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한샘\2024년 행정_기획안전팀\예산\0. 본예산\"/>
    </mc:Choice>
  </mc:AlternateContent>
  <xr:revisionPtr revIDLastSave="0" documentId="13_ncr:1_{B1D939F9-2B3F-45FD-931E-D9F96CCDA1FF}" xr6:coauthVersionLast="36" xr6:coauthVersionMax="36" xr10:uidLastSave="{00000000-0000-0000-0000-000000000000}"/>
  <bookViews>
    <workbookView xWindow="0" yWindow="0" windowWidth="28800" windowHeight="12060" activeTab="3" xr2:uid="{93497B1F-3379-4014-AF17-EF1926B940C2}"/>
  </bookViews>
  <sheets>
    <sheet name="표지" sheetId="2" r:id="rId1"/>
    <sheet name="목차" sheetId="3" r:id="rId2"/>
    <sheet name="1.사업운영계획" sheetId="4" r:id="rId3"/>
    <sheet name="사업운영계획1장" sheetId="5" r:id="rId4"/>
    <sheet name="2.예산총칙" sheetId="6" r:id="rId5"/>
    <sheet name="예산총칙" sheetId="7" r:id="rId6"/>
    <sheet name="3.예산총괄표" sheetId="8" r:id="rId7"/>
    <sheet name="예산총괄표3장" sheetId="9" r:id="rId8"/>
    <sheet name="3-1.사업예산총괄표" sheetId="10" r:id="rId9"/>
    <sheet name="3-2.자본예산총괄표" sheetId="11" r:id="rId10"/>
    <sheet name="가. 수입예산 총괄표(사업수익+자본적수입)" sheetId="24" r:id="rId11"/>
    <sheet name="나. 지출예산 총괄표" sheetId="29" r:id="rId12"/>
    <sheet name="경영본부" sheetId="31" r:id="rId13"/>
    <sheet name="교통휴양시설팀" sheetId="34" r:id="rId14"/>
    <sheet name="도시미화팀" sheetId="32" r:id="rId15"/>
    <sheet name="체육시설팀" sheetId="30" r:id="rId16"/>
    <sheet name="환경자원사업소" sheetId="33" r:id="rId17"/>
    <sheet name="4.자금운영계획" sheetId="26" r:id="rId18"/>
    <sheet name="자금운용수입4장" sheetId="27" r:id="rId19"/>
    <sheet name="자금운용지출5장" sheetId="28" r:id="rId20"/>
    <sheet name="사고이월" sheetId="35" r:id="rId21"/>
  </sheets>
  <definedNames>
    <definedName name="_xlnm._FilterDatabase" localSheetId="12" hidden="1">경영본부!$A$3:$WWA$3</definedName>
    <definedName name="_xlnm._FilterDatabase" localSheetId="11" hidden="1">'나. 지출예산 총괄표'!$A$4:$M$319</definedName>
    <definedName name="_xlnm._FilterDatabase" localSheetId="14" hidden="1">도시미화팀!$A$1:$M$338</definedName>
    <definedName name="_xlnm._FilterDatabase" localSheetId="15" hidden="1">체육시설팀!$A$3:$AC$329</definedName>
    <definedName name="_xlnm._FilterDatabase" localSheetId="16" hidden="1">환경자원사업소!$A$1:$M$8</definedName>
    <definedName name="_xlnm.Database" localSheetId="12">#REF!</definedName>
    <definedName name="_xlnm.Database" localSheetId="13">#REF!</definedName>
    <definedName name="_xlnm.Database" localSheetId="11">#REF!</definedName>
    <definedName name="_xlnm.Database" localSheetId="14">#REF!</definedName>
    <definedName name="_xlnm.Database">#REF!</definedName>
    <definedName name="Document_array">{"Book1"}</definedName>
    <definedName name="_xlnm.Print_Area" localSheetId="2">'1.사업운영계획'!$A$1:$K$27</definedName>
    <definedName name="_xlnm.Print_Area" localSheetId="4">'2.예산총칙'!$A$1:$K$19</definedName>
    <definedName name="_xlnm.Print_Area" localSheetId="6">'3.예산총괄표'!$A$1:$K$19</definedName>
    <definedName name="_xlnm.Print_Area" localSheetId="8">'3-1.사업예산총괄표'!$A$1:$F$21</definedName>
    <definedName name="_xlnm.Print_Area" localSheetId="9">'3-2.자본예산총괄표'!$A$1:$F$27</definedName>
    <definedName name="_xlnm.Print_Area" localSheetId="17">'4.자금운영계획'!$A$1:$K$19</definedName>
    <definedName name="_xlnm.Print_Area" localSheetId="12">경영본부!$A$1:$M$1323</definedName>
    <definedName name="_xlnm.Print_Area" localSheetId="13">교통휴양시설팀!$A$1:$M$227</definedName>
    <definedName name="_xlnm.Print_Area" localSheetId="11">'나. 지출예산 총괄표'!$A$1:$J$319</definedName>
    <definedName name="_xlnm.Print_Area" localSheetId="14">도시미화팀!$A$1:$M$290</definedName>
    <definedName name="_xlnm.Print_Area" localSheetId="1">목차!$A$1:$L$16</definedName>
    <definedName name="_xlnm.Print_Area" localSheetId="3">사업운영계획1장!$A$1:$G$31</definedName>
    <definedName name="_xlnm.Print_Area" localSheetId="7">예산총괄표3장!$A$1:$G$22</definedName>
    <definedName name="_xlnm.Print_Area" localSheetId="5">예산총칙!$A$1:$D$51</definedName>
    <definedName name="_xlnm.Print_Area" localSheetId="18">자금운용수입4장!$A$1:$F$22</definedName>
    <definedName name="_xlnm.Print_Area" localSheetId="19">자금운용지출5장!$A$1:$G$35</definedName>
    <definedName name="_xlnm.Print_Area" localSheetId="15">체육시설팀!$A$1:$M$343</definedName>
    <definedName name="_xlnm.Print_Area" localSheetId="0">표지!$A$1:$H$21</definedName>
    <definedName name="_xlnm.Print_Area" localSheetId="16">환경자원사업소!$A$1:$M$204</definedName>
    <definedName name="_xlnm.Print_Titles" localSheetId="12">경영본부!$2:$4</definedName>
    <definedName name="_xlnm.Print_Titles" localSheetId="13">교통휴양시설팀!$2:$4</definedName>
    <definedName name="_xlnm.Print_Titles" localSheetId="11">'나. 지출예산 총괄표'!$3:$5</definedName>
    <definedName name="_xlnm.Print_Titles" localSheetId="14">도시미화팀!$2:$4</definedName>
    <definedName name="_xlnm.Print_Titles" localSheetId="18">자금운용수입4장!$3:$3</definedName>
    <definedName name="_xlnm.Print_Titles" localSheetId="19">자금운용지출5장!$2:$2</definedName>
    <definedName name="_xlnm.Print_Titles" localSheetId="15">체육시설팀!$2:$4</definedName>
    <definedName name="_xlnm.Print_Titles" localSheetId="16">환경자원사업소!$2:$4</definedName>
    <definedName name="ㄹㄹㄹ" localSheetId="12">#REF!</definedName>
    <definedName name="ㄹㄹㄹ" localSheetId="13">#REF!</definedName>
    <definedName name="ㄹㄹㄹ" localSheetId="11">#REF!</definedName>
    <definedName name="ㄹㄹㄹ" localSheetId="14">#REF!</definedName>
    <definedName name="ㄹㄹㄹ">#REF!</definedName>
    <definedName name="ㅁ1" localSheetId="12">#REF!</definedName>
    <definedName name="ㅁ1" localSheetId="13">#REF!</definedName>
    <definedName name="ㅁ1" localSheetId="11">#REF!</definedName>
    <definedName name="ㅁ1" localSheetId="14">#REF!</definedName>
    <definedName name="ㅁ1" localSheetId="15">#REF!</definedName>
    <definedName name="ㅁ1" localSheetId="0">#REF!</definedName>
    <definedName name="ㅁ1" localSheetId="16">#REF!</definedName>
    <definedName name="ㅁ1">#REF!</definedName>
    <definedName name="ㅇㅇ">#REF!</definedName>
    <definedName name="ㅇㅇㅇ">#REF!</definedName>
  </definedNames>
  <calcPr calcId="191029"/>
</workbook>
</file>

<file path=xl/calcChain.xml><?xml version="1.0" encoding="utf-8"?>
<calcChain xmlns="http://schemas.openxmlformats.org/spreadsheetml/2006/main">
  <c r="J199" i="29" l="1"/>
  <c r="I58" i="29" l="1"/>
  <c r="I57" i="29"/>
  <c r="I56" i="29"/>
  <c r="I55" i="29"/>
  <c r="I54" i="29"/>
  <c r="I53" i="29"/>
  <c r="H58" i="29"/>
  <c r="H57" i="29"/>
  <c r="H56" i="29"/>
  <c r="H55" i="29"/>
  <c r="H54" i="29"/>
  <c r="J53" i="29"/>
  <c r="H53" i="29"/>
  <c r="H162" i="34"/>
  <c r="J21" i="35" l="1"/>
  <c r="K21" i="35" s="1"/>
  <c r="K20" i="35" s="1"/>
  <c r="K19" i="35" s="1"/>
  <c r="I21" i="35"/>
  <c r="J20" i="35"/>
  <c r="I20" i="35"/>
  <c r="H20" i="35"/>
  <c r="H19" i="35" s="1"/>
  <c r="G20" i="35"/>
  <c r="G19" i="35" s="1"/>
  <c r="F20" i="35"/>
  <c r="F19" i="35" s="1"/>
  <c r="J19" i="35"/>
  <c r="I19" i="35"/>
  <c r="K18" i="35"/>
  <c r="I18" i="35"/>
  <c r="K17" i="35"/>
  <c r="I17" i="35"/>
  <c r="K16" i="35"/>
  <c r="I16" i="35"/>
  <c r="I15" i="35"/>
  <c r="I14" i="35" s="1"/>
  <c r="I13" i="35" s="1"/>
  <c r="I12" i="35" s="1"/>
  <c r="K14" i="35"/>
  <c r="K13" i="35" s="1"/>
  <c r="K12" i="35" s="1"/>
  <c r="K11" i="35" s="1"/>
  <c r="K5" i="35" s="1"/>
  <c r="J14" i="35"/>
  <c r="J13" i="35" s="1"/>
  <c r="J12" i="35" s="1"/>
  <c r="H14" i="35"/>
  <c r="G14" i="35"/>
  <c r="F14" i="35"/>
  <c r="H13" i="35"/>
  <c r="H12" i="35" s="1"/>
  <c r="H11" i="35" s="1"/>
  <c r="H5" i="35" s="1"/>
  <c r="G13" i="35"/>
  <c r="G12" i="35" s="1"/>
  <c r="G11" i="35" s="1"/>
  <c r="G5" i="35" s="1"/>
  <c r="F13" i="35"/>
  <c r="F12" i="35" s="1"/>
  <c r="F11" i="35" s="1"/>
  <c r="F5" i="35" s="1"/>
  <c r="K10" i="35"/>
  <c r="K9" i="35" s="1"/>
  <c r="I10" i="35"/>
  <c r="I9" i="35" s="1"/>
  <c r="J9" i="35"/>
  <c r="H9" i="35"/>
  <c r="F9" i="35"/>
  <c r="I11" i="35" l="1"/>
  <c r="I5" i="35" s="1"/>
  <c r="J11" i="35"/>
  <c r="J5" i="35" s="1"/>
  <c r="I175" i="29" l="1"/>
  <c r="I176" i="29"/>
  <c r="H176" i="29"/>
  <c r="H175" i="29"/>
  <c r="H115" i="33"/>
  <c r="J175" i="29" l="1"/>
  <c r="J176" i="29"/>
  <c r="H138" i="33"/>
  <c r="M138" i="33"/>
  <c r="I135" i="33"/>
  <c r="H136" i="33"/>
  <c r="J136" i="33" s="1"/>
  <c r="H135" i="33" l="1"/>
  <c r="J135" i="33" s="1"/>
  <c r="F33" i="24"/>
  <c r="G5" i="24"/>
  <c r="G6" i="24"/>
  <c r="G7" i="24"/>
  <c r="G8" i="24"/>
  <c r="G9" i="24"/>
  <c r="M176" i="34" l="1"/>
  <c r="P134" i="33" l="1"/>
  <c r="H244" i="31"/>
  <c r="I319" i="29" l="1"/>
  <c r="I318" i="29"/>
  <c r="I317" i="29"/>
  <c r="I316" i="29"/>
  <c r="I315" i="29"/>
  <c r="I314" i="29"/>
  <c r="I313" i="29"/>
  <c r="I312" i="29" s="1"/>
  <c r="I310" i="29"/>
  <c r="I307" i="29"/>
  <c r="I303" i="29"/>
  <c r="I302" i="29"/>
  <c r="I301" i="29" s="1"/>
  <c r="I300" i="29" s="1"/>
  <c r="I299" i="29"/>
  <c r="I298" i="29"/>
  <c r="I297" i="29" s="1"/>
  <c r="I296" i="29"/>
  <c r="I295" i="29"/>
  <c r="I294" i="29" s="1"/>
  <c r="I291" i="29"/>
  <c r="I290" i="29"/>
  <c r="I289" i="29" s="1"/>
  <c r="I288" i="29" s="1"/>
  <c r="I287" i="29"/>
  <c r="I286" i="29"/>
  <c r="I285" i="29" s="1"/>
  <c r="I284" i="29" s="1"/>
  <c r="I283" i="29"/>
  <c r="I282" i="29"/>
  <c r="I281" i="29" s="1"/>
  <c r="I280" i="29" s="1"/>
  <c r="I278" i="29"/>
  <c r="I277" i="29"/>
  <c r="I276" i="29" s="1"/>
  <c r="I275" i="29" s="1"/>
  <c r="I274" i="29"/>
  <c r="I267" i="29"/>
  <c r="I266" i="29"/>
  <c r="I265" i="29"/>
  <c r="I264" i="29"/>
  <c r="I263" i="29"/>
  <c r="I262" i="29"/>
  <c r="I261" i="29"/>
  <c r="I258" i="29"/>
  <c r="I257" i="29"/>
  <c r="I256" i="29"/>
  <c r="I255" i="29"/>
  <c r="I254" i="29"/>
  <c r="I253" i="29"/>
  <c r="I252" i="29"/>
  <c r="I251" i="29"/>
  <c r="I250" i="29"/>
  <c r="I249" i="29"/>
  <c r="I248" i="29"/>
  <c r="I247" i="29"/>
  <c r="I246" i="29"/>
  <c r="I245" i="29"/>
  <c r="I244" i="29"/>
  <c r="I243" i="29"/>
  <c r="I242" i="29"/>
  <c r="I241" i="29"/>
  <c r="I240" i="29"/>
  <c r="I239" i="29"/>
  <c r="I238" i="29"/>
  <c r="I237" i="29"/>
  <c r="I236" i="29"/>
  <c r="I235" i="29"/>
  <c r="I234" i="29"/>
  <c r="I233" i="29"/>
  <c r="I232" i="29"/>
  <c r="I231" i="29"/>
  <c r="I230" i="29"/>
  <c r="I229" i="29"/>
  <c r="I228" i="29"/>
  <c r="I227" i="29"/>
  <c r="I225" i="29"/>
  <c r="I224" i="29"/>
  <c r="I215" i="29" s="1"/>
  <c r="I223" i="29"/>
  <c r="I222" i="29"/>
  <c r="I221" i="29"/>
  <c r="I220" i="29"/>
  <c r="I219" i="29"/>
  <c r="I218" i="29"/>
  <c r="I217" i="29"/>
  <c r="I216" i="29"/>
  <c r="I214" i="29"/>
  <c r="I213" i="29"/>
  <c r="I212" i="29"/>
  <c r="I211" i="29"/>
  <c r="I210" i="29"/>
  <c r="I209" i="29"/>
  <c r="I208" i="29"/>
  <c r="I207" i="29"/>
  <c r="I206" i="29"/>
  <c r="I205" i="29"/>
  <c r="I204" i="29"/>
  <c r="I203" i="29"/>
  <c r="I202" i="29"/>
  <c r="I201" i="29"/>
  <c r="I200" i="29"/>
  <c r="I199" i="29"/>
  <c r="I198" i="29"/>
  <c r="I197" i="29"/>
  <c r="I196" i="29"/>
  <c r="I195" i="29"/>
  <c r="I194" i="29"/>
  <c r="I193" i="29"/>
  <c r="I192" i="29"/>
  <c r="I191" i="29"/>
  <c r="I190" i="29"/>
  <c r="I189" i="29"/>
  <c r="I188" i="29"/>
  <c r="I187" i="29"/>
  <c r="I186" i="29"/>
  <c r="I185" i="29"/>
  <c r="I184" i="29"/>
  <c r="I180" i="29"/>
  <c r="I179" i="29"/>
  <c r="I178" i="29"/>
  <c r="I174" i="29"/>
  <c r="I171" i="29"/>
  <c r="I169" i="29"/>
  <c r="I167" i="29"/>
  <c r="I166" i="29"/>
  <c r="I165" i="29"/>
  <c r="I164" i="29"/>
  <c r="I163" i="29"/>
  <c r="I162" i="29"/>
  <c r="I160" i="29"/>
  <c r="I156" i="29"/>
  <c r="I155" i="29"/>
  <c r="I154" i="29"/>
  <c r="I153" i="29"/>
  <c r="I152" i="29"/>
  <c r="I151" i="29"/>
  <c r="I150" i="29"/>
  <c r="I149" i="29"/>
  <c r="I148" i="29"/>
  <c r="I147" i="29"/>
  <c r="I146" i="29"/>
  <c r="I145" i="29"/>
  <c r="I144" i="29"/>
  <c r="I141" i="29"/>
  <c r="I140" i="29"/>
  <c r="I139" i="29"/>
  <c r="I138" i="29" s="1"/>
  <c r="I137" i="29"/>
  <c r="I136" i="29"/>
  <c r="I135" i="29" s="1"/>
  <c r="I134" i="29"/>
  <c r="I133" i="29"/>
  <c r="I132" i="29"/>
  <c r="I131" i="29"/>
  <c r="I130" i="29"/>
  <c r="I129" i="29"/>
  <c r="I128" i="29"/>
  <c r="I127" i="29"/>
  <c r="I126" i="29"/>
  <c r="I125" i="29"/>
  <c r="I124" i="29"/>
  <c r="I123" i="29"/>
  <c r="I122" i="29"/>
  <c r="I121" i="29"/>
  <c r="I120" i="29"/>
  <c r="I116" i="29"/>
  <c r="I115" i="29"/>
  <c r="I114" i="29"/>
  <c r="I113" i="29"/>
  <c r="I112" i="29" s="1"/>
  <c r="I111" i="29"/>
  <c r="I110" i="29"/>
  <c r="I109" i="29"/>
  <c r="I108" i="29"/>
  <c r="I107" i="29"/>
  <c r="I106" i="29"/>
  <c r="I105" i="29"/>
  <c r="I104" i="29" s="1"/>
  <c r="I102" i="29"/>
  <c r="I101" i="29"/>
  <c r="I100" i="29"/>
  <c r="I99" i="29"/>
  <c r="I98" i="29"/>
  <c r="I97" i="29" s="1"/>
  <c r="I96" i="29"/>
  <c r="I95" i="29"/>
  <c r="I94" i="29"/>
  <c r="I93" i="29"/>
  <c r="I92" i="29"/>
  <c r="I91" i="29"/>
  <c r="I90" i="29"/>
  <c r="I89" i="29"/>
  <c r="I86" i="29"/>
  <c r="I85" i="29"/>
  <c r="I84" i="29"/>
  <c r="I83" i="29"/>
  <c r="I82" i="29"/>
  <c r="I81" i="29" s="1"/>
  <c r="I80" i="29"/>
  <c r="I79" i="29"/>
  <c r="I78" i="29"/>
  <c r="I77" i="29"/>
  <c r="I68" i="29" s="1"/>
  <c r="I76" i="29"/>
  <c r="I75" i="29"/>
  <c r="I74" i="29"/>
  <c r="I73" i="29"/>
  <c r="I72" i="29"/>
  <c r="I71" i="29"/>
  <c r="I70" i="29"/>
  <c r="I69" i="29"/>
  <c r="I65" i="29"/>
  <c r="I64" i="29"/>
  <c r="I63" i="29" s="1"/>
  <c r="I62" i="29"/>
  <c r="I61" i="29"/>
  <c r="I60" i="29"/>
  <c r="I59" i="29"/>
  <c r="I52" i="29"/>
  <c r="I50" i="29"/>
  <c r="I46" i="29"/>
  <c r="I43" i="29"/>
  <c r="I42" i="29"/>
  <c r="I41" i="29"/>
  <c r="I40" i="29"/>
  <c r="I39" i="29"/>
  <c r="I38" i="29"/>
  <c r="I37" i="29"/>
  <c r="I36" i="29"/>
  <c r="I34" i="29"/>
  <c r="I30" i="29"/>
  <c r="I29" i="29"/>
  <c r="I28" i="29" s="1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311" i="29" l="1"/>
  <c r="I119" i="29"/>
  <c r="I118" i="29" s="1"/>
  <c r="I67" i="29"/>
  <c r="E10" i="28" s="1"/>
  <c r="I143" i="29"/>
  <c r="I142" i="29" s="1"/>
  <c r="E15" i="28" s="1"/>
  <c r="I183" i="29"/>
  <c r="I88" i="29"/>
  <c r="I293" i="29"/>
  <c r="I103" i="29"/>
  <c r="E12" i="28" s="1"/>
  <c r="I87" i="29"/>
  <c r="E11" i="28" s="1"/>
  <c r="I182" i="29"/>
  <c r="I66" i="29"/>
  <c r="I279" i="29"/>
  <c r="D22" i="7"/>
  <c r="E9" i="28" l="1"/>
  <c r="E14" i="28"/>
  <c r="E18" i="28"/>
  <c r="I145" i="34"/>
  <c r="I45" i="29" s="1"/>
  <c r="I44" i="29" s="1"/>
  <c r="M109" i="34"/>
  <c r="N91" i="34"/>
  <c r="N95" i="34"/>
  <c r="N94" i="34"/>
  <c r="N38" i="34"/>
  <c r="N37" i="34"/>
  <c r="N36" i="34"/>
  <c r="N35" i="34"/>
  <c r="N34" i="34"/>
  <c r="N33" i="34"/>
  <c r="N32" i="34"/>
  <c r="N31" i="34"/>
  <c r="N30" i="34"/>
  <c r="N29" i="34"/>
  <c r="U186" i="34" l="1"/>
  <c r="U185" i="34"/>
  <c r="U184" i="34"/>
  <c r="U183" i="34"/>
  <c r="M183" i="34"/>
  <c r="M163" i="34"/>
  <c r="AA173" i="34"/>
  <c r="U173" i="34"/>
  <c r="AA172" i="34"/>
  <c r="U172" i="34"/>
  <c r="AA171" i="34"/>
  <c r="AA170" i="34"/>
  <c r="U170" i="34"/>
  <c r="AA169" i="34"/>
  <c r="U169" i="34"/>
  <c r="AA168" i="34"/>
  <c r="T168" i="34"/>
  <c r="AA167" i="34"/>
  <c r="AA166" i="34"/>
  <c r="R166" i="34"/>
  <c r="T166" i="34" s="1"/>
  <c r="AA165" i="34"/>
  <c r="Q165" i="34"/>
  <c r="P165" i="34"/>
  <c r="P164" i="34" s="1"/>
  <c r="AA164" i="34"/>
  <c r="S160" i="34"/>
  <c r="M159" i="34"/>
  <c r="S158" i="34"/>
  <c r="S157" i="34"/>
  <c r="S156" i="34"/>
  <c r="S155" i="34"/>
  <c r="M154" i="34"/>
  <c r="R153" i="34"/>
  <c r="M153" i="34"/>
  <c r="M289" i="32" l="1"/>
  <c r="M238" i="32"/>
  <c r="M235" i="32"/>
  <c r="H257" i="32"/>
  <c r="M245" i="32"/>
  <c r="M240" i="32" s="1"/>
  <c r="M230" i="32"/>
  <c r="M224" i="32"/>
  <c r="M220" i="32"/>
  <c r="M215" i="32"/>
  <c r="Y14" i="32"/>
  <c r="P14" i="32" s="1"/>
  <c r="O14" i="32" s="1"/>
  <c r="Y15" i="32"/>
  <c r="P15" i="32" s="1"/>
  <c r="O15" i="32" s="1"/>
  <c r="M15" i="32" s="1"/>
  <c r="Y16" i="32"/>
  <c r="P16" i="32" s="1"/>
  <c r="O16" i="32" s="1"/>
  <c r="M16" i="32" s="1"/>
  <c r="Y17" i="32"/>
  <c r="P17" i="32" s="1"/>
  <c r="O17" i="32" s="1"/>
  <c r="M17" i="32" s="1"/>
  <c r="O21" i="32"/>
  <c r="M21" i="32" s="1"/>
  <c r="O22" i="32"/>
  <c r="M22" i="32" s="1"/>
  <c r="O23" i="32"/>
  <c r="M23" i="32" s="1"/>
  <c r="O25" i="32"/>
  <c r="M25" i="32" s="1"/>
  <c r="O26" i="32"/>
  <c r="M26" i="32" s="1"/>
  <c r="O28" i="32"/>
  <c r="M28" i="32" s="1"/>
  <c r="M27" i="32" s="1"/>
  <c r="O29" i="32"/>
  <c r="M29" i="32" s="1"/>
  <c r="O38" i="32"/>
  <c r="M38" i="32" s="1"/>
  <c r="Y43" i="32"/>
  <c r="P42" i="32" s="1"/>
  <c r="Y44" i="32"/>
  <c r="O48" i="32"/>
  <c r="M48" i="32" s="1"/>
  <c r="O49" i="32"/>
  <c r="M49" i="32" s="1"/>
  <c r="O50" i="32"/>
  <c r="M50" i="32" s="1"/>
  <c r="O51" i="32"/>
  <c r="M51" i="32" s="1"/>
  <c r="O52" i="32"/>
  <c r="M52" i="32" s="1"/>
  <c r="O54" i="32"/>
  <c r="M54" i="32" s="1"/>
  <c r="M53" i="32" s="1"/>
  <c r="O56" i="32"/>
  <c r="M56" i="32" s="1"/>
  <c r="M55" i="32" s="1"/>
  <c r="O58" i="32"/>
  <c r="M58" i="32" s="1"/>
  <c r="M57" i="32" s="1"/>
  <c r="O68" i="32"/>
  <c r="M68" i="32" s="1"/>
  <c r="O71" i="32"/>
  <c r="M71" i="32" s="1"/>
  <c r="M70" i="32" s="1"/>
  <c r="O73" i="32"/>
  <c r="M73" i="32" s="1"/>
  <c r="M72" i="32" s="1"/>
  <c r="X48" i="32" l="1"/>
  <c r="X47" i="32" s="1"/>
  <c r="M234" i="32"/>
  <c r="H234" i="32" s="1"/>
  <c r="V33" i="32"/>
  <c r="M24" i="32"/>
  <c r="M47" i="32"/>
  <c r="M20" i="32"/>
  <c r="Y63" i="32"/>
  <c r="P45" i="32"/>
  <c r="O45" i="32" s="1"/>
  <c r="M45" i="32" s="1"/>
  <c r="P46" i="32"/>
  <c r="O46" i="32" s="1"/>
  <c r="M46" i="32" s="1"/>
  <c r="Y64" i="32"/>
  <c r="Y62" i="32"/>
  <c r="P44" i="32"/>
  <c r="O44" i="32" s="1"/>
  <c r="M44" i="32" s="1"/>
  <c r="N69" i="32"/>
  <c r="P69" i="32" s="1"/>
  <c r="O69" i="32" s="1"/>
  <c r="M69" i="32" s="1"/>
  <c r="M67" i="32" s="1"/>
  <c r="O42" i="32"/>
  <c r="M42" i="32" s="1"/>
  <c r="M41" i="32" s="1"/>
  <c r="O13" i="32"/>
  <c r="M14" i="32"/>
  <c r="M13" i="32" s="1"/>
  <c r="P33" i="32"/>
  <c r="O33" i="32" s="1"/>
  <c r="M33" i="32" s="1"/>
  <c r="P36" i="32"/>
  <c r="O36" i="32" s="1"/>
  <c r="M36" i="32" s="1"/>
  <c r="W62" i="32" l="1"/>
  <c r="P35" i="32"/>
  <c r="O35" i="32" s="1"/>
  <c r="M35" i="32" s="1"/>
  <c r="P34" i="32"/>
  <c r="O34" i="32" s="1"/>
  <c r="M34" i="32" s="1"/>
  <c r="M32" i="32" s="1"/>
  <c r="P62" i="32"/>
  <c r="O62" i="32" s="1"/>
  <c r="M62" i="32" s="1"/>
  <c r="P63" i="32"/>
  <c r="O63" i="32" s="1"/>
  <c r="M63" i="32" s="1"/>
  <c r="P64" i="32"/>
  <c r="O64" i="32" s="1"/>
  <c r="M64" i="32" s="1"/>
  <c r="P66" i="32"/>
  <c r="O66" i="32" s="1"/>
  <c r="M66" i="32" s="1"/>
  <c r="M65" i="32" s="1"/>
  <c r="M43" i="32"/>
  <c r="P39" i="32"/>
  <c r="O39" i="32" s="1"/>
  <c r="M39" i="32" s="1"/>
  <c r="M37" i="32" s="1"/>
  <c r="P19" i="32"/>
  <c r="O19" i="32" s="1"/>
  <c r="M19" i="32" s="1"/>
  <c r="M18" i="32" s="1"/>
  <c r="M12" i="32" l="1"/>
  <c r="M61" i="32"/>
  <c r="M23" i="30" l="1"/>
  <c r="M332" i="30"/>
  <c r="H332" i="30" s="1"/>
  <c r="M342" i="30"/>
  <c r="H342" i="30" s="1"/>
  <c r="I341" i="30"/>
  <c r="I340" i="30" s="1"/>
  <c r="I339" i="30" s="1"/>
  <c r="I338" i="30" s="1"/>
  <c r="I331" i="30"/>
  <c r="I330" i="30" s="1"/>
  <c r="I329" i="30" s="1"/>
  <c r="I328" i="30" s="1"/>
  <c r="M326" i="30"/>
  <c r="M325" i="30" s="1"/>
  <c r="I324" i="30"/>
  <c r="I323" i="30" s="1"/>
  <c r="I322" i="30" s="1"/>
  <c r="I321" i="30" s="1"/>
  <c r="M318" i="30"/>
  <c r="M316" i="30"/>
  <c r="M314" i="30"/>
  <c r="M312" i="30"/>
  <c r="M311" i="30"/>
  <c r="M309" i="30"/>
  <c r="M307" i="30"/>
  <c r="M306" i="30"/>
  <c r="I302" i="30"/>
  <c r="M301" i="30"/>
  <c r="M300" i="30"/>
  <c r="M299" i="30"/>
  <c r="M298" i="30"/>
  <c r="I296" i="30"/>
  <c r="M295" i="30"/>
  <c r="M291" i="30"/>
  <c r="M286" i="30"/>
  <c r="M282" i="30"/>
  <c r="H282" i="30" s="1"/>
  <c r="J282" i="30" s="1"/>
  <c r="M281" i="30"/>
  <c r="M280" i="30"/>
  <c r="M276" i="30"/>
  <c r="M275" i="30"/>
  <c r="M274" i="30"/>
  <c r="M273" i="30"/>
  <c r="M261" i="30"/>
  <c r="H261" i="30" s="1"/>
  <c r="J261" i="30" s="1"/>
  <c r="M260" i="30"/>
  <c r="M259" i="30"/>
  <c r="M254" i="30"/>
  <c r="M252" i="30"/>
  <c r="M251" i="30"/>
  <c r="M247" i="30"/>
  <c r="M245" i="30" s="1"/>
  <c r="I243" i="30"/>
  <c r="I242" i="30" s="1"/>
  <c r="I241" i="30" s="1"/>
  <c r="M242" i="30"/>
  <c r="M239" i="30"/>
  <c r="M238" i="30"/>
  <c r="M237" i="30"/>
  <c r="M236" i="30"/>
  <c r="M235" i="30"/>
  <c r="M234" i="30"/>
  <c r="M233" i="30"/>
  <c r="M232" i="30"/>
  <c r="M231" i="30"/>
  <c r="M230" i="30"/>
  <c r="M229" i="30"/>
  <c r="M228" i="30"/>
  <c r="M227" i="30"/>
  <c r="M226" i="30"/>
  <c r="M225" i="30"/>
  <c r="M224" i="30"/>
  <c r="M223" i="30"/>
  <c r="I215" i="30"/>
  <c r="M214" i="30"/>
  <c r="M213" i="30"/>
  <c r="M212" i="30"/>
  <c r="M210" i="30"/>
  <c r="M209" i="30" s="1"/>
  <c r="H209" i="30" s="1"/>
  <c r="I208" i="30"/>
  <c r="M207" i="30"/>
  <c r="M205" i="30"/>
  <c r="M204" i="30"/>
  <c r="M203" i="30"/>
  <c r="M202" i="30"/>
  <c r="M201" i="30"/>
  <c r="M200" i="30"/>
  <c r="M199" i="30"/>
  <c r="M198" i="30"/>
  <c r="M197" i="30"/>
  <c r="M195" i="30"/>
  <c r="M194" i="30"/>
  <c r="M193" i="30"/>
  <c r="M190" i="30"/>
  <c r="M189" i="30" s="1"/>
  <c r="H189" i="30" s="1"/>
  <c r="J189" i="30" s="1"/>
  <c r="M188" i="30"/>
  <c r="M187" i="30"/>
  <c r="M186" i="30"/>
  <c r="M185" i="30"/>
  <c r="M184" i="30"/>
  <c r="M183" i="30"/>
  <c r="M182" i="30"/>
  <c r="M181" i="30"/>
  <c r="M180" i="30"/>
  <c r="M179" i="30"/>
  <c r="M178" i="30"/>
  <c r="M177" i="30"/>
  <c r="M176" i="30"/>
  <c r="M175" i="30"/>
  <c r="M174" i="30"/>
  <c r="M173" i="30"/>
  <c r="M172" i="30"/>
  <c r="M171" i="30"/>
  <c r="M170" i="30"/>
  <c r="M168" i="30"/>
  <c r="M167" i="30"/>
  <c r="M166" i="30"/>
  <c r="M165" i="30"/>
  <c r="M164" i="30"/>
  <c r="M163" i="30"/>
  <c r="M162" i="30"/>
  <c r="M161" i="30"/>
  <c r="M160" i="30"/>
  <c r="M159" i="30"/>
  <c r="M158" i="30"/>
  <c r="M157" i="30"/>
  <c r="M156" i="30"/>
  <c r="M155" i="30"/>
  <c r="M154" i="30"/>
  <c r="M153" i="30"/>
  <c r="M152" i="30"/>
  <c r="I150" i="30"/>
  <c r="I149" i="30" s="1"/>
  <c r="M149" i="30"/>
  <c r="M148" i="30"/>
  <c r="M147" i="30" s="1"/>
  <c r="M146" i="30"/>
  <c r="M145" i="30"/>
  <c r="M144" i="30"/>
  <c r="M143" i="30"/>
  <c r="M142" i="30"/>
  <c r="M141" i="30"/>
  <c r="J138" i="30"/>
  <c r="M137" i="30"/>
  <c r="I137" i="30"/>
  <c r="M134" i="30"/>
  <c r="M133" i="30"/>
  <c r="M132" i="30"/>
  <c r="M131" i="30"/>
  <c r="M130" i="30"/>
  <c r="M129" i="30"/>
  <c r="M128" i="30"/>
  <c r="M127" i="30"/>
  <c r="M126" i="30"/>
  <c r="M125" i="30"/>
  <c r="M124" i="30"/>
  <c r="M123" i="30"/>
  <c r="M122" i="30"/>
  <c r="M121" i="30"/>
  <c r="M120" i="30"/>
  <c r="M119" i="30"/>
  <c r="M118" i="30"/>
  <c r="M117" i="30"/>
  <c r="M116" i="30"/>
  <c r="M115" i="30"/>
  <c r="M112" i="30"/>
  <c r="M111" i="30"/>
  <c r="M110" i="30"/>
  <c r="M109" i="30"/>
  <c r="M108" i="30"/>
  <c r="M105" i="30"/>
  <c r="H105" i="30" s="1"/>
  <c r="M103" i="30"/>
  <c r="I103" i="30"/>
  <c r="I102" i="30" s="1"/>
  <c r="M98" i="30"/>
  <c r="M97" i="30" s="1"/>
  <c r="H97" i="30" s="1"/>
  <c r="M95" i="30"/>
  <c r="M94" i="30"/>
  <c r="M91" i="30"/>
  <c r="M90" i="30"/>
  <c r="M89" i="30"/>
  <c r="M88" i="30"/>
  <c r="M87" i="30"/>
  <c r="M86" i="30"/>
  <c r="M85" i="30"/>
  <c r="M84" i="30"/>
  <c r="M81" i="30"/>
  <c r="M80" i="30"/>
  <c r="M79" i="30" s="1"/>
  <c r="M78" i="30"/>
  <c r="M77" i="30" s="1"/>
  <c r="M76" i="30"/>
  <c r="M75" i="30" s="1"/>
  <c r="M74" i="30"/>
  <c r="M73" i="30"/>
  <c r="M71" i="30"/>
  <c r="M70" i="30"/>
  <c r="M68" i="30"/>
  <c r="M67" i="30"/>
  <c r="M66" i="30"/>
  <c r="M65" i="30"/>
  <c r="M64" i="30"/>
  <c r="M63" i="30"/>
  <c r="M62" i="30"/>
  <c r="M61" i="30"/>
  <c r="M60" i="30"/>
  <c r="M59" i="30"/>
  <c r="M58" i="30"/>
  <c r="M57" i="30"/>
  <c r="M56" i="30"/>
  <c r="M54" i="30"/>
  <c r="M53" i="30"/>
  <c r="M52" i="30"/>
  <c r="M51" i="30"/>
  <c r="M50" i="30"/>
  <c r="M49" i="30"/>
  <c r="M48" i="30"/>
  <c r="M47" i="30"/>
  <c r="M46" i="30"/>
  <c r="M45" i="30"/>
  <c r="M44" i="30"/>
  <c r="M43" i="30"/>
  <c r="M40" i="30"/>
  <c r="M39" i="30"/>
  <c r="M38" i="30"/>
  <c r="M37" i="30"/>
  <c r="M32" i="30"/>
  <c r="M31" i="30"/>
  <c r="M30" i="30"/>
  <c r="M29" i="30"/>
  <c r="M28" i="30"/>
  <c r="M27" i="30"/>
  <c r="M26" i="30"/>
  <c r="M25" i="30"/>
  <c r="M24" i="30"/>
  <c r="M21" i="30"/>
  <c r="I21" i="30"/>
  <c r="M20" i="30"/>
  <c r="M19" i="30"/>
  <c r="M18" i="30"/>
  <c r="M17" i="30"/>
  <c r="M16" i="30"/>
  <c r="M15" i="30"/>
  <c r="M14" i="30"/>
  <c r="J11" i="30"/>
  <c r="I10" i="30"/>
  <c r="I9" i="30" s="1"/>
  <c r="M304" i="30" l="1"/>
  <c r="I8" i="30"/>
  <c r="I7" i="30" s="1"/>
  <c r="H325" i="30"/>
  <c r="H324" i="30" s="1"/>
  <c r="I136" i="30"/>
  <c r="M315" i="30"/>
  <c r="I320" i="30"/>
  <c r="I319" i="30" s="1"/>
  <c r="M250" i="30"/>
  <c r="M297" i="30"/>
  <c r="M296" i="30" s="1"/>
  <c r="H296" i="30" s="1"/>
  <c r="M192" i="30"/>
  <c r="H192" i="30" s="1"/>
  <c r="J192" i="30" s="1"/>
  <c r="M244" i="30"/>
  <c r="H244" i="30" s="1"/>
  <c r="M196" i="30"/>
  <c r="H196" i="30" s="1"/>
  <c r="J196" i="30" s="1"/>
  <c r="M211" i="30"/>
  <c r="H211" i="30" s="1"/>
  <c r="J211" i="30" s="1"/>
  <c r="I207" i="30"/>
  <c r="I206" i="30" s="1"/>
  <c r="M284" i="30"/>
  <c r="H284" i="30" s="1"/>
  <c r="J284" i="30" s="1"/>
  <c r="M308" i="30"/>
  <c r="M107" i="30"/>
  <c r="H107" i="30" s="1"/>
  <c r="J107" i="30" s="1"/>
  <c r="M279" i="30"/>
  <c r="H279" i="30" s="1"/>
  <c r="J279" i="30" s="1"/>
  <c r="M93" i="30"/>
  <c r="H93" i="30" s="1"/>
  <c r="J93" i="30" s="1"/>
  <c r="M140" i="30"/>
  <c r="M139" i="30" s="1"/>
  <c r="H139" i="30" s="1"/>
  <c r="H137" i="30" s="1"/>
  <c r="M72" i="30"/>
  <c r="H72" i="30" s="1"/>
  <c r="J72" i="30" s="1"/>
  <c r="M114" i="30"/>
  <c r="H114" i="30" s="1"/>
  <c r="H113" i="30" s="1"/>
  <c r="J113" i="30" s="1"/>
  <c r="M151" i="30"/>
  <c r="H151" i="30" s="1"/>
  <c r="J151" i="30" s="1"/>
  <c r="H23" i="30"/>
  <c r="J23" i="30" s="1"/>
  <c r="M216" i="30"/>
  <c r="H216" i="30" s="1"/>
  <c r="J216" i="30" s="1"/>
  <c r="M13" i="30"/>
  <c r="M12" i="30" s="1"/>
  <c r="H12" i="30" s="1"/>
  <c r="J12" i="30" s="1"/>
  <c r="M41" i="30"/>
  <c r="H41" i="30" s="1"/>
  <c r="J41" i="30" s="1"/>
  <c r="M82" i="30"/>
  <c r="H82" i="30" s="1"/>
  <c r="J82" i="30" s="1"/>
  <c r="M263" i="30"/>
  <c r="H263" i="30" s="1"/>
  <c r="J263" i="30" s="1"/>
  <c r="M169" i="30"/>
  <c r="H169" i="30" s="1"/>
  <c r="J169" i="30" s="1"/>
  <c r="M69" i="30"/>
  <c r="H69" i="30" s="1"/>
  <c r="J69" i="30" s="1"/>
  <c r="I295" i="30"/>
  <c r="I294" i="30" s="1"/>
  <c r="I240" i="30" s="1"/>
  <c r="J97" i="30"/>
  <c r="H96" i="30"/>
  <c r="J96" i="30" s="1"/>
  <c r="J209" i="30"/>
  <c r="J332" i="30"/>
  <c r="H331" i="30"/>
  <c r="J105" i="30"/>
  <c r="J342" i="30"/>
  <c r="H341" i="30"/>
  <c r="J139" i="30" l="1"/>
  <c r="H297" i="30"/>
  <c r="J297" i="30" s="1"/>
  <c r="I135" i="30"/>
  <c r="J325" i="30"/>
  <c r="H208" i="30"/>
  <c r="J208" i="30" s="1"/>
  <c r="J114" i="30"/>
  <c r="M303" i="30"/>
  <c r="H303" i="30" s="1"/>
  <c r="H302" i="30" s="1"/>
  <c r="H295" i="30" s="1"/>
  <c r="M243" i="30"/>
  <c r="H10" i="30"/>
  <c r="H9" i="30" s="1"/>
  <c r="H104" i="30"/>
  <c r="H103" i="30" s="1"/>
  <c r="H92" i="30"/>
  <c r="J92" i="30" s="1"/>
  <c r="I6" i="30"/>
  <c r="I5" i="30" s="1"/>
  <c r="I4" i="30" s="1"/>
  <c r="H22" i="30"/>
  <c r="J22" i="30" s="1"/>
  <c r="H150" i="30"/>
  <c r="H149" i="30" s="1"/>
  <c r="J149" i="30" s="1"/>
  <c r="H215" i="30"/>
  <c r="J215" i="30" s="1"/>
  <c r="J331" i="30"/>
  <c r="H330" i="30"/>
  <c r="J341" i="30"/>
  <c r="H340" i="30"/>
  <c r="J244" i="30"/>
  <c r="H243" i="30"/>
  <c r="J137" i="30"/>
  <c r="J324" i="30"/>
  <c r="H323" i="30"/>
  <c r="J296" i="30"/>
  <c r="J303" i="30" l="1"/>
  <c r="J302" i="30" s="1"/>
  <c r="M302" i="30"/>
  <c r="H207" i="30"/>
  <c r="H206" i="30" s="1"/>
  <c r="J206" i="30" s="1"/>
  <c r="J10" i="30"/>
  <c r="J104" i="30"/>
  <c r="J150" i="30"/>
  <c r="H21" i="30"/>
  <c r="J21" i="30" s="1"/>
  <c r="J9" i="30"/>
  <c r="H136" i="30"/>
  <c r="J103" i="30"/>
  <c r="H102" i="30"/>
  <c r="J102" i="30" s="1"/>
  <c r="J340" i="30"/>
  <c r="H339" i="30"/>
  <c r="J323" i="30"/>
  <c r="H322" i="30"/>
  <c r="H242" i="30"/>
  <c r="J243" i="30"/>
  <c r="H329" i="30"/>
  <c r="J330" i="30"/>
  <c r="J295" i="30"/>
  <c r="H294" i="30"/>
  <c r="J294" i="30" s="1"/>
  <c r="J207" i="30" l="1"/>
  <c r="H8" i="30"/>
  <c r="J8" i="30" s="1"/>
  <c r="H241" i="30"/>
  <c r="J242" i="30"/>
  <c r="H338" i="30"/>
  <c r="J338" i="30" s="1"/>
  <c r="J339" i="30"/>
  <c r="H321" i="30"/>
  <c r="J322" i="30"/>
  <c r="H135" i="30"/>
  <c r="J135" i="30" s="1"/>
  <c r="J136" i="30"/>
  <c r="J329" i="30"/>
  <c r="H328" i="30"/>
  <c r="J328" i="30" s="1"/>
  <c r="H7" i="30" l="1"/>
  <c r="J7" i="30"/>
  <c r="H320" i="30"/>
  <c r="J321" i="30"/>
  <c r="J241" i="30"/>
  <c r="H240" i="30"/>
  <c r="J240" i="30" s="1"/>
  <c r="H6" i="30" l="1"/>
  <c r="H5" i="30" s="1"/>
  <c r="J320" i="30"/>
  <c r="H319" i="30"/>
  <c r="J319" i="30" s="1"/>
  <c r="J6" i="30" l="1"/>
  <c r="J5" i="30"/>
  <c r="H4" i="30"/>
  <c r="J4" i="30" s="1"/>
  <c r="P198" i="33" l="1"/>
  <c r="O198" i="33" s="1"/>
  <c r="M198" i="33" s="1"/>
  <c r="M197" i="33" s="1"/>
  <c r="P173" i="33"/>
  <c r="M173" i="33" s="1"/>
  <c r="P172" i="33"/>
  <c r="M172" i="33" s="1"/>
  <c r="M171" i="33" s="1"/>
  <c r="P170" i="33"/>
  <c r="M170" i="33"/>
  <c r="O169" i="33"/>
  <c r="M169" i="33"/>
  <c r="P168" i="33"/>
  <c r="M168" i="33" s="1"/>
  <c r="P167" i="33"/>
  <c r="M167" i="33" s="1"/>
  <c r="P166" i="33"/>
  <c r="P165" i="33"/>
  <c r="M165" i="33" s="1"/>
  <c r="M164" i="33" s="1"/>
  <c r="P163" i="33"/>
  <c r="M163" i="33" s="1"/>
  <c r="P162" i="33"/>
  <c r="M162" i="33" s="1"/>
  <c r="P161" i="33"/>
  <c r="P160" i="33"/>
  <c r="M160" i="33" s="1"/>
  <c r="P159" i="33"/>
  <c r="M159" i="33" s="1"/>
  <c r="P158" i="33"/>
  <c r="M158" i="33" s="1"/>
  <c r="P157" i="33"/>
  <c r="M157" i="33" s="1"/>
  <c r="P155" i="33"/>
  <c r="M155" i="33" s="1"/>
  <c r="P154" i="33"/>
  <c r="O154" i="33" s="1"/>
  <c r="P153" i="33"/>
  <c r="M153" i="33" s="1"/>
  <c r="P152" i="33"/>
  <c r="M152" i="33" s="1"/>
  <c r="P150" i="33"/>
  <c r="M150" i="33" s="1"/>
  <c r="P149" i="33"/>
  <c r="M149" i="33" s="1"/>
  <c r="P148" i="33"/>
  <c r="M148" i="33" s="1"/>
  <c r="P146" i="33"/>
  <c r="M146" i="33" s="1"/>
  <c r="M145" i="33" s="1"/>
  <c r="P144" i="33"/>
  <c r="M144" i="33" s="1"/>
  <c r="M143" i="33" s="1"/>
  <c r="P142" i="33"/>
  <c r="M142" i="33" s="1"/>
  <c r="M141" i="33" s="1"/>
  <c r="P140" i="33"/>
  <c r="M140" i="33" s="1"/>
  <c r="M139" i="33" s="1"/>
  <c r="P110" i="33"/>
  <c r="M110" i="33" s="1"/>
  <c r="P109" i="33"/>
  <c r="M109" i="33" s="1"/>
  <c r="P82" i="33"/>
  <c r="M82" i="33" s="1"/>
  <c r="M81" i="33" s="1"/>
  <c r="P80" i="33"/>
  <c r="M80" i="33" s="1"/>
  <c r="P79" i="33"/>
  <c r="M79" i="33" s="1"/>
  <c r="P77" i="33"/>
  <c r="M77" i="33" s="1"/>
  <c r="P76" i="33"/>
  <c r="M76" i="33" s="1"/>
  <c r="P75" i="33"/>
  <c r="M75" i="33" s="1"/>
  <c r="P67" i="33"/>
  <c r="M67" i="33" s="1"/>
  <c r="P48" i="33"/>
  <c r="M48" i="33" s="1"/>
  <c r="M43" i="33"/>
  <c r="P36" i="33"/>
  <c r="M36" i="33" s="1"/>
  <c r="P28" i="33"/>
  <c r="M28" i="33" s="1"/>
  <c r="P27" i="33"/>
  <c r="M27" i="33" s="1"/>
  <c r="P25" i="33"/>
  <c r="O25" i="33" s="1"/>
  <c r="M25" i="33" s="1"/>
  <c r="P24" i="33"/>
  <c r="M24" i="33" s="1"/>
  <c r="P23" i="33"/>
  <c r="M23" i="33" s="1"/>
  <c r="P16" i="33"/>
  <c r="M16" i="33" s="1"/>
  <c r="P15" i="33"/>
  <c r="M15" i="33" s="1"/>
  <c r="M154" i="33" l="1"/>
  <c r="O171" i="33"/>
  <c r="M74" i="33"/>
  <c r="O155" i="33"/>
  <c r="O156" i="33"/>
  <c r="M156" i="33"/>
  <c r="O78" i="33"/>
  <c r="M151" i="33"/>
  <c r="O147" i="33"/>
  <c r="M147" i="33" s="1"/>
  <c r="O167" i="33"/>
  <c r="O151" i="33"/>
  <c r="O143" i="33"/>
  <c r="O164" i="33"/>
  <c r="O139" i="33"/>
  <c r="O145" i="33"/>
  <c r="O141" i="33"/>
  <c r="O168" i="33"/>
  <c r="M78" i="33"/>
  <c r="O81" i="33"/>
  <c r="O74" i="33"/>
  <c r="N284" i="32" l="1"/>
  <c r="M284" i="32" s="1"/>
  <c r="N283" i="32"/>
  <c r="M283" i="32" s="1"/>
  <c r="N282" i="32"/>
  <c r="M282" i="32" s="1"/>
  <c r="N281" i="32"/>
  <c r="M281" i="32" s="1"/>
  <c r="N280" i="32"/>
  <c r="M280" i="32" s="1"/>
  <c r="N279" i="32"/>
  <c r="M279" i="32" s="1"/>
  <c r="N273" i="32"/>
  <c r="M273" i="32" s="1"/>
  <c r="N272" i="32"/>
  <c r="M272" i="32" s="1"/>
  <c r="N271" i="32"/>
  <c r="M271" i="32" s="1"/>
  <c r="N270" i="32"/>
  <c r="M270" i="32" s="1"/>
  <c r="O206" i="32"/>
  <c r="M206" i="32" s="1"/>
  <c r="O205" i="32"/>
  <c r="M205" i="32" s="1"/>
  <c r="O152" i="32"/>
  <c r="M152" i="32" s="1"/>
  <c r="O151" i="32"/>
  <c r="M151" i="32" s="1"/>
  <c r="O150" i="32"/>
  <c r="M150" i="32" s="1"/>
  <c r="O149" i="32"/>
  <c r="M149" i="32" s="1"/>
  <c r="O133" i="32"/>
  <c r="M133" i="32" s="1"/>
  <c r="O199" i="32"/>
  <c r="M199" i="32" s="1"/>
  <c r="O198" i="32"/>
  <c r="M198" i="32" s="1"/>
  <c r="O197" i="32"/>
  <c r="M197" i="32" s="1"/>
  <c r="O196" i="32"/>
  <c r="M196" i="32" s="1"/>
  <c r="O195" i="32"/>
  <c r="M195" i="32" s="1"/>
  <c r="O193" i="32"/>
  <c r="M193" i="32" s="1"/>
  <c r="O192" i="32"/>
  <c r="M192" i="32" s="1"/>
  <c r="O191" i="32"/>
  <c r="M191" i="32" s="1"/>
  <c r="O190" i="32"/>
  <c r="M190" i="32" s="1"/>
  <c r="O189" i="32"/>
  <c r="M189" i="32" s="1"/>
  <c r="O188" i="32"/>
  <c r="O187" i="32"/>
  <c r="M187" i="32"/>
  <c r="O186" i="32"/>
  <c r="M186" i="32" s="1"/>
  <c r="O185" i="32"/>
  <c r="M185" i="32" s="1"/>
  <c r="O184" i="32"/>
  <c r="M184" i="32" s="1"/>
  <c r="O183" i="32"/>
  <c r="M183" i="32" s="1"/>
  <c r="O182" i="32"/>
  <c r="M182" i="32" s="1"/>
  <c r="O181" i="32"/>
  <c r="M181" i="32" s="1"/>
  <c r="O180" i="32"/>
  <c r="M180" i="32" s="1"/>
  <c r="O179" i="32"/>
  <c r="M179" i="32" s="1"/>
  <c r="O178" i="32"/>
  <c r="M178" i="32" s="1"/>
  <c r="O177" i="32"/>
  <c r="O176" i="32"/>
  <c r="O175" i="32"/>
  <c r="M175" i="32" s="1"/>
  <c r="O174" i="32"/>
  <c r="M174" i="32" s="1"/>
  <c r="O173" i="32"/>
  <c r="M173" i="32" s="1"/>
  <c r="O172" i="32"/>
  <c r="M172" i="32" s="1"/>
  <c r="O171" i="32"/>
  <c r="M171" i="32" s="1"/>
  <c r="O170" i="32"/>
  <c r="M170" i="32" s="1"/>
  <c r="O169" i="32"/>
  <c r="M169" i="32" s="1"/>
  <c r="O168" i="32"/>
  <c r="M168" i="32" s="1"/>
  <c r="O167" i="32"/>
  <c r="M167" i="32" s="1"/>
  <c r="O166" i="32"/>
  <c r="M166" i="32" s="1"/>
  <c r="O127" i="32"/>
  <c r="M127" i="32" s="1"/>
  <c r="O126" i="32"/>
  <c r="M126" i="32" s="1"/>
  <c r="O113" i="32"/>
  <c r="M113" i="32" s="1"/>
  <c r="O106" i="32"/>
  <c r="M106" i="32" s="1"/>
  <c r="O105" i="32"/>
  <c r="M105" i="32" s="1"/>
  <c r="O104" i="32"/>
  <c r="M104" i="32" s="1"/>
  <c r="O103" i="32"/>
  <c r="M103" i="32" s="1"/>
  <c r="O102" i="32"/>
  <c r="M102" i="32" s="1"/>
  <c r="O101" i="32"/>
  <c r="M101" i="32" s="1"/>
  <c r="O100" i="32"/>
  <c r="M100" i="32" s="1"/>
  <c r="O99" i="32"/>
  <c r="M99" i="32" s="1"/>
  <c r="O98" i="32"/>
  <c r="M98" i="32" s="1"/>
  <c r="O97" i="32"/>
  <c r="M97" i="32" s="1"/>
  <c r="O96" i="32"/>
  <c r="M96" i="32" s="1"/>
  <c r="O94" i="32"/>
  <c r="M94" i="32" s="1"/>
  <c r="O93" i="32"/>
  <c r="M93" i="32" s="1"/>
  <c r="O92" i="32"/>
  <c r="M92" i="32" s="1"/>
  <c r="O91" i="32"/>
  <c r="M91" i="32" s="1"/>
  <c r="O90" i="32"/>
  <c r="M90" i="32" s="1"/>
  <c r="O89" i="32"/>
  <c r="M89" i="32" s="1"/>
  <c r="O88" i="32"/>
  <c r="M88" i="32" s="1"/>
  <c r="O87" i="32"/>
  <c r="M87" i="32" s="1"/>
  <c r="O86" i="32"/>
  <c r="M86" i="32" s="1"/>
  <c r="O85" i="32"/>
  <c r="M85" i="32" s="1"/>
  <c r="O84" i="32"/>
  <c r="M84" i="32" s="1"/>
  <c r="O165" i="32" l="1"/>
  <c r="M165" i="32"/>
  <c r="M164" i="32" s="1"/>
  <c r="M278" i="32"/>
  <c r="M277" i="32" s="1"/>
  <c r="M269" i="32"/>
  <c r="M268" i="32" s="1"/>
  <c r="M83" i="32"/>
  <c r="M95" i="32"/>
  <c r="J264" i="29"/>
  <c r="J252" i="29"/>
  <c r="J251" i="29"/>
  <c r="J248" i="29"/>
  <c r="J253" i="29"/>
  <c r="H265" i="29"/>
  <c r="J265" i="29" s="1"/>
  <c r="H264" i="29"/>
  <c r="H263" i="29"/>
  <c r="J263" i="29" s="1"/>
  <c r="H258" i="29"/>
  <c r="J258" i="29" s="1"/>
  <c r="H257" i="29"/>
  <c r="J257" i="29" s="1"/>
  <c r="H256" i="29"/>
  <c r="J256" i="29" s="1"/>
  <c r="H255" i="29"/>
  <c r="J255" i="29" s="1"/>
  <c r="H254" i="29"/>
  <c r="J254" i="29" s="1"/>
  <c r="H253" i="29"/>
  <c r="H252" i="29"/>
  <c r="H251" i="29"/>
  <c r="H250" i="29"/>
  <c r="J250" i="29" s="1"/>
  <c r="H249" i="29"/>
  <c r="J249" i="29" s="1"/>
  <c r="H248" i="29"/>
  <c r="H247" i="29"/>
  <c r="J247" i="29" s="1"/>
  <c r="H246" i="29"/>
  <c r="J246" i="29" s="1"/>
  <c r="H245" i="29"/>
  <c r="J245" i="29" s="1"/>
  <c r="H244" i="29"/>
  <c r="J244" i="29" s="1"/>
  <c r="H243" i="29"/>
  <c r="J243" i="29" s="1"/>
  <c r="M1247" i="31" l="1"/>
  <c r="M1246" i="31"/>
  <c r="M1245" i="31"/>
  <c r="M1244" i="31"/>
  <c r="M1243" i="31"/>
  <c r="M1242" i="31"/>
  <c r="M1240" i="31" s="1"/>
  <c r="M1241" i="31"/>
  <c r="M1239" i="31"/>
  <c r="M1238" i="31"/>
  <c r="M1237" i="31"/>
  <c r="M1236" i="31"/>
  <c r="M1235" i="31"/>
  <c r="M1234" i="31"/>
  <c r="M1233" i="31"/>
  <c r="M1232" i="31"/>
  <c r="M1231" i="31"/>
  <c r="M1230" i="31"/>
  <c r="M1229" i="31" s="1"/>
  <c r="M1228" i="31"/>
  <c r="M1227" i="31"/>
  <c r="M1226" i="31"/>
  <c r="M1225" i="31"/>
  <c r="M1224" i="31"/>
  <c r="M1222" i="31"/>
  <c r="M1221" i="31"/>
  <c r="M1220" i="31"/>
  <c r="M1219" i="31"/>
  <c r="M1218" i="31" s="1"/>
  <c r="M1217" i="31"/>
  <c r="M1213" i="31" s="1"/>
  <c r="M1214" i="31"/>
  <c r="M1212" i="31"/>
  <c r="M1211" i="31"/>
  <c r="M1210" i="31"/>
  <c r="M1209" i="31"/>
  <c r="M1208" i="31"/>
  <c r="M1207" i="31"/>
  <c r="M1206" i="31"/>
  <c r="M1205" i="31"/>
  <c r="M1204" i="31"/>
  <c r="M1203" i="31"/>
  <c r="M1202" i="31"/>
  <c r="M1201" i="31"/>
  <c r="M1200" i="31"/>
  <c r="M1199" i="31"/>
  <c r="M1198" i="31"/>
  <c r="M1197" i="31"/>
  <c r="M1196" i="31"/>
  <c r="M1195" i="31"/>
  <c r="M1194" i="31"/>
  <c r="M1193" i="31"/>
  <c r="M1192" i="31"/>
  <c r="M1191" i="31"/>
  <c r="M1190" i="31"/>
  <c r="M1189" i="31"/>
  <c r="M1188" i="31"/>
  <c r="M1187" i="31"/>
  <c r="M1186" i="31"/>
  <c r="M1185" i="31"/>
  <c r="P311" i="31" l="1"/>
  <c r="O311" i="31"/>
  <c r="M990" i="31" l="1"/>
  <c r="M989" i="31" s="1"/>
  <c r="M988" i="31"/>
  <c r="M987" i="31" s="1"/>
  <c r="M986" i="31"/>
  <c r="M985" i="31" s="1"/>
  <c r="M984" i="31"/>
  <c r="M983" i="31" s="1"/>
  <c r="M982" i="31"/>
  <c r="M981" i="31" s="1"/>
  <c r="M980" i="31"/>
  <c r="M979" i="31"/>
  <c r="M978" i="31" s="1"/>
  <c r="M977" i="31"/>
  <c r="M976" i="31"/>
  <c r="M975" i="31" s="1"/>
  <c r="M973" i="31"/>
  <c r="M972" i="31"/>
  <c r="M971" i="31"/>
  <c r="M970" i="31"/>
  <c r="M968" i="31"/>
  <c r="M967" i="31"/>
  <c r="M966" i="31"/>
  <c r="M965" i="31" s="1"/>
  <c r="M964" i="31"/>
  <c r="M963" i="31" s="1"/>
  <c r="M962" i="31"/>
  <c r="M961" i="31" s="1"/>
  <c r="M960" i="31"/>
  <c r="M959" i="31" s="1"/>
  <c r="M958" i="31"/>
  <c r="M957" i="31"/>
  <c r="M717" i="31"/>
  <c r="M716" i="31" s="1"/>
  <c r="M715" i="31"/>
  <c r="M714" i="31" s="1"/>
  <c r="M713" i="31"/>
  <c r="M712" i="31" s="1"/>
  <c r="M711" i="31"/>
  <c r="M710" i="31" s="1"/>
  <c r="M709" i="31"/>
  <c r="M708" i="31" s="1"/>
  <c r="M707" i="31"/>
  <c r="M706" i="31"/>
  <c r="M704" i="31"/>
  <c r="M703" i="31"/>
  <c r="M701" i="31"/>
  <c r="M700" i="31"/>
  <c r="M699" i="31"/>
  <c r="M698" i="31"/>
  <c r="M697" i="31"/>
  <c r="M695" i="31"/>
  <c r="M694" i="31" s="1"/>
  <c r="M693" i="31"/>
  <c r="M692" i="31" s="1"/>
  <c r="M691" i="31"/>
  <c r="M690" i="31" s="1"/>
  <c r="M689" i="31"/>
  <c r="M688" i="31" s="1"/>
  <c r="M687" i="31"/>
  <c r="M686" i="31" s="1"/>
  <c r="M685" i="31"/>
  <c r="M684" i="31" s="1"/>
  <c r="M681" i="31"/>
  <c r="M680" i="31"/>
  <c r="M679" i="31"/>
  <c r="M678" i="31"/>
  <c r="M677" i="31"/>
  <c r="M676" i="31"/>
  <c r="M674" i="31"/>
  <c r="M673" i="31"/>
  <c r="M672" i="31"/>
  <c r="M670" i="31"/>
  <c r="M669" i="31"/>
  <c r="M668" i="31"/>
  <c r="M666" i="31"/>
  <c r="M665" i="31"/>
  <c r="M664" i="31" s="1"/>
  <c r="M662" i="31"/>
  <c r="M661" i="31"/>
  <c r="M660" i="31"/>
  <c r="M659" i="31" s="1"/>
  <c r="M656" i="31"/>
  <c r="M655" i="31"/>
  <c r="M654" i="31"/>
  <c r="M651" i="31"/>
  <c r="M650" i="31"/>
  <c r="M649" i="31"/>
  <c r="M647" i="31"/>
  <c r="M646" i="31"/>
  <c r="M645" i="31"/>
  <c r="M643" i="31"/>
  <c r="M642" i="31"/>
  <c r="M641" i="31"/>
  <c r="M639" i="31"/>
  <c r="M638" i="31"/>
  <c r="M637" i="31"/>
  <c r="M635" i="31"/>
  <c r="M634" i="31"/>
  <c r="M632" i="31" s="1"/>
  <c r="M633" i="31"/>
  <c r="M631" i="31"/>
  <c r="M630" i="31"/>
  <c r="M629" i="31"/>
  <c r="M627" i="31"/>
  <c r="M626" i="31"/>
  <c r="M625" i="31"/>
  <c r="M623" i="31"/>
  <c r="M620" i="31" s="1"/>
  <c r="M615" i="31"/>
  <c r="M614" i="31" s="1"/>
  <c r="M613" i="31"/>
  <c r="M612" i="31" s="1"/>
  <c r="M611" i="31"/>
  <c r="M610" i="31" s="1"/>
  <c r="M609" i="31"/>
  <c r="M608" i="31" s="1"/>
  <c r="M607" i="31"/>
  <c r="M606" i="31" s="1"/>
  <c r="M605" i="31"/>
  <c r="M604" i="31"/>
  <c r="M602" i="31"/>
  <c r="M601" i="31"/>
  <c r="M599" i="31"/>
  <c r="M598" i="31"/>
  <c r="M597" i="31"/>
  <c r="M596" i="31"/>
  <c r="M595" i="31"/>
  <c r="M593" i="31"/>
  <c r="M592" i="31" s="1"/>
  <c r="M591" i="31"/>
  <c r="M590" i="31" s="1"/>
  <c r="M589" i="31"/>
  <c r="M588" i="31" s="1"/>
  <c r="M587" i="31"/>
  <c r="M586" i="31" s="1"/>
  <c r="M585" i="31"/>
  <c r="M584" i="31" s="1"/>
  <c r="M583" i="31"/>
  <c r="M582" i="31" s="1"/>
  <c r="M579" i="31"/>
  <c r="M578" i="31"/>
  <c r="M577" i="31"/>
  <c r="M576" i="31"/>
  <c r="M575" i="31"/>
  <c r="M574" i="31"/>
  <c r="M572" i="31"/>
  <c r="M571" i="31"/>
  <c r="M570" i="31"/>
  <c r="M568" i="31"/>
  <c r="M567" i="31"/>
  <c r="M566" i="31"/>
  <c r="M564" i="31"/>
  <c r="M563" i="31"/>
  <c r="M560" i="31"/>
  <c r="M559" i="31"/>
  <c r="M558" i="31"/>
  <c r="M557" i="31" s="1"/>
  <c r="M555" i="31"/>
  <c r="M554" i="31"/>
  <c r="M553" i="31"/>
  <c r="M552" i="31"/>
  <c r="M549" i="31"/>
  <c r="M548" i="31"/>
  <c r="M547" i="31"/>
  <c r="M545" i="31"/>
  <c r="M544" i="31"/>
  <c r="M543" i="31"/>
  <c r="M541" i="31"/>
  <c r="M540" i="31"/>
  <c r="M539" i="31"/>
  <c r="M537" i="31"/>
  <c r="M536" i="31"/>
  <c r="M535" i="31"/>
  <c r="M533" i="31"/>
  <c r="M532" i="31"/>
  <c r="M531" i="31"/>
  <c r="M529" i="31"/>
  <c r="M528" i="31"/>
  <c r="M527" i="31"/>
  <c r="M525" i="31"/>
  <c r="M524" i="31"/>
  <c r="M523" i="31"/>
  <c r="M521" i="31"/>
  <c r="M518" i="31" s="1"/>
  <c r="M522" i="31" l="1"/>
  <c r="M705" i="31"/>
  <c r="M542" i="31"/>
  <c r="M653" i="31"/>
  <c r="M969" i="31"/>
  <c r="M956" i="31" s="1"/>
  <c r="M569" i="31"/>
  <c r="M644" i="31"/>
  <c r="M546" i="31"/>
  <c r="M696" i="31"/>
  <c r="M640" i="31"/>
  <c r="M667" i="31"/>
  <c r="M562" i="31"/>
  <c r="M636" i="31"/>
  <c r="M671" i="31"/>
  <c r="M702" i="31"/>
  <c r="M683" i="31" s="1"/>
  <c r="H683" i="31" s="1"/>
  <c r="H242" i="29" s="1"/>
  <c r="J242" i="29" s="1"/>
  <c r="M530" i="31"/>
  <c r="M624" i="31"/>
  <c r="M675" i="31"/>
  <c r="M534" i="31"/>
  <c r="M600" i="31"/>
  <c r="M628" i="31"/>
  <c r="M538" i="31"/>
  <c r="M594" i="31"/>
  <c r="M648" i="31"/>
  <c r="M551" i="31"/>
  <c r="M603" i="31"/>
  <c r="M573" i="31"/>
  <c r="M565" i="31"/>
  <c r="M526" i="31"/>
  <c r="M1282" i="31"/>
  <c r="M1281" i="31" s="1"/>
  <c r="M1280" i="31"/>
  <c r="M1279" i="31" s="1"/>
  <c r="M1278" i="31"/>
  <c r="M1277" i="31" s="1"/>
  <c r="M1276" i="31"/>
  <c r="M1275" i="31" s="1"/>
  <c r="M1274" i="31"/>
  <c r="M1273" i="31" s="1"/>
  <c r="M1272" i="31"/>
  <c r="M1271" i="31"/>
  <c r="M1269" i="31"/>
  <c r="M1268" i="31"/>
  <c r="M1265" i="31"/>
  <c r="M1264" i="31"/>
  <c r="M1263" i="31"/>
  <c r="M1262" i="31"/>
  <c r="M1260" i="31"/>
  <c r="M1259" i="31" s="1"/>
  <c r="M1258" i="31"/>
  <c r="M1257" i="31" s="1"/>
  <c r="M1256" i="31"/>
  <c r="M1255" i="31" s="1"/>
  <c r="M1254" i="31"/>
  <c r="M1253" i="31" s="1"/>
  <c r="M1252" i="31"/>
  <c r="M1251" i="31" s="1"/>
  <c r="M1250" i="31"/>
  <c r="M1249" i="31" s="1"/>
  <c r="M1267" i="31" l="1"/>
  <c r="M619" i="31"/>
  <c r="M1261" i="31"/>
  <c r="M1270" i="31"/>
  <c r="M1180" i="31"/>
  <c r="M1179" i="31" s="1"/>
  <c r="M1178" i="31"/>
  <c r="M1177" i="31" s="1"/>
  <c r="M1176" i="31"/>
  <c r="M1175" i="31" s="1"/>
  <c r="M1174" i="31"/>
  <c r="M1173" i="31" s="1"/>
  <c r="M1172" i="31"/>
  <c r="M1171" i="31" s="1"/>
  <c r="M1170" i="31"/>
  <c r="M1169" i="31"/>
  <c r="M1167" i="31"/>
  <c r="M1166" i="31"/>
  <c r="M1163" i="31"/>
  <c r="M1162" i="31"/>
  <c r="M1161" i="31"/>
  <c r="M1160" i="31"/>
  <c r="M1158" i="31"/>
  <c r="M1157" i="31" s="1"/>
  <c r="M1156" i="31"/>
  <c r="M1155" i="31" s="1"/>
  <c r="M1154" i="31"/>
  <c r="M1153" i="31" s="1"/>
  <c r="M1152" i="31"/>
  <c r="M1151" i="31" s="1"/>
  <c r="M1150" i="31"/>
  <c r="M1149" i="31" s="1"/>
  <c r="M1148" i="31"/>
  <c r="M1147" i="31" s="1"/>
  <c r="M1145" i="31"/>
  <c r="M1144" i="31" s="1"/>
  <c r="M1143" i="31"/>
  <c r="M1142" i="31"/>
  <c r="M1141" i="31"/>
  <c r="M1140" i="31"/>
  <c r="M1138" i="31"/>
  <c r="M1137" i="31"/>
  <c r="M1136" i="31"/>
  <c r="M1135" i="31"/>
  <c r="M1133" i="31"/>
  <c r="M1132" i="31"/>
  <c r="M1131" i="31"/>
  <c r="M1130" i="31"/>
  <c r="M1128" i="31"/>
  <c r="M1127" i="31"/>
  <c r="M1126" i="31"/>
  <c r="M1125" i="31"/>
  <c r="M1123" i="31"/>
  <c r="M1122" i="31"/>
  <c r="M1121" i="31"/>
  <c r="M1120" i="31"/>
  <c r="M1118" i="31"/>
  <c r="M1117" i="31"/>
  <c r="M1116" i="31"/>
  <c r="M1114" i="31"/>
  <c r="M1113" i="31"/>
  <c r="M1112" i="31"/>
  <c r="M1110" i="31"/>
  <c r="M1109" i="31"/>
  <c r="M1108" i="31"/>
  <c r="M1107" i="31"/>
  <c r="M1106" i="31"/>
  <c r="M1104" i="31"/>
  <c r="M1103" i="31"/>
  <c r="M1102" i="31"/>
  <c r="M1101" i="31"/>
  <c r="M1099" i="31"/>
  <c r="M1098" i="31"/>
  <c r="M1097" i="31"/>
  <c r="M1096" i="31"/>
  <c r="M1094" i="31"/>
  <c r="M1093" i="31"/>
  <c r="M1092" i="31"/>
  <c r="M1091" i="31"/>
  <c r="M1089" i="31"/>
  <c r="M1088" i="31"/>
  <c r="M1087" i="31"/>
  <c r="M1086" i="31"/>
  <c r="M1084" i="31"/>
  <c r="M1083" i="31"/>
  <c r="M1082" i="31"/>
  <c r="M1081" i="31"/>
  <c r="M1079" i="31"/>
  <c r="M1078" i="31"/>
  <c r="M1077" i="31"/>
  <c r="M1076" i="31"/>
  <c r="M1074" i="31"/>
  <c r="M1073" i="31"/>
  <c r="M1072" i="31"/>
  <c r="M1071" i="31"/>
  <c r="M1069" i="31"/>
  <c r="M1068" i="31"/>
  <c r="M1067" i="31"/>
  <c r="M1066" i="31"/>
  <c r="M1064" i="31"/>
  <c r="M1063" i="31"/>
  <c r="M1062" i="31"/>
  <c r="M1061" i="31"/>
  <c r="M1057" i="31"/>
  <c r="M1056" i="31"/>
  <c r="M1055" i="31"/>
  <c r="M1054" i="31"/>
  <c r="M1053" i="31"/>
  <c r="M1052" i="31"/>
  <c r="M1050" i="31"/>
  <c r="M1049" i="31"/>
  <c r="M1048" i="31"/>
  <c r="M1046" i="31"/>
  <c r="M1045" i="31"/>
  <c r="M1044" i="31"/>
  <c r="M1042" i="31"/>
  <c r="M1041" i="31"/>
  <c r="M1038" i="31"/>
  <c r="M1037" i="31"/>
  <c r="M1036" i="31"/>
  <c r="M1034" i="31"/>
  <c r="M1033" i="31"/>
  <c r="M1032" i="31"/>
  <c r="M1031" i="31"/>
  <c r="M1030" i="31"/>
  <c r="M1028" i="31"/>
  <c r="M1027" i="31"/>
  <c r="M1026" i="31"/>
  <c r="M1025" i="31"/>
  <c r="M1023" i="31"/>
  <c r="M1022" i="31"/>
  <c r="M1021" i="31"/>
  <c r="M1019" i="31"/>
  <c r="M1018" i="31"/>
  <c r="M1017" i="31"/>
  <c r="M1015" i="31"/>
  <c r="M1014" i="31"/>
  <c r="M1013" i="31"/>
  <c r="M1011" i="31"/>
  <c r="M1010" i="31"/>
  <c r="M1009" i="31"/>
  <c r="M1007" i="31"/>
  <c r="M1006" i="31"/>
  <c r="M1005" i="31"/>
  <c r="M1003" i="31"/>
  <c r="M1002" i="31"/>
  <c r="M1001" i="31"/>
  <c r="M999" i="31"/>
  <c r="M996" i="31" s="1"/>
  <c r="M1248" i="31" l="1"/>
  <c r="M1004" i="31"/>
  <c r="M1168" i="31"/>
  <c r="M1075" i="31"/>
  <c r="M1090" i="31"/>
  <c r="M1029" i="31"/>
  <c r="M1159" i="31"/>
  <c r="M1129" i="31"/>
  <c r="M1134" i="31"/>
  <c r="M1119" i="31"/>
  <c r="M1024" i="31"/>
  <c r="M1060" i="31"/>
  <c r="M1012" i="31"/>
  <c r="M1165" i="31"/>
  <c r="M1047" i="31"/>
  <c r="M1000" i="31"/>
  <c r="M1095" i="31"/>
  <c r="M1111" i="31"/>
  <c r="M1139" i="31"/>
  <c r="M1020" i="31"/>
  <c r="M1035" i="31"/>
  <c r="M1070" i="31"/>
  <c r="M1008" i="31"/>
  <c r="M1040" i="31"/>
  <c r="M1105" i="31"/>
  <c r="M1016" i="31"/>
  <c r="M1065" i="31"/>
  <c r="M1051" i="31"/>
  <c r="M1080" i="31"/>
  <c r="M1085" i="31"/>
  <c r="M1043" i="31"/>
  <c r="M1124" i="31"/>
  <c r="M1115" i="31"/>
  <c r="M1100" i="31"/>
  <c r="M954" i="31"/>
  <c r="M953" i="31"/>
  <c r="M952" i="31"/>
  <c r="M951" i="31"/>
  <c r="M950" i="31"/>
  <c r="M949" i="31"/>
  <c r="M947" i="31"/>
  <c r="M946" i="31"/>
  <c r="M945" i="31"/>
  <c r="M943" i="31"/>
  <c r="M942" i="31"/>
  <c r="M941" i="31"/>
  <c r="M939" i="31"/>
  <c r="M938" i="31"/>
  <c r="M935" i="31"/>
  <c r="M934" i="31"/>
  <c r="M933" i="31"/>
  <c r="M930" i="31"/>
  <c r="M929" i="31"/>
  <c r="M928" i="31"/>
  <c r="M927" i="31"/>
  <c r="M924" i="31"/>
  <c r="M923" i="31"/>
  <c r="M922" i="31"/>
  <c r="M920" i="31"/>
  <c r="M919" i="31"/>
  <c r="M918" i="31"/>
  <c r="M916" i="31"/>
  <c r="M915" i="31"/>
  <c r="M914" i="31"/>
  <c r="M912" i="31"/>
  <c r="M911" i="31"/>
  <c r="M910" i="31"/>
  <c r="M908" i="31"/>
  <c r="M907" i="31"/>
  <c r="M906" i="31"/>
  <c r="M904" i="31"/>
  <c r="M903" i="31"/>
  <c r="M902" i="31"/>
  <c r="M900" i="31"/>
  <c r="M899" i="31"/>
  <c r="M898" i="31"/>
  <c r="M896" i="31"/>
  <c r="M893" i="31" s="1"/>
  <c r="M886" i="31"/>
  <c r="M885" i="31"/>
  <c r="M884" i="31"/>
  <c r="M883" i="31"/>
  <c r="M882" i="31"/>
  <c r="M881" i="31"/>
  <c r="M879" i="31"/>
  <c r="M878" i="31"/>
  <c r="M877" i="31"/>
  <c r="M875" i="31"/>
  <c r="M874" i="31"/>
  <c r="M873" i="31"/>
  <c r="M871" i="31"/>
  <c r="M870" i="31"/>
  <c r="M868" i="31"/>
  <c r="M867" i="31" s="1"/>
  <c r="M866" i="31"/>
  <c r="M865" i="31"/>
  <c r="M862" i="31"/>
  <c r="M861" i="31"/>
  <c r="M860" i="31"/>
  <c r="M859" i="31"/>
  <c r="M856" i="31"/>
  <c r="M855" i="31"/>
  <c r="M854" i="31"/>
  <c r="M852" i="31"/>
  <c r="M851" i="31"/>
  <c r="M850" i="31"/>
  <c r="M848" i="31"/>
  <c r="M847" i="31"/>
  <c r="M846" i="31"/>
  <c r="M844" i="31"/>
  <c r="M843" i="31"/>
  <c r="M842" i="31"/>
  <c r="M840" i="31"/>
  <c r="M839" i="31"/>
  <c r="M838" i="31"/>
  <c r="M836" i="31"/>
  <c r="M835" i="31"/>
  <c r="M834" i="31"/>
  <c r="M832" i="31"/>
  <c r="M831" i="31"/>
  <c r="M830" i="31"/>
  <c r="M828" i="31"/>
  <c r="M825" i="31" s="1"/>
  <c r="M820" i="31"/>
  <c r="M819" i="31" s="1"/>
  <c r="M818" i="31"/>
  <c r="M817" i="31" s="1"/>
  <c r="M816" i="31"/>
  <c r="M815" i="31" s="1"/>
  <c r="M814" i="31"/>
  <c r="M813" i="31" s="1"/>
  <c r="M812" i="31"/>
  <c r="M811" i="31" s="1"/>
  <c r="M810" i="31"/>
  <c r="M809" i="31"/>
  <c r="M807" i="31"/>
  <c r="M806" i="31"/>
  <c r="M804" i="31"/>
  <c r="M803" i="31"/>
  <c r="M802" i="31"/>
  <c r="M801" i="31"/>
  <c r="M800" i="31"/>
  <c r="M798" i="31"/>
  <c r="M797" i="31" s="1"/>
  <c r="M796" i="31"/>
  <c r="M795" i="31" s="1"/>
  <c r="M794" i="31"/>
  <c r="M793" i="31" s="1"/>
  <c r="M792" i="31"/>
  <c r="M791" i="31" s="1"/>
  <c r="M790" i="31"/>
  <c r="M789" i="31" s="1"/>
  <c r="M788" i="31"/>
  <c r="M787" i="31" s="1"/>
  <c r="M784" i="31"/>
  <c r="M783" i="31"/>
  <c r="M782" i="31"/>
  <c r="M781" i="31"/>
  <c r="M780" i="31"/>
  <c r="M779" i="31"/>
  <c r="M777" i="31"/>
  <c r="M776" i="31"/>
  <c r="M775" i="31"/>
  <c r="M773" i="31"/>
  <c r="M772" i="31"/>
  <c r="M771" i="31"/>
  <c r="M769" i="31"/>
  <c r="M768" i="31"/>
  <c r="M765" i="31"/>
  <c r="M764" i="31"/>
  <c r="M763" i="31"/>
  <c r="M760" i="31"/>
  <c r="M759" i="31"/>
  <c r="M758" i="31"/>
  <c r="M757" i="31"/>
  <c r="M754" i="31"/>
  <c r="M753" i="31"/>
  <c r="M752" i="31"/>
  <c r="M750" i="31"/>
  <c r="M749" i="31"/>
  <c r="M748" i="31"/>
  <c r="M746" i="31"/>
  <c r="M745" i="31"/>
  <c r="M744" i="31"/>
  <c r="M742" i="31"/>
  <c r="M741" i="31"/>
  <c r="M740" i="31"/>
  <c r="M738" i="31"/>
  <c r="M737" i="31"/>
  <c r="M736" i="31"/>
  <c r="M734" i="31"/>
  <c r="M733" i="31"/>
  <c r="M732" i="31"/>
  <c r="M730" i="31"/>
  <c r="M729" i="31"/>
  <c r="M728" i="31"/>
  <c r="M726" i="31"/>
  <c r="M723" i="31" s="1"/>
  <c r="M932" i="31" l="1"/>
  <c r="M805" i="31"/>
  <c r="M1184" i="31"/>
  <c r="M1146" i="31"/>
  <c r="M917" i="31"/>
  <c r="M937" i="31"/>
  <c r="M948" i="31"/>
  <c r="M995" i="31"/>
  <c r="M858" i="31"/>
  <c r="M909" i="31"/>
  <c r="M897" i="31"/>
  <c r="M905" i="31"/>
  <c r="M1059" i="31"/>
  <c r="M944" i="31"/>
  <c r="M940" i="31"/>
  <c r="M926" i="31"/>
  <c r="M913" i="31"/>
  <c r="M901" i="31"/>
  <c r="M921" i="31"/>
  <c r="M774" i="31"/>
  <c r="M837" i="31"/>
  <c r="M864" i="31"/>
  <c r="M841" i="31"/>
  <c r="M727" i="31"/>
  <c r="M799" i="31"/>
  <c r="M849" i="31"/>
  <c r="M869" i="31"/>
  <c r="M876" i="31"/>
  <c r="M751" i="31"/>
  <c r="M872" i="31"/>
  <c r="M829" i="31"/>
  <c r="M845" i="31"/>
  <c r="M833" i="31"/>
  <c r="M880" i="31"/>
  <c r="M778" i="31"/>
  <c r="M762" i="31"/>
  <c r="M747" i="31"/>
  <c r="M853" i="31"/>
  <c r="M767" i="31"/>
  <c r="M808" i="31"/>
  <c r="M735" i="31"/>
  <c r="M743" i="31"/>
  <c r="M770" i="31"/>
  <c r="M731" i="31"/>
  <c r="M756" i="31"/>
  <c r="M739" i="31"/>
  <c r="M994" i="31" l="1"/>
  <c r="M892" i="31"/>
  <c r="M786" i="31"/>
  <c r="M824" i="31"/>
  <c r="M722" i="31"/>
  <c r="M513" i="31" l="1"/>
  <c r="M512" i="31" s="1"/>
  <c r="M511" i="31"/>
  <c r="M510" i="31" s="1"/>
  <c r="M509" i="31"/>
  <c r="M508" i="31" s="1"/>
  <c r="M507" i="31"/>
  <c r="M506" i="31" s="1"/>
  <c r="M505" i="31"/>
  <c r="M504" i="31" s="1"/>
  <c r="M503" i="31"/>
  <c r="M502" i="31"/>
  <c r="M500" i="31"/>
  <c r="M499" i="31"/>
  <c r="M497" i="31"/>
  <c r="M496" i="31"/>
  <c r="M495" i="31"/>
  <c r="M494" i="31"/>
  <c r="M493" i="31"/>
  <c r="M491" i="31"/>
  <c r="M490" i="31" s="1"/>
  <c r="M489" i="31"/>
  <c r="M488" i="31" s="1"/>
  <c r="M487" i="31"/>
  <c r="M486" i="31" s="1"/>
  <c r="M485" i="31"/>
  <c r="M484" i="31" s="1"/>
  <c r="M483" i="31"/>
  <c r="M482" i="31" s="1"/>
  <c r="M481" i="31"/>
  <c r="M480" i="31" s="1"/>
  <c r="M477" i="31"/>
  <c r="M476" i="31"/>
  <c r="M475" i="31"/>
  <c r="M474" i="31"/>
  <c r="M473" i="31"/>
  <c r="M472" i="31"/>
  <c r="M470" i="31"/>
  <c r="M469" i="31"/>
  <c r="M468" i="31"/>
  <c r="M466" i="31"/>
  <c r="M465" i="31"/>
  <c r="M464" i="31"/>
  <c r="M462" i="31"/>
  <c r="M460" i="31" s="1"/>
  <c r="M458" i="31"/>
  <c r="M455" i="31"/>
  <c r="M452" i="31"/>
  <c r="M451" i="31"/>
  <c r="M450" i="31"/>
  <c r="M447" i="31"/>
  <c r="M445" i="31"/>
  <c r="M443" i="31"/>
  <c r="M442" i="31"/>
  <c r="M441" i="31"/>
  <c r="M439" i="31"/>
  <c r="M438" i="31"/>
  <c r="M437" i="31"/>
  <c r="M434" i="31"/>
  <c r="M433" i="31"/>
  <c r="M430" i="31"/>
  <c r="M429" i="31"/>
  <c r="M426" i="31"/>
  <c r="M425" i="31"/>
  <c r="M422" i="31"/>
  <c r="M421" i="31"/>
  <c r="M416" i="31"/>
  <c r="M411" i="31"/>
  <c r="M410" i="31" s="1"/>
  <c r="M409" i="31"/>
  <c r="M408" i="31" s="1"/>
  <c r="M407" i="31"/>
  <c r="M406" i="31" s="1"/>
  <c r="M405" i="31"/>
  <c r="M404" i="31" s="1"/>
  <c r="M403" i="31"/>
  <c r="M402" i="31" s="1"/>
  <c r="M401" i="31"/>
  <c r="M400" i="31"/>
  <c r="M398" i="31"/>
  <c r="M397" i="31"/>
  <c r="M395" i="31"/>
  <c r="M394" i="31"/>
  <c r="M393" i="31"/>
  <c r="M392" i="31"/>
  <c r="M391" i="31"/>
  <c r="M389" i="31"/>
  <c r="M388" i="31" s="1"/>
  <c r="M387" i="31"/>
  <c r="M386" i="31" s="1"/>
  <c r="M385" i="31"/>
  <c r="M384" i="31" s="1"/>
  <c r="M383" i="31"/>
  <c r="M382" i="31" s="1"/>
  <c r="M381" i="31"/>
  <c r="M380" i="31" s="1"/>
  <c r="M379" i="31"/>
  <c r="M378" i="31" s="1"/>
  <c r="M375" i="31"/>
  <c r="M374" i="31"/>
  <c r="M373" i="31"/>
  <c r="M372" i="31"/>
  <c r="M371" i="31"/>
  <c r="M370" i="31"/>
  <c r="M368" i="31"/>
  <c r="M367" i="31"/>
  <c r="M366" i="31"/>
  <c r="M364" i="31"/>
  <c r="M363" i="31"/>
  <c r="M362" i="31"/>
  <c r="M360" i="31"/>
  <c r="M358" i="31" s="1"/>
  <c r="M356" i="31"/>
  <c r="M355" i="31"/>
  <c r="M354" i="31"/>
  <c r="M353" i="31" s="1"/>
  <c r="M350" i="31"/>
  <c r="M349" i="31"/>
  <c r="M348" i="31"/>
  <c r="M345" i="31"/>
  <c r="M343" i="31"/>
  <c r="M341" i="31"/>
  <c r="M340" i="31"/>
  <c r="M339" i="31"/>
  <c r="M337" i="31"/>
  <c r="M336" i="31"/>
  <c r="M335" i="31"/>
  <c r="M332" i="31"/>
  <c r="M331" i="31"/>
  <c r="M328" i="31"/>
  <c r="M327" i="31"/>
  <c r="M324" i="31"/>
  <c r="M323" i="31"/>
  <c r="M320" i="31"/>
  <c r="M319" i="31"/>
  <c r="M317" i="31"/>
  <c r="M314" i="31" s="1"/>
  <c r="M342" i="31" l="1"/>
  <c r="M581" i="31"/>
  <c r="M330" i="31"/>
  <c r="M449" i="31"/>
  <c r="M467" i="31"/>
  <c r="M428" i="31"/>
  <c r="M492" i="31"/>
  <c r="M498" i="31"/>
  <c r="M501" i="31"/>
  <c r="M432" i="31"/>
  <c r="M471" i="31"/>
  <c r="M436" i="31"/>
  <c r="M440" i="31"/>
  <c r="M361" i="31"/>
  <c r="M463" i="31"/>
  <c r="M396" i="31"/>
  <c r="M347" i="31"/>
  <c r="M365" i="31"/>
  <c r="M338" i="31"/>
  <c r="M420" i="31"/>
  <c r="M479" i="31"/>
  <c r="M399" i="31"/>
  <c r="M322" i="31"/>
  <c r="M390" i="31"/>
  <c r="M444" i="31"/>
  <c r="M424" i="31"/>
  <c r="M318" i="31"/>
  <c r="M334" i="31"/>
  <c r="M369" i="31"/>
  <c r="M326" i="31"/>
  <c r="M517" i="31" l="1"/>
  <c r="M313" i="31"/>
  <c r="M377" i="31"/>
  <c r="M415" i="31"/>
  <c r="H278" i="29" l="1"/>
  <c r="H65" i="29"/>
  <c r="H62" i="29"/>
  <c r="H41" i="29"/>
  <c r="J41" i="29" s="1"/>
  <c r="H38" i="29"/>
  <c r="J38" i="29" s="1"/>
  <c r="H36" i="29"/>
  <c r="J36" i="29" s="1"/>
  <c r="H34" i="29"/>
  <c r="J34" i="29" s="1"/>
  <c r="H23" i="29"/>
  <c r="J23" i="29" s="1"/>
  <c r="H22" i="29"/>
  <c r="J227" i="34"/>
  <c r="H226" i="34"/>
  <c r="H225" i="34" s="1"/>
  <c r="I225" i="34"/>
  <c r="I224" i="34"/>
  <c r="I223" i="34" s="1"/>
  <c r="M218" i="34"/>
  <c r="H218" i="34" s="1"/>
  <c r="H274" i="29" s="1"/>
  <c r="J274" i="29" s="1"/>
  <c r="I217" i="34"/>
  <c r="I273" i="29" s="1"/>
  <c r="I272" i="29" s="1"/>
  <c r="I271" i="29" s="1"/>
  <c r="I270" i="29" s="1"/>
  <c r="I216" i="34"/>
  <c r="I215" i="34" s="1"/>
  <c r="I214" i="34" s="1"/>
  <c r="M209" i="34"/>
  <c r="H209" i="34" s="1"/>
  <c r="M207" i="34"/>
  <c r="I207" i="34"/>
  <c r="I206" i="34"/>
  <c r="M204" i="34"/>
  <c r="H204" i="34" s="1"/>
  <c r="R202" i="34"/>
  <c r="R201" i="34"/>
  <c r="M200" i="34"/>
  <c r="H200" i="34"/>
  <c r="J200" i="34" s="1"/>
  <c r="H199" i="34"/>
  <c r="J199" i="34" s="1"/>
  <c r="S198" i="34"/>
  <c r="O197" i="34"/>
  <c r="M196" i="34"/>
  <c r="H196" i="34" s="1"/>
  <c r="J196" i="34" s="1"/>
  <c r="S191" i="34"/>
  <c r="M191" i="34"/>
  <c r="H191" i="34" s="1"/>
  <c r="J191" i="34" s="1"/>
  <c r="M188" i="34"/>
  <c r="H188" i="34" s="1"/>
  <c r="H183" i="34"/>
  <c r="J183" i="34" s="1"/>
  <c r="U176" i="34"/>
  <c r="H176" i="34"/>
  <c r="M174" i="34"/>
  <c r="H174" i="34" s="1"/>
  <c r="J174" i="34" s="1"/>
  <c r="U178" i="34"/>
  <c r="H163" i="34"/>
  <c r="H52" i="29" s="1"/>
  <c r="J52" i="29" s="1"/>
  <c r="R162" i="34"/>
  <c r="T162" i="34" s="1"/>
  <c r="I162" i="34"/>
  <c r="M161" i="34"/>
  <c r="H153" i="34"/>
  <c r="H50" i="29" s="1"/>
  <c r="J50" i="29" s="1"/>
  <c r="I152" i="34"/>
  <c r="M146" i="34"/>
  <c r="H146" i="34" s="1"/>
  <c r="H46" i="29" s="1"/>
  <c r="J46" i="29" s="1"/>
  <c r="M144" i="34"/>
  <c r="I144" i="34"/>
  <c r="I143" i="34" s="1"/>
  <c r="M141" i="34"/>
  <c r="M140" i="34" s="1"/>
  <c r="M139" i="34"/>
  <c r="I139" i="34"/>
  <c r="N138" i="34"/>
  <c r="M137" i="34"/>
  <c r="H137" i="34" s="1"/>
  <c r="N135" i="34"/>
  <c r="N134" i="34"/>
  <c r="M133" i="34"/>
  <c r="H133" i="34" s="1"/>
  <c r="N132" i="34"/>
  <c r="N131" i="34"/>
  <c r="M130" i="34"/>
  <c r="M129" i="34" s="1"/>
  <c r="M124" i="34" s="1"/>
  <c r="J129" i="34"/>
  <c r="M127" i="34"/>
  <c r="H127" i="34" s="1"/>
  <c r="H37" i="29" s="1"/>
  <c r="J37" i="29" s="1"/>
  <c r="N126" i="34"/>
  <c r="M125" i="34"/>
  <c r="J125" i="34"/>
  <c r="I124" i="34"/>
  <c r="M123" i="34"/>
  <c r="N122" i="34"/>
  <c r="N121" i="34"/>
  <c r="N120" i="34"/>
  <c r="N119" i="34"/>
  <c r="M118" i="34"/>
  <c r="M117" i="34" s="1"/>
  <c r="J117" i="34"/>
  <c r="J116" i="34"/>
  <c r="I116" i="34"/>
  <c r="H116" i="34"/>
  <c r="H115" i="34" s="1"/>
  <c r="M115" i="34"/>
  <c r="H109" i="34"/>
  <c r="H30" i="29" s="1"/>
  <c r="J30" i="29" s="1"/>
  <c r="M107" i="34"/>
  <c r="I107" i="34"/>
  <c r="I106" i="34"/>
  <c r="N105" i="34"/>
  <c r="M104" i="34"/>
  <c r="H104" i="34" s="1"/>
  <c r="H27" i="29" s="1"/>
  <c r="J27" i="29" s="1"/>
  <c r="M102" i="34"/>
  <c r="I102" i="34"/>
  <c r="N101" i="34"/>
  <c r="N100" i="34"/>
  <c r="M99" i="34"/>
  <c r="H99" i="34" s="1"/>
  <c r="H25" i="29" s="1"/>
  <c r="J25" i="29" s="1"/>
  <c r="H97" i="34"/>
  <c r="J97" i="34" s="1"/>
  <c r="M96" i="34"/>
  <c r="J96" i="34"/>
  <c r="H96" i="34"/>
  <c r="M93" i="34"/>
  <c r="H93" i="34" s="1"/>
  <c r="H21" i="29" s="1"/>
  <c r="J21" i="29" s="1"/>
  <c r="M88" i="34"/>
  <c r="H88" i="34" s="1"/>
  <c r="J88" i="34" s="1"/>
  <c r="N87" i="34"/>
  <c r="N86" i="34"/>
  <c r="N85" i="34"/>
  <c r="N84" i="34"/>
  <c r="M83" i="34"/>
  <c r="H83" i="34"/>
  <c r="J83" i="34" s="1"/>
  <c r="N82" i="34"/>
  <c r="N81" i="34"/>
  <c r="N80" i="34"/>
  <c r="M79" i="34"/>
  <c r="M77" i="34" s="1"/>
  <c r="H77" i="34" s="1"/>
  <c r="J77" i="34" s="1"/>
  <c r="M75" i="34"/>
  <c r="N74" i="34"/>
  <c r="N73" i="34"/>
  <c r="N72" i="34"/>
  <c r="N71" i="34"/>
  <c r="N70" i="34"/>
  <c r="N69" i="34"/>
  <c r="M68" i="34"/>
  <c r="N67" i="34"/>
  <c r="N66" i="34"/>
  <c r="N65" i="34"/>
  <c r="N64" i="34"/>
  <c r="N63" i="34"/>
  <c r="M62" i="34"/>
  <c r="N60" i="34"/>
  <c r="M58" i="34"/>
  <c r="N54" i="34"/>
  <c r="M52" i="34"/>
  <c r="N51" i="34"/>
  <c r="N50" i="34"/>
  <c r="M49" i="34"/>
  <c r="N48" i="34"/>
  <c r="N47" i="34"/>
  <c r="N46" i="34"/>
  <c r="N45" i="34"/>
  <c r="N43" i="34"/>
  <c r="M42" i="34"/>
  <c r="N41" i="34"/>
  <c r="M40" i="34"/>
  <c r="M39" i="34" s="1"/>
  <c r="H39" i="34" s="1"/>
  <c r="M28" i="34"/>
  <c r="H28" i="34" s="1"/>
  <c r="H14" i="29" s="1"/>
  <c r="J14" i="29" s="1"/>
  <c r="M26" i="34"/>
  <c r="I26" i="34"/>
  <c r="N25" i="34"/>
  <c r="M24" i="34"/>
  <c r="N23" i="34"/>
  <c r="M22" i="34"/>
  <c r="M17" i="34"/>
  <c r="N16" i="34"/>
  <c r="N15" i="34"/>
  <c r="N14" i="34"/>
  <c r="N13" i="34"/>
  <c r="M12" i="34"/>
  <c r="I10" i="34"/>
  <c r="I9" i="34" s="1"/>
  <c r="M9" i="34"/>
  <c r="J39" i="34" l="1"/>
  <c r="H15" i="29"/>
  <c r="J15" i="29" s="1"/>
  <c r="J133" i="34"/>
  <c r="H39" i="29"/>
  <c r="J39" i="29" s="1"/>
  <c r="J188" i="34"/>
  <c r="J56" i="29"/>
  <c r="M57" i="34"/>
  <c r="H57" i="34" s="1"/>
  <c r="J226" i="34"/>
  <c r="M11" i="34"/>
  <c r="H11" i="34" s="1"/>
  <c r="H12" i="29" s="1"/>
  <c r="I151" i="34"/>
  <c r="I49" i="29"/>
  <c r="I48" i="29" s="1"/>
  <c r="I47" i="29" s="1"/>
  <c r="E8" i="28" s="1"/>
  <c r="H277" i="29"/>
  <c r="H33" i="29"/>
  <c r="J54" i="29"/>
  <c r="I123" i="34"/>
  <c r="I35" i="29"/>
  <c r="I161" i="34"/>
  <c r="I51" i="29"/>
  <c r="I8" i="34"/>
  <c r="I7" i="34" s="1"/>
  <c r="I11" i="29"/>
  <c r="I10" i="29" s="1"/>
  <c r="I9" i="29" s="1"/>
  <c r="E6" i="28" s="1"/>
  <c r="H17" i="29"/>
  <c r="J17" i="29" s="1"/>
  <c r="J58" i="29"/>
  <c r="I115" i="34"/>
  <c r="J115" i="34" s="1"/>
  <c r="I33" i="29"/>
  <c r="I32" i="29" s="1"/>
  <c r="I31" i="29" s="1"/>
  <c r="I213" i="34"/>
  <c r="I212" i="34" s="1"/>
  <c r="H18" i="29"/>
  <c r="J18" i="29" s="1"/>
  <c r="H59" i="29"/>
  <c r="H60" i="29"/>
  <c r="H19" i="29"/>
  <c r="J19" i="29" s="1"/>
  <c r="J57" i="29"/>
  <c r="J176" i="34"/>
  <c r="J55" i="29"/>
  <c r="J93" i="34"/>
  <c r="H92" i="34"/>
  <c r="H145" i="34"/>
  <c r="H45" i="29" s="1"/>
  <c r="J146" i="34"/>
  <c r="H208" i="34"/>
  <c r="H64" i="29" s="1"/>
  <c r="J209" i="34"/>
  <c r="I150" i="34"/>
  <c r="I149" i="34" s="1"/>
  <c r="H51" i="29"/>
  <c r="J153" i="34"/>
  <c r="H152" i="34"/>
  <c r="H49" i="29" s="1"/>
  <c r="J218" i="34"/>
  <c r="H217" i="34"/>
  <c r="H273" i="29" s="1"/>
  <c r="I114" i="34"/>
  <c r="I113" i="34" s="1"/>
  <c r="J104" i="34"/>
  <c r="H103" i="34"/>
  <c r="H26" i="29" s="1"/>
  <c r="H108" i="34"/>
  <c r="H29" i="29" s="1"/>
  <c r="J109" i="34"/>
  <c r="H136" i="34"/>
  <c r="J137" i="34"/>
  <c r="J225" i="34"/>
  <c r="H224" i="34"/>
  <c r="H27" i="34"/>
  <c r="H13" i="29" s="1"/>
  <c r="J28" i="34"/>
  <c r="J99" i="34"/>
  <c r="H98" i="34"/>
  <c r="J127" i="34"/>
  <c r="H124" i="34"/>
  <c r="H35" i="29" s="1"/>
  <c r="H203" i="34"/>
  <c r="J204" i="34"/>
  <c r="M136" i="34"/>
  <c r="H141" i="34"/>
  <c r="H43" i="29" s="1"/>
  <c r="J43" i="29" s="1"/>
  <c r="M145" i="34"/>
  <c r="M92" i="34"/>
  <c r="J163" i="34"/>
  <c r="M98" i="34"/>
  <c r="M103" i="34"/>
  <c r="M27" i="34"/>
  <c r="M108" i="34"/>
  <c r="I6" i="34" l="1"/>
  <c r="I5" i="34" s="1"/>
  <c r="I4" i="34" s="1"/>
  <c r="J11" i="34"/>
  <c r="J57" i="34"/>
  <c r="H16" i="29"/>
  <c r="J16" i="29" s="1"/>
  <c r="J98" i="34"/>
  <c r="H24" i="29"/>
  <c r="H10" i="34"/>
  <c r="J10" i="34" s="1"/>
  <c r="I8" i="29"/>
  <c r="E7" i="28"/>
  <c r="E5" i="28" s="1"/>
  <c r="J203" i="34"/>
  <c r="H61" i="29"/>
  <c r="J136" i="34"/>
  <c r="H40" i="29"/>
  <c r="J92" i="34"/>
  <c r="H20" i="29"/>
  <c r="H140" i="34"/>
  <c r="H42" i="29" s="1"/>
  <c r="J141" i="34"/>
  <c r="J208" i="34"/>
  <c r="H207" i="34"/>
  <c r="J224" i="34"/>
  <c r="H223" i="34"/>
  <c r="J223" i="34" s="1"/>
  <c r="H151" i="34"/>
  <c r="M152" i="34"/>
  <c r="M151" i="34" s="1"/>
  <c r="J152" i="34"/>
  <c r="H123" i="34"/>
  <c r="J124" i="34"/>
  <c r="J108" i="34"/>
  <c r="H107" i="34"/>
  <c r="H26" i="34"/>
  <c r="J26" i="34" s="1"/>
  <c r="J27" i="34"/>
  <c r="J145" i="34"/>
  <c r="H144" i="34"/>
  <c r="J103" i="34"/>
  <c r="H102" i="34"/>
  <c r="J102" i="34" s="1"/>
  <c r="H9" i="34"/>
  <c r="H11" i="29" s="1"/>
  <c r="J217" i="34"/>
  <c r="H216" i="34"/>
  <c r="J162" i="34"/>
  <c r="H161" i="34"/>
  <c r="J161" i="34" s="1"/>
  <c r="J216" i="34" l="1"/>
  <c r="H215" i="34"/>
  <c r="H150" i="34"/>
  <c r="J151" i="34"/>
  <c r="J144" i="34"/>
  <c r="H143" i="34"/>
  <c r="J143" i="34" s="1"/>
  <c r="J207" i="34"/>
  <c r="H206" i="34"/>
  <c r="J206" i="34" s="1"/>
  <c r="J9" i="34"/>
  <c r="H8" i="34"/>
  <c r="J123" i="34"/>
  <c r="H114" i="34"/>
  <c r="J107" i="34"/>
  <c r="H106" i="34"/>
  <c r="J106" i="34" s="1"/>
  <c r="J140" i="34"/>
  <c r="H139" i="34"/>
  <c r="J139" i="34" s="1"/>
  <c r="H113" i="34" l="1"/>
  <c r="J113" i="34" s="1"/>
  <c r="J114" i="34"/>
  <c r="H214" i="34"/>
  <c r="J215" i="34"/>
  <c r="H7" i="34"/>
  <c r="J8" i="34"/>
  <c r="J150" i="34"/>
  <c r="H149" i="34"/>
  <c r="J149" i="34" s="1"/>
  <c r="H6" i="34" l="1"/>
  <c r="J7" i="34"/>
  <c r="J214" i="34"/>
  <c r="H213" i="34"/>
  <c r="H212" i="34" l="1"/>
  <c r="J212" i="34" s="1"/>
  <c r="J213" i="34"/>
  <c r="H5" i="34"/>
  <c r="J6" i="34"/>
  <c r="J5" i="34" l="1"/>
  <c r="H4" i="34"/>
  <c r="J4" i="34" s="1"/>
  <c r="H160" i="29" l="1"/>
  <c r="H154" i="29"/>
  <c r="H148" i="29"/>
  <c r="J148" i="29" l="1"/>
  <c r="J154" i="29"/>
  <c r="J160" i="29"/>
  <c r="H319" i="29"/>
  <c r="H197" i="33"/>
  <c r="H310" i="29" s="1"/>
  <c r="J310" i="29" s="1"/>
  <c r="I196" i="33"/>
  <c r="I309" i="29" s="1"/>
  <c r="I308" i="29" s="1"/>
  <c r="M195" i="33"/>
  <c r="H190" i="33"/>
  <c r="F12" i="11" s="1"/>
  <c r="I189" i="33"/>
  <c r="I306" i="29" s="1"/>
  <c r="I305" i="29" s="1"/>
  <c r="M188" i="33"/>
  <c r="P183" i="33"/>
  <c r="M183" i="33" s="1"/>
  <c r="P182" i="33"/>
  <c r="M182" i="33" s="1"/>
  <c r="P181" i="33"/>
  <c r="M181" i="33" s="1"/>
  <c r="P180" i="33"/>
  <c r="M180" i="33" s="1"/>
  <c r="P178" i="33"/>
  <c r="O178" i="33" s="1"/>
  <c r="M178" i="33" s="1"/>
  <c r="P177" i="33"/>
  <c r="M177" i="33" s="1"/>
  <c r="P176" i="33"/>
  <c r="O175" i="33" s="1"/>
  <c r="I137" i="33"/>
  <c r="I177" i="29" s="1"/>
  <c r="O134" i="33"/>
  <c r="P133" i="33"/>
  <c r="O133" i="33" s="1"/>
  <c r="P132" i="33"/>
  <c r="O132" i="33" s="1"/>
  <c r="P131" i="33"/>
  <c r="O131" i="33" s="1"/>
  <c r="P130" i="33"/>
  <c r="O130" i="33" s="1"/>
  <c r="P129" i="33"/>
  <c r="O129" i="33" s="1"/>
  <c r="P128" i="33"/>
  <c r="O128" i="33" s="1"/>
  <c r="P127" i="33"/>
  <c r="O127" i="33" s="1"/>
  <c r="P126" i="33"/>
  <c r="O126" i="33" s="1"/>
  <c r="P125" i="33"/>
  <c r="O125" i="33" s="1"/>
  <c r="P124" i="33"/>
  <c r="O124" i="33" s="1"/>
  <c r="P123" i="33"/>
  <c r="O123" i="33" s="1"/>
  <c r="P122" i="33"/>
  <c r="O122" i="33" s="1"/>
  <c r="P121" i="33"/>
  <c r="O121" i="33" s="1"/>
  <c r="P120" i="33"/>
  <c r="O120" i="33" s="1"/>
  <c r="P119" i="33"/>
  <c r="M119" i="33" s="1"/>
  <c r="P118" i="33"/>
  <c r="O118" i="33" s="1"/>
  <c r="I116" i="33"/>
  <c r="I173" i="29" s="1"/>
  <c r="I172" i="29" s="1"/>
  <c r="P113" i="33"/>
  <c r="O112" i="33" s="1"/>
  <c r="O111" i="33" s="1"/>
  <c r="I111" i="33"/>
  <c r="I170" i="29" s="1"/>
  <c r="O108" i="33"/>
  <c r="H108" i="33" s="1"/>
  <c r="H169" i="29" s="1"/>
  <c r="J169" i="29" s="1"/>
  <c r="I107" i="33"/>
  <c r="I168" i="29" s="1"/>
  <c r="P106" i="33"/>
  <c r="M106" i="33" s="1"/>
  <c r="P105" i="33"/>
  <c r="M105" i="33" s="1"/>
  <c r="P104" i="33"/>
  <c r="M104" i="33" s="1"/>
  <c r="P101" i="33"/>
  <c r="M101" i="33" s="1"/>
  <c r="P100" i="33"/>
  <c r="M100" i="33" s="1"/>
  <c r="P99" i="33"/>
  <c r="M99" i="33" s="1"/>
  <c r="P97" i="33"/>
  <c r="M97" i="33" s="1"/>
  <c r="P96" i="33"/>
  <c r="O95" i="33" s="1"/>
  <c r="P94" i="33"/>
  <c r="M94" i="33" s="1"/>
  <c r="M93" i="33" s="1"/>
  <c r="P92" i="33"/>
  <c r="M92" i="33" s="1"/>
  <c r="P91" i="33"/>
  <c r="M91" i="33" s="1"/>
  <c r="O89" i="33"/>
  <c r="M89" i="33" s="1"/>
  <c r="O88" i="33"/>
  <c r="M88" i="33" s="1"/>
  <c r="O87" i="33"/>
  <c r="M87" i="33" s="1"/>
  <c r="O86" i="33"/>
  <c r="M86" i="33" s="1"/>
  <c r="O85" i="33"/>
  <c r="M85" i="33" s="1"/>
  <c r="O84" i="33"/>
  <c r="P72" i="33"/>
  <c r="M72" i="33" s="1"/>
  <c r="P70" i="33"/>
  <c r="M70" i="33" s="1"/>
  <c r="P69" i="33"/>
  <c r="M69" i="33" s="1"/>
  <c r="M68" i="33" s="1"/>
  <c r="P66" i="33"/>
  <c r="M66" i="33" s="1"/>
  <c r="P65" i="33"/>
  <c r="M65" i="33" s="1"/>
  <c r="P64" i="33"/>
  <c r="M64" i="33" s="1"/>
  <c r="P61" i="33"/>
  <c r="M61" i="33" s="1"/>
  <c r="P60" i="33"/>
  <c r="M60" i="33" s="1"/>
  <c r="P59" i="33"/>
  <c r="M59" i="33" s="1"/>
  <c r="P58" i="33"/>
  <c r="M58" i="33" s="1"/>
  <c r="P57" i="33"/>
  <c r="M57" i="33" s="1"/>
  <c r="P56" i="33"/>
  <c r="M56" i="33" s="1"/>
  <c r="P54" i="33"/>
  <c r="M54" i="33" s="1"/>
  <c r="P53" i="33"/>
  <c r="M53" i="33" s="1"/>
  <c r="P52" i="33"/>
  <c r="M52" i="33" s="1"/>
  <c r="P51" i="33"/>
  <c r="M51" i="33" s="1"/>
  <c r="P49" i="33"/>
  <c r="M49" i="33" s="1"/>
  <c r="P47" i="33"/>
  <c r="M47" i="33" s="1"/>
  <c r="P46" i="33"/>
  <c r="M46" i="33" s="1"/>
  <c r="P45" i="33"/>
  <c r="M45" i="33" s="1"/>
  <c r="P44" i="33"/>
  <c r="M44" i="33" s="1"/>
  <c r="P42" i="33"/>
  <c r="M42" i="33" s="1"/>
  <c r="P41" i="33"/>
  <c r="M41" i="33" s="1"/>
  <c r="P38" i="33"/>
  <c r="O38" i="33" s="1"/>
  <c r="M38" i="33" s="1"/>
  <c r="P37" i="33"/>
  <c r="M37" i="33" s="1"/>
  <c r="M35" i="33" s="1"/>
  <c r="P34" i="33"/>
  <c r="O33" i="33" s="1"/>
  <c r="P32" i="33"/>
  <c r="M32" i="33" s="1"/>
  <c r="M31" i="33" s="1"/>
  <c r="P30" i="33"/>
  <c r="M30" i="33" s="1"/>
  <c r="M29" i="33" s="1"/>
  <c r="O26" i="33"/>
  <c r="M26" i="33"/>
  <c r="M22" i="33"/>
  <c r="P21" i="33"/>
  <c r="O21" i="33" s="1"/>
  <c r="P20" i="33"/>
  <c r="M20" i="33" s="1"/>
  <c r="M19" i="33" s="1"/>
  <c r="O18" i="33"/>
  <c r="M18" i="33" s="1"/>
  <c r="P17" i="33"/>
  <c r="O17" i="33" s="1"/>
  <c r="M14" i="33"/>
  <c r="O14" i="33"/>
  <c r="I12" i="33"/>
  <c r="I161" i="29" s="1"/>
  <c r="J10" i="33"/>
  <c r="I9" i="33"/>
  <c r="I159" i="29" s="1"/>
  <c r="H9" i="33"/>
  <c r="H159" i="29" s="1"/>
  <c r="H289" i="32"/>
  <c r="I288" i="32"/>
  <c r="M287" i="32"/>
  <c r="H277" i="32"/>
  <c r="H299" i="29" s="1"/>
  <c r="I276" i="32"/>
  <c r="M275" i="32"/>
  <c r="H268" i="32"/>
  <c r="H296" i="29" s="1"/>
  <c r="I267" i="32"/>
  <c r="M266" i="32"/>
  <c r="M260" i="32"/>
  <c r="H260" i="32" s="1"/>
  <c r="H156" i="29" s="1"/>
  <c r="J156" i="29" s="1"/>
  <c r="I259" i="32"/>
  <c r="J257" i="32"/>
  <c r="I256" i="32"/>
  <c r="H256" i="32"/>
  <c r="H153" i="29" s="1"/>
  <c r="M254" i="32"/>
  <c r="H254" i="32" s="1"/>
  <c r="I253" i="32"/>
  <c r="M249" i="32"/>
  <c r="H249" i="32" s="1"/>
  <c r="M229" i="32"/>
  <c r="H229" i="32" s="1"/>
  <c r="M222" i="32"/>
  <c r="H222" i="32" s="1"/>
  <c r="M212" i="32"/>
  <c r="O209" i="32"/>
  <c r="M209" i="32" s="1"/>
  <c r="O208" i="32"/>
  <c r="M208" i="32" s="1"/>
  <c r="O207" i="32"/>
  <c r="M207" i="32" s="1"/>
  <c r="H202" i="32"/>
  <c r="H139" i="29" s="1"/>
  <c r="M201" i="32"/>
  <c r="I201" i="32"/>
  <c r="I200" i="32" s="1"/>
  <c r="I163" i="32"/>
  <c r="O160" i="32"/>
  <c r="M160" i="32" s="1"/>
  <c r="O159" i="32"/>
  <c r="M159" i="32" s="1"/>
  <c r="H154" i="32"/>
  <c r="H153" i="32" s="1"/>
  <c r="O147" i="32"/>
  <c r="M147" i="32" s="1"/>
  <c r="O143" i="32"/>
  <c r="M143" i="32" s="1"/>
  <c r="O142" i="32"/>
  <c r="M142" i="32" s="1"/>
  <c r="O141" i="32"/>
  <c r="M141" i="32" s="1"/>
  <c r="O140" i="32"/>
  <c r="M140" i="32" s="1"/>
  <c r="O138" i="32"/>
  <c r="M138" i="32" s="1"/>
  <c r="O136" i="32"/>
  <c r="M136" i="32" s="1"/>
  <c r="O135" i="32"/>
  <c r="M135" i="32" s="1"/>
  <c r="O134" i="32"/>
  <c r="M134" i="32" s="1"/>
  <c r="M132" i="32" s="1"/>
  <c r="O131" i="32"/>
  <c r="M131" i="32" s="1"/>
  <c r="O130" i="32"/>
  <c r="M130" i="32" s="1"/>
  <c r="M125" i="32"/>
  <c r="O124" i="32"/>
  <c r="M124" i="32" s="1"/>
  <c r="O123" i="32"/>
  <c r="M123" i="32" s="1"/>
  <c r="O122" i="32"/>
  <c r="M122" i="32" s="1"/>
  <c r="O121" i="32"/>
  <c r="M121" i="32" s="1"/>
  <c r="O120" i="32"/>
  <c r="M120" i="32" s="1"/>
  <c r="O119" i="32"/>
  <c r="M119" i="32" s="1"/>
  <c r="O116" i="32"/>
  <c r="M116" i="32" s="1"/>
  <c r="O115" i="32"/>
  <c r="M115" i="32" s="1"/>
  <c r="O114" i="32"/>
  <c r="M114" i="32" s="1"/>
  <c r="O110" i="32"/>
  <c r="M110" i="32" s="1"/>
  <c r="O109" i="32"/>
  <c r="M109" i="32" s="1"/>
  <c r="H107" i="32"/>
  <c r="H125" i="29" s="1"/>
  <c r="J125" i="29" s="1"/>
  <c r="I81" i="32"/>
  <c r="O79" i="32"/>
  <c r="M79" i="32" s="1"/>
  <c r="O78" i="32"/>
  <c r="M78" i="32" s="1"/>
  <c r="M77" i="32" s="1"/>
  <c r="M76" i="32" s="1"/>
  <c r="O75" i="32"/>
  <c r="M75" i="32" s="1"/>
  <c r="M74" i="32" s="1"/>
  <c r="M40" i="32" s="1"/>
  <c r="M11" i="32" s="1"/>
  <c r="I9" i="32"/>
  <c r="M1323" i="31"/>
  <c r="J1323" i="31"/>
  <c r="M1322" i="31"/>
  <c r="J1322" i="31"/>
  <c r="I1322" i="31"/>
  <c r="H1322" i="31"/>
  <c r="H1321" i="31" s="1"/>
  <c r="H1320" i="31" s="1"/>
  <c r="H316" i="29" s="1"/>
  <c r="K44" i="24" s="1"/>
  <c r="K43" i="24" s="1"/>
  <c r="M1321" i="31"/>
  <c r="J1321" i="31"/>
  <c r="J1320" i="31"/>
  <c r="T1319" i="31"/>
  <c r="T1318" i="31"/>
  <c r="T1317" i="31"/>
  <c r="T1316" i="31"/>
  <c r="T1315" i="31"/>
  <c r="M1314" i="31"/>
  <c r="Q1313" i="31"/>
  <c r="M1313" i="31" s="1"/>
  <c r="Q1312" i="31"/>
  <c r="M1312" i="31" s="1"/>
  <c r="Q1311" i="31"/>
  <c r="M1311" i="31" s="1"/>
  <c r="Q1310" i="31"/>
  <c r="M1310" i="31" s="1"/>
  <c r="Q1309" i="31"/>
  <c r="M1309" i="31" s="1"/>
  <c r="Q1308" i="31"/>
  <c r="M1308" i="31" s="1"/>
  <c r="T1304" i="31"/>
  <c r="M1304" i="31" s="1"/>
  <c r="M1303" i="31" s="1"/>
  <c r="M1301" i="31"/>
  <c r="M1300" i="31"/>
  <c r="I1299" i="31"/>
  <c r="T1295" i="31"/>
  <c r="H1294" i="31"/>
  <c r="J1294" i="31" s="1"/>
  <c r="P1293" i="31"/>
  <c r="T1293" i="31" s="1"/>
  <c r="M1293" i="31" s="1"/>
  <c r="M1292" i="31" s="1"/>
  <c r="M1290" i="31"/>
  <c r="T1289" i="31"/>
  <c r="M1288" i="31"/>
  <c r="H1288" i="31" s="1"/>
  <c r="J1288" i="31" s="1"/>
  <c r="M1287" i="31"/>
  <c r="M1286" i="31"/>
  <c r="M1285" i="31"/>
  <c r="H1248" i="31"/>
  <c r="H1184" i="31"/>
  <c r="H261" i="29" s="1"/>
  <c r="J261" i="29" s="1"/>
  <c r="I1183" i="31"/>
  <c r="H1146" i="31"/>
  <c r="J1146" i="31" s="1"/>
  <c r="H994" i="31"/>
  <c r="I993" i="31"/>
  <c r="I992" i="31" s="1"/>
  <c r="I991" i="31" s="1"/>
  <c r="H956" i="31"/>
  <c r="J956" i="31" s="1"/>
  <c r="H892" i="31"/>
  <c r="I891" i="31"/>
  <c r="I890" i="31" s="1"/>
  <c r="I889" i="31" s="1"/>
  <c r="H888" i="31"/>
  <c r="H824" i="31"/>
  <c r="J824" i="31" s="1"/>
  <c r="I823" i="31"/>
  <c r="I822" i="31" s="1"/>
  <c r="I821" i="31" s="1"/>
  <c r="H786" i="31"/>
  <c r="J786" i="31" s="1"/>
  <c r="H722" i="31"/>
  <c r="I721" i="31"/>
  <c r="I720" i="31" s="1"/>
  <c r="I719" i="31" s="1"/>
  <c r="J683" i="31"/>
  <c r="H619" i="31"/>
  <c r="H241" i="29" s="1"/>
  <c r="J241" i="29" s="1"/>
  <c r="I618" i="31"/>
  <c r="I617" i="31" s="1"/>
  <c r="H581" i="31"/>
  <c r="H517" i="31"/>
  <c r="I516" i="31"/>
  <c r="I515" i="31" s="1"/>
  <c r="H479" i="31"/>
  <c r="H234" i="29" s="1"/>
  <c r="J234" i="29" s="1"/>
  <c r="H415" i="31"/>
  <c r="I414" i="31"/>
  <c r="I413" i="31" s="1"/>
  <c r="H377" i="31"/>
  <c r="H313" i="31"/>
  <c r="I312" i="31"/>
  <c r="I311" i="31" s="1"/>
  <c r="T306" i="31"/>
  <c r="M306" i="31"/>
  <c r="M305" i="31" s="1"/>
  <c r="T305" i="31"/>
  <c r="M301" i="31"/>
  <c r="T295" i="31"/>
  <c r="M295" i="31" s="1"/>
  <c r="M288" i="31"/>
  <c r="M287" i="31" s="1"/>
  <c r="H287" i="31" s="1"/>
  <c r="M285" i="31"/>
  <c r="H285" i="31" s="1"/>
  <c r="H222" i="29" s="1"/>
  <c r="J222" i="29" s="1"/>
  <c r="I283" i="31"/>
  <c r="T282" i="31"/>
  <c r="M282" i="31" s="1"/>
  <c r="M276" i="31" s="1"/>
  <c r="H276" i="31" s="1"/>
  <c r="H220" i="29" s="1"/>
  <c r="J220" i="29" s="1"/>
  <c r="M273" i="31"/>
  <c r="H273" i="31" s="1"/>
  <c r="J273" i="31" s="1"/>
  <c r="T271" i="31"/>
  <c r="M269" i="31"/>
  <c r="M261" i="31" s="1"/>
  <c r="H261" i="31" s="1"/>
  <c r="H217" i="29" s="1"/>
  <c r="I260" i="31"/>
  <c r="H257" i="31"/>
  <c r="J257" i="31" s="1"/>
  <c r="M256" i="31"/>
  <c r="M255" i="31"/>
  <c r="M254" i="31" s="1"/>
  <c r="H254" i="31" s="1"/>
  <c r="M252" i="31"/>
  <c r="H252" i="31" s="1"/>
  <c r="H210" i="29" s="1"/>
  <c r="J210" i="29" s="1"/>
  <c r="I251" i="31"/>
  <c r="R250" i="31"/>
  <c r="Q245" i="31"/>
  <c r="T245" i="31" s="1"/>
  <c r="M245" i="31" s="1"/>
  <c r="R243" i="31"/>
  <c r="Q237" i="31"/>
  <c r="Q239" i="31" s="1"/>
  <c r="T233" i="31"/>
  <c r="M233" i="31" s="1"/>
  <c r="T232" i="31"/>
  <c r="M232" i="31" s="1"/>
  <c r="T231" i="31"/>
  <c r="M231" i="31" s="1"/>
  <c r="T229" i="31"/>
  <c r="M229" i="31" s="1"/>
  <c r="T226" i="31"/>
  <c r="M226" i="31" s="1"/>
  <c r="T224" i="31"/>
  <c r="M224" i="31" s="1"/>
  <c r="T223" i="31"/>
  <c r="M223" i="31" s="1"/>
  <c r="T222" i="31"/>
  <c r="M222" i="31" s="1"/>
  <c r="T221" i="31"/>
  <c r="M221" i="31" s="1"/>
  <c r="H216" i="31"/>
  <c r="J216" i="31" s="1"/>
  <c r="M215" i="31"/>
  <c r="T214" i="31"/>
  <c r="M213" i="31"/>
  <c r="H213" i="31" s="1"/>
  <c r="T212" i="31"/>
  <c r="M212" i="31" s="1"/>
  <c r="T211" i="31"/>
  <c r="M211" i="31" s="1"/>
  <c r="I209" i="31"/>
  <c r="T208" i="31"/>
  <c r="M208" i="31" s="1"/>
  <c r="T207" i="31"/>
  <c r="M207" i="31" s="1"/>
  <c r="T205" i="31"/>
  <c r="M205" i="31" s="1"/>
  <c r="T204" i="31"/>
  <c r="M204" i="31" s="1"/>
  <c r="T203" i="31"/>
  <c r="M203" i="31" s="1"/>
  <c r="T202" i="31"/>
  <c r="M202" i="31" s="1"/>
  <c r="T201" i="31"/>
  <c r="M201" i="31" s="1"/>
  <c r="T200" i="31"/>
  <c r="M200" i="31" s="1"/>
  <c r="T199" i="31"/>
  <c r="M199" i="31" s="1"/>
  <c r="T198" i="31"/>
  <c r="M198" i="31" s="1"/>
  <c r="T197" i="31"/>
  <c r="M197" i="31" s="1"/>
  <c r="T195" i="31"/>
  <c r="T194" i="31"/>
  <c r="M194" i="31"/>
  <c r="M192" i="31" s="1"/>
  <c r="T193" i="31"/>
  <c r="T191" i="31"/>
  <c r="T190" i="31"/>
  <c r="T189" i="31"/>
  <c r="T188" i="31"/>
  <c r="T187" i="31"/>
  <c r="T186" i="31"/>
  <c r="T185" i="31"/>
  <c r="M184" i="31"/>
  <c r="T183" i="31"/>
  <c r="M183" i="31" s="1"/>
  <c r="T182" i="31"/>
  <c r="M182" i="31" s="1"/>
  <c r="T181" i="31"/>
  <c r="M181" i="31" s="1"/>
  <c r="T180" i="31"/>
  <c r="M180" i="31" s="1"/>
  <c r="T178" i="31"/>
  <c r="M178" i="31" s="1"/>
  <c r="T175" i="31"/>
  <c r="M175" i="31" s="1"/>
  <c r="T174" i="31"/>
  <c r="T171" i="31"/>
  <c r="M171" i="31" s="1"/>
  <c r="T170" i="31"/>
  <c r="M170" i="31" s="1"/>
  <c r="T169" i="31"/>
  <c r="M169" i="31" s="1"/>
  <c r="T168" i="31"/>
  <c r="M168" i="31" s="1"/>
  <c r="T166" i="31"/>
  <c r="T165" i="31"/>
  <c r="M165" i="31" s="1"/>
  <c r="T164" i="31"/>
  <c r="M164" i="31" s="1"/>
  <c r="T163" i="31"/>
  <c r="M163" i="31" s="1"/>
  <c r="T162" i="31"/>
  <c r="M162" i="31" s="1"/>
  <c r="T161" i="31"/>
  <c r="M161" i="31" s="1"/>
  <c r="T160" i="31"/>
  <c r="M160" i="31" s="1"/>
  <c r="T159" i="31"/>
  <c r="M159" i="31" s="1"/>
  <c r="T157" i="31"/>
  <c r="T156" i="31"/>
  <c r="M156" i="31" s="1"/>
  <c r="T155" i="31"/>
  <c r="M155" i="31" s="1"/>
  <c r="T154" i="31"/>
  <c r="M154" i="31" s="1"/>
  <c r="T152" i="31"/>
  <c r="M152" i="31" s="1"/>
  <c r="K152" i="31"/>
  <c r="T151" i="31"/>
  <c r="M151" i="31" s="1"/>
  <c r="K151" i="31"/>
  <c r="T150" i="31"/>
  <c r="M150" i="31" s="1"/>
  <c r="T149" i="31"/>
  <c r="M149" i="31" s="1"/>
  <c r="T147" i="31"/>
  <c r="M147" i="31" s="1"/>
  <c r="T146" i="31"/>
  <c r="M146" i="31" s="1"/>
  <c r="N145" i="31"/>
  <c r="T144" i="31"/>
  <c r="M144" i="31" s="1"/>
  <c r="T143" i="31"/>
  <c r="M143" i="31" s="1"/>
  <c r="T141" i="31"/>
  <c r="T140" i="31"/>
  <c r="T139" i="31"/>
  <c r="T138" i="31"/>
  <c r="T137" i="31"/>
  <c r="T136" i="31"/>
  <c r="M135" i="31"/>
  <c r="P133" i="31"/>
  <c r="T125" i="31"/>
  <c r="T122" i="31"/>
  <c r="T121" i="31"/>
  <c r="T120" i="31"/>
  <c r="T119" i="31"/>
  <c r="T118" i="31"/>
  <c r="T117" i="31"/>
  <c r="T116" i="31"/>
  <c r="T115" i="31"/>
  <c r="T114" i="31"/>
  <c r="M113" i="31"/>
  <c r="T112" i="31"/>
  <c r="M112" i="31" s="1"/>
  <c r="K112" i="31"/>
  <c r="T111" i="31"/>
  <c r="M111" i="31" s="1"/>
  <c r="K111" i="31"/>
  <c r="T110" i="31"/>
  <c r="M110" i="31" s="1"/>
  <c r="K110" i="31"/>
  <c r="T109" i="31"/>
  <c r="M109" i="31" s="1"/>
  <c r="K109" i="31"/>
  <c r="T105" i="31"/>
  <c r="M105" i="31" s="1"/>
  <c r="T104" i="31"/>
  <c r="M104" i="31" s="1"/>
  <c r="T103" i="31"/>
  <c r="M103" i="31" s="1"/>
  <c r="T102" i="31"/>
  <c r="M102" i="31" s="1"/>
  <c r="T100" i="31"/>
  <c r="M100" i="31" s="1"/>
  <c r="T99" i="31"/>
  <c r="M99" i="31" s="1"/>
  <c r="T98" i="31"/>
  <c r="T97" i="31"/>
  <c r="M97" i="31" s="1"/>
  <c r="T96" i="31"/>
  <c r="M96" i="31" s="1"/>
  <c r="T95" i="31"/>
  <c r="M95" i="31" s="1"/>
  <c r="T94" i="31"/>
  <c r="M94" i="31" s="1"/>
  <c r="T93" i="31"/>
  <c r="M93" i="31" s="1"/>
  <c r="T92" i="31"/>
  <c r="M92" i="31" s="1"/>
  <c r="T91" i="31"/>
  <c r="M91" i="31" s="1"/>
  <c r="T90" i="31"/>
  <c r="M90" i="31" s="1"/>
  <c r="T88" i="31"/>
  <c r="M88" i="31" s="1"/>
  <c r="T87" i="31"/>
  <c r="M87" i="31" s="1"/>
  <c r="T86" i="31"/>
  <c r="M86" i="31" s="1"/>
  <c r="T84" i="31"/>
  <c r="M84" i="31" s="1"/>
  <c r="T83" i="31"/>
  <c r="M83" i="31" s="1"/>
  <c r="T82" i="31"/>
  <c r="M82" i="31" s="1"/>
  <c r="T79" i="31"/>
  <c r="M79" i="31" s="1"/>
  <c r="T78" i="31"/>
  <c r="M78" i="31" s="1"/>
  <c r="H76" i="31"/>
  <c r="J76" i="31" s="1"/>
  <c r="T75" i="31"/>
  <c r="M75" i="31"/>
  <c r="T74" i="31"/>
  <c r="M74" i="31"/>
  <c r="T73" i="31"/>
  <c r="M73" i="31"/>
  <c r="T72" i="31"/>
  <c r="M72" i="31"/>
  <c r="M70" i="31"/>
  <c r="T69" i="31"/>
  <c r="T67" i="31"/>
  <c r="M67" i="31" s="1"/>
  <c r="T66" i="31"/>
  <c r="M66" i="31" s="1"/>
  <c r="T64" i="31"/>
  <c r="M64" i="31" s="1"/>
  <c r="T62" i="31"/>
  <c r="M62" i="31" s="1"/>
  <c r="M61" i="31" s="1"/>
  <c r="T60" i="31"/>
  <c r="M60" i="31" s="1"/>
  <c r="T59" i="31"/>
  <c r="M59" i="31" s="1"/>
  <c r="T58" i="31"/>
  <c r="T57" i="31"/>
  <c r="M57" i="31" s="1"/>
  <c r="T56" i="31"/>
  <c r="M56" i="31" s="1"/>
  <c r="T55" i="31"/>
  <c r="M55" i="31" s="1"/>
  <c r="T53" i="31"/>
  <c r="M53" i="31" s="1"/>
  <c r="T52" i="31"/>
  <c r="M52" i="31" s="1"/>
  <c r="T48" i="31"/>
  <c r="T47" i="31"/>
  <c r="T46" i="31"/>
  <c r="M46" i="31" s="1"/>
  <c r="M45" i="31" s="1"/>
  <c r="T44" i="31"/>
  <c r="M44" i="31" s="1"/>
  <c r="K44" i="31"/>
  <c r="T43" i="31"/>
  <c r="M43" i="31" s="1"/>
  <c r="K43" i="31"/>
  <c r="T42" i="31"/>
  <c r="M42" i="31" s="1"/>
  <c r="K42" i="31"/>
  <c r="T41" i="31"/>
  <c r="M41" i="31" s="1"/>
  <c r="K41" i="31"/>
  <c r="T38" i="31"/>
  <c r="M38" i="31" s="1"/>
  <c r="T34" i="31"/>
  <c r="M34" i="31" s="1"/>
  <c r="T33" i="31"/>
  <c r="M33" i="31" s="1"/>
  <c r="T32" i="31"/>
  <c r="M32" i="31" s="1"/>
  <c r="T29" i="31"/>
  <c r="M29" i="31" s="1"/>
  <c r="K29" i="31"/>
  <c r="T28" i="31"/>
  <c r="M28" i="31" s="1"/>
  <c r="K28" i="31"/>
  <c r="T27" i="31"/>
  <c r="M27" i="31" s="1"/>
  <c r="K27" i="31"/>
  <c r="T26" i="31"/>
  <c r="M26" i="31" s="1"/>
  <c r="K26" i="31"/>
  <c r="T24" i="31"/>
  <c r="M24" i="31" s="1"/>
  <c r="K24" i="31"/>
  <c r="T23" i="31"/>
  <c r="M23" i="31" s="1"/>
  <c r="K23" i="31"/>
  <c r="T22" i="31"/>
  <c r="M22" i="31" s="1"/>
  <c r="K22" i="31"/>
  <c r="T21" i="31"/>
  <c r="M21" i="31" s="1"/>
  <c r="K21" i="31"/>
  <c r="T20" i="31"/>
  <c r="M20" i="31" s="1"/>
  <c r="T19" i="31"/>
  <c r="M19" i="31" s="1"/>
  <c r="K19" i="31"/>
  <c r="T18" i="31"/>
  <c r="M18" i="31" s="1"/>
  <c r="K18" i="31"/>
  <c r="T16" i="31"/>
  <c r="T15" i="31" s="1"/>
  <c r="K16" i="31"/>
  <c r="M15" i="31"/>
  <c r="T14" i="31"/>
  <c r="M14" i="31" s="1"/>
  <c r="K14" i="31"/>
  <c r="T13" i="31"/>
  <c r="M13" i="31" s="1"/>
  <c r="K13" i="31"/>
  <c r="I10" i="31"/>
  <c r="J1248" i="31" l="1"/>
  <c r="H262" i="29"/>
  <c r="J262" i="29" s="1"/>
  <c r="I304" i="29"/>
  <c r="I292" i="29" s="1"/>
  <c r="I269" i="29" s="1"/>
  <c r="I268" i="29" s="1"/>
  <c r="M17" i="33"/>
  <c r="M131" i="33"/>
  <c r="I158" i="29"/>
  <c r="I195" i="33"/>
  <c r="I194" i="33" s="1"/>
  <c r="O31" i="33"/>
  <c r="I1182" i="31"/>
  <c r="I1181" i="31" s="1"/>
  <c r="I259" i="29" s="1"/>
  <c r="I226" i="29" s="1"/>
  <c r="I260" i="29"/>
  <c r="I514" i="31"/>
  <c r="J581" i="31"/>
  <c r="H238" i="29"/>
  <c r="J238" i="29" s="1"/>
  <c r="I616" i="31"/>
  <c r="J517" i="31"/>
  <c r="H237" i="29"/>
  <c r="J237" i="29" s="1"/>
  <c r="I310" i="31"/>
  <c r="H229" i="29"/>
  <c r="J229" i="29" s="1"/>
  <c r="O310" i="31"/>
  <c r="J377" i="31"/>
  <c r="H230" i="29"/>
  <c r="J230" i="29" s="1"/>
  <c r="P310" i="31"/>
  <c r="I412" i="31"/>
  <c r="J415" i="31"/>
  <c r="H233" i="29"/>
  <c r="J233" i="29" s="1"/>
  <c r="O119" i="33"/>
  <c r="O117" i="33" s="1"/>
  <c r="H117" i="33" s="1"/>
  <c r="H174" i="29" s="1"/>
  <c r="J174" i="29" s="1"/>
  <c r="O93" i="33"/>
  <c r="O71" i="33"/>
  <c r="M71" i="33" s="1"/>
  <c r="M125" i="33"/>
  <c r="O19" i="33"/>
  <c r="M120" i="33"/>
  <c r="M129" i="33"/>
  <c r="M121" i="33"/>
  <c r="M113" i="33"/>
  <c r="M112" i="33" s="1"/>
  <c r="H112" i="33" s="1"/>
  <c r="H171" i="29" s="1"/>
  <c r="J171" i="29" s="1"/>
  <c r="M133" i="33"/>
  <c r="M176" i="33"/>
  <c r="M175" i="33" s="1"/>
  <c r="M123" i="33"/>
  <c r="M128" i="33"/>
  <c r="J190" i="33"/>
  <c r="H307" i="29"/>
  <c r="J307" i="29" s="1"/>
  <c r="M90" i="33"/>
  <c r="O102" i="33"/>
  <c r="I115" i="33"/>
  <c r="I114" i="33" s="1"/>
  <c r="M34" i="33"/>
  <c r="M33" i="33" s="1"/>
  <c r="M124" i="33"/>
  <c r="O35" i="33"/>
  <c r="J9" i="33"/>
  <c r="M108" i="33"/>
  <c r="M50" i="33"/>
  <c r="M98" i="33"/>
  <c r="I188" i="33"/>
  <c r="I187" i="33" s="1"/>
  <c r="I11" i="33"/>
  <c r="I8" i="33" s="1"/>
  <c r="O50" i="33"/>
  <c r="O63" i="33"/>
  <c r="O98" i="33"/>
  <c r="M127" i="33"/>
  <c r="M132" i="33"/>
  <c r="O29" i="33"/>
  <c r="M63" i="33"/>
  <c r="M62" i="33" s="1"/>
  <c r="H189" i="33"/>
  <c r="J202" i="32"/>
  <c r="I162" i="32"/>
  <c r="I161" i="32" s="1"/>
  <c r="H267" i="32"/>
  <c r="H266" i="32" s="1"/>
  <c r="H1291" i="31"/>
  <c r="M12" i="31"/>
  <c r="I234" i="31"/>
  <c r="M210" i="31"/>
  <c r="T173" i="31"/>
  <c r="M173" i="31" s="1"/>
  <c r="H219" i="29"/>
  <c r="J219" i="29" s="1"/>
  <c r="M58" i="31"/>
  <c r="I9" i="31"/>
  <c r="H318" i="29"/>
  <c r="T179" i="31"/>
  <c r="T237" i="31"/>
  <c r="M237" i="31" s="1"/>
  <c r="T192" i="31"/>
  <c r="M101" i="31"/>
  <c r="T1314" i="31"/>
  <c r="M294" i="31"/>
  <c r="M293" i="31" s="1"/>
  <c r="M1284" i="31"/>
  <c r="J213" i="31"/>
  <c r="H197" i="29"/>
  <c r="J197" i="29" s="1"/>
  <c r="H891" i="31"/>
  <c r="J891" i="31" s="1"/>
  <c r="J892" i="31"/>
  <c r="J287" i="31"/>
  <c r="H223" i="29"/>
  <c r="J223" i="29" s="1"/>
  <c r="J254" i="31"/>
  <c r="H212" i="29"/>
  <c r="J212" i="29" s="1"/>
  <c r="H211" i="29"/>
  <c r="J211" i="29" s="1"/>
  <c r="H186" i="29"/>
  <c r="J186" i="29" s="1"/>
  <c r="I1321" i="31"/>
  <c r="H214" i="29"/>
  <c r="K25" i="24" s="1"/>
  <c r="T1303" i="31"/>
  <c r="M230" i="31"/>
  <c r="H230" i="31" s="1"/>
  <c r="H199" i="29"/>
  <c r="M51" i="31"/>
  <c r="T101" i="31"/>
  <c r="M220" i="31"/>
  <c r="M219" i="31" s="1"/>
  <c r="I259" i="31"/>
  <c r="I258" i="31" s="1"/>
  <c r="M77" i="31"/>
  <c r="H77" i="31" s="1"/>
  <c r="T17" i="31"/>
  <c r="T12" i="31"/>
  <c r="T145" i="31"/>
  <c r="H317" i="29"/>
  <c r="M25" i="31"/>
  <c r="M167" i="31"/>
  <c r="M158" i="31" s="1"/>
  <c r="H158" i="31" s="1"/>
  <c r="T25" i="31"/>
  <c r="M85" i="31"/>
  <c r="M54" i="31"/>
  <c r="H265" i="32"/>
  <c r="I266" i="32"/>
  <c r="I265" i="32" s="1"/>
  <c r="J222" i="32"/>
  <c r="H146" i="29"/>
  <c r="J146" i="29" s="1"/>
  <c r="H253" i="32"/>
  <c r="H152" i="29"/>
  <c r="J152" i="29" s="1"/>
  <c r="I275" i="32"/>
  <c r="I274" i="32" s="1"/>
  <c r="I80" i="32"/>
  <c r="M214" i="32"/>
  <c r="H214" i="32" s="1"/>
  <c r="J249" i="32"/>
  <c r="H150" i="29"/>
  <c r="J150" i="29" s="1"/>
  <c r="I287" i="32"/>
  <c r="I286" i="32" s="1"/>
  <c r="I285" i="32" s="1"/>
  <c r="I212" i="32"/>
  <c r="I211" i="32" s="1"/>
  <c r="I210" i="32" s="1"/>
  <c r="H288" i="32"/>
  <c r="H302" i="29" s="1"/>
  <c r="H301" i="29" s="1"/>
  <c r="H300" i="29" s="1"/>
  <c r="H303" i="29"/>
  <c r="J303" i="29" s="1"/>
  <c r="J289" i="32"/>
  <c r="M148" i="32"/>
  <c r="J107" i="32"/>
  <c r="J229" i="32"/>
  <c r="H147" i="29"/>
  <c r="J147" i="29" s="1"/>
  <c r="J256" i="32"/>
  <c r="J268" i="32"/>
  <c r="J197" i="33"/>
  <c r="H196" i="33"/>
  <c r="H309" i="29" s="1"/>
  <c r="H308" i="29" s="1"/>
  <c r="H107" i="33"/>
  <c r="J108" i="33"/>
  <c r="M55" i="33"/>
  <c r="M103" i="33"/>
  <c r="M102" i="33"/>
  <c r="H102" i="33" s="1"/>
  <c r="M179" i="33"/>
  <c r="M84" i="33"/>
  <c r="M96" i="33"/>
  <c r="M95" i="33" s="1"/>
  <c r="O68" i="33"/>
  <c r="O90" i="33"/>
  <c r="O40" i="33"/>
  <c r="O73" i="33"/>
  <c r="H73" i="33" s="1"/>
  <c r="O179" i="33"/>
  <c r="O174" i="33" s="1"/>
  <c r="H174" i="33" s="1"/>
  <c r="M21" i="33"/>
  <c r="M13" i="33" s="1"/>
  <c r="O55" i="33"/>
  <c r="M118" i="33"/>
  <c r="M122" i="33"/>
  <c r="M126" i="33"/>
  <c r="M130" i="33"/>
  <c r="M134" i="33"/>
  <c r="O22" i="33"/>
  <c r="M146" i="32"/>
  <c r="M9" i="32"/>
  <c r="M158" i="32"/>
  <c r="H158" i="32" s="1"/>
  <c r="H134" i="29" s="1"/>
  <c r="J134" i="29" s="1"/>
  <c r="H76" i="32"/>
  <c r="H240" i="32"/>
  <c r="H259" i="32"/>
  <c r="J260" i="32"/>
  <c r="J277" i="32"/>
  <c r="H276" i="32"/>
  <c r="H298" i="29" s="1"/>
  <c r="H297" i="29" s="1"/>
  <c r="M108" i="32"/>
  <c r="H108" i="32" s="1"/>
  <c r="H164" i="32"/>
  <c r="H137" i="29" s="1"/>
  <c r="J137" i="29" s="1"/>
  <c r="M139" i="32"/>
  <c r="M137" i="32" s="1"/>
  <c r="H137" i="32" s="1"/>
  <c r="M112" i="32"/>
  <c r="M118" i="32"/>
  <c r="M117" i="32" s="1"/>
  <c r="H117" i="32" s="1"/>
  <c r="M204" i="32"/>
  <c r="H204" i="32" s="1"/>
  <c r="H141" i="29" s="1"/>
  <c r="J141" i="29" s="1"/>
  <c r="J265" i="32"/>
  <c r="J254" i="32"/>
  <c r="M153" i="31"/>
  <c r="M179" i="31"/>
  <c r="J888" i="31"/>
  <c r="H823" i="31"/>
  <c r="J994" i="31"/>
  <c r="H993" i="31"/>
  <c r="J261" i="31"/>
  <c r="H260" i="31"/>
  <c r="H216" i="29" s="1"/>
  <c r="M196" i="31"/>
  <c r="H196" i="31" s="1"/>
  <c r="M206" i="31"/>
  <c r="H206" i="31" s="1"/>
  <c r="M1307" i="31"/>
  <c r="M1302" i="31" s="1"/>
  <c r="H1302" i="31" s="1"/>
  <c r="M108" i="31"/>
  <c r="H108" i="31" s="1"/>
  <c r="H312" i="31"/>
  <c r="J479" i="31"/>
  <c r="H414" i="31"/>
  <c r="H272" i="31"/>
  <c r="J276" i="31"/>
  <c r="J619" i="31"/>
  <c r="H618" i="31"/>
  <c r="M31" i="31"/>
  <c r="H210" i="31"/>
  <c r="H196" i="29" s="1"/>
  <c r="J196" i="29" s="1"/>
  <c r="M209" i="31"/>
  <c r="Q241" i="31"/>
  <c r="T241" i="31" s="1"/>
  <c r="M241" i="31" s="1"/>
  <c r="Q242" i="31"/>
  <c r="T242" i="31" s="1"/>
  <c r="M242" i="31" s="1"/>
  <c r="T239" i="31"/>
  <c r="Q243" i="31"/>
  <c r="T243" i="31" s="1"/>
  <c r="M243" i="31" s="1"/>
  <c r="M17" i="31"/>
  <c r="M89" i="31"/>
  <c r="J252" i="31"/>
  <c r="H251" i="31"/>
  <c r="J285" i="31"/>
  <c r="J284" i="31" s="1"/>
  <c r="H284" i="31"/>
  <c r="H221" i="29" s="1"/>
  <c r="H721" i="31"/>
  <c r="H890" i="31"/>
  <c r="T230" i="31"/>
  <c r="M272" i="31"/>
  <c r="J313" i="31"/>
  <c r="J722" i="31"/>
  <c r="J1184" i="31"/>
  <c r="T51" i="31"/>
  <c r="T63" i="31"/>
  <c r="M63" i="31" s="1"/>
  <c r="T77" i="31"/>
  <c r="T177" i="31"/>
  <c r="M177" i="31" s="1"/>
  <c r="T220" i="31"/>
  <c r="Q246" i="31"/>
  <c r="H215" i="31"/>
  <c r="M284" i="31"/>
  <c r="H516" i="31"/>
  <c r="H256" i="31"/>
  <c r="T40" i="31"/>
  <c r="M40" i="31" s="1"/>
  <c r="T65" i="31"/>
  <c r="M65" i="31" s="1"/>
  <c r="T85" i="31"/>
  <c r="T206" i="31"/>
  <c r="T210" i="31"/>
  <c r="T148" i="31"/>
  <c r="T228" i="31"/>
  <c r="M228" i="31" s="1"/>
  <c r="T54" i="31"/>
  <c r="T196" i="31"/>
  <c r="M251" i="31"/>
  <c r="T61" i="31"/>
  <c r="I309" i="31" l="1"/>
  <c r="H111" i="33"/>
  <c r="I186" i="33"/>
  <c r="I185" i="33" s="1"/>
  <c r="I184" i="33" s="1"/>
  <c r="O83" i="33"/>
  <c r="H83" i="33" s="1"/>
  <c r="H166" i="29" s="1"/>
  <c r="J166" i="29" s="1"/>
  <c r="I157" i="29"/>
  <c r="J112" i="33"/>
  <c r="I7" i="33"/>
  <c r="I6" i="33" s="1"/>
  <c r="I5" i="33" s="1"/>
  <c r="I4" i="33" s="1"/>
  <c r="E19" i="28"/>
  <c r="E17" i="28" s="1"/>
  <c r="I181" i="29"/>
  <c r="H1290" i="31"/>
  <c r="H267" i="29"/>
  <c r="J267" i="29" s="1"/>
  <c r="I8" i="31"/>
  <c r="H145" i="29"/>
  <c r="J145" i="29" s="1"/>
  <c r="H213" i="32"/>
  <c r="H295" i="29"/>
  <c r="H294" i="29" s="1"/>
  <c r="J214" i="32"/>
  <c r="H144" i="29"/>
  <c r="O62" i="33"/>
  <c r="H62" i="33" s="1"/>
  <c r="J62" i="33" s="1"/>
  <c r="O13" i="33"/>
  <c r="H13" i="33" s="1"/>
  <c r="H162" i="29" s="1"/>
  <c r="J162" i="29" s="1"/>
  <c r="J189" i="33"/>
  <c r="H306" i="29"/>
  <c r="H305" i="29" s="1"/>
  <c r="H304" i="29" s="1"/>
  <c r="H188" i="33"/>
  <c r="J111" i="33"/>
  <c r="H170" i="29"/>
  <c r="J83" i="33"/>
  <c r="J174" i="33"/>
  <c r="H180" i="29"/>
  <c r="J180" i="29" s="1"/>
  <c r="H179" i="29"/>
  <c r="M73" i="33"/>
  <c r="J73" i="33"/>
  <c r="H165" i="29"/>
  <c r="J165" i="29" s="1"/>
  <c r="J107" i="33"/>
  <c r="H168" i="29"/>
  <c r="J102" i="33"/>
  <c r="H167" i="29"/>
  <c r="J167" i="29" s="1"/>
  <c r="J267" i="32"/>
  <c r="M111" i="32"/>
  <c r="H111" i="32" s="1"/>
  <c r="H287" i="32"/>
  <c r="H286" i="32" s="1"/>
  <c r="J288" i="32"/>
  <c r="I264" i="32"/>
  <c r="I263" i="32" s="1"/>
  <c r="I262" i="32" s="1"/>
  <c r="M145" i="32"/>
  <c r="H145" i="32" s="1"/>
  <c r="H132" i="29" s="1"/>
  <c r="J132" i="29" s="1"/>
  <c r="I8" i="32"/>
  <c r="I7" i="32" s="1"/>
  <c r="I6" i="32" s="1"/>
  <c r="I5" i="32" s="1"/>
  <c r="I4" i="32" s="1"/>
  <c r="J1291" i="31"/>
  <c r="T236" i="31"/>
  <c r="H236" i="31" s="1"/>
  <c r="M1283" i="31"/>
  <c r="H1283" i="31" s="1"/>
  <c r="J1283" i="31" s="1"/>
  <c r="M81" i="31"/>
  <c r="H81" i="31" s="1"/>
  <c r="J81" i="31" s="1"/>
  <c r="I7" i="31"/>
  <c r="I6" i="31" s="1"/>
  <c r="I5" i="31" s="1"/>
  <c r="H294" i="31"/>
  <c r="H225" i="29" s="1"/>
  <c r="J225" i="29" s="1"/>
  <c r="M142" i="31"/>
  <c r="H220" i="31"/>
  <c r="H201" i="29" s="1"/>
  <c r="J201" i="29" s="1"/>
  <c r="J214" i="29"/>
  <c r="H1183" i="31"/>
  <c r="J272" i="31"/>
  <c r="H218" i="29"/>
  <c r="J215" i="31"/>
  <c r="H198" i="29"/>
  <c r="J77" i="31"/>
  <c r="H187" i="29"/>
  <c r="J187" i="29" s="1"/>
  <c r="J251" i="31"/>
  <c r="H209" i="29"/>
  <c r="J230" i="31"/>
  <c r="H204" i="29"/>
  <c r="J204" i="29" s="1"/>
  <c r="J108" i="31"/>
  <c r="H189" i="29"/>
  <c r="J189" i="29" s="1"/>
  <c r="H1301" i="31"/>
  <c r="H315" i="29"/>
  <c r="J315" i="29" s="1"/>
  <c r="I1320" i="31"/>
  <c r="J256" i="31"/>
  <c r="H213" i="29"/>
  <c r="M11" i="31"/>
  <c r="J206" i="31"/>
  <c r="H194" i="29"/>
  <c r="J194" i="29" s="1"/>
  <c r="J196" i="31"/>
  <c r="H193" i="29"/>
  <c r="J193" i="29" s="1"/>
  <c r="M172" i="31"/>
  <c r="H172" i="31" s="1"/>
  <c r="M50" i="31"/>
  <c r="J158" i="31"/>
  <c r="H191" i="29"/>
  <c r="J191" i="29" s="1"/>
  <c r="J266" i="32"/>
  <c r="J137" i="32"/>
  <c r="H130" i="29"/>
  <c r="J130" i="29" s="1"/>
  <c r="H293" i="29"/>
  <c r="J259" i="32"/>
  <c r="H155" i="29"/>
  <c r="K36" i="24"/>
  <c r="F36" i="24" s="1"/>
  <c r="J300" i="29"/>
  <c r="J240" i="32"/>
  <c r="H149" i="29"/>
  <c r="J149" i="29" s="1"/>
  <c r="J76" i="32"/>
  <c r="H122" i="29"/>
  <c r="J122" i="29" s="1"/>
  <c r="J108" i="32"/>
  <c r="H126" i="29"/>
  <c r="J126" i="29" s="1"/>
  <c r="J253" i="32"/>
  <c r="H151" i="29"/>
  <c r="J117" i="32"/>
  <c r="H128" i="29"/>
  <c r="J128" i="29" s="1"/>
  <c r="M82" i="32"/>
  <c r="H82" i="32" s="1"/>
  <c r="J117" i="33"/>
  <c r="H116" i="33"/>
  <c r="H173" i="29" s="1"/>
  <c r="M40" i="33"/>
  <c r="M39" i="33" s="1"/>
  <c r="H39" i="33" s="1"/>
  <c r="O39" i="33"/>
  <c r="M117" i="33"/>
  <c r="M174" i="33"/>
  <c r="M83" i="33"/>
  <c r="J196" i="33"/>
  <c r="H195" i="33"/>
  <c r="O138" i="33"/>
  <c r="J213" i="32"/>
  <c r="H212" i="32"/>
  <c r="J276" i="32"/>
  <c r="H275" i="32"/>
  <c r="J158" i="32"/>
  <c r="H157" i="32"/>
  <c r="J164" i="32"/>
  <c r="H163" i="32"/>
  <c r="H136" i="29" s="1"/>
  <c r="H135" i="29" s="1"/>
  <c r="J204" i="32"/>
  <c r="H203" i="32"/>
  <c r="H140" i="29" s="1"/>
  <c r="H138" i="29" s="1"/>
  <c r="J516" i="31"/>
  <c r="H515" i="31"/>
  <c r="H236" i="29" s="1"/>
  <c r="J236" i="29" s="1"/>
  <c r="J312" i="31"/>
  <c r="H311" i="31"/>
  <c r="H228" i="29" s="1"/>
  <c r="J228" i="29" s="1"/>
  <c r="Q248" i="31"/>
  <c r="T248" i="31" s="1"/>
  <c r="M248" i="31" s="1"/>
  <c r="Q249" i="31"/>
  <c r="T249" i="31" s="1"/>
  <c r="M249" i="31" s="1"/>
  <c r="T246" i="31"/>
  <c r="Q250" i="31"/>
  <c r="T250" i="31" s="1"/>
  <c r="M250" i="31" s="1"/>
  <c r="H889" i="31"/>
  <c r="J889" i="31" s="1"/>
  <c r="J890" i="31"/>
  <c r="Q240" i="31"/>
  <c r="T240" i="31" s="1"/>
  <c r="M240" i="31" s="1"/>
  <c r="M239" i="31"/>
  <c r="J721" i="31"/>
  <c r="H720" i="31"/>
  <c r="H822" i="31"/>
  <c r="J823" i="31"/>
  <c r="J993" i="31"/>
  <c r="H992" i="31"/>
  <c r="J618" i="31"/>
  <c r="H617" i="31"/>
  <c r="H240" i="29" s="1"/>
  <c r="J240" i="29" s="1"/>
  <c r="H228" i="31"/>
  <c r="H203" i="29" s="1"/>
  <c r="J203" i="29" s="1"/>
  <c r="M227" i="31"/>
  <c r="H219" i="31"/>
  <c r="H293" i="31"/>
  <c r="H209" i="31"/>
  <c r="J210" i="31"/>
  <c r="H413" i="31"/>
  <c r="H232" i="29" s="1"/>
  <c r="J232" i="29" s="1"/>
  <c r="J414" i="31"/>
  <c r="J260" i="31"/>
  <c r="H259" i="31"/>
  <c r="J1183" i="31" l="1"/>
  <c r="H260" i="29"/>
  <c r="J260" i="29" s="1"/>
  <c r="I117" i="29"/>
  <c r="I7" i="29" s="1"/>
  <c r="I6" i="29" s="1"/>
  <c r="I5" i="29" s="1"/>
  <c r="E16" i="28"/>
  <c r="E13" i="28" s="1"/>
  <c r="E4" i="28" s="1"/>
  <c r="E3" i="28" s="1"/>
  <c r="J13" i="33"/>
  <c r="H164" i="29"/>
  <c r="J164" i="29" s="1"/>
  <c r="J1290" i="31"/>
  <c r="H266" i="29"/>
  <c r="J266" i="29" s="1"/>
  <c r="H188" i="29"/>
  <c r="J294" i="31"/>
  <c r="H144" i="32"/>
  <c r="H143" i="29"/>
  <c r="H142" i="29" s="1"/>
  <c r="H187" i="33"/>
  <c r="J187" i="33" s="1"/>
  <c r="J188" i="33"/>
  <c r="K40" i="24"/>
  <c r="J304" i="29"/>
  <c r="J39" i="33"/>
  <c r="H163" i="29"/>
  <c r="J163" i="29" s="1"/>
  <c r="J287" i="32"/>
  <c r="J111" i="32"/>
  <c r="H127" i="29"/>
  <c r="J127" i="29" s="1"/>
  <c r="J145" i="32"/>
  <c r="J286" i="32"/>
  <c r="H285" i="32"/>
  <c r="J285" i="32" s="1"/>
  <c r="H142" i="31"/>
  <c r="H190" i="29" s="1"/>
  <c r="J190" i="29" s="1"/>
  <c r="J220" i="31"/>
  <c r="H1182" i="31"/>
  <c r="H1181" i="31" s="1"/>
  <c r="T238" i="31"/>
  <c r="J236" i="31"/>
  <c r="H206" i="29"/>
  <c r="J206" i="29" s="1"/>
  <c r="J219" i="31"/>
  <c r="H200" i="29"/>
  <c r="H11" i="31"/>
  <c r="H185" i="29" s="1"/>
  <c r="J185" i="29" s="1"/>
  <c r="H1300" i="31"/>
  <c r="H1299" i="31" s="1"/>
  <c r="H314" i="29"/>
  <c r="I1298" i="31"/>
  <c r="I1297" i="31" s="1"/>
  <c r="I1296" i="31" s="1"/>
  <c r="I4" i="31" s="1"/>
  <c r="J293" i="31"/>
  <c r="H224" i="29"/>
  <c r="H215" i="29" s="1"/>
  <c r="J209" i="31"/>
  <c r="H195" i="29"/>
  <c r="J172" i="31"/>
  <c r="H192" i="29"/>
  <c r="J192" i="29" s="1"/>
  <c r="H238" i="31"/>
  <c r="J144" i="32"/>
  <c r="H131" i="29"/>
  <c r="J157" i="32"/>
  <c r="H133" i="29"/>
  <c r="K35" i="24"/>
  <c r="H292" i="29"/>
  <c r="E15" i="9" s="1"/>
  <c r="D20" i="7" s="1"/>
  <c r="H124" i="29"/>
  <c r="J124" i="29" s="1"/>
  <c r="J82" i="32"/>
  <c r="H178" i="29"/>
  <c r="J178" i="29" s="1"/>
  <c r="O137" i="33"/>
  <c r="O136" i="33" s="1"/>
  <c r="O135" i="33" s="1"/>
  <c r="H194" i="33"/>
  <c r="J195" i="33"/>
  <c r="J116" i="33"/>
  <c r="H12" i="33"/>
  <c r="H161" i="29" s="1"/>
  <c r="H158" i="29" s="1"/>
  <c r="H274" i="32"/>
  <c r="H264" i="32" s="1"/>
  <c r="J275" i="32"/>
  <c r="J203" i="32"/>
  <c r="H201" i="32"/>
  <c r="H211" i="32"/>
  <c r="J212" i="32"/>
  <c r="J163" i="32"/>
  <c r="H162" i="32"/>
  <c r="J822" i="31"/>
  <c r="H821" i="31"/>
  <c r="J821" i="31" s="1"/>
  <c r="J311" i="31"/>
  <c r="H310" i="31"/>
  <c r="H227" i="29" s="1"/>
  <c r="J228" i="31"/>
  <c r="H227" i="31"/>
  <c r="H514" i="31"/>
  <c r="J515" i="31"/>
  <c r="H258" i="31"/>
  <c r="J259" i="31"/>
  <c r="Q247" i="31"/>
  <c r="T247" i="31" s="1"/>
  <c r="M247" i="31" s="1"/>
  <c r="M246" i="31"/>
  <c r="J720" i="31"/>
  <c r="H719" i="31"/>
  <c r="J719" i="31" s="1"/>
  <c r="H283" i="31"/>
  <c r="J283" i="31" s="1"/>
  <c r="J617" i="31"/>
  <c r="H616" i="31"/>
  <c r="J413" i="31"/>
  <c r="H412" i="31"/>
  <c r="J992" i="31"/>
  <c r="H991" i="31"/>
  <c r="J991" i="31" s="1"/>
  <c r="K15" i="24" l="1"/>
  <c r="D15" i="28"/>
  <c r="F15" i="28" s="1"/>
  <c r="J1181" i="31"/>
  <c r="H259" i="29"/>
  <c r="J259" i="29" s="1"/>
  <c r="J142" i="29"/>
  <c r="J616" i="31"/>
  <c r="H239" i="29"/>
  <c r="J239" i="29" s="1"/>
  <c r="J412" i="31"/>
  <c r="H231" i="29"/>
  <c r="J231" i="29" s="1"/>
  <c r="J227" i="29"/>
  <c r="J514" i="31"/>
  <c r="H235" i="29"/>
  <c r="J235" i="29" s="1"/>
  <c r="H263" i="32"/>
  <c r="H262" i="32" s="1"/>
  <c r="J211" i="32"/>
  <c r="H210" i="32"/>
  <c r="J210" i="32" s="1"/>
  <c r="J142" i="31"/>
  <c r="J1182" i="31"/>
  <c r="J11" i="31"/>
  <c r="H10" i="31"/>
  <c r="M10" i="31"/>
  <c r="M9" i="31" s="1"/>
  <c r="H313" i="29"/>
  <c r="H312" i="29" s="1"/>
  <c r="E16" i="9" s="1"/>
  <c r="D21" i="7" s="1"/>
  <c r="H1298" i="31"/>
  <c r="J1299" i="31"/>
  <c r="J227" i="31"/>
  <c r="H202" i="29"/>
  <c r="J258" i="31"/>
  <c r="T244" i="31"/>
  <c r="J238" i="31"/>
  <c r="H207" i="29"/>
  <c r="J207" i="29" s="1"/>
  <c r="J12" i="33"/>
  <c r="H11" i="33"/>
  <c r="J194" i="33"/>
  <c r="H186" i="33"/>
  <c r="J138" i="33"/>
  <c r="H137" i="33"/>
  <c r="H177" i="29" s="1"/>
  <c r="H161" i="32"/>
  <c r="J161" i="32" s="1"/>
  <c r="J162" i="32"/>
  <c r="H200" i="32"/>
  <c r="J200" i="32" s="1"/>
  <c r="J201" i="32"/>
  <c r="J274" i="32"/>
  <c r="H309" i="31"/>
  <c r="J310" i="31"/>
  <c r="H172" i="29" l="1"/>
  <c r="H157" i="29" s="1"/>
  <c r="J226" i="29"/>
  <c r="H226" i="29"/>
  <c r="D19" i="28" s="1"/>
  <c r="F19" i="28" s="1"/>
  <c r="H184" i="29"/>
  <c r="J10" i="31"/>
  <c r="H9" i="31"/>
  <c r="J9" i="31" s="1"/>
  <c r="H1297" i="31"/>
  <c r="J1298" i="31"/>
  <c r="K31" i="24"/>
  <c r="H311" i="29"/>
  <c r="V129" i="32"/>
  <c r="P129" i="32" s="1"/>
  <c r="O129" i="32" s="1"/>
  <c r="M129" i="32" s="1"/>
  <c r="M128" i="32" s="1"/>
  <c r="H128" i="32" s="1"/>
  <c r="H129" i="29" s="1"/>
  <c r="J129" i="29" s="1"/>
  <c r="J137" i="33"/>
  <c r="J186" i="33"/>
  <c r="H185" i="33"/>
  <c r="J11" i="33"/>
  <c r="H8" i="33"/>
  <c r="J264" i="32"/>
  <c r="M235" i="31"/>
  <c r="J309" i="31"/>
  <c r="D16" i="28" l="1"/>
  <c r="F16" i="28" s="1"/>
  <c r="J157" i="29"/>
  <c r="K19" i="24"/>
  <c r="H1296" i="31"/>
  <c r="J1297" i="31"/>
  <c r="J244" i="31"/>
  <c r="H208" i="29"/>
  <c r="J208" i="29" s="1"/>
  <c r="H11" i="32"/>
  <c r="H121" i="29" s="1"/>
  <c r="J121" i="29" s="1"/>
  <c r="J8" i="33"/>
  <c r="J185" i="33"/>
  <c r="H184" i="33"/>
  <c r="J184" i="33" s="1"/>
  <c r="H114" i="33"/>
  <c r="J114" i="33" s="1"/>
  <c r="J115" i="33"/>
  <c r="J263" i="32"/>
  <c r="J262" i="32"/>
  <c r="J128" i="32"/>
  <c r="H81" i="32"/>
  <c r="H123" i="29" s="1"/>
  <c r="M234" i="31"/>
  <c r="H235" i="31"/>
  <c r="H205" i="29" s="1"/>
  <c r="H7" i="33" l="1"/>
  <c r="J7" i="33" s="1"/>
  <c r="J1302" i="31"/>
  <c r="J1296" i="31"/>
  <c r="J1301" i="31"/>
  <c r="J1300" i="31"/>
  <c r="H10" i="32"/>
  <c r="J10" i="32" s="1"/>
  <c r="J11" i="32"/>
  <c r="H80" i="32"/>
  <c r="J80" i="32" s="1"/>
  <c r="J81" i="32"/>
  <c r="H234" i="31"/>
  <c r="J235" i="31"/>
  <c r="H6" i="33" l="1"/>
  <c r="H9" i="32"/>
  <c r="J6" i="33"/>
  <c r="H5" i="33"/>
  <c r="J234" i="31"/>
  <c r="H8" i="31"/>
  <c r="H7" i="31" s="1"/>
  <c r="H120" i="29" l="1"/>
  <c r="H119" i="29" s="1"/>
  <c r="H118" i="29" s="1"/>
  <c r="H8" i="32"/>
  <c r="H7" i="32" s="1"/>
  <c r="H6" i="32" s="1"/>
  <c r="J9" i="32"/>
  <c r="H4" i="33"/>
  <c r="J4" i="33" s="1"/>
  <c r="J5" i="33"/>
  <c r="J8" i="32"/>
  <c r="J8" i="31"/>
  <c r="K14" i="24" l="1"/>
  <c r="D14" i="28"/>
  <c r="H117" i="29"/>
  <c r="C15" i="9" s="1"/>
  <c r="D13" i="7" s="1"/>
  <c r="J7" i="32"/>
  <c r="J7" i="31"/>
  <c r="H6" i="31"/>
  <c r="F14" i="28" l="1"/>
  <c r="D13" i="28"/>
  <c r="F13" i="28" s="1"/>
  <c r="J6" i="32"/>
  <c r="H5" i="32"/>
  <c r="H5" i="31"/>
  <c r="J6" i="31"/>
  <c r="H4" i="32" l="1"/>
  <c r="J4" i="32" s="1"/>
  <c r="J5" i="32"/>
  <c r="J5" i="31"/>
  <c r="H4" i="31"/>
  <c r="J4" i="31" s="1"/>
  <c r="H291" i="29" l="1"/>
  <c r="J291" i="29" s="1"/>
  <c r="H287" i="29"/>
  <c r="J287" i="29" s="1"/>
  <c r="H283" i="29"/>
  <c r="J283" i="29" s="1"/>
  <c r="H99" i="29"/>
  <c r="J99" i="29" s="1"/>
  <c r="H83" i="29"/>
  <c r="J83" i="29" s="1"/>
  <c r="H80" i="29"/>
  <c r="J80" i="29" s="1"/>
  <c r="H78" i="29"/>
  <c r="J78" i="29" s="1"/>
  <c r="H107" i="29" l="1"/>
  <c r="J107" i="29" s="1"/>
  <c r="H109" i="29"/>
  <c r="J109" i="29" s="1"/>
  <c r="H110" i="29"/>
  <c r="J110" i="29" s="1"/>
  <c r="H102" i="29"/>
  <c r="J102" i="29" s="1"/>
  <c r="H111" i="29"/>
  <c r="J111" i="29" s="1"/>
  <c r="H100" i="29"/>
  <c r="J100" i="29" s="1"/>
  <c r="H74" i="29"/>
  <c r="J74" i="29" s="1"/>
  <c r="H70" i="29"/>
  <c r="J70" i="29" s="1"/>
  <c r="H90" i="29"/>
  <c r="J90" i="29" s="1"/>
  <c r="H86" i="29"/>
  <c r="J86" i="29" s="1"/>
  <c r="H92" i="29"/>
  <c r="J92" i="29" s="1"/>
  <c r="H282" i="29"/>
  <c r="H281" i="29" s="1"/>
  <c r="H280" i="29" s="1"/>
  <c r="K37" i="24" s="1"/>
  <c r="H72" i="29"/>
  <c r="J72" i="29" s="1"/>
  <c r="H98" i="29"/>
  <c r="H286" i="29"/>
  <c r="H285" i="29" s="1"/>
  <c r="H284" i="29" s="1"/>
  <c r="K38" i="24" s="1"/>
  <c r="H113" i="29"/>
  <c r="H89" i="29"/>
  <c r="H116" i="29"/>
  <c r="J116" i="29" s="1"/>
  <c r="H290" i="29"/>
  <c r="H289" i="29" s="1"/>
  <c r="H288" i="29" l="1"/>
  <c r="H85" i="29"/>
  <c r="H108" i="29"/>
  <c r="J108" i="29" s="1"/>
  <c r="H95" i="29"/>
  <c r="J95" i="29" s="1"/>
  <c r="H73" i="29"/>
  <c r="J73" i="29" s="1"/>
  <c r="H75" i="29"/>
  <c r="J75" i="29" s="1"/>
  <c r="H79" i="29"/>
  <c r="H94" i="29"/>
  <c r="J94" i="29" s="1"/>
  <c r="H114" i="29"/>
  <c r="J114" i="29" s="1"/>
  <c r="H77" i="29"/>
  <c r="H93" i="29"/>
  <c r="J93" i="29" s="1"/>
  <c r="H91" i="29"/>
  <c r="H88" i="29" s="1"/>
  <c r="H84" i="29"/>
  <c r="J84" i="29" s="1"/>
  <c r="H96" i="29"/>
  <c r="J96" i="29" s="1"/>
  <c r="H82" i="29"/>
  <c r="H81" i="29" s="1"/>
  <c r="H76" i="29"/>
  <c r="J76" i="29" s="1"/>
  <c r="H71" i="29"/>
  <c r="H106" i="29"/>
  <c r="J106" i="29" s="1"/>
  <c r="H69" i="29"/>
  <c r="J288" i="29" l="1"/>
  <c r="K39" i="24"/>
  <c r="F39" i="24" s="1"/>
  <c r="H279" i="29"/>
  <c r="E14" i="9" s="1"/>
  <c r="D19" i="7" s="1"/>
  <c r="H68" i="29"/>
  <c r="H67" i="29" s="1"/>
  <c r="H115" i="29"/>
  <c r="H112" i="29" s="1"/>
  <c r="H101" i="29"/>
  <c r="H97" i="29" s="1"/>
  <c r="H105" i="29"/>
  <c r="H104" i="29" s="1"/>
  <c r="K16" i="24" l="1"/>
  <c r="D10" i="28"/>
  <c r="H103" i="29"/>
  <c r="D12" i="28" s="1"/>
  <c r="F12" i="28" s="1"/>
  <c r="H87" i="29"/>
  <c r="D11" i="28" s="1"/>
  <c r="F11" i="28" s="1"/>
  <c r="F10" i="28" l="1"/>
  <c r="D9" i="28"/>
  <c r="F9" i="28" s="1"/>
  <c r="J103" i="29"/>
  <c r="K18" i="24"/>
  <c r="J87" i="29"/>
  <c r="K17" i="24"/>
  <c r="H66" i="29"/>
  <c r="C14" i="9" s="1"/>
  <c r="D12" i="7" s="1"/>
  <c r="J317" i="29" l="1"/>
  <c r="J316" i="29"/>
  <c r="G9" i="9" l="1"/>
  <c r="E11" i="9"/>
  <c r="G11" i="9" s="1"/>
  <c r="D23" i="5"/>
  <c r="E23" i="5"/>
  <c r="J188" i="29" l="1"/>
  <c r="J319" i="29" l="1"/>
  <c r="J278" i="29"/>
  <c r="J217" i="29" l="1"/>
  <c r="J216" i="29" s="1"/>
  <c r="J62" i="29" l="1"/>
  <c r="J65" i="29"/>
  <c r="J60" i="29"/>
  <c r="J12" i="29" l="1"/>
  <c r="G27" i="24" l="1"/>
  <c r="J318" i="29" l="1"/>
  <c r="J61" i="29" l="1"/>
  <c r="J59" i="29"/>
  <c r="J22" i="29" l="1"/>
  <c r="J302" i="29"/>
  <c r="J301" i="29"/>
  <c r="J173" i="29" l="1"/>
  <c r="J168" i="29"/>
  <c r="J179" i="29"/>
  <c r="J177" i="29" l="1"/>
  <c r="J172" i="29"/>
  <c r="D12" i="5" l="1"/>
  <c r="D10" i="5"/>
  <c r="D9" i="5"/>
  <c r="F20" i="28" l="1"/>
  <c r="J289" i="29"/>
  <c r="J290" i="29"/>
  <c r="J170" i="29"/>
  <c r="J161" i="29"/>
  <c r="J85" i="29"/>
  <c r="J77" i="29"/>
  <c r="J71" i="29"/>
  <c r="J153" i="29"/>
  <c r="J133" i="29"/>
  <c r="J131" i="29"/>
  <c r="J120" i="29"/>
  <c r="H44" i="29"/>
  <c r="J29" i="29"/>
  <c r="J113" i="29"/>
  <c r="J306" i="29"/>
  <c r="J309" i="29"/>
  <c r="F42" i="24"/>
  <c r="F41" i="24" s="1"/>
  <c r="F31" i="5"/>
  <c r="J155" i="29" l="1"/>
  <c r="J284" i="29"/>
  <c r="J298" i="29"/>
  <c r="J115" i="29"/>
  <c r="J140" i="29"/>
  <c r="J40" i="29"/>
  <c r="H32" i="29"/>
  <c r="H31" i="29" s="1"/>
  <c r="J98" i="29"/>
  <c r="J112" i="29"/>
  <c r="J138" i="29"/>
  <c r="J89" i="29"/>
  <c r="J305" i="29"/>
  <c r="J286" i="29"/>
  <c r="J144" i="29"/>
  <c r="J69" i="29"/>
  <c r="J281" i="29"/>
  <c r="J282" i="29"/>
  <c r="J79" i="29"/>
  <c r="J35" i="29"/>
  <c r="J308" i="29"/>
  <c r="J123" i="29"/>
  <c r="J295" i="29"/>
  <c r="J285" i="29"/>
  <c r="J135" i="29"/>
  <c r="J42" i="29"/>
  <c r="J44" i="29"/>
  <c r="J91" i="29"/>
  <c r="J294" i="29"/>
  <c r="J297" i="29"/>
  <c r="J151" i="29"/>
  <c r="J101" i="29"/>
  <c r="J105" i="29"/>
  <c r="J45" i="29"/>
  <c r="J20" i="29"/>
  <c r="J139" i="29"/>
  <c r="J33" i="29"/>
  <c r="J82" i="29"/>
  <c r="J136" i="29"/>
  <c r="J24" i="29"/>
  <c r="J104" i="29"/>
  <c r="J88" i="29"/>
  <c r="J26" i="29"/>
  <c r="J13" i="29"/>
  <c r="H28" i="29"/>
  <c r="J28" i="29" s="1"/>
  <c r="J68" i="29"/>
  <c r="K12" i="24" l="1"/>
  <c r="D7" i="28"/>
  <c r="F7" i="28" s="1"/>
  <c r="J31" i="29"/>
  <c r="J143" i="29"/>
  <c r="J81" i="29"/>
  <c r="J119" i="29"/>
  <c r="J32" i="29"/>
  <c r="J97" i="29"/>
  <c r="J293" i="29"/>
  <c r="J280" i="29"/>
  <c r="J279" i="29"/>
  <c r="J67" i="29" l="1"/>
  <c r="J66" i="29"/>
  <c r="J292" i="29"/>
  <c r="D12" i="27"/>
  <c r="F35" i="28"/>
  <c r="E34" i="28"/>
  <c r="D34" i="28"/>
  <c r="F33" i="28"/>
  <c r="E32" i="28"/>
  <c r="F31" i="28"/>
  <c r="E30" i="28"/>
  <c r="D30" i="28"/>
  <c r="F29" i="28"/>
  <c r="D28" i="28"/>
  <c r="F28" i="28" s="1"/>
  <c r="F27" i="28"/>
  <c r="F26" i="28"/>
  <c r="E25" i="28"/>
  <c r="D25" i="28"/>
  <c r="D23" i="28"/>
  <c r="E23" i="28"/>
  <c r="D21" i="28"/>
  <c r="E21" i="28"/>
  <c r="E22" i="27"/>
  <c r="C21" i="27"/>
  <c r="E21" i="27" s="1"/>
  <c r="E20" i="27"/>
  <c r="E19" i="27" s="1"/>
  <c r="D19" i="27"/>
  <c r="C19" i="27"/>
  <c r="E16" i="27"/>
  <c r="E15" i="27"/>
  <c r="C15" i="27"/>
  <c r="E14" i="27"/>
  <c r="E11" i="27"/>
  <c r="E8" i="27"/>
  <c r="E7" i="27"/>
  <c r="E6" i="27"/>
  <c r="F30" i="28" l="1"/>
  <c r="F21" i="28"/>
  <c r="F25" i="28"/>
  <c r="F24" i="28"/>
  <c r="F22" i="28"/>
  <c r="C13" i="27"/>
  <c r="E13" i="27" s="1"/>
  <c r="D32" i="28"/>
  <c r="F32" i="28" s="1"/>
  <c r="F34" i="28"/>
  <c r="F23" i="28"/>
  <c r="H36" i="24"/>
  <c r="H33" i="24"/>
  <c r="F38" i="24" l="1"/>
  <c r="F37" i="24"/>
  <c r="J221" i="29" l="1"/>
  <c r="J198" i="29"/>
  <c r="J209" i="29"/>
  <c r="J213" i="29"/>
  <c r="J314" i="29" l="1"/>
  <c r="J184" i="29"/>
  <c r="F31" i="24"/>
  <c r="J224" i="29"/>
  <c r="J313" i="29"/>
  <c r="J200" i="29"/>
  <c r="J205" i="29"/>
  <c r="J312" i="29" l="1"/>
  <c r="J195" i="29"/>
  <c r="J218" i="29"/>
  <c r="J215" i="29"/>
  <c r="J202" i="29"/>
  <c r="H183" i="29" l="1"/>
  <c r="H182" i="29" s="1"/>
  <c r="D18" i="28" s="1"/>
  <c r="J311" i="29"/>
  <c r="D17" i="28" l="1"/>
  <c r="F18" i="28"/>
  <c r="J183" i="29"/>
  <c r="F17" i="28" l="1"/>
  <c r="J182" i="29"/>
  <c r="H181" i="29"/>
  <c r="K21" i="24" l="1"/>
  <c r="C16" i="9"/>
  <c r="D14" i="7" s="1"/>
  <c r="J181" i="29"/>
  <c r="F35" i="24"/>
  <c r="F18" i="24"/>
  <c r="D21" i="5" s="1"/>
  <c r="F17" i="24"/>
  <c r="D20" i="5" s="1"/>
  <c r="F16" i="24"/>
  <c r="D19" i="5" s="1"/>
  <c r="F14" i="24"/>
  <c r="D17" i="5" s="1"/>
  <c r="H39" i="24" l="1"/>
  <c r="H38" i="24"/>
  <c r="H37" i="24"/>
  <c r="H35" i="24"/>
  <c r="H18" i="24"/>
  <c r="H17" i="24"/>
  <c r="H16" i="24"/>
  <c r="H43" i="24"/>
  <c r="K28" i="24"/>
  <c r="K24" i="24"/>
  <c r="K20" i="24"/>
  <c r="F20" i="24" s="1"/>
  <c r="H14" i="24"/>
  <c r="F24" i="24" l="1"/>
  <c r="H24" i="24" s="1"/>
  <c r="F23" i="24"/>
  <c r="F22" i="24" s="1"/>
  <c r="H41" i="24"/>
  <c r="C22" i="11"/>
  <c r="C10" i="10"/>
  <c r="F10" i="10"/>
  <c r="H20" i="24"/>
  <c r="H23" i="24"/>
  <c r="H22" i="24" s="1"/>
  <c r="H42" i="24"/>
  <c r="C15" i="10" l="1"/>
  <c r="F14" i="10"/>
  <c r="C12" i="27"/>
  <c r="C10" i="27"/>
  <c r="E10" i="27" s="1"/>
  <c r="E12" i="27"/>
  <c r="J159" i="29" l="1"/>
  <c r="F15" i="24"/>
  <c r="D18" i="5" s="1"/>
  <c r="J158" i="29" l="1"/>
  <c r="J118" i="29" l="1"/>
  <c r="F40" i="24"/>
  <c r="H40" i="24" s="1"/>
  <c r="F19" i="24"/>
  <c r="H15" i="24"/>
  <c r="D22" i="5" l="1"/>
  <c r="J117" i="29"/>
  <c r="H19" i="24"/>
  <c r="J49" i="29" l="1"/>
  <c r="J51" i="29"/>
  <c r="H276" i="29"/>
  <c r="J277" i="29"/>
  <c r="H48" i="29" l="1"/>
  <c r="H63" i="29"/>
  <c r="J63" i="29" s="1"/>
  <c r="J64" i="29"/>
  <c r="H275" i="29"/>
  <c r="J276" i="29"/>
  <c r="K34" i="24" l="1"/>
  <c r="F34" i="24" s="1"/>
  <c r="J275" i="29"/>
  <c r="H47" i="29"/>
  <c r="D8" i="28" s="1"/>
  <c r="F8" i="28" s="1"/>
  <c r="J48" i="29"/>
  <c r="K13" i="24" l="1"/>
  <c r="F13" i="24" s="1"/>
  <c r="J47" i="29"/>
  <c r="H13" i="24" l="1"/>
  <c r="D16" i="5"/>
  <c r="H34" i="24"/>
  <c r="F12" i="24" l="1"/>
  <c r="D15" i="5" s="1"/>
  <c r="H12" i="24" l="1"/>
  <c r="D9" i="27"/>
  <c r="D5" i="27" s="1"/>
  <c r="H10" i="29" l="1"/>
  <c r="H9" i="29" s="1"/>
  <c r="J11" i="29"/>
  <c r="H272" i="29"/>
  <c r="J273" i="29"/>
  <c r="H8" i="29" l="1"/>
  <c r="H7" i="29"/>
  <c r="H6" i="29" s="1"/>
  <c r="C13" i="9"/>
  <c r="D11" i="7" s="1"/>
  <c r="K11" i="24"/>
  <c r="J10" i="29"/>
  <c r="H271" i="29"/>
  <c r="H270" i="29" s="1"/>
  <c r="J272" i="29"/>
  <c r="D6" i="28" l="1"/>
  <c r="H269" i="29"/>
  <c r="E13" i="9"/>
  <c r="D18" i="7" s="1"/>
  <c r="K32" i="24"/>
  <c r="J9" i="29"/>
  <c r="J271" i="29"/>
  <c r="F11" i="24"/>
  <c r="D5" i="28" l="1"/>
  <c r="F6" i="28"/>
  <c r="F10" i="24"/>
  <c r="F9" i="24" s="1"/>
  <c r="F8" i="24" s="1"/>
  <c r="F32" i="24"/>
  <c r="D14" i="5" s="1"/>
  <c r="K30" i="24"/>
  <c r="H268" i="29"/>
  <c r="J8" i="29"/>
  <c r="J270" i="29"/>
  <c r="K10" i="24"/>
  <c r="F5" i="28" l="1"/>
  <c r="D4" i="28"/>
  <c r="H5" i="29"/>
  <c r="H32" i="24"/>
  <c r="F30" i="24"/>
  <c r="F29" i="24" s="1"/>
  <c r="F7" i="24"/>
  <c r="H7" i="24" s="1"/>
  <c r="F6" i="24"/>
  <c r="J6" i="29"/>
  <c r="J7" i="29"/>
  <c r="J269" i="29"/>
  <c r="H11" i="24"/>
  <c r="F14" i="5"/>
  <c r="C21" i="11"/>
  <c r="B24" i="7" s="1"/>
  <c r="F25" i="11"/>
  <c r="C25" i="11"/>
  <c r="C24" i="11" s="1"/>
  <c r="F23" i="11"/>
  <c r="F21" i="11"/>
  <c r="F17" i="11"/>
  <c r="F15" i="11"/>
  <c r="C15" i="11"/>
  <c r="C12" i="11"/>
  <c r="C10" i="11" s="1"/>
  <c r="F9" i="11"/>
  <c r="F6" i="11" s="1"/>
  <c r="C6" i="11"/>
  <c r="F17" i="10"/>
  <c r="C17" i="9" s="1"/>
  <c r="F15" i="10"/>
  <c r="F13" i="10"/>
  <c r="C8" i="10"/>
  <c r="E21" i="9"/>
  <c r="G21" i="9" s="1"/>
  <c r="G20" i="9"/>
  <c r="G19" i="9"/>
  <c r="C18" i="9"/>
  <c r="G18" i="9" s="1"/>
  <c r="G14" i="9"/>
  <c r="B27" i="7"/>
  <c r="B26" i="7" s="1"/>
  <c r="D26" i="7"/>
  <c r="F30" i="5"/>
  <c r="F29" i="5"/>
  <c r="F28" i="5"/>
  <c r="F27" i="5"/>
  <c r="F26" i="5"/>
  <c r="F25" i="5"/>
  <c r="F24" i="5"/>
  <c r="F22" i="5"/>
  <c r="F21" i="5"/>
  <c r="F20" i="5"/>
  <c r="F19" i="5"/>
  <c r="F18" i="5"/>
  <c r="F17" i="5"/>
  <c r="F16" i="5"/>
  <c r="F15" i="5"/>
  <c r="F13" i="5"/>
  <c r="F12" i="5"/>
  <c r="F11" i="5"/>
  <c r="F10" i="5"/>
  <c r="F9" i="5"/>
  <c r="F7" i="5"/>
  <c r="F6" i="5"/>
  <c r="F5" i="5"/>
  <c r="F4" i="5"/>
  <c r="F4" i="28" l="1"/>
  <c r="D3" i="28"/>
  <c r="F28" i="24"/>
  <c r="F27" i="24" s="1"/>
  <c r="C19" i="11"/>
  <c r="F10" i="11" s="1"/>
  <c r="F14" i="11" s="1"/>
  <c r="J268" i="29"/>
  <c r="J5" i="29"/>
  <c r="C9" i="10"/>
  <c r="C6" i="10" s="1"/>
  <c r="H10" i="24"/>
  <c r="F9" i="10"/>
  <c r="F6" i="10" s="1"/>
  <c r="F23" i="5"/>
  <c r="G17" i="9"/>
  <c r="G15" i="9"/>
  <c r="G16" i="9"/>
  <c r="H27" i="24" l="1"/>
  <c r="F26" i="24"/>
  <c r="F5" i="24" s="1"/>
  <c r="C9" i="27"/>
  <c r="H9" i="24"/>
  <c r="F5" i="10"/>
  <c r="E12" i="9"/>
  <c r="F5" i="11"/>
  <c r="C7" i="9"/>
  <c r="G7" i="9" s="1"/>
  <c r="C12" i="9"/>
  <c r="G13" i="9"/>
  <c r="D9" i="7" s="1"/>
  <c r="C13" i="10"/>
  <c r="C8" i="9" s="1"/>
  <c r="G8" i="9" s="1"/>
  <c r="C17" i="11"/>
  <c r="E10" i="9" s="1"/>
  <c r="G10" i="9" s="1"/>
  <c r="G6" i="9" l="1"/>
  <c r="B11" i="7"/>
  <c r="B12" i="7"/>
  <c r="H8" i="24"/>
  <c r="E9" i="27"/>
  <c r="C5" i="27"/>
  <c r="E5" i="27" s="1"/>
  <c r="B23" i="7"/>
  <c r="B17" i="7" s="1"/>
  <c r="B16" i="7" s="1"/>
  <c r="C18" i="27"/>
  <c r="C17" i="27" s="1"/>
  <c r="D17" i="7"/>
  <c r="D16" i="7" s="1"/>
  <c r="D8" i="7" s="1"/>
  <c r="C5" i="11"/>
  <c r="F27" i="11" s="1"/>
  <c r="G12" i="9"/>
  <c r="I12" i="9" s="1"/>
  <c r="C5" i="10"/>
  <c r="D21" i="10" s="1"/>
  <c r="C6" i="9"/>
  <c r="C22" i="9" s="1"/>
  <c r="B10" i="7" l="1"/>
  <c r="B9" i="7" s="1"/>
  <c r="B8" i="7" s="1"/>
  <c r="D33" i="7"/>
  <c r="C33" i="7"/>
  <c r="C4" i="27"/>
  <c r="F3" i="28"/>
  <c r="H6" i="24"/>
  <c r="G22" i="9"/>
  <c r="E6" i="9"/>
  <c r="E22" i="9" s="1"/>
  <c r="H31" i="24"/>
  <c r="I6" i="9" l="1"/>
  <c r="B33" i="7"/>
  <c r="A33" i="7"/>
  <c r="D18" i="27"/>
  <c r="H29" i="24"/>
  <c r="H30" i="24"/>
  <c r="H28" i="24" l="1"/>
  <c r="H5" i="24" l="1"/>
  <c r="H26" i="24"/>
  <c r="D17" i="27" l="1"/>
  <c r="E18" i="27"/>
  <c r="D4" i="27" l="1"/>
  <c r="E4" i="27" s="1"/>
  <c r="E17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B28" authorId="0" shapeId="0" xr:uid="{00000000-0006-0000-0500-000001000000}">
      <text>
        <r>
          <rPr>
            <b/>
            <sz val="9"/>
            <color indexed="81"/>
            <rFont val="돋움"/>
            <family val="3"/>
            <charset val="129"/>
          </rPr>
          <t>본예산 편성시 추정치가 입력되나, 1차 추경시결산에 반영된 차기이월액을 반영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D31" authorId="0" shapeId="0" xr:uid="{311E0C6B-64EB-47FF-A085-59EBF0517C7A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  <comment ref="F123" authorId="0" shapeId="0" xr:uid="{3D8C5DC4-44E8-40F8-847F-C04DC4C9F036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6" authorId="0" shapeId="0" xr:uid="{2A28BB0E-8152-4B0B-BF06-024E93A77924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만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4" authorId="0" shapeId="0" xr:uid="{42C775C1-2005-49FF-A020-0EF9EDFC936E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6" authorId="0" shapeId="0" xr:uid="{D49D420C-3271-405C-9B4F-F4B238996736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심사비만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K78" authorId="0" shapeId="0" xr:uid="{9A386E98-15D4-46C0-85E4-D7ED96507EF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천만원에서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백만원으로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</t>
        </r>
      </text>
    </comment>
    <comment ref="K79" authorId="0" shapeId="0" xr:uid="{BF44637B-8E9C-491A-B07C-5A976E0E9B8B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백만원에서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천</t>
        </r>
        <r>
          <rPr>
            <sz val="9"/>
            <color indexed="81"/>
            <rFont val="Tahoma"/>
            <family val="2"/>
          </rPr>
          <t>5</t>
        </r>
        <r>
          <rPr>
            <sz val="9"/>
            <color indexed="81"/>
            <rFont val="돋움"/>
            <family val="3"/>
            <charset val="129"/>
          </rPr>
          <t>백만원으로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</t>
        </r>
      </text>
    </comment>
    <comment ref="K128" authorId="0" shapeId="0" xr:uid="{F22D31D5-1D64-4D09-921A-27B9207AC968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신규
</t>
        </r>
      </text>
    </comment>
    <comment ref="K130" authorId="0" shapeId="0" xr:uid="{7BEF48BF-A6D4-49D4-A432-8EDBF1894857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35</t>
        </r>
        <r>
          <rPr>
            <sz val="9"/>
            <color indexed="81"/>
            <rFont val="돋움"/>
            <family val="3"/>
            <charset val="129"/>
          </rPr>
          <t>만원에서</t>
        </r>
        <r>
          <rPr>
            <sz val="9"/>
            <color indexed="81"/>
            <rFont val="Tahoma"/>
            <family val="2"/>
          </rPr>
          <t xml:space="preserve"> 45</t>
        </r>
        <r>
          <rPr>
            <sz val="9"/>
            <color indexed="81"/>
            <rFont val="돋움"/>
            <family val="3"/>
            <charset val="129"/>
          </rPr>
          <t>만원으로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증가
</t>
        </r>
      </text>
    </comment>
    <comment ref="K131" authorId="0" shapeId="0" xr:uid="{F7D7CCF7-0217-4A97-9FB9-348490C169F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4</t>
        </r>
        <r>
          <rPr>
            <sz val="9"/>
            <color indexed="81"/>
            <rFont val="돋움"/>
            <family val="3"/>
            <charset val="129"/>
          </rPr>
          <t>회에서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</t>
        </r>
      </text>
    </comment>
    <comment ref="K166" authorId="0" shapeId="0" xr:uid="{29FDF3BA-B64C-4B66-B186-2F5DB4B08CE2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12</t>
        </r>
        <r>
          <rPr>
            <sz val="9"/>
            <color indexed="81"/>
            <rFont val="돋움"/>
            <family val="3"/>
            <charset val="129"/>
          </rPr>
          <t>명에서</t>
        </r>
        <r>
          <rPr>
            <sz val="9"/>
            <color indexed="81"/>
            <rFont val="Tahoma"/>
            <family val="2"/>
          </rPr>
          <t xml:space="preserve"> 16</t>
        </r>
        <r>
          <rPr>
            <sz val="9"/>
            <color indexed="81"/>
            <rFont val="돋움"/>
            <family val="3"/>
            <charset val="129"/>
          </rPr>
          <t>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증가
</t>
        </r>
      </text>
    </comment>
    <comment ref="K208" authorId="0" shapeId="0" xr:uid="{DF22506F-2139-46C7-BFC3-971DE0931580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저공해차량으로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유류비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  <comment ref="K211" authorId="0" shapeId="0" xr:uid="{2702376D-9DF0-4F63-8E4C-1111E17F271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10</t>
        </r>
        <r>
          <rPr>
            <sz val="9"/>
            <color indexed="81"/>
            <rFont val="돋움"/>
            <family val="3"/>
            <charset val="129"/>
          </rPr>
          <t>일에서</t>
        </r>
        <r>
          <rPr>
            <sz val="9"/>
            <color indexed="81"/>
            <rFont val="Tahoma"/>
            <family val="2"/>
          </rPr>
          <t xml:space="preserve"> 9</t>
        </r>
        <r>
          <rPr>
            <sz val="9"/>
            <color indexed="81"/>
            <rFont val="돋움"/>
            <family val="3"/>
            <charset val="129"/>
          </rPr>
          <t>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  <comment ref="K212" authorId="0" shapeId="0" xr:uid="{A312F56A-463D-410B-AC15-4AA8DCF1A3DB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회에서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
단가</t>
        </r>
        <r>
          <rPr>
            <sz val="9"/>
            <color indexed="81"/>
            <rFont val="Tahoma"/>
            <family val="2"/>
          </rPr>
          <t xml:space="preserve"> 8</t>
        </r>
        <r>
          <rPr>
            <sz val="9"/>
            <color indexed="81"/>
            <rFont val="돋움"/>
            <family val="3"/>
            <charset val="129"/>
          </rPr>
          <t>만원에</t>
        </r>
        <r>
          <rPr>
            <sz val="9"/>
            <color indexed="81"/>
            <rFont val="Tahoma"/>
            <family val="2"/>
          </rPr>
          <t xml:space="preserve"> 11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</t>
        </r>
      </text>
    </comment>
    <comment ref="K254" authorId="0" shapeId="0" xr:uid="{B9898D80-7670-4677-B7F3-6AD7FBE93601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15%</t>
        </r>
        <r>
          <rPr>
            <sz val="9"/>
            <color indexed="81"/>
            <rFont val="돋움"/>
            <family val="3"/>
            <charset val="129"/>
          </rPr>
          <t>에서</t>
        </r>
        <r>
          <rPr>
            <sz val="9"/>
            <color indexed="81"/>
            <rFont val="Tahoma"/>
            <family val="2"/>
          </rPr>
          <t xml:space="preserve"> 20%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</t>
        </r>
      </text>
    </comment>
    <comment ref="K295" authorId="0" shapeId="0" xr:uid="{AB45B429-FAD7-4384-997A-A874095B6FDA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</t>
        </r>
        <r>
          <rPr>
            <sz val="9"/>
            <color indexed="81"/>
            <rFont val="돋움"/>
            <family val="3"/>
            <charset val="129"/>
          </rPr>
          <t>만원에서</t>
        </r>
        <r>
          <rPr>
            <sz val="9"/>
            <color indexed="81"/>
            <rFont val="Tahoma"/>
            <family val="2"/>
          </rPr>
          <t xml:space="preserve"> 30</t>
        </r>
        <r>
          <rPr>
            <sz val="9"/>
            <color indexed="81"/>
            <rFont val="돋움"/>
            <family val="3"/>
            <charset val="129"/>
          </rPr>
          <t>만원으로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증
</t>
        </r>
      </text>
    </comment>
    <comment ref="K300" authorId="0" shapeId="0" xr:uid="{7F786E00-5474-403C-B707-B895A24AFDB0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</t>
        </r>
        <r>
          <rPr>
            <sz val="9"/>
            <color indexed="81"/>
            <rFont val="돋움"/>
            <family val="3"/>
            <charset val="129"/>
          </rPr>
          <t>만원에서</t>
        </r>
        <r>
          <rPr>
            <sz val="9"/>
            <color indexed="81"/>
            <rFont val="Tahoma"/>
            <family val="2"/>
          </rPr>
          <t xml:space="preserve"> 40</t>
        </r>
        <r>
          <rPr>
            <sz val="9"/>
            <color indexed="81"/>
            <rFont val="돋움"/>
            <family val="3"/>
            <charset val="129"/>
          </rPr>
          <t>만원으로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</t>
        </r>
      </text>
    </comment>
    <comment ref="K303" authorId="0" shapeId="0" xr:uid="{4833873C-2F7C-414B-B7E4-A74160C410D8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30</t>
        </r>
        <r>
          <rPr>
            <sz val="9"/>
            <color indexed="81"/>
            <rFont val="돋움"/>
            <family val="3"/>
            <charset val="129"/>
          </rPr>
          <t>만원에서</t>
        </r>
        <r>
          <rPr>
            <sz val="9"/>
            <color indexed="81"/>
            <rFont val="Tahoma"/>
            <family val="2"/>
          </rPr>
          <t xml:space="preserve"> 40</t>
        </r>
        <r>
          <rPr>
            <sz val="9"/>
            <color indexed="81"/>
            <rFont val="돋움"/>
            <family val="3"/>
            <charset val="129"/>
          </rPr>
          <t>만원으로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증
</t>
        </r>
      </text>
    </comment>
    <comment ref="P1293" authorId="0" shapeId="0" xr:uid="{6BE00069-3159-42A2-A9C1-D110A0A529E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2023.7.</t>
        </r>
        <r>
          <rPr>
            <sz val="9"/>
            <color indexed="81"/>
            <rFont val="돋움"/>
            <family val="3"/>
            <charset val="129"/>
          </rPr>
          <t>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총계</t>
        </r>
        <r>
          <rPr>
            <sz val="9"/>
            <color indexed="81"/>
            <rFont val="Tahoma"/>
            <family val="2"/>
          </rPr>
          <t xml:space="preserve"> / 7</t>
        </r>
        <r>
          <rPr>
            <sz val="9"/>
            <color indexed="81"/>
            <rFont val="돋움"/>
            <family val="3"/>
            <charset val="129"/>
          </rPr>
          <t>월</t>
        </r>
      </text>
    </comment>
    <comment ref="Q1293" authorId="0" shapeId="0" xr:uid="{F52F7993-A7FA-47E3-9685-D2B0ED937B5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지급률</t>
        </r>
      </text>
    </comment>
    <comment ref="K1311" authorId="0" shapeId="0" xr:uid="{99E99FC5-902D-4688-8A49-09C927A2BEEE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여수시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
3</t>
        </r>
        <r>
          <rPr>
            <sz val="9"/>
            <color indexed="81"/>
            <rFont val="돋움"/>
            <family val="3"/>
            <charset val="129"/>
          </rPr>
          <t>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서랍</t>
        </r>
        <r>
          <rPr>
            <sz val="9"/>
            <color indexed="81"/>
            <rFont val="Tahoma"/>
            <family val="2"/>
          </rPr>
          <t xml:space="preserve"> 180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(140</t>
        </r>
        <r>
          <rPr>
            <sz val="9"/>
            <color indexed="81"/>
            <rFont val="돋움"/>
            <family val="3"/>
            <charset val="129"/>
          </rPr>
          <t>천원에서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증가</t>
        </r>
        <r>
          <rPr>
            <sz val="9"/>
            <color indexed="81"/>
            <rFont val="Tahoma"/>
            <family val="2"/>
          </rPr>
          <t xml:space="preserve">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113" authorId="0" shapeId="0" xr:uid="{6E06410D-3EDF-4211-9B59-51AE028750BF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도시미화팀</author>
    <author>TG</author>
    <author>LG</author>
  </authors>
  <commentList>
    <comment ref="P62" authorId="0" shapeId="0" xr:uid="{B1199AC4-75F8-41EB-AFAF-E46EA9637BB1}">
      <text>
        <r>
          <rPr>
            <sz val="9"/>
            <color indexed="81"/>
            <rFont val="돋움"/>
            <family val="3"/>
            <charset val="129"/>
          </rPr>
          <t>기본급+특수업수+작업</t>
        </r>
        <r>
          <rPr>
            <sz val="10"/>
            <color indexed="81"/>
            <rFont val="돋움"/>
            <family val="3"/>
            <charset val="129"/>
          </rPr>
          <t xml:space="preserve">장려+정액급식비+기말수당+체력단련비+정근수당가산금+목욕비(26일)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63" authorId="0" shapeId="0" xr:uid="{549B8FD8-80C9-4241-B270-FD3EE7956675}">
      <text>
        <r>
          <rPr>
            <sz val="9"/>
            <color indexed="81"/>
            <rFont val="돋움"/>
            <family val="3"/>
            <charset val="129"/>
          </rPr>
          <t xml:space="preserve">기본급+특수업수+작업장려+정액급식비+기말수당+체력단련비+정근수당가산금+목욕비(26일)
</t>
        </r>
        <r>
          <rPr>
            <sz val="10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64" authorId="0" shapeId="0" xr:uid="{A9569E2F-F100-4A1B-A77F-C827A72186F5}">
      <text>
        <r>
          <rPr>
            <sz val="9"/>
            <color indexed="81"/>
            <rFont val="돋움"/>
            <family val="3"/>
            <charset val="129"/>
          </rPr>
          <t xml:space="preserve">기본급+특수업수+작업장려+정액급식비+기말수당+체력단련비+정근수당가산금+목욕비(26일)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9" authorId="0" shapeId="0" xr:uid="{17778B19-B421-485D-B417-B4ACCC82FF41}">
      <text>
        <r>
          <rPr>
            <b/>
            <sz val="9"/>
            <color indexed="81"/>
            <rFont val="돋움"/>
            <family val="3"/>
            <charset val="129"/>
          </rPr>
          <t>기본급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특수업무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작업장려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정액급식
정근수당가산금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미포함
</t>
        </r>
      </text>
    </comment>
    <comment ref="P78" authorId="0" shapeId="0" xr:uid="{8D4DF03C-05C1-42BB-8FD0-CC4DD5A0B7C8}">
      <text>
        <r>
          <rPr>
            <sz val="9"/>
            <color indexed="81"/>
            <rFont val="돋움"/>
            <family val="3"/>
            <charset val="129"/>
          </rPr>
          <t>168,000원 * 103.8%(2023년도 여수시 생활임금 인상율)</t>
        </r>
      </text>
    </comment>
    <comment ref="V78" authorId="0" shapeId="0" xr:uid="{7AF090C6-F697-43CD-943B-EF0E0E87D7DD}">
      <text>
        <r>
          <rPr>
            <b/>
            <sz val="9"/>
            <color indexed="81"/>
            <rFont val="돋움"/>
            <family val="3"/>
            <charset val="129"/>
          </rPr>
          <t>도시미화팀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여수시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생활임금이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고지되어서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시급</t>
        </r>
        <r>
          <rPr>
            <sz val="9"/>
            <color indexed="81"/>
            <rFont val="Tahoma"/>
            <family val="2"/>
          </rPr>
          <t xml:space="preserve"> 12,000</t>
        </r>
        <r>
          <rPr>
            <sz val="9"/>
            <color indexed="81"/>
            <rFont val="돋움"/>
            <family val="3"/>
            <charset val="129"/>
          </rPr>
          <t>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계산
</t>
        </r>
        <r>
          <rPr>
            <sz val="9"/>
            <color indexed="81"/>
            <rFont val="Tahoma"/>
            <family val="2"/>
          </rPr>
          <t>12,000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*11</t>
        </r>
        <r>
          <rPr>
            <sz val="9"/>
            <color indexed="81"/>
            <rFont val="돋움"/>
            <family val="3"/>
            <charset val="129"/>
          </rPr>
          <t>시간</t>
        </r>
        <r>
          <rPr>
            <sz val="9"/>
            <color indexed="81"/>
            <rFont val="Tahoma"/>
            <family val="2"/>
          </rPr>
          <t>+12,000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*6</t>
        </r>
        <r>
          <rPr>
            <sz val="9"/>
            <color indexed="81"/>
            <rFont val="돋움"/>
            <family val="3"/>
            <charset val="129"/>
          </rPr>
          <t>시간</t>
        </r>
        <r>
          <rPr>
            <sz val="9"/>
            <color indexed="81"/>
            <rFont val="Tahoma"/>
            <family val="2"/>
          </rPr>
          <t>*0.5
              18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-05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        0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>-05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야간수당</t>
        </r>
      </text>
    </comment>
    <comment ref="M84" authorId="1" shapeId="0" xr:uid="{D0310C91-99FD-42CC-9F35-9F7D7FCFE80A}">
      <text>
        <r>
          <rPr>
            <b/>
            <sz val="9"/>
            <color indexed="81"/>
            <rFont val="돋움"/>
            <family val="3"/>
            <charset val="129"/>
          </rPr>
          <t>원래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회인데</t>
        </r>
        <r>
          <rPr>
            <b/>
            <sz val="9"/>
            <color indexed="81"/>
            <rFont val="Tahoma"/>
            <family val="2"/>
          </rPr>
          <t xml:space="preserve"> 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
1</t>
        </r>
        <r>
          <rPr>
            <b/>
            <sz val="9"/>
            <color indexed="81"/>
            <rFont val="돋움"/>
            <family val="3"/>
            <charset val="129"/>
          </rPr>
          <t>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감소</t>
        </r>
      </text>
    </comment>
    <comment ref="M85" authorId="1" shapeId="0" xr:uid="{ED2A0E19-69B9-4619-9DB5-0E45C76F9D3F}">
      <text>
        <r>
          <rPr>
            <b/>
            <sz val="9"/>
            <color indexed="81"/>
            <rFont val="돋움"/>
            <family val="3"/>
            <charset val="129"/>
          </rPr>
          <t>원래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회인데</t>
        </r>
        <r>
          <rPr>
            <b/>
            <sz val="9"/>
            <color indexed="81"/>
            <rFont val="Tahoma"/>
            <family val="2"/>
          </rPr>
          <t xml:space="preserve"> 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
1</t>
        </r>
        <r>
          <rPr>
            <b/>
            <sz val="9"/>
            <color indexed="81"/>
            <rFont val="돋움"/>
            <family val="3"/>
            <charset val="129"/>
          </rPr>
          <t>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감소</t>
        </r>
      </text>
    </comment>
    <comment ref="K96" authorId="2" shapeId="0" xr:uid="{69C79D57-FAFA-4F4D-A9CE-F57C66DFDE3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27,900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25,000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)</t>
        </r>
      </text>
    </comment>
    <comment ref="K106" authorId="2" shapeId="0" xr:uid="{920353B4-FEA4-4626-8461-05C71024CE6F}">
      <text>
        <r>
          <rPr>
            <b/>
            <sz val="9"/>
            <color indexed="81"/>
            <rFont val="Tahoma"/>
            <family val="2"/>
          </rPr>
          <t>LG:</t>
        </r>
        <r>
          <rPr>
            <b/>
            <sz val="9"/>
            <color indexed="81"/>
            <rFont val="돋움"/>
            <family val="3"/>
            <charset val="129"/>
          </rPr>
          <t>임차료에서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25,000</t>
        </r>
        <r>
          <rPr>
            <b/>
            <sz val="9"/>
            <color indexed="81"/>
            <rFont val="돋움"/>
            <family val="3"/>
            <charset val="129"/>
          </rPr>
          <t>원에서</t>
        </r>
        <r>
          <rPr>
            <b/>
            <sz val="9"/>
            <color indexed="81"/>
            <rFont val="Tahoma"/>
            <family val="2"/>
          </rPr>
          <t xml:space="preserve"> 26,000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J108" authorId="2" shapeId="0" xr:uid="{479A329B-DFB4-4263-9C5F-D7757DC739CB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경영본부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편성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삭제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근로자의날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창립기념일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</t>
        </r>
      </text>
    </comment>
    <comment ref="P140" authorId="0" shapeId="0" xr:uid="{40AFE105-716D-40AE-9885-F25BF626CA6B}">
      <text>
        <r>
          <rPr>
            <b/>
            <sz val="9"/>
            <color indexed="81"/>
            <rFont val="Tahoma"/>
            <family val="2"/>
          </rPr>
          <t>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행정장비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구입단가
</t>
        </r>
      </text>
    </comment>
    <comment ref="U140" authorId="0" shapeId="0" xr:uid="{9B5292FC-2D99-44D6-AC93-7CA19848041D}">
      <text>
        <r>
          <rPr>
            <b/>
            <sz val="9"/>
            <color indexed="81"/>
            <rFont val="돋움"/>
            <family val="3"/>
            <charset val="129"/>
          </rPr>
          <t>에너지효율</t>
        </r>
      </text>
    </comment>
    <comment ref="P141" authorId="0" shapeId="0" xr:uid="{50A1FFCF-E17B-4F6D-9EB9-117142153CDD}">
      <text>
        <r>
          <rPr>
            <b/>
            <sz val="9"/>
            <color indexed="81"/>
            <rFont val="Tahoma"/>
            <family val="2"/>
          </rPr>
          <t>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평균단가
</t>
        </r>
      </text>
    </comment>
    <comment ref="K147" authorId="2" shapeId="0" xr:uid="{F3B40674-B125-4CF8-9412-ED711D26900B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</t>
        </r>
        <r>
          <rPr>
            <sz val="9"/>
            <color indexed="81"/>
            <rFont val="돋움"/>
            <family val="3"/>
            <charset val="129"/>
          </rPr>
          <t>명에서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</t>
        </r>
      </text>
    </comment>
    <comment ref="K151" authorId="2" shapeId="0" xr:uid="{E927F296-673B-40C7-8DA7-176CDF010C3B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3</t>
        </r>
        <r>
          <rPr>
            <sz val="9"/>
            <color indexed="81"/>
            <rFont val="돋움"/>
            <family val="3"/>
            <charset val="129"/>
          </rPr>
          <t>일에서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</t>
        </r>
      </text>
    </comment>
    <comment ref="K194" authorId="0" shapeId="0" xr:uid="{53B6FB35-3BE4-442F-8099-ACA753AF3B5B}">
      <text>
        <r>
          <rPr>
            <b/>
            <sz val="9"/>
            <color indexed="81"/>
            <rFont val="돋움"/>
            <family val="3"/>
            <charset val="129"/>
          </rPr>
          <t>경영기획팀에서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수립</t>
        </r>
      </text>
    </comment>
    <comment ref="K209" authorId="2" shapeId="0" xr:uid="{6C3DC8BE-0E63-438F-931C-5A9EA8663496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임차료에서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이전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  <author>임재윤</author>
    <author>LG</author>
    <author>최광호</author>
  </authors>
  <commentList>
    <comment ref="Q18" authorId="0" shapeId="0" xr:uid="{714F158A-1FFB-45DC-A6A2-4CCDD73D21C7}">
      <text>
        <r>
          <rPr>
            <sz val="9"/>
            <color indexed="81"/>
            <rFont val="돋움"/>
            <family val="3"/>
            <charset val="129"/>
          </rPr>
          <t>흑백</t>
        </r>
        <r>
          <rPr>
            <sz val="9"/>
            <color indexed="81"/>
            <rFont val="Tahoma"/>
            <family val="2"/>
          </rPr>
          <t xml:space="preserve"> : 10,000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초과분</t>
        </r>
        <r>
          <rPr>
            <sz val="9"/>
            <color indexed="81"/>
            <rFont val="Tahoma"/>
            <family val="2"/>
          </rPr>
          <t xml:space="preserve"> - 15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(A4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칼라</t>
        </r>
        <r>
          <rPr>
            <sz val="9"/>
            <color indexed="81"/>
            <rFont val="Tahoma"/>
            <family val="2"/>
          </rPr>
          <t xml:space="preserve"> : 1,000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 - 150</t>
        </r>
      </text>
    </comment>
    <comment ref="R20" authorId="1" shapeId="0" xr:uid="{3BB2D6F3-311C-4717-BE6A-37D8DD660CD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(7) : 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 2, </t>
        </r>
        <r>
          <rPr>
            <sz val="9"/>
            <color indexed="81"/>
            <rFont val="돋움"/>
            <family val="3"/>
            <charset val="129"/>
          </rPr>
          <t>소장실</t>
        </r>
        <r>
          <rPr>
            <sz val="9"/>
            <color indexed="81"/>
            <rFont val="Tahoma"/>
            <family val="2"/>
          </rPr>
          <t xml:space="preserve">1, </t>
        </r>
        <r>
          <rPr>
            <sz val="9"/>
            <color indexed="81"/>
            <rFont val="돋움"/>
            <family val="3"/>
            <charset val="129"/>
          </rPr>
          <t>실험실</t>
        </r>
        <r>
          <rPr>
            <sz val="9"/>
            <color indexed="81"/>
            <rFont val="Tahoma"/>
            <family val="2"/>
          </rPr>
          <t xml:space="preserve">1,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3 </t>
        </r>
      </text>
    </comment>
    <comment ref="Q23" authorId="2" shapeId="0" xr:uid="{3F56F581-3824-41F1-B80D-3698675EBDB6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88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</text>
    </comment>
    <comment ref="Q24" authorId="0" shapeId="0" xr:uid="{BC30DD1E-6AFD-4835-BA3B-EB2612CFBE80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250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150,000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300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180,000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완코팅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×40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960,000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41" authorId="1" shapeId="0" xr:uid="{A9A016CB-7268-4E86-96A4-6BB40B67D124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3,350,000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3,600,000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/1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작업환경측정등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42" authorId="1" shapeId="0" xr:uid="{EC85AA56-047D-458A-9A59-5C00145A2350}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소방시설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설치ㆍ유지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소방시설등의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자체점검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 2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Q43" authorId="1" shapeId="0" xr:uid="{B47C401D-A55C-4427-933E-15FCAE70FF12}">
      <text>
        <r>
          <rPr>
            <sz val="9"/>
            <color indexed="81"/>
            <rFont val="돋움"/>
            <family val="3"/>
            <charset val="129"/>
          </rPr>
          <t>23년 단가 3,898,550/회
24년 견적 5,000,000/회*24
벤조피렌 2,500,000/회*2
=125,000,000</t>
        </r>
      </text>
    </comment>
    <comment ref="Q44" authorId="1" shapeId="0" xr:uid="{BC9A90C2-6057-492A-BAF1-242BC05BE0A6}">
      <text>
        <r>
          <rPr>
            <b/>
            <sz val="9"/>
            <color indexed="81"/>
            <rFont val="돋움"/>
            <family val="3"/>
            <charset val="129"/>
          </rPr>
          <t>23년 악취 측정비 : 4,700,000
24년 2회*5,000,000 = 10,000,000</t>
        </r>
      </text>
    </comment>
    <comment ref="Q46" authorId="1" shapeId="0" xr:uid="{DC0828D3-0DED-4C89-B595-5574302F3F7A}">
      <text>
        <r>
          <rPr>
            <b/>
            <sz val="9"/>
            <color indexed="81"/>
            <rFont val="돋움"/>
            <family val="3"/>
            <charset val="129"/>
          </rPr>
          <t xml:space="preserve">강찬순
</t>
        </r>
        <r>
          <rPr>
            <b/>
            <sz val="9"/>
            <color indexed="81"/>
            <rFont val="Tahoma"/>
            <family val="2"/>
          </rPr>
          <t>TMS</t>
        </r>
        <r>
          <rPr>
            <b/>
            <sz val="9"/>
            <color indexed="81"/>
            <rFont val="돋움"/>
            <family val="3"/>
            <charset val="129"/>
          </rPr>
          <t>유지보수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견적가</t>
        </r>
        <r>
          <rPr>
            <b/>
            <sz val="9"/>
            <color indexed="81"/>
            <rFont val="Tahoma"/>
            <family val="2"/>
          </rPr>
          <t xml:space="preserve"> 43.868.000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대기환경보전법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측정기기의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47" authorId="1" shapeId="0" xr:uid="{F4567E26-1540-46EF-8FD6-571006159A85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209,000/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250,000 * 12 = 3,000,000</t>
        </r>
      </text>
    </comment>
    <comment ref="Q51" authorId="1" shapeId="0" xr:uid="{C4229471-9E6B-4071-B76F-D61B869FD217}">
      <text>
        <r>
          <rPr>
            <b/>
            <sz val="9"/>
            <color indexed="81"/>
            <rFont val="돋움"/>
            <family val="3"/>
            <charset val="129"/>
          </rPr>
          <t>23년 5,150,000원
24년 5,500,000원</t>
        </r>
      </text>
    </comment>
    <comment ref="Q52" authorId="1" shapeId="0" xr:uid="{79641F86-2F61-4C01-8CFF-0033E64AA945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6,270,000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6,500,000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53" authorId="1" shapeId="0" xr:uid="{E580D7E8-6D14-4B22-B834-0AD0F046DCA5}">
      <text>
        <r>
          <rPr>
            <b/>
            <sz val="9"/>
            <color indexed="81"/>
            <rFont val="돋움"/>
            <family val="3"/>
            <charset val="129"/>
          </rPr>
          <t>신소화조 1,500,000/회
구소화조 2,500,000/회
악취측정 750,000/회 * 2
= 5,500,000</t>
        </r>
      </text>
    </comment>
    <comment ref="Q54" authorId="1" shapeId="0" xr:uid="{9B847731-4B7A-42AD-AD8F-2C918BE0B16A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36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안전검사</t>
        </r>
        <r>
          <rPr>
            <sz val="9"/>
            <color indexed="81"/>
            <rFont val="Tahoma"/>
            <family val="2"/>
          </rPr>
          <t>) 1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56" authorId="0" shapeId="0" xr:uid="{223991A5-8DCF-4377-B545-2E9714C15E93}">
      <text>
        <r>
          <rPr>
            <sz val="9"/>
            <color indexed="81"/>
            <rFont val="돋움"/>
            <family val="3"/>
            <charset val="129"/>
          </rPr>
          <t>성상분석</t>
        </r>
        <r>
          <rPr>
            <sz val="9"/>
            <color indexed="81"/>
            <rFont val="Tahoma"/>
            <family val="2"/>
          </rPr>
          <t xml:space="preserve"> : 3,500,000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* 12 = 42,000,000</t>
        </r>
        <r>
          <rPr>
            <sz val="9"/>
            <color indexed="81"/>
            <rFont val="돋움"/>
            <family val="3"/>
            <charset val="129"/>
          </rPr>
          <t xml:space="preserve">
소각재</t>
        </r>
        <r>
          <rPr>
            <sz val="9"/>
            <color indexed="81"/>
            <rFont val="Tahoma"/>
            <family val="2"/>
          </rPr>
          <t xml:space="preserve"> :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* 4 = 1,200,000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43,200,000/12 = 3,600,000/</t>
        </r>
        <r>
          <rPr>
            <sz val="9"/>
            <color indexed="81"/>
            <rFont val="돋움"/>
            <family val="3"/>
            <charset val="129"/>
          </rPr>
          <t xml:space="preserve">월
</t>
        </r>
      </text>
    </comment>
    <comment ref="Q57" authorId="3" shapeId="0" xr:uid="{5518D618-0A19-4C95-9D22-B4362A2B64E8}">
      <text>
        <r>
          <rPr>
            <b/>
            <sz val="9"/>
            <color indexed="81"/>
            <rFont val="돋움"/>
            <family val="3"/>
            <charset val="129"/>
          </rPr>
          <t>비점오염원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식수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
기타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58" authorId="3" shapeId="0" xr:uid="{BCC47B74-E953-4BE5-AF4B-84042AFFEFD0}">
      <text>
        <r>
          <rPr>
            <b/>
            <sz val="9"/>
            <color indexed="81"/>
            <rFont val="돋움"/>
            <family val="3"/>
            <charset val="129"/>
          </rPr>
          <t>방류수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오염물질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연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 xml:space="preserve">3,000,000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</text>
    </comment>
    <comment ref="R65" authorId="0" shapeId="0" xr:uid="{84267C78-E8D7-4A44-9715-30A729D68D8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비데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랜트비용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>)</t>
        </r>
      </text>
    </comment>
    <comment ref="R66" authorId="0" shapeId="0" xr:uid="{79C17864-DE04-4024-A5C4-142763EF353F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</text>
    </comment>
    <comment ref="Q69" authorId="2" shapeId="0" xr:uid="{120E5A29-BCEF-4ED0-AECE-6BEBDF2B8917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준설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기초가격</t>
        </r>
        <r>
          <rPr>
            <sz val="9"/>
            <color indexed="81"/>
            <rFont val="Tahoma"/>
            <family val="2"/>
          </rPr>
          <t xml:space="preserve"> : 2,000,000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/1</t>
        </r>
        <r>
          <rPr>
            <sz val="9"/>
            <color indexed="81"/>
            <rFont val="돋움"/>
            <family val="3"/>
            <charset val="129"/>
          </rPr>
          <t xml:space="preserve">대
</t>
        </r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2,200,000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72" authorId="2" shapeId="0" xr:uid="{CB993A00-B7A2-44C0-B7BB-265577948A13}">
      <text>
        <r>
          <rPr>
            <sz val="9"/>
            <color indexed="81"/>
            <rFont val="돋움"/>
            <family val="3"/>
            <charset val="129"/>
          </rPr>
          <t>니로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년계약</t>
        </r>
        <r>
          <rPr>
            <sz val="9"/>
            <color indexed="81"/>
            <rFont val="Tahoma"/>
            <family val="2"/>
          </rPr>
          <t xml:space="preserve">(23.3~26.2)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970,000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12 = 11,640,000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Q80" authorId="1" shapeId="0" xr:uid="{91B3657E-B49F-4B0E-BF8A-F6CADB1F746D}">
      <text>
        <r>
          <rPr>
            <sz val="9"/>
            <color indexed="81"/>
            <rFont val="Tahoma"/>
            <family val="2"/>
          </rPr>
          <t>40,000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 xml:space="preserve"> 50,000</t>
        </r>
        <r>
          <rPr>
            <sz val="9"/>
            <color indexed="81"/>
            <rFont val="돋움"/>
            <family val="3"/>
            <charset val="129"/>
          </rPr>
          <t>원
산업안전보건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맞는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안전용품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</text>
    </comment>
    <comment ref="Q85" authorId="0" shapeId="0" xr:uid="{59A87B5E-2A25-431E-B810-3D45D16CEF44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684-0915.0916.0917(3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>, TMS(</t>
        </r>
        <r>
          <rPr>
            <sz val="9"/>
            <color indexed="81"/>
            <rFont val="돋움"/>
            <family val="3"/>
            <charset val="129"/>
          </rPr>
          <t>전용</t>
        </r>
        <r>
          <rPr>
            <sz val="9"/>
            <color indexed="81"/>
            <rFont val="Tahoma"/>
            <family val="2"/>
          </rPr>
          <t>))</t>
        </r>
      </text>
    </comment>
    <comment ref="P89" authorId="2" shapeId="0" xr:uid="{67D5E3C5-E599-4630-847B-069E836A9843}">
      <text>
        <r>
          <rPr>
            <b/>
            <sz val="9"/>
            <color indexed="81"/>
            <rFont val="Tahoma"/>
            <family val="2"/>
          </rPr>
          <t>22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주민세</t>
        </r>
        <r>
          <rPr>
            <b/>
            <sz val="9"/>
            <color indexed="81"/>
            <rFont val="Tahoma"/>
            <family val="2"/>
          </rPr>
          <t xml:space="preserve"> 355,000</t>
        </r>
        <r>
          <rPr>
            <b/>
            <sz val="9"/>
            <color indexed="81"/>
            <rFont val="돋움"/>
            <family val="3"/>
            <charset val="129"/>
          </rPr>
          <t xml:space="preserve">원
</t>
        </r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400,000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Q91" authorId="2" shapeId="0" xr:uid="{D7D52239-4199-4966-BDDF-49181AB12F19}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돋움"/>
            <family val="3"/>
            <charset val="129"/>
          </rPr>
          <t>협회비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소방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위험물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보일러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에너지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96" authorId="2" shapeId="0" xr:uid="{C505B622-DEC5-4E1D-A460-4D3D3F5AF29F}">
      <text>
        <r>
          <rPr>
            <sz val="9"/>
            <color indexed="81"/>
            <rFont val="돋움"/>
            <family val="3"/>
            <charset val="129"/>
          </rPr>
          <t>소각재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고형화재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 xml:space="preserve">바닥재
</t>
        </r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고형화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바닥재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630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= 630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7.6</t>
        </r>
        <r>
          <rPr>
            <sz val="9"/>
            <color indexed="81"/>
            <rFont val="돋움"/>
            <family val="3"/>
            <charset val="129"/>
          </rPr>
          <t>천톤</t>
        </r>
        <r>
          <rPr>
            <sz val="9"/>
            <color indexed="81"/>
            <rFont val="Tahoma"/>
            <family val="2"/>
          </rPr>
          <t xml:space="preserve">            </t>
        </r>
      </text>
    </comment>
    <comment ref="S96" authorId="2" shapeId="0" xr:uid="{BBC27542-16ED-46B2-8412-2F8EA15F3CF1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1.059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1.06</t>
        </r>
      </text>
    </comment>
    <comment ref="Q97" authorId="2" shapeId="0" xr:uid="{5359A8CD-86C2-4EFE-867D-051A74F29BF6}">
      <text>
        <r>
          <rPr>
            <sz val="9"/>
            <color indexed="81"/>
            <rFont val="Tahoma"/>
            <family val="2"/>
          </rPr>
          <t>'22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85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+40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>1,00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S97" authorId="2" shapeId="0" xr:uid="{6A3044AC-C093-4A82-9B77-6B8F1F3174FF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1.059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1.06</t>
        </r>
      </text>
    </comment>
    <comment ref="Q101" authorId="2" shapeId="0" xr:uid="{0A11891B-7B36-40B7-A9B9-BFAA844FF1F5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보험료</t>
        </r>
        <r>
          <rPr>
            <sz val="9"/>
            <color indexed="81"/>
            <rFont val="Tahoma"/>
            <family val="2"/>
          </rPr>
          <t xml:space="preserve"> : 1,567,010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:   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/ 1</t>
        </r>
        <r>
          <rPr>
            <sz val="9"/>
            <color indexed="81"/>
            <rFont val="돋움"/>
            <family val="3"/>
            <charset val="129"/>
          </rPr>
          <t>회
암롤차</t>
        </r>
        <r>
          <rPr>
            <sz val="9"/>
            <color indexed="81"/>
            <rFont val="Tahoma"/>
            <family val="2"/>
          </rPr>
          <t xml:space="preserve"> : 1,500,000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 1</t>
        </r>
        <r>
          <rPr>
            <sz val="9"/>
            <color indexed="81"/>
            <rFont val="돋움"/>
            <family val="3"/>
            <charset val="129"/>
          </rPr>
          <t xml:space="preserve">회
</t>
        </r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보험료</t>
        </r>
        <r>
          <rPr>
            <sz val="9"/>
            <color indexed="81"/>
            <rFont val="Tahoma"/>
            <family val="2"/>
          </rPr>
          <t>=1,800,000</t>
        </r>
      </text>
    </comment>
    <comment ref="Q104" authorId="2" shapeId="0" xr:uid="{8D925574-DF2B-42C5-B1F5-40E9FE27F753}">
      <text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차량유지비</t>
        </r>
        <r>
          <rPr>
            <sz val="9"/>
            <color indexed="81"/>
            <rFont val="Tahoma"/>
            <family val="2"/>
          </rPr>
          <t xml:space="preserve"> :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세차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) : 
  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: 200,000(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50,000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+ </t>
        </r>
        <r>
          <rPr>
            <sz val="9"/>
            <color indexed="81"/>
            <rFont val="돋움"/>
            <family val="3"/>
            <charset val="129"/>
          </rPr>
          <t>암롤차</t>
        </r>
        <r>
          <rPr>
            <sz val="9"/>
            <color indexed="81"/>
            <rFont val="Tahoma"/>
            <family val="2"/>
          </rPr>
          <t xml:space="preserve"> 150,000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)
 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: 100,000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</text>
    </comment>
    <comment ref="Q105" authorId="2" shapeId="0" xr:uid="{628C582C-8FC7-45E8-A419-799AB38479F1}">
      <text>
        <r>
          <rPr>
            <sz val="9"/>
            <color indexed="81"/>
            <rFont val="돋움"/>
            <family val="3"/>
            <charset val="129"/>
          </rPr>
          <t>경유</t>
        </r>
        <r>
          <rPr>
            <sz val="9"/>
            <color indexed="81"/>
            <rFont val="Tahoma"/>
            <family val="2"/>
          </rPr>
          <t xml:space="preserve"> : 1,700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T105" authorId="2" shapeId="0" xr:uid="{96E66E3C-79A9-411B-AA5C-27722CEBBA10}">
      <text>
        <r>
          <rPr>
            <sz val="9"/>
            <color indexed="81"/>
            <rFont val="돋움"/>
            <family val="3"/>
            <charset val="129"/>
          </rPr>
          <t>암롤차의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주유량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60L(720L/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)
 (= </t>
        </r>
        <r>
          <rPr>
            <sz val="9"/>
            <color indexed="81"/>
            <rFont val="돋움"/>
            <family val="3"/>
            <charset val="129"/>
          </rPr>
          <t>차량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x 2km/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/ 4.0km/L(</t>
        </r>
        <r>
          <rPr>
            <sz val="9"/>
            <color indexed="81"/>
            <rFont val="돋움"/>
            <family val="3"/>
            <charset val="129"/>
          </rPr>
          <t>연비</t>
        </r>
        <r>
          <rPr>
            <sz val="9"/>
            <color indexed="81"/>
            <rFont val="Tahoma"/>
            <family val="2"/>
          </rPr>
          <t>) * 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)*12
</t>
        </r>
        <r>
          <rPr>
            <sz val="9"/>
            <color indexed="81"/>
            <rFont val="돋움"/>
            <family val="3"/>
            <charset val="129"/>
          </rPr>
          <t xml:space="preserve">
지게차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30L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(360 = 30L * 12)</t>
        </r>
      </text>
    </comment>
    <comment ref="Q106" authorId="2" shapeId="0" xr:uid="{D150700C-800E-4340-B071-A31D701822E2}">
      <text>
        <r>
          <rPr>
            <sz val="9"/>
            <color indexed="81"/>
            <rFont val="돋움"/>
            <family val="3"/>
            <charset val="129"/>
          </rPr>
          <t>전기차 급속충전시 가격 
347.2원/kWh(2023년)
전기차(니로) 연비 : 5.3km/kwh
100km당 연료비 6,550원
1km 당 연료비 66원
연비적용 66원/km</t>
        </r>
      </text>
    </comment>
    <comment ref="T106" authorId="2" shapeId="0" xr:uid="{550D80DA-74A0-442C-87FB-6DDFBF22C107}">
      <text>
        <r>
          <rPr>
            <sz val="9"/>
            <color indexed="81"/>
            <rFont val="돋움"/>
            <family val="3"/>
            <charset val="129"/>
          </rPr>
          <t>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운행예상거리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km
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6,000km
(5</t>
        </r>
        <r>
          <rPr>
            <sz val="9"/>
            <color indexed="81"/>
            <rFont val="돋움"/>
            <family val="3"/>
            <charset val="129"/>
          </rPr>
          <t>개월치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거리</t>
        </r>
        <r>
          <rPr>
            <sz val="9"/>
            <color indexed="81"/>
            <rFont val="Tahoma"/>
            <family val="2"/>
          </rPr>
          <t>)
1</t>
        </r>
        <r>
          <rPr>
            <sz val="9"/>
            <color indexed="81"/>
            <rFont val="돋움"/>
            <family val="3"/>
            <charset val="129"/>
          </rPr>
          <t>개월에</t>
        </r>
        <r>
          <rPr>
            <sz val="9"/>
            <color indexed="81"/>
            <rFont val="Tahoma"/>
            <family val="2"/>
          </rPr>
          <t xml:space="preserve"> 1,200km
1</t>
        </r>
        <r>
          <rPr>
            <sz val="9"/>
            <color indexed="81"/>
            <rFont val="돋움"/>
            <family val="3"/>
            <charset val="129"/>
          </rPr>
          <t>년에</t>
        </r>
        <r>
          <rPr>
            <sz val="9"/>
            <color indexed="81"/>
            <rFont val="Tahoma"/>
            <family val="2"/>
          </rPr>
          <t xml:space="preserve"> 14,400km </t>
        </r>
        <r>
          <rPr>
            <sz val="9"/>
            <color indexed="81"/>
            <rFont val="돋움"/>
            <family val="3"/>
            <charset val="129"/>
          </rPr>
          <t xml:space="preserve">운전
</t>
        </r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km </t>
        </r>
        <r>
          <rPr>
            <sz val="9"/>
            <color indexed="81"/>
            <rFont val="돋움"/>
            <family val="3"/>
            <charset val="129"/>
          </rPr>
          <t>적용</t>
        </r>
      </text>
    </comment>
    <comment ref="Q110" authorId="2" shapeId="0" xr:uid="{7DCA252E-5E03-4C98-B824-78545C703F8D}">
      <text>
        <r>
          <rPr>
            <b/>
            <sz val="9"/>
            <color indexed="81"/>
            <rFont val="돋움"/>
            <family val="3"/>
            <charset val="129"/>
          </rPr>
          <t>관외여비</t>
        </r>
        <r>
          <rPr>
            <b/>
            <sz val="9"/>
            <color indexed="81"/>
            <rFont val="Tahoma"/>
            <family val="2"/>
          </rPr>
          <t xml:space="preserve"> 150,000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>(1</t>
        </r>
        <r>
          <rPr>
            <b/>
            <sz val="9"/>
            <color indexed="81"/>
            <rFont val="돋움"/>
            <family val="3"/>
            <charset val="129"/>
          </rPr>
          <t>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R110" authorId="2" shapeId="0" xr:uid="{4C6A974E-6DD6-4665-8DE6-852BE8CE4BEC}">
      <text>
        <r>
          <rPr>
            <b/>
            <sz val="9"/>
            <color indexed="81"/>
            <rFont val="돋움"/>
            <family val="3"/>
            <charset val="129"/>
          </rPr>
          <t>벤치마킹</t>
        </r>
        <r>
          <rPr>
            <b/>
            <sz val="9"/>
            <color indexed="81"/>
            <rFont val="Tahoma"/>
            <family val="2"/>
          </rPr>
          <t xml:space="preserve"> : 30</t>
        </r>
        <r>
          <rPr>
            <b/>
            <sz val="9"/>
            <color indexed="81"/>
            <rFont val="돋움"/>
            <family val="3"/>
            <charset val="129"/>
          </rPr>
          <t>명
기타</t>
        </r>
        <r>
          <rPr>
            <b/>
            <sz val="9"/>
            <color indexed="81"/>
            <rFont val="Tahoma"/>
            <family val="2"/>
          </rPr>
          <t xml:space="preserve"> : 24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  <comment ref="Q118" authorId="0" shapeId="0" xr:uid="{0EC775CD-01F7-4004-9553-9B27CBC081CE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최저</t>
        </r>
        <r>
          <rPr>
            <sz val="9"/>
            <color indexed="81"/>
            <rFont val="Tahoma"/>
            <family val="2"/>
          </rPr>
          <t xml:space="preserve"> 625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18" authorId="2" shapeId="0" xr:uid="{DA8ABAB4-88C5-4B20-BD0D-4DCC53E64CDB}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99,200 kg
310 = 99,200/320</t>
        </r>
      </text>
    </comment>
    <comment ref="Q119" authorId="0" shapeId="0" xr:uid="{39925E62-01C8-4A7C-AFA1-2D2DF9BD3812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78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80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19" authorId="2" shapeId="0" xr:uid="{CD7E2AF3-2D5C-40D9-8D86-46890104D82D}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1,710,000 kg
5,500 = 5,350 = 1,710,000/320</t>
        </r>
      </text>
    </comment>
    <comment ref="Q120" authorId="0" shapeId="0" xr:uid="{C9EDC718-8589-4081-9AE5-304CB7B5AF1A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</t>
        </r>
        <r>
          <rPr>
            <b/>
            <sz val="9"/>
            <color indexed="81"/>
            <rFont val="Tahoma"/>
            <family val="2"/>
          </rPr>
          <t xml:space="preserve"> : 2,750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 kg</t>
        </r>
      </text>
    </comment>
    <comment ref="R120" authorId="2" shapeId="0" xr:uid="{0F852179-2495-400D-AE2E-84AA10E83D9E}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16,000 kg
51 = 16,000/315</t>
        </r>
      </text>
    </comment>
    <comment ref="Q121" authorId="0" shapeId="0" xr:uid="{24B39155-D9A3-4F4B-92B7-E9915D6A17C6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2,500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2,750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1" authorId="2" shapeId="0" xr:uid="{2648B8F1-AEFB-4E3A-9BDF-5D7C2550B29D}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b/>
            <sz val="9"/>
            <color indexed="81"/>
            <rFont val="Tahoma"/>
            <family val="2"/>
          </rPr>
          <t>:
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3,000 kg
10=9 = 3,000/365</t>
        </r>
      </text>
    </comment>
    <comment ref="Q123" authorId="1" shapeId="0" xr:uid="{2248AFE2-2A0D-4E36-8AB1-DBB1FDA0A58F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3,375</t>
        </r>
        <r>
          <rPr>
            <sz val="9"/>
            <color indexed="81"/>
            <rFont val="돋움"/>
            <family val="3"/>
            <charset val="129"/>
          </rPr>
          <t>원
적용</t>
        </r>
        <r>
          <rPr>
            <sz val="9"/>
            <color indexed="81"/>
            <rFont val="Tahoma"/>
            <family val="2"/>
          </rPr>
          <t xml:space="preserve"> : 3,400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23" authorId="2" shapeId="0" xr:uid="{30B78C9D-84E8-4BB6-8F0B-9028410588B1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1,000kg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3.2kg
= 1,000/315</t>
        </r>
      </text>
    </comment>
    <comment ref="Q124" authorId="1" shapeId="0" xr:uid="{55003249-536B-403A-90CA-DFF1D3C8D935}">
      <text>
        <r>
          <rPr>
            <b/>
            <sz val="9"/>
            <color indexed="81"/>
            <rFont val="돋움"/>
            <family val="3"/>
            <charset val="129"/>
          </rPr>
          <t>22년 가격조사 : 3,500원/kg
적용 3,600</t>
        </r>
      </text>
    </comment>
    <comment ref="R124" authorId="2" shapeId="0" xr:uid="{569A31CB-9A3E-4602-B244-A04313CFECF5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1,000kg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3.2kg
= 1,000/315</t>
        </r>
      </text>
    </comment>
    <comment ref="Q125" authorId="1" shapeId="0" xr:uid="{5F2C1342-8648-449F-9C05-F405634E7A48}">
      <text>
        <r>
          <rPr>
            <b/>
            <sz val="9"/>
            <color indexed="81"/>
            <rFont val="돋움"/>
            <family val="3"/>
            <charset val="129"/>
          </rPr>
          <t>23년 가격조사 : 5,000원/kg
적용 : 5,100원</t>
        </r>
      </text>
    </comment>
    <comment ref="R125" authorId="2" shapeId="0" xr:uid="{B4E7A843-616D-4A61-8397-A53BB48C56A3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500kg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1.6kg
= 500/315</t>
        </r>
      </text>
    </comment>
    <comment ref="Q126" authorId="1" shapeId="0" xr:uid="{ED47D9ED-BA85-46D8-8596-F9592FBC7DF8}">
      <text>
        <r>
          <rPr>
            <b/>
            <sz val="9"/>
            <color indexed="81"/>
            <rFont val="돋움"/>
            <family val="3"/>
            <charset val="129"/>
          </rPr>
          <t>23년 가격조사 : 2,750원/kg
적용 2,800원/kg</t>
        </r>
      </text>
    </comment>
    <comment ref="R126" authorId="2" shapeId="0" xr:uid="{EA9E4F24-D934-435E-A476-665B682F46A3}">
      <text>
        <r>
          <rPr>
            <b/>
            <sz val="9"/>
            <color indexed="81"/>
            <rFont val="돋움"/>
            <family val="3"/>
            <charset val="129"/>
          </rPr>
          <t xml:space="preserve">23년 예상량 : 41,600kg
적용 : 130kg/일 = 41,600 / 320
130*1.1=145
</t>
        </r>
      </text>
    </comment>
    <comment ref="Q127" authorId="1" shapeId="0" xr:uid="{1FB664AB-A9CF-470C-9B4B-A8AE34E9F187}">
      <text>
        <r>
          <rPr>
            <b/>
            <sz val="9"/>
            <color indexed="81"/>
            <rFont val="돋움"/>
            <family val="3"/>
            <charset val="129"/>
          </rPr>
          <t>23년 가격조사 : 450원/kg
적용 : 460원</t>
        </r>
      </text>
    </comment>
    <comment ref="R127" authorId="0" shapeId="0" xr:uid="{C55BB48D-5E3A-45CA-A127-EE66507E95F8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64,000 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200 kg
= 64,000 / 320</t>
        </r>
      </text>
    </comment>
    <comment ref="Q128" authorId="1" shapeId="0" xr:uid="{6AF692A6-7226-4A39-B079-7B4EB03F3A9E}">
      <text>
        <r>
          <rPr>
            <b/>
            <sz val="9"/>
            <color indexed="81"/>
            <rFont val="돋움"/>
            <family val="3"/>
            <charset val="129"/>
          </rPr>
          <t>23년 가격조사 : 163원/kg
적용 : 165원</t>
        </r>
      </text>
    </comment>
    <comment ref="R128" authorId="2" shapeId="0" xr:uid="{7898F7ED-CDB3-4570-B357-C3BB8E27CC69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예상량</t>
        </r>
        <r>
          <rPr>
            <b/>
            <sz val="9"/>
            <color indexed="81"/>
            <rFont val="Tahoma"/>
            <family val="2"/>
          </rPr>
          <t xml:space="preserve"> : 18,000kg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50 kg/</t>
        </r>
        <r>
          <rPr>
            <b/>
            <sz val="9"/>
            <color indexed="81"/>
            <rFont val="돋움"/>
            <family val="3"/>
            <charset val="129"/>
          </rPr>
          <t xml:space="preserve">일
</t>
        </r>
        <r>
          <rPr>
            <b/>
            <sz val="9"/>
            <color indexed="81"/>
            <rFont val="Tahoma"/>
            <family val="2"/>
          </rPr>
          <t>50 = 18,000 / 360</t>
        </r>
      </text>
    </comment>
    <comment ref="Q129" authorId="0" shapeId="0" xr:uid="{11482822-5DC4-4C68-B6BB-259315826454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23 </t>
        </r>
        <r>
          <rPr>
            <sz val="9"/>
            <color indexed="81"/>
            <rFont val="돋움"/>
            <family val="3"/>
            <charset val="129"/>
          </rPr>
          <t>계약단가</t>
        </r>
        <r>
          <rPr>
            <sz val="9"/>
            <color indexed="81"/>
            <rFont val="Tahoma"/>
            <family val="2"/>
          </rPr>
          <t xml:space="preserve">(kg) : </t>
        </r>
        <r>
          <rPr>
            <sz val="9"/>
            <color indexed="81"/>
            <rFont val="돋움"/>
            <family val="3"/>
            <charset val="129"/>
          </rPr>
          <t>나라장터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종합쇼핑몰</t>
        </r>
        <r>
          <rPr>
            <sz val="9"/>
            <color indexed="81"/>
            <rFont val="Tahoma"/>
            <family val="2"/>
          </rPr>
          <t xml:space="preserve"> 4,081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4,200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29" authorId="1" shapeId="0" xr:uid="{A96779D9-0CAA-4757-AAC8-D19225857041}">
      <text>
        <r>
          <rPr>
            <b/>
            <sz val="9"/>
            <color indexed="81"/>
            <rFont val="돋움"/>
            <family val="3"/>
            <charset val="129"/>
          </rPr>
          <t>24년 예상량 : 36,000kg
적용 : 100kg
100 = 36,000 / 360</t>
        </r>
      </text>
    </comment>
    <comment ref="Q130" authorId="1" shapeId="0" xr:uid="{223827F1-42AB-41B5-A93B-9D72F16A1C75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2,550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'24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3,000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</t>
        </r>
        <r>
          <rPr>
            <sz val="9"/>
            <color indexed="81"/>
            <rFont val="돋움"/>
            <family val="3"/>
            <charset val="129"/>
          </rPr>
          <t>가격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오른다고함</t>
        </r>
      </text>
    </comment>
    <comment ref="R130" authorId="1" shapeId="0" xr:uid="{0AF3C5CC-31F1-4E9C-894D-6A3F47999883}">
      <text>
        <r>
          <rPr>
            <b/>
            <sz val="9"/>
            <color indexed="81"/>
            <rFont val="돋움"/>
            <family val="3"/>
            <charset val="129"/>
          </rPr>
          <t>23년 예상량 : 2,000kg
적용 : 6 kg
= 2,000 / 360</t>
        </r>
      </text>
    </comment>
    <comment ref="Q131" authorId="3" shapeId="0" xr:uid="{081FFC5B-BE14-45BC-91AC-433981E4CADD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260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</text>
    </comment>
    <comment ref="R131" authorId="0" shapeId="0" xr:uid="{F11FC289-FDF4-4486-BFD9-FF251353747B}">
      <text>
        <r>
          <rPr>
            <b/>
            <sz val="9"/>
            <color indexed="81"/>
            <rFont val="돋움"/>
            <family val="3"/>
            <charset val="129"/>
          </rPr>
          <t>23년 예상량 : 14,000kg
적용 : 39 kg
= 14,000 / 360</t>
        </r>
      </text>
    </comment>
    <comment ref="Q132" authorId="3" shapeId="0" xr:uid="{57E8AF66-25D0-45A2-8C10-FEB29C6E64DC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2,750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3,000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</t>
        </r>
      </text>
    </comment>
    <comment ref="R132" authorId="0" shapeId="0" xr:uid="{E7602146-4D04-4559-A6E7-5DA8EA278C0C}">
      <text>
        <r>
          <rPr>
            <b/>
            <sz val="9"/>
            <color indexed="81"/>
            <rFont val="돋움"/>
            <family val="3"/>
            <charset val="129"/>
          </rPr>
          <t>23년 예상량 : 5,000kg
적용 : 209 kg
= 5,000 / 2 / 12</t>
        </r>
      </text>
    </comment>
    <comment ref="Q133" authorId="2" shapeId="0" xr:uid="{6737C071-10AE-4744-B88B-04CE4FCF96E7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688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690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3" authorId="0" shapeId="0" xr:uid="{BFC032D7-27C1-40B7-BD3F-0AF12D209950}">
      <text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폐수</t>
        </r>
        <r>
          <rPr>
            <sz val="9"/>
            <color indexed="81"/>
            <rFont val="Tahoma"/>
            <family val="2"/>
          </rPr>
          <t xml:space="preserve"> 10kg + </t>
        </r>
        <r>
          <rPr>
            <sz val="9"/>
            <color indexed="81"/>
            <rFont val="돋움"/>
            <family val="3"/>
            <charset val="129"/>
          </rPr>
          <t>약액세정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약품</t>
        </r>
        <r>
          <rPr>
            <sz val="9"/>
            <color indexed="81"/>
            <rFont val="Tahoma"/>
            <family val="2"/>
          </rPr>
          <t xml:space="preserve"> 5kg</t>
        </r>
      </text>
    </comment>
    <comment ref="Q134" authorId="2" shapeId="0" xr:uid="{57EBDF7C-DCD8-41F4-B994-01BC5054D422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375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380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4" authorId="1" shapeId="0" xr:uid="{03D29F46-B7B5-42DB-AD23-8C52C1F1AAAB}">
      <text>
        <r>
          <rPr>
            <b/>
            <sz val="9"/>
            <color indexed="81"/>
            <rFont val="돋움"/>
            <family val="3"/>
            <charset val="129"/>
          </rPr>
          <t>23년 예상량 : 4,000kg
적용 : 12 kg
= 4,000 / 360</t>
        </r>
      </text>
    </comment>
    <comment ref="Q152" authorId="1" shapeId="0" xr:uid="{A6D37654-3215-4D72-A3EA-0DF14A4A18BE}">
      <text>
        <r>
          <rPr>
            <sz val="9"/>
            <color indexed="81"/>
            <rFont val="Tahoma"/>
            <family val="2"/>
          </rPr>
          <t>'22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표준가스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  <r>
          <rPr>
            <sz val="9"/>
            <color indexed="81"/>
            <rFont val="Tahoma"/>
            <family val="2"/>
          </rPr>
          <t xml:space="preserve"> 4,700</t>
        </r>
        <r>
          <rPr>
            <sz val="9"/>
            <color indexed="81"/>
            <rFont val="돋움"/>
            <family val="3"/>
            <charset val="129"/>
          </rPr>
          <t xml:space="preserve">천원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5,000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sz val="9"/>
            <color indexed="81"/>
            <rFont val="돋움"/>
            <family val="3"/>
            <charset val="129"/>
          </rPr>
          <t xml:space="preserve">관련근거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○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시험</t>
        </r>
        <r>
          <rPr>
            <sz val="9"/>
            <color indexed="81"/>
            <rFont val="Tahoma"/>
            <family val="2"/>
          </rPr>
          <t>․</t>
        </r>
        <r>
          <rPr>
            <sz val="9"/>
            <color indexed="81"/>
            <rFont val="돋움"/>
            <family val="3"/>
            <charset val="129"/>
          </rPr>
          <t>검사등에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시행규칙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돋움"/>
            <family val="3"/>
            <charset val="129"/>
          </rPr>
          <t>조제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항제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호에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의거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○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표준가스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사용연한
품명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 xml:space="preserve">교체주기
</t>
        </r>
        <r>
          <rPr>
            <sz val="9"/>
            <color indexed="81"/>
            <rFont val="Tahoma"/>
            <family val="2"/>
          </rPr>
          <t>NO 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N2       12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CO 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HCL       6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O2       12</t>
        </r>
        <r>
          <rPr>
            <sz val="9"/>
            <color indexed="81"/>
            <rFont val="돋움"/>
            <family val="3"/>
            <charset val="129"/>
          </rPr>
          <t xml:space="preserve">개월
</t>
        </r>
        <r>
          <rPr>
            <sz val="9"/>
            <color indexed="81"/>
            <rFont val="Tahoma"/>
            <family val="2"/>
          </rPr>
          <t>Sox      12</t>
        </r>
        <r>
          <rPr>
            <sz val="9"/>
            <color indexed="81"/>
            <rFont val="돋움"/>
            <family val="3"/>
            <charset val="129"/>
          </rPr>
          <t>개월</t>
        </r>
      </text>
    </comment>
    <comment ref="Q153" authorId="1" shapeId="0" xr:uid="{3EBBD1AF-236C-4A21-A6CF-839B93E7310A}">
      <text>
        <r>
          <rPr>
            <sz val="9"/>
            <color indexed="81"/>
            <rFont val="돋움"/>
            <family val="3"/>
            <charset val="129"/>
          </rPr>
          <t>업그레이드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측정기기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구매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신규교체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>)</t>
        </r>
      </text>
    </comment>
    <comment ref="Q158" authorId="0" shapeId="0" xr:uid="{416C7DBA-6B40-4444-877A-59F66A623D9E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온도계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기초단가</t>
        </r>
        <r>
          <rPr>
            <sz val="9"/>
            <color indexed="81"/>
            <rFont val="Tahoma"/>
            <family val="2"/>
          </rPr>
          <t xml:space="preserve"> : 1,848,000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1,950,000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59" authorId="2" shapeId="0" xr:uid="{16943590-AD98-4486-97C3-89DBF277CBEB}">
      <text>
        <r>
          <rPr>
            <b/>
            <sz val="9"/>
            <color indexed="81"/>
            <rFont val="Tahoma"/>
            <family val="2"/>
          </rPr>
          <t>40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계산</t>
        </r>
      </text>
    </comment>
    <comment ref="R160" authorId="1" shapeId="0" xr:uid="{9059020F-C2E5-4D85-B2E0-96915B91FB17}">
      <text>
        <r>
          <rPr>
            <sz val="9"/>
            <color indexed="81"/>
            <rFont val="돋움"/>
            <family val="3"/>
            <charset val="129"/>
          </rPr>
          <t>소석회</t>
        </r>
        <r>
          <rPr>
            <sz val="9"/>
            <color indexed="81"/>
            <rFont val="Tahoma"/>
            <family val="2"/>
          </rPr>
          <t xml:space="preserve"> : 2,  </t>
        </r>
        <r>
          <rPr>
            <sz val="9"/>
            <color indexed="81"/>
            <rFont val="돋움"/>
            <family val="3"/>
            <charset val="129"/>
          </rPr>
          <t>요소수</t>
        </r>
        <r>
          <rPr>
            <sz val="9"/>
            <color indexed="81"/>
            <rFont val="Tahoma"/>
            <family val="2"/>
          </rPr>
          <t xml:space="preserve">  : 2</t>
        </r>
      </text>
    </comment>
    <comment ref="R161" authorId="1" shapeId="0" xr:uid="{5D0BBCE2-F8CC-4397-BC36-7D18A6A0AB91}">
      <text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크레인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호기당</t>
        </r>
        <r>
          <rPr>
            <sz val="9"/>
            <color indexed="81"/>
            <rFont val="Tahoma"/>
            <family val="2"/>
          </rPr>
          <t xml:space="preserve"> :  SCOOP(</t>
        </r>
        <r>
          <rPr>
            <sz val="9"/>
            <color indexed="81"/>
            <rFont val="돋움"/>
            <family val="3"/>
            <charset val="129"/>
          </rPr>
          <t>스쿱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6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,
 </t>
        </r>
        <r>
          <rPr>
            <sz val="9"/>
            <color indexed="81"/>
            <rFont val="돋움"/>
            <family val="3"/>
            <charset val="129"/>
          </rPr>
          <t>발톱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R162" authorId="1" shapeId="0" xr:uid="{A0A1332A-F82A-4A01-9634-74F2445CBA2E}">
      <text>
        <r>
          <rPr>
            <sz val="9"/>
            <color indexed="81"/>
            <rFont val="Tahoma"/>
            <family val="2"/>
          </rPr>
          <t xml:space="preserve">A/B </t>
        </r>
        <r>
          <rPr>
            <sz val="9"/>
            <color indexed="81"/>
            <rFont val="돋움"/>
            <family val="3"/>
            <charset val="129"/>
          </rPr>
          <t>각각</t>
        </r>
        <r>
          <rPr>
            <sz val="9"/>
            <color indexed="81"/>
            <rFont val="Tahoma"/>
            <family val="2"/>
          </rPr>
          <t xml:space="preserve"> 2set
</t>
        </r>
      </text>
    </comment>
    <comment ref="R163" authorId="1" shapeId="0" xr:uid="{84FC03F4-F1BD-4C04-85A2-34DF43EED17E}">
      <text>
        <r>
          <rPr>
            <sz val="9"/>
            <color indexed="81"/>
            <rFont val="Tahoma"/>
            <family val="2"/>
          </rPr>
          <t xml:space="preserve">A/B </t>
        </r>
        <r>
          <rPr>
            <sz val="9"/>
            <color indexed="81"/>
            <rFont val="돋움"/>
            <family val="3"/>
            <charset val="129"/>
          </rPr>
          <t>각각</t>
        </r>
        <r>
          <rPr>
            <sz val="9"/>
            <color indexed="81"/>
            <rFont val="Tahoma"/>
            <family val="2"/>
          </rPr>
          <t xml:space="preserve"> 2set
</t>
        </r>
      </text>
    </comment>
    <comment ref="Q168" authorId="0" shapeId="0" xr:uid="{F9BB503D-249B-49C0-B383-5447617A0FD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공구류</t>
        </r>
        <r>
          <rPr>
            <sz val="9"/>
            <color indexed="81"/>
            <rFont val="Tahoma"/>
            <family val="2"/>
          </rPr>
          <t xml:space="preserve"> : 2,000,000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정비기간</t>
        </r>
        <r>
          <rPr>
            <sz val="9"/>
            <color indexed="81"/>
            <rFont val="Tahoma"/>
            <family val="2"/>
          </rPr>
          <t>) = 4,000,000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70" authorId="2" shapeId="0" xr:uid="{1C3FD0EB-C279-4F26-9C7E-14FF09B070D3}">
      <text>
        <r>
          <rPr>
            <b/>
            <sz val="9"/>
            <color indexed="81"/>
            <rFont val="Tahoma"/>
            <family val="2"/>
          </rPr>
          <t>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190,000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톤
</t>
        </r>
      </text>
    </comment>
    <comment ref="S170" authorId="2" shapeId="0" xr:uid="{BF583FB6-5057-43ED-9149-8CC0580031D5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 :  171,800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</t>
        </r>
        <r>
          <rPr>
            <sz val="9"/>
            <color indexed="81"/>
            <rFont val="Tahoma"/>
            <family val="2"/>
          </rPr>
          <t xml:space="preserve">  :  190,000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>(1~7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 : 710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
'24 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>8600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=8520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*190,000=1,634,000,000</t>
        </r>
      </text>
    </comment>
    <comment ref="R176" authorId="1" shapeId="0" xr:uid="{5A9F1BA7-C96A-4143-A2CA-4BBFBB91EC7F}">
      <text>
        <r>
          <rPr>
            <b/>
            <sz val="9"/>
            <color indexed="81"/>
            <rFont val="돋움"/>
            <family val="3"/>
            <charset val="129"/>
          </rPr>
          <t>강찬순</t>
        </r>
        <r>
          <rPr>
            <sz val="9"/>
            <color indexed="81"/>
            <rFont val="Tahoma"/>
            <family val="2"/>
          </rPr>
          <t xml:space="preserve">
'17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계약단가</t>
        </r>
        <r>
          <rPr>
            <sz val="9"/>
            <color indexed="81"/>
            <rFont val="Tahoma"/>
            <family val="2"/>
          </rPr>
          <t xml:space="preserve"> : 1,650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
'21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평균사용량</t>
        </r>
        <r>
          <rPr>
            <sz val="9"/>
            <color indexed="81"/>
            <rFont val="Tahoma"/>
            <family val="2"/>
          </rPr>
          <t xml:space="preserve"> : 5,800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 (12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최하사용량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>)
'22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스팀판매량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저조하여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응축수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회수량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적음
</t>
        </r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21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평균값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* (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 xml:space="preserve"> 10%)
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1~7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평균값</t>
        </r>
        <r>
          <rPr>
            <sz val="9"/>
            <color indexed="81"/>
            <rFont val="Tahoma"/>
            <family val="2"/>
          </rPr>
          <t xml:space="preserve"> 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*(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 xml:space="preserve"> 10%)
'24 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5,000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*1,650*12*1.1</t>
        </r>
      </text>
    </comment>
    <comment ref="R177" authorId="0" shapeId="0" xr:uid="{0F3315B0-C86F-41CE-8638-A9D331220BB5}">
      <text>
        <r>
          <rPr>
            <b/>
            <sz val="9"/>
            <color indexed="81"/>
            <rFont val="Tahoma"/>
            <family val="2"/>
          </rPr>
          <t>lg:
'23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 :  407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(7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 : 5,394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(13,645,000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/407/7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 xml:space="preserve">)
'24 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5,500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*450*12*1.1=29,548,200</t>
        </r>
      </text>
    </comment>
    <comment ref="Q178" authorId="2" shapeId="0" xr:uid="{59966921-55CD-4097-981A-FFD85AE7401B}">
      <text>
        <r>
          <rPr>
            <b/>
            <sz val="9"/>
            <color indexed="81"/>
            <rFont val="돋움"/>
            <family val="3"/>
            <charset val="129"/>
          </rPr>
          <t>전기요금인상폭</t>
        </r>
        <r>
          <rPr>
            <b/>
            <sz val="9"/>
            <color indexed="81"/>
            <rFont val="Tahoma"/>
            <family val="2"/>
          </rPr>
          <t xml:space="preserve"> 4.3%
2022. 7.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발표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R178" authorId="0" shapeId="0" xr:uid="{0BF70960-AEEC-4979-B081-F44BB8E30761}">
      <text>
        <r>
          <rPr>
            <b/>
            <sz val="9"/>
            <color indexed="81"/>
            <rFont val="Tahoma"/>
            <family val="2"/>
          </rPr>
          <t>lg:
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280,262kwh /</t>
        </r>
        <r>
          <rPr>
            <b/>
            <sz val="9"/>
            <color indexed="81"/>
            <rFont val="돋움"/>
            <family val="3"/>
            <charset val="129"/>
          </rPr>
          <t xml:space="preserve">월
</t>
        </r>
        <r>
          <rPr>
            <b/>
            <sz val="9"/>
            <color indexed="81"/>
            <rFont val="Tahoma"/>
            <family val="2"/>
          </rPr>
          <t>'22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요금</t>
        </r>
        <r>
          <rPr>
            <b/>
            <sz val="9"/>
            <color indexed="81"/>
            <rFont val="Tahoma"/>
            <family val="2"/>
          </rPr>
          <t xml:space="preserve"> : 34,034,339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
'22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128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/kwh
'23.1~7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157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전력</t>
        </r>
        <r>
          <rPr>
            <sz val="9"/>
            <color indexed="81"/>
            <rFont val="Tahoma"/>
            <family val="2"/>
          </rPr>
          <t xml:space="preserve"> : 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평균사용량</t>
        </r>
        <r>
          <rPr>
            <sz val="9"/>
            <color indexed="81"/>
            <rFont val="Tahoma"/>
            <family val="2"/>
          </rPr>
          <t>*160*12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*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>10% 
                 = 280,262 * 160 * 12 * 1.1</t>
        </r>
        <r>
          <rPr>
            <sz val="9"/>
            <color indexed="81"/>
            <rFont val="돋움"/>
            <family val="3"/>
            <charset val="129"/>
          </rPr>
          <t xml:space="preserve">
적용단가</t>
        </r>
        <r>
          <rPr>
            <sz val="9"/>
            <color indexed="81"/>
            <rFont val="Tahoma"/>
            <family val="2"/>
          </rPr>
          <t xml:space="preserve"> : 160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80" authorId="0" shapeId="0" xr:uid="{C1D6B6AD-F86D-4FF0-B54F-22A633FF6325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8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평균단가
경유</t>
        </r>
        <r>
          <rPr>
            <sz val="9"/>
            <color indexed="81"/>
            <rFont val="Tahoma"/>
            <family val="2"/>
          </rPr>
          <t xml:space="preserve"> : 1,610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7" authorId="0" shapeId="0" xr:uid="{8407922A-CAEB-49E1-868E-4C2A26B0CFF2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L10" authorId="0" shapeId="0" xr:uid="{A5FEBD0B-BB01-4FCC-8A8B-39D27736400F}">
      <text>
        <r>
          <rPr>
            <sz val="15"/>
            <color indexed="81"/>
            <rFont val="Tahoma"/>
            <family val="2"/>
          </rPr>
          <t>12</t>
        </r>
        <r>
          <rPr>
            <sz val="15"/>
            <color indexed="81"/>
            <rFont val="돋움"/>
            <family val="3"/>
            <charset val="129"/>
          </rPr>
          <t>월</t>
        </r>
        <r>
          <rPr>
            <sz val="15"/>
            <color indexed="81"/>
            <rFont val="Tahoma"/>
            <family val="2"/>
          </rPr>
          <t xml:space="preserve"> </t>
        </r>
        <r>
          <rPr>
            <sz val="15"/>
            <color indexed="81"/>
            <rFont val="돋움"/>
            <family val="3"/>
            <charset val="129"/>
          </rPr>
          <t>계약</t>
        </r>
        <r>
          <rPr>
            <sz val="15"/>
            <color indexed="81"/>
            <rFont val="Tahoma"/>
            <family val="2"/>
          </rPr>
          <t xml:space="preserve"> </t>
        </r>
        <r>
          <rPr>
            <sz val="15"/>
            <color indexed="81"/>
            <rFont val="돋움"/>
            <family val="3"/>
            <charset val="129"/>
          </rPr>
          <t>사유</t>
        </r>
        <r>
          <rPr>
            <sz val="15"/>
            <color indexed="81"/>
            <rFont val="Tahoma"/>
            <family val="2"/>
          </rPr>
          <t xml:space="preserve"> </t>
        </r>
        <r>
          <rPr>
            <sz val="15"/>
            <color indexed="81"/>
            <rFont val="돋움"/>
            <family val="3"/>
            <charset val="129"/>
          </rPr>
          <t>적어주세요</t>
        </r>
        <r>
          <rPr>
            <sz val="15"/>
            <color indexed="81"/>
            <rFont val="Tahoma"/>
            <family val="2"/>
          </rPr>
          <t>~</t>
        </r>
      </text>
    </comment>
    <comment ref="L15" authorId="0" shapeId="0" xr:uid="{78F98354-233F-4BE0-87CE-E158EA1F1FAE}">
      <text>
        <r>
          <rPr>
            <sz val="15"/>
            <color indexed="81"/>
            <rFont val="돋움"/>
            <family val="3"/>
            <charset val="129"/>
          </rPr>
          <t>지연사유</t>
        </r>
        <r>
          <rPr>
            <sz val="15"/>
            <color indexed="81"/>
            <rFont val="Tahoma"/>
            <family val="2"/>
          </rPr>
          <t xml:space="preserve"> </t>
        </r>
        <r>
          <rPr>
            <sz val="15"/>
            <color indexed="81"/>
            <rFont val="돋움"/>
            <family val="3"/>
            <charset val="129"/>
          </rPr>
          <t>적어주세요</t>
        </r>
        <r>
          <rPr>
            <sz val="15"/>
            <color indexed="81"/>
            <rFont val="Tahoma"/>
            <family val="2"/>
          </rPr>
          <t xml:space="preserve">~
</t>
        </r>
      </text>
    </comment>
  </commentList>
</comments>
</file>

<file path=xl/sharedStrings.xml><?xml version="1.0" encoding="utf-8"?>
<sst xmlns="http://schemas.openxmlformats.org/spreadsheetml/2006/main" count="5646" uniqueCount="2623">
  <si>
    <t xml:space="preserve">  - 차량유지비(세차,소모품등)     : 100,000원 * 2대 * 12월</t>
  </si>
  <si>
    <t xml:space="preserve">  - 청렴감사팀(5인이하)   : 100,000원 * 12월</t>
  </si>
  <si>
    <t xml:space="preserve">  - 기획안전팀(10인이하) : 175,000원 * 12월</t>
  </si>
  <si>
    <t xml:space="preserve">  - 경영지원팀(10인이하) : 175,000원 * 12월</t>
  </si>
  <si>
    <t xml:space="preserve">○ 소프트웨어사업 과업심의위원회 참석수당 </t>
  </si>
  <si>
    <t>319 지방공기업최고경영자협의체부담금</t>
  </si>
  <si>
    <t xml:space="preserve"> ○ 소비자중심경영 전문기관 위탁교육비</t>
  </si>
  <si>
    <t xml:space="preserve"> - 전문강사 초빙 직원 친절 교육 : 600,000원 * 1명 * 2회</t>
  </si>
  <si>
    <t xml:space="preserve">  - 성과관리 외부위원회 참석수당 : 100,000원 * 4명 * 2회</t>
  </si>
  <si>
    <t>개월</t>
  </si>
  <si>
    <t>요율</t>
  </si>
  <si>
    <t>지급율</t>
  </si>
  <si>
    <t>개</t>
  </si>
  <si>
    <t>인원</t>
  </si>
  <si>
    <t>=</t>
  </si>
  <si>
    <t xml:space="preserve">  기본금액(1,200만원)+(사업연도수입액*적용률(20/10,000)*손금한도액(10/100)</t>
  </si>
  <si>
    <t xml:space="preserve">   {(12,000,000원)+(40,000,000,000*20/10,000)*(10/100)}</t>
  </si>
  <si>
    <t>회</t>
  </si>
  <si>
    <t>부</t>
  </si>
  <si>
    <t>대</t>
  </si>
  <si>
    <t>수량</t>
  </si>
  <si>
    <t>박스</t>
  </si>
  <si>
    <t>보수</t>
  </si>
  <si>
    <t>매</t>
  </si>
  <si>
    <t>명</t>
  </si>
  <si>
    <t>횟수</t>
  </si>
  <si>
    <t>인턴</t>
  </si>
  <si>
    <t>단위</t>
  </si>
  <si>
    <t xml:space="preserve"> ○ 공공기관 에너지 담당자 교육 : 250,000원*8명</t>
  </si>
  <si>
    <t xml:space="preserve"> - 전화응대 친절직원 : 100,000원 * 1명 * 2회</t>
  </si>
  <si>
    <t>○ 동호인활동, 체육대회, 생일기념품, 불우직원 지원등 사기진작경비</t>
  </si>
  <si>
    <t>○ 법령의 규정에 의거 지방공기업평가원에 출연하는 경비</t>
  </si>
  <si>
    <t>○ 사업 업무추진비 : 20,000,000원 * 1식</t>
  </si>
  <si>
    <t xml:space="preserve"> ○ 재난안전분야 종사자 교육 : 600,000원*2명</t>
  </si>
  <si>
    <t>○ 기록물 관리</t>
  </si>
  <si>
    <t>203 업무추진비</t>
  </si>
  <si>
    <t>207 연구개발비</t>
  </si>
  <si>
    <t>[공공요금및제세]</t>
  </si>
  <si>
    <t>12 수탁자산취득비</t>
  </si>
  <si>
    <t>22 차량.선박비</t>
  </si>
  <si>
    <t>○ 사무용품 구입</t>
  </si>
  <si>
    <t>[본부 일괄 편성]</t>
  </si>
  <si>
    <t>02 공공운영비</t>
  </si>
  <si>
    <t>11 지급수수료</t>
  </si>
  <si>
    <t>01 사무관리비</t>
  </si>
  <si>
    <t>당년도예산액
(A)</t>
  </si>
  <si>
    <t>107 
퇴직급여</t>
  </si>
  <si>
    <t>전년도예산액
(B)</t>
  </si>
  <si>
    <t>01 일반직평가급등</t>
  </si>
  <si>
    <t>15 복리후생비</t>
  </si>
  <si>
    <t>300 경상이전</t>
  </si>
  <si>
    <t>04 기간제근로자보수</t>
  </si>
  <si>
    <t>12 교육훈련비</t>
  </si>
  <si>
    <t>03 국외업무여비</t>
  </si>
  <si>
    <t>02
전산개발비</t>
  </si>
  <si>
    <t>05  수선유지비</t>
  </si>
  <si>
    <t>01 정원가산업무비</t>
  </si>
  <si>
    <t>21 공공요금및제세</t>
  </si>
  <si>
    <t>214 수선유지교체비</t>
  </si>
  <si>
    <t>07 사업업무추진비</t>
  </si>
  <si>
    <t>01
연구용역비</t>
  </si>
  <si>
    <t>201  일반운영비</t>
  </si>
  <si>
    <t>02 부서업무비</t>
  </si>
  <si>
    <t>12 기타보상금</t>
  </si>
  <si>
    <t>03 행사운영비</t>
  </si>
  <si>
    <t>217 관서업무비</t>
  </si>
  <si>
    <t>303  포상금</t>
  </si>
  <si>
    <t>301  일반보전금</t>
  </si>
  <si>
    <t>01 연금부담금</t>
  </si>
  <si>
    <t>09 행사실비지원금</t>
  </si>
  <si>
    <t>405 자산취득비</t>
  </si>
  <si>
    <t>802 반환금 기타</t>
  </si>
  <si>
    <t>304 연금부담금등</t>
  </si>
  <si>
    <t xml:space="preserve"> - 전남매일 :</t>
  </si>
  <si>
    <t xml:space="preserve"> - 임원실 토너 :</t>
  </si>
  <si>
    <t xml:space="preserve"> - 광주일보 :</t>
  </si>
  <si>
    <t xml:space="preserve"> - 전산 소모품 :</t>
  </si>
  <si>
    <t>○ 교육여비 :</t>
  </si>
  <si>
    <t xml:space="preserve"> - 경향신문 :</t>
  </si>
  <si>
    <t>○ 신문 구독료</t>
  </si>
  <si>
    <t>[위원회 등 운영수당]</t>
  </si>
  <si>
    <t>109 평가급 및 성과금 등</t>
  </si>
  <si>
    <t>○ 신용카드 포인트 등</t>
  </si>
  <si>
    <t>02 
국민건강보험부담금등</t>
  </si>
  <si>
    <t>13 지방공기업평가원
출연금</t>
  </si>
  <si>
    <t>02
무기계약근로자평가급등</t>
  </si>
  <si>
    <t>03
무기계약근로자보수</t>
  </si>
  <si>
    <t>(공단 경영본부 일괄편성)</t>
  </si>
  <si>
    <t>○ 신규직원 채용 신체검사비</t>
  </si>
  <si>
    <t>○ 기록물평가심의회 참석수당</t>
  </si>
  <si>
    <t>증      감
(A-B)</t>
  </si>
  <si>
    <t xml:space="preserve"> - 복사용지 구입 :</t>
  </si>
  <si>
    <t xml:space="preserve"> - 사무용품 구입 :</t>
  </si>
  <si>
    <t xml:space="preserve"> ○ 소비자중심경영 품질관리</t>
  </si>
  <si>
    <t xml:space="preserve"> - 컬러복합기 폐토너통 :</t>
  </si>
  <si>
    <t xml:space="preserve"> - 컬러복합기 토너 :</t>
  </si>
  <si>
    <t xml:space="preserve">  - 100,000,000 원 * 1.07%</t>
  </si>
  <si>
    <t xml:space="preserve">  - 370,000,000 원 * 0.48%</t>
  </si>
  <si>
    <t xml:space="preserve">  - 950,000,000 원 * 0.76%</t>
  </si>
  <si>
    <t xml:space="preserve">  - 휴양림 시설관리자 : 140,000 *5명</t>
  </si>
  <si>
    <t xml:space="preserve">  - 도시미화팀 정비고 : 90,000 *3명</t>
  </si>
  <si>
    <t>○ 중앙조달(나라장터) 조달수수료(내자구매 등)</t>
  </si>
  <si>
    <t>13 임차료</t>
  </si>
  <si>
    <t>01 국내여비</t>
  </si>
  <si>
    <t>[지급수수료]</t>
  </si>
  <si>
    <t>[회의비]</t>
  </si>
  <si>
    <t>01 포상금</t>
  </si>
  <si>
    <t>101 인건비</t>
  </si>
  <si>
    <t>[임차료]</t>
  </si>
  <si>
    <t>306 출연금</t>
  </si>
  <si>
    <t>[일반수용비]</t>
  </si>
  <si>
    <t>인원(대수)</t>
  </si>
  <si>
    <t>자본예산</t>
  </si>
  <si>
    <t>금액(원)</t>
  </si>
  <si>
    <t>202 여비</t>
  </si>
  <si>
    <t>수량(대)</t>
  </si>
  <si>
    <t>[차량유지비]</t>
  </si>
  <si>
    <t>산출액 합계</t>
  </si>
  <si>
    <t>01 보수</t>
  </si>
  <si>
    <t>인원(명)</t>
  </si>
  <si>
    <t>[복리후생비]</t>
  </si>
  <si>
    <t>14 회의비</t>
  </si>
  <si>
    <t>[전산개발비]</t>
  </si>
  <si>
    <t>○ 기본급</t>
  </si>
  <si>
    <t>100 인건비</t>
  </si>
  <si>
    <t>○ 가족수당</t>
  </si>
  <si>
    <t>○ 사건수임료</t>
  </si>
  <si>
    <t>○ 부서업무비</t>
  </si>
  <si>
    <t>○ 실무자과정교육(팀장급) :</t>
  </si>
  <si>
    <t xml:space="preserve">○ 계약 심의위원회 참석/심사수당 </t>
  </si>
  <si>
    <t>○ 소비자중심경영 소통 확대 관리</t>
  </si>
  <si>
    <t xml:space="preserve">○ 임원추천위원회 참석/심사 수당 </t>
  </si>
  <si>
    <t xml:space="preserve"> - 기록관 환경정비 물품 구입 :</t>
  </si>
  <si>
    <t>○ 맞춤형 복지제도(공단 전 직원)</t>
  </si>
  <si>
    <t>○ 전산소모 비품비(토너, 드럼)</t>
  </si>
  <si>
    <t xml:space="preserve"> - 흑백복합기 추가인쇄료 :</t>
  </si>
  <si>
    <t>산     출     기     초</t>
  </si>
  <si>
    <t>○ 관리자과정교육(2급이상) :</t>
  </si>
  <si>
    <t>○ 실무자과정교육(4급이하) :</t>
  </si>
  <si>
    <t>○ 소비자중심경영 서비스 제공 관리</t>
  </si>
  <si>
    <t>○ 소비자중심경영 서비스 품질관리</t>
  </si>
  <si>
    <t>○ 소프트웨어 구매 및 리스료</t>
  </si>
  <si>
    <t xml:space="preserve">○ 전산소모 비품비(토너, 드럼) </t>
  </si>
  <si>
    <t>○ 성과관리 위원회 참석/심사수당</t>
  </si>
  <si>
    <t>○ 인사(징계)위원회 참석수당</t>
  </si>
  <si>
    <t>"사회적 가치실현으로 시민과 상생하는 공기업"</t>
    <phoneticPr fontId="16" type="noConversion"/>
  </si>
  <si>
    <t>목                 차</t>
    <phoneticPr fontId="16" type="noConversion"/>
  </si>
  <si>
    <t>1. 사업운영계획  ………………………………………</t>
    <phoneticPr fontId="16" type="noConversion"/>
  </si>
  <si>
    <t>2. 예산총칙  ………………………………………………………………</t>
    <phoneticPr fontId="16" type="noConversion"/>
  </si>
  <si>
    <t xml:space="preserve">  3-1. 사업예산 총괄표 ………………………</t>
    <phoneticPr fontId="16" type="noConversion"/>
  </si>
  <si>
    <t xml:space="preserve">  3-2. 자본예산 총괄표…………………………</t>
    <phoneticPr fontId="16" type="noConversion"/>
  </si>
  <si>
    <t>4. 자금운영계획  ……………………………………………………</t>
    <phoneticPr fontId="16" type="noConversion"/>
  </si>
  <si>
    <t xml:space="preserve">                              ○ 수입자금 ………………………………………………………………</t>
    <phoneticPr fontId="16" type="noConversion"/>
  </si>
  <si>
    <t xml:space="preserve">                              ○ 지출자금 ………………………………………………………………</t>
    <phoneticPr fontId="16" type="noConversion"/>
  </si>
  <si>
    <t>1.  사 업 운 영 계 획</t>
    <phoneticPr fontId="16" type="noConversion"/>
  </si>
  <si>
    <t>1. 사 업 운 영 계 획</t>
    <phoneticPr fontId="16" type="noConversion"/>
  </si>
  <si>
    <t xml:space="preserve"> 구          분</t>
    <phoneticPr fontId="16" type="noConversion"/>
  </si>
  <si>
    <t>단위</t>
    <phoneticPr fontId="16" type="noConversion"/>
  </si>
  <si>
    <t>당년도</t>
    <phoneticPr fontId="16" type="noConversion"/>
  </si>
  <si>
    <t>전년도</t>
    <phoneticPr fontId="16" type="noConversion"/>
  </si>
  <si>
    <t>증감</t>
    <phoneticPr fontId="16" type="noConversion"/>
  </si>
  <si>
    <t>비고</t>
    <phoneticPr fontId="16" type="noConversion"/>
  </si>
  <si>
    <t>1. 시설현황</t>
    <phoneticPr fontId="16" type="noConversion"/>
  </si>
  <si>
    <t>1) 공영주차장수</t>
    <phoneticPr fontId="16" type="noConversion"/>
  </si>
  <si>
    <t>개소</t>
    <phoneticPr fontId="16" type="noConversion"/>
  </si>
  <si>
    <t>2) 휴양림 관리</t>
    <phoneticPr fontId="16" type="noConversion"/>
  </si>
  <si>
    <t>3) 장애인국민체육센터 관리</t>
    <phoneticPr fontId="16" type="noConversion"/>
  </si>
  <si>
    <t>4) 수영장관리</t>
    <phoneticPr fontId="16" type="noConversion"/>
  </si>
  <si>
    <t>진남/망마수영장</t>
    <phoneticPr fontId="16" type="noConversion"/>
  </si>
  <si>
    <t>2. 업무현황</t>
    <phoneticPr fontId="16" type="noConversion"/>
  </si>
  <si>
    <t>1) 1일주차대수</t>
    <phoneticPr fontId="16" type="noConversion"/>
  </si>
  <si>
    <t>대/일</t>
    <phoneticPr fontId="16" type="noConversion"/>
  </si>
  <si>
    <t>2) 년간 주차요금수입</t>
    <phoneticPr fontId="16" type="noConversion"/>
  </si>
  <si>
    <t>백만원</t>
    <phoneticPr fontId="16" type="noConversion"/>
  </si>
  <si>
    <t>3) 년간 휴양림관리수입</t>
    <phoneticPr fontId="16" type="noConversion"/>
  </si>
  <si>
    <t>5) 년간 수영장관리수입</t>
    <phoneticPr fontId="16" type="noConversion"/>
  </si>
  <si>
    <t>3. 대행사업현황</t>
    <phoneticPr fontId="16" type="noConversion"/>
  </si>
  <si>
    <t>4. 인력관리현황</t>
    <phoneticPr fontId="16" type="noConversion"/>
  </si>
  <si>
    <t>계</t>
    <phoneticPr fontId="16" type="noConversion"/>
  </si>
  <si>
    <t>명</t>
    <phoneticPr fontId="16" type="noConversion"/>
  </si>
  <si>
    <t>1) 임       원</t>
    <phoneticPr fontId="16" type="noConversion"/>
  </si>
  <si>
    <t>이사장포함</t>
    <phoneticPr fontId="16" type="noConversion"/>
  </si>
  <si>
    <t>2) 일  반  직</t>
    <phoneticPr fontId="16" type="noConversion"/>
  </si>
  <si>
    <t>3) 기  능  직</t>
    <phoneticPr fontId="16" type="noConversion"/>
  </si>
  <si>
    <t>4) 환경미화직</t>
    <phoneticPr fontId="16" type="noConversion"/>
  </si>
  <si>
    <t>정원</t>
    <phoneticPr fontId="16" type="noConversion"/>
  </si>
  <si>
    <t>5) 공  무  직</t>
    <phoneticPr fontId="16" type="noConversion"/>
  </si>
  <si>
    <t>"</t>
    <phoneticPr fontId="16" type="noConversion"/>
  </si>
  <si>
    <t>6) 기  타  직</t>
    <phoneticPr fontId="16" type="noConversion"/>
  </si>
  <si>
    <t>市 파견공무원</t>
    <phoneticPr fontId="16" type="noConversion"/>
  </si>
  <si>
    <t>7) 기간제근로자등</t>
    <phoneticPr fontId="16" type="noConversion"/>
  </si>
  <si>
    <t>정원 외</t>
    <phoneticPr fontId="16" type="noConversion"/>
  </si>
  <si>
    <t>5. 자산평가액</t>
    <phoneticPr fontId="16" type="noConversion"/>
  </si>
  <si>
    <t xml:space="preserve"> 출자 자본금</t>
    <phoneticPr fontId="16" type="noConversion"/>
  </si>
  <si>
    <t xml:space="preserve">2.  예  산  총  칙 </t>
    <phoneticPr fontId="16" type="noConversion"/>
  </si>
  <si>
    <t>2. 예 산 총 칙</t>
    <phoneticPr fontId="16" type="noConversion"/>
  </si>
  <si>
    <t>제2조 (수입 및 지출) 수입 및 지출의 예정액은 다음과 같이 정한다.</t>
    <phoneticPr fontId="16" type="noConversion"/>
  </si>
  <si>
    <t>(단위 : 천원)</t>
    <phoneticPr fontId="16" type="noConversion"/>
  </si>
  <si>
    <t>수      입</t>
    <phoneticPr fontId="16" type="noConversion"/>
  </si>
  <si>
    <t>지      출</t>
    <phoneticPr fontId="16" type="noConversion"/>
  </si>
  <si>
    <t>과    목</t>
    <phoneticPr fontId="16" type="noConversion"/>
  </si>
  <si>
    <t>금     액</t>
    <phoneticPr fontId="16" type="noConversion"/>
  </si>
  <si>
    <t>합    계</t>
    <phoneticPr fontId="16" type="noConversion"/>
  </si>
  <si>
    <t>소    계</t>
    <phoneticPr fontId="16" type="noConversion"/>
  </si>
  <si>
    <t>1. 사업수익</t>
    <phoneticPr fontId="16" type="noConversion"/>
  </si>
  <si>
    <t>1. 사업비용</t>
    <phoneticPr fontId="16" type="noConversion"/>
  </si>
  <si>
    <t xml:space="preserve">  가. 영업수익</t>
    <phoneticPr fontId="16" type="noConversion"/>
  </si>
  <si>
    <t xml:space="preserve">  나. 영업외수익</t>
    <phoneticPr fontId="16" type="noConversion"/>
  </si>
  <si>
    <t xml:space="preserve">  다. 특별이익</t>
    <phoneticPr fontId="16" type="noConversion"/>
  </si>
  <si>
    <t>2. 자본수입</t>
    <phoneticPr fontId="16" type="noConversion"/>
  </si>
  <si>
    <t>2. 자본지출</t>
    <phoneticPr fontId="16" type="noConversion"/>
  </si>
  <si>
    <t xml:space="preserve">  가. 투자자산</t>
    <phoneticPr fontId="16" type="noConversion"/>
  </si>
  <si>
    <t xml:space="preserve">  나. 고정자산매각수입</t>
    <phoneticPr fontId="16" type="noConversion"/>
  </si>
  <si>
    <t xml:space="preserve">  다. 고정부채수입</t>
    <phoneticPr fontId="16" type="noConversion"/>
  </si>
  <si>
    <t xml:space="preserve">  라. 비유동부채수입</t>
    <phoneticPr fontId="16" type="noConversion"/>
  </si>
  <si>
    <t xml:space="preserve">  마. 자본금</t>
    <phoneticPr fontId="16" type="noConversion"/>
  </si>
  <si>
    <t xml:space="preserve">  바. 자본잉여금수입</t>
    <phoneticPr fontId="16" type="noConversion"/>
  </si>
  <si>
    <t xml:space="preserve">  사. 유보자금</t>
    <phoneticPr fontId="16" type="noConversion"/>
  </si>
  <si>
    <t xml:space="preserve">  아. 기타자본수입</t>
    <phoneticPr fontId="16" type="noConversion"/>
  </si>
  <si>
    <t>3. 이월금</t>
    <phoneticPr fontId="16" type="noConversion"/>
  </si>
  <si>
    <t xml:space="preserve">  가. 순세계잉여금</t>
    <phoneticPr fontId="16" type="noConversion"/>
  </si>
  <si>
    <t xml:space="preserve">  나. 미수금</t>
    <phoneticPr fontId="16" type="noConversion"/>
  </si>
  <si>
    <t>가. 추정손익계산서</t>
    <phoneticPr fontId="16" type="noConversion"/>
  </si>
  <si>
    <t>차     변</t>
    <phoneticPr fontId="16" type="noConversion"/>
  </si>
  <si>
    <t>대      변</t>
    <phoneticPr fontId="16" type="noConversion"/>
  </si>
  <si>
    <t>비용</t>
    <phoneticPr fontId="16" type="noConversion"/>
  </si>
  <si>
    <t>순이익</t>
    <phoneticPr fontId="16" type="noConversion"/>
  </si>
  <si>
    <t>수익</t>
    <phoneticPr fontId="16" type="noConversion"/>
  </si>
  <si>
    <t>순손실</t>
    <phoneticPr fontId="16" type="noConversion"/>
  </si>
  <si>
    <t>제3조 사업수입액이 사업지출액에 대하여 부족한 금액은 자본예산 차액으로 보전하는 것으로 한다.</t>
    <phoneticPr fontId="16" type="noConversion"/>
  </si>
  <si>
    <t>제4조(예산전용금지 과목)다음에 게기하는 과목의 경비는 이사회의 의결을 거치지 않고는 그 경비를 전용할 수 없다.</t>
    <phoneticPr fontId="16" type="noConversion"/>
  </si>
  <si>
    <t xml:space="preserve">         (1) 인건비</t>
    <phoneticPr fontId="16" type="noConversion"/>
  </si>
  <si>
    <t xml:space="preserve">         (2) 업무추진비(타 비목으로부터의 전용금지)</t>
    <phoneticPr fontId="16" type="noConversion"/>
  </si>
  <si>
    <t>제5조(일시차입금)이사장은 공단의 자금수급 불균형으로 인하여 자금의 일시적 차입이 필요한 때에는 이사회의 결정으로 예산의 5%이내의 금액을 일시 차입하여 사업을 추진할 수 있다.</t>
    <phoneticPr fontId="16" type="noConversion"/>
  </si>
  <si>
    <t xml:space="preserve">3.  예  산  총  괄  표 </t>
    <phoneticPr fontId="16" type="noConversion"/>
  </si>
  <si>
    <t>3. 예 산 총 괄 표</t>
    <phoneticPr fontId="16" type="noConversion"/>
  </si>
  <si>
    <t>[여수시도시관리공단］</t>
    <phoneticPr fontId="16" type="noConversion"/>
  </si>
  <si>
    <t>[본예산]</t>
    <phoneticPr fontId="16" type="noConversion"/>
  </si>
  <si>
    <t>구분</t>
    <phoneticPr fontId="16" type="noConversion"/>
  </si>
  <si>
    <t>사업예산</t>
    <phoneticPr fontId="16" type="noConversion"/>
  </si>
  <si>
    <t>자본예산</t>
    <phoneticPr fontId="16" type="noConversion"/>
  </si>
  <si>
    <t>예산총계</t>
    <phoneticPr fontId="16" type="noConversion"/>
  </si>
  <si>
    <t>수
입</t>
    <phoneticPr fontId="16" type="noConversion"/>
  </si>
  <si>
    <t>수입계(A)</t>
    <phoneticPr fontId="16" type="noConversion"/>
  </si>
  <si>
    <t>수입계(B)</t>
    <phoneticPr fontId="16" type="noConversion"/>
  </si>
  <si>
    <t>수입계(C)</t>
    <phoneticPr fontId="16" type="noConversion"/>
  </si>
  <si>
    <t>영업수익</t>
    <phoneticPr fontId="16" type="noConversion"/>
  </si>
  <si>
    <t>투자자산</t>
    <phoneticPr fontId="16" type="noConversion"/>
  </si>
  <si>
    <t>영업외수입</t>
    <phoneticPr fontId="16" type="noConversion"/>
  </si>
  <si>
    <t>기타비유동자산처분</t>
    <phoneticPr fontId="16" type="noConversion"/>
  </si>
  <si>
    <t>영업외수익</t>
    <phoneticPr fontId="16" type="noConversion"/>
  </si>
  <si>
    <t>유동부채수입</t>
    <phoneticPr fontId="16" type="noConversion"/>
  </si>
  <si>
    <t>자본잉여금수입</t>
    <phoneticPr fontId="16" type="noConversion"/>
  </si>
  <si>
    <t>유 보 자 금</t>
    <phoneticPr fontId="16" type="noConversion"/>
  </si>
  <si>
    <t>유보자금</t>
    <phoneticPr fontId="16" type="noConversion"/>
  </si>
  <si>
    <t>지
출</t>
    <phoneticPr fontId="16" type="noConversion"/>
  </si>
  <si>
    <t>지출계(A`)</t>
    <phoneticPr fontId="16" type="noConversion"/>
  </si>
  <si>
    <t>지출계(B`)</t>
    <phoneticPr fontId="16" type="noConversion"/>
  </si>
  <si>
    <t>지출계(C`)</t>
    <phoneticPr fontId="16" type="noConversion"/>
  </si>
  <si>
    <t>영업비용</t>
    <phoneticPr fontId="16" type="noConversion"/>
  </si>
  <si>
    <t>영업외비용</t>
    <phoneticPr fontId="16" type="noConversion"/>
  </si>
  <si>
    <t>특별손실</t>
    <phoneticPr fontId="16" type="noConversion"/>
  </si>
  <si>
    <t>무형자산 및
기타비유동자산취득</t>
    <phoneticPr fontId="16" type="noConversion"/>
  </si>
  <si>
    <t>법인세등</t>
    <phoneticPr fontId="16" type="noConversion"/>
  </si>
  <si>
    <t>예비비</t>
    <phoneticPr fontId="16" type="noConversion"/>
  </si>
  <si>
    <t xml:space="preserve"> </t>
    <phoneticPr fontId="16" type="noConversion"/>
  </si>
  <si>
    <t>유동부채상환</t>
    <phoneticPr fontId="16" type="noConversion"/>
  </si>
  <si>
    <t>기타자본적지출</t>
    <phoneticPr fontId="16" type="noConversion"/>
  </si>
  <si>
    <t>차인(A-A')</t>
    <phoneticPr fontId="16" type="noConversion"/>
  </si>
  <si>
    <t>차인(B-B')</t>
    <phoneticPr fontId="16" type="noConversion"/>
  </si>
  <si>
    <t>차인(C-C')</t>
    <phoneticPr fontId="16" type="noConversion"/>
  </si>
  <si>
    <t>3-1. 사업예산 총괄표</t>
    <phoneticPr fontId="16" type="noConversion"/>
  </si>
  <si>
    <t>수  입  의  부 (A)</t>
    <phoneticPr fontId="16" type="noConversion"/>
  </si>
  <si>
    <t>비  용  의  부 (B)</t>
    <phoneticPr fontId="16" type="noConversion"/>
  </si>
  <si>
    <t>계  정  과  목</t>
    <phoneticPr fontId="16" type="noConversion"/>
  </si>
  <si>
    <t>금    액</t>
    <phoneticPr fontId="16" type="noConversion"/>
  </si>
  <si>
    <t>합    계  (A)</t>
    <phoneticPr fontId="16" type="noConversion"/>
  </si>
  <si>
    <t>합    계  (B)</t>
    <phoneticPr fontId="16" type="noConversion"/>
  </si>
  <si>
    <t>소   계</t>
    <phoneticPr fontId="16" type="noConversion"/>
  </si>
  <si>
    <t>용지매출수익</t>
    <phoneticPr fontId="16" type="noConversion"/>
  </si>
  <si>
    <t>용  지 매 출 원 가</t>
    <phoneticPr fontId="16" type="noConversion"/>
  </si>
  <si>
    <t>주택판매수익</t>
    <phoneticPr fontId="16" type="noConversion"/>
  </si>
  <si>
    <t>주  택 판 매 원 가</t>
    <phoneticPr fontId="16" type="noConversion"/>
  </si>
  <si>
    <t>대행사업수익(직접)</t>
    <phoneticPr fontId="16" type="noConversion"/>
  </si>
  <si>
    <t>대행사업비(직접)</t>
    <phoneticPr fontId="16" type="noConversion"/>
  </si>
  <si>
    <t>대행사업수익(간접)</t>
    <phoneticPr fontId="16" type="noConversion"/>
  </si>
  <si>
    <t>대행사업비(간접)</t>
    <phoneticPr fontId="16" type="noConversion"/>
  </si>
  <si>
    <t>이자수익</t>
    <phoneticPr fontId="16" type="noConversion"/>
  </si>
  <si>
    <t>기타영업외비용</t>
    <phoneticPr fontId="16" type="noConversion"/>
  </si>
  <si>
    <t>기타영업외수익</t>
    <phoneticPr fontId="16" type="noConversion"/>
  </si>
  <si>
    <t>예  비  비</t>
    <phoneticPr fontId="16" type="noConversion"/>
  </si>
  <si>
    <t>예     비     비</t>
    <phoneticPr fontId="16" type="noConversion"/>
  </si>
  <si>
    <t>수입. 비용차감액 (A-B)</t>
    <phoneticPr fontId="16" type="noConversion"/>
  </si>
  <si>
    <t>3-2. 자본예산 총괄표</t>
    <phoneticPr fontId="16" type="noConversion"/>
  </si>
  <si>
    <t>수입의부 (A)</t>
    <phoneticPr fontId="16" type="noConversion"/>
  </si>
  <si>
    <t>지출의부 (B)</t>
    <phoneticPr fontId="16" type="noConversion"/>
  </si>
  <si>
    <t>투자자산수입</t>
    <phoneticPr fontId="16" type="noConversion"/>
  </si>
  <si>
    <t>소계</t>
    <phoneticPr fontId="16" type="noConversion"/>
  </si>
  <si>
    <t>투   자   자   산</t>
    <phoneticPr fontId="16" type="noConversion"/>
  </si>
  <si>
    <t>미완성주택</t>
    <phoneticPr fontId="16" type="noConversion"/>
  </si>
  <si>
    <t>지급이자등</t>
    <phoneticPr fontId="16" type="noConversion"/>
  </si>
  <si>
    <t>유형자산취득</t>
    <phoneticPr fontId="16" type="noConversion"/>
  </si>
  <si>
    <t>보증금회수수입</t>
    <phoneticPr fontId="16" type="noConversion"/>
  </si>
  <si>
    <t>구    축    물</t>
    <phoneticPr fontId="16" type="noConversion"/>
  </si>
  <si>
    <t>기계장치</t>
    <phoneticPr fontId="16" type="noConversion"/>
  </si>
  <si>
    <t>차량운반구</t>
    <phoneticPr fontId="16" type="noConversion"/>
  </si>
  <si>
    <t>수탁자산취득비</t>
    <phoneticPr fontId="16" type="noConversion"/>
  </si>
  <si>
    <t>기타유동부채수입</t>
    <phoneticPr fontId="16" type="noConversion"/>
  </si>
  <si>
    <t>보증금</t>
    <phoneticPr fontId="16" type="noConversion"/>
  </si>
  <si>
    <t>재고자산</t>
    <phoneticPr fontId="16" type="noConversion"/>
  </si>
  <si>
    <t>차량운반구매각수입</t>
    <phoneticPr fontId="16" type="noConversion"/>
  </si>
  <si>
    <t>수탁자산보조금수입</t>
    <phoneticPr fontId="16" type="noConversion"/>
  </si>
  <si>
    <t>고정부채상환</t>
    <phoneticPr fontId="16" type="noConversion"/>
  </si>
  <si>
    <t>기타유동부채상환</t>
    <phoneticPr fontId="16" type="noConversion"/>
  </si>
  <si>
    <t>기타자본적수입</t>
    <phoneticPr fontId="16" type="noConversion"/>
  </si>
  <si>
    <t>과                                    목</t>
    <phoneticPr fontId="16" type="noConversion"/>
  </si>
  <si>
    <t>당년도예산액
(A)</t>
    <phoneticPr fontId="16" type="noConversion"/>
  </si>
  <si>
    <t>전년도예산액
(B)</t>
    <phoneticPr fontId="16" type="noConversion"/>
  </si>
  <si>
    <t>증       감
(A-B)</t>
    <phoneticPr fontId="16" type="noConversion"/>
  </si>
  <si>
    <t>산       출       기       초</t>
    <phoneticPr fontId="16" type="noConversion"/>
  </si>
  <si>
    <t>목</t>
    <phoneticPr fontId="16" type="noConversion"/>
  </si>
  <si>
    <t>수입계(사업수익+자본적수입)</t>
    <phoneticPr fontId="16" type="noConversion"/>
  </si>
  <si>
    <t>610 영업수익</t>
    <phoneticPr fontId="16" type="noConversion"/>
  </si>
  <si>
    <t>622 대행사업수익</t>
    <phoneticPr fontId="16" type="noConversion"/>
  </si>
  <si>
    <t>623-01
직접관리비수익</t>
    <phoneticPr fontId="17" type="noConversion"/>
  </si>
  <si>
    <t>○ 대행사업 관리비 수입(생활폐기물수집운반)</t>
    <phoneticPr fontId="17" type="noConversion"/>
  </si>
  <si>
    <t>=</t>
    <phoneticPr fontId="17" type="noConversion"/>
  </si>
  <si>
    <t>=</t>
    <phoneticPr fontId="16" type="noConversion"/>
  </si>
  <si>
    <t xml:space="preserve">  ○ 대행사업관리비 수입(종량제물품공급)</t>
    <phoneticPr fontId="16" type="noConversion"/>
  </si>
  <si>
    <t xml:space="preserve">  ○ 대행사업관리비 수입(공영주차장 관리 운영)</t>
    <phoneticPr fontId="16" type="noConversion"/>
  </si>
  <si>
    <t xml:space="preserve">  ○ 대행사업관리비 수입(진남수영장)</t>
    <phoneticPr fontId="16" type="noConversion"/>
  </si>
  <si>
    <t xml:space="preserve">  ○ 대행사업관리비 수입(망마국민체육센터)</t>
    <phoneticPr fontId="16" type="noConversion"/>
  </si>
  <si>
    <t xml:space="preserve">  ○ 대행사업관리비 수입(장애인국민체육센터)</t>
    <phoneticPr fontId="16" type="noConversion"/>
  </si>
  <si>
    <t xml:space="preserve">  ○ 대행사업관리비 수입(돌산공원주차장 운영)</t>
    <phoneticPr fontId="16" type="noConversion"/>
  </si>
  <si>
    <t>623-02
간접관리비수익</t>
    <phoneticPr fontId="16" type="noConversion"/>
  </si>
  <si>
    <t>623-02 간접관리비수익</t>
    <phoneticPr fontId="16" type="noConversion"/>
  </si>
  <si>
    <t xml:space="preserve">  ○ 사업수행에 따른 공통경비등 간접관리비 수입</t>
    <phoneticPr fontId="16" type="noConversion"/>
  </si>
  <si>
    <t>670 영업외수익</t>
    <phoneticPr fontId="16" type="noConversion"/>
  </si>
  <si>
    <t>679 기타영업외수익</t>
    <phoneticPr fontId="16" type="noConversion"/>
  </si>
  <si>
    <t>679-09
기타영업외수익</t>
    <phoneticPr fontId="16" type="noConversion"/>
  </si>
  <si>
    <t>○ 신용카드 포인트 등</t>
    <phoneticPr fontId="16" type="noConversion"/>
  </si>
  <si>
    <t>170 
자본잉여금수입</t>
    <phoneticPr fontId="16" type="noConversion"/>
  </si>
  <si>
    <t>176
수탁자산보조금수입</t>
    <phoneticPr fontId="16" type="noConversion"/>
  </si>
  <si>
    <t>176-01
수탁자산보조금수입</t>
    <phoneticPr fontId="16" type="noConversion"/>
  </si>
  <si>
    <t>○ 수탁자산취득비(경영본부)</t>
    <phoneticPr fontId="16" type="noConversion"/>
  </si>
  <si>
    <t>○ 수탁자산취득비(공영주차장)</t>
    <phoneticPr fontId="17" type="noConversion"/>
  </si>
  <si>
    <t>○ 수탁자산취득비(봉황산자연휴양림)</t>
    <phoneticPr fontId="17" type="noConversion"/>
  </si>
  <si>
    <t>○ 수탁자산취득비(진남수영장)</t>
    <phoneticPr fontId="16" type="noConversion"/>
  </si>
  <si>
    <t>○ 수탁자산취득비(망마국민체육센터)</t>
    <phoneticPr fontId="17" type="noConversion"/>
  </si>
  <si>
    <t>○ 수탁자산취득비(장애인국민체육센터)</t>
    <phoneticPr fontId="16" type="noConversion"/>
  </si>
  <si>
    <t>180 유보자금</t>
    <phoneticPr fontId="16" type="noConversion"/>
  </si>
  <si>
    <t>181 순세계잉여금</t>
    <phoneticPr fontId="16" type="noConversion"/>
  </si>
  <si>
    <t>181-01
순세계잉여금</t>
    <phoneticPr fontId="16" type="noConversion"/>
  </si>
  <si>
    <t>○ 유보자금</t>
    <phoneticPr fontId="16" type="noConversion"/>
  </si>
  <si>
    <t>03
무기계약근로자보수</t>
    <phoneticPr fontId="16" type="noConversion"/>
  </si>
  <si>
    <t>01
사무관리비</t>
    <phoneticPr fontId="16" type="noConversion"/>
  </si>
  <si>
    <t>11
지급수수료</t>
    <phoneticPr fontId="16" type="noConversion"/>
  </si>
  <si>
    <t>13
임차료</t>
    <phoneticPr fontId="16" type="noConversion"/>
  </si>
  <si>
    <t>15
복리후생비</t>
    <phoneticPr fontId="16" type="noConversion"/>
  </si>
  <si>
    <t>21
공공요금및제세</t>
    <phoneticPr fontId="16" type="noConversion"/>
  </si>
  <si>
    <t>214
수선유지교체비</t>
    <phoneticPr fontId="16" type="noConversion"/>
  </si>
  <si>
    <t>05
수선유지비</t>
    <phoneticPr fontId="16" type="noConversion"/>
  </si>
  <si>
    <t>201 일반운영비</t>
    <phoneticPr fontId="16" type="noConversion"/>
  </si>
  <si>
    <t>01 사무관리비</t>
    <phoneticPr fontId="16" type="noConversion"/>
  </si>
  <si>
    <t>02 공공운영비</t>
    <phoneticPr fontId="16" type="noConversion"/>
  </si>
  <si>
    <t>11 지급수수료</t>
    <phoneticPr fontId="16" type="noConversion"/>
  </si>
  <si>
    <t>13 임차료</t>
    <phoneticPr fontId="16" type="noConversion"/>
  </si>
  <si>
    <t>15 복리후생비</t>
    <phoneticPr fontId="16" type="noConversion"/>
  </si>
  <si>
    <t>21 공공요금 및 제세</t>
    <phoneticPr fontId="16" type="noConversion"/>
  </si>
  <si>
    <t>21 공공요금및제세</t>
    <phoneticPr fontId="16" type="noConversion"/>
  </si>
  <si>
    <t>202 여비</t>
    <phoneticPr fontId="16" type="noConversion"/>
  </si>
  <si>
    <t>214 수선유지교체비</t>
    <phoneticPr fontId="16" type="noConversion"/>
  </si>
  <si>
    <t>05 수선유지비</t>
    <phoneticPr fontId="16" type="noConversion"/>
  </si>
  <si>
    <t>시간</t>
  </si>
  <si>
    <t>03 무기계약근로자보수</t>
  </si>
  <si>
    <t>김재곤</t>
  </si>
  <si>
    <t>강덕열</t>
  </si>
  <si>
    <t>김일두</t>
  </si>
  <si>
    <t>김인주</t>
  </si>
  <si>
    <t>○ 상여금</t>
  </si>
  <si>
    <t>단가</t>
  </si>
  <si>
    <t>문태선</t>
  </si>
  <si>
    <t>○ 직급보조비</t>
  </si>
  <si>
    <t>○ 자녀학비보조수당</t>
  </si>
  <si>
    <t xml:space="preserve"> -  고등학교 : 350,000원×4명×4회  </t>
  </si>
  <si>
    <t>○ 초과근무수당</t>
  </si>
  <si>
    <t>일</t>
  </si>
  <si>
    <t>○ 복리후생비</t>
  </si>
  <si>
    <t>[환경사원]</t>
  </si>
  <si>
    <t>구 분</t>
  </si>
  <si>
    <t>(상여금 산정기준 : 기본급+특수업무수당+작업장려수당+정액급식비)</t>
  </si>
  <si>
    <t>1호봉</t>
  </si>
  <si>
    <t>상여금 산정기준</t>
  </si>
  <si>
    <t>(기본급+특수업무수당+작업장려수당+정액급식비)</t>
  </si>
  <si>
    <t>상여금 산정기준액</t>
  </si>
  <si>
    <t xml:space="preserve"> - 배우자 : 40,000원×210명×12월</t>
  </si>
  <si>
    <t>특수업무수당</t>
  </si>
  <si>
    <t xml:space="preserve"> - 둘째 : 60,000원×100명×12월</t>
  </si>
  <si>
    <t>작업장려수당</t>
  </si>
  <si>
    <t>정액급식비</t>
  </si>
  <si>
    <t>개월, 일</t>
  </si>
  <si>
    <t>○ 운전수당</t>
  </si>
  <si>
    <t>01  사무관리비</t>
  </si>
  <si>
    <t>○ 청소용품 구입비</t>
  </si>
  <si>
    <t>명, 개수</t>
  </si>
  <si>
    <t>일,회</t>
  </si>
  <si>
    <t>○ 리스료</t>
  </si>
  <si>
    <t xml:space="preserve">○ 공유재산 사용료 </t>
  </si>
  <si>
    <t xml:space="preserve"> </t>
  </si>
  <si>
    <t>개소</t>
  </si>
  <si>
    <t>○ 환경사원 피복비</t>
  </si>
  <si>
    <t xml:space="preserve"> - 방독필터 : 13,000원×30명×6회</t>
  </si>
  <si>
    <t>○ 환경사원복지관 공공요금</t>
  </si>
  <si>
    <t>○ 청소차량 유류비</t>
  </si>
  <si>
    <t>거리</t>
  </si>
  <si>
    <t>회,식</t>
  </si>
  <si>
    <t>202  여비</t>
  </si>
  <si>
    <t>01  국내여비</t>
  </si>
  <si>
    <t xml:space="preserve"> ○ 관내여비</t>
  </si>
  <si>
    <t xml:space="preserve"> ○ 관외여비</t>
  </si>
  <si>
    <t>214  수선유지교체비</t>
  </si>
  <si>
    <t>05  수선유지비</t>
    <phoneticPr fontId="16" type="noConversion"/>
  </si>
  <si>
    <t>217  관서업무비</t>
  </si>
  <si>
    <t>02  부서업무비</t>
    <phoneticPr fontId="16" type="noConversion"/>
  </si>
  <si>
    <t>101  인건비</t>
  </si>
  <si>
    <t xml:space="preserve"> ○ 사무용품구입</t>
    <phoneticPr fontId="16" type="noConversion"/>
  </si>
  <si>
    <t>- 복사용지 및 소모품비(토너) : 150,000원*12개월</t>
    <phoneticPr fontId="16" type="noConversion"/>
  </si>
  <si>
    <t xml:space="preserve"> ○ 무인방범 및 CCTV 관리수수료 : 88,000원*12개월 </t>
    <phoneticPr fontId="16" type="noConversion"/>
  </si>
  <si>
    <t xml:space="preserve"> ○ 신용카드 단말기 사용료 : 11,000원*12개월</t>
    <phoneticPr fontId="57" type="noConversion"/>
  </si>
  <si>
    <t>=</t>
    <phoneticPr fontId="57" type="noConversion"/>
  </si>
  <si>
    <t xml:space="preserve"> ○ 신용카드 결제서비스 대행수수료</t>
    <phoneticPr fontId="16" type="noConversion"/>
  </si>
  <si>
    <t xml:space="preserve"> ○ 정수기렌탈 : 20,000원*12개월</t>
    <phoneticPr fontId="16" type="noConversion"/>
  </si>
  <si>
    <t xml:space="preserve"> ○ 공기청정기 렌탈료 : 39,000원*12개월*1대</t>
    <phoneticPr fontId="57" type="noConversion"/>
  </si>
  <si>
    <t>○ 피복구입비</t>
  </si>
  <si>
    <t xml:space="preserve">  - 근무복(동절기,하절기) : 150,000원*3명*2회</t>
  </si>
  <si>
    <t xml:space="preserve">  - 방한복 : 200,000원*3명*1회</t>
  </si>
  <si>
    <t>○ 야간근무자 급량비</t>
  </si>
  <si>
    <r>
      <t>21</t>
    </r>
    <r>
      <rPr>
        <sz val="9"/>
        <color indexed="8"/>
        <rFont val="굴림"/>
        <family val="3"/>
        <charset val="129"/>
      </rPr>
      <t>공공요금및제세공과금</t>
    </r>
    <phoneticPr fontId="16" type="noConversion"/>
  </si>
  <si>
    <t xml:space="preserve"> ○ 문자메시지 발송비</t>
    <phoneticPr fontId="16" type="noConversion"/>
  </si>
  <si>
    <t xml:space="preserve"> ○ 택배비(도서지역 등기우편) : 90,000원*12개월</t>
    <phoneticPr fontId="16" type="noConversion"/>
  </si>
  <si>
    <t>○ 화재보험료 : 300,000원</t>
    <phoneticPr fontId="57" type="noConversion"/>
  </si>
  <si>
    <t>22 차량선박비</t>
    <phoneticPr fontId="16" type="noConversion"/>
  </si>
  <si>
    <t xml:space="preserve"> ○ 관내여비</t>
    <phoneticPr fontId="16" type="noConversion"/>
  </si>
  <si>
    <t>○ 피복구입비</t>
    <phoneticPr fontId="16" type="noConversion"/>
  </si>
  <si>
    <t>○ 야간근무자 급량비</t>
    <phoneticPr fontId="16" type="noConversion"/>
  </si>
  <si>
    <t>○쓰레기 종량제 봉투 구입</t>
  </si>
  <si>
    <t>○유지보수 관리계약</t>
  </si>
  <si>
    <t>○법적 정기검사 실시</t>
  </si>
  <si>
    <t>○법적 검사 실시</t>
  </si>
  <si>
    <t>○시설관리 전산프로그램 사용 수수료</t>
  </si>
  <si>
    <t>○ 사용중검사, 성능검사 각 연 1회(보일러 3대)</t>
  </si>
  <si>
    <t>○ 신용카드 결제에 따른 카드사 결제대행수수료</t>
  </si>
  <si>
    <t>○법적 전기 연차 점검</t>
  </si>
  <si>
    <t>○법적 소방 점검</t>
  </si>
  <si>
    <t>○승강기시설안전관리법에 의한 안전관리 대행</t>
  </si>
  <si>
    <t>○보일러 관체 내부 약품 세척 용역비</t>
  </si>
  <si>
    <t>○진남수영장 보일러 유지보수 계약비</t>
  </si>
  <si>
    <t>○진남수영장 회원관리 프로그램 용역비</t>
  </si>
  <si>
    <t>○수영장 회원관리 프로그램 서버 유지관리 용역비</t>
  </si>
  <si>
    <t>○수영장 수질개선을 위한 물탱크 청소</t>
  </si>
  <si>
    <t>○기계실 배수용 펌프 내부 청소 용역비</t>
  </si>
  <si>
    <t>○저수조 청소 용역비</t>
  </si>
  <si>
    <t>○연 1회 법정 책임보험 가입</t>
  </si>
  <si>
    <t>02 부서운영업무비</t>
  </si>
  <si>
    <t xml:space="preserve"> ○ 수영강사 공무직 전환으로 본부 일괄 편성</t>
  </si>
  <si>
    <t>'- 새벽출근(05:30)에 따른 야간근무</t>
  </si>
  <si>
    <t>○ 카드 결제에 따른 영수증 용지 구입</t>
  </si>
  <si>
    <t>○ 1box 12롤</t>
  </si>
  <si>
    <t>○ 쓰레기수수료종량제 시행지침에 따른 폐기물 처리</t>
  </si>
  <si>
    <t>○ 홍보 및 안내용 제작물 제작</t>
  </si>
  <si>
    <t>○ 전산기기 등 소모품 구입</t>
  </si>
  <si>
    <t>○ 연 1회 법정점검 실시 / 1대</t>
  </si>
  <si>
    <t>○ 연 1회 법정점검 실시</t>
  </si>
  <si>
    <t>○ 수영장 수질검사 수수료 (분기별 실시)</t>
  </si>
  <si>
    <t>○ 사용료 신용카드 결제에 따른 카드사 결제대행 수수료</t>
  </si>
  <si>
    <t>○ 연 2회 법정점검 실시</t>
  </si>
  <si>
    <t>○ 연 1회 법정 책임보험 가입대상　</t>
  </si>
  <si>
    <t>○ 수영장 회원에게 등록 안내 및 기간만기, 휴장안내 등 문자 사용료</t>
  </si>
  <si>
    <t>01 일반재료비</t>
  </si>
  <si>
    <t>○ 수영장 이물질을 응집시켜 여과</t>
  </si>
  <si>
    <t>05 수선유지비</t>
  </si>
  <si>
    <t>○ 수중청소기 2대 수리비</t>
  </si>
  <si>
    <t>○ 수영장, 탈의실 등 전기 사고 예방을 위한 전기설비 보수 필요</t>
  </si>
  <si>
    <t>○ 물 수위 조절 센서 수리</t>
  </si>
  <si>
    <t>○ 24시간 연중무휴 가동으로 정기적인 보수 필요</t>
  </si>
  <si>
    <t>○ 팩스, 복사기 등 사무기기 수리 비용</t>
  </si>
  <si>
    <t>○ 급수 및 스팀배관 등 노후로 인한 밸브류 작동 상태 불량</t>
  </si>
  <si>
    <t>○ 백화현상 및 곰팡이 발생 및 사고(베임) 위험　　</t>
  </si>
  <si>
    <t>○ (법정) 방역소독비 : 400,000원*12회</t>
  </si>
  <si>
    <t>○ (법정) 저수조 탱크 청소 용역비 : 600,000원*2회</t>
  </si>
  <si>
    <t>○ 저수조 탱크 연 2회 청소 
 - 관련근거 :「수도법」제44조, 시행규칙 제22조 3</t>
  </si>
  <si>
    <t>○ (법정) 승강기유지관리용역비 : 200,000원*12회</t>
  </si>
  <si>
    <t xml:space="preserve">○ 승강기(장애인용) 1대 유지관리용역 </t>
  </si>
  <si>
    <t>○ (법정) 승강기 정기검사 수수료 : 130,000원*1회</t>
  </si>
  <si>
    <t>○ 승강기시설안전관리법에 의한 안전관리 대행
- 관련근거 : 「승강기 안전관리법」 제31조</t>
  </si>
  <si>
    <t>○ (법정) 가스 정기검사 수수료 : 130,000원*1회</t>
  </si>
  <si>
    <t>○ 법적 정기검사 실시
   - 관련근거 : 「도시가스사업법」제17조제1항, 동법시행규칙 제25조제7항</t>
  </si>
  <si>
    <t>○ (법정) 수질검사용역비 : 200,000원*1회</t>
  </si>
  <si>
    <t>○ 법적 검사 실시(목욕수, 레지오넬라균 각 1회 실시)
- 관련근거 : 「수도법」제33조 및 동법시행령 제50조</t>
  </si>
  <si>
    <t>○ 보일러 유지관리 용역비 : 750,000원*2회</t>
  </si>
  <si>
    <t>○ 보일러 2대 유지관리용역</t>
  </si>
  <si>
    <t>21 공공요금 및 제세</t>
  </si>
  <si>
    <t xml:space="preserve">○ 장애인국민체육센터 통신요금 </t>
  </si>
  <si>
    <t xml:space="preserve">○ 장애인국민체육센터 전기요금 </t>
  </si>
  <si>
    <t xml:space="preserve">○ 장애인국민체육센터 상하수도요금 </t>
  </si>
  <si>
    <t xml:space="preserve">○ 문자메시지 사용요금 </t>
  </si>
  <si>
    <t>○ 가스사고배상책임보험 : 50,000원*1식</t>
  </si>
  <si>
    <t>○ 사무용품구입</t>
    <phoneticPr fontId="16" type="noConversion"/>
  </si>
  <si>
    <t xml:space="preserve"> 복합기 월사용료 외 추가분</t>
    <phoneticPr fontId="16" type="noConversion"/>
  </si>
  <si>
    <t xml:space="preserve"> ○ 전산소모비품비(토너, 드럼, 잉크 등)</t>
    <phoneticPr fontId="16" type="noConversion"/>
  </si>
  <si>
    <t>○ 전산 소모품</t>
    <phoneticPr fontId="16" type="noConversion"/>
  </si>
  <si>
    <t xml:space="preserve"> 칼라 프린트 잉크 및 토너(사무실2, 실험실1, 제어실3, 소장실1)</t>
    <phoneticPr fontId="16" type="noConversion"/>
  </si>
  <si>
    <t>○ 컴퓨터 수리비 (사무실11, 실험실1, 소장실1, 제어실10,계근대2)</t>
    <phoneticPr fontId="16" type="noConversion"/>
  </si>
  <si>
    <t xml:space="preserve"> ○ 청소용품 구입비</t>
    <phoneticPr fontId="16" type="noConversion"/>
  </si>
  <si>
    <t>○ 청소용품</t>
    <phoneticPr fontId="16" type="noConversion"/>
  </si>
  <si>
    <t xml:space="preserve"> ○ 기타  운영비품 구입</t>
    <phoneticPr fontId="16" type="noConversion"/>
  </si>
  <si>
    <t>○ 기타 운영비품</t>
    <phoneticPr fontId="16" type="noConversion"/>
  </si>
  <si>
    <t xml:space="preserve"> 제어실 근무의자, 회의용 탁자 구매 등</t>
    <phoneticPr fontId="16" type="noConversion"/>
  </si>
  <si>
    <t>○ 소각시설 운영비품</t>
    <phoneticPr fontId="16" type="noConversion"/>
  </si>
  <si>
    <t xml:space="preserve"> ○ 정기간행물 등 구독</t>
    <phoneticPr fontId="16" type="noConversion"/>
  </si>
  <si>
    <t>○ 정기 간행물</t>
    <phoneticPr fontId="16" type="noConversion"/>
  </si>
  <si>
    <t xml:space="preserve">  - 기술서적 및 업무용자료 구입 등 : 100,000원*2권*4회</t>
    <phoneticPr fontId="16" type="noConversion"/>
  </si>
  <si>
    <t xml:space="preserve">   물가자료 등 구매</t>
    <phoneticPr fontId="16" type="noConversion"/>
  </si>
  <si>
    <t xml:space="preserve"> ○ 유인물인쇄</t>
    <phoneticPr fontId="16" type="noConversion"/>
  </si>
  <si>
    <t>○ 유인물 인쇄</t>
    <phoneticPr fontId="16" type="noConversion"/>
  </si>
  <si>
    <t xml:space="preserve">  - 도면복사 / 제본,사진인화 등 : 30,000원*5종*10회</t>
    <phoneticPr fontId="16" type="noConversion"/>
  </si>
  <si>
    <t xml:space="preserve">  제본, 사진인화 관련</t>
    <phoneticPr fontId="16" type="noConversion"/>
  </si>
  <si>
    <t xml:space="preserve"> ○ 시설관련</t>
    <phoneticPr fontId="16" type="noConversion"/>
  </si>
  <si>
    <t>○ 시설관련</t>
    <phoneticPr fontId="16" type="noConversion"/>
  </si>
  <si>
    <t xml:space="preserve"> 도시형폐기물 견학자 기념품 제작</t>
    <phoneticPr fontId="16" type="noConversion"/>
  </si>
  <si>
    <t xml:space="preserve"> 안전, 화재 등 현수막 제작</t>
    <phoneticPr fontId="16" type="noConversion"/>
  </si>
  <si>
    <t xml:space="preserve"> ○ 전문기관 용역비</t>
    <phoneticPr fontId="16" type="noConversion"/>
  </si>
  <si>
    <t>○ 전문기관 용역</t>
    <phoneticPr fontId="16" type="noConversion"/>
  </si>
  <si>
    <t xml:space="preserve">   - 작업환경 측정(특수건강검진 관련) : 3,600,000원*2회(상,하반기)</t>
    <phoneticPr fontId="16" type="noConversion"/>
  </si>
  <si>
    <t xml:space="preserve">  산업안전보건법 제42조(작업환경측정등)제4항 관련, 2회/년</t>
    <phoneticPr fontId="16" type="noConversion"/>
  </si>
  <si>
    <t>『소방시설설치유지 및 안전관리에 관한 법률』제25조 관련(작동기능점검, 종합정밀점검)</t>
    <phoneticPr fontId="16" type="noConversion"/>
  </si>
  <si>
    <t xml:space="preserve"> 대기환경보전법 제39조(자가측정) 관련, 1회/2주</t>
    <phoneticPr fontId="16" type="noConversion"/>
  </si>
  <si>
    <t>「자원순환기본법」제21조 의거</t>
    <phoneticPr fontId="16" type="noConversion"/>
  </si>
  <si>
    <t xml:space="preserve"> 대기환경보전법 제32조(측정기기의 부착 등) 4항 관련, 1회/월</t>
    <phoneticPr fontId="16" type="noConversion"/>
  </si>
  <si>
    <t xml:space="preserve"> 승강기시설 안전관리법 제17조(승강기의 자체점검) 1함 및 4항 관련, 1회/월</t>
    <phoneticPr fontId="16" type="noConversion"/>
  </si>
  <si>
    <t xml:space="preserve"> 도시형폐기물 내 예초작업(3회)</t>
    <phoneticPr fontId="16" type="noConversion"/>
  </si>
  <si>
    <t xml:space="preserve"> ○ 법정정기검사수수료</t>
    <phoneticPr fontId="16" type="noConversion"/>
  </si>
  <si>
    <t>○ 법정검사 수수료</t>
    <phoneticPr fontId="16" type="noConversion"/>
  </si>
  <si>
    <t>환경분야 시험ㆍ검사 등에 관한 법률 제11조(측정기기의 정도검사) 제 1항 및 4항 관련, 1회/년</t>
    <phoneticPr fontId="16" type="noConversion"/>
  </si>
  <si>
    <t>잔류성유기오염물질관리법 제19조(잔류성유기오염물질의 측정) 및 동법 시행규칙 제14조 관련</t>
    <phoneticPr fontId="16" type="noConversion"/>
  </si>
  <si>
    <t xml:space="preserve">  -  기타(보일러,압력용기,호이스트 등) : 5,000,000원*1회</t>
    <phoneticPr fontId="16" type="noConversion"/>
  </si>
  <si>
    <t>산업안전보건법 제36조(안전검사) 1항 관련</t>
    <phoneticPr fontId="16" type="noConversion"/>
  </si>
  <si>
    <t xml:space="preserve"> ○ 에너지 회수 및 온실가스 관련 분석(소각시설 / 바이오 / 폐수 등)</t>
    <phoneticPr fontId="16" type="noConversion"/>
  </si>
  <si>
    <t>○ 에너지 회수 및 온실가스 관련 분석</t>
    <phoneticPr fontId="16" type="noConversion"/>
  </si>
  <si>
    <t xml:space="preserve"> 반입폐기물 성상분석, 1회/월</t>
    <phoneticPr fontId="16" type="noConversion"/>
  </si>
  <si>
    <t xml:space="preserve"> (우수)비점오염원 관리규정</t>
    <phoneticPr fontId="16" type="noConversion"/>
  </si>
  <si>
    <t xml:space="preserve"> 바이오 및 폐수 운영관련</t>
    <phoneticPr fontId="16" type="noConversion"/>
  </si>
  <si>
    <t xml:space="preserve"> 바이오시설 운영관련</t>
    <phoneticPr fontId="16" type="noConversion"/>
  </si>
  <si>
    <t xml:space="preserve">  - 각 계측기 검교정(에너지 회수관련)  : 1,000,000원 *1회*15지점</t>
    <phoneticPr fontId="16" type="noConversion"/>
  </si>
  <si>
    <t xml:space="preserve"> 자원순환법 에너지 회수 부분관련 자료(측정기기는 1년 1회이상 검교정을 실시)</t>
    <phoneticPr fontId="16" type="noConversion"/>
  </si>
  <si>
    <t xml:space="preserve"> ○  공개입찰(나라장터) 수수료 등 : 100,000원*6월</t>
    <phoneticPr fontId="16" type="noConversion"/>
  </si>
  <si>
    <t xml:space="preserve"> 나라장터 물품구매 수수료</t>
    <phoneticPr fontId="16" type="noConversion"/>
  </si>
  <si>
    <t xml:space="preserve"> ○ 렌트비용</t>
    <phoneticPr fontId="16" type="noConversion"/>
  </si>
  <si>
    <t>○ 렌트비용</t>
    <phoneticPr fontId="16" type="noConversion"/>
  </si>
  <si>
    <t xml:space="preserve"> 비데(화장실3곳)</t>
    <phoneticPr fontId="16" type="noConversion"/>
  </si>
  <si>
    <t xml:space="preserve"> 복합기(사무실, 계근대)</t>
    <phoneticPr fontId="16" type="noConversion"/>
  </si>
  <si>
    <t xml:space="preserve">  ○ 장비임대료</t>
    <phoneticPr fontId="16" type="noConversion"/>
  </si>
  <si>
    <t>○ 장비임대료</t>
    <phoneticPr fontId="16" type="noConversion"/>
  </si>
  <si>
    <t xml:space="preserve">  슬러지 준설(비점오염원 퇴적물 등)</t>
    <phoneticPr fontId="16" type="noConversion"/>
  </si>
  <si>
    <t xml:space="preserve"> 지게차 ,포크레인 등 시설운영관련 임대</t>
    <phoneticPr fontId="16" type="noConversion"/>
  </si>
  <si>
    <t xml:space="preserve"> ○ 업무용 차량임차료(렌터카)</t>
    <phoneticPr fontId="16" type="noConversion"/>
  </si>
  <si>
    <t>○ 차량유지비</t>
    <phoneticPr fontId="16" type="noConversion"/>
  </si>
  <si>
    <t>15  기타복리후생비</t>
    <phoneticPr fontId="16" type="noConversion"/>
  </si>
  <si>
    <t>○ 피복구입</t>
    <phoneticPr fontId="16" type="noConversion"/>
  </si>
  <si>
    <t xml:space="preserve">  동복 지급(2벌)</t>
    <phoneticPr fontId="16" type="noConversion"/>
  </si>
  <si>
    <t xml:space="preserve">  춘추복 지급(2벌)</t>
    <phoneticPr fontId="16" type="noConversion"/>
  </si>
  <si>
    <t>○ 개인 안전장구 구입비</t>
    <phoneticPr fontId="16" type="noConversion"/>
  </si>
  <si>
    <t>○ 개인안전 장구 구입</t>
    <phoneticPr fontId="16" type="noConversion"/>
  </si>
  <si>
    <t xml:space="preserve">  안전화, 안전모 지급(2회/년)</t>
    <phoneticPr fontId="16" type="noConversion"/>
  </si>
  <si>
    <t xml:space="preserve">  유해가스(바이오, 폐수) 및 비산먼지 제거용 마스크, 방진복 지급(매월)</t>
    <phoneticPr fontId="16" type="noConversion"/>
  </si>
  <si>
    <t>○ 급량비</t>
    <phoneticPr fontId="16" type="noConversion"/>
  </si>
  <si>
    <t xml:space="preserve">  시간외근무자 급식비 지급</t>
    <phoneticPr fontId="16" type="noConversion"/>
  </si>
  <si>
    <t xml:space="preserve"> 인터넷 3회선(TMS실, 사무실, 계근대시설)</t>
    <phoneticPr fontId="16" type="noConversion"/>
  </si>
  <si>
    <t>『전파법』제67조(전파사용료)에 의거 무전기 전파 사용료 납부(20대)</t>
    <phoneticPr fontId="16" type="noConversion"/>
  </si>
  <si>
    <t xml:space="preserve"> 계약관련 문서 등기발송(협력업체)</t>
    <phoneticPr fontId="16" type="noConversion"/>
  </si>
  <si>
    <t xml:space="preserve"> ○ 주민세</t>
    <phoneticPr fontId="16" type="noConversion"/>
  </si>
  <si>
    <t xml:space="preserve"> ○ 협회비</t>
    <phoneticPr fontId="16" type="noConversion"/>
  </si>
  <si>
    <t>○ 협회비</t>
    <phoneticPr fontId="16" type="noConversion"/>
  </si>
  <si>
    <t xml:space="preserve"> 산업안전관리 협회 등록</t>
    <phoneticPr fontId="16" type="noConversion"/>
  </si>
  <si>
    <t xml:space="preserve">  -  기타협회비(전국 생활폐기물 자원회수 운영협회) : 300,000원*1회</t>
    <phoneticPr fontId="16" type="noConversion"/>
  </si>
  <si>
    <t xml:space="preserve"> 전국 생활폐기물 자원회수시설 운영협회(소장단)</t>
    <phoneticPr fontId="16" type="noConversion"/>
  </si>
  <si>
    <t xml:space="preserve"> ○ 환경책임보험료</t>
    <phoneticPr fontId="16" type="noConversion"/>
  </si>
  <si>
    <t>○ 환경책임보험료</t>
    <phoneticPr fontId="16" type="noConversion"/>
  </si>
  <si>
    <t>「환경오염피해배상책임 및 구제에 관한 법률」제17조 의거 환경책임보험의무 가입</t>
    <phoneticPr fontId="16" type="noConversion"/>
  </si>
  <si>
    <t xml:space="preserve"> ○ 폐기물처분 분담금</t>
    <phoneticPr fontId="16" type="noConversion"/>
  </si>
  <si>
    <t>○ 폐기물처분 분담금</t>
    <phoneticPr fontId="16" type="noConversion"/>
  </si>
  <si>
    <t>발생량</t>
    <phoneticPr fontId="16" type="noConversion"/>
  </si>
  <si>
    <t>요율</t>
    <phoneticPr fontId="16" type="noConversion"/>
  </si>
  <si>
    <t>산정지수</t>
    <phoneticPr fontId="16" type="noConversion"/>
  </si>
  <si>
    <t xml:space="preserve"> ○ 차량유지 공공요금(지게차)</t>
    <phoneticPr fontId="16" type="noConversion"/>
  </si>
  <si>
    <t>○ 차량유지 공공요금(지게차)</t>
    <phoneticPr fontId="16" type="noConversion"/>
  </si>
  <si>
    <t xml:space="preserve">  - 자동차세 : 100,000원*1대*1회</t>
    <phoneticPr fontId="16" type="noConversion"/>
  </si>
  <si>
    <t xml:space="preserve"> 지게차 자동차세(2회/년)</t>
    <phoneticPr fontId="16" type="noConversion"/>
  </si>
  <si>
    <t xml:space="preserve">  - 환경개선부담금 : 150,000원*1대*2회</t>
    <phoneticPr fontId="16" type="noConversion"/>
  </si>
  <si>
    <t xml:space="preserve"> 경유차량 환경개선부담금</t>
    <phoneticPr fontId="16" type="noConversion"/>
  </si>
  <si>
    <t xml:space="preserve"> 지게차 보험료</t>
    <phoneticPr fontId="16" type="noConversion"/>
  </si>
  <si>
    <t>22 차량.선박비</t>
    <phoneticPr fontId="16" type="noConversion"/>
  </si>
  <si>
    <t xml:space="preserve"> ○ 렌터카, 지게차, 암롤차 유지비</t>
    <phoneticPr fontId="16" type="noConversion"/>
  </si>
  <si>
    <t xml:space="preserve"> 소모품(엔진오일 등) 교체</t>
    <phoneticPr fontId="16" type="noConversion"/>
  </si>
  <si>
    <t xml:space="preserve"> 연료(경유) 구입</t>
    <phoneticPr fontId="16" type="noConversion"/>
  </si>
  <si>
    <t>01  국내여비</t>
    <phoneticPr fontId="16" type="noConversion"/>
  </si>
  <si>
    <t>206  재료비</t>
    <phoneticPr fontId="16" type="noConversion"/>
  </si>
  <si>
    <t>02  약품비</t>
    <phoneticPr fontId="16" type="noConversion"/>
  </si>
  <si>
    <t>214  수선유지교체비</t>
    <phoneticPr fontId="16" type="noConversion"/>
  </si>
  <si>
    <t>○ 보수 및 운영비</t>
    <phoneticPr fontId="16" type="noConversion"/>
  </si>
  <si>
    <t xml:space="preserve">  소각시설 설치 운영지침 해설서(201210최종본) : 유지관리비 산출내역 참조</t>
    <phoneticPr fontId="16" type="noConversion"/>
  </si>
  <si>
    <t xml:space="preserve">  소각시설 총 공사비 : 35,889,672천원</t>
    <phoneticPr fontId="16" type="noConversion"/>
  </si>
  <si>
    <t xml:space="preserve">  바이오시설 총 공사비 : 6,613,000천원</t>
    <phoneticPr fontId="16" type="noConversion"/>
  </si>
  <si>
    <t>○ CleanSYS(TMS)소모품 구매 등</t>
    <phoneticPr fontId="16" type="noConversion"/>
  </si>
  <si>
    <t>○ CleanSYS(대기측정기기) 소모품구매</t>
    <phoneticPr fontId="16" type="noConversion"/>
  </si>
  <si>
    <t xml:space="preserve">  환경분야 시험․검사등에 관한법률 시행규칙 제9조제1항제1호에 의거 </t>
    <phoneticPr fontId="16" type="noConversion"/>
  </si>
  <si>
    <t xml:space="preserve"> - CleanSYS(TMS)유지관리 부품 구매 :  4,000,000 * 1식</t>
    <phoneticPr fontId="16" type="noConversion"/>
  </si>
  <si>
    <t xml:space="preserve">  표준가스 교체주기 준수(CO, HCL, NOx, SOx, O2 등), 기타 소모품 구매</t>
    <phoneticPr fontId="16" type="noConversion"/>
  </si>
  <si>
    <t>○ 윤활유 구매 : 크레인 및 유압장치 등 유압유 교체용</t>
    <phoneticPr fontId="16" type="noConversion"/>
  </si>
  <si>
    <t>○ 그리스 : 6,000원*10L*4회</t>
    <phoneticPr fontId="16" type="noConversion"/>
  </si>
  <si>
    <t>○ 그리스 구매 : 회전기기류 및 유압설비 그리스 교체용</t>
    <phoneticPr fontId="16" type="noConversion"/>
  </si>
  <si>
    <t>○ 소각시설 관련 구매</t>
    <phoneticPr fontId="16" type="noConversion"/>
  </si>
  <si>
    <t xml:space="preserve">  소각로 내부 확인용 강화유리 구매</t>
    <phoneticPr fontId="16" type="noConversion"/>
  </si>
  <si>
    <t xml:space="preserve">  소각로 출구 법적온도(850℃) 측정용 온도계 구매('18년도 교체 : 15개)</t>
    <phoneticPr fontId="16" type="noConversion"/>
  </si>
  <si>
    <t xml:space="preserve"> - 약품 관련 분사 노즐(팁포함) 구매 : 3,500,000원*2set</t>
    <phoneticPr fontId="16" type="noConversion"/>
  </si>
  <si>
    <t xml:space="preserve">  액상소석회 요소수 분무용 노즐 및 팁 구매(각 2EA)</t>
    <phoneticPr fontId="16" type="noConversion"/>
  </si>
  <si>
    <t xml:space="preserve"> - 크레인 와이어 구매 : 600,000원* 4set</t>
    <phoneticPr fontId="16" type="noConversion"/>
  </si>
  <si>
    <t xml:space="preserve">  크레인 버켓 예비품 구매(2와이어(S,Z)/1버켓) - 2호기</t>
    <phoneticPr fontId="16" type="noConversion"/>
  </si>
  <si>
    <t xml:space="preserve"> - 크레인 전선 케이블 구매 : 1,100,000원* 2set</t>
    <phoneticPr fontId="16" type="noConversion"/>
  </si>
  <si>
    <t xml:space="preserve">  크레인 버켓 예비품 구매(1전선케이블/1버켓) - 2호기</t>
    <phoneticPr fontId="16" type="noConversion"/>
  </si>
  <si>
    <t>○ 건축설비 관련 구매</t>
    <phoneticPr fontId="16" type="noConversion"/>
  </si>
  <si>
    <t xml:space="preserve">  시설기기 감시용  CCTV 모니터 구매(24시간 연속가동에 따른 소모) </t>
    <phoneticPr fontId="16" type="noConversion"/>
  </si>
  <si>
    <t>○ 기타 소모자제구매 : 각시설에 필요한 잡자제 구매</t>
    <phoneticPr fontId="16" type="noConversion"/>
  </si>
  <si>
    <t>○ 작업도구(공구 등) 구매 : 유지보수기간에 필요한 공구 구입</t>
    <phoneticPr fontId="16" type="noConversion"/>
  </si>
  <si>
    <t>○ 시설(시스템) 유지 관리</t>
    <phoneticPr fontId="16" type="noConversion"/>
  </si>
  <si>
    <t>215  동력비</t>
    <phoneticPr fontId="16" type="noConversion"/>
  </si>
  <si>
    <t>○ 공업용수 사용요금</t>
    <phoneticPr fontId="16" type="noConversion"/>
  </si>
  <si>
    <t>○ 연료비</t>
    <phoneticPr fontId="16" type="noConversion"/>
  </si>
  <si>
    <t xml:space="preserve">  '17년도 시설이상 관련 비상정지 : 4회</t>
    <phoneticPr fontId="16" type="noConversion"/>
  </si>
  <si>
    <t>217  관서업무비</t>
    <phoneticPr fontId="16" type="noConversion"/>
  </si>
  <si>
    <t>기본액(30명기준)</t>
    <phoneticPr fontId="16" type="noConversion"/>
  </si>
  <si>
    <t>월</t>
    <phoneticPr fontId="16" type="noConversion"/>
  </si>
  <si>
    <t>추가금액</t>
    <phoneticPr fontId="16" type="noConversion"/>
  </si>
  <si>
    <t>추가명</t>
    <phoneticPr fontId="16" type="noConversion"/>
  </si>
  <si>
    <t xml:space="preserve">  부서업무비 : 30인 이하(350천원),1명추가시(5,000천원/월)</t>
    <phoneticPr fontId="16" type="noConversion"/>
  </si>
  <si>
    <t xml:space="preserve"> ○ 부서업무비</t>
    <phoneticPr fontId="16" type="noConversion"/>
  </si>
  <si>
    <t xml:space="preserve">  ○ 대행사업관리비 수입(봉황산자연휴양림 운영)</t>
    <phoneticPr fontId="16" type="noConversion"/>
  </si>
  <si>
    <t xml:space="preserve">  ○ 대행사업관리비 수입(도시형폐기물처리시설)</t>
    <phoneticPr fontId="16" type="noConversion"/>
  </si>
  <si>
    <t xml:space="preserve"> ○ 수탁자산취득비(생활폐기물수집운반)</t>
    <phoneticPr fontId="16" type="noConversion"/>
  </si>
  <si>
    <t xml:space="preserve"> ○ 시설비및부대비,수탁자산취득비(도시형폐기물처리시설)</t>
    <phoneticPr fontId="16" type="noConversion"/>
  </si>
  <si>
    <t xml:space="preserve">  - 건설기계(지게차) 교육 : 300,000원 * 4명</t>
    <phoneticPr fontId="16" type="noConversion"/>
  </si>
  <si>
    <t xml:space="preserve">  - 목욕업 위생교육 : 60,000원 * 1명</t>
    <phoneticPr fontId="16" type="noConversion"/>
  </si>
  <si>
    <t xml:space="preserve">  - 소방안전 관리자 보수교육 : 55,000원 * 20명</t>
    <phoneticPr fontId="16" type="noConversion"/>
  </si>
  <si>
    <t xml:space="preserve">  - 전기안전관리자 : 150,000원 * 2명</t>
    <phoneticPr fontId="16" type="noConversion"/>
  </si>
  <si>
    <t xml:space="preserve"> - 고압가스사용자자동차운전자(온라인) 교육 : 21,000원 * 10명 </t>
    <phoneticPr fontId="16" type="noConversion"/>
  </si>
  <si>
    <t xml:space="preserve"> - 한글 2022 : </t>
    <phoneticPr fontId="16" type="noConversion"/>
  </si>
  <si>
    <t xml:space="preserve">  -  비데 렌트비용 : 22,000원*6대*12월</t>
    <phoneticPr fontId="16" type="noConversion"/>
  </si>
  <si>
    <t xml:space="preserve">○ 이사회 참석수당 </t>
    <phoneticPr fontId="16" type="noConversion"/>
  </si>
  <si>
    <t xml:space="preserve"> ○ 지역사회공헌인정제 재인정 심사비 : 440,000원 * 1식</t>
    <phoneticPr fontId="16" type="noConversion"/>
  </si>
  <si>
    <t>[국내여비](2022년 예산 편성과 산출 근거 동일, 2022년 계산 오류)</t>
    <phoneticPr fontId="16" type="noConversion"/>
  </si>
  <si>
    <t>800 예비비및기타</t>
    <phoneticPr fontId="16" type="noConversion"/>
  </si>
  <si>
    <t>○ 사무실 위생용품(종량제봉투 등) 구입 :</t>
  </si>
  <si>
    <t>○ 신문구독료</t>
  </si>
  <si>
    <t xml:space="preserve">○ 유인물인쇄 </t>
  </si>
  <si>
    <t>○ TV,신문,잡지등에 의한 공고료 :  6,600,000원*1식</t>
  </si>
  <si>
    <t xml:space="preserve"> - Microsoft Office :</t>
    <phoneticPr fontId="16" type="noConversion"/>
  </si>
  <si>
    <t xml:space="preserve"> - 알약 :</t>
    <phoneticPr fontId="16" type="noConversion"/>
  </si>
  <si>
    <t>○ 공단 업무용 수첩 제작 :</t>
  </si>
  <si>
    <t xml:space="preserve">  - 기계설비유지 직무교육 : 300,000원 * 1명</t>
    <phoneticPr fontId="16" type="noConversion"/>
  </si>
  <si>
    <t xml:space="preserve">  - 대기,수질,폐기물처리 환경관리인 : 100,000원 * 1명</t>
    <phoneticPr fontId="16" type="noConversion"/>
  </si>
  <si>
    <t xml:space="preserve">  - 보일러 검사기기대상 관리자 : 100,000원 * 3명</t>
    <phoneticPr fontId="16" type="noConversion"/>
  </si>
  <si>
    <t xml:space="preserve">  - 수도시설 관리자 : 100,000원 * 1명</t>
    <phoneticPr fontId="16" type="noConversion"/>
  </si>
  <si>
    <t xml:space="preserve">  - 승강기 안전관리자 : 100,000원 * 2명</t>
    <phoneticPr fontId="16" type="noConversion"/>
  </si>
  <si>
    <t>01 국내여비(체육시설팀)</t>
  </si>
  <si>
    <t>206 재료비</t>
  </si>
  <si>
    <t>○ 방역소독약품 구입 : 500,000원*2회</t>
  </si>
  <si>
    <t xml:space="preserve">○수영장내/외부벌레퇴치약품살포/감염병예방약품 </t>
  </si>
  <si>
    <t>02 약품비</t>
  </si>
  <si>
    <t>02 수선유지비</t>
  </si>
  <si>
    <t>○ 회의개최 시 음식물 및 다과, 체육대회 식대 포함
   (1년이상 근로계약을 체결하는 비정규직 포함)</t>
  </si>
  <si>
    <t xml:space="preserve"> ○ 부서운영비(체육시설팀)</t>
  </si>
  <si>
    <t>04
기간제근로자등보수</t>
  </si>
  <si>
    <t>04 기간제근로자등보수</t>
  </si>
  <si>
    <t>201
일반운영비</t>
  </si>
  <si>
    <t>○ 공기청정기 2대 임차료</t>
  </si>
  <si>
    <t xml:space="preserve"> - 고등학교 : 350,000원×5명×4회 </t>
  </si>
  <si>
    <t>[당직전담원]</t>
  </si>
  <si>
    <t>○ 사무용품 등 구입비</t>
  </si>
  <si>
    <t>명.개수</t>
  </si>
  <si>
    <t>○ 지급수수료</t>
  </si>
  <si>
    <t>15  복리후생비</t>
  </si>
  <si>
    <t>○ 환경사원 맞춤형 복지비 : 1,000,000원×275명×0.98</t>
  </si>
  <si>
    <t>21  공공요금및제세</t>
  </si>
  <si>
    <t>반장및환경사원 임금</t>
  </si>
  <si>
    <t>02 전산개발비</t>
  </si>
  <si>
    <t xml:space="preserve"> ○ 대행폐기물 배출신고 시스템 개발</t>
  </si>
  <si>
    <t xml:space="preserve">  -  공단홈페이지 내 배출신고 예약 시스템 개발 : 40,000,000원×1식</t>
  </si>
  <si>
    <t>02  부서업무비</t>
  </si>
  <si>
    <t>1) 공영주차장 관리 운영</t>
    <phoneticPr fontId="16" type="noConversion"/>
  </si>
  <si>
    <t>2) 돌산공원주차장 운영</t>
    <phoneticPr fontId="16" type="noConversion"/>
  </si>
  <si>
    <t>3) 봉황산자연휴양림 운영</t>
    <phoneticPr fontId="16" type="noConversion"/>
  </si>
  <si>
    <t>4) 생활폐기물수집운반</t>
    <phoneticPr fontId="16" type="noConversion"/>
  </si>
  <si>
    <t>5) 종량제물품공급</t>
    <phoneticPr fontId="16" type="noConversion"/>
  </si>
  <si>
    <t>6) 진남수영장</t>
    <phoneticPr fontId="16" type="noConversion"/>
  </si>
  <si>
    <t>7) 망마국민체육센터</t>
    <phoneticPr fontId="16" type="noConversion"/>
  </si>
  <si>
    <t>8) 장애인국민체육센터</t>
    <phoneticPr fontId="16" type="noConversion"/>
  </si>
  <si>
    <t>9) 도시형폐기물처리시설</t>
    <phoneticPr fontId="16" type="noConversion"/>
  </si>
  <si>
    <t>○ 수탁자산취득비(돌산공원주차장)</t>
    <phoneticPr fontId="17" type="noConversion"/>
  </si>
  <si>
    <t>○ 수탁자산취득비(종량제물품공급)</t>
    <phoneticPr fontId="16" type="noConversion"/>
  </si>
  <si>
    <t>6) 년간 장애인국민체육센터관리수입</t>
    <phoneticPr fontId="16" type="noConversion"/>
  </si>
  <si>
    <t>4) 년간 종량제물품판매수입</t>
    <phoneticPr fontId="16" type="noConversion"/>
  </si>
  <si>
    <r>
      <t>여수시도시관리공단 이사장   김  유  화</t>
    </r>
    <r>
      <rPr>
        <b/>
        <sz val="16"/>
        <rFont val="굴림"/>
        <family val="3"/>
        <charset val="129"/>
      </rPr>
      <t xml:space="preserve">  </t>
    </r>
    <phoneticPr fontId="16" type="noConversion"/>
  </si>
  <si>
    <t>4.  자  금  운  영  계  획</t>
    <phoneticPr fontId="16" type="noConversion"/>
  </si>
  <si>
    <t>○ 자금운영계획</t>
    <phoneticPr fontId="16" type="noConversion"/>
  </si>
  <si>
    <t>가.수입자금</t>
    <phoneticPr fontId="16" type="noConversion"/>
  </si>
  <si>
    <t>(단위:천원)</t>
  </si>
  <si>
    <t>구분</t>
  </si>
  <si>
    <t>당년도 예산
(A)</t>
    <phoneticPr fontId="16" type="noConversion"/>
  </si>
  <si>
    <t>전년도 예산
(B)</t>
    <phoneticPr fontId="16" type="noConversion"/>
  </si>
  <si>
    <t>증 감
(A-B)</t>
    <phoneticPr fontId="16" type="noConversion"/>
  </si>
  <si>
    <t>수입자금</t>
    <phoneticPr fontId="16" type="noConversion"/>
  </si>
  <si>
    <t>임대사업수익</t>
    <phoneticPr fontId="16" type="noConversion"/>
  </si>
  <si>
    <t>대행사업수익</t>
    <phoneticPr fontId="16" type="noConversion"/>
  </si>
  <si>
    <t>이자수익</t>
  </si>
  <si>
    <t>기타영업외수익</t>
  </si>
  <si>
    <t>비유동자산처분수입</t>
    <phoneticPr fontId="16" type="noConversion"/>
  </si>
  <si>
    <t>유동부채수입</t>
    <phoneticPr fontId="16" type="noConversion"/>
  </si>
  <si>
    <t>자본잉여금수입</t>
    <phoneticPr fontId="16" type="noConversion"/>
  </si>
  <si>
    <t>계</t>
    <phoneticPr fontId="16" type="noConversion"/>
  </si>
  <si>
    <t>전년이월금</t>
    <phoneticPr fontId="16" type="noConversion"/>
  </si>
  <si>
    <t>사 고 이 월 금</t>
    <phoneticPr fontId="16" type="noConversion"/>
  </si>
  <si>
    <t>나. 지출자금</t>
    <phoneticPr fontId="16" type="noConversion"/>
  </si>
  <si>
    <t xml:space="preserve">     (단위 : 천원)</t>
    <phoneticPr fontId="16" type="noConversion"/>
  </si>
  <si>
    <t>구   분</t>
    <phoneticPr fontId="16" type="noConversion"/>
  </si>
  <si>
    <t>당년도 예산
(A)</t>
    <phoneticPr fontId="16" type="noConversion"/>
  </si>
  <si>
    <t>전년도 예산
(B)</t>
    <phoneticPr fontId="16" type="noConversion"/>
  </si>
  <si>
    <t>증 감
(A-B)</t>
    <phoneticPr fontId="16" type="noConversion"/>
  </si>
  <si>
    <t>비고</t>
    <phoneticPr fontId="16" type="noConversion"/>
  </si>
  <si>
    <t>지출자금</t>
    <phoneticPr fontId="16" type="noConversion"/>
  </si>
  <si>
    <t>법인세등</t>
    <phoneticPr fontId="16" type="noConversion"/>
  </si>
  <si>
    <t>무형자산및기타비유동자산취득</t>
    <phoneticPr fontId="16" type="noConversion"/>
  </si>
  <si>
    <t>보증금</t>
    <phoneticPr fontId="16" type="noConversion"/>
  </si>
  <si>
    <t>유동부채상환</t>
    <phoneticPr fontId="16" type="noConversion"/>
  </si>
  <si>
    <t>선수금상환</t>
    <phoneticPr fontId="16" type="noConversion"/>
  </si>
  <si>
    <t>기타유동부채상환</t>
    <phoneticPr fontId="16" type="noConversion"/>
  </si>
  <si>
    <t>기타자본적지출</t>
    <phoneticPr fontId="16" type="noConversion"/>
  </si>
  <si>
    <t>투자자산</t>
    <phoneticPr fontId="16" type="noConversion"/>
  </si>
  <si>
    <t>예비비</t>
    <phoneticPr fontId="16" type="noConversion"/>
  </si>
  <si>
    <t>자본예비비</t>
    <phoneticPr fontId="16" type="noConversion"/>
  </si>
  <si>
    <t>전년이월금</t>
    <phoneticPr fontId="16" type="noConversion"/>
  </si>
  <si>
    <t>사고이월금</t>
    <phoneticPr fontId="16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</si>
  <si>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고객 모니터링단 활동비 : 10,000원 * 12명 * 12월</t>
    </r>
  </si>
  <si>
    <t>3. 2024년 예산 총괄표  ………………………………………………………………</t>
    <phoneticPr fontId="16" type="noConversion"/>
  </si>
  <si>
    <t xml:space="preserve">                               가. 수입예산 총괄표 ………………………………………………………</t>
    <phoneticPr fontId="16" type="noConversion"/>
  </si>
  <si>
    <t xml:space="preserve">                               나. 지출예산 총괄표 ………………………………………………………</t>
    <phoneticPr fontId="16" type="noConversion"/>
  </si>
  <si>
    <t xml:space="preserve">                               다. 지출예산 ………………………………………………………………</t>
    <phoneticPr fontId="16" type="noConversion"/>
  </si>
  <si>
    <t>제1조 (총칙) 2024년 여수시도시관리공단의 예산은 다음과 같이 정한다.</t>
    <phoneticPr fontId="16" type="noConversion"/>
  </si>
  <si>
    <t>500</t>
  </si>
  <si>
    <t>500</t>
    <phoneticPr fontId="16" type="noConversion"/>
  </si>
  <si>
    <t>가. 수입예산 총괄표(사업수익+자본적수입)</t>
    <phoneticPr fontId="16" type="noConversion"/>
  </si>
  <si>
    <t>600 사업수익</t>
    <phoneticPr fontId="16" type="noConversion"/>
  </si>
  <si>
    <t>구분</t>
    <phoneticPr fontId="16" type="noConversion"/>
  </si>
  <si>
    <t>관</t>
    <phoneticPr fontId="16" type="noConversion"/>
  </si>
  <si>
    <t>항</t>
    <phoneticPr fontId="16" type="noConversion"/>
  </si>
  <si>
    <t>세항</t>
    <phoneticPr fontId="16" type="noConversion"/>
  </si>
  <si>
    <t>100 자본적수입</t>
    <phoneticPr fontId="16" type="noConversion"/>
  </si>
  <si>
    <t>나. 지출예산 총괄표(사업수익+자본적수입)</t>
    <phoneticPr fontId="16" type="noConversion"/>
  </si>
  <si>
    <t>분야부분</t>
    <phoneticPr fontId="16" type="noConversion"/>
  </si>
  <si>
    <t>정책사업</t>
    <phoneticPr fontId="16" type="noConversion"/>
  </si>
  <si>
    <t>단위사업</t>
    <phoneticPr fontId="16" type="noConversion"/>
  </si>
  <si>
    <t>세부사업</t>
    <phoneticPr fontId="16" type="noConversion"/>
  </si>
  <si>
    <t>공영주차장 관리운영</t>
    <phoneticPr fontId="16" type="noConversion"/>
  </si>
  <si>
    <t>인건비</t>
    <phoneticPr fontId="16" type="noConversion"/>
  </si>
  <si>
    <t>수선유지교체비</t>
    <phoneticPr fontId="16" type="noConversion"/>
  </si>
  <si>
    <t>공영주차장 시설 유지보수</t>
    <phoneticPr fontId="16" type="noConversion"/>
  </si>
  <si>
    <t>일반운영비</t>
    <phoneticPr fontId="16" type="noConversion"/>
  </si>
  <si>
    <t>여비</t>
    <phoneticPr fontId="16" type="noConversion"/>
  </si>
  <si>
    <t>관서업무비</t>
    <phoneticPr fontId="16" type="noConversion"/>
  </si>
  <si>
    <t>배상금등</t>
    <phoneticPr fontId="16" type="noConversion"/>
  </si>
  <si>
    <t>돌산 공원주차장 관리운영</t>
    <phoneticPr fontId="16" type="noConversion"/>
  </si>
  <si>
    <t>봉황산자연휴양림 운영</t>
    <phoneticPr fontId="16" type="noConversion"/>
  </si>
  <si>
    <t>돌산 공원주차장 시설 유지보수</t>
    <phoneticPr fontId="16" type="noConversion"/>
  </si>
  <si>
    <t>봉황산자연휴양림 시설 유지보수</t>
    <phoneticPr fontId="16" type="noConversion"/>
  </si>
  <si>
    <t>진남수영장 운영 및 관리</t>
    <phoneticPr fontId="16" type="noConversion"/>
  </si>
  <si>
    <t>진남수영장 시설 유지보수</t>
    <phoneticPr fontId="16" type="noConversion"/>
  </si>
  <si>
    <t>재료비</t>
    <phoneticPr fontId="16" type="noConversion"/>
  </si>
  <si>
    <t>망마국민체육센터 운영 및 관리</t>
    <phoneticPr fontId="16" type="noConversion"/>
  </si>
  <si>
    <t>망마국민체육센터 시설 유지보수</t>
    <phoneticPr fontId="16" type="noConversion"/>
  </si>
  <si>
    <t>장애인국민체육센터 운영 및 관리</t>
    <phoneticPr fontId="16" type="noConversion"/>
  </si>
  <si>
    <t>장애인국민체육센터 시설 유지보수</t>
    <phoneticPr fontId="16" type="noConversion"/>
  </si>
  <si>
    <t>폐기물 효율적 처리</t>
    <phoneticPr fontId="16" type="noConversion"/>
  </si>
  <si>
    <t>환경대행사업</t>
    <phoneticPr fontId="16" type="noConversion"/>
  </si>
  <si>
    <t>환경사원 안전개선 사업</t>
    <phoneticPr fontId="16" type="noConversion"/>
  </si>
  <si>
    <t>환경사원 복지관 유지보수</t>
    <phoneticPr fontId="16" type="noConversion"/>
  </si>
  <si>
    <t>종량제물품 공급관리</t>
    <phoneticPr fontId="16" type="noConversion"/>
  </si>
  <si>
    <t>도시형 폐기물 처리시설 운영</t>
    <phoneticPr fontId="16" type="noConversion"/>
  </si>
  <si>
    <t>행정운영활동</t>
    <phoneticPr fontId="16" type="noConversion"/>
  </si>
  <si>
    <t>일반행정운영 관리</t>
    <phoneticPr fontId="16" type="noConversion"/>
  </si>
  <si>
    <t>ESG 경영 체계화</t>
    <phoneticPr fontId="16" type="noConversion"/>
  </si>
  <si>
    <t>업무추진비</t>
    <phoneticPr fontId="16" type="noConversion"/>
  </si>
  <si>
    <t>연구개발비</t>
    <phoneticPr fontId="16" type="noConversion"/>
  </si>
  <si>
    <t>일반보전금</t>
    <phoneticPr fontId="16" type="noConversion"/>
  </si>
  <si>
    <t>포상금</t>
    <phoneticPr fontId="16" type="noConversion"/>
  </si>
  <si>
    <t>연금부담금등</t>
    <phoneticPr fontId="16" type="noConversion"/>
  </si>
  <si>
    <t>출연금</t>
    <phoneticPr fontId="16" type="noConversion"/>
  </si>
  <si>
    <t>반환금 기타</t>
    <phoneticPr fontId="16" type="noConversion"/>
  </si>
  <si>
    <t>행정사무자산 구입(공기구비품)</t>
    <phoneticPr fontId="16" type="noConversion"/>
  </si>
  <si>
    <t>공영주차장 자산비품 구입(공기구비품)</t>
    <phoneticPr fontId="16" type="noConversion"/>
  </si>
  <si>
    <t>봉황산자연휴양림 자산비품 구입(공기구비품)</t>
    <phoneticPr fontId="16" type="noConversion"/>
  </si>
  <si>
    <t>진남수영장 자산비품 구입(공기구비품)</t>
    <phoneticPr fontId="16" type="noConversion"/>
  </si>
  <si>
    <t>망마국민체육센터 자산비품 구입(공기구비품)</t>
    <phoneticPr fontId="16" type="noConversion"/>
  </si>
  <si>
    <t>장애인국민체육센터 자산비품 구입(공기구비품)</t>
    <phoneticPr fontId="16" type="noConversion"/>
  </si>
  <si>
    <t>노후 청소차량 적기 교체(차량운반구)</t>
    <phoneticPr fontId="16" type="noConversion"/>
  </si>
  <si>
    <t>환경사원복지관 자산비품 구입(공기구비품)</t>
    <phoneticPr fontId="16" type="noConversion"/>
  </si>
  <si>
    <t>도시형 폐기물 처리시설 자산비품 구입(공기구비품)</t>
    <phoneticPr fontId="16" type="noConversion"/>
  </si>
  <si>
    <t>총계(사업예산+자본예산)</t>
    <phoneticPr fontId="16" type="noConversion"/>
  </si>
  <si>
    <t>퇴직급여</t>
    <phoneticPr fontId="16" type="noConversion"/>
  </si>
  <si>
    <t>평가급 및 성과금 등</t>
    <phoneticPr fontId="16" type="noConversion"/>
  </si>
  <si>
    <t>지방공기업최고경영자협의체부담금</t>
    <phoneticPr fontId="16" type="noConversion"/>
  </si>
  <si>
    <t>자산취득비</t>
  </si>
  <si>
    <t>행정운영활동</t>
    <phoneticPr fontId="16" type="noConversion"/>
  </si>
  <si>
    <t>악취방지시설 개선 공사(기계장치)</t>
    <phoneticPr fontId="16" type="noConversion"/>
  </si>
  <si>
    <t>체육시설 대행사업</t>
    <phoneticPr fontId="16" type="noConversion"/>
  </si>
  <si>
    <t>영업외활동</t>
    <phoneticPr fontId="16" type="noConversion"/>
  </si>
  <si>
    <t>정책사업 총계</t>
    <phoneticPr fontId="16" type="noConversion"/>
  </si>
  <si>
    <t>2024년도</t>
    <phoneticPr fontId="16" type="noConversion"/>
  </si>
  <si>
    <r>
      <t>세입</t>
    </r>
    <r>
      <rPr>
        <b/>
        <sz val="43"/>
        <rFont val="Calibri"/>
        <family val="1"/>
      </rPr>
      <t>·</t>
    </r>
    <r>
      <rPr>
        <b/>
        <sz val="43"/>
        <rFont val="HY궁서"/>
        <family val="1"/>
        <charset val="129"/>
      </rPr>
      <t>세출 예산서</t>
    </r>
    <phoneticPr fontId="16" type="noConversion"/>
  </si>
  <si>
    <t>1.5만대/1</t>
    <phoneticPr fontId="16" type="noConversion"/>
  </si>
  <si>
    <t>1.6만대/1</t>
    <phoneticPr fontId="16" type="noConversion"/>
  </si>
  <si>
    <t xml:space="preserve">  ○ 2024년(2023년 실적) 경영평가에 따른 평가급(2022년 다등급기준)</t>
    <phoneticPr fontId="16" type="noConversion"/>
  </si>
  <si>
    <t>200  물건비</t>
    <phoneticPr fontId="16" type="noConversion"/>
  </si>
  <si>
    <t xml:space="preserve">  - 심사수당 : 100,000원 * 7명 * 3회</t>
    <phoneticPr fontId="16" type="noConversion"/>
  </si>
  <si>
    <t xml:space="preserve">  - 기본(참석수당) : 100,000원 * 3명 * 12회</t>
    <phoneticPr fontId="16" type="noConversion"/>
  </si>
  <si>
    <t xml:space="preserve">  - 외부위원 참석수당 : 100,000원 * 2명 * 1회</t>
    <phoneticPr fontId="16" type="noConversion"/>
  </si>
  <si>
    <t xml:space="preserve">  - 외부위원 원격지 교통비 : 50,000원 * 1명</t>
    <phoneticPr fontId="16" type="noConversion"/>
  </si>
  <si>
    <t xml:space="preserve">  - 고객정보제공 및 수요분석 설문조사(홈페이지) : 10,000원 * 20명 * 1회</t>
    <phoneticPr fontId="16" type="noConversion"/>
  </si>
  <si>
    <t>사유</t>
    <phoneticPr fontId="16" type="noConversion"/>
  </si>
  <si>
    <t>이전</t>
    <phoneticPr fontId="16" type="noConversion"/>
  </si>
  <si>
    <t>현재</t>
    <phoneticPr fontId="16" type="noConversion"/>
  </si>
  <si>
    <t>박스당 단가 상승</t>
    <phoneticPr fontId="16" type="noConversion"/>
  </si>
  <si>
    <t xml:space="preserve"> - 여수넷통 :</t>
    <phoneticPr fontId="16" type="noConversion"/>
  </si>
  <si>
    <t>신규</t>
    <phoneticPr fontId="16" type="noConversion"/>
  </si>
  <si>
    <t xml:space="preserve">  - 이사회 부의자료 : 200,000원 * 4회 </t>
    <phoneticPr fontId="16" type="noConversion"/>
  </si>
  <si>
    <t xml:space="preserve">  - 내부경영성과 평가 결과보고 : 5,000원 * 20부</t>
    <phoneticPr fontId="16" type="noConversion"/>
  </si>
  <si>
    <t xml:space="preserve">  - 내부경영성과 평가 편람: 5,000원 * 20부</t>
    <phoneticPr fontId="16" type="noConversion"/>
  </si>
  <si>
    <t xml:space="preserve">  - 복사/제본 : 10,000원 * 5종 * 10회 </t>
    <phoneticPr fontId="16" type="noConversion"/>
  </si>
  <si>
    <t>○ 소프트웨어 구매 및 리스료</t>
    <phoneticPr fontId="16" type="noConversion"/>
  </si>
  <si>
    <t xml:space="preserve">  - 고객응대표준매뉴얼 인쇄물 제작 : 15,000원 * 30권 * 1회 </t>
    <phoneticPr fontId="16" type="noConversion"/>
  </si>
  <si>
    <t>○ ESG경영위원회 참석수당 : 100,000원 * 7명 * 3회</t>
    <phoneticPr fontId="16" type="noConversion"/>
  </si>
  <si>
    <r>
      <rPr>
        <sz val="10"/>
        <color theme="1"/>
        <rFont val="Calibri"/>
        <family val="2"/>
      </rPr>
      <t xml:space="preserve"> </t>
    </r>
    <r>
      <rPr>
        <sz val="10"/>
        <color theme="1"/>
        <rFont val="굴림"/>
        <family val="3"/>
        <charset val="129"/>
      </rPr>
      <t>○ 부패방지 및 준법경영시스템 내부심사원 교육비 : 400,000원*2인*1회</t>
    </r>
    <phoneticPr fontId="16" type="noConversion"/>
  </si>
  <si>
    <t>○ 아차사고 제안 우수자 포상 : 150,000원*1명 + 50,000원*1명</t>
    <phoneticPr fontId="16" type="noConversion"/>
  </si>
  <si>
    <t xml:space="preserve"> ○ 안전보건경영시스템 내부심사원 교육 : 450,000원*2명</t>
    <phoneticPr fontId="16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</si>
  <si>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HAZOP 위험성평가 기법 실무 교육  : 330,000원 * 3명</t>
    </r>
    <phoneticPr fontId="16" type="noConversion"/>
  </si>
  <si>
    <r>
      <t xml:space="preserve">○ </t>
    </r>
    <r>
      <rPr>
        <b/>
        <sz val="10"/>
        <color rgb="FFFF0000"/>
        <rFont val="굴림"/>
        <family val="3"/>
        <charset val="129"/>
      </rPr>
      <t>(법정)</t>
    </r>
    <r>
      <rPr>
        <b/>
        <sz val="10"/>
        <color theme="1"/>
        <rFont val="굴림"/>
        <family val="3"/>
        <charset val="129"/>
      </rPr>
      <t>특수건강진단비용</t>
    </r>
    <phoneticPr fontId="16" type="noConversion"/>
  </si>
  <si>
    <t xml:space="preserve">  - 주차장 야간작업자 :45,000 *33명</t>
    <phoneticPr fontId="16" type="noConversion"/>
  </si>
  <si>
    <t xml:space="preserve">  - 도시미화팀 야간작업 : 45,000 *2명</t>
    <phoneticPr fontId="16" type="noConversion"/>
  </si>
  <si>
    <t xml:space="preserve">  - 체육시설팀 기술직 : 150,000 *10명</t>
    <phoneticPr fontId="16" type="noConversion"/>
  </si>
  <si>
    <t xml:space="preserve">  - 체육시설팀 야간근무자 : 45000 *2명</t>
    <phoneticPr fontId="16" type="noConversion"/>
  </si>
  <si>
    <t xml:space="preserve">  - 환경자원사업소 근무자 : 178,000 *45명</t>
    <phoneticPr fontId="16" type="noConversion"/>
  </si>
  <si>
    <t xml:space="preserve"> ○ 현장 근로자 예방접종</t>
    <phoneticPr fontId="16" type="noConversion"/>
  </si>
  <si>
    <t xml:space="preserve">  - 파상풍 예방접종 :25,000*170명(환경사원 2013년 입사자 147명 10년주기 추가접종, 신입직원 23명)</t>
    <phoneticPr fontId="16" type="noConversion"/>
  </si>
  <si>
    <t xml:space="preserve"> ○ 부패방지(청렴) 교육 외부 강사료 : 750,000원 * 1명 * 1회</t>
    <phoneticPr fontId="16" type="noConversion"/>
  </si>
  <si>
    <t xml:space="preserve"> - 침대 620,000 * 1식</t>
    <phoneticPr fontId="16" type="noConversion"/>
  </si>
  <si>
    <t xml:space="preserve"> - 책상 240,000 *1식</t>
    <phoneticPr fontId="16" type="noConversion"/>
  </si>
  <si>
    <t xml:space="preserve"> - 서랍장 437,000 *1식</t>
    <phoneticPr fontId="16" type="noConversion"/>
  </si>
  <si>
    <t xml:space="preserve"> - 심폐소생술 애니 482,000 * 1대</t>
    <phoneticPr fontId="16" type="noConversion"/>
  </si>
  <si>
    <t xml:space="preserve"> - 교육용 자동심장충격기275,000 *1대</t>
    <phoneticPr fontId="16" type="noConversion"/>
  </si>
  <si>
    <t>[수탁자산취득비]</t>
    <phoneticPr fontId="16" type="noConversion"/>
  </si>
  <si>
    <t>[기타보상금]</t>
    <phoneticPr fontId="16" type="noConversion"/>
  </si>
  <si>
    <t>[포상금]</t>
    <phoneticPr fontId="16" type="noConversion"/>
  </si>
  <si>
    <t xml:space="preserve"> - 시민기자단 운영에 따른 원고료 : 50,000원*2명*3월*2회(상,하반기)</t>
    <phoneticPr fontId="16" type="noConversion"/>
  </si>
  <si>
    <t>(기존) 고객관리과정 교육비 -&gt; 소비자중심경영 정기교육</t>
    <phoneticPr fontId="16" type="noConversion"/>
  </si>
  <si>
    <t xml:space="preserve"> - 고객접점직원 직무역량교육비 : 350,000원 * 3명 * 2회</t>
    <phoneticPr fontId="16" type="noConversion"/>
  </si>
  <si>
    <t xml:space="preserve"> - 소비자중심경영 정기교육비 : 250,000원 * 1회 * 2명</t>
    <phoneticPr fontId="16" type="noConversion"/>
  </si>
  <si>
    <t xml:space="preserve"> - 사내 CS 강사 양성교육 : 600,000원 * 1회</t>
    <phoneticPr fontId="16" type="noConversion"/>
  </si>
  <si>
    <t>[복리후생비로 이전]</t>
    <phoneticPr fontId="16" type="noConversion"/>
  </si>
  <si>
    <t>[행사운영비]</t>
    <phoneticPr fontId="16" type="noConversion"/>
  </si>
  <si>
    <t>○ 자문 노무사 자문료 : 400,000원 * 2명 * 12월</t>
    <phoneticPr fontId="16" type="noConversion"/>
  </si>
  <si>
    <t xml:space="preserve">○ 법률 고문 자문료 : 400,000원 * 1명 * 12월 </t>
    <phoneticPr fontId="16" type="noConversion"/>
  </si>
  <si>
    <t>○ 회계감사 수수료 : 12,000,000원 * 1회</t>
    <phoneticPr fontId="16" type="noConversion"/>
  </si>
  <si>
    <t>○  폐기대상 기록물 파쇄 수수료 : 500,000원 * 1회</t>
    <phoneticPr fontId="16" type="noConversion"/>
  </si>
  <si>
    <t>○ 노사관계 우수기업 인증 갱신 심사비 : 5,500,000원 * 1회</t>
    <phoneticPr fontId="16" type="noConversion"/>
  </si>
  <si>
    <t>○ 공정채용우수기관 인증 심사비 : 7,000,000원*1회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</si>
  <si>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>기술분야 담당자 직무 교육</t>
    </r>
    <phoneticPr fontId="16" type="noConversion"/>
  </si>
  <si>
    <t xml:space="preserve">  - 안전관리자 직무교육 : 200,000원 * 2명</t>
    <phoneticPr fontId="16" type="noConversion"/>
  </si>
  <si>
    <t xml:space="preserve">  - 보건관리자 직무교육 : 300,000원 * 1명</t>
    <phoneticPr fontId="16" type="noConversion"/>
  </si>
  <si>
    <t xml:space="preserve">○ 얼음정수기 임차료 </t>
    <phoneticPr fontId="16" type="noConversion"/>
  </si>
  <si>
    <t xml:space="preserve">  - 본부사무실 얼음정수기 임차료 : 47,900원 * 1대 * 12월</t>
    <phoneticPr fontId="16" type="noConversion"/>
  </si>
  <si>
    <t xml:space="preserve">  - 이사장실 얼음정수기 임차료 : 53,900원 * 1대 * 12월</t>
    <phoneticPr fontId="16" type="noConversion"/>
  </si>
  <si>
    <t>○ 커피머신 임차료</t>
    <phoneticPr fontId="16" type="noConversion"/>
  </si>
  <si>
    <t xml:space="preserve">  - 본부사무실 커피머신 임차료 : 24,000원 1대 * 12월</t>
    <phoneticPr fontId="16" type="noConversion"/>
  </si>
  <si>
    <t xml:space="preserve">  - 이사장실 커피머신 임차료 : 23,900원 * 1대 * 12월</t>
    <phoneticPr fontId="16" type="noConversion"/>
  </si>
  <si>
    <t xml:space="preserve">  - 본부사무실 공기청정기 임차료 : 40,000원 * 1대 * 12월</t>
    <phoneticPr fontId="16" type="noConversion"/>
  </si>
  <si>
    <t xml:space="preserve">  - 이사장실, 본부장실 공기청정기 임차료 : 25,000원 * 3대 * 12월</t>
    <phoneticPr fontId="16" type="noConversion"/>
  </si>
  <si>
    <t>○ 비데 임차료 : 17,000원 * 4대 * 12월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</si>
  <si>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공기청정기 임차료        </t>
    </r>
    <phoneticPr fontId="16" type="noConversion"/>
  </si>
  <si>
    <t>○ 소비자중심경영 참여예산</t>
    <phoneticPr fontId="16" type="noConversion"/>
  </si>
  <si>
    <t xml:space="preserve">  - 복지포인트(일반직,기능직,공무직,환경사원) : 1,300,000원 * 450명</t>
    <phoneticPr fontId="16" type="noConversion"/>
  </si>
  <si>
    <t xml:space="preserve">  - 기간제근로자 상품권 : 300,000원 * 50명</t>
    <phoneticPr fontId="16" type="noConversion"/>
  </si>
  <si>
    <t>○ 건강검진 지원비(일반직, 기능직, 공무직, 환경사원)</t>
    <phoneticPr fontId="16" type="noConversion"/>
  </si>
  <si>
    <t xml:space="preserve">  - 짝수 년생 직원 : 300,000원 * 230명</t>
    <phoneticPr fontId="16" type="noConversion"/>
  </si>
  <si>
    <t xml:space="preserve">  - 일반 채용 신체검사 : 40,000원 * 30명</t>
    <phoneticPr fontId="16" type="noConversion"/>
  </si>
  <si>
    <t xml:space="preserve">  - 환경미화원 채용 신체검사 : 45,000원 * 20명</t>
    <phoneticPr fontId="16" type="noConversion"/>
  </si>
  <si>
    <t>○ 택배 및 우편발송 요금 : 15,000원 * 10건 *12월</t>
    <phoneticPr fontId="16" type="noConversion"/>
  </si>
  <si>
    <t>○ 일반전화 및 인터넷회선요금 등 : 1,045,000원 * 12월</t>
    <phoneticPr fontId="16" type="noConversion"/>
  </si>
  <si>
    <t>○ 계약 수입인지세 부담금 : 20,000원 * 90건</t>
    <phoneticPr fontId="16" type="noConversion"/>
  </si>
  <si>
    <t>○ 법인균등할주민세 : 250,000원 * 1회</t>
    <phoneticPr fontId="16" type="noConversion"/>
  </si>
  <si>
    <t>○ 각종 제증명발급/등기수수료 : 50,000원 * 12월</t>
    <phoneticPr fontId="16" type="noConversion"/>
  </si>
  <si>
    <t xml:space="preserve">○ 회계관계직원 재정보증보험료 : 150,000원 * 24명 </t>
    <phoneticPr fontId="16" type="noConversion"/>
  </si>
  <si>
    <t>○ TV수신료 : 8,000원 * 2대 * 12월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</si>
  <si>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개인정보보호 컨설팅 : 4,000,000원 * 1회</t>
    </r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</si>
  <si>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개인정보보호 전문가 자문 : 1,500,000원 * 1회</t>
    </r>
    <phoneticPr fontId="16" type="noConversion"/>
  </si>
  <si>
    <t>[연구용역비]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</si>
  <si>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접속기록관리시스템 : 47,000,000원 * 1식</t>
    </r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</si>
  <si>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더존 메일 스팸차단 : 4,800,000원 * 1식</t>
    </r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</si>
  <si>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더존 그룹웨어 사용 유저 추가 : 1,700,000원 * 1식</t>
    </r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</si>
  <si>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개인정보관리수준진단 대응 수정 : 10,000,000원 * 1식</t>
    </r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</si>
  <si>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한컴 웹기안기 서버 PC 구축</t>
    </r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</si>
  <si>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정부혁신(경영평가) 정부권장정책 구매실적 자동집계 시스템 도입비  : 22,000,000원 * 1개소</t>
    </r>
    <phoneticPr fontId="16" type="noConversion"/>
  </si>
  <si>
    <t>[수선유지비]</t>
    <phoneticPr fontId="16" type="noConversion"/>
  </si>
  <si>
    <t xml:space="preserve">    - 정원 479명 * 45,000원</t>
    <phoneticPr fontId="16" type="noConversion"/>
  </si>
  <si>
    <t>[행사실비지원금]</t>
    <phoneticPr fontId="16" type="noConversion"/>
  </si>
  <si>
    <t>(13평형 1대, 15평형 2대, 40평형 2대)</t>
  </si>
  <si>
    <t xml:space="preserve">  - 조달수수료 : 140,000원</t>
  </si>
  <si>
    <t>○ 냉난방기 구매 및 설치</t>
    <phoneticPr fontId="16" type="noConversion"/>
  </si>
  <si>
    <t xml:space="preserve"> ○ 직원 건강관리실 조성</t>
    <phoneticPr fontId="16" type="noConversion"/>
  </si>
  <si>
    <t xml:space="preserve">     - 2023년 연봉(보수월액) * 2022년 평가급 지급률(인센티브 평가급+자체 평가급)</t>
    <phoneticPr fontId="16" type="noConversion"/>
  </si>
  <si>
    <t xml:space="preserve">  - 차량유류비 : 120,000원 * 2대 * 12월 </t>
    <phoneticPr fontId="16" type="noConversion"/>
  </si>
  <si>
    <t xml:space="preserve">  - 관내(경영본부)       : 20,000원 * 10명 * 9일 * 12월</t>
    <phoneticPr fontId="16" type="noConversion"/>
  </si>
  <si>
    <t>휴일근무수당</t>
    <phoneticPr fontId="16" type="noConversion"/>
  </si>
  <si>
    <t xml:space="preserve">  - 국민연금 : 5,809,267,800원 * 9.0% * 1/2</t>
    <phoneticPr fontId="16" type="noConversion"/>
  </si>
  <si>
    <t>02 
공무직(무기계약) 부담금 관련</t>
    <phoneticPr fontId="16" type="noConversion"/>
  </si>
  <si>
    <t xml:space="preserve">  - 국민연금 : 22,008,260,400원 * 9.0% * 1/2</t>
    <phoneticPr fontId="16" type="noConversion"/>
  </si>
  <si>
    <t xml:space="preserve">  - 건강보험 : 22,008,260,400원 * 7.09% * 1/2</t>
    <phoneticPr fontId="16" type="noConversion"/>
  </si>
  <si>
    <t xml:space="preserve">  - 장기요양보험 : 780,192,831원 * 12.81% * 1/2</t>
    <phoneticPr fontId="16" type="noConversion"/>
  </si>
  <si>
    <t xml:space="preserve">  - 고용보험(실업급여) : 22,008,260,400원 * 1.8% * 1/2</t>
    <phoneticPr fontId="16" type="noConversion"/>
  </si>
  <si>
    <t xml:space="preserve">  - 고용보험(고안직능) : 22,008,260,400원 * 0.85%</t>
    <phoneticPr fontId="16" type="noConversion"/>
  </si>
  <si>
    <t xml:space="preserve">  - 산재보험 : 22,008,260,400원 * (31/1,000)</t>
    <phoneticPr fontId="16" type="noConversion"/>
  </si>
  <si>
    <t xml:space="preserve">  - 건강보험 : 5,809,267,800원 * 7.09% * 1/2</t>
    <phoneticPr fontId="16" type="noConversion"/>
  </si>
  <si>
    <t xml:space="preserve">  - 장기요양보험 : 205,938,544원 * 12.81% * 1/2</t>
    <phoneticPr fontId="16" type="noConversion"/>
  </si>
  <si>
    <t xml:space="preserve">  - 고용보험(실업급여) : 5,809,267,800원 * 1.8% * 1/2</t>
    <phoneticPr fontId="16" type="noConversion"/>
  </si>
  <si>
    <t xml:space="preserve">  - 고용보험(고안직능) : 5,809,267,800원 * 0.85%</t>
    <phoneticPr fontId="16" type="noConversion"/>
  </si>
  <si>
    <t xml:space="preserve">  - 산재보험 : 5,809,267,800원 * (31/1,000)</t>
    <phoneticPr fontId="16" type="noConversion"/>
  </si>
  <si>
    <t xml:space="preserve">  - 고객 서비스 품질관리 (고객만족도조사) 위탁 수수료 :  10,800,000원 * 1회</t>
    <phoneticPr fontId="16" type="noConversion"/>
  </si>
  <si>
    <t xml:space="preserve"> ○ ESG 경영 정밀평가 심사 : 1,650,000원*1회</t>
    <phoneticPr fontId="16" type="noConversion"/>
  </si>
  <si>
    <t xml:space="preserve"> ○ 안전보건경영시스템 갱신 인증심사 : 5,000,000원*1식</t>
    <phoneticPr fontId="16" type="noConversion"/>
  </si>
  <si>
    <r>
      <t xml:space="preserve"> ○ </t>
    </r>
    <r>
      <rPr>
        <sz val="10"/>
        <color rgb="FFFF0000"/>
        <rFont val="굴림"/>
        <family val="3"/>
        <charset val="129"/>
      </rPr>
      <t>(법정</t>
    </r>
    <r>
      <rPr>
        <sz val="10"/>
        <rFont val="굴림"/>
        <family val="3"/>
        <charset val="129"/>
      </rPr>
      <t>)산업보건의 업무수행 수수료 : 300,000원 * 12회</t>
    </r>
    <phoneticPr fontId="16" type="noConversion"/>
  </si>
  <si>
    <t xml:space="preserve"> ○ 환경경영시스템 사후심사 : 2,574,000원*1식</t>
    <phoneticPr fontId="16" type="noConversion"/>
  </si>
  <si>
    <t xml:space="preserve"> ○ 시설관리경영시스템 사후심사 : 3,366,000원*1식</t>
    <phoneticPr fontId="16" type="noConversion"/>
  </si>
  <si>
    <t xml:space="preserve"> ○ 환경경영시스템 내부심사원 교육 : 400,000원*2명</t>
    <phoneticPr fontId="16" type="noConversion"/>
  </si>
  <si>
    <t>신기동 신규</t>
    <phoneticPr fontId="16" type="noConversion"/>
  </si>
  <si>
    <t>○ 사무용품 구입</t>
    <phoneticPr fontId="16" type="noConversion"/>
  </si>
  <si>
    <t>○ 기록물 관리</t>
    <phoneticPr fontId="16" type="noConversion"/>
  </si>
  <si>
    <t xml:space="preserve">  - 경영평가실적보고서 : 16,000원 * 20부</t>
    <phoneticPr fontId="16" type="noConversion"/>
  </si>
  <si>
    <t xml:space="preserve">○ 기타 지급수수료 : </t>
    <phoneticPr fontId="16" type="noConversion"/>
  </si>
  <si>
    <t xml:space="preserve"> - 법인등기부등본 변경 등 대행업무수수료 : 300,000원 * 4회</t>
    <phoneticPr fontId="16" type="noConversion"/>
  </si>
  <si>
    <t xml:space="preserve"> - 인사급여프로그램 유지관리비 : 500,000원 * 12월</t>
    <phoneticPr fontId="16" type="noConversion"/>
  </si>
  <si>
    <t xml:space="preserve"> - 신속집행 시스템 유지관리비 : 1,400,000원 * 1회</t>
    <phoneticPr fontId="16" type="noConversion"/>
  </si>
  <si>
    <t xml:space="preserve"> - 전자결재 시스템 유지보수비 : 850,000원 * 12월</t>
    <phoneticPr fontId="16" type="noConversion"/>
  </si>
  <si>
    <t xml:space="preserve"> - 전자결재 서버 임대료 : 480,000원 * 12월</t>
    <phoneticPr fontId="16" type="noConversion"/>
  </si>
  <si>
    <t xml:space="preserve"> - 무인방범 근태관리시스템 수수료 : 70,000원 * 12월 </t>
    <phoneticPr fontId="16" type="noConversion"/>
  </si>
  <si>
    <t xml:space="preserve"> - 더존ERP 시스템 유지보수비 : 390,000원 * 12월</t>
    <phoneticPr fontId="16" type="noConversion"/>
  </si>
  <si>
    <t xml:space="preserve"> - 공단 홈페이지 유지관리보수비 : 2,000,000원 * 12월</t>
    <phoneticPr fontId="16" type="noConversion"/>
  </si>
  <si>
    <r>
      <t xml:space="preserve"> -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공단 홈페이지 서버 유지보수비 : 11,000,000원 * 1회</t>
    </r>
    <phoneticPr fontId="16" type="noConversion"/>
  </si>
  <si>
    <t xml:space="preserve"> - 개인정보보호 및 유출방지 솔루션 클라우드 서버 유지보수비 : 473,000원 * 12월 </t>
    <phoneticPr fontId="16" type="noConversion"/>
  </si>
  <si>
    <t xml:space="preserve"> - 고속도로 통행료, 주차료 및 차고료 : 100,000원 * 6월</t>
    <phoneticPr fontId="16" type="noConversion"/>
  </si>
  <si>
    <t>[반장]</t>
    <phoneticPr fontId="16" type="noConversion"/>
  </si>
  <si>
    <t>24년도 기본 인상금(추정)</t>
    <phoneticPr fontId="16" type="noConversion"/>
  </si>
  <si>
    <t>호봉에 따른 기본급</t>
    <phoneticPr fontId="16" type="noConversion"/>
  </si>
  <si>
    <t>인상분(3%)</t>
    <phoneticPr fontId="16" type="noConversion"/>
  </si>
  <si>
    <t>24년도 기본급(추정)</t>
    <phoneticPr fontId="16" type="noConversion"/>
  </si>
  <si>
    <t>호봉</t>
    <phoneticPr fontId="16" type="noConversion"/>
  </si>
  <si>
    <t xml:space="preserve"> - 별정 6급(29호봉) : 4,246,771원×1명×12월</t>
    <phoneticPr fontId="16" type="noConversion"/>
  </si>
  <si>
    <t xml:space="preserve"> - 별정 7급(31호봉) : 4,051,860원×1명×12월</t>
    <phoneticPr fontId="16" type="noConversion"/>
  </si>
  <si>
    <t xml:space="preserve"> - 별정 7급(30호봉) : 4,206,310원×1명×12월</t>
    <phoneticPr fontId="16" type="noConversion"/>
  </si>
  <si>
    <t>김인주</t>
    <phoneticPr fontId="16" type="noConversion"/>
  </si>
  <si>
    <t xml:space="preserve"> - 별정 7급(24호봉) : 3,963,230원×1명×12월</t>
    <phoneticPr fontId="16" type="noConversion"/>
  </si>
  <si>
    <t>문태선</t>
    <phoneticPr fontId="16" type="noConversion"/>
  </si>
  <si>
    <t xml:space="preserve"> - 정근수당 : 98,034,480원×100% / 12월</t>
    <phoneticPr fontId="16" type="noConversion"/>
  </si>
  <si>
    <t xml:space="preserve"> -  배우자 : 40,000원×2명×12월</t>
    <phoneticPr fontId="16" type="noConversion"/>
  </si>
  <si>
    <r>
      <t xml:space="preserve"> -  직계존속 : 20,000원×1명</t>
    </r>
    <r>
      <rPr>
        <b/>
        <sz val="10"/>
        <rFont val="굴림"/>
        <family val="3"/>
        <charset val="129"/>
      </rPr>
      <t>×</t>
    </r>
    <r>
      <rPr>
        <sz val="10"/>
        <rFont val="굴림"/>
        <family val="3"/>
        <charset val="129"/>
      </rPr>
      <t>12월</t>
    </r>
    <phoneticPr fontId="16" type="noConversion"/>
  </si>
  <si>
    <t xml:space="preserve"> -  둘째 : 60,000원×1명×12월</t>
    <phoneticPr fontId="16" type="noConversion"/>
  </si>
  <si>
    <t>○ 정근수당가산금</t>
    <phoneticPr fontId="16" type="noConversion"/>
  </si>
  <si>
    <t xml:space="preserve"> -  25년이상 : 130,000원×2명×12월</t>
    <phoneticPr fontId="16" type="noConversion"/>
  </si>
  <si>
    <t xml:space="preserve"> -  20~25년미만 : 110,000원×1명×12월</t>
    <phoneticPr fontId="16" type="noConversion"/>
  </si>
  <si>
    <t xml:space="preserve"> -  별정 7급 : 180,000원×2명×12월</t>
    <phoneticPr fontId="16" type="noConversion"/>
  </si>
  <si>
    <t>○ 장려수당 : 70,000원×2명×12월</t>
    <phoneticPr fontId="16" type="noConversion"/>
  </si>
  <si>
    <t>초과단가</t>
    <phoneticPr fontId="16" type="noConversion"/>
  </si>
  <si>
    <t xml:space="preserve"> - 시간외근무수당 : 24,530원×150%×5시간×2명×12월</t>
    <phoneticPr fontId="16" type="noConversion"/>
  </si>
  <si>
    <t xml:space="preserve"> - 휴일근무수당 : 24,530원×150%×8시간×2명×75일</t>
    <phoneticPr fontId="16" type="noConversion"/>
  </si>
  <si>
    <t xml:space="preserve"> - 야간근무수당 : 24,530원×50%×1시간×2명×313일</t>
    <phoneticPr fontId="16" type="noConversion"/>
  </si>
  <si>
    <t>○ 연차유급휴가수당 :196,240원×2명×18일</t>
    <phoneticPr fontId="16" type="noConversion"/>
  </si>
  <si>
    <t xml:space="preserve"> - 정액급식비 : 190,000원×2명×12월</t>
    <phoneticPr fontId="16" type="noConversion"/>
  </si>
  <si>
    <t xml:space="preserve"> - 명절휴가비 : 98,034,480원×120%/12월</t>
    <phoneticPr fontId="16" type="noConversion"/>
  </si>
  <si>
    <t xml:space="preserve"> - 13년 이상~14년 미만 : 2,115,030원×272명×12월</t>
    <phoneticPr fontId="16" type="noConversion"/>
  </si>
  <si>
    <t>23년도 기본급</t>
    <phoneticPr fontId="16" type="noConversion"/>
  </si>
  <si>
    <t>인상분</t>
    <phoneticPr fontId="16" type="noConversion"/>
  </si>
  <si>
    <t>14호봉</t>
    <phoneticPr fontId="16" type="noConversion"/>
  </si>
  <si>
    <t xml:space="preserve"> - 기말수당(14호봉) : 2,465,030원×200%×272명</t>
    <phoneticPr fontId="16" type="noConversion"/>
  </si>
  <si>
    <t xml:space="preserve"> - 정근수당(14호봉): 2,465,030원×90%×272명</t>
    <phoneticPr fontId="16" type="noConversion"/>
  </si>
  <si>
    <t xml:space="preserve"> - 체력단련비(14호봉) : 2,465,030원×250%×272명</t>
    <phoneticPr fontId="16" type="noConversion"/>
  </si>
  <si>
    <t>기본급(14호봉)</t>
    <phoneticPr fontId="16" type="noConversion"/>
  </si>
  <si>
    <t>기본급(4호봉)</t>
    <phoneticPr fontId="16" type="noConversion"/>
  </si>
  <si>
    <r>
      <t xml:space="preserve"> - 직계존비속 : 20,000원×100명</t>
    </r>
    <r>
      <rPr>
        <b/>
        <sz val="10"/>
        <rFont val="굴림"/>
        <family val="3"/>
        <charset val="129"/>
      </rPr>
      <t>×</t>
    </r>
    <r>
      <rPr>
        <sz val="10"/>
        <rFont val="굴림"/>
        <family val="3"/>
        <charset val="129"/>
      </rPr>
      <t>12월</t>
    </r>
    <phoneticPr fontId="16" type="noConversion"/>
  </si>
  <si>
    <t xml:space="preserve"> - 첫째 : 30,000원×120명×12월</t>
    <phoneticPr fontId="16" type="noConversion"/>
  </si>
  <si>
    <t xml:space="preserve"> - 셋째,넷째 : 100,000원×60명×12월</t>
    <phoneticPr fontId="16" type="noConversion"/>
  </si>
  <si>
    <t xml:space="preserve"> - 정근수당가산금(14호봉) : 42,000원×210명×12월</t>
    <phoneticPr fontId="16" type="noConversion"/>
  </si>
  <si>
    <t>○ 특수업무수당</t>
    <phoneticPr fontId="16" type="noConversion"/>
  </si>
  <si>
    <t xml:space="preserve"> - 특수업무수당(14호봉) : 90,000원×272명×12월</t>
    <phoneticPr fontId="16" type="noConversion"/>
  </si>
  <si>
    <t>○ 작업장려수당</t>
    <phoneticPr fontId="16" type="noConversion"/>
  </si>
  <si>
    <t xml:space="preserve"> - 작업장려수당(14호봉) : 70,000원×272명×12월</t>
    <phoneticPr fontId="16" type="noConversion"/>
  </si>
  <si>
    <t>초과단가(14호봉기준)</t>
    <phoneticPr fontId="16" type="noConversion"/>
  </si>
  <si>
    <t xml:space="preserve"> - 시간외근무수당(14호봉) : 17,890원×150%×4시간×75명×12월</t>
    <phoneticPr fontId="16" type="noConversion"/>
  </si>
  <si>
    <t>기말</t>
    <phoneticPr fontId="16" type="noConversion"/>
  </si>
  <si>
    <t xml:space="preserve"> - 휴일근무수당(14호봉) : 17,890원×150%×8시간×272명×70일</t>
    <phoneticPr fontId="16" type="noConversion"/>
  </si>
  <si>
    <t>체력</t>
    <phoneticPr fontId="16" type="noConversion"/>
  </si>
  <si>
    <t xml:space="preserve"> - 야간근무수당(14호봉) : 17,890원×50%×1시간×272명×313일</t>
    <phoneticPr fontId="16" type="noConversion"/>
  </si>
  <si>
    <t>정근</t>
    <phoneticPr fontId="16" type="noConversion"/>
  </si>
  <si>
    <t>○ 연차유급휴가수당</t>
    <phoneticPr fontId="16" type="noConversion"/>
  </si>
  <si>
    <t>목욕</t>
    <phoneticPr fontId="16" type="noConversion"/>
  </si>
  <si>
    <t xml:space="preserve"> - 14호봉 : 143,180원×272명×18일</t>
    <phoneticPr fontId="16" type="noConversion"/>
  </si>
  <si>
    <t>정근가산금</t>
    <phoneticPr fontId="16" type="noConversion"/>
  </si>
  <si>
    <t xml:space="preserve"> - 정액급식비 : 190,000원×272명×12월</t>
    <phoneticPr fontId="16" type="noConversion"/>
  </si>
  <si>
    <t>상여금산정기준액</t>
    <phoneticPr fontId="16" type="noConversion"/>
  </si>
  <si>
    <t xml:space="preserve"> - 명절휴가비 : 2,465,030원×272명×120%</t>
    <phoneticPr fontId="16" type="noConversion"/>
  </si>
  <si>
    <t>○ 탑승수당</t>
    <phoneticPr fontId="16" type="noConversion"/>
  </si>
  <si>
    <t xml:space="preserve"> - 월 16일이상 차량탑승자 : 10,000원×210명×12월</t>
    <phoneticPr fontId="16" type="noConversion"/>
  </si>
  <si>
    <t>○ 조장수당</t>
    <phoneticPr fontId="16" type="noConversion"/>
  </si>
  <si>
    <t xml:space="preserve"> - 차량반, 가로청소반 조장 : 100,000원×11명×12월</t>
    <phoneticPr fontId="16" type="noConversion"/>
  </si>
  <si>
    <t xml:space="preserve"> - 청소차 운전원 : 40,000원×52명×12월</t>
    <phoneticPr fontId="16" type="noConversion"/>
  </si>
  <si>
    <t>○ 일당 : 174,380원 x 16일 x 2명 x 12월</t>
    <phoneticPr fontId="16" type="noConversion"/>
  </si>
  <si>
    <t>○ 연차유급휴가수당 : 174,380원 x 2명 x 15일</t>
    <phoneticPr fontId="16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</si>
  <si>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>음식물 수거용기(60ℓ) : 33,000원×15개×2회</t>
    </r>
    <phoneticPr fontId="16" type="noConversion"/>
  </si>
  <si>
    <t>○ 공공기관 유류 공동구매 등 나라장터 이용 수수료 : 300,000원 x 2회</t>
    <phoneticPr fontId="16" type="noConversion"/>
  </si>
  <si>
    <t>○ 환경사원휴게실 생수 구입 및 정수기 소독비 : 30,000원×5대×4회</t>
    <phoneticPr fontId="16" type="noConversion"/>
  </si>
  <si>
    <t>○ 범용 S/W 구입비 : 알약 26.000원 * 15대</t>
    <phoneticPr fontId="16" type="noConversion"/>
  </si>
  <si>
    <t>○ 퇴임식관련 행사물품 구입 : 600,000원×2회</t>
    <phoneticPr fontId="16" type="noConversion"/>
  </si>
  <si>
    <t xml:space="preserve">  - CNG청소차량 내압용기 검사 : 400,000원×20대×1회</t>
    <phoneticPr fontId="16" type="noConversion"/>
  </si>
  <si>
    <t xml:space="preserve">  - 환경사원인사급여프로그램 유지 보수 : 146,410원×12월</t>
    <phoneticPr fontId="16" type="noConversion"/>
  </si>
  <si>
    <t xml:space="preserve">  - 복지관 및 정비동 무인경비용역비 : 121,000원×12월</t>
    <phoneticPr fontId="16" type="noConversion"/>
  </si>
  <si>
    <t xml:space="preserve">  - 환경사원복지관 정수기 임대 : 120,000원×12월</t>
    <phoneticPr fontId="16" type="noConversion"/>
  </si>
  <si>
    <t xml:space="preserve">  - 환경사원복지관 비데 임대 : 17,900원×7개×12월</t>
    <phoneticPr fontId="16" type="noConversion"/>
  </si>
  <si>
    <t xml:space="preserve">  - 환경사원복지관 공기청정기 임대 : 40,000원×2개×12월</t>
    <phoneticPr fontId="16" type="noConversion"/>
  </si>
  <si>
    <t xml:space="preserve">  - 환경사원복지관 복사기 임대 : 200,000원×1대×12월</t>
    <phoneticPr fontId="16" type="noConversion"/>
  </si>
  <si>
    <t xml:space="preserve">  - 환경사원 휴게실 흑백복사기 임대 : 50,000원×1대×12월</t>
    <phoneticPr fontId="16" type="noConversion"/>
  </si>
  <si>
    <t xml:space="preserve">  - 환경사원복지관 CCTV 월보수료 : 77,000원×12월</t>
    <phoneticPr fontId="16" type="noConversion"/>
  </si>
  <si>
    <t xml:space="preserve"> - 보안경 : 10,000원×274명×1회</t>
    <phoneticPr fontId="16" type="noConversion"/>
  </si>
  <si>
    <t xml:space="preserve"> - 방진복 : 8,000원x85개x12회</t>
    <phoneticPr fontId="16" type="noConversion"/>
  </si>
  <si>
    <t xml:space="preserve"> - 작업용 관절 보호대 : 35,000×230개×1회</t>
    <phoneticPr fontId="16" type="noConversion"/>
  </si>
  <si>
    <t xml:space="preserve"> - 캡 라이트(헤드렌턴,배터리포함) : 14,000원×230명×1회</t>
    <phoneticPr fontId="16" type="noConversion"/>
  </si>
  <si>
    <t xml:space="preserve"> - 방독마스크 : 14,000원×30명×6회</t>
    <phoneticPr fontId="16" type="noConversion"/>
  </si>
  <si>
    <t>○ 환경사원 목욕비 : 4,000원×272명×26회×12월</t>
    <phoneticPr fontId="16" type="noConversion"/>
  </si>
  <si>
    <t>○ 폭염대비 식염포도당 구입비 : 15,000원x20개</t>
    <phoneticPr fontId="16" type="noConversion"/>
  </si>
  <si>
    <t>○ 급량비 : 8,000원×6명×12회×12월</t>
    <phoneticPr fontId="16" type="noConversion"/>
  </si>
  <si>
    <t>○ 경미한 부상(공상)에 따른 치료비 및 약제비 : 500,000원x12개월</t>
    <phoneticPr fontId="16" type="noConversion"/>
  </si>
  <si>
    <t>○ 지방소득세(종업원분) : 18,793,855,000원×0.5%</t>
    <phoneticPr fontId="16" type="noConversion"/>
  </si>
  <si>
    <t>○ 자동차세 : 90,000원×70대×2회</t>
    <phoneticPr fontId="16" type="noConversion"/>
  </si>
  <si>
    <t>○ 경유차 환경개선부담금 : 80,000원×15대×2회</t>
    <phoneticPr fontId="16" type="noConversion"/>
  </si>
  <si>
    <t xml:space="preserve">  - 환경사원복지관 수도요금 : 450,000원×12월</t>
    <phoneticPr fontId="16" type="noConversion"/>
  </si>
  <si>
    <t xml:space="preserve">  - 환경사원복지관 전화요금 : 800,000원×12월</t>
    <phoneticPr fontId="16" type="noConversion"/>
  </si>
  <si>
    <t>○ 청소차량 보험료 : 2,100,000원×70대×1회</t>
    <phoneticPr fontId="16" type="noConversion"/>
  </si>
  <si>
    <t>22 차량 · 선박비</t>
    <phoneticPr fontId="16" type="noConversion"/>
  </si>
  <si>
    <t>연비</t>
    <phoneticPr fontId="16" type="noConversion"/>
  </si>
  <si>
    <t>○ 청소차량 GPS 운영비 : 16,500원×70대×12월</t>
    <phoneticPr fontId="16" type="noConversion"/>
  </si>
  <si>
    <t>일</t>
    <phoneticPr fontId="16" type="noConversion"/>
  </si>
  <si>
    <t>개월,회</t>
    <phoneticPr fontId="16" type="noConversion"/>
  </si>
  <si>
    <t xml:space="preserve">  - 청소업무 수행 : 20,000원×5명×15일×12월</t>
    <phoneticPr fontId="16" type="noConversion"/>
  </si>
  <si>
    <t>○ 노면 청소차 유지비(소형포함) : 25,000,000원×1식</t>
    <phoneticPr fontId="16" type="noConversion"/>
  </si>
  <si>
    <t>○ 청소차량 리프트 설치비 : 4,500,000원×4대</t>
    <phoneticPr fontId="16" type="noConversion"/>
  </si>
  <si>
    <t>○ 소프트웨어 유지비(어도비) : 1,200,000원×1개</t>
    <phoneticPr fontId="16" type="noConversion"/>
  </si>
  <si>
    <t>○ 부서운영비(30인이상) : 5,000×257명×12월</t>
    <phoneticPr fontId="16" type="noConversion"/>
  </si>
  <si>
    <t xml:space="preserve"> ○ 배송차량 유류비</t>
    <phoneticPr fontId="16" type="noConversion"/>
  </si>
  <si>
    <t xml:space="preserve"> - 부서업무비(5인이하) : 100,000원*12월</t>
    <phoneticPr fontId="57" type="noConversion"/>
  </si>
  <si>
    <t>03 무기계약근로자보수(본부 일괄 편성)</t>
    <phoneticPr fontId="16" type="noConversion"/>
  </si>
  <si>
    <t xml:space="preserve"> ○ 수영강사 공무직 전환으로 본부 일괄 편성</t>
    <phoneticPr fontId="16" type="noConversion"/>
  </si>
  <si>
    <t>04 기간제근로자 보수(2023년 여수시 생활임금)</t>
    <phoneticPr fontId="16" type="noConversion"/>
  </si>
  <si>
    <t xml:space="preserve"> ○ 직원 병가 및 휴직 등 공백발생 시 채용(인건비 23년 기준)</t>
    <phoneticPr fontId="16" type="noConversion"/>
  </si>
  <si>
    <t xml:space="preserve">   - 기본급  : 10,380원*8시간*6명*5일*44주</t>
    <phoneticPr fontId="16" type="noConversion"/>
  </si>
  <si>
    <t xml:space="preserve">   - 휴일근무수당  : 10,380원*8시간*150%*6명*44주</t>
    <phoneticPr fontId="16" type="noConversion"/>
  </si>
  <si>
    <t xml:space="preserve">   - 야간근무수당  : 10,380원*0.5시간*50%*6명*44주</t>
    <phoneticPr fontId="16" type="noConversion"/>
  </si>
  <si>
    <t xml:space="preserve">   - 연차휴가수당  : 10,380원*8시간*6명*10일</t>
    <phoneticPr fontId="16" type="noConversion"/>
  </si>
  <si>
    <t xml:space="preserve">   - 강습수당  : 50,000원*1명*10개월</t>
    <phoneticPr fontId="16" type="noConversion"/>
  </si>
  <si>
    <t xml:space="preserve">   - 자격수당  : 50,000원*2명*10개월</t>
    <phoneticPr fontId="16" type="noConversion"/>
  </si>
  <si>
    <t xml:space="preserve"> ○ 생체자격증 보유시</t>
    <phoneticPr fontId="16" type="noConversion"/>
  </si>
  <si>
    <t>○ 진남수영장 PC알약 설치</t>
    <phoneticPr fontId="16" type="noConversion"/>
  </si>
  <si>
    <t>○ 한글 250천원, ms오피스 420천원</t>
    <phoneticPr fontId="16" type="noConversion"/>
  </si>
  <si>
    <t>○ 회원카드 구입 : 1,000장 *400원</t>
    <phoneticPr fontId="16" type="noConversion"/>
  </si>
  <si>
    <t>○회원카드 분실 및 신규회원 대비 구매</t>
    <phoneticPr fontId="16" type="noConversion"/>
  </si>
  <si>
    <t xml:space="preserve">○ 영수증 용지 구입 : 80,000원*6박스*2회 </t>
    <phoneticPr fontId="16" type="noConversion"/>
  </si>
  <si>
    <t>○ 무인발권기 입장권 용지 구입 : 80,000원*3박스*2회</t>
    <phoneticPr fontId="16" type="noConversion"/>
  </si>
  <si>
    <t>○ 사무용품 구입비 : 300,000원*12월</t>
    <phoneticPr fontId="16" type="noConversion"/>
  </si>
  <si>
    <t>○기타 사무용품 구입</t>
    <phoneticPr fontId="16" type="noConversion"/>
  </si>
  <si>
    <t>○소모성 공구류 구입비</t>
    <phoneticPr fontId="16" type="noConversion"/>
  </si>
  <si>
    <t>○ 쓰레기 종량제 봉투 75L : 100장*1,800원*12월</t>
    <phoneticPr fontId="16" type="noConversion"/>
  </si>
  <si>
    <t>○ 프린터 토너 구입</t>
    <phoneticPr fontId="16" type="noConversion"/>
  </si>
  <si>
    <t>○사무실1, 카운터1, 카운터2, 강사실1</t>
    <phoneticPr fontId="16" type="noConversion"/>
  </si>
  <si>
    <t xml:space="preserve">     - 회수통 : 100,000원*1대*2개</t>
    <phoneticPr fontId="16" type="noConversion"/>
  </si>
  <si>
    <t>○ 리플릿 및 현수막 제작비 : 66,000원*2회*12월</t>
    <phoneticPr fontId="16" type="noConversion"/>
  </si>
  <si>
    <t>○리플릿, 현수막 제작비</t>
    <phoneticPr fontId="16" type="noConversion"/>
  </si>
  <si>
    <t>○점보롤휴지 ,핸드타올, 면봉, 락스, 세정제 등</t>
    <phoneticPr fontId="16" type="noConversion"/>
  </si>
  <si>
    <t>○ 자동심장충격기 카트리지 구입 : 300,000원*1회*2대</t>
    <phoneticPr fontId="16" type="noConversion"/>
  </si>
  <si>
    <t>○ 자동심장충격기 카트리지 구입 (유효기간 24.2.)</t>
    <phoneticPr fontId="16" type="noConversion"/>
  </si>
  <si>
    <t>○ (법정)보일러 대기배출시설 자가측정 용역비 : 2,000,000원*2회</t>
    <phoneticPr fontId="16" type="noConversion"/>
  </si>
  <si>
    <t>○법적 대기배출시설 자가측정 용역비(연1회)</t>
    <phoneticPr fontId="16" type="noConversion"/>
  </si>
  <si>
    <t>○ 승강기 유지보수 비용 : 160,000원*12회</t>
    <phoneticPr fontId="16" type="noConversion"/>
  </si>
  <si>
    <t>○ (법정)방역 소독비 : 880,000원*5회</t>
    <phoneticPr fontId="16" type="noConversion"/>
  </si>
  <si>
    <t>○법적 방역소독 5회 / 수목 소독 2회</t>
    <phoneticPr fontId="16" type="noConversion"/>
  </si>
  <si>
    <t>○ (법정)도시가스 정기점검 수수료 : 500,000원*1회</t>
    <phoneticPr fontId="16" type="noConversion"/>
  </si>
  <si>
    <t>○ (법정)수영장 수질검사 수수료 : 50,000원*4회</t>
    <phoneticPr fontId="16" type="noConversion"/>
  </si>
  <si>
    <t>○ 무인경비 시스템 수수료 : 285,000원*12월</t>
    <phoneticPr fontId="16" type="noConversion"/>
  </si>
  <si>
    <t>○무인경비(에스원) 수수료 지불(분기별)</t>
    <phoneticPr fontId="16" type="noConversion"/>
  </si>
  <si>
    <t>○ 설비 유지관리 시스템 관리 : 350,000원*12월</t>
    <phoneticPr fontId="16" type="noConversion"/>
  </si>
  <si>
    <t>○ 신용카드 결제대행수수료 : 1,900,000원*12월</t>
    <phoneticPr fontId="16" type="noConversion"/>
  </si>
  <si>
    <t>○ (법정)정기안전점검 용역비 : 4,800,000원*2회</t>
    <phoneticPr fontId="16" type="noConversion"/>
  </si>
  <si>
    <t>○법적 정기정검 2회</t>
    <phoneticPr fontId="16" type="noConversion"/>
  </si>
  <si>
    <t>○ (법정)전기연차점검 : 4,000,000원*1회</t>
    <phoneticPr fontId="16" type="noConversion"/>
  </si>
  <si>
    <t>○ (법정)소방작동기능점검 : 1,000,000원*2회</t>
    <phoneticPr fontId="16" type="noConversion"/>
  </si>
  <si>
    <t>○ (법정)승강기 정기검사 수수료 : 130,000원*1회</t>
    <phoneticPr fontId="16" type="noConversion"/>
  </si>
  <si>
    <t>○ (법정)보일러 세관 용역비 : 7,900,000원*1회</t>
    <phoneticPr fontId="16" type="noConversion"/>
  </si>
  <si>
    <t xml:space="preserve">○ 통합회원관리 시스템 유지관리 용역비 : 370,000원*12월 </t>
    <phoneticPr fontId="16" type="noConversion"/>
  </si>
  <si>
    <t xml:space="preserve">○ 서버 유지관리 용역비 : 850,000원*12월 </t>
    <phoneticPr fontId="16" type="noConversion"/>
  </si>
  <si>
    <t>○ 수영장 발란싱 탱크 청소 용역비 : 1,400,000원*1회</t>
    <phoneticPr fontId="16" type="noConversion"/>
  </si>
  <si>
    <t xml:space="preserve">○ 기계실 집수정 내부 청소 용역비 : 300,000원*4대*1회 </t>
    <phoneticPr fontId="16" type="noConversion"/>
  </si>
  <si>
    <t>○ 저수조 탱크 청소 용역비 : 1,200,000원*2회</t>
    <phoneticPr fontId="16" type="noConversion"/>
  </si>
  <si>
    <t>○ 수영장 바닥타일 청소 용역비 : 1,300,000원*13회</t>
    <phoneticPr fontId="16" type="noConversion"/>
  </si>
  <si>
    <t>○월1회 수영장 내부 바닥청소 용역비(하계 월2회)</t>
    <phoneticPr fontId="16" type="noConversion"/>
  </si>
  <si>
    <t>○복합기 임대료(1대) 지급</t>
    <phoneticPr fontId="16" type="noConversion"/>
  </si>
  <si>
    <t>○ 체육시설팀(56명) 근무복</t>
    <phoneticPr fontId="16" type="noConversion"/>
  </si>
  <si>
    <t>○수영장(진남,망마) 수영강사 강습관련 장비 구입</t>
    <phoneticPr fontId="16" type="noConversion"/>
  </si>
  <si>
    <t xml:space="preserve"> ○ 급량비(체육시설팀)</t>
    <phoneticPr fontId="16" type="noConversion"/>
  </si>
  <si>
    <t xml:space="preserve">   - 8,000원 * 5명 * 15일 * 12월 </t>
    <phoneticPr fontId="16" type="noConversion"/>
  </si>
  <si>
    <t>○진남 2, 망마 2, 장애인 2</t>
    <phoneticPr fontId="16" type="noConversion"/>
  </si>
  <si>
    <t xml:space="preserve"> ○ 간식비</t>
    <phoneticPr fontId="16" type="noConversion"/>
  </si>
  <si>
    <t xml:space="preserve">  - 수영강사 : 3,000원*10명*5일*52주</t>
    <phoneticPr fontId="16" type="noConversion"/>
  </si>
  <si>
    <t>○수영강사 10명 간식비</t>
    <phoneticPr fontId="16" type="noConversion"/>
  </si>
  <si>
    <t>○안전장구류 안전화, 안전모 등 안전에 관한 개인장구류 구입</t>
    <phoneticPr fontId="16" type="noConversion"/>
  </si>
  <si>
    <t>○의약품, 자가진단키트, 마스크 등 구입비</t>
    <phoneticPr fontId="16" type="noConversion"/>
  </si>
  <si>
    <t>○ (법정)주민세 : 250원*6,496㎡</t>
    <phoneticPr fontId="16" type="noConversion"/>
  </si>
  <si>
    <t>○ 연 1회 법정 주민세(재산분) 납부</t>
    <phoneticPr fontId="16" type="noConversion"/>
  </si>
  <si>
    <t>○ 상하수도 요금 : 21,000,000원*12월</t>
    <phoneticPr fontId="16" type="noConversion"/>
  </si>
  <si>
    <t>○ 23년도 이용객 증가, 요금의 단가 상승분 반영</t>
    <phoneticPr fontId="16" type="noConversion"/>
  </si>
  <si>
    <t xml:space="preserve">○ 통신요금(전화기,인터넷) : 500,000원*12월 </t>
    <phoneticPr fontId="16" type="noConversion"/>
  </si>
  <si>
    <t xml:space="preserve">○ (법정)도시가스사고배상책임보험 : 20,000원*1회 </t>
    <phoneticPr fontId="16" type="noConversion"/>
  </si>
  <si>
    <t xml:space="preserve">○ (법정)승강기사고배상책임보험 : 35,000원*1회 </t>
    <phoneticPr fontId="16" type="noConversion"/>
  </si>
  <si>
    <t>○ (신규)비상안심벨 통신비 : 33,000원*12월</t>
    <phoneticPr fontId="16" type="noConversion"/>
  </si>
  <si>
    <t>○ 화장실 비상안심벨 설치에 따른 통신비</t>
    <phoneticPr fontId="16" type="noConversion"/>
  </si>
  <si>
    <t xml:space="preserve">○ 문자메시지 요금 : 300,000원*12월 </t>
    <phoneticPr fontId="16" type="noConversion"/>
  </si>
  <si>
    <t>○문자메시지 발송요금</t>
    <phoneticPr fontId="16" type="noConversion"/>
  </si>
  <si>
    <t xml:space="preserve"> ○ 관내여비 : 20,000원*8명*11일*12월</t>
    <phoneticPr fontId="16" type="noConversion"/>
  </si>
  <si>
    <t>○팀장1, 진남3, 망마3, 장애인3</t>
    <phoneticPr fontId="16" type="noConversion"/>
  </si>
  <si>
    <t>○차염소산나트륨 발생기 소금 투입</t>
    <phoneticPr fontId="16" type="noConversion"/>
  </si>
  <si>
    <t>○보일러 내부 관체 윤활제 구입</t>
    <phoneticPr fontId="16" type="noConversion"/>
  </si>
  <si>
    <t>○수영장 수질개선 응집제 구입</t>
    <phoneticPr fontId="16" type="noConversion"/>
  </si>
  <si>
    <t>○ PH조절제 구입 : 33,000원*10통*1회</t>
    <phoneticPr fontId="16" type="noConversion"/>
  </si>
  <si>
    <t>○수영장 수질개선 PH조절제 구입</t>
    <phoneticPr fontId="16" type="noConversion"/>
  </si>
  <si>
    <t>○수영장 수질개선 탁도개선제 구입</t>
    <phoneticPr fontId="16" type="noConversion"/>
  </si>
  <si>
    <t xml:space="preserve"> ○ 수영장 내부 대정비 타일청소 : 3,000,000원*1식</t>
    <phoneticPr fontId="16" type="noConversion"/>
  </si>
  <si>
    <t xml:space="preserve"> ○ 연 1회 대정비 타일청소(수영조 내/외부)</t>
    <phoneticPr fontId="16" type="noConversion"/>
  </si>
  <si>
    <t xml:space="preserve"> ○ 에어컨 유지관리 부품비</t>
    <phoneticPr fontId="16" type="noConversion"/>
  </si>
  <si>
    <t xml:space="preserve"> ○ 수중청소기 2대 수리비</t>
    <phoneticPr fontId="16" type="noConversion"/>
  </si>
  <si>
    <t xml:space="preserve"> ○ 소방설비 유지관리비 : 200,000원*12월</t>
    <phoneticPr fontId="16" type="noConversion"/>
  </si>
  <si>
    <t xml:space="preserve"> ○ 소방설비 유지관리비(화재감지기, 소화기 등)</t>
    <phoneticPr fontId="16" type="noConversion"/>
  </si>
  <si>
    <t xml:space="preserve"> ○ 전기설비 유지관리비 : 300,000원*12월</t>
    <phoneticPr fontId="16" type="noConversion"/>
  </si>
  <si>
    <t xml:space="preserve"> ○ 전기설비 유지관리비(차단기, 휴즈 등)</t>
    <phoneticPr fontId="16" type="noConversion"/>
  </si>
  <si>
    <t xml:space="preserve"> ○ 고압세척기 유지관리비 : 400,000원*2대</t>
    <phoneticPr fontId="16" type="noConversion"/>
  </si>
  <si>
    <t xml:space="preserve"> ○ 청소용 고압세척기 수리비</t>
    <phoneticPr fontId="16" type="noConversion"/>
  </si>
  <si>
    <t xml:space="preserve"> ○ 수영장 네트워크 시스템 수리비 : 2,000,000원*1식</t>
    <phoneticPr fontId="16" type="noConversion"/>
  </si>
  <si>
    <t xml:space="preserve"> ○ 수영장 인터넷, 발권기 포스 수리비</t>
    <phoneticPr fontId="16" type="noConversion"/>
  </si>
  <si>
    <t xml:space="preserve"> ○ 기계실 센서류 구입비 : 2,000,000원*1식</t>
    <phoneticPr fontId="16" type="noConversion"/>
  </si>
  <si>
    <t xml:space="preserve"> ○ 저수조탱크, 응축수탱크, 발란싱탱크 센서 구입비</t>
    <phoneticPr fontId="16" type="noConversion"/>
  </si>
  <si>
    <t xml:space="preserve"> ○ 기계실 설비 배관 유지관리비</t>
    <phoneticPr fontId="16" type="noConversion"/>
  </si>
  <si>
    <t xml:space="preserve"> ○ 수영장 내부 및 로비 전광판 수리비</t>
    <phoneticPr fontId="16" type="noConversion"/>
  </si>
  <si>
    <t xml:space="preserve"> ○ 샤워기 헤드, 수영장 트렌치커버 등 수리비</t>
    <phoneticPr fontId="16" type="noConversion"/>
  </si>
  <si>
    <t xml:space="preserve"> ○ 기계실 순환라인 체크밸브 교체 </t>
    <phoneticPr fontId="16" type="noConversion"/>
  </si>
  <si>
    <t xml:space="preserve"> ○ GHP 실외기 정기 소모품 교체(1호, 3호기)</t>
    <phoneticPr fontId="16" type="noConversion"/>
  </si>
  <si>
    <t xml:space="preserve"> ○ GHP 실외기 콤프레샤 교체 예비비</t>
    <phoneticPr fontId="16" type="noConversion"/>
  </si>
  <si>
    <t xml:space="preserve"> ○ 보일러 경수연화장치 수지 교체</t>
    <phoneticPr fontId="16" type="noConversion"/>
  </si>
  <si>
    <t xml:space="preserve">    - 진남수영장(27명) : 400,000원 * 12월</t>
    <phoneticPr fontId="16" type="noConversion"/>
  </si>
  <si>
    <t>○30인이하 400,000원</t>
    <phoneticPr fontId="16" type="noConversion"/>
  </si>
  <si>
    <t xml:space="preserve">    - 망마국민체육센터(24명) : 400,000원 * 12월</t>
    <phoneticPr fontId="16" type="noConversion"/>
  </si>
  <si>
    <t xml:space="preserve">    - 장애인국민체육센터(7명) : 175,000원 * 12월</t>
    <phoneticPr fontId="16" type="noConversion"/>
  </si>
  <si>
    <t>○10인이하 175,000원</t>
    <phoneticPr fontId="16" type="noConversion"/>
  </si>
  <si>
    <t>○ 불법몰래카메라 점검에 따른 장비 구입</t>
    <phoneticPr fontId="16" type="noConversion"/>
  </si>
  <si>
    <t>○ 환경미화 기간제근로자 인건비</t>
    <phoneticPr fontId="16" type="noConversion"/>
  </si>
  <si>
    <t>- 기본급 : 10,380원*8시간*4명*5일*52주</t>
    <phoneticPr fontId="16" type="noConversion"/>
  </si>
  <si>
    <t>- 일급 83,040원(10,380원*8시간)</t>
    <phoneticPr fontId="16" type="noConversion"/>
  </si>
  <si>
    <t>- 주휴수당 : 10,380원*8시간*4명*52주</t>
    <phoneticPr fontId="16" type="noConversion"/>
  </si>
  <si>
    <t>- 휴일근무수당 : 10,380원*8시간*150%*4명*52주</t>
    <phoneticPr fontId="16" type="noConversion"/>
  </si>
  <si>
    <t>'- 주말 운영에 따른 초과근무</t>
    <phoneticPr fontId="16" type="noConversion"/>
  </si>
  <si>
    <t>- 야간근무수당 : 10,380원*0.5시간*50%*4명*5일*52주</t>
    <phoneticPr fontId="16" type="noConversion"/>
  </si>
  <si>
    <t>- 연차휴가수당 : 10,380원*8시간*4명*12일</t>
    <phoneticPr fontId="16" type="noConversion"/>
  </si>
  <si>
    <t>- 휴일전담 단시간근로자 인건비 : 10,380원*8시간*1명*2일*52주</t>
    <phoneticPr fontId="16" type="noConversion"/>
  </si>
  <si>
    <t>- 주말근무자 인건비</t>
    <phoneticPr fontId="16" type="noConversion"/>
  </si>
  <si>
    <t>○ 아쿠아로빅강사 인건비</t>
    <phoneticPr fontId="16" type="noConversion"/>
  </si>
  <si>
    <t>- 아쿠아로빅 강사 인건비 : 1,000,000원*1명*12개월</t>
    <phoneticPr fontId="16" type="noConversion"/>
  </si>
  <si>
    <t>- 아쿠아로빅 월 정액 급여 : 1,000,000원</t>
    <phoneticPr fontId="16" type="noConversion"/>
  </si>
  <si>
    <t>○ 알약 임대비용</t>
    <phoneticPr fontId="16" type="noConversion"/>
  </si>
  <si>
    <t>○ 영수증 용지 구입 : 80,000원*6박스*2회(1박스/50롤)</t>
    <phoneticPr fontId="16" type="noConversion"/>
  </si>
  <si>
    <t>○ 무인발매기 용지 구입 : 300,000원*2박스</t>
    <phoneticPr fontId="16" type="noConversion"/>
  </si>
  <si>
    <t>○ 종량제봉투(75L) 구입 : 1,800원*3개소*23일*12개월</t>
    <phoneticPr fontId="16" type="noConversion"/>
  </si>
  <si>
    <t>○ 복사기 카트리지 구입 : 1,200,000원*3회</t>
    <phoneticPr fontId="16" type="noConversion"/>
  </si>
  <si>
    <t>○ 복사기 잉크, 폐토너통, 드럼 등 구입</t>
    <phoneticPr fontId="16" type="noConversion"/>
  </si>
  <si>
    <t>○ 리플릿 및 현수막 제작 : 66,000원*2회*12개월</t>
    <phoneticPr fontId="16" type="noConversion"/>
  </si>
  <si>
    <t>○ 화장실 위생용품 구입 : 400,000원*12개월</t>
    <phoneticPr fontId="16" type="noConversion"/>
  </si>
  <si>
    <t>○ 점보롤화장지, 면봉, 세정제, 핸드타올 등 구입</t>
    <phoneticPr fontId="16" type="noConversion"/>
  </si>
  <si>
    <t>○ 시설관리 청소용품 구입 : 100,000원*6개월*2회</t>
    <phoneticPr fontId="16" type="noConversion"/>
  </si>
  <si>
    <t>○ 청소 도구, 용품(타올, 비누 등) 구입</t>
    <phoneticPr fontId="16" type="noConversion"/>
  </si>
  <si>
    <t xml:space="preserve">○ 벽걸이 선풍기, 헤어 드라이기,  탈수기  구입 </t>
    <phoneticPr fontId="16" type="noConversion"/>
  </si>
  <si>
    <t>○ 수영장 시설 용품 등 구입 : 200,000원*5회</t>
    <phoneticPr fontId="16" type="noConversion"/>
  </si>
  <si>
    <t>○ 수영 보조 도구(킥판,구명조끼) 등 구입</t>
    <phoneticPr fontId="16" type="noConversion"/>
  </si>
  <si>
    <t>○ 탈의실 내부 락커 키 등 분실 및 노후화 교체</t>
    <phoneticPr fontId="16" type="noConversion"/>
  </si>
  <si>
    <t>○ 다목적체육관 시설 용품 등 구입 : 200,000원*5회</t>
    <phoneticPr fontId="16" type="noConversion"/>
  </si>
  <si>
    <t>○ 배드민턴 네트, 배구 용품 등 구입</t>
    <phoneticPr fontId="16" type="noConversion"/>
  </si>
  <si>
    <t>○ 사무용품(복사용지 등) 구입 : 270,000원*12개월</t>
    <phoneticPr fontId="126" type="noConversion"/>
  </si>
  <si>
    <t>○ 사무용품, 복사용지 등 구입</t>
    <phoneticPr fontId="16" type="noConversion"/>
  </si>
  <si>
    <t>○ (법정) 승강기 정기검사 수수료 : 130,000원*1회</t>
    <phoneticPr fontId="16" type="noConversion"/>
  </si>
  <si>
    <t>○ (법정) 도시가스 시설 정기검사 수수료 : 210,000원*1회</t>
    <phoneticPr fontId="16" type="noConversion"/>
  </si>
  <si>
    <t>○ (법정) 수영장 수질검사 수수료 : 50,000원*4회</t>
    <phoneticPr fontId="16" type="noConversion"/>
  </si>
  <si>
    <t>○ (법정) 저수조 수질검사 수수료 : 60,000원*1회</t>
    <phoneticPr fontId="16" type="noConversion"/>
  </si>
  <si>
    <t>○ (법정) 기계실 저수조 청소 용역비 : 1,000,000원*2회</t>
    <phoneticPr fontId="16" type="noConversion"/>
  </si>
  <si>
    <t>○ 저수조 매년 2회 청소(수도법 33조)</t>
    <phoneticPr fontId="16" type="noConversion"/>
  </si>
  <si>
    <t>○ (법정) 전기 연차 점검 용역비 : 1,700,000원*1회</t>
    <phoneticPr fontId="16" type="noConversion"/>
  </si>
  <si>
    <t>○ 연 1회 법정점검 실시</t>
    <phoneticPr fontId="16" type="noConversion"/>
  </si>
  <si>
    <t>○ (법정) 소방시설 정기 점검 용역비 : 1,000,000원*2회</t>
    <phoneticPr fontId="16" type="noConversion"/>
  </si>
  <si>
    <t>○ (법정) 체육센터 내·외부 방역 용역비 : 600,000원*5회</t>
    <phoneticPr fontId="16" type="noConversion"/>
  </si>
  <si>
    <t>○ 센터 내부 및 주차장 방역 실시</t>
    <phoneticPr fontId="16" type="noConversion"/>
  </si>
  <si>
    <t>○ (법정) 대기배출시설 자가측정 용역비 : 1,500,000원*1회</t>
    <phoneticPr fontId="16" type="noConversion"/>
  </si>
  <si>
    <t>○ 연 1회 법정 점검 실시 (대기 환경 보존법 제39조)</t>
    <phoneticPr fontId="16" type="noConversion"/>
  </si>
  <si>
    <t>○ 2년마다 냉난방기 세척</t>
    <phoneticPr fontId="16" type="noConversion"/>
  </si>
  <si>
    <t>○ 화장실 비상안심벨 설치에 따른 임대료</t>
    <phoneticPr fontId="16" type="noConversion"/>
  </si>
  <si>
    <t>○ 진공온수보일러 교체에 따른 야간 비상주</t>
    <phoneticPr fontId="16" type="noConversion"/>
  </si>
  <si>
    <t>○ 신용카드 결제대행수수료 : 1,800,000원*12개월</t>
    <phoneticPr fontId="16" type="noConversion"/>
  </si>
  <si>
    <t>○ 밸런싱탱크 청소 용역비 : 500,000원*1회</t>
    <phoneticPr fontId="16" type="noConversion"/>
  </si>
  <si>
    <t>○ 대정비 기간 중 내부 오염 청소</t>
    <phoneticPr fontId="16" type="noConversion"/>
  </si>
  <si>
    <t>○ 승강기 유지관리 용역비 : 150,000원*12개월</t>
    <phoneticPr fontId="16" type="noConversion"/>
  </si>
  <si>
    <t>○ 승강기 유지보수 관리계약</t>
    <phoneticPr fontId="16" type="noConversion"/>
  </si>
  <si>
    <t>○ 통합 회원관리 프로그램 유지보수 계약</t>
    <phoneticPr fontId="16" type="noConversion"/>
  </si>
  <si>
    <t>○ 수영장 바닥 청소 월 1회(하계 월 2회)</t>
    <phoneticPr fontId="16" type="noConversion"/>
  </si>
  <si>
    <t>○ 공기청정기 4대 임차</t>
    <phoneticPr fontId="16" type="noConversion"/>
  </si>
  <si>
    <t>○ 정수기 6대 임차</t>
    <phoneticPr fontId="16" type="noConversion"/>
  </si>
  <si>
    <t>○ 안전 보호구, 안전용품 등 구입</t>
    <phoneticPr fontId="16" type="noConversion"/>
  </si>
  <si>
    <t>○ 과목변경(공공운영비 &gt; 복리후생비)</t>
    <phoneticPr fontId="16" type="noConversion"/>
  </si>
  <si>
    <t>○ 수영강사 간식비 : 3,000원*5일*52주*8명</t>
    <phoneticPr fontId="16" type="noConversion"/>
  </si>
  <si>
    <t>○ 수영강사 간식 구입</t>
    <phoneticPr fontId="16" type="noConversion"/>
  </si>
  <si>
    <t>○ (법정) 도시가스사고배상책임보험 : 20,000원*1회</t>
    <phoneticPr fontId="16" type="noConversion"/>
  </si>
  <si>
    <t>○ (법정) 승강기책임보험 : 35,000원*1회</t>
    <phoneticPr fontId="16" type="noConversion"/>
  </si>
  <si>
    <t>○ (법정) 주민세 : 280원*3,299㎡*1회</t>
    <phoneticPr fontId="16" type="noConversion"/>
  </si>
  <si>
    <t>○ 23년도 이용객 증가, 요금의 단가 상승분 반영</t>
  </si>
  <si>
    <t>○ 통신요금 : 260,000원*12개월</t>
    <phoneticPr fontId="16" type="noConversion"/>
  </si>
  <si>
    <t>○ 문자메세지 사용요금 : 170,000원*12개월</t>
    <phoneticPr fontId="16" type="noConversion"/>
  </si>
  <si>
    <t>206
재료비</t>
    <phoneticPr fontId="16" type="noConversion"/>
  </si>
  <si>
    <t>01
일반재료비</t>
    <phoneticPr fontId="16" type="noConversion"/>
  </si>
  <si>
    <t>○ 방역약품 구입 : 400,000원*2회</t>
    <phoneticPr fontId="126" type="noConversion"/>
  </si>
  <si>
    <t>○ 자체 방역 및 소독 약품, 손소독제 구입</t>
    <phoneticPr fontId="16" type="noConversion"/>
  </si>
  <si>
    <t>02
약품비</t>
    <phoneticPr fontId="16" type="noConversion"/>
  </si>
  <si>
    <t>02 약품비</t>
    <phoneticPr fontId="16" type="noConversion"/>
  </si>
  <si>
    <t>○ 탁도개선제 구입 : 24,000원*8통*12개월</t>
    <phoneticPr fontId="16" type="noConversion"/>
  </si>
  <si>
    <t>○ 매주 2통씩 탁도개선 약품 사용</t>
    <phoneticPr fontId="16" type="noConversion"/>
  </si>
  <si>
    <t>○ 정제염 구입 : 9,200원(25kg)*20포대*12개월</t>
    <phoneticPr fontId="16" type="noConversion"/>
  </si>
  <si>
    <t>○ 차아염소산나트륨 생성기에 이용</t>
    <phoneticPr fontId="16" type="noConversion"/>
  </si>
  <si>
    <t>○ 응집제 구입 : 24,000원*6통*12개월</t>
    <phoneticPr fontId="16" type="noConversion"/>
  </si>
  <si>
    <t>○ 시스템 냉난방기 유지보수비 : 200,000원*12대*1회</t>
    <phoneticPr fontId="16" type="noConversion"/>
  </si>
  <si>
    <t>○ 냉난방기 실내기, 실외기 고장 등 부속 교체수리</t>
    <phoneticPr fontId="16" type="noConversion"/>
  </si>
  <si>
    <t>○ 수중청소기 유지비 : 1,500,000원*2회</t>
    <phoneticPr fontId="16" type="noConversion"/>
  </si>
  <si>
    <t>○ 소방시설 유지보수비 : 200,000원*12개월</t>
    <phoneticPr fontId="16" type="noConversion"/>
  </si>
  <si>
    <t>○ 시설 내 각종 소방설비 교체 및 수리</t>
    <phoneticPr fontId="16" type="noConversion"/>
  </si>
  <si>
    <t>○ 전기설비 유지보수비 : 150,000원*12개월</t>
    <phoneticPr fontId="16" type="noConversion"/>
  </si>
  <si>
    <t>○ 수영장 고압세척기 유지관리비 : 500,000원*2종</t>
    <phoneticPr fontId="16" type="noConversion"/>
  </si>
  <si>
    <t>○ 월 1회 이상 수영장 청소 등 잦은 사용으로 고장 발생 시 정비 필요</t>
    <phoneticPr fontId="16" type="noConversion"/>
  </si>
  <si>
    <t>○ 저수조 밸런싱탱크 수위계 센서 정비 : 700,000원*3개소</t>
    <phoneticPr fontId="16" type="noConversion"/>
  </si>
  <si>
    <t>○ 수질자동측정 센서, 배관 온도 센서 관리 : 450,000원*5종*1회</t>
    <phoneticPr fontId="16" type="noConversion"/>
  </si>
  <si>
    <t>○ 수질측정센서,배관온도계 노후 및 고장으로 인한 교체</t>
    <phoneticPr fontId="16" type="noConversion"/>
  </si>
  <si>
    <t>○ 수처리 순환펌프 유지보수 : 800,000원*5대*1회</t>
    <phoneticPr fontId="16" type="noConversion"/>
  </si>
  <si>
    <t>○ 샤워기, 타일, 수전 등 보수</t>
    <phoneticPr fontId="16" type="noConversion"/>
  </si>
  <si>
    <t>○ 무인발매기, 감시장비 유지보수비 : 2,500,000원*1식</t>
    <phoneticPr fontId="16" type="noConversion"/>
  </si>
  <si>
    <t>○ 무인발매기, 감시장비 정상 운영을 위한 유지보수비</t>
    <phoneticPr fontId="16" type="noConversion"/>
  </si>
  <si>
    <t>○ 샤워기 수전 부품, 수영장 오버풀 트랜치커버 등 교체</t>
    <phoneticPr fontId="16" type="noConversion"/>
  </si>
  <si>
    <t>○ 수영장 실내 조명등 무전극램프 및 안정기 구입</t>
    <phoneticPr fontId="16" type="noConversion"/>
  </si>
  <si>
    <t>○ 주차장 파손 카스토퍼 교체</t>
    <phoneticPr fontId="16" type="noConversion"/>
  </si>
  <si>
    <t>○ 안내데스크용 컴퓨터 내용연수 도래(2014년도 구입)</t>
    <phoneticPr fontId="16" type="noConversion"/>
  </si>
  <si>
    <t>○ 1층 남자 및 2층 남자,여자 탈의실 락카 교체(2010년도 구입)</t>
    <phoneticPr fontId="16" type="noConversion"/>
  </si>
  <si>
    <t>○ 2층 다목적체육관 로비 에어컨 신규설치</t>
    <phoneticPr fontId="16" type="noConversion"/>
  </si>
  <si>
    <t>○ 수영장 내부 습기에 따른 감시탑 부식</t>
    <phoneticPr fontId="16" type="noConversion"/>
  </si>
  <si>
    <t>○ 수영장 내부 안전지도용 앰프 구입</t>
    <phoneticPr fontId="16" type="noConversion"/>
  </si>
  <si>
    <t>○ 사무용품 구입비</t>
    <phoneticPr fontId="16" type="noConversion"/>
  </si>
  <si>
    <t>○ A4, A3 용지 구매</t>
    <phoneticPr fontId="16" type="noConversion"/>
  </si>
  <si>
    <t xml:space="preserve">○ 사무용 잡품비 </t>
    <phoneticPr fontId="16" type="noConversion"/>
  </si>
  <si>
    <t>○ 2층 사무실, 체력측정실 복사기 카트리지 구입</t>
    <phoneticPr fontId="16" type="noConversion"/>
  </si>
  <si>
    <t>○ 컴퓨터 소모품(마우스, 키보드, 메인보드 등) 구입</t>
    <phoneticPr fontId="16" type="noConversion"/>
  </si>
  <si>
    <t>○ 시설 위생 및 청소 용품 구입비</t>
    <phoneticPr fontId="16" type="noConversion"/>
  </si>
  <si>
    <t xml:space="preserve">  - 종량제 봉투 구입(20L, 50L) : 20,000원*4묶음*12회</t>
    <phoneticPr fontId="16" type="noConversion"/>
  </si>
  <si>
    <t>○ 쓰레기 종량제 봉투(20L, 50L) 구입</t>
    <phoneticPr fontId="16" type="noConversion"/>
  </si>
  <si>
    <t xml:space="preserve">  - 목욕탕, 화장실 소모품 구입 : 430,000원*12월</t>
    <phoneticPr fontId="16" type="noConversion"/>
  </si>
  <si>
    <t xml:space="preserve">○ 핸드타올, 화장지, 청소용품, 비누, 로션, 발매트, 방향제 등 소모품 구입비 </t>
    <phoneticPr fontId="16" type="noConversion"/>
  </si>
  <si>
    <t>○ 청소도구(수세미, 솔 등), 세제(샤워실, 화장실 청소용) 구입</t>
    <phoneticPr fontId="16" type="noConversion"/>
  </si>
  <si>
    <t>○ 시설안내 팸플릿, 안전 현황판, 현수막 등 제작</t>
    <phoneticPr fontId="16" type="noConversion"/>
  </si>
  <si>
    <t>○ 체육 프로그램 소모용품 구입(탁구공, 당구천, 배드민턴네트, 탁구 네트 등)</t>
    <phoneticPr fontId="16" type="noConversion"/>
  </si>
  <si>
    <t xml:space="preserve">○ 시설 보수용 공구류 구입비 </t>
    <phoneticPr fontId="16" type="noConversion"/>
  </si>
  <si>
    <t>○ 소규모 수선비(복사기, 코팅기 등)</t>
    <phoneticPr fontId="16" type="noConversion"/>
  </si>
  <si>
    <t>○ 알약 26천원</t>
    <phoneticPr fontId="16" type="noConversion"/>
  </si>
  <si>
    <t>○ 신발장, 샤워장 라커, 키박스 등 수선 및 교체 비용</t>
    <phoneticPr fontId="16" type="noConversion"/>
  </si>
  <si>
    <t>02
공공운영비</t>
    <phoneticPr fontId="16" type="noConversion"/>
  </si>
  <si>
    <t>○ 비상발전기 유류비 : 100,000원*1회</t>
    <phoneticPr fontId="16" type="noConversion"/>
  </si>
  <si>
    <t>○ 비상발전기 유류비</t>
    <phoneticPr fontId="16" type="noConversion"/>
  </si>
  <si>
    <t>○ (법정) 전기시설 정기 연차점검 용역비 : 3,000,000원*연1회</t>
    <phoneticPr fontId="16" type="noConversion"/>
  </si>
  <si>
    <t>○ 법정 전기시설 연차점검
  - 관련근거 : 「전기안전관리법 시행규칙」 제30조</t>
    <phoneticPr fontId="16" type="noConversion"/>
  </si>
  <si>
    <t>○ (법정) 소방시설 정기 안전점검 용역비 : 1,000,000원*2회</t>
    <phoneticPr fontId="16" type="noConversion"/>
  </si>
  <si>
    <t xml:space="preserve">○ 법적 소방 점검
 - 관련근거 :「화재예방,소방시설 설치·유지 및 안전관리에 관한 법률」제25조 </t>
    <phoneticPr fontId="16" type="noConversion"/>
  </si>
  <si>
    <t>○ 전체소독 5회 + 목욕시설 매월 소독
 - 관련근거 :공중위생관리법 제4조, 시행규칙 제7조</t>
    <phoneticPr fontId="16" type="noConversion"/>
  </si>
  <si>
    <t>○ 신용카드 전자결제대행수수료 : 10,000원*12월</t>
    <phoneticPr fontId="16" type="noConversion"/>
  </si>
  <si>
    <t xml:space="preserve">○ 신용카드 결제 수수료 </t>
    <phoneticPr fontId="16" type="noConversion"/>
  </si>
  <si>
    <t>○ 무인경비용역 : 170,000원*12월</t>
    <phoneticPr fontId="16" type="noConversion"/>
  </si>
  <si>
    <t>○ 무인시설관리 경비 용역비 및 CCTV 4대 추가</t>
    <phoneticPr fontId="16" type="noConversion"/>
  </si>
  <si>
    <t>○ 개인정보 프로그램 서버 임대 및 운영 : 735,000원*12월</t>
    <phoneticPr fontId="16" type="noConversion"/>
  </si>
  <si>
    <t>○ 개인정보 프로그램 서버 관리비(용역비 상승분 반영)</t>
    <phoneticPr fontId="16" type="noConversion"/>
  </si>
  <si>
    <t>○ 회원관리프로그램 유지관리 용역 : 630,000원*12월</t>
    <phoneticPr fontId="16" type="noConversion"/>
  </si>
  <si>
    <t>○ 기존 회원관리프로그램 유지관리 용역비(용역비 상승분 반영)
○ 개인정보 보호 암호화 모듈 관리 용역비</t>
    <phoneticPr fontId="16" type="noConversion"/>
  </si>
  <si>
    <t>○ 장애인국민체육센터 주변 제초 및 가지치기작업 용역</t>
    <phoneticPr fontId="16" type="noConversion"/>
  </si>
  <si>
    <t>○ 기계설비유지관리(기계설비 성능점검 용역)</t>
    <phoneticPr fontId="16" type="noConversion"/>
  </si>
  <si>
    <t>○ 정수기 임차료 : 44,000원*5대*12월</t>
    <phoneticPr fontId="16" type="noConversion"/>
  </si>
  <si>
    <t>○ 정수기 5대 임차료</t>
    <phoneticPr fontId="16" type="noConversion"/>
  </si>
  <si>
    <t>○ 공기청정기 임차료 : 70,000원*2대*12월</t>
    <phoneticPr fontId="16" type="noConversion"/>
  </si>
  <si>
    <t>○ 기본 의약품 구입(붕대, 파스, 진통제 등)</t>
    <phoneticPr fontId="16" type="noConversion"/>
  </si>
  <si>
    <t>21
공공요금 및 제세</t>
    <phoneticPr fontId="16" type="noConversion"/>
  </si>
  <si>
    <t xml:space="preserve">○ 주민세(재산분) : 250원*4,249㎡ </t>
    <phoneticPr fontId="16" type="noConversion"/>
  </si>
  <si>
    <t>○ 장애인국민체육센터 주민세(재산분)</t>
    <phoneticPr fontId="16" type="noConversion"/>
  </si>
  <si>
    <t>○ 통신요금 : 200,000원*12월</t>
    <phoneticPr fontId="16" type="noConversion"/>
  </si>
  <si>
    <t xml:space="preserve">○ 장애인국민체육센터 도시가스 요금 </t>
    <phoneticPr fontId="16" type="noConversion"/>
  </si>
  <si>
    <t xml:space="preserve">○ 주최자배상책임보험 : 200,000원*2식 </t>
    <phoneticPr fontId="16" type="noConversion"/>
  </si>
  <si>
    <t>○ 문자 메시지 사용요금 : 480,000원*1식</t>
    <phoneticPr fontId="16" type="noConversion"/>
  </si>
  <si>
    <t>○ 승강기책임보험 : 50,000원*1식</t>
    <phoneticPr fontId="16" type="noConversion"/>
  </si>
  <si>
    <t xml:space="preserve">○ 특정가스사용시설 가스사고 배상책임보험료 </t>
    <phoneticPr fontId="16" type="noConversion"/>
  </si>
  <si>
    <t>206 재료비</t>
    <phoneticPr fontId="16" type="noConversion"/>
  </si>
  <si>
    <t>01 일반재료비</t>
    <phoneticPr fontId="16" type="noConversion"/>
  </si>
  <si>
    <t xml:space="preserve"> ○ 보일러 청관제 구입비 : 60,000원*1회*6월</t>
    <phoneticPr fontId="16" type="noConversion"/>
  </si>
  <si>
    <t>○ 보일러 관리용 약제</t>
    <phoneticPr fontId="16" type="noConversion"/>
  </si>
  <si>
    <t xml:space="preserve"> ○ 염소농도측정기 시약 구입비 : 60,000원*2개소</t>
    <phoneticPr fontId="16" type="noConversion"/>
  </si>
  <si>
    <t>○ 측정기용 시약 구매</t>
    <phoneticPr fontId="16" type="noConversion"/>
  </si>
  <si>
    <t xml:space="preserve"> ○ 자동염소투입기 약품 구입비 : 20,000원*1회*12월</t>
    <phoneticPr fontId="16" type="noConversion"/>
  </si>
  <si>
    <t>○ 차염소산나트륨 구매</t>
    <phoneticPr fontId="16" type="noConversion"/>
  </si>
  <si>
    <t xml:space="preserve"> ○ 정제염 소금 구입비 : 9,000원*1포*3월</t>
    <phoneticPr fontId="16" type="noConversion"/>
  </si>
  <si>
    <t>○ 보일러 연수기용 소금 구매</t>
    <phoneticPr fontId="16" type="noConversion"/>
  </si>
  <si>
    <t>05 
수선유지비</t>
    <phoneticPr fontId="16" type="noConversion"/>
  </si>
  <si>
    <t>○ 기계실 설비 수리 및 교체비</t>
    <phoneticPr fontId="16" type="noConversion"/>
  </si>
  <si>
    <t>○ 소방설비(화재감지기, 소화기, 불꽃감지기 등) 수리 및 교체비</t>
    <phoneticPr fontId="16" type="noConversion"/>
  </si>
  <si>
    <t xml:space="preserve">  - 전기설비 수리 및 교체비 : 200,000원*12월</t>
    <phoneticPr fontId="16" type="noConversion"/>
  </si>
  <si>
    <t>○ 전기설비(전등, ELB, 퓨즈 등) 수리 및 교체비</t>
    <phoneticPr fontId="16" type="noConversion"/>
  </si>
  <si>
    <t xml:space="preserve">  - 기계설비 수리 및 교체비 : 200,000원*12월</t>
    <phoneticPr fontId="16" type="noConversion"/>
  </si>
  <si>
    <t>○ 기계설비(펌프, 밸브 등) 수리 및 교체비</t>
    <phoneticPr fontId="16" type="noConversion"/>
  </si>
  <si>
    <t>○ 시설 전반 수리 및 교체비</t>
    <phoneticPr fontId="16" type="noConversion"/>
  </si>
  <si>
    <t xml:space="preserve">  - 건물 유지관리비 : 1,000원*4,249㎡</t>
    <phoneticPr fontId="16" type="noConversion"/>
  </si>
  <si>
    <t>○ 5년 이하 체육시설물 시설 유지관리비</t>
    <phoneticPr fontId="16" type="noConversion"/>
  </si>
  <si>
    <t>○ 엔진오일, 타임밸트, 점화플러그 등 부품 교체</t>
    <phoneticPr fontId="16" type="noConversion"/>
  </si>
  <si>
    <t>○ 무인발권기 프로그램 유지관리비</t>
    <phoneticPr fontId="16" type="noConversion"/>
  </si>
  <si>
    <t>○ 다목적체육관 공조기 실외기 컴프레셔 교체</t>
    <phoneticPr fontId="16" type="noConversion"/>
  </si>
  <si>
    <t>○ 시설물 보수 및 정비</t>
    <phoneticPr fontId="16" type="noConversion"/>
  </si>
  <si>
    <t>○ 좌식배구 지주홀공사 필요</t>
    <phoneticPr fontId="16" type="noConversion"/>
  </si>
  <si>
    <t>○ 측면 출입문에 자동문이 없어 거동이 불편한 장애인 출입이 불편</t>
    <phoneticPr fontId="16" type="noConversion"/>
  </si>
  <si>
    <t>○ 컴퓨터 성능 저하로 구매 필요</t>
    <phoneticPr fontId="16" type="noConversion"/>
  </si>
  <si>
    <t xml:space="preserve"> ○ 범용 S/W 구입(캐드, 엑셀, 알약 등) : 3,000,000원*1회</t>
    <phoneticPr fontId="16" type="noConversion"/>
  </si>
  <si>
    <t>○ 범용 S/W 구입(엑셀13, 알약13, 캐드 등) -1년갱신형</t>
    <phoneticPr fontId="16" type="noConversion"/>
  </si>
  <si>
    <t xml:space="preserve"> ○ 복합기 인쇄비(월 사용) : 50,000원*12월</t>
    <phoneticPr fontId="16" type="noConversion"/>
  </si>
  <si>
    <t xml:space="preserve">  -  토너,드럼,잉크 등 : 150,000원*7대*3회</t>
    <phoneticPr fontId="16" type="noConversion"/>
  </si>
  <si>
    <t xml:space="preserve"> 작업복 세탁관련(교대근무자 및 현장 근무자 : 35명)</t>
    <phoneticPr fontId="16" type="noConversion"/>
  </si>
  <si>
    <t xml:space="preserve">  면 : 250×40×30 = 240천원, 반코팅 : 300×40×30 = 300천원, 완코팅 : 800×40×30 = 900천원</t>
    <phoneticPr fontId="16" type="noConversion"/>
  </si>
  <si>
    <t>○ 무전기 구매 : '23년 신규직원 2명 + 예비품</t>
    <phoneticPr fontId="16" type="noConversion"/>
  </si>
  <si>
    <t xml:space="preserve"> ○ 소각, 바이오, 폐수 운영비품 구입</t>
    <phoneticPr fontId="16" type="noConversion"/>
  </si>
  <si>
    <t xml:space="preserve">  - 소규모 비품 구입 : 500,000원* 4회</t>
    <phoneticPr fontId="16" type="noConversion"/>
  </si>
  <si>
    <t xml:space="preserve"> 100만원 이하 소모품 구매</t>
    <phoneticPr fontId="16" type="noConversion"/>
  </si>
  <si>
    <t xml:space="preserve">  -  현수막, 간판 등의 제작비 : 2,000,000원*1식</t>
    <phoneticPr fontId="16" type="noConversion"/>
  </si>
  <si>
    <t>=</t>
    <phoneticPr fontId="126" type="noConversion"/>
  </si>
  <si>
    <t xml:space="preserve">   - 소방시설 검사(작동기능, 종합점검) : 2,000,000원*2회</t>
    <phoneticPr fontId="16" type="noConversion"/>
  </si>
  <si>
    <t xml:space="preserve">   - 악취측정 용역 : 5,000,000원*2회</t>
    <phoneticPr fontId="126" type="noConversion"/>
  </si>
  <si>
    <t>반입장 외 4, 악취 측정</t>
    <phoneticPr fontId="126" type="noConversion"/>
  </si>
  <si>
    <t xml:space="preserve">   - 폐수처리분담금 : 20,000,000원/월 * 12개월 </t>
    <phoneticPr fontId="16" type="noConversion"/>
  </si>
  <si>
    <t xml:space="preserve">   - CleanSYS(TMS) 정기점검 : 3,656,000원*12월</t>
    <phoneticPr fontId="16" type="noConversion"/>
  </si>
  <si>
    <t xml:space="preserve">   - 승강기 정기정검 : 250,000원*12월</t>
    <phoneticPr fontId="16" type="noConversion"/>
  </si>
  <si>
    <t xml:space="preserve">   - 환경정비(예초 등) : 2,000,000원*3회</t>
    <phoneticPr fontId="16" type="noConversion"/>
  </si>
  <si>
    <t xml:space="preserve">  -  CleanSYS(TMS) 정도검사 : 5,500,000원*1회</t>
    <phoneticPr fontId="16" type="noConversion"/>
  </si>
  <si>
    <t xml:space="preserve">  -  다이옥신(대기, 수질) 검사 : 6,500,000원*2회</t>
    <phoneticPr fontId="16" type="noConversion"/>
  </si>
  <si>
    <t xml:space="preserve">  -  음식물폐기물처리시설(혐기성분해) 정기검사 : 2,750,000원*2회</t>
    <phoneticPr fontId="16" type="noConversion"/>
  </si>
  <si>
    <t>폐기물처리시설의 검사수수료 국립환경과학원고시 제2022-13호</t>
    <phoneticPr fontId="16" type="noConversion"/>
  </si>
  <si>
    <t xml:space="preserve">  - 쓰레기(바닥재 포함) 성상분석 : 3,600,000원*12회(월)</t>
    <phoneticPr fontId="16" type="noConversion"/>
  </si>
  <si>
    <t xml:space="preserve">  - 비점오염원, 식수  분석</t>
    <phoneticPr fontId="16" type="noConversion"/>
  </si>
  <si>
    <t xml:space="preserve">  - 유입 / 방류수 수질분석</t>
    <phoneticPr fontId="16" type="noConversion"/>
  </si>
  <si>
    <t xml:space="preserve">  - 기타 공정(소화액 외 5) 수질분석</t>
    <phoneticPr fontId="16" type="noConversion"/>
  </si>
  <si>
    <t xml:space="preserve">  - 차량(암롤트럭, 지게차 등) 정기검사  : 50,000원 *2대</t>
    <phoneticPr fontId="16" type="noConversion"/>
  </si>
  <si>
    <t xml:space="preserve">  -  얼음정수기(2대) 렌트비용 : 60,000*2대*12월</t>
    <phoneticPr fontId="126" type="noConversion"/>
  </si>
  <si>
    <t>탕비실, 제어실</t>
    <phoneticPr fontId="126" type="noConversion"/>
  </si>
  <si>
    <t xml:space="preserve">  -  복합기 렌트비용 : 150,000원*2대*12월</t>
    <phoneticPr fontId="16" type="noConversion"/>
  </si>
  <si>
    <t>산업안전보건위원회 요청사항</t>
    <phoneticPr fontId="126" type="noConversion"/>
  </si>
  <si>
    <t xml:space="preserve">  - 중장비(지게차, 카고크레인 등) 임대료 : 500,000원*3회</t>
    <phoneticPr fontId="16" type="noConversion"/>
  </si>
  <si>
    <t xml:space="preserve">  - 차량임대비 : 1,000,000원*1대*12월</t>
    <phoneticPr fontId="16" type="noConversion"/>
  </si>
  <si>
    <t xml:space="preserve">  공영차량 운영(니로)</t>
    <phoneticPr fontId="16" type="noConversion"/>
  </si>
  <si>
    <t xml:space="preserve">  하복 지급(2벌)</t>
    <phoneticPr fontId="16" type="noConversion"/>
  </si>
  <si>
    <t xml:space="preserve">  - 안전모, 안전화, 작업화 등 : 100,000원*42명*3회</t>
    <phoneticPr fontId="16" type="noConversion"/>
  </si>
  <si>
    <t xml:space="preserve"> ○ 우편요금 : 3,000원*10건*12월</t>
    <phoneticPr fontId="16" type="noConversion"/>
  </si>
  <si>
    <t xml:space="preserve"> ○ 일반전화 및 인터넷 요금 : 60,000원*3회선*12월</t>
    <phoneticPr fontId="16" type="noConversion"/>
  </si>
  <si>
    <t xml:space="preserve"> ○ 택배비 : 5,000원*3회*12월</t>
    <phoneticPr fontId="16" type="noConversion"/>
  </si>
  <si>
    <t xml:space="preserve">   물품 및 검교정 등 발송</t>
    <phoneticPr fontId="126" type="noConversion"/>
  </si>
  <si>
    <t xml:space="preserve"> ○ 업무용 무선장비 전파 사용료 : 3,500원*36대*4회</t>
    <phoneticPr fontId="16" type="noConversion"/>
  </si>
  <si>
    <t xml:space="preserve"> ○ 공증 및 각종 제증명발급/등기수수료 등 : 50,000원*12월</t>
    <phoneticPr fontId="16" type="noConversion"/>
  </si>
  <si>
    <t>주민세 사업소분</t>
    <phoneticPr fontId="16" type="noConversion"/>
  </si>
  <si>
    <t xml:space="preserve">  -  산업안전관리협회 외 : 500,000원*1회</t>
    <phoneticPr fontId="16" type="noConversion"/>
  </si>
  <si>
    <t xml:space="preserve">  - 환경책임보험(소각시설) : 10,000,000원*1회</t>
    <phoneticPr fontId="16" type="noConversion"/>
  </si>
  <si>
    <t xml:space="preserve">  - 차량보험료 : 1,800,000원*1식(지게차+암롤차)*1회</t>
    <phoneticPr fontId="16" type="noConversion"/>
  </si>
  <si>
    <t>○ 차량선박비(렌터카, 지게차, 암롤트럭)</t>
    <phoneticPr fontId="16" type="noConversion"/>
  </si>
  <si>
    <t xml:space="preserve">  - 전기차량충전비 : 1.5만km/년*66원/km</t>
    <phoneticPr fontId="16" type="noConversion"/>
  </si>
  <si>
    <t xml:space="preserve"> 급속충전</t>
    <phoneticPr fontId="16" type="noConversion"/>
  </si>
  <si>
    <t>○ 요소수 : '23 계약단가(668원), 일평균사용량(379kg) -'24년 견적가(625원)</t>
    <phoneticPr fontId="16" type="noConversion"/>
  </si>
  <si>
    <t>○ 소석회슬러리 : '23 계약단가(67.78원), 일평균사용량(5,912kg) -'24년 견적가(78원)</t>
    <phoneticPr fontId="16" type="noConversion"/>
  </si>
  <si>
    <t>○ 활성탄 : '23 계약단가(2514.2원), 일평균사용량(67.59kg) -'24년 견적가(2,500원)</t>
    <phoneticPr fontId="16" type="noConversion"/>
  </si>
  <si>
    <t>○ 탈취제 : '22 계약단가(2413원), 일평균사용량(17L) -'24년 견적가(2,500원)</t>
    <phoneticPr fontId="16" type="noConversion"/>
  </si>
  <si>
    <t xml:space="preserve"> ○ 살충제(반입장) : 25,000원*1L*90일</t>
    <phoneticPr fontId="16" type="noConversion"/>
  </si>
  <si>
    <t>○ 살충제 : '21 계약단가(22,000원), 일평균사용량(1L) -'24년 견적가(25,000원)</t>
    <phoneticPr fontId="16" type="noConversion"/>
  </si>
  <si>
    <t xml:space="preserve"> ○ 청관제 : 3,400원*3.2kg*320일</t>
    <phoneticPr fontId="16" type="noConversion"/>
  </si>
  <si>
    <t>○ 청관제 : '23 계약단가(2,748원), 일평균사용량(1kg) -'24년 견적가(3,375원)</t>
    <phoneticPr fontId="16" type="noConversion"/>
  </si>
  <si>
    <t xml:space="preserve"> ○ 탈산제 : 3,600원*3.2kg*320일</t>
    <phoneticPr fontId="16" type="noConversion"/>
  </si>
  <si>
    <t>○ 탈산제 : '23 계약단가(2,750.7원), 일평균사용량(1L) -'24년 견적가(3,500원)</t>
    <phoneticPr fontId="16" type="noConversion"/>
  </si>
  <si>
    <t xml:space="preserve"> ○ 부식방지제 : 5,100원*1.6kg*320일</t>
    <phoneticPr fontId="16" type="noConversion"/>
  </si>
  <si>
    <t>○ 부식방지제 : '23 계약단가(4,140.7원), 일평균사용량(1L) -'24년 견적가(5,000원)</t>
    <phoneticPr fontId="16" type="noConversion"/>
  </si>
  <si>
    <t>○ 킬레이트 : '23 계약단가(2,071원), 일평균사용량(10L) -'24년 견적가(2,750원)</t>
    <phoneticPr fontId="16" type="noConversion"/>
  </si>
  <si>
    <t>○ 암모니아수 : '23 계약단가(331.61원), 일평균사용량(10L) -'24년 견적가(450원)</t>
    <phoneticPr fontId="16" type="noConversion"/>
  </si>
  <si>
    <t>○ 가성소다 : '23 계약단가(104원), 일평균사용량(10L) -'24년 견적가(163원)</t>
    <phoneticPr fontId="16" type="noConversion"/>
  </si>
  <si>
    <t>○ 응집제 : '23 계약단가(4,081원), 일평균사용량(120kg) -'24년 견적가(5,000원)</t>
    <phoneticPr fontId="16" type="noConversion"/>
  </si>
  <si>
    <t>○ 소포제 : '23 계약단가(2,550원), 일평균사용량(120kg) -'24년 견적가(3,215원)</t>
    <phoneticPr fontId="16" type="noConversion"/>
  </si>
  <si>
    <t xml:space="preserve"> ○ 황산(9%) : 260원*39kg/일*360일</t>
    <phoneticPr fontId="16" type="noConversion"/>
  </si>
  <si>
    <t>○ 황산 : '23년 계약단가(155.1원), 일평균사용량(5kg) -'24년 견적가(250원)</t>
    <phoneticPr fontId="16" type="noConversion"/>
  </si>
  <si>
    <t xml:space="preserve"> ○ 구연산 : 3,000원*209kg*2회/월*12개월</t>
    <phoneticPr fontId="16" type="noConversion"/>
  </si>
  <si>
    <t>○ 구연산 : '23년 계약단가(2,750원), 일평균사용량(5kg) -'24년 견적가(2,500원)</t>
    <phoneticPr fontId="16" type="noConversion"/>
  </si>
  <si>
    <t xml:space="preserve"> ○ 차아염소산나트륨(12%) : 690원*14kg*360일</t>
    <phoneticPr fontId="16" type="noConversion"/>
  </si>
  <si>
    <t>○ 차염 : '23년 계약단가(531원), 일평균사용량(5kg) -'24년 견적가(688원)</t>
    <phoneticPr fontId="16" type="noConversion"/>
  </si>
  <si>
    <t xml:space="preserve"> ○ 염화 제2철 : 380원*12kg*360일</t>
    <phoneticPr fontId="16" type="noConversion"/>
  </si>
  <si>
    <t>○ 염화제2철 : '23년 계약단가(없음), 일평균사용량(12kg)예상 -'24년 견적가(375원)</t>
    <phoneticPr fontId="16" type="noConversion"/>
  </si>
  <si>
    <t xml:space="preserve">  보수 및 운영비 : 추정공사비의 1.0%</t>
    <phoneticPr fontId="16" type="noConversion"/>
  </si>
  <si>
    <t>○ 재난 예방, 복구 및 관련 물품 등 구입비(태풍, 지진, 화재)</t>
    <phoneticPr fontId="126" type="noConversion"/>
  </si>
  <si>
    <t>○ 재난 예방 및 발생시 복구비</t>
    <phoneticPr fontId="126" type="noConversion"/>
  </si>
  <si>
    <t xml:space="preserve"> 자연재해 예방 및 복구 비용</t>
    <phoneticPr fontId="126" type="noConversion"/>
  </si>
  <si>
    <t xml:space="preserve"> 재난대비 물품 구매</t>
    <phoneticPr fontId="126" type="noConversion"/>
  </si>
  <si>
    <t xml:space="preserve"> 소방시설 보수공사 및 관련 물품 교체(노후화, 사용기한 등)</t>
    <phoneticPr fontId="126" type="noConversion"/>
  </si>
  <si>
    <t xml:space="preserve"> - CleanSYS(TMS) 표준가스 구매 :  5,000,000 * 1식</t>
    <phoneticPr fontId="16" type="noConversion"/>
  </si>
  <si>
    <t>○ 윤활유 : 4,000원*30L*1회</t>
    <phoneticPr fontId="16" type="noConversion"/>
  </si>
  <si>
    <t xml:space="preserve"> - CCTV 모니터 및 제어실 비디오월 구매 : 300,000원*2개+3,000,000*2개</t>
    <phoneticPr fontId="16" type="noConversion"/>
  </si>
  <si>
    <t>○ 폐기물 위탁처리비</t>
    <phoneticPr fontId="16" type="noConversion"/>
  </si>
  <si>
    <t>○ 시설(시스템) 유지 관리</t>
    <phoneticPr fontId="126" type="noConversion"/>
  </si>
  <si>
    <t xml:space="preserve"> -  설비운영지원시스템(관리시스템) : 1,700,000원*12월 [신규]</t>
    <phoneticPr fontId="16" type="noConversion"/>
  </si>
  <si>
    <t>설비운영지원시스템 도입</t>
    <phoneticPr fontId="126" type="noConversion"/>
  </si>
  <si>
    <t xml:space="preserve"> -  근태관리(관리프로그램)  : 40,000원*12월</t>
    <phoneticPr fontId="16" type="noConversion"/>
  </si>
  <si>
    <t>근태관리 프로그램(지문)</t>
    <phoneticPr fontId="126" type="noConversion"/>
  </si>
  <si>
    <t xml:space="preserve"> - 보일러용수(demi-water) : 1,650원*5,500톤*12개월</t>
    <phoneticPr fontId="16" type="noConversion"/>
  </si>
  <si>
    <t xml:space="preserve">  보일러 용수 : 년간 계약단가(1,650원), 사용량(5,500톤/월) </t>
    <phoneticPr fontId="16" type="noConversion"/>
  </si>
  <si>
    <t xml:space="preserve"> - 공업용수 : 450원*6,050톤*12월</t>
    <phoneticPr fontId="16" type="noConversion"/>
  </si>
  <si>
    <t xml:space="preserve">  공업용수 : 년간 계약단가(407원), 사용량(6,050톤/월) </t>
    <phoneticPr fontId="16" type="noConversion"/>
  </si>
  <si>
    <t>○ 전기요금 : 160원*308,288kwh*12월</t>
    <phoneticPr fontId="16" type="noConversion"/>
  </si>
  <si>
    <t>○ 전기요금 : '23년도 평균단가(157원/kwh), 월평균 사용량(308,288kwh), 월평균 사용금액 : 44,059천원</t>
    <phoneticPr fontId="16" type="noConversion"/>
  </si>
  <si>
    <t xml:space="preserve"> '23.8월 전남지역 경유단가 : 1,420원 -  정기유지보수 : 2회(상반기/4월, 하반기/10월)</t>
    <phoneticPr fontId="16" type="noConversion"/>
  </si>
  <si>
    <t xml:space="preserve">  기타 난방용(보조 보일러) 경유 구입</t>
    <phoneticPr fontId="16" type="noConversion"/>
  </si>
  <si>
    <t xml:space="preserve">  비상발전기용 경유 구입</t>
    <phoneticPr fontId="16" type="noConversion"/>
  </si>
  <si>
    <t>○ 부서운영업무비 : (400,000원*12월)+(5,000원*12명*12월)</t>
    <phoneticPr fontId="16" type="noConversion"/>
  </si>
  <si>
    <t>종량제물품 공급관리센터 자산비품 구입(공기구비품)</t>
    <phoneticPr fontId="16" type="noConversion"/>
  </si>
  <si>
    <t>도시형 폐기물 처리시설 유지보수</t>
    <phoneticPr fontId="16" type="noConversion"/>
  </si>
  <si>
    <t>동력비</t>
    <phoneticPr fontId="16" type="noConversion"/>
  </si>
  <si>
    <t xml:space="preserve">  - 간호사 보수교육 : 200,000원*1회</t>
    <phoneticPr fontId="16" type="noConversion"/>
  </si>
  <si>
    <t xml:space="preserve">  - 관리감독자 법정교육 : 208,000원*25명</t>
    <phoneticPr fontId="16" type="noConversion"/>
  </si>
  <si>
    <t xml:space="preserve">  - 안전보건관리책임자 보수교육 : 70,000원*1회</t>
    <phoneticPr fontId="16" type="noConversion"/>
  </si>
  <si>
    <t>○ 소송 수행자 직원 포상금(행정, 민사소송)</t>
    <phoneticPr fontId="16" type="noConversion"/>
  </si>
  <si>
    <t xml:space="preserve">214 수선유지교체비 </t>
    <phoneticPr fontId="16" type="noConversion"/>
  </si>
  <si>
    <t xml:space="preserve"> ○ 수선유지비</t>
    <phoneticPr fontId="16" type="noConversion"/>
  </si>
  <si>
    <t>○ 부패방지 및 준법경영시스템(ISO37001, ISO37301) 사후심사비 : 4,950,000원 * 1회</t>
    <phoneticPr fontId="16" type="noConversion"/>
  </si>
  <si>
    <r>
      <t xml:space="preserve">○ </t>
    </r>
    <r>
      <rPr>
        <b/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건강문화체험활동비 지원(일반직, 기능직, 공무직, 환경사원) : 300,000원 * 450명</t>
    </r>
    <phoneticPr fontId="16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</si>
  <si>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기록관리시스템 전자기록물 이관 용역비 : 7,700,000원 * 1회</t>
    </r>
    <phoneticPr fontId="16" type="noConversion"/>
  </si>
  <si>
    <t>○ 흑백복합기 렌탈료 :</t>
    <phoneticPr fontId="16" type="noConversion"/>
  </si>
  <si>
    <t xml:space="preserve">    -  2024년도 출연금 : 19,400,000원*1식</t>
    <phoneticPr fontId="16" type="noConversion"/>
  </si>
  <si>
    <t xml:space="preserve"> ○ 전국 시군구 지방공기업 협의회비 (출연금*20%)</t>
    <phoneticPr fontId="16" type="noConversion"/>
  </si>
  <si>
    <t xml:space="preserve">    - 2024년도 협의회비 : 19,400,000원*20%</t>
    <phoneticPr fontId="16" type="noConversion"/>
  </si>
  <si>
    <t xml:space="preserve"> ○ 생존수영 재인증 용역비 : 300,000원 *1회</t>
    <phoneticPr fontId="16" type="noConversion"/>
  </si>
  <si>
    <t>○ 년 1회 생존수영 인증</t>
    <phoneticPr fontId="16" type="noConversion"/>
  </si>
  <si>
    <t>○ 생존수영 재인증 용역비</t>
    <phoneticPr fontId="16" type="noConversion"/>
  </si>
  <si>
    <t>○ 통합회원관리 시스템 유지보수 용역비 : 1,200,000원*4회(분기별)</t>
    <phoneticPr fontId="16" type="noConversion"/>
  </si>
  <si>
    <t>○ 채광창 깨짐 현상에 따른 보수</t>
    <phoneticPr fontId="16" type="noConversion"/>
  </si>
  <si>
    <t>○ 남,여 샤워장 환풍기 추가개설 등(곰팡이 발생 방지)</t>
    <phoneticPr fontId="16" type="noConversion"/>
  </si>
  <si>
    <t>○ 필름 성능저하에 따른 교체(수영장 내부 우측 교체완료)</t>
    <phoneticPr fontId="16" type="noConversion"/>
  </si>
  <si>
    <t>○ 출입문 제거를 통한 안전사고 방지(끼임사고 등)</t>
    <phoneticPr fontId="16" type="noConversion"/>
  </si>
  <si>
    <t>예비비</t>
    <phoneticPr fontId="16" type="noConversion"/>
  </si>
  <si>
    <t xml:space="preserve"> 복사용지(A4) 사용량 : 20박스 × 2회(상,하반기)  </t>
    <phoneticPr fontId="16" type="noConversion"/>
  </si>
  <si>
    <t xml:space="preserve">  -  작업용 (면, 반코팅, 완코팅 등)장갑 구입 : 1,290,000원*12월</t>
    <phoneticPr fontId="16" type="noConversion"/>
  </si>
  <si>
    <t xml:space="preserve"> 상수도 없음(28만/월), 스팀소독용역 포함(12만/월)-부기명 바꿈(생수 감사 걸림)</t>
    <phoneticPr fontId="16" type="noConversion"/>
  </si>
  <si>
    <t xml:space="preserve">  - 소각재(소각시설) : 7,600톤/년 * 10,000원/톤 *산정지수(1.06)</t>
    <phoneticPr fontId="16" type="noConversion"/>
  </si>
  <si>
    <t xml:space="preserve">  - 오니(폐수처리시설) :1,000톤/년 * 25,000원/톤 *산정지수(1.06)</t>
    <phoneticPr fontId="16" type="noConversion"/>
  </si>
  <si>
    <t xml:space="preserve">  - 차량유지비(세차,소모품,엔진오일 등) : 300,000원*2대*6월</t>
    <phoneticPr fontId="16" type="noConversion"/>
  </si>
  <si>
    <t xml:space="preserve">  - 차량유류비 :90리터/(암롤,지게)*1,700원*12월</t>
    <phoneticPr fontId="16" type="noConversion"/>
  </si>
  <si>
    <t>○ 사규(여비규정) 관련-시기준</t>
    <phoneticPr fontId="16" type="noConversion"/>
  </si>
  <si>
    <t xml:space="preserve"> 관내 : 출장여비(자차 4시간-2만/관용 4시간-1만원), 관외 : 일비+식비+숙박비(85,000원)</t>
    <phoneticPr fontId="16" type="noConversion"/>
  </si>
  <si>
    <t xml:space="preserve"> ○ 요소수(40%) : 700원*310kg*320일</t>
    <phoneticPr fontId="16" type="noConversion"/>
  </si>
  <si>
    <t xml:space="preserve"> ○ 소석회슬러리 : 80원*5,500kg*320일</t>
    <phoneticPr fontId="16" type="noConversion"/>
  </si>
  <si>
    <t xml:space="preserve"> ○ 활성탄(소각) : 2,750원*55kg*320일</t>
    <phoneticPr fontId="16" type="noConversion"/>
  </si>
  <si>
    <t xml:space="preserve"> ○ 탈취제(반입장) : 2,750원*10L*365일</t>
    <phoneticPr fontId="16" type="noConversion"/>
  </si>
  <si>
    <t xml:space="preserve"> ○ 고형화제(킬레이트) : 2,800원*145kg/일*320일</t>
    <phoneticPr fontId="16" type="noConversion"/>
  </si>
  <si>
    <t xml:space="preserve"> ○ 암모니아수(9%) : 460원/kg*200kg*320일</t>
    <phoneticPr fontId="16" type="noConversion"/>
  </si>
  <si>
    <t xml:space="preserve"> ○ 가성소다(4.5%) : 165원*50kg*360일</t>
    <phoneticPr fontId="16" type="noConversion"/>
  </si>
  <si>
    <t xml:space="preserve"> ○ 응집제(응집보조제 포함) : 4,200원*100kg*360일</t>
    <phoneticPr fontId="16" type="noConversion"/>
  </si>
  <si>
    <t xml:space="preserve"> ○ 소포제(폐수) : 3,000원*6kg/일*360일</t>
    <phoneticPr fontId="16" type="noConversion"/>
  </si>
  <si>
    <t>○ 소각시설물  정기 수선유지비(시설투자비의 0.5% 적용)</t>
    <phoneticPr fontId="16" type="noConversion"/>
  </si>
  <si>
    <t xml:space="preserve"> - 35,889,672,000원*0.5%(12개월)</t>
    <phoneticPr fontId="16" type="noConversion"/>
  </si>
  <si>
    <t>○ 소각시설 정기유지보수비용(시설투자비의 0.5% 적용)</t>
    <phoneticPr fontId="16" type="noConversion"/>
  </si>
  <si>
    <t xml:space="preserve"> - 35,889,672,000원 * 0.5% (2회*1년)</t>
    <phoneticPr fontId="16" type="noConversion"/>
  </si>
  <si>
    <t xml:space="preserve"> - 폐기물(바닥재,안정화처리물,오니) 8,600톤 * 190천원/톤</t>
    <phoneticPr fontId="16" type="noConversion"/>
  </si>
  <si>
    <t xml:space="preserve"> - 보조버너(정기유지보수 승온) : 1,700원*5,000L*2회</t>
    <phoneticPr fontId="16" type="noConversion"/>
  </si>
  <si>
    <t xml:space="preserve"> - 보조버너(비상정지 승온) : 1,700원*3,000L*3회</t>
    <phoneticPr fontId="16" type="noConversion"/>
  </si>
  <si>
    <t xml:space="preserve"> - 보조보일러 : 1,700원*200L*3월</t>
    <phoneticPr fontId="16" type="noConversion"/>
  </si>
  <si>
    <t xml:space="preserve"> - 비상발전기 : 1,700원*50L*12월</t>
    <phoneticPr fontId="16" type="noConversion"/>
  </si>
  <si>
    <t>400 자본지출</t>
    <phoneticPr fontId="16" type="noConversion"/>
  </si>
  <si>
    <t>세목</t>
    <phoneticPr fontId="16" type="noConversion"/>
  </si>
  <si>
    <t>기간제근로자보수</t>
    <phoneticPr fontId="16" type="noConversion"/>
  </si>
  <si>
    <t>사무관리비</t>
    <phoneticPr fontId="16" type="noConversion"/>
  </si>
  <si>
    <t>지급수수료</t>
    <phoneticPr fontId="16" type="noConversion"/>
  </si>
  <si>
    <t>임차료</t>
    <phoneticPr fontId="16" type="noConversion"/>
  </si>
  <si>
    <t>복리후생비</t>
    <phoneticPr fontId="16" type="noConversion"/>
  </si>
  <si>
    <t>공공요금및제세</t>
    <phoneticPr fontId="16" type="noConversion"/>
  </si>
  <si>
    <t>차량선박비</t>
    <phoneticPr fontId="16" type="noConversion"/>
  </si>
  <si>
    <t>국내여비</t>
    <phoneticPr fontId="16" type="noConversion"/>
  </si>
  <si>
    <t>전산개발비</t>
    <phoneticPr fontId="16" type="noConversion"/>
  </si>
  <si>
    <t>부서업무비</t>
    <phoneticPr fontId="16" type="noConversion"/>
  </si>
  <si>
    <t>배상금등</t>
    <phoneticPr fontId="16" type="noConversion"/>
  </si>
  <si>
    <t>수선유지비</t>
    <phoneticPr fontId="16" type="noConversion"/>
  </si>
  <si>
    <t>일반재료비</t>
    <phoneticPr fontId="16" type="noConversion"/>
  </si>
  <si>
    <t>약품비</t>
    <phoneticPr fontId="16" type="noConversion"/>
  </si>
  <si>
    <t>무기계약직근로자보수</t>
    <phoneticPr fontId="16" type="noConversion"/>
  </si>
  <si>
    <t>사무관리비</t>
    <phoneticPr fontId="16" type="noConversion"/>
  </si>
  <si>
    <t>공공운영비</t>
    <phoneticPr fontId="16" type="noConversion"/>
  </si>
  <si>
    <t>행사운영비</t>
    <phoneticPr fontId="16" type="noConversion"/>
  </si>
  <si>
    <t>지급수수료</t>
    <phoneticPr fontId="16" type="noConversion"/>
  </si>
  <si>
    <t>교육훈련비</t>
    <phoneticPr fontId="16" type="noConversion"/>
  </si>
  <si>
    <t>국내여비</t>
    <phoneticPr fontId="16" type="noConversion"/>
  </si>
  <si>
    <t>약품비</t>
    <phoneticPr fontId="16" type="noConversion"/>
  </si>
  <si>
    <t>동력비</t>
    <phoneticPr fontId="16" type="noConversion"/>
  </si>
  <si>
    <t>회의비</t>
    <phoneticPr fontId="16" type="noConversion"/>
  </si>
  <si>
    <t>국외업무여비</t>
    <phoneticPr fontId="16" type="noConversion"/>
  </si>
  <si>
    <t>사업업무추진비</t>
    <phoneticPr fontId="16" type="noConversion"/>
  </si>
  <si>
    <t>수선유지비</t>
    <phoneticPr fontId="16" type="noConversion"/>
  </si>
  <si>
    <t>정원가산업무비</t>
    <phoneticPr fontId="16" type="noConversion"/>
  </si>
  <si>
    <t>부서업무비</t>
    <phoneticPr fontId="16" type="noConversion"/>
  </si>
  <si>
    <t>행사실비지원금</t>
    <phoneticPr fontId="16" type="noConversion"/>
  </si>
  <si>
    <t>기타보상금</t>
    <phoneticPr fontId="16" type="noConversion"/>
  </si>
  <si>
    <t>포상금</t>
    <phoneticPr fontId="16" type="noConversion"/>
  </si>
  <si>
    <t>연금부담금</t>
    <phoneticPr fontId="16" type="noConversion"/>
  </si>
  <si>
    <t>국민건강보험부담금등</t>
    <phoneticPr fontId="16" type="noConversion"/>
  </si>
  <si>
    <t>공무직(무기계약직)부담금 관련</t>
    <phoneticPr fontId="16" type="noConversion"/>
  </si>
  <si>
    <t>지방공기업평가원출연금</t>
    <phoneticPr fontId="16" type="noConversion"/>
  </si>
  <si>
    <t>기타영업외비용</t>
    <phoneticPr fontId="16" type="noConversion"/>
  </si>
  <si>
    <t>연구용역비</t>
    <phoneticPr fontId="16" type="noConversion"/>
  </si>
  <si>
    <t>전산개발비</t>
    <phoneticPr fontId="16" type="noConversion"/>
  </si>
  <si>
    <t>보수</t>
    <phoneticPr fontId="16" type="noConversion"/>
  </si>
  <si>
    <t>퇴직급여</t>
    <phoneticPr fontId="16" type="noConversion"/>
  </si>
  <si>
    <t>일반직평가급등</t>
    <phoneticPr fontId="16" type="noConversion"/>
  </si>
  <si>
    <t>수탁자산취득비</t>
    <phoneticPr fontId="16" type="noConversion"/>
  </si>
  <si>
    <t>시설비</t>
    <phoneticPr fontId="16" type="noConversion"/>
  </si>
  <si>
    <t>일반예비비</t>
    <phoneticPr fontId="16" type="noConversion"/>
  </si>
  <si>
    <t>투자자산처분</t>
    <phoneticPr fontId="16" type="noConversion"/>
  </si>
  <si>
    <t>인력운영비</t>
    <phoneticPr fontId="16" type="noConversion"/>
  </si>
  <si>
    <t>행정운영</t>
    <phoneticPr fontId="16" type="noConversion"/>
  </si>
  <si>
    <t>구
분</t>
    <phoneticPr fontId="126" type="noConversion"/>
  </si>
  <si>
    <t>사업</t>
    <phoneticPr fontId="126" type="noConversion"/>
  </si>
  <si>
    <t>편성목</t>
    <phoneticPr fontId="126" type="noConversion"/>
  </si>
  <si>
    <t>정책</t>
    <phoneticPr fontId="126" type="noConversion"/>
  </si>
  <si>
    <t>단위</t>
    <phoneticPr fontId="126" type="noConversion"/>
  </si>
  <si>
    <t>세부</t>
    <phoneticPr fontId="126" type="noConversion"/>
  </si>
  <si>
    <t>그룹</t>
    <phoneticPr fontId="126" type="noConversion"/>
  </si>
  <si>
    <t>목</t>
    <phoneticPr fontId="126" type="noConversion"/>
  </si>
  <si>
    <t>세목</t>
    <phoneticPr fontId="126" type="noConversion"/>
  </si>
  <si>
    <t>총계(사업예산 + 자본예산)</t>
    <phoneticPr fontId="16" type="noConversion"/>
  </si>
  <si>
    <t>진남수영장 운영 및 관리</t>
    <phoneticPr fontId="126" type="noConversion"/>
  </si>
  <si>
    <t>100 인건비</t>
    <phoneticPr fontId="16" type="noConversion"/>
  </si>
  <si>
    <t xml:space="preserve"> ○ 체육시설팀 매표, 수영강사, 수상안전요원, 환경 대체인력 인건비</t>
    <phoneticPr fontId="16" type="noConversion"/>
  </si>
  <si>
    <t xml:space="preserve">   - 주휴수당  : 10,380원*8시간*5명*44주</t>
    <phoneticPr fontId="16" type="noConversion"/>
  </si>
  <si>
    <t>200 물건비</t>
    <phoneticPr fontId="16" type="noConversion"/>
  </si>
  <si>
    <t>01 일반수용비</t>
    <phoneticPr fontId="16" type="noConversion"/>
  </si>
  <si>
    <r>
      <t>○</t>
    </r>
    <r>
      <rPr>
        <b/>
        <sz val="10"/>
        <color theme="1"/>
        <rFont val="굴림"/>
        <family val="3"/>
        <charset val="129"/>
      </rPr>
      <t xml:space="preserve"> (신규) </t>
    </r>
    <r>
      <rPr>
        <sz val="10"/>
        <color theme="1"/>
        <rFont val="굴림"/>
        <family val="3"/>
        <charset val="129"/>
      </rPr>
      <t>알약임대 : 26,000 * 21대</t>
    </r>
    <phoneticPr fontId="16" type="noConversion"/>
  </si>
  <si>
    <r>
      <t>○수영장 영수증 용지 구입</t>
    </r>
    <r>
      <rPr>
        <sz val="10"/>
        <color rgb="FF000000"/>
        <rFont val="굴림"/>
        <family val="3"/>
        <charset val="129"/>
      </rPr>
      <t>(친환경용지)</t>
    </r>
    <phoneticPr fontId="16" type="noConversion"/>
  </si>
  <si>
    <r>
      <t>○무인 발권기 용지 구입</t>
    </r>
    <r>
      <rPr>
        <sz val="10"/>
        <color rgb="FF000000"/>
        <rFont val="굴림"/>
        <family val="3"/>
        <charset val="129"/>
      </rPr>
      <t>(친환경용지)</t>
    </r>
    <phoneticPr fontId="16" type="noConversion"/>
  </si>
  <si>
    <t xml:space="preserve">     - 블랙 : 250,000원*2대*1개</t>
    <phoneticPr fontId="16" type="noConversion"/>
  </si>
  <si>
    <t xml:space="preserve">     - 칼라 : 400,000원*2대*1개</t>
    <phoneticPr fontId="16" type="noConversion"/>
  </si>
  <si>
    <t xml:space="preserve">     - 드럼 : 450,000원*2대*1개</t>
    <phoneticPr fontId="16" type="noConversion"/>
  </si>
  <si>
    <t>○ CCTV 임대료 : 50,000원*12월</t>
    <phoneticPr fontId="16" type="noConversion"/>
  </si>
  <si>
    <t>○ 보일러 정기검사비 : 1,200,000원*1회</t>
    <phoneticPr fontId="16" type="noConversion"/>
  </si>
  <si>
    <t>○ 보일러 유지관리 용역비 : 2,000,000원*1회</t>
    <phoneticPr fontId="16" type="noConversion"/>
  </si>
  <si>
    <t>○부품비 별도 관리(수선유지비) * 실외기 3대 / 실내기 31대</t>
    <phoneticPr fontId="16" type="noConversion"/>
  </si>
  <si>
    <t xml:space="preserve">○ 년 4회(5월, 7월, 9월 ,11월) 수영장 조경관리 예초, 제초작업 용역비 </t>
    <phoneticPr fontId="16" type="noConversion"/>
  </si>
  <si>
    <t xml:space="preserve"> ○ (신규)비상안심벨 임대료 : 224,000원*12월</t>
    <phoneticPr fontId="16" type="noConversion"/>
  </si>
  <si>
    <t>○ 진남수영장 비상안심벨(6대) 임대료</t>
    <phoneticPr fontId="16" type="noConversion"/>
  </si>
  <si>
    <t xml:space="preserve"> ○ (신규)가스 정압기 분해점검 용역비 : 2,000,000원 *1회</t>
    <phoneticPr fontId="16" type="noConversion"/>
  </si>
  <si>
    <t>○공기청정기 및 정수기 등 임차료 납부</t>
    <phoneticPr fontId="16" type="noConversion"/>
  </si>
  <si>
    <t>○ 복합기 임차료 : 225,000원*1대*12월</t>
    <phoneticPr fontId="16" type="noConversion"/>
  </si>
  <si>
    <t xml:space="preserve"> ○ 강습용 슈트, 수경, 수모, 수영복 등 구입비(체육시설팀) : 300,000원*2회*18명</t>
    <phoneticPr fontId="16" type="noConversion"/>
  </si>
  <si>
    <t xml:space="preserve"> ○ 안전용품(안전화, 안전모 등)  구입비</t>
    <phoneticPr fontId="16" type="noConversion"/>
  </si>
  <si>
    <t xml:space="preserve"> ○ 관외여비 : 85,000원*5명*3일*4회</t>
    <phoneticPr fontId="16" type="noConversion"/>
  </si>
  <si>
    <t>진남수영장 시설 유지보수</t>
    <phoneticPr fontId="126" type="noConversion"/>
  </si>
  <si>
    <t>200 뮬건비</t>
    <phoneticPr fontId="16" type="noConversion"/>
  </si>
  <si>
    <t xml:space="preserve"> ○ 수영장 내부 들뜸 등 타일 교체 및 수리비</t>
    <phoneticPr fontId="16" type="noConversion"/>
  </si>
  <si>
    <t xml:space="preserve"> ○ (신규)보일러 경수연화장치 수지 교체 : 1,200,000원*2대</t>
    <phoneticPr fontId="16" type="noConversion"/>
  </si>
  <si>
    <t xml:space="preserve"> ○ (신규)수영장 PT층 누수부위 방수 공사 : 200,000원*15개소</t>
    <phoneticPr fontId="16" type="noConversion"/>
  </si>
  <si>
    <t xml:space="preserve"> ○ 23년 민관합동점검 지적사항</t>
    <phoneticPr fontId="16" type="noConversion"/>
  </si>
  <si>
    <t xml:space="preserve"> ○ (신규)수영장 좌측 출입문 상부 환풍기 설치 : 250,000원*4대</t>
    <phoneticPr fontId="16" type="noConversion"/>
  </si>
  <si>
    <t xml:space="preserve"> ○ 상반기 정기안전점검 지적사항</t>
    <phoneticPr fontId="16" type="noConversion"/>
  </si>
  <si>
    <t xml:space="preserve"> ○ (신규)캣워크 볼트 부식부위 수리 : 150,000원*10개소</t>
    <phoneticPr fontId="16" type="noConversion"/>
  </si>
  <si>
    <t xml:space="preserve"> ○ 1층 로비 앞 고객쉼터 바닥 보수 비용</t>
    <phoneticPr fontId="16" type="noConversion"/>
  </si>
  <si>
    <t>망마국민체육센터 운영 및 관리</t>
    <phoneticPr fontId="126" type="noConversion"/>
  </si>
  <si>
    <t>04 기간제근로자등보수(2023년 여수시 생활임금)</t>
    <phoneticPr fontId="16" type="noConversion"/>
  </si>
  <si>
    <t>○ (신규) 한글,엑셀 등 소프트웨어구입비 : 670,000원*1식</t>
    <phoneticPr fontId="16" type="noConversion"/>
  </si>
  <si>
    <t>○ (신규) 알약임대 : 26,000원*16대</t>
    <phoneticPr fontId="16" type="noConversion"/>
  </si>
  <si>
    <t>○ 일직 수당 : 60,000원*2명*10회</t>
    <phoneticPr fontId="16" type="noConversion"/>
  </si>
  <si>
    <t>○ 명절 등 비상근무 투입 시 일직근무 수당</t>
    <phoneticPr fontId="16" type="noConversion"/>
  </si>
  <si>
    <t>○ 숙직 수당 : 60,000원*2명*10회</t>
    <phoneticPr fontId="16" type="noConversion"/>
  </si>
  <si>
    <t>○ 명절 등 비상근무 투입 시 숙직근무 수당</t>
    <phoneticPr fontId="16" type="noConversion"/>
  </si>
  <si>
    <t>○ (신규) 생존수영 재인증 용역비 : 300,000원*1식</t>
    <phoneticPr fontId="16" type="noConversion"/>
  </si>
  <si>
    <t>○ (신규) 냉난방기 오버홀 세척 용역비 : 145,000원*21대*1회</t>
    <phoneticPr fontId="16" type="noConversion"/>
  </si>
  <si>
    <t>○ (신규) 비상안심벨 임대료 : 224,000원*12개월</t>
    <phoneticPr fontId="16" type="noConversion"/>
  </si>
  <si>
    <t>○ (신규) 무인경비 시스템 수수료 : 200,000원*12개월</t>
    <phoneticPr fontId="16" type="noConversion"/>
  </si>
  <si>
    <t>○ 체육센터 건물 내,외부(천장 등) 청소 용역비 : 3,000,000원*1식</t>
    <phoneticPr fontId="16" type="noConversion"/>
  </si>
  <si>
    <t>○ 대정비기간 수영장 내부 전체 청소 실시(경영풀,유아풀,스파풀)</t>
    <phoneticPr fontId="16" type="noConversion"/>
  </si>
  <si>
    <t>○ 수영장 바닥 청소 용역비 : 1,000,000원*13회</t>
    <phoneticPr fontId="126" type="noConversion"/>
  </si>
  <si>
    <r>
      <rPr>
        <sz val="10"/>
        <color theme="1"/>
        <rFont val="굴림"/>
        <family val="3"/>
        <charset val="129"/>
      </rPr>
      <t>○</t>
    </r>
    <r>
      <rPr>
        <b/>
        <sz val="10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안전용품 등 구입 : 200,000원*4명</t>
    </r>
    <phoneticPr fontId="16" type="noConversion"/>
  </si>
  <si>
    <t>○ 구급함 및 비상약품구입비 : 300,000원*2회</t>
    <phoneticPr fontId="16" type="noConversion"/>
  </si>
  <si>
    <t>○ (신규) 비상안심벨 통신비 : 33,000원*12개월</t>
    <phoneticPr fontId="16" type="noConversion"/>
  </si>
  <si>
    <t>망마국민체육센터 시설 유지보수</t>
    <phoneticPr fontId="126" type="noConversion"/>
  </si>
  <si>
    <t>○ (신규) 여자화장실 노후 출입문 교체(샤워장 내) :1,300,000원*1식</t>
    <phoneticPr fontId="16" type="noConversion"/>
  </si>
  <si>
    <t>○ (신규) 샤워장 환기시스템 보수 :3,000,000원*1식</t>
    <phoneticPr fontId="16" type="noConversion"/>
  </si>
  <si>
    <t>장애인국민체육센터 운영 및 관리</t>
    <phoneticPr fontId="126" type="noConversion"/>
  </si>
  <si>
    <t xml:space="preserve">  - 사무용품 구입 : 150,000원*12개월</t>
    <phoneticPr fontId="16" type="noConversion"/>
  </si>
  <si>
    <t>○ 시설안내 팬플릿 및 안내게시판 제작 : 150,000원*6회</t>
    <phoneticPr fontId="16" type="noConversion"/>
  </si>
  <si>
    <t>○ 시설물 점검 시 필요 안전용품 구입비</t>
    <phoneticPr fontId="16" type="noConversion"/>
  </si>
  <si>
    <t>○ 소프트웨어구입 및 알약임대 : 26,000원*9식</t>
    <phoneticPr fontId="16" type="noConversion"/>
  </si>
  <si>
    <t>○ (신규)탈의실 락커 키밴드, 자물쇠 등 구입 : 15,000원*50개</t>
    <phoneticPr fontId="16" type="noConversion"/>
  </si>
  <si>
    <t>○ (신규) 건축물 정기점검 용역비 : 2,000,000원*1회</t>
    <phoneticPr fontId="16" type="noConversion"/>
  </si>
  <si>
    <r>
      <rPr>
        <sz val="10"/>
        <color indexed="8"/>
        <rFont val="굴림"/>
        <family val="3"/>
        <charset val="129"/>
      </rPr>
      <t>○ 겨울방학프로그램 주최자 배상책임공제 
- 관련근거 : 「생활체육진흥법」제 12조 및  체육시설의 설치·이용에 관한 법률」제 26조의  규정에 의거 의무가입 대상</t>
    </r>
    <phoneticPr fontId="16" type="noConversion"/>
  </si>
  <si>
    <t>○ 승강기 사고 배상 책임보험</t>
    <phoneticPr fontId="16" type="noConversion"/>
  </si>
  <si>
    <t>장애인국민체육센터 시설 유지보수</t>
    <phoneticPr fontId="126" type="noConversion"/>
  </si>
  <si>
    <t xml:space="preserve">  - (신규)비상벨 수리 및 PCB기판 교체비 : 200,000원*12월</t>
    <phoneticPr fontId="16" type="noConversion"/>
  </si>
  <si>
    <t>○ 비상벨 시스템 수리 비용</t>
    <phoneticPr fontId="16" type="noConversion"/>
  </si>
  <si>
    <t xml:space="preserve">  - (신규)무인발권 시스템 프로그램 유지비 : 1,000,000원*1대</t>
    <phoneticPr fontId="16" type="noConversion"/>
  </si>
  <si>
    <t xml:space="preserve">  - (신규)다목적체육센터 공조기 컴프레셔 교체 : 4,500,000 * 1대</t>
    <phoneticPr fontId="16" type="noConversion"/>
  </si>
  <si>
    <t xml:space="preserve">  - (신규)PLC 수리 및 UPS 배터리 교체 : 3,500,000원*1대</t>
    <phoneticPr fontId="16" type="noConversion"/>
  </si>
  <si>
    <t xml:space="preserve">○ 자동제어 설비 현장 수리, UPS 배터리 교체 </t>
    <phoneticPr fontId="16" type="noConversion"/>
  </si>
  <si>
    <t xml:space="preserve">  - (신규)다목적체육관 배구지주홀 설치 공사 : 2,500,000 * 1식</t>
    <phoneticPr fontId="16" type="noConversion"/>
  </si>
  <si>
    <t xml:space="preserve">  - (신규)옥상 우수관 노후로 인한 보수공사 : 2,000,000 * 1식</t>
    <phoneticPr fontId="16" type="noConversion"/>
  </si>
  <si>
    <t xml:space="preserve">  - (주민참여) 1층 측면 출입문 자동문 설치 : 4,800,000 * 1식</t>
    <phoneticPr fontId="16" type="noConversion"/>
  </si>
  <si>
    <t>405 자산취득비</t>
    <phoneticPr fontId="16" type="noConversion"/>
  </si>
  <si>
    <t>12 수탁자산취득비</t>
    <phoneticPr fontId="16" type="noConversion"/>
  </si>
  <si>
    <t xml:space="preserve"> ○ (신규)체육시설팀 몰래카메라 탐지 장비 구입 : 1,000,000원*2대</t>
    <phoneticPr fontId="16" type="noConversion"/>
  </si>
  <si>
    <t xml:space="preserve"> ○ (신규)노후PC교체 : (모니터) 170,000원, (본체) 1,300,000원</t>
    <phoneticPr fontId="16" type="noConversion"/>
  </si>
  <si>
    <t>○ 진남수영장 의무실 노후pc구입</t>
    <phoneticPr fontId="16" type="noConversion"/>
  </si>
  <si>
    <t>○ (신규) 노후 컴퓨터 교체 : (모니터) 170,000원, (본체) 1,300,000원</t>
    <phoneticPr fontId="16" type="noConversion"/>
  </si>
  <si>
    <t>○ (신규) 탈의실 락카 교체 : 108개*127,000원</t>
    <phoneticPr fontId="16" type="noConversion"/>
  </si>
  <si>
    <t>○ (신규) 2층 시스템 에어컨 설치 : 4,200,000원*1식</t>
    <phoneticPr fontId="16" type="noConversion"/>
  </si>
  <si>
    <t>○ (신규) 수상안전근무자용 감시탑 교체 : 1,500,000원*1식</t>
    <phoneticPr fontId="16" type="noConversion"/>
  </si>
  <si>
    <t>○ (신규) 수영장 내부 앰프 구입 : 1,000,000원*1식</t>
    <phoneticPr fontId="16" type="noConversion"/>
  </si>
  <si>
    <t>행정운영</t>
    <phoneticPr fontId="126" type="noConversion"/>
  </si>
  <si>
    <t xml:space="preserve"> - 흑백복합기 추가인쇄료 : 11원 * 100,000매</t>
    <phoneticPr fontId="16" type="noConversion"/>
  </si>
  <si>
    <t>○ 개인정보 홍보물품 등 홍보물(현수막, 간판, 상패 등) 제작 :</t>
    <phoneticPr fontId="126" type="noConversion"/>
  </si>
  <si>
    <t xml:space="preserve">○ 기술서적 및 업무용 자료 구입 : 50,000원 * 2권 * 3월 </t>
    <phoneticPr fontId="16" type="noConversion"/>
  </si>
  <si>
    <t xml:space="preserve">  - 업무보고자료 : 5,000원 * 60부 * 2회  </t>
    <phoneticPr fontId="16" type="noConversion"/>
  </si>
  <si>
    <t xml:space="preserve">  - 예,결산서 유인 : 5,000원 * 30부 * 2종 * 2회 </t>
    <phoneticPr fontId="16" type="noConversion"/>
  </si>
  <si>
    <t>○ 적극행정 및 청렴캠페인 관련 직원 홍보물 제작 : 1,000,000원 * 1식</t>
    <phoneticPr fontId="16" type="noConversion"/>
  </si>
  <si>
    <t>○ 청사 관리비 : 200,000원 * 12월</t>
    <phoneticPr fontId="16" type="noConversion"/>
  </si>
  <si>
    <t xml:space="preserve">  - 기본(참석수당) : 100,000원 * 4명 * 10회</t>
    <phoneticPr fontId="16" type="noConversion"/>
  </si>
  <si>
    <t xml:space="preserve">  - 초과(2시간이상) : 50,000원 * 4명 * 3회</t>
    <phoneticPr fontId="16" type="noConversion"/>
  </si>
  <si>
    <t xml:space="preserve">  - 기본(참석수당) : 100,000원 * 7명 * 4회</t>
    <phoneticPr fontId="16" type="noConversion"/>
  </si>
  <si>
    <t xml:space="preserve">  - 초과(2시간이상) : 50,000원 * 7명 * 2회</t>
    <phoneticPr fontId="16" type="noConversion"/>
  </si>
  <si>
    <t xml:space="preserve">  - 초과(2시간이상) : 50,000원 * 3명 * 4회</t>
    <phoneticPr fontId="16" type="noConversion"/>
  </si>
  <si>
    <t xml:space="preserve">  - 기본(참석수당) : 100,000원 * 1명 * 1회</t>
    <phoneticPr fontId="16" type="noConversion"/>
  </si>
  <si>
    <t xml:space="preserve">  - 기본(참석수당) : 100,000원 * 3명 * 1회</t>
    <phoneticPr fontId="16" type="noConversion"/>
  </si>
  <si>
    <t>○ 혁신 과제(우수사례) 선정 위원 참석수당 : 100,000원 * 4명 * 1회</t>
    <phoneticPr fontId="126" type="noConversion"/>
  </si>
  <si>
    <t>○ 주민참여예산위원회 참석수당 : 100,000원 * 5명 * 1회</t>
    <phoneticPr fontId="126" type="noConversion"/>
  </si>
  <si>
    <t>○ 적극행정 지원위원회 참석수당 : 100,000원 * 4명 * 1회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</si>
  <si>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직장 내 괴롭힘 심의위원회 참석수당 : 100,000원 * 5명 * 1회</t>
    </r>
    <phoneticPr fontId="16" type="noConversion"/>
  </si>
  <si>
    <t>○ 성희롱·성폭력 고충심의위원회 참석수당 : 100,000원 * 5명 * 1회</t>
    <phoneticPr fontId="16" type="noConversion"/>
  </si>
  <si>
    <t>○ 창립기념일, 정년퇴임식 행사 등 : 5,000,000원 * 2회</t>
    <phoneticPr fontId="16" type="noConversion"/>
  </si>
  <si>
    <t>○ 직원 화합 워크숍 : 4,800,000원 * 1회</t>
    <phoneticPr fontId="16" type="noConversion"/>
  </si>
  <si>
    <t>○ 전남지역문제해결플랫폼 시민참여 행사 : 2,000,000원 * 1회</t>
    <phoneticPr fontId="16" type="noConversion"/>
  </si>
  <si>
    <t>○ 직원 채용 위탁수수료(상.하반기,수시2) : 22,000,000원 * 3회</t>
    <phoneticPr fontId="126" type="noConversion"/>
  </si>
  <si>
    <t xml:space="preserve">  - 노무관련 사건 수임료 : 3,300,000원 * 3회</t>
    <phoneticPr fontId="16" type="noConversion"/>
  </si>
  <si>
    <t xml:space="preserve">  - 변호사 사건 수임료 : 5,500,000원 * 3회</t>
    <phoneticPr fontId="16" type="noConversion"/>
  </si>
  <si>
    <t xml:space="preserve"> ○ 안전보건관련 정기교육, 전문화교육 강사료  : 400,000*3회</t>
    <phoneticPr fontId="16" type="noConversion"/>
  </si>
  <si>
    <t>○ 차량 임차료(전기차, 사무실용 승용) : 1,000,000원 * 1대 * 12월</t>
    <phoneticPr fontId="16" type="noConversion"/>
  </si>
  <si>
    <t>○ 차량 임차료(수소차, 사무실용 승용) : 600,000원 * 1대 * 12월</t>
    <phoneticPr fontId="16" type="noConversion"/>
  </si>
  <si>
    <t>○ 컬러복합기 렌탈료 :</t>
    <phoneticPr fontId="16" type="noConversion"/>
  </si>
  <si>
    <t xml:space="preserve">○ 사무실 임차료 : 6,000,000원 * 12월 </t>
    <phoneticPr fontId="16" type="noConversion"/>
  </si>
  <si>
    <t>○ 임원추천위원회 간담회 및 운영비     : 15,000원 * 10명 * 3회</t>
    <phoneticPr fontId="16" type="noConversion"/>
  </si>
  <si>
    <t>○ 이사회 간담회 및 운영비                : 15,000원 * 15명 * 4회</t>
    <phoneticPr fontId="16" type="noConversion"/>
  </si>
  <si>
    <t>○ 인사 위원회 간담회 및 운영비          : 15,000원 * 10명 * 3회</t>
    <phoneticPr fontId="16" type="noConversion"/>
  </si>
  <si>
    <t>○ 노사협의회 운영비                        : 15,000원 * 10명 * 2회</t>
    <phoneticPr fontId="16" type="noConversion"/>
  </si>
  <si>
    <t>○ 개인정보 자문회 등 기타 위원회별 간담회 및 운영비   : 15,000원 * 10명 * 2회</t>
    <phoneticPr fontId="16" type="noConversion"/>
  </si>
  <si>
    <t>○ ESG경영위원회 간담회 및 운영비 : 15,000원 * 1회  * 9명</t>
    <phoneticPr fontId="16" type="noConversion"/>
  </si>
  <si>
    <t>○ 전남지역문제해결플랫폼 간담회 : 15,000원 * 5명 * 1회</t>
    <phoneticPr fontId="16" type="noConversion"/>
  </si>
  <si>
    <t>○ 산업안전보건위원회 간담회 : 1,5000원*16명*2회</t>
    <phoneticPr fontId="16" type="noConversion"/>
  </si>
  <si>
    <t xml:space="preserve">   - 주민참여예산위원회 간담회 : 15,000원 * 16명 * 1회</t>
    <phoneticPr fontId="16" type="noConversion"/>
  </si>
  <si>
    <t xml:space="preserve">   - 고객모니터링단 간담회 : 15,000원 * 12명 * 1회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</si>
  <si>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광주, 전남 지방공기업 업무협의회 간담회 : 15,000원 * 40명 * 1회</t>
    </r>
    <phoneticPr fontId="16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</si>
  <si>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적극행정 지원위원회 간담회 : 15,000원 * 4명 * 1회</t>
    </r>
    <phoneticPr fontId="16" type="noConversion"/>
  </si>
  <si>
    <t>○ 야간근무자 급량비 : 8,000원 * 17명 * 10일 * 12월</t>
    <phoneticPr fontId="16" type="noConversion"/>
  </si>
  <si>
    <t>○ 구급약품 및 소모품 구입비 : 500,000*1식</t>
    <phoneticPr fontId="16" type="noConversion"/>
  </si>
  <si>
    <t xml:space="preserve">  - (신규)환경미화원 폐렴구균 예방접종 : 100,000 *55(환경사원 만 55세 이상 55명) </t>
    <phoneticPr fontId="16" type="noConversion"/>
  </si>
  <si>
    <t xml:space="preserve">  - (법정)독감 예방접종 35,000* 환경사원 273명</t>
    <phoneticPr fontId="16" type="noConversion"/>
  </si>
  <si>
    <t>○ 사무실 전기요금 및 상하수도료 : 1,000,000원 * 12월</t>
    <phoneticPr fontId="16" type="noConversion"/>
  </si>
  <si>
    <t>○ 장애인고용부담금 : 1,207,000원 * 2명 * 12월</t>
    <phoneticPr fontId="16" type="noConversion"/>
  </si>
  <si>
    <t xml:space="preserve">  - 관외(벤치마킹 등)   : 110,000원 * 10명 * 2일 * 3회</t>
    <phoneticPr fontId="16" type="noConversion"/>
  </si>
  <si>
    <t>○ 우수사원 선진지 견학  : 3,000,000원 * 5명 * 1회</t>
    <phoneticPr fontId="16" type="noConversion"/>
  </si>
  <si>
    <t>○ 복합기(프린터) 유지보수비 : 300,000원 * 2회</t>
    <phoneticPr fontId="16" type="noConversion"/>
  </si>
  <si>
    <t>○ 본부 사무실 에어컨 수선유지비 : 1,600,000원 * 1회</t>
    <phoneticPr fontId="16" type="noConversion"/>
  </si>
  <si>
    <t xml:space="preserve">○ 업무용 PC유지보수비 : 250,000원 * 1회 </t>
    <phoneticPr fontId="16" type="noConversion"/>
  </si>
  <si>
    <t>○ 사무실 전기, 선로설비등 보수비 : 300,000원 * 2회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</si>
  <si>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기록관리시스템 유지관리비 : 4,600,000원 * 1월</t>
    </r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</si>
  <si>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정부혁신(경영평가) 정부권장정책 구매실적 자동집계 시스템 유지보수비 : 1,200,000원 * 6개월</t>
    </r>
    <phoneticPr fontId="16" type="noConversion"/>
  </si>
  <si>
    <t>ESG 경영 체계화</t>
    <phoneticPr fontId="126" type="noConversion"/>
  </si>
  <si>
    <t>300 경상이전</t>
    <phoneticPr fontId="126" type="noConversion"/>
  </si>
  <si>
    <t xml:space="preserve"> - 시민기자단 우수활동자포상 : 50,000원*1명*2회(상, 하반기)</t>
    <phoneticPr fontId="16" type="noConversion"/>
  </si>
  <si>
    <t xml:space="preserve"> - 시민 제안 공모전 운영에 따른 민간인 포상금 : 1,000,000원 * 1회 </t>
    <phoneticPr fontId="16" type="noConversion"/>
  </si>
  <si>
    <t xml:space="preserve"> - 모니터 요원 활동 우수자 포상금 : 100,000원 * 3명 * 1회</t>
    <phoneticPr fontId="126" type="noConversion"/>
  </si>
  <si>
    <t>○ 우수 청년인턴 포상금 : 100,000원 * 2회</t>
    <phoneticPr fontId="16" type="noConversion"/>
  </si>
  <si>
    <t>○ ESG경영마일리지 우수직원 포상금 : 500,000원 * 1회</t>
    <phoneticPr fontId="126" type="noConversion"/>
  </si>
  <si>
    <t>○ 혁신 공모전 우수부서 : 700,000원 * 1회</t>
    <phoneticPr fontId="126" type="noConversion"/>
  </si>
  <si>
    <t>○ 부서평가 포상금 지급 : 900,000원 * 1회</t>
    <phoneticPr fontId="126" type="noConversion"/>
  </si>
  <si>
    <t>○ 위험성평가 우수부서 포상 : 200,000원*1회</t>
    <phoneticPr fontId="16" type="noConversion"/>
  </si>
  <si>
    <t xml:space="preserve"> - 고객서비스 우수부서 포상 : 200,000원 * 1부서 * 1회</t>
    <phoneticPr fontId="16" type="noConversion"/>
  </si>
  <si>
    <t xml:space="preserve"> - 내외부 고객서비스 제안제도 운영 포상 : 300,000원 * 1회</t>
    <phoneticPr fontId="16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</si>
  <si>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직원 건강증진을 위한 30일 워킹첼린지 성공자 포상 : 510,000원 * 1식</t>
    </r>
    <phoneticPr fontId="16" type="noConversion"/>
  </si>
  <si>
    <t xml:space="preserve"> - (걷기왕 50,000 * 1명 + 2,3등 30,000 *2명 + 목표달성 전원 10,000 * 40명)</t>
    <phoneticPr fontId="16" type="noConversion"/>
  </si>
  <si>
    <t>○ 적극행정 우수직원 선정에 따른 포상금 : 300,000원*1회</t>
    <phoneticPr fontId="16" type="noConversion"/>
  </si>
  <si>
    <t>○ 청년인턴 급여 : 2,390,650원 * 3명 * 2개월</t>
    <phoneticPr fontId="16" type="noConversion"/>
  </si>
  <si>
    <t xml:space="preserve">   - 기본급  : 10,380원*8시간*3명*5일*8주</t>
    <phoneticPr fontId="16" type="noConversion"/>
  </si>
  <si>
    <t xml:space="preserve">   - 주휴수당  : 10,380원*8시간*3명*8주</t>
    <phoneticPr fontId="16" type="noConversion"/>
  </si>
  <si>
    <t xml:space="preserve">   - 연차휴가수당  : 10,380원*8시간*3명*2일</t>
    <phoneticPr fontId="16" type="noConversion"/>
  </si>
  <si>
    <t>○ 퇴직연금(DB) 운영 사용자 부담금 및 퇴직급여충당금
   (적립금 비율 100% 준수 필요 예산 : 53억 / 11억 기준 적립금 비율83.66%)</t>
    <phoneticPr fontId="16" type="noConversion"/>
  </si>
  <si>
    <t xml:space="preserve">  - 시스템 에어컨 구매 : 2,730,400원 * 5대 = 13,652,000원</t>
    <phoneticPr fontId="126" type="noConversion"/>
  </si>
  <si>
    <t xml:space="preserve">  - 냉매관 및 전기배선 설치비 등 : 13,500,000원</t>
    <phoneticPr fontId="126" type="noConversion"/>
  </si>
  <si>
    <t>○ 신규직원(1명), 청년인턴(0명) 용품</t>
    <phoneticPr fontId="16" type="noConversion"/>
  </si>
  <si>
    <t xml:space="preserve">  - 모니터 : 170,000원 * 1대</t>
    <phoneticPr fontId="16" type="noConversion"/>
  </si>
  <si>
    <t xml:space="preserve">  - 컴퓨터 : 1,300,000원*1대</t>
    <phoneticPr fontId="16" type="noConversion"/>
  </si>
  <si>
    <t xml:space="preserve">  - 의자 : 200,000원 * 1대</t>
    <phoneticPr fontId="16" type="noConversion"/>
  </si>
  <si>
    <t xml:space="preserve">  - 서랍 : 180,000원*1대</t>
    <phoneticPr fontId="16" type="noConversion"/>
  </si>
  <si>
    <t xml:space="preserve">  - 파티션 : 300,000원*3대</t>
    <phoneticPr fontId="16" type="noConversion"/>
  </si>
  <si>
    <t xml:space="preserve">  - 책상 : 300,000원*1대</t>
    <phoneticPr fontId="16" type="noConversion"/>
  </si>
  <si>
    <t>예비비</t>
    <phoneticPr fontId="126" type="noConversion"/>
  </si>
  <si>
    <t>800 예비비 및 기타</t>
    <phoneticPr fontId="16" type="noConversion"/>
  </si>
  <si>
    <t>801 예비비</t>
    <phoneticPr fontId="126" type="noConversion"/>
  </si>
  <si>
    <t>01 일반예비비</t>
    <phoneticPr fontId="126" type="noConversion"/>
  </si>
  <si>
    <t xml:space="preserve">  - 대비 : 3,000원×100명×1회×12월</t>
    <phoneticPr fontId="16" type="noConversion"/>
  </si>
  <si>
    <t xml:space="preserve">  - 나일론비 : 2,000원 x 100개 x 1회 x 12월</t>
    <phoneticPr fontId="126" type="noConversion"/>
  </si>
  <si>
    <t>○ 부서운영비(30인이하) : 400,000×12월</t>
    <phoneticPr fontId="126" type="noConversion"/>
  </si>
  <si>
    <t>환경사원 안전개선 사업</t>
    <phoneticPr fontId="126" type="noConversion"/>
  </si>
  <si>
    <t xml:space="preserve"> - 자외선차단마스크 : 13,000원×280명(274명+신규6명)×2개</t>
    <phoneticPr fontId="16" type="noConversion"/>
  </si>
  <si>
    <t>환경사원 복지관 유지보수</t>
    <phoneticPr fontId="126" type="noConversion"/>
  </si>
  <si>
    <t>종량제물품 공급관리</t>
    <phoneticPr fontId="126" type="noConversion"/>
  </si>
  <si>
    <r>
      <t xml:space="preserve"> ○(</t>
    </r>
    <r>
      <rPr>
        <b/>
        <sz val="10"/>
        <color rgb="FF000000"/>
        <rFont val="굴림"/>
        <family val="3"/>
        <charset val="129"/>
      </rPr>
      <t>신규</t>
    </r>
    <r>
      <rPr>
        <sz val="10"/>
        <color indexed="64"/>
        <rFont val="굴림"/>
        <family val="3"/>
        <charset val="129"/>
      </rPr>
      <t>) 범용 S/W 구입비 : 알약 26,000원 * 3대</t>
    </r>
    <phoneticPr fontId="16" type="noConversion"/>
  </si>
  <si>
    <t>405 자산취득비</t>
    <phoneticPr fontId="126" type="noConversion"/>
  </si>
  <si>
    <t>12 수탁자산취득비</t>
    <phoneticPr fontId="126" type="noConversion"/>
  </si>
  <si>
    <t>종량제물품 공급관리센터 자산비품 구입</t>
    <phoneticPr fontId="126" type="noConversion"/>
  </si>
  <si>
    <t>도시형 폐기물 처리시설 운영</t>
    <phoneticPr fontId="126" type="noConversion"/>
  </si>
  <si>
    <t>04 기간제근로자보수</t>
    <phoneticPr fontId="16" type="noConversion"/>
  </si>
  <si>
    <t xml:space="preserve">  - 준설(정화조 및 비점오염원 등) : 2,200,000원* 3회</t>
    <phoneticPr fontId="16" type="noConversion"/>
  </si>
  <si>
    <t>도시형 폐기물 처리시설 유지보수</t>
    <phoneticPr fontId="126" type="noConversion"/>
  </si>
  <si>
    <t xml:space="preserve"> - 6,613,000,000원 * 0.8%</t>
    <phoneticPr fontId="16" type="noConversion"/>
  </si>
  <si>
    <t>401 시설비및부대비</t>
    <phoneticPr fontId="126" type="noConversion"/>
  </si>
  <si>
    <t>01 시설비</t>
    <phoneticPr fontId="126" type="noConversion"/>
  </si>
  <si>
    <t xml:space="preserve">○ 여수시도시형폐기물종합처리시설 악취저감시설 개선공사 * 1식 </t>
  </si>
  <si>
    <t xml:space="preserve"> -  '24년 악취저감시설 2차 개선공사 * 1식</t>
  </si>
  <si>
    <t xml:space="preserve">    (악취방지시설, 바이오가스 제습설비, 탈황설비, 연결덕트 공사)</t>
  </si>
  <si>
    <t>○ 밀폐공간 인명구조장비 세트</t>
  </si>
  <si>
    <t xml:space="preserve"> - 공기호흡기 : 3,025,000원*2세트</t>
  </si>
  <si>
    <t xml:space="preserve"> - 들것 : 220,000*1개</t>
  </si>
  <si>
    <t xml:space="preserve"> - 보호구함 : 1,518,000*1개</t>
  </si>
  <si>
    <t xml:space="preserve"> - 가스측정기 : 1,038,000원*2개</t>
  </si>
  <si>
    <t xml:space="preserve"> - 인양장비 및 지지대 : 2,438,000원*1세트</t>
  </si>
  <si>
    <t>시설비및 부대비</t>
    <phoneticPr fontId="16" type="noConversion"/>
  </si>
  <si>
    <t>0110_013 지방행정, 재정지원</t>
    <phoneticPr fontId="16" type="noConversion"/>
  </si>
  <si>
    <t>단위 : 천원</t>
    <phoneticPr fontId="16" type="noConversion"/>
  </si>
  <si>
    <t>다. 지출예산(세부사업) - 경영본부</t>
    <phoneticPr fontId="16" type="noConversion"/>
  </si>
  <si>
    <t>다. 지출예산(세부사업) - 도시미화팀</t>
    <phoneticPr fontId="126" type="noConversion"/>
  </si>
  <si>
    <t>다. 지출예산(세부사업) - 체육시설팀</t>
    <phoneticPr fontId="16" type="noConversion"/>
  </si>
  <si>
    <t>다. 지출예산(세부사업) - 환경자원사업소</t>
    <phoneticPr fontId="16" type="noConversion"/>
  </si>
  <si>
    <r>
      <t>교통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휴양 대행사업</t>
    </r>
    <phoneticPr fontId="16" type="noConversion"/>
  </si>
  <si>
    <t>진남수영장 수탁 대행사업</t>
    <phoneticPr fontId="16" type="noConversion"/>
  </si>
  <si>
    <t>망마국민체육센터 수탁 대행사업</t>
    <phoneticPr fontId="16" type="noConversion"/>
  </si>
  <si>
    <t>장애인국님체육센터 수탁 대행사업</t>
    <phoneticPr fontId="16" type="noConversion"/>
  </si>
  <si>
    <t>공영주차장 수탁 대행사업</t>
    <phoneticPr fontId="16" type="noConversion"/>
  </si>
  <si>
    <t>돌산 공원주차장 수탁 대행사업</t>
    <phoneticPr fontId="16" type="noConversion"/>
  </si>
  <si>
    <t>휴양림 수탁 대행사업</t>
    <phoneticPr fontId="16" type="noConversion"/>
  </si>
  <si>
    <r>
      <t>생활폐기물 수집운반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가로청소 수탁 대행사업</t>
    </r>
    <phoneticPr fontId="16" type="noConversion"/>
  </si>
  <si>
    <t>생활폐기물 수집운반 및 가로청소 운영관리</t>
    <phoneticPr fontId="16" type="noConversion"/>
  </si>
  <si>
    <t>도시형 폐기물 처리시설 수탁 대행사업</t>
    <phoneticPr fontId="16" type="noConversion"/>
  </si>
  <si>
    <t>종량제물품 공급관리 수탁 대행사업</t>
    <phoneticPr fontId="16" type="noConversion"/>
  </si>
  <si>
    <t>인건비(공영주차장 수탁 대행사업)</t>
    <phoneticPr fontId="16" type="noConversion"/>
  </si>
  <si>
    <t>인건비(봉황산자연휴양림 수탁 대행사업)</t>
    <phoneticPr fontId="16" type="noConversion"/>
  </si>
  <si>
    <t>인건비(진남수영장 수탁 대행사업)</t>
    <phoneticPr fontId="16" type="noConversion"/>
  </si>
  <si>
    <t>인건비(망마국민체육센터 수탁 대행사업)</t>
    <phoneticPr fontId="16" type="noConversion"/>
  </si>
  <si>
    <t>인건비(장애인국민체육센터 수탁 대행사업)</t>
    <phoneticPr fontId="16" type="noConversion"/>
  </si>
  <si>
    <t>인건비(생활폐기물 수집운반 및 가로청소 수탁 대행사업)</t>
    <phoneticPr fontId="16" type="noConversion"/>
  </si>
  <si>
    <t>인건비(종량제물품 공급관리 수탁 대행사업)</t>
    <phoneticPr fontId="16" type="noConversion"/>
  </si>
  <si>
    <t>인건비(도시형 폐기물 처리시설 수탁 대행사업)</t>
    <phoneticPr fontId="16" type="noConversion"/>
  </si>
  <si>
    <t>인건비(일반행정운영 관리)</t>
    <phoneticPr fontId="16" type="noConversion"/>
  </si>
  <si>
    <t>일반행정운영 관리</t>
  </si>
  <si>
    <t>일반예비비(자본금)</t>
    <phoneticPr fontId="16" type="noConversion"/>
  </si>
  <si>
    <t>다. 지출예산(세부사업) - 교통휴양시설팀</t>
    <phoneticPr fontId="16" type="noConversion"/>
  </si>
  <si>
    <t>교통∙휴양 대행사업</t>
    <phoneticPr fontId="16" type="noConversion"/>
  </si>
  <si>
    <t>101
인건비</t>
    <phoneticPr fontId="16" type="noConversion"/>
  </si>
  <si>
    <t>04
기간제근로자보수</t>
    <phoneticPr fontId="16" type="noConversion"/>
  </si>
  <si>
    <t>04 기간제근로자 보수</t>
    <phoneticPr fontId="16" type="noConversion"/>
  </si>
  <si>
    <t xml:space="preserve"> ○ 기간제근로자</t>
    <phoneticPr fontId="16" type="noConversion"/>
  </si>
  <si>
    <t xml:space="preserve">   - 기본급: 89,600원*5명*5일*52주</t>
    <phoneticPr fontId="16" type="noConversion"/>
  </si>
  <si>
    <t xml:space="preserve">   - 주휴수당: 89,600원*5명*52주</t>
    <phoneticPr fontId="16" type="noConversion"/>
  </si>
  <si>
    <t xml:space="preserve">   - 휴일근무수당: 89,600원*5명*46일*150%</t>
    <phoneticPr fontId="16" type="noConversion"/>
  </si>
  <si>
    <t xml:space="preserve">   - 연차수당: 89,600원*5명*10일</t>
    <phoneticPr fontId="16" type="noConversion"/>
  </si>
  <si>
    <t xml:space="preserve"> ○ 기간제근로자(노상)</t>
    <phoneticPr fontId="16" type="noConversion"/>
  </si>
  <si>
    <t xml:space="preserve">   - 기본급: 67,200원*6명*5일*52주</t>
    <phoneticPr fontId="16" type="noConversion"/>
  </si>
  <si>
    <t xml:space="preserve">   - 주휴수당: 67,200원*5명*52주</t>
    <phoneticPr fontId="16" type="noConversion"/>
  </si>
  <si>
    <t xml:space="preserve">   - 휴일근무수당: 89,600원*6명*46일*150%</t>
    <phoneticPr fontId="16" type="noConversion"/>
  </si>
  <si>
    <t xml:space="preserve">   - 연차수당: 67,200원*6명*10일</t>
    <phoneticPr fontId="16" type="noConversion"/>
  </si>
  <si>
    <t xml:space="preserve"> ○ 공영주차장 어르신 사회활동 지원사업</t>
    <phoneticPr fontId="16" type="noConversion"/>
  </si>
  <si>
    <t xml:space="preserve">   - 87,000원*100명*12월</t>
    <phoneticPr fontId="16" type="noConversion"/>
  </si>
  <si>
    <t xml:space="preserve"> ○ 초단시간근로자</t>
    <phoneticPr fontId="16" type="noConversion"/>
  </si>
  <si>
    <t xml:space="preserve">   - 초단시간근로자(기본급): 78,400원*6명*2일*52주</t>
    <phoneticPr fontId="16" type="noConversion"/>
  </si>
  <si>
    <t>201
 일반운영비</t>
    <phoneticPr fontId="16" type="noConversion"/>
  </si>
  <si>
    <t>○ 공영주차장 홍보 현수막 제작: 80,000원*3회*35개소</t>
    <phoneticPr fontId="16" type="noConversion"/>
  </si>
  <si>
    <t>○ 토너 구입: 450,000원*7회</t>
    <phoneticPr fontId="16" type="noConversion"/>
  </si>
  <si>
    <t>○ 사무용품 구입: 300,000원*4개소*12월</t>
    <phoneticPr fontId="16" type="noConversion"/>
  </si>
  <si>
    <t>○ 영수증롤 구입: 5,000원*50롤*2회*35개소</t>
    <phoneticPr fontId="16" type="noConversion"/>
  </si>
  <si>
    <t>○ 화장실 위생용품 구입: 200,000원*12개소*12월</t>
    <phoneticPr fontId="16" type="noConversion"/>
  </si>
  <si>
    <t>○ 쓰레기수거 종량제봉투 구입: 1,800원*35개소*20일*12월</t>
    <phoneticPr fontId="16" type="noConversion"/>
  </si>
  <si>
    <t>○ 청소용품 구입비: 200,000원*35개소*2회</t>
    <phoneticPr fontId="16" type="noConversion"/>
  </si>
  <si>
    <t>○ 생수 구입비: 6,600원*35개소*12월</t>
    <phoneticPr fontId="16" type="noConversion"/>
  </si>
  <si>
    <t xml:space="preserve"> ○ 소방안전관리 업무대행용역</t>
    <phoneticPr fontId="16" type="noConversion"/>
  </si>
  <si>
    <t xml:space="preserve">  - 오동도, 동백, 서교동, 학동선소상가(1,3), 여문, 여문공원, 진남상가, 향일암,     수산시장(3), 화장동 : 330,000원*11개소*12월</t>
    <phoneticPr fontId="16" type="noConversion"/>
  </si>
  <si>
    <t xml:space="preserve"> ○ 전기설비 유지관리용역 </t>
    <phoneticPr fontId="16" type="noConversion"/>
  </si>
  <si>
    <t xml:space="preserve">   -  오동도 주차타워: 480,000원*12월</t>
    <phoneticPr fontId="16" type="noConversion"/>
  </si>
  <si>
    <t xml:space="preserve">   -  화장동 공영주차장: 170,000원*12월</t>
    <phoneticPr fontId="16" type="noConversion"/>
  </si>
  <si>
    <t xml:space="preserve">   -  여문공원 공영주차장: 170,000원*12월</t>
    <phoneticPr fontId="16" type="noConversion"/>
  </si>
  <si>
    <t xml:space="preserve">   - 학동선소상가(1) 공영주차장: 170,000원*12월</t>
    <phoneticPr fontId="16" type="noConversion"/>
  </si>
  <si>
    <t xml:space="preserve">   - 학동선소상가(3) 공영주차장: 170,000원*12월</t>
    <phoneticPr fontId="16" type="noConversion"/>
  </si>
  <si>
    <t xml:space="preserve"> ○ 여문공원 전기차 충전소 유지관리용역: 350,000원*12월</t>
    <phoneticPr fontId="16" type="noConversion"/>
  </si>
  <si>
    <t xml:space="preserve"> ○ 승강기 유지관리용역</t>
    <phoneticPr fontId="16" type="noConversion"/>
  </si>
  <si>
    <t xml:space="preserve">  - 오동도 주차타워 : 850,000원*2대*12월</t>
    <phoneticPr fontId="16" type="noConversion"/>
  </si>
  <si>
    <t xml:space="preserve">  - 진남상가, 서교동, 학동선소상가(1,3), 수산시장(3), 화장동 : 270,000원*6대*12월</t>
    <phoneticPr fontId="16" type="noConversion"/>
  </si>
  <si>
    <t xml:space="preserve"> ○ 신규수탁 주차장 용역 (소방,전기등)</t>
    <phoneticPr fontId="16" type="noConversion"/>
  </si>
  <si>
    <t xml:space="preserve">  - 1개(신기동) * 1식 : 5,000,000원 * 1식</t>
    <phoneticPr fontId="16" type="noConversion"/>
  </si>
  <si>
    <t xml:space="preserve"> ○ 주차요금 신용카드 수수료: 4,000,000원*12월</t>
    <phoneticPr fontId="16" type="noConversion"/>
  </si>
  <si>
    <t xml:space="preserve"> ○ 공영주차장 환경정비(풀베기 및 전정작업) 용역 </t>
    <phoneticPr fontId="16" type="noConversion"/>
  </si>
  <si>
    <t>○ 지문인식기 사용료: 82,500원*3개소*4회</t>
    <phoneticPr fontId="16" type="noConversion"/>
  </si>
  <si>
    <t xml:space="preserve"> ○ 주차관리업무 차량임차료</t>
    <phoneticPr fontId="16" type="noConversion"/>
  </si>
  <si>
    <t xml:space="preserve"> ○ 주차관리업무 차량임차(전기차) : 1,050,000원*2대*12월</t>
    <phoneticPr fontId="16" type="noConversion"/>
  </si>
  <si>
    <t xml:space="preserve"> ○ 주차관리업무 차량임차(하이브리드) : 580,000원*1대*5월(서교동)</t>
    <phoneticPr fontId="16" type="noConversion"/>
  </si>
  <si>
    <t xml:space="preserve"> ○ 주차관리업무 차량임차(전기차) : 1,050,000원*1대*7월(서교동)</t>
    <phoneticPr fontId="16" type="noConversion"/>
  </si>
  <si>
    <t xml:space="preserve"> ○ 복합기 및 냉난방기 임대료</t>
    <phoneticPr fontId="16" type="noConversion"/>
  </si>
  <si>
    <t xml:space="preserve"> - 복합기(학동1, 서교동): 30,000원*2대*12월</t>
    <phoneticPr fontId="16" type="noConversion"/>
  </si>
  <si>
    <t xml:space="preserve"> - 냉난방기(학동1 사무실): 70,000원*1대*12월</t>
    <phoneticPr fontId="16" type="noConversion"/>
  </si>
  <si>
    <t xml:space="preserve"> - 냉난방기(학동1 서버실): 65,000원*1대*12월</t>
    <phoneticPr fontId="16" type="noConversion"/>
  </si>
  <si>
    <t xml:space="preserve"> - 냉난방기(학동3): 50,000원*1대*12월</t>
    <phoneticPr fontId="16" type="noConversion"/>
  </si>
  <si>
    <t xml:space="preserve"> - 냉난방기(수산시장1, 여문공원): 25,000원*2대*12월</t>
    <phoneticPr fontId="16" type="noConversion"/>
  </si>
  <si>
    <t xml:space="preserve"> ○ 정수기 및 비데 관리비</t>
    <phoneticPr fontId="16" type="noConversion"/>
  </si>
  <si>
    <t xml:space="preserve">  - 정수기(학동1): 14,300원*1대*12월</t>
    <phoneticPr fontId="16" type="noConversion"/>
  </si>
  <si>
    <t xml:space="preserve">  - 정수기(여문): 13,200원*1대*12월</t>
    <phoneticPr fontId="16" type="noConversion"/>
  </si>
  <si>
    <t xml:space="preserve">  - 정수기(선원동, 흥국체육관, 이순신광장, 수산시장1, 서교동) :
     11,000원*5대*12월</t>
    <phoneticPr fontId="16" type="noConversion"/>
  </si>
  <si>
    <t xml:space="preserve">  - 정수기(동백): 22,000원*1대*12월</t>
    <phoneticPr fontId="16" type="noConversion"/>
  </si>
  <si>
    <t xml:space="preserve">  - 비데(서교동): 6,600원*1대*12월</t>
    <phoneticPr fontId="16" type="noConversion"/>
  </si>
  <si>
    <t xml:space="preserve"> ○ 승강기 공기살균기 대여료: 27,000원*7개*12월</t>
    <phoneticPr fontId="16" type="noConversion"/>
  </si>
  <si>
    <t xml:space="preserve"> ○ 신규수탁 주차장 임차료 (냉난방기,정수기,비데등)</t>
    <phoneticPr fontId="16" type="noConversion"/>
  </si>
  <si>
    <t xml:space="preserve">  - 1개(신기동) * 1식 : 1,000,000원 * 1식</t>
    <phoneticPr fontId="16" type="noConversion"/>
  </si>
  <si>
    <t xml:space="preserve"> ○ 특수건강검진지원비(본부 일괄 편성)</t>
    <phoneticPr fontId="16" type="noConversion"/>
  </si>
  <si>
    <t xml:space="preserve"> ○ 피복구입비</t>
    <phoneticPr fontId="16" type="noConversion"/>
  </si>
  <si>
    <t xml:space="preserve">   - 춘.추복: 75,000원*47명*2회</t>
    <phoneticPr fontId="16" type="noConversion"/>
  </si>
  <si>
    <t xml:space="preserve">   - 방한복: 300,000원*47명*1회</t>
    <phoneticPr fontId="16" type="noConversion"/>
  </si>
  <si>
    <t xml:space="preserve"> ○ 야간급량비: 8,000원*5명*15일*12월</t>
    <phoneticPr fontId="16" type="noConversion"/>
  </si>
  <si>
    <t>○ 전기요금(보안등 포함): 490,000원*33개소*12월</t>
    <phoneticPr fontId="16" type="noConversion"/>
  </si>
  <si>
    <t>○ 통신요금: 300,000원*16개소*12월</t>
    <phoneticPr fontId="16" type="noConversion"/>
  </si>
  <si>
    <t>○ 무전기 통신요금: 22,000원*18개*12월</t>
    <phoneticPr fontId="16" type="noConversion"/>
  </si>
  <si>
    <t>○ 상하수도요금: 200,000원*16개소*12월</t>
    <phoneticPr fontId="16" type="noConversion"/>
  </si>
  <si>
    <t>22
차량·선박비</t>
    <phoneticPr fontId="16" type="noConversion"/>
  </si>
  <si>
    <t xml:space="preserve"> ○ 주차관리업무 차량 유류비: 2,100원*150L*1대*5월</t>
    <phoneticPr fontId="16" type="noConversion"/>
  </si>
  <si>
    <t>202
여비</t>
    <phoneticPr fontId="16" type="noConversion"/>
  </si>
  <si>
    <t>01
국내여비</t>
    <phoneticPr fontId="16" type="noConversion"/>
  </si>
  <si>
    <t xml:space="preserve"> ○ 관내 출장여비: 20,000원*5명*10회*12월</t>
    <phoneticPr fontId="16" type="noConversion"/>
  </si>
  <si>
    <t>207
연구개발비</t>
    <phoneticPr fontId="16" type="noConversion"/>
  </si>
  <si>
    <t>02                               전산개발비</t>
    <phoneticPr fontId="16" type="noConversion"/>
  </si>
  <si>
    <t>다자녀 및 임산부 온라인 신청 홈페이지 구축비</t>
    <phoneticPr fontId="16" type="noConversion"/>
  </si>
  <si>
    <t>217
관서업무비</t>
    <phoneticPr fontId="16" type="noConversion"/>
  </si>
  <si>
    <t>02
부서업무비</t>
    <phoneticPr fontId="16" type="noConversion"/>
  </si>
  <si>
    <t xml:space="preserve"> ○ 부서업무비(부서운영 업무 추진을 위한 제경비, 55인 기준)</t>
    <phoneticPr fontId="16" type="noConversion"/>
  </si>
  <si>
    <t xml:space="preserve">    -  부서운영업무추진비(30인이하): 400,000원*12월</t>
    <phoneticPr fontId="16" type="noConversion"/>
  </si>
  <si>
    <t xml:space="preserve">    -  부서운영업무추진비(30인이상): 5,000원*25명*12월</t>
    <phoneticPr fontId="16" type="noConversion"/>
  </si>
  <si>
    <t>300 경상이전</t>
    <phoneticPr fontId="16" type="noConversion"/>
  </si>
  <si>
    <t>305
배상금등</t>
    <phoneticPr fontId="16" type="noConversion"/>
  </si>
  <si>
    <t>01
배상금등</t>
    <phoneticPr fontId="16" type="noConversion"/>
  </si>
  <si>
    <t xml:space="preserve"> ○ 공영주차장 차량사고보상: 200,000원*35개소*1건</t>
    <phoneticPr fontId="16" type="noConversion"/>
  </si>
  <si>
    <t xml:space="preserve"> ○ 노후 시설물 유지보수비(주차관제시스템, CCTV 등) : 130,000,000원*1식</t>
    <phoneticPr fontId="16" type="noConversion"/>
  </si>
  <si>
    <t>`</t>
    <phoneticPr fontId="16" type="noConversion"/>
  </si>
  <si>
    <t xml:space="preserve"> ○ 주차통제 예비물품 구입비 등 (라바콘, 오뚜기 입간판, 기타 물품 등) 5,000,000원 * 1식</t>
    <phoneticPr fontId="16" type="noConversion"/>
  </si>
  <si>
    <t>○ 관제시스템 내부 장비 교체 및 유지관리 등(연간 단가계약) : 50,000,000원*1식</t>
  </si>
  <si>
    <t xml:space="preserve"> ○ 기간제근로자(5명)</t>
    <phoneticPr fontId="16" type="noConversion"/>
  </si>
  <si>
    <t xml:space="preserve">   - 기본급: 85,960원*6명*5일*52주</t>
    <phoneticPr fontId="16" type="noConversion"/>
  </si>
  <si>
    <t xml:space="preserve">   - 주휴수당: 85,960원*6명*52주</t>
    <phoneticPr fontId="16" type="noConversion"/>
  </si>
  <si>
    <t xml:space="preserve">   - 휴일근무수당: 85,960원*6명*50일*150%</t>
    <phoneticPr fontId="16" type="noConversion"/>
  </si>
  <si>
    <t xml:space="preserve">   - 연차수당: 85,960원*6명*10일</t>
    <phoneticPr fontId="16" type="noConversion"/>
  </si>
  <si>
    <t>○ 사무용품 등 : 200,000원*12월</t>
    <phoneticPr fontId="16" type="noConversion"/>
  </si>
  <si>
    <t xml:space="preserve"> ○ 지문인식기 사용료 : 82,500원*1개소*4회</t>
  </si>
  <si>
    <t xml:space="preserve">   - 춘.추복: 75,000원*6명*2회</t>
    <phoneticPr fontId="16" type="noConversion"/>
  </si>
  <si>
    <t xml:space="preserve">   - 방한복: 300,000원*6명*1회</t>
    <phoneticPr fontId="16" type="noConversion"/>
  </si>
  <si>
    <t xml:space="preserve"> ○ 전기요금 : 450,000원*12월</t>
    <phoneticPr fontId="16" type="noConversion"/>
  </si>
  <si>
    <t xml:space="preserve"> ○ 통신료 : 100,000원*12월</t>
    <phoneticPr fontId="16" type="noConversion"/>
  </si>
  <si>
    <t xml:space="preserve"> ○ 부서업무비(부서운영 업무 추진을 위한 제경비, 6인 기준)</t>
    <phoneticPr fontId="16" type="noConversion"/>
  </si>
  <si>
    <t xml:space="preserve">    -  부서운영 업무추진비 : 175,000원*12월</t>
    <phoneticPr fontId="16" type="noConversion"/>
  </si>
  <si>
    <t xml:space="preserve"> ○ 공영주차장 차량사고보상 : 2,000,000원*1개소</t>
    <phoneticPr fontId="16" type="noConversion"/>
  </si>
  <si>
    <t xml:space="preserve"> ○ 소규모시설 유지보수비 : 4,200,000원*1식</t>
    <phoneticPr fontId="16" type="noConversion"/>
  </si>
  <si>
    <t xml:space="preserve"> ○ 주차장 관제시스템 유지보수비 : 5,000,000원*1식</t>
    <phoneticPr fontId="16" type="noConversion"/>
  </si>
  <si>
    <t>101 인건비</t>
    <phoneticPr fontId="16" type="noConversion"/>
  </si>
  <si>
    <t xml:space="preserve"> ○ 청소원</t>
    <phoneticPr fontId="57" type="noConversion"/>
  </si>
  <si>
    <t xml:space="preserve"> ○ 성수기 대비 근로자 인부임</t>
    <phoneticPr fontId="57" type="noConversion"/>
  </si>
  <si>
    <t>○ 홍보물 제작 : 2,000원*3,000매</t>
    <phoneticPr fontId="16" type="noConversion"/>
  </si>
  <si>
    <t>○ 음식물 스티커 구입(120L) : 4,000원*100매</t>
    <phoneticPr fontId="16" type="noConversion"/>
  </si>
  <si>
    <t>○ 종량제봉투 구입(50L) : 1,200원*1,500매</t>
    <phoneticPr fontId="16" type="noConversion"/>
  </si>
  <si>
    <t>○ 침구류 교체 구입비 : 120,000원*1회*112인(25실)</t>
    <phoneticPr fontId="16" type="noConversion"/>
  </si>
  <si>
    <t>○ 비치용품 및 세탁물 세제 : 31,800원*5종*12주*4개월</t>
    <phoneticPr fontId="16" type="noConversion"/>
  </si>
  <si>
    <t>슈퍼테크</t>
    <phoneticPr fontId="16" type="noConversion"/>
  </si>
  <si>
    <t>1개</t>
    <phoneticPr fontId="16" type="noConversion"/>
  </si>
  <si>
    <t>○ (신규) 이정표 설치비 : 200,000원*20식</t>
    <phoneticPr fontId="16" type="noConversion"/>
  </si>
  <si>
    <t>홈스타</t>
    <phoneticPr fontId="16" type="noConversion"/>
  </si>
  <si>
    <t>1박스</t>
    <phoneticPr fontId="16" type="noConversion"/>
  </si>
  <si>
    <t>○ (신규) 보안프로그램 임대료(알약) : 26,000원*2대</t>
    <phoneticPr fontId="16" type="noConversion"/>
  </si>
  <si>
    <t>하이퐁</t>
    <phoneticPr fontId="16" type="noConversion"/>
  </si>
  <si>
    <t>1통</t>
    <phoneticPr fontId="16" type="noConversion"/>
  </si>
  <si>
    <t>샤프란</t>
    <phoneticPr fontId="16" type="noConversion"/>
  </si>
  <si>
    <t xml:space="preserve"> ○ 구급약품 구입 : 250,000원*2회</t>
    <phoneticPr fontId="16" type="noConversion"/>
  </si>
  <si>
    <t>비누</t>
    <phoneticPr fontId="16" type="noConversion"/>
  </si>
  <si>
    <t>1곽</t>
    <phoneticPr fontId="16" type="noConversion"/>
  </si>
  <si>
    <t>○ 신용카드 결제수수료 : 600,000원*12월</t>
    <phoneticPr fontId="16" type="noConversion"/>
  </si>
  <si>
    <t>○ 방역(방제), 물탱크 청소 용역 : 400,000원*12월</t>
    <phoneticPr fontId="16" type="noConversion"/>
  </si>
  <si>
    <t>○ 전기설비 안전관리 대행수수료 : 350,000원*12월</t>
    <phoneticPr fontId="16" type="noConversion"/>
  </si>
  <si>
    <t xml:space="preserve"> ○ 소방시설 안전관리 대행수수료 : 300,000원*12월</t>
    <phoneticPr fontId="16" type="noConversion"/>
  </si>
  <si>
    <t xml:space="preserve"> ○ 오수처리시설 위탁관리 대행수수료 : 550,000원*12월</t>
    <phoneticPr fontId="16" type="noConversion"/>
  </si>
  <si>
    <t xml:space="preserve"> ○ 지문인식기(근태관리) 임차료 : 27,500원*12월</t>
    <phoneticPr fontId="16" type="noConversion"/>
  </si>
  <si>
    <t>명수</t>
    <phoneticPr fontId="57" type="noConversion"/>
  </si>
  <si>
    <t>일수</t>
    <phoneticPr fontId="57" type="noConversion"/>
  </si>
  <si>
    <t>회수</t>
    <phoneticPr fontId="57" type="noConversion"/>
  </si>
  <si>
    <t>특별</t>
    <phoneticPr fontId="57" type="noConversion"/>
  </si>
  <si>
    <t>보통</t>
    <phoneticPr fontId="57" type="noConversion"/>
  </si>
  <si>
    <t xml:space="preserve"> ○ 사무실 복합기 대여료 : 180,000원*12월</t>
    <phoneticPr fontId="16" type="noConversion"/>
  </si>
  <si>
    <t>김메기</t>
    <phoneticPr fontId="57" type="noConversion"/>
  </si>
  <si>
    <t xml:space="preserve"> ○ 정수기 월임차료 : 35,000원*12월</t>
    <phoneticPr fontId="16" type="noConversion"/>
  </si>
  <si>
    <t xml:space="preserve">  ○ 급량비 :  8,000원*10일*12월</t>
    <phoneticPr fontId="16" type="noConversion"/>
  </si>
  <si>
    <t xml:space="preserve">  ○ 피복구입비 : 200,000원*10명*1회</t>
    <phoneticPr fontId="57" type="noConversion"/>
  </si>
  <si>
    <t xml:space="preserve"> ○ 통신요금 : 550,000원*12월</t>
    <phoneticPr fontId="16" type="noConversion"/>
  </si>
  <si>
    <t xml:space="preserve"> ○ TV수신료 : 3,000원*12월*26실</t>
    <phoneticPr fontId="16" type="noConversion"/>
  </si>
  <si>
    <t>22 차량·선박비</t>
    <phoneticPr fontId="16" type="noConversion"/>
  </si>
  <si>
    <t xml:space="preserve"> ○ 업무용 차량 유류대 : 2,100원*55L*1.5회*3월</t>
    <phoneticPr fontId="16" type="noConversion"/>
  </si>
  <si>
    <t xml:space="preserve"> ○ 업무용 차량 유류대(친환경) : 120,000원*1대*9월</t>
    <phoneticPr fontId="16" type="noConversion"/>
  </si>
  <si>
    <t>01 국내여비</t>
    <phoneticPr fontId="16" type="noConversion"/>
  </si>
  <si>
    <t xml:space="preserve"> ○ 업무추진 관내여비 : 20,000원*1명*10회*12월</t>
    <phoneticPr fontId="57" type="noConversion"/>
  </si>
  <si>
    <t xml:space="preserve"> ○ 국내여비(관외) : 85,000원*2명*1회</t>
    <phoneticPr fontId="57" type="noConversion"/>
  </si>
  <si>
    <t>217 관서업무비</t>
    <phoneticPr fontId="16" type="noConversion"/>
  </si>
  <si>
    <t>02 부서업무비</t>
    <phoneticPr fontId="16" type="noConversion"/>
  </si>
  <si>
    <t xml:space="preserve"> ○ 부서운영 업무추진비 : 250,000원*12월</t>
    <phoneticPr fontId="16" type="noConversion"/>
  </si>
  <si>
    <t xml:space="preserve"> ○ 소규모시설물 유지관리 : 2,500,000원*12월</t>
    <phoneticPr fontId="16" type="noConversion"/>
  </si>
  <si>
    <t xml:space="preserve"> ○ 장비(예취기, 기계톱) 유류대 : 2,100원*40리터*8월</t>
    <phoneticPr fontId="16" type="noConversion"/>
  </si>
  <si>
    <t>교통∙휴양 대행사업</t>
  </si>
  <si>
    <t>412
수탁자산취득비</t>
    <phoneticPr fontId="16" type="noConversion"/>
  </si>
  <si>
    <t>12 수탁자산취득비(봉황산자연휴양림)</t>
    <phoneticPr fontId="16" type="noConversion"/>
  </si>
  <si>
    <t>여수시 공영주차장 전기차 충전소 화재감지시스템(열화상 CCTV) 구축 : 90,000,000원*1식</t>
    <phoneticPr fontId="16" type="noConversion"/>
  </si>
  <si>
    <t>관제시스템 예비부품 구입비(VPN, LPR PC, LED조명 등) : 20,000,000원 *1식</t>
    <phoneticPr fontId="16" type="noConversion"/>
  </si>
  <si>
    <t>노후 가구 구입비(의자, 책상 등) : 6,000,000원 * 1식</t>
    <phoneticPr fontId="16" type="noConversion"/>
  </si>
  <si>
    <r>
      <t>노상주차장 햇빛가리개 구입비</t>
    </r>
    <r>
      <rPr>
        <b/>
        <sz val="9"/>
        <color rgb="FF1966FF"/>
        <rFont val="굴림"/>
        <family val="3"/>
        <charset val="129"/>
      </rPr>
      <t>(주민참여)</t>
    </r>
    <r>
      <rPr>
        <sz val="9"/>
        <rFont val="굴림"/>
        <family val="3"/>
        <charset val="129"/>
      </rPr>
      <t xml:space="preserve"> : 2,300,000원*5식</t>
    </r>
    <phoneticPr fontId="16" type="noConversion"/>
  </si>
  <si>
    <t>※ 인건비 산출 방법 : 기본급(현원 평균호봉+1) + 인상분 3.1%(일반직, 기능직, 공무직)</t>
    <phoneticPr fontId="16" type="noConversion"/>
  </si>
  <si>
    <t>[ 일반직 3명(팀장 1, 4급 1, 5급 1) ]</t>
    <phoneticPr fontId="16" type="noConversion"/>
  </si>
  <si>
    <t>○ 연봉제 급여</t>
    <phoneticPr fontId="16" type="noConversion"/>
  </si>
  <si>
    <t xml:space="preserve"> - 이사장 : 83,000,000원 * 0명</t>
    <phoneticPr fontId="16" type="noConversion"/>
  </si>
  <si>
    <t xml:space="preserve"> - 본부장 : 5,945,080원 * 0명 * 12개월</t>
    <phoneticPr fontId="16" type="noConversion"/>
  </si>
  <si>
    <t xml:space="preserve"> - 팀  장 : 5,765,000원 * 1명 * 12개월</t>
    <phoneticPr fontId="16" type="noConversion"/>
  </si>
  <si>
    <t>○ 기본급</t>
    <phoneticPr fontId="16" type="noConversion"/>
  </si>
  <si>
    <t xml:space="preserve"> - 4급(18호봉) : 2,347,072원 * 1명 * 12개월</t>
    <phoneticPr fontId="16" type="noConversion"/>
  </si>
  <si>
    <t xml:space="preserve"> - 5급(8호봉) : 1,645,806원 * 1명 * 12개월</t>
    <phoneticPr fontId="16" type="noConversion"/>
  </si>
  <si>
    <t xml:space="preserve"> - 6급(7호봉) : 1,433,956원 * 0명 * 12개월</t>
    <phoneticPr fontId="16" type="noConversion"/>
  </si>
  <si>
    <t>○ 영업수당</t>
    <phoneticPr fontId="16" type="noConversion"/>
  </si>
  <si>
    <t xml:space="preserve"> - 4급(18호봉) : 2,347,072원 * 30% * 1명 * 12개월</t>
    <phoneticPr fontId="16" type="noConversion"/>
  </si>
  <si>
    <t xml:space="preserve"> - 5급(8호봉) : 1,645,806원 * 30% * 1명 * 12개월</t>
    <phoneticPr fontId="16" type="noConversion"/>
  </si>
  <si>
    <t xml:space="preserve"> - 6급(7호봉) : 1,433,956원 * 30% * 0명 * 12개월</t>
    <phoneticPr fontId="16" type="noConversion"/>
  </si>
  <si>
    <t>○ 직급보조비</t>
    <phoneticPr fontId="16" type="noConversion"/>
  </si>
  <si>
    <t xml:space="preserve"> - 4급(18호봉) : 150,000원 * 1명 * 12개월</t>
    <phoneticPr fontId="16" type="noConversion"/>
  </si>
  <si>
    <t xml:space="preserve"> - 5급(8호봉) : 150,000원 * 1명 * 12개월</t>
    <phoneticPr fontId="16" type="noConversion"/>
  </si>
  <si>
    <t xml:space="preserve"> - 6급(7호봉) : 150,000원 * 0명 * 12개월</t>
    <phoneticPr fontId="16" type="noConversion"/>
  </si>
  <si>
    <t>○ 업무추진교통비</t>
    <phoneticPr fontId="16" type="noConversion"/>
  </si>
  <si>
    <t xml:space="preserve"> - 4급(18호봉) : 130,000원 * 1명 * 12개월</t>
    <phoneticPr fontId="16" type="noConversion"/>
  </si>
  <si>
    <t xml:space="preserve"> - 5급(8호봉) : 130,000원 * 1명 * 12개월</t>
    <phoneticPr fontId="16" type="noConversion"/>
  </si>
  <si>
    <t xml:space="preserve"> - 6급(7호봉) : 120,000원 * 0명 * 12개월</t>
    <phoneticPr fontId="16" type="noConversion"/>
  </si>
  <si>
    <t>○ 가계안정비</t>
    <phoneticPr fontId="16" type="noConversion"/>
  </si>
  <si>
    <t xml:space="preserve"> - 4급(18호봉) : 2,347,072원 * 1명 * 250%</t>
    <phoneticPr fontId="16" type="noConversion"/>
  </si>
  <si>
    <t xml:space="preserve"> - 5급(8호봉) : 1,645,806원 * 1명 * 250%</t>
    <phoneticPr fontId="16" type="noConversion"/>
  </si>
  <si>
    <t xml:space="preserve"> - 6급(7호봉) : 1,433,956원 * 0명 * 250%</t>
    <phoneticPr fontId="16" type="noConversion"/>
  </si>
  <si>
    <t>○ 정액급식비</t>
    <phoneticPr fontId="16" type="noConversion"/>
  </si>
  <si>
    <t xml:space="preserve"> - 6급(7호봉) : 130,000원 * 0명 * 12개월</t>
    <phoneticPr fontId="16" type="noConversion"/>
  </si>
  <si>
    <t>○ 장기근속수당</t>
    <phoneticPr fontId="16" type="noConversion"/>
  </si>
  <si>
    <t xml:space="preserve"> - 5년 이상 ~ 10년 미만 : 50,000원 * 1명 * 12개월</t>
    <phoneticPr fontId="16" type="noConversion"/>
  </si>
  <si>
    <t xml:space="preserve"> - 10년 이상 ~ 15년 미만 : 60,000원 * 0명 * 12개월</t>
    <phoneticPr fontId="16" type="noConversion"/>
  </si>
  <si>
    <t xml:space="preserve"> - 15년 이상 ~ 20년 미만 : 80,000원 * 1명 * 12개월</t>
    <phoneticPr fontId="16" type="noConversion"/>
  </si>
  <si>
    <t xml:space="preserve"> - 20년 이상 : 110,000원 * 0명 * 12개월</t>
    <phoneticPr fontId="16" type="noConversion"/>
  </si>
  <si>
    <t>○ 가족수당</t>
    <phoneticPr fontId="16" type="noConversion"/>
  </si>
  <si>
    <t xml:space="preserve"> - 배우자 : 40,000원 * 2명 * 12개월</t>
    <phoneticPr fontId="16" type="noConversion"/>
  </si>
  <si>
    <t xml:space="preserve"> - 직계존비속 : 20,000원 * 1명 * 12개월</t>
    <phoneticPr fontId="16" type="noConversion"/>
  </si>
  <si>
    <t xml:space="preserve"> - 첫째자녀 : 20,000원 * 1명 * 12개월</t>
    <phoneticPr fontId="16" type="noConversion"/>
  </si>
  <si>
    <t xml:space="preserve"> - 둘째자녀 : 60,000원 * 0명 * 12개월</t>
    <phoneticPr fontId="16" type="noConversion"/>
  </si>
  <si>
    <t xml:space="preserve"> - 셋째자녀 : 100,000원 * 0명 * 12개월</t>
    <phoneticPr fontId="16" type="noConversion"/>
  </si>
  <si>
    <t>○ 기술수당</t>
    <phoneticPr fontId="16" type="noConversion"/>
  </si>
  <si>
    <t xml:space="preserve"> - 기사 1급 : 30,000원 * 1명 * 12개월</t>
    <phoneticPr fontId="16" type="noConversion"/>
  </si>
  <si>
    <t xml:space="preserve"> - 기사 2급 : 25,000원 * 1명 * 12개월</t>
    <phoneticPr fontId="16" type="noConversion"/>
  </si>
  <si>
    <t>○ 특정업무수행경비</t>
    <phoneticPr fontId="16" type="noConversion"/>
  </si>
  <si>
    <t xml:space="preserve"> - 예산·결산·계약·감사·노사·경영평가·안전·보건 : 80,000원 * 0명 * 12개월</t>
    <phoneticPr fontId="16" type="noConversion"/>
  </si>
  <si>
    <t>○ 선임수당</t>
    <phoneticPr fontId="16" type="noConversion"/>
  </si>
  <si>
    <t xml:space="preserve"> - 전기안전관리담당 : 30,000원 * 0명 * 12개월</t>
    <phoneticPr fontId="16" type="noConversion"/>
  </si>
  <si>
    <t xml:space="preserve"> - 기타선임수당(소방, 보일러) : 10,000원 * 2명 * 12개월</t>
    <phoneticPr fontId="16" type="noConversion"/>
  </si>
  <si>
    <t>○ 명절휴가비</t>
    <phoneticPr fontId="16" type="noConversion"/>
  </si>
  <si>
    <t xml:space="preserve"> - 4급(18호봉) : 2,347,072원 * 1명 * 150%</t>
    <phoneticPr fontId="16" type="noConversion"/>
  </si>
  <si>
    <t xml:space="preserve"> - 5급(8호봉) : 1,645,806원 * 1명 * 150%</t>
    <phoneticPr fontId="16" type="noConversion"/>
  </si>
  <si>
    <t xml:space="preserve"> - 6급(7호봉) : 1,433,956원 * 0명 * 150%</t>
    <phoneticPr fontId="16" type="noConversion"/>
  </si>
  <si>
    <t>○ 초과수당(시간외, 휴일, 야간)</t>
    <phoneticPr fontId="16" type="noConversion"/>
  </si>
  <si>
    <t xml:space="preserve"> - 4급(18호봉) : 4,004,012원 * 1.5/209 * 30시간 * 1명 * 12개월</t>
    <phoneticPr fontId="16" type="noConversion"/>
  </si>
  <si>
    <t xml:space="preserve"> - 5급(8호봉) : 2,916,424원 * 1.5/209 * 30시간 * 1명 * 12개월</t>
    <phoneticPr fontId="16" type="noConversion"/>
  </si>
  <si>
    <t xml:space="preserve"> - 6급(7호봉) : 2,612,884원 * 1.5/209 * 30시간 * 0명 * 12개월</t>
    <phoneticPr fontId="16" type="noConversion"/>
  </si>
  <si>
    <t>○ 연차휴가수당</t>
    <phoneticPr fontId="16" type="noConversion"/>
  </si>
  <si>
    <t xml:space="preserve"> - 2급 : 5,945,080원 * 1.0/209 * 8시간 * 0명 * 10일</t>
    <phoneticPr fontId="16" type="noConversion"/>
  </si>
  <si>
    <t xml:space="preserve"> - 3급 : 5,765,000원 * 1.0/209 * 8시간 * 1명 * 10일</t>
    <phoneticPr fontId="16" type="noConversion"/>
  </si>
  <si>
    <t xml:space="preserve"> - 4급(18호봉) : 4,004,012원 * 1.0/209 * 8시간 * 1명 * 10일</t>
    <phoneticPr fontId="16" type="noConversion"/>
  </si>
  <si>
    <t xml:space="preserve"> - 5급(8호봉) : 2,916,424원 * 1.0/209 * 8시간 * 1명 * 10일</t>
    <phoneticPr fontId="16" type="noConversion"/>
  </si>
  <si>
    <t xml:space="preserve"> - 6급(7호봉) : 2,612,884원 * 1.0/209 * 8시간 * 0명 * 10일</t>
    <phoneticPr fontId="16" type="noConversion"/>
  </si>
  <si>
    <t>○ 파견수당</t>
    <phoneticPr fontId="16" type="noConversion"/>
  </si>
  <si>
    <t xml:space="preserve"> - 파견직원(6급) : 600,000원 * 0명 * 12개월</t>
    <phoneticPr fontId="16" type="noConversion"/>
  </si>
  <si>
    <t>[ 공무직 35명(통합직군) ]</t>
    <phoneticPr fontId="16" type="noConversion"/>
  </si>
  <si>
    <t xml:space="preserve"> - 통합직군(9호봉) : 2,169,410원 * 35명 * 12개월</t>
    <phoneticPr fontId="16" type="noConversion"/>
  </si>
  <si>
    <t xml:space="preserve"> - 통합직군(9호봉) : 130,000원 * 35명 * 12개월</t>
    <phoneticPr fontId="16" type="noConversion"/>
  </si>
  <si>
    <t>○ 직급수당</t>
    <phoneticPr fontId="16" type="noConversion"/>
  </si>
  <si>
    <t xml:space="preserve"> - 통합직군(9호봉) : 200,000원 * 35명 * 12개월</t>
    <phoneticPr fontId="16" type="noConversion"/>
  </si>
  <si>
    <t>○ 직무수당</t>
    <phoneticPr fontId="16" type="noConversion"/>
  </si>
  <si>
    <t xml:space="preserve"> - 통합직군(9호봉) : 80,000원 * 35명 * 12개월</t>
    <phoneticPr fontId="16" type="noConversion"/>
  </si>
  <si>
    <t>○ 정근수당</t>
    <phoneticPr fontId="16" type="noConversion"/>
  </si>
  <si>
    <t xml:space="preserve"> - 통합직군(9호봉) : 2,169,410원 * 35명 * 30% * 2회</t>
    <phoneticPr fontId="16" type="noConversion"/>
  </si>
  <si>
    <t xml:space="preserve"> - 통합직군(9호봉) : 50,000원 * 20명 * 12개월</t>
    <phoneticPr fontId="16" type="noConversion"/>
  </si>
  <si>
    <t xml:space="preserve"> - 배우자 : 40,000원 * 16명 * 12개월</t>
    <phoneticPr fontId="16" type="noConversion"/>
  </si>
  <si>
    <t xml:space="preserve"> - 직계존비속 : 20,000원 * 5명 * 12개월</t>
    <phoneticPr fontId="16" type="noConversion"/>
  </si>
  <si>
    <t xml:space="preserve"> - 첫째자녀 : 20,000원 * 11명 * 12개월</t>
    <phoneticPr fontId="16" type="noConversion"/>
  </si>
  <si>
    <t xml:space="preserve"> - 둘째자녀 : 60,000원 * 7명 * 12개월</t>
    <phoneticPr fontId="16" type="noConversion"/>
  </si>
  <si>
    <t xml:space="preserve"> - 셋째자녀 : 100,000원 * 2명 * 12개월</t>
    <phoneticPr fontId="16" type="noConversion"/>
  </si>
  <si>
    <t xml:space="preserve"> - 자격수당(생활체육지도사) : 50,000원 * 0명 * 12개월</t>
    <phoneticPr fontId="16" type="noConversion"/>
  </si>
  <si>
    <t xml:space="preserve"> - 강사수당(수영강사) : 50,000원 * 0명 * 12개월</t>
    <phoneticPr fontId="16" type="noConversion"/>
  </si>
  <si>
    <t xml:space="preserve"> - 기타법정(보일러) : 10,000원 * 0명 * 12개월</t>
    <phoneticPr fontId="16" type="noConversion"/>
  </si>
  <si>
    <t xml:space="preserve"> - 소방안전관리자 : 10,000원 * 4명 * 12개월</t>
    <phoneticPr fontId="16" type="noConversion"/>
  </si>
  <si>
    <t xml:space="preserve"> - 통합직군(9호봉) : 2,603,290원 * 35명 * 120%</t>
    <phoneticPr fontId="16" type="noConversion"/>
  </si>
  <si>
    <t>○ 시간외근무수당</t>
    <phoneticPr fontId="16" type="noConversion"/>
  </si>
  <si>
    <t xml:space="preserve"> - 통합직군(9호봉) : 19,410원 * 12시간 * 35명 * 12개월</t>
    <phoneticPr fontId="16" type="noConversion"/>
  </si>
  <si>
    <t>○ 휴일근무수당</t>
    <phoneticPr fontId="16" type="noConversion"/>
  </si>
  <si>
    <t xml:space="preserve"> - 통합직군(9호봉) : 19,410원 * 8시간 * 35명 * 25일</t>
    <phoneticPr fontId="16" type="noConversion"/>
  </si>
  <si>
    <t>○ 야간근무수당</t>
    <phoneticPr fontId="16" type="noConversion"/>
  </si>
  <si>
    <t xml:space="preserve"> - 통합직군(9호봉) : 6,470원 * 40시간 * 35명 * 12개월</t>
    <phoneticPr fontId="16" type="noConversion"/>
  </si>
  <si>
    <t xml:space="preserve"> - 통합직군(9호봉) : 100,733원 * 35명 * 10일</t>
    <phoneticPr fontId="16" type="noConversion"/>
  </si>
  <si>
    <t xml:space="preserve"> - 팀  장 : 5,765,000원 * 0명 * 12개월</t>
    <phoneticPr fontId="16" type="noConversion"/>
  </si>
  <si>
    <t xml:space="preserve"> - 4급(18호봉) : 2,347,072원 * 0명 * 12개월</t>
    <phoneticPr fontId="16" type="noConversion"/>
  </si>
  <si>
    <t xml:space="preserve"> - 4급(18호봉) : 2,347,072원 * 30% * 0명 * 12개월</t>
    <phoneticPr fontId="16" type="noConversion"/>
  </si>
  <si>
    <t xml:space="preserve"> - 4급(18호봉) : 150,000원 * 0명 * 12개월</t>
    <phoneticPr fontId="16" type="noConversion"/>
  </si>
  <si>
    <t xml:space="preserve"> - 4급(18호봉) : 130,000원 * 0명 * 12개월</t>
    <phoneticPr fontId="16" type="noConversion"/>
  </si>
  <si>
    <t xml:space="preserve"> - 4급(18호봉) : 2,347,072원 * 0명 * 250%</t>
    <phoneticPr fontId="16" type="noConversion"/>
  </si>
  <si>
    <t xml:space="preserve"> - 15년 이상 ~ 20년 미만 : 80,000원 * 0명 * 12개월</t>
    <phoneticPr fontId="16" type="noConversion"/>
  </si>
  <si>
    <t xml:space="preserve"> - 배우자 : 40,000원 * 0명 * 12개월</t>
    <phoneticPr fontId="16" type="noConversion"/>
  </si>
  <si>
    <t xml:space="preserve"> - 직계존비속 : 20,000원 * 0명 * 12개월</t>
    <phoneticPr fontId="16" type="noConversion"/>
  </si>
  <si>
    <t xml:space="preserve"> - 첫째자녀 : 20,000원 * 0명 * 12개월</t>
    <phoneticPr fontId="16" type="noConversion"/>
  </si>
  <si>
    <t xml:space="preserve"> - 기사 1급 : 30,000원 * 0명 * 12개월</t>
    <phoneticPr fontId="16" type="noConversion"/>
  </si>
  <si>
    <t xml:space="preserve"> - 기사 2급 : 25,000원 * 0명 * 12개월</t>
    <phoneticPr fontId="16" type="noConversion"/>
  </si>
  <si>
    <t xml:space="preserve"> - 기타선임수당(소방, 보일러) : 10,000원 * 1명 * 12개월</t>
    <phoneticPr fontId="16" type="noConversion"/>
  </si>
  <si>
    <t xml:space="preserve"> - 4급(18호봉) : 2,347,072원 * 0명 * 150%</t>
    <phoneticPr fontId="16" type="noConversion"/>
  </si>
  <si>
    <t xml:space="preserve"> - 4급(18호봉) : 4,004,012원 * 1.5/209 * 30시간 * 0명 * 12개월</t>
    <phoneticPr fontId="16" type="noConversion"/>
  </si>
  <si>
    <t xml:space="preserve"> - 3급 : 5,765,000원 * 1.0/209 * 8시간 * 0명 * 10일</t>
    <phoneticPr fontId="16" type="noConversion"/>
  </si>
  <si>
    <t xml:space="preserve"> - 4급(18호봉) : 4,004,012원 * 1.0/209 * 8시간 * 0명 * 10일</t>
    <phoneticPr fontId="16" type="noConversion"/>
  </si>
  <si>
    <t>[ 공무직 7명(통합직군) ]</t>
    <phoneticPr fontId="16" type="noConversion"/>
  </si>
  <si>
    <t xml:space="preserve"> - 통합직군(9호봉) : 2,169,410원 * 7명 * 12개월</t>
    <phoneticPr fontId="16" type="noConversion"/>
  </si>
  <si>
    <t xml:space="preserve"> - 통합직군(9호봉) : 130,000원 * 7명 * 12개월</t>
    <phoneticPr fontId="16" type="noConversion"/>
  </si>
  <si>
    <t xml:space="preserve"> - 통합직군(9호봉) : 200,000원 * 7명 * 12개월</t>
    <phoneticPr fontId="16" type="noConversion"/>
  </si>
  <si>
    <t xml:space="preserve"> - 통합직군(9호봉) : 80,000원 * 7명 * 12개월</t>
    <phoneticPr fontId="16" type="noConversion"/>
  </si>
  <si>
    <t xml:space="preserve"> - 통합직군(9호봉) : 2,169,410원 * 7명 * 30% * 2회</t>
    <phoneticPr fontId="16" type="noConversion"/>
  </si>
  <si>
    <t xml:space="preserve"> - 통합직군(9호봉) : 50,000원 * 4명 * 12개월</t>
    <phoneticPr fontId="16" type="noConversion"/>
  </si>
  <si>
    <t xml:space="preserve"> - 배우자 : 40,000원 * 4명 * 12개월</t>
    <phoneticPr fontId="16" type="noConversion"/>
  </si>
  <si>
    <t xml:space="preserve"> - 첫째자녀 : 20,000원 * 3명 * 12개월</t>
    <phoneticPr fontId="16" type="noConversion"/>
  </si>
  <si>
    <t xml:space="preserve"> - 둘째자녀 : 60,000원 * 4명 * 12개월</t>
    <phoneticPr fontId="16" type="noConversion"/>
  </si>
  <si>
    <t xml:space="preserve"> - 소방안전관리자 : 10,000원 * 0명 * 12개월</t>
    <phoneticPr fontId="16" type="noConversion"/>
  </si>
  <si>
    <t xml:space="preserve"> - 통합직군(9호봉) : 2,603,290원 * 7명 * 120%</t>
    <phoneticPr fontId="16" type="noConversion"/>
  </si>
  <si>
    <t xml:space="preserve"> - 통합직군(9호봉) : 19,410원 * 12시간 * 7명 * 12개월</t>
    <phoneticPr fontId="16" type="noConversion"/>
  </si>
  <si>
    <t xml:space="preserve"> - 통합직군(9호봉) : 19,410원 * 8시간 * 7명 * 25일</t>
    <phoneticPr fontId="16" type="noConversion"/>
  </si>
  <si>
    <t xml:space="preserve"> - 통합직군(9호봉) : 6,470원 * 40시간 * 7명 * 12개월</t>
    <phoneticPr fontId="16" type="noConversion"/>
  </si>
  <si>
    <t xml:space="preserve"> - 통합직군(9호봉) : 100,733원 * 7명 * 10일</t>
    <phoneticPr fontId="16" type="noConversion"/>
  </si>
  <si>
    <t>[ 일반직 5명(팀장 1, 4급 1, 5급 2, 6급 1) ]</t>
    <phoneticPr fontId="16" type="noConversion"/>
  </si>
  <si>
    <t xml:space="preserve"> - 5급(8호봉) : 1,645,806원 * 2명 * 12개월</t>
    <phoneticPr fontId="16" type="noConversion"/>
  </si>
  <si>
    <t xml:space="preserve"> - 6급(7호봉) : 1,433,956원 * 1명 * 12개월</t>
    <phoneticPr fontId="16" type="noConversion"/>
  </si>
  <si>
    <t xml:space="preserve"> - 5급(8호봉) : 1,645,806원 * 30% * 2명 * 12개월</t>
    <phoneticPr fontId="16" type="noConversion"/>
  </si>
  <si>
    <t xml:space="preserve"> - 6급(7호봉) : 1,433,956원 * 30% * 1명 * 12개월</t>
    <phoneticPr fontId="16" type="noConversion"/>
  </si>
  <si>
    <t xml:space="preserve"> - 5급(8호봉) : 150,000원 * 2명 * 12개월</t>
    <phoneticPr fontId="16" type="noConversion"/>
  </si>
  <si>
    <t xml:space="preserve"> - 6급(7호봉) : 150,000원 * 1명 * 12개월</t>
    <phoneticPr fontId="16" type="noConversion"/>
  </si>
  <si>
    <t xml:space="preserve"> - 5급(8호봉) : 130,000원 * 2명 * 12개월</t>
    <phoneticPr fontId="16" type="noConversion"/>
  </si>
  <si>
    <t xml:space="preserve"> - 6급(7호봉) : 120,000원 * 1명 * 12개월</t>
    <phoneticPr fontId="16" type="noConversion"/>
  </si>
  <si>
    <t xml:space="preserve"> - 5급(8호봉) : 1,645,806원 * 2명 * 250%</t>
    <phoneticPr fontId="16" type="noConversion"/>
  </si>
  <si>
    <t xml:space="preserve"> - 6급(7호봉) : 1,433,956원 * 1명 * 250%</t>
    <phoneticPr fontId="16" type="noConversion"/>
  </si>
  <si>
    <t xml:space="preserve"> - 6급(7호봉) : 130,000원 * 1명 * 12개월</t>
    <phoneticPr fontId="16" type="noConversion"/>
  </si>
  <si>
    <t xml:space="preserve"> - 5년 이상 ~ 10년 미만 : 50,000원 * 2명 * 12개월</t>
    <phoneticPr fontId="16" type="noConversion"/>
  </si>
  <si>
    <t xml:space="preserve"> - 10년 이상 ~ 15년 미만 : 60,000원 * 1명 * 12개월</t>
    <phoneticPr fontId="16" type="noConversion"/>
  </si>
  <si>
    <t xml:space="preserve"> - 직계존비속 : 20,000원 * 4명 * 12개월</t>
    <phoneticPr fontId="16" type="noConversion"/>
  </si>
  <si>
    <t xml:space="preserve"> - 둘째자녀 : 60,000원 * 1명 * 12개월</t>
    <phoneticPr fontId="16" type="noConversion"/>
  </si>
  <si>
    <t xml:space="preserve"> - 기사 1급 : 30,000원 * 2명 * 12개월</t>
    <phoneticPr fontId="16" type="noConversion"/>
  </si>
  <si>
    <t xml:space="preserve"> - 기사 2급 : 25,000원 * 2명 * 12개월</t>
    <phoneticPr fontId="16" type="noConversion"/>
  </si>
  <si>
    <t xml:space="preserve"> - 전기안전관리담당 : 30,000원 * 1명 * 12개월</t>
    <phoneticPr fontId="16" type="noConversion"/>
  </si>
  <si>
    <t xml:space="preserve"> - 기타선임수당(소방, 보일러) : 10,000원 * 3명 * 12개월</t>
    <phoneticPr fontId="16" type="noConversion"/>
  </si>
  <si>
    <t xml:space="preserve"> - 5급(8호봉) : 1,645,806원 * 2명 * 150%</t>
    <phoneticPr fontId="16" type="noConversion"/>
  </si>
  <si>
    <t xml:space="preserve"> - 6급(7호봉) : 1,433,956원 * 1명 * 150%</t>
    <phoneticPr fontId="16" type="noConversion"/>
  </si>
  <si>
    <t xml:space="preserve"> - 5급(8호봉) : 2,916,424원 * 1.5/209 * 30시간 * 2명 * 12개월</t>
    <phoneticPr fontId="16" type="noConversion"/>
  </si>
  <si>
    <t xml:space="preserve"> - 6급(7호봉) : 2,612,884원 * 1.5/209 * 30시간 * 1명 * 12개월</t>
    <phoneticPr fontId="16" type="noConversion"/>
  </si>
  <si>
    <t xml:space="preserve"> - 5급(8호봉) : 2,916,424원 * 1.0/209 * 8시간 * 2명 * 10일</t>
    <phoneticPr fontId="16" type="noConversion"/>
  </si>
  <si>
    <t xml:space="preserve"> - 6급(7호봉) : 2,612,884원 * 1.0/209 * 8시간 * 1명 * 10일</t>
    <phoneticPr fontId="16" type="noConversion"/>
  </si>
  <si>
    <t>[ 공무직 24명(통합직군) ]</t>
    <phoneticPr fontId="16" type="noConversion"/>
  </si>
  <si>
    <t xml:space="preserve"> - 통합직군(9호봉) : 2,169,410원 * 24명 * 12개월</t>
    <phoneticPr fontId="16" type="noConversion"/>
  </si>
  <si>
    <t xml:space="preserve"> - 통합직군(9호봉) : 130,000원 * 24명 * 12개월</t>
    <phoneticPr fontId="16" type="noConversion"/>
  </si>
  <si>
    <t xml:space="preserve"> - 통합직군(9호봉) : 200,000원 * 24명 * 12개월</t>
    <phoneticPr fontId="16" type="noConversion"/>
  </si>
  <si>
    <t xml:space="preserve"> - 통합직군(9호봉) : 80,000원 * 24명 * 12개월</t>
    <phoneticPr fontId="16" type="noConversion"/>
  </si>
  <si>
    <t xml:space="preserve"> - 통합직군(9호봉) : 2,169,410원 * 24명 * 30% * 2회</t>
    <phoneticPr fontId="16" type="noConversion"/>
  </si>
  <si>
    <t xml:space="preserve"> - 통합직군(9호봉) : 50,000원 * 15명 * 12개월</t>
    <phoneticPr fontId="16" type="noConversion"/>
  </si>
  <si>
    <t xml:space="preserve"> - 배우자 : 40,000원 * 11명 * 12개월</t>
    <phoneticPr fontId="16" type="noConversion"/>
  </si>
  <si>
    <t xml:space="preserve"> - 직계존비속 : 20,000원 * 10명 * 12개월</t>
    <phoneticPr fontId="16" type="noConversion"/>
  </si>
  <si>
    <t xml:space="preserve"> - 첫째자녀 : 20,000원 * 5명 * 12개월</t>
    <phoneticPr fontId="16" type="noConversion"/>
  </si>
  <si>
    <t xml:space="preserve"> - 둘째자녀 : 60,000원 * 5명 * 12개월</t>
    <phoneticPr fontId="16" type="noConversion"/>
  </si>
  <si>
    <t xml:space="preserve"> - 셋째자녀 : 100,000원 * 1명 * 12개월</t>
    <phoneticPr fontId="16" type="noConversion"/>
  </si>
  <si>
    <t xml:space="preserve"> - 자격수당(생활체육지도사) : 50,000원 * 7명 * 12개월</t>
    <phoneticPr fontId="16" type="noConversion"/>
  </si>
  <si>
    <t xml:space="preserve"> - 강사수당(수영강사) : 50,000원 * 7명 * 12개월</t>
    <phoneticPr fontId="16" type="noConversion"/>
  </si>
  <si>
    <t xml:space="preserve"> - 기타법정(보일러) : 10,000원 * 1명 * 12개월</t>
    <phoneticPr fontId="16" type="noConversion"/>
  </si>
  <si>
    <t xml:space="preserve"> - 통합직군(9호봉) : 2,603,290원 * 24명 * 120%</t>
    <phoneticPr fontId="16" type="noConversion"/>
  </si>
  <si>
    <t xml:space="preserve"> - 통합직군(9호봉) : 19,410원 * 12시간 * 24명 * 12개월</t>
    <phoneticPr fontId="16" type="noConversion"/>
  </si>
  <si>
    <t xml:space="preserve"> - 통합직군(9호봉) : 19,410원 * 8시간 * 24명 * 25일</t>
    <phoneticPr fontId="16" type="noConversion"/>
  </si>
  <si>
    <t xml:space="preserve"> - 통합직군(9호봉) : 6,470원 * 40시간 * 24명 * 12개월</t>
    <phoneticPr fontId="16" type="noConversion"/>
  </si>
  <si>
    <t xml:space="preserve"> - 통합직군(9호봉) : 100,733원 * 24명 * 10일</t>
    <phoneticPr fontId="16" type="noConversion"/>
  </si>
  <si>
    <t>[ 일반직 3명(5급 3) ]</t>
    <phoneticPr fontId="16" type="noConversion"/>
  </si>
  <si>
    <t xml:space="preserve"> - 5급(8호봉) : 1,645,806원 * 3명 * 12개월</t>
    <phoneticPr fontId="16" type="noConversion"/>
  </si>
  <si>
    <t xml:space="preserve"> - 5급(8호봉) : 1,645,806원 * 30% * 3명 * 12개월</t>
    <phoneticPr fontId="16" type="noConversion"/>
  </si>
  <si>
    <t xml:space="preserve"> - 5급(8호봉) : 150,000원 * 3명 * 12개월</t>
    <phoneticPr fontId="16" type="noConversion"/>
  </si>
  <si>
    <t xml:space="preserve"> - 5급(8호봉) : 130,000원 * 3명 * 12개월</t>
    <phoneticPr fontId="16" type="noConversion"/>
  </si>
  <si>
    <t xml:space="preserve"> - 5급(8호봉) : 1,645,806원 * 3명 * 250%</t>
    <phoneticPr fontId="16" type="noConversion"/>
  </si>
  <si>
    <t xml:space="preserve"> - 10년 이상 ~ 15년 미만 : 60,000원 * 2명 * 12개월</t>
    <phoneticPr fontId="16" type="noConversion"/>
  </si>
  <si>
    <t xml:space="preserve"> - 5급(8호봉) : 1,645,806원 * 3명 * 150%</t>
    <phoneticPr fontId="16" type="noConversion"/>
  </si>
  <si>
    <t xml:space="preserve"> - 5급(8호봉) : 2,916,424원 * 1.5/209 * 30시간 * 3명 * 12개월</t>
    <phoneticPr fontId="16" type="noConversion"/>
  </si>
  <si>
    <t xml:space="preserve"> - 5급(8호봉) : 2,916,424원 * 1.0/209 * 8시간 * 3명 * 10일</t>
    <phoneticPr fontId="16" type="noConversion"/>
  </si>
  <si>
    <t xml:space="preserve"> - 통합직군(9호봉) : 2,169,410원 * 6명 * 12개월</t>
    <phoneticPr fontId="16" type="noConversion"/>
  </si>
  <si>
    <t xml:space="preserve"> - 통합직군(9호봉) : 130,000원 * 6명 * 12개월</t>
    <phoneticPr fontId="16" type="noConversion"/>
  </si>
  <si>
    <t xml:space="preserve"> - 통합직군(9호봉) : 200,000원 * 6명 * 12개월</t>
    <phoneticPr fontId="16" type="noConversion"/>
  </si>
  <si>
    <t xml:space="preserve"> - 통합직군(9호봉) : 80,000원 * 6명 * 12개월</t>
    <phoneticPr fontId="16" type="noConversion"/>
  </si>
  <si>
    <t xml:space="preserve"> - 통합직군(9호봉) : 2,169,410원 * 6명 * 30% * 2회</t>
    <phoneticPr fontId="16" type="noConversion"/>
  </si>
  <si>
    <t xml:space="preserve"> - 통합직군(9호봉) : 50,000원 * 6명 * 12개월</t>
    <phoneticPr fontId="16" type="noConversion"/>
  </si>
  <si>
    <t xml:space="preserve"> - 둘째자녀 : 60,000원 * 2명 * 12개월</t>
    <phoneticPr fontId="16" type="noConversion"/>
  </si>
  <si>
    <t xml:space="preserve"> - 통합직군(9호봉) : 2,603,290원 * 6명 * 120%</t>
    <phoneticPr fontId="16" type="noConversion"/>
  </si>
  <si>
    <t xml:space="preserve"> - 통합직군(9호봉) : 19,410원 * 12시간 * 6명 * 12개월</t>
    <phoneticPr fontId="16" type="noConversion"/>
  </si>
  <si>
    <t xml:space="preserve"> - 통합직군(9호봉) : 19,410원 * 8시간 * 6명 * 25일</t>
    <phoneticPr fontId="16" type="noConversion"/>
  </si>
  <si>
    <t xml:space="preserve"> - 통합직군(9호봉) : 6,470원 * 40시간 * 6명 * 12개월</t>
    <phoneticPr fontId="16" type="noConversion"/>
  </si>
  <si>
    <t xml:space="preserve"> - 통합직군(9호봉) : 100,733원 * 6명 * 10일</t>
    <phoneticPr fontId="16" type="noConversion"/>
  </si>
  <si>
    <t>[ 공무직 6명(통합직군) ]</t>
    <phoneticPr fontId="16" type="noConversion"/>
  </si>
  <si>
    <t xml:space="preserve"> - 6급(7호봉) : 1,433,956원 * 2명 * 12개월</t>
    <phoneticPr fontId="16" type="noConversion"/>
  </si>
  <si>
    <t xml:space="preserve"> - 6급(7호봉) : 1,433,956원 * 30% * 2명 * 12개월</t>
    <phoneticPr fontId="16" type="noConversion"/>
  </si>
  <si>
    <t xml:space="preserve"> - 6급(7호봉) : 150,000원 * 2명 * 12개월</t>
    <phoneticPr fontId="16" type="noConversion"/>
  </si>
  <si>
    <t xml:space="preserve"> - 6급(7호봉) : 120,000원 * 2명 * 12개월</t>
    <phoneticPr fontId="16" type="noConversion"/>
  </si>
  <si>
    <t xml:space="preserve"> - 6급(7호봉) : 1,433,956원 * 2명 * 250%</t>
    <phoneticPr fontId="16" type="noConversion"/>
  </si>
  <si>
    <t xml:space="preserve"> - 6급(7호봉) : 130,000원 * 2명 * 12개월</t>
    <phoneticPr fontId="16" type="noConversion"/>
  </si>
  <si>
    <t xml:space="preserve"> - 10년 이상 ~ 15년 미만 : 60,000원 * 3명 * 12개월</t>
    <phoneticPr fontId="16" type="noConversion"/>
  </si>
  <si>
    <t xml:space="preserve"> - 배우자 : 40,000원 * 3명 * 12개월</t>
    <phoneticPr fontId="16" type="noConversion"/>
  </si>
  <si>
    <t xml:space="preserve"> - 예산·결산·계약·감사·노사·경영평가·안전·보건 : 80,000원 * 1명 * 12개월</t>
    <phoneticPr fontId="16" type="noConversion"/>
  </si>
  <si>
    <t xml:space="preserve"> - 기타선임수당(소방, 보일러) : 10,000원 * 4명 * 12개월</t>
    <phoneticPr fontId="16" type="noConversion"/>
  </si>
  <si>
    <t xml:space="preserve"> - 6급(7호봉) : 1,433,956원 * 2명 * 150%</t>
    <phoneticPr fontId="16" type="noConversion"/>
  </si>
  <si>
    <t xml:space="preserve"> - 6급(7호봉) : 2,612,884원 * 1.5/209 * 30시간 * 2명 * 12개월</t>
    <phoneticPr fontId="16" type="noConversion"/>
  </si>
  <si>
    <t xml:space="preserve"> - 6급(7호봉) : 2,612,884원 * 1.0/209 * 8시간 * 2명 * 10일</t>
    <phoneticPr fontId="16" type="noConversion"/>
  </si>
  <si>
    <t>[ 공무직 0명(통합직군) ]</t>
    <phoneticPr fontId="16" type="noConversion"/>
  </si>
  <si>
    <t>[ 공무직 2명(통합직군) ]</t>
    <phoneticPr fontId="16" type="noConversion"/>
  </si>
  <si>
    <t>[ 일반직 1명(5급 1) ]</t>
    <phoneticPr fontId="16" type="noConversion"/>
  </si>
  <si>
    <t xml:space="preserve"> - 배우자 : 40,000원 * 1명 * 12개월</t>
    <phoneticPr fontId="16" type="noConversion"/>
  </si>
  <si>
    <t xml:space="preserve"> - 직계존비속 : 20,000원 * 2명 * 12개월</t>
    <phoneticPr fontId="16" type="noConversion"/>
  </si>
  <si>
    <t xml:space="preserve"> - 4급(18호봉) : 2,347,072원 * 4명 * 12개월</t>
    <phoneticPr fontId="16" type="noConversion"/>
  </si>
  <si>
    <t xml:space="preserve"> - 5급(8호봉) : 1,645,806원 * 4명 * 12개월</t>
    <phoneticPr fontId="16" type="noConversion"/>
  </si>
  <si>
    <t xml:space="preserve"> - 4급(18호봉) : 2,347,072원 * 30% * 4명 * 12개월</t>
    <phoneticPr fontId="16" type="noConversion"/>
  </si>
  <si>
    <t xml:space="preserve"> - 5급(8호봉) : 1,645,806원 * 30% * 4명 * 12개월</t>
    <phoneticPr fontId="16" type="noConversion"/>
  </si>
  <si>
    <t xml:space="preserve"> - 4급(18호봉) : 150,000원 * 4명 * 12개월</t>
    <phoneticPr fontId="16" type="noConversion"/>
  </si>
  <si>
    <t xml:space="preserve"> - 5급(8호봉) : 150,000원 * 4명 * 12개월</t>
    <phoneticPr fontId="16" type="noConversion"/>
  </si>
  <si>
    <t xml:space="preserve"> - 4급(18호봉) : 130,000원 * 4명 * 12개월</t>
    <phoneticPr fontId="16" type="noConversion"/>
  </si>
  <si>
    <t xml:space="preserve"> - 5급(8호봉) : 130,000원 * 4명 * 12개월</t>
    <phoneticPr fontId="16" type="noConversion"/>
  </si>
  <si>
    <t xml:space="preserve"> - 4급(18호봉) : 2,347,072원 * 4명 * 250%</t>
    <phoneticPr fontId="16" type="noConversion"/>
  </si>
  <si>
    <t xml:space="preserve"> - 5급(8호봉) : 1,645,806원 * 4명 * 250%</t>
    <phoneticPr fontId="16" type="noConversion"/>
  </si>
  <si>
    <t xml:space="preserve"> - 15년 이상 ~ 20년 미만 : 80,000원 * 2명 * 12개월</t>
    <phoneticPr fontId="16" type="noConversion"/>
  </si>
  <si>
    <t xml:space="preserve"> - 20년 이상 : 110,000원 * 1명 * 12개월</t>
    <phoneticPr fontId="16" type="noConversion"/>
  </si>
  <si>
    <t xml:space="preserve"> - 배우자 : 40,000원 * 6명 * 12개월</t>
    <phoneticPr fontId="16" type="noConversion"/>
  </si>
  <si>
    <t xml:space="preserve"> - 직계존비속 : 20,000원 * 3명 * 12개월</t>
    <phoneticPr fontId="16" type="noConversion"/>
  </si>
  <si>
    <t xml:space="preserve"> - 첫째자녀 : 20,000원 * 6명 * 12개월</t>
    <phoneticPr fontId="16" type="noConversion"/>
  </si>
  <si>
    <t xml:space="preserve"> - 둘째자녀 : 60,000원 * 6명 * 12개월</t>
    <phoneticPr fontId="16" type="noConversion"/>
  </si>
  <si>
    <t xml:space="preserve"> - 기사 1급 : 30,000원 * 8명 * 12개월</t>
    <phoneticPr fontId="16" type="noConversion"/>
  </si>
  <si>
    <t xml:space="preserve"> - 기타선임수당(소방, 보일러) : 10,000원 * 6명 * 12개월</t>
    <phoneticPr fontId="16" type="noConversion"/>
  </si>
  <si>
    <t xml:space="preserve"> - 4급(18호봉) : 2,347,072원 * 4명 * 150%</t>
    <phoneticPr fontId="16" type="noConversion"/>
  </si>
  <si>
    <t xml:space="preserve"> - 5급(8호봉) : 1,645,806원 * 4명 * 150%</t>
    <phoneticPr fontId="16" type="noConversion"/>
  </si>
  <si>
    <t xml:space="preserve"> - 4급(18호봉) : 4,004,012원 * 1.5/209 * 30시간 * 4명 * 12개월</t>
    <phoneticPr fontId="16" type="noConversion"/>
  </si>
  <si>
    <t xml:space="preserve"> - 5급(8호봉) : 2,916,424원 * 1.5/209 * 30시간 * 4명 * 12개월</t>
    <phoneticPr fontId="16" type="noConversion"/>
  </si>
  <si>
    <t xml:space="preserve"> - 4급(18호봉) : 4,004,012원 * 1.0/209 * 8시간 * 4명 * 10일</t>
    <phoneticPr fontId="16" type="noConversion"/>
  </si>
  <si>
    <t xml:space="preserve"> - 5급(8호봉) : 2,916,424원 * 1.0/209 * 8시간 * 4명 * 10일</t>
    <phoneticPr fontId="16" type="noConversion"/>
  </si>
  <si>
    <t xml:space="preserve"> - 6등급(16호봉) : 2,169,575원 * 4명 * 12개월</t>
    <phoneticPr fontId="16" type="noConversion"/>
  </si>
  <si>
    <t xml:space="preserve"> - 7등급(17호봉) : 1,988,552원 * 11명 * 12개월</t>
    <phoneticPr fontId="16" type="noConversion"/>
  </si>
  <si>
    <t xml:space="preserve"> - 8등급(14호봉) : 1,639,300원 * 12명 * 12개월</t>
    <phoneticPr fontId="16" type="noConversion"/>
  </si>
  <si>
    <t xml:space="preserve"> - 9등급(7호봉) : 1,130,450원 * 3명 * 12개월</t>
    <phoneticPr fontId="16" type="noConversion"/>
  </si>
  <si>
    <t xml:space="preserve"> - 6등급(16호봉) : 2,169,575원 * 30% * 4명 * 12개월</t>
    <phoneticPr fontId="16" type="noConversion"/>
  </si>
  <si>
    <t xml:space="preserve"> - 7등급(17호봉) : 1,988,552원 * 30% * 11명 * 12개월</t>
    <phoneticPr fontId="16" type="noConversion"/>
  </si>
  <si>
    <t xml:space="preserve"> - 8등급(14호봉) : 1,639,300원 * 30% * 12명 * 12개월</t>
    <phoneticPr fontId="16" type="noConversion"/>
  </si>
  <si>
    <t xml:space="preserve"> - 9등급(7호봉) : 1,130,450원 * 30% * 3명 * 12개월</t>
    <phoneticPr fontId="16" type="noConversion"/>
  </si>
  <si>
    <t xml:space="preserve"> - 6등급(16호봉) : 150,000원 * 4명 * 12개월</t>
    <phoneticPr fontId="16" type="noConversion"/>
  </si>
  <si>
    <t xml:space="preserve"> - 7등급(17호봉) : 150,000원 * 11명 * 12개월</t>
    <phoneticPr fontId="16" type="noConversion"/>
  </si>
  <si>
    <t xml:space="preserve"> - 8등급(14호봉) : 150,000원 * 12명 * 12개월</t>
    <phoneticPr fontId="16" type="noConversion"/>
  </si>
  <si>
    <t xml:space="preserve"> - 9등급(7호봉) : 150,000원 * 3명 * 12개월</t>
    <phoneticPr fontId="16" type="noConversion"/>
  </si>
  <si>
    <t xml:space="preserve"> - 6등급(16호봉) : 130,000원 * 4명 * 12개월</t>
    <phoneticPr fontId="16" type="noConversion"/>
  </si>
  <si>
    <t xml:space="preserve"> - 7등급(17호봉) : 120,000원 * 11명 * 12개월</t>
    <phoneticPr fontId="16" type="noConversion"/>
  </si>
  <si>
    <t xml:space="preserve"> - 8등급(14호봉) : 120,000원 * 12명 * 12개월</t>
    <phoneticPr fontId="16" type="noConversion"/>
  </si>
  <si>
    <t xml:space="preserve"> - 9등급(7호봉) : 120,000원 * 3명 * 12개월</t>
    <phoneticPr fontId="16" type="noConversion"/>
  </si>
  <si>
    <t xml:space="preserve"> - 6등급(16호봉) : 2,169,575원 * 4명 * 250%</t>
    <phoneticPr fontId="16" type="noConversion"/>
  </si>
  <si>
    <t xml:space="preserve"> - 7등급(17호봉) : 1,988,552원 * 11명 * 250%</t>
    <phoneticPr fontId="16" type="noConversion"/>
  </si>
  <si>
    <t xml:space="preserve"> - 8등급(14호봉) : 1,639,300원 * 12명 * 250%</t>
    <phoneticPr fontId="16" type="noConversion"/>
  </si>
  <si>
    <t xml:space="preserve"> - 9등급(7호봉) : 1,130,450원 * 3명 * 250%</t>
    <phoneticPr fontId="16" type="noConversion"/>
  </si>
  <si>
    <t xml:space="preserve"> - 7등급(17호봉) : 130,000원 * 11명 * 12개월</t>
    <phoneticPr fontId="16" type="noConversion"/>
  </si>
  <si>
    <t xml:space="preserve"> - 8등급(14호봉) : 130,000원 * 12명 * 12개월</t>
    <phoneticPr fontId="16" type="noConversion"/>
  </si>
  <si>
    <t xml:space="preserve"> - 9등급(7호봉) : 130,000원 * 3명 * 12개월</t>
    <phoneticPr fontId="16" type="noConversion"/>
  </si>
  <si>
    <t xml:space="preserve"> - 10년 이상 ~ 15년 미만 : 60,000원 * 12명 * 12개월</t>
    <phoneticPr fontId="16" type="noConversion"/>
  </si>
  <si>
    <t xml:space="preserve"> - 15년 이상 ~ 20년 미만 : 80,000원 * 14명 * 12개월</t>
    <phoneticPr fontId="16" type="noConversion"/>
  </si>
  <si>
    <t>○ 위험근무수당</t>
    <phoneticPr fontId="16" type="noConversion"/>
  </si>
  <si>
    <t xml:space="preserve"> - 6등급(16호봉) : 30,000원 * 4명 * 12개월</t>
    <phoneticPr fontId="16" type="noConversion"/>
  </si>
  <si>
    <t xml:space="preserve"> - 7등급(17호봉) : 30,000원 * 11명 * 12개월</t>
    <phoneticPr fontId="16" type="noConversion"/>
  </si>
  <si>
    <t xml:space="preserve"> - 8등급(14호봉) : 30,000원 * 12명 * 12개월</t>
    <phoneticPr fontId="16" type="noConversion"/>
  </si>
  <si>
    <t xml:space="preserve"> - 9등급(7호봉) : 30,000원 * 3명 * 12개월</t>
    <phoneticPr fontId="16" type="noConversion"/>
  </si>
  <si>
    <t>○ 장려수당</t>
    <phoneticPr fontId="16" type="noConversion"/>
  </si>
  <si>
    <t xml:space="preserve"> - 배우자 : 40,000원 * 22명 * 12개월</t>
    <phoneticPr fontId="16" type="noConversion"/>
  </si>
  <si>
    <t xml:space="preserve"> - 직계존비속 : 20,000원 * 15명 * 12개월</t>
    <phoneticPr fontId="16" type="noConversion"/>
  </si>
  <si>
    <t xml:space="preserve"> - 첫째자녀 : 20,000원 * 17명 * 12개월</t>
    <phoneticPr fontId="16" type="noConversion"/>
  </si>
  <si>
    <t xml:space="preserve"> - 둘째자녀 : 60,000원 * 12명 * 12개월</t>
    <phoneticPr fontId="16" type="noConversion"/>
  </si>
  <si>
    <t xml:space="preserve"> - 기능장 : 50,000원 * 2명 * 12개월</t>
    <phoneticPr fontId="16" type="noConversion"/>
  </si>
  <si>
    <t xml:space="preserve"> - 기사 1급 : 30,000원 * 5명 * 12개월</t>
    <phoneticPr fontId="16" type="noConversion"/>
  </si>
  <si>
    <t xml:space="preserve"> - 기사 2급 : 25,000원 * 3명 * 12개월</t>
    <phoneticPr fontId="16" type="noConversion"/>
  </si>
  <si>
    <t xml:space="preserve"> - 위험물안전관리담당 : 10,000원 * 1명 * 12개월</t>
    <phoneticPr fontId="16" type="noConversion"/>
  </si>
  <si>
    <t xml:space="preserve"> - 소각시설법적관리인 : 10,000원 * 4명 * 12개월</t>
    <phoneticPr fontId="16" type="noConversion"/>
  </si>
  <si>
    <t xml:space="preserve"> - 6등급(16호봉) : 2,169,575원 * 4명 * 150%</t>
    <phoneticPr fontId="16" type="noConversion"/>
  </si>
  <si>
    <t xml:space="preserve"> - 7등급(17호봉) : 1,988,552원 * 11명 * 150%</t>
    <phoneticPr fontId="16" type="noConversion"/>
  </si>
  <si>
    <t xml:space="preserve"> - 8등급(14호봉) : 1,639,300원 * 12명 * 150%</t>
    <phoneticPr fontId="16" type="noConversion"/>
  </si>
  <si>
    <t xml:space="preserve"> - 9등급(7호봉) : 1,130,450원 * 3명 * 150%</t>
    <phoneticPr fontId="16" type="noConversion"/>
  </si>
  <si>
    <t xml:space="preserve"> - 6등급(16호봉) : 4,042,442원 * 1.5/209 * 9시간 * 4명 * 12게월</t>
    <phoneticPr fontId="16" type="noConversion"/>
  </si>
  <si>
    <t xml:space="preserve"> - 7등급(17호봉) : 3,681,217원 * 1.5/209 * 9시간 * 11명 * 12개월</t>
    <phoneticPr fontId="16" type="noConversion"/>
  </si>
  <si>
    <t xml:space="preserve"> - 8등급(14호봉) : 3,052,611원 * 1.5/209 * 9시간 * 12명 * 12개월</t>
    <phoneticPr fontId="16" type="noConversion"/>
  </si>
  <si>
    <t xml:space="preserve"> - 9등급(7호봉) : 2,285,096원 * 1.5/209 * 9시간 * 3명 * 12개월</t>
    <phoneticPr fontId="16" type="noConversion"/>
  </si>
  <si>
    <t xml:space="preserve"> - 6등급(16호봉) : 4,042,442원 * 1.5/209 * 12시간 * 4명 * 12게월</t>
    <phoneticPr fontId="16" type="noConversion"/>
  </si>
  <si>
    <t xml:space="preserve"> - 7등급(17호봉) : 3,681,217원 * 1.5/209 * 12시간 * 11명 * 12개월</t>
    <phoneticPr fontId="16" type="noConversion"/>
  </si>
  <si>
    <t xml:space="preserve"> - 8등급(14호봉) : 3,052,611원 * 1.5/209 * 12시간 * 12명 * 12개월</t>
    <phoneticPr fontId="16" type="noConversion"/>
  </si>
  <si>
    <t xml:space="preserve"> - 9등급(7호봉) : 2,285,096원 * 1.5/209 * 12시간 * 3명 * 12개월</t>
    <phoneticPr fontId="16" type="noConversion"/>
  </si>
  <si>
    <t xml:space="preserve"> - 6등급(16호봉) : 4,042,442원 * 0.5/209 * 61시간 * 4명 * 12게월</t>
    <phoneticPr fontId="16" type="noConversion"/>
  </si>
  <si>
    <t xml:space="preserve"> - 7등급(17호봉) : 3,681,217원 * 0.5/209 * 61시간 * 11명 * 12개월</t>
    <phoneticPr fontId="16" type="noConversion"/>
  </si>
  <si>
    <t xml:space="preserve"> - 8등급(14호봉) : 3,052,611원 * 0.5/209 * 61시간 * 12명 * 12개월</t>
    <phoneticPr fontId="16" type="noConversion"/>
  </si>
  <si>
    <t xml:space="preserve"> - 9등급(7호봉) : 2,285,096원 * 0.5/209 * 61시간 * 3명 * 12개월</t>
    <phoneticPr fontId="16" type="noConversion"/>
  </si>
  <si>
    <t xml:space="preserve"> - 6등급(16호봉) : 4,042,442원 * 1.0/209 * 8시간 * 10일 * 4명 </t>
    <phoneticPr fontId="16" type="noConversion"/>
  </si>
  <si>
    <t xml:space="preserve"> - 7등급(17호봉) : 3,681,217원 * 1.0/209 * 8시간 * 10일 * 11명 </t>
    <phoneticPr fontId="16" type="noConversion"/>
  </si>
  <si>
    <t xml:space="preserve"> - 8등급(14호봉) : 3,052,611원 * 1.0/209 * 8시간 * 10일 * 12명 </t>
    <phoneticPr fontId="16" type="noConversion"/>
  </si>
  <si>
    <t xml:space="preserve"> - 9등급(7호봉) : 2,285,096원 * 1.0/209 * 8시간 * 10일 * 3명 </t>
    <phoneticPr fontId="16" type="noConversion"/>
  </si>
  <si>
    <t xml:space="preserve"> - 50,000원 * 4명 * 12개월</t>
    <phoneticPr fontId="16" type="noConversion"/>
  </si>
  <si>
    <t>[ 일반직 9명, 기능직 30명]</t>
    <phoneticPr fontId="16" type="noConversion"/>
  </si>
  <si>
    <t>[ 일반직 9명(팀장 1, 4급 4, 5급 4) ]</t>
    <phoneticPr fontId="16" type="noConversion"/>
  </si>
  <si>
    <t>[ 기능직 30명(6등급 4, 7등급 11, 8등급 12, 9등급 3) ]</t>
    <phoneticPr fontId="16" type="noConversion"/>
  </si>
  <si>
    <t>[ 공무직 3명(통합직군) ]</t>
    <phoneticPr fontId="16" type="noConversion"/>
  </si>
  <si>
    <t xml:space="preserve"> - 통합직군(9호봉) : 2,169,410원 * 3명 * 12개월</t>
    <phoneticPr fontId="16" type="noConversion"/>
  </si>
  <si>
    <t xml:space="preserve"> - 통합직군(9호봉) : 130,000원 * 3명 * 12개월</t>
  </si>
  <si>
    <t xml:space="preserve"> - 통합직군(9호봉) : 200,000원 * 3명 * 12개월</t>
  </si>
  <si>
    <t xml:space="preserve"> - 통합직군(9호봉) : 80,000원 * 3명 * 12개월</t>
  </si>
  <si>
    <t xml:space="preserve"> - 통합직군(9호봉) : 2,169,410원 * 3명 * 30% * 2회</t>
  </si>
  <si>
    <t xml:space="preserve"> - 통합직군(9호봉) : 50,000원 * 3명 * 12개월</t>
  </si>
  <si>
    <t xml:space="preserve"> - 통합직군(9호봉) : 2,603,290원 * 3명 * 120%</t>
  </si>
  <si>
    <t xml:space="preserve"> - 통합직군(9호봉) : 19,410원 * 12시간 * 3명 * 12개월</t>
  </si>
  <si>
    <t xml:space="preserve"> - 통합직군(9호봉) : 19,410원 * 8시간 * 3명 * 25일</t>
  </si>
  <si>
    <t xml:space="preserve"> - 통합직군(9호봉) : 6,470원 * 40시간 * 3명 * 12개월</t>
  </si>
  <si>
    <t xml:space="preserve"> - 통합직군(9호봉) : 100,733원 * 3명 * 10일</t>
  </si>
  <si>
    <t>[ 일반직 5명(팀장 1, 4급 1, 5급 1, 6급 2) ]</t>
    <phoneticPr fontId="16" type="noConversion"/>
  </si>
  <si>
    <t xml:space="preserve"> - 이사장 : 83,000,000원 * 1명</t>
    <phoneticPr fontId="16" type="noConversion"/>
  </si>
  <si>
    <t xml:space="preserve"> - 본부장 : 5,945,080원 * 2명 * 12개월</t>
    <phoneticPr fontId="16" type="noConversion"/>
  </si>
  <si>
    <t xml:space="preserve"> - 4급(18호봉) : 2,347,072원 * 5명 * 12개월</t>
    <phoneticPr fontId="16" type="noConversion"/>
  </si>
  <si>
    <t xml:space="preserve"> - 5급(8호봉) : 1,645,806원 * 6명 * 12개월</t>
    <phoneticPr fontId="16" type="noConversion"/>
  </si>
  <si>
    <t xml:space="preserve"> - 6급(7호봉) : 1,433,956원 * 5명 * 12개월</t>
    <phoneticPr fontId="16" type="noConversion"/>
  </si>
  <si>
    <t xml:space="preserve"> - 4급(18호봉) : 2,347,072원 * 30% * 5명 * 12개월</t>
    <phoneticPr fontId="16" type="noConversion"/>
  </si>
  <si>
    <t xml:space="preserve"> - 5급(8호봉) : 1,645,806원 * 30% * 6명 * 12개월</t>
    <phoneticPr fontId="16" type="noConversion"/>
  </si>
  <si>
    <t xml:space="preserve"> - 6급(7호봉) : 1,433,956원 * 30% * 5명 * 12개월</t>
    <phoneticPr fontId="16" type="noConversion"/>
  </si>
  <si>
    <t xml:space="preserve"> - 4급(18호봉) : 150,000원 * 5명 * 12개월</t>
    <phoneticPr fontId="16" type="noConversion"/>
  </si>
  <si>
    <t xml:space="preserve"> - 5급(8호봉) : 150,000원 * 6명 * 12개월</t>
    <phoneticPr fontId="16" type="noConversion"/>
  </si>
  <si>
    <t xml:space="preserve"> - 6급(7호봉) : 150,000원 * 5명 * 12개월</t>
    <phoneticPr fontId="16" type="noConversion"/>
  </si>
  <si>
    <t xml:space="preserve"> - 4급(18호봉) : 130,000원 * 5명 * 12개월</t>
    <phoneticPr fontId="16" type="noConversion"/>
  </si>
  <si>
    <t xml:space="preserve"> - 5급(8호봉) : 130,000원 * 6명 * 12개월</t>
    <phoneticPr fontId="16" type="noConversion"/>
  </si>
  <si>
    <t xml:space="preserve"> - 6급(7호봉) : 120,000원 * 5명 * 12개월</t>
    <phoneticPr fontId="16" type="noConversion"/>
  </si>
  <si>
    <t xml:space="preserve"> - 4급(18호봉) : 2,347,072원 * 5명 * 250%</t>
    <phoneticPr fontId="16" type="noConversion"/>
  </si>
  <si>
    <t xml:space="preserve"> - 5급(8호봉) : 1,645,806원 * 6명 * 250%</t>
    <phoneticPr fontId="16" type="noConversion"/>
  </si>
  <si>
    <t xml:space="preserve"> - 6급(7호봉) : 1,433,956원 * 5명 * 250%</t>
    <phoneticPr fontId="16" type="noConversion"/>
  </si>
  <si>
    <t xml:space="preserve"> - 6급(7호봉) : 130,000원 * 5명 * 12개월</t>
    <phoneticPr fontId="16" type="noConversion"/>
  </si>
  <si>
    <t xml:space="preserve"> - 5년 이상 ~ 10년 미만 : 50,000원 * 4명 * 12개월</t>
    <phoneticPr fontId="16" type="noConversion"/>
  </si>
  <si>
    <t xml:space="preserve"> - 20년 이상 : 110,000원 * 2명 * 12개월</t>
    <phoneticPr fontId="16" type="noConversion"/>
  </si>
  <si>
    <t xml:space="preserve"> - 둘째자녀 : 60,000원 * 3명 * 12개월</t>
    <phoneticPr fontId="16" type="noConversion"/>
  </si>
  <si>
    <t xml:space="preserve"> - 예산·결산·계약·감사·노사·경영평가·안전·보건 : 80,000원 * 11명 * 12개월</t>
    <phoneticPr fontId="16" type="noConversion"/>
  </si>
  <si>
    <t xml:space="preserve"> - 4급(18호봉) : 2,347,072원 * 5명 * 150%</t>
    <phoneticPr fontId="16" type="noConversion"/>
  </si>
  <si>
    <t xml:space="preserve"> - 5급(8호봉) : 1,645,806원 * 6명 * 150%</t>
    <phoneticPr fontId="16" type="noConversion"/>
  </si>
  <si>
    <t xml:space="preserve"> - 6급(7호봉) : 1,433,956원 * 5명 * 150%</t>
    <phoneticPr fontId="16" type="noConversion"/>
  </si>
  <si>
    <t xml:space="preserve"> - 4급(18호봉) : 4,004,012원 * 1.5/209 * 30시간 * 5명 * 12개월</t>
    <phoneticPr fontId="16" type="noConversion"/>
  </si>
  <si>
    <t xml:space="preserve"> - 5급(8호봉) : 2,916,424원 * 1.5/209 * 30시간 * 6명 * 12개월</t>
    <phoneticPr fontId="16" type="noConversion"/>
  </si>
  <si>
    <t xml:space="preserve"> - 6급(7호봉) : 2,612,884원 * 1.5/209 * 30시간 * 5명 * 12개월</t>
    <phoneticPr fontId="16" type="noConversion"/>
  </si>
  <si>
    <t xml:space="preserve"> - 2급 : 5,945,080원 * 1.0/209 * 8시간 * 2명 * 10일</t>
    <phoneticPr fontId="16" type="noConversion"/>
  </si>
  <si>
    <t xml:space="preserve"> - 4급(18호봉) : 4,004,012원 * 1.0/209 * 8시간 * 5명 * 10일</t>
    <phoneticPr fontId="16" type="noConversion"/>
  </si>
  <si>
    <t xml:space="preserve"> - 5급(8호봉) : 2,916,424원 * 1.0/209 * 8시간 * 6명 * 10일</t>
    <phoneticPr fontId="16" type="noConversion"/>
  </si>
  <si>
    <t xml:space="preserve"> - 6급(7호봉) : 2,612,884원 * 1.0/209 * 8시간 * 5명 * 10일</t>
    <phoneticPr fontId="16" type="noConversion"/>
  </si>
  <si>
    <t xml:space="preserve"> - 파견직원(6급) : 600,000원 * 2명 * 12개월</t>
    <phoneticPr fontId="16" type="noConversion"/>
  </si>
  <si>
    <t>[ 임원 3명, 일반직 17명(팀장 1, 4급 5, 5급 6, 6급 5) ]</t>
    <phoneticPr fontId="16" type="noConversion"/>
  </si>
  <si>
    <t xml:space="preserve"> - 통합직군(9호봉) : 2,169,410원 * 2명 * 12개월</t>
    <phoneticPr fontId="16" type="noConversion"/>
  </si>
  <si>
    <t xml:space="preserve"> - 통합직군(9호봉) : 130,000원 * 2명 * 12개월</t>
    <phoneticPr fontId="16" type="noConversion"/>
  </si>
  <si>
    <t xml:space="preserve"> - 통합직군(9호봉) : 200,000원 * 2명 * 12개월</t>
    <phoneticPr fontId="16" type="noConversion"/>
  </si>
  <si>
    <t xml:space="preserve"> - 통합직군(9호봉) : 80,000원 * 2명 * 12개월</t>
    <phoneticPr fontId="16" type="noConversion"/>
  </si>
  <si>
    <t xml:space="preserve"> - 통합직군(9호봉) : 2,169,410원 * 2명 * 30% * 2회</t>
    <phoneticPr fontId="16" type="noConversion"/>
  </si>
  <si>
    <t xml:space="preserve"> - 통합직군(9호봉) : 50,000원 * 0명 * 12개월</t>
    <phoneticPr fontId="16" type="noConversion"/>
  </si>
  <si>
    <t xml:space="preserve"> - 소방안전관리자 : 10,000원 * 1명 * 12개월</t>
    <phoneticPr fontId="16" type="noConversion"/>
  </si>
  <si>
    <t xml:space="preserve"> - 통합직군(9호봉) : 2,603,290원 * 2명 * 120%</t>
    <phoneticPr fontId="16" type="noConversion"/>
  </si>
  <si>
    <t xml:space="preserve"> - 통합직군(9호봉) : 19,410원 * 12시간 * 2명 * 12개월</t>
    <phoneticPr fontId="16" type="noConversion"/>
  </si>
  <si>
    <t xml:space="preserve"> - 통합직군(9호봉) : 19,410원 * 8시간 * 2명 * 25일</t>
    <phoneticPr fontId="16" type="noConversion"/>
  </si>
  <si>
    <t xml:space="preserve"> - 통합직군(9호봉) : 6,470원 * 40시간 * 2명 * 12개월</t>
    <phoneticPr fontId="16" type="noConversion"/>
  </si>
  <si>
    <t xml:space="preserve"> - 통합직군(9호봉) : 100,733원 * 2명 * 10일</t>
    <phoneticPr fontId="16" type="noConversion"/>
  </si>
  <si>
    <t>[ 청년인턴 3명 ]</t>
    <phoneticPr fontId="16" type="noConversion"/>
  </si>
  <si>
    <t>[ 2024년 경영평가 평가급(임원, 일반직, 기능직) ]</t>
    <phoneticPr fontId="16" type="noConversion"/>
  </si>
  <si>
    <t xml:space="preserve"> - 6급(7호봉) : 1,433,956원 * 명 * 12개월</t>
    <phoneticPr fontId="16" type="noConversion"/>
  </si>
  <si>
    <t>[ 일반직 3명(4급 1, 5급 1, 6급 1) ]</t>
    <phoneticPr fontId="16" type="noConversion"/>
  </si>
  <si>
    <t xml:space="preserve"> - 통합직군(9호봉) : 2,169,410원 * 16명 * 12개월</t>
    <phoneticPr fontId="16" type="noConversion"/>
  </si>
  <si>
    <t xml:space="preserve"> - 통합직군(9호봉) : 130,000원 * 16명 * 12개월</t>
    <phoneticPr fontId="16" type="noConversion"/>
  </si>
  <si>
    <t xml:space="preserve"> - 통합직군(9호봉) : 200,000원 * 16명 * 12개월</t>
    <phoneticPr fontId="16" type="noConversion"/>
  </si>
  <si>
    <t xml:space="preserve"> - 통합직군(9호봉) : 80,000원 * 16명 * 12개월</t>
    <phoneticPr fontId="16" type="noConversion"/>
  </si>
  <si>
    <t xml:space="preserve"> - 통합직군(9호봉) : 2,169,410원 * 16명 * 30% * 2회</t>
    <phoneticPr fontId="16" type="noConversion"/>
  </si>
  <si>
    <t xml:space="preserve"> - 통합직군(9호봉) : 50,000원 * 10명 * 12개월</t>
    <phoneticPr fontId="16" type="noConversion"/>
  </si>
  <si>
    <t xml:space="preserve"> - 배우자 : 40,000원 * 8명 * 12개월</t>
    <phoneticPr fontId="16" type="noConversion"/>
  </si>
  <si>
    <t xml:space="preserve"> - 자격수당(생활체육지도사) : 50,000원 * 4명 * 12개월</t>
    <phoneticPr fontId="16" type="noConversion"/>
  </si>
  <si>
    <t xml:space="preserve"> - 강사수당(수영강사) : 50,000원 * 5명 * 12개월</t>
    <phoneticPr fontId="16" type="noConversion"/>
  </si>
  <si>
    <t xml:space="preserve"> - 통합직군(9호봉) : 2,603,290원 * 16명 * 120%</t>
    <phoneticPr fontId="16" type="noConversion"/>
  </si>
  <si>
    <t xml:space="preserve"> - 통합직군(9호봉) : 19,410원 * 12시간 * 16명 * 12개월</t>
    <phoneticPr fontId="16" type="noConversion"/>
  </si>
  <si>
    <t xml:space="preserve"> - 통합직군(9호봉) : 19,410원 * 8시간 * 16명 * 25일</t>
    <phoneticPr fontId="16" type="noConversion"/>
  </si>
  <si>
    <t xml:space="preserve"> - 통합직군(9호봉) : 6,470원 * 40시간 * 16명 * 12개월</t>
    <phoneticPr fontId="16" type="noConversion"/>
  </si>
  <si>
    <t xml:space="preserve"> - 통합직군(9호봉) : 100,733원 * 16명 * 10일</t>
    <phoneticPr fontId="16" type="noConversion"/>
  </si>
  <si>
    <t>[공무직 16명(통합직군)]</t>
    <phoneticPr fontId="16" type="noConversion"/>
  </si>
  <si>
    <t xml:space="preserve"> - 통합직군(9호봉) : 2,169,410원 * 2명 * 12개월</t>
  </si>
  <si>
    <t xml:space="preserve"> - 통합직군(9호봉) : 130,000원 * 2명 * 12개월</t>
  </si>
  <si>
    <t xml:space="preserve"> - 통합직군(9호봉) : 200,000원 * 2명 * 12개월</t>
  </si>
  <si>
    <t xml:space="preserve"> - 통합직군(9호봉) : 80,000원 * 2명 * 12개월</t>
  </si>
  <si>
    <t xml:space="preserve"> - 통합직군(9호봉) : 2,169,410원 * 2명 * 30% * 2회</t>
  </si>
  <si>
    <t xml:space="preserve"> - 통합직군(9호봉) : 50,000원 * 2명 * 12개월</t>
  </si>
  <si>
    <t xml:space="preserve"> - 통합직군(9호봉) : 2,603,290원 * 2명 * 120%</t>
  </si>
  <si>
    <t xml:space="preserve"> - 통합직군(9호봉) : 19,410원 * 12시간 * 2명 * 12개월</t>
  </si>
  <si>
    <t xml:space="preserve"> - 통합직군(9호봉) : 19,410원 * 8시간 * 2명 * 25일</t>
  </si>
  <si>
    <t xml:space="preserve"> - 통합직군(9호봉) : 6,470원 * 40시간 * 2명 * 12개월</t>
  </si>
  <si>
    <t xml:space="preserve"> - 통합직군(9호봉) : 100,733원 * 2명 * 10일</t>
  </si>
  <si>
    <t>보수 총합</t>
    <phoneticPr fontId="16" type="noConversion"/>
  </si>
  <si>
    <t>무기계약보수 총합</t>
    <phoneticPr fontId="16" type="noConversion"/>
  </si>
  <si>
    <t>2024년</t>
    <phoneticPr fontId="16" type="noConversion"/>
  </si>
  <si>
    <t>2023년</t>
    <phoneticPr fontId="16" type="noConversion"/>
  </si>
  <si>
    <t>○ 각종 행사 현수막 제작비 : 70,000원×10회</t>
    <phoneticPr fontId="16" type="noConversion"/>
  </si>
  <si>
    <t xml:space="preserve"> - 춘추 작업복 : 150,000원×274명×1회 </t>
    <phoneticPr fontId="16" type="noConversion"/>
  </si>
  <si>
    <t xml:space="preserve"> - 하계 작업복 : 70,000원×274명×1회</t>
    <phoneticPr fontId="16" type="noConversion"/>
  </si>
  <si>
    <t xml:space="preserve"> - 동절기 작업복 : 165,000원×274명×1회 </t>
    <phoneticPr fontId="16" type="noConversion"/>
  </si>
  <si>
    <t xml:space="preserve"> - 방한복 : 135,000원×274명×1회</t>
    <phoneticPr fontId="16" type="noConversion"/>
  </si>
  <si>
    <t xml:space="preserve"> - 우의 : 55,000원×274명×1회</t>
    <phoneticPr fontId="16" type="noConversion"/>
  </si>
  <si>
    <t xml:space="preserve"> - 안전장화 : 35,000원×274명×1회</t>
    <phoneticPr fontId="16" type="noConversion"/>
  </si>
  <si>
    <t xml:space="preserve"> - 안전화 : 65,000원×274명×3회</t>
    <phoneticPr fontId="16" type="noConversion"/>
  </si>
  <si>
    <t xml:space="preserve"> - 춘추작업모 :  7,500원×274명×1회</t>
    <phoneticPr fontId="16" type="noConversion"/>
  </si>
  <si>
    <t xml:space="preserve"> - 하계작업모 : 15,000원×274명×1회</t>
    <phoneticPr fontId="16" type="noConversion"/>
  </si>
  <si>
    <t xml:space="preserve"> - 방한모 : 20,000원×274명×1회</t>
    <phoneticPr fontId="16" type="noConversion"/>
  </si>
  <si>
    <t xml:space="preserve"> - 안전모 : 11,780원×274명×1회</t>
    <phoneticPr fontId="16" type="noConversion"/>
  </si>
  <si>
    <t xml:space="preserve"> - 안전조끼 : 32,000원×274명×2회</t>
    <phoneticPr fontId="16" type="noConversion"/>
  </si>
  <si>
    <t xml:space="preserve"> - 방한용 넥워머 : 15,000원×274명×1회</t>
    <phoneticPr fontId="16" type="noConversion"/>
  </si>
  <si>
    <t xml:space="preserve"> - 하절기 쿨토시 : 10,000원×274명×1회</t>
    <phoneticPr fontId="16" type="noConversion"/>
  </si>
  <si>
    <t xml:space="preserve"> - 안전벨트(탑승원) : 25,000원×10명×4회</t>
    <phoneticPr fontId="16" type="noConversion"/>
  </si>
  <si>
    <t xml:space="preserve"> - 작업용 장갑 :1,100원×274명×10개×12월</t>
    <phoneticPr fontId="16" type="noConversion"/>
  </si>
  <si>
    <t xml:space="preserve"> - 베임방지 장갑 : 7,000원 x 72명 x 24회</t>
    <phoneticPr fontId="16" type="noConversion"/>
  </si>
  <si>
    <t xml:space="preserve"> - 황사마스크 : 1,200원×274명×12회</t>
    <phoneticPr fontId="16" type="noConversion"/>
  </si>
  <si>
    <t xml:space="preserve"> - KF94마스크 : 500원×274명×150회</t>
    <phoneticPr fontId="16" type="noConversion"/>
  </si>
  <si>
    <t xml:space="preserve"> - KFAD(비말)마스크 : 500원×274명×90회</t>
    <phoneticPr fontId="16" type="noConversion"/>
  </si>
  <si>
    <t>○ 휴게실 모포 세탁비 : 8,000원x50개x3회</t>
    <phoneticPr fontId="16" type="noConversion"/>
  </si>
  <si>
    <t>○ 벌레물림약 구입비 : 10,000원x80개</t>
    <phoneticPr fontId="16" type="noConversion"/>
  </si>
  <si>
    <t xml:space="preserve">  - 환경사원복지관 외 2필지 : 65,000,000원x1회</t>
    <phoneticPr fontId="16" type="noConversion"/>
  </si>
  <si>
    <t>○ 예비운전원 실기시험장 대여료 : 550,000원×3회</t>
    <phoneticPr fontId="16" type="noConversion"/>
  </si>
  <si>
    <t xml:space="preserve">  - 청소차량 정기검사 : 50,000원×70대×1.5회</t>
    <phoneticPr fontId="16" type="noConversion"/>
  </si>
  <si>
    <t xml:space="preserve">  - 음식물 수거용기(120ℓ) : 50,000원×60개×2회</t>
    <phoneticPr fontId="16" type="noConversion"/>
  </si>
  <si>
    <t xml:space="preserve">  - 음식물 수거용기 바퀴교체 : 10,000원×60개×2개×2회</t>
    <phoneticPr fontId="16" type="noConversion"/>
  </si>
  <si>
    <t xml:space="preserve">  - 청소차비산방지덮개(진개덤프) : 50,000원×16대×1회</t>
    <phoneticPr fontId="16" type="noConversion"/>
  </si>
  <si>
    <t xml:space="preserve">  - 기타소모품비(비품, 차류 등) :400,000원×1회×12월</t>
    <phoneticPr fontId="126" type="noConversion"/>
  </si>
  <si>
    <t xml:space="preserve">  - 복사용지 구입(A4) : 23,000원×10박스×5회</t>
    <phoneticPr fontId="16" type="noConversion"/>
  </si>
  <si>
    <t xml:space="preserve">  - 사무용품구입비 : 300,000원×12회</t>
    <phoneticPr fontId="16" type="noConversion"/>
  </si>
  <si>
    <t xml:space="preserve">  - 복사용지 구입(A3) : 25,000원×5박스×10회</t>
    <phoneticPr fontId="16" type="noConversion"/>
  </si>
  <si>
    <t xml:space="preserve">  - PC 유지보수 및 소모품 구입 : 150,000원×10대×1회</t>
    <phoneticPr fontId="16" type="noConversion"/>
  </si>
  <si>
    <t xml:space="preserve">  - 각종 서식 인쇄 및 제작(차량운행일지 등) : 800,000원×4회</t>
    <phoneticPr fontId="16" type="noConversion"/>
  </si>
  <si>
    <t xml:space="preserve">  - 복지관위생용품(화장지,방향제) 구입 : 300,000원×12회</t>
    <phoneticPr fontId="16" type="noConversion"/>
  </si>
  <si>
    <t>○ 시민 홍보물품 제작 구입비 : 15,000원×100개×1회</t>
    <phoneticPr fontId="16" type="noConversion"/>
  </si>
  <si>
    <t>○ 불법배출 수거거부 스티커제작구입비 : 150원×10,000매×4회</t>
    <phoneticPr fontId="16" type="noConversion"/>
  </si>
  <si>
    <t xml:space="preserve">  - 쓰레받이(대): 10,000원×40개x3회</t>
    <phoneticPr fontId="126" type="noConversion"/>
  </si>
  <si>
    <t xml:space="preserve">  - 쓰레받이(소) : 8,000원×100개×3회</t>
    <phoneticPr fontId="126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</si>
  <si>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>마대(대): 600</t>
    </r>
    <r>
      <rPr>
        <sz val="10"/>
        <color theme="1"/>
        <rFont val="굴림"/>
        <family val="3"/>
        <charset val="129"/>
      </rPr>
      <t>원×1000장x3회</t>
    </r>
    <phoneticPr fontId="16" type="noConversion"/>
  </si>
  <si>
    <r>
      <t xml:space="preserve">  - 삽 : 6,000원×100</t>
    </r>
    <r>
      <rPr>
        <sz val="10"/>
        <color theme="1"/>
        <rFont val="굴림"/>
        <family val="3"/>
        <charset val="129"/>
      </rPr>
      <t>명×2회</t>
    </r>
    <phoneticPr fontId="126" type="noConversion"/>
  </si>
  <si>
    <t xml:space="preserve">  - 환경사원복지관 전기요금 : 1,300,000원×12월</t>
    <phoneticPr fontId="16" type="noConversion"/>
  </si>
  <si>
    <t xml:space="preserve">  - 8000cc(경유) : 40,000km×25대×1,400원×0.3</t>
    <phoneticPr fontId="16" type="noConversion"/>
  </si>
  <si>
    <t xml:space="preserve">  - 6000cc(CNG) : 43,000km×38대×1,200원×0.41</t>
    <phoneticPr fontId="16" type="noConversion"/>
  </si>
  <si>
    <t xml:space="preserve">  - 1000cc(경유) : 26,000km×8대×1,400원×0.3</t>
    <phoneticPr fontId="16" type="noConversion"/>
  </si>
  <si>
    <t>○ 도서지역 폐기물 운반 선박비 : 2,000,000원×60회</t>
    <phoneticPr fontId="16" type="noConversion"/>
  </si>
  <si>
    <t>○ 환경사원 복지관 수선유지비 : 7,000,000원×1개소</t>
    <phoneticPr fontId="16" type="noConversion"/>
  </si>
  <si>
    <t>○ 청소차량 수리비 : 5,000,000원×52대</t>
    <phoneticPr fontId="16" type="noConversion"/>
  </si>
  <si>
    <t xml:space="preserve">  - 청소차량 유지보수업무 수행 : 110,000원×2명×8회</t>
    <phoneticPr fontId="16" type="noConversion"/>
  </si>
  <si>
    <t xml:space="preserve">  - 청소업무 유공직원 선진지 견학 : 500,000원×10명×1회</t>
    <phoneticPr fontId="16" type="noConversion"/>
  </si>
  <si>
    <t xml:space="preserve">  - 청소대행사업 관련 벤치마킹 방문 : 110,000원×3명×2회×1일</t>
    <phoneticPr fontId="16" type="noConversion"/>
  </si>
  <si>
    <t xml:space="preserve">  - 산업안전보건 강조주간 행사참여 : 110,000원×10명×2회</t>
    <phoneticPr fontId="16" type="noConversion"/>
  </si>
  <si>
    <t>○ 내구연한 교체차량</t>
    <phoneticPr fontId="16" type="noConversion"/>
  </si>
  <si>
    <t xml:space="preserve"> - 생활폐기물 차량 구입(경유5톤) : 150,000,000원×2대</t>
    <phoneticPr fontId="16" type="noConversion"/>
  </si>
  <si>
    <t xml:space="preserve"> - 포터 차량구입(경유1톤) : 35,000,000원x1대</t>
    <phoneticPr fontId="16" type="noConversion"/>
  </si>
  <si>
    <t xml:space="preserve"> - 재활용쓰레기 차량 구입(경유6톤) : 150,000,000원×1대</t>
    <phoneticPr fontId="16" type="noConversion"/>
  </si>
  <si>
    <r>
      <t>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indexed="64"/>
        <rFont val="굴림"/>
        <family val="3"/>
        <charset val="129"/>
      </rPr>
      <t>환경사원복지관 시스템 냉난방기 (내구연한 교체)설치</t>
    </r>
    <phoneticPr fontId="16" type="noConversion"/>
  </si>
  <si>
    <t xml:space="preserve"> - 실내기 : 880,000원×2대</t>
    <phoneticPr fontId="16" type="noConversion"/>
  </si>
  <si>
    <t xml:space="preserve"> - 실내기 : 730,000원×2대</t>
    <phoneticPr fontId="16" type="noConversion"/>
  </si>
  <si>
    <t xml:space="preserve"> - 실내기 : 723,000원×1대</t>
    <phoneticPr fontId="16" type="noConversion"/>
  </si>
  <si>
    <t xml:space="preserve"> - 실외기 : 9,031,000원×1대</t>
    <phoneticPr fontId="16" type="noConversion"/>
  </si>
  <si>
    <t xml:space="preserve"> - 기타설치비(배관, 냉매, 장비 등) : 10,000,000원</t>
    <phoneticPr fontId="16" type="noConversion"/>
  </si>
  <si>
    <r>
      <t>○</t>
    </r>
    <r>
      <rPr>
        <sz val="10"/>
        <color rgb="FF000000"/>
        <rFont val="굴림"/>
        <family val="3"/>
        <charset val="129"/>
      </rPr>
      <t xml:space="preserve"> 정비고 외부용 산업용 에어컨</t>
    </r>
    <r>
      <rPr>
        <sz val="10"/>
        <color indexed="64"/>
        <rFont val="굴림"/>
        <family val="3"/>
        <charset val="129"/>
      </rPr>
      <t xml:space="preserve"> : 2,400,000 x 1대</t>
    </r>
    <phoneticPr fontId="16" type="noConversion"/>
  </si>
  <si>
    <t xml:space="preserve"> - 음식쓰레기 차량 구입(경유7톤) : 150,000,000원×1대</t>
    <phoneticPr fontId="16" type="noConversion"/>
  </si>
  <si>
    <t xml:space="preserve">  - 복사용지구입 : 23,000원*40박스</t>
    <phoneticPr fontId="16" type="noConversion"/>
  </si>
  <si>
    <t xml:space="preserve">  - 표준사무용품 : 60,000원*10명*3회</t>
    <phoneticPr fontId="16" type="noConversion"/>
  </si>
  <si>
    <t xml:space="preserve"> 표준사무용품(일근자 : 10명) × 3회</t>
    <phoneticPr fontId="16" type="noConversion"/>
  </si>
  <si>
    <t xml:space="preserve">  -  청소용품 (세탁세제, 유연제, 화장지 등) : 500,000원*12월</t>
    <phoneticPr fontId="16" type="noConversion"/>
  </si>
  <si>
    <t xml:space="preserve"> ○  무전기 구입(소각,바이오,기술,관리) : 500,000원 * 2대</t>
    <phoneticPr fontId="16" type="noConversion"/>
  </si>
  <si>
    <t xml:space="preserve">  - 회의실, 홍보실 비품 구입 : 1,000,000원*2회</t>
    <phoneticPr fontId="16" type="noConversion"/>
  </si>
  <si>
    <t xml:space="preserve">  - 중앙제어실 사무가구 등 구입 : 1,000,000원*1회</t>
    <phoneticPr fontId="16" type="noConversion"/>
  </si>
  <si>
    <t xml:space="preserve"> ○ 컴퓨터수리비 : 50,000원*16대*1회</t>
    <phoneticPr fontId="16" type="noConversion"/>
  </si>
  <si>
    <t xml:space="preserve">  -  견학 기념품 제작 : 10,000원*300개</t>
    <phoneticPr fontId="16" type="noConversion"/>
  </si>
  <si>
    <t xml:space="preserve">   -  대기 자가측정 : 5,000천원*22회(27항목)+2,500천원*2회(벤조피렌)</t>
    <phoneticPr fontId="16" type="noConversion"/>
  </si>
  <si>
    <t xml:space="preserve">   - 병해충 방역 : 550,000원*6월</t>
    <phoneticPr fontId="16" type="noConversion"/>
  </si>
  <si>
    <t>병해충 방역(세스코)</t>
    <phoneticPr fontId="16" type="noConversion"/>
  </si>
  <si>
    <t xml:space="preserve">  -  안마의자 렌트비용 : 100,000원*1대*12월(삭제)</t>
    <phoneticPr fontId="16" type="noConversion"/>
  </si>
  <si>
    <t xml:space="preserve">  - 동복(방한복) : 130,000원*42명*2벌*1회</t>
    <phoneticPr fontId="16" type="noConversion"/>
  </si>
  <si>
    <t xml:space="preserve">  - 하복(작업조끼) 등 : 80,000원*42명*2벌*1회</t>
    <phoneticPr fontId="16" type="noConversion"/>
  </si>
  <si>
    <t xml:space="preserve">  - 춘,추복 등 : 80,000원*42명*2벌*1회</t>
    <phoneticPr fontId="16" type="noConversion"/>
  </si>
  <si>
    <t xml:space="preserve">  - 안전용품(마스크, 필터, 방진복) 등 : 30,000원*42명*10회</t>
    <phoneticPr fontId="16" type="noConversion"/>
  </si>
  <si>
    <t xml:space="preserve">  - 8,000원*5명*10일*12개월 </t>
    <phoneticPr fontId="16" type="noConversion"/>
  </si>
  <si>
    <t xml:space="preserve"> ○ 관내 여비 : 20,000원*4명*5일*12월</t>
    <phoneticPr fontId="16" type="noConversion"/>
  </si>
  <si>
    <t xml:space="preserve"> ○ 관외 여비 :110,000원*4명*3일*2회</t>
    <phoneticPr fontId="16" type="noConversion"/>
  </si>
  <si>
    <t>○ 바이오시설물등 수선유지비(시설투자비의  0.8% 적용)</t>
    <phoneticPr fontId="16" type="noConversion"/>
  </si>
  <si>
    <t>○ 바이오시설 정기유지보수비용(시설투자비의 0.8% 적용)</t>
    <phoneticPr fontId="16" type="noConversion"/>
  </si>
  <si>
    <t xml:space="preserve"> - 재난 예방, 복구 공사 및 용역 : 2,000,000원*2회</t>
    <phoneticPr fontId="126" type="noConversion"/>
  </si>
  <si>
    <t xml:space="preserve"> - 재난 예방 물품 구입 : 1,000,000원*1회</t>
    <phoneticPr fontId="126" type="noConversion"/>
  </si>
  <si>
    <t xml:space="preserve"> - 소방시설 유지보수 공사 등 물품 구매 : 1,500,000원*2회</t>
    <phoneticPr fontId="126" type="noConversion"/>
  </si>
  <si>
    <t xml:space="preserve"> - 소각로 투시창 : 20,000원 * 10개</t>
    <phoneticPr fontId="16" type="noConversion"/>
  </si>
  <si>
    <t xml:space="preserve"> - 소각로 온도계 : 1,950,000원 * 3개</t>
    <phoneticPr fontId="16" type="noConversion"/>
  </si>
  <si>
    <t xml:space="preserve"> - 톤백 : 7,000원 * 40개 * 12월</t>
    <phoneticPr fontId="16" type="noConversion"/>
  </si>
  <si>
    <t xml:space="preserve">  지정폐기물(비산재) 보관용기(톤백) 구매</t>
    <phoneticPr fontId="16" type="noConversion"/>
  </si>
  <si>
    <t xml:space="preserve">  크레인 버켓 예비품 구매(6발톱/1버켓)</t>
    <phoneticPr fontId="16" type="noConversion"/>
  </si>
  <si>
    <t xml:space="preserve"> - 스팀관련 (게이트, 볼)밸브류 구매 : 5,000,000원 * 1식</t>
    <phoneticPr fontId="16" type="noConversion"/>
  </si>
  <si>
    <t xml:space="preserve">  소각시설 스팀밸브류 구매(연속가동 및 고온에 의한 고착)</t>
    <phoneticPr fontId="16" type="noConversion"/>
  </si>
  <si>
    <t>○ 기타 잡자재, 소모자재(베어링,실,벨트 등) : 2,000,000원*6회</t>
    <phoneticPr fontId="16" type="noConversion"/>
  </si>
  <si>
    <t>○ 작업도구(공구 등) 구입 : 2,000,000원*2회(삭제)</t>
    <phoneticPr fontId="16" type="noConversion"/>
  </si>
  <si>
    <t>○ 안전모 건조기</t>
    <phoneticPr fontId="16" type="noConversion"/>
  </si>
  <si>
    <t>○ 운전과 안전모 건조기 MS-280SW</t>
    <phoneticPr fontId="16" type="noConversion"/>
  </si>
  <si>
    <t xml:space="preserve">○ 소모성 공구류 구입 : 250,000원*2회 </t>
    <phoneticPr fontId="16" type="noConversion"/>
  </si>
  <si>
    <t>○ 시설관리 청소용품 및 위생용품 구입 : 750,000원*12월</t>
    <phoneticPr fontId="16" type="noConversion"/>
  </si>
  <si>
    <t>○ 전산소모품 구입비 :75,000원*12월</t>
    <phoneticPr fontId="16" type="noConversion"/>
  </si>
  <si>
    <t>○ 냉난방기 유지관리 용역비 : 700,000원*4회</t>
    <phoneticPr fontId="16" type="noConversion"/>
  </si>
  <si>
    <t xml:space="preserve"> ○ 수영장 주변 조경 및 제초 용역비 : 3,000,000원*3회</t>
    <phoneticPr fontId="16" type="noConversion"/>
  </si>
  <si>
    <t>○ 수영장 운영관련 물품(정수기 및 공기청정기 등) 임차료 : 90,000원*5대*12월</t>
    <phoneticPr fontId="16" type="noConversion"/>
  </si>
  <si>
    <t xml:space="preserve"> ○ 피복비(체육시설팀) : 60,000원*2회*56명</t>
    <phoneticPr fontId="16" type="noConversion"/>
  </si>
  <si>
    <t xml:space="preserve">   - 150,000원 * 3회</t>
    <phoneticPr fontId="16" type="noConversion"/>
  </si>
  <si>
    <t>○ 진남수영장 구급함 및 비상약품 등 구입비 : 250,000*2회</t>
    <phoneticPr fontId="16" type="noConversion"/>
  </si>
  <si>
    <t xml:space="preserve">○ 도시가스 요금 : 17,000,000원*12월 </t>
    <phoneticPr fontId="16" type="noConversion"/>
  </si>
  <si>
    <t xml:space="preserve">○ 전기 요금 : 8,000,000원*12월 </t>
    <phoneticPr fontId="16" type="noConversion"/>
  </si>
  <si>
    <t>○ 정제염 소금 구입 : 8,800원*15포*12월</t>
    <phoneticPr fontId="16" type="noConversion"/>
  </si>
  <si>
    <t>○ 보일러 청관제 구입 : 60,000원*3통*12월</t>
    <phoneticPr fontId="16" type="noConversion"/>
  </si>
  <si>
    <t>○ 응집제 구입 : 2,,000원(1L)*12통*12월</t>
    <phoneticPr fontId="16" type="noConversion"/>
  </si>
  <si>
    <t>○ 탁도개선제 : 22,000원*8통*12월</t>
    <phoneticPr fontId="16" type="noConversion"/>
  </si>
  <si>
    <t xml:space="preserve"> ○ 냉난방기 유지보수 부품 구입 : 100,000원*31대(실내기)</t>
    <phoneticPr fontId="16" type="noConversion"/>
  </si>
  <si>
    <t xml:space="preserve"> ○ 수중청소기 유지관리비 : 800,000원*2회</t>
    <phoneticPr fontId="16" type="noConversion"/>
  </si>
  <si>
    <t xml:space="preserve"> ○ 기계실 장비 및 배관 유지보수 : 2,000,000원*1식</t>
    <phoneticPr fontId="16" type="noConversion"/>
  </si>
  <si>
    <t xml:space="preserve"> ○ 수영장 및 로비 전광판 수리비 : 2,000,000원*1식</t>
    <phoneticPr fontId="16" type="noConversion"/>
  </si>
  <si>
    <t xml:space="preserve"> ○ 샤워실 및 수영장 내부 소모성 자재 구입 : 2,000,000원*1식</t>
    <phoneticPr fontId="16" type="noConversion"/>
  </si>
  <si>
    <t xml:space="preserve"> ○ 수영장 내부 타일 보수 및 교체 : 15,000,000원*1식</t>
    <phoneticPr fontId="16" type="noConversion"/>
  </si>
  <si>
    <t xml:space="preserve"> ○ (신규)기계실 순환펌프 체크밸브 교체 : 2,000,000원*2대</t>
    <phoneticPr fontId="16" type="noConversion"/>
  </si>
  <si>
    <t xml:space="preserve"> ○ (신규)GHP 실외기(1,3호기) 소모품 교체 : 2,000,000원*2대</t>
    <phoneticPr fontId="16" type="noConversion"/>
  </si>
  <si>
    <t xml:space="preserve"> ○ (신규)GHP 실외기 유지관리비(콤프) : 3,000,000원*1식</t>
    <phoneticPr fontId="16" type="noConversion"/>
  </si>
  <si>
    <t xml:space="preserve"> ○ (신규)진남수영장 고객쉼터 바닥 보수 : 2,500,000*1식</t>
    <phoneticPr fontId="16" type="noConversion"/>
  </si>
  <si>
    <t>○ 소규모 전자제품 구입 : 300,000원*4회</t>
    <phoneticPr fontId="16" type="noConversion"/>
  </si>
  <si>
    <t>○ 탈의실 내부 락커 키밴드 , 자물쇠 등 구입 : 10,000원*100개</t>
    <phoneticPr fontId="16" type="noConversion"/>
  </si>
  <si>
    <t>○ 전산소모품 구입 : 50,000원*10대</t>
    <phoneticPr fontId="126" type="noConversion"/>
  </si>
  <si>
    <t>○ 공기청정기 임차 : 42,000원*3대*12회</t>
    <phoneticPr fontId="16" type="noConversion"/>
  </si>
  <si>
    <t>○ 정수기 임차 : 45,000원*6대*12회</t>
    <phoneticPr fontId="16" type="noConversion"/>
  </si>
  <si>
    <t>○ 도시가스 요금 : 15,000,000원*12개월</t>
    <phoneticPr fontId="16" type="noConversion"/>
  </si>
  <si>
    <t>○ 상하수도 요금 : 13,000,000원*12개월</t>
    <phoneticPr fontId="16" type="noConversion"/>
  </si>
  <si>
    <t>○ 전기요금 : 6,000,000원*12개월</t>
    <phoneticPr fontId="16" type="noConversion"/>
  </si>
  <si>
    <t>○ (신규) 여자샤워실 채광창 보수 :5,000,000원*1식</t>
    <phoneticPr fontId="16" type="noConversion"/>
  </si>
  <si>
    <t>○ (신규) 샤워실, 화장실 내부 줄눈 및 타일공사 :7,000,000원*1식</t>
    <phoneticPr fontId="16" type="noConversion"/>
  </si>
  <si>
    <t>○ (신규) 수영장 내부 유리창 햇빛차단 필름 교체 :3,500,000원*1식</t>
    <phoneticPr fontId="16" type="noConversion"/>
  </si>
  <si>
    <t>○ (신규) 샤워장 출입구 통로 가림막 설치 :5,000,000원*1식</t>
    <phoneticPr fontId="16" type="noConversion"/>
  </si>
  <si>
    <t>○ 독립형 냉난방기 유지보수비 : 250,000원*9대*1회</t>
    <phoneticPr fontId="16" type="noConversion"/>
  </si>
  <si>
    <t>○ 샤워실, 화장실 보수 정비 : 2,000,000원*1식</t>
    <phoneticPr fontId="16" type="noConversion"/>
  </si>
  <si>
    <t>○ 사무기기 유지관리비 : 1,000,000원*1식　</t>
    <phoneticPr fontId="126" type="noConversion"/>
  </si>
  <si>
    <t>○ 노후 기계설비(밸브, 배관) 보수 및 보강 : 3,000,000원*2회</t>
    <phoneticPr fontId="126" type="noConversion"/>
  </si>
  <si>
    <t>○ 체육센터 줄눈 보수 : 2,000,000원*1식</t>
    <phoneticPr fontId="16" type="noConversion"/>
  </si>
  <si>
    <t>○ 샤워실 및 수영장 내부 소모성 자재 구입 : 2,500,000원*1식</t>
    <phoneticPr fontId="16" type="noConversion"/>
  </si>
  <si>
    <t>○ 수영장 조명등(무전극램프) 유지보수 : 300,000원*5개소</t>
    <phoneticPr fontId="16" type="noConversion"/>
  </si>
  <si>
    <t>○ 주차장 카스토퍼 교체 : 100,000원*10개</t>
    <phoneticPr fontId="16" type="noConversion"/>
  </si>
  <si>
    <t>장애인국민체육센터 수탁 대행사업</t>
    <phoneticPr fontId="16" type="noConversion"/>
  </si>
  <si>
    <t xml:space="preserve">  - 복사용지 구입 : 23,000원*3박스*12개월</t>
    <phoneticPr fontId="16" type="noConversion"/>
  </si>
  <si>
    <t xml:space="preserve">  - 복사기 카트리지 구입 : 1,000,000원*2개소*1회</t>
    <phoneticPr fontId="16" type="noConversion"/>
  </si>
  <si>
    <t xml:space="preserve">  - 전산 소모품 구입(마우스, 키보드 등) : 50,000원*8대*1회</t>
    <phoneticPr fontId="16" type="noConversion"/>
  </si>
  <si>
    <t xml:space="preserve">  - 청소용품(청소도구, 세제 등) 구입 : 300,000원*3회</t>
    <phoneticPr fontId="16" type="noConversion"/>
  </si>
  <si>
    <t>○ 체육관 용품 구입(탁구공, 배드민턴네트 등) : 700,000원*5회</t>
    <phoneticPr fontId="16" type="noConversion"/>
  </si>
  <si>
    <t>○ 공구류 구입비 : 400,000원*1회</t>
    <phoneticPr fontId="16" type="noConversion"/>
  </si>
  <si>
    <t>○ 안전용품(안전화, 장갑 등) 구입비 : 400,000원*1회</t>
    <phoneticPr fontId="16" type="noConversion"/>
  </si>
  <si>
    <t>○ (삭제)소규모 전자제품 수선비 : 100,000원*6회</t>
    <phoneticPr fontId="16" type="noConversion"/>
  </si>
  <si>
    <t>○ 센터 주변 제초 및 가지치기 용역 : 800,000원*1회</t>
    <phoneticPr fontId="16" type="noConversion"/>
  </si>
  <si>
    <t>○ 의약품 구입비 : 250,000원*2회</t>
    <phoneticPr fontId="16" type="noConversion"/>
  </si>
  <si>
    <t>○ 전기요금 : 2,700,000원*12월</t>
    <phoneticPr fontId="16" type="noConversion"/>
  </si>
  <si>
    <t>○ 상하수도요금 : 2,600,000원*12월</t>
    <phoneticPr fontId="16" type="noConversion"/>
  </si>
  <si>
    <t>○ 도시가스요금 : 5,000,000원*12월</t>
    <phoneticPr fontId="16" type="noConversion"/>
  </si>
  <si>
    <t xml:space="preserve">  - 소방설비 수리 및 교체비 : 250,000원*12월</t>
    <phoneticPr fontId="16" type="noConversion"/>
  </si>
  <si>
    <t xml:space="preserve">  - 냉난방기 부품 교체비 : 400,000원*9대</t>
    <phoneticPr fontId="16" type="noConversion"/>
  </si>
  <si>
    <r>
      <t>○</t>
    </r>
    <r>
      <rPr>
        <b/>
        <sz val="10"/>
        <color theme="1"/>
        <rFont val="굴림"/>
        <family val="3"/>
        <charset val="129"/>
      </rPr>
      <t xml:space="preserve"> (신규)</t>
    </r>
    <r>
      <rPr>
        <sz val="10"/>
        <color theme="1"/>
        <rFont val="굴림"/>
        <family val="3"/>
        <charset val="129"/>
      </rPr>
      <t xml:space="preserve"> 소프트웨어(한글, ms오피스)구입비 : 670,000원*1식</t>
    </r>
    <phoneticPr fontId="16" type="noConversion"/>
  </si>
  <si>
    <t>- 사무용품 구입비 : 100,000원*12월</t>
    <phoneticPr fontId="57" type="noConversion"/>
  </si>
  <si>
    <t xml:space="preserve"> ○ 컴퓨터 및 복사기 수리비 : 100,000원*3대*1회</t>
    <phoneticPr fontId="16" type="noConversion"/>
  </si>
  <si>
    <t xml:space="preserve"> ○ 청소용품 및 장갑 등</t>
    <phoneticPr fontId="16" type="noConversion"/>
  </si>
  <si>
    <t xml:space="preserve"> ○ 판매관리시스템 및 모바일 앱 유지관리비 : 500,000원*12개월</t>
    <phoneticPr fontId="16" type="noConversion"/>
  </si>
  <si>
    <t xml:space="preserve">  - 연간카드판매액*수수료율=1,800백만원*2.86%</t>
    <phoneticPr fontId="57" type="noConversion"/>
  </si>
  <si>
    <t xml:space="preserve"> ○ 물품판매관리 서버 임대 및 운영수수료 : 650,000원*12개월</t>
    <phoneticPr fontId="57" type="noConversion"/>
  </si>
  <si>
    <t xml:space="preserve"> ○ 배송차량 임차료 : 805,000원*12개월*1대</t>
    <phoneticPr fontId="16" type="noConversion"/>
  </si>
  <si>
    <r>
      <t xml:space="preserve"> ○ (</t>
    </r>
    <r>
      <rPr>
        <b/>
        <sz val="10"/>
        <rFont val="굴림"/>
        <family val="3"/>
        <charset val="129"/>
      </rPr>
      <t>신규</t>
    </r>
    <r>
      <rPr>
        <sz val="10"/>
        <rFont val="굴림"/>
        <family val="3"/>
        <charset val="129"/>
      </rPr>
      <t>)비데 렌탈료 :22,000원*12개월*2대</t>
    </r>
    <phoneticPr fontId="16" type="noConversion"/>
  </si>
  <si>
    <t xml:space="preserve"> ○ 일반전화 및 인터넷전용회선요금등 : 200,000원*12개월    </t>
    <phoneticPr fontId="16" type="noConversion"/>
  </si>
  <si>
    <t>- 종량제물품 주문내역 문자발송</t>
    <phoneticPr fontId="16" type="noConversion"/>
  </si>
  <si>
    <t>- 대량 문자발송(지정판매소 전체)</t>
    <phoneticPr fontId="16" type="noConversion"/>
  </si>
  <si>
    <t xml:space="preserve"> ○ 전기요금 : 400,000원*12개월</t>
    <phoneticPr fontId="16" type="noConversion"/>
  </si>
  <si>
    <t xml:space="preserve"> ○ 상하수도요금 : 30,000원*12개월</t>
    <phoneticPr fontId="16" type="noConversion"/>
  </si>
  <si>
    <t xml:space="preserve">  - 3,000cc(경유) : 21,000km*1대*1,700원*0.16</t>
    <phoneticPr fontId="16" type="noConversion"/>
  </si>
  <si>
    <r>
      <t xml:space="preserve"> ○ </t>
    </r>
    <r>
      <rPr>
        <b/>
        <sz val="1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>차량운행관리(GPS) 수수료: 16,500원*12개월</t>
    </r>
    <phoneticPr fontId="57" type="noConversion"/>
  </si>
  <si>
    <t xml:space="preserve">  - 8,000원*10일*12개월 </t>
    <phoneticPr fontId="126" type="noConversion"/>
  </si>
  <si>
    <t xml:space="preserve">  - 관내(일반직) :10,000원*15일*1명*12개월 </t>
    <phoneticPr fontId="16" type="noConversion"/>
  </si>
  <si>
    <t xml:space="preserve">   - 인부임 : 85,860원*2명*5일*52주</t>
    <phoneticPr fontId="57" type="noConversion"/>
  </si>
  <si>
    <t xml:space="preserve">   - 주휴수당 : 85,860원*2명*52일</t>
    <phoneticPr fontId="57" type="noConversion"/>
  </si>
  <si>
    <t xml:space="preserve">   - 휴일근무수당 : 85,860원*2명*12일*150%</t>
    <phoneticPr fontId="57" type="noConversion"/>
  </si>
  <si>
    <t xml:space="preserve">   - 연차휴가수당 : 85,860원*2명*5일</t>
    <phoneticPr fontId="57" type="noConversion"/>
  </si>
  <si>
    <t xml:space="preserve">   - 청소원 인부임(공휴일대체) : 85,860원*2명*5일*8주 </t>
    <phoneticPr fontId="16" type="noConversion"/>
  </si>
  <si>
    <t>○ 사무용품 구입 : 200,500원*6개월</t>
    <phoneticPr fontId="16" type="noConversion"/>
  </si>
  <si>
    <t>○ 시설관리 청소용품 : 301,500원*6회</t>
    <phoneticPr fontId="16" type="noConversion"/>
  </si>
  <si>
    <t>○ 위생용품 및 화장실 소모품 : 301,500원*6회</t>
    <phoneticPr fontId="16" type="noConversion"/>
  </si>
  <si>
    <t xml:space="preserve"> ○ 사업장 내 화물운송용 차량대여료 : 580,000원*3월</t>
    <phoneticPr fontId="16" type="noConversion"/>
  </si>
  <si>
    <t xml:space="preserve"> ○ 사업장 내 화물운송용 차량대여료 : 1,000,000원*9월</t>
    <phoneticPr fontId="16" type="noConversion"/>
  </si>
  <si>
    <t xml:space="preserve">  ○ 상수도 요금 : 1,000,000원*12월</t>
    <phoneticPr fontId="16" type="noConversion"/>
  </si>
  <si>
    <t xml:space="preserve">  ○ 전기요금 : 8,000,000원*12월</t>
    <phoneticPr fontId="16" type="noConversion"/>
  </si>
  <si>
    <t>○ A4용지 구입: 27,900원*5박스*4개소*5회</t>
    <phoneticPr fontId="16" type="noConversion"/>
  </si>
  <si>
    <t>○ 범용S/W 구입비 130,000원 * 1식(알약, 한글, 오피스)</t>
    <phoneticPr fontId="16" type="noConversion"/>
  </si>
  <si>
    <t xml:space="preserve"> ○ 주차관리업무 차량(전기차) 충전요금 : 120,000원*2대*12월</t>
    <phoneticPr fontId="16" type="noConversion"/>
  </si>
  <si>
    <t xml:space="preserve"> ○ 주차관리업무 차량(전기차) 충전요금 : 120,000원*1대*7월</t>
    <phoneticPr fontId="16" type="noConversion"/>
  </si>
  <si>
    <t xml:space="preserve"> ○ 관외 출장여비: 63,750원*4명*3일*4회</t>
    <phoneticPr fontId="16" type="noConversion"/>
  </si>
  <si>
    <t xml:space="preserve">교통휴양 대행사업 </t>
    <phoneticPr fontId="16" type="noConversion"/>
  </si>
  <si>
    <t>행정운영활동(일반행정운영 관리)</t>
    <phoneticPr fontId="16" type="noConversion"/>
  </si>
  <si>
    <t xml:space="preserve">  가. 교통휴양 대행사업</t>
    <phoneticPr fontId="16" type="noConversion"/>
  </si>
  <si>
    <t xml:space="preserve">  나. 체육시설 대행사업</t>
    <phoneticPr fontId="16" type="noConversion"/>
  </si>
  <si>
    <t xml:space="preserve">  다. 환경대행사업</t>
    <phoneticPr fontId="16" type="noConversion"/>
  </si>
  <si>
    <t xml:space="preserve">  라. 행정운영활동</t>
    <phoneticPr fontId="16" type="noConversion"/>
  </si>
  <si>
    <t xml:space="preserve">  마. 예비비</t>
    <phoneticPr fontId="16" type="noConversion"/>
  </si>
  <si>
    <t xml:space="preserve">  라. 행정운영활동(일반행정운영 관리)</t>
    <phoneticPr fontId="16" type="noConversion"/>
  </si>
  <si>
    <t>정원 1 증</t>
    <phoneticPr fontId="16" type="noConversion"/>
  </si>
  <si>
    <t>정원 3 증(진남 안전강사, 봉황산 기간제 대체 인력)</t>
    <phoneticPr fontId="16" type="noConversion"/>
  </si>
  <si>
    <t>구분</t>
    <phoneticPr fontId="126" type="noConversion"/>
  </si>
  <si>
    <t>노후 청소차량 적기 교체(차량운반구)</t>
    <phoneticPr fontId="126" type="noConversion"/>
  </si>
  <si>
    <t>환경사원복지관 자산비품 구입(공기구비품)</t>
    <phoneticPr fontId="126" type="noConversion"/>
  </si>
  <si>
    <t>도시형 폐기물 처리시설 자산비품 구입(공기구비품)</t>
    <phoneticPr fontId="126" type="noConversion"/>
  </si>
  <si>
    <t>악취방지시설 개선 공사(기계장치)</t>
    <phoneticPr fontId="126" type="noConversion"/>
  </si>
  <si>
    <t>행정사무자산 구입(공기구비품)</t>
    <phoneticPr fontId="126" type="noConversion"/>
  </si>
  <si>
    <t>교통휴양 대행사업</t>
    <phoneticPr fontId="16" type="noConversion"/>
  </si>
  <si>
    <t>계</t>
    <phoneticPr fontId="16" type="noConversion"/>
  </si>
  <si>
    <r>
      <t>생활폐기물 수집운반</t>
    </r>
    <r>
      <rPr>
        <sz val="10"/>
        <rFont val="맑은 고딕"/>
        <family val="3"/>
        <charset val="129"/>
      </rPr>
      <t>∙</t>
    </r>
    <r>
      <rPr>
        <sz val="10"/>
        <rFont val="굴림"/>
        <family val="3"/>
        <charset val="129"/>
      </rPr>
      <t>가로청소 수탁 대행사업</t>
    </r>
    <phoneticPr fontId="16" type="noConversion"/>
  </si>
  <si>
    <t>(← 소수점 정리)</t>
    <phoneticPr fontId="16" type="noConversion"/>
  </si>
  <si>
    <t>2023.  12.</t>
    <phoneticPr fontId="16" type="noConversion"/>
  </si>
  <si>
    <t>2023년   12월    일</t>
    <phoneticPr fontId="16" type="noConversion"/>
  </si>
  <si>
    <t>207 연구개발비</t>
    <phoneticPr fontId="16" type="noConversion"/>
  </si>
  <si>
    <t>03 시험연구비</t>
    <phoneticPr fontId="16" type="noConversion"/>
  </si>
  <si>
    <t>(신설 - 수선유지비 일부 감액)</t>
  </si>
  <si>
    <t xml:space="preserve"> ○ 실험실 실험용품(분석키트 및 기자재) 구입 : 250,000원*7종*12월</t>
  </si>
  <si>
    <t xml:space="preserve"> - 크레인 버켓 SCOOP(발톱 포함)구매 : 2,000,000원*3개</t>
    <phoneticPr fontId="16" type="noConversion"/>
  </si>
  <si>
    <t>시험연구비</t>
    <phoneticPr fontId="16" type="noConversion"/>
  </si>
  <si>
    <t>2023년도 세출예산 사고이월 사업조서</t>
    <phoneticPr fontId="53" type="noConversion"/>
  </si>
  <si>
    <r>
      <t xml:space="preserve">(단위 </t>
    </r>
    <r>
      <rPr>
        <sz val="11"/>
        <color rgb="FF000000"/>
        <rFont val="맑은 고딕"/>
        <family val="3"/>
        <charset val="129"/>
      </rPr>
      <t>: 원)</t>
    </r>
    <phoneticPr fontId="53" type="noConversion"/>
  </si>
  <si>
    <t>사    업    명</t>
    <phoneticPr fontId="16" type="noConversion"/>
  </si>
  <si>
    <t>예 산 액
(A)</t>
    <phoneticPr fontId="53" type="noConversion"/>
  </si>
  <si>
    <t>지출원인
행 위 액
(B)</t>
    <phoneticPr fontId="53" type="noConversion"/>
  </si>
  <si>
    <t>지출(예정)액
(C )</t>
    <phoneticPr fontId="53" type="noConversion"/>
  </si>
  <si>
    <t>지출잔액
(A-C)</t>
    <phoneticPr fontId="53" type="noConversion"/>
  </si>
  <si>
    <t>이월액
(D)</t>
    <phoneticPr fontId="53" type="noConversion"/>
  </si>
  <si>
    <t>불용액
(A-C-D)</t>
    <phoneticPr fontId="53" type="noConversion"/>
  </si>
  <si>
    <t>이월사유
(예산성립시기)</t>
    <phoneticPr fontId="16" type="noConversion"/>
  </si>
  <si>
    <t>계</t>
    <phoneticPr fontId="53" type="noConversion"/>
  </si>
  <si>
    <t>700 사업비용</t>
    <phoneticPr fontId="53" type="noConversion"/>
  </si>
  <si>
    <t>710 영업비용</t>
    <phoneticPr fontId="53" type="noConversion"/>
  </si>
  <si>
    <t>722 대행사업비</t>
    <phoneticPr fontId="53" type="noConversion"/>
  </si>
  <si>
    <t>201
일반운영비</t>
    <phoneticPr fontId="53" type="noConversion"/>
  </si>
  <si>
    <t>11
지급수수료</t>
    <phoneticPr fontId="53" type="noConversion"/>
  </si>
  <si>
    <t>통합환경인허가 용역</t>
    <phoneticPr fontId="53" type="noConversion"/>
  </si>
  <si>
    <t>○ 2023년 12월 계약하여 2024년 3월 완료 예정</t>
    <phoneticPr fontId="53" type="noConversion"/>
  </si>
  <si>
    <t>200 자본적지출</t>
    <phoneticPr fontId="53" type="noConversion"/>
  </si>
  <si>
    <t>230 유형자산취득</t>
    <phoneticPr fontId="53" type="noConversion"/>
  </si>
  <si>
    <t>235 기계장치</t>
    <phoneticPr fontId="53" type="noConversion"/>
  </si>
  <si>
    <t>401 시설비 및 부대비</t>
    <phoneticPr fontId="53" type="noConversion"/>
  </si>
  <si>
    <t>01
시설비</t>
    <phoneticPr fontId="53" type="noConversion"/>
  </si>
  <si>
    <t>여수시도시형폐기물종합처리시설
악취방지 개선공사(1차)</t>
    <phoneticPr fontId="53" type="noConversion"/>
  </si>
  <si>
    <t>○ 악취방지시설 개선공사 지연
  - 탈취기 납품기한 연장(2023.10.25. → 2024.01.31.)
  - 기계, 토목 공사 연장(2023.12.31. → 2024.03.31.)
  - 전기공사 연장(2023.12.31. → 2024.02.29.)</t>
    <phoneticPr fontId="53" type="noConversion"/>
  </si>
  <si>
    <t>친환경 복합 탈취기 구매</t>
    <phoneticPr fontId="53" type="noConversion"/>
  </si>
  <si>
    <t>○ 악취방지시설 개선공사 지연으로 탈취기 납품기한 연장
    - 납품기한 : 2023.10.25. → 2024.01.31.</t>
    <phoneticPr fontId="53" type="noConversion"/>
  </si>
  <si>
    <t>악취방지시설 개선공사(기계, 토목)</t>
    <phoneticPr fontId="53" type="noConversion"/>
  </si>
  <si>
    <t>○ 악취방지시설 개선공사 지연으로 공사기간 연장
    - 공사기간 : 2023.12.31. → 2024.03.31.</t>
    <phoneticPr fontId="53" type="noConversion"/>
  </si>
  <si>
    <t>악취방지시설 개선공사(전기)</t>
    <phoneticPr fontId="53" type="noConversion"/>
  </si>
  <si>
    <t>○ 악취방지시설 개선공사 총액 변경 및 지연으로 공사기간 연장
    - 계약금액 : 122,785,730 → 151,005,000
    - 공사기간 : 2023.12.31. → 2024.02.29.</t>
    <phoneticPr fontId="53" type="noConversion"/>
  </si>
  <si>
    <t>245 수탁자산</t>
    <phoneticPr fontId="53" type="noConversion"/>
  </si>
  <si>
    <t>405 자산취득비</t>
    <phoneticPr fontId="53" type="noConversion"/>
  </si>
  <si>
    <t>12 
수탁자산취득비</t>
    <phoneticPr fontId="53" type="noConversion"/>
  </si>
  <si>
    <t>2023년 청소차량(압축진개 5대) 구매</t>
    <phoneticPr fontId="53" type="noConversion"/>
  </si>
  <si>
    <t>○ 청소차량 도장 적체로 인한 납품 기간 연장 2024년 1월 납품 예정</t>
    <phoneticPr fontId="53" type="noConversion"/>
  </si>
  <si>
    <t>공공운영비</t>
    <phoneticPr fontId="16" type="noConversion"/>
  </si>
  <si>
    <t>12 수탁자산취득비(공영주차장)</t>
    <phoneticPr fontId="16" type="noConversion"/>
  </si>
  <si>
    <t>천원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</si>
</sst>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[Red]&quot;△&quot;#,##0;0"/>
    <numFmt numFmtId="177" formatCode="#,##0_ ;[Red]\-#,##0\ "/>
    <numFmt numFmtId="178" formatCode="#,##0_);[Red]\(#,##0\)"/>
    <numFmt numFmtId="179" formatCode="0_);[Red]\(0\)"/>
    <numFmt numFmtId="180" formatCode="_-* #,##0_-;\-* #,##0_-;_-* &quot;-&quot;??_-;_-@_-"/>
    <numFmt numFmtId="181" formatCode="#,##0;[Red]&quot;△&quot;#,##0"/>
    <numFmt numFmtId="182" formatCode="#,##0;[Red]&quot;△&quot;#,##0;\-"/>
    <numFmt numFmtId="183" formatCode="#,##0_);&quot;△&quot;#,##0"/>
    <numFmt numFmtId="184" formatCode="#,##0;&quot;△&quot;#,##0"/>
    <numFmt numFmtId="185" formatCode="#,###"/>
    <numFmt numFmtId="186" formatCode="000\-000"/>
    <numFmt numFmtId="187" formatCode="#,##0_ "/>
    <numFmt numFmtId="188" formatCode="#,##0.00_ ;[Red]\-#,##0.00\ "/>
    <numFmt numFmtId="189" formatCode="#,##0.0000_);[Red]\(#,##0.0000\)"/>
    <numFmt numFmtId="190" formatCode="#,##0.0_);[Red]\(#,##0.0\)"/>
    <numFmt numFmtId="191" formatCode="_-* #,##0.0_-;\-* #,##0.0_-;_-* &quot;-&quot;?_-;_-@_-"/>
    <numFmt numFmtId="192" formatCode="0.0%"/>
    <numFmt numFmtId="193" formatCode="0_ "/>
    <numFmt numFmtId="194" formatCode="_-* #,##0_-;\-* #,##0_-;_-* &quot;-&quot;?_-;_-@_-"/>
    <numFmt numFmtId="195" formatCode="#,##0.00_);[Red]\(#,##0.00\)"/>
    <numFmt numFmtId="196" formatCode="#,##0;[Red]#,##0"/>
    <numFmt numFmtId="197" formatCode="#,##0.000_);[Red]\(#,##0.000\)"/>
    <numFmt numFmtId="198" formatCode="_-* #,##0_-;&quot;₩&quot;\!\-* #,##0_-;_-* &quot;-&quot;_-;_-@_-"/>
    <numFmt numFmtId="199" formatCode="mm&quot;월&quot;\ dd&quot;일&quot;"/>
    <numFmt numFmtId="200" formatCode="0.0_ "/>
  </numFmts>
  <fonts count="147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11"/>
      <color rgb="FF0066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HY궁서"/>
      <family val="1"/>
      <charset val="129"/>
    </font>
    <font>
      <sz val="11"/>
      <name val="HY궁서"/>
      <family val="1"/>
      <charset val="129"/>
    </font>
    <font>
      <b/>
      <sz val="24"/>
      <name val="HY궁서"/>
      <family val="1"/>
      <charset val="129"/>
    </font>
    <font>
      <sz val="14"/>
      <name val="HY궁서"/>
      <family val="1"/>
      <charset val="129"/>
    </font>
    <font>
      <b/>
      <sz val="36"/>
      <name val="한양해서"/>
      <family val="1"/>
      <charset val="129"/>
    </font>
    <font>
      <sz val="24"/>
      <name val="HY궁서"/>
      <family val="1"/>
      <charset val="129"/>
    </font>
    <font>
      <b/>
      <sz val="18"/>
      <name val="HY궁서"/>
      <family val="1"/>
      <charset val="129"/>
    </font>
    <font>
      <sz val="20"/>
      <name val="HY궁서"/>
      <family val="1"/>
      <charset val="129"/>
    </font>
    <font>
      <b/>
      <sz val="28"/>
      <name val="HY궁서"/>
      <family val="1"/>
      <charset val="129"/>
    </font>
    <font>
      <b/>
      <sz val="24"/>
      <name val="HY신명조"/>
      <family val="1"/>
      <charset val="129"/>
    </font>
    <font>
      <sz val="12"/>
      <name val="HY신명조"/>
      <family val="1"/>
      <charset val="129"/>
    </font>
    <font>
      <b/>
      <sz val="14"/>
      <name val="HY신명조"/>
      <family val="1"/>
      <charset val="129"/>
    </font>
    <font>
      <b/>
      <sz val="36"/>
      <name val="바탕"/>
      <family val="1"/>
      <charset val="129"/>
    </font>
    <font>
      <sz val="36"/>
      <name val="HY궁서"/>
      <family val="1"/>
      <charset val="129"/>
    </font>
    <font>
      <b/>
      <sz val="36"/>
      <name val="HY궁서"/>
      <family val="1"/>
      <charset val="129"/>
    </font>
    <font>
      <b/>
      <sz val="24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1"/>
      <name val="HY궁서"/>
      <family val="1"/>
      <charset val="129"/>
    </font>
    <font>
      <b/>
      <sz val="20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14"/>
      <name val="굴림"/>
      <family val="3"/>
      <charset val="129"/>
    </font>
    <font>
      <b/>
      <sz val="16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rgb="FF0408BC"/>
      <name val="굴림"/>
      <family val="3"/>
      <charset val="129"/>
    </font>
    <font>
      <b/>
      <sz val="11"/>
      <name val="돋움"/>
      <family val="3"/>
      <charset val="129"/>
    </font>
    <font>
      <b/>
      <sz val="12"/>
      <color rgb="FF0408BC"/>
      <name val="굴림"/>
      <family val="3"/>
      <charset val="129"/>
    </font>
    <font>
      <sz val="12"/>
      <color rgb="FF0000FF"/>
      <name val="굴림"/>
      <family val="3"/>
      <charset val="129"/>
    </font>
    <font>
      <sz val="12"/>
      <color rgb="FF0408BC"/>
      <name val="굴림"/>
      <family val="3"/>
      <charset val="129"/>
    </font>
    <font>
      <sz val="9"/>
      <name val="굴림"/>
      <family val="3"/>
      <charset val="129"/>
    </font>
    <font>
      <b/>
      <sz val="36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FF"/>
      <name val="굴림"/>
      <family val="3"/>
      <charset val="129"/>
    </font>
    <font>
      <sz val="10"/>
      <color rgb="FF0070C0"/>
      <name val="굴림"/>
      <family val="3"/>
      <charset val="129"/>
    </font>
    <font>
      <sz val="11"/>
      <color indexed="64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rgb="FF0070C0"/>
      <name val="굴림"/>
      <family val="3"/>
      <charset val="129"/>
    </font>
    <font>
      <sz val="10"/>
      <color indexed="64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12"/>
      <name val="굴림"/>
      <family val="3"/>
      <charset val="129"/>
    </font>
    <font>
      <b/>
      <sz val="10"/>
      <color indexed="64"/>
      <name val="굴림"/>
      <family val="3"/>
      <charset val="129"/>
    </font>
    <font>
      <sz val="10"/>
      <color rgb="FFCA56A7"/>
      <name val="굴림"/>
      <family val="3"/>
      <charset val="129"/>
    </font>
    <font>
      <sz val="10"/>
      <color rgb="FF92D050"/>
      <name val="굴림"/>
      <family val="3"/>
      <charset val="129"/>
    </font>
    <font>
      <sz val="10"/>
      <color rgb="FF2236F6"/>
      <name val="굴림"/>
      <family val="3"/>
      <charset val="129"/>
    </font>
    <font>
      <sz val="9"/>
      <color indexed="12"/>
      <name val="굴림"/>
      <family val="3"/>
      <charset val="129"/>
    </font>
    <font>
      <b/>
      <sz val="10"/>
      <color indexed="12"/>
      <name val="굴림"/>
      <family val="3"/>
      <charset val="129"/>
    </font>
    <font>
      <sz val="10"/>
      <color rgb="FF3333FF"/>
      <name val="굴림"/>
      <family val="3"/>
      <charset val="129"/>
    </font>
    <font>
      <sz val="9"/>
      <color indexed="64"/>
      <name val="굴림"/>
      <family val="3"/>
      <charset val="129"/>
    </font>
    <font>
      <sz val="10"/>
      <color indexed="64"/>
      <name val="Arial Narrow"/>
      <family val="2"/>
    </font>
    <font>
      <b/>
      <sz val="10"/>
      <color indexed="64"/>
      <name val="Arial Narrow"/>
      <family val="2"/>
    </font>
    <font>
      <b/>
      <sz val="12"/>
      <color indexed="64"/>
      <name val="Arial Narrow"/>
      <family val="2"/>
    </font>
    <font>
      <sz val="12"/>
      <color indexed="64"/>
      <name val="Arial Narrow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theme="1"/>
      <name val="돋움"/>
      <family val="3"/>
      <charset val="129"/>
    </font>
    <font>
      <sz val="11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1"/>
      <color indexed="64"/>
      <name val="굴림"/>
      <family val="3"/>
      <charset val="129"/>
    </font>
    <font>
      <sz val="8"/>
      <color indexed="64"/>
      <name val="굴림"/>
      <family val="3"/>
      <charset val="129"/>
    </font>
    <font>
      <sz val="11"/>
      <color indexed="8"/>
      <name val="맑은 고딕"/>
      <family val="3"/>
      <charset val="129"/>
    </font>
    <font>
      <sz val="9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9"/>
      <color rgb="FFFF0000"/>
      <name val="굴림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C3D62"/>
      <name val="맑은 고딕"/>
      <family val="3"/>
      <charset val="129"/>
    </font>
    <font>
      <b/>
      <sz val="15"/>
      <color rgb="FF1C3D62"/>
      <name val="맑은 고딕"/>
      <family val="3"/>
      <charset val="129"/>
    </font>
    <font>
      <b/>
      <sz val="13"/>
      <color rgb="FF1C3D62"/>
      <name val="맑은 고딕"/>
      <family val="3"/>
      <charset val="129"/>
    </font>
    <font>
      <b/>
      <sz val="11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7.5"/>
      <name val="굴림"/>
      <family val="3"/>
      <charset val="129"/>
    </font>
    <font>
      <sz val="20"/>
      <name val="굴림"/>
      <family val="3"/>
      <charset val="129"/>
    </font>
    <font>
      <sz val="13"/>
      <color rgb="FF000000"/>
      <name val="돋움"/>
      <family val="3"/>
      <charset val="129"/>
    </font>
    <font>
      <b/>
      <sz val="10"/>
      <color rgb="FF0408BC"/>
      <name val="굴림"/>
      <family val="3"/>
      <charset val="129"/>
    </font>
    <font>
      <sz val="11"/>
      <name val="돋움체"/>
      <family val="3"/>
      <charset val="129"/>
    </font>
    <font>
      <b/>
      <sz val="12"/>
      <name val="돋움체"/>
      <family val="3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</font>
    <font>
      <b/>
      <sz val="43"/>
      <name val="HY궁서"/>
      <family val="1"/>
      <charset val="129"/>
    </font>
    <font>
      <b/>
      <sz val="43"/>
      <name val="Calibri"/>
      <family val="1"/>
    </font>
    <font>
      <sz val="11"/>
      <color rgb="FFFF0000"/>
      <name val="굴림체"/>
      <family val="3"/>
      <charset val="129"/>
    </font>
    <font>
      <sz val="11"/>
      <name val="맑은 고딕"/>
      <family val="3"/>
      <charset val="129"/>
    </font>
    <font>
      <sz val="10"/>
      <color theme="1"/>
      <name val="굴림"/>
      <family val="2"/>
      <charset val="129"/>
    </font>
    <font>
      <sz val="11"/>
      <color theme="9"/>
      <name val="굴림"/>
      <family val="3"/>
      <charset val="129"/>
    </font>
    <font>
      <sz val="10"/>
      <color theme="4" tint="-0.249977111117893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4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B050"/>
      <name val="굴림"/>
      <family val="3"/>
      <charset val="129"/>
    </font>
    <font>
      <b/>
      <sz val="10"/>
      <name val="맑은 고딕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color rgb="FFFF0000"/>
      <name val="돋움"/>
      <family val="3"/>
      <charset val="129"/>
    </font>
    <font>
      <sz val="11"/>
      <color rgb="FF0070C0"/>
      <name val="돋움"/>
      <family val="3"/>
      <charset val="129"/>
    </font>
    <font>
      <b/>
      <sz val="9"/>
      <color rgb="FF1966FF"/>
      <name val="굴림"/>
      <family val="3"/>
      <charset val="129"/>
    </font>
    <font>
      <sz val="11"/>
      <color rgb="FF0070C0"/>
      <name val="맑은 고딕"/>
      <family val="3"/>
      <charset val="129"/>
    </font>
    <font>
      <b/>
      <sz val="11"/>
      <color theme="1"/>
      <name val="굴림"/>
      <family val="3"/>
      <charset val="129"/>
    </font>
    <font>
      <sz val="10"/>
      <name val="맑은 고딕"/>
      <family val="3"/>
      <charset val="129"/>
    </font>
    <font>
      <b/>
      <sz val="30"/>
      <name val="HY견명조"/>
      <family val="1"/>
      <charset val="129"/>
    </font>
    <font>
      <b/>
      <sz val="17"/>
      <name val="굴림"/>
      <family val="3"/>
      <charset val="129"/>
    </font>
    <font>
      <sz val="12"/>
      <name val="Arial Narrow"/>
      <family val="2"/>
    </font>
    <font>
      <sz val="13"/>
      <name val="HY울릉도M"/>
      <family val="1"/>
      <charset val="129"/>
    </font>
    <font>
      <b/>
      <sz val="15"/>
      <name val="굴림"/>
      <family val="3"/>
      <charset val="129"/>
    </font>
    <font>
      <b/>
      <sz val="13"/>
      <name val="Arial Narrow"/>
      <family val="2"/>
    </font>
    <font>
      <sz val="13"/>
      <name val="Arial Narrow"/>
      <family val="2"/>
    </font>
    <font>
      <sz val="15"/>
      <color indexed="81"/>
      <name val="Tahoma"/>
      <family val="2"/>
    </font>
    <font>
      <sz val="15"/>
      <color indexed="81"/>
      <name val="돋움"/>
      <family val="3"/>
      <charset val="129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7F7A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24994659260841701"/>
      </bottom>
      <diagonal/>
    </border>
    <border>
      <left/>
      <right style="thin">
        <color indexed="64"/>
      </right>
      <top/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/>
      <diagonal/>
    </border>
    <border>
      <left/>
      <right style="medium">
        <color indexed="64"/>
      </right>
      <top/>
      <bottom style="hair">
        <color theme="0" tint="-0.24994659260841701"/>
      </bottom>
      <diagonal/>
    </border>
    <border>
      <left/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hair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 style="medium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 style="medium">
        <color indexed="64"/>
      </right>
      <top style="hair">
        <color theme="0" tint="-0.14996795556505021"/>
      </top>
      <bottom/>
      <diagonal/>
    </border>
    <border>
      <left/>
      <right style="medium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medium">
        <color indexed="64"/>
      </right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/>
      <diagonal/>
    </border>
    <border>
      <left/>
      <right style="medium">
        <color indexed="64"/>
      </right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95">
    <xf numFmtId="0" fontId="0" fillId="0" borderId="0">
      <alignment vertical="center"/>
    </xf>
    <xf numFmtId="41" fontId="15" fillId="0" borderId="0">
      <alignment vertical="center"/>
    </xf>
    <xf numFmtId="0" fontId="6" fillId="0" borderId="0"/>
    <xf numFmtId="41" fontId="6" fillId="0" borderId="0"/>
    <xf numFmtId="41" fontId="15" fillId="0" borderId="0">
      <alignment vertical="center"/>
    </xf>
    <xf numFmtId="0" fontId="15" fillId="0" borderId="0">
      <alignment vertical="center"/>
    </xf>
    <xf numFmtId="41" fontId="6" fillId="0" borderId="0"/>
    <xf numFmtId="0" fontId="15" fillId="0" borderId="0">
      <alignment vertical="center"/>
    </xf>
    <xf numFmtId="9" fontId="6" fillId="0" borderId="0"/>
    <xf numFmtId="0" fontId="17" fillId="0" borderId="0"/>
    <xf numFmtId="41" fontId="17" fillId="0" borderId="0" applyFont="0" applyFill="0" applyBorder="0" applyAlignment="0" applyProtection="0"/>
    <xf numFmtId="0" fontId="17" fillId="0" borderId="0"/>
    <xf numFmtId="41" fontId="17" fillId="0" borderId="0" applyFont="0" applyFill="0" applyBorder="0" applyAlignment="0" applyProtection="0"/>
    <xf numFmtId="0" fontId="58" fillId="0" borderId="0">
      <alignment vertical="center"/>
    </xf>
    <xf numFmtId="41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17" fillId="0" borderId="0"/>
    <xf numFmtId="0" fontId="88" fillId="0" borderId="0">
      <alignment vertical="center"/>
    </xf>
    <xf numFmtId="0" fontId="5" fillId="0" borderId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198" fontId="17" fillId="0" borderId="0" applyFont="0" applyFill="0" applyBorder="0" applyAlignment="0" applyProtection="0"/>
    <xf numFmtId="0" fontId="17" fillId="0" borderId="0"/>
    <xf numFmtId="0" fontId="17" fillId="0" borderId="0"/>
    <xf numFmtId="0" fontId="88" fillId="7" borderId="0" applyNumberFormat="0" applyBorder="0" applyAlignment="0" applyProtection="0">
      <alignment vertical="center"/>
    </xf>
    <xf numFmtId="0" fontId="88" fillId="14" borderId="0" applyNumberFormat="0" applyBorder="0" applyAlignment="0" applyProtection="0">
      <alignment vertical="center"/>
    </xf>
    <xf numFmtId="0" fontId="88" fillId="15" borderId="0" applyNumberFormat="0" applyBorder="0" applyAlignment="0" applyProtection="0">
      <alignment vertical="center"/>
    </xf>
    <xf numFmtId="0" fontId="88" fillId="16" borderId="0" applyNumberFormat="0" applyBorder="0" applyAlignment="0" applyProtection="0">
      <alignment vertical="center"/>
    </xf>
    <xf numFmtId="0" fontId="88" fillId="17" borderId="0" applyNumberFormat="0" applyBorder="0" applyAlignment="0" applyProtection="0">
      <alignment vertical="center"/>
    </xf>
    <xf numFmtId="0" fontId="88" fillId="18" borderId="0" applyNumberFormat="0" applyBorder="0" applyAlignment="0" applyProtection="0">
      <alignment vertical="center"/>
    </xf>
    <xf numFmtId="0" fontId="88" fillId="19" borderId="0" applyNumberFormat="0" applyBorder="0" applyAlignment="0" applyProtection="0">
      <alignment vertical="center"/>
    </xf>
    <xf numFmtId="0" fontId="88" fillId="20" borderId="0" applyNumberFormat="0" applyBorder="0" applyAlignment="0" applyProtection="0">
      <alignment vertical="center"/>
    </xf>
    <xf numFmtId="0" fontId="88" fillId="21" borderId="0" applyNumberFormat="0" applyBorder="0" applyAlignment="0" applyProtection="0">
      <alignment vertical="center"/>
    </xf>
    <xf numFmtId="0" fontId="88" fillId="22" borderId="0" applyNumberFormat="0" applyBorder="0" applyAlignment="0" applyProtection="0">
      <alignment vertical="center"/>
    </xf>
    <xf numFmtId="0" fontId="88" fillId="23" borderId="0" applyNumberFormat="0" applyBorder="0" applyAlignment="0" applyProtection="0">
      <alignment vertical="center"/>
    </xf>
    <xf numFmtId="0" fontId="88" fillId="8" borderId="0" applyNumberFormat="0" applyBorder="0" applyAlignment="0" applyProtection="0">
      <alignment vertical="center"/>
    </xf>
    <xf numFmtId="0" fontId="92" fillId="24" borderId="0" applyNumberFormat="0" applyBorder="0" applyAlignment="0" applyProtection="0">
      <alignment vertical="center"/>
    </xf>
    <xf numFmtId="0" fontId="92" fillId="25" borderId="0" applyNumberFormat="0" applyBorder="0" applyAlignment="0" applyProtection="0">
      <alignment vertical="center"/>
    </xf>
    <xf numFmtId="0" fontId="92" fillId="26" borderId="0" applyNumberFormat="0" applyBorder="0" applyAlignment="0" applyProtection="0">
      <alignment vertical="center"/>
    </xf>
    <xf numFmtId="0" fontId="92" fillId="27" borderId="0" applyNumberFormat="0" applyBorder="0" applyAlignment="0" applyProtection="0">
      <alignment vertical="center"/>
    </xf>
    <xf numFmtId="0" fontId="92" fillId="28" borderId="0" applyNumberFormat="0" applyBorder="0" applyAlignment="0" applyProtection="0">
      <alignment vertical="center"/>
    </xf>
    <xf numFmtId="0" fontId="92" fillId="29" borderId="0" applyNumberFormat="0" applyBorder="0" applyAlignment="0" applyProtection="0">
      <alignment vertical="center"/>
    </xf>
    <xf numFmtId="0" fontId="92" fillId="30" borderId="0" applyNumberFormat="0" applyBorder="0" applyAlignment="0" applyProtection="0">
      <alignment vertical="center"/>
    </xf>
    <xf numFmtId="0" fontId="92" fillId="31" borderId="0" applyNumberFormat="0" applyBorder="0" applyAlignment="0" applyProtection="0">
      <alignment vertical="center"/>
    </xf>
    <xf numFmtId="0" fontId="92" fillId="32" borderId="0" applyNumberFormat="0" applyBorder="0" applyAlignment="0" applyProtection="0">
      <alignment vertical="center"/>
    </xf>
    <xf numFmtId="0" fontId="92" fillId="33" borderId="0" applyNumberFormat="0" applyBorder="0" applyAlignment="0" applyProtection="0">
      <alignment vertical="center"/>
    </xf>
    <xf numFmtId="0" fontId="92" fillId="34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6" fillId="11" borderId="137" applyNumberFormat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17" fillId="12" borderId="141" applyNumberFormat="0" applyFont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4" fillId="38" borderId="140" applyNumberFormat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100" fillId="0" borderId="139" applyNumberFormat="0" applyFill="0" applyAlignment="0" applyProtection="0">
      <alignment vertical="center"/>
    </xf>
    <xf numFmtId="0" fontId="95" fillId="0" borderId="142" applyNumberFormat="0" applyFill="0" applyAlignment="0" applyProtection="0">
      <alignment vertical="center"/>
    </xf>
    <xf numFmtId="0" fontId="101" fillId="13" borderId="137" applyNumberFormat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143" applyNumberFormat="0" applyFill="0" applyAlignment="0" applyProtection="0">
      <alignment vertical="center"/>
    </xf>
    <xf numFmtId="0" fontId="104" fillId="0" borderId="144" applyNumberFormat="0" applyFill="0" applyAlignment="0" applyProtection="0">
      <alignment vertical="center"/>
    </xf>
    <xf numFmtId="0" fontId="105" fillId="0" borderId="145" applyNumberFormat="0" applyFill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6" fillId="39" borderId="0" applyNumberFormat="0" applyBorder="0" applyAlignment="0" applyProtection="0">
      <alignment vertical="center"/>
    </xf>
    <xf numFmtId="0" fontId="107" fillId="11" borderId="138" applyNumberFormat="0" applyAlignment="0" applyProtection="0">
      <alignment vertical="center"/>
    </xf>
    <xf numFmtId="0" fontId="8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88" fillId="0" borderId="0">
      <alignment vertical="center"/>
    </xf>
    <xf numFmtId="0" fontId="17" fillId="0" borderId="0">
      <alignment vertical="center"/>
    </xf>
    <xf numFmtId="0" fontId="58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</cellStyleXfs>
  <cellXfs count="2915">
    <xf numFmtId="0" fontId="0" fillId="0" borderId="0" xfId="0" applyNumberFormat="1">
      <alignment vertical="center"/>
    </xf>
    <xf numFmtId="0" fontId="7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NumberFormat="1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horizontal="center" vertical="center"/>
    </xf>
    <xf numFmtId="0" fontId="7" fillId="2" borderId="0" xfId="3" applyNumberFormat="1" applyFont="1" applyFill="1" applyBorder="1" applyAlignment="1">
      <alignment horizontal="center" vertical="center"/>
    </xf>
    <xf numFmtId="9" fontId="7" fillId="0" borderId="0" xfId="2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shrinkToFit="1"/>
    </xf>
    <xf numFmtId="0" fontId="7" fillId="0" borderId="0" xfId="4" applyNumberFormat="1" applyFont="1" applyFill="1" applyBorder="1" applyAlignment="1">
      <alignment horizontal="center" vertical="center"/>
    </xf>
    <xf numFmtId="41" fontId="7" fillId="0" borderId="0" xfId="3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center" shrinkToFit="1"/>
    </xf>
    <xf numFmtId="10" fontId="7" fillId="0" borderId="0" xfId="3" applyNumberFormat="1" applyFont="1" applyFill="1" applyBorder="1" applyAlignment="1">
      <alignment horizontal="center" vertical="center"/>
    </xf>
    <xf numFmtId="41" fontId="7" fillId="0" borderId="0" xfId="2" applyNumberFormat="1" applyFont="1" applyFill="1" applyBorder="1" applyAlignment="1">
      <alignment horizontal="right" vertical="center"/>
    </xf>
    <xf numFmtId="41" fontId="7" fillId="0" borderId="0" xfId="3" applyNumberFormat="1" applyFont="1" applyFill="1" applyBorder="1" applyAlignment="1">
      <alignment horizontal="right" vertical="center"/>
    </xf>
    <xf numFmtId="0" fontId="9" fillId="0" borderId="0" xfId="3" applyNumberFormat="1" applyFont="1" applyFill="1" applyBorder="1" applyAlignment="1">
      <alignment horizontal="left" vertical="center" shrinkToFit="1"/>
    </xf>
    <xf numFmtId="0" fontId="10" fillId="0" borderId="0" xfId="2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6" fontId="7" fillId="0" borderId="0" xfId="3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176" fontId="8" fillId="0" borderId="2" xfId="3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vertical="center"/>
    </xf>
    <xf numFmtId="0" fontId="8" fillId="0" borderId="2" xfId="2" applyNumberFormat="1" applyFont="1" applyFill="1" applyBorder="1" applyAlignment="1">
      <alignment vertical="center" wrapText="1"/>
    </xf>
    <xf numFmtId="0" fontId="8" fillId="0" borderId="2" xfId="2" applyNumberFormat="1" applyFont="1" applyFill="1" applyBorder="1" applyAlignment="1">
      <alignment vertical="top" wrapText="1"/>
    </xf>
    <xf numFmtId="0" fontId="8" fillId="0" borderId="3" xfId="2" applyNumberFormat="1" applyFont="1" applyFill="1" applyBorder="1" applyAlignment="1">
      <alignment vertical="center"/>
    </xf>
    <xf numFmtId="176" fontId="8" fillId="0" borderId="3" xfId="3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vertical="top"/>
    </xf>
    <xf numFmtId="0" fontId="8" fillId="0" borderId="2" xfId="2" applyNumberFormat="1" applyFont="1" applyFill="1" applyBorder="1" applyAlignment="1">
      <alignment horizontal="center" vertical="top" wrapText="1"/>
    </xf>
    <xf numFmtId="0" fontId="8" fillId="0" borderId="2" xfId="2" applyNumberFormat="1" applyFont="1" applyFill="1" applyBorder="1" applyAlignment="1">
      <alignment horizontal="center" vertical="top"/>
    </xf>
    <xf numFmtId="0" fontId="8" fillId="0" borderId="2" xfId="2" applyNumberFormat="1" applyFont="1" applyFill="1" applyBorder="1" applyAlignment="1">
      <alignment horizontal="left" vertical="top" wrapText="1"/>
    </xf>
    <xf numFmtId="0" fontId="8" fillId="0" borderId="2" xfId="5" applyNumberFormat="1" applyFont="1" applyFill="1" applyBorder="1" applyAlignment="1">
      <alignment horizontal="left" vertical="center" wrapText="1"/>
    </xf>
    <xf numFmtId="0" fontId="8" fillId="0" borderId="2" xfId="5" applyNumberFormat="1" applyFont="1" applyFill="1" applyBorder="1" applyAlignment="1">
      <alignment horizontal="left" vertical="center"/>
    </xf>
    <xf numFmtId="176" fontId="8" fillId="0" borderId="2" xfId="4" applyNumberFormat="1" applyFont="1" applyFill="1" applyBorder="1" applyAlignment="1">
      <alignment horizontal="right" vertical="center"/>
    </xf>
    <xf numFmtId="0" fontId="8" fillId="0" borderId="2" xfId="5" applyNumberFormat="1" applyFont="1" applyFill="1" applyBorder="1" applyAlignment="1">
      <alignment vertical="center" wrapText="1"/>
    </xf>
    <xf numFmtId="0" fontId="8" fillId="0" borderId="2" xfId="5" applyNumberFormat="1" applyFont="1" applyFill="1" applyBorder="1" applyAlignment="1">
      <alignment vertical="top" wrapText="1"/>
    </xf>
    <xf numFmtId="0" fontId="8" fillId="0" borderId="2" xfId="5" applyNumberFormat="1" applyFont="1" applyFill="1" applyBorder="1" applyAlignment="1">
      <alignment vertical="top"/>
    </xf>
    <xf numFmtId="0" fontId="11" fillId="0" borderId="2" xfId="2" applyNumberFormat="1" applyFont="1" applyFill="1" applyBorder="1" applyAlignment="1">
      <alignment vertical="center"/>
    </xf>
    <xf numFmtId="0" fontId="10" fillId="0" borderId="2" xfId="2" applyNumberFormat="1" applyFont="1" applyFill="1" applyBorder="1" applyAlignment="1">
      <alignment vertical="top"/>
    </xf>
    <xf numFmtId="177" fontId="7" fillId="0" borderId="0" xfId="1" applyNumberFormat="1" applyFont="1" applyFill="1" applyBorder="1" applyAlignment="1">
      <alignment horizontal="center" vertical="center"/>
    </xf>
    <xf numFmtId="177" fontId="7" fillId="2" borderId="0" xfId="1" applyNumberFormat="1" applyFont="1" applyFill="1" applyBorder="1" applyAlignment="1">
      <alignment horizontal="center" vertical="center"/>
    </xf>
    <xf numFmtId="0" fontId="7" fillId="2" borderId="0" xfId="2" applyNumberFormat="1" applyFont="1" applyFill="1" applyBorder="1" applyAlignment="1">
      <alignment horizontal="center" vertical="center"/>
    </xf>
    <xf numFmtId="41" fontId="7" fillId="2" borderId="0" xfId="2" applyNumberFormat="1" applyFont="1" applyFill="1" applyBorder="1" applyAlignment="1">
      <alignment horizontal="center" vertical="center"/>
    </xf>
    <xf numFmtId="41" fontId="7" fillId="0" borderId="0" xfId="4" applyNumberFormat="1" applyFont="1" applyFill="1" applyBorder="1" applyAlignment="1">
      <alignment vertical="center"/>
    </xf>
    <xf numFmtId="41" fontId="8" fillId="0" borderId="0" xfId="3" applyNumberFormat="1" applyFont="1" applyBorder="1" applyAlignment="1">
      <alignment vertical="center"/>
    </xf>
    <xf numFmtId="41" fontId="7" fillId="0" borderId="0" xfId="2" applyNumberFormat="1" applyFont="1" applyFill="1" applyBorder="1" applyAlignment="1">
      <alignment horizontal="center" vertical="center"/>
    </xf>
    <xf numFmtId="10" fontId="7" fillId="0" borderId="0" xfId="2" applyNumberFormat="1" applyFont="1" applyFill="1" applyBorder="1" applyAlignment="1">
      <alignment horizontal="center" vertical="center"/>
    </xf>
    <xf numFmtId="10" fontId="7" fillId="0" borderId="0" xfId="2" applyNumberFormat="1" applyFont="1" applyFill="1" applyBorder="1" applyAlignment="1">
      <alignment vertical="center"/>
    </xf>
    <xf numFmtId="178" fontId="7" fillId="0" borderId="0" xfId="2" applyNumberFormat="1" applyFont="1" applyFill="1" applyBorder="1" applyAlignment="1">
      <alignment horizontal="center" vertical="center" shrinkToFit="1"/>
    </xf>
    <xf numFmtId="178" fontId="7" fillId="0" borderId="0" xfId="2" applyNumberFormat="1" applyFont="1" applyFill="1" applyBorder="1" applyAlignment="1">
      <alignment vertical="center"/>
    </xf>
    <xf numFmtId="41" fontId="7" fillId="0" borderId="0" xfId="2" applyNumberFormat="1" applyFont="1" applyFill="1" applyBorder="1" applyAlignment="1">
      <alignment horizontal="right" vertical="center" shrinkToFit="1"/>
    </xf>
    <xf numFmtId="178" fontId="7" fillId="0" borderId="0" xfId="2" applyNumberFormat="1" applyFont="1" applyFill="1" applyBorder="1" applyAlignment="1">
      <alignment horizontal="center" vertical="center"/>
    </xf>
    <xf numFmtId="0" fontId="12" fillId="0" borderId="0" xfId="2" applyNumberFormat="1" applyFont="1" applyBorder="1" applyAlignment="1">
      <alignment vertical="center"/>
    </xf>
    <xf numFmtId="176" fontId="8" fillId="0" borderId="7" xfId="3" applyNumberFormat="1" applyFont="1" applyFill="1" applyBorder="1" applyAlignment="1">
      <alignment horizontal="right" vertical="center"/>
    </xf>
    <xf numFmtId="176" fontId="9" fillId="0" borderId="7" xfId="3" applyNumberFormat="1" applyFont="1" applyFill="1" applyBorder="1" applyAlignment="1">
      <alignment horizontal="right" vertical="center"/>
    </xf>
    <xf numFmtId="0" fontId="8" fillId="0" borderId="7" xfId="2" applyNumberFormat="1" applyFont="1" applyFill="1" applyBorder="1" applyAlignment="1">
      <alignment vertical="center"/>
    </xf>
    <xf numFmtId="0" fontId="8" fillId="0" borderId="3" xfId="2" applyNumberFormat="1" applyFont="1" applyFill="1" applyBorder="1" applyAlignment="1">
      <alignment vertical="top"/>
    </xf>
    <xf numFmtId="0" fontId="8" fillId="0" borderId="3" xfId="5" applyNumberFormat="1" applyFont="1" applyFill="1" applyBorder="1" applyAlignment="1">
      <alignment horizontal="left" vertical="center"/>
    </xf>
    <xf numFmtId="0" fontId="8" fillId="0" borderId="8" xfId="2" applyNumberFormat="1" applyFont="1" applyFill="1" applyBorder="1" applyAlignment="1">
      <alignment vertical="center"/>
    </xf>
    <xf numFmtId="0" fontId="9" fillId="0" borderId="7" xfId="2" applyNumberFormat="1" applyFont="1" applyFill="1" applyBorder="1" applyAlignment="1">
      <alignment vertical="center"/>
    </xf>
    <xf numFmtId="176" fontId="8" fillId="0" borderId="8" xfId="3" applyNumberFormat="1" applyFont="1" applyFill="1" applyBorder="1" applyAlignment="1">
      <alignment horizontal="right" vertical="center"/>
    </xf>
    <xf numFmtId="176" fontId="8" fillId="0" borderId="7" xfId="4" applyNumberFormat="1" applyFont="1" applyFill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177" fontId="7" fillId="0" borderId="0" xfId="1" applyNumberFormat="1" applyFont="1" applyFill="1" applyBorder="1" applyAlignment="1">
      <alignment horizontal="center"/>
    </xf>
    <xf numFmtId="177" fontId="7" fillId="0" borderId="0" xfId="1" applyNumberFormat="1" applyFont="1" applyFill="1" applyBorder="1" applyAlignment="1">
      <alignment horizontal="center" vertical="center" shrinkToFi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left" vertical="center"/>
    </xf>
    <xf numFmtId="0" fontId="8" fillId="0" borderId="17" xfId="2" applyNumberFormat="1" applyFont="1" applyFill="1" applyBorder="1" applyAlignment="1">
      <alignment vertical="center"/>
    </xf>
    <xf numFmtId="0" fontId="8" fillId="0" borderId="17" xfId="2" applyNumberFormat="1" applyFont="1" applyFill="1" applyBorder="1" applyAlignment="1">
      <alignment horizontal="center" vertical="center"/>
    </xf>
    <xf numFmtId="0" fontId="8" fillId="0" borderId="19" xfId="2" applyNumberFormat="1" applyFont="1" applyFill="1" applyBorder="1" applyAlignment="1">
      <alignment vertical="center"/>
    </xf>
    <xf numFmtId="0" fontId="8" fillId="0" borderId="20" xfId="2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center" vertical="center"/>
    </xf>
    <xf numFmtId="0" fontId="8" fillId="0" borderId="0" xfId="2" applyNumberFormat="1" applyFont="1" applyAlignment="1">
      <alignment horizontal="center" vertical="center"/>
    </xf>
    <xf numFmtId="0" fontId="8" fillId="2" borderId="0" xfId="3" applyNumberFormat="1" applyFont="1" applyFill="1" applyBorder="1" applyAlignment="1">
      <alignment horizontal="center" vertical="center"/>
    </xf>
    <xf numFmtId="177" fontId="8" fillId="2" borderId="0" xfId="1" applyNumberFormat="1" applyFont="1" applyFill="1" applyBorder="1" applyAlignment="1">
      <alignment horizontal="center" vertical="center"/>
    </xf>
    <xf numFmtId="0" fontId="8" fillId="2" borderId="0" xfId="2" applyNumberFormat="1" applyFont="1" applyFill="1" applyAlignment="1">
      <alignment horizontal="center" vertical="center"/>
    </xf>
    <xf numFmtId="41" fontId="8" fillId="2" borderId="0" xfId="2" applyNumberFormat="1" applyFont="1" applyFill="1" applyAlignment="1">
      <alignment horizontal="center" vertical="center"/>
    </xf>
    <xf numFmtId="41" fontId="8" fillId="0" borderId="0" xfId="2" applyNumberFormat="1" applyFont="1" applyAlignment="1">
      <alignment horizontal="right" vertical="center"/>
    </xf>
    <xf numFmtId="9" fontId="8" fillId="0" borderId="0" xfId="2" applyNumberFormat="1" applyFont="1" applyAlignment="1">
      <alignment horizontal="center" vertical="center"/>
    </xf>
    <xf numFmtId="41" fontId="8" fillId="0" borderId="0" xfId="3" applyNumberFormat="1" applyFont="1" applyFill="1" applyBorder="1" applyAlignment="1">
      <alignment horizontal="right" vertical="center"/>
    </xf>
    <xf numFmtId="41" fontId="9" fillId="0" borderId="0" xfId="2" applyNumberFormat="1" applyFont="1" applyAlignment="1">
      <alignment horizontal="center" vertical="center"/>
    </xf>
    <xf numFmtId="0" fontId="8" fillId="2" borderId="0" xfId="3" applyNumberFormat="1" applyFont="1" applyFill="1" applyBorder="1" applyAlignment="1">
      <alignment horizontal="left" vertical="center" shrinkToFit="1"/>
    </xf>
    <xf numFmtId="41" fontId="9" fillId="0" borderId="0" xfId="2" applyNumberFormat="1" applyFont="1" applyAlignment="1">
      <alignment horizontal="right" vertical="center"/>
    </xf>
    <xf numFmtId="0" fontId="8" fillId="0" borderId="0" xfId="3" applyNumberFormat="1" applyFont="1" applyFill="1" applyBorder="1" applyAlignment="1">
      <alignment horizontal="left" vertical="center" shrinkToFit="1"/>
    </xf>
    <xf numFmtId="177" fontId="8" fillId="0" borderId="0" xfId="1" applyNumberFormat="1" applyFont="1" applyFill="1" applyBorder="1" applyAlignment="1">
      <alignment horizontal="center"/>
    </xf>
    <xf numFmtId="0" fontId="8" fillId="0" borderId="0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left" vertical="center" shrinkToFit="1"/>
    </xf>
    <xf numFmtId="0" fontId="7" fillId="0" borderId="0" xfId="3" applyNumberFormat="1" applyFont="1" applyFill="1" applyBorder="1" applyAlignment="1">
      <alignment horizontal="left" vertical="center"/>
    </xf>
    <xf numFmtId="0" fontId="7" fillId="0" borderId="0" xfId="2" applyNumberFormat="1" applyFont="1" applyFill="1" applyBorder="1" applyAlignment="1">
      <alignment horizontal="left" vertical="center"/>
    </xf>
    <xf numFmtId="0" fontId="7" fillId="2" borderId="0" xfId="3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left" vertical="center" shrinkToFit="1"/>
    </xf>
    <xf numFmtId="0" fontId="7" fillId="0" borderId="0" xfId="4" applyNumberFormat="1" applyFont="1" applyFill="1" applyBorder="1" applyAlignment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0" fontId="8" fillId="0" borderId="0" xfId="2" applyNumberFormat="1" applyFont="1" applyFill="1" applyAlignment="1">
      <alignment horizontal="center" vertical="center"/>
    </xf>
    <xf numFmtId="0" fontId="19" fillId="0" borderId="0" xfId="9" applyFont="1"/>
    <xf numFmtId="0" fontId="18" fillId="0" borderId="40" xfId="9" applyFont="1" applyBorder="1" applyAlignment="1">
      <alignment horizontal="right" vertical="center"/>
    </xf>
    <xf numFmtId="0" fontId="18" fillId="0" borderId="0" xfId="9" applyFont="1" applyAlignment="1">
      <alignment horizontal="center" vertical="center"/>
    </xf>
    <xf numFmtId="0" fontId="20" fillId="0" borderId="0" xfId="9" applyFont="1" applyAlignment="1">
      <alignment horizontal="center" vertical="center"/>
    </xf>
    <xf numFmtId="0" fontId="21" fillId="0" borderId="0" xfId="9" applyFont="1" applyAlignment="1">
      <alignment horizontal="right"/>
    </xf>
    <xf numFmtId="0" fontId="23" fillId="0" borderId="0" xfId="9" applyFont="1"/>
    <xf numFmtId="0" fontId="17" fillId="0" borderId="0" xfId="9"/>
    <xf numFmtId="0" fontId="17" fillId="0" borderId="0" xfId="9" applyAlignment="1">
      <alignment vertical="center"/>
    </xf>
    <xf numFmtId="0" fontId="28" fillId="0" borderId="0" xfId="9" applyFont="1" applyAlignment="1">
      <alignment vertical="center"/>
    </xf>
    <xf numFmtId="0" fontId="28" fillId="0" borderId="0" xfId="9" applyFont="1" applyAlignment="1">
      <alignment horizontal="right" vertical="center"/>
    </xf>
    <xf numFmtId="0" fontId="29" fillId="0" borderId="0" xfId="9" applyFont="1" applyAlignment="1">
      <alignment horizontal="left" vertical="center"/>
    </xf>
    <xf numFmtId="0" fontId="29" fillId="0" borderId="0" xfId="9" applyFont="1" applyAlignment="1">
      <alignment vertical="center"/>
    </xf>
    <xf numFmtId="0" fontId="30" fillId="0" borderId="0" xfId="9" applyFont="1"/>
    <xf numFmtId="0" fontId="28" fillId="0" borderId="0" xfId="9" applyFont="1" applyAlignment="1">
      <alignment horizontal="left" vertical="center"/>
    </xf>
    <xf numFmtId="0" fontId="19" fillId="0" borderId="0" xfId="9" applyFont="1" applyAlignment="1">
      <alignment vertical="center"/>
    </xf>
    <xf numFmtId="0" fontId="32" fillId="0" borderId="0" xfId="9" applyFont="1"/>
    <xf numFmtId="0" fontId="34" fillId="0" borderId="0" xfId="9" applyFont="1" applyAlignment="1">
      <alignment vertical="center"/>
    </xf>
    <xf numFmtId="0" fontId="34" fillId="0" borderId="21" xfId="9" applyFont="1" applyBorder="1" applyAlignment="1">
      <alignment vertical="center"/>
    </xf>
    <xf numFmtId="178" fontId="34" fillId="0" borderId="21" xfId="9" applyNumberFormat="1" applyFont="1" applyBorder="1" applyAlignment="1">
      <alignment horizontal="center" vertical="center"/>
    </xf>
    <xf numFmtId="0" fontId="34" fillId="0" borderId="21" xfId="9" applyFont="1" applyBorder="1" applyAlignment="1">
      <alignment horizontal="center" vertical="center"/>
    </xf>
    <xf numFmtId="0" fontId="35" fillId="0" borderId="21" xfId="9" applyFont="1" applyBorder="1" applyAlignment="1">
      <alignment horizontal="right" vertical="center"/>
    </xf>
    <xf numFmtId="178" fontId="36" fillId="3" borderId="42" xfId="9" applyNumberFormat="1" applyFont="1" applyFill="1" applyBorder="1" applyAlignment="1">
      <alignment horizontal="center" vertical="center"/>
    </xf>
    <xf numFmtId="0" fontId="36" fillId="3" borderId="42" xfId="9" applyFont="1" applyFill="1" applyBorder="1" applyAlignment="1">
      <alignment horizontal="center" vertical="center"/>
    </xf>
    <xf numFmtId="0" fontId="36" fillId="3" borderId="42" xfId="9" applyFont="1" applyFill="1" applyBorder="1" applyAlignment="1">
      <alignment horizontal="center" vertical="center" wrapText="1"/>
    </xf>
    <xf numFmtId="0" fontId="36" fillId="3" borderId="43" xfId="9" applyFont="1" applyFill="1" applyBorder="1" applyAlignment="1">
      <alignment horizontal="center" vertical="center"/>
    </xf>
    <xf numFmtId="0" fontId="36" fillId="0" borderId="0" xfId="9" applyFont="1" applyAlignment="1">
      <alignment horizontal="center" vertical="center"/>
    </xf>
    <xf numFmtId="41" fontId="34" fillId="0" borderId="45" xfId="10" applyFont="1" applyBorder="1" applyAlignment="1">
      <alignment vertical="center"/>
    </xf>
    <xf numFmtId="178" fontId="34" fillId="0" borderId="45" xfId="9" applyNumberFormat="1" applyFont="1" applyBorder="1" applyAlignment="1">
      <alignment horizontal="center" vertical="center"/>
    </xf>
    <xf numFmtId="0" fontId="34" fillId="0" borderId="45" xfId="9" applyFont="1" applyBorder="1" applyAlignment="1">
      <alignment horizontal="center" vertical="center"/>
    </xf>
    <xf numFmtId="41" fontId="34" fillId="0" borderId="45" xfId="9" applyNumberFormat="1" applyFont="1" applyBorder="1" applyAlignment="1">
      <alignment horizontal="center" vertical="center"/>
    </xf>
    <xf numFmtId="179" fontId="34" fillId="0" borderId="46" xfId="9" applyNumberFormat="1" applyFont="1" applyBorder="1" applyAlignment="1">
      <alignment horizontal="right" vertical="center"/>
    </xf>
    <xf numFmtId="0" fontId="35" fillId="0" borderId="0" xfId="9" applyFont="1" applyAlignment="1">
      <alignment vertical="center"/>
    </xf>
    <xf numFmtId="41" fontId="34" fillId="0" borderId="49" xfId="10" applyFont="1" applyBorder="1" applyAlignment="1">
      <alignment vertical="center"/>
    </xf>
    <xf numFmtId="0" fontId="34" fillId="0" borderId="49" xfId="9" applyFont="1" applyBorder="1" applyAlignment="1">
      <alignment horizontal="center" vertical="center"/>
    </xf>
    <xf numFmtId="41" fontId="34" fillId="0" borderId="49" xfId="9" applyNumberFormat="1" applyFont="1" applyBorder="1" applyAlignment="1">
      <alignment horizontal="center" vertical="center"/>
    </xf>
    <xf numFmtId="179" fontId="34" fillId="0" borderId="49" xfId="9" applyNumberFormat="1" applyFont="1" applyBorder="1" applyAlignment="1">
      <alignment horizontal="right" vertical="center"/>
    </xf>
    <xf numFmtId="0" fontId="34" fillId="0" borderId="50" xfId="9" applyFont="1" applyBorder="1" applyAlignment="1">
      <alignment vertical="center"/>
    </xf>
    <xf numFmtId="41" fontId="34" fillId="0" borderId="49" xfId="10" applyFont="1" applyBorder="1" applyAlignment="1" applyProtection="1">
      <alignment vertical="center"/>
    </xf>
    <xf numFmtId="178" fontId="34" fillId="0" borderId="49" xfId="9" applyNumberFormat="1" applyFont="1" applyBorder="1" applyAlignment="1">
      <alignment horizontal="center" vertical="center"/>
    </xf>
    <xf numFmtId="41" fontId="34" fillId="0" borderId="51" xfId="10" applyFont="1" applyBorder="1" applyAlignment="1">
      <alignment vertical="center"/>
    </xf>
    <xf numFmtId="0" fontId="34" fillId="0" borderId="51" xfId="9" applyFont="1" applyBorder="1" applyAlignment="1">
      <alignment horizontal="center" vertical="center"/>
    </xf>
    <xf numFmtId="179" fontId="34" fillId="0" borderId="52" xfId="9" applyNumberFormat="1" applyFont="1" applyBorder="1" applyAlignment="1">
      <alignment horizontal="right" vertical="center"/>
    </xf>
    <xf numFmtId="179" fontId="34" fillId="0" borderId="45" xfId="9" applyNumberFormat="1" applyFont="1" applyBorder="1" applyAlignment="1">
      <alignment horizontal="right" vertical="center"/>
    </xf>
    <xf numFmtId="0" fontId="34" fillId="0" borderId="47" xfId="9" applyFont="1" applyBorder="1" applyAlignment="1">
      <alignment vertical="center"/>
    </xf>
    <xf numFmtId="41" fontId="34" fillId="0" borderId="49" xfId="9" applyNumberFormat="1" applyFont="1" applyBorder="1" applyAlignment="1">
      <alignment horizontal="right" vertical="center"/>
    </xf>
    <xf numFmtId="176" fontId="34" fillId="0" borderId="49" xfId="9" applyNumberFormat="1" applyFont="1" applyBorder="1" applyAlignment="1">
      <alignment horizontal="right" vertical="center"/>
    </xf>
    <xf numFmtId="0" fontId="34" fillId="0" borderId="50" xfId="9" quotePrefix="1" applyFont="1" applyBorder="1" applyAlignment="1">
      <alignment horizontal="center" vertical="center" wrapText="1"/>
    </xf>
    <xf numFmtId="0" fontId="37" fillId="0" borderId="50" xfId="9" applyFont="1" applyBorder="1" applyAlignment="1">
      <alignment horizontal="center" vertical="center"/>
    </xf>
    <xf numFmtId="0" fontId="34" fillId="0" borderId="50" xfId="9" applyFont="1" applyBorder="1" applyAlignment="1">
      <alignment horizontal="center" vertical="center"/>
    </xf>
    <xf numFmtId="178" fontId="34" fillId="0" borderId="51" xfId="9" applyNumberFormat="1" applyFont="1" applyBorder="1" applyAlignment="1">
      <alignment horizontal="center" vertical="center"/>
    </xf>
    <xf numFmtId="41" fontId="34" fillId="0" borderId="51" xfId="9" applyNumberFormat="1" applyFont="1" applyBorder="1" applyAlignment="1">
      <alignment horizontal="right" vertical="center"/>
    </xf>
    <xf numFmtId="182" fontId="34" fillId="0" borderId="51" xfId="9" applyNumberFormat="1" applyFont="1" applyBorder="1" applyAlignment="1">
      <alignment horizontal="right" vertical="center"/>
    </xf>
    <xf numFmtId="0" fontId="34" fillId="0" borderId="54" xfId="9" applyFont="1" applyBorder="1" applyAlignment="1">
      <alignment horizontal="center" vertical="center"/>
    </xf>
    <xf numFmtId="41" fontId="34" fillId="0" borderId="45" xfId="10" applyFont="1" applyBorder="1" applyAlignment="1">
      <alignment horizontal="right" vertical="center" indent="1"/>
    </xf>
    <xf numFmtId="179" fontId="34" fillId="0" borderId="45" xfId="9" applyNumberFormat="1" applyFont="1" applyBorder="1" applyAlignment="1">
      <alignment vertical="center"/>
    </xf>
    <xf numFmtId="41" fontId="34" fillId="0" borderId="49" xfId="10" applyFont="1" applyBorder="1" applyAlignment="1">
      <alignment horizontal="right" vertical="center" indent="1"/>
    </xf>
    <xf numFmtId="181" fontId="34" fillId="0" borderId="49" xfId="9" applyNumberFormat="1" applyFont="1" applyBorder="1" applyAlignment="1">
      <alignment vertical="center"/>
    </xf>
    <xf numFmtId="177" fontId="34" fillId="0" borderId="50" xfId="9" applyNumberFormat="1" applyFont="1" applyBorder="1" applyAlignment="1">
      <alignment vertical="center"/>
    </xf>
    <xf numFmtId="177" fontId="34" fillId="0" borderId="54" xfId="9" applyNumberFormat="1" applyFont="1" applyBorder="1" applyAlignment="1">
      <alignment vertical="center"/>
    </xf>
    <xf numFmtId="181" fontId="34" fillId="0" borderId="51" xfId="9" applyNumberFormat="1" applyFont="1" applyBorder="1" applyAlignment="1">
      <alignment vertical="center"/>
    </xf>
    <xf numFmtId="41" fontId="34" fillId="0" borderId="58" xfId="10" applyFont="1" applyBorder="1" applyAlignment="1">
      <alignment vertical="center"/>
    </xf>
    <xf numFmtId="178" fontId="34" fillId="0" borderId="58" xfId="9" applyNumberFormat="1" applyFont="1" applyBorder="1" applyAlignment="1">
      <alignment horizontal="center" vertical="center"/>
    </xf>
    <xf numFmtId="181" fontId="34" fillId="0" borderId="58" xfId="9" applyNumberFormat="1" applyFont="1" applyBorder="1" applyAlignment="1">
      <alignment vertical="center"/>
    </xf>
    <xf numFmtId="177" fontId="34" fillId="0" borderId="59" xfId="9" applyNumberFormat="1" applyFont="1" applyBorder="1" applyAlignment="1">
      <alignment vertical="center"/>
    </xf>
    <xf numFmtId="178" fontId="34" fillId="0" borderId="45" xfId="9" applyNumberFormat="1" applyFont="1" applyBorder="1" applyAlignment="1">
      <alignment horizontal="right" vertical="center"/>
    </xf>
    <xf numFmtId="183" fontId="34" fillId="0" borderId="47" xfId="9" applyNumberFormat="1" applyFont="1" applyBorder="1" applyAlignment="1">
      <alignment horizontal="center" vertical="center"/>
    </xf>
    <xf numFmtId="41" fontId="34" fillId="0" borderId="49" xfId="10" applyFont="1" applyFill="1" applyBorder="1" applyAlignment="1">
      <alignment vertical="center" wrapText="1"/>
    </xf>
    <xf numFmtId="178" fontId="34" fillId="0" borderId="49" xfId="9" applyNumberFormat="1" applyFont="1" applyBorder="1" applyAlignment="1">
      <alignment horizontal="right" vertical="center"/>
    </xf>
    <xf numFmtId="179" fontId="34" fillId="0" borderId="49" xfId="9" applyNumberFormat="1" applyFont="1" applyBorder="1" applyAlignment="1">
      <alignment vertical="center"/>
    </xf>
    <xf numFmtId="183" fontId="34" fillId="0" borderId="50" xfId="9" applyNumberFormat="1" applyFont="1" applyBorder="1" applyAlignment="1">
      <alignment horizontal="center" vertical="center"/>
    </xf>
    <xf numFmtId="0" fontId="34" fillId="0" borderId="0" xfId="9" applyFont="1"/>
    <xf numFmtId="41" fontId="34" fillId="0" borderId="58" xfId="10" applyFont="1" applyFill="1" applyBorder="1" applyAlignment="1">
      <alignment vertical="center" wrapText="1"/>
    </xf>
    <xf numFmtId="179" fontId="34" fillId="0" borderId="58" xfId="9" applyNumberFormat="1" applyFont="1" applyBorder="1" applyAlignment="1">
      <alignment vertical="center"/>
    </xf>
    <xf numFmtId="0" fontId="34" fillId="0" borderId="59" xfId="9" applyFont="1" applyBorder="1" applyAlignment="1">
      <alignment horizontal="center" vertical="center"/>
    </xf>
    <xf numFmtId="0" fontId="34" fillId="0" borderId="60" xfId="9" applyFont="1" applyBorder="1" applyAlignment="1">
      <alignment vertical="center"/>
    </xf>
    <xf numFmtId="178" fontId="34" fillId="0" borderId="60" xfId="9" applyNumberFormat="1" applyFont="1" applyBorder="1" applyAlignment="1">
      <alignment horizontal="center" vertical="center"/>
    </xf>
    <xf numFmtId="0" fontId="34" fillId="0" borderId="61" xfId="9" applyFont="1" applyBorder="1" applyAlignment="1">
      <alignment vertical="center"/>
    </xf>
    <xf numFmtId="178" fontId="34" fillId="0" borderId="0" xfId="9" applyNumberFormat="1" applyFont="1" applyAlignment="1">
      <alignment horizontal="center"/>
    </xf>
    <xf numFmtId="0" fontId="34" fillId="0" borderId="0" xfId="9" applyFont="1" applyAlignment="1">
      <alignment horizontal="center"/>
    </xf>
    <xf numFmtId="0" fontId="31" fillId="0" borderId="0" xfId="9" applyFont="1"/>
    <xf numFmtId="0" fontId="38" fillId="0" borderId="0" xfId="9" applyFont="1"/>
    <xf numFmtId="41" fontId="34" fillId="0" borderId="0" xfId="10" applyFont="1"/>
    <xf numFmtId="41" fontId="34" fillId="0" borderId="0" xfId="10" applyFont="1" applyAlignment="1">
      <alignment vertical="center"/>
    </xf>
    <xf numFmtId="0" fontId="34" fillId="0" borderId="0" xfId="10" applyNumberFormat="1" applyFont="1" applyAlignment="1">
      <alignment horizontal="right"/>
    </xf>
    <xf numFmtId="0" fontId="34" fillId="3" borderId="66" xfId="9" applyFont="1" applyFill="1" applyBorder="1" applyAlignment="1">
      <alignment horizontal="center" vertical="center"/>
    </xf>
    <xf numFmtId="41" fontId="34" fillId="3" borderId="67" xfId="10" applyFont="1" applyFill="1" applyBorder="1" applyAlignment="1">
      <alignment horizontal="center" vertical="center"/>
    </xf>
    <xf numFmtId="0" fontId="34" fillId="3" borderId="9" xfId="9" applyFont="1" applyFill="1" applyBorder="1" applyAlignment="1">
      <alignment horizontal="center" vertical="center"/>
    </xf>
    <xf numFmtId="41" fontId="34" fillId="3" borderId="11" xfId="10" applyFont="1" applyFill="1" applyBorder="1" applyAlignment="1">
      <alignment horizontal="center" vertical="center"/>
    </xf>
    <xf numFmtId="0" fontId="36" fillId="0" borderId="66" xfId="9" applyFont="1" applyBorder="1" applyAlignment="1">
      <alignment horizontal="center" vertical="center"/>
    </xf>
    <xf numFmtId="41" fontId="36" fillId="0" borderId="67" xfId="10" applyFont="1" applyBorder="1" applyAlignment="1">
      <alignment horizontal="right" vertical="center" indent="2"/>
    </xf>
    <xf numFmtId="0" fontId="36" fillId="0" borderId="9" xfId="9" applyFont="1" applyBorder="1" applyAlignment="1">
      <alignment horizontal="center" vertical="center"/>
    </xf>
    <xf numFmtId="182" fontId="36" fillId="0" borderId="11" xfId="10" applyNumberFormat="1" applyFont="1" applyBorder="1" applyAlignment="1">
      <alignment horizontal="right" vertical="center" indent="2"/>
    </xf>
    <xf numFmtId="41" fontId="34" fillId="0" borderId="0" xfId="9" applyNumberFormat="1" applyFont="1"/>
    <xf numFmtId="0" fontId="34" fillId="0" borderId="68" xfId="9" applyFont="1" applyBorder="1" applyAlignment="1">
      <alignment horizontal="center" vertical="center"/>
    </xf>
    <xf numFmtId="41" fontId="34" fillId="0" borderId="69" xfId="10" applyFont="1" applyBorder="1" applyAlignment="1">
      <alignment horizontal="right" vertical="center" indent="2"/>
    </xf>
    <xf numFmtId="0" fontId="34" fillId="0" borderId="70" xfId="9" applyFont="1" applyBorder="1" applyAlignment="1">
      <alignment horizontal="center" vertical="center"/>
    </xf>
    <xf numFmtId="182" fontId="34" fillId="0" borderId="71" xfId="10" applyNumberFormat="1" applyFont="1" applyBorder="1" applyAlignment="1">
      <alignment horizontal="right" vertical="center" indent="2"/>
    </xf>
    <xf numFmtId="0" fontId="34" fillId="0" borderId="17" xfId="9" applyFont="1" applyBorder="1" applyAlignment="1">
      <alignment vertical="center"/>
    </xf>
    <xf numFmtId="41" fontId="34" fillId="0" borderId="72" xfId="10" applyFont="1" applyBorder="1" applyAlignment="1">
      <alignment horizontal="right" vertical="center" indent="2"/>
    </xf>
    <xf numFmtId="0" fontId="34" fillId="0" borderId="29" xfId="9" applyFont="1" applyBorder="1" applyAlignment="1">
      <alignment vertical="center"/>
    </xf>
    <xf numFmtId="182" fontId="34" fillId="0" borderId="10" xfId="10" applyNumberFormat="1" applyFont="1" applyBorder="1" applyAlignment="1">
      <alignment horizontal="right" vertical="center" indent="2"/>
    </xf>
    <xf numFmtId="0" fontId="34" fillId="0" borderId="19" xfId="9" applyFont="1" applyBorder="1" applyAlignment="1">
      <alignment vertical="center"/>
    </xf>
    <xf numFmtId="41" fontId="34" fillId="0" borderId="73" xfId="10" applyFont="1" applyBorder="1" applyAlignment="1">
      <alignment horizontal="right" vertical="center" indent="2"/>
    </xf>
    <xf numFmtId="0" fontId="34" fillId="0" borderId="74" xfId="9" applyFont="1" applyBorder="1" applyAlignment="1">
      <alignment vertical="center"/>
    </xf>
    <xf numFmtId="182" fontId="34" fillId="0" borderId="31" xfId="10" applyNumberFormat="1" applyFont="1" applyBorder="1" applyAlignment="1">
      <alignment horizontal="right" vertical="center" indent="2"/>
    </xf>
    <xf numFmtId="0" fontId="34" fillId="0" borderId="75" xfId="9" applyFont="1" applyBorder="1" applyAlignment="1">
      <alignment horizontal="center" vertical="center"/>
    </xf>
    <xf numFmtId="41" fontId="34" fillId="0" borderId="76" xfId="10" applyFont="1" applyBorder="1" applyAlignment="1">
      <alignment vertical="center"/>
    </xf>
    <xf numFmtId="0" fontId="34" fillId="0" borderId="77" xfId="9" applyFont="1" applyBorder="1" applyAlignment="1">
      <alignment horizontal="center" vertical="center"/>
    </xf>
    <xf numFmtId="41" fontId="34" fillId="0" borderId="78" xfId="10" applyFont="1" applyBorder="1" applyAlignment="1">
      <alignment horizontal="right" vertical="center" indent="2"/>
    </xf>
    <xf numFmtId="41" fontId="34" fillId="0" borderId="72" xfId="10" applyFont="1" applyBorder="1" applyAlignment="1">
      <alignment vertical="center"/>
    </xf>
    <xf numFmtId="41" fontId="34" fillId="0" borderId="10" xfId="10" applyFont="1" applyBorder="1" applyAlignment="1">
      <alignment horizontal="right" vertical="center" indent="2"/>
    </xf>
    <xf numFmtId="0" fontId="34" fillId="0" borderId="79" xfId="9" applyFont="1" applyBorder="1" applyAlignment="1">
      <alignment vertical="center"/>
    </xf>
    <xf numFmtId="41" fontId="34" fillId="0" borderId="31" xfId="10" applyFont="1" applyBorder="1" applyAlignment="1">
      <alignment horizontal="right" vertical="center" indent="2"/>
    </xf>
    <xf numFmtId="0" fontId="41" fillId="0" borderId="80" xfId="9" applyFont="1" applyBorder="1" applyAlignment="1">
      <alignment horizontal="center" vertical="center"/>
    </xf>
    <xf numFmtId="41" fontId="34" fillId="0" borderId="0" xfId="10" applyFont="1" applyBorder="1" applyAlignment="1">
      <alignment horizontal="right" vertical="center" indent="2"/>
    </xf>
    <xf numFmtId="0" fontId="34" fillId="0" borderId="0" xfId="9" applyFont="1" applyAlignment="1">
      <alignment horizontal="left"/>
    </xf>
    <xf numFmtId="0" fontId="42" fillId="0" borderId="0" xfId="9" applyFont="1"/>
    <xf numFmtId="41" fontId="42" fillId="0" borderId="0" xfId="10" applyFont="1"/>
    <xf numFmtId="41" fontId="34" fillId="0" borderId="0" xfId="10" applyFont="1" applyAlignment="1"/>
    <xf numFmtId="0" fontId="39" fillId="0" borderId="0" xfId="9" applyFont="1"/>
    <xf numFmtId="0" fontId="34" fillId="0" borderId="21" xfId="9" applyFont="1" applyBorder="1"/>
    <xf numFmtId="41" fontId="34" fillId="0" borderId="21" xfId="10" applyFont="1" applyBorder="1" applyAlignment="1"/>
    <xf numFmtId="0" fontId="34" fillId="0" borderId="82" xfId="9" applyFont="1" applyFill="1" applyBorder="1" applyAlignment="1">
      <alignment horizontal="center" vertical="center"/>
    </xf>
    <xf numFmtId="0" fontId="34" fillId="0" borderId="27" xfId="9" applyFont="1" applyBorder="1" applyAlignment="1">
      <alignment horizontal="center" vertical="center"/>
    </xf>
    <xf numFmtId="181" fontId="34" fillId="0" borderId="91" xfId="9" applyNumberFormat="1" applyFont="1" applyBorder="1" applyAlignment="1">
      <alignment vertical="center"/>
    </xf>
    <xf numFmtId="181" fontId="34" fillId="0" borderId="0" xfId="9" applyNumberFormat="1" applyFont="1" applyAlignment="1">
      <alignment vertical="center"/>
    </xf>
    <xf numFmtId="0" fontId="39" fillId="0" borderId="0" xfId="9" applyFont="1" applyAlignment="1">
      <alignment vertical="center"/>
    </xf>
    <xf numFmtId="41" fontId="41" fillId="0" borderId="0" xfId="10" applyFont="1" applyAlignment="1">
      <alignment vertical="center"/>
    </xf>
    <xf numFmtId="0" fontId="41" fillId="0" borderId="0" xfId="9" applyFont="1" applyAlignment="1">
      <alignment vertical="center"/>
    </xf>
    <xf numFmtId="0" fontId="34" fillId="0" borderId="0" xfId="10" applyNumberFormat="1" applyFont="1" applyAlignment="1">
      <alignment horizontal="right" vertical="center"/>
    </xf>
    <xf numFmtId="41" fontId="40" fillId="0" borderId="93" xfId="10" applyFont="1" applyBorder="1" applyAlignment="1">
      <alignment horizontal="center" vertical="center"/>
    </xf>
    <xf numFmtId="41" fontId="40" fillId="0" borderId="85" xfId="10" applyFont="1" applyBorder="1" applyAlignment="1">
      <alignment horizontal="center" vertical="center"/>
    </xf>
    <xf numFmtId="41" fontId="47" fillId="0" borderId="96" xfId="10" applyFont="1" applyBorder="1" applyAlignment="1">
      <alignment horizontal="right" vertical="center"/>
    </xf>
    <xf numFmtId="41" fontId="47" fillId="0" borderId="98" xfId="10" applyFont="1" applyBorder="1" applyAlignment="1">
      <alignment vertical="center"/>
    </xf>
    <xf numFmtId="184" fontId="40" fillId="0" borderId="99" xfId="9" applyNumberFormat="1" applyFont="1" applyBorder="1" applyAlignment="1">
      <alignment horizontal="distributed" vertical="center"/>
    </xf>
    <xf numFmtId="184" fontId="48" fillId="0" borderId="100" xfId="9" applyNumberFormat="1" applyFont="1" applyBorder="1" applyAlignment="1">
      <alignment horizontal="center" vertical="center"/>
    </xf>
    <xf numFmtId="41" fontId="48" fillId="0" borderId="101" xfId="10" applyFont="1" applyBorder="1" applyAlignment="1">
      <alignment vertical="center"/>
    </xf>
    <xf numFmtId="184" fontId="40" fillId="0" borderId="102" xfId="9" applyNumberFormat="1" applyFont="1" applyBorder="1" applyAlignment="1">
      <alignment horizontal="distributed" vertical="center"/>
    </xf>
    <xf numFmtId="184" fontId="41" fillId="0" borderId="100" xfId="9" applyNumberFormat="1" applyFont="1" applyBorder="1" applyAlignment="1">
      <alignment horizontal="center" vertical="center"/>
    </xf>
    <xf numFmtId="41" fontId="41" fillId="0" borderId="103" xfId="10" applyFont="1" applyBorder="1" applyAlignment="1">
      <alignment vertical="center"/>
    </xf>
    <xf numFmtId="184" fontId="41" fillId="0" borderId="17" xfId="9" applyNumberFormat="1" applyFont="1" applyBorder="1" applyAlignment="1">
      <alignment horizontal="distributed" vertical="center"/>
    </xf>
    <xf numFmtId="184" fontId="41" fillId="0" borderId="104" xfId="9" applyNumberFormat="1" applyFont="1" applyBorder="1" applyAlignment="1">
      <alignment horizontal="distributed" vertical="center"/>
    </xf>
    <xf numFmtId="41" fontId="41" fillId="0" borderId="105" xfId="10" applyFont="1" applyBorder="1" applyAlignment="1">
      <alignment vertical="center"/>
    </xf>
    <xf numFmtId="184" fontId="41" fillId="0" borderId="106" xfId="9" applyNumberFormat="1" applyFont="1" applyBorder="1" applyAlignment="1">
      <alignment horizontal="distributed" vertical="center"/>
    </xf>
    <xf numFmtId="41" fontId="41" fillId="0" borderId="104" xfId="10" applyFont="1" applyBorder="1" applyAlignment="1">
      <alignment horizontal="distributed" vertical="center" justifyLastLine="1"/>
    </xf>
    <xf numFmtId="41" fontId="41" fillId="0" borderId="50" xfId="10" applyFont="1" applyBorder="1" applyAlignment="1">
      <alignment vertical="center"/>
    </xf>
    <xf numFmtId="184" fontId="41" fillId="0" borderId="107" xfId="9" applyNumberFormat="1" applyFont="1" applyBorder="1" applyAlignment="1">
      <alignment horizontal="distributed" vertical="center"/>
    </xf>
    <xf numFmtId="41" fontId="34" fillId="0" borderId="0" xfId="9" applyNumberFormat="1" applyFont="1" applyAlignment="1">
      <alignment vertical="center"/>
    </xf>
    <xf numFmtId="41" fontId="41" fillId="0" borderId="108" xfId="10" applyFont="1" applyBorder="1" applyAlignment="1">
      <alignment vertical="center"/>
    </xf>
    <xf numFmtId="184" fontId="41" fillId="0" borderId="109" xfId="9" applyNumberFormat="1" applyFont="1" applyBorder="1" applyAlignment="1">
      <alignment horizontal="distributed" vertical="center"/>
    </xf>
    <xf numFmtId="184" fontId="41" fillId="0" borderId="107" xfId="9" applyNumberFormat="1" applyFont="1" applyBorder="1" applyAlignment="1">
      <alignment horizontal="center" vertical="center"/>
    </xf>
    <xf numFmtId="41" fontId="41" fillId="0" borderId="54" xfId="10" applyFont="1" applyBorder="1" applyAlignment="1">
      <alignment vertical="center"/>
    </xf>
    <xf numFmtId="184" fontId="41" fillId="0" borderId="66" xfId="9" applyNumberFormat="1" applyFont="1" applyBorder="1" applyAlignment="1">
      <alignment horizontal="distributed" vertical="center"/>
    </xf>
    <xf numFmtId="184" fontId="41" fillId="0" borderId="88" xfId="9" applyNumberFormat="1" applyFont="1" applyBorder="1" applyAlignment="1">
      <alignment horizontal="distributed" vertical="center"/>
    </xf>
    <xf numFmtId="41" fontId="41" fillId="0" borderId="110" xfId="10" applyFont="1" applyBorder="1" applyAlignment="1">
      <alignment vertical="center"/>
    </xf>
    <xf numFmtId="184" fontId="41" fillId="0" borderId="111" xfId="9" applyNumberFormat="1" applyFont="1" applyBorder="1" applyAlignment="1">
      <alignment horizontal="distributed" vertical="center"/>
    </xf>
    <xf numFmtId="41" fontId="41" fillId="0" borderId="87" xfId="10" applyFont="1" applyBorder="1" applyAlignment="1">
      <alignment vertical="center"/>
    </xf>
    <xf numFmtId="184" fontId="49" fillId="0" borderId="112" xfId="9" applyNumberFormat="1" applyFont="1" applyBorder="1" applyAlignment="1">
      <alignment horizontal="center" vertical="center"/>
    </xf>
    <xf numFmtId="41" fontId="49" fillId="0" borderId="113" xfId="10" applyFont="1" applyBorder="1" applyAlignment="1">
      <alignment vertical="center"/>
    </xf>
    <xf numFmtId="41" fontId="49" fillId="0" borderId="114" xfId="10" applyFont="1" applyBorder="1" applyAlignment="1">
      <alignment vertical="center"/>
    </xf>
    <xf numFmtId="184" fontId="41" fillId="0" borderId="106" xfId="9" applyNumberFormat="1" applyFont="1" applyBorder="1" applyAlignment="1">
      <alignment vertical="center"/>
    </xf>
    <xf numFmtId="41" fontId="41" fillId="0" borderId="54" xfId="10" applyFont="1" applyFill="1" applyBorder="1" applyAlignment="1">
      <alignment vertical="center"/>
    </xf>
    <xf numFmtId="184" fontId="41" fillId="0" borderId="112" xfId="9" applyNumberFormat="1" applyFont="1" applyBorder="1" applyAlignment="1">
      <alignment horizontal="center" vertical="center"/>
    </xf>
    <xf numFmtId="41" fontId="41" fillId="0" borderId="114" xfId="10" applyFont="1" applyBorder="1" applyAlignment="1">
      <alignment vertical="center"/>
    </xf>
    <xf numFmtId="184" fontId="49" fillId="0" borderId="104" xfId="9" applyNumberFormat="1" applyFont="1" applyBorder="1" applyAlignment="1">
      <alignment horizontal="distributed" vertical="center"/>
    </xf>
    <xf numFmtId="41" fontId="49" fillId="0" borderId="105" xfId="10" applyFont="1" applyBorder="1" applyAlignment="1">
      <alignment vertical="center"/>
    </xf>
    <xf numFmtId="41" fontId="41" fillId="0" borderId="112" xfId="10" applyFont="1" applyBorder="1" applyAlignment="1">
      <alignment horizontal="center" vertical="center"/>
    </xf>
    <xf numFmtId="184" fontId="41" fillId="0" borderId="66" xfId="9" applyNumberFormat="1" applyFont="1" applyBorder="1" applyAlignment="1">
      <alignment vertical="center"/>
    </xf>
    <xf numFmtId="184" fontId="41" fillId="0" borderId="115" xfId="9" applyNumberFormat="1" applyFont="1" applyBorder="1" applyAlignment="1">
      <alignment vertical="center"/>
    </xf>
    <xf numFmtId="41" fontId="41" fillId="0" borderId="116" xfId="10" applyFont="1" applyBorder="1" applyAlignment="1">
      <alignment vertical="center"/>
    </xf>
    <xf numFmtId="184" fontId="41" fillId="0" borderId="115" xfId="9" applyNumberFormat="1" applyFont="1" applyBorder="1" applyAlignment="1">
      <alignment horizontal="distributed" vertical="center"/>
    </xf>
    <xf numFmtId="41" fontId="41" fillId="0" borderId="117" xfId="10" applyFont="1" applyBorder="1" applyAlignment="1">
      <alignment vertical="center"/>
    </xf>
    <xf numFmtId="41" fontId="34" fillId="0" borderId="0" xfId="10" applyFont="1" applyBorder="1" applyAlignment="1">
      <alignment vertical="center"/>
    </xf>
    <xf numFmtId="0" fontId="40" fillId="0" borderId="0" xfId="9" applyFont="1" applyAlignment="1">
      <alignment horizontal="left" vertical="center"/>
    </xf>
    <xf numFmtId="41" fontId="41" fillId="0" borderId="0" xfId="10" applyFont="1" applyAlignment="1">
      <alignment horizontal="right" vertical="center"/>
    </xf>
    <xf numFmtId="0" fontId="41" fillId="0" borderId="0" xfId="9" applyFont="1"/>
    <xf numFmtId="41" fontId="34" fillId="3" borderId="16" xfId="10" applyFont="1" applyFill="1" applyBorder="1" applyAlignment="1">
      <alignment horizontal="center" vertical="center"/>
    </xf>
    <xf numFmtId="41" fontId="36" fillId="0" borderId="16" xfId="10" applyFont="1" applyBorder="1" applyAlignment="1">
      <alignment horizontal="right" vertical="center"/>
    </xf>
    <xf numFmtId="41" fontId="36" fillId="0" borderId="39" xfId="10" applyFont="1" applyBorder="1" applyAlignment="1">
      <alignment vertical="center"/>
    </xf>
    <xf numFmtId="184" fontId="34" fillId="0" borderId="99" xfId="9" applyNumberFormat="1" applyFont="1" applyBorder="1" applyAlignment="1">
      <alignment horizontal="distributed" vertical="center" justifyLastLine="1"/>
    </xf>
    <xf numFmtId="184" fontId="34" fillId="0" borderId="7" xfId="9" applyNumberFormat="1" applyFont="1" applyBorder="1" applyAlignment="1">
      <alignment horizontal="distributed" vertical="center" justifyLastLine="1"/>
    </xf>
    <xf numFmtId="41" fontId="34" fillId="0" borderId="16" xfId="10" applyFont="1" applyBorder="1" applyAlignment="1">
      <alignment horizontal="right" vertical="center"/>
    </xf>
    <xf numFmtId="184" fontId="34" fillId="0" borderId="17" xfId="9" applyNumberFormat="1" applyFont="1" applyBorder="1" applyAlignment="1">
      <alignment horizontal="distributed" vertical="center" justifyLastLine="1"/>
    </xf>
    <xf numFmtId="41" fontId="34" fillId="0" borderId="16" xfId="10" applyFont="1" applyBorder="1" applyAlignment="1">
      <alignment vertical="center"/>
    </xf>
    <xf numFmtId="184" fontId="34" fillId="0" borderId="3" xfId="9" applyNumberFormat="1" applyFont="1" applyBorder="1" applyAlignment="1">
      <alignment horizontal="distributed" vertical="center" justifyLastLine="1"/>
    </xf>
    <xf numFmtId="41" fontId="34" fillId="0" borderId="18" xfId="10" applyFont="1" applyBorder="1" applyAlignment="1">
      <alignment horizontal="right" vertical="center"/>
    </xf>
    <xf numFmtId="184" fontId="34" fillId="0" borderId="2" xfId="9" applyNumberFormat="1" applyFont="1" applyBorder="1" applyAlignment="1">
      <alignment horizontal="distributed" vertical="center" justifyLastLine="1"/>
    </xf>
    <xf numFmtId="41" fontId="34" fillId="0" borderId="10" xfId="10" applyFont="1" applyBorder="1" applyAlignment="1">
      <alignment vertical="center"/>
    </xf>
    <xf numFmtId="41" fontId="34" fillId="0" borderId="10" xfId="10" applyFont="1" applyBorder="1" applyAlignment="1">
      <alignment horizontal="right" vertical="center"/>
    </xf>
    <xf numFmtId="184" fontId="34" fillId="0" borderId="66" xfId="9" applyNumberFormat="1" applyFont="1" applyBorder="1" applyAlignment="1">
      <alignment horizontal="distributed" vertical="center" justifyLastLine="1"/>
    </xf>
    <xf numFmtId="184" fontId="34" fillId="0" borderId="8" xfId="9" applyNumberFormat="1" applyFont="1" applyBorder="1" applyAlignment="1">
      <alignment horizontal="distributed" vertical="center" justifyLastLine="1"/>
    </xf>
    <xf numFmtId="41" fontId="34" fillId="0" borderId="11" xfId="10" applyFont="1" applyBorder="1" applyAlignment="1">
      <alignment horizontal="right" vertical="center"/>
    </xf>
    <xf numFmtId="41" fontId="34" fillId="0" borderId="11" xfId="10" applyFont="1" applyBorder="1" applyAlignment="1">
      <alignment vertical="center"/>
    </xf>
    <xf numFmtId="184" fontId="50" fillId="0" borderId="99" xfId="9" applyNumberFormat="1" applyFont="1" applyBorder="1" applyAlignment="1">
      <alignment horizontal="distributed" vertical="center" justifyLastLine="1"/>
    </xf>
    <xf numFmtId="0" fontId="51" fillId="0" borderId="0" xfId="9" applyFont="1"/>
    <xf numFmtId="41" fontId="34" fillId="0" borderId="120" xfId="10" applyFont="1" applyBorder="1" applyAlignment="1">
      <alignment horizontal="right" vertical="center"/>
    </xf>
    <xf numFmtId="184" fontId="34" fillId="0" borderId="121" xfId="9" applyNumberFormat="1" applyFont="1" applyBorder="1" applyAlignment="1">
      <alignment horizontal="distributed" vertical="center" justifyLastLine="1"/>
    </xf>
    <xf numFmtId="184" fontId="34" fillId="0" borderId="121" xfId="9" applyNumberFormat="1" applyFont="1" applyBorder="1" applyAlignment="1">
      <alignment vertical="center"/>
    </xf>
    <xf numFmtId="0" fontId="34" fillId="0" borderId="66" xfId="9" applyFont="1" applyBorder="1" applyAlignment="1">
      <alignment vertical="center"/>
    </xf>
    <xf numFmtId="0" fontId="34" fillId="0" borderId="8" xfId="9" applyFont="1" applyBorder="1" applyAlignment="1">
      <alignment vertical="center"/>
    </xf>
    <xf numFmtId="41" fontId="34" fillId="0" borderId="122" xfId="10" applyFont="1" applyBorder="1" applyAlignment="1">
      <alignment vertical="center"/>
    </xf>
    <xf numFmtId="41" fontId="34" fillId="0" borderId="123" xfId="10" applyFont="1" applyBorder="1" applyAlignment="1">
      <alignment horizontal="right" vertical="center"/>
    </xf>
    <xf numFmtId="41" fontId="34" fillId="0" borderId="122" xfId="10" applyFont="1" applyBorder="1" applyAlignment="1">
      <alignment horizontal="right" vertical="center"/>
    </xf>
    <xf numFmtId="41" fontId="34" fillId="0" borderId="39" xfId="10" applyFont="1" applyBorder="1" applyAlignment="1">
      <alignment horizontal="right" vertical="center"/>
    </xf>
    <xf numFmtId="184" fontId="34" fillId="0" borderId="19" xfId="9" applyNumberFormat="1" applyFont="1" applyBorder="1" applyAlignment="1">
      <alignment horizontal="distributed" vertical="center" justifyLastLine="1"/>
    </xf>
    <xf numFmtId="184" fontId="34" fillId="0" borderId="20" xfId="9" applyNumberFormat="1" applyFont="1" applyBorder="1" applyAlignment="1">
      <alignment horizontal="distributed" vertical="center" justifyLastLine="1"/>
    </xf>
    <xf numFmtId="41" fontId="34" fillId="0" borderId="31" xfId="10" applyFont="1" applyBorder="1" applyAlignment="1">
      <alignment horizontal="right" vertical="center"/>
    </xf>
    <xf numFmtId="41" fontId="34" fillId="0" borderId="31" xfId="10" applyFont="1" applyBorder="1" applyAlignment="1">
      <alignment vertical="center"/>
    </xf>
    <xf numFmtId="181" fontId="34" fillId="0" borderId="31" xfId="10" applyNumberFormat="1" applyFont="1" applyBorder="1" applyAlignment="1">
      <alignment vertical="center"/>
    </xf>
    <xf numFmtId="177" fontId="35" fillId="0" borderId="0" xfId="11" applyNumberFormat="1" applyFont="1" applyAlignment="1">
      <alignment vertical="center"/>
    </xf>
    <xf numFmtId="0" fontId="35" fillId="0" borderId="17" xfId="11" applyFont="1" applyBorder="1" applyAlignment="1">
      <alignment vertical="center"/>
    </xf>
    <xf numFmtId="0" fontId="34" fillId="0" borderId="57" xfId="9" applyFont="1" applyBorder="1" applyAlignment="1">
      <alignment horizontal="left" vertical="center"/>
    </xf>
    <xf numFmtId="0" fontId="36" fillId="0" borderId="0" xfId="11" applyFont="1" applyAlignment="1">
      <alignment vertical="center"/>
    </xf>
    <xf numFmtId="0" fontId="50" fillId="0" borderId="0" xfId="11" applyFont="1" applyAlignment="1">
      <alignment vertical="center"/>
    </xf>
    <xf numFmtId="41" fontId="50" fillId="0" borderId="0" xfId="12" applyFont="1" applyAlignment="1">
      <alignment vertical="center"/>
    </xf>
    <xf numFmtId="41" fontId="34" fillId="0" borderId="0" xfId="12" applyFont="1" applyBorder="1" applyAlignment="1">
      <alignment vertical="center" shrinkToFit="1"/>
    </xf>
    <xf numFmtId="41" fontId="35" fillId="0" borderId="0" xfId="12" applyFont="1" applyBorder="1" applyAlignment="1">
      <alignment vertical="center" shrinkToFit="1"/>
    </xf>
    <xf numFmtId="0" fontId="35" fillId="0" borderId="0" xfId="12" applyNumberFormat="1" applyFont="1" applyFill="1" applyBorder="1" applyAlignment="1">
      <alignment horizontal="left" vertical="center"/>
    </xf>
    <xf numFmtId="0" fontId="35" fillId="0" borderId="0" xfId="12" applyNumberFormat="1" applyFont="1" applyFill="1" applyBorder="1" applyAlignment="1">
      <alignment horizontal="center" vertical="center"/>
    </xf>
    <xf numFmtId="0" fontId="35" fillId="0" borderId="12" xfId="11" applyFont="1" applyFill="1" applyBorder="1" applyAlignment="1">
      <alignment vertical="center"/>
    </xf>
    <xf numFmtId="176" fontId="35" fillId="0" borderId="3" xfId="12" applyNumberFormat="1" applyFont="1" applyFill="1" applyBorder="1" applyAlignment="1">
      <alignment horizontal="right" vertical="center"/>
    </xf>
    <xf numFmtId="176" fontId="35" fillId="0" borderId="2" xfId="12" applyNumberFormat="1" applyFont="1" applyFill="1" applyBorder="1" applyAlignment="1">
      <alignment horizontal="right" vertical="center"/>
    </xf>
    <xf numFmtId="0" fontId="35" fillId="0" borderId="12" xfId="12" applyNumberFormat="1" applyFont="1" applyFill="1" applyBorder="1" applyAlignment="1">
      <alignment vertical="center"/>
    </xf>
    <xf numFmtId="0" fontId="35" fillId="0" borderId="12" xfId="12" applyNumberFormat="1" applyFont="1" applyFill="1" applyBorder="1" applyAlignment="1">
      <alignment horizontal="left" vertical="center"/>
    </xf>
    <xf numFmtId="176" fontId="35" fillId="5" borderId="7" xfId="12" applyNumberFormat="1" applyFont="1" applyFill="1" applyBorder="1" applyAlignment="1">
      <alignment vertical="center"/>
    </xf>
    <xf numFmtId="176" fontId="35" fillId="0" borderId="3" xfId="12" applyNumberFormat="1" applyFont="1" applyFill="1" applyBorder="1" applyAlignment="1">
      <alignment vertical="center"/>
    </xf>
    <xf numFmtId="176" fontId="52" fillId="0" borderId="3" xfId="12" applyNumberFormat="1" applyFont="1" applyFill="1" applyBorder="1" applyAlignment="1">
      <alignment vertical="center"/>
    </xf>
    <xf numFmtId="176" fontId="35" fillId="5" borderId="2" xfId="12" applyNumberFormat="1" applyFont="1" applyFill="1" applyBorder="1" applyAlignment="1">
      <alignment vertical="center"/>
    </xf>
    <xf numFmtId="41" fontId="35" fillId="0" borderId="0" xfId="12" applyNumberFormat="1" applyFont="1" applyFill="1" applyBorder="1" applyAlignment="1">
      <alignment horizontal="left" vertical="center" shrinkToFit="1"/>
    </xf>
    <xf numFmtId="0" fontId="35" fillId="5" borderId="12" xfId="11" applyFont="1" applyFill="1" applyBorder="1" applyAlignment="1">
      <alignment vertical="center"/>
    </xf>
    <xf numFmtId="176" fontId="35" fillId="5" borderId="3" xfId="12" applyNumberFormat="1" applyFont="1" applyFill="1" applyBorder="1" applyAlignment="1">
      <alignment vertical="center"/>
    </xf>
    <xf numFmtId="0" fontId="17" fillId="0" borderId="0" xfId="11" applyAlignment="1">
      <alignment vertical="center"/>
    </xf>
    <xf numFmtId="41" fontId="35" fillId="0" borderId="10" xfId="12" applyFont="1" applyFill="1" applyBorder="1" applyAlignment="1">
      <alignment horizontal="right" vertical="center"/>
    </xf>
    <xf numFmtId="0" fontId="35" fillId="5" borderId="2" xfId="11" applyFont="1" applyFill="1" applyBorder="1" applyAlignment="1">
      <alignment vertical="center"/>
    </xf>
    <xf numFmtId="0" fontId="35" fillId="0" borderId="2" xfId="11" applyFont="1" applyFill="1" applyBorder="1" applyAlignment="1">
      <alignment vertical="center"/>
    </xf>
    <xf numFmtId="181" fontId="56" fillId="0" borderId="2" xfId="12" applyNumberFormat="1" applyFont="1" applyBorder="1" applyAlignment="1">
      <alignment horizontal="right" vertical="center"/>
    </xf>
    <xf numFmtId="41" fontId="56" fillId="0" borderId="10" xfId="12" applyFont="1" applyBorder="1" applyAlignment="1">
      <alignment vertical="center"/>
    </xf>
    <xf numFmtId="41" fontId="34" fillId="0" borderId="0" xfId="12" applyFont="1" applyAlignment="1">
      <alignment vertical="center"/>
    </xf>
    <xf numFmtId="41" fontId="56" fillId="0" borderId="10" xfId="12" applyFont="1" applyFill="1" applyBorder="1" applyAlignment="1">
      <alignment horizontal="right" vertical="center"/>
    </xf>
    <xf numFmtId="178" fontId="56" fillId="0" borderId="2" xfId="12" applyNumberFormat="1" applyFont="1" applyFill="1" applyBorder="1" applyAlignment="1">
      <alignment vertical="center"/>
    </xf>
    <xf numFmtId="181" fontId="56" fillId="0" borderId="2" xfId="12" applyNumberFormat="1" applyFont="1" applyFill="1" applyBorder="1" applyAlignment="1">
      <alignment horizontal="right" vertical="center"/>
    </xf>
    <xf numFmtId="181" fontId="35" fillId="0" borderId="3" xfId="12" applyNumberFormat="1" applyFont="1" applyBorder="1" applyAlignment="1">
      <alignment horizontal="right" vertical="center"/>
    </xf>
    <xf numFmtId="0" fontId="56" fillId="0" borderId="12" xfId="12" applyNumberFormat="1" applyFont="1" applyFill="1" applyBorder="1" applyAlignment="1">
      <alignment vertical="center"/>
    </xf>
    <xf numFmtId="0" fontId="56" fillId="0" borderId="0" xfId="12" applyNumberFormat="1" applyFont="1" applyFill="1" applyBorder="1" applyAlignment="1">
      <alignment horizontal="center" vertical="center"/>
    </xf>
    <xf numFmtId="41" fontId="61" fillId="0" borderId="0" xfId="12" applyNumberFormat="1" applyFont="1" applyFill="1" applyAlignment="1">
      <alignment vertical="center"/>
    </xf>
    <xf numFmtId="178" fontId="62" fillId="0" borderId="0" xfId="11" applyNumberFormat="1" applyFont="1" applyFill="1" applyBorder="1" applyAlignment="1">
      <alignment vertical="center"/>
    </xf>
    <xf numFmtId="177" fontId="63" fillId="0" borderId="0" xfId="11" applyNumberFormat="1" applyFont="1" applyFill="1" applyBorder="1" applyAlignment="1">
      <alignment vertical="center" shrinkToFit="1"/>
    </xf>
    <xf numFmtId="191" fontId="61" fillId="0" borderId="0" xfId="12" applyNumberFormat="1" applyFont="1" applyFill="1" applyBorder="1" applyAlignment="1">
      <alignment vertical="center" shrinkToFit="1"/>
    </xf>
    <xf numFmtId="178" fontId="61" fillId="0" borderId="0" xfId="11" applyNumberFormat="1" applyFont="1" applyFill="1" applyBorder="1" applyAlignment="1">
      <alignment vertical="center" shrinkToFit="1"/>
    </xf>
    <xf numFmtId="41" fontId="61" fillId="0" borderId="0" xfId="12" applyNumberFormat="1" applyFont="1" applyFill="1" applyBorder="1" applyAlignment="1">
      <alignment vertical="center" shrinkToFit="1"/>
    </xf>
    <xf numFmtId="188" fontId="61" fillId="0" borderId="0" xfId="11" applyNumberFormat="1" applyFont="1" applyFill="1" applyBorder="1" applyAlignment="1">
      <alignment vertical="center"/>
    </xf>
    <xf numFmtId="178" fontId="65" fillId="0" borderId="0" xfId="11" applyNumberFormat="1" applyFont="1" applyFill="1" applyBorder="1" applyAlignment="1">
      <alignment vertical="center"/>
    </xf>
    <xf numFmtId="177" fontId="60" fillId="0" borderId="0" xfId="11" applyNumberFormat="1" applyFont="1" applyFill="1" applyBorder="1" applyAlignment="1">
      <alignment vertical="center" shrinkToFit="1"/>
    </xf>
    <xf numFmtId="191" fontId="64" fillId="0" borderId="0" xfId="12" applyNumberFormat="1" applyFont="1" applyFill="1" applyBorder="1" applyAlignment="1">
      <alignment vertical="center" shrinkToFit="1"/>
    </xf>
    <xf numFmtId="178" fontId="64" fillId="0" borderId="0" xfId="11" applyNumberFormat="1" applyFont="1" applyFill="1" applyBorder="1" applyAlignment="1">
      <alignment vertical="center" shrinkToFit="1"/>
    </xf>
    <xf numFmtId="41" fontId="64" fillId="0" borderId="0" xfId="12" applyNumberFormat="1" applyFont="1" applyFill="1" applyBorder="1" applyAlignment="1">
      <alignment vertical="center" shrinkToFit="1"/>
    </xf>
    <xf numFmtId="41" fontId="64" fillId="0" borderId="0" xfId="12" applyNumberFormat="1" applyFont="1" applyFill="1" applyBorder="1" applyAlignment="1">
      <alignment vertical="center"/>
    </xf>
    <xf numFmtId="0" fontId="64" fillId="0" borderId="1" xfId="12" applyNumberFormat="1" applyFont="1" applyFill="1" applyBorder="1" applyAlignment="1">
      <alignment horizontal="center" vertical="center"/>
    </xf>
    <xf numFmtId="191" fontId="35" fillId="0" borderId="0" xfId="12" applyNumberFormat="1" applyFont="1" applyFill="1" applyBorder="1" applyAlignment="1">
      <alignment horizontal="center" vertical="center" shrinkToFit="1"/>
    </xf>
    <xf numFmtId="0" fontId="64" fillId="0" borderId="0" xfId="12" applyNumberFormat="1" applyFont="1" applyFill="1" applyBorder="1" applyAlignment="1">
      <alignment horizontal="center" vertical="center"/>
    </xf>
    <xf numFmtId="41" fontId="64" fillId="0" borderId="10" xfId="12" applyNumberFormat="1" applyFont="1" applyFill="1" applyBorder="1" applyAlignment="1">
      <alignment vertical="center" shrinkToFit="1"/>
    </xf>
    <xf numFmtId="41" fontId="66" fillId="0" borderId="0" xfId="12" applyNumberFormat="1" applyFont="1" applyFill="1" applyBorder="1" applyAlignment="1">
      <alignment vertical="center" shrinkToFit="1"/>
    </xf>
    <xf numFmtId="0" fontId="35" fillId="0" borderId="0" xfId="12" quotePrefix="1" applyNumberFormat="1" applyFont="1" applyFill="1" applyBorder="1" applyAlignment="1">
      <alignment horizontal="center" vertical="center"/>
    </xf>
    <xf numFmtId="191" fontId="66" fillId="0" borderId="0" xfId="12" applyNumberFormat="1" applyFont="1" applyFill="1" applyBorder="1" applyAlignment="1">
      <alignment vertical="center" shrinkToFit="1"/>
    </xf>
    <xf numFmtId="41" fontId="35" fillId="0" borderId="16" xfId="12" applyNumberFormat="1" applyFont="1" applyFill="1" applyBorder="1" applyAlignment="1">
      <alignment horizontal="left" vertical="center" shrinkToFit="1"/>
    </xf>
    <xf numFmtId="191" fontId="64" fillId="0" borderId="0" xfId="12" applyNumberFormat="1" applyFont="1" applyFill="1" applyBorder="1" applyAlignment="1">
      <alignment horizontal="right" vertical="center" shrinkToFit="1"/>
    </xf>
    <xf numFmtId="41" fontId="64" fillId="0" borderId="0" xfId="12" applyNumberFormat="1" applyFont="1" applyFill="1" applyBorder="1" applyAlignment="1">
      <alignment horizontal="right" vertical="center" shrinkToFit="1"/>
    </xf>
    <xf numFmtId="178" fontId="64" fillId="0" borderId="0" xfId="12" applyNumberFormat="1" applyFont="1" applyFill="1" applyBorder="1" applyAlignment="1">
      <alignment vertical="center" shrinkToFit="1"/>
    </xf>
    <xf numFmtId="178" fontId="64" fillId="0" borderId="0" xfId="12" applyNumberFormat="1" applyFont="1" applyFill="1" applyBorder="1" applyAlignment="1">
      <alignment horizontal="right" vertical="center" shrinkToFit="1"/>
    </xf>
    <xf numFmtId="192" fontId="64" fillId="0" borderId="0" xfId="12" applyNumberFormat="1" applyFont="1" applyFill="1" applyBorder="1" applyAlignment="1">
      <alignment vertical="center" shrinkToFit="1"/>
    </xf>
    <xf numFmtId="43" fontId="66" fillId="0" borderId="0" xfId="12" applyNumberFormat="1" applyFont="1" applyFill="1" applyBorder="1" applyAlignment="1">
      <alignment vertical="center" shrinkToFit="1"/>
    </xf>
    <xf numFmtId="41" fontId="75" fillId="0" borderId="0" xfId="12" applyNumberFormat="1" applyFont="1" applyFill="1" applyAlignment="1">
      <alignment vertical="center"/>
    </xf>
    <xf numFmtId="176" fontId="75" fillId="0" borderId="0" xfId="12" applyNumberFormat="1" applyFont="1" applyFill="1" applyAlignment="1">
      <alignment vertical="center"/>
    </xf>
    <xf numFmtId="41" fontId="76" fillId="0" borderId="0" xfId="12" applyNumberFormat="1" applyFont="1" applyFill="1" applyAlignment="1">
      <alignment vertical="center"/>
    </xf>
    <xf numFmtId="41" fontId="75" fillId="0" borderId="0" xfId="12" applyNumberFormat="1" applyFont="1" applyFill="1" applyAlignment="1">
      <alignment horizontal="center" vertical="center"/>
    </xf>
    <xf numFmtId="177" fontId="61" fillId="0" borderId="0" xfId="11" applyNumberFormat="1" applyFont="1" applyFill="1" applyBorder="1" applyAlignment="1">
      <alignment vertical="center" shrinkToFit="1"/>
    </xf>
    <xf numFmtId="0" fontId="64" fillId="0" borderId="5" xfId="11" applyNumberFormat="1" applyFont="1" applyFill="1" applyBorder="1" applyAlignment="1">
      <alignment vertical="center"/>
    </xf>
    <xf numFmtId="0" fontId="12" fillId="0" borderId="0" xfId="11" applyNumberFormat="1" applyFont="1" applyFill="1" applyBorder="1" applyAlignment="1">
      <alignment vertical="center"/>
    </xf>
    <xf numFmtId="41" fontId="77" fillId="0" borderId="0" xfId="12" applyNumberFormat="1" applyFont="1" applyFill="1" applyAlignment="1">
      <alignment vertical="center"/>
    </xf>
    <xf numFmtId="41" fontId="78" fillId="0" borderId="0" xfId="12" applyNumberFormat="1" applyFont="1" applyFill="1" applyAlignment="1">
      <alignment horizontal="center" vertical="center"/>
    </xf>
    <xf numFmtId="41" fontId="35" fillId="0" borderId="10" xfId="12" applyNumberFormat="1" applyFont="1" applyFill="1" applyBorder="1" applyAlignment="1">
      <alignment vertical="center"/>
    </xf>
    <xf numFmtId="0" fontId="64" fillId="0" borderId="12" xfId="12" applyNumberFormat="1" applyFont="1" applyFill="1" applyBorder="1" applyAlignment="1">
      <alignment horizontal="left" vertical="center"/>
    </xf>
    <xf numFmtId="0" fontId="64" fillId="0" borderId="12" xfId="12" quotePrefix="1" applyNumberFormat="1" applyFont="1" applyFill="1" applyBorder="1" applyAlignment="1">
      <alignment horizontal="left" vertical="center"/>
    </xf>
    <xf numFmtId="41" fontId="64" fillId="0" borderId="0" xfId="12" applyNumberFormat="1" applyFont="1" applyFill="1" applyAlignment="1">
      <alignment vertical="center"/>
    </xf>
    <xf numFmtId="0" fontId="56" fillId="0" borderId="0" xfId="11" applyFont="1" applyFill="1" applyBorder="1" applyAlignment="1">
      <alignment horizontal="center" vertical="center" shrinkToFit="1"/>
    </xf>
    <xf numFmtId="181" fontId="35" fillId="0" borderId="3" xfId="12" applyNumberFormat="1" applyFont="1" applyFill="1" applyBorder="1" applyAlignment="1">
      <alignment horizontal="right" vertical="center"/>
    </xf>
    <xf numFmtId="41" fontId="56" fillId="5" borderId="10" xfId="12" applyFont="1" applyFill="1" applyBorder="1" applyAlignment="1">
      <alignment horizontal="right" vertical="center"/>
    </xf>
    <xf numFmtId="181" fontId="35" fillId="0" borderId="7" xfId="12" applyNumberFormat="1" applyFont="1" applyBorder="1" applyAlignment="1">
      <alignment horizontal="right" vertical="center"/>
    </xf>
    <xf numFmtId="0" fontId="35" fillId="5" borderId="20" xfId="11" applyFont="1" applyFill="1" applyBorder="1" applyAlignment="1">
      <alignment vertical="center"/>
    </xf>
    <xf numFmtId="41" fontId="61" fillId="0" borderId="0" xfId="12" applyFont="1" applyFill="1" applyAlignment="1">
      <alignment vertical="center"/>
    </xf>
    <xf numFmtId="41" fontId="61" fillId="0" borderId="0" xfId="12" applyFont="1" applyFill="1" applyAlignment="1">
      <alignment horizontal="center" vertical="center"/>
    </xf>
    <xf numFmtId="0" fontId="61" fillId="5" borderId="0" xfId="11" applyFont="1" applyFill="1" applyAlignment="1">
      <alignment vertical="center"/>
    </xf>
    <xf numFmtId="0" fontId="74" fillId="0" borderId="0" xfId="11" applyFont="1" applyAlignment="1">
      <alignment vertical="center"/>
    </xf>
    <xf numFmtId="41" fontId="74" fillId="0" borderId="0" xfId="12" applyFont="1" applyFill="1" applyAlignment="1">
      <alignment vertical="center"/>
    </xf>
    <xf numFmtId="176" fontId="74" fillId="0" borderId="0" xfId="12" applyNumberFormat="1" applyFont="1" applyFill="1" applyAlignment="1">
      <alignment vertical="center"/>
    </xf>
    <xf numFmtId="178" fontId="35" fillId="0" borderId="0" xfId="11" applyNumberFormat="1" applyFont="1" applyAlignment="1">
      <alignment vertical="center"/>
    </xf>
    <xf numFmtId="41" fontId="56" fillId="0" borderId="0" xfId="12" applyFont="1" applyAlignment="1">
      <alignment vertical="center"/>
    </xf>
    <xf numFmtId="0" fontId="89" fillId="0" borderId="0" xfId="11" applyFont="1" applyAlignment="1">
      <alignment vertical="center"/>
    </xf>
    <xf numFmtId="41" fontId="89" fillId="0" borderId="0" xfId="12" applyFont="1" applyAlignment="1">
      <alignment vertical="center"/>
    </xf>
    <xf numFmtId="177" fontId="40" fillId="0" borderId="0" xfId="11" applyNumberFormat="1" applyFont="1" applyAlignment="1">
      <alignment vertical="center"/>
    </xf>
    <xf numFmtId="191" fontId="34" fillId="0" borderId="0" xfId="12" applyNumberFormat="1" applyFont="1" applyBorder="1" applyAlignment="1">
      <alignment vertical="center" shrinkToFit="1"/>
    </xf>
    <xf numFmtId="191" fontId="35" fillId="0" borderId="0" xfId="12" applyNumberFormat="1" applyFont="1" applyBorder="1" applyAlignment="1">
      <alignment vertical="center" shrinkToFit="1"/>
    </xf>
    <xf numFmtId="41" fontId="35" fillId="5" borderId="37" xfId="12" applyFont="1" applyFill="1" applyBorder="1" applyAlignment="1">
      <alignment vertical="center"/>
    </xf>
    <xf numFmtId="41" fontId="35" fillId="5" borderId="22" xfId="12" applyFont="1" applyFill="1" applyBorder="1" applyAlignment="1">
      <alignment horizontal="center" vertical="center"/>
    </xf>
    <xf numFmtId="41" fontId="35" fillId="5" borderId="10" xfId="12" applyFont="1" applyFill="1" applyBorder="1" applyAlignment="1">
      <alignment horizontal="right" vertical="center"/>
    </xf>
    <xf numFmtId="0" fontId="35" fillId="5" borderId="2" xfId="11" applyFont="1" applyFill="1" applyBorder="1" applyAlignment="1">
      <alignment vertical="center" wrapText="1"/>
    </xf>
    <xf numFmtId="41" fontId="35" fillId="5" borderId="10" xfId="12" applyFont="1" applyFill="1" applyBorder="1" applyAlignment="1">
      <alignment vertical="center"/>
    </xf>
    <xf numFmtId="191" fontId="52" fillId="0" borderId="0" xfId="12" applyNumberFormat="1" applyFont="1" applyBorder="1" applyAlignment="1">
      <alignment vertical="center" shrinkToFit="1"/>
    </xf>
    <xf numFmtId="41" fontId="14" fillId="5" borderId="10" xfId="12" applyFont="1" applyFill="1" applyBorder="1" applyAlignment="1">
      <alignment vertical="center"/>
    </xf>
    <xf numFmtId="178" fontId="35" fillId="5" borderId="10" xfId="12" applyNumberFormat="1" applyFont="1" applyFill="1" applyBorder="1" applyAlignment="1">
      <alignment horizontal="right" vertical="center"/>
    </xf>
    <xf numFmtId="41" fontId="60" fillId="5" borderId="10" xfId="12" applyFont="1" applyFill="1" applyBorder="1" applyAlignment="1">
      <alignment vertical="center"/>
    </xf>
    <xf numFmtId="0" fontId="35" fillId="0" borderId="0" xfId="11" applyFont="1" applyAlignment="1">
      <alignment horizontal="center" vertical="center"/>
    </xf>
    <xf numFmtId="41" fontId="35" fillId="5" borderId="11" xfId="12" applyFont="1" applyFill="1" applyBorder="1" applyAlignment="1">
      <alignment vertical="center"/>
    </xf>
    <xf numFmtId="178" fontId="35" fillId="5" borderId="10" xfId="12" applyNumberFormat="1" applyFont="1" applyFill="1" applyBorder="1" applyAlignment="1">
      <alignment horizontal="left" vertical="center"/>
    </xf>
    <xf numFmtId="0" fontId="35" fillId="5" borderId="12" xfId="11" applyFont="1" applyFill="1" applyBorder="1" applyAlignment="1">
      <alignment vertical="center" wrapText="1"/>
    </xf>
    <xf numFmtId="191" fontId="35" fillId="2" borderId="0" xfId="12" applyNumberFormat="1" applyFont="1" applyFill="1" applyBorder="1" applyAlignment="1">
      <alignment vertical="center" shrinkToFit="1"/>
    </xf>
    <xf numFmtId="41" fontId="35" fillId="5" borderId="0" xfId="12" applyFont="1" applyFill="1" applyBorder="1" applyAlignment="1">
      <alignment vertical="center"/>
    </xf>
    <xf numFmtId="41" fontId="35" fillId="5" borderId="10" xfId="12" applyFont="1" applyFill="1" applyBorder="1" applyAlignment="1">
      <alignment horizontal="left" vertical="center"/>
    </xf>
    <xf numFmtId="189" fontId="35" fillId="0" borderId="0" xfId="11" applyNumberFormat="1" applyFont="1" applyAlignment="1">
      <alignment vertical="center" shrinkToFit="1"/>
    </xf>
    <xf numFmtId="178" fontId="35" fillId="0" borderId="0" xfId="11" applyNumberFormat="1" applyFont="1" applyAlignment="1">
      <alignment vertical="center" shrinkToFit="1"/>
    </xf>
    <xf numFmtId="177" fontId="35" fillId="0" borderId="0" xfId="11" applyNumberFormat="1" applyFont="1" applyAlignment="1">
      <alignment vertical="center" shrinkToFit="1"/>
    </xf>
    <xf numFmtId="188" fontId="35" fillId="0" borderId="0" xfId="11" applyNumberFormat="1" applyFont="1" applyAlignment="1">
      <alignment vertical="center"/>
    </xf>
    <xf numFmtId="178" fontId="52" fillId="5" borderId="10" xfId="12" applyNumberFormat="1" applyFont="1" applyFill="1" applyBorder="1" applyAlignment="1">
      <alignment horizontal="right" vertical="center"/>
    </xf>
    <xf numFmtId="178" fontId="35" fillId="5" borderId="10" xfId="12" applyNumberFormat="1" applyFont="1" applyFill="1" applyBorder="1" applyAlignment="1">
      <alignment vertical="center"/>
    </xf>
    <xf numFmtId="178" fontId="55" fillId="0" borderId="0" xfId="11" applyNumberFormat="1" applyFont="1" applyAlignment="1">
      <alignment vertical="center"/>
    </xf>
    <xf numFmtId="177" fontId="52" fillId="0" borderId="0" xfId="11" applyNumberFormat="1" applyFont="1" applyAlignment="1">
      <alignment vertical="center" shrinkToFit="1"/>
    </xf>
    <xf numFmtId="178" fontId="56" fillId="0" borderId="0" xfId="11" applyNumberFormat="1" applyFont="1" applyAlignment="1">
      <alignment vertical="center"/>
    </xf>
    <xf numFmtId="178" fontId="52" fillId="0" borderId="0" xfId="11" applyNumberFormat="1" applyFont="1" applyAlignment="1">
      <alignment vertical="center"/>
    </xf>
    <xf numFmtId="177" fontId="56" fillId="0" borderId="0" xfId="11" applyNumberFormat="1" applyFont="1" applyAlignment="1">
      <alignment vertical="center" shrinkToFit="1"/>
    </xf>
    <xf numFmtId="191" fontId="56" fillId="0" borderId="0" xfId="12" applyNumberFormat="1" applyFont="1" applyBorder="1" applyAlignment="1">
      <alignment horizontal="right" vertical="center" shrinkToFit="1"/>
    </xf>
    <xf numFmtId="178" fontId="56" fillId="0" borderId="0" xfId="11" applyNumberFormat="1" applyFont="1" applyAlignment="1">
      <alignment horizontal="center" vertical="center" shrinkToFit="1"/>
    </xf>
    <xf numFmtId="0" fontId="56" fillId="5" borderId="12" xfId="11" applyFont="1" applyFill="1" applyBorder="1" applyAlignment="1">
      <alignment vertical="center" shrinkToFit="1"/>
    </xf>
    <xf numFmtId="0" fontId="35" fillId="5" borderId="6" xfId="11" applyFont="1" applyFill="1" applyBorder="1" applyAlignment="1">
      <alignment vertical="center" shrinkToFit="1"/>
    </xf>
    <xf numFmtId="0" fontId="35" fillId="5" borderId="1" xfId="11" applyFont="1" applyFill="1" applyBorder="1" applyAlignment="1">
      <alignment vertical="center" shrinkToFit="1"/>
    </xf>
    <xf numFmtId="178" fontId="35" fillId="5" borderId="0" xfId="11" applyNumberFormat="1" applyFont="1" applyFill="1" applyAlignment="1">
      <alignment vertical="center"/>
    </xf>
    <xf numFmtId="178" fontId="35" fillId="5" borderId="0" xfId="11" applyNumberFormat="1" applyFont="1" applyFill="1" applyAlignment="1">
      <alignment vertical="center" shrinkToFit="1"/>
    </xf>
    <xf numFmtId="191" fontId="35" fillId="5" borderId="0" xfId="12" applyNumberFormat="1" applyFont="1" applyFill="1" applyBorder="1" applyAlignment="1">
      <alignment vertical="center" shrinkToFit="1"/>
    </xf>
    <xf numFmtId="197" fontId="35" fillId="0" borderId="0" xfId="11" applyNumberFormat="1" applyFont="1" applyAlignment="1">
      <alignment vertical="center" shrinkToFit="1"/>
    </xf>
    <xf numFmtId="195" fontId="35" fillId="0" borderId="0" xfId="11" applyNumberFormat="1" applyFont="1" applyAlignment="1">
      <alignment vertical="center" shrinkToFit="1"/>
    </xf>
    <xf numFmtId="41" fontId="52" fillId="5" borderId="10" xfId="12" applyFont="1" applyFill="1" applyBorder="1" applyAlignment="1">
      <alignment horizontal="right" vertical="center"/>
    </xf>
    <xf numFmtId="0" fontId="35" fillId="5" borderId="3" xfId="11" applyFont="1" applyFill="1" applyBorder="1" applyAlignment="1">
      <alignment vertical="center"/>
    </xf>
    <xf numFmtId="191" fontId="35" fillId="0" borderId="0" xfId="12" applyNumberFormat="1" applyFont="1" applyBorder="1" applyAlignment="1">
      <alignment horizontal="center" vertical="center" shrinkToFit="1"/>
    </xf>
    <xf numFmtId="177" fontId="35" fillId="5" borderId="0" xfId="11" applyNumberFormat="1" applyFont="1" applyFill="1" applyBorder="1" applyAlignment="1">
      <alignment vertical="center"/>
    </xf>
    <xf numFmtId="177" fontId="35" fillId="5" borderId="10" xfId="12" applyNumberFormat="1" applyFont="1" applyFill="1" applyBorder="1" applyAlignment="1">
      <alignment vertical="center"/>
    </xf>
    <xf numFmtId="0" fontId="35" fillId="5" borderId="121" xfId="11" applyFont="1" applyFill="1" applyBorder="1" applyAlignment="1">
      <alignment vertical="center"/>
    </xf>
    <xf numFmtId="176" fontId="35" fillId="5" borderId="29" xfId="12" applyNumberFormat="1" applyFont="1" applyFill="1" applyBorder="1" applyAlignment="1">
      <alignment horizontal="right" vertical="center"/>
    </xf>
    <xf numFmtId="177" fontId="40" fillId="0" borderId="0" xfId="0" applyNumberFormat="1" applyFont="1" applyAlignment="1">
      <alignment vertical="center"/>
    </xf>
    <xf numFmtId="177" fontId="41" fillId="0" borderId="0" xfId="0" applyNumberFormat="1" applyFont="1" applyAlignment="1">
      <alignment vertical="center"/>
    </xf>
    <xf numFmtId="177" fontId="41" fillId="0" borderId="0" xfId="12" applyNumberFormat="1" applyFont="1" applyAlignment="1">
      <alignment vertical="center"/>
    </xf>
    <xf numFmtId="177" fontId="41" fillId="0" borderId="0" xfId="12" applyNumberFormat="1" applyFont="1" applyAlignment="1">
      <alignment horizontal="center" vertical="center"/>
    </xf>
    <xf numFmtId="177" fontId="41" fillId="0" borderId="0" xfId="0" applyNumberFormat="1" applyFont="1" applyAlignment="1">
      <alignment horizontal="right" vertical="center"/>
    </xf>
    <xf numFmtId="177" fontId="34" fillId="0" borderId="21" xfId="0" applyNumberFormat="1" applyFont="1" applyBorder="1" applyAlignment="1">
      <alignment vertical="center"/>
    </xf>
    <xf numFmtId="177" fontId="34" fillId="0" borderId="0" xfId="0" applyNumberFormat="1" applyFont="1" applyAlignment="1">
      <alignment horizontal="center" vertical="center"/>
    </xf>
    <xf numFmtId="177" fontId="34" fillId="0" borderId="0" xfId="12" applyNumberFormat="1" applyFont="1" applyAlignment="1">
      <alignment horizontal="right" vertical="center"/>
    </xf>
    <xf numFmtId="177" fontId="35" fillId="5" borderId="0" xfId="0" quotePrefix="1" applyNumberFormat="1" applyFont="1" applyFill="1" applyBorder="1" applyAlignment="1">
      <alignment horizontal="center" vertical="center"/>
    </xf>
    <xf numFmtId="177" fontId="52" fillId="5" borderId="10" xfId="12" applyNumberFormat="1" applyFont="1" applyFill="1" applyBorder="1" applyAlignment="1">
      <alignment vertical="center"/>
    </xf>
    <xf numFmtId="177" fontId="35" fillId="6" borderId="125" xfId="0" applyNumberFormat="1" applyFont="1" applyFill="1" applyBorder="1" applyAlignment="1">
      <alignment horizontal="center" vertical="center"/>
    </xf>
    <xf numFmtId="41" fontId="52" fillId="6" borderId="130" xfId="12" applyFont="1" applyFill="1" applyBorder="1" applyAlignment="1">
      <alignment horizontal="right" vertical="center" wrapText="1"/>
    </xf>
    <xf numFmtId="176" fontId="52" fillId="6" borderId="130" xfId="12" applyNumberFormat="1" applyFont="1" applyFill="1" applyBorder="1" applyAlignment="1">
      <alignment horizontal="right" vertical="center" wrapText="1"/>
    </xf>
    <xf numFmtId="177" fontId="35" fillId="6" borderId="136" xfId="0" applyNumberFormat="1" applyFont="1" applyFill="1" applyBorder="1" applyAlignment="1">
      <alignment horizontal="center" vertical="center"/>
    </xf>
    <xf numFmtId="177" fontId="35" fillId="6" borderId="64" xfId="0" applyNumberFormat="1" applyFont="1" applyFill="1" applyBorder="1" applyAlignment="1">
      <alignment horizontal="center" vertical="center"/>
    </xf>
    <xf numFmtId="177" fontId="35" fillId="6" borderId="65" xfId="0" applyNumberFormat="1" applyFont="1" applyFill="1" applyBorder="1" applyAlignment="1">
      <alignment horizontal="center" vertical="center"/>
    </xf>
    <xf numFmtId="177" fontId="35" fillId="5" borderId="126" xfId="0" applyNumberFormat="1" applyFont="1" applyFill="1" applyBorder="1" applyAlignment="1">
      <alignment vertical="center" wrapText="1"/>
    </xf>
    <xf numFmtId="177" fontId="35" fillId="5" borderId="121" xfId="0" applyNumberFormat="1" applyFont="1" applyFill="1" applyBorder="1" applyAlignment="1">
      <alignment vertical="center" wrapText="1"/>
    </xf>
    <xf numFmtId="177" fontId="35" fillId="5" borderId="12" xfId="0" applyNumberFormat="1" applyFont="1" applyFill="1" applyBorder="1" applyAlignment="1">
      <alignment horizontal="left" vertical="center" wrapText="1"/>
    </xf>
    <xf numFmtId="177" fontId="35" fillId="5" borderId="12" xfId="0" applyNumberFormat="1" applyFont="1" applyFill="1" applyBorder="1" applyAlignment="1">
      <alignment vertical="center"/>
    </xf>
    <xf numFmtId="177" fontId="35" fillId="5" borderId="12" xfId="0" applyNumberFormat="1" applyFont="1" applyFill="1" applyBorder="1" applyAlignment="1">
      <alignment horizontal="center" vertical="center" wrapText="1"/>
    </xf>
    <xf numFmtId="177" fontId="35" fillId="5" borderId="2" xfId="0" applyNumberFormat="1" applyFont="1" applyFill="1" applyBorder="1" applyAlignment="1">
      <alignment vertical="center"/>
    </xf>
    <xf numFmtId="177" fontId="35" fillId="5" borderId="3" xfId="0" applyNumberFormat="1" applyFont="1" applyFill="1" applyBorder="1" applyAlignment="1">
      <alignment vertical="center" wrapText="1"/>
    </xf>
    <xf numFmtId="177" fontId="35" fillId="5" borderId="2" xfId="0" applyNumberFormat="1" applyFont="1" applyFill="1" applyBorder="1" applyAlignment="1">
      <alignment vertical="center" wrapText="1"/>
    </xf>
    <xf numFmtId="177" fontId="35" fillId="5" borderId="2" xfId="0" applyNumberFormat="1" applyFont="1" applyFill="1" applyBorder="1" applyAlignment="1">
      <alignment horizontal="center" vertical="center" wrapText="1"/>
    </xf>
    <xf numFmtId="177" fontId="35" fillId="5" borderId="8" xfId="0" applyNumberFormat="1" applyFont="1" applyFill="1" applyBorder="1" applyAlignment="1">
      <alignment horizontal="center" vertical="center" wrapText="1"/>
    </xf>
    <xf numFmtId="185" fontId="35" fillId="5" borderId="3" xfId="12" applyNumberFormat="1" applyFont="1" applyFill="1" applyBorder="1" applyAlignment="1">
      <alignment vertical="center"/>
    </xf>
    <xf numFmtId="176" fontId="35" fillId="5" borderId="3" xfId="12" applyNumberFormat="1" applyFont="1" applyFill="1" applyBorder="1" applyAlignment="1">
      <alignment horizontal="right" vertical="center" shrinkToFit="1"/>
    </xf>
    <xf numFmtId="177" fontId="52" fillId="5" borderId="30" xfId="0" applyNumberFormat="1" applyFont="1" applyFill="1" applyBorder="1" applyAlignment="1">
      <alignment vertical="center"/>
    </xf>
    <xf numFmtId="177" fontId="52" fillId="5" borderId="1" xfId="0" applyNumberFormat="1" applyFont="1" applyFill="1" applyBorder="1" applyAlignment="1">
      <alignment horizontal="center" vertical="center"/>
    </xf>
    <xf numFmtId="177" fontId="52" fillId="5" borderId="18" xfId="12" applyNumberFormat="1" applyFont="1" applyFill="1" applyBorder="1" applyAlignment="1">
      <alignment vertical="center"/>
    </xf>
    <xf numFmtId="185" fontId="35" fillId="5" borderId="2" xfId="12" applyNumberFormat="1" applyFont="1" applyFill="1" applyBorder="1" applyAlignment="1">
      <alignment vertical="center"/>
    </xf>
    <xf numFmtId="176" fontId="35" fillId="5" borderId="2" xfId="12" applyNumberFormat="1" applyFont="1" applyFill="1" applyBorder="1" applyAlignment="1">
      <alignment horizontal="right" vertical="center" shrinkToFit="1"/>
    </xf>
    <xf numFmtId="41" fontId="35" fillId="5" borderId="12" xfId="12" applyFont="1" applyFill="1" applyBorder="1" applyAlignment="1">
      <alignment vertical="center"/>
    </xf>
    <xf numFmtId="186" fontId="35" fillId="5" borderId="12" xfId="0" applyNumberFormat="1" applyFont="1" applyFill="1" applyBorder="1" applyAlignment="1">
      <alignment vertical="center"/>
    </xf>
    <xf numFmtId="176" fontId="35" fillId="5" borderId="8" xfId="12" applyNumberFormat="1" applyFont="1" applyFill="1" applyBorder="1" applyAlignment="1">
      <alignment vertical="center"/>
    </xf>
    <xf numFmtId="177" fontId="35" fillId="5" borderId="4" xfId="12" applyNumberFormat="1" applyFont="1" applyFill="1" applyBorder="1" applyAlignment="1">
      <alignment vertical="center"/>
    </xf>
    <xf numFmtId="177" fontId="35" fillId="5" borderId="5" xfId="12" applyNumberFormat="1" applyFont="1" applyFill="1" applyBorder="1" applyAlignment="1">
      <alignment horizontal="center" vertical="center"/>
    </xf>
    <xf numFmtId="176" fontId="35" fillId="5" borderId="7" xfId="12" applyNumberFormat="1" applyFont="1" applyFill="1" applyBorder="1" applyAlignment="1">
      <alignment horizontal="right" vertical="center" shrinkToFit="1"/>
    </xf>
    <xf numFmtId="177" fontId="35" fillId="5" borderId="16" xfId="0" applyNumberFormat="1" applyFont="1" applyFill="1" applyBorder="1" applyAlignment="1">
      <alignment vertical="center"/>
    </xf>
    <xf numFmtId="177" fontId="35" fillId="5" borderId="25" xfId="12" applyNumberFormat="1" applyFont="1" applyFill="1" applyBorder="1" applyAlignment="1">
      <alignment vertical="center"/>
    </xf>
    <xf numFmtId="177" fontId="35" fillId="5" borderId="6" xfId="12" applyNumberFormat="1" applyFont="1" applyFill="1" applyBorder="1" applyAlignment="1">
      <alignment horizontal="center" vertical="center"/>
    </xf>
    <xf numFmtId="181" fontId="35" fillId="5" borderId="3" xfId="12" applyNumberFormat="1" applyFont="1" applyFill="1" applyBorder="1" applyAlignment="1">
      <alignment vertical="center"/>
    </xf>
    <xf numFmtId="181" fontId="35" fillId="5" borderId="2" xfId="12" applyNumberFormat="1" applyFont="1" applyFill="1" applyBorder="1" applyAlignment="1">
      <alignment vertical="center"/>
    </xf>
    <xf numFmtId="177" fontId="35" fillId="5" borderId="0" xfId="0" applyNumberFormat="1" applyFont="1" applyFill="1" applyBorder="1" applyAlignment="1">
      <alignment horizontal="center" vertical="center"/>
    </xf>
    <xf numFmtId="181" fontId="35" fillId="5" borderId="7" xfId="12" applyNumberFormat="1" applyFont="1" applyFill="1" applyBorder="1" applyAlignment="1">
      <alignment vertical="center"/>
    </xf>
    <xf numFmtId="177" fontId="35" fillId="5" borderId="16" xfId="0" applyNumberFormat="1" applyFont="1" applyFill="1" applyBorder="1" applyAlignment="1">
      <alignment horizontal="right" vertical="center"/>
    </xf>
    <xf numFmtId="177" fontId="35" fillId="5" borderId="29" xfId="0" applyNumberFormat="1" applyFont="1" applyFill="1" applyBorder="1" applyAlignment="1">
      <alignment vertical="center"/>
    </xf>
    <xf numFmtId="181" fontId="35" fillId="5" borderId="8" xfId="12" applyNumberFormat="1" applyFont="1" applyFill="1" applyBorder="1" applyAlignment="1">
      <alignment vertical="center"/>
    </xf>
    <xf numFmtId="177" fontId="35" fillId="5" borderId="11" xfId="0" applyNumberFormat="1" applyFont="1" applyFill="1" applyBorder="1" applyAlignment="1">
      <alignment horizontal="right" vertical="center"/>
    </xf>
    <xf numFmtId="176" fontId="35" fillId="5" borderId="30" xfId="12" applyNumberFormat="1" applyFont="1" applyFill="1" applyBorder="1" applyAlignment="1">
      <alignment vertical="center"/>
    </xf>
    <xf numFmtId="177" fontId="52" fillId="5" borderId="30" xfId="12" applyNumberFormat="1" applyFont="1" applyFill="1" applyBorder="1" applyAlignment="1">
      <alignment vertical="center"/>
    </xf>
    <xf numFmtId="177" fontId="35" fillId="5" borderId="1" xfId="12" applyNumberFormat="1" applyFont="1" applyFill="1" applyBorder="1" applyAlignment="1">
      <alignment horizontal="center" vertical="center"/>
    </xf>
    <xf numFmtId="177" fontId="52" fillId="5" borderId="18" xfId="0" applyNumberFormat="1" applyFont="1" applyFill="1" applyBorder="1" applyAlignment="1">
      <alignment horizontal="right" vertical="center"/>
    </xf>
    <xf numFmtId="182" fontId="35" fillId="5" borderId="3" xfId="12" applyNumberFormat="1" applyFont="1" applyFill="1" applyBorder="1" applyAlignment="1">
      <alignment vertical="center"/>
    </xf>
    <xf numFmtId="0" fontId="35" fillId="5" borderId="1" xfId="11" applyFont="1" applyFill="1" applyBorder="1" applyAlignment="1">
      <alignment horizontal="center" vertical="center" shrinkToFit="1"/>
    </xf>
    <xf numFmtId="182" fontId="35" fillId="5" borderId="18" xfId="11" applyNumberFormat="1" applyFont="1" applyFill="1" applyBorder="1" applyAlignment="1">
      <alignment vertical="center" shrinkToFit="1"/>
    </xf>
    <xf numFmtId="182" fontId="35" fillId="5" borderId="7" xfId="12" applyNumberFormat="1" applyFont="1" applyFill="1" applyBorder="1" applyAlignment="1">
      <alignment vertical="center"/>
    </xf>
    <xf numFmtId="0" fontId="35" fillId="5" borderId="25" xfId="11" applyFont="1" applyFill="1" applyBorder="1" applyAlignment="1">
      <alignment vertical="center" shrinkToFit="1"/>
    </xf>
    <xf numFmtId="0" fontId="35" fillId="5" borderId="6" xfId="11" applyFont="1" applyFill="1" applyBorder="1" applyAlignment="1">
      <alignment horizontal="center" vertical="center" shrinkToFit="1"/>
    </xf>
    <xf numFmtId="182" fontId="35" fillId="5" borderId="16" xfId="11" applyNumberFormat="1" applyFont="1" applyFill="1" applyBorder="1" applyAlignment="1">
      <alignment vertical="center" shrinkToFit="1"/>
    </xf>
    <xf numFmtId="0" fontId="53" fillId="5" borderId="2" xfId="11" applyFont="1" applyFill="1" applyBorder="1" applyAlignment="1">
      <alignment vertical="center" wrapText="1"/>
    </xf>
    <xf numFmtId="182" fontId="35" fillId="5" borderId="2" xfId="12" applyNumberFormat="1" applyFont="1" applyFill="1" applyBorder="1" applyAlignment="1">
      <alignment vertical="center"/>
    </xf>
    <xf numFmtId="0" fontId="52" fillId="5" borderId="12" xfId="11" applyFont="1" applyFill="1" applyBorder="1" applyAlignment="1">
      <alignment vertical="center" shrinkToFit="1"/>
    </xf>
    <xf numFmtId="177" fontId="52" fillId="5" borderId="18" xfId="11" applyNumberFormat="1" applyFont="1" applyFill="1" applyBorder="1" applyAlignment="1">
      <alignment vertical="center" shrinkToFit="1"/>
    </xf>
    <xf numFmtId="177" fontId="52" fillId="5" borderId="10" xfId="11" applyNumberFormat="1" applyFont="1" applyFill="1" applyBorder="1" applyAlignment="1">
      <alignment vertical="center" shrinkToFit="1"/>
    </xf>
    <xf numFmtId="0" fontId="53" fillId="5" borderId="29" xfId="11" applyFont="1" applyFill="1" applyBorder="1" applyAlignment="1">
      <alignment vertical="center" wrapText="1"/>
    </xf>
    <xf numFmtId="177" fontId="35" fillId="5" borderId="16" xfId="11" applyNumberFormat="1" applyFont="1" applyFill="1" applyBorder="1" applyAlignment="1">
      <alignment vertical="center" shrinkToFit="1"/>
    </xf>
    <xf numFmtId="0" fontId="50" fillId="5" borderId="2" xfId="11" applyFont="1" applyFill="1" applyBorder="1" applyAlignment="1">
      <alignment vertical="center" wrapText="1"/>
    </xf>
    <xf numFmtId="0" fontId="35" fillId="5" borderId="27" xfId="11" applyFont="1" applyFill="1" applyBorder="1" applyAlignment="1">
      <alignment vertical="center"/>
    </xf>
    <xf numFmtId="0" fontId="35" fillId="5" borderId="28" xfId="11" applyFont="1" applyFill="1" applyBorder="1" applyAlignment="1">
      <alignment vertical="center" wrapText="1"/>
    </xf>
    <xf numFmtId="0" fontId="35" fillId="5" borderId="20" xfId="11" applyFont="1" applyFill="1" applyBorder="1" applyAlignment="1">
      <alignment vertical="center" wrapText="1"/>
    </xf>
    <xf numFmtId="182" fontId="35" fillId="5" borderId="20" xfId="12" applyNumberFormat="1" applyFont="1" applyFill="1" applyBorder="1" applyAlignment="1">
      <alignment vertical="center"/>
    </xf>
    <xf numFmtId="176" fontId="35" fillId="5" borderId="20" xfId="12" applyNumberFormat="1" applyFont="1" applyFill="1" applyBorder="1" applyAlignment="1">
      <alignment vertical="center"/>
    </xf>
    <xf numFmtId="0" fontId="35" fillId="5" borderId="21" xfId="11" applyFont="1" applyFill="1" applyBorder="1" applyAlignment="1">
      <alignment vertical="center" shrinkToFit="1"/>
    </xf>
    <xf numFmtId="0" fontId="35" fillId="5" borderId="21" xfId="11" applyFont="1" applyFill="1" applyBorder="1" applyAlignment="1">
      <alignment horizontal="center" vertical="center" shrinkToFit="1"/>
    </xf>
    <xf numFmtId="177" fontId="35" fillId="5" borderId="31" xfId="11" applyNumberFormat="1" applyFont="1" applyFill="1" applyBorder="1" applyAlignment="1">
      <alignment vertical="center" shrinkToFit="1"/>
    </xf>
    <xf numFmtId="177" fontId="35" fillId="5" borderId="34" xfId="0" applyNumberFormat="1" applyFont="1" applyFill="1" applyBorder="1" applyAlignment="1">
      <alignment vertical="center"/>
    </xf>
    <xf numFmtId="176" fontId="35" fillId="5" borderId="23" xfId="12" applyNumberFormat="1" applyFont="1" applyFill="1" applyBorder="1" applyAlignment="1">
      <alignment vertical="center"/>
    </xf>
    <xf numFmtId="176" fontId="35" fillId="5" borderId="23" xfId="12" applyNumberFormat="1" applyFont="1" applyFill="1" applyBorder="1" applyAlignment="1">
      <alignment horizontal="right" vertical="center" shrinkToFit="1"/>
    </xf>
    <xf numFmtId="177" fontId="35" fillId="5" borderId="37" xfId="12" applyNumberFormat="1" applyFont="1" applyFill="1" applyBorder="1" applyAlignment="1">
      <alignment vertical="center"/>
    </xf>
    <xf numFmtId="177" fontId="35" fillId="5" borderId="22" xfId="12" applyNumberFormat="1" applyFont="1" applyFill="1" applyBorder="1" applyAlignment="1">
      <alignment horizontal="center" vertical="center"/>
    </xf>
    <xf numFmtId="177" fontId="35" fillId="5" borderId="24" xfId="0" applyNumberFormat="1" applyFont="1" applyFill="1" applyBorder="1" applyAlignment="1">
      <alignment vertical="center"/>
    </xf>
    <xf numFmtId="186" fontId="35" fillId="5" borderId="0" xfId="0" applyNumberFormat="1" applyFont="1" applyFill="1" applyBorder="1" applyAlignment="1">
      <alignment vertical="center"/>
    </xf>
    <xf numFmtId="0" fontId="52" fillId="5" borderId="0" xfId="11" applyFont="1" applyFill="1" applyBorder="1" applyAlignment="1">
      <alignment horizontal="center" vertical="center" shrinkToFit="1"/>
    </xf>
    <xf numFmtId="0" fontId="52" fillId="5" borderId="0" xfId="11" applyNumberFormat="1" applyFont="1" applyFill="1" applyBorder="1" applyAlignment="1">
      <alignment horizontal="center" vertical="center" shrinkToFit="1"/>
    </xf>
    <xf numFmtId="0" fontId="35" fillId="5" borderId="34" xfId="11" applyFont="1" applyFill="1" applyBorder="1" applyAlignment="1">
      <alignment vertical="center"/>
    </xf>
    <xf numFmtId="182" fontId="35" fillId="5" borderId="23" xfId="12" applyNumberFormat="1" applyFont="1" applyFill="1" applyBorder="1" applyAlignment="1">
      <alignment vertical="center"/>
    </xf>
    <xf numFmtId="182" fontId="35" fillId="5" borderId="24" xfId="11" applyNumberFormat="1" applyFont="1" applyFill="1" applyBorder="1" applyAlignment="1">
      <alignment vertical="center"/>
    </xf>
    <xf numFmtId="177" fontId="35" fillId="5" borderId="74" xfId="0" applyNumberFormat="1" applyFont="1" applyFill="1" applyBorder="1" applyAlignment="1">
      <alignment vertical="center"/>
    </xf>
    <xf numFmtId="177" fontId="35" fillId="5" borderId="20" xfId="0" applyNumberFormat="1" applyFont="1" applyFill="1" applyBorder="1" applyAlignment="1">
      <alignment vertical="center"/>
    </xf>
    <xf numFmtId="177" fontId="35" fillId="5" borderId="20" xfId="0" applyNumberFormat="1" applyFont="1" applyFill="1" applyBorder="1" applyAlignment="1">
      <alignment vertical="center" wrapText="1"/>
    </xf>
    <xf numFmtId="181" fontId="35" fillId="5" borderId="20" xfId="12" applyNumberFormat="1" applyFont="1" applyFill="1" applyBorder="1" applyAlignment="1">
      <alignment vertical="center"/>
    </xf>
    <xf numFmtId="177" fontId="35" fillId="5" borderId="21" xfId="0" applyNumberFormat="1" applyFont="1" applyFill="1" applyBorder="1" applyAlignment="1">
      <alignment vertical="center" shrinkToFit="1"/>
    </xf>
    <xf numFmtId="177" fontId="35" fillId="5" borderId="21" xfId="0" applyNumberFormat="1" applyFont="1" applyFill="1" applyBorder="1" applyAlignment="1">
      <alignment horizontal="center" vertical="center"/>
    </xf>
    <xf numFmtId="177" fontId="35" fillId="5" borderId="31" xfId="0" applyNumberFormat="1" applyFont="1" applyFill="1" applyBorder="1" applyAlignment="1">
      <alignment horizontal="right" vertical="center"/>
    </xf>
    <xf numFmtId="0" fontId="8" fillId="0" borderId="0" xfId="0" applyNumberFormat="1" applyFont="1">
      <alignment vertical="center"/>
    </xf>
    <xf numFmtId="41" fontId="7" fillId="5" borderId="10" xfId="1" applyFont="1" applyFill="1" applyBorder="1">
      <alignment vertical="center"/>
    </xf>
    <xf numFmtId="3" fontId="8" fillId="0" borderId="0" xfId="2" applyNumberFormat="1" applyFont="1" applyAlignment="1">
      <alignment horizontal="center" vertical="center"/>
    </xf>
    <xf numFmtId="176" fontId="35" fillId="0" borderId="8" xfId="3" applyNumberFormat="1" applyFont="1" applyFill="1" applyBorder="1" applyAlignment="1">
      <alignment horizontal="right" vertical="center"/>
    </xf>
    <xf numFmtId="0" fontId="13" fillId="0" borderId="0" xfId="3" applyNumberFormat="1" applyFont="1" applyFill="1" applyBorder="1" applyAlignment="1">
      <alignment vertical="center"/>
    </xf>
    <xf numFmtId="0" fontId="8" fillId="2" borderId="36" xfId="2" applyNumberFormat="1" applyFont="1" applyFill="1" applyBorder="1" applyAlignment="1">
      <alignment horizontal="center" vertical="center"/>
    </xf>
    <xf numFmtId="0" fontId="8" fillId="2" borderId="38" xfId="2" applyNumberFormat="1" applyFont="1" applyFill="1" applyBorder="1" applyAlignment="1">
      <alignment horizontal="center" vertical="center"/>
    </xf>
    <xf numFmtId="176" fontId="35" fillId="0" borderId="2" xfId="3" applyNumberFormat="1" applyFont="1" applyFill="1" applyBorder="1" applyAlignment="1">
      <alignment horizontal="right" vertical="center"/>
    </xf>
    <xf numFmtId="41" fontId="55" fillId="0" borderId="10" xfId="3" applyNumberFormat="1" applyFont="1" applyFill="1" applyBorder="1" applyAlignment="1">
      <alignment vertical="center"/>
    </xf>
    <xf numFmtId="176" fontId="35" fillId="0" borderId="3" xfId="3" applyNumberFormat="1" applyFont="1" applyFill="1" applyBorder="1" applyAlignment="1">
      <alignment horizontal="right" vertical="center"/>
    </xf>
    <xf numFmtId="176" fontId="35" fillId="0" borderId="7" xfId="3" applyNumberFormat="1" applyFont="1" applyFill="1" applyBorder="1" applyAlignment="1">
      <alignment horizontal="right" vertical="center"/>
    </xf>
    <xf numFmtId="0" fontId="52" fillId="0" borderId="7" xfId="2" applyNumberFormat="1" applyFont="1" applyFill="1" applyBorder="1" applyAlignment="1">
      <alignment vertical="center"/>
    </xf>
    <xf numFmtId="0" fontId="35" fillId="0" borderId="7" xfId="2" applyNumberFormat="1" applyFont="1" applyFill="1" applyBorder="1" applyAlignment="1">
      <alignment vertical="top"/>
    </xf>
    <xf numFmtId="176" fontId="52" fillId="0" borderId="23" xfId="3" applyNumberFormat="1" applyFont="1" applyFill="1" applyBorder="1" applyAlignment="1">
      <alignment horizontal="right" vertical="center"/>
    </xf>
    <xf numFmtId="0" fontId="61" fillId="0" borderId="0" xfId="11" applyFont="1" applyAlignment="1">
      <alignment vertical="center"/>
    </xf>
    <xf numFmtId="0" fontId="64" fillId="0" borderId="0" xfId="11" applyFont="1" applyAlignment="1">
      <alignment vertical="center"/>
    </xf>
    <xf numFmtId="0" fontId="55" fillId="0" borderId="30" xfId="65" applyNumberFormat="1" applyFont="1" applyFill="1" applyBorder="1" applyAlignment="1">
      <alignment horizontal="left" vertical="center"/>
    </xf>
    <xf numFmtId="181" fontId="64" fillId="0" borderId="7" xfId="65" applyNumberFormat="1" applyFont="1" applyFill="1" applyBorder="1" applyAlignment="1">
      <alignment horizontal="right" vertical="center"/>
    </xf>
    <xf numFmtId="41" fontId="55" fillId="0" borderId="18" xfId="65" applyFont="1" applyFill="1" applyBorder="1" applyAlignment="1">
      <alignment horizontal="right" vertical="center"/>
    </xf>
    <xf numFmtId="41" fontId="55" fillId="0" borderId="16" xfId="65" applyFont="1" applyFill="1" applyBorder="1" applyAlignment="1">
      <alignment vertical="center"/>
    </xf>
    <xf numFmtId="0" fontId="56" fillId="0" borderId="6" xfId="65" applyNumberFormat="1" applyFont="1" applyFill="1" applyBorder="1" applyAlignment="1">
      <alignment horizontal="center" vertical="center" shrinkToFit="1"/>
    </xf>
    <xf numFmtId="181" fontId="64" fillId="0" borderId="2" xfId="65" applyNumberFormat="1" applyFont="1" applyFill="1" applyBorder="1" applyAlignment="1">
      <alignment vertical="center"/>
    </xf>
    <xf numFmtId="0" fontId="55" fillId="0" borderId="30" xfId="65" applyNumberFormat="1" applyFont="1" applyFill="1" applyBorder="1" applyAlignment="1">
      <alignment vertical="center" shrinkToFit="1"/>
    </xf>
    <xf numFmtId="0" fontId="56" fillId="0" borderId="1" xfId="65" applyNumberFormat="1" applyFont="1" applyFill="1" applyBorder="1" applyAlignment="1">
      <alignment horizontal="center" vertical="center" shrinkToFit="1"/>
    </xf>
    <xf numFmtId="41" fontId="55" fillId="0" borderId="18" xfId="65" applyFont="1" applyFill="1" applyBorder="1" applyAlignment="1">
      <alignment vertical="center"/>
    </xf>
    <xf numFmtId="181" fontId="64" fillId="0" borderId="3" xfId="65" applyNumberFormat="1" applyFont="1" applyFill="1" applyBorder="1" applyAlignment="1">
      <alignment horizontal="right" vertical="center"/>
    </xf>
    <xf numFmtId="41" fontId="64" fillId="0" borderId="16" xfId="65" applyNumberFormat="1" applyFont="1" applyFill="1" applyBorder="1" applyAlignment="1">
      <alignment horizontal="right" vertical="center"/>
    </xf>
    <xf numFmtId="181" fontId="64" fillId="0" borderId="29" xfId="65" applyNumberFormat="1" applyFont="1" applyFill="1" applyBorder="1" applyAlignment="1">
      <alignment horizontal="right" vertical="center"/>
    </xf>
    <xf numFmtId="0" fontId="61" fillId="0" borderId="0" xfId="11" applyNumberFormat="1" applyFont="1" applyFill="1" applyBorder="1" applyAlignment="1">
      <alignment vertical="center"/>
    </xf>
    <xf numFmtId="41" fontId="64" fillId="0" borderId="0" xfId="65" applyNumberFormat="1" applyFont="1" applyFill="1" applyBorder="1" applyAlignment="1">
      <alignment vertical="center"/>
    </xf>
    <xf numFmtId="181" fontId="35" fillId="0" borderId="3" xfId="65" applyNumberFormat="1" applyFont="1" applyFill="1" applyBorder="1" applyAlignment="1">
      <alignment horizontal="right" vertical="center"/>
    </xf>
    <xf numFmtId="41" fontId="55" fillId="0" borderId="18" xfId="65" applyNumberFormat="1" applyFont="1" applyFill="1" applyBorder="1" applyAlignment="1">
      <alignment horizontal="left" vertical="center"/>
    </xf>
    <xf numFmtId="41" fontId="64" fillId="0" borderId="0" xfId="65" applyNumberFormat="1" applyFont="1" applyFill="1" applyAlignment="1">
      <alignment vertical="center"/>
    </xf>
    <xf numFmtId="0" fontId="17" fillId="0" borderId="0" xfId="11" applyNumberFormat="1" applyFill="1"/>
    <xf numFmtId="0" fontId="61" fillId="0" borderId="0" xfId="11" applyNumberFormat="1" applyFont="1" applyFill="1" applyAlignment="1">
      <alignment vertical="center"/>
    </xf>
    <xf numFmtId="0" fontId="86" fillId="0" borderId="0" xfId="11" applyNumberFormat="1" applyFont="1" applyFill="1" applyAlignment="1">
      <alignment vertical="center"/>
    </xf>
    <xf numFmtId="0" fontId="64" fillId="0" borderId="17" xfId="11" applyFont="1" applyFill="1" applyBorder="1" applyAlignment="1">
      <alignment vertical="center"/>
    </xf>
    <xf numFmtId="0" fontId="64" fillId="0" borderId="2" xfId="11" applyFont="1" applyFill="1" applyBorder="1" applyAlignment="1">
      <alignment vertical="center"/>
    </xf>
    <xf numFmtId="0" fontId="35" fillId="5" borderId="2" xfId="11" applyFont="1" applyFill="1" applyBorder="1" applyAlignment="1">
      <alignment vertical="center"/>
    </xf>
    <xf numFmtId="0" fontId="35" fillId="0" borderId="0" xfId="11" applyFont="1" applyFill="1" applyBorder="1" applyAlignment="1">
      <alignment horizontal="center" vertical="center"/>
    </xf>
    <xf numFmtId="0" fontId="56" fillId="0" borderId="1" xfId="11" applyNumberFormat="1" applyFont="1" applyFill="1" applyBorder="1" applyAlignment="1">
      <alignment horizontal="center" vertical="center"/>
    </xf>
    <xf numFmtId="0" fontId="56" fillId="0" borderId="0" xfId="11" applyNumberFormat="1" applyFont="1" applyFill="1" applyBorder="1" applyAlignment="1">
      <alignment horizontal="center" vertical="center"/>
    </xf>
    <xf numFmtId="0" fontId="55" fillId="0" borderId="1" xfId="11" applyFont="1" applyFill="1" applyBorder="1" applyAlignment="1">
      <alignment vertical="center" shrinkToFit="1"/>
    </xf>
    <xf numFmtId="0" fontId="56" fillId="0" borderId="1" xfId="11" applyFont="1" applyFill="1" applyBorder="1" applyAlignment="1">
      <alignment horizontal="center" vertical="center" shrinkToFit="1"/>
    </xf>
    <xf numFmtId="0" fontId="8" fillId="0" borderId="131" xfId="11" applyNumberFormat="1" applyFont="1" applyFill="1" applyBorder="1" applyAlignment="1">
      <alignment horizontal="left" vertical="center" wrapText="1"/>
    </xf>
    <xf numFmtId="0" fontId="14" fillId="0" borderId="0" xfId="11" applyNumberFormat="1" applyFont="1" applyFill="1" applyAlignment="1">
      <alignment vertical="center"/>
    </xf>
    <xf numFmtId="181" fontId="65" fillId="0" borderId="2" xfId="65" applyNumberFormat="1" applyFont="1" applyFill="1" applyBorder="1" applyAlignment="1">
      <alignment horizontal="right" vertical="center"/>
    </xf>
    <xf numFmtId="0" fontId="64" fillId="0" borderId="121" xfId="11" applyNumberFormat="1" applyFont="1" applyFill="1" applyBorder="1" applyAlignment="1">
      <alignment vertical="center"/>
    </xf>
    <xf numFmtId="181" fontId="64" fillId="0" borderId="8" xfId="65" applyNumberFormat="1" applyFont="1" applyFill="1" applyBorder="1" applyAlignment="1">
      <alignment vertical="center"/>
    </xf>
    <xf numFmtId="181" fontId="64" fillId="0" borderId="2" xfId="65" applyNumberFormat="1" applyFont="1" applyFill="1" applyBorder="1" applyAlignment="1">
      <alignment horizontal="right" vertical="center"/>
    </xf>
    <xf numFmtId="181" fontId="64" fillId="0" borderId="8" xfId="65" applyNumberFormat="1" applyFont="1" applyFill="1" applyBorder="1" applyAlignment="1">
      <alignment horizontal="right" vertical="center"/>
    </xf>
    <xf numFmtId="0" fontId="87" fillId="0" borderId="29" xfId="11" applyNumberFormat="1" applyFont="1" applyFill="1" applyBorder="1" applyAlignment="1">
      <alignment vertical="center" wrapText="1"/>
    </xf>
    <xf numFmtId="181" fontId="35" fillId="0" borderId="2" xfId="65" applyNumberFormat="1" applyFont="1" applyFill="1" applyBorder="1" applyAlignment="1">
      <alignment horizontal="right" vertical="center"/>
    </xf>
    <xf numFmtId="41" fontId="55" fillId="0" borderId="10" xfId="65" applyNumberFormat="1" applyFont="1" applyFill="1" applyBorder="1" applyAlignment="1">
      <alignment horizontal="right" vertical="center"/>
    </xf>
    <xf numFmtId="0" fontId="56" fillId="0" borderId="1" xfId="11" applyFont="1" applyFill="1" applyBorder="1" applyAlignment="1">
      <alignment horizontal="center" vertical="center"/>
    </xf>
    <xf numFmtId="41" fontId="56" fillId="0" borderId="18" xfId="65" applyFont="1" applyFill="1" applyBorder="1" applyAlignment="1">
      <alignment vertical="center"/>
    </xf>
    <xf numFmtId="0" fontId="55" fillId="0" borderId="12" xfId="65" applyNumberFormat="1" applyFont="1" applyFill="1" applyBorder="1" applyAlignment="1">
      <alignment vertical="center" shrinkToFit="1"/>
    </xf>
    <xf numFmtId="0" fontId="56" fillId="0" borderId="0" xfId="65" applyNumberFormat="1" applyFont="1" applyFill="1" applyBorder="1" applyAlignment="1">
      <alignment horizontal="center" vertical="center" shrinkToFit="1"/>
    </xf>
    <xf numFmtId="41" fontId="55" fillId="0" borderId="10" xfId="65" applyFont="1" applyFill="1" applyBorder="1" applyAlignment="1">
      <alignment vertical="center"/>
    </xf>
    <xf numFmtId="41" fontId="64" fillId="0" borderId="30" xfId="65" applyNumberFormat="1" applyFont="1" applyFill="1" applyBorder="1" applyAlignment="1">
      <alignment vertical="center"/>
    </xf>
    <xf numFmtId="41" fontId="64" fillId="0" borderId="1" xfId="65" applyNumberFormat="1" applyFont="1" applyFill="1" applyBorder="1" applyAlignment="1">
      <alignment horizontal="center" vertical="center"/>
    </xf>
    <xf numFmtId="0" fontId="35" fillId="5" borderId="20" xfId="11" applyFont="1" applyFill="1" applyBorder="1" applyAlignment="1">
      <alignment vertical="center"/>
    </xf>
    <xf numFmtId="0" fontId="35" fillId="0" borderId="0" xfId="11" applyNumberFormat="1" applyFont="1" applyAlignment="1">
      <alignment vertical="center"/>
    </xf>
    <xf numFmtId="0" fontId="56" fillId="0" borderId="133" xfId="11" applyFont="1" applyBorder="1" applyAlignment="1">
      <alignment vertical="center"/>
    </xf>
    <xf numFmtId="0" fontId="56" fillId="0" borderId="17" xfId="11" applyFont="1" applyBorder="1" applyAlignment="1">
      <alignment vertical="center"/>
    </xf>
    <xf numFmtId="38" fontId="56" fillId="0" borderId="7" xfId="21" applyNumberFormat="1" applyFont="1" applyBorder="1" applyAlignment="1">
      <alignment horizontal="right" vertical="center"/>
    </xf>
    <xf numFmtId="181" fontId="56" fillId="0" borderId="7" xfId="21" applyNumberFormat="1" applyFont="1" applyBorder="1" applyAlignment="1">
      <alignment horizontal="right" vertical="center"/>
    </xf>
    <xf numFmtId="0" fontId="56" fillId="0" borderId="6" xfId="21" applyNumberFormat="1" applyFont="1" applyBorder="1" applyAlignment="1">
      <alignment horizontal="center" vertical="center"/>
    </xf>
    <xf numFmtId="0" fontId="56" fillId="0" borderId="29" xfId="11" applyFont="1" applyBorder="1" applyAlignment="1">
      <alignment vertical="center"/>
    </xf>
    <xf numFmtId="0" fontId="56" fillId="5" borderId="29" xfId="11" applyFont="1" applyFill="1" applyBorder="1" applyAlignment="1">
      <alignment vertical="center"/>
    </xf>
    <xf numFmtId="0" fontId="56" fillId="0" borderId="2" xfId="17" applyFont="1" applyBorder="1" applyAlignment="1">
      <alignment vertical="center"/>
    </xf>
    <xf numFmtId="0" fontId="55" fillId="0" borderId="25" xfId="21" applyNumberFormat="1" applyFont="1" applyBorder="1" applyAlignment="1">
      <alignment horizontal="left" vertical="center"/>
    </xf>
    <xf numFmtId="0" fontId="56" fillId="0" borderId="6" xfId="17" applyFont="1" applyBorder="1" applyAlignment="1">
      <alignment horizontal="center" vertical="center"/>
    </xf>
    <xf numFmtId="49" fontId="56" fillId="0" borderId="133" xfId="11" applyNumberFormat="1" applyFont="1" applyBorder="1" applyAlignment="1">
      <alignment vertical="center"/>
    </xf>
    <xf numFmtId="0" fontId="56" fillId="0" borderId="2" xfId="11" applyFont="1" applyBorder="1" applyAlignment="1">
      <alignment vertical="center"/>
    </xf>
    <xf numFmtId="0" fontId="56" fillId="5" borderId="2" xfId="11" applyFont="1" applyFill="1" applyBorder="1" applyAlignment="1">
      <alignment vertical="center"/>
    </xf>
    <xf numFmtId="0" fontId="56" fillId="5" borderId="17" xfId="11" applyFont="1" applyFill="1" applyBorder="1" applyAlignment="1">
      <alignment vertical="center"/>
    </xf>
    <xf numFmtId="41" fontId="56" fillId="5" borderId="5" xfId="65" applyNumberFormat="1" applyFont="1" applyFill="1" applyBorder="1" applyAlignment="1">
      <alignment horizontal="center" vertical="center" shrinkToFit="1"/>
    </xf>
    <xf numFmtId="0" fontId="56" fillId="5" borderId="133" xfId="11" applyFont="1" applyFill="1" applyBorder="1" applyAlignment="1">
      <alignment vertical="center"/>
    </xf>
    <xf numFmtId="0" fontId="56" fillId="0" borderId="17" xfId="11" applyFont="1" applyFill="1" applyBorder="1" applyAlignment="1">
      <alignment vertical="center"/>
    </xf>
    <xf numFmtId="0" fontId="56" fillId="0" borderId="2" xfId="11" applyFont="1" applyFill="1" applyBorder="1" applyAlignment="1">
      <alignment vertical="center"/>
    </xf>
    <xf numFmtId="0" fontId="64" fillId="5" borderId="19" xfId="11" applyNumberFormat="1" applyFont="1" applyFill="1" applyBorder="1" applyAlignment="1">
      <alignment vertical="center"/>
    </xf>
    <xf numFmtId="41" fontId="55" fillId="0" borderId="16" xfId="21" applyFont="1" applyBorder="1" applyAlignment="1">
      <alignment vertical="center"/>
    </xf>
    <xf numFmtId="41" fontId="55" fillId="0" borderId="16" xfId="21" applyFont="1" applyBorder="1" applyAlignment="1">
      <alignment horizontal="right" vertical="center"/>
    </xf>
    <xf numFmtId="41" fontId="55" fillId="5" borderId="16" xfId="65" applyFont="1" applyFill="1" applyBorder="1" applyAlignment="1">
      <alignment horizontal="right" vertical="center"/>
    </xf>
    <xf numFmtId="0" fontId="17" fillId="0" borderId="0" xfId="11"/>
    <xf numFmtId="0" fontId="34" fillId="0" borderId="0" xfId="11" applyFont="1" applyBorder="1" applyAlignment="1">
      <alignment vertical="center"/>
    </xf>
    <xf numFmtId="0" fontId="34" fillId="0" borderId="0" xfId="11" applyFont="1" applyAlignment="1">
      <alignment vertical="center"/>
    </xf>
    <xf numFmtId="0" fontId="35" fillId="0" borderId="0" xfId="11" applyFont="1" applyAlignment="1">
      <alignment vertical="center"/>
    </xf>
    <xf numFmtId="0" fontId="35" fillId="0" borderId="0" xfId="11" applyFont="1" applyBorder="1" applyAlignment="1">
      <alignment vertical="center"/>
    </xf>
    <xf numFmtId="0" fontId="64" fillId="0" borderId="0" xfId="11" applyNumberFormat="1" applyFont="1" applyFill="1" applyAlignment="1">
      <alignment vertical="center"/>
    </xf>
    <xf numFmtId="0" fontId="64" fillId="0" borderId="2" xfId="11" applyNumberFormat="1" applyFont="1" applyFill="1" applyBorder="1" applyAlignment="1">
      <alignment vertical="top" wrapText="1"/>
    </xf>
    <xf numFmtId="0" fontId="64" fillId="0" borderId="2" xfId="11" applyNumberFormat="1" applyFont="1" applyFill="1" applyBorder="1" applyAlignment="1">
      <alignment vertical="center" wrapText="1"/>
    </xf>
    <xf numFmtId="41" fontId="64" fillId="0" borderId="0" xfId="80" applyNumberFormat="1" applyFont="1" applyFill="1" applyBorder="1" applyAlignment="1">
      <alignment vertical="center"/>
    </xf>
    <xf numFmtId="0" fontId="64" fillId="0" borderId="0" xfId="11" applyNumberFormat="1" applyFont="1" applyFill="1" applyBorder="1" applyAlignment="1">
      <alignment vertical="center"/>
    </xf>
    <xf numFmtId="0" fontId="64" fillId="0" borderId="17" xfId="11" applyNumberFormat="1" applyFont="1" applyFill="1" applyBorder="1" applyAlignment="1">
      <alignment vertical="center"/>
    </xf>
    <xf numFmtId="0" fontId="64" fillId="0" borderId="3" xfId="11" applyNumberFormat="1" applyFont="1" applyFill="1" applyBorder="1" applyAlignment="1">
      <alignment vertical="center"/>
    </xf>
    <xf numFmtId="0" fontId="64" fillId="0" borderId="2" xfId="11" applyNumberFormat="1" applyFont="1" applyFill="1" applyBorder="1" applyAlignment="1">
      <alignment vertical="center"/>
    </xf>
    <xf numFmtId="0" fontId="64" fillId="0" borderId="0" xfId="11" applyNumberFormat="1" applyFont="1" applyFill="1" applyBorder="1" applyAlignment="1">
      <alignment horizontal="center" vertical="center"/>
    </xf>
    <xf numFmtId="0" fontId="64" fillId="0" borderId="8" xfId="11" applyNumberFormat="1" applyFont="1" applyFill="1" applyBorder="1" applyAlignment="1">
      <alignment vertical="center"/>
    </xf>
    <xf numFmtId="0" fontId="64" fillId="0" borderId="29" xfId="11" applyNumberFormat="1" applyFont="1" applyFill="1" applyBorder="1" applyAlignment="1">
      <alignment vertical="center"/>
    </xf>
    <xf numFmtId="0" fontId="64" fillId="0" borderId="20" xfId="11" applyNumberFormat="1" applyFont="1" applyFill="1" applyBorder="1" applyAlignment="1">
      <alignment vertical="center"/>
    </xf>
    <xf numFmtId="177" fontId="64" fillId="0" borderId="0" xfId="11" applyNumberFormat="1" applyFont="1" applyFill="1" applyBorder="1" applyAlignment="1">
      <alignment vertical="center"/>
    </xf>
    <xf numFmtId="38" fontId="64" fillId="0" borderId="0" xfId="11" applyNumberFormat="1" applyFont="1" applyFill="1" applyBorder="1" applyAlignment="1">
      <alignment vertical="center"/>
    </xf>
    <xf numFmtId="188" fontId="64" fillId="0" borderId="0" xfId="11" applyNumberFormat="1" applyFont="1" applyFill="1" applyBorder="1" applyAlignment="1">
      <alignment vertical="center"/>
    </xf>
    <xf numFmtId="176" fontId="64" fillId="0" borderId="3" xfId="80" applyNumberFormat="1" applyFont="1" applyFill="1" applyBorder="1" applyAlignment="1">
      <alignment vertical="center"/>
    </xf>
    <xf numFmtId="176" fontId="64" fillId="0" borderId="2" xfId="80" applyNumberFormat="1" applyFont="1" applyFill="1" applyBorder="1" applyAlignment="1">
      <alignment vertical="center"/>
    </xf>
    <xf numFmtId="177" fontId="64" fillId="0" borderId="0" xfId="11" applyNumberFormat="1" applyFont="1" applyFill="1" applyBorder="1" applyAlignment="1">
      <alignment vertical="center" shrinkToFit="1"/>
    </xf>
    <xf numFmtId="41" fontId="64" fillId="0" borderId="0" xfId="80" applyNumberFormat="1" applyFont="1" applyFill="1" applyBorder="1" applyAlignment="1">
      <alignment vertical="center" shrinkToFit="1"/>
    </xf>
    <xf numFmtId="38" fontId="64" fillId="0" borderId="0" xfId="11" applyNumberFormat="1" applyFont="1" applyFill="1" applyBorder="1" applyAlignment="1">
      <alignment vertical="center" shrinkToFit="1"/>
    </xf>
    <xf numFmtId="176" fontId="64" fillId="0" borderId="7" xfId="80" applyNumberFormat="1" applyFont="1" applyFill="1" applyBorder="1" applyAlignment="1">
      <alignment vertical="center"/>
    </xf>
    <xf numFmtId="38" fontId="65" fillId="0" borderId="0" xfId="11" applyNumberFormat="1" applyFont="1" applyFill="1" applyBorder="1" applyAlignment="1">
      <alignment vertical="center"/>
    </xf>
    <xf numFmtId="191" fontId="64" fillId="0" borderId="0" xfId="80" applyNumberFormat="1" applyFont="1" applyFill="1" applyBorder="1" applyAlignment="1">
      <alignment vertical="center" shrinkToFit="1"/>
    </xf>
    <xf numFmtId="191" fontId="67" fillId="0" borderId="0" xfId="80" applyNumberFormat="1" applyFont="1" applyFill="1" applyBorder="1" applyAlignment="1">
      <alignment vertical="center" shrinkToFit="1"/>
    </xf>
    <xf numFmtId="0" fontId="64" fillId="0" borderId="25" xfId="80" applyNumberFormat="1" applyFont="1" applyFill="1" applyBorder="1" applyAlignment="1">
      <alignment horizontal="left" vertical="center"/>
    </xf>
    <xf numFmtId="0" fontId="64" fillId="0" borderId="6" xfId="80" applyNumberFormat="1" applyFont="1" applyFill="1" applyBorder="1" applyAlignment="1">
      <alignment horizontal="center" vertical="center"/>
    </xf>
    <xf numFmtId="41" fontId="64" fillId="0" borderId="16" xfId="80" applyNumberFormat="1" applyFont="1" applyFill="1" applyBorder="1" applyAlignment="1">
      <alignment vertical="center"/>
    </xf>
    <xf numFmtId="176" fontId="64" fillId="0" borderId="2" xfId="80" applyNumberFormat="1" applyFont="1" applyFill="1" applyBorder="1" applyAlignment="1">
      <alignment horizontal="right" vertical="center"/>
    </xf>
    <xf numFmtId="176" fontId="64" fillId="0" borderId="7" xfId="80" applyNumberFormat="1" applyFont="1" applyFill="1" applyBorder="1" applyAlignment="1">
      <alignment horizontal="right" vertical="center"/>
    </xf>
    <xf numFmtId="0" fontId="75" fillId="0" borderId="0" xfId="11" applyNumberFormat="1" applyFont="1" applyFill="1" applyAlignment="1">
      <alignment vertical="center"/>
    </xf>
    <xf numFmtId="38" fontId="64" fillId="0" borderId="2" xfId="11" applyNumberFormat="1" applyFont="1" applyFill="1" applyBorder="1" applyAlignment="1">
      <alignment vertical="center"/>
    </xf>
    <xf numFmtId="176" fontId="64" fillId="0" borderId="8" xfId="80" applyNumberFormat="1" applyFont="1" applyFill="1" applyBorder="1" applyAlignment="1">
      <alignment horizontal="right" vertical="center"/>
    </xf>
    <xf numFmtId="176" fontId="64" fillId="0" borderId="3" xfId="80" applyNumberFormat="1" applyFont="1" applyFill="1" applyBorder="1" applyAlignment="1">
      <alignment horizontal="right" vertical="center"/>
    </xf>
    <xf numFmtId="41" fontId="64" fillId="0" borderId="0" xfId="80" applyNumberFormat="1" applyFont="1" applyFill="1" applyBorder="1" applyAlignment="1">
      <alignment horizontal="left" vertical="center" shrinkToFit="1"/>
    </xf>
    <xf numFmtId="0" fontId="64" fillId="0" borderId="2" xfId="11" applyNumberFormat="1" applyFont="1" applyFill="1" applyBorder="1" applyAlignment="1">
      <alignment vertical="center" shrinkToFit="1"/>
    </xf>
    <xf numFmtId="38" fontId="64" fillId="0" borderId="0" xfId="80" applyNumberFormat="1" applyFont="1" applyFill="1" applyBorder="1" applyAlignment="1">
      <alignment horizontal="right" vertical="center" shrinkToFit="1"/>
    </xf>
    <xf numFmtId="41" fontId="64" fillId="0" borderId="0" xfId="80" applyNumberFormat="1" applyFont="1" applyFill="1" applyBorder="1" applyAlignment="1">
      <alignment horizontal="right" vertical="center" shrinkToFit="1"/>
    </xf>
    <xf numFmtId="38" fontId="64" fillId="0" borderId="0" xfId="11" applyNumberFormat="1" applyFont="1" applyFill="1" applyBorder="1" applyAlignment="1">
      <alignment horizontal="right" vertical="center" shrinkToFit="1"/>
    </xf>
    <xf numFmtId="38" fontId="66" fillId="0" borderId="0" xfId="11" applyNumberFormat="1" applyFont="1" applyFill="1" applyBorder="1" applyAlignment="1">
      <alignment vertical="center"/>
    </xf>
    <xf numFmtId="41" fontId="66" fillId="0" borderId="0" xfId="80" applyNumberFormat="1" applyFont="1" applyFill="1" applyBorder="1" applyAlignment="1">
      <alignment vertical="center" shrinkToFit="1"/>
    </xf>
    <xf numFmtId="177" fontId="66" fillId="0" borderId="0" xfId="11" applyNumberFormat="1" applyFont="1" applyFill="1" applyBorder="1" applyAlignment="1">
      <alignment vertical="center" shrinkToFit="1"/>
    </xf>
    <xf numFmtId="0" fontId="66" fillId="0" borderId="0" xfId="11" applyNumberFormat="1" applyFont="1" applyFill="1" applyBorder="1" applyAlignment="1">
      <alignment horizontal="center" vertical="center"/>
    </xf>
    <xf numFmtId="191" fontId="66" fillId="0" borderId="0" xfId="80" applyNumberFormat="1" applyFont="1" applyFill="1" applyBorder="1" applyAlignment="1">
      <alignment vertical="center" shrinkToFit="1"/>
    </xf>
    <xf numFmtId="38" fontId="66" fillId="0" borderId="0" xfId="11" applyNumberFormat="1" applyFont="1" applyFill="1" applyBorder="1" applyAlignment="1">
      <alignment vertical="center" shrinkToFit="1"/>
    </xf>
    <xf numFmtId="0" fontId="66" fillId="0" borderId="0" xfId="11" applyNumberFormat="1" applyFont="1" applyFill="1" applyBorder="1" applyAlignment="1">
      <alignment vertical="center"/>
    </xf>
    <xf numFmtId="38" fontId="73" fillId="0" borderId="0" xfId="11" applyNumberFormat="1" applyFont="1" applyFill="1" applyBorder="1" applyAlignment="1">
      <alignment vertical="center"/>
    </xf>
    <xf numFmtId="41" fontId="73" fillId="0" borderId="0" xfId="80" applyNumberFormat="1" applyFont="1" applyFill="1" applyBorder="1" applyAlignment="1">
      <alignment vertical="center" shrinkToFit="1"/>
    </xf>
    <xf numFmtId="0" fontId="65" fillId="0" borderId="0" xfId="11" applyNumberFormat="1" applyFont="1" applyFill="1" applyBorder="1" applyAlignment="1">
      <alignment horizontal="right" vertical="center"/>
    </xf>
    <xf numFmtId="38" fontId="65" fillId="0" borderId="0" xfId="11" applyNumberFormat="1" applyFont="1" applyFill="1" applyBorder="1" applyAlignment="1">
      <alignment horizontal="right" vertical="center" shrinkToFit="1"/>
    </xf>
    <xf numFmtId="177" fontId="64" fillId="0" borderId="0" xfId="11" applyNumberFormat="1" applyFont="1" applyFill="1" applyBorder="1" applyAlignment="1">
      <alignment horizontal="right" vertical="center" shrinkToFit="1"/>
    </xf>
    <xf numFmtId="191" fontId="64" fillId="0" borderId="0" xfId="80" applyNumberFormat="1" applyFont="1" applyFill="1" applyBorder="1" applyAlignment="1">
      <alignment horizontal="right" vertical="center" shrinkToFit="1"/>
    </xf>
    <xf numFmtId="0" fontId="73" fillId="0" borderId="0" xfId="11" applyNumberFormat="1" applyFont="1" applyFill="1" applyBorder="1" applyAlignment="1">
      <alignment vertical="center"/>
    </xf>
    <xf numFmtId="38" fontId="66" fillId="0" borderId="0" xfId="11" quotePrefix="1" applyNumberFormat="1" applyFont="1" applyFill="1" applyBorder="1" applyAlignment="1">
      <alignment horizontal="center" vertical="center"/>
    </xf>
    <xf numFmtId="188" fontId="66" fillId="0" borderId="0" xfId="11" applyNumberFormat="1" applyFont="1" applyFill="1" applyBorder="1" applyAlignment="1">
      <alignment vertical="center"/>
    </xf>
    <xf numFmtId="177" fontId="66" fillId="0" borderId="0" xfId="11" applyNumberFormat="1" applyFont="1" applyFill="1" applyBorder="1" applyAlignment="1">
      <alignment vertical="center"/>
    </xf>
    <xf numFmtId="0" fontId="64" fillId="0" borderId="3" xfId="11" applyNumberFormat="1" applyFont="1" applyFill="1" applyBorder="1" applyAlignment="1">
      <alignment vertical="center" shrinkToFit="1"/>
    </xf>
    <xf numFmtId="0" fontId="35" fillId="0" borderId="0" xfId="11" applyNumberFormat="1" applyFont="1" applyFill="1" applyBorder="1" applyAlignment="1">
      <alignment vertical="center"/>
    </xf>
    <xf numFmtId="0" fontId="35" fillId="0" borderId="0" xfId="80" applyNumberFormat="1" applyFont="1" applyFill="1" applyBorder="1" applyAlignment="1">
      <alignment vertical="center"/>
    </xf>
    <xf numFmtId="0" fontId="35" fillId="0" borderId="12" xfId="80" applyNumberFormat="1" applyFont="1" applyFill="1" applyBorder="1" applyAlignment="1">
      <alignment horizontal="left" vertical="center"/>
    </xf>
    <xf numFmtId="0" fontId="35" fillId="0" borderId="3" xfId="11" applyNumberFormat="1" applyFont="1" applyFill="1" applyBorder="1" applyAlignment="1">
      <alignment vertical="center"/>
    </xf>
    <xf numFmtId="41" fontId="35" fillId="0" borderId="10" xfId="80" applyNumberFormat="1" applyFont="1" applyFill="1" applyBorder="1" applyAlignment="1">
      <alignment vertical="center" shrinkToFit="1"/>
    </xf>
    <xf numFmtId="41" fontId="35" fillId="0" borderId="16" xfId="80" applyNumberFormat="1" applyFont="1" applyFill="1" applyBorder="1" applyAlignment="1">
      <alignment vertical="center" shrinkToFit="1"/>
    </xf>
    <xf numFmtId="0" fontId="35" fillId="0" borderId="6" xfId="11" applyNumberFormat="1" applyFont="1" applyFill="1" applyBorder="1" applyAlignment="1">
      <alignment vertical="center"/>
    </xf>
    <xf numFmtId="0" fontId="35" fillId="0" borderId="6" xfId="11" applyNumberFormat="1" applyFont="1" applyFill="1" applyBorder="1" applyAlignment="1">
      <alignment horizontal="center" vertical="center"/>
    </xf>
    <xf numFmtId="41" fontId="35" fillId="0" borderId="16" xfId="80" applyNumberFormat="1" applyFont="1" applyFill="1" applyBorder="1" applyAlignment="1">
      <alignment horizontal="left" vertical="center" shrinkToFit="1"/>
    </xf>
    <xf numFmtId="0" fontId="35" fillId="0" borderId="6" xfId="11" quotePrefix="1" applyNumberFormat="1" applyFont="1" applyFill="1" applyBorder="1" applyAlignment="1">
      <alignment horizontal="center" vertical="center"/>
    </xf>
    <xf numFmtId="0" fontId="35" fillId="0" borderId="0" xfId="11" quotePrefix="1" applyNumberFormat="1" applyFont="1" applyFill="1" applyBorder="1" applyAlignment="1">
      <alignment horizontal="center" vertical="center"/>
    </xf>
    <xf numFmtId="0" fontId="35" fillId="0" borderId="1" xfId="11" quotePrefix="1" applyNumberFormat="1" applyFont="1" applyFill="1" applyBorder="1" applyAlignment="1">
      <alignment horizontal="center" vertical="center"/>
    </xf>
    <xf numFmtId="41" fontId="52" fillId="0" borderId="18" xfId="80" applyNumberFormat="1" applyFont="1" applyFill="1" applyBorder="1" applyAlignment="1">
      <alignment vertical="center" shrinkToFit="1"/>
    </xf>
    <xf numFmtId="38" fontId="35" fillId="0" borderId="30" xfId="11" applyNumberFormat="1" applyFont="1" applyFill="1" applyBorder="1" applyAlignment="1">
      <alignment vertical="center" shrinkToFit="1"/>
    </xf>
    <xf numFmtId="38" fontId="35" fillId="0" borderId="1" xfId="11" applyNumberFormat="1" applyFont="1" applyFill="1" applyBorder="1" applyAlignment="1">
      <alignment horizontal="center" vertical="center"/>
    </xf>
    <xf numFmtId="0" fontId="35" fillId="0" borderId="25" xfId="11" applyNumberFormat="1" applyFont="1" applyFill="1" applyBorder="1" applyAlignment="1">
      <alignment vertical="center" shrinkToFit="1"/>
    </xf>
    <xf numFmtId="0" fontId="35" fillId="0" borderId="6" xfId="11" applyNumberFormat="1" applyFont="1" applyFill="1" applyBorder="1" applyAlignment="1">
      <alignment horizontal="center" vertical="center" shrinkToFit="1"/>
    </xf>
    <xf numFmtId="41" fontId="52" fillId="0" borderId="16" xfId="80" applyNumberFormat="1" applyFont="1" applyFill="1" applyBorder="1" applyAlignment="1">
      <alignment horizontal="right" vertical="center" shrinkToFit="1"/>
    </xf>
    <xf numFmtId="38" fontId="35" fillId="0" borderId="25" xfId="11" applyNumberFormat="1" applyFont="1" applyFill="1" applyBorder="1" applyAlignment="1">
      <alignment vertical="center" shrinkToFit="1"/>
    </xf>
    <xf numFmtId="38" fontId="35" fillId="0" borderId="6" xfId="11" applyNumberFormat="1" applyFont="1" applyFill="1" applyBorder="1" applyAlignment="1">
      <alignment horizontal="center" vertical="center" shrinkToFit="1"/>
    </xf>
    <xf numFmtId="0" fontId="52" fillId="0" borderId="30" xfId="80" applyNumberFormat="1" applyFont="1" applyFill="1" applyBorder="1" applyAlignment="1">
      <alignment horizontal="left" vertical="center"/>
    </xf>
    <xf numFmtId="41" fontId="64" fillId="0" borderId="0" xfId="80" applyFont="1" applyFill="1" applyBorder="1" applyAlignment="1">
      <alignment vertical="center"/>
    </xf>
    <xf numFmtId="0" fontId="35" fillId="0" borderId="30" xfId="80" applyNumberFormat="1" applyFont="1" applyFill="1" applyBorder="1" applyAlignment="1">
      <alignment vertical="center"/>
    </xf>
    <xf numFmtId="0" fontId="35" fillId="0" borderId="1" xfId="11" applyNumberFormat="1" applyFont="1" applyFill="1" applyBorder="1" applyAlignment="1">
      <alignment horizontal="center" vertical="center"/>
    </xf>
    <xf numFmtId="0" fontId="35" fillId="0" borderId="1" xfId="11" applyNumberFormat="1" applyFont="1" applyFill="1" applyBorder="1" applyAlignment="1">
      <alignment vertical="center"/>
    </xf>
    <xf numFmtId="0" fontId="35" fillId="0" borderId="12" xfId="80" applyNumberFormat="1" applyFont="1" applyFill="1" applyBorder="1" applyAlignment="1">
      <alignment vertical="center"/>
    </xf>
    <xf numFmtId="41" fontId="64" fillId="0" borderId="0" xfId="11" applyNumberFormat="1" applyFont="1" applyFill="1" applyBorder="1" applyAlignment="1">
      <alignment vertical="center"/>
    </xf>
    <xf numFmtId="0" fontId="35" fillId="0" borderId="0" xfId="85" quotePrefix="1" applyNumberFormat="1" applyFont="1" applyFill="1" applyBorder="1" applyAlignment="1">
      <alignment horizontal="center" vertical="center"/>
    </xf>
    <xf numFmtId="41" fontId="64" fillId="0" borderId="0" xfId="85" applyNumberFormat="1" applyFont="1" applyFill="1" applyBorder="1" applyAlignment="1">
      <alignment vertical="center" shrinkToFit="1"/>
    </xf>
    <xf numFmtId="41" fontId="66" fillId="0" borderId="0" xfId="85" applyNumberFormat="1" applyFont="1" applyFill="1" applyBorder="1" applyAlignment="1">
      <alignment vertical="center" shrinkToFit="1"/>
    </xf>
    <xf numFmtId="41" fontId="66" fillId="0" borderId="0" xfId="85" applyNumberFormat="1" applyFont="1" applyFill="1" applyBorder="1" applyAlignment="1">
      <alignment vertical="center"/>
    </xf>
    <xf numFmtId="191" fontId="66" fillId="0" borderId="0" xfId="85" applyNumberFormat="1" applyFont="1" applyFill="1" applyBorder="1" applyAlignment="1">
      <alignment vertical="center" shrinkToFit="1"/>
    </xf>
    <xf numFmtId="191" fontId="67" fillId="0" borderId="0" xfId="85" applyNumberFormat="1" applyFont="1" applyFill="1" applyBorder="1" applyAlignment="1">
      <alignment vertical="center" shrinkToFit="1"/>
    </xf>
    <xf numFmtId="191" fontId="64" fillId="0" borderId="0" xfId="85" applyNumberFormat="1" applyFont="1" applyFill="1" applyBorder="1" applyAlignment="1">
      <alignment vertical="center" shrinkToFit="1"/>
    </xf>
    <xf numFmtId="41" fontId="35" fillId="0" borderId="30" xfId="11" applyNumberFormat="1" applyFont="1" applyFill="1" applyBorder="1" applyAlignment="1">
      <alignment vertical="center"/>
    </xf>
    <xf numFmtId="0" fontId="52" fillId="0" borderId="1" xfId="80" quotePrefix="1" applyNumberFormat="1" applyFont="1" applyFill="1" applyBorder="1" applyAlignment="1">
      <alignment horizontal="center" vertical="center"/>
    </xf>
    <xf numFmtId="0" fontId="64" fillId="0" borderId="1" xfId="11" applyNumberFormat="1" applyFont="1" applyFill="1" applyBorder="1" applyAlignment="1">
      <alignment vertical="center"/>
    </xf>
    <xf numFmtId="0" fontId="64" fillId="0" borderId="9" xfId="11" applyNumberFormat="1" applyFont="1" applyFill="1" applyBorder="1" applyAlignment="1">
      <alignment vertical="center"/>
    </xf>
    <xf numFmtId="176" fontId="34" fillId="0" borderId="45" xfId="9" applyNumberFormat="1" applyFont="1" applyBorder="1" applyAlignment="1">
      <alignment vertical="center"/>
    </xf>
    <xf numFmtId="0" fontId="108" fillId="0" borderId="47" xfId="9" applyFont="1" applyBorder="1" applyAlignment="1">
      <alignment horizontal="center" vertical="center" wrapText="1"/>
    </xf>
    <xf numFmtId="0" fontId="30" fillId="0" borderId="0" xfId="11" applyFont="1"/>
    <xf numFmtId="0" fontId="39" fillId="0" borderId="0" xfId="11" applyFont="1" applyAlignment="1">
      <alignment vertical="center"/>
    </xf>
    <xf numFmtId="41" fontId="109" fillId="0" borderId="1" xfId="12" applyFont="1" applyBorder="1"/>
    <xf numFmtId="0" fontId="109" fillId="0" borderId="0" xfId="11" applyFont="1"/>
    <xf numFmtId="0" fontId="40" fillId="0" borderId="21" xfId="11" applyFont="1" applyBorder="1" applyAlignment="1">
      <alignment vertical="center"/>
    </xf>
    <xf numFmtId="41" fontId="41" fillId="0" borderId="0" xfId="12" applyFont="1" applyAlignment="1">
      <alignment horizontal="center"/>
    </xf>
    <xf numFmtId="0" fontId="35" fillId="0" borderId="0" xfId="11" applyFont="1" applyAlignment="1">
      <alignment horizontal="right" vertical="center"/>
    </xf>
    <xf numFmtId="41" fontId="41" fillId="0" borderId="0" xfId="12" applyFont="1" applyBorder="1"/>
    <xf numFmtId="0" fontId="41" fillId="0" borderId="0" xfId="11" applyFont="1"/>
    <xf numFmtId="41" fontId="35" fillId="3" borderId="130" xfId="12" applyFont="1" applyFill="1" applyBorder="1" applyAlignment="1">
      <alignment horizontal="center" vertical="center" wrapText="1"/>
    </xf>
    <xf numFmtId="41" fontId="35" fillId="3" borderId="146" xfId="12" applyFont="1" applyFill="1" applyBorder="1" applyAlignment="1">
      <alignment horizontal="center" vertical="center" wrapText="1"/>
    </xf>
    <xf numFmtId="41" fontId="35" fillId="0" borderId="0" xfId="12" applyFont="1" applyBorder="1" applyAlignment="1">
      <alignment horizontal="center" vertical="center"/>
    </xf>
    <xf numFmtId="3" fontId="35" fillId="0" borderId="0" xfId="11" applyNumberFormat="1" applyFont="1" applyAlignment="1">
      <alignment horizontal="center" vertical="center"/>
    </xf>
    <xf numFmtId="0" fontId="110" fillId="0" borderId="0" xfId="11" applyFont="1" applyAlignment="1">
      <alignment horizontal="justify" vertical="center"/>
    </xf>
    <xf numFmtId="0" fontId="111" fillId="0" borderId="36" xfId="11" applyFont="1" applyBorder="1" applyAlignment="1">
      <alignment horizontal="center" vertical="center"/>
    </xf>
    <xf numFmtId="0" fontId="111" fillId="0" borderId="34" xfId="11" applyFont="1" applyBorder="1" applyAlignment="1">
      <alignment vertical="center"/>
    </xf>
    <xf numFmtId="182" fontId="111" fillId="0" borderId="8" xfId="12" applyNumberFormat="1" applyFont="1" applyBorder="1" applyAlignment="1">
      <alignment horizontal="right" vertical="center" indent="1"/>
    </xf>
    <xf numFmtId="41" fontId="35" fillId="0" borderId="122" xfId="12" applyFont="1" applyBorder="1" applyAlignment="1">
      <alignment vertical="center"/>
    </xf>
    <xf numFmtId="41" fontId="35" fillId="0" borderId="0" xfId="12" applyFont="1" applyAlignment="1">
      <alignment vertical="center"/>
    </xf>
    <xf numFmtId="0" fontId="110" fillId="0" borderId="0" xfId="11" applyFont="1" applyAlignment="1">
      <alignment horizontal="left" vertical="center"/>
    </xf>
    <xf numFmtId="0" fontId="59" fillId="0" borderId="32" xfId="11" applyFont="1" applyBorder="1" applyAlignment="1">
      <alignment horizontal="center" vertical="center"/>
    </xf>
    <xf numFmtId="182" fontId="56" fillId="0" borderId="7" xfId="12" applyNumberFormat="1" applyFont="1" applyBorder="1" applyAlignment="1">
      <alignment horizontal="right" vertical="center" indent="1"/>
    </xf>
    <xf numFmtId="182" fontId="35" fillId="0" borderId="7" xfId="12" applyNumberFormat="1" applyFont="1" applyBorder="1" applyAlignment="1">
      <alignment horizontal="right" vertical="center" indent="1"/>
    </xf>
    <xf numFmtId="41" fontId="35" fillId="0" borderId="39" xfId="12" applyFont="1" applyBorder="1" applyAlignment="1">
      <alignment vertical="center"/>
    </xf>
    <xf numFmtId="0" fontId="35" fillId="0" borderId="70" xfId="11" applyFont="1" applyBorder="1" applyAlignment="1">
      <alignment horizontal="center" vertical="center"/>
    </xf>
    <xf numFmtId="182" fontId="35" fillId="0" borderId="147" xfId="12" applyNumberFormat="1" applyFont="1" applyBorder="1" applyAlignment="1">
      <alignment horizontal="right" vertical="center" indent="1"/>
    </xf>
    <xf numFmtId="182" fontId="35" fillId="0" borderId="3" xfId="12" applyNumberFormat="1" applyFont="1" applyBorder="1" applyAlignment="1">
      <alignment horizontal="right" vertical="center" indent="1"/>
    </xf>
    <xf numFmtId="41" fontId="35" fillId="0" borderId="148" xfId="12" applyFont="1" applyBorder="1" applyAlignment="1">
      <alignment vertical="center"/>
    </xf>
    <xf numFmtId="0" fontId="35" fillId="0" borderId="149" xfId="11" applyFont="1" applyBorder="1" applyAlignment="1">
      <alignment horizontal="center" vertical="center"/>
    </xf>
    <xf numFmtId="182" fontId="35" fillId="0" borderId="150" xfId="12" applyNumberFormat="1" applyFont="1" applyBorder="1" applyAlignment="1">
      <alignment horizontal="right" vertical="center" indent="1"/>
    </xf>
    <xf numFmtId="41" fontId="35" fillId="0" borderId="151" xfId="12" applyFont="1" applyBorder="1" applyAlignment="1">
      <alignment vertical="center"/>
    </xf>
    <xf numFmtId="182" fontId="35" fillId="0" borderId="0" xfId="11" applyNumberFormat="1" applyFont="1" applyAlignment="1">
      <alignment vertical="center"/>
    </xf>
    <xf numFmtId="0" fontId="35" fillId="0" borderId="152" xfId="11" applyFont="1" applyBorder="1" applyAlignment="1">
      <alignment horizontal="center" vertical="center"/>
    </xf>
    <xf numFmtId="182" fontId="35" fillId="0" borderId="153" xfId="12" applyNumberFormat="1" applyFont="1" applyBorder="1" applyAlignment="1">
      <alignment horizontal="right" vertical="center" indent="1"/>
    </xf>
    <xf numFmtId="182" fontId="35" fillId="0" borderId="8" xfId="12" applyNumberFormat="1" applyFont="1" applyBorder="1" applyAlignment="1">
      <alignment horizontal="right" vertical="center" indent="1"/>
    </xf>
    <xf numFmtId="41" fontId="35" fillId="0" borderId="154" xfId="12" applyFont="1" applyBorder="1" applyAlignment="1">
      <alignment vertical="center"/>
    </xf>
    <xf numFmtId="0" fontId="59" fillId="0" borderId="35" xfId="11" applyFont="1" applyBorder="1" applyAlignment="1">
      <alignment horizontal="center" vertical="center"/>
    </xf>
    <xf numFmtId="182" fontId="56" fillId="0" borderId="3" xfId="12" applyNumberFormat="1" applyFont="1" applyBorder="1" applyAlignment="1">
      <alignment horizontal="right" vertical="center" indent="1"/>
    </xf>
    <xf numFmtId="41" fontId="35" fillId="0" borderId="120" xfId="12" applyFont="1" applyBorder="1" applyAlignment="1">
      <alignment vertical="center"/>
    </xf>
    <xf numFmtId="0" fontId="35" fillId="0" borderId="150" xfId="11" applyFont="1" applyBorder="1" applyAlignment="1">
      <alignment horizontal="center" vertical="center"/>
    </xf>
    <xf numFmtId="3" fontId="35" fillId="0" borderId="0" xfId="11" applyNumberFormat="1" applyFont="1" applyAlignment="1">
      <alignment vertical="center"/>
    </xf>
    <xf numFmtId="0" fontId="35" fillId="0" borderId="153" xfId="11" applyFont="1" applyBorder="1" applyAlignment="1">
      <alignment horizontal="center" vertical="center"/>
    </xf>
    <xf numFmtId="0" fontId="59" fillId="0" borderId="147" xfId="11" applyFont="1" applyBorder="1" applyAlignment="1">
      <alignment horizontal="center" vertical="center"/>
    </xf>
    <xf numFmtId="182" fontId="56" fillId="0" borderId="147" xfId="12" applyNumberFormat="1" applyFont="1" applyBorder="1" applyAlignment="1">
      <alignment horizontal="right" vertical="center" indent="1"/>
    </xf>
    <xf numFmtId="41" fontId="59" fillId="0" borderId="148" xfId="12" applyFont="1" applyBorder="1" applyAlignment="1">
      <alignment vertical="center"/>
    </xf>
    <xf numFmtId="0" fontId="35" fillId="0" borderId="155" xfId="11" applyFont="1" applyBorder="1" applyAlignment="1">
      <alignment horizontal="center" vertical="center"/>
    </xf>
    <xf numFmtId="182" fontId="35" fillId="0" borderId="156" xfId="12" applyNumberFormat="1" applyFont="1" applyBorder="1" applyAlignment="1">
      <alignment horizontal="right" vertical="center" indent="1"/>
    </xf>
    <xf numFmtId="41" fontId="35" fillId="0" borderId="157" xfId="12" applyFont="1" applyBorder="1" applyAlignment="1">
      <alignment vertical="center"/>
    </xf>
    <xf numFmtId="182" fontId="35" fillId="0" borderId="2" xfId="12" applyNumberFormat="1" applyFont="1" applyBorder="1" applyAlignment="1">
      <alignment horizontal="right" vertical="center" indent="1"/>
    </xf>
    <xf numFmtId="41" fontId="35" fillId="0" borderId="123" xfId="12" applyFont="1" applyBorder="1" applyAlignment="1">
      <alignment vertical="center"/>
    </xf>
    <xf numFmtId="0" fontId="35" fillId="0" borderId="156" xfId="11" applyFont="1" applyBorder="1" applyAlignment="1">
      <alignment horizontal="center" vertical="center"/>
    </xf>
    <xf numFmtId="0" fontId="35" fillId="0" borderId="159" xfId="11" applyFont="1" applyBorder="1" applyAlignment="1">
      <alignment horizontal="center" vertical="center"/>
    </xf>
    <xf numFmtId="182" fontId="35" fillId="0" borderId="159" xfId="12" applyNumberFormat="1" applyFont="1" applyBorder="1" applyAlignment="1">
      <alignment horizontal="right" vertical="center" indent="1"/>
    </xf>
    <xf numFmtId="41" fontId="35" fillId="0" borderId="160" xfId="12" applyFont="1" applyBorder="1" applyAlignment="1">
      <alignment vertical="center"/>
    </xf>
    <xf numFmtId="0" fontId="59" fillId="0" borderId="161" xfId="11" applyFont="1" applyBorder="1" applyAlignment="1">
      <alignment horizontal="center" vertical="center"/>
    </xf>
    <xf numFmtId="182" fontId="56" fillId="0" borderId="161" xfId="12" applyNumberFormat="1" applyFont="1" applyFill="1" applyBorder="1" applyAlignment="1">
      <alignment horizontal="right" vertical="center" indent="1"/>
    </xf>
    <xf numFmtId="182" fontId="56" fillId="0" borderId="161" xfId="12" applyNumberFormat="1" applyFont="1" applyBorder="1" applyAlignment="1">
      <alignment horizontal="right" vertical="center" indent="1"/>
    </xf>
    <xf numFmtId="182" fontId="35" fillId="0" borderId="161" xfId="12" applyNumberFormat="1" applyFont="1" applyBorder="1" applyAlignment="1">
      <alignment horizontal="right" vertical="center" indent="1"/>
    </xf>
    <xf numFmtId="41" fontId="59" fillId="0" borderId="78" xfId="12" applyFont="1" applyBorder="1" applyAlignment="1">
      <alignment vertical="center"/>
    </xf>
    <xf numFmtId="0" fontId="35" fillId="0" borderId="74" xfId="11" applyFont="1" applyBorder="1" applyAlignment="1">
      <alignment horizontal="center" vertical="center"/>
    </xf>
    <xf numFmtId="182" fontId="35" fillId="0" borderId="20" xfId="12" applyNumberFormat="1" applyFont="1" applyFill="1" applyBorder="1" applyAlignment="1">
      <alignment horizontal="right" vertical="center" indent="1"/>
    </xf>
    <xf numFmtId="182" fontId="56" fillId="0" borderId="20" xfId="12" applyNumberFormat="1" applyFont="1" applyBorder="1" applyAlignment="1">
      <alignment horizontal="right" vertical="center" indent="1"/>
    </xf>
    <xf numFmtId="0" fontId="41" fillId="0" borderId="31" xfId="11" applyFont="1" applyBorder="1" applyAlignment="1">
      <alignment horizontal="center"/>
    </xf>
    <xf numFmtId="0" fontId="34" fillId="0" borderId="0" xfId="11" applyFont="1"/>
    <xf numFmtId="41" fontId="34" fillId="0" borderId="0" xfId="12" applyFont="1"/>
    <xf numFmtId="0" fontId="112" fillId="0" borderId="0" xfId="11" applyFont="1"/>
    <xf numFmtId="178" fontId="114" fillId="0" borderId="0" xfId="11" applyNumberFormat="1" applyFont="1" applyAlignment="1">
      <alignment horizontal="center"/>
    </xf>
    <xf numFmtId="41" fontId="114" fillId="0" borderId="0" xfId="12" applyFont="1" applyAlignment="1">
      <alignment horizontal="center"/>
    </xf>
    <xf numFmtId="181" fontId="114" fillId="0" borderId="0" xfId="12" applyNumberFormat="1" applyFont="1" applyAlignment="1">
      <alignment horizontal="center"/>
    </xf>
    <xf numFmtId="0" fontId="115" fillId="0" borderId="0" xfId="11" applyFont="1" applyAlignment="1">
      <alignment horizontal="right" vertical="center"/>
    </xf>
    <xf numFmtId="41" fontId="114" fillId="0" borderId="0" xfId="12" applyFont="1" applyBorder="1"/>
    <xf numFmtId="0" fontId="114" fillId="0" borderId="0" xfId="11" applyFont="1"/>
    <xf numFmtId="182" fontId="52" fillId="0" borderId="124" xfId="12" applyNumberFormat="1" applyFont="1" applyBorder="1" applyAlignment="1">
      <alignment horizontal="right" vertical="center"/>
    </xf>
    <xf numFmtId="41" fontId="35" fillId="0" borderId="162" xfId="12" applyFont="1" applyBorder="1" applyAlignment="1">
      <alignment vertical="center"/>
    </xf>
    <xf numFmtId="41" fontId="35" fillId="0" borderId="38" xfId="12" applyFont="1" applyBorder="1" applyAlignment="1">
      <alignment vertical="center"/>
    </xf>
    <xf numFmtId="182" fontId="35" fillId="0" borderId="7" xfId="12" applyNumberFormat="1" applyFont="1" applyBorder="1" applyAlignment="1">
      <alignment horizontal="right" vertical="center"/>
    </xf>
    <xf numFmtId="182" fontId="35" fillId="0" borderId="147" xfId="12" applyNumberFormat="1" applyFont="1" applyBorder="1" applyAlignment="1">
      <alignment horizontal="right" vertical="center"/>
    </xf>
    <xf numFmtId="182" fontId="35" fillId="0" borderId="153" xfId="12" applyNumberFormat="1" applyFont="1" applyBorder="1" applyAlignment="1">
      <alignment horizontal="right" vertical="center"/>
    </xf>
    <xf numFmtId="182" fontId="52" fillId="0" borderId="8" xfId="12" applyNumberFormat="1" applyFont="1" applyBorder="1" applyAlignment="1">
      <alignment horizontal="right" vertical="center"/>
    </xf>
    <xf numFmtId="41" fontId="52" fillId="0" borderId="39" xfId="12" applyFont="1" applyBorder="1" applyAlignment="1">
      <alignment vertical="center"/>
    </xf>
    <xf numFmtId="182" fontId="52" fillId="0" borderId="7" xfId="12" applyNumberFormat="1" applyFont="1" applyBorder="1" applyAlignment="1">
      <alignment horizontal="right" vertical="center"/>
    </xf>
    <xf numFmtId="0" fontId="35" fillId="0" borderId="19" xfId="11" applyFont="1" applyBorder="1" applyAlignment="1">
      <alignment vertical="center"/>
    </xf>
    <xf numFmtId="182" fontId="35" fillId="0" borderId="125" xfId="12" applyNumberFormat="1" applyFont="1" applyBorder="1" applyAlignment="1">
      <alignment horizontal="right" vertical="center"/>
    </xf>
    <xf numFmtId="41" fontId="35" fillId="0" borderId="81" xfId="12" applyFont="1" applyBorder="1" applyAlignment="1">
      <alignment vertical="center"/>
    </xf>
    <xf numFmtId="178" fontId="112" fillId="0" borderId="0" xfId="11" applyNumberFormat="1" applyFont="1"/>
    <xf numFmtId="41" fontId="112" fillId="0" borderId="0" xfId="12" applyFont="1"/>
    <xf numFmtId="181" fontId="112" fillId="0" borderId="0" xfId="12" applyNumberFormat="1" applyFont="1"/>
    <xf numFmtId="0" fontId="67" fillId="0" borderId="30" xfId="12" applyNumberFormat="1" applyFont="1" applyFill="1" applyBorder="1" applyAlignment="1">
      <alignment horizontal="left" vertical="center"/>
    </xf>
    <xf numFmtId="41" fontId="67" fillId="0" borderId="18" xfId="12" applyNumberFormat="1" applyFont="1" applyFill="1" applyBorder="1" applyAlignment="1">
      <alignment vertical="center" shrinkToFit="1"/>
    </xf>
    <xf numFmtId="41" fontId="67" fillId="0" borderId="10" xfId="12" applyNumberFormat="1" applyFont="1" applyFill="1" applyBorder="1" applyAlignment="1">
      <alignment vertical="center" shrinkToFit="1"/>
    </xf>
    <xf numFmtId="41" fontId="35" fillId="0" borderId="10" xfId="12" applyNumberFormat="1" applyFont="1" applyFill="1" applyBorder="1" applyAlignment="1">
      <alignment vertical="center" shrinkToFit="1"/>
    </xf>
    <xf numFmtId="41" fontId="56" fillId="0" borderId="29" xfId="12" applyFont="1" applyBorder="1" applyAlignment="1">
      <alignment vertical="center"/>
    </xf>
    <xf numFmtId="41" fontId="56" fillId="0" borderId="2" xfId="12" applyFont="1" applyBorder="1" applyAlignment="1">
      <alignment vertical="center"/>
    </xf>
    <xf numFmtId="41" fontId="116" fillId="0" borderId="0" xfId="12" applyNumberFormat="1" applyFont="1" applyFill="1" applyAlignment="1">
      <alignment vertical="center"/>
    </xf>
    <xf numFmtId="41" fontId="117" fillId="0" borderId="0" xfId="12" applyNumberFormat="1" applyFont="1" applyFill="1" applyAlignment="1">
      <alignment vertical="center"/>
    </xf>
    <xf numFmtId="181" fontId="56" fillId="0" borderId="8" xfId="65" applyNumberFormat="1" applyFont="1" applyFill="1" applyBorder="1" applyAlignment="1">
      <alignment horizontal="right" vertical="center"/>
    </xf>
    <xf numFmtId="181" fontId="56" fillId="0" borderId="7" xfId="65" applyNumberFormat="1" applyFont="1" applyFill="1" applyBorder="1" applyAlignment="1">
      <alignment horizontal="right" vertical="center"/>
    </xf>
    <xf numFmtId="181" fontId="56" fillId="0" borderId="3" xfId="65" applyNumberFormat="1" applyFont="1" applyFill="1" applyBorder="1" applyAlignment="1">
      <alignment horizontal="right" vertical="center"/>
    </xf>
    <xf numFmtId="181" fontId="56" fillId="0" borderId="2" xfId="65" applyNumberFormat="1" applyFont="1" applyFill="1" applyBorder="1" applyAlignment="1">
      <alignment horizontal="right" vertical="center"/>
    </xf>
    <xf numFmtId="181" fontId="56" fillId="0" borderId="35" xfId="65" applyNumberFormat="1" applyFont="1" applyFill="1" applyBorder="1" applyAlignment="1">
      <alignment horizontal="right" vertical="center"/>
    </xf>
    <xf numFmtId="181" fontId="56" fillId="0" borderId="29" xfId="65" applyNumberFormat="1" applyFont="1" applyFill="1" applyBorder="1" applyAlignment="1">
      <alignment horizontal="right" vertical="center"/>
    </xf>
    <xf numFmtId="181" fontId="56" fillId="0" borderId="2" xfId="65" applyNumberFormat="1" applyFont="1" applyFill="1" applyBorder="1" applyAlignment="1">
      <alignment vertical="center"/>
    </xf>
    <xf numFmtId="181" fontId="56" fillId="0" borderId="8" xfId="65" applyNumberFormat="1" applyFont="1" applyFill="1" applyBorder="1" applyAlignment="1">
      <alignment vertical="center"/>
    </xf>
    <xf numFmtId="181" fontId="56" fillId="0" borderId="9" xfId="65" applyNumberFormat="1" applyFont="1" applyFill="1" applyBorder="1" applyAlignment="1">
      <alignment horizontal="right" vertical="center"/>
    </xf>
    <xf numFmtId="181" fontId="56" fillId="0" borderId="32" xfId="65" applyNumberFormat="1" applyFont="1" applyFill="1" applyBorder="1" applyAlignment="1">
      <alignment horizontal="right" vertical="center"/>
    </xf>
    <xf numFmtId="41" fontId="89" fillId="0" borderId="0" xfId="12" applyFont="1" applyFill="1" applyAlignment="1">
      <alignment vertical="center"/>
    </xf>
    <xf numFmtId="178" fontId="56" fillId="5" borderId="7" xfId="12" applyNumberFormat="1" applyFont="1" applyFill="1" applyBorder="1" applyAlignment="1">
      <alignment vertical="center"/>
    </xf>
    <xf numFmtId="178" fontId="56" fillId="5" borderId="29" xfId="12" applyNumberFormat="1" applyFont="1" applyFill="1" applyBorder="1" applyAlignment="1">
      <alignment vertical="center"/>
    </xf>
    <xf numFmtId="178" fontId="56" fillId="5" borderId="2" xfId="12" applyNumberFormat="1" applyFont="1" applyFill="1" applyBorder="1" applyAlignment="1">
      <alignment vertical="center"/>
    </xf>
    <xf numFmtId="0" fontId="56" fillId="5" borderId="25" xfId="12" applyNumberFormat="1" applyFont="1" applyFill="1" applyBorder="1" applyAlignment="1">
      <alignment horizontal="left" vertical="center"/>
    </xf>
    <xf numFmtId="41" fontId="56" fillId="5" borderId="16" xfId="12" applyFont="1" applyFill="1" applyBorder="1" applyAlignment="1">
      <alignment vertical="center"/>
    </xf>
    <xf numFmtId="0" fontId="55" fillId="5" borderId="1" xfId="11" applyFont="1" applyFill="1" applyBorder="1" applyAlignment="1">
      <alignment vertical="center" shrinkToFit="1"/>
    </xf>
    <xf numFmtId="41" fontId="56" fillId="5" borderId="10" xfId="12" applyFont="1" applyFill="1" applyBorder="1" applyAlignment="1">
      <alignment vertical="center"/>
    </xf>
    <xf numFmtId="41" fontId="56" fillId="5" borderId="11" xfId="12" applyFont="1" applyFill="1" applyBorder="1" applyAlignment="1">
      <alignment vertical="center"/>
    </xf>
    <xf numFmtId="0" fontId="56" fillId="5" borderId="8" xfId="11" applyFont="1" applyFill="1" applyBorder="1" applyAlignment="1">
      <alignment vertical="center"/>
    </xf>
    <xf numFmtId="0" fontId="56" fillId="5" borderId="3" xfId="11" applyFont="1" applyFill="1" applyBorder="1" applyAlignment="1">
      <alignment vertical="center"/>
    </xf>
    <xf numFmtId="0" fontId="56" fillId="5" borderId="5" xfId="11" applyFont="1" applyFill="1" applyBorder="1" applyAlignment="1">
      <alignment vertical="center" shrinkToFit="1"/>
    </xf>
    <xf numFmtId="178" fontId="56" fillId="5" borderId="12" xfId="12" applyNumberFormat="1" applyFont="1" applyFill="1" applyBorder="1" applyAlignment="1">
      <alignment vertical="center"/>
    </xf>
    <xf numFmtId="0" fontId="56" fillId="5" borderId="4" xfId="11" applyFont="1" applyFill="1" applyBorder="1" applyAlignment="1">
      <alignment vertical="center" shrinkToFit="1"/>
    </xf>
    <xf numFmtId="178" fontId="56" fillId="5" borderId="0" xfId="12" applyNumberFormat="1" applyFont="1" applyFill="1" applyBorder="1" applyAlignment="1">
      <alignment vertical="center" shrinkToFit="1"/>
    </xf>
    <xf numFmtId="178" fontId="56" fillId="5" borderId="0" xfId="12" applyNumberFormat="1" applyFont="1" applyFill="1" applyBorder="1" applyAlignment="1">
      <alignment vertical="center"/>
    </xf>
    <xf numFmtId="49" fontId="56" fillId="5" borderId="0" xfId="12" applyNumberFormat="1" applyFont="1" applyFill="1" applyBorder="1" applyAlignment="1">
      <alignment vertical="center"/>
    </xf>
    <xf numFmtId="178" fontId="56" fillId="5" borderId="4" xfId="11" applyNumberFormat="1" applyFont="1" applyFill="1" applyBorder="1" applyAlignment="1">
      <alignment vertical="center" shrinkToFit="1"/>
    </xf>
    <xf numFmtId="0" fontId="56" fillId="5" borderId="6" xfId="11" applyFont="1" applyFill="1" applyBorder="1" applyAlignment="1">
      <alignment vertical="center" shrinkToFit="1"/>
    </xf>
    <xf numFmtId="0" fontId="56" fillId="5" borderId="1" xfId="11" applyFont="1" applyFill="1" applyBorder="1" applyAlignment="1">
      <alignment vertical="center" shrinkToFit="1"/>
    </xf>
    <xf numFmtId="178" fontId="56" fillId="5" borderId="12" xfId="11" applyNumberFormat="1" applyFont="1" applyFill="1" applyBorder="1" applyAlignment="1">
      <alignment vertical="center" shrinkToFit="1"/>
    </xf>
    <xf numFmtId="178" fontId="56" fillId="5" borderId="5" xfId="11" applyNumberFormat="1" applyFont="1" applyFill="1" applyBorder="1" applyAlignment="1">
      <alignment vertical="center" shrinkToFit="1"/>
    </xf>
    <xf numFmtId="178" fontId="56" fillId="5" borderId="5" xfId="12" applyNumberFormat="1" applyFont="1" applyFill="1" applyBorder="1" applyAlignment="1">
      <alignment vertical="center" shrinkToFit="1"/>
    </xf>
    <xf numFmtId="41" fontId="56" fillId="5" borderId="16" xfId="12" applyFont="1" applyFill="1" applyBorder="1" applyAlignment="1">
      <alignment horizontal="right" vertical="center"/>
    </xf>
    <xf numFmtId="178" fontId="56" fillId="5" borderId="10" xfId="12" applyNumberFormat="1" applyFont="1" applyFill="1" applyBorder="1" applyAlignment="1">
      <alignment horizontal="right" vertical="center"/>
    </xf>
    <xf numFmtId="41" fontId="55" fillId="5" borderId="16" xfId="12" applyFont="1" applyFill="1" applyBorder="1" applyAlignment="1">
      <alignment horizontal="right" vertical="center"/>
    </xf>
    <xf numFmtId="178" fontId="55" fillId="5" borderId="10" xfId="12" applyNumberFormat="1" applyFont="1" applyFill="1" applyBorder="1" applyAlignment="1">
      <alignment horizontal="right" vertical="center"/>
    </xf>
    <xf numFmtId="178" fontId="56" fillId="5" borderId="10" xfId="12" applyNumberFormat="1" applyFont="1" applyFill="1" applyBorder="1" applyAlignment="1">
      <alignment vertical="center"/>
    </xf>
    <xf numFmtId="178" fontId="56" fillId="5" borderId="11" xfId="12" applyNumberFormat="1" applyFont="1" applyFill="1" applyBorder="1" applyAlignment="1">
      <alignment horizontal="right" vertical="center"/>
    </xf>
    <xf numFmtId="178" fontId="55" fillId="5" borderId="18" xfId="12" applyNumberFormat="1" applyFont="1" applyFill="1" applyBorder="1" applyAlignment="1">
      <alignment horizontal="right" vertical="center"/>
    </xf>
    <xf numFmtId="177" fontId="56" fillId="5" borderId="10" xfId="12" applyNumberFormat="1" applyFont="1" applyFill="1" applyBorder="1" applyAlignment="1">
      <alignment vertical="center"/>
    </xf>
    <xf numFmtId="0" fontId="56" fillId="5" borderId="5" xfId="11" quotePrefix="1" applyFont="1" applyFill="1" applyBorder="1" applyAlignment="1">
      <alignment horizontal="center" vertical="center"/>
    </xf>
    <xf numFmtId="0" fontId="56" fillId="5" borderId="6" xfId="11" quotePrefix="1" applyFont="1" applyFill="1" applyBorder="1" applyAlignment="1">
      <alignment horizontal="center" vertical="center"/>
    </xf>
    <xf numFmtId="178" fontId="56" fillId="5" borderId="5" xfId="11" applyNumberFormat="1" applyFont="1" applyFill="1" applyBorder="1" applyAlignment="1">
      <alignment horizontal="center" vertical="center"/>
    </xf>
    <xf numFmtId="0" fontId="56" fillId="5" borderId="1" xfId="11" quotePrefix="1" applyFont="1" applyFill="1" applyBorder="1" applyAlignment="1">
      <alignment horizontal="center" vertical="center"/>
    </xf>
    <xf numFmtId="178" fontId="56" fillId="5" borderId="1" xfId="11" applyNumberFormat="1" applyFont="1" applyFill="1" applyBorder="1" applyAlignment="1">
      <alignment horizontal="center" vertical="center"/>
    </xf>
    <xf numFmtId="178" fontId="56" fillId="5" borderId="5" xfId="11" applyNumberFormat="1" applyFont="1" applyFill="1" applyBorder="1" applyAlignment="1">
      <alignment horizontal="center" vertical="center" shrinkToFit="1"/>
    </xf>
    <xf numFmtId="41" fontId="84" fillId="0" borderId="0" xfId="3" applyNumberFormat="1" applyFont="1" applyFill="1" applyBorder="1" applyAlignment="1">
      <alignment vertical="center"/>
    </xf>
    <xf numFmtId="41" fontId="89" fillId="0" borderId="0" xfId="3" applyNumberFormat="1" applyFont="1" applyFill="1" applyBorder="1" applyAlignment="1">
      <alignment vertical="center"/>
    </xf>
    <xf numFmtId="0" fontId="56" fillId="6" borderId="64" xfId="2" applyNumberFormat="1" applyFont="1" applyFill="1" applyBorder="1" applyAlignment="1">
      <alignment horizontal="left" vertical="center"/>
    </xf>
    <xf numFmtId="0" fontId="56" fillId="6" borderId="64" xfId="2" applyNumberFormat="1" applyFont="1" applyFill="1" applyBorder="1" applyAlignment="1">
      <alignment horizontal="center" vertical="center"/>
    </xf>
    <xf numFmtId="0" fontId="56" fillId="6" borderId="65" xfId="2" applyNumberFormat="1" applyFont="1" applyFill="1" applyBorder="1" applyAlignment="1">
      <alignment horizontal="center" vertical="center"/>
    </xf>
    <xf numFmtId="41" fontId="56" fillId="0" borderId="5" xfId="3" applyNumberFormat="1" applyFont="1" applyFill="1" applyBorder="1" applyAlignment="1">
      <alignment horizontal="left" vertical="center"/>
    </xf>
    <xf numFmtId="41" fontId="56" fillId="0" borderId="5" xfId="3" applyNumberFormat="1" applyFont="1" applyFill="1" applyBorder="1" applyAlignment="1">
      <alignment horizontal="center" vertical="center"/>
    </xf>
    <xf numFmtId="41" fontId="56" fillId="0" borderId="11" xfId="3" applyNumberFormat="1" applyFont="1" applyFill="1" applyBorder="1" applyAlignment="1">
      <alignment horizontal="right" vertical="center"/>
    </xf>
    <xf numFmtId="0" fontId="55" fillId="0" borderId="5" xfId="3" applyNumberFormat="1" applyFont="1" applyFill="1" applyBorder="1" applyAlignment="1">
      <alignment horizontal="left" vertical="center"/>
    </xf>
    <xf numFmtId="0" fontId="56" fillId="0" borderId="5" xfId="3" applyNumberFormat="1" applyFont="1" applyFill="1" applyBorder="1" applyAlignment="1">
      <alignment horizontal="center" vertical="center"/>
    </xf>
    <xf numFmtId="41" fontId="55" fillId="0" borderId="11" xfId="3" applyNumberFormat="1" applyFont="1" applyFill="1" applyBorder="1" applyAlignment="1">
      <alignment vertical="center"/>
    </xf>
    <xf numFmtId="0" fontId="56" fillId="0" borderId="0" xfId="3" applyNumberFormat="1" applyFont="1" applyFill="1" applyBorder="1" applyAlignment="1">
      <alignment horizontal="left" vertical="center"/>
    </xf>
    <xf numFmtId="41" fontId="56" fillId="0" borderId="10" xfId="3" applyNumberFormat="1" applyFont="1" applyFill="1" applyBorder="1" applyAlignment="1">
      <alignment vertical="center"/>
    </xf>
    <xf numFmtId="0" fontId="56" fillId="0" borderId="0" xfId="2" applyNumberFormat="1" applyFont="1" applyBorder="1" applyAlignment="1">
      <alignment horizontal="center" vertical="center"/>
    </xf>
    <xf numFmtId="0" fontId="56" fillId="0" borderId="0" xfId="2" applyNumberFormat="1" applyFont="1" applyFill="1" applyBorder="1" applyAlignment="1">
      <alignment horizontal="left" vertical="center"/>
    </xf>
    <xf numFmtId="0" fontId="56" fillId="0" borderId="0" xfId="2" applyNumberFormat="1" applyFont="1" applyFill="1" applyBorder="1" applyAlignment="1">
      <alignment horizontal="left" vertical="center" shrinkToFit="1"/>
    </xf>
    <xf numFmtId="0" fontId="56" fillId="0" borderId="0" xfId="2" applyNumberFormat="1" applyFont="1" applyBorder="1" applyAlignment="1">
      <alignment horizontal="center" vertical="center" shrinkToFit="1"/>
    </xf>
    <xf numFmtId="0" fontId="55" fillId="0" borderId="1" xfId="2" applyNumberFormat="1" applyFont="1" applyFill="1" applyBorder="1" applyAlignment="1">
      <alignment horizontal="left" vertical="center"/>
    </xf>
    <xf numFmtId="41" fontId="55" fillId="0" borderId="18" xfId="3" applyNumberFormat="1" applyFont="1" applyFill="1" applyBorder="1" applyAlignment="1">
      <alignment vertical="center"/>
    </xf>
    <xf numFmtId="0" fontId="55" fillId="0" borderId="6" xfId="2" applyNumberFormat="1" applyFont="1" applyFill="1" applyBorder="1" applyAlignment="1">
      <alignment horizontal="left" vertical="center"/>
    </xf>
    <xf numFmtId="0" fontId="56" fillId="0" borderId="6" xfId="2" applyNumberFormat="1" applyFont="1" applyFill="1" applyBorder="1" applyAlignment="1">
      <alignment horizontal="center" vertical="center"/>
    </xf>
    <xf numFmtId="41" fontId="55" fillId="0" borderId="16" xfId="3" applyNumberFormat="1" applyFont="1" applyFill="1" applyBorder="1" applyAlignment="1">
      <alignment vertical="center"/>
    </xf>
    <xf numFmtId="0" fontId="56" fillId="0" borderId="5" xfId="2" applyNumberFormat="1" applyFont="1" applyFill="1" applyBorder="1" applyAlignment="1">
      <alignment horizontal="center" vertical="center"/>
    </xf>
    <xf numFmtId="0" fontId="56" fillId="0" borderId="6" xfId="2" applyNumberFormat="1" applyFont="1" applyFill="1" applyBorder="1" applyAlignment="1">
      <alignment horizontal="left" vertical="center" shrinkToFit="1"/>
    </xf>
    <xf numFmtId="41" fontId="56" fillId="0" borderId="16" xfId="3" applyNumberFormat="1" applyFont="1" applyFill="1" applyBorder="1" applyAlignment="1">
      <alignment vertical="center"/>
    </xf>
    <xf numFmtId="0" fontId="56" fillId="0" borderId="0" xfId="2" applyNumberFormat="1" applyFont="1" applyFill="1" applyBorder="1" applyAlignment="1">
      <alignment vertical="center" shrinkToFit="1"/>
    </xf>
    <xf numFmtId="0" fontId="56" fillId="0" borderId="0" xfId="2" applyNumberFormat="1" applyFont="1" applyFill="1" applyBorder="1" applyAlignment="1">
      <alignment horizontal="center" vertical="center"/>
    </xf>
    <xf numFmtId="41" fontId="56" fillId="0" borderId="10" xfId="3" applyNumberFormat="1" applyFont="1" applyFill="1" applyBorder="1" applyAlignment="1">
      <alignment horizontal="right" vertical="center"/>
    </xf>
    <xf numFmtId="0" fontId="55" fillId="0" borderId="0" xfId="2" applyNumberFormat="1" applyFont="1" applyFill="1" applyBorder="1" applyAlignment="1">
      <alignment horizontal="left" vertical="center" shrinkToFit="1"/>
    </xf>
    <xf numFmtId="0" fontId="56" fillId="0" borderId="5" xfId="7" applyNumberFormat="1" applyFont="1" applyFill="1" applyBorder="1" applyAlignment="1">
      <alignment horizontal="left" vertical="center" shrinkToFit="1"/>
    </xf>
    <xf numFmtId="0" fontId="55" fillId="0" borderId="0" xfId="2" applyNumberFormat="1" applyFont="1" applyBorder="1" applyAlignment="1">
      <alignment horizontal="left" vertical="center" shrinkToFit="1"/>
    </xf>
    <xf numFmtId="0" fontId="56" fillId="0" borderId="0" xfId="2" applyNumberFormat="1" applyFont="1" applyFill="1" applyBorder="1" applyAlignment="1">
      <alignment horizontal="center" vertical="center" shrinkToFit="1"/>
    </xf>
    <xf numFmtId="41" fontId="55" fillId="0" borderId="10" xfId="3" applyNumberFormat="1" applyFont="1" applyFill="1" applyBorder="1" applyAlignment="1">
      <alignment horizontal="left" vertical="center"/>
    </xf>
    <xf numFmtId="0" fontId="56" fillId="0" borderId="0" xfId="5" applyNumberFormat="1" applyFont="1" applyFill="1" applyBorder="1" applyAlignment="1">
      <alignment horizontal="left" vertical="center" shrinkToFit="1"/>
    </xf>
    <xf numFmtId="0" fontId="56" fillId="0" borderId="0" xfId="2" quotePrefix="1" applyNumberFormat="1" applyFont="1" applyFill="1" applyBorder="1" applyAlignment="1">
      <alignment horizontal="center" vertical="center" shrinkToFit="1"/>
    </xf>
    <xf numFmtId="41" fontId="55" fillId="0" borderId="10" xfId="3" applyNumberFormat="1" applyFont="1" applyFill="1" applyBorder="1" applyAlignment="1">
      <alignment horizontal="right" vertical="center"/>
    </xf>
    <xf numFmtId="0" fontId="56" fillId="0" borderId="12" xfId="2" applyNumberFormat="1" applyFont="1" applyFill="1" applyBorder="1" applyAlignment="1">
      <alignment vertical="center" shrinkToFit="1"/>
    </xf>
    <xf numFmtId="0" fontId="56" fillId="0" borderId="0" xfId="5" applyNumberFormat="1" applyFont="1" applyFill="1" applyBorder="1" applyAlignment="1">
      <alignment vertical="center" shrinkToFit="1"/>
    </xf>
    <xf numFmtId="0" fontId="56" fillId="0" borderId="0" xfId="5" quotePrefix="1" applyNumberFormat="1" applyFont="1" applyFill="1" applyBorder="1" applyAlignment="1">
      <alignment horizontal="center" vertical="center" shrinkToFit="1"/>
    </xf>
    <xf numFmtId="41" fontId="55" fillId="0" borderId="10" xfId="4" applyNumberFormat="1" applyFont="1" applyFill="1" applyBorder="1" applyAlignment="1">
      <alignment horizontal="right" vertical="center"/>
    </xf>
    <xf numFmtId="0" fontId="56" fillId="0" borderId="1" xfId="2" quotePrefix="1" applyNumberFormat="1" applyFont="1" applyFill="1" applyBorder="1" applyAlignment="1">
      <alignment horizontal="center" vertical="center" shrinkToFit="1"/>
    </xf>
    <xf numFmtId="0" fontId="56" fillId="0" borderId="1" xfId="2" applyNumberFormat="1" applyFont="1" applyFill="1" applyBorder="1" applyAlignment="1">
      <alignment horizontal="center" vertical="center"/>
    </xf>
    <xf numFmtId="0" fontId="55" fillId="0" borderId="1" xfId="2" applyNumberFormat="1" applyFont="1" applyFill="1" applyBorder="1" applyAlignment="1">
      <alignment horizontal="left" vertical="center" shrinkToFit="1"/>
    </xf>
    <xf numFmtId="0" fontId="56" fillId="0" borderId="12" xfId="2" applyNumberFormat="1" applyFont="1" applyFill="1" applyBorder="1" applyAlignment="1">
      <alignment horizontal="left" vertical="center" shrinkToFit="1"/>
    </xf>
    <xf numFmtId="0" fontId="55" fillId="0" borderId="0" xfId="2" applyNumberFormat="1" applyFont="1" applyFill="1" applyBorder="1" applyAlignment="1">
      <alignment vertical="center" shrinkToFit="1"/>
    </xf>
    <xf numFmtId="0" fontId="56" fillId="0" borderId="1" xfId="2" applyNumberFormat="1" applyFont="1" applyFill="1" applyBorder="1" applyAlignment="1">
      <alignment horizontal="center" vertical="center" shrinkToFit="1"/>
    </xf>
    <xf numFmtId="0" fontId="56" fillId="0" borderId="0" xfId="2" applyNumberFormat="1" applyFont="1" applyFill="1" applyBorder="1" applyAlignment="1">
      <alignment vertical="center"/>
    </xf>
    <xf numFmtId="41" fontId="55" fillId="0" borderId="10" xfId="2" applyNumberFormat="1" applyFont="1" applyFill="1" applyBorder="1" applyAlignment="1">
      <alignment horizontal="right" vertical="center" shrinkToFit="1"/>
    </xf>
    <xf numFmtId="41" fontId="56" fillId="0" borderId="10" xfId="2" applyNumberFormat="1" applyFont="1" applyFill="1" applyBorder="1" applyAlignment="1">
      <alignment horizontal="right" vertical="center" shrinkToFit="1"/>
    </xf>
    <xf numFmtId="0" fontId="56" fillId="0" borderId="0" xfId="5" applyNumberFormat="1" applyFont="1" applyFill="1" applyBorder="1" applyAlignment="1">
      <alignment horizontal="center" vertical="center" shrinkToFit="1"/>
    </xf>
    <xf numFmtId="0" fontId="55" fillId="0" borderId="12" xfId="2" applyNumberFormat="1" applyFont="1" applyFill="1" applyBorder="1" applyAlignment="1">
      <alignment horizontal="left" vertical="center" wrapText="1" shrinkToFit="1"/>
    </xf>
    <xf numFmtId="0" fontId="56" fillId="0" borderId="0" xfId="2" applyNumberFormat="1" applyFont="1" applyFill="1" applyBorder="1" applyAlignment="1">
      <alignment horizontal="center" vertical="top" wrapText="1"/>
    </xf>
    <xf numFmtId="41" fontId="55" fillId="0" borderId="10" xfId="3" applyNumberFormat="1" applyFont="1" applyFill="1" applyBorder="1" applyAlignment="1">
      <alignment horizontal="right" vertical="center" wrapText="1"/>
    </xf>
    <xf numFmtId="41" fontId="56" fillId="0" borderId="10" xfId="3" applyNumberFormat="1" applyFont="1" applyFill="1" applyBorder="1" applyAlignment="1">
      <alignment horizontal="left" vertical="center"/>
    </xf>
    <xf numFmtId="0" fontId="56" fillId="0" borderId="6" xfId="3" applyNumberFormat="1" applyFont="1" applyFill="1" applyBorder="1" applyAlignment="1">
      <alignment horizontal="left" vertical="center" shrinkToFit="1"/>
    </xf>
    <xf numFmtId="0" fontId="56" fillId="0" borderId="6" xfId="3" applyNumberFormat="1" applyFont="1" applyFill="1" applyBorder="1" applyAlignment="1">
      <alignment horizontal="center" vertical="center" shrinkToFit="1"/>
    </xf>
    <xf numFmtId="0" fontId="55" fillId="0" borderId="0" xfId="3" applyNumberFormat="1" applyFont="1" applyFill="1" applyBorder="1" applyAlignment="1">
      <alignment horizontal="left" vertical="center" shrinkToFit="1"/>
    </xf>
    <xf numFmtId="0" fontId="56" fillId="0" borderId="0" xfId="3" applyNumberFormat="1" applyFont="1" applyFill="1" applyBorder="1" applyAlignment="1">
      <alignment horizontal="center" vertical="center" shrinkToFit="1"/>
    </xf>
    <xf numFmtId="0" fontId="55" fillId="0" borderId="6" xfId="2" applyNumberFormat="1" applyFont="1" applyFill="1" applyBorder="1" applyAlignment="1">
      <alignment horizontal="left" vertical="center" shrinkToFit="1"/>
    </xf>
    <xf numFmtId="0" fontId="56" fillId="0" borderId="6" xfId="2" applyNumberFormat="1" applyFont="1" applyFill="1" applyBorder="1" applyAlignment="1">
      <alignment horizontal="center" vertical="center" shrinkToFit="1"/>
    </xf>
    <xf numFmtId="0" fontId="56" fillId="0" borderId="5" xfId="2" applyNumberFormat="1" applyFont="1" applyFill="1" applyBorder="1" applyAlignment="1">
      <alignment horizontal="left" vertical="center" shrinkToFit="1"/>
    </xf>
    <xf numFmtId="41" fontId="55" fillId="0" borderId="18" xfId="3" applyNumberFormat="1" applyFont="1" applyFill="1" applyBorder="1" applyAlignment="1">
      <alignment horizontal="right" vertical="center"/>
    </xf>
    <xf numFmtId="0" fontId="56" fillId="0" borderId="12" xfId="5" applyNumberFormat="1" applyFont="1" applyFill="1" applyBorder="1" applyAlignment="1">
      <alignment vertical="center" shrinkToFit="1"/>
    </xf>
    <xf numFmtId="0" fontId="56" fillId="0" borderId="12" xfId="5" applyNumberFormat="1" applyFont="1" applyFill="1" applyBorder="1" applyAlignment="1">
      <alignment vertical="center" wrapText="1" shrinkToFit="1"/>
    </xf>
    <xf numFmtId="0" fontId="56" fillId="0" borderId="6" xfId="7" applyNumberFormat="1" applyFont="1" applyFill="1" applyBorder="1" applyAlignment="1">
      <alignment horizontal="left" vertical="center" shrinkToFit="1"/>
    </xf>
    <xf numFmtId="0" fontId="56" fillId="0" borderId="6" xfId="5" applyNumberFormat="1" applyFont="1" applyFill="1" applyBorder="1" applyAlignment="1">
      <alignment horizontal="center" vertical="center"/>
    </xf>
    <xf numFmtId="0" fontId="55" fillId="0" borderId="0" xfId="5" applyNumberFormat="1" applyFont="1" applyFill="1" applyBorder="1" applyAlignment="1">
      <alignment horizontal="left" vertical="center" shrinkToFit="1"/>
    </xf>
    <xf numFmtId="0" fontId="56" fillId="0" borderId="0" xfId="5" applyNumberFormat="1" applyFont="1" applyFill="1" applyBorder="1">
      <alignment vertical="center"/>
    </xf>
    <xf numFmtId="0" fontId="55" fillId="0" borderId="0" xfId="5" applyNumberFormat="1" applyFont="1" applyFill="1" applyBorder="1">
      <alignment vertical="center"/>
    </xf>
    <xf numFmtId="41" fontId="56" fillId="0" borderId="10" xfId="4" applyNumberFormat="1" applyFont="1" applyFill="1" applyBorder="1" applyAlignment="1">
      <alignment horizontal="right" vertical="center"/>
    </xf>
    <xf numFmtId="0" fontId="55" fillId="0" borderId="0" xfId="2" applyNumberFormat="1" applyFont="1" applyFill="1" applyBorder="1" applyAlignment="1">
      <alignment horizontal="center" vertical="center"/>
    </xf>
    <xf numFmtId="0" fontId="55" fillId="0" borderId="30" xfId="2" applyNumberFormat="1" applyFont="1" applyFill="1" applyBorder="1" applyAlignment="1">
      <alignment vertical="center" shrinkToFit="1"/>
    </xf>
    <xf numFmtId="49" fontId="56" fillId="0" borderId="12" xfId="2" applyNumberFormat="1" applyFont="1" applyFill="1" applyBorder="1" applyAlignment="1">
      <alignment vertical="center" shrinkToFit="1"/>
    </xf>
    <xf numFmtId="178" fontId="56" fillId="0" borderId="6" xfId="2" applyNumberFormat="1" applyFont="1" applyFill="1" applyBorder="1" applyAlignment="1">
      <alignment horizontal="center" vertical="center"/>
    </xf>
    <xf numFmtId="41" fontId="55" fillId="0" borderId="31" xfId="3" applyNumberFormat="1" applyFont="1" applyFill="1" applyBorder="1" applyAlignment="1">
      <alignment vertical="center"/>
    </xf>
    <xf numFmtId="41" fontId="84" fillId="0" borderId="0" xfId="3" applyNumberFormat="1" applyFont="1" applyFill="1" applyBorder="1" applyAlignment="1">
      <alignment horizontal="center" vertical="center"/>
    </xf>
    <xf numFmtId="176" fontId="55" fillId="6" borderId="130" xfId="3" applyNumberFormat="1" applyFont="1" applyFill="1" applyBorder="1" applyAlignment="1">
      <alignment horizontal="right" vertical="center" wrapText="1"/>
    </xf>
    <xf numFmtId="176" fontId="35" fillId="5" borderId="8" xfId="12" applyNumberFormat="1" applyFont="1" applyFill="1" applyBorder="1" applyAlignment="1">
      <alignment horizontal="right" vertical="center" shrinkToFit="1"/>
    </xf>
    <xf numFmtId="177" fontId="35" fillId="5" borderId="11" xfId="0" applyNumberFormat="1" applyFont="1" applyFill="1" applyBorder="1" applyAlignment="1">
      <alignment vertical="center"/>
    </xf>
    <xf numFmtId="177" fontId="35" fillId="6" borderId="80" xfId="0" applyNumberFormat="1" applyFont="1" applyFill="1" applyBorder="1" applyAlignment="1">
      <alignment horizontal="center" vertical="center"/>
    </xf>
    <xf numFmtId="177" fontId="35" fillId="5" borderId="121" xfId="0" applyNumberFormat="1" applyFont="1" applyFill="1" applyBorder="1" applyAlignment="1">
      <alignment vertical="center"/>
    </xf>
    <xf numFmtId="177" fontId="35" fillId="5" borderId="27" xfId="0" applyNumberFormat="1" applyFont="1" applyFill="1" applyBorder="1" applyAlignment="1">
      <alignment vertical="center" wrapText="1"/>
    </xf>
    <xf numFmtId="0" fontId="35" fillId="5" borderId="121" xfId="11" applyFont="1" applyFill="1" applyBorder="1" applyAlignment="1">
      <alignment vertical="center" wrapText="1"/>
    </xf>
    <xf numFmtId="41" fontId="35" fillId="5" borderId="0" xfId="12" applyFont="1" applyFill="1" applyBorder="1" applyAlignment="1">
      <alignment horizontal="center" vertical="center"/>
    </xf>
    <xf numFmtId="182" fontId="35" fillId="5" borderId="10" xfId="11" applyNumberFormat="1" applyFont="1" applyFill="1" applyBorder="1" applyAlignment="1">
      <alignment vertical="center"/>
    </xf>
    <xf numFmtId="176" fontId="35" fillId="5" borderId="125" xfId="12" applyNumberFormat="1" applyFont="1" applyFill="1" applyBorder="1" applyAlignment="1">
      <alignment vertical="center"/>
    </xf>
    <xf numFmtId="176" fontId="56" fillId="0" borderId="8" xfId="3" applyNumberFormat="1" applyFont="1" applyFill="1" applyBorder="1" applyAlignment="1">
      <alignment horizontal="right" vertical="center"/>
    </xf>
    <xf numFmtId="176" fontId="56" fillId="0" borderId="7" xfId="3" applyNumberFormat="1" applyFont="1" applyFill="1" applyBorder="1" applyAlignment="1">
      <alignment horizontal="right" vertical="center"/>
    </xf>
    <xf numFmtId="176" fontId="56" fillId="0" borderId="2" xfId="3" applyNumberFormat="1" applyFont="1" applyFill="1" applyBorder="1" applyAlignment="1">
      <alignment horizontal="right" vertical="center"/>
    </xf>
    <xf numFmtId="176" fontId="56" fillId="0" borderId="3" xfId="3" applyNumberFormat="1" applyFont="1" applyFill="1" applyBorder="1" applyAlignment="1">
      <alignment horizontal="right" vertical="center"/>
    </xf>
    <xf numFmtId="176" fontId="56" fillId="0" borderId="2" xfId="3" applyNumberFormat="1" applyFont="1" applyFill="1" applyBorder="1" applyAlignment="1">
      <alignment horizontal="right" vertical="top"/>
    </xf>
    <xf numFmtId="176" fontId="56" fillId="0" borderId="3" xfId="3" applyNumberFormat="1" applyFont="1" applyFill="1" applyBorder="1" applyAlignment="1">
      <alignment vertical="center"/>
    </xf>
    <xf numFmtId="176" fontId="56" fillId="0" borderId="2" xfId="3" applyNumberFormat="1" applyFont="1" applyFill="1" applyBorder="1" applyAlignment="1">
      <alignment vertical="center"/>
    </xf>
    <xf numFmtId="176" fontId="56" fillId="0" borderId="3" xfId="4" applyNumberFormat="1" applyFont="1" applyFill="1" applyBorder="1" applyAlignment="1">
      <alignment horizontal="right" vertical="center"/>
    </xf>
    <xf numFmtId="176" fontId="56" fillId="0" borderId="2" xfId="4" applyNumberFormat="1" applyFont="1" applyFill="1" applyBorder="1" applyAlignment="1">
      <alignment horizontal="right" vertical="center"/>
    </xf>
    <xf numFmtId="176" fontId="56" fillId="0" borderId="7" xfId="4" applyNumberFormat="1" applyFont="1" applyFill="1" applyBorder="1" applyAlignment="1">
      <alignment horizontal="right" vertical="center"/>
    </xf>
    <xf numFmtId="176" fontId="56" fillId="0" borderId="2" xfId="3" applyNumberFormat="1" applyFont="1" applyFill="1" applyBorder="1" applyAlignment="1">
      <alignment horizontal="right" vertical="center" wrapText="1"/>
    </xf>
    <xf numFmtId="0" fontId="64" fillId="0" borderId="163" xfId="11" applyNumberFormat="1" applyFont="1" applyFill="1" applyBorder="1" applyAlignment="1">
      <alignment vertical="center"/>
    </xf>
    <xf numFmtId="181" fontId="56" fillId="0" borderId="164" xfId="65" applyNumberFormat="1" applyFont="1" applyFill="1" applyBorder="1" applyAlignment="1">
      <alignment horizontal="right" vertical="center"/>
    </xf>
    <xf numFmtId="181" fontId="65" fillId="0" borderId="164" xfId="65" applyNumberFormat="1" applyFont="1" applyFill="1" applyBorder="1" applyAlignment="1">
      <alignment horizontal="right" vertical="center"/>
    </xf>
    <xf numFmtId="0" fontId="86" fillId="0" borderId="0" xfId="11" applyNumberFormat="1" applyFont="1" applyFill="1" applyBorder="1" applyAlignment="1">
      <alignment vertical="center"/>
    </xf>
    <xf numFmtId="0" fontId="64" fillId="6" borderId="136" xfId="11" applyNumberFormat="1" applyFont="1" applyFill="1" applyBorder="1" applyAlignment="1">
      <alignment horizontal="center" vertical="center"/>
    </xf>
    <xf numFmtId="0" fontId="64" fillId="6" borderId="64" xfId="11" applyNumberFormat="1" applyFont="1" applyFill="1" applyBorder="1" applyAlignment="1">
      <alignment horizontal="center" vertical="center"/>
    </xf>
    <xf numFmtId="182" fontId="52" fillId="0" borderId="130" xfId="12" applyNumberFormat="1" applyFont="1" applyBorder="1" applyAlignment="1">
      <alignment horizontal="right" vertical="center"/>
    </xf>
    <xf numFmtId="41" fontId="34" fillId="0" borderId="8" xfId="10" applyFont="1" applyBorder="1" applyAlignment="1">
      <alignment vertical="center"/>
    </xf>
    <xf numFmtId="41" fontId="34" fillId="0" borderId="7" xfId="10" applyFont="1" applyFill="1" applyBorder="1" applyAlignment="1">
      <alignment horizontal="right" vertical="center"/>
    </xf>
    <xf numFmtId="41" fontId="34" fillId="0" borderId="7" xfId="10" applyFont="1" applyBorder="1" applyAlignment="1">
      <alignment horizontal="right" vertical="center"/>
    </xf>
    <xf numFmtId="41" fontId="34" fillId="0" borderId="7" xfId="10" applyFont="1" applyBorder="1" applyAlignment="1">
      <alignment vertical="center"/>
    </xf>
    <xf numFmtId="0" fontId="56" fillId="0" borderId="7" xfId="11" applyFont="1" applyBorder="1" applyAlignment="1">
      <alignment horizontal="left" vertical="center"/>
    </xf>
    <xf numFmtId="0" fontId="56" fillId="0" borderId="125" xfId="11" applyFont="1" applyBorder="1" applyAlignment="1">
      <alignment horizontal="left" vertical="center"/>
    </xf>
    <xf numFmtId="182" fontId="52" fillId="0" borderId="23" xfId="12" applyNumberFormat="1" applyFont="1" applyBorder="1" applyAlignment="1">
      <alignment horizontal="right" vertical="center"/>
    </xf>
    <xf numFmtId="0" fontId="52" fillId="0" borderId="17" xfId="11" applyFont="1" applyBorder="1" applyAlignment="1">
      <alignment vertical="center"/>
    </xf>
    <xf numFmtId="182" fontId="55" fillId="0" borderId="7" xfId="12" applyNumberFormat="1" applyFont="1" applyBorder="1" applyAlignment="1">
      <alignment horizontal="right" vertical="center"/>
    </xf>
    <xf numFmtId="182" fontId="111" fillId="0" borderId="7" xfId="12" applyNumberFormat="1" applyFont="1" applyBorder="1" applyAlignment="1">
      <alignment horizontal="right" vertical="center"/>
    </xf>
    <xf numFmtId="41" fontId="52" fillId="0" borderId="0" xfId="12" applyFont="1" applyAlignment="1">
      <alignment vertical="center"/>
    </xf>
    <xf numFmtId="0" fontId="52" fillId="0" borderId="0" xfId="11" applyFont="1" applyAlignment="1">
      <alignment vertical="center"/>
    </xf>
    <xf numFmtId="41" fontId="52" fillId="0" borderId="122" xfId="12" applyFont="1" applyBorder="1" applyAlignment="1">
      <alignment vertical="center"/>
    </xf>
    <xf numFmtId="0" fontId="14" fillId="0" borderId="17" xfId="2" applyNumberFormat="1" applyFont="1" applyFill="1" applyBorder="1" applyAlignment="1">
      <alignment vertical="center"/>
    </xf>
    <xf numFmtId="0" fontId="14" fillId="0" borderId="2" xfId="2" applyNumberFormat="1" applyFont="1" applyFill="1" applyBorder="1" applyAlignment="1">
      <alignment vertical="center" wrapText="1"/>
    </xf>
    <xf numFmtId="0" fontId="35" fillId="0" borderId="2" xfId="2" applyNumberFormat="1" applyFont="1" applyFill="1" applyBorder="1" applyAlignment="1">
      <alignment vertical="top" wrapText="1"/>
    </xf>
    <xf numFmtId="0" fontId="35" fillId="0" borderId="2" xfId="2" applyNumberFormat="1" applyFont="1" applyFill="1" applyBorder="1" applyAlignment="1">
      <alignment vertical="center"/>
    </xf>
    <xf numFmtId="0" fontId="52" fillId="0" borderId="0" xfId="3" applyNumberFormat="1" applyFont="1" applyFill="1" applyBorder="1" applyAlignment="1">
      <alignment horizontal="left" vertical="center"/>
    </xf>
    <xf numFmtId="0" fontId="35" fillId="0" borderId="0" xfId="3" applyNumberFormat="1" applyFont="1" applyFill="1" applyBorder="1" applyAlignment="1">
      <alignment horizontal="center" vertical="center"/>
    </xf>
    <xf numFmtId="41" fontId="52" fillId="0" borderId="10" xfId="3" applyNumberFormat="1" applyFont="1" applyFill="1" applyBorder="1" applyAlignment="1">
      <alignment vertical="center"/>
    </xf>
    <xf numFmtId="0" fontId="14" fillId="0" borderId="0" xfId="3" applyNumberFormat="1" applyFont="1" applyFill="1" applyBorder="1" applyAlignment="1">
      <alignment horizontal="center" vertical="center" shrinkToFit="1"/>
    </xf>
    <xf numFmtId="177" fontId="35" fillId="0" borderId="0" xfId="1" applyNumberFormat="1" applyFont="1" applyFill="1" applyBorder="1" applyAlignment="1">
      <alignment horizontal="center" vertical="center"/>
    </xf>
    <xf numFmtId="0" fontId="35" fillId="0" borderId="0" xfId="2" applyNumberFormat="1" applyFont="1" applyAlignment="1">
      <alignment horizontal="center" vertical="center"/>
    </xf>
    <xf numFmtId="10" fontId="35" fillId="2" borderId="80" xfId="2" applyNumberFormat="1" applyFont="1" applyFill="1" applyBorder="1" applyAlignment="1">
      <alignment horizontal="center" vertical="center"/>
    </xf>
    <xf numFmtId="10" fontId="35" fillId="2" borderId="81" xfId="2" applyNumberFormat="1" applyFont="1" applyFill="1" applyBorder="1" applyAlignment="1">
      <alignment horizontal="center" vertical="center"/>
    </xf>
    <xf numFmtId="0" fontId="90" fillId="0" borderId="0" xfId="2" applyNumberFormat="1" applyFont="1" applyFill="1" applyBorder="1" applyAlignment="1">
      <alignment vertical="center"/>
    </xf>
    <xf numFmtId="0" fontId="14" fillId="0" borderId="0" xfId="2" applyNumberFormat="1" applyFont="1" applyBorder="1" applyAlignment="1">
      <alignment horizontal="center" vertical="center"/>
    </xf>
    <xf numFmtId="0" fontId="14" fillId="0" borderId="0" xfId="2" applyNumberFormat="1" applyFont="1" applyBorder="1" applyAlignment="1">
      <alignment vertical="center"/>
    </xf>
    <xf numFmtId="0" fontId="35" fillId="0" borderId="2" xfId="2" applyNumberFormat="1" applyFont="1" applyFill="1" applyBorder="1" applyAlignment="1">
      <alignment vertical="top"/>
    </xf>
    <xf numFmtId="0" fontId="35" fillId="2" borderId="0" xfId="3" applyNumberFormat="1" applyFont="1" applyFill="1" applyBorder="1" applyAlignment="1">
      <alignment horizontal="center" vertical="center" shrinkToFit="1"/>
    </xf>
    <xf numFmtId="0" fontId="35" fillId="2" borderId="0" xfId="3" applyNumberFormat="1" applyFont="1" applyFill="1" applyBorder="1" applyAlignment="1">
      <alignment horizontal="center" vertical="center"/>
    </xf>
    <xf numFmtId="177" fontId="35" fillId="2" borderId="0" xfId="1" applyNumberFormat="1" applyFont="1" applyFill="1" applyBorder="1" applyAlignment="1">
      <alignment horizontal="center" vertical="center"/>
    </xf>
    <xf numFmtId="0" fontId="35" fillId="2" borderId="0" xfId="2" applyNumberFormat="1" applyFont="1" applyFill="1" applyAlignment="1">
      <alignment horizontal="center" vertical="center"/>
    </xf>
    <xf numFmtId="41" fontId="35" fillId="2" borderId="0" xfId="2" applyNumberFormat="1" applyFont="1" applyFill="1" applyAlignment="1">
      <alignment horizontal="center" vertical="center"/>
    </xf>
    <xf numFmtId="0" fontId="35" fillId="0" borderId="0" xfId="3" applyNumberFormat="1" applyFont="1" applyFill="1" applyBorder="1" applyAlignment="1">
      <alignment horizontal="left" vertical="center"/>
    </xf>
    <xf numFmtId="41" fontId="52" fillId="0" borderId="0" xfId="2" applyNumberFormat="1" applyFont="1" applyAlignment="1">
      <alignment horizontal="center" vertical="center"/>
    </xf>
    <xf numFmtId="41" fontId="35" fillId="0" borderId="10" xfId="3" applyNumberFormat="1" applyFont="1" applyFill="1" applyBorder="1" applyAlignment="1">
      <alignment vertical="center"/>
    </xf>
    <xf numFmtId="0" fontId="14" fillId="0" borderId="2" xfId="2" applyNumberFormat="1" applyFont="1" applyFill="1" applyBorder="1" applyAlignment="1">
      <alignment vertical="center"/>
    </xf>
    <xf numFmtId="0" fontId="35" fillId="0" borderId="0" xfId="2" applyNumberFormat="1" applyFont="1" applyFill="1" applyBorder="1" applyAlignment="1">
      <alignment horizontal="center" vertical="center"/>
    </xf>
    <xf numFmtId="0" fontId="121" fillId="0" borderId="0" xfId="5" applyNumberFormat="1" applyFont="1" applyBorder="1" applyAlignment="1">
      <alignment horizontal="center" vertical="center"/>
    </xf>
    <xf numFmtId="0" fontId="14" fillId="0" borderId="2" xfId="2" applyNumberFormat="1" applyFont="1" applyFill="1" applyBorder="1" applyAlignment="1">
      <alignment vertical="top" wrapText="1"/>
    </xf>
    <xf numFmtId="0" fontId="14" fillId="0" borderId="2" xfId="2" applyNumberFormat="1" applyFont="1" applyFill="1" applyBorder="1" applyAlignment="1">
      <alignment vertical="top"/>
    </xf>
    <xf numFmtId="0" fontId="35" fillId="0" borderId="0" xfId="2" quotePrefix="1" applyNumberFormat="1" applyFont="1" applyFill="1" applyBorder="1" applyAlignment="1">
      <alignment horizontal="center" vertical="center"/>
    </xf>
    <xf numFmtId="0" fontId="35" fillId="0" borderId="0" xfId="2" applyNumberFormat="1" applyFont="1" applyFill="1" applyBorder="1" applyAlignment="1">
      <alignment horizontal="left" vertical="center" shrinkToFit="1"/>
    </xf>
    <xf numFmtId="0" fontId="35" fillId="0" borderId="0" xfId="2" applyNumberFormat="1" applyFont="1" applyFill="1" applyBorder="1" applyAlignment="1">
      <alignment horizontal="center" vertical="center" shrinkToFit="1"/>
    </xf>
    <xf numFmtId="41" fontId="14" fillId="0" borderId="0" xfId="3" applyNumberFormat="1" applyFont="1" applyBorder="1" applyAlignment="1">
      <alignment horizontal="center" vertical="center"/>
    </xf>
    <xf numFmtId="0" fontId="50" fillId="0" borderId="3" xfId="2" applyNumberFormat="1" applyFont="1" applyFill="1" applyBorder="1" applyAlignment="1">
      <alignment vertical="center"/>
    </xf>
    <xf numFmtId="0" fontId="35" fillId="0" borderId="1" xfId="2" applyNumberFormat="1" applyFont="1" applyFill="1" applyBorder="1" applyAlignment="1">
      <alignment horizontal="center" vertical="center"/>
    </xf>
    <xf numFmtId="41" fontId="52" fillId="0" borderId="18" xfId="3" applyNumberFormat="1" applyFont="1" applyFill="1" applyBorder="1" applyAlignment="1">
      <alignment vertical="center"/>
    </xf>
    <xf numFmtId="0" fontId="50" fillId="0" borderId="2" xfId="2" applyNumberFormat="1" applyFont="1" applyFill="1" applyBorder="1" applyAlignment="1">
      <alignment vertical="center"/>
    </xf>
    <xf numFmtId="0" fontId="52" fillId="0" borderId="0" xfId="3" applyNumberFormat="1" applyFont="1" applyFill="1" applyBorder="1" applyAlignment="1">
      <alignment horizontal="center" vertical="center" shrinkToFit="1"/>
    </xf>
    <xf numFmtId="0" fontId="34" fillId="0" borderId="0" xfId="3" applyNumberFormat="1" applyFont="1" applyFill="1" applyBorder="1" applyAlignment="1">
      <alignment horizontal="center" vertical="center"/>
    </xf>
    <xf numFmtId="177" fontId="34" fillId="0" borderId="0" xfId="1" applyNumberFormat="1" applyFont="1" applyFill="1" applyBorder="1" applyAlignment="1">
      <alignment horizontal="center" vertical="center"/>
    </xf>
    <xf numFmtId="0" fontId="34" fillId="0" borderId="0" xfId="2" applyNumberFormat="1" applyFont="1" applyFill="1" applyBorder="1" applyAlignment="1">
      <alignment horizontal="center" vertical="center"/>
    </xf>
    <xf numFmtId="41" fontId="34" fillId="0" borderId="0" xfId="4" applyNumberFormat="1" applyFont="1" applyFill="1" applyBorder="1" applyAlignment="1">
      <alignment horizontal="center" vertical="center"/>
    </xf>
    <xf numFmtId="0" fontId="35" fillId="0" borderId="4" xfId="2" applyNumberFormat="1" applyFont="1" applyFill="1" applyBorder="1" applyAlignment="1">
      <alignment vertical="center" wrapText="1"/>
    </xf>
    <xf numFmtId="0" fontId="35" fillId="0" borderId="9" xfId="2" applyNumberFormat="1" applyFont="1" applyFill="1" applyBorder="1" applyAlignment="1">
      <alignment vertical="center" wrapText="1"/>
    </xf>
    <xf numFmtId="0" fontId="35" fillId="0" borderId="5" xfId="2" applyNumberFormat="1" applyFont="1" applyFill="1" applyBorder="1" applyAlignment="1">
      <alignment horizontal="center" vertical="center"/>
    </xf>
    <xf numFmtId="41" fontId="35" fillId="0" borderId="11" xfId="3" applyNumberFormat="1" applyFont="1" applyFill="1" applyBorder="1" applyAlignment="1">
      <alignment vertical="center"/>
    </xf>
    <xf numFmtId="0" fontId="90" fillId="0" borderId="0" xfId="3" applyNumberFormat="1" applyFont="1" applyFill="1" applyBorder="1" applyAlignment="1">
      <alignment horizontal="center" vertical="center"/>
    </xf>
    <xf numFmtId="177" fontId="90" fillId="0" borderId="0" xfId="1" applyNumberFormat="1" applyFont="1" applyFill="1" applyBorder="1" applyAlignment="1">
      <alignment horizontal="center" vertical="center"/>
    </xf>
    <xf numFmtId="0" fontId="90" fillId="0" borderId="0" xfId="2" applyNumberFormat="1" applyFont="1" applyFill="1" applyBorder="1" applyAlignment="1">
      <alignment horizontal="center" vertical="center"/>
    </xf>
    <xf numFmtId="41" fontId="90" fillId="0" borderId="0" xfId="4" applyNumberFormat="1" applyFont="1" applyFill="1" applyBorder="1" applyAlignment="1">
      <alignment horizontal="center" vertical="center"/>
    </xf>
    <xf numFmtId="176" fontId="8" fillId="0" borderId="169" xfId="3" applyNumberFormat="1" applyFont="1" applyFill="1" applyBorder="1" applyAlignment="1">
      <alignment horizontal="right" vertical="center"/>
    </xf>
    <xf numFmtId="176" fontId="8" fillId="0" borderId="170" xfId="3" applyNumberFormat="1" applyFont="1" applyFill="1" applyBorder="1" applyAlignment="1">
      <alignment horizontal="right" vertical="center"/>
    </xf>
    <xf numFmtId="0" fontId="11" fillId="0" borderId="3" xfId="2" applyNumberFormat="1" applyFont="1" applyFill="1" applyBorder="1" applyAlignment="1">
      <alignment vertical="top"/>
    </xf>
    <xf numFmtId="41" fontId="56" fillId="0" borderId="18" xfId="3" applyNumberFormat="1" applyFont="1" applyFill="1" applyBorder="1" applyAlignment="1">
      <alignment vertical="center"/>
    </xf>
    <xf numFmtId="176" fontId="55" fillId="0" borderId="7" xfId="3" applyNumberFormat="1" applyFont="1" applyFill="1" applyBorder="1" applyAlignment="1">
      <alignment horizontal="right" vertical="center"/>
    </xf>
    <xf numFmtId="176" fontId="52" fillId="0" borderId="7" xfId="3" applyNumberFormat="1" applyFont="1" applyFill="1" applyBorder="1" applyAlignment="1">
      <alignment horizontal="right" vertical="center"/>
    </xf>
    <xf numFmtId="0" fontId="55" fillId="0" borderId="6" xfId="2" applyNumberFormat="1" applyFont="1" applyFill="1" applyBorder="1" applyAlignment="1">
      <alignment horizontal="center" vertical="center"/>
    </xf>
    <xf numFmtId="176" fontId="52" fillId="0" borderId="25" xfId="3" applyNumberFormat="1" applyFont="1" applyFill="1" applyBorder="1" applyAlignment="1">
      <alignment horizontal="right" vertical="center"/>
    </xf>
    <xf numFmtId="176" fontId="55" fillId="0" borderId="8" xfId="3" applyNumberFormat="1" applyFont="1" applyFill="1" applyBorder="1" applyAlignment="1">
      <alignment horizontal="right" vertical="center"/>
    </xf>
    <xf numFmtId="176" fontId="52" fillId="0" borderId="8" xfId="3" applyNumberFormat="1" applyFont="1" applyFill="1" applyBorder="1" applyAlignment="1">
      <alignment horizontal="right" vertical="center"/>
    </xf>
    <xf numFmtId="0" fontId="9" fillId="0" borderId="17" xfId="2" applyNumberFormat="1" applyFont="1" applyFill="1" applyBorder="1" applyAlignment="1">
      <alignment vertical="center"/>
    </xf>
    <xf numFmtId="0" fontId="9" fillId="0" borderId="2" xfId="2" applyNumberFormat="1" applyFont="1" applyFill="1" applyBorder="1" applyAlignment="1">
      <alignment vertical="center"/>
    </xf>
    <xf numFmtId="0" fontId="13" fillId="2" borderId="0" xfId="3" applyNumberFormat="1" applyFont="1" applyFill="1" applyBorder="1" applyAlignment="1">
      <alignment horizontal="left" vertical="center"/>
    </xf>
    <xf numFmtId="0" fontId="13" fillId="2" borderId="0" xfId="3" applyNumberFormat="1" applyFont="1" applyFill="1" applyBorder="1" applyAlignment="1">
      <alignment horizontal="center" vertical="center"/>
    </xf>
    <xf numFmtId="177" fontId="13" fillId="2" borderId="0" xfId="1" applyNumberFormat="1" applyFont="1" applyFill="1" applyBorder="1" applyAlignment="1">
      <alignment horizontal="center" vertical="center"/>
    </xf>
    <xf numFmtId="0" fontId="13" fillId="2" borderId="0" xfId="2" applyNumberFormat="1" applyFont="1" applyFill="1" applyBorder="1" applyAlignment="1">
      <alignment horizontal="center" vertical="center"/>
    </xf>
    <xf numFmtId="41" fontId="13" fillId="2" borderId="0" xfId="2" applyNumberFormat="1" applyFont="1" applyFill="1" applyBorder="1" applyAlignment="1">
      <alignment horizontal="center" vertical="center"/>
    </xf>
    <xf numFmtId="0" fontId="13" fillId="0" borderId="0" xfId="2" applyNumberFormat="1" applyFont="1" applyFill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13" fillId="0" borderId="0" xfId="2" applyNumberFormat="1" applyFont="1" applyBorder="1" applyAlignment="1">
      <alignment vertical="center"/>
    </xf>
    <xf numFmtId="0" fontId="35" fillId="0" borderId="0" xfId="2" quotePrefix="1" applyNumberFormat="1" applyFont="1" applyFill="1" applyBorder="1" applyAlignment="1">
      <alignment horizontal="center" vertical="center" shrinkToFit="1"/>
    </xf>
    <xf numFmtId="41" fontId="8" fillId="0" borderId="0" xfId="2" applyNumberFormat="1" applyFont="1" applyBorder="1" applyAlignment="1">
      <alignment horizontal="center" vertical="center"/>
    </xf>
    <xf numFmtId="49" fontId="35" fillId="0" borderId="0" xfId="2" applyNumberFormat="1" applyFont="1" applyFill="1" applyBorder="1" applyAlignment="1">
      <alignment vertical="center" shrinkToFit="1"/>
    </xf>
    <xf numFmtId="49" fontId="35" fillId="0" borderId="0" xfId="2" applyNumberFormat="1" applyFont="1" applyFill="1" applyBorder="1" applyAlignment="1">
      <alignment horizontal="center" vertical="center" shrinkToFit="1"/>
    </xf>
    <xf numFmtId="0" fontId="55" fillId="0" borderId="0" xfId="5" quotePrefix="1" applyNumberFormat="1" applyFont="1" applyFill="1" applyBorder="1" applyAlignment="1">
      <alignment horizontal="center" vertical="center" shrinkToFit="1"/>
    </xf>
    <xf numFmtId="0" fontId="9" fillId="0" borderId="0" xfId="3" applyNumberFormat="1" applyFont="1" applyFill="1" applyBorder="1" applyAlignment="1">
      <alignment horizontal="center" vertical="center" shrinkToFit="1"/>
    </xf>
    <xf numFmtId="0" fontId="7" fillId="0" borderId="0" xfId="2" applyNumberFormat="1" applyFont="1" applyBorder="1" applyAlignment="1">
      <alignment horizontal="center" vertical="center"/>
    </xf>
    <xf numFmtId="0" fontId="8" fillId="0" borderId="0" xfId="3" applyNumberFormat="1" applyFont="1" applyFill="1" applyBorder="1" applyAlignment="1">
      <alignment horizontal="center" vertical="center" shrinkToFit="1"/>
    </xf>
    <xf numFmtId="41" fontId="8" fillId="0" borderId="0" xfId="3" applyNumberFormat="1" applyFont="1" applyFill="1" applyBorder="1" applyAlignment="1">
      <alignment horizontal="center" vertical="center"/>
    </xf>
    <xf numFmtId="3" fontId="7" fillId="0" borderId="0" xfId="2" applyNumberFormat="1" applyFont="1" applyBorder="1" applyAlignment="1">
      <alignment horizontal="center" vertical="center"/>
    </xf>
    <xf numFmtId="0" fontId="35" fillId="0" borderId="0" xfId="3" quotePrefix="1" applyNumberFormat="1" applyFont="1" applyFill="1" applyBorder="1" applyAlignment="1">
      <alignment horizontal="left" vertical="center" shrinkToFit="1"/>
    </xf>
    <xf numFmtId="41" fontId="9" fillId="0" borderId="0" xfId="3" applyNumberFormat="1" applyFont="1" applyFill="1" applyBorder="1" applyAlignment="1">
      <alignment horizontal="center" vertical="center"/>
    </xf>
    <xf numFmtId="0" fontId="35" fillId="0" borderId="0" xfId="5" applyNumberFormat="1" applyFont="1" applyFill="1" applyBorder="1" applyAlignment="1">
      <alignment horizontal="center" vertical="center"/>
    </xf>
    <xf numFmtId="0" fontId="9" fillId="0" borderId="0" xfId="5" applyNumberFormat="1" applyFont="1" applyAlignment="1">
      <alignment horizontal="center" vertical="center" shrinkToFit="1"/>
    </xf>
    <xf numFmtId="0" fontId="8" fillId="0" borderId="0" xfId="4" applyNumberFormat="1" applyFont="1" applyFill="1" applyBorder="1" applyAlignment="1">
      <alignment horizontal="center" vertical="center" shrinkToFit="1"/>
    </xf>
    <xf numFmtId="41" fontId="8" fillId="0" borderId="0" xfId="2" applyNumberFormat="1" applyFont="1" applyAlignment="1">
      <alignment horizontal="center" vertical="center"/>
    </xf>
    <xf numFmtId="0" fontId="123" fillId="0" borderId="0" xfId="2" applyNumberFormat="1" applyFont="1" applyFill="1" applyBorder="1" applyAlignment="1">
      <alignment vertical="center" shrinkToFit="1"/>
    </xf>
    <xf numFmtId="178" fontId="7" fillId="0" borderId="0" xfId="1" applyNumberFormat="1" applyFont="1" applyFill="1" applyBorder="1" applyAlignment="1">
      <alignment horizontal="center" vertical="center"/>
    </xf>
    <xf numFmtId="178" fontId="7" fillId="0" borderId="0" xfId="2" applyNumberFormat="1" applyFont="1" applyFill="1" applyAlignment="1">
      <alignment horizontal="center" vertical="center"/>
    </xf>
    <xf numFmtId="178" fontId="7" fillId="0" borderId="0" xfId="2" applyNumberFormat="1" applyFont="1" applyAlignment="1">
      <alignment horizontal="center" vertical="center"/>
    </xf>
    <xf numFmtId="0" fontId="13" fillId="0" borderId="0" xfId="3" applyNumberFormat="1" applyFont="1" applyFill="1" applyBorder="1" applyAlignment="1">
      <alignment horizontal="center" vertical="center"/>
    </xf>
    <xf numFmtId="41" fontId="56" fillId="0" borderId="167" xfId="4" applyNumberFormat="1" applyFont="1" applyFill="1" applyBorder="1" applyAlignment="1">
      <alignment horizontal="right" vertical="center"/>
    </xf>
    <xf numFmtId="41" fontId="55" fillId="0" borderId="168" xfId="3" applyNumberFormat="1" applyFont="1" applyFill="1" applyBorder="1" applyAlignment="1">
      <alignment vertical="center"/>
    </xf>
    <xf numFmtId="41" fontId="56" fillId="0" borderId="171" xfId="3" applyNumberFormat="1" applyFont="1" applyFill="1" applyBorder="1" applyAlignment="1">
      <alignment vertical="center"/>
    </xf>
    <xf numFmtId="177" fontId="56" fillId="0" borderId="0" xfId="2" applyNumberFormat="1" applyFont="1" applyFill="1" applyBorder="1" applyAlignment="1">
      <alignment horizontal="center" vertical="center"/>
    </xf>
    <xf numFmtId="41" fontId="13" fillId="0" borderId="0" xfId="3" applyNumberFormat="1" applyFont="1" applyFill="1" applyBorder="1" applyAlignment="1">
      <alignment horizontal="left" vertical="center"/>
    </xf>
    <xf numFmtId="0" fontId="55" fillId="0" borderId="172" xfId="5" applyNumberFormat="1" applyFont="1" applyFill="1" applyBorder="1" applyAlignment="1">
      <alignment vertical="center" shrinkToFit="1"/>
    </xf>
    <xf numFmtId="0" fontId="56" fillId="0" borderId="173" xfId="2" applyNumberFormat="1" applyFont="1" applyFill="1" applyBorder="1" applyAlignment="1">
      <alignment horizontal="center" vertical="center"/>
    </xf>
    <xf numFmtId="41" fontId="55" fillId="0" borderId="174" xfId="3" applyNumberFormat="1" applyFont="1" applyFill="1" applyBorder="1" applyAlignment="1">
      <alignment horizontal="right" vertical="center"/>
    </xf>
    <xf numFmtId="0" fontId="55" fillId="0" borderId="175" xfId="5" applyNumberFormat="1" applyFont="1" applyFill="1" applyBorder="1" applyAlignment="1">
      <alignment vertical="center" shrinkToFit="1"/>
    </xf>
    <xf numFmtId="0" fontId="56" fillId="0" borderId="176" xfId="2" applyNumberFormat="1" applyFont="1" applyFill="1" applyBorder="1" applyAlignment="1">
      <alignment horizontal="center" vertical="center"/>
    </xf>
    <xf numFmtId="41" fontId="55" fillId="0" borderId="177" xfId="3" applyNumberFormat="1" applyFont="1" applyFill="1" applyBorder="1" applyAlignment="1">
      <alignment horizontal="right" vertical="center"/>
    </xf>
    <xf numFmtId="176" fontId="56" fillId="0" borderId="0" xfId="4" applyNumberFormat="1" applyFont="1" applyFill="1" applyBorder="1" applyAlignment="1">
      <alignment horizontal="right" vertical="center"/>
    </xf>
    <xf numFmtId="0" fontId="56" fillId="0" borderId="12" xfId="5" applyNumberFormat="1" applyFont="1" applyFill="1" applyBorder="1" applyAlignment="1">
      <alignment horizontal="left" vertical="center"/>
    </xf>
    <xf numFmtId="0" fontId="35" fillId="0" borderId="0" xfId="5" applyNumberFormat="1" applyFont="1" applyFill="1" applyBorder="1" applyAlignment="1">
      <alignment horizontal="left" vertical="center" shrinkToFit="1"/>
    </xf>
    <xf numFmtId="41" fontId="34" fillId="0" borderId="0" xfId="2" applyNumberFormat="1" applyFont="1" applyFill="1" applyBorder="1" applyAlignment="1">
      <alignment horizontal="center" vertical="center"/>
    </xf>
    <xf numFmtId="0" fontId="124" fillId="0" borderId="0" xfId="3" applyNumberFormat="1" applyFont="1" applyFill="1" applyBorder="1" applyAlignment="1">
      <alignment horizontal="center" vertical="center"/>
    </xf>
    <xf numFmtId="0" fontId="52" fillId="0" borderId="0" xfId="2" applyNumberFormat="1" applyFont="1" applyFill="1" applyBorder="1" applyAlignment="1">
      <alignment horizontal="left" vertical="center" shrinkToFit="1"/>
    </xf>
    <xf numFmtId="41" fontId="52" fillId="0" borderId="10" xfId="3" applyNumberFormat="1" applyFont="1" applyFill="1" applyBorder="1" applyAlignment="1">
      <alignment horizontal="left" vertical="center"/>
    </xf>
    <xf numFmtId="41" fontId="52" fillId="0" borderId="10" xfId="3" applyNumberFormat="1" applyFont="1" applyFill="1" applyBorder="1" applyAlignment="1">
      <alignment horizontal="right" vertical="center"/>
    </xf>
    <xf numFmtId="0" fontId="35" fillId="0" borderId="12" xfId="2" applyNumberFormat="1" applyFont="1" applyFill="1" applyBorder="1" applyAlignment="1">
      <alignment vertical="center" shrinkToFit="1"/>
    </xf>
    <xf numFmtId="41" fontId="35" fillId="0" borderId="10" xfId="3" applyNumberFormat="1" applyFont="1" applyFill="1" applyBorder="1" applyAlignment="1">
      <alignment horizontal="right" vertical="center"/>
    </xf>
    <xf numFmtId="0" fontId="35" fillId="0" borderId="0" xfId="2" applyNumberFormat="1" applyFont="1" applyFill="1" applyBorder="1" applyAlignment="1">
      <alignment vertical="center" shrinkToFit="1"/>
    </xf>
    <xf numFmtId="0" fontId="8" fillId="0" borderId="17" xfId="2" applyFont="1" applyFill="1" applyBorder="1" applyAlignment="1">
      <alignment vertical="center"/>
    </xf>
    <xf numFmtId="0" fontId="8" fillId="0" borderId="2" xfId="2" applyFont="1" applyFill="1" applyBorder="1" applyAlignment="1">
      <alignment vertical="center"/>
    </xf>
    <xf numFmtId="0" fontId="35" fillId="0" borderId="0" xfId="2" applyFont="1" applyFill="1" applyBorder="1" applyAlignment="1">
      <alignment vertical="center" shrinkToFit="1"/>
    </xf>
    <xf numFmtId="0" fontId="35" fillId="0" borderId="0" xfId="2" applyFont="1" applyFill="1" applyBorder="1" applyAlignment="1">
      <alignment horizontal="center" vertical="center" shrinkToFit="1"/>
    </xf>
    <xf numFmtId="41" fontId="52" fillId="0" borderId="10" xfId="3" applyFont="1" applyFill="1" applyBorder="1" applyAlignment="1">
      <alignment horizontal="right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35" fillId="0" borderId="0" xfId="5" applyNumberFormat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vertical="center"/>
    </xf>
    <xf numFmtId="0" fontId="35" fillId="0" borderId="5" xfId="2" applyFont="1" applyFill="1" applyBorder="1" applyAlignment="1">
      <alignment horizontal="center" vertical="center"/>
    </xf>
    <xf numFmtId="41" fontId="35" fillId="0" borderId="11" xfId="3" applyFont="1" applyFill="1" applyBorder="1" applyAlignment="1">
      <alignment vertical="center"/>
    </xf>
    <xf numFmtId="0" fontId="52" fillId="0" borderId="0" xfId="2" applyNumberFormat="1" applyFont="1" applyFill="1" applyBorder="1" applyAlignment="1">
      <alignment horizontal="center" vertical="center" shrinkToFit="1"/>
    </xf>
    <xf numFmtId="0" fontId="8" fillId="0" borderId="17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horizontal="center" vertical="top"/>
    </xf>
    <xf numFmtId="0" fontId="35" fillId="0" borderId="0" xfId="2" applyFont="1" applyFill="1" applyBorder="1" applyAlignment="1">
      <alignment horizontal="left" vertical="center" shrinkToFit="1"/>
    </xf>
    <xf numFmtId="41" fontId="52" fillId="0" borderId="10" xfId="3" applyFont="1" applyFill="1" applyBorder="1" applyAlignment="1">
      <alignment vertical="center"/>
    </xf>
    <xf numFmtId="41" fontId="7" fillId="0" borderId="0" xfId="3" applyFont="1" applyFill="1" applyBorder="1" applyAlignment="1">
      <alignment horizontal="center" vertical="center"/>
    </xf>
    <xf numFmtId="41" fontId="7" fillId="0" borderId="0" xfId="2" applyNumberFormat="1" applyFont="1" applyFill="1" applyBorder="1" applyAlignment="1">
      <alignment horizontal="center" vertical="center" shrinkToFit="1"/>
    </xf>
    <xf numFmtId="0" fontId="35" fillId="0" borderId="0" xfId="2" applyFont="1" applyFill="1" applyBorder="1" applyAlignment="1">
      <alignment horizontal="center" vertical="center"/>
    </xf>
    <xf numFmtId="41" fontId="35" fillId="0" borderId="10" xfId="3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 shrinkToFit="1"/>
    </xf>
    <xf numFmtId="0" fontId="35" fillId="0" borderId="5" xfId="2" applyNumberFormat="1" applyFont="1" applyFill="1" applyBorder="1" applyAlignment="1">
      <alignment horizontal="left" vertical="center" shrinkToFit="1"/>
    </xf>
    <xf numFmtId="0" fontId="8" fillId="0" borderId="2" xfId="2" applyFont="1" applyFill="1" applyBorder="1" applyAlignment="1">
      <alignment vertical="center" wrapText="1"/>
    </xf>
    <xf numFmtId="0" fontId="52" fillId="0" borderId="0" xfId="2" applyFont="1" applyFill="1" applyBorder="1" applyAlignment="1">
      <alignment horizontal="left" vertical="center" shrinkToFit="1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8" fillId="0" borderId="20" xfId="2" applyNumberFormat="1" applyFont="1" applyFill="1" applyBorder="1" applyAlignment="1">
      <alignment vertical="center" wrapText="1"/>
    </xf>
    <xf numFmtId="176" fontId="56" fillId="0" borderId="20" xfId="3" applyNumberFormat="1" applyFont="1" applyFill="1" applyBorder="1" applyAlignment="1">
      <alignment horizontal="right" vertical="center" wrapText="1"/>
    </xf>
    <xf numFmtId="0" fontId="35" fillId="0" borderId="4" xfId="2" applyFont="1" applyFill="1" applyBorder="1" applyAlignment="1">
      <alignment horizontal="left" vertical="center" shrinkToFit="1"/>
    </xf>
    <xf numFmtId="178" fontId="7" fillId="0" borderId="0" xfId="2" applyNumberFormat="1" applyFont="1" applyFill="1" applyBorder="1" applyAlignment="1">
      <alignment horizontal="right" vertical="center"/>
    </xf>
    <xf numFmtId="0" fontId="56" fillId="0" borderId="0" xfId="5" applyNumberFormat="1" applyFont="1" applyFill="1" applyBorder="1" applyAlignment="1">
      <alignment vertical="center" wrapText="1" shrinkToFit="1"/>
    </xf>
    <xf numFmtId="41" fontId="14" fillId="0" borderId="0" xfId="3" applyNumberFormat="1" applyFont="1" applyFill="1" applyBorder="1" applyAlignment="1">
      <alignment horizontal="center" vertical="center"/>
    </xf>
    <xf numFmtId="0" fontId="35" fillId="0" borderId="131" xfId="11" applyNumberFormat="1" applyFont="1" applyFill="1" applyBorder="1" applyAlignment="1">
      <alignment vertical="center"/>
    </xf>
    <xf numFmtId="0" fontId="56" fillId="0" borderId="0" xfId="17" applyFont="1" applyFill="1" applyBorder="1" applyAlignment="1">
      <alignment horizontal="center" vertical="center" shrinkToFit="1"/>
    </xf>
    <xf numFmtId="180" fontId="52" fillId="0" borderId="178" xfId="3" applyNumberFormat="1" applyFont="1" applyFill="1" applyBorder="1" applyAlignment="1">
      <alignment vertical="center"/>
    </xf>
    <xf numFmtId="0" fontId="56" fillId="0" borderId="180" xfId="17" applyFont="1" applyFill="1" applyBorder="1" applyAlignment="1">
      <alignment horizontal="center" vertical="center" shrinkToFit="1"/>
    </xf>
    <xf numFmtId="0" fontId="14" fillId="0" borderId="0" xfId="2" applyNumberFormat="1" applyFont="1" applyFill="1" applyBorder="1" applyAlignment="1">
      <alignment horizontal="center" vertical="center"/>
    </xf>
    <xf numFmtId="0" fontId="35" fillId="0" borderId="5" xfId="2" applyNumberFormat="1" applyFont="1" applyFill="1" applyBorder="1" applyAlignment="1">
      <alignment horizontal="left" vertical="center" wrapText="1"/>
    </xf>
    <xf numFmtId="0" fontId="56" fillId="0" borderId="30" xfId="2" applyNumberFormat="1" applyFont="1" applyFill="1" applyBorder="1" applyAlignment="1">
      <alignment vertical="center" shrinkToFit="1"/>
    </xf>
    <xf numFmtId="0" fontId="11" fillId="0" borderId="2" xfId="2" applyNumberFormat="1" applyFont="1" applyFill="1" applyBorder="1" applyAlignment="1">
      <alignment vertical="center" wrapText="1"/>
    </xf>
    <xf numFmtId="0" fontId="50" fillId="0" borderId="2" xfId="11" applyFont="1" applyBorder="1" applyAlignment="1">
      <alignment vertical="center"/>
    </xf>
    <xf numFmtId="176" fontId="35" fillId="0" borderId="3" xfId="12" applyNumberFormat="1" applyFont="1" applyBorder="1" applyAlignment="1">
      <alignment horizontal="right" vertical="center"/>
    </xf>
    <xf numFmtId="176" fontId="35" fillId="0" borderId="7" xfId="12" applyNumberFormat="1" applyFont="1" applyBorder="1" applyAlignment="1">
      <alignment horizontal="right" vertical="center"/>
    </xf>
    <xf numFmtId="0" fontId="9" fillId="0" borderId="12" xfId="12" applyNumberFormat="1" applyFont="1" applyFill="1" applyBorder="1" applyAlignment="1">
      <alignment vertical="center"/>
    </xf>
    <xf numFmtId="41" fontId="59" fillId="0" borderId="0" xfId="12" applyNumberFormat="1" applyFont="1" applyFill="1" applyBorder="1" applyAlignment="1">
      <alignment horizontal="center" vertical="center" shrinkToFit="1"/>
    </xf>
    <xf numFmtId="41" fontId="14" fillId="0" borderId="7" xfId="12" applyNumberFormat="1" applyFont="1" applyFill="1" applyBorder="1" applyAlignment="1">
      <alignment vertical="center" shrinkToFit="1"/>
    </xf>
    <xf numFmtId="192" fontId="14" fillId="0" borderId="7" xfId="12" applyNumberFormat="1" applyFont="1" applyFill="1" applyBorder="1" applyAlignment="1">
      <alignment vertical="center" shrinkToFit="1"/>
    </xf>
    <xf numFmtId="41" fontId="70" fillId="0" borderId="7" xfId="12" applyFont="1" applyFill="1" applyBorder="1" applyAlignment="1">
      <alignment vertical="center" shrinkToFit="1"/>
    </xf>
    <xf numFmtId="0" fontId="69" fillId="0" borderId="0" xfId="11" applyNumberFormat="1" applyFont="1" applyFill="1" applyAlignment="1">
      <alignment horizontal="center" vertical="center"/>
    </xf>
    <xf numFmtId="41" fontId="72" fillId="0" borderId="7" xfId="85" applyNumberFormat="1" applyFont="1" applyFill="1" applyBorder="1" applyAlignment="1">
      <alignment horizontal="center" vertical="center"/>
    </xf>
    <xf numFmtId="41" fontId="66" fillId="0" borderId="7" xfId="85" applyNumberFormat="1" applyFont="1" applyFill="1" applyBorder="1" applyAlignment="1">
      <alignment horizontal="center" vertical="center"/>
    </xf>
    <xf numFmtId="41" fontId="66" fillId="0" borderId="0" xfId="85" applyNumberFormat="1" applyFont="1" applyFill="1" applyBorder="1" applyAlignment="1">
      <alignment horizontal="center" vertical="center"/>
    </xf>
    <xf numFmtId="41" fontId="73" fillId="0" borderId="0" xfId="12" applyNumberFormat="1" applyFont="1" applyFill="1" applyBorder="1" applyAlignment="1">
      <alignment vertical="center" shrinkToFit="1"/>
    </xf>
    <xf numFmtId="0" fontId="35" fillId="0" borderId="4" xfId="12" applyNumberFormat="1" applyFont="1" applyFill="1" applyBorder="1" applyAlignment="1">
      <alignment horizontal="left" vertical="center"/>
    </xf>
    <xf numFmtId="41" fontId="35" fillId="0" borderId="11" xfId="12" applyNumberFormat="1" applyFont="1" applyFill="1" applyBorder="1" applyAlignment="1">
      <alignment vertical="center" shrinkToFit="1"/>
    </xf>
    <xf numFmtId="0" fontId="35" fillId="0" borderId="0" xfId="12" applyNumberFormat="1" applyFont="1" applyFill="1" applyBorder="1" applyAlignment="1">
      <alignment vertical="center"/>
    </xf>
    <xf numFmtId="0" fontId="52" fillId="0" borderId="30" xfId="80" applyNumberFormat="1" applyFont="1" applyFill="1" applyBorder="1" applyAlignment="1">
      <alignment vertical="center"/>
    </xf>
    <xf numFmtId="178" fontId="73" fillId="0" borderId="0" xfId="12" applyNumberFormat="1" applyFont="1" applyFill="1" applyBorder="1" applyAlignment="1">
      <alignment vertical="center" shrinkToFit="1"/>
    </xf>
    <xf numFmtId="191" fontId="59" fillId="0" borderId="0" xfId="12" applyNumberFormat="1" applyFont="1" applyFill="1" applyBorder="1" applyAlignment="1">
      <alignment vertical="center" shrinkToFit="1"/>
    </xf>
    <xf numFmtId="178" fontId="35" fillId="0" borderId="0" xfId="12" applyNumberFormat="1" applyFont="1" applyFill="1" applyBorder="1" applyAlignment="1">
      <alignment vertical="center"/>
    </xf>
    <xf numFmtId="178" fontId="66" fillId="0" borderId="0" xfId="12" applyNumberFormat="1" applyFont="1" applyFill="1" applyBorder="1" applyAlignment="1">
      <alignment vertical="center"/>
    </xf>
    <xf numFmtId="191" fontId="72" fillId="0" borderId="0" xfId="12" applyNumberFormat="1" applyFont="1" applyFill="1" applyBorder="1" applyAlignment="1">
      <alignment vertical="center" shrinkToFit="1"/>
    </xf>
    <xf numFmtId="194" fontId="125" fillId="0" borderId="0" xfId="12" applyNumberFormat="1" applyFont="1" applyFill="1" applyBorder="1" applyAlignment="1">
      <alignment vertical="center" shrinkToFit="1"/>
    </xf>
    <xf numFmtId="194" fontId="66" fillId="0" borderId="0" xfId="12" applyNumberFormat="1" applyFont="1" applyFill="1" applyBorder="1" applyAlignment="1">
      <alignment vertical="center" shrinkToFit="1"/>
    </xf>
    <xf numFmtId="0" fontId="35" fillId="0" borderId="5" xfId="12" applyNumberFormat="1" applyFont="1" applyFill="1" applyBorder="1" applyAlignment="1">
      <alignment vertical="center"/>
    </xf>
    <xf numFmtId="41" fontId="52" fillId="0" borderId="18" xfId="12" applyNumberFormat="1" applyFont="1" applyFill="1" applyBorder="1" applyAlignment="1">
      <alignment vertical="center" shrinkToFit="1"/>
    </xf>
    <xf numFmtId="178" fontId="35" fillId="0" borderId="30" xfId="12" applyNumberFormat="1" applyFont="1" applyFill="1" applyBorder="1" applyAlignment="1">
      <alignment vertical="center"/>
    </xf>
    <xf numFmtId="0" fontId="35" fillId="0" borderId="30" xfId="12" applyNumberFormat="1" applyFont="1" applyFill="1" applyBorder="1" applyAlignment="1">
      <alignment horizontal="left" vertical="center"/>
    </xf>
    <xf numFmtId="0" fontId="35" fillId="0" borderId="1" xfId="12" quotePrefix="1" applyNumberFormat="1" applyFont="1" applyFill="1" applyBorder="1" applyAlignment="1">
      <alignment horizontal="center" vertical="center"/>
    </xf>
    <xf numFmtId="178" fontId="35" fillId="0" borderId="8" xfId="12" applyNumberFormat="1" applyFont="1" applyFill="1" applyBorder="1" applyAlignment="1">
      <alignment horizontal="right" vertical="center" shrinkToFit="1"/>
    </xf>
    <xf numFmtId="182" fontId="35" fillId="0" borderId="7" xfId="12" applyNumberFormat="1" applyFont="1" applyFill="1" applyBorder="1" applyAlignment="1">
      <alignment horizontal="right" vertical="center"/>
    </xf>
    <xf numFmtId="178" fontId="35" fillId="0" borderId="3" xfId="12" applyNumberFormat="1" applyFont="1" applyFill="1" applyBorder="1" applyAlignment="1">
      <alignment horizontal="right" vertical="center" shrinkToFit="1"/>
    </xf>
    <xf numFmtId="178" fontId="35" fillId="0" borderId="2" xfId="12" applyNumberFormat="1" applyFont="1" applyFill="1" applyBorder="1" applyAlignment="1">
      <alignment horizontal="right" vertical="center" shrinkToFit="1"/>
    </xf>
    <xf numFmtId="41" fontId="35" fillId="0" borderId="0" xfId="12" quotePrefix="1" applyNumberFormat="1" applyFont="1" applyFill="1" applyBorder="1" applyAlignment="1">
      <alignment horizontal="left" vertical="center" shrinkToFit="1"/>
    </xf>
    <xf numFmtId="177" fontId="35" fillId="0" borderId="2" xfId="12" applyNumberFormat="1" applyFont="1" applyFill="1" applyBorder="1" applyAlignment="1">
      <alignment horizontal="right" vertical="center"/>
    </xf>
    <xf numFmtId="177" fontId="35" fillId="0" borderId="8" xfId="12" applyNumberFormat="1" applyFont="1" applyFill="1" applyBorder="1" applyAlignment="1">
      <alignment horizontal="right" vertical="center"/>
    </xf>
    <xf numFmtId="178" fontId="34" fillId="0" borderId="3" xfId="12" applyNumberFormat="1" applyFont="1" applyFill="1" applyBorder="1" applyAlignment="1">
      <alignment horizontal="right" vertical="center" shrinkToFit="1"/>
    </xf>
    <xf numFmtId="177" fontId="34" fillId="0" borderId="3" xfId="12" applyNumberFormat="1" applyFont="1" applyFill="1" applyBorder="1" applyAlignment="1">
      <alignment horizontal="right" vertical="center"/>
    </xf>
    <xf numFmtId="41" fontId="64" fillId="0" borderId="28" xfId="12" applyNumberFormat="1" applyFont="1" applyFill="1" applyBorder="1" applyAlignment="1">
      <alignment vertical="center"/>
    </xf>
    <xf numFmtId="41" fontId="64" fillId="0" borderId="31" xfId="12" applyNumberFormat="1" applyFont="1" applyFill="1" applyBorder="1" applyAlignment="1">
      <alignment vertical="center"/>
    </xf>
    <xf numFmtId="38" fontId="56" fillId="0" borderId="7" xfId="21" applyNumberFormat="1" applyFont="1" applyFill="1" applyBorder="1" applyAlignment="1">
      <alignment horizontal="right" vertical="center"/>
    </xf>
    <xf numFmtId="181" fontId="56" fillId="0" borderId="7" xfId="21" applyNumberFormat="1" applyFont="1" applyFill="1" applyBorder="1" applyAlignment="1">
      <alignment horizontal="right" vertical="center"/>
    </xf>
    <xf numFmtId="0" fontId="55" fillId="0" borderId="25" xfId="21" applyNumberFormat="1" applyFont="1" applyFill="1" applyBorder="1" applyAlignment="1">
      <alignment horizontal="left" vertical="center"/>
    </xf>
    <xf numFmtId="0" fontId="56" fillId="0" borderId="6" xfId="21" applyNumberFormat="1" applyFont="1" applyFill="1" applyBorder="1" applyAlignment="1">
      <alignment horizontal="center" vertical="center"/>
    </xf>
    <xf numFmtId="41" fontId="55" fillId="0" borderId="16" xfId="21" applyFont="1" applyFill="1" applyBorder="1" applyAlignment="1">
      <alignment vertical="center"/>
    </xf>
    <xf numFmtId="0" fontId="56" fillId="0" borderId="133" xfId="11" applyFont="1" applyFill="1" applyBorder="1" applyAlignment="1">
      <alignment vertical="center"/>
    </xf>
    <xf numFmtId="38" fontId="35" fillId="0" borderId="0" xfId="11" applyNumberFormat="1" applyFont="1" applyFill="1" applyBorder="1" applyAlignment="1">
      <alignment vertical="center"/>
    </xf>
    <xf numFmtId="0" fontId="64" fillId="0" borderId="132" xfId="11" applyNumberFormat="1" applyFont="1" applyFill="1" applyBorder="1" applyAlignment="1">
      <alignment vertical="center"/>
    </xf>
    <xf numFmtId="0" fontId="64" fillId="0" borderId="132" xfId="11" applyFont="1" applyFill="1" applyBorder="1" applyAlignment="1">
      <alignment vertical="center"/>
    </xf>
    <xf numFmtId="41" fontId="56" fillId="0" borderId="10" xfId="12" applyNumberFormat="1" applyFont="1" applyFill="1" applyBorder="1" applyAlignment="1">
      <alignment horizontal="left" vertical="center"/>
    </xf>
    <xf numFmtId="41" fontId="14" fillId="0" borderId="0" xfId="12" applyNumberFormat="1" applyFont="1" applyFill="1" applyAlignment="1">
      <alignment vertical="center"/>
    </xf>
    <xf numFmtId="0" fontId="14" fillId="0" borderId="17" xfId="11" applyFont="1" applyFill="1" applyBorder="1" applyAlignment="1">
      <alignment vertical="center"/>
    </xf>
    <xf numFmtId="0" fontId="14" fillId="0" borderId="2" xfId="11" applyFont="1" applyFill="1" applyBorder="1" applyAlignment="1">
      <alignment vertical="center"/>
    </xf>
    <xf numFmtId="41" fontId="55" fillId="0" borderId="10" xfId="65" applyFont="1" applyFill="1" applyBorder="1" applyAlignment="1">
      <alignment horizontal="right" vertical="center"/>
    </xf>
    <xf numFmtId="41" fontId="56" fillId="0" borderId="11" xfId="12" applyNumberFormat="1" applyFont="1" applyFill="1" applyBorder="1" applyAlignment="1">
      <alignment horizontal="left" vertical="center"/>
    </xf>
    <xf numFmtId="180" fontId="56" fillId="0" borderId="10" xfId="12" applyNumberFormat="1" applyFont="1" applyFill="1" applyBorder="1" applyAlignment="1">
      <alignment vertical="center"/>
    </xf>
    <xf numFmtId="0" fontId="56" fillId="0" borderId="0" xfId="12" applyNumberFormat="1" applyFont="1" applyFill="1" applyBorder="1" applyAlignment="1">
      <alignment vertical="center"/>
    </xf>
    <xf numFmtId="41" fontId="56" fillId="0" borderId="10" xfId="12" applyNumberFormat="1" applyFont="1" applyFill="1" applyBorder="1" applyAlignment="1">
      <alignment horizontal="right" vertical="center"/>
    </xf>
    <xf numFmtId="181" fontId="35" fillId="0" borderId="7" xfId="65" applyNumberFormat="1" applyFont="1" applyFill="1" applyBorder="1" applyAlignment="1">
      <alignment horizontal="right" vertical="center"/>
    </xf>
    <xf numFmtId="0" fontId="14" fillId="0" borderId="132" xfId="11" applyFont="1" applyFill="1" applyBorder="1" applyAlignment="1">
      <alignment vertical="center"/>
    </xf>
    <xf numFmtId="0" fontId="35" fillId="0" borderId="132" xfId="11" applyFont="1" applyFill="1" applyBorder="1" applyAlignment="1">
      <alignment vertical="center"/>
    </xf>
    <xf numFmtId="0" fontId="35" fillId="0" borderId="134" xfId="11" applyFont="1" applyFill="1" applyBorder="1" applyAlignment="1">
      <alignment vertical="center"/>
    </xf>
    <xf numFmtId="0" fontId="35" fillId="0" borderId="131" xfId="11" applyFont="1" applyFill="1" applyBorder="1" applyAlignment="1">
      <alignment vertical="center"/>
    </xf>
    <xf numFmtId="0" fontId="35" fillId="0" borderId="29" xfId="11" applyFont="1" applyFill="1" applyBorder="1" applyAlignment="1">
      <alignment vertical="center"/>
    </xf>
    <xf numFmtId="0" fontId="35" fillId="0" borderId="17" xfId="11" applyFont="1" applyFill="1" applyBorder="1" applyAlignment="1">
      <alignment vertical="center"/>
    </xf>
    <xf numFmtId="0" fontId="9" fillId="0" borderId="133" xfId="11" applyNumberFormat="1" applyFont="1" applyFill="1" applyBorder="1" applyAlignment="1">
      <alignment horizontal="left" vertical="center" wrapText="1"/>
    </xf>
    <xf numFmtId="0" fontId="64" fillId="0" borderId="131" xfId="11" applyNumberFormat="1" applyFont="1" applyFill="1" applyBorder="1" applyAlignment="1">
      <alignment vertical="center"/>
    </xf>
    <xf numFmtId="38" fontId="35" fillId="0" borderId="0" xfId="11" applyNumberFormat="1" applyFont="1" applyFill="1" applyAlignment="1">
      <alignment vertical="center"/>
    </xf>
    <xf numFmtId="178" fontId="56" fillId="0" borderId="2" xfId="10" applyNumberFormat="1" applyFont="1" applyBorder="1" applyAlignment="1">
      <alignment horizontal="right" vertical="center"/>
    </xf>
    <xf numFmtId="181" fontId="56" fillId="0" borderId="2" xfId="10" applyNumberFormat="1" applyFont="1" applyBorder="1" applyAlignment="1">
      <alignment horizontal="right" vertical="center"/>
    </xf>
    <xf numFmtId="0" fontId="56" fillId="0" borderId="0" xfId="17" applyFont="1" applyBorder="1" applyAlignment="1">
      <alignment horizontal="center" vertical="center"/>
    </xf>
    <xf numFmtId="49" fontId="56" fillId="0" borderId="131" xfId="5" applyNumberFormat="1" applyFont="1" applyFill="1" applyBorder="1" applyAlignment="1">
      <alignment vertical="center"/>
    </xf>
    <xf numFmtId="0" fontId="35" fillId="0" borderId="0" xfId="5" applyFont="1" applyAlignment="1">
      <alignment vertical="center"/>
    </xf>
    <xf numFmtId="178" fontId="35" fillId="0" borderId="0" xfId="5" applyNumberFormat="1" applyFont="1" applyFill="1" applyAlignment="1">
      <alignment vertical="center"/>
    </xf>
    <xf numFmtId="0" fontId="35" fillId="0" borderId="0" xfId="5" applyNumberFormat="1" applyFont="1" applyAlignment="1">
      <alignment vertical="center"/>
    </xf>
    <xf numFmtId="181" fontId="56" fillId="0" borderId="2" xfId="10" applyNumberFormat="1" applyFont="1" applyBorder="1" applyAlignment="1">
      <alignment vertical="center"/>
    </xf>
    <xf numFmtId="3" fontId="56" fillId="0" borderId="10" xfId="5" applyNumberFormat="1" applyFont="1" applyFill="1" applyBorder="1" applyAlignment="1">
      <alignment horizontal="right" vertical="center" wrapText="1"/>
    </xf>
    <xf numFmtId="0" fontId="56" fillId="0" borderId="131" xfId="5" quotePrefix="1" applyFont="1" applyFill="1" applyBorder="1" applyAlignment="1">
      <alignment vertical="center" wrapText="1"/>
    </xf>
    <xf numFmtId="178" fontId="34" fillId="0" borderId="0" xfId="5" applyNumberFormat="1" applyFont="1" applyFill="1" applyBorder="1" applyAlignment="1">
      <alignment vertical="center"/>
    </xf>
    <xf numFmtId="0" fontId="34" fillId="0" borderId="0" xfId="5" applyNumberFormat="1" applyFont="1" applyAlignment="1">
      <alignment vertical="center"/>
    </xf>
    <xf numFmtId="0" fontId="56" fillId="0" borderId="131" xfId="5" applyFont="1" applyFill="1" applyBorder="1" applyAlignment="1">
      <alignment vertical="center"/>
    </xf>
    <xf numFmtId="0" fontId="56" fillId="0" borderId="131" xfId="5" applyFont="1" applyFill="1" applyBorder="1" applyAlignment="1">
      <alignment vertical="center" wrapText="1"/>
    </xf>
    <xf numFmtId="0" fontId="56" fillId="0" borderId="131" xfId="5" applyFont="1" applyFill="1" applyBorder="1" applyAlignment="1">
      <alignment vertical="center" shrinkToFit="1"/>
    </xf>
    <xf numFmtId="0" fontId="56" fillId="0" borderId="131" xfId="5" quotePrefix="1" applyFont="1" applyFill="1" applyBorder="1" applyAlignment="1">
      <alignment vertical="center" shrinkToFit="1"/>
    </xf>
    <xf numFmtId="49" fontId="56" fillId="0" borderId="131" xfId="5" quotePrefix="1" applyNumberFormat="1" applyFont="1" applyFill="1" applyBorder="1" applyAlignment="1">
      <alignment vertical="center"/>
    </xf>
    <xf numFmtId="0" fontId="56" fillId="0" borderId="131" xfId="5" quotePrefix="1" applyFont="1" applyBorder="1" applyAlignment="1">
      <alignment vertical="center"/>
    </xf>
    <xf numFmtId="178" fontId="56" fillId="0" borderId="8" xfId="10" applyNumberFormat="1" applyFont="1" applyBorder="1" applyAlignment="1">
      <alignment horizontal="right" vertical="center"/>
    </xf>
    <xf numFmtId="178" fontId="56" fillId="0" borderId="7" xfId="12" applyNumberFormat="1" applyFont="1" applyBorder="1" applyAlignment="1">
      <alignment vertical="center"/>
    </xf>
    <xf numFmtId="176" fontId="56" fillId="0" borderId="7" xfId="12" applyNumberFormat="1" applyFont="1" applyBorder="1" applyAlignment="1">
      <alignment vertical="center"/>
    </xf>
    <xf numFmtId="0" fontId="56" fillId="5" borderId="6" xfId="5" applyFont="1" applyFill="1" applyBorder="1" applyAlignment="1">
      <alignment horizontal="center" vertical="center" shrinkToFit="1"/>
    </xf>
    <xf numFmtId="0" fontId="56" fillId="5" borderId="133" xfId="5" applyFont="1" applyFill="1" applyBorder="1" applyAlignment="1">
      <alignment vertical="center"/>
    </xf>
    <xf numFmtId="178" fontId="56" fillId="0" borderId="29" xfId="12" applyNumberFormat="1" applyFont="1" applyBorder="1" applyAlignment="1">
      <alignment vertical="center"/>
    </xf>
    <xf numFmtId="176" fontId="56" fillId="0" borderId="29" xfId="12" applyNumberFormat="1" applyFont="1" applyBorder="1" applyAlignment="1">
      <alignment vertical="center"/>
    </xf>
    <xf numFmtId="0" fontId="56" fillId="5" borderId="131" xfId="5" applyFont="1" applyFill="1" applyBorder="1" applyAlignment="1">
      <alignment horizontal="justify" vertical="center" wrapText="1"/>
    </xf>
    <xf numFmtId="0" fontId="56" fillId="0" borderId="2" xfId="5" applyFont="1" applyBorder="1" applyAlignment="1">
      <alignment vertical="center"/>
    </xf>
    <xf numFmtId="178" fontId="56" fillId="0" borderId="2" xfId="12" applyNumberFormat="1" applyFont="1" applyBorder="1" applyAlignment="1">
      <alignment vertical="center"/>
    </xf>
    <xf numFmtId="0" fontId="35" fillId="5" borderId="131" xfId="5" applyFont="1" applyFill="1" applyBorder="1" applyAlignment="1">
      <alignment horizontal="justify" vertical="center" wrapText="1"/>
    </xf>
    <xf numFmtId="0" fontId="56" fillId="0" borderId="0" xfId="5" applyFont="1" applyBorder="1" applyAlignment="1">
      <alignment vertical="center"/>
    </xf>
    <xf numFmtId="0" fontId="56" fillId="0" borderId="29" xfId="5" applyFont="1" applyBorder="1" applyAlignment="1">
      <alignment vertical="center"/>
    </xf>
    <xf numFmtId="176" fontId="56" fillId="0" borderId="2" xfId="12" applyNumberFormat="1" applyFont="1" applyBorder="1" applyAlignment="1">
      <alignment vertical="center"/>
    </xf>
    <xf numFmtId="178" fontId="56" fillId="5" borderId="32" xfId="12" applyNumberFormat="1" applyFont="1" applyFill="1" applyBorder="1" applyAlignment="1">
      <alignment vertical="center"/>
    </xf>
    <xf numFmtId="0" fontId="56" fillId="0" borderId="6" xfId="17" applyFont="1" applyFill="1" applyBorder="1" applyAlignment="1">
      <alignment horizontal="center" vertical="center" shrinkToFit="1"/>
    </xf>
    <xf numFmtId="0" fontId="56" fillId="0" borderId="133" xfId="5" applyFont="1" applyBorder="1" applyAlignment="1">
      <alignment horizontal="justify" vertical="center" wrapText="1"/>
    </xf>
    <xf numFmtId="0" fontId="56" fillId="0" borderId="131" xfId="5" applyFont="1" applyBorder="1" applyAlignment="1">
      <alignment horizontal="justify" vertical="center" wrapText="1"/>
    </xf>
    <xf numFmtId="0" fontId="35" fillId="0" borderId="131" xfId="5" applyFont="1" applyBorder="1" applyAlignment="1">
      <alignment horizontal="justify" vertical="center" wrapText="1"/>
    </xf>
    <xf numFmtId="0" fontId="56" fillId="5" borderId="133" xfId="5" applyFont="1" applyFill="1" applyBorder="1" applyAlignment="1">
      <alignment horizontal="justify" vertical="center" wrapText="1"/>
    </xf>
    <xf numFmtId="178" fontId="56" fillId="0" borderId="8" xfId="12" applyNumberFormat="1" applyFont="1" applyBorder="1" applyAlignment="1">
      <alignment vertical="center"/>
    </xf>
    <xf numFmtId="0" fontId="56" fillId="5" borderId="134" xfId="5" applyFont="1" applyFill="1" applyBorder="1" applyAlignment="1">
      <alignment horizontal="justify" vertical="center" wrapText="1"/>
    </xf>
    <xf numFmtId="178" fontId="56" fillId="0" borderId="32" xfId="12" applyNumberFormat="1" applyFont="1" applyBorder="1" applyAlignment="1">
      <alignment vertical="center"/>
    </xf>
    <xf numFmtId="178" fontId="56" fillId="0" borderId="32" xfId="12" applyNumberFormat="1" applyFont="1" applyFill="1" applyBorder="1" applyAlignment="1">
      <alignment vertical="center"/>
    </xf>
    <xf numFmtId="0" fontId="56" fillId="0" borderId="6" xfId="5" applyFont="1" applyFill="1" applyBorder="1" applyAlignment="1">
      <alignment horizontal="center" vertical="center"/>
    </xf>
    <xf numFmtId="41" fontId="55" fillId="0" borderId="11" xfId="12" applyFont="1" applyFill="1" applyBorder="1" applyAlignment="1">
      <alignment horizontal="right" vertical="center"/>
    </xf>
    <xf numFmtId="0" fontId="56" fillId="0" borderId="3" xfId="5" applyFont="1" applyBorder="1" applyAlignment="1">
      <alignment vertical="center"/>
    </xf>
    <xf numFmtId="0" fontId="56" fillId="0" borderId="6" xfId="5" applyFont="1" applyFill="1" applyBorder="1" applyAlignment="1">
      <alignment horizontal="center" vertical="center" shrinkToFit="1"/>
    </xf>
    <xf numFmtId="3" fontId="55" fillId="0" borderId="16" xfId="12" applyNumberFormat="1" applyFont="1" applyFill="1" applyBorder="1" applyAlignment="1">
      <alignment horizontal="right" vertical="center"/>
    </xf>
    <xf numFmtId="176" fontId="56" fillId="5" borderId="7" xfId="12" applyNumberFormat="1" applyFont="1" applyFill="1" applyBorder="1" applyAlignment="1">
      <alignment horizontal="right" vertical="center"/>
    </xf>
    <xf numFmtId="178" fontId="56" fillId="0" borderId="6" xfId="5" applyNumberFormat="1" applyFont="1" applyFill="1" applyBorder="1" applyAlignment="1">
      <alignment horizontal="center" vertical="center"/>
    </xf>
    <xf numFmtId="178" fontId="55" fillId="0" borderId="16" xfId="12" applyNumberFormat="1" applyFont="1" applyFill="1" applyBorder="1" applyAlignment="1">
      <alignment horizontal="right" vertical="center"/>
    </xf>
    <xf numFmtId="0" fontId="56" fillId="0" borderId="133" xfId="5" applyFont="1" applyBorder="1" applyAlignment="1">
      <alignment vertical="center"/>
    </xf>
    <xf numFmtId="41" fontId="55" fillId="0" borderId="16" xfId="12" applyFont="1" applyFill="1" applyBorder="1" applyAlignment="1">
      <alignment horizontal="right" vertical="center"/>
    </xf>
    <xf numFmtId="178" fontId="56" fillId="0" borderId="0" xfId="5" applyNumberFormat="1" applyFont="1" applyBorder="1" applyAlignment="1">
      <alignment vertical="center"/>
    </xf>
    <xf numFmtId="178" fontId="56" fillId="0" borderId="0" xfId="5" applyNumberFormat="1" applyFont="1" applyFill="1" applyBorder="1" applyAlignment="1">
      <alignment vertical="center"/>
    </xf>
    <xf numFmtId="0" fontId="56" fillId="5" borderId="131" xfId="5" applyFont="1" applyFill="1" applyBorder="1" applyAlignment="1">
      <alignment horizontal="left" vertical="center" wrapText="1"/>
    </xf>
    <xf numFmtId="41" fontId="56" fillId="0" borderId="10" xfId="12" applyNumberFormat="1" applyFont="1" applyFill="1" applyBorder="1" applyAlignment="1">
      <alignment vertical="center"/>
    </xf>
    <xf numFmtId="0" fontId="56" fillId="0" borderId="12" xfId="5" applyNumberFormat="1" applyFont="1" applyFill="1" applyBorder="1" applyAlignment="1">
      <alignment horizontal="justify" vertical="center" wrapText="1"/>
    </xf>
    <xf numFmtId="0" fontId="56" fillId="0" borderId="4" xfId="5" applyNumberFormat="1" applyFont="1" applyFill="1" applyBorder="1" applyAlignment="1">
      <alignment vertical="center" shrinkToFit="1"/>
    </xf>
    <xf numFmtId="0" fontId="56" fillId="0" borderId="0" xfId="5" applyNumberFormat="1" applyFont="1" applyFill="1" applyBorder="1" applyAlignment="1">
      <alignment horizontal="justify" vertical="center" wrapText="1"/>
    </xf>
    <xf numFmtId="0" fontId="35" fillId="5" borderId="6" xfId="12" applyNumberFormat="1" applyFont="1" applyFill="1" applyBorder="1" applyAlignment="1">
      <alignment horizontal="center" vertical="center"/>
    </xf>
    <xf numFmtId="41" fontId="35" fillId="5" borderId="16" xfId="12" applyFont="1" applyFill="1" applyBorder="1" applyAlignment="1">
      <alignment vertical="center"/>
    </xf>
    <xf numFmtId="178" fontId="84" fillId="0" borderId="0" xfId="11" applyNumberFormat="1" applyFont="1" applyAlignment="1">
      <alignment vertical="center"/>
    </xf>
    <xf numFmtId="177" fontId="34" fillId="0" borderId="0" xfId="11" applyNumberFormat="1" applyFont="1" applyAlignment="1">
      <alignment vertical="center" shrinkToFit="1"/>
    </xf>
    <xf numFmtId="178" fontId="34" fillId="0" borderId="0" xfId="11" applyNumberFormat="1" applyFont="1" applyAlignment="1">
      <alignment vertical="center" shrinkToFit="1"/>
    </xf>
    <xf numFmtId="188" fontId="34" fillId="0" borderId="0" xfId="11" applyNumberFormat="1" applyFont="1" applyAlignment="1">
      <alignment vertical="center"/>
    </xf>
    <xf numFmtId="178" fontId="56" fillId="2" borderId="0" xfId="11" applyNumberFormat="1" applyFont="1" applyFill="1" applyAlignment="1">
      <alignment vertical="center"/>
    </xf>
    <xf numFmtId="0" fontId="35" fillId="5" borderId="5" xfId="11" applyFont="1" applyFill="1" applyBorder="1" applyAlignment="1">
      <alignment vertical="center" shrinkToFit="1"/>
    </xf>
    <xf numFmtId="0" fontId="35" fillId="5" borderId="5" xfId="11" quotePrefix="1" applyFont="1" applyFill="1" applyBorder="1" applyAlignment="1">
      <alignment horizontal="center" vertical="center"/>
    </xf>
    <xf numFmtId="0" fontId="35" fillId="5" borderId="12" xfId="11" applyFont="1" applyFill="1" applyBorder="1" applyAlignment="1">
      <alignment vertical="center" shrinkToFit="1"/>
    </xf>
    <xf numFmtId="178" fontId="35" fillId="2" borderId="0" xfId="11" applyNumberFormat="1" applyFont="1" applyFill="1" applyAlignment="1">
      <alignment vertical="center"/>
    </xf>
    <xf numFmtId="177" fontId="35" fillId="2" borderId="0" xfId="11" applyNumberFormat="1" applyFont="1" applyFill="1" applyAlignment="1">
      <alignment vertical="center" shrinkToFit="1"/>
    </xf>
    <xf numFmtId="178" fontId="35" fillId="2" borderId="0" xfId="11" applyNumberFormat="1" applyFont="1" applyFill="1" applyAlignment="1">
      <alignment vertical="center" shrinkToFit="1"/>
    </xf>
    <xf numFmtId="41" fontId="35" fillId="5" borderId="131" xfId="12" applyFont="1" applyFill="1" applyBorder="1" applyAlignment="1">
      <alignment vertical="center"/>
    </xf>
    <xf numFmtId="41" fontId="55" fillId="5" borderId="10" xfId="12" applyFont="1" applyFill="1" applyBorder="1" applyAlignment="1">
      <alignment vertical="center"/>
    </xf>
    <xf numFmtId="191" fontId="56" fillId="0" borderId="0" xfId="12" applyNumberFormat="1" applyFont="1" applyBorder="1" applyAlignment="1">
      <alignment vertical="center" shrinkToFit="1"/>
    </xf>
    <xf numFmtId="178" fontId="56" fillId="0" borderId="0" xfId="11" applyNumberFormat="1" applyFont="1" applyAlignment="1">
      <alignment vertical="center" shrinkToFit="1"/>
    </xf>
    <xf numFmtId="41" fontId="56" fillId="5" borderId="10" xfId="12" applyFont="1" applyFill="1" applyBorder="1" applyAlignment="1">
      <alignment vertical="center" shrinkToFit="1"/>
    </xf>
    <xf numFmtId="41" fontId="56" fillId="5" borderId="10" xfId="12" applyFont="1" applyFill="1" applyBorder="1" applyAlignment="1">
      <alignment horizontal="left" vertical="center"/>
    </xf>
    <xf numFmtId="189" fontId="56" fillId="0" borderId="0" xfId="11" applyNumberFormat="1" applyFont="1" applyAlignment="1">
      <alignment vertical="center" shrinkToFit="1"/>
    </xf>
    <xf numFmtId="41" fontId="55" fillId="5" borderId="18" xfId="12" applyFont="1" applyFill="1" applyBorder="1" applyAlignment="1">
      <alignment horizontal="right" vertical="center"/>
    </xf>
    <xf numFmtId="178" fontId="56" fillId="9" borderId="0" xfId="11" applyNumberFormat="1" applyFont="1" applyFill="1" applyAlignment="1">
      <alignment vertical="center"/>
    </xf>
    <xf numFmtId="178" fontId="56" fillId="10" borderId="0" xfId="11" applyNumberFormat="1" applyFont="1" applyFill="1" applyAlignment="1">
      <alignment vertical="center"/>
    </xf>
    <xf numFmtId="41" fontId="55" fillId="5" borderId="18" xfId="12" applyFont="1" applyFill="1" applyBorder="1" applyAlignment="1">
      <alignment vertical="center"/>
    </xf>
    <xf numFmtId="0" fontId="35" fillId="0" borderId="131" xfId="11" applyFont="1" applyBorder="1" applyAlignment="1">
      <alignment vertical="center"/>
    </xf>
    <xf numFmtId="187" fontId="35" fillId="0" borderId="0" xfId="11" applyNumberFormat="1" applyFont="1" applyAlignment="1">
      <alignment vertical="center" shrinkToFit="1"/>
    </xf>
    <xf numFmtId="41" fontId="35" fillId="5" borderId="131" xfId="12" applyFont="1" applyFill="1" applyBorder="1" applyAlignment="1">
      <alignment horizontal="left" vertical="center"/>
    </xf>
    <xf numFmtId="178" fontId="14" fillId="0" borderId="0" xfId="11" applyNumberFormat="1" applyFont="1" applyAlignment="1">
      <alignment vertical="center"/>
    </xf>
    <xf numFmtId="178" fontId="127" fillId="5" borderId="10" xfId="12" applyNumberFormat="1" applyFont="1" applyFill="1" applyBorder="1" applyAlignment="1">
      <alignment vertical="center"/>
    </xf>
    <xf numFmtId="43" fontId="35" fillId="0" borderId="0" xfId="11" applyNumberFormat="1" applyFont="1" applyAlignment="1">
      <alignment vertical="center" shrinkToFit="1"/>
    </xf>
    <xf numFmtId="0" fontId="56" fillId="5" borderId="30" xfId="11" applyFont="1" applyFill="1" applyBorder="1" applyAlignment="1">
      <alignment vertical="center"/>
    </xf>
    <xf numFmtId="178" fontId="55" fillId="9" borderId="0" xfId="11" applyNumberFormat="1" applyFont="1" applyFill="1" applyAlignment="1">
      <alignment vertical="center"/>
    </xf>
    <xf numFmtId="178" fontId="35" fillId="0" borderId="0" xfId="11" applyNumberFormat="1" applyFont="1" applyAlignment="1">
      <alignment horizontal="center" vertical="center" shrinkToFit="1"/>
    </xf>
    <xf numFmtId="177" fontId="35" fillId="0" borderId="0" xfId="11" applyNumberFormat="1" applyFont="1" applyAlignment="1">
      <alignment horizontal="center" vertical="center"/>
    </xf>
    <xf numFmtId="41" fontId="56" fillId="0" borderId="7" xfId="12" applyFont="1" applyBorder="1" applyAlignment="1">
      <alignment horizontal="right" vertical="center"/>
    </xf>
    <xf numFmtId="41" fontId="56" fillId="0" borderId="3" xfId="12" applyFont="1" applyBorder="1" applyAlignment="1">
      <alignment horizontal="right" vertical="center"/>
    </xf>
    <xf numFmtId="181" fontId="56" fillId="0" borderId="3" xfId="12" applyNumberFormat="1" applyFont="1" applyBorder="1" applyAlignment="1">
      <alignment horizontal="right" vertical="center"/>
    </xf>
    <xf numFmtId="41" fontId="56" fillId="0" borderId="2" xfId="12" applyFont="1" applyBorder="1" applyAlignment="1">
      <alignment horizontal="right" vertical="center"/>
    </xf>
    <xf numFmtId="41" fontId="56" fillId="0" borderId="12" xfId="12" applyFont="1" applyBorder="1" applyAlignment="1">
      <alignment vertical="center"/>
    </xf>
    <xf numFmtId="178" fontId="56" fillId="0" borderId="10" xfId="12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center" vertical="center" shrinkToFit="1"/>
    </xf>
    <xf numFmtId="0" fontId="55" fillId="0" borderId="1" xfId="2" applyNumberFormat="1" applyFont="1" applyFill="1" applyBorder="1" applyAlignment="1">
      <alignment horizontal="center" vertical="center" shrinkToFit="1"/>
    </xf>
    <xf numFmtId="176" fontId="55" fillId="0" borderId="23" xfId="3" applyNumberFormat="1" applyFont="1" applyFill="1" applyBorder="1" applyAlignment="1">
      <alignment horizontal="right" vertical="center"/>
    </xf>
    <xf numFmtId="0" fontId="55" fillId="0" borderId="22" xfId="2" applyNumberFormat="1" applyFont="1" applyFill="1" applyBorder="1" applyAlignment="1">
      <alignment horizontal="left" vertical="center" shrinkToFit="1"/>
    </xf>
    <xf numFmtId="0" fontId="55" fillId="0" borderId="22" xfId="2" applyNumberFormat="1" applyFont="1" applyFill="1" applyBorder="1" applyAlignment="1">
      <alignment horizontal="center" vertical="center"/>
    </xf>
    <xf numFmtId="41" fontId="55" fillId="0" borderId="24" xfId="3" applyNumberFormat="1" applyFont="1" applyFill="1" applyBorder="1" applyAlignment="1">
      <alignment vertical="center"/>
    </xf>
    <xf numFmtId="177" fontId="13" fillId="0" borderId="0" xfId="1" applyNumberFormat="1" applyFont="1" applyFill="1" applyBorder="1" applyAlignment="1">
      <alignment horizontal="center" vertical="center"/>
    </xf>
    <xf numFmtId="178" fontId="13" fillId="0" borderId="0" xfId="2" applyNumberFormat="1" applyFont="1" applyFill="1" applyBorder="1" applyAlignment="1">
      <alignment horizontal="center" vertical="center"/>
    </xf>
    <xf numFmtId="10" fontId="13" fillId="0" borderId="0" xfId="3" applyNumberFormat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right" vertical="center" shrinkToFit="1"/>
    </xf>
    <xf numFmtId="178" fontId="13" fillId="0" borderId="0" xfId="2" applyNumberFormat="1" applyFont="1" applyFill="1" applyBorder="1" applyAlignment="1">
      <alignment vertical="center"/>
    </xf>
    <xf numFmtId="0" fontId="56" fillId="5" borderId="131" xfId="5" applyFont="1" applyFill="1" applyBorder="1" applyAlignment="1">
      <alignment vertical="center"/>
    </xf>
    <xf numFmtId="178" fontId="56" fillId="0" borderId="29" xfId="12" applyNumberFormat="1" applyFont="1" applyFill="1" applyBorder="1" applyAlignment="1">
      <alignment vertical="center"/>
    </xf>
    <xf numFmtId="178" fontId="56" fillId="0" borderId="0" xfId="12" applyNumberFormat="1" applyFont="1" applyFill="1" applyBorder="1" applyAlignment="1">
      <alignment vertical="center"/>
    </xf>
    <xf numFmtId="0" fontId="56" fillId="0" borderId="12" xfId="11" applyFont="1" applyBorder="1" applyAlignment="1">
      <alignment vertical="center" shrinkToFit="1"/>
    </xf>
    <xf numFmtId="178" fontId="56" fillId="0" borderId="12" xfId="11" applyNumberFormat="1" applyFont="1" applyBorder="1" applyAlignment="1">
      <alignment vertical="center" shrinkToFit="1"/>
    </xf>
    <xf numFmtId="178" fontId="56" fillId="0" borderId="12" xfId="12" applyNumberFormat="1" applyFont="1" applyFill="1" applyBorder="1" applyAlignment="1">
      <alignment vertical="center" shrinkToFit="1"/>
    </xf>
    <xf numFmtId="178" fontId="56" fillId="0" borderId="12" xfId="12" applyNumberFormat="1" applyFont="1" applyFill="1" applyBorder="1" applyAlignment="1">
      <alignment vertical="center"/>
    </xf>
    <xf numFmtId="181" fontId="56" fillId="0" borderId="2" xfId="12" applyNumberFormat="1" applyFont="1" applyBorder="1" applyAlignment="1">
      <alignment vertical="center"/>
    </xf>
    <xf numFmtId="41" fontId="56" fillId="0" borderId="0" xfId="12" applyFont="1" applyBorder="1" applyAlignment="1">
      <alignment horizontal="center" vertical="center"/>
    </xf>
    <xf numFmtId="41" fontId="84" fillId="0" borderId="0" xfId="12" applyFont="1" applyAlignment="1">
      <alignment horizontal="center" vertical="center"/>
    </xf>
    <xf numFmtId="176" fontId="35" fillId="0" borderId="20" xfId="3" applyNumberFormat="1" applyFont="1" applyFill="1" applyBorder="1" applyAlignment="1">
      <alignment horizontal="right" vertical="center"/>
    </xf>
    <xf numFmtId="0" fontId="41" fillId="0" borderId="36" xfId="9" applyFont="1" applyBorder="1" applyAlignment="1">
      <alignment horizontal="center" vertical="center"/>
    </xf>
    <xf numFmtId="41" fontId="41" fillId="0" borderId="181" xfId="10" applyFont="1" applyBorder="1" applyAlignment="1">
      <alignment horizontal="center" vertical="center"/>
    </xf>
    <xf numFmtId="0" fontId="41" fillId="0" borderId="125" xfId="9" applyFont="1" applyBorder="1" applyAlignment="1">
      <alignment horizontal="center" vertical="center"/>
    </xf>
    <xf numFmtId="0" fontId="41" fillId="0" borderId="34" xfId="9" applyFont="1" applyBorder="1" applyAlignment="1">
      <alignment horizontal="center" vertical="center"/>
    </xf>
    <xf numFmtId="41" fontId="41" fillId="0" borderId="38" xfId="10" applyFont="1" applyBorder="1" applyAlignment="1">
      <alignment horizontal="center" vertical="center"/>
    </xf>
    <xf numFmtId="176" fontId="52" fillId="5" borderId="23" xfId="12" applyNumberFormat="1" applyFont="1" applyFill="1" applyBorder="1" applyAlignment="1">
      <alignment vertical="center"/>
    </xf>
    <xf numFmtId="176" fontId="52" fillId="5" borderId="8" xfId="12" applyNumberFormat="1" applyFont="1" applyFill="1" applyBorder="1" applyAlignment="1">
      <alignment vertical="center"/>
    </xf>
    <xf numFmtId="176" fontId="52" fillId="5" borderId="7" xfId="12" applyNumberFormat="1" applyFont="1" applyFill="1" applyBorder="1" applyAlignment="1">
      <alignment vertical="center"/>
    </xf>
    <xf numFmtId="176" fontId="52" fillId="5" borderId="3" xfId="12" applyNumberFormat="1" applyFont="1" applyFill="1" applyBorder="1" applyAlignment="1">
      <alignment vertical="center"/>
    </xf>
    <xf numFmtId="0" fontId="128" fillId="0" borderId="0" xfId="0" applyNumberFormat="1" applyFont="1">
      <alignment vertical="center"/>
    </xf>
    <xf numFmtId="182" fontId="52" fillId="5" borderId="23" xfId="12" applyNumberFormat="1" applyFont="1" applyFill="1" applyBorder="1" applyAlignment="1">
      <alignment vertical="center"/>
    </xf>
    <xf numFmtId="176" fontId="52" fillId="41" borderId="7" xfId="12" applyNumberFormat="1" applyFont="1" applyFill="1" applyBorder="1" applyAlignment="1">
      <alignment vertical="center"/>
    </xf>
    <xf numFmtId="176" fontId="52" fillId="42" borderId="7" xfId="12" applyNumberFormat="1" applyFont="1" applyFill="1" applyBorder="1" applyAlignment="1">
      <alignment vertical="center"/>
    </xf>
    <xf numFmtId="176" fontId="52" fillId="40" borderId="7" xfId="12" applyNumberFormat="1" applyFont="1" applyFill="1" applyBorder="1" applyAlignment="1">
      <alignment vertical="center"/>
    </xf>
    <xf numFmtId="176" fontId="52" fillId="43" borderId="7" xfId="12" applyNumberFormat="1" applyFont="1" applyFill="1" applyBorder="1" applyAlignment="1">
      <alignment vertical="center"/>
    </xf>
    <xf numFmtId="176" fontId="52" fillId="5" borderId="38" xfId="12" applyNumberFormat="1" applyFont="1" applyFill="1" applyBorder="1" applyAlignment="1">
      <alignment horizontal="right" vertical="center" shrinkToFit="1"/>
    </xf>
    <xf numFmtId="176" fontId="52" fillId="5" borderId="39" xfId="12" applyNumberFormat="1" applyFont="1" applyFill="1" applyBorder="1" applyAlignment="1">
      <alignment horizontal="right" vertical="center" shrinkToFit="1"/>
    </xf>
    <xf numFmtId="176" fontId="52" fillId="41" borderId="39" xfId="12" applyNumberFormat="1" applyFont="1" applyFill="1" applyBorder="1" applyAlignment="1">
      <alignment horizontal="right" vertical="center" shrinkToFit="1"/>
    </xf>
    <xf numFmtId="176" fontId="35" fillId="5" borderId="39" xfId="12" applyNumberFormat="1" applyFont="1" applyFill="1" applyBorder="1" applyAlignment="1">
      <alignment horizontal="right" vertical="center" shrinkToFit="1"/>
    </xf>
    <xf numFmtId="176" fontId="35" fillId="5" borderId="120" xfId="12" applyNumberFormat="1" applyFont="1" applyFill="1" applyBorder="1" applyAlignment="1">
      <alignment vertical="center"/>
    </xf>
    <xf numFmtId="176" fontId="52" fillId="42" borderId="39" xfId="12" applyNumberFormat="1" applyFont="1" applyFill="1" applyBorder="1" applyAlignment="1">
      <alignment horizontal="right" vertical="center" shrinkToFit="1"/>
    </xf>
    <xf numFmtId="176" fontId="35" fillId="5" borderId="39" xfId="12" applyNumberFormat="1" applyFont="1" applyFill="1" applyBorder="1" applyAlignment="1">
      <alignment vertical="center"/>
    </xf>
    <xf numFmtId="176" fontId="52" fillId="40" borderId="39" xfId="12" applyNumberFormat="1" applyFont="1" applyFill="1" applyBorder="1" applyAlignment="1">
      <alignment horizontal="right" vertical="center" shrinkToFit="1"/>
    </xf>
    <xf numFmtId="176" fontId="52" fillId="43" borderId="39" xfId="12" applyNumberFormat="1" applyFont="1" applyFill="1" applyBorder="1" applyAlignment="1">
      <alignment horizontal="right" vertical="center" shrinkToFit="1"/>
    </xf>
    <xf numFmtId="176" fontId="52" fillId="5" borderId="120" xfId="12" applyNumberFormat="1" applyFont="1" applyFill="1" applyBorder="1" applyAlignment="1">
      <alignment horizontal="right" vertical="center" shrinkToFit="1"/>
    </xf>
    <xf numFmtId="176" fontId="35" fillId="5" borderId="81" xfId="12" applyNumberFormat="1" applyFont="1" applyFill="1" applyBorder="1" applyAlignment="1">
      <alignment horizontal="right" vertical="center" shrinkToFit="1"/>
    </xf>
    <xf numFmtId="176" fontId="52" fillId="0" borderId="39" xfId="12" applyNumberFormat="1" applyFont="1" applyFill="1" applyBorder="1" applyAlignment="1">
      <alignment horizontal="right" vertical="center" shrinkToFit="1"/>
    </xf>
    <xf numFmtId="176" fontId="35" fillId="0" borderId="120" xfId="12" applyNumberFormat="1" applyFont="1" applyFill="1" applyBorder="1" applyAlignment="1">
      <alignment vertical="center"/>
    </xf>
    <xf numFmtId="0" fontId="15" fillId="0" borderId="0" xfId="0" applyNumberFormat="1" applyFont="1">
      <alignment vertical="center"/>
    </xf>
    <xf numFmtId="0" fontId="128" fillId="0" borderId="0" xfId="0" applyNumberFormat="1" applyFont="1" applyFill="1">
      <alignment vertical="center"/>
    </xf>
    <xf numFmtId="179" fontId="34" fillId="0" borderId="58" xfId="10" applyNumberFormat="1" applyFont="1" applyBorder="1" applyAlignment="1">
      <alignment horizontal="right" vertical="center"/>
    </xf>
    <xf numFmtId="187" fontId="41" fillId="0" borderId="80" xfId="9" applyNumberFormat="1" applyFont="1" applyBorder="1" applyAlignment="1">
      <alignment horizontal="center" vertical="center"/>
    </xf>
    <xf numFmtId="0" fontId="41" fillId="0" borderId="81" xfId="9" applyFont="1" applyBorder="1" applyAlignment="1">
      <alignment horizontal="center" vertical="center"/>
    </xf>
    <xf numFmtId="177" fontId="35" fillId="5" borderId="32" xfId="0" applyNumberFormat="1" applyFont="1" applyFill="1" applyBorder="1" applyAlignment="1">
      <alignment horizontal="left" vertical="center"/>
    </xf>
    <xf numFmtId="0" fontId="52" fillId="5" borderId="22" xfId="11" applyFont="1" applyFill="1" applyBorder="1" applyAlignment="1">
      <alignment vertical="center"/>
    </xf>
    <xf numFmtId="0" fontId="52" fillId="5" borderId="34" xfId="11" applyFont="1" applyFill="1" applyBorder="1" applyAlignment="1">
      <alignment vertical="center"/>
    </xf>
    <xf numFmtId="0" fontId="13" fillId="0" borderId="0" xfId="3" applyNumberFormat="1" applyFont="1" applyFill="1" applyBorder="1" applyAlignment="1">
      <alignment horizontal="left" vertical="center"/>
    </xf>
    <xf numFmtId="0" fontId="8" fillId="6" borderId="125" xfId="2" applyNumberFormat="1" applyFont="1" applyFill="1" applyBorder="1" applyAlignment="1">
      <alignment horizontal="center" vertical="center"/>
    </xf>
    <xf numFmtId="176" fontId="55" fillId="6" borderId="130" xfId="12" applyNumberFormat="1" applyFont="1" applyFill="1" applyBorder="1" applyAlignment="1">
      <alignment horizontal="right" vertical="center" wrapText="1"/>
    </xf>
    <xf numFmtId="176" fontId="67" fillId="6" borderId="130" xfId="12" applyNumberFormat="1" applyFont="1" applyFill="1" applyBorder="1" applyAlignment="1">
      <alignment horizontal="right" vertical="center"/>
    </xf>
    <xf numFmtId="41" fontId="64" fillId="6" borderId="65" xfId="11" applyNumberFormat="1" applyFont="1" applyFill="1" applyBorder="1" applyAlignment="1">
      <alignment horizontal="center" vertical="center"/>
    </xf>
    <xf numFmtId="0" fontId="9" fillId="0" borderId="37" xfId="2" applyNumberFormat="1" applyFont="1" applyFill="1" applyBorder="1" applyAlignment="1">
      <alignment vertical="center"/>
    </xf>
    <xf numFmtId="0" fontId="9" fillId="0" borderId="22" xfId="2" applyNumberFormat="1" applyFont="1" applyFill="1" applyBorder="1" applyAlignment="1">
      <alignment vertical="center"/>
    </xf>
    <xf numFmtId="0" fontId="9" fillId="0" borderId="34" xfId="2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left" vertical="center"/>
    </xf>
    <xf numFmtId="0" fontId="8" fillId="0" borderId="0" xfId="2" applyNumberFormat="1" applyFont="1" applyFill="1" applyBorder="1" applyAlignment="1">
      <alignment horizontal="center" vertical="center"/>
    </xf>
    <xf numFmtId="41" fontId="8" fillId="0" borderId="0" xfId="2" applyNumberFormat="1" applyFont="1" applyFill="1" applyBorder="1" applyAlignment="1">
      <alignment horizontal="right" vertical="center"/>
    </xf>
    <xf numFmtId="0" fontId="8" fillId="0" borderId="0" xfId="2" applyNumberFormat="1" applyFont="1" applyFill="1" applyBorder="1" applyAlignment="1">
      <alignment vertical="center"/>
    </xf>
    <xf numFmtId="0" fontId="9" fillId="0" borderId="25" xfId="2" applyNumberFormat="1" applyFont="1" applyFill="1" applyBorder="1" applyAlignment="1">
      <alignment vertical="center"/>
    </xf>
    <xf numFmtId="0" fontId="9" fillId="0" borderId="6" xfId="2" applyNumberFormat="1" applyFont="1" applyFill="1" applyBorder="1" applyAlignment="1">
      <alignment vertical="center"/>
    </xf>
    <xf numFmtId="0" fontId="9" fillId="0" borderId="32" xfId="2" applyNumberFormat="1" applyFont="1" applyFill="1" applyBorder="1" applyAlignment="1">
      <alignment vertical="center"/>
    </xf>
    <xf numFmtId="176" fontId="55" fillId="0" borderId="7" xfId="3" applyNumberFormat="1" applyFont="1" applyFill="1" applyBorder="1" applyAlignment="1">
      <alignment vertical="center"/>
    </xf>
    <xf numFmtId="41" fontId="56" fillId="0" borderId="0" xfId="3" applyNumberFormat="1" applyFont="1" applyFill="1" applyBorder="1" applyAlignment="1">
      <alignment horizontal="center" vertical="center"/>
    </xf>
    <xf numFmtId="0" fontId="9" fillId="0" borderId="182" xfId="2" applyNumberFormat="1" applyFont="1" applyFill="1" applyBorder="1" applyAlignment="1">
      <alignment vertical="center"/>
    </xf>
    <xf numFmtId="0" fontId="9" fillId="0" borderId="3" xfId="2" applyNumberFormat="1" applyFont="1" applyFill="1" applyBorder="1" applyAlignment="1">
      <alignment vertical="center"/>
    </xf>
    <xf numFmtId="0" fontId="64" fillId="0" borderId="25" xfId="11" applyNumberFormat="1" applyFont="1" applyFill="1" applyBorder="1" applyAlignment="1">
      <alignment vertical="center"/>
    </xf>
    <xf numFmtId="0" fontId="56" fillId="0" borderId="7" xfId="17" applyFont="1" applyFill="1" applyBorder="1" applyAlignment="1">
      <alignment vertical="center"/>
    </xf>
    <xf numFmtId="0" fontId="35" fillId="0" borderId="0" xfId="11" applyFont="1"/>
    <xf numFmtId="0" fontId="64" fillId="0" borderId="35" xfId="11" applyNumberFormat="1" applyFont="1" applyFill="1" applyBorder="1" applyAlignment="1">
      <alignment vertical="center"/>
    </xf>
    <xf numFmtId="178" fontId="35" fillId="0" borderId="0" xfId="5" applyNumberFormat="1" applyFont="1" applyFill="1" applyBorder="1" applyAlignment="1">
      <alignment vertical="center"/>
    </xf>
    <xf numFmtId="0" fontId="56" fillId="0" borderId="12" xfId="5" quotePrefix="1" applyFont="1" applyFill="1" applyBorder="1" applyAlignment="1">
      <alignment horizontal="justify" vertical="center" wrapText="1"/>
    </xf>
    <xf numFmtId="0" fontId="8" fillId="0" borderId="0" xfId="5" quotePrefix="1" applyFont="1" applyFill="1" applyBorder="1" applyAlignment="1">
      <alignment horizontal="justify" vertical="center"/>
    </xf>
    <xf numFmtId="0" fontId="64" fillId="0" borderId="32" xfId="11" applyNumberFormat="1" applyFont="1" applyFill="1" applyBorder="1" applyAlignment="1">
      <alignment vertical="center"/>
    </xf>
    <xf numFmtId="0" fontId="56" fillId="0" borderId="30" xfId="18" applyFont="1" applyFill="1" applyBorder="1" applyAlignment="1">
      <alignment horizontal="left" vertical="center" shrinkToFit="1"/>
    </xf>
    <xf numFmtId="0" fontId="35" fillId="0" borderId="0" xfId="11" applyFont="1" applyFill="1"/>
    <xf numFmtId="41" fontId="56" fillId="0" borderId="12" xfId="12" applyNumberFormat="1" applyFont="1" applyFill="1" applyBorder="1" applyAlignment="1">
      <alignment horizontal="left" vertical="center" shrinkToFit="1"/>
    </xf>
    <xf numFmtId="0" fontId="56" fillId="0" borderId="131" xfId="5" applyFont="1" applyFill="1" applyBorder="1" applyAlignment="1">
      <alignment horizontal="justify" vertical="center" wrapText="1"/>
    </xf>
    <xf numFmtId="0" fontId="56" fillId="0" borderId="0" xfId="5" applyFont="1" applyFill="1" applyAlignment="1"/>
    <xf numFmtId="0" fontId="35" fillId="0" borderId="0" xfId="5" applyFont="1" applyFill="1" applyAlignment="1"/>
    <xf numFmtId="0" fontId="35" fillId="0" borderId="131" xfId="5" applyFont="1" applyFill="1" applyBorder="1" applyAlignment="1">
      <alignment horizontal="justify" vertical="center" wrapText="1"/>
    </xf>
    <xf numFmtId="0" fontId="56" fillId="0" borderId="0" xfId="5" applyFont="1" applyFill="1" applyBorder="1" applyAlignment="1">
      <alignment horizontal="center" vertical="center"/>
    </xf>
    <xf numFmtId="0" fontId="64" fillId="0" borderId="131" xfId="5" applyNumberFormat="1" applyFont="1" applyFill="1" applyBorder="1" applyAlignment="1">
      <alignment vertical="center"/>
    </xf>
    <xf numFmtId="0" fontId="35" fillId="0" borderId="131" xfId="5" applyFont="1" applyFill="1" applyBorder="1" applyAlignment="1">
      <alignment vertical="center"/>
    </xf>
    <xf numFmtId="3" fontId="35" fillId="0" borderId="0" xfId="5" applyNumberFormat="1" applyFont="1" applyFill="1" applyAlignment="1"/>
    <xf numFmtId="0" fontId="64" fillId="0" borderId="66" xfId="11" applyFont="1" applyFill="1" applyBorder="1" applyAlignment="1">
      <alignment vertical="center"/>
    </xf>
    <xf numFmtId="0" fontId="64" fillId="0" borderId="8" xfId="11" applyFont="1" applyFill="1" applyBorder="1" applyAlignment="1">
      <alignment vertical="center"/>
    </xf>
    <xf numFmtId="41" fontId="56" fillId="0" borderId="4" xfId="12" applyNumberFormat="1" applyFont="1" applyFill="1" applyBorder="1" applyAlignment="1">
      <alignment horizontal="left" vertical="center" shrinkToFit="1"/>
    </xf>
    <xf numFmtId="0" fontId="56" fillId="0" borderId="5" xfId="5" applyFont="1" applyFill="1" applyBorder="1" applyAlignment="1">
      <alignment horizontal="center" vertical="center"/>
    </xf>
    <xf numFmtId="0" fontId="35" fillId="0" borderId="134" xfId="5" applyFont="1" applyFill="1" applyBorder="1" applyAlignment="1">
      <alignment vertical="center"/>
    </xf>
    <xf numFmtId="0" fontId="35" fillId="0" borderId="5" xfId="11" applyFont="1" applyFill="1" applyBorder="1"/>
    <xf numFmtId="0" fontId="56" fillId="0" borderId="5" xfId="5" applyFont="1" applyFill="1" applyBorder="1" applyAlignment="1"/>
    <xf numFmtId="0" fontId="35" fillId="0" borderId="5" xfId="5" applyFont="1" applyFill="1" applyBorder="1" applyAlignment="1"/>
    <xf numFmtId="0" fontId="8" fillId="0" borderId="0" xfId="5" applyFont="1" applyFill="1" applyAlignment="1"/>
    <xf numFmtId="3" fontId="56" fillId="0" borderId="0" xfId="5" applyNumberFormat="1" applyFont="1" applyFill="1" applyAlignment="1"/>
    <xf numFmtId="0" fontId="55" fillId="0" borderId="0" xfId="5" applyNumberFormat="1" applyFont="1" applyFill="1" applyBorder="1" applyAlignment="1">
      <alignment horizontal="center" vertical="center"/>
    </xf>
    <xf numFmtId="0" fontId="35" fillId="0" borderId="131" xfId="11" applyFont="1" applyFill="1" applyBorder="1"/>
    <xf numFmtId="0" fontId="35" fillId="0" borderId="131" xfId="5" applyNumberFormat="1" applyFont="1" applyFill="1" applyBorder="1" applyAlignment="1">
      <alignment horizontal="left" vertical="center" wrapText="1"/>
    </xf>
    <xf numFmtId="0" fontId="64" fillId="0" borderId="0" xfId="5" applyNumberFormat="1" applyFont="1" applyFill="1" applyAlignment="1">
      <alignment vertical="center"/>
    </xf>
    <xf numFmtId="0" fontId="35" fillId="0" borderId="131" xfId="5" applyNumberFormat="1" applyFont="1" applyFill="1" applyBorder="1" applyAlignment="1">
      <alignment vertical="center" wrapText="1"/>
    </xf>
    <xf numFmtId="0" fontId="35" fillId="0" borderId="131" xfId="5" applyNumberFormat="1" applyFont="1" applyFill="1" applyBorder="1" applyAlignment="1">
      <alignment horizontal="justify" vertical="center" wrapText="1"/>
    </xf>
    <xf numFmtId="0" fontId="35" fillId="0" borderId="0" xfId="11" applyFont="1" applyFill="1" applyBorder="1"/>
    <xf numFmtId="0" fontId="64" fillId="0" borderId="0" xfId="5" applyNumberFormat="1" applyFont="1" applyFill="1" applyBorder="1" applyAlignment="1">
      <alignment vertical="center"/>
    </xf>
    <xf numFmtId="0" fontId="56" fillId="0" borderId="0" xfId="5" applyNumberFormat="1" applyFont="1" applyFill="1" applyBorder="1" applyAlignment="1">
      <alignment horizontal="center" vertical="center"/>
    </xf>
    <xf numFmtId="0" fontId="56" fillId="0" borderId="131" xfId="5" applyNumberFormat="1" applyFont="1" applyFill="1" applyBorder="1" applyAlignment="1">
      <alignment horizontal="justify" vertical="center" wrapText="1"/>
    </xf>
    <xf numFmtId="41" fontId="14" fillId="0" borderId="0" xfId="12" applyNumberFormat="1" applyFont="1" applyFill="1" applyBorder="1" applyAlignment="1">
      <alignment vertical="center"/>
    </xf>
    <xf numFmtId="0" fontId="14" fillId="0" borderId="0" xfId="11" applyFont="1" applyFill="1"/>
    <xf numFmtId="0" fontId="56" fillId="0" borderId="0" xfId="5" applyNumberFormat="1" applyFont="1" applyFill="1" applyAlignment="1">
      <alignment vertical="center"/>
    </xf>
    <xf numFmtId="0" fontId="14" fillId="0" borderId="0" xfId="5" applyNumberFormat="1" applyFont="1" applyFill="1" applyAlignment="1">
      <alignment vertical="center"/>
    </xf>
    <xf numFmtId="0" fontId="56" fillId="0" borderId="131" xfId="5" applyNumberFormat="1" applyFont="1" applyFill="1" applyBorder="1" applyAlignment="1">
      <alignment horizontal="left" vertical="center" wrapText="1"/>
    </xf>
    <xf numFmtId="0" fontId="35" fillId="0" borderId="131" xfId="5" applyNumberFormat="1" applyFont="1" applyFill="1" applyBorder="1" applyAlignment="1">
      <alignment vertical="center"/>
    </xf>
    <xf numFmtId="0" fontId="35" fillId="0" borderId="134" xfId="5" applyNumberFormat="1" applyFont="1" applyFill="1" applyBorder="1" applyAlignment="1">
      <alignment vertical="center"/>
    </xf>
    <xf numFmtId="41" fontId="64" fillId="0" borderId="5" xfId="12" applyNumberFormat="1" applyFont="1" applyFill="1" applyBorder="1" applyAlignment="1">
      <alignment vertical="center"/>
    </xf>
    <xf numFmtId="0" fontId="64" fillId="0" borderId="5" xfId="5" applyNumberFormat="1" applyFont="1" applyFill="1" applyBorder="1" applyAlignment="1">
      <alignment vertical="center"/>
    </xf>
    <xf numFmtId="0" fontId="14" fillId="0" borderId="5" xfId="11" applyFont="1" applyFill="1" applyBorder="1"/>
    <xf numFmtId="0" fontId="55" fillId="0" borderId="0" xfId="11" applyFont="1" applyFill="1" applyBorder="1" applyAlignment="1">
      <alignment vertical="center" shrinkToFit="1"/>
    </xf>
    <xf numFmtId="0" fontId="8" fillId="0" borderId="131" xfId="5" applyNumberFormat="1" applyFont="1" applyFill="1" applyBorder="1" applyAlignment="1">
      <alignment horizontal="left" vertical="center" wrapText="1"/>
    </xf>
    <xf numFmtId="0" fontId="56" fillId="0" borderId="0" xfId="5" applyFont="1" applyFill="1" applyBorder="1" applyAlignment="1">
      <alignment vertical="center" shrinkToFit="1"/>
    </xf>
    <xf numFmtId="0" fontId="56" fillId="0" borderId="12" xfId="5" applyFont="1" applyFill="1" applyBorder="1" applyAlignment="1">
      <alignment vertical="center" shrinkToFit="1"/>
    </xf>
    <xf numFmtId="0" fontId="64" fillId="0" borderId="29" xfId="11" applyFont="1" applyFill="1" applyBorder="1" applyAlignment="1">
      <alignment vertical="center"/>
    </xf>
    <xf numFmtId="0" fontId="64" fillId="0" borderId="9" xfId="11" applyFont="1" applyFill="1" applyBorder="1" applyAlignment="1">
      <alignment vertical="center"/>
    </xf>
    <xf numFmtId="0" fontId="56" fillId="0" borderId="5" xfId="5" applyNumberFormat="1" applyFont="1" applyFill="1" applyBorder="1" applyAlignment="1">
      <alignment horizontal="center" vertical="center"/>
    </xf>
    <xf numFmtId="0" fontId="8" fillId="0" borderId="134" xfId="5" applyNumberFormat="1" applyFont="1" applyFill="1" applyBorder="1" applyAlignment="1">
      <alignment horizontal="left" vertical="center" wrapText="1"/>
    </xf>
    <xf numFmtId="181" fontId="56" fillId="0" borderId="8" xfId="11" applyNumberFormat="1" applyFont="1" applyFill="1" applyBorder="1" applyAlignment="1">
      <alignment horizontal="right" vertical="center"/>
    </xf>
    <xf numFmtId="0" fontId="56" fillId="0" borderId="4" xfId="11" applyNumberFormat="1" applyFont="1" applyFill="1" applyBorder="1" applyAlignment="1">
      <alignment vertical="center"/>
    </xf>
    <xf numFmtId="0" fontId="56" fillId="0" borderId="5" xfId="11" applyNumberFormat="1" applyFont="1" applyFill="1" applyBorder="1" applyAlignment="1">
      <alignment horizontal="center" vertical="center"/>
    </xf>
    <xf numFmtId="41" fontId="55" fillId="0" borderId="11" xfId="65" applyNumberFormat="1" applyFont="1" applyFill="1" applyBorder="1" applyAlignment="1">
      <alignment vertical="center"/>
    </xf>
    <xf numFmtId="0" fontId="64" fillId="0" borderId="134" xfId="11" applyNumberFormat="1" applyFont="1" applyFill="1" applyBorder="1" applyAlignment="1">
      <alignment vertical="center"/>
    </xf>
    <xf numFmtId="41" fontId="64" fillId="0" borderId="5" xfId="65" applyNumberFormat="1" applyFont="1" applyFill="1" applyBorder="1" applyAlignment="1">
      <alignment vertical="center"/>
    </xf>
    <xf numFmtId="0" fontId="64" fillId="0" borderId="12" xfId="11" applyNumberFormat="1" applyFont="1" applyFill="1" applyBorder="1" applyAlignment="1">
      <alignment vertical="center"/>
    </xf>
    <xf numFmtId="0" fontId="64" fillId="0" borderId="134" xfId="5" applyNumberFormat="1" applyFont="1" applyFill="1" applyBorder="1" applyAlignment="1">
      <alignment vertical="center"/>
    </xf>
    <xf numFmtId="0" fontId="35" fillId="0" borderId="5" xfId="11" applyFont="1" applyBorder="1"/>
    <xf numFmtId="0" fontId="55" fillId="0" borderId="6" xfId="11" applyFont="1" applyFill="1" applyBorder="1" applyAlignment="1">
      <alignment vertical="center" shrinkToFit="1"/>
    </xf>
    <xf numFmtId="187" fontId="35" fillId="0" borderId="0" xfId="11" applyNumberFormat="1" applyFont="1"/>
    <xf numFmtId="0" fontId="64" fillId="0" borderId="2" xfId="11" applyNumberFormat="1" applyFont="1" applyFill="1" applyBorder="1" applyAlignment="1">
      <alignment vertical="top"/>
    </xf>
    <xf numFmtId="0" fontId="64" fillId="0" borderId="12" xfId="11" applyNumberFormat="1" applyFont="1" applyFill="1" applyBorder="1" applyAlignment="1">
      <alignment vertical="top"/>
    </xf>
    <xf numFmtId="0" fontId="35" fillId="0" borderId="0" xfId="5" applyFont="1" applyAlignment="1"/>
    <xf numFmtId="187" fontId="35" fillId="0" borderId="0" xfId="5" applyNumberFormat="1" applyFont="1" applyAlignment="1"/>
    <xf numFmtId="0" fontId="35" fillId="0" borderId="25" xfId="11" applyFont="1" applyFill="1" applyBorder="1" applyAlignment="1">
      <alignment vertical="center"/>
    </xf>
    <xf numFmtId="0" fontId="35" fillId="0" borderId="32" xfId="11" applyFont="1" applyFill="1" applyBorder="1" applyAlignment="1">
      <alignment vertical="center"/>
    </xf>
    <xf numFmtId="0" fontId="35" fillId="0" borderId="2" xfId="11" applyFont="1" applyFill="1" applyBorder="1" applyAlignment="1">
      <alignment vertical="top"/>
    </xf>
    <xf numFmtId="0" fontId="35" fillId="0" borderId="12" xfId="11" applyFont="1" applyFill="1" applyBorder="1" applyAlignment="1">
      <alignment vertical="top"/>
    </xf>
    <xf numFmtId="0" fontId="56" fillId="0" borderId="0" xfId="5" applyFont="1" applyFill="1" applyBorder="1" applyAlignment="1">
      <alignment horizontal="left" vertical="center" shrinkToFit="1"/>
    </xf>
    <xf numFmtId="3" fontId="35" fillId="0" borderId="0" xfId="11" applyNumberFormat="1" applyFont="1"/>
    <xf numFmtId="3" fontId="35" fillId="0" borderId="0" xfId="5" applyNumberFormat="1" applyFont="1" applyAlignment="1"/>
    <xf numFmtId="0" fontId="56" fillId="0" borderId="12" xfId="5" applyFont="1" applyFill="1" applyBorder="1" applyAlignment="1">
      <alignment horizontal="left" vertical="center" shrinkToFit="1"/>
    </xf>
    <xf numFmtId="3" fontId="35" fillId="0" borderId="0" xfId="11" applyNumberFormat="1" applyFont="1" applyBorder="1"/>
    <xf numFmtId="0" fontId="35" fillId="0" borderId="0" xfId="5" applyFont="1" applyBorder="1" applyAlignment="1"/>
    <xf numFmtId="0" fontId="35" fillId="0" borderId="0" xfId="11" applyFont="1" applyBorder="1"/>
    <xf numFmtId="3" fontId="35" fillId="0" borderId="5" xfId="11" applyNumberFormat="1" applyFont="1" applyBorder="1"/>
    <xf numFmtId="3" fontId="56" fillId="0" borderId="5" xfId="5" applyNumberFormat="1" applyFont="1" applyBorder="1" applyAlignment="1"/>
    <xf numFmtId="0" fontId="35" fillId="0" borderId="1" xfId="5" applyFont="1" applyFill="1" applyBorder="1" applyAlignment="1">
      <alignment horizontal="center" vertical="center"/>
    </xf>
    <xf numFmtId="0" fontId="35" fillId="0" borderId="132" xfId="5" applyFont="1" applyFill="1" applyBorder="1" applyAlignment="1">
      <alignment vertical="center"/>
    </xf>
    <xf numFmtId="3" fontId="35" fillId="0" borderId="1" xfId="11" applyNumberFormat="1" applyFont="1" applyBorder="1"/>
    <xf numFmtId="3" fontId="56" fillId="0" borderId="1" xfId="5" applyNumberFormat="1" applyFont="1" applyBorder="1" applyAlignment="1"/>
    <xf numFmtId="0" fontId="35" fillId="0" borderId="1" xfId="11" applyFont="1" applyBorder="1"/>
    <xf numFmtId="187" fontId="56" fillId="0" borderId="0" xfId="5" applyNumberFormat="1" applyFont="1" applyFill="1" applyBorder="1" applyAlignment="1">
      <alignment vertical="center" shrinkToFit="1"/>
    </xf>
    <xf numFmtId="3" fontId="56" fillId="0" borderId="0" xfId="5" applyNumberFormat="1" applyFont="1" applyAlignment="1"/>
    <xf numFmtId="0" fontId="14" fillId="0" borderId="2" xfId="11" applyFont="1" applyFill="1" applyBorder="1" applyAlignment="1">
      <alignment vertical="top"/>
    </xf>
    <xf numFmtId="0" fontId="14" fillId="0" borderId="12" xfId="11" applyFont="1" applyFill="1" applyBorder="1" applyAlignment="1">
      <alignment vertical="top"/>
    </xf>
    <xf numFmtId="3" fontId="14" fillId="5" borderId="0" xfId="11" applyNumberFormat="1" applyFont="1" applyFill="1"/>
    <xf numFmtId="0" fontId="14" fillId="5" borderId="0" xfId="11" applyFont="1" applyFill="1"/>
    <xf numFmtId="0" fontId="8" fillId="0" borderId="183" xfId="2" applyNumberFormat="1" applyFont="1" applyFill="1" applyBorder="1" applyAlignment="1">
      <alignment vertical="center"/>
    </xf>
    <xf numFmtId="0" fontId="56" fillId="0" borderId="6" xfId="3" applyNumberFormat="1" applyFont="1" applyFill="1" applyBorder="1" applyAlignment="1">
      <alignment horizontal="left" vertical="center"/>
    </xf>
    <xf numFmtId="41" fontId="56" fillId="0" borderId="6" xfId="3" applyNumberFormat="1" applyFont="1" applyFill="1" applyBorder="1" applyAlignment="1">
      <alignment horizontal="center" vertical="center"/>
    </xf>
    <xf numFmtId="41" fontId="56" fillId="0" borderId="16" xfId="3" applyNumberFormat="1" applyFont="1" applyFill="1" applyBorder="1" applyAlignment="1">
      <alignment horizontal="right" vertical="center"/>
    </xf>
    <xf numFmtId="0" fontId="56" fillId="0" borderId="7" xfId="17" applyFont="1" applyBorder="1" applyAlignment="1">
      <alignment vertical="center"/>
    </xf>
    <xf numFmtId="0" fontId="35" fillId="0" borderId="0" xfId="5" applyFont="1" applyBorder="1" applyAlignment="1">
      <alignment vertical="center"/>
    </xf>
    <xf numFmtId="200" fontId="35" fillId="0" borderId="0" xfId="5" applyNumberFormat="1" applyFont="1" applyAlignment="1">
      <alignment vertical="center"/>
    </xf>
    <xf numFmtId="0" fontId="56" fillId="5" borderId="12" xfId="11" applyFont="1" applyFill="1" applyBorder="1" applyAlignment="1">
      <alignment vertical="center"/>
    </xf>
    <xf numFmtId="38" fontId="56" fillId="0" borderId="7" xfId="65" applyNumberFormat="1" applyFont="1" applyBorder="1" applyAlignment="1">
      <alignment vertical="center"/>
    </xf>
    <xf numFmtId="176" fontId="56" fillId="0" borderId="7" xfId="65" applyNumberFormat="1" applyFont="1" applyBorder="1" applyAlignment="1">
      <alignment horizontal="right" vertical="center"/>
    </xf>
    <xf numFmtId="41" fontId="56" fillId="5" borderId="4" xfId="65" applyNumberFormat="1" applyFont="1" applyFill="1" applyBorder="1" applyAlignment="1">
      <alignment vertical="center" shrinkToFit="1"/>
    </xf>
    <xf numFmtId="0" fontId="55" fillId="5" borderId="25" xfId="5" applyFont="1" applyFill="1" applyBorder="1" applyAlignment="1">
      <alignment vertical="center" shrinkToFit="1"/>
    </xf>
    <xf numFmtId="0" fontId="56" fillId="0" borderId="12" xfId="5" applyFont="1" applyFill="1" applyBorder="1" applyAlignment="1">
      <alignment horizontal="justify" vertical="center"/>
    </xf>
    <xf numFmtId="181" fontId="56" fillId="0" borderId="8" xfId="10" applyNumberFormat="1" applyFont="1" applyBorder="1" applyAlignment="1">
      <alignment vertical="center"/>
    </xf>
    <xf numFmtId="176" fontId="56" fillId="0" borderId="8" xfId="12" applyNumberFormat="1" applyFont="1" applyBorder="1" applyAlignment="1">
      <alignment vertical="center"/>
    </xf>
    <xf numFmtId="0" fontId="56" fillId="0" borderId="4" xfId="5" applyFont="1" applyFill="1" applyBorder="1" applyAlignment="1">
      <alignment vertical="center" shrinkToFit="1"/>
    </xf>
    <xf numFmtId="0" fontId="55" fillId="0" borderId="25" xfId="5" applyFont="1" applyFill="1" applyBorder="1" applyAlignment="1">
      <alignment vertical="center" shrinkToFit="1"/>
    </xf>
    <xf numFmtId="178" fontId="56" fillId="0" borderId="25" xfId="5" applyNumberFormat="1" applyFont="1" applyFill="1" applyBorder="1" applyAlignment="1">
      <alignment vertical="center" shrinkToFit="1"/>
    </xf>
    <xf numFmtId="178" fontId="56" fillId="0" borderId="6" xfId="12" applyNumberFormat="1" applyFont="1" applyFill="1" applyBorder="1" applyAlignment="1">
      <alignment vertical="center"/>
    </xf>
    <xf numFmtId="178" fontId="56" fillId="0" borderId="2" xfId="5" applyNumberFormat="1" applyFont="1" applyFill="1" applyBorder="1" applyAlignment="1">
      <alignment vertical="center"/>
    </xf>
    <xf numFmtId="0" fontId="56" fillId="5" borderId="0" xfId="11" applyFont="1" applyFill="1" applyBorder="1" applyAlignment="1">
      <alignment vertical="center"/>
    </xf>
    <xf numFmtId="42" fontId="56" fillId="0" borderId="16" xfId="12" applyNumberFormat="1" applyFont="1" applyFill="1" applyBorder="1" applyAlignment="1">
      <alignment horizontal="left" vertical="center"/>
    </xf>
    <xf numFmtId="42" fontId="56" fillId="0" borderId="18" xfId="12" applyNumberFormat="1" applyFont="1" applyBorder="1" applyAlignment="1">
      <alignment horizontal="left" vertical="center"/>
    </xf>
    <xf numFmtId="41" fontId="56" fillId="0" borderId="29" xfId="12" applyFont="1" applyBorder="1" applyAlignment="1">
      <alignment horizontal="right" vertical="center"/>
    </xf>
    <xf numFmtId="181" fontId="35" fillId="0" borderId="29" xfId="12" applyNumberFormat="1" applyFont="1" applyBorder="1" applyAlignment="1">
      <alignment horizontal="right" vertical="center"/>
    </xf>
    <xf numFmtId="42" fontId="56" fillId="0" borderId="10" xfId="12" applyNumberFormat="1" applyFont="1" applyBorder="1" applyAlignment="1">
      <alignment horizontal="left" vertical="center"/>
    </xf>
    <xf numFmtId="42" fontId="56" fillId="6" borderId="10" xfId="12" applyNumberFormat="1" applyFont="1" applyFill="1" applyBorder="1" applyAlignment="1">
      <alignment horizontal="left" vertical="center"/>
    </xf>
    <xf numFmtId="0" fontId="56" fillId="0" borderId="0" xfId="5" applyFont="1" applyBorder="1" applyAlignment="1">
      <alignment horizontal="center" vertical="center" shrinkToFit="1"/>
    </xf>
    <xf numFmtId="0" fontId="14" fillId="0" borderId="2" xfId="5" applyFont="1" applyBorder="1" applyAlignment="1">
      <alignment vertical="center"/>
    </xf>
    <xf numFmtId="176" fontId="56" fillId="0" borderId="2" xfId="12" applyNumberFormat="1" applyFont="1" applyBorder="1" applyAlignment="1">
      <alignment horizontal="right" vertical="center"/>
    </xf>
    <xf numFmtId="176" fontId="56" fillId="0" borderId="29" xfId="12" applyNumberFormat="1" applyFont="1" applyBorder="1" applyAlignment="1">
      <alignment horizontal="right" vertical="center"/>
    </xf>
    <xf numFmtId="0" fontId="35" fillId="0" borderId="2" xfId="5" applyFont="1" applyBorder="1" applyAlignment="1">
      <alignment vertical="center"/>
    </xf>
    <xf numFmtId="41" fontId="56" fillId="0" borderId="35" xfId="12" applyFont="1" applyBorder="1" applyAlignment="1">
      <alignment horizontal="right" vertical="center"/>
    </xf>
    <xf numFmtId="42" fontId="35" fillId="0" borderId="18" xfId="12" applyNumberFormat="1" applyFont="1" applyBorder="1" applyAlignment="1">
      <alignment horizontal="left" vertical="center"/>
    </xf>
    <xf numFmtId="0" fontId="56" fillId="0" borderId="0" xfId="5" applyFont="1" applyFill="1" applyBorder="1" applyAlignment="1">
      <alignment horizontal="center" vertical="center" shrinkToFit="1"/>
    </xf>
    <xf numFmtId="0" fontId="56" fillId="6" borderId="10" xfId="5" applyFont="1" applyFill="1" applyBorder="1" applyAlignment="1">
      <alignment horizontal="justify" vertical="center" wrapText="1"/>
    </xf>
    <xf numFmtId="41" fontId="56" fillId="0" borderId="1" xfId="12" applyFont="1" applyBorder="1" applyAlignment="1">
      <alignment horizontal="right" vertical="center"/>
    </xf>
    <xf numFmtId="42" fontId="35" fillId="0" borderId="18" xfId="12" applyNumberFormat="1" applyFont="1" applyFill="1" applyBorder="1" applyAlignment="1">
      <alignment horizontal="left" vertical="center"/>
    </xf>
    <xf numFmtId="41" fontId="56" fillId="0" borderId="0" xfId="12" applyFont="1" applyBorder="1" applyAlignment="1">
      <alignment horizontal="right" vertical="center"/>
    </xf>
    <xf numFmtId="0" fontId="56" fillId="0" borderId="10" xfId="5" applyFont="1" applyBorder="1" applyAlignment="1">
      <alignment horizontal="justify" vertical="center" wrapText="1"/>
    </xf>
    <xf numFmtId="0" fontId="35" fillId="0" borderId="2" xfId="5" applyFont="1" applyFill="1" applyBorder="1" applyAlignment="1">
      <alignment vertical="center"/>
    </xf>
    <xf numFmtId="41" fontId="56" fillId="0" borderId="2" xfId="12" applyFont="1" applyFill="1" applyBorder="1" applyAlignment="1">
      <alignment horizontal="right" vertical="center"/>
    </xf>
    <xf numFmtId="41" fontId="56" fillId="0" borderId="0" xfId="12" applyFont="1" applyFill="1" applyBorder="1" applyAlignment="1">
      <alignment horizontal="right" vertical="center"/>
    </xf>
    <xf numFmtId="0" fontId="56" fillId="0" borderId="18" xfId="5" applyFont="1" applyBorder="1" applyAlignment="1">
      <alignment horizontal="justify" vertical="center" wrapText="1"/>
    </xf>
    <xf numFmtId="181" fontId="56" fillId="0" borderId="29" xfId="12" applyNumberFormat="1" applyFont="1" applyBorder="1" applyAlignment="1">
      <alignment horizontal="right" vertical="center"/>
    </xf>
    <xf numFmtId="181" fontId="56" fillId="0" borderId="35" xfId="12" applyNumberFormat="1" applyFont="1" applyBorder="1" applyAlignment="1">
      <alignment horizontal="right" vertical="center"/>
    </xf>
    <xf numFmtId="181" fontId="56" fillId="0" borderId="12" xfId="12" applyNumberFormat="1" applyFont="1" applyBorder="1" applyAlignment="1">
      <alignment horizontal="right" vertical="center"/>
    </xf>
    <xf numFmtId="41" fontId="56" fillId="0" borderId="9" xfId="12" applyFont="1" applyBorder="1" applyAlignment="1">
      <alignment horizontal="right" vertical="center"/>
    </xf>
    <xf numFmtId="181" fontId="56" fillId="0" borderId="9" xfId="12" applyNumberFormat="1" applyFont="1" applyBorder="1" applyAlignment="1">
      <alignment horizontal="right" vertical="center"/>
    </xf>
    <xf numFmtId="0" fontId="56" fillId="0" borderId="31" xfId="5" applyFont="1" applyBorder="1" applyAlignment="1">
      <alignment horizontal="justify" vertical="center" wrapText="1"/>
    </xf>
    <xf numFmtId="0" fontId="14" fillId="0" borderId="11" xfId="5" applyFont="1" applyBorder="1" applyAlignment="1">
      <alignment vertical="center" shrinkToFit="1"/>
    </xf>
    <xf numFmtId="41" fontId="56" fillId="0" borderId="30" xfId="12" applyFont="1" applyBorder="1" applyAlignment="1">
      <alignment horizontal="right" vertical="center"/>
    </xf>
    <xf numFmtId="0" fontId="14" fillId="0" borderId="29" xfId="5" applyFont="1" applyBorder="1" applyAlignment="1">
      <alignment vertical="center"/>
    </xf>
    <xf numFmtId="0" fontId="56" fillId="0" borderId="12" xfId="5" applyFont="1" applyBorder="1" applyAlignment="1">
      <alignment horizontal="left" vertical="center" shrinkToFit="1"/>
    </xf>
    <xf numFmtId="0" fontId="56" fillId="0" borderId="0" xfId="5" applyFont="1" applyBorder="1" applyAlignment="1">
      <alignment horizontal="center" vertical="center"/>
    </xf>
    <xf numFmtId="0" fontId="14" fillId="0" borderId="8" xfId="5" applyFont="1" applyBorder="1" applyAlignment="1">
      <alignment vertical="center"/>
    </xf>
    <xf numFmtId="0" fontId="14" fillId="0" borderId="9" xfId="5" applyFont="1" applyBorder="1" applyAlignment="1">
      <alignment vertical="center"/>
    </xf>
    <xf numFmtId="176" fontId="56" fillId="0" borderId="8" xfId="12" applyNumberFormat="1" applyFont="1" applyBorder="1" applyAlignment="1">
      <alignment horizontal="right" vertical="center"/>
    </xf>
    <xf numFmtId="0" fontId="56" fillId="0" borderId="4" xfId="5" applyFont="1" applyFill="1" applyBorder="1" applyAlignment="1">
      <alignment horizontal="left" vertical="center" shrinkToFit="1"/>
    </xf>
    <xf numFmtId="42" fontId="56" fillId="6" borderId="91" xfId="12" applyNumberFormat="1" applyFont="1" applyFill="1" applyBorder="1" applyAlignment="1">
      <alignment horizontal="left" vertical="center"/>
    </xf>
    <xf numFmtId="0" fontId="56" fillId="0" borderId="4" xfId="5" applyFont="1" applyFill="1" applyBorder="1" applyAlignment="1">
      <alignment vertical="center"/>
    </xf>
    <xf numFmtId="0" fontId="56" fillId="0" borderId="8" xfId="5" applyFont="1" applyFill="1" applyBorder="1" applyAlignment="1">
      <alignment vertical="center"/>
    </xf>
    <xf numFmtId="41" fontId="56" fillId="0" borderId="9" xfId="12" applyFont="1" applyFill="1" applyBorder="1" applyAlignment="1">
      <alignment vertical="center"/>
    </xf>
    <xf numFmtId="178" fontId="56" fillId="0" borderId="5" xfId="12" applyNumberFormat="1" applyFont="1" applyFill="1" applyBorder="1" applyAlignment="1">
      <alignment vertical="center"/>
    </xf>
    <xf numFmtId="181" fontId="56" fillId="0" borderId="8" xfId="12" applyNumberFormat="1" applyFont="1" applyFill="1" applyBorder="1" applyAlignment="1">
      <alignment vertical="center"/>
    </xf>
    <xf numFmtId="0" fontId="55" fillId="0" borderId="4" xfId="5" applyFont="1" applyFill="1" applyBorder="1" applyAlignment="1">
      <alignment vertical="center"/>
    </xf>
    <xf numFmtId="178" fontId="55" fillId="0" borderId="11" xfId="12" applyNumberFormat="1" applyFont="1" applyFill="1" applyBorder="1" applyAlignment="1">
      <alignment horizontal="right" vertical="center"/>
    </xf>
    <xf numFmtId="42" fontId="14" fillId="5" borderId="11" xfId="12" applyNumberFormat="1" applyFont="1" applyFill="1" applyBorder="1" applyAlignment="1">
      <alignment horizontal="left" vertical="center"/>
    </xf>
    <xf numFmtId="42" fontId="35" fillId="0" borderId="10" xfId="12" applyNumberFormat="1" applyFont="1" applyBorder="1" applyAlignment="1">
      <alignment horizontal="left" vertical="center"/>
    </xf>
    <xf numFmtId="41" fontId="14" fillId="0" borderId="29" xfId="12" applyFont="1" applyBorder="1" applyAlignment="1">
      <alignment vertical="center"/>
    </xf>
    <xf numFmtId="181" fontId="56" fillId="0" borderId="29" xfId="12" applyNumberFormat="1" applyFont="1" applyBorder="1" applyAlignment="1">
      <alignment vertical="center"/>
    </xf>
    <xf numFmtId="41" fontId="56" fillId="0" borderId="20" xfId="12" applyFont="1" applyBorder="1" applyAlignment="1">
      <alignment vertical="center"/>
    </xf>
    <xf numFmtId="181" fontId="56" fillId="0" borderId="74" xfId="12" applyNumberFormat="1" applyFont="1" applyBorder="1" applyAlignment="1">
      <alignment vertical="center"/>
    </xf>
    <xf numFmtId="41" fontId="56" fillId="0" borderId="22" xfId="3" applyNumberFormat="1" applyFont="1" applyFill="1" applyBorder="1" applyAlignment="1">
      <alignment horizontal="left" vertical="center"/>
    </xf>
    <xf numFmtId="41" fontId="56" fillId="0" borderId="22" xfId="3" applyNumberFormat="1" applyFont="1" applyFill="1" applyBorder="1" applyAlignment="1">
      <alignment horizontal="center" vertical="center"/>
    </xf>
    <xf numFmtId="41" fontId="56" fillId="0" borderId="24" xfId="3" applyNumberFormat="1" applyFont="1" applyFill="1" applyBorder="1" applyAlignment="1">
      <alignment horizontal="right" vertical="center"/>
    </xf>
    <xf numFmtId="0" fontId="8" fillId="0" borderId="29" xfId="2" applyNumberFormat="1" applyFont="1" applyFill="1" applyBorder="1" applyAlignment="1">
      <alignment vertical="center"/>
    </xf>
    <xf numFmtId="0" fontId="8" fillId="0" borderId="25" xfId="2" applyNumberFormat="1" applyFont="1" applyFill="1" applyBorder="1" applyAlignment="1">
      <alignment vertical="center"/>
    </xf>
    <xf numFmtId="0" fontId="8" fillId="0" borderId="32" xfId="2" applyNumberFormat="1" applyFont="1" applyFill="1" applyBorder="1" applyAlignment="1">
      <alignment vertical="center"/>
    </xf>
    <xf numFmtId="0" fontId="8" fillId="0" borderId="12" xfId="2" applyNumberFormat="1" applyFont="1" applyFill="1" applyBorder="1" applyAlignment="1">
      <alignment vertical="center"/>
    </xf>
    <xf numFmtId="3" fontId="64" fillId="0" borderId="0" xfId="5" applyNumberFormat="1" applyFont="1" applyFill="1" applyAlignment="1">
      <alignment vertical="center"/>
    </xf>
    <xf numFmtId="0" fontId="9" fillId="0" borderId="5" xfId="2" applyNumberFormat="1" applyFont="1" applyFill="1" applyBorder="1" applyAlignment="1">
      <alignment vertical="center"/>
    </xf>
    <xf numFmtId="0" fontId="9" fillId="0" borderId="9" xfId="2" applyNumberFormat="1" applyFont="1" applyFill="1" applyBorder="1" applyAlignment="1">
      <alignment vertical="center"/>
    </xf>
    <xf numFmtId="38" fontId="56" fillId="0" borderId="2" xfId="65" applyNumberFormat="1" applyFont="1" applyFill="1" applyBorder="1" applyAlignment="1">
      <alignment horizontal="right" vertical="center"/>
    </xf>
    <xf numFmtId="183" fontId="65" fillId="0" borderId="12" xfId="65" applyNumberFormat="1" applyFont="1" applyFill="1" applyBorder="1" applyAlignment="1">
      <alignment horizontal="right" vertical="center"/>
    </xf>
    <xf numFmtId="0" fontId="35" fillId="5" borderId="0" xfId="11" applyFont="1" applyFill="1" applyBorder="1" applyAlignment="1">
      <alignment vertical="center"/>
    </xf>
    <xf numFmtId="0" fontId="35" fillId="5" borderId="0" xfId="11" applyNumberFormat="1" applyFont="1" applyFill="1" applyAlignment="1">
      <alignment vertical="center"/>
    </xf>
    <xf numFmtId="0" fontId="35" fillId="5" borderId="0" xfId="11" applyFont="1" applyFill="1" applyAlignment="1">
      <alignment vertical="center"/>
    </xf>
    <xf numFmtId="0" fontId="56" fillId="0" borderId="29" xfId="11" applyFont="1" applyFill="1" applyBorder="1" applyAlignment="1">
      <alignment vertical="center"/>
    </xf>
    <xf numFmtId="176" fontId="56" fillId="0" borderId="0" xfId="12" applyNumberFormat="1" applyFont="1" applyFill="1" applyBorder="1" applyAlignment="1">
      <alignment vertical="center"/>
    </xf>
    <xf numFmtId="0" fontId="56" fillId="0" borderId="1" xfId="3" applyNumberFormat="1" applyFont="1" applyFill="1" applyBorder="1" applyAlignment="1">
      <alignment horizontal="left" vertical="center"/>
    </xf>
    <xf numFmtId="41" fontId="56" fillId="0" borderId="1" xfId="3" applyNumberFormat="1" applyFont="1" applyFill="1" applyBorder="1" applyAlignment="1">
      <alignment horizontal="center" vertical="center"/>
    </xf>
    <xf numFmtId="41" fontId="56" fillId="0" borderId="74" xfId="12" applyFont="1" applyBorder="1" applyAlignment="1">
      <alignment vertical="center"/>
    </xf>
    <xf numFmtId="181" fontId="56" fillId="0" borderId="20" xfId="12" applyNumberFormat="1" applyFont="1" applyBorder="1" applyAlignment="1">
      <alignment vertical="center"/>
    </xf>
    <xf numFmtId="42" fontId="56" fillId="6" borderId="31" xfId="12" applyNumberFormat="1" applyFont="1" applyFill="1" applyBorder="1" applyAlignment="1">
      <alignment horizontal="left" vertical="center"/>
    </xf>
    <xf numFmtId="0" fontId="9" fillId="0" borderId="33" xfId="2" applyNumberFormat="1" applyFont="1" applyFill="1" applyBorder="1" applyAlignment="1">
      <alignment vertical="center"/>
    </xf>
    <xf numFmtId="0" fontId="8" fillId="0" borderId="35" xfId="2" applyNumberFormat="1" applyFont="1" applyFill="1" applyBorder="1" applyAlignment="1">
      <alignment vertical="center"/>
    </xf>
    <xf numFmtId="0" fontId="9" fillId="0" borderId="184" xfId="2" applyNumberFormat="1" applyFont="1" applyFill="1" applyBorder="1" applyAlignment="1">
      <alignment vertical="center"/>
    </xf>
    <xf numFmtId="0" fontId="9" fillId="0" borderId="185" xfId="2" applyNumberFormat="1" applyFont="1" applyFill="1" applyBorder="1" applyAlignment="1">
      <alignment vertical="center"/>
    </xf>
    <xf numFmtId="0" fontId="8" fillId="0" borderId="0" xfId="5" applyNumberFormat="1" applyFont="1" applyAlignment="1">
      <alignment horizontal="center"/>
    </xf>
    <xf numFmtId="0" fontId="15" fillId="0" borderId="0" xfId="5" applyNumberFormat="1" applyFont="1" applyFill="1" applyBorder="1" applyAlignment="1"/>
    <xf numFmtId="0" fontId="15" fillId="0" borderId="0" xfId="5" applyNumberFormat="1" applyBorder="1" applyAlignment="1">
      <alignment horizontal="center"/>
    </xf>
    <xf numFmtId="0" fontId="15" fillId="0" borderId="0" xfId="5" applyNumberFormat="1" applyBorder="1" applyAlignment="1"/>
    <xf numFmtId="0" fontId="7" fillId="0" borderId="0" xfId="5" applyNumberFormat="1" applyFont="1" applyFill="1" applyBorder="1" applyAlignment="1">
      <alignment horizontal="center"/>
    </xf>
    <xf numFmtId="41" fontId="7" fillId="0" borderId="0" xfId="5" applyNumberFormat="1" applyFont="1" applyFill="1" applyBorder="1" applyAlignment="1">
      <alignment horizontal="center"/>
    </xf>
    <xf numFmtId="176" fontId="56" fillId="0" borderId="2" xfId="5" applyNumberFormat="1" applyFont="1" applyFill="1" applyBorder="1" applyAlignment="1"/>
    <xf numFmtId="0" fontId="35" fillId="0" borderId="0" xfId="5" applyNumberFormat="1" applyFont="1" applyFill="1" applyBorder="1" applyAlignment="1">
      <alignment horizontal="left" vertical="center"/>
    </xf>
    <xf numFmtId="0" fontId="35" fillId="0" borderId="0" xfId="5" quotePrefix="1" applyNumberFormat="1" applyFont="1" applyFill="1" applyBorder="1" applyAlignment="1">
      <alignment horizontal="center" vertical="center"/>
    </xf>
    <xf numFmtId="49" fontId="56" fillId="0" borderId="12" xfId="5" applyNumberFormat="1" applyFont="1" applyFill="1" applyBorder="1" applyAlignment="1">
      <alignment horizontal="left" vertical="center"/>
    </xf>
    <xf numFmtId="0" fontId="56" fillId="0" borderId="0" xfId="5" applyNumberFormat="1" applyFont="1" applyFill="1" applyBorder="1" applyAlignment="1">
      <alignment horizontal="left" vertical="center"/>
    </xf>
    <xf numFmtId="41" fontId="7" fillId="0" borderId="0" xfId="5" applyNumberFormat="1" applyFont="1" applyFill="1" applyBorder="1" applyAlignment="1">
      <alignment horizontal="right"/>
    </xf>
    <xf numFmtId="0" fontId="52" fillId="0" borderId="184" xfId="2" applyNumberFormat="1" applyFont="1" applyFill="1" applyBorder="1" applyAlignment="1">
      <alignment vertical="center"/>
    </xf>
    <xf numFmtId="0" fontId="91" fillId="0" borderId="184" xfId="2" applyNumberFormat="1" applyFont="1" applyFill="1" applyBorder="1" applyAlignment="1">
      <alignment vertical="center"/>
    </xf>
    <xf numFmtId="176" fontId="56" fillId="0" borderId="7" xfId="3" applyNumberFormat="1" applyFont="1" applyFill="1" applyBorder="1" applyAlignment="1">
      <alignment vertical="center"/>
    </xf>
    <xf numFmtId="0" fontId="8" fillId="0" borderId="182" xfId="2" applyNumberFormat="1" applyFont="1" applyFill="1" applyBorder="1" applyAlignment="1">
      <alignment vertical="center"/>
    </xf>
    <xf numFmtId="0" fontId="8" fillId="0" borderId="184" xfId="2" applyNumberFormat="1" applyFont="1" applyFill="1" applyBorder="1" applyAlignment="1">
      <alignment vertical="center"/>
    </xf>
    <xf numFmtId="41" fontId="84" fillId="0" borderId="6" xfId="3" applyNumberFormat="1" applyFont="1" applyFill="1" applyBorder="1" applyAlignment="1">
      <alignment horizontal="center" vertical="center"/>
    </xf>
    <xf numFmtId="0" fontId="9" fillId="0" borderId="8" xfId="2" applyNumberFormat="1" applyFont="1" applyFill="1" applyBorder="1" applyAlignment="1">
      <alignment vertical="center"/>
    </xf>
    <xf numFmtId="0" fontId="35" fillId="0" borderId="12" xfId="5" applyNumberFormat="1" applyFont="1" applyFill="1" applyBorder="1" applyAlignment="1">
      <alignment vertical="center" shrinkToFit="1"/>
    </xf>
    <xf numFmtId="0" fontId="8" fillId="0" borderId="7" xfId="2" applyFont="1" applyFill="1" applyBorder="1" applyAlignment="1">
      <alignment horizontal="center" vertical="top"/>
    </xf>
    <xf numFmtId="0" fontId="35" fillId="0" borderId="6" xfId="2" applyFont="1" applyFill="1" applyBorder="1" applyAlignment="1">
      <alignment horizontal="left" vertical="center" shrinkToFit="1"/>
    </xf>
    <xf numFmtId="0" fontId="35" fillId="0" borderId="6" xfId="2" applyFont="1" applyFill="1" applyBorder="1" applyAlignment="1">
      <alignment horizontal="center" vertical="center" shrinkToFit="1"/>
    </xf>
    <xf numFmtId="41" fontId="52" fillId="0" borderId="16" xfId="3" applyFont="1" applyFill="1" applyBorder="1" applyAlignment="1">
      <alignment vertical="center"/>
    </xf>
    <xf numFmtId="41" fontId="56" fillId="0" borderId="6" xfId="3" applyNumberFormat="1" applyFont="1" applyFill="1" applyBorder="1" applyAlignment="1">
      <alignment horizontal="left" vertical="center"/>
    </xf>
    <xf numFmtId="0" fontId="35" fillId="0" borderId="3" xfId="2" applyNumberFormat="1" applyFont="1" applyFill="1" applyBorder="1" applyAlignment="1">
      <alignment vertical="center"/>
    </xf>
    <xf numFmtId="176" fontId="14" fillId="0" borderId="2" xfId="3" applyNumberFormat="1" applyFont="1" applyFill="1" applyBorder="1" applyAlignment="1">
      <alignment horizontal="right" vertical="center"/>
    </xf>
    <xf numFmtId="0" fontId="56" fillId="0" borderId="25" xfId="3" applyNumberFormat="1" applyFont="1" applyFill="1" applyBorder="1" applyAlignment="1">
      <alignment horizontal="left" vertical="center"/>
    </xf>
    <xf numFmtId="176" fontId="56" fillId="0" borderId="169" xfId="3" applyNumberFormat="1" applyFont="1" applyFill="1" applyBorder="1" applyAlignment="1">
      <alignment horizontal="right" vertical="center"/>
    </xf>
    <xf numFmtId="176" fontId="56" fillId="0" borderId="2" xfId="65" applyNumberFormat="1" applyFont="1" applyFill="1" applyBorder="1" applyAlignment="1">
      <alignment horizontal="right" vertical="center"/>
    </xf>
    <xf numFmtId="176" fontId="64" fillId="0" borderId="166" xfId="65" applyNumberFormat="1" applyFont="1" applyFill="1" applyBorder="1" applyAlignment="1">
      <alignment horizontal="right" vertical="center"/>
    </xf>
    <xf numFmtId="0" fontId="56" fillId="0" borderId="179" xfId="5" quotePrefix="1" applyNumberFormat="1" applyFont="1" applyFill="1" applyBorder="1" applyAlignment="1">
      <alignment horizontal="justify" vertical="center" wrapText="1"/>
    </xf>
    <xf numFmtId="3" fontId="56" fillId="0" borderId="171" xfId="5" applyNumberFormat="1" applyFont="1" applyFill="1" applyBorder="1" applyAlignment="1">
      <alignment horizontal="right" vertical="center" wrapText="1"/>
    </xf>
    <xf numFmtId="176" fontId="64" fillId="0" borderId="2" xfId="65" applyNumberFormat="1" applyFont="1" applyFill="1" applyBorder="1" applyAlignment="1">
      <alignment horizontal="right" vertical="center"/>
    </xf>
    <xf numFmtId="0" fontId="14" fillId="0" borderId="12" xfId="2" applyNumberFormat="1" applyFont="1" applyFill="1" applyBorder="1" applyAlignment="1">
      <alignment vertical="center" wrapText="1"/>
    </xf>
    <xf numFmtId="176" fontId="35" fillId="0" borderId="8" xfId="2" applyNumberFormat="1" applyFont="1" applyFill="1" applyBorder="1" applyAlignment="1">
      <alignment horizontal="right" vertical="center"/>
    </xf>
    <xf numFmtId="176" fontId="52" fillId="0" borderId="2" xfId="3" applyNumberFormat="1" applyFont="1" applyFill="1" applyBorder="1" applyAlignment="1">
      <alignment horizontal="right" vertical="center"/>
    </xf>
    <xf numFmtId="0" fontId="9" fillId="0" borderId="1" xfId="2" applyNumberFormat="1" applyFont="1" applyFill="1" applyBorder="1" applyAlignment="1">
      <alignment vertical="center"/>
    </xf>
    <xf numFmtId="0" fontId="9" fillId="0" borderId="35" xfId="2" applyNumberFormat="1" applyFont="1" applyFill="1" applyBorder="1" applyAlignment="1">
      <alignment vertical="center"/>
    </xf>
    <xf numFmtId="176" fontId="55" fillId="0" borderId="2" xfId="3" applyNumberFormat="1" applyFont="1" applyFill="1" applyBorder="1" applyAlignment="1">
      <alignment horizontal="right" vertical="center"/>
    </xf>
    <xf numFmtId="41" fontId="56" fillId="0" borderId="0" xfId="3" applyNumberFormat="1" applyFont="1" applyFill="1" applyBorder="1" applyAlignment="1">
      <alignment horizontal="left" vertical="center"/>
    </xf>
    <xf numFmtId="0" fontId="9" fillId="0" borderId="187" xfId="2" applyNumberFormat="1" applyFont="1" applyFill="1" applyBorder="1" applyAlignment="1">
      <alignment vertical="center"/>
    </xf>
    <xf numFmtId="0" fontId="9" fillId="0" borderId="188" xfId="2" applyNumberFormat="1" applyFont="1" applyFill="1" applyBorder="1" applyAlignment="1">
      <alignment vertical="center"/>
    </xf>
    <xf numFmtId="0" fontId="56" fillId="0" borderId="187" xfId="3" applyNumberFormat="1" applyFont="1" applyFill="1" applyBorder="1" applyAlignment="1">
      <alignment horizontal="left" vertical="center"/>
    </xf>
    <xf numFmtId="41" fontId="84" fillId="0" borderId="187" xfId="3" applyNumberFormat="1" applyFont="1" applyFill="1" applyBorder="1" applyAlignment="1">
      <alignment horizontal="center" vertical="center"/>
    </xf>
    <xf numFmtId="41" fontId="56" fillId="0" borderId="189" xfId="3" applyNumberFormat="1" applyFont="1" applyFill="1" applyBorder="1" applyAlignment="1">
      <alignment horizontal="right" vertical="center"/>
    </xf>
    <xf numFmtId="0" fontId="8" fillId="0" borderId="190" xfId="2" applyNumberFormat="1" applyFont="1" applyFill="1" applyBorder="1" applyAlignment="1">
      <alignment vertical="center"/>
    </xf>
    <xf numFmtId="0" fontId="8" fillId="0" borderId="6" xfId="2" applyNumberFormat="1" applyFont="1" applyFill="1" applyBorder="1" applyAlignment="1">
      <alignment vertical="center"/>
    </xf>
    <xf numFmtId="0" fontId="8" fillId="0" borderId="182" xfId="2" applyNumberFormat="1" applyFont="1" applyFill="1" applyBorder="1" applyAlignment="1">
      <alignment vertical="center" wrapText="1"/>
    </xf>
    <xf numFmtId="0" fontId="56" fillId="0" borderId="0" xfId="2" applyFont="1" applyFill="1" applyBorder="1" applyAlignment="1">
      <alignment horizontal="left" vertical="center" shrinkToFit="1"/>
    </xf>
    <xf numFmtId="0" fontId="55" fillId="0" borderId="6" xfId="3" applyNumberFormat="1" applyFont="1" applyFill="1" applyBorder="1" applyAlignment="1">
      <alignment horizontal="left" vertical="center"/>
    </xf>
    <xf numFmtId="0" fontId="55" fillId="0" borderId="21" xfId="2" applyNumberFormat="1" applyFont="1" applyFill="1" applyBorder="1" applyAlignment="1">
      <alignment horizontal="left" vertical="center" shrinkToFit="1"/>
    </xf>
    <xf numFmtId="0" fontId="56" fillId="0" borderId="21" xfId="2" applyNumberFormat="1" applyFont="1" applyFill="1" applyBorder="1" applyAlignment="1">
      <alignment horizontal="center" vertical="center" shrinkToFit="1"/>
    </xf>
    <xf numFmtId="177" fontId="7" fillId="0" borderId="0" xfId="92" applyNumberFormat="1" applyFont="1" applyFill="1" applyBorder="1" applyAlignment="1">
      <alignment horizontal="center" vertical="center"/>
    </xf>
    <xf numFmtId="0" fontId="64" fillId="0" borderId="7" xfId="11" applyNumberFormat="1" applyFont="1" applyFill="1" applyBorder="1" applyAlignment="1">
      <alignment vertical="center"/>
    </xf>
    <xf numFmtId="176" fontId="56" fillId="0" borderId="7" xfId="80" applyNumberFormat="1" applyFont="1" applyFill="1" applyBorder="1" applyAlignment="1">
      <alignment horizontal="right" vertical="center" shrinkToFit="1"/>
    </xf>
    <xf numFmtId="176" fontId="56" fillId="0" borderId="3" xfId="80" applyNumberFormat="1" applyFont="1" applyFill="1" applyBorder="1" applyAlignment="1">
      <alignment horizontal="right" vertical="center" shrinkToFit="1"/>
    </xf>
    <xf numFmtId="176" fontId="56" fillId="0" borderId="2" xfId="80" applyNumberFormat="1" applyFont="1" applyFill="1" applyBorder="1" applyAlignment="1">
      <alignment horizontal="right" vertical="center" shrinkToFit="1"/>
    </xf>
    <xf numFmtId="0" fontId="35" fillId="0" borderId="0" xfId="5" applyNumberFormat="1" applyFont="1" applyFill="1" applyBorder="1" applyAlignment="1">
      <alignment horizontal="right" vertical="center"/>
    </xf>
    <xf numFmtId="178" fontId="35" fillId="0" borderId="0" xfId="5" applyNumberFormat="1" applyFont="1" applyFill="1" applyBorder="1" applyAlignment="1">
      <alignment horizontal="right" vertical="center" shrinkToFit="1"/>
    </xf>
    <xf numFmtId="0" fontId="35" fillId="0" borderId="0" xfId="5" applyNumberFormat="1" applyFont="1" applyFill="1" applyBorder="1" applyAlignment="1">
      <alignment vertical="center"/>
    </xf>
    <xf numFmtId="0" fontId="59" fillId="0" borderId="0" xfId="5" applyNumberFormat="1" applyFont="1" applyFill="1" applyAlignment="1">
      <alignment horizontal="center" vertical="center"/>
    </xf>
    <xf numFmtId="0" fontId="59" fillId="0" borderId="0" xfId="5" applyNumberFormat="1" applyFont="1" applyFill="1" applyBorder="1" applyAlignment="1">
      <alignment horizontal="center" vertical="center"/>
    </xf>
    <xf numFmtId="0" fontId="59" fillId="0" borderId="0" xfId="5" applyNumberFormat="1" applyFont="1" applyFill="1" applyBorder="1" applyAlignment="1">
      <alignment vertical="center"/>
    </xf>
    <xf numFmtId="177" fontId="66" fillId="0" borderId="0" xfId="5" applyNumberFormat="1" applyFont="1" applyFill="1" applyBorder="1" applyAlignment="1">
      <alignment vertical="center" shrinkToFit="1"/>
    </xf>
    <xf numFmtId="41" fontId="14" fillId="0" borderId="7" xfId="5" applyNumberFormat="1" applyFont="1" applyFill="1" applyBorder="1" applyAlignment="1">
      <alignment vertical="center"/>
    </xf>
    <xf numFmtId="178" fontId="14" fillId="0" borderId="0" xfId="5" applyNumberFormat="1" applyFont="1" applyFill="1" applyBorder="1" applyAlignment="1">
      <alignment vertical="center" shrinkToFit="1"/>
    </xf>
    <xf numFmtId="176" fontId="56" fillId="0" borderId="2" xfId="85" applyNumberFormat="1" applyFont="1" applyFill="1" applyBorder="1" applyAlignment="1">
      <alignment horizontal="right" vertical="center" shrinkToFit="1"/>
    </xf>
    <xf numFmtId="176" fontId="64" fillId="0" borderId="2" xfId="85" applyNumberFormat="1" applyFont="1" applyFill="1" applyBorder="1" applyAlignment="1">
      <alignment horizontal="right" vertical="center"/>
    </xf>
    <xf numFmtId="0" fontId="35" fillId="0" borderId="12" xfId="85" applyNumberFormat="1" applyFont="1" applyFill="1" applyBorder="1" applyAlignment="1">
      <alignment horizontal="left" vertical="center"/>
    </xf>
    <xf numFmtId="41" fontId="35" fillId="0" borderId="10" xfId="85" applyNumberFormat="1" applyFont="1" applyFill="1" applyBorder="1" applyAlignment="1">
      <alignment vertical="center" shrinkToFit="1"/>
    </xf>
    <xf numFmtId="41" fontId="59" fillId="0" borderId="7" xfId="85" applyNumberFormat="1" applyFont="1" applyFill="1" applyBorder="1" applyAlignment="1">
      <alignment vertical="center" shrinkToFit="1"/>
    </xf>
    <xf numFmtId="192" fontId="59" fillId="0" borderId="7" xfId="85" applyNumberFormat="1" applyFont="1" applyFill="1" applyBorder="1" applyAlignment="1">
      <alignment vertical="center" shrinkToFit="1"/>
    </xf>
    <xf numFmtId="41" fontId="59" fillId="0" borderId="7" xfId="5" applyNumberFormat="1" applyFont="1" applyFill="1" applyBorder="1" applyAlignment="1">
      <alignment vertical="center"/>
    </xf>
    <xf numFmtId="178" fontId="59" fillId="0" borderId="0" xfId="5" applyNumberFormat="1" applyFont="1" applyFill="1" applyBorder="1" applyAlignment="1">
      <alignment vertical="center" shrinkToFit="1"/>
    </xf>
    <xf numFmtId="0" fontId="35" fillId="0" borderId="0" xfId="85" applyNumberFormat="1" applyFont="1" applyFill="1" applyBorder="1" applyAlignment="1">
      <alignment horizontal="center" vertical="center"/>
    </xf>
    <xf numFmtId="177" fontId="64" fillId="0" borderId="0" xfId="5" applyNumberFormat="1" applyFont="1" applyFill="1" applyBorder="1" applyAlignment="1">
      <alignment horizontal="right" vertical="center" shrinkToFit="1"/>
    </xf>
    <xf numFmtId="0" fontId="65" fillId="0" borderId="0" xfId="5" applyNumberFormat="1" applyFont="1" applyFill="1" applyBorder="1" applyAlignment="1">
      <alignment horizontal="right" vertical="center"/>
    </xf>
    <xf numFmtId="178" fontId="65" fillId="0" borderId="0" xfId="5" applyNumberFormat="1" applyFont="1" applyFill="1" applyBorder="1" applyAlignment="1">
      <alignment horizontal="right" vertical="center" shrinkToFit="1"/>
    </xf>
    <xf numFmtId="0" fontId="35" fillId="0" borderId="12" xfId="5" applyNumberFormat="1" applyFont="1" applyFill="1" applyBorder="1" applyAlignment="1">
      <alignment vertical="center"/>
    </xf>
    <xf numFmtId="178" fontId="66" fillId="0" borderId="0" xfId="5" applyNumberFormat="1" applyFont="1" applyFill="1" applyBorder="1" applyAlignment="1">
      <alignment vertical="center"/>
    </xf>
    <xf numFmtId="9" fontId="66" fillId="0" borderId="0" xfId="5" applyNumberFormat="1" applyFont="1" applyFill="1" applyBorder="1" applyAlignment="1">
      <alignment vertical="center" shrinkToFit="1"/>
    </xf>
    <xf numFmtId="178" fontId="66" fillId="0" borderId="0" xfId="5" applyNumberFormat="1" applyFont="1" applyFill="1" applyBorder="1" applyAlignment="1">
      <alignment vertical="center" shrinkToFit="1"/>
    </xf>
    <xf numFmtId="0" fontId="66" fillId="0" borderId="0" xfId="5" applyNumberFormat="1" applyFont="1" applyFill="1" applyBorder="1" applyAlignment="1">
      <alignment vertical="center"/>
    </xf>
    <xf numFmtId="0" fontId="66" fillId="0" borderId="0" xfId="5" applyNumberFormat="1" applyFont="1" applyFill="1" applyAlignment="1">
      <alignment vertical="center"/>
    </xf>
    <xf numFmtId="43" fontId="66" fillId="0" borderId="0" xfId="5" applyNumberFormat="1" applyFont="1" applyFill="1" applyAlignment="1">
      <alignment vertical="center"/>
    </xf>
    <xf numFmtId="0" fontId="68" fillId="0" borderId="0" xfId="5" applyNumberFormat="1" applyFont="1" applyFill="1" applyAlignment="1">
      <alignment vertical="center"/>
    </xf>
    <xf numFmtId="41" fontId="66" fillId="0" borderId="0" xfId="85" applyNumberFormat="1" applyFont="1" applyFill="1" applyAlignment="1">
      <alignment vertical="center"/>
    </xf>
    <xf numFmtId="41" fontId="66" fillId="0" borderId="0" xfId="5" applyNumberFormat="1" applyFont="1" applyFill="1" applyAlignment="1">
      <alignment vertical="center"/>
    </xf>
    <xf numFmtId="193" fontId="66" fillId="0" borderId="0" xfId="5" applyNumberFormat="1" applyFont="1" applyFill="1" applyBorder="1" applyAlignment="1">
      <alignment vertical="center"/>
    </xf>
    <xf numFmtId="178" fontId="66" fillId="0" borderId="0" xfId="85" applyNumberFormat="1" applyFont="1" applyFill="1" applyBorder="1" applyAlignment="1">
      <alignment vertical="center" shrinkToFit="1"/>
    </xf>
    <xf numFmtId="0" fontId="66" fillId="0" borderId="0" xfId="5" applyNumberFormat="1" applyFont="1" applyFill="1" applyBorder="1" applyAlignment="1">
      <alignment vertical="center" shrinkToFit="1"/>
    </xf>
    <xf numFmtId="41" fontId="35" fillId="0" borderId="10" xfId="5" applyNumberFormat="1" applyFont="1" applyFill="1" applyBorder="1" applyAlignment="1">
      <alignment vertical="center"/>
    </xf>
    <xf numFmtId="0" fontId="52" fillId="0" borderId="12" xfId="85" applyNumberFormat="1" applyFont="1" applyFill="1" applyBorder="1" applyAlignment="1">
      <alignment vertical="center"/>
    </xf>
    <xf numFmtId="41" fontId="52" fillId="0" borderId="10" xfId="85" applyNumberFormat="1" applyFont="1" applyFill="1" applyBorder="1" applyAlignment="1">
      <alignment vertical="center" shrinkToFit="1"/>
    </xf>
    <xf numFmtId="178" fontId="65" fillId="0" borderId="0" xfId="5" applyNumberFormat="1" applyFont="1" applyFill="1" applyBorder="1" applyAlignment="1">
      <alignment vertical="center"/>
    </xf>
    <xf numFmtId="191" fontId="64" fillId="0" borderId="0" xfId="85" applyNumberFormat="1" applyFont="1" applyFill="1" applyBorder="1" applyAlignment="1">
      <alignment horizontal="center" vertical="center" shrinkToFit="1"/>
    </xf>
    <xf numFmtId="0" fontId="64" fillId="0" borderId="0" xfId="5" applyNumberFormat="1" applyFont="1" applyFill="1" applyBorder="1" applyAlignment="1">
      <alignment horizontal="right" vertical="center"/>
    </xf>
    <xf numFmtId="178" fontId="64" fillId="0" borderId="0" xfId="5" applyNumberFormat="1" applyFont="1" applyFill="1" applyBorder="1" applyAlignment="1">
      <alignment horizontal="right" vertical="center" shrinkToFit="1"/>
    </xf>
    <xf numFmtId="41" fontId="66" fillId="0" borderId="0" xfId="85" applyNumberFormat="1" applyFont="1" applyFill="1" applyBorder="1" applyAlignment="1">
      <alignment horizontal="center" vertical="center" shrinkToFit="1"/>
    </xf>
    <xf numFmtId="0" fontId="66" fillId="0" borderId="0" xfId="5" applyNumberFormat="1" applyFont="1" applyFill="1" applyBorder="1" applyAlignment="1">
      <alignment horizontal="center" vertical="center"/>
    </xf>
    <xf numFmtId="177" fontId="55" fillId="0" borderId="0" xfId="5" applyNumberFormat="1" applyFont="1" applyFill="1" applyBorder="1" applyAlignment="1">
      <alignment horizontal="right" vertical="center" shrinkToFit="1"/>
    </xf>
    <xf numFmtId="41" fontId="66" fillId="0" borderId="0" xfId="85" applyNumberFormat="1" applyFont="1" applyFill="1" applyBorder="1" applyAlignment="1">
      <alignment horizontal="right" vertical="center" shrinkToFit="1"/>
    </xf>
    <xf numFmtId="178" fontId="66" fillId="0" borderId="0" xfId="5" applyNumberFormat="1" applyFont="1" applyFill="1" applyBorder="1" applyAlignment="1">
      <alignment horizontal="right" vertical="center" shrinkToFit="1"/>
    </xf>
    <xf numFmtId="0" fontId="69" fillId="0" borderId="0" xfId="5" applyNumberFormat="1" applyFont="1" applyFill="1" applyAlignment="1">
      <alignment horizontal="center" vertical="center"/>
    </xf>
    <xf numFmtId="41" fontId="69" fillId="0" borderId="0" xfId="85" applyNumberFormat="1" applyFont="1" applyFill="1" applyBorder="1" applyAlignment="1">
      <alignment horizontal="center" vertical="center" shrinkToFit="1"/>
    </xf>
    <xf numFmtId="0" fontId="69" fillId="0" borderId="0" xfId="5" applyNumberFormat="1" applyFont="1" applyFill="1" applyBorder="1" applyAlignment="1">
      <alignment horizontal="center" vertical="center"/>
    </xf>
    <xf numFmtId="0" fontId="35" fillId="0" borderId="12" xfId="85" applyNumberFormat="1" applyFont="1" applyFill="1" applyBorder="1" applyAlignment="1">
      <alignment horizontal="left" vertical="center" wrapText="1"/>
    </xf>
    <xf numFmtId="41" fontId="70" fillId="0" borderId="7" xfId="85" applyNumberFormat="1" applyFont="1" applyFill="1" applyBorder="1" applyAlignment="1">
      <alignment horizontal="center" vertical="center" shrinkToFit="1"/>
    </xf>
    <xf numFmtId="10" fontId="70" fillId="0" borderId="7" xfId="85" applyNumberFormat="1" applyFont="1" applyFill="1" applyBorder="1" applyAlignment="1">
      <alignment vertical="center" shrinkToFit="1"/>
    </xf>
    <xf numFmtId="41" fontId="70" fillId="0" borderId="7" xfId="85" applyNumberFormat="1" applyFont="1" applyFill="1" applyBorder="1" applyAlignment="1">
      <alignment vertical="center"/>
    </xf>
    <xf numFmtId="177" fontId="52" fillId="0" borderId="0" xfId="5" applyNumberFormat="1" applyFont="1" applyFill="1" applyBorder="1" applyAlignment="1">
      <alignment vertical="center" shrinkToFit="1"/>
    </xf>
    <xf numFmtId="9" fontId="66" fillId="0" borderId="0" xfId="85" applyNumberFormat="1" applyFont="1" applyFill="1" applyBorder="1" applyAlignment="1">
      <alignment vertical="center" shrinkToFit="1"/>
    </xf>
    <xf numFmtId="192" fontId="66" fillId="0" borderId="0" xfId="85" applyNumberFormat="1" applyFont="1" applyFill="1" applyBorder="1" applyAlignment="1">
      <alignment vertical="center" shrinkToFit="1"/>
    </xf>
    <xf numFmtId="0" fontId="64" fillId="0" borderId="0" xfId="5" applyNumberFormat="1" applyFont="1" applyFill="1" applyBorder="1" applyAlignment="1">
      <alignment vertical="center" shrinkToFit="1"/>
    </xf>
    <xf numFmtId="0" fontId="71" fillId="0" borderId="7" xfId="5" applyNumberFormat="1" applyFont="1" applyFill="1" applyBorder="1" applyAlignment="1">
      <alignment horizontal="center" vertical="center"/>
    </xf>
    <xf numFmtId="0" fontId="66" fillId="0" borderId="7" xfId="5" applyNumberFormat="1" applyFont="1" applyFill="1" applyBorder="1" applyAlignment="1">
      <alignment horizontal="center" vertical="center"/>
    </xf>
    <xf numFmtId="0" fontId="35" fillId="0" borderId="2" xfId="85" applyNumberFormat="1" applyFont="1" applyFill="1" applyBorder="1" applyAlignment="1">
      <alignment horizontal="left" vertical="center"/>
    </xf>
    <xf numFmtId="0" fontId="35" fillId="0" borderId="2" xfId="85" quotePrefix="1" applyNumberFormat="1" applyFont="1" applyFill="1" applyBorder="1" applyAlignment="1">
      <alignment horizontal="center" vertical="center"/>
    </xf>
    <xf numFmtId="41" fontId="35" fillId="0" borderId="123" xfId="85" applyNumberFormat="1" applyFont="1" applyFill="1" applyBorder="1" applyAlignment="1">
      <alignment vertical="center" shrinkToFit="1"/>
    </xf>
    <xf numFmtId="0" fontId="35" fillId="0" borderId="191" xfId="5" applyNumberFormat="1" applyFont="1" applyFill="1" applyBorder="1" applyAlignment="1">
      <alignment vertical="center"/>
    </xf>
    <xf numFmtId="0" fontId="35" fillId="0" borderId="192" xfId="85" quotePrefix="1" applyNumberFormat="1" applyFont="1" applyFill="1" applyBorder="1" applyAlignment="1">
      <alignment horizontal="center" vertical="center"/>
    </xf>
    <xf numFmtId="41" fontId="35" fillId="0" borderId="193" xfId="85" applyNumberFormat="1" applyFont="1" applyFill="1" applyBorder="1" applyAlignment="1">
      <alignment vertical="center" shrinkToFit="1"/>
    </xf>
    <xf numFmtId="0" fontId="35" fillId="0" borderId="190" xfId="85" applyNumberFormat="1" applyFont="1" applyFill="1" applyBorder="1" applyAlignment="1">
      <alignment horizontal="left" vertical="center"/>
    </xf>
    <xf numFmtId="0" fontId="35" fillId="0" borderId="194" xfId="5" applyNumberFormat="1" applyFont="1" applyFill="1" applyBorder="1" applyAlignment="1">
      <alignment horizontal="center" vertical="center"/>
    </xf>
    <xf numFmtId="41" fontId="35" fillId="0" borderId="195" xfId="85" applyNumberFormat="1" applyFont="1" applyFill="1" applyBorder="1" applyAlignment="1">
      <alignment vertical="center" shrinkToFit="1"/>
    </xf>
    <xf numFmtId="0" fontId="35" fillId="0" borderId="194" xfId="85" applyNumberFormat="1" applyFont="1" applyFill="1" applyBorder="1" applyAlignment="1">
      <alignment horizontal="center" vertical="center"/>
    </xf>
    <xf numFmtId="0" fontId="73" fillId="0" borderId="0" xfId="5" applyNumberFormat="1" applyFont="1" applyFill="1" applyBorder="1" applyAlignment="1">
      <alignment vertical="center" shrinkToFit="1"/>
    </xf>
    <xf numFmtId="0" fontId="35" fillId="0" borderId="190" xfId="5" applyNumberFormat="1" applyFont="1" applyFill="1" applyBorder="1" applyAlignment="1">
      <alignment vertical="center"/>
    </xf>
    <xf numFmtId="194" fontId="66" fillId="0" borderId="0" xfId="85" applyNumberFormat="1" applyFont="1" applyFill="1" applyBorder="1" applyAlignment="1">
      <alignment vertical="center" shrinkToFit="1"/>
    </xf>
    <xf numFmtId="187" fontId="67" fillId="0" borderId="0" xfId="5" applyNumberFormat="1" applyFont="1" applyFill="1" applyBorder="1" applyAlignment="1">
      <alignment vertical="center"/>
    </xf>
    <xf numFmtId="178" fontId="66" fillId="0" borderId="0" xfId="85" applyNumberFormat="1" applyFont="1" applyFill="1" applyBorder="1" applyAlignment="1">
      <alignment horizontal="right" vertical="center" shrinkToFit="1"/>
    </xf>
    <xf numFmtId="0" fontId="35" fillId="0" borderId="194" xfId="85" quotePrefix="1" applyNumberFormat="1" applyFont="1" applyFill="1" applyBorder="1" applyAlignment="1">
      <alignment horizontal="center" vertical="center"/>
    </xf>
    <xf numFmtId="41" fontId="35" fillId="0" borderId="0" xfId="85" applyNumberFormat="1" applyFont="1" applyFill="1" applyBorder="1" applyAlignment="1">
      <alignment vertical="center" shrinkToFit="1"/>
    </xf>
    <xf numFmtId="41" fontId="52" fillId="0" borderId="0" xfId="85" applyNumberFormat="1" applyFont="1" applyFill="1" applyBorder="1" applyAlignment="1">
      <alignment vertical="center" shrinkToFit="1"/>
    </xf>
    <xf numFmtId="0" fontId="35" fillId="0" borderId="196" xfId="85" applyNumberFormat="1" applyFont="1" applyFill="1" applyBorder="1" applyAlignment="1">
      <alignment horizontal="left" vertical="center"/>
    </xf>
    <xf numFmtId="0" fontId="35" fillId="0" borderId="186" xfId="85" quotePrefix="1" applyNumberFormat="1" applyFont="1" applyFill="1" applyBorder="1" applyAlignment="1">
      <alignment horizontal="center" vertical="center"/>
    </xf>
    <xf numFmtId="41" fontId="35" fillId="0" borderId="197" xfId="85" applyNumberFormat="1" applyFont="1" applyFill="1" applyBorder="1" applyAlignment="1">
      <alignment vertical="center" shrinkToFit="1"/>
    </xf>
    <xf numFmtId="41" fontId="66" fillId="0" borderId="0" xfId="5" applyNumberFormat="1" applyFont="1" applyFill="1" applyBorder="1" applyAlignment="1">
      <alignment vertical="center"/>
    </xf>
    <xf numFmtId="41" fontId="35" fillId="0" borderId="10" xfId="85" applyNumberFormat="1" applyFont="1" applyFill="1" applyBorder="1" applyAlignment="1">
      <alignment horizontal="right" vertical="center" shrinkToFit="1"/>
    </xf>
    <xf numFmtId="178" fontId="73" fillId="0" borderId="0" xfId="5" applyNumberFormat="1" applyFont="1" applyFill="1" applyBorder="1" applyAlignment="1">
      <alignment vertical="center"/>
    </xf>
    <xf numFmtId="41" fontId="73" fillId="0" borderId="0" xfId="85" applyNumberFormat="1" applyFont="1" applyFill="1" applyBorder="1" applyAlignment="1">
      <alignment vertical="center" shrinkToFit="1"/>
    </xf>
    <xf numFmtId="0" fontId="74" fillId="0" borderId="3" xfId="11" applyNumberFormat="1" applyFont="1" applyFill="1" applyBorder="1" applyAlignment="1">
      <alignment vertical="center" shrinkToFit="1"/>
    </xf>
    <xf numFmtId="176" fontId="56" fillId="0" borderId="35" xfId="80" applyNumberFormat="1" applyFont="1" applyFill="1" applyBorder="1" applyAlignment="1">
      <alignment horizontal="right" vertical="center" shrinkToFit="1"/>
    </xf>
    <xf numFmtId="177" fontId="59" fillId="0" borderId="0" xfId="5" applyNumberFormat="1" applyFont="1" applyFill="1" applyBorder="1" applyAlignment="1">
      <alignment vertical="center" shrinkToFit="1"/>
    </xf>
    <xf numFmtId="0" fontId="35" fillId="0" borderId="5" xfId="85" quotePrefix="1" applyNumberFormat="1" applyFont="1" applyFill="1" applyBorder="1" applyAlignment="1">
      <alignment horizontal="center" vertical="center"/>
    </xf>
    <xf numFmtId="0" fontId="65" fillId="0" borderId="0" xfId="5" applyNumberFormat="1" applyFont="1" applyFill="1" applyBorder="1" applyAlignment="1">
      <alignment vertical="center"/>
    </xf>
    <xf numFmtId="0" fontId="67" fillId="0" borderId="6" xfId="11" applyNumberFormat="1" applyFont="1" applyFill="1" applyBorder="1" applyAlignment="1">
      <alignment vertical="top"/>
    </xf>
    <xf numFmtId="0" fontId="67" fillId="0" borderId="32" xfId="11" applyNumberFormat="1" applyFont="1" applyFill="1" applyBorder="1" applyAlignment="1">
      <alignment vertical="top"/>
    </xf>
    <xf numFmtId="176" fontId="55" fillId="0" borderId="7" xfId="80" applyNumberFormat="1" applyFont="1" applyFill="1" applyBorder="1" applyAlignment="1">
      <alignment horizontal="right" vertical="center" shrinkToFit="1"/>
    </xf>
    <xf numFmtId="176" fontId="67" fillId="0" borderId="7" xfId="80" applyNumberFormat="1" applyFont="1" applyFill="1" applyBorder="1" applyAlignment="1">
      <alignment horizontal="right" vertical="center"/>
    </xf>
    <xf numFmtId="0" fontId="52" fillId="0" borderId="6" xfId="12" applyNumberFormat="1" applyFont="1" applyFill="1" applyBorder="1" applyAlignment="1">
      <alignment horizontal="left" vertical="center"/>
    </xf>
    <xf numFmtId="0" fontId="52" fillId="0" borderId="6" xfId="85" quotePrefix="1" applyNumberFormat="1" applyFont="1" applyFill="1" applyBorder="1" applyAlignment="1">
      <alignment horizontal="center" vertical="center"/>
    </xf>
    <xf numFmtId="41" fontId="52" fillId="0" borderId="16" xfId="12" applyNumberFormat="1" applyFont="1" applyFill="1" applyBorder="1" applyAlignment="1">
      <alignment vertical="center" shrinkToFit="1"/>
    </xf>
    <xf numFmtId="0" fontId="35" fillId="0" borderId="0" xfId="5" applyNumberFormat="1" applyFont="1" applyFill="1" applyBorder="1" applyAlignment="1">
      <alignment vertical="center" shrinkToFit="1"/>
    </xf>
    <xf numFmtId="190" fontId="66" fillId="0" borderId="0" xfId="5" applyNumberFormat="1" applyFont="1" applyFill="1" applyBorder="1" applyAlignment="1">
      <alignment vertical="center" shrinkToFit="1"/>
    </xf>
    <xf numFmtId="176" fontId="56" fillId="0" borderId="3" xfId="80" applyNumberFormat="1" applyFont="1" applyFill="1" applyBorder="1" applyAlignment="1">
      <alignment vertical="center" shrinkToFit="1"/>
    </xf>
    <xf numFmtId="0" fontId="35" fillId="0" borderId="2" xfId="11" applyNumberFormat="1" applyFont="1" applyFill="1" applyBorder="1" applyAlignment="1">
      <alignment vertical="center"/>
    </xf>
    <xf numFmtId="176" fontId="56" fillId="0" borderId="2" xfId="80" applyNumberFormat="1" applyFont="1" applyFill="1" applyBorder="1" applyAlignment="1">
      <alignment vertical="center" shrinkToFit="1"/>
    </xf>
    <xf numFmtId="0" fontId="35" fillId="0" borderId="1" xfId="5" applyNumberFormat="1" applyFont="1" applyFill="1" applyBorder="1" applyAlignment="1">
      <alignment vertical="center"/>
    </xf>
    <xf numFmtId="0" fontId="35" fillId="0" borderId="1" xfId="5" quotePrefix="1" applyNumberFormat="1" applyFont="1" applyFill="1" applyBorder="1" applyAlignment="1">
      <alignment horizontal="center" vertical="center"/>
    </xf>
    <xf numFmtId="177" fontId="64" fillId="0" borderId="0" xfId="5" applyNumberFormat="1" applyFont="1" applyFill="1" applyBorder="1" applyAlignment="1">
      <alignment vertical="center" shrinkToFit="1"/>
    </xf>
    <xf numFmtId="178" fontId="64" fillId="0" borderId="0" xfId="5" applyNumberFormat="1" applyFont="1" applyFill="1" applyBorder="1" applyAlignment="1">
      <alignment vertical="center" shrinkToFit="1"/>
    </xf>
    <xf numFmtId="190" fontId="66" fillId="0" borderId="0" xfId="5" applyNumberFormat="1" applyFont="1" applyFill="1" applyBorder="1" applyAlignment="1">
      <alignment horizontal="right" vertical="center" shrinkToFit="1"/>
    </xf>
    <xf numFmtId="195" fontId="66" fillId="0" borderId="0" xfId="5" applyNumberFormat="1" applyFont="1" applyFill="1" applyBorder="1" applyAlignment="1">
      <alignment vertical="center" shrinkToFit="1"/>
    </xf>
    <xf numFmtId="195" fontId="66" fillId="0" borderId="0" xfId="5" applyNumberFormat="1" applyFont="1" applyFill="1" applyBorder="1" applyAlignment="1">
      <alignment horizontal="right" vertical="center" shrinkToFit="1"/>
    </xf>
    <xf numFmtId="176" fontId="56" fillId="0" borderId="8" xfId="80" applyNumberFormat="1" applyFont="1" applyFill="1" applyBorder="1" applyAlignment="1">
      <alignment horizontal="right" vertical="center" shrinkToFit="1"/>
    </xf>
    <xf numFmtId="0" fontId="35" fillId="0" borderId="5" xfId="5" quotePrefix="1" applyNumberFormat="1" applyFont="1" applyFill="1" applyBorder="1" applyAlignment="1">
      <alignment horizontal="center" vertical="center"/>
    </xf>
    <xf numFmtId="178" fontId="56" fillId="0" borderId="0" xfId="5" applyNumberFormat="1" applyFont="1" applyFill="1" applyBorder="1" applyAlignment="1">
      <alignment vertical="center" shrinkToFit="1"/>
    </xf>
    <xf numFmtId="0" fontId="35" fillId="0" borderId="6" xfId="11" applyNumberFormat="1" applyFont="1" applyFill="1" applyBorder="1" applyAlignment="1">
      <alignment vertical="center" shrinkToFit="1"/>
    </xf>
    <xf numFmtId="0" fontId="35" fillId="0" borderId="30" xfId="5" applyNumberFormat="1" applyFont="1" applyFill="1" applyBorder="1" applyAlignment="1">
      <alignment vertical="center" shrinkToFit="1"/>
    </xf>
    <xf numFmtId="0" fontId="64" fillId="0" borderId="3" xfId="11" applyNumberFormat="1" applyFont="1" applyFill="1" applyBorder="1" applyAlignment="1">
      <alignment horizontal="left" vertical="center"/>
    </xf>
    <xf numFmtId="0" fontId="35" fillId="0" borderId="0" xfId="11" applyNumberFormat="1" applyFont="1" applyFill="1" applyBorder="1" applyAlignment="1">
      <alignment vertical="center" shrinkToFit="1"/>
    </xf>
    <xf numFmtId="41" fontId="52" fillId="0" borderId="10" xfId="80" applyNumberFormat="1" applyFont="1" applyFill="1" applyBorder="1" applyAlignment="1">
      <alignment vertical="center" shrinkToFit="1"/>
    </xf>
    <xf numFmtId="0" fontId="35" fillId="0" borderId="0" xfId="11" applyNumberFormat="1" applyFont="1" applyFill="1" applyBorder="1" applyAlignment="1">
      <alignment horizontal="center" vertical="center"/>
    </xf>
    <xf numFmtId="176" fontId="56" fillId="0" borderId="7" xfId="80" applyNumberFormat="1" applyFont="1" applyFill="1" applyBorder="1" applyAlignment="1">
      <alignment vertical="center" shrinkToFit="1"/>
    </xf>
    <xf numFmtId="176" fontId="64" fillId="0" borderId="35" xfId="80" applyNumberFormat="1" applyFont="1" applyFill="1" applyBorder="1" applyAlignment="1">
      <alignment horizontal="right" vertical="center"/>
    </xf>
    <xf numFmtId="178" fontId="35" fillId="0" borderId="1" xfId="5" applyNumberFormat="1" applyFont="1" applyFill="1" applyBorder="1" applyAlignment="1">
      <alignment horizontal="center" vertical="center"/>
    </xf>
    <xf numFmtId="41" fontId="52" fillId="0" borderId="10" xfId="12" applyNumberFormat="1" applyFont="1" applyFill="1" applyBorder="1" applyAlignment="1">
      <alignment vertical="center" shrinkToFit="1"/>
    </xf>
    <xf numFmtId="176" fontId="64" fillId="0" borderId="29" xfId="80" applyNumberFormat="1" applyFont="1" applyFill="1" applyBorder="1" applyAlignment="1">
      <alignment horizontal="right" vertical="center"/>
    </xf>
    <xf numFmtId="178" fontId="35" fillId="0" borderId="0" xfId="5" applyNumberFormat="1" applyFont="1" applyFill="1" applyBorder="1" applyAlignment="1">
      <alignment horizontal="center" vertical="center"/>
    </xf>
    <xf numFmtId="178" fontId="35" fillId="0" borderId="12" xfId="85" applyNumberFormat="1" applyFont="1" applyFill="1" applyBorder="1" applyAlignment="1">
      <alignment vertical="center"/>
    </xf>
    <xf numFmtId="176" fontId="52" fillId="0" borderId="3" xfId="3" applyNumberFormat="1" applyFont="1" applyFill="1" applyBorder="1" applyAlignment="1">
      <alignment horizontal="right" vertical="center"/>
    </xf>
    <xf numFmtId="0" fontId="9" fillId="0" borderId="12" xfId="2" applyNumberFormat="1" applyFont="1" applyFill="1" applyBorder="1" applyAlignment="1">
      <alignment vertical="center"/>
    </xf>
    <xf numFmtId="176" fontId="55" fillId="0" borderId="3" xfId="3" applyNumberFormat="1" applyFont="1" applyFill="1" applyBorder="1" applyAlignment="1">
      <alignment horizontal="right" vertical="center"/>
    </xf>
    <xf numFmtId="0" fontId="55" fillId="0" borderId="1" xfId="2" applyNumberFormat="1" applyFont="1" applyFill="1" applyBorder="1" applyAlignment="1">
      <alignment horizontal="center" vertical="center"/>
    </xf>
    <xf numFmtId="41" fontId="52" fillId="0" borderId="18" xfId="80" applyNumberFormat="1" applyFont="1" applyFill="1" applyBorder="1" applyAlignment="1">
      <alignment horizontal="right" vertical="center" shrinkToFit="1"/>
    </xf>
    <xf numFmtId="178" fontId="35" fillId="0" borderId="0" xfId="5" quotePrefix="1" applyNumberFormat="1" applyFont="1" applyFill="1" applyBorder="1" applyAlignment="1">
      <alignment horizontal="center" vertical="center"/>
    </xf>
    <xf numFmtId="0" fontId="64" fillId="0" borderId="3" xfId="11" applyNumberFormat="1" applyFont="1" applyFill="1" applyBorder="1" applyAlignment="1">
      <alignment vertical="top"/>
    </xf>
    <xf numFmtId="178" fontId="35" fillId="0" borderId="1" xfId="5" applyNumberFormat="1" applyFont="1" applyFill="1" applyBorder="1" applyAlignment="1">
      <alignment vertical="center" shrinkToFit="1"/>
    </xf>
    <xf numFmtId="41" fontId="52" fillId="0" borderId="18" xfId="12" applyNumberFormat="1" applyFont="1" applyFill="1" applyBorder="1" applyAlignment="1">
      <alignment horizontal="right" vertical="center" shrinkToFit="1"/>
    </xf>
    <xf numFmtId="0" fontId="64" fillId="0" borderId="2" xfId="11" applyNumberFormat="1" applyFont="1" applyFill="1" applyBorder="1" applyAlignment="1">
      <alignment horizontal="left" vertical="top"/>
    </xf>
    <xf numFmtId="38" fontId="64" fillId="0" borderId="2" xfId="11" applyNumberFormat="1" applyFont="1" applyFill="1" applyBorder="1" applyAlignment="1">
      <alignment horizontal="left" vertical="top"/>
    </xf>
    <xf numFmtId="0" fontId="64" fillId="0" borderId="8" xfId="11" applyNumberFormat="1" applyFont="1" applyFill="1" applyBorder="1" applyAlignment="1">
      <alignment vertical="top"/>
    </xf>
    <xf numFmtId="0" fontId="64" fillId="0" borderId="4" xfId="5" applyNumberFormat="1" applyFont="1" applyFill="1" applyBorder="1" applyAlignment="1">
      <alignment vertical="center"/>
    </xf>
    <xf numFmtId="0" fontId="64" fillId="0" borderId="9" xfId="5" applyNumberFormat="1" applyFont="1" applyFill="1" applyBorder="1" applyAlignment="1">
      <alignment vertical="center"/>
    </xf>
    <xf numFmtId="0" fontId="35" fillId="0" borderId="6" xfId="5" applyNumberFormat="1" applyFont="1" applyFill="1" applyBorder="1" applyAlignment="1">
      <alignment vertical="center"/>
    </xf>
    <xf numFmtId="0" fontId="35" fillId="0" borderId="6" xfId="5" applyNumberFormat="1" applyFont="1" applyFill="1" applyBorder="1" applyAlignment="1">
      <alignment horizontal="center" vertical="center"/>
    </xf>
    <xf numFmtId="0" fontId="64" fillId="0" borderId="17" xfId="5" applyNumberFormat="1" applyFont="1" applyFill="1" applyBorder="1" applyAlignment="1">
      <alignment vertical="center"/>
    </xf>
    <xf numFmtId="0" fontId="64" fillId="0" borderId="2" xfId="5" applyNumberFormat="1" applyFont="1" applyFill="1" applyBorder="1" applyAlignment="1">
      <alignment vertical="center" wrapText="1"/>
    </xf>
    <xf numFmtId="0" fontId="75" fillId="0" borderId="2" xfId="11" applyNumberFormat="1" applyFont="1" applyFill="1" applyBorder="1" applyAlignment="1">
      <alignment vertical="center"/>
    </xf>
    <xf numFmtId="0" fontId="64" fillId="0" borderId="12" xfId="5" applyNumberFormat="1" applyFont="1" applyFill="1" applyBorder="1" applyAlignment="1">
      <alignment vertical="center" wrapText="1"/>
    </xf>
    <xf numFmtId="0" fontId="64" fillId="0" borderId="3" xfId="5" applyNumberFormat="1" applyFont="1" applyFill="1" applyBorder="1" applyAlignment="1">
      <alignment vertical="center" wrapText="1"/>
    </xf>
    <xf numFmtId="0" fontId="52" fillId="0" borderId="1" xfId="5" applyFont="1" applyBorder="1" applyAlignment="1">
      <alignment vertical="center" shrinkToFit="1"/>
    </xf>
    <xf numFmtId="0" fontId="35" fillId="0" borderId="1" xfId="5" applyFont="1" applyBorder="1" applyAlignment="1">
      <alignment horizontal="center" vertical="center" shrinkToFit="1"/>
    </xf>
    <xf numFmtId="41" fontId="52" fillId="0" borderId="18" xfId="12" applyNumberFormat="1" applyFont="1" applyBorder="1" applyAlignment="1">
      <alignment horizontal="right" vertical="center"/>
    </xf>
    <xf numFmtId="0" fontId="15" fillId="0" borderId="0" xfId="5">
      <alignment vertical="center"/>
    </xf>
    <xf numFmtId="0" fontId="64" fillId="0" borderId="29" xfId="5" applyNumberFormat="1" applyFont="1" applyFill="1" applyBorder="1" applyAlignment="1">
      <alignment vertical="center" wrapText="1"/>
    </xf>
    <xf numFmtId="0" fontId="35" fillId="0" borderId="0" xfId="5" applyFont="1" applyFill="1" applyBorder="1" applyAlignment="1">
      <alignment horizontal="center" vertical="center" shrinkToFit="1"/>
    </xf>
    <xf numFmtId="0" fontId="35" fillId="0" borderId="0" xfId="5" applyFont="1" applyFill="1" applyBorder="1" applyAlignment="1">
      <alignment horizontal="left" vertical="center" shrinkToFit="1"/>
    </xf>
    <xf numFmtId="0" fontId="52" fillId="0" borderId="1" xfId="5" applyFont="1" applyFill="1" applyBorder="1" applyAlignment="1">
      <alignment vertical="center" shrinkToFit="1"/>
    </xf>
    <xf numFmtId="0" fontId="52" fillId="0" borderId="1" xfId="5" applyFont="1" applyFill="1" applyBorder="1" applyAlignment="1">
      <alignment horizontal="center" vertical="center" shrinkToFit="1"/>
    </xf>
    <xf numFmtId="41" fontId="52" fillId="0" borderId="18" xfId="12" applyNumberFormat="1" applyFont="1" applyFill="1" applyBorder="1" applyAlignment="1">
      <alignment vertical="center"/>
    </xf>
    <xf numFmtId="0" fontId="52" fillId="0" borderId="0" xfId="5" applyFont="1" applyFill="1" applyBorder="1" applyAlignment="1">
      <alignment vertical="center" shrinkToFit="1"/>
    </xf>
    <xf numFmtId="0" fontId="17" fillId="0" borderId="0" xfId="5" applyFont="1" applyFill="1" applyBorder="1" applyAlignment="1">
      <alignment vertical="center"/>
    </xf>
    <xf numFmtId="41" fontId="52" fillId="0" borderId="10" xfId="12" applyNumberFormat="1" applyFont="1" applyFill="1" applyBorder="1" applyAlignment="1">
      <alignment horizontal="right" vertical="center"/>
    </xf>
    <xf numFmtId="0" fontId="61" fillId="0" borderId="12" xfId="5" applyNumberFormat="1" applyFont="1" applyFill="1" applyBorder="1" applyAlignment="1">
      <alignment vertical="center" wrapText="1"/>
    </xf>
    <xf numFmtId="0" fontId="40" fillId="0" borderId="30" xfId="5" applyFont="1" applyFill="1" applyBorder="1" applyAlignment="1">
      <alignment vertical="center" shrinkToFit="1"/>
    </xf>
    <xf numFmtId="0" fontId="36" fillId="0" borderId="1" xfId="5" applyFont="1" applyFill="1" applyBorder="1" applyAlignment="1">
      <alignment vertical="center" shrinkToFit="1"/>
    </xf>
    <xf numFmtId="41" fontId="52" fillId="0" borderId="18" xfId="5" applyNumberFormat="1" applyFont="1" applyFill="1" applyBorder="1" applyAlignment="1">
      <alignment vertical="center" shrinkToFit="1"/>
    </xf>
    <xf numFmtId="0" fontId="74" fillId="0" borderId="3" xfId="5" applyNumberFormat="1" applyFont="1" applyFill="1" applyBorder="1" applyAlignment="1">
      <alignment vertical="center" shrinkToFit="1"/>
    </xf>
    <xf numFmtId="0" fontId="35" fillId="0" borderId="1" xfId="5" applyFont="1" applyFill="1" applyBorder="1" applyAlignment="1">
      <alignment horizontal="center" vertical="center" shrinkToFit="1"/>
    </xf>
    <xf numFmtId="41" fontId="52" fillId="0" borderId="18" xfId="12" applyNumberFormat="1" applyFont="1" applyFill="1" applyBorder="1" applyAlignment="1">
      <alignment horizontal="right" vertical="center"/>
    </xf>
    <xf numFmtId="178" fontId="35" fillId="0" borderId="7" xfId="85" applyNumberFormat="1" applyFont="1" applyFill="1" applyBorder="1" applyAlignment="1">
      <alignment horizontal="right" vertical="center" shrinkToFit="1"/>
    </xf>
    <xf numFmtId="176" fontId="35" fillId="0" borderId="3" xfId="85" applyNumberFormat="1" applyFont="1" applyFill="1" applyBorder="1" applyAlignment="1">
      <alignment horizontal="right" vertical="center"/>
    </xf>
    <xf numFmtId="0" fontId="35" fillId="0" borderId="25" xfId="5" applyNumberFormat="1" applyFont="1" applyFill="1" applyBorder="1" applyAlignment="1">
      <alignment vertical="center" shrinkToFit="1"/>
    </xf>
    <xf numFmtId="0" fontId="35" fillId="0" borderId="6" xfId="5" quotePrefix="1" applyNumberFormat="1" applyFont="1" applyFill="1" applyBorder="1" applyAlignment="1">
      <alignment horizontal="center" vertical="center"/>
    </xf>
    <xf numFmtId="41" fontId="35" fillId="0" borderId="16" xfId="85" applyNumberFormat="1" applyFont="1" applyFill="1" applyBorder="1" applyAlignment="1">
      <alignment vertical="center" shrinkToFit="1"/>
    </xf>
    <xf numFmtId="178" fontId="35" fillId="0" borderId="3" xfId="85" applyNumberFormat="1" applyFont="1" applyFill="1" applyBorder="1" applyAlignment="1">
      <alignment horizontal="right" vertical="center" shrinkToFit="1"/>
    </xf>
    <xf numFmtId="178" fontId="35" fillId="0" borderId="2" xfId="85" applyNumberFormat="1" applyFont="1" applyFill="1" applyBorder="1" applyAlignment="1">
      <alignment horizontal="right" vertical="center" shrinkToFit="1"/>
    </xf>
    <xf numFmtId="176" fontId="35" fillId="0" borderId="2" xfId="85" applyNumberFormat="1" applyFont="1" applyFill="1" applyBorder="1" applyAlignment="1">
      <alignment horizontal="right" vertical="center"/>
    </xf>
    <xf numFmtId="0" fontId="64" fillId="0" borderId="2" xfId="5" applyNumberFormat="1" applyFont="1" applyFill="1" applyBorder="1" applyAlignment="1">
      <alignment vertical="center"/>
    </xf>
    <xf numFmtId="0" fontId="64" fillId="0" borderId="29" xfId="5" applyNumberFormat="1" applyFont="1" applyFill="1" applyBorder="1" applyAlignment="1">
      <alignment vertical="center"/>
    </xf>
    <xf numFmtId="196" fontId="35" fillId="0" borderId="7" xfId="85" applyNumberFormat="1" applyFont="1" applyFill="1" applyBorder="1" applyAlignment="1">
      <alignment horizontal="right" vertical="center"/>
    </xf>
    <xf numFmtId="41" fontId="55" fillId="0" borderId="10" xfId="12" applyNumberFormat="1" applyFont="1" applyFill="1" applyBorder="1" applyAlignment="1">
      <alignment horizontal="right" vertical="center"/>
    </xf>
    <xf numFmtId="41" fontId="35" fillId="0" borderId="7" xfId="12" applyNumberFormat="1" applyFont="1" applyFill="1" applyBorder="1" applyAlignment="1">
      <alignment vertical="center" shrinkToFit="1"/>
    </xf>
    <xf numFmtId="41" fontId="56" fillId="0" borderId="7" xfId="12" applyNumberFormat="1" applyFont="1" applyFill="1" applyBorder="1" applyAlignment="1">
      <alignment vertical="center" shrinkToFit="1"/>
    </xf>
    <xf numFmtId="181" fontId="64" fillId="0" borderId="7" xfId="12" applyNumberFormat="1" applyFont="1" applyFill="1" applyBorder="1" applyAlignment="1">
      <alignment vertical="center"/>
    </xf>
    <xf numFmtId="178" fontId="56" fillId="0" borderId="6" xfId="5" applyNumberFormat="1" applyFont="1" applyFill="1" applyBorder="1" applyAlignment="1">
      <alignment horizontal="center" vertical="center" shrinkToFit="1"/>
    </xf>
    <xf numFmtId="41" fontId="55" fillId="0" borderId="16" xfId="12" applyNumberFormat="1" applyFont="1" applyFill="1" applyBorder="1" applyAlignment="1">
      <alignment horizontal="right" vertical="center" shrinkToFit="1"/>
    </xf>
    <xf numFmtId="0" fontId="64" fillId="0" borderId="3" xfId="5" applyNumberFormat="1" applyFont="1" applyFill="1" applyBorder="1" applyAlignment="1">
      <alignment vertical="center"/>
    </xf>
    <xf numFmtId="41" fontId="35" fillId="0" borderId="3" xfId="85" applyNumberFormat="1" applyFont="1" applyFill="1" applyBorder="1" applyAlignment="1">
      <alignment vertical="center" shrinkToFit="1"/>
    </xf>
    <xf numFmtId="181" fontId="35" fillId="0" borderId="35" xfId="85" applyNumberFormat="1" applyFont="1" applyFill="1" applyBorder="1" applyAlignment="1">
      <alignment horizontal="right" vertical="center"/>
    </xf>
    <xf numFmtId="0" fontId="35" fillId="0" borderId="1" xfId="5" applyFont="1" applyFill="1" applyBorder="1" applyAlignment="1">
      <alignment vertical="center" shrinkToFit="1"/>
    </xf>
    <xf numFmtId="41" fontId="52" fillId="0" borderId="18" xfId="85" applyNumberFormat="1" applyFont="1" applyFill="1" applyBorder="1" applyAlignment="1">
      <alignment horizontal="right" vertical="center"/>
    </xf>
    <xf numFmtId="0" fontId="64" fillId="0" borderId="20" xfId="5" applyNumberFormat="1" applyFont="1" applyFill="1" applyBorder="1" applyAlignment="1">
      <alignment vertical="center"/>
    </xf>
    <xf numFmtId="41" fontId="35" fillId="0" borderId="20" xfId="85" applyNumberFormat="1" applyFont="1" applyFill="1" applyBorder="1" applyAlignment="1">
      <alignment vertical="center" shrinkToFit="1"/>
    </xf>
    <xf numFmtId="181" fontId="35" fillId="0" borderId="74" xfId="85" applyNumberFormat="1" applyFont="1" applyFill="1" applyBorder="1" applyAlignment="1">
      <alignment horizontal="right" vertical="center"/>
    </xf>
    <xf numFmtId="178" fontId="35" fillId="0" borderId="21" xfId="85" applyNumberFormat="1" applyFont="1" applyFill="1" applyBorder="1" applyAlignment="1">
      <alignment vertical="center" shrinkToFit="1"/>
    </xf>
    <xf numFmtId="178" fontId="35" fillId="0" borderId="21" xfId="5" applyNumberFormat="1" applyFont="1" applyFill="1" applyBorder="1" applyAlignment="1">
      <alignment horizontal="center" vertical="center"/>
    </xf>
    <xf numFmtId="41" fontId="35" fillId="0" borderId="31" xfId="85" applyNumberFormat="1" applyFont="1" applyFill="1" applyBorder="1" applyAlignment="1">
      <alignment horizontal="right" vertical="center"/>
    </xf>
    <xf numFmtId="41" fontId="67" fillId="0" borderId="18" xfId="11" applyNumberFormat="1" applyFont="1" applyFill="1" applyBorder="1" applyAlignment="1">
      <alignment vertical="center"/>
    </xf>
    <xf numFmtId="0" fontId="64" fillId="0" borderId="0" xfId="12" quotePrefix="1" applyNumberFormat="1" applyFont="1" applyFill="1" applyBorder="1" applyAlignment="1">
      <alignment horizontal="left" vertical="center"/>
    </xf>
    <xf numFmtId="0" fontId="64" fillId="0" borderId="20" xfId="11" applyNumberFormat="1" applyFont="1" applyFill="1" applyBorder="1" applyAlignment="1">
      <alignment vertical="top"/>
    </xf>
    <xf numFmtId="0" fontId="64" fillId="0" borderId="20" xfId="11" applyNumberFormat="1" applyFont="1" applyFill="1" applyBorder="1" applyAlignment="1">
      <alignment vertical="center" shrinkToFit="1"/>
    </xf>
    <xf numFmtId="176" fontId="56" fillId="0" borderId="20" xfId="80" applyNumberFormat="1" applyFont="1" applyFill="1" applyBorder="1" applyAlignment="1">
      <alignment horizontal="right" vertical="center" shrinkToFit="1"/>
    </xf>
    <xf numFmtId="176" fontId="64" fillId="0" borderId="20" xfId="80" applyNumberFormat="1" applyFont="1" applyFill="1" applyBorder="1" applyAlignment="1">
      <alignment horizontal="right" vertical="center"/>
    </xf>
    <xf numFmtId="0" fontId="52" fillId="0" borderId="21" xfId="5" applyFont="1" applyFill="1" applyBorder="1" applyAlignment="1">
      <alignment horizontal="center" vertical="center"/>
    </xf>
    <xf numFmtId="177" fontId="63" fillId="0" borderId="0" xfId="11" applyNumberFormat="1" applyFont="1" applyAlignment="1">
      <alignment vertical="center" shrinkToFit="1"/>
    </xf>
    <xf numFmtId="0" fontId="56" fillId="5" borderId="35" xfId="11" applyFont="1" applyFill="1" applyBorder="1" applyAlignment="1">
      <alignment vertical="center"/>
    </xf>
    <xf numFmtId="0" fontId="56" fillId="5" borderId="6" xfId="11" applyFont="1" applyFill="1" applyBorder="1" applyAlignment="1">
      <alignment vertical="center"/>
    </xf>
    <xf numFmtId="0" fontId="56" fillId="5" borderId="32" xfId="11" applyFont="1" applyFill="1" applyBorder="1" applyAlignment="1">
      <alignment vertical="center"/>
    </xf>
    <xf numFmtId="176" fontId="55" fillId="5" borderId="7" xfId="12" applyNumberFormat="1" applyFont="1" applyFill="1" applyBorder="1" applyAlignment="1">
      <alignment horizontal="right" vertical="center"/>
    </xf>
    <xf numFmtId="176" fontId="55" fillId="5" borderId="8" xfId="12" applyNumberFormat="1" applyFont="1" applyFill="1" applyBorder="1" applyAlignment="1">
      <alignment horizontal="right" vertical="center"/>
    </xf>
    <xf numFmtId="176" fontId="55" fillId="5" borderId="3" xfId="12" applyNumberFormat="1" applyFont="1" applyFill="1" applyBorder="1" applyAlignment="1">
      <alignment horizontal="right" vertical="center"/>
    </xf>
    <xf numFmtId="0" fontId="35" fillId="5" borderId="4" xfId="11" applyFont="1" applyFill="1" applyBorder="1" applyAlignment="1">
      <alignment vertical="center"/>
    </xf>
    <xf numFmtId="0" fontId="35" fillId="5" borderId="9" xfId="11" applyFont="1" applyFill="1" applyBorder="1" applyAlignment="1">
      <alignment vertical="center"/>
    </xf>
    <xf numFmtId="176" fontId="56" fillId="5" borderId="8" xfId="12" applyNumberFormat="1" applyFont="1" applyFill="1" applyBorder="1" applyAlignment="1">
      <alignment horizontal="right" vertical="center"/>
    </xf>
    <xf numFmtId="176" fontId="56" fillId="5" borderId="3" xfId="12" applyNumberFormat="1" applyFont="1" applyFill="1" applyBorder="1" applyAlignment="1">
      <alignment horizontal="right" vertical="center"/>
    </xf>
    <xf numFmtId="0" fontId="55" fillId="5" borderId="32" xfId="11" applyFont="1" applyFill="1" applyBorder="1" applyAlignment="1">
      <alignment vertical="center"/>
    </xf>
    <xf numFmtId="176" fontId="35" fillId="5" borderId="8" xfId="12" applyNumberFormat="1" applyFont="1" applyFill="1" applyBorder="1" applyAlignment="1">
      <alignment horizontal="right" vertical="center"/>
    </xf>
    <xf numFmtId="0" fontId="35" fillId="5" borderId="29" xfId="11" applyFont="1" applyFill="1" applyBorder="1" applyAlignment="1">
      <alignment vertical="center"/>
    </xf>
    <xf numFmtId="176" fontId="35" fillId="5" borderId="2" xfId="12" applyNumberFormat="1" applyFont="1" applyFill="1" applyBorder="1" applyAlignment="1">
      <alignment horizontal="right" vertical="center"/>
    </xf>
    <xf numFmtId="0" fontId="35" fillId="5" borderId="0" xfId="11" applyFont="1" applyFill="1" applyBorder="1" applyAlignment="1">
      <alignment vertical="center" shrinkToFit="1"/>
    </xf>
    <xf numFmtId="0" fontId="35" fillId="5" borderId="0" xfId="11" quotePrefix="1" applyFont="1" applyFill="1" applyBorder="1" applyAlignment="1">
      <alignment horizontal="center" vertical="center"/>
    </xf>
    <xf numFmtId="0" fontId="35" fillId="5" borderId="0" xfId="11" applyFont="1" applyFill="1" applyBorder="1" applyAlignment="1">
      <alignment horizontal="center" vertical="center"/>
    </xf>
    <xf numFmtId="176" fontId="56" fillId="5" borderId="2" xfId="12" applyNumberFormat="1" applyFont="1" applyFill="1" applyBorder="1" applyAlignment="1">
      <alignment horizontal="right" vertical="center"/>
    </xf>
    <xf numFmtId="0" fontId="56" fillId="5" borderId="2" xfId="11" applyFont="1" applyFill="1" applyBorder="1" applyAlignment="1">
      <alignment vertical="top"/>
    </xf>
    <xf numFmtId="0" fontId="56" fillId="5" borderId="29" xfId="11" applyFont="1" applyFill="1" applyBorder="1" applyAlignment="1">
      <alignment vertical="top"/>
    </xf>
    <xf numFmtId="176" fontId="56" fillId="5" borderId="29" xfId="12" applyNumberFormat="1" applyFont="1" applyFill="1" applyBorder="1" applyAlignment="1">
      <alignment vertical="center"/>
    </xf>
    <xf numFmtId="176" fontId="56" fillId="5" borderId="29" xfId="12" applyNumberFormat="1" applyFont="1" applyFill="1" applyBorder="1" applyAlignment="1">
      <alignment horizontal="right" vertical="center"/>
    </xf>
    <xf numFmtId="0" fontId="56" fillId="5" borderId="0" xfId="11" applyFont="1" applyFill="1" applyBorder="1" applyAlignment="1">
      <alignment vertical="top"/>
    </xf>
    <xf numFmtId="176" fontId="56" fillId="5" borderId="2" xfId="12" applyNumberFormat="1" applyFont="1" applyFill="1" applyBorder="1" applyAlignment="1">
      <alignment vertical="center"/>
    </xf>
    <xf numFmtId="176" fontId="56" fillId="5" borderId="8" xfId="12" applyNumberFormat="1" applyFont="1" applyFill="1" applyBorder="1" applyAlignment="1">
      <alignment vertical="center"/>
    </xf>
    <xf numFmtId="0" fontId="56" fillId="5" borderId="7" xfId="11" applyFont="1" applyFill="1" applyBorder="1" applyAlignment="1">
      <alignment vertical="center"/>
    </xf>
    <xf numFmtId="0" fontId="56" fillId="5" borderId="9" xfId="11" applyFont="1" applyFill="1" applyBorder="1" applyAlignment="1">
      <alignment vertical="center"/>
    </xf>
    <xf numFmtId="176" fontId="56" fillId="5" borderId="3" xfId="12" applyNumberFormat="1" applyFont="1" applyFill="1" applyBorder="1" applyAlignment="1">
      <alignment vertical="center"/>
    </xf>
    <xf numFmtId="0" fontId="34" fillId="0" borderId="2" xfId="11" applyFont="1" applyBorder="1" applyAlignment="1">
      <alignment vertical="center"/>
    </xf>
    <xf numFmtId="176" fontId="56" fillId="5" borderId="7" xfId="12" applyNumberFormat="1" applyFont="1" applyFill="1" applyBorder="1" applyAlignment="1">
      <alignment vertical="center"/>
    </xf>
    <xf numFmtId="0" fontId="56" fillId="5" borderId="25" xfId="11" applyFont="1" applyFill="1" applyBorder="1" applyAlignment="1">
      <alignment vertical="center" shrinkToFit="1"/>
    </xf>
    <xf numFmtId="0" fontId="56" fillId="5" borderId="6" xfId="11" applyFont="1" applyFill="1" applyBorder="1" applyAlignment="1">
      <alignment horizontal="center" vertical="center" shrinkToFit="1"/>
    </xf>
    <xf numFmtId="0" fontId="56" fillId="5" borderId="3" xfId="11" applyFont="1" applyFill="1" applyBorder="1" applyAlignment="1">
      <alignment vertical="top"/>
    </xf>
    <xf numFmtId="0" fontId="56" fillId="5" borderId="12" xfId="11" applyFont="1" applyFill="1" applyBorder="1" applyAlignment="1">
      <alignment vertical="top"/>
    </xf>
    <xf numFmtId="176" fontId="56" fillId="5" borderId="0" xfId="12" applyNumberFormat="1" applyFont="1" applyFill="1" applyBorder="1" applyAlignment="1">
      <alignment horizontal="right" vertical="center"/>
    </xf>
    <xf numFmtId="0" fontId="56" fillId="5" borderId="2" xfId="11" applyFont="1" applyFill="1" applyBorder="1" applyAlignment="1">
      <alignment horizontal="left" vertical="top"/>
    </xf>
    <xf numFmtId="0" fontId="56" fillId="5" borderId="12" xfId="11" applyFont="1" applyFill="1" applyBorder="1" applyAlignment="1">
      <alignment horizontal="left" vertical="top"/>
    </xf>
    <xf numFmtId="0" fontId="55" fillId="5" borderId="2" xfId="11" applyFont="1" applyFill="1" applyBorder="1" applyAlignment="1">
      <alignment horizontal="left" vertical="center"/>
    </xf>
    <xf numFmtId="0" fontId="55" fillId="5" borderId="12" xfId="11" applyFont="1" applyFill="1" applyBorder="1" applyAlignment="1">
      <alignment horizontal="left" vertical="center"/>
    </xf>
    <xf numFmtId="0" fontId="55" fillId="5" borderId="29" xfId="11" applyFont="1" applyFill="1" applyBorder="1" applyAlignment="1">
      <alignment horizontal="left" vertical="center"/>
    </xf>
    <xf numFmtId="0" fontId="56" fillId="5" borderId="29" xfId="11" applyFont="1" applyFill="1" applyBorder="1" applyAlignment="1">
      <alignment horizontal="left" vertical="top"/>
    </xf>
    <xf numFmtId="0" fontId="55" fillId="5" borderId="0" xfId="11" applyFont="1" applyFill="1" applyBorder="1" applyAlignment="1">
      <alignment horizontal="left" vertical="center"/>
    </xf>
    <xf numFmtId="0" fontId="55" fillId="5" borderId="29" xfId="11" applyFont="1" applyFill="1" applyBorder="1" applyAlignment="1">
      <alignment vertical="center"/>
    </xf>
    <xf numFmtId="178" fontId="56" fillId="5" borderId="0" xfId="11" applyNumberFormat="1" applyFont="1" applyFill="1" applyBorder="1" applyAlignment="1">
      <alignment vertical="center" shrinkToFit="1"/>
    </xf>
    <xf numFmtId="178" fontId="56" fillId="5" borderId="0" xfId="11" applyNumberFormat="1" applyFont="1" applyFill="1" applyBorder="1" applyAlignment="1">
      <alignment horizontal="center" vertical="center"/>
    </xf>
    <xf numFmtId="41" fontId="56" fillId="0" borderId="28" xfId="12" applyFont="1" applyBorder="1" applyAlignment="1">
      <alignment vertical="center"/>
    </xf>
    <xf numFmtId="41" fontId="56" fillId="0" borderId="21" xfId="12" applyFont="1" applyBorder="1" applyAlignment="1">
      <alignment horizontal="center" vertical="center"/>
    </xf>
    <xf numFmtId="41" fontId="56" fillId="0" borderId="31" xfId="12" applyFont="1" applyBorder="1" applyAlignment="1">
      <alignment vertical="center"/>
    </xf>
    <xf numFmtId="176" fontId="35" fillId="5" borderId="120" xfId="12" applyNumberFormat="1" applyFont="1" applyFill="1" applyBorder="1" applyAlignment="1">
      <alignment horizontal="right" vertical="center" shrinkToFit="1"/>
    </xf>
    <xf numFmtId="176" fontId="52" fillId="5" borderId="39" xfId="12" applyNumberFormat="1" applyFont="1" applyFill="1" applyBorder="1" applyAlignment="1">
      <alignment vertical="center"/>
    </xf>
    <xf numFmtId="176" fontId="52" fillId="6" borderId="146" xfId="12" applyNumberFormat="1" applyFont="1" applyFill="1" applyBorder="1" applyAlignment="1">
      <alignment horizontal="right" vertical="center"/>
    </xf>
    <xf numFmtId="177" fontId="52" fillId="5" borderId="126" xfId="0" applyNumberFormat="1" applyFont="1" applyFill="1" applyBorder="1" applyAlignment="1">
      <alignment vertical="center"/>
    </xf>
    <xf numFmtId="177" fontId="52" fillId="5" borderId="121" xfId="0" applyNumberFormat="1" applyFont="1" applyFill="1" applyBorder="1" applyAlignment="1">
      <alignment vertical="center"/>
    </xf>
    <xf numFmtId="177" fontId="52" fillId="5" borderId="3" xfId="0" applyNumberFormat="1" applyFont="1" applyFill="1" applyBorder="1" applyAlignment="1">
      <alignment vertical="center"/>
    </xf>
    <xf numFmtId="177" fontId="52" fillId="5" borderId="2" xfId="0" applyNumberFormat="1" applyFont="1" applyFill="1" applyBorder="1" applyAlignment="1">
      <alignment vertical="center"/>
    </xf>
    <xf numFmtId="177" fontId="52" fillId="5" borderId="12" xfId="0" applyNumberFormat="1" applyFont="1" applyFill="1" applyBorder="1" applyAlignment="1">
      <alignment horizontal="left" vertical="center"/>
    </xf>
    <xf numFmtId="177" fontId="52" fillId="5" borderId="2" xfId="0" applyNumberFormat="1" applyFont="1" applyFill="1" applyBorder="1" applyAlignment="1">
      <alignment horizontal="left" vertical="center"/>
    </xf>
    <xf numFmtId="177" fontId="52" fillId="5" borderId="3" xfId="0" applyNumberFormat="1" applyFont="1" applyFill="1" applyBorder="1" applyAlignment="1">
      <alignment horizontal="left" vertical="center"/>
    </xf>
    <xf numFmtId="177" fontId="35" fillId="5" borderId="2" xfId="0" applyNumberFormat="1" applyFont="1" applyFill="1" applyBorder="1" applyAlignment="1">
      <alignment horizontal="left" vertical="center"/>
    </xf>
    <xf numFmtId="177" fontId="35" fillId="5" borderId="12" xfId="0" applyNumberFormat="1" applyFont="1" applyFill="1" applyBorder="1" applyAlignment="1">
      <alignment horizontal="left" vertical="center"/>
    </xf>
    <xf numFmtId="177" fontId="35" fillId="5" borderId="7" xfId="0" applyNumberFormat="1" applyFont="1" applyFill="1" applyBorder="1" applyAlignment="1">
      <alignment horizontal="left" vertical="center"/>
    </xf>
    <xf numFmtId="177" fontId="35" fillId="5" borderId="3" xfId="0" applyNumberFormat="1" applyFont="1" applyFill="1" applyBorder="1" applyAlignment="1">
      <alignment horizontal="left" vertical="center"/>
    </xf>
    <xf numFmtId="177" fontId="35" fillId="5" borderId="8" xfId="0" applyNumberFormat="1" applyFont="1" applyFill="1" applyBorder="1" applyAlignment="1">
      <alignment horizontal="left" vertical="center"/>
    </xf>
    <xf numFmtId="177" fontId="35" fillId="5" borderId="4" xfId="0" applyNumberFormat="1" applyFont="1" applyFill="1" applyBorder="1" applyAlignment="1">
      <alignment horizontal="left" vertical="center"/>
    </xf>
    <xf numFmtId="177" fontId="35" fillId="5" borderId="35" xfId="0" applyNumberFormat="1" applyFont="1" applyFill="1" applyBorder="1" applyAlignment="1">
      <alignment horizontal="left" vertical="center"/>
    </xf>
    <xf numFmtId="177" fontId="35" fillId="5" borderId="30" xfId="0" applyNumberFormat="1" applyFont="1" applyFill="1" applyBorder="1" applyAlignment="1">
      <alignment horizontal="left" vertical="center"/>
    </xf>
    <xf numFmtId="177" fontId="52" fillId="5" borderId="30" xfId="0" applyNumberFormat="1" applyFont="1" applyFill="1" applyBorder="1" applyAlignment="1">
      <alignment horizontal="left" vertical="center"/>
    </xf>
    <xf numFmtId="177" fontId="52" fillId="5" borderId="17" xfId="0" applyNumberFormat="1" applyFont="1" applyFill="1" applyBorder="1" applyAlignment="1">
      <alignment vertical="center"/>
    </xf>
    <xf numFmtId="177" fontId="35" fillId="5" borderId="17" xfId="0" applyNumberFormat="1" applyFont="1" applyFill="1" applyBorder="1" applyAlignment="1">
      <alignment vertical="center"/>
    </xf>
    <xf numFmtId="177" fontId="35" fillId="5" borderId="20" xfId="0" applyNumberFormat="1" applyFont="1" applyFill="1" applyBorder="1" applyAlignment="1">
      <alignment horizontal="left" vertical="center"/>
    </xf>
    <xf numFmtId="0" fontId="0" fillId="0" borderId="125" xfId="0" applyNumberFormat="1" applyBorder="1" applyAlignment="1">
      <alignment vertical="center"/>
    </xf>
    <xf numFmtId="0" fontId="8" fillId="0" borderId="125" xfId="0" applyNumberFormat="1" applyFont="1" applyBorder="1" applyAlignment="1">
      <alignment vertical="center"/>
    </xf>
    <xf numFmtId="177" fontId="35" fillId="5" borderId="19" xfId="0" applyNumberFormat="1" applyFont="1" applyFill="1" applyBorder="1" applyAlignment="1">
      <alignment vertical="center"/>
    </xf>
    <xf numFmtId="177" fontId="35" fillId="5" borderId="125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vertical="center"/>
    </xf>
    <xf numFmtId="177" fontId="52" fillId="41" borderId="25" xfId="0" applyNumberFormat="1" applyFont="1" applyFill="1" applyBorder="1" applyAlignment="1">
      <alignment vertical="center"/>
    </xf>
    <xf numFmtId="177" fontId="52" fillId="41" borderId="6" xfId="0" applyNumberFormat="1" applyFont="1" applyFill="1" applyBorder="1" applyAlignment="1">
      <alignment vertical="center"/>
    </xf>
    <xf numFmtId="177" fontId="52" fillId="41" borderId="32" xfId="0" applyNumberFormat="1" applyFont="1" applyFill="1" applyBorder="1" applyAlignment="1">
      <alignment vertical="center"/>
    </xf>
    <xf numFmtId="177" fontId="52" fillId="42" borderId="25" xfId="0" applyNumberFormat="1" applyFont="1" applyFill="1" applyBorder="1" applyAlignment="1">
      <alignment vertical="center"/>
    </xf>
    <xf numFmtId="177" fontId="52" fillId="42" borderId="6" xfId="0" applyNumberFormat="1" applyFont="1" applyFill="1" applyBorder="1" applyAlignment="1">
      <alignment vertical="center"/>
    </xf>
    <xf numFmtId="177" fontId="52" fillId="42" borderId="32" xfId="0" applyNumberFormat="1" applyFont="1" applyFill="1" applyBorder="1" applyAlignment="1">
      <alignment vertical="center"/>
    </xf>
    <xf numFmtId="0" fontId="52" fillId="5" borderId="33" xfId="11" applyFont="1" applyFill="1" applyBorder="1" applyAlignment="1">
      <alignment vertical="center"/>
    </xf>
    <xf numFmtId="177" fontId="52" fillId="5" borderId="25" xfId="0" applyNumberFormat="1" applyFont="1" applyFill="1" applyBorder="1" applyAlignment="1">
      <alignment vertical="center"/>
    </xf>
    <xf numFmtId="177" fontId="52" fillId="5" borderId="6" xfId="0" applyNumberFormat="1" applyFont="1" applyFill="1" applyBorder="1" applyAlignment="1">
      <alignment vertical="center"/>
    </xf>
    <xf numFmtId="177" fontId="52" fillId="5" borderId="32" xfId="0" applyNumberFormat="1" applyFont="1" applyFill="1" applyBorder="1" applyAlignment="1">
      <alignment vertical="center"/>
    </xf>
    <xf numFmtId="177" fontId="52" fillId="5" borderId="33" xfId="0" applyNumberFormat="1" applyFont="1" applyFill="1" applyBorder="1" applyAlignment="1">
      <alignment vertical="center"/>
    </xf>
    <xf numFmtId="177" fontId="52" fillId="5" borderId="22" xfId="0" applyNumberFormat="1" applyFont="1" applyFill="1" applyBorder="1" applyAlignment="1">
      <alignment vertical="center"/>
    </xf>
    <xf numFmtId="177" fontId="52" fillId="5" borderId="34" xfId="0" applyNumberFormat="1" applyFont="1" applyFill="1" applyBorder="1" applyAlignment="1">
      <alignment vertical="center"/>
    </xf>
    <xf numFmtId="177" fontId="52" fillId="0" borderId="25" xfId="0" applyNumberFormat="1" applyFont="1" applyFill="1" applyBorder="1" applyAlignment="1">
      <alignment vertical="center"/>
    </xf>
    <xf numFmtId="177" fontId="52" fillId="0" borderId="6" xfId="0" applyNumberFormat="1" applyFont="1" applyFill="1" applyBorder="1" applyAlignment="1">
      <alignment vertical="center"/>
    </xf>
    <xf numFmtId="177" fontId="52" fillId="0" borderId="32" xfId="0" applyNumberFormat="1" applyFont="1" applyFill="1" applyBorder="1" applyAlignment="1">
      <alignment vertical="center"/>
    </xf>
    <xf numFmtId="177" fontId="52" fillId="43" borderId="25" xfId="0" applyNumberFormat="1" applyFont="1" applyFill="1" applyBorder="1" applyAlignment="1">
      <alignment vertical="center"/>
    </xf>
    <xf numFmtId="177" fontId="52" fillId="43" borderId="6" xfId="0" applyNumberFormat="1" applyFont="1" applyFill="1" applyBorder="1" applyAlignment="1">
      <alignment vertical="center"/>
    </xf>
    <xf numFmtId="177" fontId="52" fillId="43" borderId="32" xfId="0" applyNumberFormat="1" applyFont="1" applyFill="1" applyBorder="1" applyAlignment="1">
      <alignment vertical="center"/>
    </xf>
    <xf numFmtId="177" fontId="52" fillId="40" borderId="25" xfId="0" applyNumberFormat="1" applyFont="1" applyFill="1" applyBorder="1" applyAlignment="1">
      <alignment vertical="center"/>
    </xf>
    <xf numFmtId="177" fontId="52" fillId="40" borderId="6" xfId="0" applyNumberFormat="1" applyFont="1" applyFill="1" applyBorder="1" applyAlignment="1">
      <alignment vertical="center"/>
    </xf>
    <xf numFmtId="177" fontId="52" fillId="40" borderId="32" xfId="0" applyNumberFormat="1" applyFont="1" applyFill="1" applyBorder="1" applyAlignment="1">
      <alignment vertical="center"/>
    </xf>
    <xf numFmtId="41" fontId="89" fillId="0" borderId="21" xfId="3" applyNumberFormat="1" applyFont="1" applyFill="1" applyBorder="1" applyAlignment="1">
      <alignment horizontal="right" vertical="center"/>
    </xf>
    <xf numFmtId="0" fontId="14" fillId="0" borderId="29" xfId="11" applyFont="1" applyFill="1" applyBorder="1" applyAlignment="1">
      <alignment vertical="top"/>
    </xf>
    <xf numFmtId="0" fontId="17" fillId="0" borderId="0" xfId="11" applyNumberFormat="1" applyFill="1" applyAlignment="1"/>
    <xf numFmtId="0" fontId="83" fillId="0" borderId="0" xfId="11" applyNumberFormat="1" applyFont="1" applyFill="1" applyAlignment="1"/>
    <xf numFmtId="176" fontId="55" fillId="6" borderId="130" xfId="12" applyNumberFormat="1" applyFont="1" applyFill="1" applyBorder="1" applyAlignment="1">
      <alignment horizontal="right" vertical="center"/>
    </xf>
    <xf numFmtId="0" fontId="67" fillId="0" borderId="12" xfId="11" applyNumberFormat="1" applyFont="1" applyFill="1" applyBorder="1" applyAlignment="1">
      <alignment horizontal="left" vertical="center"/>
    </xf>
    <xf numFmtId="0" fontId="67" fillId="0" borderId="2" xfId="11" applyNumberFormat="1" applyFont="1" applyFill="1" applyBorder="1" applyAlignment="1">
      <alignment horizontal="left" vertical="center"/>
    </xf>
    <xf numFmtId="0" fontId="67" fillId="0" borderId="1" xfId="11" applyNumberFormat="1" applyFont="1" applyFill="1" applyBorder="1" applyAlignment="1">
      <alignment horizontal="left" vertical="center"/>
    </xf>
    <xf numFmtId="0" fontId="67" fillId="0" borderId="32" xfId="11" applyNumberFormat="1" applyFont="1" applyFill="1" applyBorder="1" applyAlignment="1">
      <alignment horizontal="left" vertical="center"/>
    </xf>
    <xf numFmtId="0" fontId="56" fillId="0" borderId="2" xfId="17" applyFont="1" applyFill="1" applyBorder="1" applyAlignment="1">
      <alignment horizontal="left" vertical="top"/>
    </xf>
    <xf numFmtId="0" fontId="56" fillId="0" borderId="3" xfId="17" applyFont="1" applyFill="1" applyBorder="1" applyAlignment="1">
      <alignment horizontal="left" vertical="top"/>
    </xf>
    <xf numFmtId="0" fontId="64" fillId="0" borderId="29" xfId="11" applyNumberFormat="1" applyFont="1" applyFill="1" applyBorder="1" applyAlignment="1">
      <alignment vertical="top"/>
    </xf>
    <xf numFmtId="0" fontId="56" fillId="0" borderId="12" xfId="11" applyFont="1" applyFill="1" applyBorder="1" applyAlignment="1">
      <alignment horizontal="justify" vertical="center"/>
    </xf>
    <xf numFmtId="3" fontId="55" fillId="0" borderId="10" xfId="11" applyNumberFormat="1" applyFont="1" applyFill="1" applyBorder="1" applyAlignment="1">
      <alignment horizontal="right" vertical="center"/>
    </xf>
    <xf numFmtId="0" fontId="56" fillId="0" borderId="12" xfId="5" quotePrefix="1" applyNumberFormat="1" applyFont="1" applyFill="1" applyBorder="1" applyAlignment="1">
      <alignment horizontal="justify" vertical="center"/>
    </xf>
    <xf numFmtId="3" fontId="56" fillId="0" borderId="10" xfId="5" applyNumberFormat="1" applyFont="1" applyFill="1" applyBorder="1" applyAlignment="1">
      <alignment horizontal="right" vertical="center"/>
    </xf>
    <xf numFmtId="0" fontId="56" fillId="0" borderId="12" xfId="5" quotePrefix="1" applyFont="1" applyFill="1" applyBorder="1" applyAlignment="1">
      <alignment horizontal="justify" vertical="center"/>
    </xf>
    <xf numFmtId="0" fontId="64" fillId="0" borderId="2" xfId="11" applyFont="1" applyFill="1" applyBorder="1" applyAlignment="1">
      <alignment vertical="top"/>
    </xf>
    <xf numFmtId="0" fontId="64" fillId="0" borderId="8" xfId="11" applyFont="1" applyFill="1" applyBorder="1" applyAlignment="1">
      <alignment vertical="top"/>
    </xf>
    <xf numFmtId="0" fontId="64" fillId="0" borderId="29" xfId="11" applyFont="1" applyFill="1" applyBorder="1" applyAlignment="1">
      <alignment vertical="top"/>
    </xf>
    <xf numFmtId="0" fontId="14" fillId="0" borderId="29" xfId="11" applyNumberFormat="1" applyFont="1" applyFill="1" applyBorder="1" applyAlignment="1">
      <alignment vertical="top"/>
    </xf>
    <xf numFmtId="0" fontId="56" fillId="0" borderId="3" xfId="17" applyFont="1" applyBorder="1" applyAlignment="1">
      <alignment horizontal="left" vertical="top"/>
    </xf>
    <xf numFmtId="0" fontId="55" fillId="0" borderId="12" xfId="5" applyFont="1" applyBorder="1" applyAlignment="1">
      <alignment horizontal="justify" vertical="center"/>
    </xf>
    <xf numFmtId="3" fontId="55" fillId="0" borderId="10" xfId="5" applyNumberFormat="1" applyFont="1" applyBorder="1" applyAlignment="1">
      <alignment horizontal="right" vertical="center"/>
    </xf>
    <xf numFmtId="0" fontId="56" fillId="0" borderId="12" xfId="5" quotePrefix="1" applyFont="1" applyBorder="1" applyAlignment="1">
      <alignment horizontal="justify" vertical="center"/>
    </xf>
    <xf numFmtId="0" fontId="55" fillId="0" borderId="12" xfId="5" applyFont="1" applyFill="1" applyBorder="1" applyAlignment="1">
      <alignment horizontal="justify" vertical="center"/>
    </xf>
    <xf numFmtId="0" fontId="56" fillId="0" borderId="0" xfId="5" applyFont="1" applyFill="1" applyBorder="1" applyAlignment="1">
      <alignment horizontal="justify" vertical="center"/>
    </xf>
    <xf numFmtId="3" fontId="55" fillId="0" borderId="10" xfId="5" applyNumberFormat="1" applyFont="1" applyFill="1" applyBorder="1" applyAlignment="1">
      <alignment horizontal="right" vertical="center"/>
    </xf>
    <xf numFmtId="0" fontId="56" fillId="0" borderId="0" xfId="5" quotePrefix="1" applyFont="1" applyFill="1" applyBorder="1" applyAlignment="1">
      <alignment horizontal="justify" vertical="center"/>
    </xf>
    <xf numFmtId="0" fontId="56" fillId="0" borderId="7" xfId="5" applyFont="1" applyBorder="1" applyAlignment="1">
      <alignment vertical="top"/>
    </xf>
    <xf numFmtId="0" fontId="56" fillId="0" borderId="2" xfId="5" applyFont="1" applyBorder="1" applyAlignment="1">
      <alignment vertical="top"/>
    </xf>
    <xf numFmtId="0" fontId="56" fillId="0" borderId="10" xfId="5" applyFont="1" applyFill="1" applyBorder="1" applyAlignment="1">
      <alignment horizontal="right" vertical="center"/>
    </xf>
    <xf numFmtId="178" fontId="56" fillId="0" borderId="10" xfId="5" applyNumberFormat="1" applyFont="1" applyFill="1" applyBorder="1" applyAlignment="1">
      <alignment horizontal="right" vertical="center"/>
    </xf>
    <xf numFmtId="0" fontId="55" fillId="0" borderId="25" xfId="5" applyFont="1" applyFill="1" applyBorder="1" applyAlignment="1">
      <alignment horizontal="justify" vertical="center"/>
    </xf>
    <xf numFmtId="41" fontId="55" fillId="0" borderId="16" xfId="5" applyNumberFormat="1" applyFont="1" applyFill="1" applyBorder="1" applyAlignment="1">
      <alignment horizontal="right" vertical="center"/>
    </xf>
    <xf numFmtId="0" fontId="56" fillId="0" borderId="12" xfId="5" applyFont="1" applyBorder="1" applyAlignment="1">
      <alignment vertical="top"/>
    </xf>
    <xf numFmtId="0" fontId="56" fillId="0" borderId="0" xfId="5" applyFont="1" applyBorder="1" applyAlignment="1">
      <alignment vertical="top"/>
    </xf>
    <xf numFmtId="3" fontId="55" fillId="0" borderId="16" xfId="5" applyNumberFormat="1" applyFont="1" applyFill="1" applyBorder="1" applyAlignment="1">
      <alignment horizontal="right" vertical="center"/>
    </xf>
    <xf numFmtId="0" fontId="56" fillId="0" borderId="8" xfId="5" applyFont="1" applyBorder="1" applyAlignment="1">
      <alignment vertical="top"/>
    </xf>
    <xf numFmtId="0" fontId="56" fillId="0" borderId="4" xfId="5" quotePrefix="1" applyFont="1" applyFill="1" applyBorder="1" applyAlignment="1">
      <alignment horizontal="justify" vertical="center"/>
    </xf>
    <xf numFmtId="3" fontId="56" fillId="0" borderId="11" xfId="5" applyNumberFormat="1" applyFont="1" applyFill="1" applyBorder="1" applyAlignment="1">
      <alignment horizontal="right" vertical="center"/>
    </xf>
    <xf numFmtId="0" fontId="56" fillId="0" borderId="29" xfId="5" applyFont="1" applyBorder="1" applyAlignment="1">
      <alignment vertical="top"/>
    </xf>
    <xf numFmtId="0" fontId="56" fillId="0" borderId="4" xfId="5" applyFont="1" applyFill="1" applyBorder="1" applyAlignment="1">
      <alignment horizontal="justify" vertical="center"/>
    </xf>
    <xf numFmtId="0" fontId="56" fillId="0" borderId="7" xfId="5" applyFont="1" applyBorder="1" applyAlignment="1">
      <alignment vertical="center"/>
    </xf>
    <xf numFmtId="0" fontId="56" fillId="0" borderId="3" xfId="5" applyFont="1" applyBorder="1" applyAlignment="1">
      <alignment vertical="top"/>
    </xf>
    <xf numFmtId="0" fontId="55" fillId="0" borderId="25" xfId="5" applyFont="1" applyBorder="1" applyAlignment="1">
      <alignment vertical="center"/>
    </xf>
    <xf numFmtId="0" fontId="55" fillId="0" borderId="6" xfId="5" applyFont="1" applyBorder="1" applyAlignment="1">
      <alignment vertical="center"/>
    </xf>
    <xf numFmtId="0" fontId="55" fillId="0" borderId="30" xfId="5" applyFont="1" applyBorder="1" applyAlignment="1">
      <alignment vertical="center"/>
    </xf>
    <xf numFmtId="0" fontId="56" fillId="0" borderId="12" xfId="5" applyFont="1" applyBorder="1" applyAlignment="1">
      <alignment vertical="center"/>
    </xf>
    <xf numFmtId="178" fontId="56" fillId="0" borderId="10" xfId="91" applyNumberFormat="1" applyFont="1" applyFill="1" applyBorder="1" applyAlignment="1">
      <alignment horizontal="right" vertical="center"/>
    </xf>
    <xf numFmtId="0" fontId="56" fillId="0" borderId="0" xfId="91" applyFont="1" applyFill="1" applyBorder="1" applyAlignment="1">
      <alignment horizontal="center" vertical="center"/>
    </xf>
    <xf numFmtId="0" fontId="35" fillId="0" borderId="2" xfId="5" applyFont="1" applyBorder="1" applyAlignment="1">
      <alignment vertical="top"/>
    </xf>
    <xf numFmtId="0" fontId="56" fillId="0" borderId="12" xfId="5" applyFont="1" applyBorder="1" applyAlignment="1">
      <alignment horizontal="justify" vertical="center"/>
    </xf>
    <xf numFmtId="0" fontId="56" fillId="0" borderId="0" xfId="91" applyFont="1" applyBorder="1" applyAlignment="1">
      <alignment horizontal="center" vertical="center"/>
    </xf>
    <xf numFmtId="178" fontId="56" fillId="0" borderId="10" xfId="91" applyNumberFormat="1" applyFont="1" applyBorder="1" applyAlignment="1">
      <alignment vertical="center"/>
    </xf>
    <xf numFmtId="178" fontId="56" fillId="0" borderId="10" xfId="91" applyNumberFormat="1" applyFont="1" applyFill="1" applyBorder="1" applyAlignment="1">
      <alignment vertical="center"/>
    </xf>
    <xf numFmtId="0" fontId="35" fillId="0" borderId="3" xfId="5" applyFont="1" applyBorder="1" applyAlignment="1">
      <alignment vertical="center"/>
    </xf>
    <xf numFmtId="0" fontId="56" fillId="0" borderId="12" xfId="5" applyFont="1" applyFill="1" applyBorder="1" applyAlignment="1">
      <alignment vertical="center"/>
    </xf>
    <xf numFmtId="0" fontId="55" fillId="0" borderId="30" xfId="5" applyFont="1" applyBorder="1" applyAlignment="1">
      <alignment horizontal="justify" vertical="center"/>
    </xf>
    <xf numFmtId="0" fontId="56" fillId="0" borderId="1" xfId="91" applyFont="1" applyBorder="1" applyAlignment="1">
      <alignment horizontal="center" vertical="center"/>
    </xf>
    <xf numFmtId="0" fontId="129" fillId="0" borderId="2" xfId="5" applyFont="1" applyBorder="1" applyAlignment="1">
      <alignment vertical="top"/>
    </xf>
    <xf numFmtId="0" fontId="55" fillId="0" borderId="1" xfId="91" applyFont="1" applyBorder="1" applyAlignment="1">
      <alignment horizontal="center" vertical="center"/>
    </xf>
    <xf numFmtId="0" fontId="14" fillId="0" borderId="2" xfId="5" applyFont="1" applyBorder="1" applyAlignment="1">
      <alignment vertical="top"/>
    </xf>
    <xf numFmtId="178" fontId="56" fillId="0" borderId="10" xfId="91" applyNumberFormat="1" applyFont="1" applyBorder="1" applyAlignment="1">
      <alignment horizontal="right" vertical="center"/>
    </xf>
    <xf numFmtId="0" fontId="14" fillId="0" borderId="8" xfId="5" applyFont="1" applyBorder="1" applyAlignment="1">
      <alignment vertical="top"/>
    </xf>
    <xf numFmtId="0" fontId="56" fillId="0" borderId="4" xfId="5" applyFont="1" applyBorder="1" applyAlignment="1">
      <alignment horizontal="justify" vertical="center"/>
    </xf>
    <xf numFmtId="0" fontId="56" fillId="0" borderId="5" xfId="91" applyFont="1" applyBorder="1" applyAlignment="1">
      <alignment horizontal="center" vertical="center"/>
    </xf>
    <xf numFmtId="178" fontId="56" fillId="0" borderId="11" xfId="91" applyNumberFormat="1" applyFont="1" applyBorder="1" applyAlignment="1">
      <alignment vertical="center"/>
    </xf>
    <xf numFmtId="0" fontId="35" fillId="0" borderId="3" xfId="5" applyFont="1" applyBorder="1" applyAlignment="1">
      <alignment vertical="top"/>
    </xf>
    <xf numFmtId="178" fontId="56" fillId="0" borderId="11" xfId="91" applyNumberFormat="1" applyFont="1" applyFill="1" applyBorder="1" applyAlignment="1">
      <alignment vertical="center"/>
    </xf>
    <xf numFmtId="0" fontId="56" fillId="0" borderId="135" xfId="5" applyFont="1" applyBorder="1" applyAlignment="1">
      <alignment horizontal="justify" vertical="center"/>
    </xf>
    <xf numFmtId="0" fontId="56" fillId="0" borderId="135" xfId="5" applyFont="1" applyFill="1" applyBorder="1" applyAlignment="1">
      <alignment horizontal="justify" vertical="center"/>
    </xf>
    <xf numFmtId="0" fontId="56" fillId="0" borderId="0" xfId="5" applyFont="1" applyBorder="1" applyAlignment="1">
      <alignment horizontal="justify" vertical="center"/>
    </xf>
    <xf numFmtId="0" fontId="14" fillId="0" borderId="29" xfId="5" applyFont="1" applyBorder="1" applyAlignment="1">
      <alignment vertical="top"/>
    </xf>
    <xf numFmtId="0" fontId="64" fillId="0" borderId="164" xfId="11" applyNumberFormat="1" applyFont="1" applyFill="1" applyBorder="1" applyAlignment="1">
      <alignment vertical="center"/>
    </xf>
    <xf numFmtId="0" fontId="64" fillId="0" borderId="165" xfId="11" applyNumberFormat="1" applyFont="1" applyFill="1" applyBorder="1" applyAlignment="1">
      <alignment vertical="center"/>
    </xf>
    <xf numFmtId="0" fontId="64" fillId="5" borderId="20" xfId="11" applyNumberFormat="1" applyFont="1" applyFill="1" applyBorder="1" applyAlignment="1">
      <alignment vertical="center"/>
    </xf>
    <xf numFmtId="0" fontId="64" fillId="5" borderId="74" xfId="11" applyNumberFormat="1" applyFont="1" applyFill="1" applyBorder="1" applyAlignment="1">
      <alignment vertical="center"/>
    </xf>
    <xf numFmtId="0" fontId="56" fillId="0" borderId="20" xfId="5" applyFont="1" applyBorder="1" applyAlignment="1">
      <alignment vertical="top"/>
    </xf>
    <xf numFmtId="176" fontId="35" fillId="0" borderId="0" xfId="12" applyNumberFormat="1" applyFont="1" applyAlignment="1">
      <alignment vertical="center"/>
    </xf>
    <xf numFmtId="41" fontId="34" fillId="0" borderId="0" xfId="12" applyNumberFormat="1" applyFont="1" applyAlignment="1">
      <alignment vertical="center"/>
    </xf>
    <xf numFmtId="41" fontId="34" fillId="0" borderId="0" xfId="12" applyNumberFormat="1" applyFont="1" applyAlignment="1">
      <alignment horizontal="center" vertical="center"/>
    </xf>
    <xf numFmtId="177" fontId="52" fillId="5" borderId="25" xfId="5" applyNumberFormat="1" applyFont="1" applyFill="1" applyBorder="1" applyAlignment="1">
      <alignment vertical="center"/>
    </xf>
    <xf numFmtId="0" fontId="50" fillId="0" borderId="121" xfId="11" applyFont="1" applyBorder="1" applyAlignment="1">
      <alignment vertical="center"/>
    </xf>
    <xf numFmtId="0" fontId="50" fillId="0" borderId="2" xfId="11" applyFont="1" applyBorder="1" applyAlignment="1">
      <alignment vertical="center" wrapText="1"/>
    </xf>
    <xf numFmtId="0" fontId="50" fillId="0" borderId="12" xfId="11" applyFont="1" applyFill="1" applyBorder="1" applyAlignment="1">
      <alignment vertical="center" wrapText="1"/>
    </xf>
    <xf numFmtId="176" fontId="35" fillId="5" borderId="7" xfId="12" applyNumberFormat="1" applyFont="1" applyFill="1" applyBorder="1" applyAlignment="1">
      <alignment horizontal="right" vertical="center"/>
    </xf>
    <xf numFmtId="176" fontId="52" fillId="0" borderId="7" xfId="12" applyNumberFormat="1" applyFont="1" applyFill="1" applyBorder="1" applyAlignment="1">
      <alignment horizontal="right" vertical="center"/>
    </xf>
    <xf numFmtId="41" fontId="52" fillId="0" borderId="10" xfId="12" applyFont="1" applyFill="1" applyBorder="1" applyAlignment="1">
      <alignment vertical="center"/>
    </xf>
    <xf numFmtId="41" fontId="54" fillId="0" borderId="0" xfId="12" applyFont="1" applyFill="1" applyBorder="1" applyAlignment="1">
      <alignment vertical="center"/>
    </xf>
    <xf numFmtId="41" fontId="52" fillId="0" borderId="0" xfId="12" applyFont="1" applyFill="1" applyBorder="1" applyAlignment="1">
      <alignment vertical="center" shrinkToFit="1"/>
    </xf>
    <xf numFmtId="188" fontId="35" fillId="0" borderId="0" xfId="11" applyNumberFormat="1" applyFont="1" applyFill="1" applyBorder="1" applyAlignment="1">
      <alignment vertical="center" shrinkToFit="1"/>
    </xf>
    <xf numFmtId="41" fontId="52" fillId="0" borderId="0" xfId="12" applyNumberFormat="1" applyFont="1" applyBorder="1" applyAlignment="1">
      <alignment vertical="center" shrinkToFit="1"/>
    </xf>
    <xf numFmtId="188" fontId="35" fillId="0" borderId="0" xfId="11" applyNumberFormat="1" applyFont="1" applyBorder="1" applyAlignment="1">
      <alignment vertical="center"/>
    </xf>
    <xf numFmtId="0" fontId="35" fillId="0" borderId="121" xfId="11" applyFont="1" applyBorder="1" applyAlignment="1">
      <alignment vertical="center"/>
    </xf>
    <xf numFmtId="0" fontId="35" fillId="0" borderId="2" xfId="11" applyFont="1" applyBorder="1" applyAlignment="1">
      <alignment vertical="center"/>
    </xf>
    <xf numFmtId="0" fontId="53" fillId="5" borderId="3" xfId="11" applyFont="1" applyFill="1" applyBorder="1" applyAlignment="1">
      <alignment vertical="center" wrapText="1"/>
    </xf>
    <xf numFmtId="176" fontId="35" fillId="5" borderId="3" xfId="12" applyNumberFormat="1" applyFont="1" applyFill="1" applyBorder="1" applyAlignment="1">
      <alignment horizontal="right" vertical="center"/>
    </xf>
    <xf numFmtId="176" fontId="52" fillId="0" borderId="30" xfId="12" applyNumberFormat="1" applyFont="1" applyFill="1" applyBorder="1" applyAlignment="1">
      <alignment horizontal="right" vertical="center"/>
    </xf>
    <xf numFmtId="0" fontId="52" fillId="0" borderId="30" xfId="12" applyNumberFormat="1" applyFont="1" applyFill="1" applyBorder="1" applyAlignment="1">
      <alignment horizontal="left" vertical="center"/>
    </xf>
    <xf numFmtId="0" fontId="35" fillId="0" borderId="1" xfId="11" applyFont="1" applyFill="1" applyBorder="1" applyAlignment="1">
      <alignment horizontal="center" vertical="center"/>
    </xf>
    <xf numFmtId="41" fontId="52" fillId="0" borderId="18" xfId="12" applyFont="1" applyFill="1" applyBorder="1" applyAlignment="1">
      <alignment horizontal="left" vertical="center"/>
    </xf>
    <xf numFmtId="191" fontId="35" fillId="0" borderId="0" xfId="12" applyNumberFormat="1" applyFont="1" applyFill="1" applyBorder="1" applyAlignment="1">
      <alignment vertical="center" shrinkToFit="1"/>
    </xf>
    <xf numFmtId="178" fontId="35" fillId="0" borderId="0" xfId="11" applyNumberFormat="1" applyFont="1" applyFill="1" applyBorder="1" applyAlignment="1">
      <alignment vertical="center" shrinkToFit="1"/>
    </xf>
    <xf numFmtId="178" fontId="35" fillId="0" borderId="0" xfId="11" applyNumberFormat="1" applyFont="1" applyBorder="1" applyAlignment="1">
      <alignment vertical="center" shrinkToFit="1"/>
    </xf>
    <xf numFmtId="177" fontId="35" fillId="0" borderId="0" xfId="11" applyNumberFormat="1" applyFont="1" applyBorder="1" applyAlignment="1">
      <alignment vertical="center"/>
    </xf>
    <xf numFmtId="0" fontId="53" fillId="0" borderId="2" xfId="11" applyFont="1" applyFill="1" applyBorder="1" applyAlignment="1">
      <alignment vertical="center" wrapText="1"/>
    </xf>
    <xf numFmtId="176" fontId="52" fillId="0" borderId="12" xfId="12" applyNumberFormat="1" applyFont="1" applyFill="1" applyBorder="1" applyAlignment="1">
      <alignment horizontal="right" vertical="center"/>
    </xf>
    <xf numFmtId="41" fontId="52" fillId="0" borderId="10" xfId="12" applyFont="1" applyFill="1" applyBorder="1" applyAlignment="1">
      <alignment horizontal="left" vertical="center"/>
    </xf>
    <xf numFmtId="41" fontId="35" fillId="0" borderId="10" xfId="12" applyFont="1" applyFill="1" applyBorder="1" applyAlignment="1">
      <alignment horizontal="left" vertical="center"/>
    </xf>
    <xf numFmtId="43" fontId="35" fillId="0" borderId="0" xfId="12" applyNumberFormat="1" applyFont="1" applyFill="1" applyBorder="1" applyAlignment="1">
      <alignment vertical="center" shrinkToFit="1"/>
    </xf>
    <xf numFmtId="0" fontId="35" fillId="0" borderId="0" xfId="11" applyFont="1" applyFill="1" applyBorder="1" applyAlignment="1">
      <alignment vertical="center"/>
    </xf>
    <xf numFmtId="176" fontId="52" fillId="0" borderId="8" xfId="12" applyNumberFormat="1" applyFont="1" applyFill="1" applyBorder="1" applyAlignment="1">
      <alignment horizontal="right" vertical="center"/>
    </xf>
    <xf numFmtId="41" fontId="35" fillId="0" borderId="4" xfId="12" applyNumberFormat="1" applyFont="1" applyFill="1" applyBorder="1" applyAlignment="1">
      <alignment vertical="center" shrinkToFit="1"/>
    </xf>
    <xf numFmtId="41" fontId="35" fillId="0" borderId="5" xfId="12" applyNumberFormat="1" applyFont="1" applyFill="1" applyBorder="1" applyAlignment="1">
      <alignment horizontal="center" vertical="center" shrinkToFit="1"/>
    </xf>
    <xf numFmtId="41" fontId="52" fillId="0" borderId="11" xfId="12" applyFont="1" applyFill="1" applyBorder="1" applyAlignment="1">
      <alignment horizontal="right" vertical="center"/>
    </xf>
    <xf numFmtId="41" fontId="131" fillId="0" borderId="0" xfId="12" applyFont="1" applyFill="1" applyBorder="1" applyAlignment="1">
      <alignment vertical="center"/>
    </xf>
    <xf numFmtId="41" fontId="34" fillId="0" borderId="0" xfId="12" applyFont="1" applyFill="1" applyBorder="1" applyAlignment="1">
      <alignment vertical="center" shrinkToFit="1"/>
    </xf>
    <xf numFmtId="188" fontId="34" fillId="0" borderId="0" xfId="11" applyNumberFormat="1" applyFont="1" applyFill="1" applyBorder="1" applyAlignment="1">
      <alignment vertical="center" shrinkToFit="1"/>
    </xf>
    <xf numFmtId="41" fontId="34" fillId="0" borderId="0" xfId="12" applyNumberFormat="1" applyFont="1" applyBorder="1" applyAlignment="1">
      <alignment vertical="center" shrinkToFit="1"/>
    </xf>
    <xf numFmtId="188" fontId="34" fillId="0" borderId="0" xfId="11" applyNumberFormat="1" applyFont="1" applyBorder="1" applyAlignment="1">
      <alignment vertical="center"/>
    </xf>
    <xf numFmtId="188" fontId="34" fillId="0" borderId="0" xfId="11" applyNumberFormat="1" applyFont="1" applyBorder="1" applyAlignment="1">
      <alignment vertical="center" shrinkToFit="1"/>
    </xf>
    <xf numFmtId="0" fontId="50" fillId="0" borderId="35" xfId="11" applyFont="1" applyFill="1" applyBorder="1" applyAlignment="1">
      <alignment vertical="top" wrapText="1"/>
    </xf>
    <xf numFmtId="0" fontId="50" fillId="5" borderId="3" xfId="11" applyFont="1" applyFill="1" applyBorder="1" applyAlignment="1">
      <alignment vertical="top" wrapText="1"/>
    </xf>
    <xf numFmtId="0" fontId="52" fillId="0" borderId="30" xfId="11" applyFont="1" applyFill="1" applyBorder="1" applyAlignment="1">
      <alignment vertical="center" shrinkToFit="1"/>
    </xf>
    <xf numFmtId="0" fontId="35" fillId="0" borderId="1" xfId="11" applyFont="1" applyFill="1" applyBorder="1" applyAlignment="1">
      <alignment horizontal="center" vertical="center" shrinkToFit="1"/>
    </xf>
    <xf numFmtId="41" fontId="52" fillId="0" borderId="18" xfId="12" applyFont="1" applyFill="1" applyBorder="1" applyAlignment="1">
      <alignment horizontal="right" vertical="center"/>
    </xf>
    <xf numFmtId="41" fontId="131" fillId="0" borderId="0" xfId="12" applyFont="1" applyBorder="1" applyAlignment="1">
      <alignment vertical="center"/>
    </xf>
    <xf numFmtId="0" fontId="50" fillId="0" borderId="29" xfId="11" applyFont="1" applyFill="1" applyBorder="1" applyAlignment="1">
      <alignment vertical="top" wrapText="1"/>
    </xf>
    <xf numFmtId="0" fontId="50" fillId="0" borderId="199" xfId="11" applyFont="1" applyFill="1" applyBorder="1" applyAlignment="1">
      <alignment vertical="top" wrapText="1"/>
    </xf>
    <xf numFmtId="176" fontId="52" fillId="0" borderId="2" xfId="12" applyNumberFormat="1" applyFont="1" applyFill="1" applyBorder="1" applyAlignment="1">
      <alignment vertical="center"/>
    </xf>
    <xf numFmtId="41" fontId="35" fillId="0" borderId="0" xfId="12" applyFont="1" applyFill="1" applyBorder="1" applyAlignment="1">
      <alignment vertical="center"/>
    </xf>
    <xf numFmtId="0" fontId="35" fillId="0" borderId="0" xfId="11" applyFont="1" applyFill="1" applyBorder="1" applyAlignment="1">
      <alignment horizontal="center" vertical="center" shrinkToFit="1"/>
    </xf>
    <xf numFmtId="41" fontId="52" fillId="0" borderId="10" xfId="12" applyFont="1" applyFill="1" applyBorder="1" applyAlignment="1">
      <alignment horizontal="right" vertical="center"/>
    </xf>
    <xf numFmtId="0" fontId="50" fillId="0" borderId="2" xfId="11" applyFont="1" applyFill="1" applyBorder="1" applyAlignment="1">
      <alignment vertical="top" wrapText="1"/>
    </xf>
    <xf numFmtId="176" fontId="35" fillId="5" borderId="199" xfId="12" applyNumberFormat="1" applyFont="1" applyFill="1" applyBorder="1" applyAlignment="1">
      <alignment vertical="center"/>
    </xf>
    <xf numFmtId="0" fontId="35" fillId="0" borderId="12" xfId="11" applyFont="1" applyFill="1" applyBorder="1" applyAlignment="1">
      <alignment vertical="center" shrinkToFit="1"/>
    </xf>
    <xf numFmtId="41" fontId="17" fillId="0" borderId="0" xfId="11" applyNumberFormat="1" applyAlignment="1">
      <alignment vertical="center"/>
    </xf>
    <xf numFmtId="0" fontId="35" fillId="0" borderId="12" xfId="11" applyFont="1" applyFill="1" applyBorder="1" applyAlignment="1">
      <alignment vertical="center" wrapText="1" shrinkToFit="1"/>
    </xf>
    <xf numFmtId="43" fontId="17" fillId="0" borderId="0" xfId="11" applyNumberFormat="1" applyAlignment="1">
      <alignment vertical="center"/>
    </xf>
    <xf numFmtId="0" fontId="35" fillId="0" borderId="4" xfId="11" applyFont="1" applyFill="1" applyBorder="1" applyAlignment="1">
      <alignment vertical="center" shrinkToFit="1"/>
    </xf>
    <xf numFmtId="41" fontId="35" fillId="0" borderId="11" xfId="12" applyFont="1" applyFill="1" applyBorder="1" applyAlignment="1">
      <alignment horizontal="right" vertical="center"/>
    </xf>
    <xf numFmtId="0" fontId="35" fillId="0" borderId="6" xfId="11" applyFont="1" applyFill="1" applyBorder="1" applyAlignment="1">
      <alignment horizontal="center" vertical="center" shrinkToFit="1"/>
    </xf>
    <xf numFmtId="176" fontId="35" fillId="5" borderId="202" xfId="12" applyNumberFormat="1" applyFont="1" applyFill="1" applyBorder="1" applyAlignment="1">
      <alignment vertical="center"/>
    </xf>
    <xf numFmtId="0" fontId="52" fillId="0" borderId="0" xfId="11" applyFont="1" applyFill="1" applyBorder="1" applyAlignment="1">
      <alignment horizontal="center" vertical="center" shrinkToFit="1"/>
    </xf>
    <xf numFmtId="0" fontId="35" fillId="0" borderId="203" xfId="11" applyFont="1" applyFill="1" applyBorder="1" applyAlignment="1">
      <alignment vertical="center" shrinkToFit="1"/>
    </xf>
    <xf numFmtId="0" fontId="52" fillId="0" borderId="204" xfId="11" applyFont="1" applyFill="1" applyBorder="1" applyAlignment="1">
      <alignment horizontal="center" vertical="center" shrinkToFit="1"/>
    </xf>
    <xf numFmtId="0" fontId="52" fillId="5" borderId="205" xfId="11" applyFont="1" applyFill="1" applyBorder="1" applyAlignment="1">
      <alignment horizontal="center" vertical="center" shrinkToFit="1"/>
    </xf>
    <xf numFmtId="41" fontId="52" fillId="5" borderId="206" xfId="12" applyFont="1" applyFill="1" applyBorder="1" applyAlignment="1">
      <alignment horizontal="right" vertical="center"/>
    </xf>
    <xf numFmtId="0" fontId="50" fillId="5" borderId="7" xfId="11" applyFont="1" applyFill="1" applyBorder="1" applyAlignment="1">
      <alignment vertical="top" wrapText="1"/>
    </xf>
    <xf numFmtId="176" fontId="52" fillId="0" borderId="7" xfId="12" applyNumberFormat="1" applyFont="1" applyFill="1" applyBorder="1" applyAlignment="1">
      <alignment vertical="center"/>
    </xf>
    <xf numFmtId="0" fontId="55" fillId="0" borderId="25" xfId="11" applyFont="1" applyFill="1" applyBorder="1" applyAlignment="1">
      <alignment vertical="center" shrinkToFit="1"/>
    </xf>
    <xf numFmtId="41" fontId="52" fillId="0" borderId="16" xfId="12" applyFont="1" applyFill="1" applyBorder="1" applyAlignment="1">
      <alignment horizontal="right" vertical="center"/>
    </xf>
    <xf numFmtId="0" fontId="50" fillId="5" borderId="2" xfId="11" applyFont="1" applyFill="1" applyBorder="1" applyAlignment="1">
      <alignment vertical="top" wrapText="1"/>
    </xf>
    <xf numFmtId="43" fontId="17" fillId="0" borderId="0" xfId="11" applyNumberFormat="1"/>
    <xf numFmtId="176" fontId="52" fillId="0" borderId="12" xfId="12" applyNumberFormat="1" applyFont="1" applyFill="1" applyBorder="1" applyAlignment="1">
      <alignment vertical="center"/>
    </xf>
    <xf numFmtId="0" fontId="50" fillId="0" borderId="8" xfId="11" applyFont="1" applyFill="1" applyBorder="1" applyAlignment="1">
      <alignment vertical="top" wrapText="1"/>
    </xf>
    <xf numFmtId="176" fontId="52" fillId="0" borderId="8" xfId="12" applyNumberFormat="1" applyFont="1" applyFill="1" applyBorder="1" applyAlignment="1">
      <alignment vertical="center"/>
    </xf>
    <xf numFmtId="0" fontId="52" fillId="0" borderId="5" xfId="11" applyFont="1" applyFill="1" applyBorder="1" applyAlignment="1">
      <alignment horizontal="center" vertical="center" shrinkToFit="1"/>
    </xf>
    <xf numFmtId="0" fontId="52" fillId="0" borderId="25" xfId="11" applyFont="1" applyFill="1" applyBorder="1" applyAlignment="1">
      <alignment vertical="center" shrinkToFit="1"/>
    </xf>
    <xf numFmtId="0" fontId="55" fillId="0" borderId="30" xfId="11" applyFont="1" applyFill="1" applyBorder="1" applyAlignment="1">
      <alignment vertical="center" shrinkToFit="1"/>
    </xf>
    <xf numFmtId="41" fontId="17" fillId="0" borderId="0" xfId="11" applyNumberFormat="1"/>
    <xf numFmtId="0" fontId="50" fillId="0" borderId="201" xfId="11" applyFont="1" applyFill="1" applyBorder="1" applyAlignment="1">
      <alignment vertical="top" wrapText="1"/>
    </xf>
    <xf numFmtId="0" fontId="35" fillId="0" borderId="25" xfId="12" applyNumberFormat="1" applyFont="1" applyFill="1" applyBorder="1" applyAlignment="1">
      <alignment vertical="center" shrinkToFit="1"/>
    </xf>
    <xf numFmtId="0" fontId="35" fillId="0" borderId="6" xfId="12" applyNumberFormat="1" applyFont="1" applyFill="1" applyBorder="1" applyAlignment="1">
      <alignment horizontal="center" vertical="center" shrinkToFit="1"/>
    </xf>
    <xf numFmtId="41" fontId="52" fillId="0" borderId="16" xfId="12" applyFont="1" applyFill="1" applyBorder="1" applyAlignment="1">
      <alignment vertical="center"/>
    </xf>
    <xf numFmtId="0" fontId="52" fillId="0" borderId="12" xfId="12" applyNumberFormat="1" applyFont="1" applyFill="1" applyBorder="1" applyAlignment="1">
      <alignment vertical="center" shrinkToFit="1"/>
    </xf>
    <xf numFmtId="0" fontId="35" fillId="0" borderId="0" xfId="12" applyNumberFormat="1" applyFont="1" applyFill="1" applyBorder="1" applyAlignment="1">
      <alignment horizontal="center" vertical="center" shrinkToFit="1"/>
    </xf>
    <xf numFmtId="0" fontId="35" fillId="0" borderId="12" xfId="12" applyNumberFormat="1" applyFont="1" applyFill="1" applyBorder="1" applyAlignment="1">
      <alignment vertical="center" shrinkToFit="1"/>
    </xf>
    <xf numFmtId="0" fontId="52" fillId="0" borderId="0" xfId="12" applyNumberFormat="1" applyFont="1" applyFill="1" applyBorder="1" applyAlignment="1">
      <alignment horizontal="center" vertical="center" shrinkToFit="1"/>
    </xf>
    <xf numFmtId="41" fontId="35" fillId="0" borderId="10" xfId="12" applyFont="1" applyFill="1" applyBorder="1" applyAlignment="1">
      <alignment vertical="center"/>
    </xf>
    <xf numFmtId="0" fontId="50" fillId="0" borderId="9" xfId="11" applyFont="1" applyFill="1" applyBorder="1" applyAlignment="1">
      <alignment vertical="top" wrapText="1"/>
    </xf>
    <xf numFmtId="0" fontId="35" fillId="0" borderId="4" xfId="12" applyNumberFormat="1" applyFont="1" applyFill="1" applyBorder="1" applyAlignment="1">
      <alignment vertical="center" shrinkToFit="1"/>
    </xf>
    <xf numFmtId="0" fontId="52" fillId="0" borderId="5" xfId="12" applyNumberFormat="1" applyFont="1" applyFill="1" applyBorder="1" applyAlignment="1">
      <alignment horizontal="center" vertical="center" shrinkToFit="1"/>
    </xf>
    <xf numFmtId="41" fontId="35" fillId="0" borderId="11" xfId="12" applyFont="1" applyFill="1" applyBorder="1" applyAlignment="1">
      <alignment vertical="center"/>
    </xf>
    <xf numFmtId="0" fontId="55" fillId="0" borderId="25" xfId="12" applyNumberFormat="1" applyFont="1" applyFill="1" applyBorder="1" applyAlignment="1">
      <alignment horizontal="left" vertical="center"/>
    </xf>
    <xf numFmtId="41" fontId="52" fillId="0" borderId="18" xfId="12" applyFont="1" applyFill="1" applyBorder="1" applyAlignment="1">
      <alignment vertical="center"/>
    </xf>
    <xf numFmtId="41" fontId="132" fillId="0" borderId="0" xfId="12" applyFont="1"/>
    <xf numFmtId="0" fontId="35" fillId="0" borderId="1" xfId="12" applyNumberFormat="1" applyFont="1" applyFill="1" applyBorder="1" applyAlignment="1">
      <alignment horizontal="center" vertical="center" shrinkToFit="1"/>
    </xf>
    <xf numFmtId="41" fontId="35" fillId="0" borderId="18" xfId="12" applyFont="1" applyFill="1" applyBorder="1" applyAlignment="1">
      <alignment vertical="center"/>
    </xf>
    <xf numFmtId="178" fontId="35" fillId="0" borderId="25" xfId="11" applyNumberFormat="1" applyFont="1" applyFill="1" applyBorder="1" applyAlignment="1">
      <alignment vertical="center" shrinkToFit="1"/>
    </xf>
    <xf numFmtId="178" fontId="35" fillId="0" borderId="6" xfId="11" applyNumberFormat="1" applyFont="1" applyFill="1" applyBorder="1" applyAlignment="1">
      <alignment horizontal="center" vertical="center"/>
    </xf>
    <xf numFmtId="178" fontId="52" fillId="0" borderId="16" xfId="12" applyNumberFormat="1" applyFont="1" applyFill="1" applyBorder="1" applyAlignment="1">
      <alignment horizontal="right" vertical="center"/>
    </xf>
    <xf numFmtId="0" fontId="50" fillId="0" borderId="35" xfId="11" applyFont="1" applyFill="1" applyBorder="1" applyAlignment="1">
      <alignment vertical="center"/>
    </xf>
    <xf numFmtId="0" fontId="50" fillId="5" borderId="198" xfId="11" applyFont="1" applyFill="1" applyBorder="1" applyAlignment="1">
      <alignment vertical="center" wrapText="1"/>
    </xf>
    <xf numFmtId="176" fontId="52" fillId="0" borderId="3" xfId="12" applyNumberFormat="1" applyFont="1" applyFill="1" applyBorder="1" applyAlignment="1">
      <alignment horizontal="right" vertical="center"/>
    </xf>
    <xf numFmtId="178" fontId="35" fillId="0" borderId="12" xfId="11" applyNumberFormat="1" applyFont="1" applyFill="1" applyBorder="1" applyAlignment="1">
      <alignment vertical="center" wrapText="1" shrinkToFit="1"/>
    </xf>
    <xf numFmtId="178" fontId="52" fillId="0" borderId="1" xfId="11" applyNumberFormat="1" applyFont="1" applyFill="1" applyBorder="1" applyAlignment="1">
      <alignment horizontal="center" vertical="center"/>
    </xf>
    <xf numFmtId="178" fontId="52" fillId="0" borderId="18" xfId="12" applyNumberFormat="1" applyFont="1" applyFill="1" applyBorder="1" applyAlignment="1">
      <alignment horizontal="right" vertical="center"/>
    </xf>
    <xf numFmtId="0" fontId="50" fillId="0" borderId="29" xfId="11" applyFont="1" applyFill="1" applyBorder="1" applyAlignment="1">
      <alignment vertical="center"/>
    </xf>
    <xf numFmtId="0" fontId="50" fillId="0" borderId="2" xfId="11" applyFont="1" applyFill="1" applyBorder="1" applyAlignment="1">
      <alignment vertical="center" wrapText="1"/>
    </xf>
    <xf numFmtId="176" fontId="52" fillId="0" borderId="2" xfId="12" applyNumberFormat="1" applyFont="1" applyFill="1" applyBorder="1" applyAlignment="1">
      <alignment horizontal="right" vertical="center"/>
    </xf>
    <xf numFmtId="178" fontId="52" fillId="0" borderId="0" xfId="11" applyNumberFormat="1" applyFont="1" applyFill="1" applyBorder="1" applyAlignment="1">
      <alignment horizontal="center" vertical="center"/>
    </xf>
    <xf numFmtId="178" fontId="52" fillId="0" borderId="10" xfId="12" applyNumberFormat="1" applyFont="1" applyFill="1" applyBorder="1" applyAlignment="1">
      <alignment horizontal="right" vertical="center"/>
    </xf>
    <xf numFmtId="0" fontId="50" fillId="0" borderId="8" xfId="11" applyFont="1" applyFill="1" applyBorder="1" applyAlignment="1">
      <alignment vertical="center"/>
    </xf>
    <xf numFmtId="0" fontId="50" fillId="0" borderId="8" xfId="11" applyFont="1" applyFill="1" applyBorder="1" applyAlignment="1">
      <alignment vertical="center" wrapText="1"/>
    </xf>
    <xf numFmtId="178" fontId="35" fillId="0" borderId="4" xfId="11" applyNumberFormat="1" applyFont="1" applyFill="1" applyBorder="1" applyAlignment="1">
      <alignment vertical="center" wrapText="1" shrinkToFit="1"/>
    </xf>
    <xf numFmtId="178" fontId="52" fillId="0" borderId="5" xfId="11" applyNumberFormat="1" applyFont="1" applyFill="1" applyBorder="1" applyAlignment="1">
      <alignment horizontal="center" vertical="center"/>
    </xf>
    <xf numFmtId="178" fontId="52" fillId="0" borderId="11" xfId="12" applyNumberFormat="1" applyFont="1" applyFill="1" applyBorder="1" applyAlignment="1">
      <alignment horizontal="right" vertical="center"/>
    </xf>
    <xf numFmtId="178" fontId="52" fillId="0" borderId="25" xfId="11" applyNumberFormat="1" applyFont="1" applyFill="1" applyBorder="1" applyAlignment="1">
      <alignment vertical="center" shrinkToFit="1"/>
    </xf>
    <xf numFmtId="178" fontId="52" fillId="0" borderId="6" xfId="11" applyNumberFormat="1" applyFont="1" applyFill="1" applyBorder="1" applyAlignment="1">
      <alignment horizontal="center" vertical="center"/>
    </xf>
    <xf numFmtId="0" fontId="50" fillId="5" borderId="202" xfId="11" applyFont="1" applyFill="1" applyBorder="1" applyAlignment="1">
      <alignment vertical="center" wrapText="1"/>
    </xf>
    <xf numFmtId="178" fontId="52" fillId="0" borderId="12" xfId="11" applyNumberFormat="1" applyFont="1" applyFill="1" applyBorder="1" applyAlignment="1">
      <alignment vertical="center" shrinkToFit="1"/>
    </xf>
    <xf numFmtId="178" fontId="35" fillId="0" borderId="12" xfId="11" applyNumberFormat="1" applyFont="1" applyFill="1" applyBorder="1" applyAlignment="1">
      <alignment vertical="center" shrinkToFit="1"/>
    </xf>
    <xf numFmtId="0" fontId="9" fillId="0" borderId="30" xfId="2" applyNumberFormat="1" applyFont="1" applyFill="1" applyBorder="1" applyAlignment="1">
      <alignment vertical="center"/>
    </xf>
    <xf numFmtId="0" fontId="50" fillId="5" borderId="3" xfId="11" applyFont="1" applyFill="1" applyBorder="1" applyAlignment="1">
      <alignment vertical="center" wrapText="1"/>
    </xf>
    <xf numFmtId="178" fontId="52" fillId="0" borderId="30" xfId="11" applyNumberFormat="1" applyFont="1" applyFill="1" applyBorder="1" applyAlignment="1">
      <alignment vertical="center" wrapText="1" shrinkToFit="1"/>
    </xf>
    <xf numFmtId="178" fontId="35" fillId="0" borderId="1" xfId="11" applyNumberFormat="1" applyFont="1" applyFill="1" applyBorder="1" applyAlignment="1">
      <alignment horizontal="center" vertical="center"/>
    </xf>
    <xf numFmtId="0" fontId="50" fillId="0" borderId="0" xfId="11" applyFont="1" applyFill="1" applyBorder="1" applyAlignment="1">
      <alignment vertical="center"/>
    </xf>
    <xf numFmtId="178" fontId="53" fillId="0" borderId="12" xfId="11" applyNumberFormat="1" applyFont="1" applyFill="1" applyBorder="1" applyAlignment="1">
      <alignment vertical="center" wrapText="1" shrinkToFit="1"/>
    </xf>
    <xf numFmtId="178" fontId="35" fillId="0" borderId="0" xfId="11" applyNumberFormat="1" applyFont="1" applyFill="1" applyBorder="1" applyAlignment="1">
      <alignment horizontal="center" vertical="center"/>
    </xf>
    <xf numFmtId="177" fontId="52" fillId="0" borderId="25" xfId="5" applyNumberFormat="1" applyFont="1" applyFill="1" applyBorder="1" applyAlignment="1">
      <alignment vertical="center"/>
    </xf>
    <xf numFmtId="0" fontId="53" fillId="0" borderId="17" xfId="11" applyFont="1" applyFill="1" applyBorder="1" applyAlignment="1">
      <alignment vertical="center"/>
    </xf>
    <xf numFmtId="0" fontId="53" fillId="0" borderId="30" xfId="11" applyFont="1" applyFill="1" applyBorder="1" applyAlignment="1">
      <alignment vertical="center" wrapText="1"/>
    </xf>
    <xf numFmtId="176" fontId="35" fillId="0" borderId="0" xfId="12" applyNumberFormat="1" applyFont="1" applyFill="1" applyBorder="1" applyAlignment="1">
      <alignment horizontal="right" vertical="center"/>
    </xf>
    <xf numFmtId="0" fontId="53" fillId="0" borderId="2" xfId="11" applyFont="1" applyFill="1" applyBorder="1" applyAlignment="1">
      <alignment vertical="center"/>
    </xf>
    <xf numFmtId="0" fontId="53" fillId="0" borderId="200" xfId="11" applyFont="1" applyFill="1" applyBorder="1" applyAlignment="1">
      <alignment vertical="center"/>
    </xf>
    <xf numFmtId="0" fontId="53" fillId="0" borderId="3" xfId="11" applyFont="1" applyFill="1" applyBorder="1" applyAlignment="1">
      <alignment vertical="center" wrapText="1"/>
    </xf>
    <xf numFmtId="0" fontId="53" fillId="0" borderId="199" xfId="11" applyFont="1" applyFill="1" applyBorder="1" applyAlignment="1">
      <alignment vertical="center" wrapText="1"/>
    </xf>
    <xf numFmtId="0" fontId="53" fillId="0" borderId="12" xfId="11" applyFont="1" applyFill="1" applyBorder="1" applyAlignment="1">
      <alignment vertical="center"/>
    </xf>
    <xf numFmtId="0" fontId="53" fillId="0" borderId="200" xfId="11" applyFont="1" applyFill="1" applyBorder="1" applyAlignment="1">
      <alignment vertical="center" wrapText="1"/>
    </xf>
    <xf numFmtId="0" fontId="53" fillId="0" borderId="201" xfId="11" applyFont="1" applyFill="1" applyBorder="1" applyAlignment="1">
      <alignment vertical="center" wrapText="1"/>
    </xf>
    <xf numFmtId="176" fontId="35" fillId="0" borderId="7" xfId="12" applyNumberFormat="1" applyFont="1" applyFill="1" applyBorder="1" applyAlignment="1">
      <alignment vertical="center"/>
    </xf>
    <xf numFmtId="41" fontId="35" fillId="0" borderId="25" xfId="12" applyNumberFormat="1" applyFont="1" applyFill="1" applyBorder="1" applyAlignment="1">
      <alignment vertical="center" shrinkToFit="1"/>
    </xf>
    <xf numFmtId="41" fontId="35" fillId="0" borderId="6" xfId="12" applyNumberFormat="1" applyFont="1" applyFill="1" applyBorder="1" applyAlignment="1">
      <alignment horizontal="center" vertical="center" shrinkToFit="1"/>
    </xf>
    <xf numFmtId="0" fontId="53" fillId="0" borderId="198" xfId="11" applyFont="1" applyFill="1" applyBorder="1" applyAlignment="1">
      <alignment vertical="top" wrapText="1"/>
    </xf>
    <xf numFmtId="0" fontId="53" fillId="0" borderId="3" xfId="11" applyFont="1" applyFill="1" applyBorder="1" applyAlignment="1">
      <alignment vertical="top" wrapText="1"/>
    </xf>
    <xf numFmtId="0" fontId="53" fillId="0" borderId="2" xfId="11" applyFont="1" applyFill="1" applyBorder="1" applyAlignment="1">
      <alignment vertical="top" wrapText="1"/>
    </xf>
    <xf numFmtId="0" fontId="53" fillId="0" borderId="201" xfId="11" applyFont="1" applyFill="1" applyBorder="1" applyAlignment="1">
      <alignment vertical="top" wrapText="1"/>
    </xf>
    <xf numFmtId="176" fontId="35" fillId="0" borderId="2" xfId="12" applyNumberFormat="1" applyFont="1" applyFill="1" applyBorder="1" applyAlignment="1">
      <alignment vertical="center"/>
    </xf>
    <xf numFmtId="0" fontId="53" fillId="0" borderId="207" xfId="11" applyFont="1" applyFill="1" applyBorder="1" applyAlignment="1">
      <alignment vertical="center"/>
    </xf>
    <xf numFmtId="0" fontId="53" fillId="0" borderId="199" xfId="11" applyFont="1" applyFill="1" applyBorder="1" applyAlignment="1">
      <alignment vertical="center"/>
    </xf>
    <xf numFmtId="0" fontId="53" fillId="0" borderId="199" xfId="11" applyFont="1" applyFill="1" applyBorder="1" applyAlignment="1">
      <alignment vertical="top" wrapText="1"/>
    </xf>
    <xf numFmtId="0" fontId="53" fillId="0" borderId="8" xfId="11" applyFont="1" applyFill="1" applyBorder="1" applyAlignment="1">
      <alignment vertical="top" wrapText="1"/>
    </xf>
    <xf numFmtId="176" fontId="35" fillId="0" borderId="8" xfId="12" applyNumberFormat="1" applyFont="1" applyFill="1" applyBorder="1" applyAlignment="1">
      <alignment vertical="center"/>
    </xf>
    <xf numFmtId="0" fontId="35" fillId="0" borderId="208" xfId="11" applyFont="1" applyFill="1" applyBorder="1" applyAlignment="1">
      <alignment vertical="center" shrinkToFit="1"/>
    </xf>
    <xf numFmtId="0" fontId="35" fillId="0" borderId="209" xfId="11" applyFont="1" applyFill="1" applyBorder="1" applyAlignment="1">
      <alignment horizontal="center" vertical="center" shrinkToFit="1"/>
    </xf>
    <xf numFmtId="41" fontId="35" fillId="0" borderId="210" xfId="12" applyFont="1" applyFill="1" applyBorder="1" applyAlignment="1">
      <alignment horizontal="right" vertical="center"/>
    </xf>
    <xf numFmtId="0" fontId="53" fillId="0" borderId="211" xfId="11" applyFont="1" applyFill="1" applyBorder="1" applyAlignment="1">
      <alignment vertical="center"/>
    </xf>
    <xf numFmtId="0" fontId="53" fillId="0" borderId="212" xfId="11" applyFont="1" applyFill="1" applyBorder="1" applyAlignment="1">
      <alignment vertical="center"/>
    </xf>
    <xf numFmtId="0" fontId="53" fillId="0" borderId="200" xfId="11" applyFont="1" applyFill="1" applyBorder="1" applyAlignment="1">
      <alignment vertical="top" wrapText="1"/>
    </xf>
    <xf numFmtId="0" fontId="56" fillId="0" borderId="12" xfId="11" applyFont="1" applyFill="1" applyBorder="1" applyAlignment="1">
      <alignment vertical="center" shrinkToFit="1"/>
    </xf>
    <xf numFmtId="0" fontId="53" fillId="0" borderId="3" xfId="11" applyFont="1" applyFill="1" applyBorder="1" applyAlignment="1">
      <alignment vertical="center"/>
    </xf>
    <xf numFmtId="0" fontId="53" fillId="0" borderId="198" xfId="11" applyFont="1" applyFill="1" applyBorder="1" applyAlignment="1">
      <alignment vertical="center" wrapText="1"/>
    </xf>
    <xf numFmtId="178" fontId="35" fillId="0" borderId="10" xfId="12" applyNumberFormat="1" applyFont="1" applyFill="1" applyBorder="1" applyAlignment="1">
      <alignment horizontal="right" vertical="center"/>
    </xf>
    <xf numFmtId="0" fontId="53" fillId="0" borderId="202" xfId="11" applyFont="1" applyFill="1" applyBorder="1" applyAlignment="1">
      <alignment vertical="center"/>
    </xf>
    <xf numFmtId="178" fontId="52" fillId="0" borderId="30" xfId="11" applyNumberFormat="1" applyFont="1" applyFill="1" applyBorder="1" applyAlignment="1">
      <alignment vertical="center" shrinkToFit="1"/>
    </xf>
    <xf numFmtId="0" fontId="53" fillId="0" borderId="8" xfId="11" applyFont="1" applyFill="1" applyBorder="1" applyAlignment="1">
      <alignment vertical="center" wrapText="1"/>
    </xf>
    <xf numFmtId="178" fontId="35" fillId="0" borderId="4" xfId="11" applyNumberFormat="1" applyFont="1" applyFill="1" applyBorder="1" applyAlignment="1">
      <alignment vertical="center" shrinkToFit="1"/>
    </xf>
    <xf numFmtId="178" fontId="35" fillId="0" borderId="5" xfId="11" applyNumberFormat="1" applyFont="1" applyFill="1" applyBorder="1" applyAlignment="1">
      <alignment horizontal="center" vertical="center"/>
    </xf>
    <xf numFmtId="178" fontId="35" fillId="0" borderId="11" xfId="12" applyNumberFormat="1" applyFont="1" applyFill="1" applyBorder="1" applyAlignment="1">
      <alignment horizontal="right" vertical="center"/>
    </xf>
    <xf numFmtId="0" fontId="35" fillId="0" borderId="29" xfId="11" applyFont="1" applyBorder="1" applyAlignment="1">
      <alignment vertical="center"/>
    </xf>
    <xf numFmtId="0" fontId="35" fillId="0" borderId="25" xfId="11" applyFont="1" applyBorder="1" applyAlignment="1">
      <alignment vertical="top"/>
    </xf>
    <xf numFmtId="0" fontId="35" fillId="0" borderId="32" xfId="11" applyFont="1" applyBorder="1" applyAlignment="1">
      <alignment vertical="top"/>
    </xf>
    <xf numFmtId="176" fontId="56" fillId="0" borderId="7" xfId="12" applyNumberFormat="1" applyFont="1" applyBorder="1" applyAlignment="1">
      <alignment horizontal="right" vertical="center"/>
    </xf>
    <xf numFmtId="0" fontId="35" fillId="0" borderId="25" xfId="12" applyNumberFormat="1" applyFont="1" applyBorder="1" applyAlignment="1">
      <alignment horizontal="left" vertical="center"/>
    </xf>
    <xf numFmtId="0" fontId="35" fillId="0" borderId="6" xfId="12" applyNumberFormat="1" applyFont="1" applyBorder="1" applyAlignment="1">
      <alignment horizontal="center" vertical="center"/>
    </xf>
    <xf numFmtId="41" fontId="35" fillId="0" borderId="16" xfId="12" applyFont="1" applyBorder="1" applyAlignment="1">
      <alignment vertical="center"/>
    </xf>
    <xf numFmtId="0" fontId="17" fillId="0" borderId="0" xfId="11" applyFont="1"/>
    <xf numFmtId="0" fontId="35" fillId="0" borderId="3" xfId="11" applyFont="1" applyBorder="1" applyAlignment="1">
      <alignment vertical="center"/>
    </xf>
    <xf numFmtId="176" fontId="56" fillId="0" borderId="3" xfId="12" applyNumberFormat="1" applyFont="1" applyBorder="1" applyAlignment="1">
      <alignment horizontal="right" vertical="center"/>
    </xf>
    <xf numFmtId="0" fontId="55" fillId="0" borderId="30" xfId="12" applyNumberFormat="1" applyFont="1" applyBorder="1" applyAlignment="1">
      <alignment horizontal="left" vertical="center"/>
    </xf>
    <xf numFmtId="0" fontId="56" fillId="0" borderId="1" xfId="11" applyFont="1" applyBorder="1" applyAlignment="1">
      <alignment horizontal="center" vertical="center"/>
    </xf>
    <xf numFmtId="41" fontId="55" fillId="0" borderId="18" xfId="12" applyFont="1" applyBorder="1" applyAlignment="1">
      <alignment horizontal="left" vertical="center"/>
    </xf>
    <xf numFmtId="0" fontId="35" fillId="0" borderId="2" xfId="11" applyFont="1" applyBorder="1" applyAlignment="1">
      <alignment vertical="top"/>
    </xf>
    <xf numFmtId="176" fontId="35" fillId="0" borderId="2" xfId="12" applyNumberFormat="1" applyFont="1" applyBorder="1" applyAlignment="1">
      <alignment horizontal="right" vertical="center"/>
    </xf>
    <xf numFmtId="0" fontId="56" fillId="0" borderId="12" xfId="12" applyNumberFormat="1" applyFont="1" applyBorder="1" applyAlignment="1">
      <alignment vertical="center"/>
    </xf>
    <xf numFmtId="0" fontId="56" fillId="0" borderId="0" xfId="12" applyNumberFormat="1" applyFont="1" applyBorder="1" applyAlignment="1">
      <alignment horizontal="center" vertical="center"/>
    </xf>
    <xf numFmtId="41" fontId="55" fillId="0" borderId="10" xfId="12" applyFont="1" applyBorder="1" applyAlignment="1">
      <alignment vertical="center"/>
    </xf>
    <xf numFmtId="0" fontId="56" fillId="0" borderId="12" xfId="13" applyFont="1" applyBorder="1" applyAlignment="1">
      <alignment vertical="center"/>
    </xf>
    <xf numFmtId="0" fontId="56" fillId="0" borderId="0" xfId="11" applyFont="1" applyBorder="1" applyAlignment="1">
      <alignment horizontal="center" vertical="center"/>
    </xf>
    <xf numFmtId="0" fontId="35" fillId="0" borderId="29" xfId="11" applyFont="1" applyBorder="1" applyAlignment="1">
      <alignment vertical="top"/>
    </xf>
    <xf numFmtId="0" fontId="56" fillId="0" borderId="12" xfId="13" applyFont="1" applyBorder="1" applyAlignment="1">
      <alignment horizontal="left" vertical="center" shrinkToFit="1"/>
    </xf>
    <xf numFmtId="0" fontId="35" fillId="0" borderId="12" xfId="11" applyFont="1" applyBorder="1" applyAlignment="1">
      <alignment vertical="center"/>
    </xf>
    <xf numFmtId="0" fontId="35" fillId="0" borderId="25" xfId="11" applyFont="1" applyBorder="1" applyAlignment="1">
      <alignment vertical="center"/>
    </xf>
    <xf numFmtId="0" fontId="35" fillId="0" borderId="32" xfId="11" applyFont="1" applyBorder="1" applyAlignment="1">
      <alignment vertical="center"/>
    </xf>
    <xf numFmtId="41" fontId="56" fillId="0" borderId="25" xfId="12" applyNumberFormat="1" applyFont="1" applyBorder="1" applyAlignment="1">
      <alignment vertical="center" shrinkToFit="1"/>
    </xf>
    <xf numFmtId="41" fontId="56" fillId="0" borderId="6" xfId="12" applyNumberFormat="1" applyFont="1" applyBorder="1" applyAlignment="1">
      <alignment horizontal="center" vertical="center" shrinkToFit="1"/>
    </xf>
    <xf numFmtId="41" fontId="56" fillId="0" borderId="16" xfId="12" applyFont="1" applyBorder="1" applyAlignment="1">
      <alignment horizontal="right" vertical="center"/>
    </xf>
    <xf numFmtId="176" fontId="56" fillId="0" borderId="3" xfId="12" applyNumberFormat="1" applyFont="1" applyBorder="1" applyAlignment="1">
      <alignment vertical="center"/>
    </xf>
    <xf numFmtId="176" fontId="35" fillId="0" borderId="3" xfId="12" applyNumberFormat="1" applyFont="1" applyBorder="1" applyAlignment="1">
      <alignment vertical="center"/>
    </xf>
    <xf numFmtId="0" fontId="55" fillId="0" borderId="1" xfId="11" applyFont="1" applyBorder="1" applyAlignment="1">
      <alignment vertical="center" shrinkToFit="1"/>
    </xf>
    <xf numFmtId="0" fontId="56" fillId="0" borderId="1" xfId="11" applyFont="1" applyBorder="1" applyAlignment="1">
      <alignment horizontal="center" vertical="center" shrinkToFit="1"/>
    </xf>
    <xf numFmtId="41" fontId="55" fillId="0" borderId="18" xfId="12" applyFont="1" applyBorder="1" applyAlignment="1">
      <alignment horizontal="right" vertical="center"/>
    </xf>
    <xf numFmtId="9" fontId="34" fillId="0" borderId="0" xfId="11" applyNumberFormat="1" applyFont="1" applyAlignment="1">
      <alignment vertical="center"/>
    </xf>
    <xf numFmtId="176" fontId="35" fillId="0" borderId="29" xfId="12" applyNumberFormat="1" applyFont="1" applyBorder="1" applyAlignment="1">
      <alignment vertical="center"/>
    </xf>
    <xf numFmtId="41" fontId="56" fillId="0" borderId="0" xfId="12" applyNumberFormat="1" applyFont="1" applyBorder="1" applyAlignment="1">
      <alignment horizontal="left" vertical="center" shrinkToFit="1"/>
    </xf>
    <xf numFmtId="41" fontId="56" fillId="0" borderId="10" xfId="12" applyFont="1" applyBorder="1" applyAlignment="1">
      <alignment horizontal="right" vertical="center"/>
    </xf>
    <xf numFmtId="41" fontId="34" fillId="0" borderId="0" xfId="92" applyFont="1" applyAlignment="1">
      <alignment vertical="center"/>
    </xf>
    <xf numFmtId="41" fontId="56" fillId="0" borderId="0" xfId="12" applyNumberFormat="1" applyFont="1" applyFill="1" applyBorder="1" applyAlignment="1">
      <alignment horizontal="left" vertical="center" shrinkToFit="1"/>
    </xf>
    <xf numFmtId="0" fontId="56" fillId="0" borderId="0" xfId="11" applyFont="1" applyFill="1" applyBorder="1" applyAlignment="1">
      <alignment horizontal="center" vertical="center"/>
    </xf>
    <xf numFmtId="0" fontId="56" fillId="0" borderId="3" xfId="11" applyFont="1" applyFill="1" applyBorder="1" applyAlignment="1">
      <alignment vertical="center"/>
    </xf>
    <xf numFmtId="176" fontId="56" fillId="0" borderId="3" xfId="12" applyNumberFormat="1" applyFont="1" applyFill="1" applyBorder="1" applyAlignment="1">
      <alignment vertical="center"/>
    </xf>
    <xf numFmtId="176" fontId="35" fillId="0" borderId="35" xfId="12" applyNumberFormat="1" applyFont="1" applyBorder="1" applyAlignment="1">
      <alignment vertical="center"/>
    </xf>
    <xf numFmtId="178" fontId="55" fillId="0" borderId="30" xfId="12" applyNumberFormat="1" applyFont="1" applyFill="1" applyBorder="1" applyAlignment="1">
      <alignment vertical="center"/>
    </xf>
    <xf numFmtId="178" fontId="56" fillId="0" borderId="1" xfId="11" quotePrefix="1" applyNumberFormat="1" applyFont="1" applyFill="1" applyBorder="1" applyAlignment="1">
      <alignment horizontal="center" vertical="center"/>
    </xf>
    <xf numFmtId="178" fontId="55" fillId="0" borderId="18" xfId="12" applyNumberFormat="1" applyFont="1" applyFill="1" applyBorder="1" applyAlignment="1">
      <alignment vertical="center"/>
    </xf>
    <xf numFmtId="176" fontId="56" fillId="0" borderId="2" xfId="12" applyNumberFormat="1" applyFont="1" applyFill="1" applyBorder="1" applyAlignment="1">
      <alignment vertical="center"/>
    </xf>
    <xf numFmtId="176" fontId="56" fillId="0" borderId="2" xfId="12" applyNumberFormat="1" applyFont="1" applyFill="1" applyBorder="1" applyAlignment="1">
      <alignment horizontal="right" vertical="center"/>
    </xf>
    <xf numFmtId="0" fontId="56" fillId="0" borderId="0" xfId="11" applyFont="1" applyBorder="1" applyAlignment="1">
      <alignment vertical="center" shrinkToFit="1"/>
    </xf>
    <xf numFmtId="0" fontId="35" fillId="0" borderId="3" xfId="11" applyFont="1" applyBorder="1" applyAlignment="1">
      <alignment vertical="top"/>
    </xf>
    <xf numFmtId="176" fontId="56" fillId="0" borderId="35" xfId="12" applyNumberFormat="1" applyFont="1" applyBorder="1" applyAlignment="1">
      <alignment vertical="center"/>
    </xf>
    <xf numFmtId="41" fontId="55" fillId="0" borderId="1" xfId="12" applyNumberFormat="1" applyFont="1" applyBorder="1" applyAlignment="1">
      <alignment horizontal="left" vertical="center" shrinkToFit="1"/>
    </xf>
    <xf numFmtId="41" fontId="56" fillId="0" borderId="12" xfId="12" applyNumberFormat="1" applyFont="1" applyBorder="1" applyAlignment="1">
      <alignment horizontal="left" vertical="center" shrinkToFit="1"/>
    </xf>
    <xf numFmtId="176" fontId="35" fillId="0" borderId="2" xfId="12" applyNumberFormat="1" applyFont="1" applyBorder="1" applyAlignment="1">
      <alignment vertical="center"/>
    </xf>
    <xf numFmtId="0" fontId="56" fillId="0" borderId="12" xfId="11" applyFont="1" applyBorder="1" applyAlignment="1">
      <alignment horizontal="left" vertical="center" shrinkToFit="1"/>
    </xf>
    <xf numFmtId="0" fontId="56" fillId="0" borderId="0" xfId="11" applyFont="1" applyBorder="1" applyAlignment="1">
      <alignment horizontal="center" vertical="center" shrinkToFit="1"/>
    </xf>
    <xf numFmtId="0" fontId="133" fillId="0" borderId="0" xfId="11" applyFont="1" applyAlignment="1">
      <alignment horizontal="center" vertical="center"/>
    </xf>
    <xf numFmtId="0" fontId="55" fillId="0" borderId="30" xfId="11" applyFont="1" applyBorder="1" applyAlignment="1">
      <alignment horizontal="left" vertical="center" shrinkToFit="1"/>
    </xf>
    <xf numFmtId="41" fontId="55" fillId="0" borderId="18" xfId="12" applyFont="1" applyBorder="1" applyAlignment="1">
      <alignment vertical="center"/>
    </xf>
    <xf numFmtId="41" fontId="133" fillId="0" borderId="0" xfId="12" applyFont="1" applyAlignment="1">
      <alignment horizontal="center" vertical="center"/>
    </xf>
    <xf numFmtId="41" fontId="133" fillId="0" borderId="0" xfId="11" applyNumberFormat="1" applyFont="1" applyAlignment="1">
      <alignment horizontal="center" vertical="center"/>
    </xf>
    <xf numFmtId="0" fontId="56" fillId="0" borderId="0" xfId="11" applyFont="1" applyBorder="1" applyAlignment="1">
      <alignment horizontal="justify" vertical="center" wrapText="1"/>
    </xf>
    <xf numFmtId="0" fontId="35" fillId="0" borderId="8" xfId="11" applyFont="1" applyBorder="1" applyAlignment="1">
      <alignment vertical="center"/>
    </xf>
    <xf numFmtId="176" fontId="35" fillId="0" borderId="8" xfId="12" applyNumberFormat="1" applyFont="1" applyBorder="1" applyAlignment="1">
      <alignment vertical="center"/>
    </xf>
    <xf numFmtId="0" fontId="56" fillId="0" borderId="4" xfId="12" applyNumberFormat="1" applyFont="1" applyFill="1" applyBorder="1" applyAlignment="1">
      <alignment vertical="center"/>
    </xf>
    <xf numFmtId="0" fontId="56" fillId="0" borderId="5" xfId="11" applyFont="1" applyBorder="1" applyAlignment="1">
      <alignment horizontal="center" vertical="center"/>
    </xf>
    <xf numFmtId="41" fontId="56" fillId="0" borderId="11" xfId="12" applyFont="1" applyBorder="1" applyAlignment="1">
      <alignment horizontal="right" vertical="center"/>
    </xf>
    <xf numFmtId="0" fontId="55" fillId="0" borderId="12" xfId="11" applyFont="1" applyBorder="1" applyAlignment="1">
      <alignment horizontal="left" vertical="center" shrinkToFit="1"/>
    </xf>
    <xf numFmtId="176" fontId="14" fillId="0" borderId="3" xfId="12" applyNumberFormat="1" applyFont="1" applyBorder="1" applyAlignment="1">
      <alignment vertical="center"/>
    </xf>
    <xf numFmtId="0" fontId="52" fillId="0" borderId="30" xfId="11" applyFont="1" applyBorder="1" applyAlignment="1">
      <alignment vertical="center"/>
    </xf>
    <xf numFmtId="176" fontId="56" fillId="0" borderId="32" xfId="12" applyNumberFormat="1" applyFont="1" applyFill="1" applyBorder="1" applyAlignment="1">
      <alignment vertical="center"/>
    </xf>
    <xf numFmtId="176" fontId="35" fillId="0" borderId="7" xfId="12" applyNumberFormat="1" applyFont="1" applyBorder="1" applyAlignment="1">
      <alignment vertical="center"/>
    </xf>
    <xf numFmtId="0" fontId="56" fillId="0" borderId="6" xfId="11" applyFont="1" applyBorder="1" applyAlignment="1">
      <alignment vertical="center" shrinkToFit="1"/>
    </xf>
    <xf numFmtId="0" fontId="56" fillId="0" borderId="6" xfId="11" applyFont="1" applyBorder="1" applyAlignment="1">
      <alignment horizontal="center" vertical="center"/>
    </xf>
    <xf numFmtId="0" fontId="55" fillId="0" borderId="0" xfId="11" applyFont="1" applyBorder="1" applyAlignment="1">
      <alignment vertical="center" shrinkToFit="1"/>
    </xf>
    <xf numFmtId="41" fontId="55" fillId="0" borderId="10" xfId="12" applyFont="1" applyBorder="1" applyAlignment="1">
      <alignment horizontal="right" vertical="center"/>
    </xf>
    <xf numFmtId="41" fontId="56" fillId="0" borderId="10" xfId="12" applyFont="1" applyFill="1" applyBorder="1" applyAlignment="1">
      <alignment vertical="center"/>
    </xf>
    <xf numFmtId="0" fontId="35" fillId="0" borderId="4" xfId="11" applyFont="1" applyBorder="1" applyAlignment="1">
      <alignment vertical="center"/>
    </xf>
    <xf numFmtId="176" fontId="56" fillId="0" borderId="9" xfId="12" applyNumberFormat="1" applyFont="1" applyBorder="1" applyAlignment="1">
      <alignment vertical="center"/>
    </xf>
    <xf numFmtId="0" fontId="56" fillId="0" borderId="4" xfId="11" applyFont="1" applyFill="1" applyBorder="1" applyAlignment="1">
      <alignment vertical="center"/>
    </xf>
    <xf numFmtId="176" fontId="56" fillId="0" borderId="7" xfId="12" applyNumberFormat="1" applyFont="1" applyFill="1" applyBorder="1" applyAlignment="1">
      <alignment vertical="center"/>
    </xf>
    <xf numFmtId="176" fontId="56" fillId="0" borderId="7" xfId="12" applyNumberFormat="1" applyFont="1" applyFill="1" applyBorder="1" applyAlignment="1">
      <alignment horizontal="right" vertical="center"/>
    </xf>
    <xf numFmtId="0" fontId="56" fillId="0" borderId="12" xfId="11" applyFont="1" applyFill="1" applyBorder="1" applyAlignment="1">
      <alignment vertical="center"/>
    </xf>
    <xf numFmtId="176" fontId="56" fillId="0" borderId="3" xfId="12" applyNumberFormat="1" applyFont="1" applyFill="1" applyBorder="1" applyAlignment="1">
      <alignment horizontal="right" vertical="center"/>
    </xf>
    <xf numFmtId="0" fontId="55" fillId="0" borderId="30" xfId="11" applyFont="1" applyFill="1" applyBorder="1" applyAlignment="1">
      <alignment vertical="center"/>
    </xf>
    <xf numFmtId="0" fontId="56" fillId="0" borderId="25" xfId="11" applyFont="1" applyFill="1" applyBorder="1" applyAlignment="1">
      <alignment vertical="center"/>
    </xf>
    <xf numFmtId="0" fontId="56" fillId="0" borderId="32" xfId="11" applyFont="1" applyFill="1" applyBorder="1" applyAlignment="1">
      <alignment vertical="center"/>
    </xf>
    <xf numFmtId="178" fontId="56" fillId="0" borderId="25" xfId="12" applyNumberFormat="1" applyFont="1" applyFill="1" applyBorder="1" applyAlignment="1">
      <alignment vertical="center"/>
    </xf>
    <xf numFmtId="178" fontId="56" fillId="0" borderId="6" xfId="11" quotePrefix="1" applyNumberFormat="1" applyFont="1" applyFill="1" applyBorder="1" applyAlignment="1">
      <alignment horizontal="center" vertical="center"/>
    </xf>
    <xf numFmtId="178" fontId="56" fillId="0" borderId="16" xfId="12" applyNumberFormat="1" applyFont="1" applyFill="1" applyBorder="1" applyAlignment="1">
      <alignment vertical="center"/>
    </xf>
    <xf numFmtId="178" fontId="55" fillId="0" borderId="12" xfId="12" applyNumberFormat="1" applyFont="1" applyFill="1" applyBorder="1" applyAlignment="1">
      <alignment vertical="center"/>
    </xf>
    <xf numFmtId="178" fontId="56" fillId="0" borderId="0" xfId="11" quotePrefix="1" applyNumberFormat="1" applyFont="1" applyFill="1" applyBorder="1" applyAlignment="1">
      <alignment horizontal="center" vertical="center"/>
    </xf>
    <xf numFmtId="178" fontId="55" fillId="0" borderId="10" xfId="12" applyNumberFormat="1" applyFont="1" applyFill="1" applyBorder="1" applyAlignment="1">
      <alignment vertical="center"/>
    </xf>
    <xf numFmtId="0" fontId="56" fillId="0" borderId="8" xfId="11" applyFont="1" applyFill="1" applyBorder="1" applyAlignment="1">
      <alignment vertical="center"/>
    </xf>
    <xf numFmtId="176" fontId="56" fillId="0" borderId="8" xfId="12" applyNumberFormat="1" applyFont="1" applyFill="1" applyBorder="1" applyAlignment="1">
      <alignment vertical="center"/>
    </xf>
    <xf numFmtId="176" fontId="56" fillId="0" borderId="8" xfId="12" applyNumberFormat="1" applyFont="1" applyFill="1" applyBorder="1" applyAlignment="1">
      <alignment horizontal="right" vertical="center"/>
    </xf>
    <xf numFmtId="0" fontId="56" fillId="0" borderId="5" xfId="11" applyFont="1" applyBorder="1" applyAlignment="1">
      <alignment vertical="center" shrinkToFit="1"/>
    </xf>
    <xf numFmtId="41" fontId="56" fillId="0" borderId="11" xfId="12" applyFont="1" applyBorder="1" applyAlignment="1">
      <alignment vertical="center"/>
    </xf>
    <xf numFmtId="0" fontId="50" fillId="0" borderId="17" xfId="11" applyFont="1" applyBorder="1" applyAlignment="1">
      <alignment vertical="center"/>
    </xf>
    <xf numFmtId="177" fontId="35" fillId="0" borderId="29" xfId="5" applyNumberFormat="1" applyFont="1" applyBorder="1" applyAlignment="1">
      <alignment vertical="center"/>
    </xf>
    <xf numFmtId="177" fontId="35" fillId="0" borderId="2" xfId="5" applyNumberFormat="1" applyFont="1" applyBorder="1" applyAlignment="1">
      <alignment horizontal="left" vertical="center"/>
    </xf>
    <xf numFmtId="177" fontId="35" fillId="0" borderId="3" xfId="5" applyNumberFormat="1" applyFont="1" applyBorder="1" applyAlignment="1">
      <alignment horizontal="left" vertical="center"/>
    </xf>
    <xf numFmtId="177" fontId="35" fillId="0" borderId="25" xfId="5" applyNumberFormat="1" applyFont="1" applyBorder="1" applyAlignment="1">
      <alignment vertical="center"/>
    </xf>
    <xf numFmtId="177" fontId="35" fillId="0" borderId="32" xfId="5" applyNumberFormat="1" applyFont="1" applyBorder="1" applyAlignment="1">
      <alignment vertical="center"/>
    </xf>
    <xf numFmtId="176" fontId="14" fillId="0" borderId="7" xfId="12" applyNumberFormat="1" applyFont="1" applyBorder="1" applyAlignment="1">
      <alignment vertical="center"/>
    </xf>
    <xf numFmtId="177" fontId="35" fillId="0" borderId="25" xfId="12" applyNumberFormat="1" applyFont="1" applyBorder="1" applyAlignment="1">
      <alignment vertical="center"/>
    </xf>
    <xf numFmtId="177" fontId="35" fillId="0" borderId="6" xfId="12" applyNumberFormat="1" applyFont="1" applyBorder="1" applyAlignment="1">
      <alignment horizontal="center" vertical="center"/>
    </xf>
    <xf numFmtId="177" fontId="35" fillId="0" borderId="16" xfId="5" applyNumberFormat="1" applyFont="1" applyBorder="1" applyAlignment="1">
      <alignment vertical="center"/>
    </xf>
    <xf numFmtId="177" fontId="35" fillId="0" borderId="2" xfId="5" applyNumberFormat="1" applyFont="1" applyBorder="1" applyAlignment="1">
      <alignment vertical="center"/>
    </xf>
    <xf numFmtId="177" fontId="35" fillId="0" borderId="3" xfId="5" applyNumberFormat="1" applyFont="1" applyBorder="1" applyAlignment="1">
      <alignment vertical="center"/>
    </xf>
    <xf numFmtId="177" fontId="52" fillId="0" borderId="30" xfId="5" applyNumberFormat="1" applyFont="1" applyBorder="1" applyAlignment="1">
      <alignment vertical="center"/>
    </xf>
    <xf numFmtId="177" fontId="35" fillId="0" borderId="1" xfId="5" applyNumberFormat="1" applyFont="1" applyBorder="1" applyAlignment="1">
      <alignment horizontal="center" vertical="center"/>
    </xf>
    <xf numFmtId="177" fontId="52" fillId="0" borderId="18" xfId="12" applyNumberFormat="1" applyFont="1" applyBorder="1" applyAlignment="1">
      <alignment vertical="center"/>
    </xf>
    <xf numFmtId="177" fontId="35" fillId="0" borderId="2" xfId="5" applyNumberFormat="1" applyFont="1" applyBorder="1" applyAlignment="1">
      <alignment vertical="center" wrapText="1"/>
    </xf>
    <xf numFmtId="41" fontId="35" fillId="0" borderId="2" xfId="12" applyFont="1" applyBorder="1" applyAlignment="1">
      <alignment vertical="center"/>
    </xf>
    <xf numFmtId="184" fontId="35" fillId="0" borderId="2" xfId="12" applyNumberFormat="1" applyFont="1" applyBorder="1" applyAlignment="1">
      <alignment vertical="center"/>
    </xf>
    <xf numFmtId="177" fontId="53" fillId="0" borderId="0" xfId="5" applyNumberFormat="1" applyFont="1" applyBorder="1" applyAlignment="1">
      <alignment vertical="center"/>
    </xf>
    <xf numFmtId="177" fontId="35" fillId="0" borderId="0" xfId="5" applyNumberFormat="1" applyFont="1" applyBorder="1" applyAlignment="1">
      <alignment horizontal="center" vertical="center"/>
    </xf>
    <xf numFmtId="177" fontId="35" fillId="0" borderId="10" xfId="12" applyNumberFormat="1" applyFont="1" applyBorder="1" applyAlignment="1">
      <alignment vertical="center"/>
    </xf>
    <xf numFmtId="177" fontId="50" fillId="0" borderId="0" xfId="5" applyNumberFormat="1" applyFont="1" applyBorder="1" applyAlignment="1">
      <alignment vertical="center"/>
    </xf>
    <xf numFmtId="41" fontId="50" fillId="5" borderId="2" xfId="12" applyFont="1" applyFill="1" applyBorder="1" applyAlignment="1">
      <alignment vertical="center"/>
    </xf>
    <xf numFmtId="41" fontId="50" fillId="0" borderId="2" xfId="12" applyFont="1" applyBorder="1" applyAlignment="1">
      <alignment vertical="center"/>
    </xf>
    <xf numFmtId="176" fontId="50" fillId="0" borderId="2" xfId="12" applyNumberFormat="1" applyFont="1" applyBorder="1" applyAlignment="1">
      <alignment vertical="center"/>
    </xf>
    <xf numFmtId="41" fontId="34" fillId="0" borderId="0" xfId="12" applyNumberFormat="1" applyFont="1" applyBorder="1" applyAlignment="1">
      <alignment horizontal="center" vertical="center"/>
    </xf>
    <xf numFmtId="41" fontId="35" fillId="0" borderId="10" xfId="12" applyFont="1" applyBorder="1" applyAlignment="1">
      <alignment vertical="center"/>
    </xf>
    <xf numFmtId="0" fontId="50" fillId="0" borderId="0" xfId="12" applyNumberFormat="1" applyFont="1" applyBorder="1" applyAlignment="1">
      <alignment horizontal="left" vertical="center"/>
    </xf>
    <xf numFmtId="0" fontId="50" fillId="0" borderId="19" xfId="11" applyFont="1" applyBorder="1" applyAlignment="1">
      <alignment vertical="center"/>
    </xf>
    <xf numFmtId="177" fontId="35" fillId="0" borderId="74" xfId="5" applyNumberFormat="1" applyFont="1" applyBorder="1" applyAlignment="1">
      <alignment vertical="center"/>
    </xf>
    <xf numFmtId="177" fontId="35" fillId="0" borderId="20" xfId="5" applyNumberFormat="1" applyFont="1" applyBorder="1" applyAlignment="1">
      <alignment vertical="center"/>
    </xf>
    <xf numFmtId="177" fontId="35" fillId="0" borderId="125" xfId="5" applyNumberFormat="1" applyFont="1" applyBorder="1" applyAlignment="1">
      <alignment vertical="center"/>
    </xf>
    <xf numFmtId="176" fontId="56" fillId="0" borderId="125" xfId="12" applyNumberFormat="1" applyFont="1" applyBorder="1" applyAlignment="1">
      <alignment vertical="center"/>
    </xf>
    <xf numFmtId="176" fontId="14" fillId="0" borderId="125" xfId="12" applyNumberFormat="1" applyFont="1" applyBorder="1" applyAlignment="1">
      <alignment vertical="center"/>
    </xf>
    <xf numFmtId="177" fontId="52" fillId="0" borderId="213" xfId="5" applyNumberFormat="1" applyFont="1" applyBorder="1" applyAlignment="1">
      <alignment vertical="center"/>
    </xf>
    <xf numFmtId="177" fontId="35" fillId="0" borderId="214" xfId="5" applyNumberFormat="1" applyFont="1" applyBorder="1" applyAlignment="1">
      <alignment horizontal="center" vertical="center"/>
    </xf>
    <xf numFmtId="177" fontId="52" fillId="0" borderId="215" xfId="12" applyNumberFormat="1" applyFont="1" applyBorder="1" applyAlignment="1">
      <alignment vertical="center"/>
    </xf>
    <xf numFmtId="0" fontId="52" fillId="0" borderId="7" xfId="3" applyNumberFormat="1" applyFont="1" applyFill="1" applyBorder="1" applyAlignment="1">
      <alignment vertical="center"/>
    </xf>
    <xf numFmtId="0" fontId="52" fillId="0" borderId="39" xfId="3" applyNumberFormat="1" applyFont="1" applyFill="1" applyBorder="1" applyAlignment="1">
      <alignment vertical="center"/>
    </xf>
    <xf numFmtId="10" fontId="35" fillId="2" borderId="0" xfId="2" applyNumberFormat="1" applyFont="1" applyFill="1" applyBorder="1" applyAlignment="1">
      <alignment horizontal="center" vertical="center"/>
    </xf>
    <xf numFmtId="0" fontId="56" fillId="0" borderId="0" xfId="3" applyNumberFormat="1" applyFont="1" applyFill="1" applyBorder="1" applyAlignment="1">
      <alignment horizontal="center" vertical="center"/>
    </xf>
    <xf numFmtId="0" fontId="52" fillId="0" borderId="30" xfId="2" applyNumberFormat="1" applyFont="1" applyFill="1" applyBorder="1" applyAlignment="1">
      <alignment horizontal="left" vertical="center"/>
    </xf>
    <xf numFmtId="0" fontId="55" fillId="0" borderId="0" xfId="3" applyNumberFormat="1" applyFont="1" applyFill="1" applyBorder="1" applyAlignment="1">
      <alignment horizontal="left" vertical="center"/>
    </xf>
    <xf numFmtId="0" fontId="50" fillId="0" borderId="29" xfId="2" applyNumberFormat="1" applyFont="1" applyFill="1" applyBorder="1" applyAlignment="1">
      <alignment vertical="center"/>
    </xf>
    <xf numFmtId="0" fontId="35" fillId="0" borderId="216" xfId="3" applyNumberFormat="1" applyFont="1" applyFill="1" applyBorder="1" applyAlignment="1">
      <alignment horizontal="left" vertical="center"/>
    </xf>
    <xf numFmtId="0" fontId="35" fillId="0" borderId="217" xfId="3" applyNumberFormat="1" applyFont="1" applyFill="1" applyBorder="1" applyAlignment="1">
      <alignment horizontal="center" vertical="center"/>
    </xf>
    <xf numFmtId="180" fontId="52" fillId="0" borderId="167" xfId="3" applyNumberFormat="1" applyFont="1" applyFill="1" applyBorder="1" applyAlignment="1">
      <alignment vertical="center"/>
    </xf>
    <xf numFmtId="0" fontId="14" fillId="0" borderId="1" xfId="2" applyNumberFormat="1" applyFont="1" applyBorder="1" applyAlignment="1">
      <alignment vertical="center"/>
    </xf>
    <xf numFmtId="0" fontId="8" fillId="0" borderId="1" xfId="2" applyNumberFormat="1" applyFont="1" applyBorder="1" applyAlignment="1">
      <alignment vertical="center"/>
    </xf>
    <xf numFmtId="41" fontId="9" fillId="0" borderId="18" xfId="2" applyNumberFormat="1" applyFont="1" applyBorder="1" applyAlignment="1">
      <alignment vertical="center"/>
    </xf>
    <xf numFmtId="0" fontId="8" fillId="0" borderId="0" xfId="3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8" fontId="8" fillId="0" borderId="0" xfId="3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6" fontId="84" fillId="0" borderId="0" xfId="3" applyNumberFormat="1" applyFont="1" applyFill="1" applyBorder="1" applyAlignment="1">
      <alignment vertical="center"/>
    </xf>
    <xf numFmtId="176" fontId="89" fillId="0" borderId="0" xfId="3" applyNumberFormat="1" applyFont="1" applyFill="1" applyBorder="1" applyAlignment="1">
      <alignment vertical="center"/>
    </xf>
    <xf numFmtId="0" fontId="35" fillId="0" borderId="0" xfId="0" applyNumberFormat="1" applyFont="1" applyFill="1" applyBorder="1" applyAlignment="1">
      <alignment vertical="center"/>
    </xf>
    <xf numFmtId="0" fontId="35" fillId="0" borderId="0" xfId="0" quotePrefix="1" applyNumberFormat="1" applyFont="1" applyFill="1" applyBorder="1" applyAlignment="1">
      <alignment horizontal="center" vertical="center"/>
    </xf>
    <xf numFmtId="41" fontId="35" fillId="0" borderId="10" xfId="12" applyFont="1" applyFill="1" applyBorder="1" applyAlignment="1">
      <alignment vertical="center" shrinkToFit="1"/>
    </xf>
    <xf numFmtId="38" fontId="56" fillId="0" borderId="2" xfId="80" applyNumberFormat="1" applyFont="1" applyFill="1" applyBorder="1" applyAlignment="1">
      <alignment horizontal="right" vertical="center" shrinkToFit="1"/>
    </xf>
    <xf numFmtId="178" fontId="66" fillId="0" borderId="0" xfId="0" applyNumberFormat="1" applyFont="1" applyFill="1" applyBorder="1" applyAlignment="1">
      <alignment vertical="center"/>
    </xf>
    <xf numFmtId="177" fontId="66" fillId="0" borderId="0" xfId="0" applyNumberFormat="1" applyFont="1" applyFill="1" applyBorder="1" applyAlignment="1">
      <alignment vertical="center" shrinkToFit="1"/>
    </xf>
    <xf numFmtId="178" fontId="66" fillId="0" borderId="0" xfId="0" applyNumberFormat="1" applyFont="1" applyFill="1" applyBorder="1" applyAlignment="1">
      <alignment vertical="center" shrinkToFit="1"/>
    </xf>
    <xf numFmtId="0" fontId="66" fillId="0" borderId="0" xfId="0" applyNumberFormat="1" applyFont="1" applyFill="1" applyBorder="1" applyAlignment="1">
      <alignment vertical="center"/>
    </xf>
    <xf numFmtId="177" fontId="64" fillId="0" borderId="2" xfId="80" applyNumberFormat="1" applyFont="1" applyFill="1" applyBorder="1" applyAlignment="1">
      <alignment horizontal="right" vertical="center"/>
    </xf>
    <xf numFmtId="0" fontId="56" fillId="0" borderId="2" xfId="80" applyNumberFormat="1" applyFont="1" applyFill="1" applyBorder="1" applyAlignment="1">
      <alignment horizontal="right" vertical="center" shrinkToFit="1"/>
    </xf>
    <xf numFmtId="0" fontId="64" fillId="0" borderId="2" xfId="80" applyNumberFormat="1" applyFont="1" applyFill="1" applyBorder="1" applyAlignment="1">
      <alignment horizontal="right" vertical="center"/>
    </xf>
    <xf numFmtId="0" fontId="64" fillId="0" borderId="128" xfId="11" applyNumberFormat="1" applyFont="1" applyFill="1" applyBorder="1" applyAlignment="1">
      <alignment vertical="center"/>
    </xf>
    <xf numFmtId="0" fontId="64" fillId="0" borderId="124" xfId="11" applyNumberFormat="1" applyFont="1" applyFill="1" applyBorder="1" applyAlignment="1">
      <alignment vertical="center" wrapText="1"/>
    </xf>
    <xf numFmtId="0" fontId="64" fillId="0" borderId="29" xfId="11" applyNumberFormat="1" applyFont="1" applyFill="1" applyBorder="1" applyAlignment="1">
      <alignment vertical="center" wrapText="1"/>
    </xf>
    <xf numFmtId="190" fontId="66" fillId="0" borderId="0" xfId="0" applyNumberFormat="1" applyFont="1" applyFill="1" applyBorder="1" applyAlignment="1">
      <alignment vertical="center" shrinkToFit="1"/>
    </xf>
    <xf numFmtId="0" fontId="35" fillId="0" borderId="0" xfId="0" applyNumberFormat="1" applyFont="1" applyFill="1" applyBorder="1" applyAlignment="1">
      <alignment horizontal="center" vertical="center"/>
    </xf>
    <xf numFmtId="41" fontId="56" fillId="0" borderId="2" xfId="80" applyNumberFormat="1" applyFont="1" applyFill="1" applyBorder="1" applyAlignment="1">
      <alignment vertical="center" shrinkToFit="1"/>
    </xf>
    <xf numFmtId="38" fontId="64" fillId="0" borderId="2" xfId="80" applyNumberFormat="1" applyFont="1" applyFill="1" applyBorder="1" applyAlignment="1">
      <alignment horizontal="right" vertical="center"/>
    </xf>
    <xf numFmtId="178" fontId="65" fillId="0" borderId="0" xfId="0" applyNumberFormat="1" applyFont="1" applyFill="1" applyBorder="1" applyAlignment="1">
      <alignment vertical="center"/>
    </xf>
    <xf numFmtId="177" fontId="64" fillId="0" borderId="0" xfId="0" applyNumberFormat="1" applyFont="1" applyFill="1" applyBorder="1" applyAlignment="1">
      <alignment horizontal="right" vertical="center" shrinkToFit="1"/>
    </xf>
    <xf numFmtId="178" fontId="64" fillId="0" borderId="0" xfId="0" applyNumberFormat="1" applyFont="1" applyFill="1" applyBorder="1" applyAlignment="1">
      <alignment horizontal="right" vertical="center" shrinkToFit="1"/>
    </xf>
    <xf numFmtId="178" fontId="35" fillId="0" borderId="0" xfId="0" applyNumberFormat="1" applyFont="1" applyFill="1" applyBorder="1" applyAlignment="1">
      <alignment horizontal="center" vertical="center"/>
    </xf>
    <xf numFmtId="0" fontId="64" fillId="0" borderId="124" xfId="11" applyNumberFormat="1" applyFont="1" applyFill="1" applyBorder="1" applyAlignment="1">
      <alignment vertical="center"/>
    </xf>
    <xf numFmtId="0" fontId="64" fillId="0" borderId="92" xfId="11" applyNumberFormat="1" applyFont="1" applyFill="1" applyBorder="1" applyAlignment="1">
      <alignment vertical="center"/>
    </xf>
    <xf numFmtId="41" fontId="56" fillId="0" borderId="124" xfId="80" applyNumberFormat="1" applyFont="1" applyFill="1" applyBorder="1" applyAlignment="1">
      <alignment vertical="center" shrinkToFit="1"/>
    </xf>
    <xf numFmtId="38" fontId="64" fillId="0" borderId="124" xfId="80" applyNumberFormat="1" applyFont="1" applyFill="1" applyBorder="1" applyAlignment="1">
      <alignment horizontal="right" vertical="center"/>
    </xf>
    <xf numFmtId="178" fontId="59" fillId="0" borderId="0" xfId="0" applyNumberFormat="1" applyFont="1" applyFill="1" applyBorder="1" applyAlignment="1">
      <alignment vertical="center"/>
    </xf>
    <xf numFmtId="177" fontId="59" fillId="0" borderId="0" xfId="0" applyNumberFormat="1" applyFont="1" applyFill="1" applyBorder="1" applyAlignment="1">
      <alignment vertical="center" shrinkToFit="1"/>
    </xf>
    <xf numFmtId="178" fontId="59" fillId="0" borderId="0" xfId="0" applyNumberFormat="1" applyFont="1" applyFill="1" applyBorder="1" applyAlignment="1">
      <alignment vertical="center" shrinkToFit="1"/>
    </xf>
    <xf numFmtId="178" fontId="64" fillId="0" borderId="0" xfId="0" applyNumberFormat="1" applyFont="1" applyFill="1" applyBorder="1" applyAlignment="1">
      <alignment vertical="center" shrinkToFit="1"/>
    </xf>
    <xf numFmtId="178" fontId="66" fillId="0" borderId="0" xfId="0" quotePrefix="1" applyNumberFormat="1" applyFont="1" applyFill="1" applyBorder="1" applyAlignment="1">
      <alignment horizontal="center" vertical="center"/>
    </xf>
    <xf numFmtId="178" fontId="66" fillId="0" borderId="0" xfId="0" applyNumberFormat="1" applyFont="1" applyFill="1" applyBorder="1" applyAlignment="1">
      <alignment horizontal="right" vertical="center"/>
    </xf>
    <xf numFmtId="0" fontId="64" fillId="0" borderId="19" xfId="11" applyNumberFormat="1" applyFont="1" applyFill="1" applyBorder="1" applyAlignment="1">
      <alignment vertical="center"/>
    </xf>
    <xf numFmtId="0" fontId="64" fillId="0" borderId="20" xfId="11" applyNumberFormat="1" applyFont="1" applyFill="1" applyBorder="1" applyAlignment="1">
      <alignment vertical="center" wrapText="1"/>
    </xf>
    <xf numFmtId="178" fontId="56" fillId="0" borderId="0" xfId="0" quotePrefix="1" applyNumberFormat="1" applyFont="1" applyFill="1" applyBorder="1" applyAlignment="1">
      <alignment horizontal="center" vertical="center"/>
    </xf>
    <xf numFmtId="178" fontId="56" fillId="0" borderId="10" xfId="12" applyNumberFormat="1" applyFont="1" applyFill="1" applyBorder="1" applyAlignment="1">
      <alignment vertical="center" shrinkToFit="1"/>
    </xf>
    <xf numFmtId="41" fontId="56" fillId="0" borderId="10" xfId="12" applyNumberFormat="1" applyFont="1" applyFill="1" applyBorder="1" applyAlignment="1">
      <alignment vertical="center" shrinkToFit="1"/>
    </xf>
    <xf numFmtId="178" fontId="56" fillId="0" borderId="0" xfId="0" applyNumberFormat="1" applyFont="1" applyFill="1" applyBorder="1" applyAlignment="1">
      <alignment vertical="center" shrinkToFit="1"/>
    </xf>
    <xf numFmtId="0" fontId="56" fillId="0" borderId="0" xfId="0" applyNumberFormat="1" applyFont="1" applyFill="1" applyBorder="1" applyAlignment="1">
      <alignment vertical="center"/>
    </xf>
    <xf numFmtId="178" fontId="56" fillId="0" borderId="0" xfId="0" applyNumberFormat="1" applyFont="1" applyFill="1" applyBorder="1" applyAlignment="1">
      <alignment horizontal="center" vertical="center"/>
    </xf>
    <xf numFmtId="178" fontId="56" fillId="0" borderId="14" xfId="0" applyNumberFormat="1" applyFont="1" applyFill="1" applyBorder="1" applyAlignment="1">
      <alignment vertical="center" shrinkToFit="1"/>
    </xf>
    <xf numFmtId="178" fontId="56" fillId="0" borderId="14" xfId="0" quotePrefix="1" applyNumberFormat="1" applyFont="1" applyFill="1" applyBorder="1" applyAlignment="1">
      <alignment horizontal="center" vertical="center"/>
    </xf>
    <xf numFmtId="41" fontId="56" fillId="0" borderId="15" xfId="12" applyNumberFormat="1" applyFont="1" applyFill="1" applyBorder="1" applyAlignment="1">
      <alignment vertical="center" shrinkToFit="1"/>
    </xf>
    <xf numFmtId="0" fontId="56" fillId="0" borderId="0" xfId="0" quotePrefix="1" applyNumberFormat="1" applyFont="1" applyFill="1" applyBorder="1" applyAlignment="1">
      <alignment horizontal="center" vertical="center"/>
    </xf>
    <xf numFmtId="178" fontId="56" fillId="0" borderId="12" xfId="0" applyNumberFormat="1" applyFont="1" applyFill="1" applyBorder="1" applyAlignment="1">
      <alignment vertical="center" shrinkToFit="1"/>
    </xf>
    <xf numFmtId="38" fontId="56" fillId="0" borderId="0" xfId="11" applyNumberFormat="1" applyFont="1" applyFill="1" applyBorder="1" applyAlignment="1">
      <alignment vertical="center" shrinkToFit="1"/>
    </xf>
    <xf numFmtId="38" fontId="56" fillId="0" borderId="0" xfId="11" quotePrefix="1" applyNumberFormat="1" applyFont="1" applyFill="1" applyBorder="1" applyAlignment="1">
      <alignment horizontal="center" vertical="center"/>
    </xf>
    <xf numFmtId="41" fontId="56" fillId="0" borderId="10" xfId="80" applyNumberFormat="1" applyFont="1" applyFill="1" applyBorder="1" applyAlignment="1">
      <alignment vertical="center" shrinkToFit="1"/>
    </xf>
    <xf numFmtId="0" fontId="56" fillId="0" borderId="12" xfId="12" applyNumberFormat="1" applyFont="1" applyFill="1" applyBorder="1" applyAlignment="1">
      <alignment horizontal="left" vertical="center"/>
    </xf>
    <xf numFmtId="0" fontId="56" fillId="0" borderId="0" xfId="11" applyNumberFormat="1" applyFont="1" applyFill="1" applyBorder="1" applyAlignment="1">
      <alignment vertical="center"/>
    </xf>
    <xf numFmtId="0" fontId="56" fillId="0" borderId="0" xfId="80" applyNumberFormat="1" applyFont="1" applyFill="1" applyBorder="1" applyAlignment="1">
      <alignment vertical="center"/>
    </xf>
    <xf numFmtId="0" fontId="56" fillId="0" borderId="0" xfId="0" applyNumberFormat="1" applyFont="1" applyFill="1" applyBorder="1" applyAlignment="1">
      <alignment vertical="center" shrinkToFit="1"/>
    </xf>
    <xf numFmtId="0" fontId="35" fillId="0" borderId="5" xfId="0" quotePrefix="1" applyNumberFormat="1" applyFont="1" applyFill="1" applyBorder="1" applyAlignment="1">
      <alignment horizontal="center" vertical="center"/>
    </xf>
    <xf numFmtId="0" fontId="56" fillId="0" borderId="5" xfId="0" applyNumberFormat="1" applyFont="1" applyFill="1" applyBorder="1" applyAlignment="1">
      <alignment vertical="center" shrinkToFit="1"/>
    </xf>
    <xf numFmtId="178" fontId="61" fillId="0" borderId="0" xfId="0" applyNumberFormat="1" applyFont="1" applyFill="1" applyBorder="1" applyAlignment="1">
      <alignment vertical="center"/>
    </xf>
    <xf numFmtId="0" fontId="61" fillId="0" borderId="0" xfId="0" applyNumberFormat="1" applyFont="1" applyFill="1" applyAlignment="1">
      <alignment vertical="center"/>
    </xf>
    <xf numFmtId="41" fontId="61" fillId="0" borderId="0" xfId="12" applyNumberFormat="1" applyFont="1" applyFill="1" applyBorder="1" applyAlignment="1">
      <alignment vertical="center"/>
    </xf>
    <xf numFmtId="187" fontId="61" fillId="0" borderId="0" xfId="0" applyNumberFormat="1" applyFont="1" applyFill="1" applyBorder="1" applyAlignment="1">
      <alignment vertical="center"/>
    </xf>
    <xf numFmtId="0" fontId="64" fillId="0" borderId="4" xfId="12" applyNumberFormat="1" applyFont="1" applyFill="1" applyBorder="1" applyAlignment="1">
      <alignment horizontal="left" vertical="center"/>
    </xf>
    <xf numFmtId="0" fontId="35" fillId="0" borderId="5" xfId="12" quotePrefix="1" applyNumberFormat="1" applyFont="1" applyFill="1" applyBorder="1" applyAlignment="1">
      <alignment horizontal="center" vertical="center"/>
    </xf>
    <xf numFmtId="41" fontId="64" fillId="0" borderId="11" xfId="12" applyNumberFormat="1" applyFont="1" applyFill="1" applyBorder="1" applyAlignment="1">
      <alignment vertical="center" shrinkToFit="1"/>
    </xf>
    <xf numFmtId="41" fontId="56" fillId="0" borderId="25" xfId="3" applyNumberFormat="1" applyFont="1" applyFill="1" applyBorder="1" applyAlignment="1">
      <alignment horizontal="left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35" fillId="5" borderId="29" xfId="11" applyFont="1" applyFill="1" applyBorder="1" applyAlignment="1">
      <alignment vertical="center" wrapText="1"/>
    </xf>
    <xf numFmtId="41" fontId="35" fillId="5" borderId="2" xfId="12" applyFont="1" applyFill="1" applyBorder="1" applyAlignment="1">
      <alignment horizontal="right" vertical="center"/>
    </xf>
    <xf numFmtId="181" fontId="35" fillId="5" borderId="2" xfId="12" applyNumberFormat="1" applyFont="1" applyFill="1" applyBorder="1" applyAlignment="1">
      <alignment horizontal="right" vertical="center"/>
    </xf>
    <xf numFmtId="0" fontId="89" fillId="0" borderId="121" xfId="11" applyFont="1" applyBorder="1" applyAlignment="1">
      <alignment vertical="center"/>
    </xf>
    <xf numFmtId="0" fontId="56" fillId="5" borderId="2" xfId="11" applyFont="1" applyFill="1" applyBorder="1" applyAlignment="1">
      <alignment vertical="center" wrapText="1"/>
    </xf>
    <xf numFmtId="0" fontId="56" fillId="5" borderId="29" xfId="11" applyFont="1" applyFill="1" applyBorder="1" applyAlignment="1">
      <alignment vertical="center" wrapText="1"/>
    </xf>
    <xf numFmtId="41" fontId="56" fillId="5" borderId="2" xfId="12" applyFont="1" applyFill="1" applyBorder="1" applyAlignment="1">
      <alignment horizontal="right" vertical="center"/>
    </xf>
    <xf numFmtId="181" fontId="56" fillId="5" borderId="2" xfId="12" applyNumberFormat="1" applyFont="1" applyFill="1" applyBorder="1" applyAlignment="1">
      <alignment horizontal="right" vertical="center"/>
    </xf>
    <xf numFmtId="41" fontId="56" fillId="0" borderId="0" xfId="12" applyFont="1" applyBorder="1" applyAlignment="1">
      <alignment vertical="center" shrinkToFit="1"/>
    </xf>
    <xf numFmtId="188" fontId="84" fillId="0" borderId="0" xfId="11" applyNumberFormat="1" applyFont="1" applyAlignment="1">
      <alignment vertical="center"/>
    </xf>
    <xf numFmtId="0" fontId="84" fillId="0" borderId="0" xfId="11" applyFont="1" applyAlignment="1">
      <alignment vertical="center"/>
    </xf>
    <xf numFmtId="178" fontId="56" fillId="5" borderId="10" xfId="12" applyNumberFormat="1" applyFont="1" applyFill="1" applyBorder="1" applyAlignment="1">
      <alignment horizontal="left" vertical="center"/>
    </xf>
    <xf numFmtId="0" fontId="56" fillId="5" borderId="12" xfId="11" applyFont="1" applyFill="1" applyBorder="1" applyAlignment="1">
      <alignment vertical="center" wrapText="1"/>
    </xf>
    <xf numFmtId="41" fontId="56" fillId="5" borderId="0" xfId="12" applyFont="1" applyFill="1" applyBorder="1" applyAlignment="1">
      <alignment horizontal="right" vertical="center"/>
    </xf>
    <xf numFmtId="177" fontId="56" fillId="2" borderId="0" xfId="11" applyNumberFormat="1" applyFont="1" applyFill="1" applyAlignment="1">
      <alignment vertical="center" shrinkToFit="1"/>
    </xf>
    <xf numFmtId="191" fontId="56" fillId="2" borderId="0" xfId="12" applyNumberFormat="1" applyFont="1" applyFill="1" applyBorder="1" applyAlignment="1">
      <alignment vertical="center" shrinkToFit="1"/>
    </xf>
    <xf numFmtId="178" fontId="56" fillId="2" borderId="0" xfId="11" applyNumberFormat="1" applyFont="1" applyFill="1" applyAlignment="1">
      <alignment vertical="center" shrinkToFit="1"/>
    </xf>
    <xf numFmtId="0" fontId="56" fillId="5" borderId="2" xfId="11" applyFont="1" applyFill="1" applyBorder="1" applyAlignment="1">
      <alignment vertical="top" wrapText="1"/>
    </xf>
    <xf numFmtId="0" fontId="56" fillId="5" borderId="29" xfId="11" applyFont="1" applyFill="1" applyBorder="1" applyAlignment="1">
      <alignment vertical="top" wrapText="1"/>
    </xf>
    <xf numFmtId="41" fontId="56" fillId="5" borderId="29" xfId="12" applyFont="1" applyFill="1" applyBorder="1" applyAlignment="1">
      <alignment vertical="center"/>
    </xf>
    <xf numFmtId="181" fontId="56" fillId="5" borderId="29" xfId="12" applyNumberFormat="1" applyFont="1" applyFill="1" applyBorder="1" applyAlignment="1">
      <alignment horizontal="right" vertical="center"/>
    </xf>
    <xf numFmtId="41" fontId="56" fillId="5" borderId="29" xfId="12" applyFont="1" applyFill="1" applyBorder="1" applyAlignment="1">
      <alignment horizontal="right" vertical="center"/>
    </xf>
    <xf numFmtId="41" fontId="56" fillId="5" borderId="2" xfId="12" applyFont="1" applyFill="1" applyBorder="1" applyAlignment="1">
      <alignment vertical="center"/>
    </xf>
    <xf numFmtId="41" fontId="56" fillId="5" borderId="8" xfId="12" applyFont="1" applyFill="1" applyBorder="1" applyAlignment="1">
      <alignment vertical="center"/>
    </xf>
    <xf numFmtId="41" fontId="56" fillId="5" borderId="8" xfId="12" applyFont="1" applyFill="1" applyBorder="1" applyAlignment="1">
      <alignment horizontal="right" vertical="center"/>
    </xf>
    <xf numFmtId="181" fontId="56" fillId="5" borderId="8" xfId="12" applyNumberFormat="1" applyFont="1" applyFill="1" applyBorder="1" applyAlignment="1">
      <alignment horizontal="right" vertical="center"/>
    </xf>
    <xf numFmtId="178" fontId="55" fillId="0" borderId="0" xfId="11" applyNumberFormat="1" applyFont="1" applyAlignment="1">
      <alignment vertical="center" shrinkToFit="1"/>
    </xf>
    <xf numFmtId="178" fontId="56" fillId="5" borderId="11" xfId="12" applyNumberFormat="1" applyFont="1" applyFill="1" applyBorder="1" applyAlignment="1">
      <alignment horizontal="left" vertical="center"/>
    </xf>
    <xf numFmtId="0" fontId="56" fillId="5" borderId="9" xfId="11" applyFont="1" applyFill="1" applyBorder="1" applyAlignment="1">
      <alignment vertical="center" wrapText="1"/>
    </xf>
    <xf numFmtId="41" fontId="84" fillId="0" borderId="0" xfId="12" applyFont="1" applyBorder="1" applyAlignment="1">
      <alignment vertical="center" shrinkToFit="1"/>
    </xf>
    <xf numFmtId="0" fontId="56" fillId="5" borderId="12" xfId="11" applyFont="1" applyFill="1" applyBorder="1" applyAlignment="1">
      <alignment vertical="top" wrapText="1"/>
    </xf>
    <xf numFmtId="0" fontId="56" fillId="5" borderId="12" xfId="11" applyFont="1" applyFill="1" applyBorder="1" applyAlignment="1">
      <alignment horizontal="left" vertical="top" wrapText="1"/>
    </xf>
    <xf numFmtId="0" fontId="56" fillId="5" borderId="2" xfId="11" applyFont="1" applyFill="1" applyBorder="1" applyAlignment="1">
      <alignment horizontal="left" vertical="top" wrapText="1"/>
    </xf>
    <xf numFmtId="0" fontId="50" fillId="0" borderId="29" xfId="11" applyFont="1" applyBorder="1" applyAlignment="1">
      <alignment vertical="center"/>
    </xf>
    <xf numFmtId="0" fontId="50" fillId="0" borderId="74" xfId="11" applyFont="1" applyBorder="1" applyAlignment="1">
      <alignment vertical="center"/>
    </xf>
    <xf numFmtId="177" fontId="56" fillId="5" borderId="12" xfId="11" applyNumberFormat="1" applyFont="1" applyFill="1" applyBorder="1" applyAlignment="1">
      <alignment horizontal="left" vertical="center" wrapText="1"/>
    </xf>
    <xf numFmtId="177" fontId="56" fillId="5" borderId="2" xfId="11" applyNumberFormat="1" applyFont="1" applyFill="1" applyBorder="1" applyAlignment="1">
      <alignment vertical="center" wrapText="1"/>
    </xf>
    <xf numFmtId="177" fontId="84" fillId="0" borderId="0" xfId="11" applyNumberFormat="1" applyFont="1" applyAlignment="1">
      <alignment vertical="center" shrinkToFit="1"/>
    </xf>
    <xf numFmtId="191" fontId="84" fillId="0" borderId="0" xfId="12" applyNumberFormat="1" applyFont="1" applyBorder="1" applyAlignment="1">
      <alignment vertical="center" shrinkToFit="1"/>
    </xf>
    <xf numFmtId="178" fontId="84" fillId="0" borderId="0" xfId="11" applyNumberFormat="1" applyFont="1" applyAlignment="1">
      <alignment vertical="center" shrinkToFit="1"/>
    </xf>
    <xf numFmtId="0" fontId="89" fillId="0" borderId="2" xfId="11" applyFont="1" applyBorder="1" applyAlignment="1">
      <alignment vertical="center"/>
    </xf>
    <xf numFmtId="0" fontId="50" fillId="0" borderId="20" xfId="11" applyFont="1" applyBorder="1" applyAlignment="1">
      <alignment vertical="center"/>
    </xf>
    <xf numFmtId="0" fontId="14" fillId="0" borderId="0" xfId="5" applyFont="1" applyFill="1" applyAlignment="1"/>
    <xf numFmtId="3" fontId="60" fillId="0" borderId="0" xfId="5" applyNumberFormat="1" applyFont="1" applyFill="1" applyAlignment="1"/>
    <xf numFmtId="41" fontId="60" fillId="0" borderId="0" xfId="12" applyNumberFormat="1" applyFont="1" applyFill="1" applyBorder="1" applyAlignment="1">
      <alignment vertical="center"/>
    </xf>
    <xf numFmtId="41" fontId="60" fillId="0" borderId="0" xfId="12" applyNumberFormat="1" applyFont="1" applyFill="1" applyAlignment="1">
      <alignment vertical="center"/>
    </xf>
    <xf numFmtId="0" fontId="60" fillId="0" borderId="0" xfId="5" applyNumberFormat="1" applyFont="1" applyFill="1" applyAlignment="1">
      <alignment vertical="center"/>
    </xf>
    <xf numFmtId="187" fontId="60" fillId="0" borderId="0" xfId="5" applyNumberFormat="1" applyFont="1" applyAlignment="1"/>
    <xf numFmtId="41" fontId="135" fillId="0" borderId="0" xfId="1" applyFont="1">
      <alignment vertical="center"/>
    </xf>
    <xf numFmtId="0" fontId="60" fillId="0" borderId="0" xfId="5" applyFont="1" applyAlignment="1"/>
    <xf numFmtId="3" fontId="60" fillId="0" borderId="0" xfId="5" applyNumberFormat="1" applyFont="1" applyBorder="1" applyAlignment="1"/>
    <xf numFmtId="3" fontId="60" fillId="0" borderId="5" xfId="5" applyNumberFormat="1" applyFont="1" applyBorder="1" applyAlignment="1"/>
    <xf numFmtId="3" fontId="60" fillId="0" borderId="1" xfId="5" applyNumberFormat="1" applyFont="1" applyBorder="1" applyAlignment="1"/>
    <xf numFmtId="3" fontId="60" fillId="0" borderId="0" xfId="5" applyNumberFormat="1" applyFont="1" applyAlignment="1"/>
    <xf numFmtId="178" fontId="60" fillId="0" borderId="0" xfId="5" applyNumberFormat="1" applyFont="1" applyFill="1" applyBorder="1" applyAlignment="1">
      <alignment vertical="center"/>
    </xf>
    <xf numFmtId="0" fontId="60" fillId="0" borderId="0" xfId="5" applyNumberFormat="1" applyFont="1" applyAlignment="1">
      <alignment vertical="center"/>
    </xf>
    <xf numFmtId="0" fontId="56" fillId="0" borderId="0" xfId="12" applyNumberFormat="1" applyFont="1" applyFill="1" applyBorder="1" applyAlignment="1">
      <alignment horizontal="left" vertical="center"/>
    </xf>
    <xf numFmtId="0" fontId="56" fillId="0" borderId="4" xfId="12" applyNumberFormat="1" applyFont="1" applyFill="1" applyBorder="1" applyAlignment="1">
      <alignment horizontal="left" vertical="center"/>
    </xf>
    <xf numFmtId="0" fontId="55" fillId="0" borderId="0" xfId="11" applyNumberFormat="1" applyFont="1" applyFill="1" applyBorder="1" applyAlignment="1">
      <alignment vertical="center" shrinkToFit="1"/>
    </xf>
    <xf numFmtId="0" fontId="55" fillId="0" borderId="5" xfId="5" applyNumberFormat="1" applyFont="1" applyFill="1" applyBorder="1" applyAlignment="1">
      <alignment horizontal="center" vertical="center"/>
    </xf>
    <xf numFmtId="0" fontId="55" fillId="0" borderId="1" xfId="11" applyNumberFormat="1" applyFont="1" applyFill="1" applyBorder="1" applyAlignment="1">
      <alignment vertical="center" shrinkToFit="1"/>
    </xf>
    <xf numFmtId="41" fontId="55" fillId="0" borderId="18" xfId="65" applyNumberFormat="1" applyFont="1" applyFill="1" applyBorder="1" applyAlignment="1">
      <alignment horizontal="right" vertical="center"/>
    </xf>
    <xf numFmtId="0" fontId="56" fillId="0" borderId="6" xfId="11" applyNumberFormat="1" applyFont="1" applyFill="1" applyBorder="1" applyAlignment="1">
      <alignment vertical="center" shrinkToFit="1"/>
    </xf>
    <xf numFmtId="0" fontId="56" fillId="0" borderId="6" xfId="11" applyNumberFormat="1" applyFont="1" applyFill="1" applyBorder="1" applyAlignment="1">
      <alignment horizontal="center" vertical="center"/>
    </xf>
    <xf numFmtId="41" fontId="56" fillId="0" borderId="16" xfId="65" applyNumberFormat="1" applyFont="1" applyFill="1" applyBorder="1" applyAlignment="1">
      <alignment horizontal="right" vertical="center"/>
    </xf>
    <xf numFmtId="41" fontId="56" fillId="0" borderId="0" xfId="12" applyNumberFormat="1" applyFont="1" applyFill="1" applyBorder="1" applyAlignment="1">
      <alignment horizontal="center" vertical="center"/>
    </xf>
    <xf numFmtId="41" fontId="56" fillId="0" borderId="5" xfId="12" applyNumberFormat="1" applyFont="1" applyFill="1" applyBorder="1" applyAlignment="1">
      <alignment horizontal="center" vertical="center"/>
    </xf>
    <xf numFmtId="41" fontId="56" fillId="0" borderId="11" xfId="12" applyNumberFormat="1" applyFont="1" applyFill="1" applyBorder="1" applyAlignment="1">
      <alignment vertical="center"/>
    </xf>
    <xf numFmtId="41" fontId="56" fillId="0" borderId="4" xfId="65" applyNumberFormat="1" applyFont="1" applyFill="1" applyBorder="1" applyAlignment="1">
      <alignment horizontal="left" vertical="center" shrinkToFit="1"/>
    </xf>
    <xf numFmtId="0" fontId="56" fillId="0" borderId="5" xfId="11" applyFont="1" applyFill="1" applyBorder="1" applyAlignment="1">
      <alignment horizontal="center" vertical="center"/>
    </xf>
    <xf numFmtId="41" fontId="56" fillId="0" borderId="11" xfId="65" applyNumberFormat="1" applyFont="1" applyFill="1" applyBorder="1" applyAlignment="1">
      <alignment horizontal="left" vertical="center"/>
    </xf>
    <xf numFmtId="38" fontId="56" fillId="0" borderId="25" xfId="11" applyNumberFormat="1" applyFont="1" applyFill="1" applyBorder="1" applyAlignment="1">
      <alignment vertical="center" shrinkToFit="1"/>
    </xf>
    <xf numFmtId="38" fontId="56" fillId="0" borderId="6" xfId="11" applyNumberFormat="1" applyFont="1" applyFill="1" applyBorder="1" applyAlignment="1">
      <alignment horizontal="center" vertical="center"/>
    </xf>
    <xf numFmtId="38" fontId="55" fillId="0" borderId="16" xfId="65" applyNumberFormat="1" applyFont="1" applyFill="1" applyBorder="1" applyAlignment="1">
      <alignment horizontal="right" vertical="center"/>
    </xf>
    <xf numFmtId="187" fontId="56" fillId="0" borderId="10" xfId="5" applyNumberFormat="1" applyFont="1" applyFill="1" applyBorder="1" applyAlignment="1">
      <alignment horizontal="right" vertical="center"/>
    </xf>
    <xf numFmtId="178" fontId="55" fillId="0" borderId="18" xfId="12" applyNumberFormat="1" applyFont="1" applyBorder="1" applyAlignment="1">
      <alignment vertical="center"/>
    </xf>
    <xf numFmtId="0" fontId="56" fillId="0" borderId="1" xfId="5" applyFont="1" applyBorder="1" applyAlignment="1">
      <alignment horizontal="center" vertical="center" shrinkToFit="1"/>
    </xf>
    <xf numFmtId="0" fontId="55" fillId="0" borderId="25" xfId="5" applyFont="1" applyBorder="1" applyAlignment="1">
      <alignment vertical="center" shrinkToFit="1"/>
    </xf>
    <xf numFmtId="0" fontId="55" fillId="0" borderId="6" xfId="91" applyFont="1" applyBorder="1" applyAlignment="1">
      <alignment horizontal="center" vertical="center"/>
    </xf>
    <xf numFmtId="178" fontId="55" fillId="0" borderId="16" xfId="12" applyNumberFormat="1" applyFont="1" applyBorder="1" applyAlignment="1">
      <alignment vertical="center"/>
    </xf>
    <xf numFmtId="0" fontId="55" fillId="0" borderId="30" xfId="12" applyNumberFormat="1" applyFont="1" applyBorder="1" applyAlignment="1">
      <alignment vertical="center" shrinkToFit="1"/>
    </xf>
    <xf numFmtId="0" fontId="55" fillId="0" borderId="5" xfId="91" applyFont="1" applyFill="1" applyBorder="1" applyAlignment="1">
      <alignment horizontal="center" vertical="center"/>
    </xf>
    <xf numFmtId="0" fontId="55" fillId="0" borderId="30" xfId="5" applyFont="1" applyBorder="1" applyAlignment="1">
      <alignment vertical="center" shrinkToFit="1"/>
    </xf>
    <xf numFmtId="41" fontId="55" fillId="0" borderId="18" xfId="22" applyFont="1" applyBorder="1" applyAlignment="1">
      <alignment vertical="center"/>
    </xf>
    <xf numFmtId="0" fontId="56" fillId="0" borderId="5" xfId="12" applyNumberFormat="1" applyFont="1" applyFill="1" applyBorder="1" applyAlignment="1">
      <alignment horizontal="center" vertical="center"/>
    </xf>
    <xf numFmtId="0" fontId="56" fillId="0" borderId="21" xfId="5" applyFont="1" applyFill="1" applyBorder="1" applyAlignment="1">
      <alignment vertical="center"/>
    </xf>
    <xf numFmtId="0" fontId="56" fillId="0" borderId="21" xfId="91" applyFont="1" applyFill="1" applyBorder="1" applyAlignment="1">
      <alignment horizontal="center" vertical="center"/>
    </xf>
    <xf numFmtId="178" fontId="56" fillId="0" borderId="31" xfId="91" applyNumberFormat="1" applyFont="1" applyFill="1" applyBorder="1" applyAlignment="1">
      <alignment horizontal="right" vertical="center"/>
    </xf>
    <xf numFmtId="41" fontId="35" fillId="0" borderId="11" xfId="14" applyNumberFormat="1" applyFont="1" applyFill="1" applyBorder="1" applyAlignment="1">
      <alignment vertical="center" shrinkToFit="1"/>
    </xf>
    <xf numFmtId="0" fontId="64" fillId="0" borderId="17" xfId="0" applyNumberFormat="1" applyFont="1" applyFill="1" applyBorder="1" applyAlignment="1">
      <alignment vertical="center"/>
    </xf>
    <xf numFmtId="0" fontId="64" fillId="0" borderId="2" xfId="0" applyNumberFormat="1" applyFont="1" applyFill="1" applyBorder="1" applyAlignment="1">
      <alignment vertical="center" wrapText="1"/>
    </xf>
    <xf numFmtId="0" fontId="64" fillId="0" borderId="29" xfId="0" applyNumberFormat="1" applyFont="1" applyFill="1" applyBorder="1" applyAlignment="1">
      <alignment vertical="center" wrapText="1"/>
    </xf>
    <xf numFmtId="0" fontId="64" fillId="0" borderId="12" xfId="0" applyNumberFormat="1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 shrinkToFit="1"/>
    </xf>
    <xf numFmtId="0" fontId="52" fillId="0" borderId="0" xfId="0" applyFont="1" applyFill="1" applyBorder="1" applyAlignment="1">
      <alignment horizontal="center" vertical="center" shrinkToFit="1"/>
    </xf>
    <xf numFmtId="0" fontId="64" fillId="0" borderId="0" xfId="0" applyNumberFormat="1" applyFont="1" applyFill="1" applyBorder="1" applyAlignment="1">
      <alignment vertical="center"/>
    </xf>
    <xf numFmtId="0" fontId="64" fillId="0" borderId="0" xfId="0" applyNumberFormat="1" applyFont="1" applyFill="1" applyBorder="1" applyAlignment="1">
      <alignment horizontal="center" vertical="center"/>
    </xf>
    <xf numFmtId="0" fontId="64" fillId="0" borderId="121" xfId="0" applyNumberFormat="1" applyFont="1" applyFill="1" applyBorder="1" applyAlignment="1">
      <alignment vertical="center"/>
    </xf>
    <xf numFmtId="0" fontId="35" fillId="0" borderId="12" xfId="0" applyFont="1" applyFill="1" applyBorder="1" applyAlignment="1">
      <alignment horizontal="left" vertical="center" shrinkToFit="1"/>
    </xf>
    <xf numFmtId="0" fontId="122" fillId="0" borderId="0" xfId="0" applyFont="1" applyFill="1" applyBorder="1" applyAlignment="1">
      <alignment vertical="center"/>
    </xf>
    <xf numFmtId="0" fontId="52" fillId="0" borderId="0" xfId="0" applyFont="1" applyFill="1" applyBorder="1" applyAlignment="1">
      <alignment horizontal="center" vertical="center"/>
    </xf>
    <xf numFmtId="0" fontId="64" fillId="0" borderId="8" xfId="0" applyNumberFormat="1" applyFont="1" applyFill="1" applyBorder="1" applyAlignment="1">
      <alignment vertical="center" wrapText="1"/>
    </xf>
    <xf numFmtId="0" fontId="35" fillId="0" borderId="5" xfId="0" applyFont="1" applyFill="1" applyBorder="1" applyAlignment="1">
      <alignment horizontal="left" vertical="center" shrinkToFit="1"/>
    </xf>
    <xf numFmtId="0" fontId="35" fillId="0" borderId="5" xfId="0" applyFont="1" applyFill="1" applyBorder="1" applyAlignment="1">
      <alignment horizontal="center" vertical="center"/>
    </xf>
    <xf numFmtId="41" fontId="52" fillId="0" borderId="18" xfId="12" applyFont="1" applyFill="1" applyBorder="1" applyAlignment="1">
      <alignment vertical="center" shrinkToFit="1"/>
    </xf>
    <xf numFmtId="0" fontId="35" fillId="0" borderId="4" xfId="0" applyNumberFormat="1" applyFont="1" applyFill="1" applyBorder="1" applyAlignment="1">
      <alignment vertical="center" shrinkToFit="1"/>
    </xf>
    <xf numFmtId="0" fontId="56" fillId="0" borderId="0" xfId="11" applyFont="1" applyBorder="1" applyAlignment="1">
      <alignment vertical="center"/>
    </xf>
    <xf numFmtId="41" fontId="56" fillId="0" borderId="0" xfId="12" applyFont="1" applyBorder="1" applyAlignment="1">
      <alignment vertical="center"/>
    </xf>
    <xf numFmtId="41" fontId="56" fillId="0" borderId="0" xfId="11" applyNumberFormat="1" applyFont="1" applyBorder="1" applyAlignment="1">
      <alignment vertical="center"/>
    </xf>
    <xf numFmtId="41" fontId="55" fillId="0" borderId="0" xfId="12" applyFont="1" applyBorder="1" applyAlignment="1">
      <alignment vertical="center"/>
    </xf>
    <xf numFmtId="9" fontId="56" fillId="0" borderId="0" xfId="11" applyNumberFormat="1" applyFont="1" applyBorder="1" applyAlignment="1">
      <alignment vertical="center"/>
    </xf>
    <xf numFmtId="41" fontId="84" fillId="0" borderId="0" xfId="12" applyFont="1" applyAlignment="1">
      <alignment vertical="center"/>
    </xf>
    <xf numFmtId="41" fontId="136" fillId="0" borderId="0" xfId="12" applyFont="1" applyAlignment="1">
      <alignment vertical="center"/>
    </xf>
    <xf numFmtId="9" fontId="84" fillId="0" borderId="0" xfId="11" applyNumberFormat="1" applyFont="1" applyAlignment="1">
      <alignment vertical="center"/>
    </xf>
    <xf numFmtId="41" fontId="84" fillId="0" borderId="0" xfId="92" applyFont="1" applyAlignment="1">
      <alignment vertical="center"/>
    </xf>
    <xf numFmtId="0" fontId="136" fillId="0" borderId="0" xfId="11" applyFont="1" applyAlignment="1">
      <alignment vertical="center"/>
    </xf>
    <xf numFmtId="0" fontId="84" fillId="0" borderId="0" xfId="11" applyFont="1" applyFill="1" applyAlignment="1">
      <alignment vertical="center"/>
    </xf>
    <xf numFmtId="41" fontId="84" fillId="0" borderId="0" xfId="11" applyNumberFormat="1" applyFont="1" applyAlignment="1">
      <alignment vertical="center"/>
    </xf>
    <xf numFmtId="41" fontId="56" fillId="0" borderId="11" xfId="12" applyFont="1" applyFill="1" applyBorder="1" applyAlignment="1">
      <alignment vertical="center"/>
    </xf>
    <xf numFmtId="0" fontId="36" fillId="0" borderId="36" xfId="9" applyFont="1" applyBorder="1" applyAlignment="1">
      <alignment horizontal="center" vertical="center"/>
    </xf>
    <xf numFmtId="41" fontId="36" fillId="0" borderId="23" xfId="10" applyFont="1" applyBorder="1" applyAlignment="1">
      <alignment vertical="center"/>
    </xf>
    <xf numFmtId="0" fontId="36" fillId="0" borderId="23" xfId="9" applyFont="1" applyBorder="1" applyAlignment="1">
      <alignment horizontal="center" vertical="center"/>
    </xf>
    <xf numFmtId="41" fontId="36" fillId="0" borderId="38" xfId="10" applyFont="1" applyBorder="1" applyAlignment="1">
      <alignment vertical="center"/>
    </xf>
    <xf numFmtId="0" fontId="34" fillId="0" borderId="99" xfId="9" applyFont="1" applyBorder="1" applyAlignment="1">
      <alignment horizontal="center" vertical="center"/>
    </xf>
    <xf numFmtId="41" fontId="34" fillId="0" borderId="3" xfId="10" applyFont="1" applyBorder="1" applyAlignment="1">
      <alignment vertical="center"/>
    </xf>
    <xf numFmtId="0" fontId="34" fillId="0" borderId="3" xfId="9" applyFont="1" applyBorder="1" applyAlignment="1">
      <alignment horizontal="center" vertical="center"/>
    </xf>
    <xf numFmtId="41" fontId="34" fillId="0" borderId="120" xfId="10" applyFont="1" applyBorder="1" applyAlignment="1">
      <alignment vertical="center"/>
    </xf>
    <xf numFmtId="0" fontId="34" fillId="0" borderId="17" xfId="9" applyFont="1" applyBorder="1" applyAlignment="1">
      <alignment horizontal="center" vertical="center"/>
    </xf>
    <xf numFmtId="41" fontId="34" fillId="0" borderId="2" xfId="10" applyFont="1" applyBorder="1" applyAlignment="1">
      <alignment vertical="center"/>
    </xf>
    <xf numFmtId="0" fontId="34" fillId="0" borderId="2" xfId="9" applyFont="1" applyBorder="1" applyAlignment="1">
      <alignment horizontal="center" vertical="center"/>
    </xf>
    <xf numFmtId="41" fontId="34" fillId="0" borderId="123" xfId="10" applyFont="1" applyBorder="1" applyAlignment="1">
      <alignment vertical="center"/>
    </xf>
    <xf numFmtId="0" fontId="34" fillId="0" borderId="19" xfId="9" applyFont="1" applyBorder="1" applyAlignment="1">
      <alignment horizontal="center" vertical="center"/>
    </xf>
    <xf numFmtId="41" fontId="34" fillId="0" borderId="20" xfId="10" applyFont="1" applyBorder="1" applyAlignment="1">
      <alignment vertical="center"/>
    </xf>
    <xf numFmtId="0" fontId="34" fillId="0" borderId="20" xfId="9" applyFont="1" applyBorder="1" applyAlignment="1">
      <alignment horizontal="center" vertical="center"/>
    </xf>
    <xf numFmtId="41" fontId="34" fillId="0" borderId="2" xfId="10" applyFont="1" applyFill="1" applyBorder="1" applyAlignment="1">
      <alignment horizontal="right" vertical="center"/>
    </xf>
    <xf numFmtId="41" fontId="34" fillId="0" borderId="2" xfId="10" applyFont="1" applyBorder="1" applyAlignment="1">
      <alignment horizontal="right" vertical="center"/>
    </xf>
    <xf numFmtId="41" fontId="34" fillId="0" borderId="218" xfId="10" applyFont="1" applyBorder="1" applyAlignment="1">
      <alignment vertical="center"/>
    </xf>
    <xf numFmtId="41" fontId="36" fillId="0" borderId="34" xfId="10" applyFont="1" applyBorder="1" applyAlignment="1">
      <alignment horizontal="center" vertical="center"/>
    </xf>
    <xf numFmtId="41" fontId="34" fillId="0" borderId="35" xfId="10" applyFont="1" applyBorder="1" applyAlignment="1">
      <alignment horizontal="center" vertical="center"/>
    </xf>
    <xf numFmtId="41" fontId="34" fillId="0" borderId="29" xfId="10" applyFont="1" applyBorder="1" applyAlignment="1">
      <alignment horizontal="center" vertical="center"/>
    </xf>
    <xf numFmtId="41" fontId="34" fillId="0" borderId="74" xfId="10" applyFont="1" applyBorder="1" applyAlignment="1">
      <alignment horizontal="center" vertical="center"/>
    </xf>
    <xf numFmtId="0" fontId="34" fillId="0" borderId="35" xfId="9" applyFont="1" applyBorder="1" applyAlignment="1">
      <alignment horizontal="center" vertical="center"/>
    </xf>
    <xf numFmtId="0" fontId="34" fillId="0" borderId="29" xfId="9" applyFont="1" applyBorder="1" applyAlignment="1">
      <alignment horizontal="center" vertical="center"/>
    </xf>
    <xf numFmtId="181" fontId="45" fillId="0" borderId="129" xfId="9" applyNumberFormat="1" applyFont="1" applyBorder="1" applyAlignment="1">
      <alignment horizontal="center" vertical="center"/>
    </xf>
    <xf numFmtId="181" fontId="45" fillId="0" borderId="130" xfId="10" applyNumberFormat="1" applyFont="1" applyBorder="1" applyAlignment="1">
      <alignment vertical="center"/>
    </xf>
    <xf numFmtId="181" fontId="36" fillId="0" borderId="130" xfId="9" applyNumberFormat="1" applyFont="1" applyBorder="1" applyAlignment="1">
      <alignment horizontal="center" vertical="center"/>
    </xf>
    <xf numFmtId="181" fontId="36" fillId="0" borderId="146" xfId="10" applyNumberFormat="1" applyFont="1" applyBorder="1" applyAlignment="1">
      <alignment vertical="center"/>
    </xf>
    <xf numFmtId="181" fontId="45" fillId="0" borderId="129" xfId="10" applyNumberFormat="1" applyFont="1" applyBorder="1" applyAlignment="1">
      <alignment horizontal="center" vertical="center"/>
    </xf>
    <xf numFmtId="181" fontId="45" fillId="0" borderId="146" xfId="10" applyNumberFormat="1" applyFont="1" applyBorder="1" applyAlignment="1">
      <alignment vertical="center"/>
    </xf>
    <xf numFmtId="41" fontId="34" fillId="0" borderId="219" xfId="10" applyFont="1" applyBorder="1" applyAlignment="1">
      <alignment horizontal="right" vertical="center" indent="1"/>
    </xf>
    <xf numFmtId="41" fontId="34" fillId="0" borderId="220" xfId="10" applyFont="1" applyBorder="1" applyAlignment="1">
      <alignment horizontal="right" vertical="center" indent="1"/>
    </xf>
    <xf numFmtId="41" fontId="34" fillId="0" borderId="221" xfId="10" applyFont="1" applyBorder="1" applyAlignment="1">
      <alignment horizontal="right" vertical="center" indent="1"/>
    </xf>
    <xf numFmtId="0" fontId="13" fillId="0" borderId="21" xfId="2" applyNumberFormat="1" applyFont="1" applyFill="1" applyBorder="1" applyAlignment="1">
      <alignment vertical="center"/>
    </xf>
    <xf numFmtId="0" fontId="13" fillId="0" borderId="28" xfId="2" applyNumberFormat="1" applyFont="1" applyFill="1" applyBorder="1" applyAlignment="1">
      <alignment vertical="center"/>
    </xf>
    <xf numFmtId="0" fontId="13" fillId="0" borderId="27" xfId="2" applyNumberFormat="1" applyFont="1" applyFill="1" applyBorder="1" applyAlignment="1">
      <alignment vertical="center"/>
    </xf>
    <xf numFmtId="0" fontId="10" fillId="0" borderId="21" xfId="2" applyNumberFormat="1" applyFont="1" applyFill="1" applyBorder="1" applyAlignment="1">
      <alignment vertical="center"/>
    </xf>
    <xf numFmtId="176" fontId="89" fillId="0" borderId="21" xfId="3" applyNumberFormat="1" applyFont="1" applyFill="1" applyBorder="1" applyAlignment="1">
      <alignment vertical="center"/>
    </xf>
    <xf numFmtId="176" fontId="10" fillId="0" borderId="21" xfId="3" applyNumberFormat="1" applyFont="1" applyFill="1" applyBorder="1" applyAlignment="1">
      <alignment horizontal="right" vertical="center"/>
    </xf>
    <xf numFmtId="41" fontId="56" fillId="0" borderId="21" xfId="3" applyNumberFormat="1" applyFont="1" applyFill="1" applyBorder="1" applyAlignment="1">
      <alignment horizontal="left" vertical="center"/>
    </xf>
    <xf numFmtId="41" fontId="84" fillId="0" borderId="21" xfId="3" applyNumberFormat="1" applyFont="1" applyFill="1" applyBorder="1" applyAlignment="1">
      <alignment horizontal="center" vertical="center"/>
    </xf>
    <xf numFmtId="0" fontId="35" fillId="0" borderId="10" xfId="11" applyNumberFormat="1" applyFont="1" applyFill="1" applyBorder="1" applyAlignment="1">
      <alignment vertical="center"/>
    </xf>
    <xf numFmtId="0" fontId="8" fillId="0" borderId="121" xfId="2" applyNumberFormat="1" applyFont="1" applyFill="1" applyBorder="1" applyAlignment="1">
      <alignment vertical="center"/>
    </xf>
    <xf numFmtId="0" fontId="8" fillId="0" borderId="222" xfId="2" applyNumberFormat="1" applyFont="1" applyFill="1" applyBorder="1" applyAlignment="1">
      <alignment vertical="center"/>
    </xf>
    <xf numFmtId="0" fontId="7" fillId="0" borderId="10" xfId="2" applyNumberFormat="1" applyFont="1" applyBorder="1" applyAlignment="1">
      <alignment vertical="center"/>
    </xf>
    <xf numFmtId="0" fontId="9" fillId="0" borderId="36" xfId="2" applyNumberFormat="1" applyFont="1" applyFill="1" applyBorder="1" applyAlignment="1">
      <alignment vertical="center"/>
    </xf>
    <xf numFmtId="0" fontId="35" fillId="5" borderId="17" xfId="11" applyFont="1" applyFill="1" applyBorder="1" applyAlignment="1">
      <alignment vertical="center"/>
    </xf>
    <xf numFmtId="0" fontId="8" fillId="0" borderId="99" xfId="2" applyNumberFormat="1" applyFont="1" applyFill="1" applyBorder="1" applyAlignment="1">
      <alignment vertical="center"/>
    </xf>
    <xf numFmtId="177" fontId="86" fillId="0" borderId="21" xfId="11" applyNumberFormat="1" applyFont="1" applyFill="1" applyBorder="1" applyAlignment="1">
      <alignment vertical="center"/>
    </xf>
    <xf numFmtId="41" fontId="84" fillId="0" borderId="21" xfId="12" applyNumberFormat="1" applyFont="1" applyFill="1" applyBorder="1" applyAlignment="1">
      <alignment vertical="center"/>
    </xf>
    <xf numFmtId="176" fontId="61" fillId="0" borderId="21" xfId="12" applyNumberFormat="1" applyFont="1" applyFill="1" applyBorder="1" applyAlignment="1">
      <alignment vertical="center"/>
    </xf>
    <xf numFmtId="41" fontId="61" fillId="0" borderId="21" xfId="12" applyNumberFormat="1" applyFont="1" applyFill="1" applyBorder="1" applyAlignment="1">
      <alignment vertical="center"/>
    </xf>
    <xf numFmtId="41" fontId="61" fillId="0" borderId="21" xfId="12" applyNumberFormat="1" applyFont="1" applyFill="1" applyBorder="1" applyAlignment="1">
      <alignment horizontal="center" vertical="center"/>
    </xf>
    <xf numFmtId="0" fontId="75" fillId="0" borderId="0" xfId="11" applyNumberFormat="1" applyFont="1" applyFill="1" applyBorder="1" applyAlignment="1">
      <alignment vertical="center"/>
    </xf>
    <xf numFmtId="0" fontId="50" fillId="0" borderId="0" xfId="11" applyFont="1" applyBorder="1" applyAlignment="1">
      <alignment vertical="center"/>
    </xf>
    <xf numFmtId="0" fontId="89" fillId="0" borderId="0" xfId="11" applyFont="1" applyBorder="1" applyAlignment="1">
      <alignment vertical="center"/>
    </xf>
    <xf numFmtId="0" fontId="56" fillId="5" borderId="0" xfId="11" applyFont="1" applyFill="1" applyBorder="1" applyAlignment="1">
      <alignment vertical="center" shrinkToFit="1"/>
    </xf>
    <xf numFmtId="0" fontId="56" fillId="5" borderId="0" xfId="11" quotePrefix="1" applyFont="1" applyFill="1" applyBorder="1" applyAlignment="1">
      <alignment horizontal="center" vertical="center"/>
    </xf>
    <xf numFmtId="0" fontId="56" fillId="5" borderId="0" xfId="11" applyFont="1" applyFill="1" applyBorder="1" applyAlignment="1">
      <alignment horizontal="center" vertical="center"/>
    </xf>
    <xf numFmtId="0" fontId="55" fillId="5" borderId="0" xfId="11" applyFont="1" applyFill="1" applyBorder="1" applyAlignment="1">
      <alignment vertical="center" shrinkToFit="1"/>
    </xf>
    <xf numFmtId="178" fontId="56" fillId="5" borderId="0" xfId="11" quotePrefix="1" applyNumberFormat="1" applyFont="1" applyFill="1" applyBorder="1" applyAlignment="1">
      <alignment horizontal="center" vertical="center"/>
    </xf>
    <xf numFmtId="0" fontId="56" fillId="5" borderId="0" xfId="5" applyFont="1" applyFill="1" applyBorder="1" applyAlignment="1">
      <alignment vertical="center" shrinkToFit="1"/>
    </xf>
    <xf numFmtId="0" fontId="56" fillId="5" borderId="0" xfId="11" applyFont="1" applyFill="1" applyBorder="1" applyAlignment="1">
      <alignment horizontal="center" vertical="center" shrinkToFit="1"/>
    </xf>
    <xf numFmtId="0" fontId="50" fillId="0" borderId="27" xfId="11" applyFont="1" applyBorder="1" applyAlignment="1">
      <alignment vertical="center"/>
    </xf>
    <xf numFmtId="177" fontId="56" fillId="5" borderId="0" xfId="11" applyNumberFormat="1" applyFont="1" applyFill="1" applyBorder="1" applyAlignment="1">
      <alignment vertical="center"/>
    </xf>
    <xf numFmtId="177" fontId="56" fillId="5" borderId="0" xfId="11" applyNumberFormat="1" applyFont="1" applyFill="1" applyBorder="1" applyAlignment="1">
      <alignment horizontal="center" vertical="center"/>
    </xf>
    <xf numFmtId="176" fontId="35" fillId="5" borderId="223" xfId="12" applyNumberFormat="1" applyFont="1" applyFill="1" applyBorder="1" applyAlignment="1">
      <alignment vertical="center"/>
    </xf>
    <xf numFmtId="177" fontId="35" fillId="5" borderId="7" xfId="0" applyNumberFormat="1" applyFont="1" applyFill="1" applyBorder="1" applyAlignment="1">
      <alignment vertical="center"/>
    </xf>
    <xf numFmtId="0" fontId="35" fillId="0" borderId="7" xfId="11" applyFont="1" applyBorder="1" applyAlignment="1">
      <alignment horizontal="center" vertical="center"/>
    </xf>
    <xf numFmtId="0" fontId="35" fillId="0" borderId="7" xfId="11" applyFont="1" applyBorder="1" applyAlignment="1">
      <alignment vertical="center"/>
    </xf>
    <xf numFmtId="182" fontId="52" fillId="0" borderId="125" xfId="12" applyNumberFormat="1" applyFont="1" applyBorder="1" applyAlignment="1">
      <alignment horizontal="right" vertical="center"/>
    </xf>
    <xf numFmtId="0" fontId="52" fillId="0" borderId="224" xfId="11" applyFont="1" applyBorder="1" applyAlignment="1">
      <alignment horizontal="left" vertical="center"/>
    </xf>
    <xf numFmtId="0" fontId="52" fillId="0" borderId="121" xfId="11" applyFont="1" applyBorder="1" applyAlignment="1">
      <alignment horizontal="left" vertical="center"/>
    </xf>
    <xf numFmtId="0" fontId="52" fillId="0" borderId="121" xfId="11" applyFont="1" applyBorder="1" applyAlignment="1">
      <alignment horizontal="center" vertical="center"/>
    </xf>
    <xf numFmtId="41" fontId="36" fillId="0" borderId="7" xfId="10" applyFont="1" applyBorder="1" applyAlignment="1">
      <alignment horizontal="right" vertical="center"/>
    </xf>
    <xf numFmtId="182" fontId="35" fillId="0" borderId="8" xfId="12" applyNumberFormat="1" applyFont="1" applyBorder="1" applyAlignment="1">
      <alignment horizontal="right" vertical="center"/>
    </xf>
    <xf numFmtId="176" fontId="52" fillId="6" borderId="130" xfId="12" applyNumberFormat="1" applyFont="1" applyFill="1" applyBorder="1" applyAlignment="1">
      <alignment horizontal="right" vertical="center"/>
    </xf>
    <xf numFmtId="0" fontId="90" fillId="0" borderId="0" xfId="3" applyNumberFormat="1" applyFont="1" applyFill="1" applyBorder="1" applyAlignment="1">
      <alignment horizontal="right" vertical="center"/>
    </xf>
    <xf numFmtId="188" fontId="35" fillId="0" borderId="0" xfId="11" applyNumberFormat="1" applyFont="1" applyAlignment="1">
      <alignment vertical="center" shrinkToFit="1"/>
    </xf>
    <xf numFmtId="188" fontId="35" fillId="5" borderId="0" xfId="11" applyNumberFormat="1" applyFont="1" applyFill="1" applyAlignment="1">
      <alignment vertical="center" shrinkToFit="1"/>
    </xf>
    <xf numFmtId="178" fontId="41" fillId="0" borderId="0" xfId="12" applyNumberFormat="1" applyFont="1" applyAlignment="1">
      <alignment vertical="center"/>
    </xf>
    <xf numFmtId="178" fontId="34" fillId="0" borderId="21" xfId="0" applyNumberFormat="1" applyFont="1" applyBorder="1" applyAlignment="1">
      <alignment vertical="center"/>
    </xf>
    <xf numFmtId="178" fontId="52" fillId="6" borderId="130" xfId="12" applyNumberFormat="1" applyFont="1" applyFill="1" applyBorder="1" applyAlignment="1">
      <alignment horizontal="right" vertical="center" wrapText="1"/>
    </xf>
    <xf numFmtId="178" fontId="35" fillId="5" borderId="23" xfId="12" applyNumberFormat="1" applyFont="1" applyFill="1" applyBorder="1" applyAlignment="1">
      <alignment vertical="center"/>
    </xf>
    <xf numFmtId="178" fontId="35" fillId="5" borderId="8" xfId="12" applyNumberFormat="1" applyFont="1" applyFill="1" applyBorder="1" applyAlignment="1">
      <alignment vertical="center"/>
    </xf>
    <xf numFmtId="178" fontId="35" fillId="5" borderId="7" xfId="12" applyNumberFormat="1" applyFont="1" applyFill="1" applyBorder="1" applyAlignment="1">
      <alignment vertical="center"/>
    </xf>
    <xf numFmtId="178" fontId="35" fillId="5" borderId="3" xfId="12" applyNumberFormat="1" applyFont="1" applyFill="1" applyBorder="1" applyAlignment="1">
      <alignment vertical="center"/>
    </xf>
    <xf numFmtId="178" fontId="35" fillId="5" borderId="2" xfId="12" applyNumberFormat="1" applyFont="1" applyFill="1" applyBorder="1" applyAlignment="1">
      <alignment vertical="center"/>
    </xf>
    <xf numFmtId="178" fontId="35" fillId="5" borderId="30" xfId="12" applyNumberFormat="1" applyFont="1" applyFill="1" applyBorder="1" applyAlignment="1">
      <alignment vertical="center"/>
    </xf>
    <xf numFmtId="178" fontId="35" fillId="5" borderId="20" xfId="12" applyNumberFormat="1" applyFont="1" applyFill="1" applyBorder="1" applyAlignment="1">
      <alignment vertical="center"/>
    </xf>
    <xf numFmtId="178" fontId="0" fillId="0" borderId="0" xfId="0" applyNumberFormat="1">
      <alignment vertical="center"/>
    </xf>
    <xf numFmtId="0" fontId="55" fillId="5" borderId="5" xfId="11" applyFont="1" applyFill="1" applyBorder="1" applyAlignment="1">
      <alignment vertical="center" shrinkToFit="1"/>
    </xf>
    <xf numFmtId="41" fontId="55" fillId="5" borderId="11" xfId="12" applyFont="1" applyFill="1" applyBorder="1" applyAlignment="1">
      <alignment vertical="center"/>
    </xf>
    <xf numFmtId="49" fontId="34" fillId="0" borderId="60" xfId="9" applyNumberFormat="1" applyFont="1" applyBorder="1" applyAlignment="1">
      <alignment horizontal="right" vertical="center"/>
    </xf>
    <xf numFmtId="178" fontId="34" fillId="0" borderId="60" xfId="9" applyNumberFormat="1" applyFont="1" applyBorder="1" applyAlignment="1">
      <alignment horizontal="right" vertical="center"/>
    </xf>
    <xf numFmtId="0" fontId="41" fillId="0" borderId="0" xfId="93"/>
    <xf numFmtId="187" fontId="140" fillId="0" borderId="0" xfId="93" applyNumberFormat="1" applyFont="1" applyFill="1" applyAlignment="1" applyProtection="1">
      <alignment vertical="center"/>
      <protection locked="0"/>
    </xf>
    <xf numFmtId="0" fontId="41" fillId="0" borderId="0" xfId="93" applyFont="1" applyFill="1" applyBorder="1" applyAlignment="1" applyProtection="1">
      <alignment horizontal="right" vertical="center"/>
      <protection locked="0"/>
    </xf>
    <xf numFmtId="0" fontId="141" fillId="0" borderId="229" xfId="93" applyFont="1" applyFill="1" applyBorder="1" applyAlignment="1">
      <alignment horizontal="center" vertical="center" wrapText="1"/>
    </xf>
    <xf numFmtId="0" fontId="141" fillId="0" borderId="230" xfId="93" applyFont="1" applyFill="1" applyBorder="1" applyAlignment="1">
      <alignment horizontal="center" vertical="center" wrapText="1"/>
    </xf>
    <xf numFmtId="0" fontId="141" fillId="0" borderId="230" xfId="93" applyFont="1" applyFill="1" applyBorder="1" applyAlignment="1">
      <alignment horizontal="center" vertical="center"/>
    </xf>
    <xf numFmtId="0" fontId="40" fillId="0" borderId="236" xfId="93" applyFont="1" applyFill="1" applyBorder="1" applyAlignment="1" applyProtection="1">
      <alignment horizontal="left" vertical="center"/>
      <protection locked="0"/>
    </xf>
    <xf numFmtId="41" fontId="143" fillId="0" borderId="236" xfId="94" applyFont="1" applyFill="1" applyBorder="1" applyAlignment="1">
      <alignment vertical="center" shrinkToFit="1"/>
    </xf>
    <xf numFmtId="0" fontId="35" fillId="0" borderId="237" xfId="93" applyFont="1" applyFill="1" applyBorder="1" applyAlignment="1" applyProtection="1">
      <alignment horizontal="left" vertical="center"/>
      <protection locked="0"/>
    </xf>
    <xf numFmtId="41" fontId="143" fillId="0" borderId="49" xfId="94" applyFont="1" applyFill="1" applyBorder="1" applyAlignment="1">
      <alignment vertical="center" shrinkToFit="1"/>
    </xf>
    <xf numFmtId="0" fontId="40" fillId="0" borderId="56" xfId="93" applyFont="1" applyFill="1" applyBorder="1" applyAlignment="1" applyProtection="1">
      <alignment horizontal="left" vertical="center"/>
      <protection locked="0"/>
    </xf>
    <xf numFmtId="0" fontId="40" fillId="0" borderId="49" xfId="93" applyFont="1" applyBorder="1" applyAlignment="1">
      <alignment vertical="center" wrapText="1"/>
    </xf>
    <xf numFmtId="0" fontId="40" fillId="0" borderId="56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240" xfId="93" applyNumberFormat="1" applyFont="1" applyFill="1" applyBorder="1" applyAlignment="1" applyProtection="1">
      <alignment horizontal="left" vertical="center" wrapText="1"/>
      <protection locked="0"/>
    </xf>
    <xf numFmtId="0" fontId="52" fillId="0" borderId="50" xfId="93" applyFont="1" applyFill="1" applyBorder="1" applyAlignment="1" applyProtection="1">
      <alignment horizontal="left" vertical="center" wrapText="1"/>
      <protection locked="0"/>
    </xf>
    <xf numFmtId="0" fontId="41" fillId="0" borderId="0" xfId="93" applyBorder="1"/>
    <xf numFmtId="0" fontId="40" fillId="0" borderId="242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49" xfId="93" applyNumberFormat="1" applyFont="1" applyFill="1" applyBorder="1" applyAlignment="1" applyProtection="1">
      <alignment horizontal="left" vertical="center" wrapText="1"/>
      <protection locked="0"/>
    </xf>
    <xf numFmtId="0" fontId="36" fillId="0" borderId="49" xfId="93" applyFont="1" applyBorder="1" applyAlignment="1"/>
    <xf numFmtId="0" fontId="41" fillId="0" borderId="243" xfId="93" applyNumberFormat="1" applyFont="1" applyFill="1" applyBorder="1" applyAlignment="1" applyProtection="1">
      <alignment horizontal="left" vertical="center" wrapText="1"/>
      <protection locked="0"/>
    </xf>
    <xf numFmtId="0" fontId="41" fillId="0" borderId="52" xfId="93" applyNumberFormat="1" applyFont="1" applyFill="1" applyBorder="1" applyAlignment="1" applyProtection="1">
      <alignment horizontal="left" vertical="center" wrapText="1"/>
      <protection locked="0"/>
    </xf>
    <xf numFmtId="0" fontId="41" fillId="0" borderId="52" xfId="93" applyNumberFormat="1" applyFill="1" applyBorder="1" applyAlignment="1" applyProtection="1">
      <alignment horizontal="left" vertical="center" wrapText="1"/>
      <protection locked="0"/>
    </xf>
    <xf numFmtId="0" fontId="41" fillId="0" borderId="49" xfId="93" applyNumberFormat="1" applyFill="1" applyBorder="1" applyAlignment="1" applyProtection="1">
      <alignment horizontal="left" vertical="center" wrapText="1"/>
      <protection locked="0"/>
    </xf>
    <xf numFmtId="0" fontId="41" fillId="0" borderId="49" xfId="93" applyFont="1" applyBorder="1" applyAlignment="1">
      <alignment vertical="center" wrapText="1"/>
    </xf>
    <xf numFmtId="41" fontId="144" fillId="0" borderId="49" xfId="94" applyFont="1" applyFill="1" applyBorder="1" applyAlignment="1">
      <alignment vertical="center" shrinkToFit="1"/>
    </xf>
    <xf numFmtId="0" fontId="35" fillId="0" borderId="50" xfId="93" applyFont="1" applyFill="1" applyBorder="1" applyAlignment="1" applyProtection="1">
      <alignment horizontal="left" vertical="center" wrapText="1"/>
      <protection locked="0"/>
    </xf>
    <xf numFmtId="0" fontId="41" fillId="0" borderId="56" xfId="93" applyNumberFormat="1" applyFont="1" applyFill="1" applyBorder="1" applyAlignment="1" applyProtection="1">
      <alignment horizontal="left" vertical="center" wrapText="1"/>
      <protection locked="0"/>
    </xf>
    <xf numFmtId="0" fontId="41" fillId="0" borderId="240" xfId="93" applyNumberFormat="1" applyFont="1" applyFill="1" applyBorder="1" applyAlignment="1" applyProtection="1">
      <alignment horizontal="left" vertical="center" wrapText="1"/>
      <protection locked="0"/>
    </xf>
    <xf numFmtId="0" fontId="41" fillId="0" borderId="242" xfId="93" applyNumberFormat="1" applyFill="1" applyBorder="1" applyAlignment="1" applyProtection="1">
      <alignment horizontal="left" vertical="center" wrapText="1"/>
      <protection locked="0"/>
    </xf>
    <xf numFmtId="0" fontId="41" fillId="0" borderId="49" xfId="93" applyFont="1" applyFill="1" applyBorder="1" applyAlignment="1" applyProtection="1">
      <alignment vertical="center" wrapText="1"/>
      <protection locked="0"/>
    </xf>
    <xf numFmtId="0" fontId="41" fillId="0" borderId="56" xfId="93" applyFont="1" applyFill="1" applyBorder="1" applyAlignment="1" applyProtection="1">
      <alignment horizontal="left" vertical="center"/>
      <protection locked="0"/>
    </xf>
    <xf numFmtId="0" fontId="41" fillId="0" borderId="49" xfId="93" applyFont="1" applyFill="1" applyBorder="1" applyAlignment="1" applyProtection="1">
      <alignment vertical="center"/>
      <protection locked="0"/>
    </xf>
    <xf numFmtId="0" fontId="41" fillId="0" borderId="240" xfId="93" applyFont="1" applyFill="1" applyBorder="1" applyAlignment="1" applyProtection="1">
      <alignment vertical="center"/>
      <protection locked="0"/>
    </xf>
    <xf numFmtId="0" fontId="41" fillId="0" borderId="0" xfId="93" applyFont="1" applyFill="1" applyBorder="1" applyAlignment="1" applyProtection="1">
      <alignment vertical="center" wrapText="1"/>
      <protection locked="0"/>
    </xf>
    <xf numFmtId="41" fontId="144" fillId="0" borderId="240" xfId="94" applyFont="1" applyFill="1" applyBorder="1" applyAlignment="1">
      <alignment vertical="center" shrinkToFit="1"/>
    </xf>
    <xf numFmtId="0" fontId="41" fillId="0" borderId="49" xfId="93" applyNumberFormat="1" applyFill="1" applyBorder="1" applyAlignment="1" applyProtection="1">
      <alignment vertical="center" wrapText="1"/>
      <protection locked="0"/>
    </xf>
    <xf numFmtId="0" fontId="41" fillId="0" borderId="0" xfId="93" applyNumberFormat="1" applyFont="1" applyFill="1" applyBorder="1" applyAlignment="1" applyProtection="1">
      <alignment vertical="center" wrapText="1"/>
      <protection locked="0"/>
    </xf>
    <xf numFmtId="41" fontId="143" fillId="0" borderId="240" xfId="94" applyFont="1" applyFill="1" applyBorder="1" applyAlignment="1">
      <alignment vertical="center" shrinkToFit="1"/>
    </xf>
    <xf numFmtId="0" fontId="52" fillId="0" borderId="50" xfId="93" applyFont="1" applyFill="1" applyBorder="1" applyAlignment="1" applyProtection="1">
      <alignment horizontal="left" vertical="center"/>
      <protection locked="0"/>
    </xf>
    <xf numFmtId="0" fontId="41" fillId="0" borderId="57" xfId="93" applyNumberFormat="1" applyFont="1" applyFill="1" applyBorder="1" applyAlignment="1" applyProtection="1">
      <alignment horizontal="left" vertical="center" wrapText="1"/>
      <protection locked="0"/>
    </xf>
    <xf numFmtId="0" fontId="41" fillId="0" borderId="60" xfId="93" applyNumberFormat="1" applyFont="1" applyFill="1" applyBorder="1" applyAlignment="1" applyProtection="1">
      <alignment horizontal="left" vertical="center" wrapText="1"/>
      <protection locked="0"/>
    </xf>
    <xf numFmtId="0" fontId="41" fillId="0" borderId="246" xfId="93" applyNumberFormat="1" applyFill="1" applyBorder="1" applyAlignment="1" applyProtection="1">
      <alignment horizontal="left" vertical="center" wrapText="1"/>
      <protection locked="0"/>
    </xf>
    <xf numFmtId="0" fontId="41" fillId="0" borderId="58" xfId="93" applyNumberFormat="1" applyFill="1" applyBorder="1" applyAlignment="1" applyProtection="1">
      <alignment horizontal="left" vertical="center" wrapText="1"/>
      <protection locked="0"/>
    </xf>
    <xf numFmtId="0" fontId="41" fillId="0" borderId="58" xfId="93" applyFont="1" applyBorder="1" applyAlignment="1">
      <alignment vertical="center" wrapText="1"/>
    </xf>
    <xf numFmtId="41" fontId="144" fillId="0" borderId="58" xfId="94" applyFont="1" applyFill="1" applyBorder="1" applyAlignment="1">
      <alignment vertical="center" shrinkToFit="1"/>
    </xf>
    <xf numFmtId="0" fontId="35" fillId="0" borderId="59" xfId="93" applyFont="1" applyFill="1" applyBorder="1" applyAlignment="1" applyProtection="1">
      <alignment horizontal="left" vertical="center" wrapText="1"/>
      <protection locked="0"/>
    </xf>
    <xf numFmtId="0" fontId="41" fillId="0" borderId="0" xfId="93" applyAlignment="1">
      <alignment horizontal="left"/>
    </xf>
    <xf numFmtId="0" fontId="36" fillId="0" borderId="247" xfId="93" applyFont="1" applyFill="1" applyBorder="1" applyAlignment="1" applyProtection="1">
      <alignment vertical="center"/>
      <protection locked="0"/>
    </xf>
    <xf numFmtId="0" fontId="36" fillId="0" borderId="49" xfId="93" applyFont="1" applyFill="1" applyBorder="1" applyAlignment="1" applyProtection="1">
      <alignment vertical="center"/>
      <protection locked="0"/>
    </xf>
    <xf numFmtId="0" fontId="40" fillId="0" borderId="49" xfId="93" applyFont="1" applyBorder="1" applyAlignment="1">
      <alignment horizontal="center" vertical="center" wrapText="1" shrinkToFit="1"/>
    </xf>
    <xf numFmtId="0" fontId="41" fillId="0" borderId="49" xfId="93" applyFont="1" applyBorder="1" applyAlignment="1">
      <alignment horizontal="center" vertical="center" wrapText="1" shrinkToFit="1"/>
    </xf>
    <xf numFmtId="0" fontId="41" fillId="0" borderId="49" xfId="93" applyFont="1" applyBorder="1" applyAlignment="1">
      <alignment vertical="center" shrinkToFit="1"/>
    </xf>
    <xf numFmtId="0" fontId="40" fillId="0" borderId="50" xfId="93" applyFont="1" applyBorder="1" applyAlignment="1">
      <alignment vertical="center" wrapText="1"/>
    </xf>
    <xf numFmtId="0" fontId="52" fillId="0" borderId="114" xfId="93" applyFont="1" applyFill="1" applyBorder="1" applyAlignment="1" applyProtection="1">
      <alignment horizontal="left" vertical="center"/>
      <protection locked="0"/>
    </xf>
    <xf numFmtId="0" fontId="40" fillId="0" borderId="50" xfId="93" applyFont="1" applyBorder="1"/>
    <xf numFmtId="0" fontId="26" fillId="0" borderId="0" xfId="9" applyFont="1" applyAlignment="1">
      <alignment horizontal="center"/>
    </xf>
    <xf numFmtId="0" fontId="18" fillId="0" borderId="0" xfId="9" applyFont="1" applyAlignment="1">
      <alignment horizontal="right" vertical="center"/>
    </xf>
    <xf numFmtId="0" fontId="22" fillId="0" borderId="0" xfId="9" applyFont="1" applyAlignment="1">
      <alignment horizontal="center" vertical="center"/>
    </xf>
    <xf numFmtId="0" fontId="119" fillId="0" borderId="0" xfId="9" applyFont="1" applyAlignment="1">
      <alignment horizontal="center" vertical="center"/>
    </xf>
    <xf numFmtId="0" fontId="24" fillId="0" borderId="0" xfId="9" applyFont="1" applyAlignment="1">
      <alignment horizontal="center"/>
    </xf>
    <xf numFmtId="0" fontId="25" fillId="0" borderId="0" xfId="9" applyFont="1" applyAlignment="1">
      <alignment horizontal="center"/>
    </xf>
    <xf numFmtId="0" fontId="28" fillId="0" borderId="0" xfId="9" applyFont="1" applyAlignment="1">
      <alignment horizontal="center" vertical="center"/>
    </xf>
    <xf numFmtId="0" fontId="28" fillId="0" borderId="0" xfId="9" applyFont="1" applyAlignment="1">
      <alignment horizontal="left" vertical="center"/>
    </xf>
    <xf numFmtId="0" fontId="29" fillId="0" borderId="0" xfId="9" applyFont="1" applyAlignment="1">
      <alignment horizontal="left" vertical="center"/>
    </xf>
    <xf numFmtId="0" fontId="27" fillId="0" borderId="0" xfId="9" applyFont="1" applyAlignment="1">
      <alignment horizontal="center" vertical="center"/>
    </xf>
    <xf numFmtId="0" fontId="31" fillId="0" borderId="0" xfId="9" applyFont="1" applyAlignment="1">
      <alignment horizontal="center"/>
    </xf>
    <xf numFmtId="0" fontId="34" fillId="0" borderId="55" xfId="9" applyFont="1" applyBorder="1" applyAlignment="1">
      <alignment horizontal="left" vertical="center"/>
    </xf>
    <xf numFmtId="0" fontId="34" fillId="0" borderId="56" xfId="9" applyFont="1" applyBorder="1" applyAlignment="1">
      <alignment horizontal="left" vertical="center"/>
    </xf>
    <xf numFmtId="0" fontId="34" fillId="0" borderId="57" xfId="9" applyFont="1" applyBorder="1" applyAlignment="1">
      <alignment horizontal="left" vertical="center"/>
    </xf>
    <xf numFmtId="0" fontId="33" fillId="0" borderId="0" xfId="9" applyFont="1" applyAlignment="1">
      <alignment horizontal="left" vertical="center"/>
    </xf>
    <xf numFmtId="0" fontId="36" fillId="3" borderId="41" xfId="9" applyFont="1" applyFill="1" applyBorder="1" applyAlignment="1">
      <alignment horizontal="center" vertical="center"/>
    </xf>
    <xf numFmtId="0" fontId="36" fillId="3" borderId="42" xfId="9" applyFont="1" applyFill="1" applyBorder="1" applyAlignment="1">
      <alignment horizontal="center" vertical="center"/>
    </xf>
    <xf numFmtId="0" fontId="34" fillId="0" borderId="44" xfId="9" applyFont="1" applyBorder="1" applyAlignment="1">
      <alignment horizontal="left" vertical="center" wrapText="1"/>
    </xf>
    <xf numFmtId="0" fontId="34" fillId="0" borderId="48" xfId="9" applyFont="1" applyBorder="1" applyAlignment="1">
      <alignment horizontal="left" vertical="center" wrapText="1"/>
    </xf>
    <xf numFmtId="0" fontId="34" fillId="0" borderId="53" xfId="9" applyFont="1" applyBorder="1" applyAlignment="1">
      <alignment horizontal="left" vertical="center" wrapText="1"/>
    </xf>
    <xf numFmtId="0" fontId="34" fillId="0" borderId="55" xfId="9" applyFont="1" applyBorder="1" applyAlignment="1">
      <alignment horizontal="left" vertical="center" wrapText="1"/>
    </xf>
    <xf numFmtId="0" fontId="34" fillId="0" borderId="56" xfId="9" applyFont="1" applyBorder="1" applyAlignment="1">
      <alignment horizontal="left" vertical="center" wrapText="1"/>
    </xf>
    <xf numFmtId="0" fontId="34" fillId="0" borderId="57" xfId="9" applyFont="1" applyBorder="1" applyAlignment="1">
      <alignment horizontal="left" vertical="center" wrapText="1"/>
    </xf>
    <xf numFmtId="0" fontId="34" fillId="0" borderId="0" xfId="9" applyFont="1" applyAlignment="1">
      <alignment horizontal="left"/>
    </xf>
    <xf numFmtId="0" fontId="42" fillId="0" borderId="0" xfId="9" applyFont="1" applyAlignment="1">
      <alignment horizontal="right"/>
    </xf>
    <xf numFmtId="41" fontId="43" fillId="0" borderId="0" xfId="10" applyFont="1" applyAlignment="1">
      <alignment horizontal="right"/>
    </xf>
    <xf numFmtId="0" fontId="34" fillId="0" borderId="0" xfId="9" applyFont="1" applyAlignment="1">
      <alignment horizontal="left" wrapText="1"/>
    </xf>
    <xf numFmtId="0" fontId="39" fillId="0" borderId="0" xfId="9" applyFont="1" applyAlignment="1">
      <alignment horizontal="left"/>
    </xf>
    <xf numFmtId="0" fontId="40" fillId="0" borderId="62" xfId="9" applyFont="1" applyFill="1" applyBorder="1" applyAlignment="1">
      <alignment horizontal="center" vertical="center"/>
    </xf>
    <xf numFmtId="0" fontId="40" fillId="0" borderId="63" xfId="9" applyFont="1" applyFill="1" applyBorder="1" applyAlignment="1">
      <alignment horizontal="center" vertical="center"/>
    </xf>
    <xf numFmtId="0" fontId="40" fillId="0" borderId="64" xfId="9" applyFont="1" applyFill="1" applyBorder="1" applyAlignment="1">
      <alignment horizontal="center" vertical="center"/>
    </xf>
    <xf numFmtId="0" fontId="40" fillId="0" borderId="65" xfId="9" applyFont="1" applyFill="1" applyBorder="1" applyAlignment="1">
      <alignment horizontal="center" vertical="center"/>
    </xf>
    <xf numFmtId="0" fontId="40" fillId="4" borderId="62" xfId="9" applyFont="1" applyFill="1" applyBorder="1" applyAlignment="1">
      <alignment horizontal="center" vertical="center"/>
    </xf>
    <xf numFmtId="0" fontId="40" fillId="4" borderId="63" xfId="9" applyFont="1" applyFill="1" applyBorder="1" applyAlignment="1">
      <alignment horizontal="center" vertical="center"/>
    </xf>
    <xf numFmtId="0" fontId="40" fillId="4" borderId="64" xfId="9" applyFont="1" applyFill="1" applyBorder="1" applyAlignment="1">
      <alignment horizontal="center" vertical="center"/>
    </xf>
    <xf numFmtId="0" fontId="40" fillId="4" borderId="65" xfId="9" applyFont="1" applyFill="1" applyBorder="1" applyAlignment="1">
      <alignment horizontal="center" vertical="center"/>
    </xf>
    <xf numFmtId="0" fontId="34" fillId="0" borderId="0" xfId="9" applyFont="1" applyAlignment="1">
      <alignment horizontal="left" vertical="center" wrapText="1"/>
    </xf>
    <xf numFmtId="0" fontId="34" fillId="0" borderId="82" xfId="9" applyFont="1" applyBorder="1" applyAlignment="1">
      <alignment horizontal="center" vertical="center" wrapText="1"/>
    </xf>
    <xf numFmtId="0" fontId="34" fillId="0" borderId="82" xfId="9" applyFont="1" applyBorder="1" applyAlignment="1">
      <alignment horizontal="center" vertical="center"/>
    </xf>
    <xf numFmtId="0" fontId="34" fillId="0" borderId="21" xfId="9" applyFont="1" applyBorder="1" applyAlignment="1">
      <alignment horizontal="center"/>
    </xf>
    <xf numFmtId="0" fontId="36" fillId="0" borderId="41" xfId="9" applyFont="1" applyFill="1" applyBorder="1" applyAlignment="1">
      <alignment horizontal="center" vertical="center"/>
    </xf>
    <xf numFmtId="0" fontId="36" fillId="0" borderId="42" xfId="9" applyFont="1" applyFill="1" applyBorder="1" applyAlignment="1">
      <alignment vertical="center"/>
    </xf>
    <xf numFmtId="0" fontId="36" fillId="0" borderId="42" xfId="9" applyFont="1" applyFill="1" applyBorder="1" applyAlignment="1">
      <alignment horizontal="center" vertical="center"/>
    </xf>
    <xf numFmtId="0" fontId="36" fillId="0" borderId="43" xfId="9" applyFont="1" applyFill="1" applyBorder="1" applyAlignment="1">
      <alignment vertical="center"/>
    </xf>
    <xf numFmtId="0" fontId="36" fillId="0" borderId="64" xfId="9" applyFont="1" applyFill="1" applyBorder="1" applyAlignment="1">
      <alignment horizontal="center" vertical="center"/>
    </xf>
    <xf numFmtId="0" fontId="36" fillId="0" borderId="65" xfId="9" applyFont="1" applyFill="1" applyBorder="1" applyAlignment="1">
      <alignment vertical="center"/>
    </xf>
    <xf numFmtId="0" fontId="34" fillId="0" borderId="89" xfId="9" applyFont="1" applyBorder="1" applyAlignment="1">
      <alignment horizontal="center" vertical="center"/>
    </xf>
    <xf numFmtId="184" fontId="41" fillId="0" borderId="57" xfId="9" applyNumberFormat="1" applyFont="1" applyBorder="1" applyAlignment="1">
      <alignment horizontal="center" vertical="center"/>
    </xf>
    <xf numFmtId="184" fontId="41" fillId="0" borderId="60" xfId="9" applyNumberFormat="1" applyFont="1" applyBorder="1" applyAlignment="1">
      <alignment horizontal="center" vertical="center"/>
    </xf>
    <xf numFmtId="184" fontId="41" fillId="0" borderId="118" xfId="9" applyNumberFormat="1" applyFont="1" applyBorder="1" applyAlignment="1">
      <alignment horizontal="center" vertical="center"/>
    </xf>
    <xf numFmtId="181" fontId="41" fillId="0" borderId="90" xfId="9" applyNumberFormat="1" applyFont="1" applyBorder="1" applyAlignment="1">
      <alignment horizontal="right" vertical="center"/>
    </xf>
    <xf numFmtId="181" fontId="41" fillId="0" borderId="60" xfId="9" applyNumberFormat="1" applyFont="1" applyBorder="1" applyAlignment="1">
      <alignment horizontal="right" vertical="center"/>
    </xf>
    <xf numFmtId="181" fontId="41" fillId="0" borderId="61" xfId="9" applyNumberFormat="1" applyFont="1" applyBorder="1" applyAlignment="1">
      <alignment horizontal="right" vertical="center"/>
    </xf>
    <xf numFmtId="0" fontId="40" fillId="0" borderId="0" xfId="9" applyFont="1" applyAlignment="1">
      <alignment horizontal="left" vertical="center"/>
    </xf>
    <xf numFmtId="0" fontId="40" fillId="0" borderId="13" xfId="9" applyFont="1" applyFill="1" applyBorder="1" applyAlignment="1">
      <alignment horizontal="center" vertical="center"/>
    </xf>
    <xf numFmtId="0" fontId="40" fillId="0" borderId="14" xfId="9" applyFont="1" applyFill="1" applyBorder="1" applyAlignment="1">
      <alignment horizontal="center" vertical="center"/>
    </xf>
    <xf numFmtId="0" fontId="40" fillId="0" borderId="92" xfId="9" applyFont="1" applyFill="1" applyBorder="1" applyAlignment="1">
      <alignment horizontal="center" vertical="center"/>
    </xf>
    <xf numFmtId="0" fontId="40" fillId="0" borderId="26" xfId="9" applyFont="1" applyFill="1" applyBorder="1" applyAlignment="1">
      <alignment horizontal="center" vertical="center"/>
    </xf>
    <xf numFmtId="0" fontId="40" fillId="0" borderId="15" xfId="9" applyFont="1" applyFill="1" applyBorder="1" applyAlignment="1">
      <alignment horizontal="center" vertical="center"/>
    </xf>
    <xf numFmtId="184" fontId="40" fillId="0" borderId="83" xfId="9" applyNumberFormat="1" applyFont="1" applyBorder="1" applyAlignment="1">
      <alignment horizontal="center" vertical="center"/>
    </xf>
    <xf numFmtId="0" fontId="46" fillId="0" borderId="84" xfId="9" applyFont="1" applyBorder="1"/>
    <xf numFmtId="184" fontId="40" fillId="0" borderId="86" xfId="9" applyNumberFormat="1" applyFont="1" applyBorder="1" applyAlignment="1">
      <alignment horizontal="center" vertical="center"/>
    </xf>
    <xf numFmtId="184" fontId="40" fillId="0" borderId="84" xfId="9" applyNumberFormat="1" applyFont="1" applyBorder="1" applyAlignment="1">
      <alignment horizontal="center" vertical="center"/>
    </xf>
    <xf numFmtId="184" fontId="47" fillId="0" borderId="94" xfId="9" applyNumberFormat="1" applyFont="1" applyBorder="1" applyAlignment="1">
      <alignment horizontal="center" vertical="center"/>
    </xf>
    <xf numFmtId="184" fontId="47" fillId="0" borderId="95" xfId="9" applyNumberFormat="1" applyFont="1" applyBorder="1" applyAlignment="1">
      <alignment horizontal="center" vertical="center"/>
    </xf>
    <xf numFmtId="184" fontId="47" fillId="0" borderId="97" xfId="9" applyNumberFormat="1" applyFont="1" applyBorder="1" applyAlignment="1">
      <alignment horizontal="center" vertical="center"/>
    </xf>
    <xf numFmtId="184" fontId="34" fillId="0" borderId="99" xfId="9" applyNumberFormat="1" applyFont="1" applyBorder="1" applyAlignment="1">
      <alignment horizontal="center" vertical="center" wrapText="1" justifyLastLine="1"/>
    </xf>
    <xf numFmtId="184" fontId="34" fillId="0" borderId="66" xfId="9" applyNumberFormat="1" applyFont="1" applyBorder="1" applyAlignment="1">
      <alignment horizontal="center" vertical="center" justifyLastLine="1"/>
    </xf>
    <xf numFmtId="184" fontId="34" fillId="0" borderId="27" xfId="9" applyNumberFormat="1" applyFont="1" applyBorder="1" applyAlignment="1">
      <alignment horizontal="center" vertical="center"/>
    </xf>
    <xf numFmtId="184" fontId="34" fillId="0" borderId="21" xfId="9" applyNumberFormat="1" applyFont="1" applyBorder="1" applyAlignment="1">
      <alignment horizontal="center" vertical="center"/>
    </xf>
    <xf numFmtId="184" fontId="34" fillId="0" borderId="74" xfId="9" applyNumberFormat="1" applyFont="1" applyBorder="1" applyAlignment="1">
      <alignment horizontal="center" vertical="center"/>
    </xf>
    <xf numFmtId="0" fontId="34" fillId="3" borderId="33" xfId="9" applyFont="1" applyFill="1" applyBorder="1" applyAlignment="1">
      <alignment horizontal="distributed" vertical="distributed" justifyLastLine="1"/>
    </xf>
    <xf numFmtId="0" fontId="34" fillId="3" borderId="22" xfId="9" applyFont="1" applyFill="1" applyBorder="1" applyAlignment="1">
      <alignment horizontal="distributed" vertical="distributed" justifyLastLine="1"/>
    </xf>
    <xf numFmtId="0" fontId="34" fillId="3" borderId="24" xfId="9" applyFont="1" applyFill="1" applyBorder="1" applyAlignment="1">
      <alignment horizontal="distributed" vertical="distributed" justifyLastLine="1"/>
    </xf>
    <xf numFmtId="0" fontId="34" fillId="3" borderId="119" xfId="9" applyFont="1" applyFill="1" applyBorder="1" applyAlignment="1">
      <alignment horizontal="center" vertical="center"/>
    </xf>
    <xf numFmtId="0" fontId="34" fillId="3" borderId="32" xfId="9" applyFont="1" applyFill="1" applyBorder="1" applyAlignment="1">
      <alignment horizontal="center" vertical="center"/>
    </xf>
    <xf numFmtId="184" fontId="36" fillId="0" borderId="119" xfId="9" applyNumberFormat="1" applyFont="1" applyBorder="1" applyAlignment="1">
      <alignment horizontal="center" vertical="center"/>
    </xf>
    <xf numFmtId="184" fontId="36" fillId="0" borderId="32" xfId="9" applyNumberFormat="1" applyFont="1" applyBorder="1" applyAlignment="1">
      <alignment horizontal="center" vertical="center"/>
    </xf>
    <xf numFmtId="177" fontId="35" fillId="6" borderId="33" xfId="0" applyNumberFormat="1" applyFont="1" applyFill="1" applyBorder="1" applyAlignment="1">
      <alignment horizontal="center" vertical="center"/>
    </xf>
    <xf numFmtId="177" fontId="35" fillId="6" borderId="22" xfId="0" applyNumberFormat="1" applyFont="1" applyFill="1" applyBorder="1" applyAlignment="1">
      <alignment horizontal="center" vertical="center"/>
    </xf>
    <xf numFmtId="177" fontId="35" fillId="6" borderId="34" xfId="0" applyNumberFormat="1" applyFont="1" applyFill="1" applyBorder="1" applyAlignment="1">
      <alignment horizontal="center" vertical="center"/>
    </xf>
    <xf numFmtId="41" fontId="35" fillId="6" borderId="124" xfId="12" applyFont="1" applyFill="1" applyBorder="1" applyAlignment="1">
      <alignment horizontal="center" vertical="center" wrapText="1"/>
    </xf>
    <xf numFmtId="41" fontId="35" fillId="6" borderId="20" xfId="12" applyFont="1" applyFill="1" applyBorder="1" applyAlignment="1">
      <alignment horizontal="center" vertical="center" wrapText="1"/>
    </xf>
    <xf numFmtId="178" fontId="35" fillId="6" borderId="124" xfId="12" applyNumberFormat="1" applyFont="1" applyFill="1" applyBorder="1" applyAlignment="1">
      <alignment horizontal="center" vertical="center" wrapText="1"/>
    </xf>
    <xf numFmtId="178" fontId="35" fillId="6" borderId="20" xfId="12" applyNumberFormat="1" applyFont="1" applyFill="1" applyBorder="1" applyAlignment="1">
      <alignment horizontal="center" vertical="center" wrapText="1"/>
    </xf>
    <xf numFmtId="177" fontId="35" fillId="6" borderId="23" xfId="12" applyNumberFormat="1" applyFont="1" applyFill="1" applyBorder="1" applyAlignment="1">
      <alignment horizontal="center" vertical="center" wrapText="1"/>
    </xf>
    <xf numFmtId="177" fontId="35" fillId="6" borderId="125" xfId="12" applyNumberFormat="1" applyFont="1" applyFill="1" applyBorder="1" applyAlignment="1">
      <alignment horizontal="center" vertical="center"/>
    </xf>
    <xf numFmtId="177" fontId="35" fillId="6" borderId="26" xfId="0" applyNumberFormat="1" applyFont="1" applyFill="1" applyBorder="1" applyAlignment="1">
      <alignment horizontal="center" vertical="center" wrapText="1"/>
    </xf>
    <xf numFmtId="177" fontId="35" fillId="6" borderId="14" xfId="0" applyNumberFormat="1" applyFont="1" applyFill="1" applyBorder="1" applyAlignment="1">
      <alignment horizontal="center" vertical="center" wrapText="1"/>
    </xf>
    <xf numFmtId="177" fontId="35" fillId="6" borderId="15" xfId="0" applyNumberFormat="1" applyFont="1" applyFill="1" applyBorder="1" applyAlignment="1">
      <alignment horizontal="center" vertical="center"/>
    </xf>
    <xf numFmtId="177" fontId="35" fillId="6" borderId="28" xfId="0" applyNumberFormat="1" applyFont="1" applyFill="1" applyBorder="1" applyAlignment="1">
      <alignment horizontal="center" vertical="center"/>
    </xf>
    <xf numFmtId="177" fontId="35" fillId="6" borderId="21" xfId="0" applyNumberFormat="1" applyFont="1" applyFill="1" applyBorder="1" applyAlignment="1">
      <alignment horizontal="center" vertical="center"/>
    </xf>
    <xf numFmtId="177" fontId="35" fillId="6" borderId="31" xfId="0" applyNumberFormat="1" applyFont="1" applyFill="1" applyBorder="1" applyAlignment="1">
      <alignment horizontal="center" vertical="center"/>
    </xf>
    <xf numFmtId="177" fontId="52" fillId="6" borderId="62" xfId="0" applyNumberFormat="1" applyFont="1" applyFill="1" applyBorder="1" applyAlignment="1">
      <alignment horizontal="center" vertical="center"/>
    </xf>
    <xf numFmtId="177" fontId="52" fillId="6" borderId="64" xfId="0" applyNumberFormat="1" applyFont="1" applyFill="1" applyBorder="1" applyAlignment="1">
      <alignment horizontal="center" vertical="center"/>
    </xf>
    <xf numFmtId="177" fontId="52" fillId="6" borderId="127" xfId="0" applyNumberFormat="1" applyFont="1" applyFill="1" applyBorder="1" applyAlignment="1">
      <alignment horizontal="center" vertical="center"/>
    </xf>
    <xf numFmtId="177" fontId="35" fillId="5" borderId="33" xfId="0" applyNumberFormat="1" applyFont="1" applyFill="1" applyBorder="1" applyAlignment="1">
      <alignment vertical="center" wrapText="1"/>
    </xf>
    <xf numFmtId="177" fontId="35" fillId="5" borderId="22" xfId="0" applyNumberFormat="1" applyFont="1" applyFill="1" applyBorder="1" applyAlignment="1">
      <alignment vertical="center" wrapText="1"/>
    </xf>
    <xf numFmtId="177" fontId="35" fillId="5" borderId="22" xfId="0" applyNumberFormat="1" applyFont="1" applyFill="1" applyBorder="1" applyAlignment="1">
      <alignment vertical="center"/>
    </xf>
    <xf numFmtId="177" fontId="35" fillId="5" borderId="25" xfId="0" applyNumberFormat="1" applyFont="1" applyFill="1" applyBorder="1" applyAlignment="1">
      <alignment horizontal="left" vertical="center" wrapText="1"/>
    </xf>
    <xf numFmtId="177" fontId="35" fillId="5" borderId="6" xfId="0" applyNumberFormat="1" applyFont="1" applyFill="1" applyBorder="1" applyAlignment="1">
      <alignment horizontal="left" vertical="center" wrapText="1"/>
    </xf>
    <xf numFmtId="177" fontId="35" fillId="5" borderId="32" xfId="0" applyNumberFormat="1" applyFont="1" applyFill="1" applyBorder="1" applyAlignment="1">
      <alignment horizontal="left" vertical="center" wrapText="1"/>
    </xf>
    <xf numFmtId="177" fontId="35" fillId="5" borderId="32" xfId="0" applyNumberFormat="1" applyFont="1" applyFill="1" applyBorder="1" applyAlignment="1">
      <alignment horizontal="left" vertical="center"/>
    </xf>
    <xf numFmtId="177" fontId="35" fillId="5" borderId="30" xfId="0" applyNumberFormat="1" applyFont="1" applyFill="1" applyBorder="1" applyAlignment="1">
      <alignment horizontal="center" vertical="center" wrapText="1"/>
    </xf>
    <xf numFmtId="177" fontId="35" fillId="5" borderId="12" xfId="0" applyNumberFormat="1" applyFont="1" applyFill="1" applyBorder="1" applyAlignment="1">
      <alignment horizontal="center" vertical="center" wrapText="1"/>
    </xf>
    <xf numFmtId="177" fontId="35" fillId="5" borderId="2" xfId="0" applyNumberFormat="1" applyFont="1" applyFill="1" applyBorder="1" applyAlignment="1">
      <alignment horizontal="center" vertical="center" wrapText="1"/>
    </xf>
    <xf numFmtId="0" fontId="35" fillId="5" borderId="25" xfId="11" applyFont="1" applyFill="1" applyBorder="1" applyAlignment="1">
      <alignment horizontal="left" vertical="center" wrapText="1"/>
    </xf>
    <xf numFmtId="0" fontId="35" fillId="5" borderId="32" xfId="11" applyFont="1" applyFill="1" applyBorder="1" applyAlignment="1">
      <alignment horizontal="left" vertical="center" wrapText="1"/>
    </xf>
    <xf numFmtId="177" fontId="35" fillId="5" borderId="4" xfId="0" applyNumberFormat="1" applyFont="1" applyFill="1" applyBorder="1" applyAlignment="1">
      <alignment horizontal="left" vertical="center" wrapText="1"/>
    </xf>
    <xf numFmtId="177" fontId="35" fillId="5" borderId="9" xfId="0" applyNumberFormat="1" applyFont="1" applyFill="1" applyBorder="1" applyAlignment="1">
      <alignment horizontal="left" vertical="center"/>
    </xf>
    <xf numFmtId="0" fontId="35" fillId="5" borderId="33" xfId="11" applyFont="1" applyFill="1" applyBorder="1" applyAlignment="1">
      <alignment vertical="center" wrapText="1"/>
    </xf>
    <xf numFmtId="0" fontId="35" fillId="5" borderId="22" xfId="11" applyFont="1" applyFill="1" applyBorder="1" applyAlignment="1">
      <alignment vertical="center" wrapText="1"/>
    </xf>
    <xf numFmtId="0" fontId="35" fillId="5" borderId="22" xfId="11" applyFont="1" applyFill="1" applyBorder="1" applyAlignment="1">
      <alignment vertical="center"/>
    </xf>
    <xf numFmtId="0" fontId="35" fillId="5" borderId="1" xfId="11" applyFont="1" applyFill="1" applyBorder="1" applyAlignment="1">
      <alignment horizontal="left" vertical="center" wrapText="1"/>
    </xf>
    <xf numFmtId="0" fontId="35" fillId="5" borderId="35" xfId="11" applyFont="1" applyFill="1" applyBorder="1" applyAlignment="1">
      <alignment horizontal="left" vertical="center" wrapText="1"/>
    </xf>
    <xf numFmtId="0" fontId="35" fillId="5" borderId="6" xfId="11" applyFont="1" applyFill="1" applyBorder="1" applyAlignment="1">
      <alignment horizontal="left" vertical="center" wrapText="1"/>
    </xf>
    <xf numFmtId="41" fontId="35" fillId="6" borderId="20" xfId="12" applyFont="1" applyFill="1" applyBorder="1" applyAlignment="1">
      <alignment horizontal="center" vertical="center"/>
    </xf>
    <xf numFmtId="177" fontId="35" fillId="6" borderId="38" xfId="12" applyNumberFormat="1" applyFont="1" applyFill="1" applyBorder="1" applyAlignment="1">
      <alignment horizontal="center" vertical="center" wrapText="1"/>
    </xf>
    <xf numFmtId="177" fontId="35" fillId="6" borderId="81" xfId="12" applyNumberFormat="1" applyFont="1" applyFill="1" applyBorder="1" applyAlignment="1">
      <alignment horizontal="center" vertical="center"/>
    </xf>
    <xf numFmtId="177" fontId="35" fillId="6" borderId="13" xfId="0" applyNumberFormat="1" applyFont="1" applyFill="1" applyBorder="1" applyAlignment="1">
      <alignment horizontal="center" vertical="center"/>
    </xf>
    <xf numFmtId="177" fontId="35" fillId="6" borderId="14" xfId="0" applyNumberFormat="1" applyFont="1" applyFill="1" applyBorder="1" applyAlignment="1">
      <alignment horizontal="center" vertical="center"/>
    </xf>
    <xf numFmtId="177" fontId="35" fillId="6" borderId="92" xfId="0" applyNumberFormat="1" applyFont="1" applyFill="1" applyBorder="1" applyAlignment="1">
      <alignment horizontal="center" vertical="center"/>
    </xf>
    <xf numFmtId="0" fontId="8" fillId="0" borderId="7" xfId="2" applyNumberFormat="1" applyFont="1" applyFill="1" applyBorder="1" applyAlignment="1">
      <alignment horizontal="left" vertical="center" wrapText="1"/>
    </xf>
    <xf numFmtId="0" fontId="52" fillId="0" borderId="7" xfId="3" applyNumberFormat="1" applyFont="1" applyFill="1" applyBorder="1" applyAlignment="1">
      <alignment horizontal="left" vertical="center"/>
    </xf>
    <xf numFmtId="0" fontId="52" fillId="0" borderId="39" xfId="3" applyNumberFormat="1" applyFont="1" applyFill="1" applyBorder="1" applyAlignment="1">
      <alignment horizontal="left" vertical="center"/>
    </xf>
    <xf numFmtId="0" fontId="8" fillId="0" borderId="7" xfId="2" applyNumberFormat="1" applyFont="1" applyFill="1" applyBorder="1" applyAlignment="1">
      <alignment horizontal="left" vertical="center"/>
    </xf>
    <xf numFmtId="0" fontId="8" fillId="0" borderId="7" xfId="2" applyNumberFormat="1" applyFont="1" applyFill="1" applyBorder="1" applyAlignment="1">
      <alignment horizontal="left" vertical="top"/>
    </xf>
    <xf numFmtId="0" fontId="9" fillId="0" borderId="33" xfId="2" applyNumberFormat="1" applyFont="1" applyFill="1" applyBorder="1" applyAlignment="1">
      <alignment horizontal="left" vertical="center"/>
    </xf>
    <xf numFmtId="0" fontId="9" fillId="0" borderId="22" xfId="2" applyNumberFormat="1" applyFont="1" applyFill="1" applyBorder="1" applyAlignment="1">
      <alignment horizontal="left" vertical="center"/>
    </xf>
    <xf numFmtId="0" fontId="9" fillId="0" borderId="34" xfId="2" applyNumberFormat="1" applyFont="1" applyFill="1" applyBorder="1" applyAlignment="1">
      <alignment horizontal="left" vertical="center"/>
    </xf>
    <xf numFmtId="0" fontId="8" fillId="6" borderId="128" xfId="2" applyNumberFormat="1" applyFont="1" applyFill="1" applyBorder="1" applyAlignment="1">
      <alignment horizontal="center" vertical="center" wrapText="1"/>
    </xf>
    <xf numFmtId="0" fontId="8" fillId="6" borderId="19" xfId="2" applyNumberFormat="1" applyFont="1" applyFill="1" applyBorder="1" applyAlignment="1">
      <alignment horizontal="center" vertical="center"/>
    </xf>
    <xf numFmtId="0" fontId="8" fillId="6" borderId="37" xfId="2" applyNumberFormat="1" applyFont="1" applyFill="1" applyBorder="1" applyAlignment="1">
      <alignment horizontal="center" vertical="center"/>
    </xf>
    <xf numFmtId="0" fontId="8" fillId="6" borderId="22" xfId="2" applyNumberFormat="1" applyFont="1" applyFill="1" applyBorder="1" applyAlignment="1">
      <alignment horizontal="center" vertical="center"/>
    </xf>
    <xf numFmtId="0" fontId="8" fillId="6" borderId="34" xfId="2" applyNumberFormat="1" applyFont="1" applyFill="1" applyBorder="1" applyAlignment="1">
      <alignment horizontal="center" vertical="center"/>
    </xf>
    <xf numFmtId="0" fontId="13" fillId="0" borderId="0" xfId="3" applyNumberFormat="1" applyFont="1" applyFill="1" applyBorder="1" applyAlignment="1">
      <alignment horizontal="left" vertical="center"/>
    </xf>
    <xf numFmtId="0" fontId="8" fillId="0" borderId="7" xfId="2" applyNumberFormat="1" applyFont="1" applyFill="1" applyBorder="1" applyAlignment="1">
      <alignment horizontal="left" vertical="top" wrapText="1"/>
    </xf>
    <xf numFmtId="0" fontId="8" fillId="0" borderId="8" xfId="5" applyNumberFormat="1" applyFont="1" applyFill="1" applyBorder="1" applyAlignment="1">
      <alignment horizontal="left" vertical="center" wrapText="1"/>
    </xf>
    <xf numFmtId="0" fontId="8" fillId="0" borderId="7" xfId="5" applyNumberFormat="1" applyFont="1" applyFill="1" applyBorder="1" applyAlignment="1">
      <alignment horizontal="left" vertical="center" wrapText="1"/>
    </xf>
    <xf numFmtId="0" fontId="10" fillId="0" borderId="30" xfId="2" applyNumberFormat="1" applyFont="1" applyFill="1" applyBorder="1" applyAlignment="1">
      <alignment horizontal="left" vertical="top" wrapText="1"/>
    </xf>
    <xf numFmtId="0" fontId="10" fillId="0" borderId="35" xfId="2" applyNumberFormat="1" applyFont="1" applyFill="1" applyBorder="1" applyAlignment="1">
      <alignment horizontal="left" vertical="top" wrapText="1"/>
    </xf>
    <xf numFmtId="0" fontId="10" fillId="0" borderId="4" xfId="2" applyNumberFormat="1" applyFont="1" applyFill="1" applyBorder="1" applyAlignment="1">
      <alignment horizontal="left" vertical="top" wrapText="1"/>
    </xf>
    <xf numFmtId="0" fontId="10" fillId="0" borderId="9" xfId="2" applyNumberFormat="1" applyFont="1" applyFill="1" applyBorder="1" applyAlignment="1">
      <alignment horizontal="left" vertical="top" wrapText="1"/>
    </xf>
    <xf numFmtId="0" fontId="8" fillId="0" borderId="2" xfId="2" applyNumberFormat="1" applyFont="1" applyFill="1" applyBorder="1" applyAlignment="1">
      <alignment horizontal="left" vertical="center" wrapText="1"/>
    </xf>
    <xf numFmtId="176" fontId="56" fillId="6" borderId="23" xfId="3" applyNumberFormat="1" applyFont="1" applyFill="1" applyBorder="1" applyAlignment="1">
      <alignment horizontal="center" vertical="center" wrapText="1"/>
    </xf>
    <xf numFmtId="176" fontId="56" fillId="6" borderId="3" xfId="3" applyNumberFormat="1" applyFont="1" applyFill="1" applyBorder="1" applyAlignment="1">
      <alignment horizontal="center" vertical="center" wrapText="1"/>
    </xf>
    <xf numFmtId="176" fontId="8" fillId="6" borderId="23" xfId="3" applyNumberFormat="1" applyFont="1" applyFill="1" applyBorder="1" applyAlignment="1">
      <alignment horizontal="center" vertical="center" wrapText="1"/>
    </xf>
    <xf numFmtId="176" fontId="8" fillId="6" borderId="3" xfId="3" applyNumberFormat="1" applyFont="1" applyFill="1" applyBorder="1" applyAlignment="1">
      <alignment horizontal="center" vertical="center" wrapText="1"/>
    </xf>
    <xf numFmtId="176" fontId="56" fillId="6" borderId="37" xfId="3" applyNumberFormat="1" applyFont="1" applyFill="1" applyBorder="1" applyAlignment="1">
      <alignment horizontal="center" vertical="center" wrapText="1"/>
    </xf>
    <xf numFmtId="176" fontId="56" fillId="6" borderId="30" xfId="3" applyNumberFormat="1" applyFont="1" applyFill="1" applyBorder="1" applyAlignment="1">
      <alignment horizontal="center" vertical="center" wrapText="1"/>
    </xf>
    <xf numFmtId="0" fontId="56" fillId="6" borderId="34" xfId="2" applyNumberFormat="1" applyFont="1" applyFill="1" applyBorder="1" applyAlignment="1">
      <alignment horizontal="center" vertical="center"/>
    </xf>
    <xf numFmtId="0" fontId="56" fillId="6" borderId="23" xfId="2" applyNumberFormat="1" applyFont="1" applyFill="1" applyBorder="1" applyAlignment="1">
      <alignment horizontal="center" vertical="center"/>
    </xf>
    <xf numFmtId="0" fontId="56" fillId="6" borderId="38" xfId="2" applyNumberFormat="1" applyFont="1" applyFill="1" applyBorder="1" applyAlignment="1">
      <alignment horizontal="center" vertical="center"/>
    </xf>
    <xf numFmtId="0" fontId="56" fillId="6" borderId="35" xfId="2" applyNumberFormat="1" applyFont="1" applyFill="1" applyBorder="1" applyAlignment="1">
      <alignment horizontal="center" vertical="center"/>
    </xf>
    <xf numFmtId="0" fontId="56" fillId="6" borderId="3" xfId="2" applyNumberFormat="1" applyFont="1" applyFill="1" applyBorder="1" applyAlignment="1">
      <alignment horizontal="center" vertical="center"/>
    </xf>
    <xf numFmtId="0" fontId="56" fillId="6" borderId="120" xfId="2" applyNumberFormat="1" applyFont="1" applyFill="1" applyBorder="1" applyAlignment="1">
      <alignment horizontal="center" vertical="center"/>
    </xf>
    <xf numFmtId="0" fontId="9" fillId="6" borderId="129" xfId="2" applyNumberFormat="1" applyFont="1" applyFill="1" applyBorder="1" applyAlignment="1">
      <alignment horizontal="center" vertical="center"/>
    </xf>
    <xf numFmtId="0" fontId="9" fillId="6" borderId="130" xfId="2" applyNumberFormat="1" applyFont="1" applyFill="1" applyBorder="1" applyAlignment="1">
      <alignment horizontal="center" vertical="center"/>
    </xf>
    <xf numFmtId="0" fontId="50" fillId="0" borderId="5" xfId="11" applyFont="1" applyFill="1" applyBorder="1" applyAlignment="1">
      <alignment vertical="top" wrapText="1"/>
    </xf>
    <xf numFmtId="0" fontId="50" fillId="0" borderId="32" xfId="11" applyFont="1" applyFill="1" applyBorder="1" applyAlignment="1">
      <alignment vertical="top" wrapText="1"/>
    </xf>
    <xf numFmtId="0" fontId="50" fillId="0" borderId="6" xfId="11" applyFont="1" applyFill="1" applyBorder="1" applyAlignment="1">
      <alignment horizontal="left" vertical="center" wrapText="1"/>
    </xf>
    <xf numFmtId="0" fontId="50" fillId="0" borderId="32" xfId="11" applyFont="1" applyFill="1" applyBorder="1" applyAlignment="1">
      <alignment horizontal="left" vertical="center" wrapText="1"/>
    </xf>
    <xf numFmtId="0" fontId="50" fillId="0" borderId="25" xfId="11" applyFont="1" applyFill="1" applyBorder="1" applyAlignment="1">
      <alignment horizontal="left" vertical="center" wrapText="1"/>
    </xf>
    <xf numFmtId="0" fontId="50" fillId="0" borderId="25" xfId="11" applyFont="1" applyFill="1" applyBorder="1" applyAlignment="1">
      <alignment horizontal="left" vertical="top" wrapText="1"/>
    </xf>
    <xf numFmtId="0" fontId="50" fillId="0" borderId="32" xfId="11" applyFont="1" applyFill="1" applyBorder="1" applyAlignment="1">
      <alignment horizontal="left" vertical="top" wrapText="1"/>
    </xf>
    <xf numFmtId="0" fontId="8" fillId="6" borderId="128" xfId="2" applyNumberFormat="1" applyFont="1" applyFill="1" applyBorder="1" applyAlignment="1">
      <alignment horizontal="center" vertical="center"/>
    </xf>
    <xf numFmtId="0" fontId="50" fillId="0" borderId="5" xfId="11" applyFont="1" applyFill="1" applyBorder="1" applyAlignment="1">
      <alignment horizontal="left" vertical="center" wrapText="1"/>
    </xf>
    <xf numFmtId="0" fontId="50" fillId="0" borderId="9" xfId="11" applyFont="1" applyFill="1" applyBorder="1" applyAlignment="1">
      <alignment horizontal="left" vertical="center" wrapText="1"/>
    </xf>
    <xf numFmtId="0" fontId="67" fillId="6" borderId="62" xfId="11" applyNumberFormat="1" applyFont="1" applyFill="1" applyBorder="1" applyAlignment="1">
      <alignment horizontal="center" vertical="center"/>
    </xf>
    <xf numFmtId="0" fontId="67" fillId="6" borderId="64" xfId="11" applyNumberFormat="1" applyFont="1" applyFill="1" applyBorder="1" applyAlignment="1">
      <alignment horizontal="center" vertical="center"/>
    </xf>
    <xf numFmtId="0" fontId="67" fillId="6" borderId="127" xfId="11" applyNumberFormat="1" applyFont="1" applyFill="1" applyBorder="1" applyAlignment="1">
      <alignment horizontal="center" vertical="center"/>
    </xf>
    <xf numFmtId="0" fontId="9" fillId="0" borderId="121" xfId="3" applyNumberFormat="1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left" vertical="center"/>
    </xf>
    <xf numFmtId="0" fontId="50" fillId="0" borderId="32" xfId="11" applyFont="1" applyFill="1" applyBorder="1" applyAlignment="1">
      <alignment horizontal="left" vertical="center"/>
    </xf>
    <xf numFmtId="0" fontId="53" fillId="0" borderId="25" xfId="11" applyFont="1" applyFill="1" applyBorder="1" applyAlignment="1">
      <alignment horizontal="left" vertical="center" wrapText="1"/>
    </xf>
    <xf numFmtId="0" fontId="53" fillId="0" borderId="32" xfId="11" applyFont="1" applyFill="1" applyBorder="1" applyAlignment="1">
      <alignment horizontal="left" vertical="center" wrapText="1"/>
    </xf>
    <xf numFmtId="0" fontId="53" fillId="0" borderId="32" xfId="11" applyFont="1" applyFill="1" applyBorder="1" applyAlignment="1">
      <alignment horizontal="left" vertical="center"/>
    </xf>
    <xf numFmtId="0" fontId="53" fillId="0" borderId="25" xfId="11" applyFont="1" applyFill="1" applyBorder="1" applyAlignment="1">
      <alignment horizontal="left" vertical="top" wrapText="1"/>
    </xf>
    <xf numFmtId="0" fontId="53" fillId="0" borderId="32" xfId="11" applyFont="1" applyFill="1" applyBorder="1" applyAlignment="1">
      <alignment horizontal="left" vertical="top" wrapText="1"/>
    </xf>
    <xf numFmtId="0" fontId="13" fillId="0" borderId="121" xfId="3" applyNumberFormat="1" applyFont="1" applyFill="1" applyBorder="1" applyAlignment="1">
      <alignment horizontal="left" vertical="center"/>
    </xf>
    <xf numFmtId="0" fontId="64" fillId="0" borderId="25" xfId="5" applyNumberFormat="1" applyFont="1" applyFill="1" applyBorder="1" applyAlignment="1">
      <alignment horizontal="left" vertical="center" wrapText="1"/>
    </xf>
    <xf numFmtId="0" fontId="64" fillId="0" borderId="32" xfId="5" applyNumberFormat="1" applyFont="1" applyFill="1" applyBorder="1" applyAlignment="1">
      <alignment horizontal="left" vertical="center" wrapText="1"/>
    </xf>
    <xf numFmtId="0" fontId="64" fillId="0" borderId="3" xfId="5" applyNumberFormat="1" applyFont="1" applyFill="1" applyBorder="1" applyAlignment="1">
      <alignment horizontal="center" vertical="center" wrapText="1"/>
    </xf>
    <xf numFmtId="0" fontId="64" fillId="0" borderId="8" xfId="5" applyNumberFormat="1" applyFont="1" applyFill="1" applyBorder="1" applyAlignment="1">
      <alignment horizontal="center" vertical="center" wrapText="1"/>
    </xf>
    <xf numFmtId="0" fontId="64" fillId="0" borderId="3" xfId="5" applyNumberFormat="1" applyFont="1" applyFill="1" applyBorder="1" applyAlignment="1">
      <alignment horizontal="left" vertical="center" wrapText="1"/>
    </xf>
    <xf numFmtId="0" fontId="64" fillId="0" borderId="8" xfId="5" applyNumberFormat="1" applyFont="1" applyFill="1" applyBorder="1" applyAlignment="1">
      <alignment horizontal="left" vertical="center" wrapText="1"/>
    </xf>
    <xf numFmtId="41" fontId="56" fillId="6" borderId="37" xfId="3" applyNumberFormat="1" applyFont="1" applyFill="1" applyBorder="1" applyAlignment="1">
      <alignment horizontal="center" vertical="center" wrapText="1"/>
    </xf>
    <xf numFmtId="41" fontId="56" fillId="6" borderId="30" xfId="3" applyNumberFormat="1" applyFont="1" applyFill="1" applyBorder="1" applyAlignment="1">
      <alignment horizontal="center" vertical="center" wrapText="1"/>
    </xf>
    <xf numFmtId="41" fontId="56" fillId="6" borderId="23" xfId="3" applyNumberFormat="1" applyFont="1" applyFill="1" applyBorder="1" applyAlignment="1">
      <alignment horizontal="center" vertical="center" wrapText="1"/>
    </xf>
    <xf numFmtId="41" fontId="56" fillId="6" borderId="3" xfId="3" applyNumberFormat="1" applyFont="1" applyFill="1" applyBorder="1" applyAlignment="1">
      <alignment horizontal="center" vertical="center" wrapText="1"/>
    </xf>
    <xf numFmtId="0" fontId="56" fillId="5" borderId="25" xfId="5" applyFont="1" applyFill="1" applyBorder="1" applyAlignment="1">
      <alignment horizontal="left" vertical="center"/>
    </xf>
    <xf numFmtId="0" fontId="56" fillId="5" borderId="32" xfId="5" applyFont="1" applyFill="1" applyBorder="1" applyAlignment="1">
      <alignment horizontal="left" vertical="center"/>
    </xf>
    <xf numFmtId="0" fontId="56" fillId="0" borderId="25" xfId="5" applyFont="1" applyBorder="1" applyAlignment="1">
      <alignment horizontal="left" vertical="center"/>
    </xf>
    <xf numFmtId="0" fontId="56" fillId="0" borderId="32" xfId="5" applyFont="1" applyBorder="1" applyAlignment="1">
      <alignment horizontal="left" vertical="center"/>
    </xf>
    <xf numFmtId="0" fontId="35" fillId="0" borderId="7" xfId="5" applyFont="1" applyBorder="1" applyAlignment="1">
      <alignment horizontal="left" vertical="center"/>
    </xf>
    <xf numFmtId="0" fontId="64" fillId="0" borderId="132" xfId="11" applyNumberFormat="1" applyFont="1" applyFill="1" applyBorder="1" applyAlignment="1">
      <alignment horizontal="left" vertical="center" wrapText="1"/>
    </xf>
    <xf numFmtId="0" fontId="64" fillId="0" borderId="131" xfId="11" applyNumberFormat="1" applyFont="1" applyFill="1" applyBorder="1" applyAlignment="1">
      <alignment horizontal="left" vertical="center" wrapText="1"/>
    </xf>
    <xf numFmtId="0" fontId="56" fillId="0" borderId="25" xfId="11" applyFont="1" applyBorder="1" applyAlignment="1">
      <alignment horizontal="left" vertical="center"/>
    </xf>
    <xf numFmtId="0" fontId="56" fillId="0" borderId="32" xfId="11" applyFont="1" applyBorder="1" applyAlignment="1">
      <alignment horizontal="left" vertical="center"/>
    </xf>
    <xf numFmtId="0" fontId="56" fillId="0" borderId="25" xfId="5" applyFont="1" applyBorder="1" applyAlignment="1">
      <alignment horizontal="left" vertical="top"/>
    </xf>
    <xf numFmtId="0" fontId="56" fillId="0" borderId="32" xfId="5" applyFont="1" applyBorder="1" applyAlignment="1">
      <alignment horizontal="left" vertical="top"/>
    </xf>
    <xf numFmtId="0" fontId="56" fillId="0" borderId="2" xfId="5" applyFont="1" applyBorder="1" applyAlignment="1">
      <alignment horizontal="center" vertical="center"/>
    </xf>
    <xf numFmtId="0" fontId="32" fillId="0" borderId="0" xfId="11" applyFont="1" applyAlignment="1">
      <alignment horizontal="center"/>
    </xf>
    <xf numFmtId="0" fontId="35" fillId="0" borderId="68" xfId="11" applyFont="1" applyBorder="1" applyAlignment="1">
      <alignment horizontal="center" vertical="center"/>
    </xf>
    <xf numFmtId="0" fontId="35" fillId="0" borderId="158" xfId="11" applyFont="1" applyBorder="1" applyAlignment="1">
      <alignment horizontal="center" vertical="center"/>
    </xf>
    <xf numFmtId="0" fontId="35" fillId="0" borderId="17" xfId="11" applyFont="1" applyBorder="1" applyAlignment="1">
      <alignment horizontal="center" vertical="center"/>
    </xf>
    <xf numFmtId="0" fontId="35" fillId="0" borderId="19" xfId="11" applyFont="1" applyBorder="1" applyAlignment="1">
      <alignment horizontal="center" vertical="center"/>
    </xf>
    <xf numFmtId="0" fontId="35" fillId="3" borderId="62" xfId="11" applyFont="1" applyFill="1" applyBorder="1" applyAlignment="1">
      <alignment horizontal="center" vertical="center"/>
    </xf>
    <xf numFmtId="0" fontId="35" fillId="3" borderId="127" xfId="11" applyFont="1" applyFill="1" applyBorder="1" applyAlignment="1">
      <alignment horizontal="center" vertical="center"/>
    </xf>
    <xf numFmtId="0" fontId="35" fillId="0" borderId="99" xfId="11" applyFont="1" applyBorder="1" applyAlignment="1">
      <alignment horizontal="center" vertical="center"/>
    </xf>
    <xf numFmtId="0" fontId="35" fillId="0" borderId="66" xfId="11" applyFont="1" applyBorder="1" applyAlignment="1">
      <alignment horizontal="center" vertical="center"/>
    </xf>
    <xf numFmtId="0" fontId="113" fillId="0" borderId="0" xfId="11" applyFont="1" applyAlignment="1">
      <alignment horizontal="left" vertical="center"/>
    </xf>
    <xf numFmtId="0" fontId="35" fillId="3" borderId="64" xfId="11" applyFont="1" applyFill="1" applyBorder="1" applyAlignment="1">
      <alignment horizontal="center" vertical="center"/>
    </xf>
    <xf numFmtId="0" fontId="52" fillId="0" borderId="62" xfId="11" applyFont="1" applyBorder="1" applyAlignment="1">
      <alignment horizontal="left" vertical="center"/>
    </xf>
    <xf numFmtId="0" fontId="52" fillId="0" borderId="64" xfId="11" applyFont="1" applyBorder="1" applyAlignment="1">
      <alignment horizontal="left" vertical="center"/>
    </xf>
    <xf numFmtId="0" fontId="52" fillId="0" borderId="127" xfId="11" applyFont="1" applyBorder="1" applyAlignment="1">
      <alignment horizontal="left" vertical="center"/>
    </xf>
    <xf numFmtId="0" fontId="55" fillId="0" borderId="7" xfId="11" applyFont="1" applyBorder="1" applyAlignment="1">
      <alignment horizontal="left" vertical="center"/>
    </xf>
    <xf numFmtId="0" fontId="52" fillId="0" borderId="23" xfId="11" applyFont="1" applyBorder="1" applyAlignment="1">
      <alignment horizontal="left" vertical="center"/>
    </xf>
    <xf numFmtId="0" fontId="138" fillId="0" borderId="0" xfId="93" applyFont="1" applyFill="1" applyAlignment="1" applyProtection="1">
      <alignment horizontal="center" vertical="center"/>
      <protection locked="0"/>
    </xf>
    <xf numFmtId="0" fontId="139" fillId="0" borderId="0" xfId="93" applyFont="1" applyFill="1" applyBorder="1" applyAlignment="1" applyProtection="1">
      <alignment horizontal="left" vertical="center"/>
      <protection locked="0"/>
    </xf>
    <xf numFmtId="0" fontId="141" fillId="0" borderId="225" xfId="93" applyFont="1" applyFill="1" applyBorder="1" applyAlignment="1">
      <alignment horizontal="center" vertical="center"/>
    </xf>
    <xf numFmtId="0" fontId="141" fillId="0" borderId="226" xfId="93" applyFont="1" applyFill="1" applyBorder="1" applyAlignment="1">
      <alignment horizontal="center" vertical="center"/>
    </xf>
    <xf numFmtId="0" fontId="141" fillId="0" borderId="46" xfId="93" applyFont="1" applyFill="1" applyBorder="1" applyAlignment="1">
      <alignment horizontal="center" vertical="center"/>
    </xf>
    <xf numFmtId="0" fontId="141" fillId="0" borderId="231" xfId="93" applyFont="1" applyFill="1" applyBorder="1" applyAlignment="1">
      <alignment horizontal="center" vertical="center"/>
    </xf>
    <xf numFmtId="187" fontId="141" fillId="0" borderId="227" xfId="93" applyNumberFormat="1" applyFont="1" applyFill="1" applyBorder="1" applyAlignment="1">
      <alignment horizontal="center" vertical="center" wrapText="1"/>
    </xf>
    <xf numFmtId="187" fontId="141" fillId="0" borderId="232" xfId="93" applyNumberFormat="1" applyFont="1" applyFill="1" applyBorder="1" applyAlignment="1">
      <alignment horizontal="center" vertical="center" wrapText="1"/>
    </xf>
    <xf numFmtId="0" fontId="40" fillId="0" borderId="241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0" xfId="93" applyNumberFormat="1" applyFont="1" applyFill="1" applyBorder="1" applyAlignment="1" applyProtection="1">
      <alignment horizontal="left" vertical="center" wrapText="1"/>
      <protection locked="0"/>
    </xf>
    <xf numFmtId="0" fontId="141" fillId="0" borderId="228" xfId="93" applyFont="1" applyFill="1" applyBorder="1" applyAlignment="1">
      <alignment horizontal="center" vertical="center" wrapText="1"/>
    </xf>
    <xf numFmtId="0" fontId="141" fillId="0" borderId="233" xfId="93" applyFont="1" applyFill="1" applyBorder="1" applyAlignment="1">
      <alignment horizontal="center" vertical="center"/>
    </xf>
    <xf numFmtId="0" fontId="142" fillId="0" borderId="234" xfId="93" applyFont="1" applyFill="1" applyBorder="1" applyAlignment="1" applyProtection="1">
      <alignment horizontal="center" vertical="center"/>
      <protection locked="0"/>
    </xf>
    <xf numFmtId="0" fontId="142" fillId="0" borderId="235" xfId="93" applyFont="1" applyFill="1" applyBorder="1" applyAlignment="1" applyProtection="1">
      <alignment horizontal="center" vertical="center"/>
      <protection locked="0"/>
    </xf>
    <xf numFmtId="0" fontId="40" fillId="0" borderId="238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239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241" xfId="93" applyFont="1" applyFill="1" applyBorder="1" applyAlignment="1" applyProtection="1">
      <alignment horizontal="left" vertical="center"/>
      <protection locked="0"/>
    </xf>
    <xf numFmtId="0" fontId="40" fillId="0" borderId="239" xfId="93" applyFont="1" applyFill="1" applyBorder="1" applyAlignment="1" applyProtection="1">
      <alignment horizontal="left" vertical="center"/>
      <protection locked="0"/>
    </xf>
    <xf numFmtId="0" fontId="40" fillId="0" borderId="100" xfId="93" applyNumberFormat="1" applyFont="1" applyFill="1" applyBorder="1" applyAlignment="1" applyProtection="1">
      <alignment horizontal="left" vertical="center" wrapText="1"/>
      <protection locked="0"/>
    </xf>
    <xf numFmtId="0" fontId="40" fillId="0" borderId="244" xfId="93" applyFont="1" applyFill="1" applyBorder="1" applyAlignment="1" applyProtection="1">
      <alignment horizontal="left" vertical="center"/>
      <protection locked="0"/>
    </xf>
    <xf numFmtId="0" fontId="40" fillId="0" borderId="245" xfId="93" applyFont="1" applyFill="1" applyBorder="1" applyAlignment="1" applyProtection="1">
      <alignment horizontal="left" vertical="center"/>
      <protection locked="0"/>
    </xf>
    <xf numFmtId="0" fontId="40" fillId="0" borderId="104" xfId="93" applyFont="1" applyFill="1" applyBorder="1" applyAlignment="1" applyProtection="1">
      <alignment horizontal="left" vertical="center"/>
      <protection locked="0"/>
    </xf>
  </cellXfs>
  <cellStyles count="95">
    <cellStyle name="20% - 강조색1 2" xfId="33" xr:uid="{00000000-0005-0000-0000-000000000000}"/>
    <cellStyle name="20% - 강조색2 2" xfId="34" xr:uid="{00000000-0005-0000-0000-000001000000}"/>
    <cellStyle name="20% - 강조색3 2" xfId="35" xr:uid="{00000000-0005-0000-0000-000002000000}"/>
    <cellStyle name="20% - 강조색4 2" xfId="36" xr:uid="{00000000-0005-0000-0000-000003000000}"/>
    <cellStyle name="20% - 강조색5 2" xfId="37" xr:uid="{00000000-0005-0000-0000-000004000000}"/>
    <cellStyle name="20% - 강조색6 2" xfId="38" xr:uid="{00000000-0005-0000-0000-000005000000}"/>
    <cellStyle name="40% - 강조색1 2" xfId="39" xr:uid="{00000000-0005-0000-0000-000006000000}"/>
    <cellStyle name="40% - 강조색2 2" xfId="40" xr:uid="{00000000-0005-0000-0000-000007000000}"/>
    <cellStyle name="40% - 강조색3 2" xfId="41" xr:uid="{00000000-0005-0000-0000-000008000000}"/>
    <cellStyle name="40% - 강조색4 2" xfId="42" xr:uid="{00000000-0005-0000-0000-000009000000}"/>
    <cellStyle name="40% - 강조색5 2" xfId="43" xr:uid="{00000000-0005-0000-0000-00000A000000}"/>
    <cellStyle name="40% - 강조색6 2" xfId="44" xr:uid="{00000000-0005-0000-0000-00000B000000}"/>
    <cellStyle name="60% - 강조색1 2" xfId="45" xr:uid="{00000000-0005-0000-0000-00000C000000}"/>
    <cellStyle name="60% - 강조색2 2" xfId="46" xr:uid="{00000000-0005-0000-0000-00000D000000}"/>
    <cellStyle name="60% - 강조색3 2" xfId="47" xr:uid="{00000000-0005-0000-0000-00000E000000}"/>
    <cellStyle name="60% - 강조색4 2" xfId="48" xr:uid="{00000000-0005-0000-0000-00000F000000}"/>
    <cellStyle name="60% - 강조색5 2" xfId="49" xr:uid="{00000000-0005-0000-0000-000010000000}"/>
    <cellStyle name="60% - 강조색6 2" xfId="50" xr:uid="{00000000-0005-0000-0000-000011000000}"/>
    <cellStyle name="강조색1 2" xfId="51" xr:uid="{00000000-0005-0000-0000-000012000000}"/>
    <cellStyle name="강조색2 2" xfId="52" xr:uid="{00000000-0005-0000-0000-000013000000}"/>
    <cellStyle name="강조색3 2" xfId="53" xr:uid="{00000000-0005-0000-0000-000014000000}"/>
    <cellStyle name="강조색4 2" xfId="54" xr:uid="{00000000-0005-0000-0000-000015000000}"/>
    <cellStyle name="강조색5 2" xfId="55" xr:uid="{00000000-0005-0000-0000-000016000000}"/>
    <cellStyle name="강조색6 2" xfId="56" xr:uid="{00000000-0005-0000-0000-000017000000}"/>
    <cellStyle name="경고문 2" xfId="57" xr:uid="{00000000-0005-0000-0000-000018000000}"/>
    <cellStyle name="계산 2" xfId="58" xr:uid="{00000000-0005-0000-0000-000019000000}"/>
    <cellStyle name="나쁨 2" xfId="59" xr:uid="{00000000-0005-0000-0000-00001A000000}"/>
    <cellStyle name="메모 2" xfId="60" xr:uid="{00000000-0005-0000-0000-00001B000000}"/>
    <cellStyle name="백분율 2" xfId="8" xr:uid="{00000000-0005-0000-0000-00001C000000}"/>
    <cellStyle name="백분율 2 2" xfId="25" xr:uid="{00000000-0005-0000-0000-00001D000000}"/>
    <cellStyle name="백분율 3" xfId="15" xr:uid="{00000000-0005-0000-0000-00001E000000}"/>
    <cellStyle name="보통 2" xfId="61" xr:uid="{00000000-0005-0000-0000-00001F000000}"/>
    <cellStyle name="설명 텍스트 2" xfId="62" xr:uid="{00000000-0005-0000-0000-000020000000}"/>
    <cellStyle name="셀 확인 2" xfId="63" xr:uid="{00000000-0005-0000-0000-000021000000}"/>
    <cellStyle name="쉼표 [0]" xfId="1" builtinId="6"/>
    <cellStyle name="쉼표 [0] 10" xfId="92" xr:uid="{DCE034E0-1DE8-41D7-B5A0-26DC6589A30C}"/>
    <cellStyle name="쉼표 [0] 11" xfId="94" xr:uid="{A8C2980E-47FB-49A7-B079-A22013A799D6}"/>
    <cellStyle name="쉼표 [0] 2" xfId="3" xr:uid="{00000000-0005-0000-0000-000023000000}"/>
    <cellStyle name="쉼표 [0] 2 2" xfId="12" xr:uid="{00000000-0005-0000-0000-000024000000}"/>
    <cellStyle name="쉼표 [0] 2 2 2" xfId="28" xr:uid="{00000000-0005-0000-0000-000025000000}"/>
    <cellStyle name="쉼표 [0] 2 2 3" xfId="82" xr:uid="{00000000-0005-0000-0000-000026000000}"/>
    <cellStyle name="쉼표 [0] 2 3" xfId="16" xr:uid="{00000000-0005-0000-0000-000027000000}"/>
    <cellStyle name="쉼표 [0] 2 3 2" xfId="65" xr:uid="{00000000-0005-0000-0000-000028000000}"/>
    <cellStyle name="쉼표 [0] 2 4" xfId="22" xr:uid="{00000000-0005-0000-0000-000029000000}"/>
    <cellStyle name="쉼표 [0] 2 5" xfId="81" xr:uid="{00000000-0005-0000-0000-00002A000000}"/>
    <cellStyle name="쉼표 [0] 3" xfId="10" xr:uid="{00000000-0005-0000-0000-00002B000000}"/>
    <cellStyle name="쉼표 [0] 3 2" xfId="30" xr:uid="{00000000-0005-0000-0000-00002C000000}"/>
    <cellStyle name="쉼표 [0] 3 3" xfId="21" xr:uid="{00000000-0005-0000-0000-00002D000000}"/>
    <cellStyle name="쉼표 [0] 3 4" xfId="83" xr:uid="{00000000-0005-0000-0000-00002E000000}"/>
    <cellStyle name="쉼표 [0] 4" xfId="4" xr:uid="{00000000-0005-0000-0000-00002F000000}"/>
    <cellStyle name="쉼표 [0] 4 2" xfId="24" xr:uid="{00000000-0005-0000-0000-000030000000}"/>
    <cellStyle name="쉼표 [0] 4 3" xfId="84" xr:uid="{00000000-0005-0000-0000-000031000000}"/>
    <cellStyle name="쉼표 [0] 5" xfId="14" xr:uid="{00000000-0005-0000-0000-000032000000}"/>
    <cellStyle name="쉼표 [0] 5 2" xfId="26" xr:uid="{00000000-0005-0000-0000-000033000000}"/>
    <cellStyle name="쉼표 [0] 5 3" xfId="85" xr:uid="{00000000-0005-0000-0000-000034000000}"/>
    <cellStyle name="쉼표 [0] 6" xfId="6" xr:uid="{00000000-0005-0000-0000-000035000000}"/>
    <cellStyle name="쉼표 [0] 6 2" xfId="27" xr:uid="{00000000-0005-0000-0000-000036000000}"/>
    <cellStyle name="쉼표 [0] 7" xfId="64" xr:uid="{00000000-0005-0000-0000-000037000000}"/>
    <cellStyle name="쉼표 [0] 8" xfId="20" xr:uid="{00000000-0005-0000-0000-000038000000}"/>
    <cellStyle name="쉼표 [0] 9" xfId="80" xr:uid="{00000000-0005-0000-0000-000039000000}"/>
    <cellStyle name="연결된 셀 2" xfId="66" xr:uid="{00000000-0005-0000-0000-00003A000000}"/>
    <cellStyle name="요약 2" xfId="67" xr:uid="{00000000-0005-0000-0000-00003B000000}"/>
    <cellStyle name="입력 2" xfId="68" xr:uid="{00000000-0005-0000-0000-00003C000000}"/>
    <cellStyle name="제목 1 2" xfId="70" xr:uid="{00000000-0005-0000-0000-00003D000000}"/>
    <cellStyle name="제목 2 2" xfId="71" xr:uid="{00000000-0005-0000-0000-00003E000000}"/>
    <cellStyle name="제목 3 2" xfId="72" xr:uid="{00000000-0005-0000-0000-00003F000000}"/>
    <cellStyle name="제목 4 2" xfId="73" xr:uid="{00000000-0005-0000-0000-000040000000}"/>
    <cellStyle name="제목 5" xfId="69" xr:uid="{00000000-0005-0000-0000-000041000000}"/>
    <cellStyle name="좋음 2" xfId="74" xr:uid="{00000000-0005-0000-0000-000042000000}"/>
    <cellStyle name="출력 2" xfId="75" xr:uid="{00000000-0005-0000-0000-000043000000}"/>
    <cellStyle name="표준" xfId="0" builtinId="0"/>
    <cellStyle name="표준 2" xfId="5" xr:uid="{00000000-0005-0000-0000-000045000000}"/>
    <cellStyle name="표준 2 2" xfId="2" xr:uid="{00000000-0005-0000-0000-000046000000}"/>
    <cellStyle name="표준 2 2 2" xfId="11" xr:uid="{00000000-0005-0000-0000-000047000000}"/>
    <cellStyle name="표준 2 3" xfId="29" xr:uid="{00000000-0005-0000-0000-000048000000}"/>
    <cellStyle name="표준 2 4" xfId="76" xr:uid="{00000000-0005-0000-0000-000049000000}"/>
    <cellStyle name="표준 2 5" xfId="19" xr:uid="{00000000-0005-0000-0000-00004A000000}"/>
    <cellStyle name="표준 2 5 2" xfId="78" xr:uid="{00000000-0005-0000-0000-00004B000000}"/>
    <cellStyle name="표준 2 5 2 2" xfId="79" xr:uid="{00000000-0005-0000-0000-00004C000000}"/>
    <cellStyle name="표준 2 5 2 2 2" xfId="89" xr:uid="{4C62170C-9D49-4D77-94D1-C61A200E0165}"/>
    <cellStyle name="표준 2 5 2 2 2 2" xfId="90" xr:uid="{7AEDAC1A-0082-4794-B62E-9B721323DE2A}"/>
    <cellStyle name="표준 2 5 2 2 2 2 3" xfId="91" xr:uid="{5C9486B3-0D07-4593-AB08-14C8AD4C8895}"/>
    <cellStyle name="표준 2 5 3" xfId="77" xr:uid="{00000000-0005-0000-0000-00004D000000}"/>
    <cellStyle name="표준 2 6" xfId="23" xr:uid="{00000000-0005-0000-0000-00004E000000}"/>
    <cellStyle name="표준 3" xfId="7" xr:uid="{00000000-0005-0000-0000-00004F000000}"/>
    <cellStyle name="표준 3 2" xfId="13" xr:uid="{00000000-0005-0000-0000-000050000000}"/>
    <cellStyle name="표준 3 2 2" xfId="18" xr:uid="{00000000-0005-0000-0000-000051000000}"/>
    <cellStyle name="표준 3 3" xfId="31" xr:uid="{00000000-0005-0000-0000-000052000000}"/>
    <cellStyle name="표준 4" xfId="9" xr:uid="{00000000-0005-0000-0000-000053000000}"/>
    <cellStyle name="표준 4 2" xfId="86" xr:uid="{00000000-0005-0000-0000-000054000000}"/>
    <cellStyle name="표준 5" xfId="17" xr:uid="{00000000-0005-0000-0000-000055000000}"/>
    <cellStyle name="표준 5 2" xfId="87" xr:uid="{00000000-0005-0000-0000-000056000000}"/>
    <cellStyle name="표준 6" xfId="32" xr:uid="{00000000-0005-0000-0000-000057000000}"/>
    <cellStyle name="표준 7" xfId="88" xr:uid="{00000000-0005-0000-0000-000058000000}"/>
    <cellStyle name="표준 8" xfId="93" xr:uid="{5E1F0647-9DCF-4460-9978-AA8589798261}"/>
  </cellStyles>
  <dxfs count="1545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447114</xdr:colOff>
      <xdr:row>12</xdr:row>
      <xdr:rowOff>80124</xdr:rowOff>
    </xdr:from>
    <xdr:to>
      <xdr:col>6</xdr:col>
      <xdr:colOff>1319492</xdr:colOff>
      <xdr:row>16</xdr:row>
      <xdr:rowOff>161926</xdr:rowOff>
    </xdr:to>
    <xdr:pic>
      <xdr:nvPicPr>
        <xdr:cNvPr id="2" name="_x118233016" descr="EMB00002d0449d9">
          <a:extLst>
            <a:ext uri="{FF2B5EF4-FFF2-40B4-BE49-F238E27FC236}">
              <a16:creationId xmlns:a16="http://schemas.microsoft.com/office/drawing/2014/main" id="{8D84229E-9EB4-48C1-86DB-ADDF6586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014" y="4071099"/>
          <a:ext cx="3844178" cy="881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18"/>
  <sheetViews>
    <sheetView zoomScaleNormal="100" workbookViewId="0">
      <selection activeCell="D43" sqref="D43"/>
    </sheetView>
  </sheetViews>
  <sheetFormatPr defaultRowHeight="13.5"/>
  <cols>
    <col min="1" max="2" width="12.25" style="94" customWidth="1"/>
    <col min="3" max="3" width="10.875" style="94" customWidth="1"/>
    <col min="4" max="4" width="10.125" style="94" customWidth="1"/>
    <col min="5" max="6" width="9" style="94"/>
    <col min="7" max="7" width="33.5" style="94" customWidth="1"/>
    <col min="8" max="8" width="16.25" style="94" customWidth="1"/>
    <col min="9" max="256" width="9" style="94"/>
    <col min="257" max="258" width="12.25" style="94" customWidth="1"/>
    <col min="259" max="259" width="10.875" style="94" customWidth="1"/>
    <col min="260" max="260" width="10.125" style="94" customWidth="1"/>
    <col min="261" max="262" width="9" style="94"/>
    <col min="263" max="263" width="48.25" style="94" customWidth="1"/>
    <col min="264" max="512" width="9" style="94"/>
    <col min="513" max="514" width="12.25" style="94" customWidth="1"/>
    <col min="515" max="515" width="10.875" style="94" customWidth="1"/>
    <col min="516" max="516" width="10.125" style="94" customWidth="1"/>
    <col min="517" max="518" width="9" style="94"/>
    <col min="519" max="519" width="48.25" style="94" customWidth="1"/>
    <col min="520" max="768" width="9" style="94"/>
    <col min="769" max="770" width="12.25" style="94" customWidth="1"/>
    <col min="771" max="771" width="10.875" style="94" customWidth="1"/>
    <col min="772" max="772" width="10.125" style="94" customWidth="1"/>
    <col min="773" max="774" width="9" style="94"/>
    <col min="775" max="775" width="48.25" style="94" customWidth="1"/>
    <col min="776" max="1024" width="9" style="94"/>
    <col min="1025" max="1026" width="12.25" style="94" customWidth="1"/>
    <col min="1027" max="1027" width="10.875" style="94" customWidth="1"/>
    <col min="1028" max="1028" width="10.125" style="94" customWidth="1"/>
    <col min="1029" max="1030" width="9" style="94"/>
    <col min="1031" max="1031" width="48.25" style="94" customWidth="1"/>
    <col min="1032" max="1280" width="9" style="94"/>
    <col min="1281" max="1282" width="12.25" style="94" customWidth="1"/>
    <col min="1283" max="1283" width="10.875" style="94" customWidth="1"/>
    <col min="1284" max="1284" width="10.125" style="94" customWidth="1"/>
    <col min="1285" max="1286" width="9" style="94"/>
    <col min="1287" max="1287" width="48.25" style="94" customWidth="1"/>
    <col min="1288" max="1536" width="9" style="94"/>
    <col min="1537" max="1538" width="12.25" style="94" customWidth="1"/>
    <col min="1539" max="1539" width="10.875" style="94" customWidth="1"/>
    <col min="1540" max="1540" width="10.125" style="94" customWidth="1"/>
    <col min="1541" max="1542" width="9" style="94"/>
    <col min="1543" max="1543" width="48.25" style="94" customWidth="1"/>
    <col min="1544" max="1792" width="9" style="94"/>
    <col min="1793" max="1794" width="12.25" style="94" customWidth="1"/>
    <col min="1795" max="1795" width="10.875" style="94" customWidth="1"/>
    <col min="1796" max="1796" width="10.125" style="94" customWidth="1"/>
    <col min="1797" max="1798" width="9" style="94"/>
    <col min="1799" max="1799" width="48.25" style="94" customWidth="1"/>
    <col min="1800" max="2048" width="9" style="94"/>
    <col min="2049" max="2050" width="12.25" style="94" customWidth="1"/>
    <col min="2051" max="2051" width="10.875" style="94" customWidth="1"/>
    <col min="2052" max="2052" width="10.125" style="94" customWidth="1"/>
    <col min="2053" max="2054" width="9" style="94"/>
    <col min="2055" max="2055" width="48.25" style="94" customWidth="1"/>
    <col min="2056" max="2304" width="9" style="94"/>
    <col min="2305" max="2306" width="12.25" style="94" customWidth="1"/>
    <col min="2307" max="2307" width="10.875" style="94" customWidth="1"/>
    <col min="2308" max="2308" width="10.125" style="94" customWidth="1"/>
    <col min="2309" max="2310" width="9" style="94"/>
    <col min="2311" max="2311" width="48.25" style="94" customWidth="1"/>
    <col min="2312" max="2560" width="9" style="94"/>
    <col min="2561" max="2562" width="12.25" style="94" customWidth="1"/>
    <col min="2563" max="2563" width="10.875" style="94" customWidth="1"/>
    <col min="2564" max="2564" width="10.125" style="94" customWidth="1"/>
    <col min="2565" max="2566" width="9" style="94"/>
    <col min="2567" max="2567" width="48.25" style="94" customWidth="1"/>
    <col min="2568" max="2816" width="9" style="94"/>
    <col min="2817" max="2818" width="12.25" style="94" customWidth="1"/>
    <col min="2819" max="2819" width="10.875" style="94" customWidth="1"/>
    <col min="2820" max="2820" width="10.125" style="94" customWidth="1"/>
    <col min="2821" max="2822" width="9" style="94"/>
    <col min="2823" max="2823" width="48.25" style="94" customWidth="1"/>
    <col min="2824" max="3072" width="9" style="94"/>
    <col min="3073" max="3074" width="12.25" style="94" customWidth="1"/>
    <col min="3075" max="3075" width="10.875" style="94" customWidth="1"/>
    <col min="3076" max="3076" width="10.125" style="94" customWidth="1"/>
    <col min="3077" max="3078" width="9" style="94"/>
    <col min="3079" max="3079" width="48.25" style="94" customWidth="1"/>
    <col min="3080" max="3328" width="9" style="94"/>
    <col min="3329" max="3330" width="12.25" style="94" customWidth="1"/>
    <col min="3331" max="3331" width="10.875" style="94" customWidth="1"/>
    <col min="3332" max="3332" width="10.125" style="94" customWidth="1"/>
    <col min="3333" max="3334" width="9" style="94"/>
    <col min="3335" max="3335" width="48.25" style="94" customWidth="1"/>
    <col min="3336" max="3584" width="9" style="94"/>
    <col min="3585" max="3586" width="12.25" style="94" customWidth="1"/>
    <col min="3587" max="3587" width="10.875" style="94" customWidth="1"/>
    <col min="3588" max="3588" width="10.125" style="94" customWidth="1"/>
    <col min="3589" max="3590" width="9" style="94"/>
    <col min="3591" max="3591" width="48.25" style="94" customWidth="1"/>
    <col min="3592" max="3840" width="9" style="94"/>
    <col min="3841" max="3842" width="12.25" style="94" customWidth="1"/>
    <col min="3843" max="3843" width="10.875" style="94" customWidth="1"/>
    <col min="3844" max="3844" width="10.125" style="94" customWidth="1"/>
    <col min="3845" max="3846" width="9" style="94"/>
    <col min="3847" max="3847" width="48.25" style="94" customWidth="1"/>
    <col min="3848" max="4096" width="9" style="94"/>
    <col min="4097" max="4098" width="12.25" style="94" customWidth="1"/>
    <col min="4099" max="4099" width="10.875" style="94" customWidth="1"/>
    <col min="4100" max="4100" width="10.125" style="94" customWidth="1"/>
    <col min="4101" max="4102" width="9" style="94"/>
    <col min="4103" max="4103" width="48.25" style="94" customWidth="1"/>
    <col min="4104" max="4352" width="9" style="94"/>
    <col min="4353" max="4354" width="12.25" style="94" customWidth="1"/>
    <col min="4355" max="4355" width="10.875" style="94" customWidth="1"/>
    <col min="4356" max="4356" width="10.125" style="94" customWidth="1"/>
    <col min="4357" max="4358" width="9" style="94"/>
    <col min="4359" max="4359" width="48.25" style="94" customWidth="1"/>
    <col min="4360" max="4608" width="9" style="94"/>
    <col min="4609" max="4610" width="12.25" style="94" customWidth="1"/>
    <col min="4611" max="4611" width="10.875" style="94" customWidth="1"/>
    <col min="4612" max="4612" width="10.125" style="94" customWidth="1"/>
    <col min="4613" max="4614" width="9" style="94"/>
    <col min="4615" max="4615" width="48.25" style="94" customWidth="1"/>
    <col min="4616" max="4864" width="9" style="94"/>
    <col min="4865" max="4866" width="12.25" style="94" customWidth="1"/>
    <col min="4867" max="4867" width="10.875" style="94" customWidth="1"/>
    <col min="4868" max="4868" width="10.125" style="94" customWidth="1"/>
    <col min="4869" max="4870" width="9" style="94"/>
    <col min="4871" max="4871" width="48.25" style="94" customWidth="1"/>
    <col min="4872" max="5120" width="9" style="94"/>
    <col min="5121" max="5122" width="12.25" style="94" customWidth="1"/>
    <col min="5123" max="5123" width="10.875" style="94" customWidth="1"/>
    <col min="5124" max="5124" width="10.125" style="94" customWidth="1"/>
    <col min="5125" max="5126" width="9" style="94"/>
    <col min="5127" max="5127" width="48.25" style="94" customWidth="1"/>
    <col min="5128" max="5376" width="9" style="94"/>
    <col min="5377" max="5378" width="12.25" style="94" customWidth="1"/>
    <col min="5379" max="5379" width="10.875" style="94" customWidth="1"/>
    <col min="5380" max="5380" width="10.125" style="94" customWidth="1"/>
    <col min="5381" max="5382" width="9" style="94"/>
    <col min="5383" max="5383" width="48.25" style="94" customWidth="1"/>
    <col min="5384" max="5632" width="9" style="94"/>
    <col min="5633" max="5634" width="12.25" style="94" customWidth="1"/>
    <col min="5635" max="5635" width="10.875" style="94" customWidth="1"/>
    <col min="5636" max="5636" width="10.125" style="94" customWidth="1"/>
    <col min="5637" max="5638" width="9" style="94"/>
    <col min="5639" max="5639" width="48.25" style="94" customWidth="1"/>
    <col min="5640" max="5888" width="9" style="94"/>
    <col min="5889" max="5890" width="12.25" style="94" customWidth="1"/>
    <col min="5891" max="5891" width="10.875" style="94" customWidth="1"/>
    <col min="5892" max="5892" width="10.125" style="94" customWidth="1"/>
    <col min="5893" max="5894" width="9" style="94"/>
    <col min="5895" max="5895" width="48.25" style="94" customWidth="1"/>
    <col min="5896" max="6144" width="9" style="94"/>
    <col min="6145" max="6146" width="12.25" style="94" customWidth="1"/>
    <col min="6147" max="6147" width="10.875" style="94" customWidth="1"/>
    <col min="6148" max="6148" width="10.125" style="94" customWidth="1"/>
    <col min="6149" max="6150" width="9" style="94"/>
    <col min="6151" max="6151" width="48.25" style="94" customWidth="1"/>
    <col min="6152" max="6400" width="9" style="94"/>
    <col min="6401" max="6402" width="12.25" style="94" customWidth="1"/>
    <col min="6403" max="6403" width="10.875" style="94" customWidth="1"/>
    <col min="6404" max="6404" width="10.125" style="94" customWidth="1"/>
    <col min="6405" max="6406" width="9" style="94"/>
    <col min="6407" max="6407" width="48.25" style="94" customWidth="1"/>
    <col min="6408" max="6656" width="9" style="94"/>
    <col min="6657" max="6658" width="12.25" style="94" customWidth="1"/>
    <col min="6659" max="6659" width="10.875" style="94" customWidth="1"/>
    <col min="6660" max="6660" width="10.125" style="94" customWidth="1"/>
    <col min="6661" max="6662" width="9" style="94"/>
    <col min="6663" max="6663" width="48.25" style="94" customWidth="1"/>
    <col min="6664" max="6912" width="9" style="94"/>
    <col min="6913" max="6914" width="12.25" style="94" customWidth="1"/>
    <col min="6915" max="6915" width="10.875" style="94" customWidth="1"/>
    <col min="6916" max="6916" width="10.125" style="94" customWidth="1"/>
    <col min="6917" max="6918" width="9" style="94"/>
    <col min="6919" max="6919" width="48.25" style="94" customWidth="1"/>
    <col min="6920" max="7168" width="9" style="94"/>
    <col min="7169" max="7170" width="12.25" style="94" customWidth="1"/>
    <col min="7171" max="7171" width="10.875" style="94" customWidth="1"/>
    <col min="7172" max="7172" width="10.125" style="94" customWidth="1"/>
    <col min="7173" max="7174" width="9" style="94"/>
    <col min="7175" max="7175" width="48.25" style="94" customWidth="1"/>
    <col min="7176" max="7424" width="9" style="94"/>
    <col min="7425" max="7426" width="12.25" style="94" customWidth="1"/>
    <col min="7427" max="7427" width="10.875" style="94" customWidth="1"/>
    <col min="7428" max="7428" width="10.125" style="94" customWidth="1"/>
    <col min="7429" max="7430" width="9" style="94"/>
    <col min="7431" max="7431" width="48.25" style="94" customWidth="1"/>
    <col min="7432" max="7680" width="9" style="94"/>
    <col min="7681" max="7682" width="12.25" style="94" customWidth="1"/>
    <col min="7683" max="7683" width="10.875" style="94" customWidth="1"/>
    <col min="7684" max="7684" width="10.125" style="94" customWidth="1"/>
    <col min="7685" max="7686" width="9" style="94"/>
    <col min="7687" max="7687" width="48.25" style="94" customWidth="1"/>
    <col min="7688" max="7936" width="9" style="94"/>
    <col min="7937" max="7938" width="12.25" style="94" customWidth="1"/>
    <col min="7939" max="7939" width="10.875" style="94" customWidth="1"/>
    <col min="7940" max="7940" width="10.125" style="94" customWidth="1"/>
    <col min="7941" max="7942" width="9" style="94"/>
    <col min="7943" max="7943" width="48.25" style="94" customWidth="1"/>
    <col min="7944" max="8192" width="9" style="94"/>
    <col min="8193" max="8194" width="12.25" style="94" customWidth="1"/>
    <col min="8195" max="8195" width="10.875" style="94" customWidth="1"/>
    <col min="8196" max="8196" width="10.125" style="94" customWidth="1"/>
    <col min="8197" max="8198" width="9" style="94"/>
    <col min="8199" max="8199" width="48.25" style="94" customWidth="1"/>
    <col min="8200" max="8448" width="9" style="94"/>
    <col min="8449" max="8450" width="12.25" style="94" customWidth="1"/>
    <col min="8451" max="8451" width="10.875" style="94" customWidth="1"/>
    <col min="8452" max="8452" width="10.125" style="94" customWidth="1"/>
    <col min="8453" max="8454" width="9" style="94"/>
    <col min="8455" max="8455" width="48.25" style="94" customWidth="1"/>
    <col min="8456" max="8704" width="9" style="94"/>
    <col min="8705" max="8706" width="12.25" style="94" customWidth="1"/>
    <col min="8707" max="8707" width="10.875" style="94" customWidth="1"/>
    <col min="8708" max="8708" width="10.125" style="94" customWidth="1"/>
    <col min="8709" max="8710" width="9" style="94"/>
    <col min="8711" max="8711" width="48.25" style="94" customWidth="1"/>
    <col min="8712" max="8960" width="9" style="94"/>
    <col min="8961" max="8962" width="12.25" style="94" customWidth="1"/>
    <col min="8963" max="8963" width="10.875" style="94" customWidth="1"/>
    <col min="8964" max="8964" width="10.125" style="94" customWidth="1"/>
    <col min="8965" max="8966" width="9" style="94"/>
    <col min="8967" max="8967" width="48.25" style="94" customWidth="1"/>
    <col min="8968" max="9216" width="9" style="94"/>
    <col min="9217" max="9218" width="12.25" style="94" customWidth="1"/>
    <col min="9219" max="9219" width="10.875" style="94" customWidth="1"/>
    <col min="9220" max="9220" width="10.125" style="94" customWidth="1"/>
    <col min="9221" max="9222" width="9" style="94"/>
    <col min="9223" max="9223" width="48.25" style="94" customWidth="1"/>
    <col min="9224" max="9472" width="9" style="94"/>
    <col min="9473" max="9474" width="12.25" style="94" customWidth="1"/>
    <col min="9475" max="9475" width="10.875" style="94" customWidth="1"/>
    <col min="9476" max="9476" width="10.125" style="94" customWidth="1"/>
    <col min="9477" max="9478" width="9" style="94"/>
    <col min="9479" max="9479" width="48.25" style="94" customWidth="1"/>
    <col min="9480" max="9728" width="9" style="94"/>
    <col min="9729" max="9730" width="12.25" style="94" customWidth="1"/>
    <col min="9731" max="9731" width="10.875" style="94" customWidth="1"/>
    <col min="9732" max="9732" width="10.125" style="94" customWidth="1"/>
    <col min="9733" max="9734" width="9" style="94"/>
    <col min="9735" max="9735" width="48.25" style="94" customWidth="1"/>
    <col min="9736" max="9984" width="9" style="94"/>
    <col min="9985" max="9986" width="12.25" style="94" customWidth="1"/>
    <col min="9987" max="9987" width="10.875" style="94" customWidth="1"/>
    <col min="9988" max="9988" width="10.125" style="94" customWidth="1"/>
    <col min="9989" max="9990" width="9" style="94"/>
    <col min="9991" max="9991" width="48.25" style="94" customWidth="1"/>
    <col min="9992" max="10240" width="9" style="94"/>
    <col min="10241" max="10242" width="12.25" style="94" customWidth="1"/>
    <col min="10243" max="10243" width="10.875" style="94" customWidth="1"/>
    <col min="10244" max="10244" width="10.125" style="94" customWidth="1"/>
    <col min="10245" max="10246" width="9" style="94"/>
    <col min="10247" max="10247" width="48.25" style="94" customWidth="1"/>
    <col min="10248" max="10496" width="9" style="94"/>
    <col min="10497" max="10498" width="12.25" style="94" customWidth="1"/>
    <col min="10499" max="10499" width="10.875" style="94" customWidth="1"/>
    <col min="10500" max="10500" width="10.125" style="94" customWidth="1"/>
    <col min="10501" max="10502" width="9" style="94"/>
    <col min="10503" max="10503" width="48.25" style="94" customWidth="1"/>
    <col min="10504" max="10752" width="9" style="94"/>
    <col min="10753" max="10754" width="12.25" style="94" customWidth="1"/>
    <col min="10755" max="10755" width="10.875" style="94" customWidth="1"/>
    <col min="10756" max="10756" width="10.125" style="94" customWidth="1"/>
    <col min="10757" max="10758" width="9" style="94"/>
    <col min="10759" max="10759" width="48.25" style="94" customWidth="1"/>
    <col min="10760" max="11008" width="9" style="94"/>
    <col min="11009" max="11010" width="12.25" style="94" customWidth="1"/>
    <col min="11011" max="11011" width="10.875" style="94" customWidth="1"/>
    <col min="11012" max="11012" width="10.125" style="94" customWidth="1"/>
    <col min="11013" max="11014" width="9" style="94"/>
    <col min="11015" max="11015" width="48.25" style="94" customWidth="1"/>
    <col min="11016" max="11264" width="9" style="94"/>
    <col min="11265" max="11266" width="12.25" style="94" customWidth="1"/>
    <col min="11267" max="11267" width="10.875" style="94" customWidth="1"/>
    <col min="11268" max="11268" width="10.125" style="94" customWidth="1"/>
    <col min="11269" max="11270" width="9" style="94"/>
    <col min="11271" max="11271" width="48.25" style="94" customWidth="1"/>
    <col min="11272" max="11520" width="9" style="94"/>
    <col min="11521" max="11522" width="12.25" style="94" customWidth="1"/>
    <col min="11523" max="11523" width="10.875" style="94" customWidth="1"/>
    <col min="11524" max="11524" width="10.125" style="94" customWidth="1"/>
    <col min="11525" max="11526" width="9" style="94"/>
    <col min="11527" max="11527" width="48.25" style="94" customWidth="1"/>
    <col min="11528" max="11776" width="9" style="94"/>
    <col min="11777" max="11778" width="12.25" style="94" customWidth="1"/>
    <col min="11779" max="11779" width="10.875" style="94" customWidth="1"/>
    <col min="11780" max="11780" width="10.125" style="94" customWidth="1"/>
    <col min="11781" max="11782" width="9" style="94"/>
    <col min="11783" max="11783" width="48.25" style="94" customWidth="1"/>
    <col min="11784" max="12032" width="9" style="94"/>
    <col min="12033" max="12034" width="12.25" style="94" customWidth="1"/>
    <col min="12035" max="12035" width="10.875" style="94" customWidth="1"/>
    <col min="12036" max="12036" width="10.125" style="94" customWidth="1"/>
    <col min="12037" max="12038" width="9" style="94"/>
    <col min="12039" max="12039" width="48.25" style="94" customWidth="1"/>
    <col min="12040" max="12288" width="9" style="94"/>
    <col min="12289" max="12290" width="12.25" style="94" customWidth="1"/>
    <col min="12291" max="12291" width="10.875" style="94" customWidth="1"/>
    <col min="12292" max="12292" width="10.125" style="94" customWidth="1"/>
    <col min="12293" max="12294" width="9" style="94"/>
    <col min="12295" max="12295" width="48.25" style="94" customWidth="1"/>
    <col min="12296" max="12544" width="9" style="94"/>
    <col min="12545" max="12546" width="12.25" style="94" customWidth="1"/>
    <col min="12547" max="12547" width="10.875" style="94" customWidth="1"/>
    <col min="12548" max="12548" width="10.125" style="94" customWidth="1"/>
    <col min="12549" max="12550" width="9" style="94"/>
    <col min="12551" max="12551" width="48.25" style="94" customWidth="1"/>
    <col min="12552" max="12800" width="9" style="94"/>
    <col min="12801" max="12802" width="12.25" style="94" customWidth="1"/>
    <col min="12803" max="12803" width="10.875" style="94" customWidth="1"/>
    <col min="12804" max="12804" width="10.125" style="94" customWidth="1"/>
    <col min="12805" max="12806" width="9" style="94"/>
    <col min="12807" max="12807" width="48.25" style="94" customWidth="1"/>
    <col min="12808" max="13056" width="9" style="94"/>
    <col min="13057" max="13058" width="12.25" style="94" customWidth="1"/>
    <col min="13059" max="13059" width="10.875" style="94" customWidth="1"/>
    <col min="13060" max="13060" width="10.125" style="94" customWidth="1"/>
    <col min="13061" max="13062" width="9" style="94"/>
    <col min="13063" max="13063" width="48.25" style="94" customWidth="1"/>
    <col min="13064" max="13312" width="9" style="94"/>
    <col min="13313" max="13314" width="12.25" style="94" customWidth="1"/>
    <col min="13315" max="13315" width="10.875" style="94" customWidth="1"/>
    <col min="13316" max="13316" width="10.125" style="94" customWidth="1"/>
    <col min="13317" max="13318" width="9" style="94"/>
    <col min="13319" max="13319" width="48.25" style="94" customWidth="1"/>
    <col min="13320" max="13568" width="9" style="94"/>
    <col min="13569" max="13570" width="12.25" style="94" customWidth="1"/>
    <col min="13571" max="13571" width="10.875" style="94" customWidth="1"/>
    <col min="13572" max="13572" width="10.125" style="94" customWidth="1"/>
    <col min="13573" max="13574" width="9" style="94"/>
    <col min="13575" max="13575" width="48.25" style="94" customWidth="1"/>
    <col min="13576" max="13824" width="9" style="94"/>
    <col min="13825" max="13826" width="12.25" style="94" customWidth="1"/>
    <col min="13827" max="13827" width="10.875" style="94" customWidth="1"/>
    <col min="13828" max="13828" width="10.125" style="94" customWidth="1"/>
    <col min="13829" max="13830" width="9" style="94"/>
    <col min="13831" max="13831" width="48.25" style="94" customWidth="1"/>
    <col min="13832" max="14080" width="9" style="94"/>
    <col min="14081" max="14082" width="12.25" style="94" customWidth="1"/>
    <col min="14083" max="14083" width="10.875" style="94" customWidth="1"/>
    <col min="14084" max="14084" width="10.125" style="94" customWidth="1"/>
    <col min="14085" max="14086" width="9" style="94"/>
    <col min="14087" max="14087" width="48.25" style="94" customWidth="1"/>
    <col min="14088" max="14336" width="9" style="94"/>
    <col min="14337" max="14338" width="12.25" style="94" customWidth="1"/>
    <col min="14339" max="14339" width="10.875" style="94" customWidth="1"/>
    <col min="14340" max="14340" width="10.125" style="94" customWidth="1"/>
    <col min="14341" max="14342" width="9" style="94"/>
    <col min="14343" max="14343" width="48.25" style="94" customWidth="1"/>
    <col min="14344" max="14592" width="9" style="94"/>
    <col min="14593" max="14594" width="12.25" style="94" customWidth="1"/>
    <col min="14595" max="14595" width="10.875" style="94" customWidth="1"/>
    <col min="14596" max="14596" width="10.125" style="94" customWidth="1"/>
    <col min="14597" max="14598" width="9" style="94"/>
    <col min="14599" max="14599" width="48.25" style="94" customWidth="1"/>
    <col min="14600" max="14848" width="9" style="94"/>
    <col min="14849" max="14850" width="12.25" style="94" customWidth="1"/>
    <col min="14851" max="14851" width="10.875" style="94" customWidth="1"/>
    <col min="14852" max="14852" width="10.125" style="94" customWidth="1"/>
    <col min="14853" max="14854" width="9" style="94"/>
    <col min="14855" max="14855" width="48.25" style="94" customWidth="1"/>
    <col min="14856" max="15104" width="9" style="94"/>
    <col min="15105" max="15106" width="12.25" style="94" customWidth="1"/>
    <col min="15107" max="15107" width="10.875" style="94" customWidth="1"/>
    <col min="15108" max="15108" width="10.125" style="94" customWidth="1"/>
    <col min="15109" max="15110" width="9" style="94"/>
    <col min="15111" max="15111" width="48.25" style="94" customWidth="1"/>
    <col min="15112" max="15360" width="9" style="94"/>
    <col min="15361" max="15362" width="12.25" style="94" customWidth="1"/>
    <col min="15363" max="15363" width="10.875" style="94" customWidth="1"/>
    <col min="15364" max="15364" width="10.125" style="94" customWidth="1"/>
    <col min="15365" max="15366" width="9" style="94"/>
    <col min="15367" max="15367" width="48.25" style="94" customWidth="1"/>
    <col min="15368" max="15616" width="9" style="94"/>
    <col min="15617" max="15618" width="12.25" style="94" customWidth="1"/>
    <col min="15619" max="15619" width="10.875" style="94" customWidth="1"/>
    <col min="15620" max="15620" width="10.125" style="94" customWidth="1"/>
    <col min="15621" max="15622" width="9" style="94"/>
    <col min="15623" max="15623" width="48.25" style="94" customWidth="1"/>
    <col min="15624" max="15872" width="9" style="94"/>
    <col min="15873" max="15874" width="12.25" style="94" customWidth="1"/>
    <col min="15875" max="15875" width="10.875" style="94" customWidth="1"/>
    <col min="15876" max="15876" width="10.125" style="94" customWidth="1"/>
    <col min="15877" max="15878" width="9" style="94"/>
    <col min="15879" max="15879" width="48.25" style="94" customWidth="1"/>
    <col min="15880" max="16128" width="9" style="94"/>
    <col min="16129" max="16130" width="12.25" style="94" customWidth="1"/>
    <col min="16131" max="16131" width="10.875" style="94" customWidth="1"/>
    <col min="16132" max="16132" width="10.125" style="94" customWidth="1"/>
    <col min="16133" max="16134" width="9" style="94"/>
    <col min="16135" max="16135" width="48.25" style="94" customWidth="1"/>
    <col min="16136" max="16384" width="9" style="94"/>
  </cols>
  <sheetData>
    <row r="1" spans="1:8" ht="28.5" customHeight="1">
      <c r="A1" s="2676"/>
      <c r="B1" s="2676"/>
      <c r="C1" s="2676"/>
      <c r="D1" s="2676"/>
      <c r="E1" s="2676"/>
      <c r="F1" s="2676"/>
      <c r="G1" s="2676"/>
      <c r="H1" s="2676"/>
    </row>
    <row r="2" spans="1:8" ht="28.5" customHeight="1" thickBot="1">
      <c r="A2" s="95"/>
      <c r="B2" s="95"/>
      <c r="C2" s="95"/>
      <c r="D2" s="95"/>
      <c r="E2" s="95"/>
      <c r="F2" s="95"/>
      <c r="G2" s="95"/>
      <c r="H2" s="95" t="s">
        <v>145</v>
      </c>
    </row>
    <row r="3" spans="1:8" ht="34.5" customHeight="1" thickTop="1">
      <c r="A3" s="96"/>
      <c r="B3" s="97"/>
    </row>
    <row r="5" spans="1:8" ht="22.5" customHeight="1">
      <c r="H5" s="98" t="s">
        <v>2576</v>
      </c>
    </row>
    <row r="6" spans="1:8" ht="39" customHeight="1">
      <c r="A6" s="2677" t="s">
        <v>825</v>
      </c>
      <c r="B6" s="2677"/>
      <c r="C6" s="2677"/>
      <c r="D6" s="2677"/>
      <c r="E6" s="2677"/>
      <c r="F6" s="2677"/>
      <c r="G6" s="2677"/>
      <c r="H6" s="2677"/>
    </row>
    <row r="7" spans="1:8" ht="11.25" customHeight="1"/>
    <row r="8" spans="1:8" ht="50.25" customHeight="1">
      <c r="A8" s="2678" t="s">
        <v>826</v>
      </c>
      <c r="B8" s="2678"/>
      <c r="C8" s="2678"/>
      <c r="D8" s="2678"/>
      <c r="E8" s="2678"/>
      <c r="F8" s="2678"/>
      <c r="G8" s="2678"/>
      <c r="H8" s="2678"/>
    </row>
    <row r="9" spans="1:8" ht="27.75" customHeight="1">
      <c r="A9" s="99"/>
      <c r="B9" s="2679"/>
      <c r="C9" s="2679"/>
      <c r="D9" s="2679"/>
      <c r="E9" s="2679"/>
      <c r="F9" s="2679"/>
      <c r="G9" s="2679"/>
    </row>
    <row r="10" spans="1:8" ht="16.5" customHeight="1">
      <c r="A10" s="99"/>
      <c r="B10" s="99"/>
      <c r="C10" s="99"/>
      <c r="D10" s="99"/>
      <c r="E10" s="99"/>
      <c r="F10" s="99"/>
      <c r="G10" s="99"/>
    </row>
    <row r="11" spans="1:8" ht="16.5" customHeight="1">
      <c r="A11" s="99"/>
      <c r="B11" s="99"/>
      <c r="C11" s="99"/>
      <c r="D11" s="99"/>
      <c r="E11" s="99"/>
      <c r="F11" s="99"/>
      <c r="G11" s="99"/>
    </row>
    <row r="12" spans="1:8" ht="25.5">
      <c r="A12" s="2680"/>
      <c r="B12" s="2680"/>
      <c r="C12" s="2680"/>
      <c r="D12" s="2680"/>
      <c r="E12" s="2680"/>
      <c r="F12" s="2680"/>
      <c r="G12" s="2680"/>
      <c r="H12" s="2680"/>
    </row>
    <row r="13" spans="1:8" ht="16.5" customHeight="1">
      <c r="A13" s="99"/>
      <c r="B13" s="99"/>
      <c r="C13" s="99"/>
      <c r="D13" s="99"/>
      <c r="E13" s="99"/>
      <c r="F13" s="99"/>
      <c r="G13" s="99"/>
    </row>
    <row r="14" spans="1:8" ht="16.5" customHeight="1">
      <c r="A14" s="99"/>
      <c r="B14" s="100"/>
      <c r="C14" s="99"/>
      <c r="D14" s="99"/>
      <c r="E14" s="99"/>
      <c r="F14" s="99"/>
      <c r="G14" s="99"/>
    </row>
    <row r="15" spans="1:8" ht="16.5" customHeight="1">
      <c r="A15" s="99"/>
      <c r="B15" s="99"/>
      <c r="C15" s="99"/>
      <c r="D15" s="99"/>
      <c r="E15" s="99"/>
      <c r="F15" s="99"/>
      <c r="G15" s="99"/>
    </row>
    <row r="17" spans="1:8" ht="35.25">
      <c r="A17" s="2675"/>
      <c r="B17" s="2675"/>
      <c r="C17" s="2675"/>
      <c r="D17" s="2675"/>
      <c r="E17" s="2675"/>
      <c r="F17" s="2675"/>
      <c r="G17" s="2675"/>
      <c r="H17" s="2675"/>
    </row>
    <row r="18" spans="1:8">
      <c r="E18" s="100"/>
    </row>
  </sheetData>
  <mergeCells count="6">
    <mergeCell ref="A17:H17"/>
    <mergeCell ref="A1:H1"/>
    <mergeCell ref="A6:H6"/>
    <mergeCell ref="A8:H8"/>
    <mergeCell ref="B9:G9"/>
    <mergeCell ref="A12:H12"/>
  </mergeCells>
  <phoneticPr fontId="16" type="noConversion"/>
  <pageMargins left="0.94488188976377963" right="0.78740157480314965" top="0.6692913385826772" bottom="0.98425196850393704" header="0.51181102362204722" footer="0.51181102362204722"/>
  <pageSetup paperSize="9" orientation="landscape" r:id="rId1"/>
  <headerFooter alignWithMargins="0">
    <oddHeader xml:space="preserve">&amp;L&amp;"돋움,굵게"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7" tint="0.39997558519241921"/>
  </sheetPr>
  <dimension ref="A1:M57"/>
  <sheetViews>
    <sheetView zoomScaleNormal="100" workbookViewId="0">
      <selection activeCell="D43" sqref="D43"/>
    </sheetView>
  </sheetViews>
  <sheetFormatPr defaultRowHeight="13.5"/>
  <cols>
    <col min="1" max="1" width="16.125" style="110" customWidth="1"/>
    <col min="2" max="2" width="22.25" style="110" customWidth="1"/>
    <col min="3" max="3" width="22" style="176" customWidth="1"/>
    <col min="4" max="4" width="20.625" style="110" customWidth="1"/>
    <col min="5" max="5" width="22.375" style="110" customWidth="1"/>
    <col min="6" max="6" width="23.5" style="176" customWidth="1"/>
    <col min="7" max="7" width="11" style="110" bestFit="1" customWidth="1"/>
    <col min="8" max="256" width="9" style="110"/>
    <col min="257" max="257" width="16.125" style="110" customWidth="1"/>
    <col min="258" max="258" width="22.25" style="110" customWidth="1"/>
    <col min="259" max="259" width="22" style="110" customWidth="1"/>
    <col min="260" max="260" width="20.625" style="110" customWidth="1"/>
    <col min="261" max="261" width="22.375" style="110" customWidth="1"/>
    <col min="262" max="262" width="23.5" style="110" customWidth="1"/>
    <col min="263" max="263" width="11" style="110" bestFit="1" customWidth="1"/>
    <col min="264" max="512" width="9" style="110"/>
    <col min="513" max="513" width="16.125" style="110" customWidth="1"/>
    <col min="514" max="514" width="22.25" style="110" customWidth="1"/>
    <col min="515" max="515" width="22" style="110" customWidth="1"/>
    <col min="516" max="516" width="20.625" style="110" customWidth="1"/>
    <col min="517" max="517" width="22.375" style="110" customWidth="1"/>
    <col min="518" max="518" width="23.5" style="110" customWidth="1"/>
    <col min="519" max="519" width="11" style="110" bestFit="1" customWidth="1"/>
    <col min="520" max="768" width="9" style="110"/>
    <col min="769" max="769" width="16.125" style="110" customWidth="1"/>
    <col min="770" max="770" width="22.25" style="110" customWidth="1"/>
    <col min="771" max="771" width="22" style="110" customWidth="1"/>
    <col min="772" max="772" width="20.625" style="110" customWidth="1"/>
    <col min="773" max="773" width="22.375" style="110" customWidth="1"/>
    <col min="774" max="774" width="23.5" style="110" customWidth="1"/>
    <col min="775" max="775" width="11" style="110" bestFit="1" customWidth="1"/>
    <col min="776" max="1024" width="9" style="110"/>
    <col min="1025" max="1025" width="16.125" style="110" customWidth="1"/>
    <col min="1026" max="1026" width="22.25" style="110" customWidth="1"/>
    <col min="1027" max="1027" width="22" style="110" customWidth="1"/>
    <col min="1028" max="1028" width="20.625" style="110" customWidth="1"/>
    <col min="1029" max="1029" width="22.375" style="110" customWidth="1"/>
    <col min="1030" max="1030" width="23.5" style="110" customWidth="1"/>
    <col min="1031" max="1031" width="11" style="110" bestFit="1" customWidth="1"/>
    <col min="1032" max="1280" width="9" style="110"/>
    <col min="1281" max="1281" width="16.125" style="110" customWidth="1"/>
    <col min="1282" max="1282" width="22.25" style="110" customWidth="1"/>
    <col min="1283" max="1283" width="22" style="110" customWidth="1"/>
    <col min="1284" max="1284" width="20.625" style="110" customWidth="1"/>
    <col min="1285" max="1285" width="22.375" style="110" customWidth="1"/>
    <col min="1286" max="1286" width="23.5" style="110" customWidth="1"/>
    <col min="1287" max="1287" width="11" style="110" bestFit="1" customWidth="1"/>
    <col min="1288" max="1536" width="9" style="110"/>
    <col min="1537" max="1537" width="16.125" style="110" customWidth="1"/>
    <col min="1538" max="1538" width="22.25" style="110" customWidth="1"/>
    <col min="1539" max="1539" width="22" style="110" customWidth="1"/>
    <col min="1540" max="1540" width="20.625" style="110" customWidth="1"/>
    <col min="1541" max="1541" width="22.375" style="110" customWidth="1"/>
    <col min="1542" max="1542" width="23.5" style="110" customWidth="1"/>
    <col min="1543" max="1543" width="11" style="110" bestFit="1" customWidth="1"/>
    <col min="1544" max="1792" width="9" style="110"/>
    <col min="1793" max="1793" width="16.125" style="110" customWidth="1"/>
    <col min="1794" max="1794" width="22.25" style="110" customWidth="1"/>
    <col min="1795" max="1795" width="22" style="110" customWidth="1"/>
    <col min="1796" max="1796" width="20.625" style="110" customWidth="1"/>
    <col min="1797" max="1797" width="22.375" style="110" customWidth="1"/>
    <col min="1798" max="1798" width="23.5" style="110" customWidth="1"/>
    <col min="1799" max="1799" width="11" style="110" bestFit="1" customWidth="1"/>
    <col min="1800" max="2048" width="9" style="110"/>
    <col min="2049" max="2049" width="16.125" style="110" customWidth="1"/>
    <col min="2050" max="2050" width="22.25" style="110" customWidth="1"/>
    <col min="2051" max="2051" width="22" style="110" customWidth="1"/>
    <col min="2052" max="2052" width="20.625" style="110" customWidth="1"/>
    <col min="2053" max="2053" width="22.375" style="110" customWidth="1"/>
    <col min="2054" max="2054" width="23.5" style="110" customWidth="1"/>
    <col min="2055" max="2055" width="11" style="110" bestFit="1" customWidth="1"/>
    <col min="2056" max="2304" width="9" style="110"/>
    <col min="2305" max="2305" width="16.125" style="110" customWidth="1"/>
    <col min="2306" max="2306" width="22.25" style="110" customWidth="1"/>
    <col min="2307" max="2307" width="22" style="110" customWidth="1"/>
    <col min="2308" max="2308" width="20.625" style="110" customWidth="1"/>
    <col min="2309" max="2309" width="22.375" style="110" customWidth="1"/>
    <col min="2310" max="2310" width="23.5" style="110" customWidth="1"/>
    <col min="2311" max="2311" width="11" style="110" bestFit="1" customWidth="1"/>
    <col min="2312" max="2560" width="9" style="110"/>
    <col min="2561" max="2561" width="16.125" style="110" customWidth="1"/>
    <col min="2562" max="2562" width="22.25" style="110" customWidth="1"/>
    <col min="2563" max="2563" width="22" style="110" customWidth="1"/>
    <col min="2564" max="2564" width="20.625" style="110" customWidth="1"/>
    <col min="2565" max="2565" width="22.375" style="110" customWidth="1"/>
    <col min="2566" max="2566" width="23.5" style="110" customWidth="1"/>
    <col min="2567" max="2567" width="11" style="110" bestFit="1" customWidth="1"/>
    <col min="2568" max="2816" width="9" style="110"/>
    <col min="2817" max="2817" width="16.125" style="110" customWidth="1"/>
    <col min="2818" max="2818" width="22.25" style="110" customWidth="1"/>
    <col min="2819" max="2819" width="22" style="110" customWidth="1"/>
    <col min="2820" max="2820" width="20.625" style="110" customWidth="1"/>
    <col min="2821" max="2821" width="22.375" style="110" customWidth="1"/>
    <col min="2822" max="2822" width="23.5" style="110" customWidth="1"/>
    <col min="2823" max="2823" width="11" style="110" bestFit="1" customWidth="1"/>
    <col min="2824" max="3072" width="9" style="110"/>
    <col min="3073" max="3073" width="16.125" style="110" customWidth="1"/>
    <col min="3074" max="3074" width="22.25" style="110" customWidth="1"/>
    <col min="3075" max="3075" width="22" style="110" customWidth="1"/>
    <col min="3076" max="3076" width="20.625" style="110" customWidth="1"/>
    <col min="3077" max="3077" width="22.375" style="110" customWidth="1"/>
    <col min="3078" max="3078" width="23.5" style="110" customWidth="1"/>
    <col min="3079" max="3079" width="11" style="110" bestFit="1" customWidth="1"/>
    <col min="3080" max="3328" width="9" style="110"/>
    <col min="3329" max="3329" width="16.125" style="110" customWidth="1"/>
    <col min="3330" max="3330" width="22.25" style="110" customWidth="1"/>
    <col min="3331" max="3331" width="22" style="110" customWidth="1"/>
    <col min="3332" max="3332" width="20.625" style="110" customWidth="1"/>
    <col min="3333" max="3333" width="22.375" style="110" customWidth="1"/>
    <col min="3334" max="3334" width="23.5" style="110" customWidth="1"/>
    <col min="3335" max="3335" width="11" style="110" bestFit="1" customWidth="1"/>
    <col min="3336" max="3584" width="9" style="110"/>
    <col min="3585" max="3585" width="16.125" style="110" customWidth="1"/>
    <col min="3586" max="3586" width="22.25" style="110" customWidth="1"/>
    <col min="3587" max="3587" width="22" style="110" customWidth="1"/>
    <col min="3588" max="3588" width="20.625" style="110" customWidth="1"/>
    <col min="3589" max="3589" width="22.375" style="110" customWidth="1"/>
    <col min="3590" max="3590" width="23.5" style="110" customWidth="1"/>
    <col min="3591" max="3591" width="11" style="110" bestFit="1" customWidth="1"/>
    <col min="3592" max="3840" width="9" style="110"/>
    <col min="3841" max="3841" width="16.125" style="110" customWidth="1"/>
    <col min="3842" max="3842" width="22.25" style="110" customWidth="1"/>
    <col min="3843" max="3843" width="22" style="110" customWidth="1"/>
    <col min="3844" max="3844" width="20.625" style="110" customWidth="1"/>
    <col min="3845" max="3845" width="22.375" style="110" customWidth="1"/>
    <col min="3846" max="3846" width="23.5" style="110" customWidth="1"/>
    <col min="3847" max="3847" width="11" style="110" bestFit="1" customWidth="1"/>
    <col min="3848" max="4096" width="9" style="110"/>
    <col min="4097" max="4097" width="16.125" style="110" customWidth="1"/>
    <col min="4098" max="4098" width="22.25" style="110" customWidth="1"/>
    <col min="4099" max="4099" width="22" style="110" customWidth="1"/>
    <col min="4100" max="4100" width="20.625" style="110" customWidth="1"/>
    <col min="4101" max="4101" width="22.375" style="110" customWidth="1"/>
    <col min="4102" max="4102" width="23.5" style="110" customWidth="1"/>
    <col min="4103" max="4103" width="11" style="110" bestFit="1" customWidth="1"/>
    <col min="4104" max="4352" width="9" style="110"/>
    <col min="4353" max="4353" width="16.125" style="110" customWidth="1"/>
    <col min="4354" max="4354" width="22.25" style="110" customWidth="1"/>
    <col min="4355" max="4355" width="22" style="110" customWidth="1"/>
    <col min="4356" max="4356" width="20.625" style="110" customWidth="1"/>
    <col min="4357" max="4357" width="22.375" style="110" customWidth="1"/>
    <col min="4358" max="4358" width="23.5" style="110" customWidth="1"/>
    <col min="4359" max="4359" width="11" style="110" bestFit="1" customWidth="1"/>
    <col min="4360" max="4608" width="9" style="110"/>
    <col min="4609" max="4609" width="16.125" style="110" customWidth="1"/>
    <col min="4610" max="4610" width="22.25" style="110" customWidth="1"/>
    <col min="4611" max="4611" width="22" style="110" customWidth="1"/>
    <col min="4612" max="4612" width="20.625" style="110" customWidth="1"/>
    <col min="4613" max="4613" width="22.375" style="110" customWidth="1"/>
    <col min="4614" max="4614" width="23.5" style="110" customWidth="1"/>
    <col min="4615" max="4615" width="11" style="110" bestFit="1" customWidth="1"/>
    <col min="4616" max="4864" width="9" style="110"/>
    <col min="4865" max="4865" width="16.125" style="110" customWidth="1"/>
    <col min="4866" max="4866" width="22.25" style="110" customWidth="1"/>
    <col min="4867" max="4867" width="22" style="110" customWidth="1"/>
    <col min="4868" max="4868" width="20.625" style="110" customWidth="1"/>
    <col min="4869" max="4869" width="22.375" style="110" customWidth="1"/>
    <col min="4870" max="4870" width="23.5" style="110" customWidth="1"/>
    <col min="4871" max="4871" width="11" style="110" bestFit="1" customWidth="1"/>
    <col min="4872" max="5120" width="9" style="110"/>
    <col min="5121" max="5121" width="16.125" style="110" customWidth="1"/>
    <col min="5122" max="5122" width="22.25" style="110" customWidth="1"/>
    <col min="5123" max="5123" width="22" style="110" customWidth="1"/>
    <col min="5124" max="5124" width="20.625" style="110" customWidth="1"/>
    <col min="5125" max="5125" width="22.375" style="110" customWidth="1"/>
    <col min="5126" max="5126" width="23.5" style="110" customWidth="1"/>
    <col min="5127" max="5127" width="11" style="110" bestFit="1" customWidth="1"/>
    <col min="5128" max="5376" width="9" style="110"/>
    <col min="5377" max="5377" width="16.125" style="110" customWidth="1"/>
    <col min="5378" max="5378" width="22.25" style="110" customWidth="1"/>
    <col min="5379" max="5379" width="22" style="110" customWidth="1"/>
    <col min="5380" max="5380" width="20.625" style="110" customWidth="1"/>
    <col min="5381" max="5381" width="22.375" style="110" customWidth="1"/>
    <col min="5382" max="5382" width="23.5" style="110" customWidth="1"/>
    <col min="5383" max="5383" width="11" style="110" bestFit="1" customWidth="1"/>
    <col min="5384" max="5632" width="9" style="110"/>
    <col min="5633" max="5633" width="16.125" style="110" customWidth="1"/>
    <col min="5634" max="5634" width="22.25" style="110" customWidth="1"/>
    <col min="5635" max="5635" width="22" style="110" customWidth="1"/>
    <col min="5636" max="5636" width="20.625" style="110" customWidth="1"/>
    <col min="5637" max="5637" width="22.375" style="110" customWidth="1"/>
    <col min="5638" max="5638" width="23.5" style="110" customWidth="1"/>
    <col min="5639" max="5639" width="11" style="110" bestFit="1" customWidth="1"/>
    <col min="5640" max="5888" width="9" style="110"/>
    <col min="5889" max="5889" width="16.125" style="110" customWidth="1"/>
    <col min="5890" max="5890" width="22.25" style="110" customWidth="1"/>
    <col min="5891" max="5891" width="22" style="110" customWidth="1"/>
    <col min="5892" max="5892" width="20.625" style="110" customWidth="1"/>
    <col min="5893" max="5893" width="22.375" style="110" customWidth="1"/>
    <col min="5894" max="5894" width="23.5" style="110" customWidth="1"/>
    <col min="5895" max="5895" width="11" style="110" bestFit="1" customWidth="1"/>
    <col min="5896" max="6144" width="9" style="110"/>
    <col min="6145" max="6145" width="16.125" style="110" customWidth="1"/>
    <col min="6146" max="6146" width="22.25" style="110" customWidth="1"/>
    <col min="6147" max="6147" width="22" style="110" customWidth="1"/>
    <col min="6148" max="6148" width="20.625" style="110" customWidth="1"/>
    <col min="6149" max="6149" width="22.375" style="110" customWidth="1"/>
    <col min="6150" max="6150" width="23.5" style="110" customWidth="1"/>
    <col min="6151" max="6151" width="11" style="110" bestFit="1" customWidth="1"/>
    <col min="6152" max="6400" width="9" style="110"/>
    <col min="6401" max="6401" width="16.125" style="110" customWidth="1"/>
    <col min="6402" max="6402" width="22.25" style="110" customWidth="1"/>
    <col min="6403" max="6403" width="22" style="110" customWidth="1"/>
    <col min="6404" max="6404" width="20.625" style="110" customWidth="1"/>
    <col min="6405" max="6405" width="22.375" style="110" customWidth="1"/>
    <col min="6406" max="6406" width="23.5" style="110" customWidth="1"/>
    <col min="6407" max="6407" width="11" style="110" bestFit="1" customWidth="1"/>
    <col min="6408" max="6656" width="9" style="110"/>
    <col min="6657" max="6657" width="16.125" style="110" customWidth="1"/>
    <col min="6658" max="6658" width="22.25" style="110" customWidth="1"/>
    <col min="6659" max="6659" width="22" style="110" customWidth="1"/>
    <col min="6660" max="6660" width="20.625" style="110" customWidth="1"/>
    <col min="6661" max="6661" width="22.375" style="110" customWidth="1"/>
    <col min="6662" max="6662" width="23.5" style="110" customWidth="1"/>
    <col min="6663" max="6663" width="11" style="110" bestFit="1" customWidth="1"/>
    <col min="6664" max="6912" width="9" style="110"/>
    <col min="6913" max="6913" width="16.125" style="110" customWidth="1"/>
    <col min="6914" max="6914" width="22.25" style="110" customWidth="1"/>
    <col min="6915" max="6915" width="22" style="110" customWidth="1"/>
    <col min="6916" max="6916" width="20.625" style="110" customWidth="1"/>
    <col min="6917" max="6917" width="22.375" style="110" customWidth="1"/>
    <col min="6918" max="6918" width="23.5" style="110" customWidth="1"/>
    <col min="6919" max="6919" width="11" style="110" bestFit="1" customWidth="1"/>
    <col min="6920" max="7168" width="9" style="110"/>
    <col min="7169" max="7169" width="16.125" style="110" customWidth="1"/>
    <col min="7170" max="7170" width="22.25" style="110" customWidth="1"/>
    <col min="7171" max="7171" width="22" style="110" customWidth="1"/>
    <col min="7172" max="7172" width="20.625" style="110" customWidth="1"/>
    <col min="7173" max="7173" width="22.375" style="110" customWidth="1"/>
    <col min="7174" max="7174" width="23.5" style="110" customWidth="1"/>
    <col min="7175" max="7175" width="11" style="110" bestFit="1" customWidth="1"/>
    <col min="7176" max="7424" width="9" style="110"/>
    <col min="7425" max="7425" width="16.125" style="110" customWidth="1"/>
    <col min="7426" max="7426" width="22.25" style="110" customWidth="1"/>
    <col min="7427" max="7427" width="22" style="110" customWidth="1"/>
    <col min="7428" max="7428" width="20.625" style="110" customWidth="1"/>
    <col min="7429" max="7429" width="22.375" style="110" customWidth="1"/>
    <col min="7430" max="7430" width="23.5" style="110" customWidth="1"/>
    <col min="7431" max="7431" width="11" style="110" bestFit="1" customWidth="1"/>
    <col min="7432" max="7680" width="9" style="110"/>
    <col min="7681" max="7681" width="16.125" style="110" customWidth="1"/>
    <col min="7682" max="7682" width="22.25" style="110" customWidth="1"/>
    <col min="7683" max="7683" width="22" style="110" customWidth="1"/>
    <col min="7684" max="7684" width="20.625" style="110" customWidth="1"/>
    <col min="7685" max="7685" width="22.375" style="110" customWidth="1"/>
    <col min="7686" max="7686" width="23.5" style="110" customWidth="1"/>
    <col min="7687" max="7687" width="11" style="110" bestFit="1" customWidth="1"/>
    <col min="7688" max="7936" width="9" style="110"/>
    <col min="7937" max="7937" width="16.125" style="110" customWidth="1"/>
    <col min="7938" max="7938" width="22.25" style="110" customWidth="1"/>
    <col min="7939" max="7939" width="22" style="110" customWidth="1"/>
    <col min="7940" max="7940" width="20.625" style="110" customWidth="1"/>
    <col min="7941" max="7941" width="22.375" style="110" customWidth="1"/>
    <col min="7942" max="7942" width="23.5" style="110" customWidth="1"/>
    <col min="7943" max="7943" width="11" style="110" bestFit="1" customWidth="1"/>
    <col min="7944" max="8192" width="9" style="110"/>
    <col min="8193" max="8193" width="16.125" style="110" customWidth="1"/>
    <col min="8194" max="8194" width="22.25" style="110" customWidth="1"/>
    <col min="8195" max="8195" width="22" style="110" customWidth="1"/>
    <col min="8196" max="8196" width="20.625" style="110" customWidth="1"/>
    <col min="8197" max="8197" width="22.375" style="110" customWidth="1"/>
    <col min="8198" max="8198" width="23.5" style="110" customWidth="1"/>
    <col min="8199" max="8199" width="11" style="110" bestFit="1" customWidth="1"/>
    <col min="8200" max="8448" width="9" style="110"/>
    <col min="8449" max="8449" width="16.125" style="110" customWidth="1"/>
    <col min="8450" max="8450" width="22.25" style="110" customWidth="1"/>
    <col min="8451" max="8451" width="22" style="110" customWidth="1"/>
    <col min="8452" max="8452" width="20.625" style="110" customWidth="1"/>
    <col min="8453" max="8453" width="22.375" style="110" customWidth="1"/>
    <col min="8454" max="8454" width="23.5" style="110" customWidth="1"/>
    <col min="8455" max="8455" width="11" style="110" bestFit="1" customWidth="1"/>
    <col min="8456" max="8704" width="9" style="110"/>
    <col min="8705" max="8705" width="16.125" style="110" customWidth="1"/>
    <col min="8706" max="8706" width="22.25" style="110" customWidth="1"/>
    <col min="8707" max="8707" width="22" style="110" customWidth="1"/>
    <col min="8708" max="8708" width="20.625" style="110" customWidth="1"/>
    <col min="8709" max="8709" width="22.375" style="110" customWidth="1"/>
    <col min="8710" max="8710" width="23.5" style="110" customWidth="1"/>
    <col min="8711" max="8711" width="11" style="110" bestFit="1" customWidth="1"/>
    <col min="8712" max="8960" width="9" style="110"/>
    <col min="8961" max="8961" width="16.125" style="110" customWidth="1"/>
    <col min="8962" max="8962" width="22.25" style="110" customWidth="1"/>
    <col min="8963" max="8963" width="22" style="110" customWidth="1"/>
    <col min="8964" max="8964" width="20.625" style="110" customWidth="1"/>
    <col min="8965" max="8965" width="22.375" style="110" customWidth="1"/>
    <col min="8966" max="8966" width="23.5" style="110" customWidth="1"/>
    <col min="8967" max="8967" width="11" style="110" bestFit="1" customWidth="1"/>
    <col min="8968" max="9216" width="9" style="110"/>
    <col min="9217" max="9217" width="16.125" style="110" customWidth="1"/>
    <col min="9218" max="9218" width="22.25" style="110" customWidth="1"/>
    <col min="9219" max="9219" width="22" style="110" customWidth="1"/>
    <col min="9220" max="9220" width="20.625" style="110" customWidth="1"/>
    <col min="9221" max="9221" width="22.375" style="110" customWidth="1"/>
    <col min="9222" max="9222" width="23.5" style="110" customWidth="1"/>
    <col min="9223" max="9223" width="11" style="110" bestFit="1" customWidth="1"/>
    <col min="9224" max="9472" width="9" style="110"/>
    <col min="9473" max="9473" width="16.125" style="110" customWidth="1"/>
    <col min="9474" max="9474" width="22.25" style="110" customWidth="1"/>
    <col min="9475" max="9475" width="22" style="110" customWidth="1"/>
    <col min="9476" max="9476" width="20.625" style="110" customWidth="1"/>
    <col min="9477" max="9477" width="22.375" style="110" customWidth="1"/>
    <col min="9478" max="9478" width="23.5" style="110" customWidth="1"/>
    <col min="9479" max="9479" width="11" style="110" bestFit="1" customWidth="1"/>
    <col min="9480" max="9728" width="9" style="110"/>
    <col min="9729" max="9729" width="16.125" style="110" customWidth="1"/>
    <col min="9730" max="9730" width="22.25" style="110" customWidth="1"/>
    <col min="9731" max="9731" width="22" style="110" customWidth="1"/>
    <col min="9732" max="9732" width="20.625" style="110" customWidth="1"/>
    <col min="9733" max="9733" width="22.375" style="110" customWidth="1"/>
    <col min="9734" max="9734" width="23.5" style="110" customWidth="1"/>
    <col min="9735" max="9735" width="11" style="110" bestFit="1" customWidth="1"/>
    <col min="9736" max="9984" width="9" style="110"/>
    <col min="9985" max="9985" width="16.125" style="110" customWidth="1"/>
    <col min="9986" max="9986" width="22.25" style="110" customWidth="1"/>
    <col min="9987" max="9987" width="22" style="110" customWidth="1"/>
    <col min="9988" max="9988" width="20.625" style="110" customWidth="1"/>
    <col min="9989" max="9989" width="22.375" style="110" customWidth="1"/>
    <col min="9990" max="9990" width="23.5" style="110" customWidth="1"/>
    <col min="9991" max="9991" width="11" style="110" bestFit="1" customWidth="1"/>
    <col min="9992" max="10240" width="9" style="110"/>
    <col min="10241" max="10241" width="16.125" style="110" customWidth="1"/>
    <col min="10242" max="10242" width="22.25" style="110" customWidth="1"/>
    <col min="10243" max="10243" width="22" style="110" customWidth="1"/>
    <col min="10244" max="10244" width="20.625" style="110" customWidth="1"/>
    <col min="10245" max="10245" width="22.375" style="110" customWidth="1"/>
    <col min="10246" max="10246" width="23.5" style="110" customWidth="1"/>
    <col min="10247" max="10247" width="11" style="110" bestFit="1" customWidth="1"/>
    <col min="10248" max="10496" width="9" style="110"/>
    <col min="10497" max="10497" width="16.125" style="110" customWidth="1"/>
    <col min="10498" max="10498" width="22.25" style="110" customWidth="1"/>
    <col min="10499" max="10499" width="22" style="110" customWidth="1"/>
    <col min="10500" max="10500" width="20.625" style="110" customWidth="1"/>
    <col min="10501" max="10501" width="22.375" style="110" customWidth="1"/>
    <col min="10502" max="10502" width="23.5" style="110" customWidth="1"/>
    <col min="10503" max="10503" width="11" style="110" bestFit="1" customWidth="1"/>
    <col min="10504" max="10752" width="9" style="110"/>
    <col min="10753" max="10753" width="16.125" style="110" customWidth="1"/>
    <col min="10754" max="10754" width="22.25" style="110" customWidth="1"/>
    <col min="10755" max="10755" width="22" style="110" customWidth="1"/>
    <col min="10756" max="10756" width="20.625" style="110" customWidth="1"/>
    <col min="10757" max="10757" width="22.375" style="110" customWidth="1"/>
    <col min="10758" max="10758" width="23.5" style="110" customWidth="1"/>
    <col min="10759" max="10759" width="11" style="110" bestFit="1" customWidth="1"/>
    <col min="10760" max="11008" width="9" style="110"/>
    <col min="11009" max="11009" width="16.125" style="110" customWidth="1"/>
    <col min="11010" max="11010" width="22.25" style="110" customWidth="1"/>
    <col min="11011" max="11011" width="22" style="110" customWidth="1"/>
    <col min="11012" max="11012" width="20.625" style="110" customWidth="1"/>
    <col min="11013" max="11013" width="22.375" style="110" customWidth="1"/>
    <col min="11014" max="11014" width="23.5" style="110" customWidth="1"/>
    <col min="11015" max="11015" width="11" style="110" bestFit="1" customWidth="1"/>
    <col min="11016" max="11264" width="9" style="110"/>
    <col min="11265" max="11265" width="16.125" style="110" customWidth="1"/>
    <col min="11266" max="11266" width="22.25" style="110" customWidth="1"/>
    <col min="11267" max="11267" width="22" style="110" customWidth="1"/>
    <col min="11268" max="11268" width="20.625" style="110" customWidth="1"/>
    <col min="11269" max="11269" width="22.375" style="110" customWidth="1"/>
    <col min="11270" max="11270" width="23.5" style="110" customWidth="1"/>
    <col min="11271" max="11271" width="11" style="110" bestFit="1" customWidth="1"/>
    <col min="11272" max="11520" width="9" style="110"/>
    <col min="11521" max="11521" width="16.125" style="110" customWidth="1"/>
    <col min="11522" max="11522" width="22.25" style="110" customWidth="1"/>
    <col min="11523" max="11523" width="22" style="110" customWidth="1"/>
    <col min="11524" max="11524" width="20.625" style="110" customWidth="1"/>
    <col min="11525" max="11525" width="22.375" style="110" customWidth="1"/>
    <col min="11526" max="11526" width="23.5" style="110" customWidth="1"/>
    <col min="11527" max="11527" width="11" style="110" bestFit="1" customWidth="1"/>
    <col min="11528" max="11776" width="9" style="110"/>
    <col min="11777" max="11777" width="16.125" style="110" customWidth="1"/>
    <col min="11778" max="11778" width="22.25" style="110" customWidth="1"/>
    <col min="11779" max="11779" width="22" style="110" customWidth="1"/>
    <col min="11780" max="11780" width="20.625" style="110" customWidth="1"/>
    <col min="11781" max="11781" width="22.375" style="110" customWidth="1"/>
    <col min="11782" max="11782" width="23.5" style="110" customWidth="1"/>
    <col min="11783" max="11783" width="11" style="110" bestFit="1" customWidth="1"/>
    <col min="11784" max="12032" width="9" style="110"/>
    <col min="12033" max="12033" width="16.125" style="110" customWidth="1"/>
    <col min="12034" max="12034" width="22.25" style="110" customWidth="1"/>
    <col min="12035" max="12035" width="22" style="110" customWidth="1"/>
    <col min="12036" max="12036" width="20.625" style="110" customWidth="1"/>
    <col min="12037" max="12037" width="22.375" style="110" customWidth="1"/>
    <col min="12038" max="12038" width="23.5" style="110" customWidth="1"/>
    <col min="12039" max="12039" width="11" style="110" bestFit="1" customWidth="1"/>
    <col min="12040" max="12288" width="9" style="110"/>
    <col min="12289" max="12289" width="16.125" style="110" customWidth="1"/>
    <col min="12290" max="12290" width="22.25" style="110" customWidth="1"/>
    <col min="12291" max="12291" width="22" style="110" customWidth="1"/>
    <col min="12292" max="12292" width="20.625" style="110" customWidth="1"/>
    <col min="12293" max="12293" width="22.375" style="110" customWidth="1"/>
    <col min="12294" max="12294" width="23.5" style="110" customWidth="1"/>
    <col min="12295" max="12295" width="11" style="110" bestFit="1" customWidth="1"/>
    <col min="12296" max="12544" width="9" style="110"/>
    <col min="12545" max="12545" width="16.125" style="110" customWidth="1"/>
    <col min="12546" max="12546" width="22.25" style="110" customWidth="1"/>
    <col min="12547" max="12547" width="22" style="110" customWidth="1"/>
    <col min="12548" max="12548" width="20.625" style="110" customWidth="1"/>
    <col min="12549" max="12549" width="22.375" style="110" customWidth="1"/>
    <col min="12550" max="12550" width="23.5" style="110" customWidth="1"/>
    <col min="12551" max="12551" width="11" style="110" bestFit="1" customWidth="1"/>
    <col min="12552" max="12800" width="9" style="110"/>
    <col min="12801" max="12801" width="16.125" style="110" customWidth="1"/>
    <col min="12802" max="12802" width="22.25" style="110" customWidth="1"/>
    <col min="12803" max="12803" width="22" style="110" customWidth="1"/>
    <col min="12804" max="12804" width="20.625" style="110" customWidth="1"/>
    <col min="12805" max="12805" width="22.375" style="110" customWidth="1"/>
    <col min="12806" max="12806" width="23.5" style="110" customWidth="1"/>
    <col min="12807" max="12807" width="11" style="110" bestFit="1" customWidth="1"/>
    <col min="12808" max="13056" width="9" style="110"/>
    <col min="13057" max="13057" width="16.125" style="110" customWidth="1"/>
    <col min="13058" max="13058" width="22.25" style="110" customWidth="1"/>
    <col min="13059" max="13059" width="22" style="110" customWidth="1"/>
    <col min="13060" max="13060" width="20.625" style="110" customWidth="1"/>
    <col min="13061" max="13061" width="22.375" style="110" customWidth="1"/>
    <col min="13062" max="13062" width="23.5" style="110" customWidth="1"/>
    <col min="13063" max="13063" width="11" style="110" bestFit="1" customWidth="1"/>
    <col min="13064" max="13312" width="9" style="110"/>
    <col min="13313" max="13313" width="16.125" style="110" customWidth="1"/>
    <col min="13314" max="13314" width="22.25" style="110" customWidth="1"/>
    <col min="13315" max="13315" width="22" style="110" customWidth="1"/>
    <col min="13316" max="13316" width="20.625" style="110" customWidth="1"/>
    <col min="13317" max="13317" width="22.375" style="110" customWidth="1"/>
    <col min="13318" max="13318" width="23.5" style="110" customWidth="1"/>
    <col min="13319" max="13319" width="11" style="110" bestFit="1" customWidth="1"/>
    <col min="13320" max="13568" width="9" style="110"/>
    <col min="13569" max="13569" width="16.125" style="110" customWidth="1"/>
    <col min="13570" max="13570" width="22.25" style="110" customWidth="1"/>
    <col min="13571" max="13571" width="22" style="110" customWidth="1"/>
    <col min="13572" max="13572" width="20.625" style="110" customWidth="1"/>
    <col min="13573" max="13573" width="22.375" style="110" customWidth="1"/>
    <col min="13574" max="13574" width="23.5" style="110" customWidth="1"/>
    <col min="13575" max="13575" width="11" style="110" bestFit="1" customWidth="1"/>
    <col min="13576" max="13824" width="9" style="110"/>
    <col min="13825" max="13825" width="16.125" style="110" customWidth="1"/>
    <col min="13826" max="13826" width="22.25" style="110" customWidth="1"/>
    <col min="13827" max="13827" width="22" style="110" customWidth="1"/>
    <col min="13828" max="13828" width="20.625" style="110" customWidth="1"/>
    <col min="13829" max="13829" width="22.375" style="110" customWidth="1"/>
    <col min="13830" max="13830" width="23.5" style="110" customWidth="1"/>
    <col min="13831" max="13831" width="11" style="110" bestFit="1" customWidth="1"/>
    <col min="13832" max="14080" width="9" style="110"/>
    <col min="14081" max="14081" width="16.125" style="110" customWidth="1"/>
    <col min="14082" max="14082" width="22.25" style="110" customWidth="1"/>
    <col min="14083" max="14083" width="22" style="110" customWidth="1"/>
    <col min="14084" max="14084" width="20.625" style="110" customWidth="1"/>
    <col min="14085" max="14085" width="22.375" style="110" customWidth="1"/>
    <col min="14086" max="14086" width="23.5" style="110" customWidth="1"/>
    <col min="14087" max="14087" width="11" style="110" bestFit="1" customWidth="1"/>
    <col min="14088" max="14336" width="9" style="110"/>
    <col min="14337" max="14337" width="16.125" style="110" customWidth="1"/>
    <col min="14338" max="14338" width="22.25" style="110" customWidth="1"/>
    <col min="14339" max="14339" width="22" style="110" customWidth="1"/>
    <col min="14340" max="14340" width="20.625" style="110" customWidth="1"/>
    <col min="14341" max="14341" width="22.375" style="110" customWidth="1"/>
    <col min="14342" max="14342" width="23.5" style="110" customWidth="1"/>
    <col min="14343" max="14343" width="11" style="110" bestFit="1" customWidth="1"/>
    <col min="14344" max="14592" width="9" style="110"/>
    <col min="14593" max="14593" width="16.125" style="110" customWidth="1"/>
    <col min="14594" max="14594" width="22.25" style="110" customWidth="1"/>
    <col min="14595" max="14595" width="22" style="110" customWidth="1"/>
    <col min="14596" max="14596" width="20.625" style="110" customWidth="1"/>
    <col min="14597" max="14597" width="22.375" style="110" customWidth="1"/>
    <col min="14598" max="14598" width="23.5" style="110" customWidth="1"/>
    <col min="14599" max="14599" width="11" style="110" bestFit="1" customWidth="1"/>
    <col min="14600" max="14848" width="9" style="110"/>
    <col min="14849" max="14849" width="16.125" style="110" customWidth="1"/>
    <col min="14850" max="14850" width="22.25" style="110" customWidth="1"/>
    <col min="14851" max="14851" width="22" style="110" customWidth="1"/>
    <col min="14852" max="14852" width="20.625" style="110" customWidth="1"/>
    <col min="14853" max="14853" width="22.375" style="110" customWidth="1"/>
    <col min="14854" max="14854" width="23.5" style="110" customWidth="1"/>
    <col min="14855" max="14855" width="11" style="110" bestFit="1" customWidth="1"/>
    <col min="14856" max="15104" width="9" style="110"/>
    <col min="15105" max="15105" width="16.125" style="110" customWidth="1"/>
    <col min="15106" max="15106" width="22.25" style="110" customWidth="1"/>
    <col min="15107" max="15107" width="22" style="110" customWidth="1"/>
    <col min="15108" max="15108" width="20.625" style="110" customWidth="1"/>
    <col min="15109" max="15109" width="22.375" style="110" customWidth="1"/>
    <col min="15110" max="15110" width="23.5" style="110" customWidth="1"/>
    <col min="15111" max="15111" width="11" style="110" bestFit="1" customWidth="1"/>
    <col min="15112" max="15360" width="9" style="110"/>
    <col min="15361" max="15361" width="16.125" style="110" customWidth="1"/>
    <col min="15362" max="15362" width="22.25" style="110" customWidth="1"/>
    <col min="15363" max="15363" width="22" style="110" customWidth="1"/>
    <col min="15364" max="15364" width="20.625" style="110" customWidth="1"/>
    <col min="15365" max="15365" width="22.375" style="110" customWidth="1"/>
    <col min="15366" max="15366" width="23.5" style="110" customWidth="1"/>
    <col min="15367" max="15367" width="11" style="110" bestFit="1" customWidth="1"/>
    <col min="15368" max="15616" width="9" style="110"/>
    <col min="15617" max="15617" width="16.125" style="110" customWidth="1"/>
    <col min="15618" max="15618" width="22.25" style="110" customWidth="1"/>
    <col min="15619" max="15619" width="22" style="110" customWidth="1"/>
    <col min="15620" max="15620" width="20.625" style="110" customWidth="1"/>
    <col min="15621" max="15621" width="22.375" style="110" customWidth="1"/>
    <col min="15622" max="15622" width="23.5" style="110" customWidth="1"/>
    <col min="15623" max="15623" width="11" style="110" bestFit="1" customWidth="1"/>
    <col min="15624" max="15872" width="9" style="110"/>
    <col min="15873" max="15873" width="16.125" style="110" customWidth="1"/>
    <col min="15874" max="15874" width="22.25" style="110" customWidth="1"/>
    <col min="15875" max="15875" width="22" style="110" customWidth="1"/>
    <col min="15876" max="15876" width="20.625" style="110" customWidth="1"/>
    <col min="15877" max="15877" width="22.375" style="110" customWidth="1"/>
    <col min="15878" max="15878" width="23.5" style="110" customWidth="1"/>
    <col min="15879" max="15879" width="11" style="110" bestFit="1" customWidth="1"/>
    <col min="15880" max="16128" width="9" style="110"/>
    <col min="16129" max="16129" width="16.125" style="110" customWidth="1"/>
    <col min="16130" max="16130" width="22.25" style="110" customWidth="1"/>
    <col min="16131" max="16131" width="22" style="110" customWidth="1"/>
    <col min="16132" max="16132" width="20.625" style="110" customWidth="1"/>
    <col min="16133" max="16133" width="22.375" style="110" customWidth="1"/>
    <col min="16134" max="16134" width="23.5" style="110" customWidth="1"/>
    <col min="16135" max="16135" width="11" style="110" bestFit="1" customWidth="1"/>
    <col min="16136" max="16384" width="9" style="110"/>
  </cols>
  <sheetData>
    <row r="1" spans="1:13" ht="36.75" customHeight="1">
      <c r="A1" s="220" t="s">
        <v>293</v>
      </c>
      <c r="G1" s="164"/>
      <c r="H1" s="164"/>
      <c r="I1" s="164"/>
      <c r="J1" s="164"/>
      <c r="K1" s="164"/>
      <c r="L1" s="164"/>
      <c r="M1" s="164"/>
    </row>
    <row r="2" spans="1:13" s="222" customFormat="1" ht="21" customHeight="1" thickBot="1">
      <c r="A2" s="267"/>
      <c r="C2" s="221"/>
      <c r="F2" s="268" t="s">
        <v>197</v>
      </c>
      <c r="G2" s="269"/>
      <c r="H2" s="269"/>
      <c r="I2" s="269"/>
      <c r="J2" s="269"/>
      <c r="K2" s="269"/>
      <c r="L2" s="269"/>
      <c r="M2" s="269"/>
    </row>
    <row r="3" spans="1:13" ht="15.75" customHeight="1">
      <c r="A3" s="2746" t="s">
        <v>294</v>
      </c>
      <c r="B3" s="2747"/>
      <c r="C3" s="2748"/>
      <c r="D3" s="2746" t="s">
        <v>295</v>
      </c>
      <c r="E3" s="2747"/>
      <c r="F3" s="2748"/>
      <c r="G3" s="164"/>
      <c r="H3" s="164"/>
      <c r="I3" s="164"/>
      <c r="J3" s="164"/>
      <c r="K3" s="164"/>
      <c r="L3" s="164"/>
      <c r="M3" s="164"/>
    </row>
    <row r="4" spans="1:13" ht="15.75" customHeight="1">
      <c r="A4" s="2749" t="s">
        <v>274</v>
      </c>
      <c r="B4" s="2750"/>
      <c r="C4" s="270" t="s">
        <v>275</v>
      </c>
      <c r="D4" s="2749" t="s">
        <v>274</v>
      </c>
      <c r="E4" s="2750"/>
      <c r="F4" s="270" t="s">
        <v>275</v>
      </c>
      <c r="G4" s="164"/>
      <c r="H4" s="164"/>
      <c r="I4" s="164"/>
      <c r="J4" s="164"/>
      <c r="K4" s="164"/>
      <c r="L4" s="164"/>
      <c r="M4" s="164"/>
    </row>
    <row r="5" spans="1:13" ht="15.75" customHeight="1">
      <c r="A5" s="2751" t="s">
        <v>276</v>
      </c>
      <c r="B5" s="2752"/>
      <c r="C5" s="271">
        <f>C6+C10+C15+C17+C21+C24</f>
        <v>3456806</v>
      </c>
      <c r="D5" s="2751" t="s">
        <v>277</v>
      </c>
      <c r="E5" s="2752"/>
      <c r="F5" s="272">
        <f>F6+F10+F15+F17+F19+F21+F23+F25</f>
        <v>3456806</v>
      </c>
      <c r="G5" s="164"/>
      <c r="H5" s="164"/>
      <c r="I5" s="164"/>
      <c r="J5" s="164"/>
      <c r="K5" s="164"/>
      <c r="L5" s="164"/>
      <c r="M5" s="164"/>
    </row>
    <row r="6" spans="1:13" ht="15.75" customHeight="1">
      <c r="A6" s="273" t="s">
        <v>296</v>
      </c>
      <c r="B6" s="274" t="s">
        <v>297</v>
      </c>
      <c r="C6" s="275">
        <f>SUM(C7:C9)</f>
        <v>0</v>
      </c>
      <c r="D6" s="276" t="s">
        <v>298</v>
      </c>
      <c r="E6" s="274" t="s">
        <v>297</v>
      </c>
      <c r="F6" s="277">
        <f>SUM(F7:F9)</f>
        <v>0</v>
      </c>
      <c r="G6" s="164"/>
      <c r="H6" s="164"/>
      <c r="I6" s="164"/>
      <c r="J6" s="164"/>
      <c r="K6" s="164"/>
      <c r="L6" s="164"/>
      <c r="M6" s="164"/>
    </row>
    <row r="7" spans="1:13" ht="15.75" customHeight="1">
      <c r="A7" s="276"/>
      <c r="B7" s="278" t="s">
        <v>247</v>
      </c>
      <c r="C7" s="279">
        <v>0</v>
      </c>
      <c r="D7" s="276"/>
      <c r="E7" s="280"/>
      <c r="F7" s="281"/>
      <c r="G7" s="164"/>
      <c r="H7" s="164"/>
      <c r="I7" s="164"/>
      <c r="J7" s="164"/>
      <c r="K7" s="164"/>
      <c r="L7" s="164"/>
      <c r="M7" s="164"/>
    </row>
    <row r="8" spans="1:13" ht="15.75" customHeight="1">
      <c r="A8" s="276"/>
      <c r="B8" s="280"/>
      <c r="C8" s="282">
        <v>0</v>
      </c>
      <c r="D8" s="276"/>
      <c r="E8" s="280" t="s">
        <v>299</v>
      </c>
      <c r="F8" s="281">
        <v>0</v>
      </c>
      <c r="G8" s="164"/>
      <c r="H8" s="164"/>
      <c r="I8" s="164"/>
      <c r="J8" s="164"/>
      <c r="K8" s="164"/>
      <c r="L8" s="164"/>
      <c r="M8" s="164"/>
    </row>
    <row r="9" spans="1:13" ht="15.75" customHeight="1">
      <c r="A9" s="283"/>
      <c r="B9" s="284"/>
      <c r="C9" s="285"/>
      <c r="D9" s="276"/>
      <c r="E9" s="284" t="s">
        <v>300</v>
      </c>
      <c r="F9" s="286">
        <f>F36+F63</f>
        <v>0</v>
      </c>
      <c r="G9" s="164"/>
      <c r="H9" s="164"/>
      <c r="I9" s="164"/>
      <c r="J9" s="164"/>
      <c r="K9" s="164"/>
      <c r="L9" s="164"/>
      <c r="M9" s="164"/>
    </row>
    <row r="10" spans="1:13" ht="15.75" customHeight="1">
      <c r="A10" s="287" t="s">
        <v>249</v>
      </c>
      <c r="B10" s="274" t="s">
        <v>297</v>
      </c>
      <c r="C10" s="275">
        <f>SUM(C11:C13)</f>
        <v>0</v>
      </c>
      <c r="D10" s="273" t="s">
        <v>301</v>
      </c>
      <c r="E10" s="274" t="s">
        <v>203</v>
      </c>
      <c r="F10" s="286">
        <f>C19</f>
        <v>2956806</v>
      </c>
      <c r="G10" s="288"/>
      <c r="H10" s="288"/>
      <c r="I10" s="288"/>
      <c r="K10" s="288"/>
      <c r="L10" s="288"/>
      <c r="M10" s="164"/>
    </row>
    <row r="11" spans="1:13" ht="15.75" customHeight="1">
      <c r="A11" s="276"/>
      <c r="B11" s="278" t="s">
        <v>302</v>
      </c>
      <c r="C11" s="289">
        <v>0</v>
      </c>
      <c r="E11" s="280" t="s">
        <v>303</v>
      </c>
      <c r="F11" s="281"/>
      <c r="G11" s="164"/>
      <c r="H11" s="164"/>
      <c r="I11" s="164"/>
      <c r="J11" s="164"/>
      <c r="K11" s="164"/>
      <c r="L11" s="164"/>
      <c r="M11" s="164"/>
    </row>
    <row r="12" spans="1:13" ht="15.75" customHeight="1">
      <c r="A12" s="276"/>
      <c r="B12" s="280"/>
      <c r="C12" s="282">
        <f>+C39+C66</f>
        <v>0</v>
      </c>
      <c r="D12" s="290"/>
      <c r="E12" s="280" t="s">
        <v>304</v>
      </c>
      <c r="F12" s="281">
        <f>환경자원사업소!H190</f>
        <v>2090839</v>
      </c>
      <c r="G12" s="164"/>
      <c r="H12" s="164"/>
      <c r="I12" s="164"/>
      <c r="J12" s="164"/>
      <c r="K12" s="164"/>
      <c r="L12" s="164"/>
      <c r="M12" s="164"/>
    </row>
    <row r="13" spans="1:13" ht="15.75" customHeight="1">
      <c r="A13" s="276"/>
      <c r="B13" s="280"/>
      <c r="C13" s="282">
        <v>0</v>
      </c>
      <c r="D13" s="291"/>
      <c r="E13" s="280" t="s">
        <v>305</v>
      </c>
      <c r="F13" s="281"/>
      <c r="G13" s="186"/>
      <c r="H13" s="164"/>
      <c r="I13" s="164"/>
      <c r="J13" s="164"/>
      <c r="K13" s="164"/>
      <c r="L13" s="164"/>
      <c r="M13" s="164"/>
    </row>
    <row r="14" spans="1:13" ht="15.75" customHeight="1">
      <c r="A14" s="292"/>
      <c r="B14" s="293"/>
      <c r="C14" s="294"/>
      <c r="D14" s="283"/>
      <c r="E14" s="284" t="s">
        <v>306</v>
      </c>
      <c r="F14" s="286">
        <f>F10-F12</f>
        <v>865967</v>
      </c>
      <c r="G14" s="164"/>
      <c r="H14" s="164"/>
      <c r="I14" s="164"/>
      <c r="J14" s="164"/>
      <c r="K14" s="164"/>
      <c r="L14" s="164"/>
      <c r="M14" s="164"/>
    </row>
    <row r="15" spans="1:13" ht="15.75" customHeight="1">
      <c r="A15" s="273" t="s">
        <v>251</v>
      </c>
      <c r="B15" s="274" t="s">
        <v>297</v>
      </c>
      <c r="C15" s="275">
        <f>C16</f>
        <v>0</v>
      </c>
      <c r="D15" s="2741" t="s">
        <v>262</v>
      </c>
      <c r="E15" s="284" t="s">
        <v>297</v>
      </c>
      <c r="F15" s="286">
        <f>F16</f>
        <v>0</v>
      </c>
      <c r="G15" s="164"/>
      <c r="H15" s="164"/>
      <c r="I15" s="164"/>
      <c r="J15" s="164"/>
      <c r="K15" s="164"/>
      <c r="L15" s="164"/>
      <c r="M15" s="164"/>
    </row>
    <row r="16" spans="1:13" ht="15.75" customHeight="1">
      <c r="A16" s="276"/>
      <c r="B16" s="278" t="s">
        <v>307</v>
      </c>
      <c r="C16" s="289"/>
      <c r="D16" s="2742"/>
      <c r="E16" s="284" t="s">
        <v>308</v>
      </c>
      <c r="F16" s="286">
        <v>0</v>
      </c>
      <c r="G16" s="164"/>
      <c r="H16" s="164"/>
      <c r="I16" s="164"/>
      <c r="J16" s="164"/>
      <c r="K16" s="164"/>
      <c r="L16" s="164"/>
      <c r="M16" s="164"/>
    </row>
    <row r="17" spans="1:13" ht="15.75" customHeight="1">
      <c r="A17" s="273" t="s">
        <v>252</v>
      </c>
      <c r="B17" s="274" t="s">
        <v>297</v>
      </c>
      <c r="C17" s="275">
        <f>C18+C19</f>
        <v>2956806</v>
      </c>
      <c r="D17" s="276" t="s">
        <v>309</v>
      </c>
      <c r="E17" s="284" t="s">
        <v>297</v>
      </c>
      <c r="F17" s="286">
        <f>F18</f>
        <v>0</v>
      </c>
      <c r="G17" s="164"/>
      <c r="H17" s="164"/>
      <c r="I17" s="164"/>
      <c r="J17" s="164"/>
      <c r="K17" s="164"/>
      <c r="L17" s="164"/>
      <c r="M17" s="164"/>
    </row>
    <row r="18" spans="1:13" ht="15.75" customHeight="1">
      <c r="A18" s="276"/>
      <c r="B18" s="278" t="s">
        <v>310</v>
      </c>
      <c r="C18" s="289">
        <v>0</v>
      </c>
      <c r="D18" s="283"/>
      <c r="E18" s="284" t="s">
        <v>247</v>
      </c>
      <c r="F18" s="286"/>
      <c r="G18" s="164"/>
      <c r="H18" s="164"/>
      <c r="I18" s="164"/>
      <c r="J18" s="164"/>
      <c r="K18" s="164"/>
      <c r="L18" s="164"/>
      <c r="M18" s="164"/>
    </row>
    <row r="19" spans="1:13" ht="15.75" customHeight="1">
      <c r="A19" s="276"/>
      <c r="B19" s="280" t="s">
        <v>311</v>
      </c>
      <c r="C19" s="295">
        <f>'가. 수입예산 총괄표(사업수익+자본적수입)'!F29</f>
        <v>2956806</v>
      </c>
      <c r="D19" s="276" t="s">
        <v>312</v>
      </c>
      <c r="E19" s="284" t="s">
        <v>203</v>
      </c>
      <c r="F19" s="286"/>
      <c r="G19" s="164"/>
      <c r="H19" s="164"/>
      <c r="I19" s="164"/>
      <c r="J19" s="164"/>
      <c r="K19" s="164"/>
      <c r="L19" s="164"/>
      <c r="M19" s="164"/>
    </row>
    <row r="20" spans="1:13" ht="15.75" customHeight="1">
      <c r="A20" s="283"/>
      <c r="B20" s="284"/>
      <c r="C20" s="296">
        <v>0</v>
      </c>
      <c r="D20" s="283"/>
      <c r="E20" s="284" t="s">
        <v>313</v>
      </c>
      <c r="F20" s="286"/>
      <c r="G20" s="164"/>
      <c r="H20" s="164"/>
      <c r="I20" s="164"/>
      <c r="J20" s="164"/>
      <c r="K20" s="164"/>
      <c r="L20" s="164"/>
      <c r="M20" s="164"/>
    </row>
    <row r="21" spans="1:13" ht="15.75" customHeight="1">
      <c r="A21" s="276" t="s">
        <v>254</v>
      </c>
      <c r="B21" s="284" t="s">
        <v>297</v>
      </c>
      <c r="C21" s="297">
        <f>C22</f>
        <v>500000</v>
      </c>
      <c r="D21" s="273" t="s">
        <v>266</v>
      </c>
      <c r="E21" s="284" t="s">
        <v>297</v>
      </c>
      <c r="F21" s="286">
        <f>F22</f>
        <v>0</v>
      </c>
      <c r="G21" s="164"/>
      <c r="H21" s="164"/>
      <c r="I21" s="164"/>
      <c r="J21" s="164"/>
      <c r="K21" s="164"/>
      <c r="L21" s="164"/>
      <c r="M21" s="164"/>
    </row>
    <row r="22" spans="1:13" ht="15.75" customHeight="1">
      <c r="A22" s="276"/>
      <c r="B22" s="280" t="s">
        <v>254</v>
      </c>
      <c r="C22" s="282">
        <f>'가. 수입예산 총괄표(사업수익+자본적수입)'!F41</f>
        <v>500000</v>
      </c>
      <c r="D22" s="283"/>
      <c r="E22" s="284" t="s">
        <v>313</v>
      </c>
      <c r="F22" s="286"/>
      <c r="G22" s="164"/>
      <c r="H22" s="164"/>
      <c r="I22" s="164"/>
      <c r="J22" s="164"/>
      <c r="K22" s="164"/>
      <c r="L22" s="164"/>
      <c r="M22" s="164"/>
    </row>
    <row r="23" spans="1:13" ht="15.75" customHeight="1">
      <c r="A23" s="276"/>
      <c r="B23" s="280"/>
      <c r="C23" s="285"/>
      <c r="D23" s="276" t="s">
        <v>267</v>
      </c>
      <c r="E23" s="284" t="s">
        <v>297</v>
      </c>
      <c r="F23" s="286">
        <f>F24</f>
        <v>0</v>
      </c>
      <c r="G23" s="164"/>
      <c r="H23" s="164"/>
      <c r="I23" s="164"/>
      <c r="J23" s="164"/>
      <c r="K23" s="164"/>
      <c r="L23" s="164"/>
      <c r="M23" s="164"/>
    </row>
    <row r="24" spans="1:13" ht="15.75" customHeight="1">
      <c r="A24" s="273" t="s">
        <v>314</v>
      </c>
      <c r="B24" s="274" t="s">
        <v>297</v>
      </c>
      <c r="C24" s="275">
        <f>SUM(C25:C26)</f>
        <v>0</v>
      </c>
      <c r="D24" s="276"/>
      <c r="E24" s="284" t="s">
        <v>267</v>
      </c>
      <c r="F24" s="286"/>
      <c r="G24" s="164"/>
      <c r="H24" s="164"/>
      <c r="I24" s="164"/>
      <c r="J24" s="164"/>
      <c r="K24" s="164"/>
      <c r="L24" s="164"/>
      <c r="M24" s="164"/>
    </row>
    <row r="25" spans="1:13" ht="15.75" customHeight="1">
      <c r="A25" s="276"/>
      <c r="B25" s="278" t="s">
        <v>314</v>
      </c>
      <c r="C25" s="279">
        <f>+C52+C79</f>
        <v>0</v>
      </c>
      <c r="D25" s="273" t="s">
        <v>264</v>
      </c>
      <c r="E25" s="284" t="s">
        <v>297</v>
      </c>
      <c r="F25" s="286">
        <f>F26</f>
        <v>500000</v>
      </c>
      <c r="G25" s="164"/>
      <c r="H25" s="164"/>
      <c r="I25" s="164"/>
      <c r="J25" s="164"/>
      <c r="K25" s="164"/>
      <c r="L25" s="164"/>
      <c r="M25" s="164"/>
    </row>
    <row r="26" spans="1:13" ht="15.75" customHeight="1" thickBot="1">
      <c r="A26" s="298"/>
      <c r="B26" s="299"/>
      <c r="C26" s="300"/>
      <c r="D26" s="298"/>
      <c r="E26" s="299" t="s">
        <v>264</v>
      </c>
      <c r="F26" s="301">
        <v>500000</v>
      </c>
      <c r="G26" s="164"/>
      <c r="H26" s="164"/>
      <c r="I26" s="164"/>
      <c r="J26" s="164"/>
      <c r="K26" s="164"/>
      <c r="L26" s="164"/>
      <c r="M26" s="164"/>
    </row>
    <row r="27" spans="1:13" ht="15.75" customHeight="1" thickBot="1">
      <c r="A27" s="2743" t="s">
        <v>292</v>
      </c>
      <c r="B27" s="2744"/>
      <c r="C27" s="2744"/>
      <c r="D27" s="2744"/>
      <c r="E27" s="2745"/>
      <c r="F27" s="302">
        <f>C5-F5</f>
        <v>0</v>
      </c>
      <c r="G27" s="164"/>
      <c r="H27" s="164"/>
      <c r="I27" s="164"/>
      <c r="J27" s="164"/>
      <c r="K27" s="164"/>
      <c r="L27" s="164"/>
      <c r="M27" s="164"/>
    </row>
    <row r="28" spans="1:13">
      <c r="A28" s="164"/>
      <c r="B28" s="164"/>
      <c r="C28" s="175"/>
      <c r="D28" s="164"/>
      <c r="E28" s="164"/>
      <c r="F28" s="175"/>
      <c r="G28" s="164"/>
      <c r="H28" s="164"/>
      <c r="I28" s="164"/>
      <c r="J28" s="164"/>
      <c r="K28" s="164"/>
      <c r="L28" s="164"/>
      <c r="M28" s="164"/>
    </row>
    <row r="29" spans="1:13">
      <c r="A29" s="164"/>
      <c r="B29" s="164"/>
      <c r="C29" s="175"/>
      <c r="D29" s="164"/>
      <c r="E29" s="164"/>
      <c r="F29" s="175"/>
      <c r="G29" s="164"/>
      <c r="H29" s="164"/>
      <c r="I29" s="164"/>
      <c r="J29" s="164"/>
      <c r="K29" s="164"/>
      <c r="L29" s="164"/>
      <c r="M29" s="164"/>
    </row>
    <row r="30" spans="1:13">
      <c r="A30" s="164"/>
      <c r="B30" s="164"/>
      <c r="C30" s="175"/>
      <c r="D30" s="164"/>
      <c r="E30" s="164"/>
      <c r="F30" s="175"/>
      <c r="G30" s="164"/>
      <c r="H30" s="164"/>
      <c r="I30" s="164"/>
      <c r="J30" s="164"/>
      <c r="K30" s="164"/>
      <c r="L30" s="164"/>
      <c r="M30" s="164"/>
    </row>
    <row r="31" spans="1:13">
      <c r="A31" s="164"/>
      <c r="B31" s="164"/>
      <c r="C31" s="175"/>
      <c r="D31" s="164"/>
      <c r="E31" s="164"/>
      <c r="F31" s="175"/>
      <c r="G31" s="164"/>
      <c r="H31" s="164"/>
      <c r="I31" s="164"/>
      <c r="J31" s="164"/>
      <c r="K31" s="164"/>
      <c r="L31" s="164"/>
      <c r="M31" s="164"/>
    </row>
    <row r="32" spans="1:13">
      <c r="A32" s="164"/>
      <c r="B32" s="164"/>
      <c r="C32" s="175"/>
      <c r="D32" s="164"/>
      <c r="E32" s="164"/>
      <c r="F32" s="175"/>
      <c r="G32" s="164"/>
      <c r="H32" s="164"/>
      <c r="I32" s="164"/>
      <c r="J32" s="164"/>
      <c r="K32" s="164"/>
      <c r="L32" s="164"/>
      <c r="M32" s="164"/>
    </row>
    <row r="33" spans="1:13">
      <c r="A33" s="164"/>
      <c r="B33" s="164"/>
      <c r="C33" s="175"/>
      <c r="D33" s="164"/>
      <c r="E33" s="164"/>
      <c r="F33" s="175"/>
      <c r="G33" s="164"/>
      <c r="H33" s="164"/>
      <c r="I33" s="164"/>
      <c r="J33" s="164"/>
      <c r="K33" s="164"/>
      <c r="L33" s="164"/>
      <c r="M33" s="164"/>
    </row>
    <row r="34" spans="1:13">
      <c r="A34" s="164"/>
      <c r="B34" s="164"/>
      <c r="C34" s="175"/>
      <c r="D34" s="164"/>
      <c r="E34" s="164"/>
      <c r="F34" s="175"/>
      <c r="G34" s="164"/>
      <c r="H34" s="164"/>
      <c r="I34" s="164"/>
      <c r="J34" s="164"/>
      <c r="K34" s="164"/>
      <c r="L34" s="164"/>
      <c r="M34" s="164"/>
    </row>
    <row r="35" spans="1:13">
      <c r="A35" s="164"/>
      <c r="B35" s="164"/>
      <c r="C35" s="175"/>
      <c r="D35" s="164"/>
      <c r="E35" s="164"/>
      <c r="F35" s="175"/>
      <c r="G35" s="164"/>
      <c r="H35" s="164"/>
      <c r="I35" s="164"/>
      <c r="J35" s="164"/>
      <c r="K35" s="164"/>
      <c r="L35" s="164"/>
      <c r="M35" s="164"/>
    </row>
    <row r="36" spans="1:13">
      <c r="A36" s="164"/>
      <c r="B36" s="164"/>
      <c r="C36" s="175"/>
      <c r="D36" s="164"/>
      <c r="E36" s="164"/>
      <c r="F36" s="175"/>
      <c r="G36" s="164"/>
      <c r="H36" s="164"/>
      <c r="I36" s="164"/>
      <c r="J36" s="164"/>
      <c r="K36" s="164"/>
      <c r="L36" s="164"/>
      <c r="M36" s="164"/>
    </row>
    <row r="37" spans="1:13">
      <c r="A37" s="164"/>
      <c r="B37" s="164"/>
      <c r="C37" s="175"/>
      <c r="D37" s="164"/>
      <c r="E37" s="164"/>
      <c r="F37" s="175"/>
      <c r="G37" s="164"/>
      <c r="H37" s="164"/>
      <c r="I37" s="164"/>
      <c r="J37" s="164"/>
      <c r="K37" s="164"/>
      <c r="L37" s="164"/>
      <c r="M37" s="164"/>
    </row>
    <row r="38" spans="1:13">
      <c r="A38" s="164"/>
      <c r="B38" s="164"/>
      <c r="C38" s="175"/>
      <c r="D38" s="164"/>
      <c r="E38" s="164"/>
      <c r="F38" s="175"/>
      <c r="G38" s="164"/>
      <c r="H38" s="164"/>
      <c r="I38" s="164"/>
      <c r="J38" s="164"/>
      <c r="K38" s="164"/>
      <c r="L38" s="164"/>
      <c r="M38" s="164"/>
    </row>
    <row r="39" spans="1:13">
      <c r="A39" s="164"/>
      <c r="B39" s="164"/>
      <c r="C39" s="175"/>
      <c r="D39" s="164"/>
      <c r="E39" s="164"/>
      <c r="F39" s="175"/>
      <c r="G39" s="164"/>
      <c r="H39" s="164"/>
      <c r="I39" s="164"/>
      <c r="J39" s="164"/>
      <c r="K39" s="164"/>
      <c r="L39" s="164"/>
      <c r="M39" s="164"/>
    </row>
    <row r="40" spans="1:13">
      <c r="A40" s="164"/>
      <c r="B40" s="164"/>
      <c r="C40" s="175"/>
      <c r="D40" s="164"/>
      <c r="E40" s="164"/>
      <c r="F40" s="175"/>
      <c r="G40" s="164"/>
      <c r="H40" s="164"/>
      <c r="I40" s="164"/>
      <c r="J40" s="164"/>
      <c r="K40" s="164"/>
      <c r="L40" s="164"/>
      <c r="M40" s="164"/>
    </row>
    <row r="41" spans="1:13">
      <c r="A41" s="164"/>
      <c r="B41" s="164"/>
      <c r="C41" s="175"/>
      <c r="D41" s="164"/>
      <c r="E41" s="164"/>
      <c r="F41" s="175"/>
      <c r="G41" s="164"/>
      <c r="H41" s="164"/>
      <c r="I41" s="164"/>
      <c r="J41" s="164"/>
      <c r="K41" s="164"/>
      <c r="L41" s="164"/>
      <c r="M41" s="164"/>
    </row>
    <row r="42" spans="1:13">
      <c r="A42" s="164"/>
      <c r="B42" s="164"/>
      <c r="C42" s="175"/>
      <c r="D42" s="164"/>
      <c r="E42" s="164"/>
      <c r="F42" s="175"/>
      <c r="G42" s="164"/>
      <c r="H42" s="164"/>
      <c r="I42" s="164"/>
      <c r="J42" s="164"/>
      <c r="K42" s="164"/>
      <c r="L42" s="164"/>
      <c r="M42" s="164"/>
    </row>
    <row r="43" spans="1:13">
      <c r="A43" s="164"/>
      <c r="B43" s="164"/>
      <c r="C43" s="175"/>
      <c r="D43" s="164"/>
      <c r="E43" s="164"/>
      <c r="F43" s="175"/>
      <c r="G43" s="164"/>
      <c r="H43" s="164"/>
      <c r="I43" s="164"/>
      <c r="J43" s="164"/>
      <c r="K43" s="164"/>
      <c r="L43" s="164"/>
      <c r="M43" s="164"/>
    </row>
    <row r="44" spans="1:13">
      <c r="A44" s="164"/>
      <c r="B44" s="164"/>
      <c r="C44" s="175"/>
      <c r="D44" s="164"/>
      <c r="E44" s="164"/>
      <c r="F44" s="175"/>
      <c r="G44" s="164"/>
      <c r="H44" s="164"/>
      <c r="I44" s="164"/>
      <c r="J44" s="164"/>
      <c r="K44" s="164"/>
      <c r="L44" s="164"/>
      <c r="M44" s="164"/>
    </row>
    <row r="45" spans="1:13">
      <c r="A45" s="164"/>
      <c r="B45" s="164"/>
      <c r="C45" s="175"/>
      <c r="D45" s="164"/>
      <c r="E45" s="164"/>
      <c r="F45" s="175"/>
      <c r="G45" s="164"/>
      <c r="H45" s="164"/>
      <c r="I45" s="164"/>
      <c r="J45" s="164"/>
      <c r="K45" s="164"/>
      <c r="L45" s="164"/>
      <c r="M45" s="164"/>
    </row>
    <row r="46" spans="1:13">
      <c r="A46" s="164"/>
      <c r="B46" s="164"/>
      <c r="C46" s="175"/>
      <c r="D46" s="164"/>
      <c r="E46" s="164"/>
      <c r="F46" s="175"/>
      <c r="G46" s="164"/>
      <c r="H46" s="164"/>
      <c r="I46" s="164"/>
      <c r="J46" s="164"/>
      <c r="K46" s="164"/>
      <c r="L46" s="164"/>
      <c r="M46" s="164"/>
    </row>
    <row r="47" spans="1:13">
      <c r="A47" s="164"/>
      <c r="B47" s="164"/>
      <c r="C47" s="175"/>
      <c r="D47" s="164"/>
      <c r="E47" s="164"/>
      <c r="F47" s="175"/>
      <c r="G47" s="164"/>
      <c r="H47" s="164"/>
      <c r="I47" s="164"/>
      <c r="J47" s="164"/>
      <c r="K47" s="164"/>
      <c r="L47" s="164"/>
      <c r="M47" s="164"/>
    </row>
    <row r="48" spans="1:13">
      <c r="A48" s="164"/>
      <c r="B48" s="164"/>
      <c r="C48" s="175"/>
      <c r="D48" s="164"/>
      <c r="E48" s="164"/>
      <c r="F48" s="175"/>
      <c r="G48" s="164"/>
      <c r="H48" s="164"/>
      <c r="I48" s="164"/>
      <c r="J48" s="164"/>
      <c r="K48" s="164"/>
      <c r="L48" s="164"/>
      <c r="M48" s="164"/>
    </row>
    <row r="49" spans="1:13">
      <c r="A49" s="164"/>
      <c r="B49" s="164"/>
      <c r="C49" s="175"/>
      <c r="D49" s="164"/>
      <c r="E49" s="164"/>
      <c r="F49" s="175"/>
      <c r="G49" s="164"/>
      <c r="H49" s="164"/>
      <c r="I49" s="164"/>
      <c r="J49" s="164"/>
      <c r="K49" s="164"/>
      <c r="L49" s="164"/>
      <c r="M49" s="164"/>
    </row>
    <row r="50" spans="1:13">
      <c r="A50" s="164"/>
      <c r="B50" s="164"/>
      <c r="C50" s="175"/>
      <c r="D50" s="164"/>
      <c r="E50" s="164"/>
      <c r="F50" s="175"/>
      <c r="G50" s="164"/>
      <c r="H50" s="164"/>
      <c r="I50" s="164"/>
      <c r="J50" s="164"/>
      <c r="K50" s="164"/>
      <c r="L50" s="164"/>
      <c r="M50" s="164"/>
    </row>
    <row r="51" spans="1:13">
      <c r="A51" s="164"/>
      <c r="B51" s="164"/>
      <c r="C51" s="175"/>
      <c r="D51" s="164"/>
      <c r="E51" s="164"/>
      <c r="F51" s="175"/>
      <c r="G51" s="164"/>
      <c r="H51" s="164"/>
      <c r="I51" s="164"/>
      <c r="J51" s="164"/>
      <c r="K51" s="164"/>
      <c r="L51" s="164"/>
      <c r="M51" s="164"/>
    </row>
    <row r="52" spans="1:13">
      <c r="A52" s="164"/>
      <c r="B52" s="164"/>
      <c r="C52" s="175"/>
      <c r="D52" s="164"/>
      <c r="E52" s="164"/>
      <c r="F52" s="175"/>
      <c r="G52" s="164"/>
      <c r="H52" s="164"/>
      <c r="I52" s="164"/>
      <c r="J52" s="164"/>
      <c r="K52" s="164"/>
      <c r="L52" s="164"/>
      <c r="M52" s="164"/>
    </row>
    <row r="53" spans="1:13">
      <c r="A53" s="164"/>
      <c r="B53" s="164"/>
      <c r="C53" s="175"/>
      <c r="D53" s="164"/>
      <c r="E53" s="164"/>
      <c r="F53" s="175"/>
      <c r="G53" s="164"/>
      <c r="H53" s="164"/>
      <c r="I53" s="164"/>
      <c r="J53" s="164"/>
      <c r="K53" s="164"/>
      <c r="L53" s="164"/>
      <c r="M53" s="164"/>
    </row>
    <row r="54" spans="1:13">
      <c r="A54" s="164"/>
      <c r="B54" s="164"/>
      <c r="C54" s="175"/>
      <c r="D54" s="164"/>
      <c r="E54" s="164"/>
      <c r="F54" s="175"/>
      <c r="G54" s="164"/>
      <c r="H54" s="164"/>
      <c r="I54" s="164"/>
      <c r="J54" s="164"/>
      <c r="K54" s="164"/>
      <c r="L54" s="164"/>
      <c r="M54" s="164"/>
    </row>
    <row r="55" spans="1:13">
      <c r="A55" s="164"/>
      <c r="B55" s="164"/>
      <c r="C55" s="175"/>
      <c r="D55" s="164"/>
      <c r="E55" s="164"/>
      <c r="F55" s="175"/>
      <c r="G55" s="164"/>
      <c r="H55" s="164"/>
      <c r="I55" s="164"/>
      <c r="J55" s="164"/>
      <c r="K55" s="164"/>
      <c r="L55" s="164"/>
      <c r="M55" s="164"/>
    </row>
    <row r="56" spans="1:13">
      <c r="A56" s="164"/>
      <c r="B56" s="164"/>
      <c r="C56" s="175"/>
      <c r="D56" s="164"/>
      <c r="E56" s="164"/>
      <c r="F56" s="175"/>
      <c r="G56" s="164"/>
      <c r="H56" s="164"/>
      <c r="I56" s="164"/>
      <c r="J56" s="164"/>
      <c r="K56" s="164"/>
      <c r="L56" s="164"/>
      <c r="M56" s="164"/>
    </row>
    <row r="57" spans="1:13">
      <c r="A57" s="164"/>
      <c r="B57" s="164"/>
      <c r="C57" s="175"/>
      <c r="D57" s="164"/>
      <c r="E57" s="164"/>
      <c r="F57" s="175"/>
      <c r="G57" s="164"/>
      <c r="H57" s="164"/>
      <c r="I57" s="164"/>
      <c r="J57" s="164"/>
      <c r="K57" s="164"/>
      <c r="L57" s="164"/>
      <c r="M57" s="164"/>
    </row>
  </sheetData>
  <mergeCells count="8">
    <mergeCell ref="D15:D16"/>
    <mergeCell ref="A27:E27"/>
    <mergeCell ref="A3:C3"/>
    <mergeCell ref="D3:F3"/>
    <mergeCell ref="A4:B4"/>
    <mergeCell ref="D4:E4"/>
    <mergeCell ref="A5:B5"/>
    <mergeCell ref="D5:E5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92" orientation="landscape" useFirstPageNumber="1" r:id="rId1"/>
  <headerFooter alignWithMargins="0">
    <oddHeader xml:space="preserve">&amp;L&amp;"돋움,굵게"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44"/>
  <sheetViews>
    <sheetView zoomScaleNormal="100" workbookViewId="0">
      <selection activeCell="D43" sqref="D43"/>
    </sheetView>
  </sheetViews>
  <sheetFormatPr defaultRowHeight="16.5"/>
  <cols>
    <col min="5" max="5" width="14.25" customWidth="1"/>
    <col min="6" max="6" width="14.375" customWidth="1"/>
    <col min="7" max="7" width="14.375" style="2615" customWidth="1"/>
    <col min="8" max="8" width="12.125" customWidth="1"/>
    <col min="9" max="9" width="45.125" customWidth="1"/>
    <col min="10" max="10" width="3.625" customWidth="1"/>
    <col min="11" max="11" width="13.5" customWidth="1"/>
  </cols>
  <sheetData>
    <row r="1" spans="1:11" ht="27.95" customHeight="1">
      <c r="A1" s="440" t="s">
        <v>759</v>
      </c>
      <c r="B1" s="440"/>
      <c r="C1" s="441"/>
      <c r="D1" s="441"/>
      <c r="E1" s="441"/>
      <c r="F1" s="442"/>
      <c r="G1" s="2605"/>
      <c r="H1" s="442"/>
      <c r="I1" s="442"/>
      <c r="J1" s="443"/>
      <c r="K1" s="444"/>
    </row>
    <row r="2" spans="1:11" ht="27.95" customHeight="1" thickBot="1">
      <c r="A2" s="445"/>
      <c r="B2" s="445"/>
      <c r="C2" s="445"/>
      <c r="D2" s="445"/>
      <c r="E2" s="445"/>
      <c r="F2" s="445"/>
      <c r="G2" s="2606"/>
      <c r="H2" s="445"/>
      <c r="I2" s="445"/>
      <c r="J2" s="446"/>
      <c r="K2" s="447" t="s">
        <v>197</v>
      </c>
    </row>
    <row r="3" spans="1:11" ht="27.95" customHeight="1">
      <c r="A3" s="2753" t="s">
        <v>315</v>
      </c>
      <c r="B3" s="2754"/>
      <c r="C3" s="2754"/>
      <c r="D3" s="2754"/>
      <c r="E3" s="2755"/>
      <c r="F3" s="2756" t="s">
        <v>316</v>
      </c>
      <c r="G3" s="2758" t="s">
        <v>317</v>
      </c>
      <c r="H3" s="2760" t="s">
        <v>318</v>
      </c>
      <c r="I3" s="2762" t="s">
        <v>319</v>
      </c>
      <c r="J3" s="2763"/>
      <c r="K3" s="2764"/>
    </row>
    <row r="4" spans="1:11" ht="27.95" customHeight="1" thickBot="1">
      <c r="A4" s="943" t="s">
        <v>761</v>
      </c>
      <c r="B4" s="450" t="s">
        <v>762</v>
      </c>
      <c r="C4" s="450" t="s">
        <v>763</v>
      </c>
      <c r="D4" s="450" t="s">
        <v>764</v>
      </c>
      <c r="E4" s="450" t="s">
        <v>320</v>
      </c>
      <c r="F4" s="2757"/>
      <c r="G4" s="2759"/>
      <c r="H4" s="2761"/>
      <c r="I4" s="2765"/>
      <c r="J4" s="2766"/>
      <c r="K4" s="2767"/>
    </row>
    <row r="5" spans="1:11" ht="27.95" customHeight="1" thickBot="1">
      <c r="A5" s="2768" t="s">
        <v>321</v>
      </c>
      <c r="B5" s="2769"/>
      <c r="C5" s="2769"/>
      <c r="D5" s="2769"/>
      <c r="E5" s="2770"/>
      <c r="F5" s="451">
        <f>F6+F26</f>
        <v>49686584.700000003</v>
      </c>
      <c r="G5" s="2607">
        <f>G6+G26</f>
        <v>49581723</v>
      </c>
      <c r="H5" s="452">
        <f t="shared" ref="H5:H10" si="0">F5-G5</f>
        <v>104861.70000000298</v>
      </c>
      <c r="I5" s="453"/>
      <c r="J5" s="454"/>
      <c r="K5" s="455"/>
    </row>
    <row r="6" spans="1:11" ht="27.95" customHeight="1">
      <c r="A6" s="2771" t="s">
        <v>239</v>
      </c>
      <c r="B6" s="2772"/>
      <c r="C6" s="2773"/>
      <c r="D6" s="2773"/>
      <c r="E6" s="517"/>
      <c r="F6" s="518">
        <f>F8+F22</f>
        <v>46229778.700000003</v>
      </c>
      <c r="G6" s="2608">
        <f>G8+G22</f>
        <v>46804453</v>
      </c>
      <c r="H6" s="519">
        <f t="shared" si="0"/>
        <v>-574674.29999999702</v>
      </c>
      <c r="I6" s="520"/>
      <c r="J6" s="521"/>
      <c r="K6" s="522"/>
    </row>
    <row r="7" spans="1:11" ht="27.95" customHeight="1">
      <c r="A7" s="456"/>
      <c r="B7" s="2774" t="s">
        <v>760</v>
      </c>
      <c r="C7" s="2775"/>
      <c r="D7" s="2775"/>
      <c r="E7" s="2776"/>
      <c r="F7" s="475">
        <f>F8+F22</f>
        <v>46229778.700000003</v>
      </c>
      <c r="G7" s="2609">
        <f>G8+G22</f>
        <v>46804453</v>
      </c>
      <c r="H7" s="941">
        <f t="shared" si="0"/>
        <v>-574674.29999999702</v>
      </c>
      <c r="I7" s="476"/>
      <c r="J7" s="477"/>
      <c r="K7" s="942"/>
    </row>
    <row r="8" spans="1:11" ht="27.95" customHeight="1">
      <c r="A8" s="457"/>
      <c r="B8" s="462"/>
      <c r="C8" s="2774" t="s">
        <v>322</v>
      </c>
      <c r="D8" s="2775"/>
      <c r="E8" s="2776"/>
      <c r="F8" s="318">
        <f>F9</f>
        <v>46229778.700000003</v>
      </c>
      <c r="G8" s="2610">
        <f>G9</f>
        <v>46799453</v>
      </c>
      <c r="H8" s="478">
        <f t="shared" si="0"/>
        <v>-569674.29999999702</v>
      </c>
      <c r="I8" s="476"/>
      <c r="J8" s="477"/>
      <c r="K8" s="479"/>
    </row>
    <row r="9" spans="1:11" ht="27.95" customHeight="1">
      <c r="A9" s="457"/>
      <c r="B9" s="463"/>
      <c r="C9" s="458"/>
      <c r="D9" s="2774" t="s">
        <v>323</v>
      </c>
      <c r="E9" s="2777"/>
      <c r="F9" s="318">
        <f>F10+F20</f>
        <v>46229778.700000003</v>
      </c>
      <c r="G9" s="2610">
        <f>G10+G20</f>
        <v>46799453</v>
      </c>
      <c r="H9" s="478">
        <f t="shared" si="0"/>
        <v>-569674.29999999702</v>
      </c>
      <c r="I9" s="480"/>
      <c r="J9" s="481"/>
      <c r="K9" s="479"/>
    </row>
    <row r="10" spans="1:11" ht="27.95" customHeight="1">
      <c r="A10" s="457"/>
      <c r="B10" s="463"/>
      <c r="C10" s="458"/>
      <c r="D10" s="2778"/>
      <c r="E10" s="462" t="s">
        <v>324</v>
      </c>
      <c r="F10" s="466">
        <f>SUM(F11:F19)</f>
        <v>30339593.699999999</v>
      </c>
      <c r="G10" s="2611">
        <v>28808790</v>
      </c>
      <c r="H10" s="467">
        <f t="shared" si="0"/>
        <v>1530803.6999999993</v>
      </c>
      <c r="I10" s="468"/>
      <c r="J10" s="469"/>
      <c r="K10" s="470">
        <f>SUM(K11:K19)</f>
        <v>30339593.699999999</v>
      </c>
    </row>
    <row r="11" spans="1:11" ht="27.95" customHeight="1">
      <c r="A11" s="457"/>
      <c r="B11" s="463"/>
      <c r="C11" s="458"/>
      <c r="D11" s="2779"/>
      <c r="E11" s="463"/>
      <c r="F11" s="471">
        <f t="shared" ref="F11:F14" si="1">K11</f>
        <v>1456881</v>
      </c>
      <c r="G11" s="2612">
        <v>1194643</v>
      </c>
      <c r="H11" s="472">
        <f t="shared" ref="H11:H19" si="2">F11-G11</f>
        <v>262238</v>
      </c>
      <c r="I11" s="436" t="s">
        <v>329</v>
      </c>
      <c r="J11" s="448" t="s">
        <v>326</v>
      </c>
      <c r="K11" s="537">
        <f>'나. 지출예산 총괄표'!H9</f>
        <v>1456881</v>
      </c>
    </row>
    <row r="12" spans="1:11" ht="27.95" customHeight="1">
      <c r="A12" s="457"/>
      <c r="B12" s="463"/>
      <c r="C12" s="458"/>
      <c r="D12" s="2779"/>
      <c r="E12" s="2780"/>
      <c r="F12" s="471">
        <f t="shared" si="1"/>
        <v>230088</v>
      </c>
      <c r="G12" s="2612">
        <v>230888</v>
      </c>
      <c r="H12" s="472">
        <f t="shared" si="2"/>
        <v>-800</v>
      </c>
      <c r="I12" s="523" t="s">
        <v>333</v>
      </c>
      <c r="J12" s="448" t="s">
        <v>327</v>
      </c>
      <c r="K12" s="537">
        <f>'나. 지출예산 총괄표'!H31</f>
        <v>230088</v>
      </c>
    </row>
    <row r="13" spans="1:11" ht="27.95" customHeight="1">
      <c r="A13" s="457"/>
      <c r="B13" s="463"/>
      <c r="C13" s="458"/>
      <c r="D13" s="2779"/>
      <c r="E13" s="2780"/>
      <c r="F13" s="471">
        <f t="shared" si="1"/>
        <v>299424</v>
      </c>
      <c r="G13" s="2612">
        <v>273554</v>
      </c>
      <c r="H13" s="472">
        <f t="shared" si="2"/>
        <v>25870</v>
      </c>
      <c r="I13" s="474" t="s">
        <v>646</v>
      </c>
      <c r="J13" s="448" t="s">
        <v>327</v>
      </c>
      <c r="K13" s="537">
        <f>'나. 지출예산 총괄표'!H47</f>
        <v>299424</v>
      </c>
    </row>
    <row r="14" spans="1:11" ht="27.95" customHeight="1">
      <c r="A14" s="457"/>
      <c r="B14" s="463"/>
      <c r="C14" s="458"/>
      <c r="D14" s="2779"/>
      <c r="E14" s="2780"/>
      <c r="F14" s="471">
        <f t="shared" si="1"/>
        <v>21828236</v>
      </c>
      <c r="G14" s="2612">
        <v>19952216</v>
      </c>
      <c r="H14" s="472">
        <f t="shared" si="2"/>
        <v>1876020</v>
      </c>
      <c r="I14" s="410" t="s">
        <v>325</v>
      </c>
      <c r="J14" s="448" t="s">
        <v>327</v>
      </c>
      <c r="K14" s="537">
        <f>'나. 지출예산 총괄표'!H118</f>
        <v>21828236</v>
      </c>
    </row>
    <row r="15" spans="1:11" ht="27.95" customHeight="1">
      <c r="A15" s="457"/>
      <c r="B15" s="463"/>
      <c r="C15" s="458"/>
      <c r="D15" s="2779"/>
      <c r="E15" s="2780"/>
      <c r="F15" s="471">
        <f t="shared" ref="F15:F20" si="3">K15</f>
        <v>101745</v>
      </c>
      <c r="G15" s="2612">
        <v>106284</v>
      </c>
      <c r="H15" s="472">
        <f t="shared" si="2"/>
        <v>-4539</v>
      </c>
      <c r="I15" s="474" t="s">
        <v>328</v>
      </c>
      <c r="J15" s="448" t="s">
        <v>327</v>
      </c>
      <c r="K15" s="537">
        <f>'나. 지출예산 총괄표'!H142</f>
        <v>101745</v>
      </c>
    </row>
    <row r="16" spans="1:11" ht="27.95" customHeight="1">
      <c r="A16" s="457"/>
      <c r="B16" s="463"/>
      <c r="C16" s="458"/>
      <c r="D16" s="2779"/>
      <c r="E16" s="2780"/>
      <c r="F16" s="471">
        <f t="shared" si="3"/>
        <v>1029364</v>
      </c>
      <c r="G16" s="2612">
        <v>1254794</v>
      </c>
      <c r="H16" s="472">
        <f t="shared" si="2"/>
        <v>-225430</v>
      </c>
      <c r="I16" s="474" t="s">
        <v>330</v>
      </c>
      <c r="J16" s="448" t="s">
        <v>327</v>
      </c>
      <c r="K16" s="537">
        <f>'나. 지출예산 총괄표'!H67</f>
        <v>1029364</v>
      </c>
    </row>
    <row r="17" spans="1:11" ht="27.95" customHeight="1">
      <c r="A17" s="457"/>
      <c r="B17" s="463"/>
      <c r="C17" s="458"/>
      <c r="D17" s="2779"/>
      <c r="E17" s="2780"/>
      <c r="F17" s="471">
        <f t="shared" si="3"/>
        <v>745283</v>
      </c>
      <c r="G17" s="2612">
        <v>1112544</v>
      </c>
      <c r="H17" s="472">
        <f t="shared" si="2"/>
        <v>-367261</v>
      </c>
      <c r="I17" s="523" t="s">
        <v>331</v>
      </c>
      <c r="J17" s="448" t="s">
        <v>327</v>
      </c>
      <c r="K17" s="537">
        <f>'나. 지출예산 총괄표'!H87</f>
        <v>745283</v>
      </c>
    </row>
    <row r="18" spans="1:11" ht="27.95" customHeight="1">
      <c r="A18" s="457"/>
      <c r="B18" s="463"/>
      <c r="C18" s="458"/>
      <c r="D18" s="460"/>
      <c r="E18" s="464"/>
      <c r="F18" s="471">
        <f t="shared" si="3"/>
        <v>224991</v>
      </c>
      <c r="G18" s="2612">
        <v>216410</v>
      </c>
      <c r="H18" s="472">
        <f t="shared" si="2"/>
        <v>8581</v>
      </c>
      <c r="I18" s="474" t="s">
        <v>332</v>
      </c>
      <c r="J18" s="448" t="s">
        <v>327</v>
      </c>
      <c r="K18" s="537">
        <f>'나. 지출예산 총괄표'!H103</f>
        <v>224991</v>
      </c>
    </row>
    <row r="19" spans="1:11" ht="27.95" customHeight="1">
      <c r="A19" s="457"/>
      <c r="B19" s="463"/>
      <c r="C19" s="458"/>
      <c r="D19" s="460"/>
      <c r="E19" s="465"/>
      <c r="F19" s="471">
        <f t="shared" si="3"/>
        <v>4423581.7</v>
      </c>
      <c r="G19" s="2612">
        <v>4467457</v>
      </c>
      <c r="H19" s="472">
        <f t="shared" si="2"/>
        <v>-43875.299999999814</v>
      </c>
      <c r="I19" s="474" t="s">
        <v>647</v>
      </c>
      <c r="J19" s="448" t="s">
        <v>327</v>
      </c>
      <c r="K19" s="537">
        <f>'나. 지출예산 총괄표'!H157</f>
        <v>4423581.7</v>
      </c>
    </row>
    <row r="20" spans="1:11" ht="27.95" customHeight="1">
      <c r="A20" s="944"/>
      <c r="B20" s="461"/>
      <c r="C20" s="459"/>
      <c r="D20" s="461"/>
      <c r="E20" s="462" t="s">
        <v>334</v>
      </c>
      <c r="F20" s="324">
        <f t="shared" si="3"/>
        <v>15890185</v>
      </c>
      <c r="G20" s="2611">
        <v>17990663</v>
      </c>
      <c r="H20" s="482">
        <f>F20-G20</f>
        <v>-2100478</v>
      </c>
      <c r="I20" s="468" t="s">
        <v>335</v>
      </c>
      <c r="J20" s="469"/>
      <c r="K20" s="470">
        <f>K21</f>
        <v>15890185</v>
      </c>
    </row>
    <row r="21" spans="1:11" ht="27.95" customHeight="1">
      <c r="A21" s="944"/>
      <c r="B21" s="461"/>
      <c r="C21" s="459"/>
      <c r="D21" s="459"/>
      <c r="E21" s="463"/>
      <c r="F21" s="321"/>
      <c r="G21" s="2612"/>
      <c r="H21" s="483"/>
      <c r="I21" s="459" t="s">
        <v>336</v>
      </c>
      <c r="J21" s="484" t="s">
        <v>327</v>
      </c>
      <c r="K21" s="437">
        <f>'나. 지출예산 총괄표'!H181-'나. 지출예산 총괄표'!H214</f>
        <v>15890185</v>
      </c>
    </row>
    <row r="22" spans="1:11" ht="24.95" customHeight="1">
      <c r="A22" s="457"/>
      <c r="B22" s="463"/>
      <c r="C22" s="2774" t="s">
        <v>337</v>
      </c>
      <c r="D22" s="2775"/>
      <c r="E22" s="2776"/>
      <c r="F22" s="318">
        <f>F23</f>
        <v>0</v>
      </c>
      <c r="G22" s="2610">
        <v>5000</v>
      </c>
      <c r="H22" s="485">
        <f>H23</f>
        <v>-5000</v>
      </c>
      <c r="I22" s="480"/>
      <c r="J22" s="481"/>
      <c r="K22" s="486"/>
    </row>
    <row r="23" spans="1:11" ht="24.95" customHeight="1">
      <c r="A23" s="457"/>
      <c r="B23" s="463"/>
      <c r="C23" s="487"/>
      <c r="D23" s="2783" t="s">
        <v>338</v>
      </c>
      <c r="E23" s="2784"/>
      <c r="F23" s="475">
        <f>K24</f>
        <v>0</v>
      </c>
      <c r="G23" s="2609">
        <v>5000</v>
      </c>
      <c r="H23" s="488">
        <f>F23-G23</f>
        <v>-5000</v>
      </c>
      <c r="I23" s="476"/>
      <c r="J23" s="477"/>
      <c r="K23" s="489"/>
    </row>
    <row r="24" spans="1:11" ht="24.95" customHeight="1">
      <c r="A24" s="457"/>
      <c r="B24" s="463"/>
      <c r="C24" s="487"/>
      <c r="D24" s="461"/>
      <c r="E24" s="462" t="s">
        <v>339</v>
      </c>
      <c r="F24" s="490">
        <f>K24</f>
        <v>0</v>
      </c>
      <c r="G24" s="2613">
        <v>5000</v>
      </c>
      <c r="H24" s="482">
        <f>F24-G24</f>
        <v>-5000</v>
      </c>
      <c r="I24" s="491"/>
      <c r="J24" s="492"/>
      <c r="K24" s="493">
        <f>K25</f>
        <v>0</v>
      </c>
    </row>
    <row r="25" spans="1:11" ht="24.95" customHeight="1" thickBot="1">
      <c r="A25" s="945"/>
      <c r="B25" s="531"/>
      <c r="C25" s="529"/>
      <c r="D25" s="530"/>
      <c r="E25" s="531"/>
      <c r="F25" s="513"/>
      <c r="G25" s="2614"/>
      <c r="H25" s="532"/>
      <c r="I25" s="533" t="s">
        <v>340</v>
      </c>
      <c r="J25" s="534" t="s">
        <v>327</v>
      </c>
      <c r="K25" s="535">
        <f>'나. 지출예산 총괄표'!H214</f>
        <v>0</v>
      </c>
    </row>
    <row r="26" spans="1:11" ht="24.95" customHeight="1">
      <c r="A26" s="2785" t="s">
        <v>240</v>
      </c>
      <c r="B26" s="2786"/>
      <c r="C26" s="2787"/>
      <c r="D26" s="2787"/>
      <c r="E26" s="526"/>
      <c r="F26" s="527">
        <f>F27</f>
        <v>3456806</v>
      </c>
      <c r="G26" s="2608">
        <v>2777270</v>
      </c>
      <c r="H26" s="527">
        <f>F26-G26</f>
        <v>679536</v>
      </c>
      <c r="I26" s="396"/>
      <c r="J26" s="397"/>
      <c r="K26" s="528"/>
    </row>
    <row r="27" spans="1:11" ht="24.95" customHeight="1">
      <c r="A27" s="946"/>
      <c r="B27" s="2781" t="s">
        <v>765</v>
      </c>
      <c r="C27" s="2790"/>
      <c r="D27" s="2790"/>
      <c r="E27" s="2782"/>
      <c r="F27" s="502">
        <f>F28+F41</f>
        <v>3456806</v>
      </c>
      <c r="G27" s="2611">
        <f>G28+G41</f>
        <v>2777270</v>
      </c>
      <c r="H27" s="494">
        <f t="shared" ref="H27:H43" si="4">F27-G27</f>
        <v>679536</v>
      </c>
      <c r="I27" s="410"/>
      <c r="J27" s="947"/>
      <c r="K27" s="948"/>
    </row>
    <row r="28" spans="1:11" ht="24.95" customHeight="1">
      <c r="A28" s="438"/>
      <c r="B28" s="434"/>
      <c r="C28" s="2781" t="s">
        <v>341</v>
      </c>
      <c r="D28" s="2788"/>
      <c r="E28" s="2789"/>
      <c r="F28" s="494">
        <f>F29</f>
        <v>2956806</v>
      </c>
      <c r="G28" s="2611">
        <v>2277270</v>
      </c>
      <c r="H28" s="494">
        <f t="shared" si="4"/>
        <v>679536</v>
      </c>
      <c r="I28" s="427"/>
      <c r="J28" s="495"/>
      <c r="K28" s="496">
        <f>K29</f>
        <v>0</v>
      </c>
    </row>
    <row r="29" spans="1:11" ht="24.95" customHeight="1">
      <c r="A29" s="438"/>
      <c r="B29" s="574"/>
      <c r="C29" s="434"/>
      <c r="D29" s="2781" t="s">
        <v>342</v>
      </c>
      <c r="E29" s="2782"/>
      <c r="F29" s="497">
        <f>F30</f>
        <v>2956806</v>
      </c>
      <c r="G29" s="2610">
        <v>2277270</v>
      </c>
      <c r="H29" s="497">
        <f t="shared" si="4"/>
        <v>679536</v>
      </c>
      <c r="I29" s="498"/>
      <c r="J29" s="499"/>
      <c r="K29" s="500"/>
    </row>
    <row r="30" spans="1:11" ht="24.95" customHeight="1">
      <c r="A30" s="438"/>
      <c r="B30" s="574"/>
      <c r="C30" s="327"/>
      <c r="D30" s="408"/>
      <c r="E30" s="501" t="s">
        <v>343</v>
      </c>
      <c r="F30" s="502">
        <f>SUM(F31:F40)</f>
        <v>2956806</v>
      </c>
      <c r="G30" s="2612">
        <v>2277270</v>
      </c>
      <c r="H30" s="502">
        <f t="shared" si="4"/>
        <v>679536</v>
      </c>
      <c r="I30" s="503"/>
      <c r="J30" s="524"/>
      <c r="K30" s="504">
        <f>SUM(K31:K40)</f>
        <v>2956806</v>
      </c>
    </row>
    <row r="31" spans="1:11" ht="24.95" customHeight="1">
      <c r="A31" s="438"/>
      <c r="B31" s="574"/>
      <c r="C31" s="323"/>
      <c r="D31" s="408"/>
      <c r="E31" s="501"/>
      <c r="F31" s="502">
        <f t="shared" ref="F31:F40" si="5">K31</f>
        <v>32396</v>
      </c>
      <c r="G31" s="2612">
        <v>22770</v>
      </c>
      <c r="H31" s="502">
        <f>F31-G31</f>
        <v>9626</v>
      </c>
      <c r="I31" s="473" t="s">
        <v>344</v>
      </c>
      <c r="J31" s="525" t="s">
        <v>327</v>
      </c>
      <c r="K31" s="505">
        <f>'나. 지출예산 총괄표'!H312</f>
        <v>32396</v>
      </c>
    </row>
    <row r="32" spans="1:11" ht="24.95" customHeight="1">
      <c r="A32" s="438"/>
      <c r="B32" s="574"/>
      <c r="C32" s="323"/>
      <c r="D32" s="399"/>
      <c r="E32" s="506"/>
      <c r="F32" s="502">
        <f t="shared" si="5"/>
        <v>127500</v>
      </c>
      <c r="G32" s="2612">
        <v>0</v>
      </c>
      <c r="H32" s="502">
        <f t="shared" ref="H32:H40" si="6">F32-G32</f>
        <v>127500</v>
      </c>
      <c r="I32" s="410" t="s">
        <v>345</v>
      </c>
      <c r="J32" s="525" t="s">
        <v>327</v>
      </c>
      <c r="K32" s="505">
        <f>'나. 지출예산 총괄표'!H271</f>
        <v>127500</v>
      </c>
    </row>
    <row r="33" spans="1:11" ht="24.95" customHeight="1">
      <c r="A33" s="438"/>
      <c r="B33" s="574"/>
      <c r="C33" s="323"/>
      <c r="D33" s="399"/>
      <c r="E33" s="506"/>
      <c r="F33" s="321">
        <f>K33</f>
        <v>0</v>
      </c>
      <c r="G33" s="2612">
        <v>0</v>
      </c>
      <c r="H33" s="502">
        <f t="shared" si="6"/>
        <v>0</v>
      </c>
      <c r="I33" s="410" t="s">
        <v>707</v>
      </c>
      <c r="J33" s="525" t="s">
        <v>327</v>
      </c>
      <c r="K33" s="505">
        <v>0</v>
      </c>
    </row>
    <row r="34" spans="1:11" ht="24.95" customHeight="1">
      <c r="A34" s="438"/>
      <c r="B34" s="574"/>
      <c r="C34" s="323"/>
      <c r="D34" s="399"/>
      <c r="E34" s="506"/>
      <c r="F34" s="321">
        <f>K34</f>
        <v>0</v>
      </c>
      <c r="G34" s="2612">
        <v>25870</v>
      </c>
      <c r="H34" s="502">
        <f t="shared" si="6"/>
        <v>-25870</v>
      </c>
      <c r="I34" s="410" t="s">
        <v>346</v>
      </c>
      <c r="J34" s="525" t="s">
        <v>327</v>
      </c>
      <c r="K34" s="505">
        <f>'나. 지출예산 총괄표'!H275</f>
        <v>0</v>
      </c>
    </row>
    <row r="35" spans="1:11" ht="24.95" customHeight="1">
      <c r="A35" s="438"/>
      <c r="B35" s="574"/>
      <c r="C35" s="323"/>
      <c r="D35" s="399"/>
      <c r="E35" s="506"/>
      <c r="F35" s="502">
        <f t="shared" si="5"/>
        <v>665113</v>
      </c>
      <c r="G35" s="2612">
        <v>885250</v>
      </c>
      <c r="H35" s="502">
        <f t="shared" si="6"/>
        <v>-220137</v>
      </c>
      <c r="I35" s="536" t="s">
        <v>648</v>
      </c>
      <c r="J35" s="448" t="s">
        <v>326</v>
      </c>
      <c r="K35" s="449">
        <f>'나. 지출예산 총괄표'!H293</f>
        <v>665113</v>
      </c>
    </row>
    <row r="36" spans="1:11" ht="24.95" customHeight="1">
      <c r="A36" s="438"/>
      <c r="B36" s="574"/>
      <c r="C36" s="323"/>
      <c r="D36" s="399"/>
      <c r="E36" s="506"/>
      <c r="F36" s="321">
        <f>K36</f>
        <v>0</v>
      </c>
      <c r="G36" s="2612">
        <v>0</v>
      </c>
      <c r="H36" s="502">
        <f t="shared" si="6"/>
        <v>0</v>
      </c>
      <c r="I36" s="473" t="s">
        <v>708</v>
      </c>
      <c r="J36" s="448" t="s">
        <v>326</v>
      </c>
      <c r="K36" s="449">
        <f>'나. 지출예산 총괄표'!H300</f>
        <v>0</v>
      </c>
    </row>
    <row r="37" spans="1:11" ht="24.95" customHeight="1">
      <c r="A37" s="438"/>
      <c r="B37" s="574"/>
      <c r="C37" s="323"/>
      <c r="D37" s="399"/>
      <c r="E37" s="506"/>
      <c r="F37" s="502">
        <f t="shared" si="5"/>
        <v>3470</v>
      </c>
      <c r="G37" s="2612">
        <v>22550</v>
      </c>
      <c r="H37" s="502">
        <f t="shared" si="6"/>
        <v>-19080</v>
      </c>
      <c r="I37" s="473" t="s">
        <v>347</v>
      </c>
      <c r="J37" s="525" t="s">
        <v>327</v>
      </c>
      <c r="K37" s="505">
        <f>'나. 지출예산 총괄표'!H280</f>
        <v>3470</v>
      </c>
    </row>
    <row r="38" spans="1:11" ht="24.95" customHeight="1">
      <c r="A38" s="438"/>
      <c r="B38" s="574"/>
      <c r="C38" s="323"/>
      <c r="D38" s="399"/>
      <c r="E38" s="506"/>
      <c r="F38" s="502">
        <f t="shared" si="5"/>
        <v>21886</v>
      </c>
      <c r="G38" s="2612">
        <v>9350</v>
      </c>
      <c r="H38" s="502">
        <f t="shared" si="6"/>
        <v>12536</v>
      </c>
      <c r="I38" s="410" t="s">
        <v>348</v>
      </c>
      <c r="J38" s="525" t="s">
        <v>327</v>
      </c>
      <c r="K38" s="505">
        <f>'나. 지출예산 총괄표'!H284</f>
        <v>21886</v>
      </c>
    </row>
    <row r="39" spans="1:11" ht="24.95" customHeight="1">
      <c r="A39" s="438"/>
      <c r="B39" s="574"/>
      <c r="C39" s="323"/>
      <c r="D39" s="399"/>
      <c r="E39" s="506"/>
      <c r="F39" s="321">
        <f>K39</f>
        <v>0</v>
      </c>
      <c r="G39" s="2612">
        <v>8000</v>
      </c>
      <c r="H39" s="502">
        <f t="shared" si="6"/>
        <v>-8000</v>
      </c>
      <c r="I39" s="473" t="s">
        <v>349</v>
      </c>
      <c r="J39" s="525" t="s">
        <v>327</v>
      </c>
      <c r="K39" s="505">
        <f>'나. 지출예산 총괄표'!H288</f>
        <v>0</v>
      </c>
    </row>
    <row r="40" spans="1:11" ht="24.95" customHeight="1">
      <c r="A40" s="438"/>
      <c r="B40" s="574"/>
      <c r="C40" s="323"/>
      <c r="D40" s="399"/>
      <c r="E40" s="506"/>
      <c r="F40" s="502">
        <f t="shared" si="5"/>
        <v>2106441</v>
      </c>
      <c r="G40" s="2612">
        <v>1303480</v>
      </c>
      <c r="H40" s="502">
        <f t="shared" si="6"/>
        <v>802961</v>
      </c>
      <c r="I40" s="536" t="s">
        <v>649</v>
      </c>
      <c r="J40" s="525" t="s">
        <v>327</v>
      </c>
      <c r="K40" s="505">
        <f>'나. 지출예산 총괄표'!H304</f>
        <v>2106441</v>
      </c>
    </row>
    <row r="41" spans="1:11" ht="24.95" customHeight="1">
      <c r="A41" s="438"/>
      <c r="B41" s="574"/>
      <c r="C41" s="2781" t="s">
        <v>350</v>
      </c>
      <c r="D41" s="2790"/>
      <c r="E41" s="2782"/>
      <c r="F41" s="497">
        <f>F42</f>
        <v>500000</v>
      </c>
      <c r="G41" s="2610">
        <v>500000</v>
      </c>
      <c r="H41" s="318">
        <f t="shared" si="4"/>
        <v>0</v>
      </c>
      <c r="I41" s="426"/>
      <c r="J41" s="499"/>
      <c r="K41" s="507"/>
    </row>
    <row r="42" spans="1:11" ht="24.95" customHeight="1">
      <c r="A42" s="438"/>
      <c r="B42" s="574"/>
      <c r="C42" s="434"/>
      <c r="D42" s="2781" t="s">
        <v>351</v>
      </c>
      <c r="E42" s="2782"/>
      <c r="F42" s="497">
        <f>F43</f>
        <v>500000</v>
      </c>
      <c r="G42" s="2610">
        <v>500000</v>
      </c>
      <c r="H42" s="318">
        <f t="shared" si="4"/>
        <v>0</v>
      </c>
      <c r="I42" s="498"/>
      <c r="J42" s="499"/>
      <c r="K42" s="507"/>
    </row>
    <row r="43" spans="1:11" ht="24.95" customHeight="1">
      <c r="A43" s="438"/>
      <c r="B43" s="574"/>
      <c r="C43" s="327"/>
      <c r="D43" s="408"/>
      <c r="E43" s="508" t="s">
        <v>352</v>
      </c>
      <c r="F43" s="502">
        <v>500000</v>
      </c>
      <c r="G43" s="2612">
        <v>500000</v>
      </c>
      <c r="H43" s="321">
        <f t="shared" si="4"/>
        <v>0</v>
      </c>
      <c r="I43" s="503"/>
      <c r="J43" s="524"/>
      <c r="K43" s="505">
        <f>K44</f>
        <v>500000</v>
      </c>
    </row>
    <row r="44" spans="1:11" ht="24.95" customHeight="1" thickBot="1">
      <c r="A44" s="509"/>
      <c r="B44" s="597"/>
      <c r="C44" s="382"/>
      <c r="D44" s="510"/>
      <c r="E44" s="511"/>
      <c r="F44" s="512"/>
      <c r="G44" s="2614"/>
      <c r="H44" s="512"/>
      <c r="I44" s="514" t="s">
        <v>353</v>
      </c>
      <c r="J44" s="515" t="s">
        <v>327</v>
      </c>
      <c r="K44" s="516">
        <f>'나. 지출예산 총괄표'!H316</f>
        <v>500000</v>
      </c>
    </row>
  </sheetData>
  <mergeCells count="20">
    <mergeCell ref="D42:E42"/>
    <mergeCell ref="C22:E22"/>
    <mergeCell ref="D23:E23"/>
    <mergeCell ref="A26:D26"/>
    <mergeCell ref="C28:E28"/>
    <mergeCell ref="D29:E29"/>
    <mergeCell ref="C41:E41"/>
    <mergeCell ref="B27:E27"/>
    <mergeCell ref="A5:E5"/>
    <mergeCell ref="A6:D6"/>
    <mergeCell ref="C8:E8"/>
    <mergeCell ref="D9:E9"/>
    <mergeCell ref="D10:D17"/>
    <mergeCell ref="E12:E17"/>
    <mergeCell ref="B7:E7"/>
    <mergeCell ref="A3:E3"/>
    <mergeCell ref="F3:F4"/>
    <mergeCell ref="G3:G4"/>
    <mergeCell ref="H3:H4"/>
    <mergeCell ref="I3:K4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76" fitToHeight="0" orientation="landscape" useFirstPageNumber="1" r:id="rId1"/>
  <headerFooter alignWithMargins="0">
    <oddHeader xml:space="preserve">&amp;L&amp;"돋움,굵게"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3889-E55B-4866-96DA-99BFF4A391D3}">
  <sheetPr codeName="Sheet25"/>
  <dimension ref="A1:M319"/>
  <sheetViews>
    <sheetView topLeftCell="A184" zoomScaleNormal="100" workbookViewId="0">
      <selection activeCell="Q200" sqref="Q200"/>
    </sheetView>
  </sheetViews>
  <sheetFormatPr defaultRowHeight="16.5"/>
  <cols>
    <col min="1" max="1" width="9" style="1911"/>
    <col min="2" max="5" width="8" style="1911" bestFit="1" customWidth="1"/>
    <col min="6" max="6" width="6.75" style="1911" bestFit="1" customWidth="1"/>
    <col min="7" max="7" width="22.375" style="1911" customWidth="1"/>
    <col min="8" max="9" width="14.375" style="1911" customWidth="1"/>
    <col min="10" max="10" width="12.125" style="1911" customWidth="1"/>
  </cols>
  <sheetData>
    <row r="1" spans="1:10" ht="18" customHeight="1">
      <c r="A1" s="440" t="s">
        <v>766</v>
      </c>
      <c r="B1" s="440"/>
      <c r="C1" s="441"/>
      <c r="D1" s="441"/>
      <c r="E1" s="441"/>
      <c r="F1" s="441"/>
      <c r="G1" s="441"/>
      <c r="H1" s="442"/>
      <c r="I1" s="442"/>
      <c r="J1" s="442"/>
    </row>
    <row r="2" spans="1:10" ht="18" customHeight="1" thickBot="1">
      <c r="A2" s="445"/>
      <c r="B2" s="445"/>
      <c r="C2" s="445"/>
      <c r="D2" s="445"/>
      <c r="E2" s="445"/>
      <c r="F2" s="445"/>
      <c r="G2" s="445"/>
      <c r="H2" s="445"/>
      <c r="I2" s="445"/>
      <c r="J2" s="447" t="s">
        <v>197</v>
      </c>
    </row>
    <row r="3" spans="1:10" ht="18" customHeight="1">
      <c r="A3" s="2794" t="s">
        <v>315</v>
      </c>
      <c r="B3" s="2795"/>
      <c r="C3" s="2795"/>
      <c r="D3" s="2795"/>
      <c r="E3" s="2795"/>
      <c r="F3" s="2795"/>
      <c r="G3" s="2796"/>
      <c r="H3" s="2756" t="s">
        <v>316</v>
      </c>
      <c r="I3" s="2756" t="s">
        <v>317</v>
      </c>
      <c r="J3" s="2792" t="s">
        <v>318</v>
      </c>
    </row>
    <row r="4" spans="1:10" ht="18" customHeight="1" thickBot="1">
      <c r="A4" s="943" t="s">
        <v>761</v>
      </c>
      <c r="B4" s="450" t="s">
        <v>767</v>
      </c>
      <c r="C4" s="450" t="s">
        <v>768</v>
      </c>
      <c r="D4" s="450" t="s">
        <v>769</v>
      </c>
      <c r="E4" s="450" t="s">
        <v>770</v>
      </c>
      <c r="F4" s="450" t="s">
        <v>320</v>
      </c>
      <c r="G4" s="450" t="s">
        <v>1512</v>
      </c>
      <c r="H4" s="2791"/>
      <c r="I4" s="2791"/>
      <c r="J4" s="2793"/>
    </row>
    <row r="5" spans="1:10" ht="18" customHeight="1" thickBot="1">
      <c r="A5" s="2768" t="s">
        <v>815</v>
      </c>
      <c r="B5" s="2769"/>
      <c r="C5" s="2769"/>
      <c r="D5" s="2769"/>
      <c r="E5" s="2769"/>
      <c r="F5" s="2769"/>
      <c r="G5" s="2770"/>
      <c r="H5" s="2601">
        <f>H6+H268</f>
        <v>49686584.700000003</v>
      </c>
      <c r="I5" s="2601">
        <f>I6+I268</f>
        <v>49581723</v>
      </c>
      <c r="J5" s="1887">
        <f>H5-I5</f>
        <v>104861.70000000298</v>
      </c>
    </row>
    <row r="6" spans="1:10" ht="18" customHeight="1">
      <c r="A6" s="1922" t="s">
        <v>239</v>
      </c>
      <c r="B6" s="1923"/>
      <c r="C6" s="1923"/>
      <c r="D6" s="1923"/>
      <c r="E6" s="1923"/>
      <c r="F6" s="1923"/>
      <c r="G6" s="1924"/>
      <c r="H6" s="1333">
        <f>H7</f>
        <v>46229778.700000003</v>
      </c>
      <c r="I6" s="1333">
        <f>I7</f>
        <v>46804453</v>
      </c>
      <c r="J6" s="1343">
        <f>H6-I6</f>
        <v>-574674.29999999702</v>
      </c>
    </row>
    <row r="7" spans="1:10" ht="18" customHeight="1">
      <c r="A7" s="1888"/>
      <c r="B7" s="1919" t="s">
        <v>1774</v>
      </c>
      <c r="C7" s="1920"/>
      <c r="D7" s="1920"/>
      <c r="E7" s="1920"/>
      <c r="F7" s="1920"/>
      <c r="G7" s="1921"/>
      <c r="H7" s="1334">
        <f>H8+H66+H117+H181</f>
        <v>46229778.700000003</v>
      </c>
      <c r="I7" s="1334">
        <f>I8+I66+I117+I181</f>
        <v>46804453</v>
      </c>
      <c r="J7" s="1344">
        <f t="shared" ref="J7:J135" si="0">H7-I7</f>
        <v>-574674.29999999702</v>
      </c>
    </row>
    <row r="8" spans="1:10" ht="18" customHeight="1">
      <c r="A8" s="1889"/>
      <c r="B8" s="1890"/>
      <c r="C8" s="1912" t="s">
        <v>1780</v>
      </c>
      <c r="D8" s="1913"/>
      <c r="E8" s="1913"/>
      <c r="F8" s="1913"/>
      <c r="G8" s="1914"/>
      <c r="H8" s="1339">
        <f>H9+H31+H47</f>
        <v>1986393</v>
      </c>
      <c r="I8" s="1339">
        <f>I9+I31+I47</f>
        <v>1699085</v>
      </c>
      <c r="J8" s="1345">
        <f t="shared" si="0"/>
        <v>287308</v>
      </c>
    </row>
    <row r="9" spans="1:10" ht="18" customHeight="1">
      <c r="A9" s="1889"/>
      <c r="B9" s="1891"/>
      <c r="C9" s="1892"/>
      <c r="D9" s="1919" t="s">
        <v>1784</v>
      </c>
      <c r="E9" s="1920"/>
      <c r="F9" s="1920"/>
      <c r="G9" s="1921"/>
      <c r="H9" s="1335">
        <f>H10+H28</f>
        <v>1456881</v>
      </c>
      <c r="I9" s="1335">
        <f>I10+I28</f>
        <v>1194643</v>
      </c>
      <c r="J9" s="1344">
        <f t="shared" si="0"/>
        <v>262238</v>
      </c>
    </row>
    <row r="10" spans="1:10" ht="18" customHeight="1">
      <c r="A10" s="1889"/>
      <c r="B10" s="1891"/>
      <c r="C10" s="1893"/>
      <c r="D10" s="1894"/>
      <c r="E10" s="1919" t="s">
        <v>771</v>
      </c>
      <c r="F10" s="1920"/>
      <c r="G10" s="1921"/>
      <c r="H10" s="1336">
        <f>H11+H13+H20+H24+H26+H22</f>
        <v>1271881</v>
      </c>
      <c r="I10" s="1336">
        <f>I11+I13+I20+I24+I26+I22</f>
        <v>1005543</v>
      </c>
      <c r="J10" s="1344">
        <f t="shared" si="0"/>
        <v>266338</v>
      </c>
    </row>
    <row r="11" spans="1:10" ht="18" customHeight="1">
      <c r="A11" s="1889"/>
      <c r="B11" s="1891"/>
      <c r="C11" s="1893"/>
      <c r="D11" s="1892"/>
      <c r="E11" s="1894"/>
      <c r="F11" s="1919" t="s">
        <v>772</v>
      </c>
      <c r="G11" s="1921"/>
      <c r="H11" s="1336">
        <f>교통휴양시설팀!H9</f>
        <v>491919</v>
      </c>
      <c r="I11" s="1336">
        <f>교통휴양시설팀!I9</f>
        <v>348548</v>
      </c>
      <c r="J11" s="1344">
        <f t="shared" si="0"/>
        <v>143371</v>
      </c>
    </row>
    <row r="12" spans="1:10" ht="18" customHeight="1">
      <c r="A12" s="944"/>
      <c r="B12" s="461"/>
      <c r="C12" s="1895"/>
      <c r="D12" s="1896"/>
      <c r="E12" s="1895"/>
      <c r="F12" s="1897"/>
      <c r="G12" s="1898" t="s">
        <v>1513</v>
      </c>
      <c r="H12" s="324">
        <f>교통휴양시설팀!H11</f>
        <v>491919</v>
      </c>
      <c r="I12" s="324">
        <f>교통휴양시설팀!I11</f>
        <v>348548</v>
      </c>
      <c r="J12" s="1346">
        <f t="shared" si="0"/>
        <v>143371</v>
      </c>
    </row>
    <row r="13" spans="1:10" s="1337" customFormat="1" ht="18" customHeight="1">
      <c r="A13" s="1889"/>
      <c r="B13" s="1891"/>
      <c r="C13" s="1893"/>
      <c r="D13" s="1892"/>
      <c r="E13" s="1893"/>
      <c r="F13" s="1919" t="s">
        <v>775</v>
      </c>
      <c r="G13" s="1921"/>
      <c r="H13" s="1336">
        <f>교통휴양시설팀!H27</f>
        <v>651602</v>
      </c>
      <c r="I13" s="1336">
        <f>교통휴양시설팀!I27</f>
        <v>628215</v>
      </c>
      <c r="J13" s="1344">
        <f t="shared" si="0"/>
        <v>23387</v>
      </c>
    </row>
    <row r="14" spans="1:10" ht="18" customHeight="1">
      <c r="A14" s="944"/>
      <c r="B14" s="461"/>
      <c r="C14" s="1895"/>
      <c r="D14" s="1896"/>
      <c r="E14" s="1895"/>
      <c r="F14" s="1898"/>
      <c r="G14" s="1898" t="s">
        <v>1514</v>
      </c>
      <c r="H14" s="324">
        <f>교통휴양시설팀!H28</f>
        <v>107062</v>
      </c>
      <c r="I14" s="324">
        <f>교통휴양시설팀!I28</f>
        <v>99592</v>
      </c>
      <c r="J14" s="1347">
        <f>H14-I14</f>
        <v>7470</v>
      </c>
    </row>
    <row r="15" spans="1:10" ht="18" customHeight="1">
      <c r="A15" s="944"/>
      <c r="B15" s="461"/>
      <c r="C15" s="1895"/>
      <c r="D15" s="1896"/>
      <c r="E15" s="1895"/>
      <c r="F15" s="1895"/>
      <c r="G15" s="1898" t="s">
        <v>1515</v>
      </c>
      <c r="H15" s="324">
        <f>교통휴양시설팀!H39</f>
        <v>170510</v>
      </c>
      <c r="I15" s="324">
        <f>교통휴양시설팀!I39</f>
        <v>162590</v>
      </c>
      <c r="J15" s="1347">
        <f t="shared" ref="J15:J19" si="1">H15-I15</f>
        <v>7920</v>
      </c>
    </row>
    <row r="16" spans="1:10" ht="18" customHeight="1">
      <c r="A16" s="944"/>
      <c r="B16" s="461"/>
      <c r="C16" s="1895"/>
      <c r="D16" s="1896"/>
      <c r="E16" s="1895"/>
      <c r="F16" s="1895"/>
      <c r="G16" s="1898" t="s">
        <v>1516</v>
      </c>
      <c r="H16" s="324">
        <f>교통휴양시설팀!H57</f>
        <v>45593</v>
      </c>
      <c r="I16" s="324">
        <f>교통휴양시설팀!I57</f>
        <v>28971</v>
      </c>
      <c r="J16" s="1347">
        <f t="shared" si="1"/>
        <v>16622</v>
      </c>
    </row>
    <row r="17" spans="1:10" ht="18" customHeight="1">
      <c r="A17" s="944"/>
      <c r="B17" s="461"/>
      <c r="C17" s="1895"/>
      <c r="D17" s="1896"/>
      <c r="E17" s="1895"/>
      <c r="F17" s="1895"/>
      <c r="G17" s="1898" t="s">
        <v>1517</v>
      </c>
      <c r="H17" s="324">
        <f>교통휴양시설팀!H77</f>
        <v>28350</v>
      </c>
      <c r="I17" s="324">
        <f>교통휴양시설팀!I77</f>
        <v>27450</v>
      </c>
      <c r="J17" s="1347">
        <f t="shared" si="1"/>
        <v>900</v>
      </c>
    </row>
    <row r="18" spans="1:10" ht="18" customHeight="1">
      <c r="A18" s="944"/>
      <c r="B18" s="461"/>
      <c r="C18" s="1895"/>
      <c r="D18" s="1896"/>
      <c r="E18" s="1895"/>
      <c r="F18" s="1895"/>
      <c r="G18" s="1898" t="s">
        <v>1518</v>
      </c>
      <c r="H18" s="324">
        <f>교통휴양시설팀!H83</f>
        <v>294792</v>
      </c>
      <c r="I18" s="324">
        <f>교통휴양시설팀!I83</f>
        <v>298272</v>
      </c>
      <c r="J18" s="1347">
        <f t="shared" si="1"/>
        <v>-3480</v>
      </c>
    </row>
    <row r="19" spans="1:10" ht="18" customHeight="1">
      <c r="A19" s="944"/>
      <c r="B19" s="461"/>
      <c r="C19" s="1895"/>
      <c r="D19" s="1896"/>
      <c r="E19" s="1895"/>
      <c r="F19" s="1899"/>
      <c r="G19" s="1898" t="s">
        <v>1519</v>
      </c>
      <c r="H19" s="324">
        <f>교통휴양시설팀!H88</f>
        <v>5295</v>
      </c>
      <c r="I19" s="324">
        <f>교통휴양시설팀!I88</f>
        <v>11340</v>
      </c>
      <c r="J19" s="1347">
        <f t="shared" si="1"/>
        <v>-6045</v>
      </c>
    </row>
    <row r="20" spans="1:10" s="1337" customFormat="1" ht="18" customHeight="1">
      <c r="A20" s="1889"/>
      <c r="B20" s="1891"/>
      <c r="C20" s="1893"/>
      <c r="D20" s="1892"/>
      <c r="E20" s="1893"/>
      <c r="F20" s="1919" t="s">
        <v>776</v>
      </c>
      <c r="G20" s="1921"/>
      <c r="H20" s="1336">
        <f>교통휴양시설팀!H92</f>
        <v>15060</v>
      </c>
      <c r="I20" s="1336">
        <f>교통휴양시설팀!I92</f>
        <v>16080</v>
      </c>
      <c r="J20" s="1344">
        <f t="shared" si="0"/>
        <v>-1020</v>
      </c>
    </row>
    <row r="21" spans="1:10" ht="18" customHeight="1">
      <c r="A21" s="944"/>
      <c r="B21" s="461"/>
      <c r="C21" s="1895"/>
      <c r="D21" s="1896"/>
      <c r="E21" s="1895"/>
      <c r="F21" s="1897"/>
      <c r="G21" s="1898" t="s">
        <v>1520</v>
      </c>
      <c r="H21" s="324">
        <f>교통휴양시설팀!H93</f>
        <v>15060</v>
      </c>
      <c r="I21" s="324">
        <f>교통휴양시설팀!I93</f>
        <v>16080</v>
      </c>
      <c r="J21" s="1347">
        <f>H21-I21</f>
        <v>-1020</v>
      </c>
    </row>
    <row r="22" spans="1:10" s="1337" customFormat="1" ht="18" customHeight="1">
      <c r="A22" s="1889"/>
      <c r="B22" s="1891"/>
      <c r="C22" s="1893"/>
      <c r="D22" s="1892"/>
      <c r="E22" s="1893"/>
      <c r="F22" s="1919" t="s">
        <v>800</v>
      </c>
      <c r="G22" s="1921"/>
      <c r="H22" s="1336">
        <f>교통휴양시설팀!H96</f>
        <v>100000</v>
      </c>
      <c r="I22" s="1336">
        <f>교통휴양시설팀!I96</f>
        <v>0</v>
      </c>
      <c r="J22" s="1344">
        <f>H22-I22</f>
        <v>100000</v>
      </c>
    </row>
    <row r="23" spans="1:10" ht="18" customHeight="1">
      <c r="A23" s="944"/>
      <c r="B23" s="461"/>
      <c r="C23" s="1895"/>
      <c r="D23" s="1896"/>
      <c r="E23" s="1895"/>
      <c r="F23" s="1897"/>
      <c r="G23" s="1898" t="s">
        <v>1521</v>
      </c>
      <c r="H23" s="324">
        <f>교통휴양시설팀!H97</f>
        <v>100000</v>
      </c>
      <c r="I23" s="324">
        <f>교통휴양시설팀!I97</f>
        <v>0</v>
      </c>
      <c r="J23" s="1347">
        <f>H23-I23</f>
        <v>100000</v>
      </c>
    </row>
    <row r="24" spans="1:10" s="1337" customFormat="1" ht="18" customHeight="1">
      <c r="A24" s="1889"/>
      <c r="B24" s="1891"/>
      <c r="C24" s="1893"/>
      <c r="D24" s="1892"/>
      <c r="E24" s="1893"/>
      <c r="F24" s="1919" t="s">
        <v>777</v>
      </c>
      <c r="G24" s="1921"/>
      <c r="H24" s="1336">
        <f>교통휴양시설팀!H98</f>
        <v>6300</v>
      </c>
      <c r="I24" s="1336">
        <f>교통휴양시설팀!I98</f>
        <v>5700</v>
      </c>
      <c r="J24" s="1344">
        <f t="shared" si="0"/>
        <v>600</v>
      </c>
    </row>
    <row r="25" spans="1:10" ht="18" customHeight="1">
      <c r="A25" s="944"/>
      <c r="B25" s="461"/>
      <c r="C25" s="1895"/>
      <c r="D25" s="1896"/>
      <c r="E25" s="1895"/>
      <c r="F25" s="1897"/>
      <c r="G25" s="1898" t="s">
        <v>1522</v>
      </c>
      <c r="H25" s="324">
        <f>교통휴양시설팀!H99</f>
        <v>6300</v>
      </c>
      <c r="I25" s="324">
        <f>교통휴양시설팀!I99</f>
        <v>5700</v>
      </c>
      <c r="J25" s="1347">
        <f>H25-I25</f>
        <v>600</v>
      </c>
    </row>
    <row r="26" spans="1:10" s="1337" customFormat="1" ht="18" customHeight="1">
      <c r="A26" s="1889"/>
      <c r="B26" s="1891"/>
      <c r="C26" s="1893"/>
      <c r="D26" s="1892"/>
      <c r="E26" s="1893"/>
      <c r="F26" s="1919" t="s">
        <v>778</v>
      </c>
      <c r="G26" s="1921"/>
      <c r="H26" s="1335">
        <f>교통휴양시설팀!H103</f>
        <v>7000</v>
      </c>
      <c r="I26" s="1335">
        <f>교통휴양시설팀!I103</f>
        <v>7000</v>
      </c>
      <c r="J26" s="1344">
        <f t="shared" si="0"/>
        <v>0</v>
      </c>
    </row>
    <row r="27" spans="1:10" ht="18" customHeight="1">
      <c r="A27" s="944"/>
      <c r="B27" s="461"/>
      <c r="C27" s="1895"/>
      <c r="D27" s="1896"/>
      <c r="E27" s="1900"/>
      <c r="F27" s="1897"/>
      <c r="G27" s="1901" t="s">
        <v>1523</v>
      </c>
      <c r="H27" s="324">
        <f>교통휴양시설팀!H104</f>
        <v>7000</v>
      </c>
      <c r="I27" s="324">
        <f>교통휴양시설팀!I104</f>
        <v>7000</v>
      </c>
      <c r="J27" s="1347">
        <f>H27-I27</f>
        <v>0</v>
      </c>
    </row>
    <row r="28" spans="1:10" s="1337" customFormat="1" ht="18" customHeight="1">
      <c r="A28" s="1889"/>
      <c r="B28" s="1891"/>
      <c r="C28" s="1893"/>
      <c r="D28" s="1892"/>
      <c r="E28" s="1919" t="s">
        <v>774</v>
      </c>
      <c r="F28" s="1920"/>
      <c r="G28" s="1921"/>
      <c r="H28" s="1336">
        <f>H29</f>
        <v>185000</v>
      </c>
      <c r="I28" s="1336">
        <f>I29</f>
        <v>189100</v>
      </c>
      <c r="J28" s="1344">
        <f t="shared" si="0"/>
        <v>-4100</v>
      </c>
    </row>
    <row r="29" spans="1:10" ht="18" customHeight="1">
      <c r="A29" s="944"/>
      <c r="B29" s="461"/>
      <c r="C29" s="1895"/>
      <c r="D29" s="1895"/>
      <c r="E29" s="1902"/>
      <c r="F29" s="1919" t="s">
        <v>773</v>
      </c>
      <c r="G29" s="1921"/>
      <c r="H29" s="324">
        <f>교통휴양시설팀!H108</f>
        <v>185000</v>
      </c>
      <c r="I29" s="324">
        <f>교통휴양시설팀!I108</f>
        <v>189100</v>
      </c>
      <c r="J29" s="1346">
        <f t="shared" si="0"/>
        <v>-4100</v>
      </c>
    </row>
    <row r="30" spans="1:10" ht="18" customHeight="1">
      <c r="A30" s="944"/>
      <c r="B30" s="461"/>
      <c r="C30" s="1895"/>
      <c r="D30" s="1895"/>
      <c r="E30" s="1900"/>
      <c r="F30" s="1897"/>
      <c r="G30" s="1901" t="s">
        <v>1524</v>
      </c>
      <c r="H30" s="324">
        <f>교통휴양시설팀!H109</f>
        <v>185000</v>
      </c>
      <c r="I30" s="324">
        <f>교통휴양시설팀!I109</f>
        <v>189100</v>
      </c>
      <c r="J30" s="1347">
        <f>H30-I30</f>
        <v>-4100</v>
      </c>
    </row>
    <row r="31" spans="1:10" ht="18" customHeight="1">
      <c r="A31" s="944"/>
      <c r="B31" s="461"/>
      <c r="C31" s="1895"/>
      <c r="D31" s="1919" t="s">
        <v>1785</v>
      </c>
      <c r="E31" s="1920"/>
      <c r="F31" s="1920"/>
      <c r="G31" s="1921"/>
      <c r="H31" s="1336">
        <f>H32+H44</f>
        <v>230088</v>
      </c>
      <c r="I31" s="1336">
        <f>I32+I44</f>
        <v>230888</v>
      </c>
      <c r="J31" s="1344">
        <f t="shared" si="0"/>
        <v>-800</v>
      </c>
    </row>
    <row r="32" spans="1:10" s="1337" customFormat="1" ht="18" customHeight="1">
      <c r="A32" s="1889"/>
      <c r="B32" s="1891"/>
      <c r="C32" s="1893"/>
      <c r="D32" s="1893"/>
      <c r="E32" s="1925" t="s">
        <v>779</v>
      </c>
      <c r="F32" s="1926"/>
      <c r="G32" s="1927"/>
      <c r="H32" s="1336">
        <f>H33+H35+H40+H42</f>
        <v>220888</v>
      </c>
      <c r="I32" s="1336">
        <f>I33+I35+I40+I42</f>
        <v>220888</v>
      </c>
      <c r="J32" s="1344">
        <f t="shared" si="0"/>
        <v>0</v>
      </c>
    </row>
    <row r="33" spans="1:10" s="1337" customFormat="1" ht="18" customHeight="1">
      <c r="A33" s="1889"/>
      <c r="B33" s="1891"/>
      <c r="C33" s="1893"/>
      <c r="D33" s="1892"/>
      <c r="E33" s="1894"/>
      <c r="F33" s="1919" t="s">
        <v>772</v>
      </c>
      <c r="G33" s="1921"/>
      <c r="H33" s="1336">
        <f>교통휴양시설팀!H116</f>
        <v>204758</v>
      </c>
      <c r="I33" s="1336">
        <f>교통휴양시설팀!I116</f>
        <v>204758</v>
      </c>
      <c r="J33" s="1344">
        <f t="shared" si="0"/>
        <v>0</v>
      </c>
    </row>
    <row r="34" spans="1:10" ht="18" customHeight="1">
      <c r="A34" s="944"/>
      <c r="B34" s="461"/>
      <c r="C34" s="1895"/>
      <c r="D34" s="1896"/>
      <c r="E34" s="1895"/>
      <c r="F34" s="1897"/>
      <c r="G34" s="1898" t="s">
        <v>1513</v>
      </c>
      <c r="H34" s="324">
        <f>교통휴양시설팀!H117</f>
        <v>204758</v>
      </c>
      <c r="I34" s="324">
        <f>교통휴양시설팀!I117</f>
        <v>204758</v>
      </c>
      <c r="J34" s="1347">
        <f>H34-I34</f>
        <v>0</v>
      </c>
    </row>
    <row r="35" spans="1:10" s="1337" customFormat="1" ht="18" customHeight="1">
      <c r="A35" s="1889"/>
      <c r="B35" s="1891"/>
      <c r="C35" s="1893"/>
      <c r="D35" s="1892"/>
      <c r="E35" s="1893"/>
      <c r="F35" s="1919" t="s">
        <v>775</v>
      </c>
      <c r="G35" s="1921"/>
      <c r="H35" s="1336">
        <f>교통휴양시설팀!H124</f>
        <v>12030</v>
      </c>
      <c r="I35" s="1336">
        <f>교통휴양시설팀!I124</f>
        <v>12030</v>
      </c>
      <c r="J35" s="1344">
        <f t="shared" si="0"/>
        <v>0</v>
      </c>
    </row>
    <row r="36" spans="1:10" ht="18" customHeight="1">
      <c r="A36" s="944"/>
      <c r="B36" s="461"/>
      <c r="C36" s="1895"/>
      <c r="D36" s="1896"/>
      <c r="E36" s="1895"/>
      <c r="F36" s="1897"/>
      <c r="G36" s="1898" t="s">
        <v>1514</v>
      </c>
      <c r="H36" s="324">
        <f>교통휴양시설팀!H125</f>
        <v>2400</v>
      </c>
      <c r="I36" s="324">
        <f>교통휴양시설팀!I125</f>
        <v>2400</v>
      </c>
      <c r="J36" s="1347">
        <f t="shared" si="0"/>
        <v>0</v>
      </c>
    </row>
    <row r="37" spans="1:10" ht="18" customHeight="1">
      <c r="A37" s="944"/>
      <c r="B37" s="461"/>
      <c r="C37" s="1895"/>
      <c r="D37" s="1896"/>
      <c r="E37" s="1895"/>
      <c r="F37" s="1897"/>
      <c r="G37" s="1898" t="s">
        <v>1515</v>
      </c>
      <c r="H37" s="324">
        <f>교통휴양시설팀!H127</f>
        <v>330</v>
      </c>
      <c r="I37" s="324">
        <f>교통휴양시설팀!I127</f>
        <v>330</v>
      </c>
      <c r="J37" s="1347">
        <f t="shared" si="0"/>
        <v>0</v>
      </c>
    </row>
    <row r="38" spans="1:10" ht="18" customHeight="1">
      <c r="A38" s="944"/>
      <c r="B38" s="461"/>
      <c r="C38" s="1895"/>
      <c r="D38" s="1896"/>
      <c r="E38" s="1895"/>
      <c r="F38" s="1897"/>
      <c r="G38" s="1898" t="s">
        <v>1517</v>
      </c>
      <c r="H38" s="324">
        <f>교통휴양시설팀!H129</f>
        <v>2700</v>
      </c>
      <c r="I38" s="324">
        <f>교통휴양시설팀!I129</f>
        <v>2700</v>
      </c>
      <c r="J38" s="1347">
        <f t="shared" si="0"/>
        <v>0</v>
      </c>
    </row>
    <row r="39" spans="1:10" ht="18" customHeight="1">
      <c r="A39" s="944"/>
      <c r="B39" s="461"/>
      <c r="C39" s="1895"/>
      <c r="D39" s="1896"/>
      <c r="E39" s="1895"/>
      <c r="F39" s="1897"/>
      <c r="G39" s="1898" t="s">
        <v>1518</v>
      </c>
      <c r="H39" s="324">
        <f>교통휴양시설팀!H133</f>
        <v>6600</v>
      </c>
      <c r="I39" s="324">
        <f>교통휴양시설팀!I133</f>
        <v>6600</v>
      </c>
      <c r="J39" s="1347">
        <f t="shared" si="0"/>
        <v>0</v>
      </c>
    </row>
    <row r="40" spans="1:10" s="1337" customFormat="1" ht="18" customHeight="1">
      <c r="A40" s="1889"/>
      <c r="B40" s="1891"/>
      <c r="C40" s="1893"/>
      <c r="D40" s="1892"/>
      <c r="E40" s="1893"/>
      <c r="F40" s="1919" t="s">
        <v>777</v>
      </c>
      <c r="G40" s="1921"/>
      <c r="H40" s="1336">
        <f>교통휴양시설팀!H136</f>
        <v>2100</v>
      </c>
      <c r="I40" s="1336">
        <f>교통휴양시설팀!I136</f>
        <v>2100</v>
      </c>
      <c r="J40" s="1344">
        <f t="shared" si="0"/>
        <v>0</v>
      </c>
    </row>
    <row r="41" spans="1:10" ht="18" customHeight="1">
      <c r="A41" s="944"/>
      <c r="B41" s="461"/>
      <c r="C41" s="1895"/>
      <c r="D41" s="1896"/>
      <c r="E41" s="1895"/>
      <c r="F41" s="1897"/>
      <c r="G41" s="1898" t="s">
        <v>1522</v>
      </c>
      <c r="H41" s="324">
        <f>교통휴양시설팀!H137</f>
        <v>2100</v>
      </c>
      <c r="I41" s="324">
        <f>교통휴양시설팀!I137</f>
        <v>2100</v>
      </c>
      <c r="J41" s="1347">
        <f>H41-I41</f>
        <v>0</v>
      </c>
    </row>
    <row r="42" spans="1:10" s="1337" customFormat="1" ht="18" customHeight="1">
      <c r="A42" s="1889"/>
      <c r="B42" s="1891"/>
      <c r="C42" s="1893"/>
      <c r="D42" s="1892"/>
      <c r="E42" s="1893"/>
      <c r="F42" s="1919" t="s">
        <v>778</v>
      </c>
      <c r="G42" s="1921"/>
      <c r="H42" s="1336">
        <f>교통휴양시설팀!H140</f>
        <v>2000</v>
      </c>
      <c r="I42" s="1336">
        <f>교통휴양시설팀!I140</f>
        <v>2000</v>
      </c>
      <c r="J42" s="1344">
        <f t="shared" si="0"/>
        <v>0</v>
      </c>
    </row>
    <row r="43" spans="1:10" ht="18" customHeight="1">
      <c r="A43" s="944"/>
      <c r="B43" s="461"/>
      <c r="C43" s="1895"/>
      <c r="D43" s="1896"/>
      <c r="E43" s="1900"/>
      <c r="F43" s="1897"/>
      <c r="G43" s="1901" t="s">
        <v>1523</v>
      </c>
      <c r="H43" s="324">
        <f>교통휴양시설팀!H141</f>
        <v>2000</v>
      </c>
      <c r="I43" s="324">
        <f>교통휴양시설팀!I141</f>
        <v>2000</v>
      </c>
      <c r="J43" s="1347">
        <f>H43-I43</f>
        <v>0</v>
      </c>
    </row>
    <row r="44" spans="1:10" s="1337" customFormat="1" ht="18" customHeight="1">
      <c r="A44" s="1889"/>
      <c r="B44" s="1891"/>
      <c r="C44" s="1893"/>
      <c r="D44" s="1892"/>
      <c r="E44" s="1919" t="s">
        <v>781</v>
      </c>
      <c r="F44" s="1920"/>
      <c r="G44" s="1921"/>
      <c r="H44" s="1336">
        <f>H45</f>
        <v>9200</v>
      </c>
      <c r="I44" s="1336">
        <f>I45</f>
        <v>10000</v>
      </c>
      <c r="J44" s="1344">
        <f t="shared" si="0"/>
        <v>-800</v>
      </c>
    </row>
    <row r="45" spans="1:10" s="1337" customFormat="1" ht="18" customHeight="1">
      <c r="A45" s="1889"/>
      <c r="B45" s="1891"/>
      <c r="C45" s="1893"/>
      <c r="D45" s="1893"/>
      <c r="E45" s="1894"/>
      <c r="F45" s="1919" t="s">
        <v>773</v>
      </c>
      <c r="G45" s="1921"/>
      <c r="H45" s="1336">
        <f>교통휴양시설팀!H145</f>
        <v>9200</v>
      </c>
      <c r="I45" s="1336">
        <f>교통휴양시설팀!I145</f>
        <v>10000</v>
      </c>
      <c r="J45" s="1344">
        <f t="shared" si="0"/>
        <v>-800</v>
      </c>
    </row>
    <row r="46" spans="1:10" ht="18" customHeight="1">
      <c r="A46" s="944"/>
      <c r="B46" s="461"/>
      <c r="C46" s="1896"/>
      <c r="D46" s="1899"/>
      <c r="E46" s="1899"/>
      <c r="F46" s="1361"/>
      <c r="G46" s="1901" t="s">
        <v>1524</v>
      </c>
      <c r="H46" s="324">
        <f>교통휴양시설팀!H146</f>
        <v>9200</v>
      </c>
      <c r="I46" s="324">
        <f>교통휴양시설팀!I146</f>
        <v>10000</v>
      </c>
      <c r="J46" s="1347">
        <f>H46-I46</f>
        <v>-800</v>
      </c>
    </row>
    <row r="47" spans="1:10" s="1337" customFormat="1" ht="18" customHeight="1">
      <c r="A47" s="1889"/>
      <c r="B47" s="1891"/>
      <c r="C47" s="1892"/>
      <c r="D47" s="1919" t="s">
        <v>1786</v>
      </c>
      <c r="E47" s="1920"/>
      <c r="F47" s="1920"/>
      <c r="G47" s="1921"/>
      <c r="H47" s="1335">
        <f>H48+H63</f>
        <v>299424</v>
      </c>
      <c r="I47" s="1335">
        <f>I48+I63</f>
        <v>273554</v>
      </c>
      <c r="J47" s="1344">
        <f t="shared" si="0"/>
        <v>25870</v>
      </c>
    </row>
    <row r="48" spans="1:10" s="1337" customFormat="1" ht="18" customHeight="1">
      <c r="A48" s="1889"/>
      <c r="B48" s="1891"/>
      <c r="C48" s="1893"/>
      <c r="D48" s="1894"/>
      <c r="E48" s="1919" t="s">
        <v>780</v>
      </c>
      <c r="F48" s="1920"/>
      <c r="G48" s="1921"/>
      <c r="H48" s="1336">
        <f>H49+H51+H59+H61</f>
        <v>268752</v>
      </c>
      <c r="I48" s="1336">
        <f>I49+I51+I59+I61</f>
        <v>252882</v>
      </c>
      <c r="J48" s="1344">
        <f t="shared" si="0"/>
        <v>15870</v>
      </c>
    </row>
    <row r="49" spans="1:10" s="1337" customFormat="1" ht="18" customHeight="1">
      <c r="A49" s="1889"/>
      <c r="B49" s="1891"/>
      <c r="C49" s="1893"/>
      <c r="D49" s="1892"/>
      <c r="E49" s="1894"/>
      <c r="F49" s="1919" t="s">
        <v>772</v>
      </c>
      <c r="G49" s="1921"/>
      <c r="H49" s="1336">
        <f>교통휴양시설팀!H152</f>
        <v>64392</v>
      </c>
      <c r="I49" s="1336">
        <f>교통휴양시설팀!I152</f>
        <v>61465</v>
      </c>
      <c r="J49" s="1344">
        <f t="shared" si="0"/>
        <v>2927</v>
      </c>
    </row>
    <row r="50" spans="1:10" ht="18" customHeight="1">
      <c r="A50" s="944"/>
      <c r="B50" s="461"/>
      <c r="C50" s="1895"/>
      <c r="D50" s="1896"/>
      <c r="E50" s="1895"/>
      <c r="F50" s="1897"/>
      <c r="G50" s="1898" t="s">
        <v>1513</v>
      </c>
      <c r="H50" s="324">
        <f>교통휴양시설팀!H153</f>
        <v>64392</v>
      </c>
      <c r="I50" s="324">
        <f>교통휴양시설팀!I153</f>
        <v>61465</v>
      </c>
      <c r="J50" s="1347">
        <f>H50-I50</f>
        <v>2927</v>
      </c>
    </row>
    <row r="51" spans="1:10" s="1337" customFormat="1" ht="18" customHeight="1">
      <c r="A51" s="1889"/>
      <c r="B51" s="1891"/>
      <c r="C51" s="1893"/>
      <c r="D51" s="1892"/>
      <c r="E51" s="1893"/>
      <c r="F51" s="1919" t="s">
        <v>775</v>
      </c>
      <c r="G51" s="1921"/>
      <c r="H51" s="1336">
        <f>교통휴양시설팀!H162</f>
        <v>198790</v>
      </c>
      <c r="I51" s="1336">
        <f>교통휴양시설팀!I162</f>
        <v>186407</v>
      </c>
      <c r="J51" s="1344">
        <f t="shared" si="0"/>
        <v>12383</v>
      </c>
    </row>
    <row r="52" spans="1:10" ht="18" customHeight="1">
      <c r="A52" s="944"/>
      <c r="B52" s="461"/>
      <c r="C52" s="1895"/>
      <c r="D52" s="1896"/>
      <c r="E52" s="1895"/>
      <c r="F52" s="1897"/>
      <c r="G52" s="1898" t="s">
        <v>1514</v>
      </c>
      <c r="H52" s="324">
        <f>교통휴양시설팀!H163</f>
        <v>38145</v>
      </c>
      <c r="I52" s="324">
        <f>교통휴양시설팀!I163</f>
        <v>25372</v>
      </c>
      <c r="J52" s="1347">
        <f t="shared" si="0"/>
        <v>12773</v>
      </c>
    </row>
    <row r="53" spans="1:10" ht="18" customHeight="1">
      <c r="A53" s="944"/>
      <c r="B53" s="461"/>
      <c r="C53" s="1895"/>
      <c r="D53" s="1896"/>
      <c r="E53" s="1895"/>
      <c r="F53" s="1897"/>
      <c r="G53" s="1898" t="s">
        <v>2620</v>
      </c>
      <c r="H53" s="324">
        <f>교통휴양시설팀!H174</f>
        <v>500</v>
      </c>
      <c r="I53" s="324">
        <f>교통휴양시설팀!I174</f>
        <v>500</v>
      </c>
      <c r="J53" s="1349">
        <f>교통휴양시설팀!J174</f>
        <v>0</v>
      </c>
    </row>
    <row r="54" spans="1:10" ht="18" customHeight="1">
      <c r="A54" s="944"/>
      <c r="B54" s="461"/>
      <c r="C54" s="1895"/>
      <c r="D54" s="1896"/>
      <c r="E54" s="1895"/>
      <c r="F54" s="1897"/>
      <c r="G54" s="1898" t="s">
        <v>1515</v>
      </c>
      <c r="H54" s="324">
        <f>교통휴양시설팀!H176</f>
        <v>26730</v>
      </c>
      <c r="I54" s="324">
        <f>교통휴양시설팀!I176</f>
        <v>57380</v>
      </c>
      <c r="J54" s="1347">
        <f t="shared" si="0"/>
        <v>-30650</v>
      </c>
    </row>
    <row r="55" spans="1:10" ht="18" customHeight="1">
      <c r="A55" s="944"/>
      <c r="B55" s="461"/>
      <c r="C55" s="1895"/>
      <c r="D55" s="1896"/>
      <c r="E55" s="1895"/>
      <c r="F55" s="1897"/>
      <c r="G55" s="1898" t="s">
        <v>1516</v>
      </c>
      <c r="H55" s="324">
        <f>교통휴양시설팀!H183</f>
        <v>13320</v>
      </c>
      <c r="I55" s="324">
        <f>교통휴양시설팀!I183</f>
        <v>9180</v>
      </c>
      <c r="J55" s="1347">
        <f t="shared" si="0"/>
        <v>4140</v>
      </c>
    </row>
    <row r="56" spans="1:10" ht="18" customHeight="1">
      <c r="A56" s="944"/>
      <c r="B56" s="461"/>
      <c r="C56" s="1895"/>
      <c r="D56" s="1896"/>
      <c r="E56" s="1895"/>
      <c r="F56" s="1897"/>
      <c r="G56" s="1898" t="s">
        <v>1517</v>
      </c>
      <c r="H56" s="324">
        <f>교통휴양시설팀!H188</f>
        <v>2960</v>
      </c>
      <c r="I56" s="324">
        <f>교통휴양시설팀!I188</f>
        <v>2760</v>
      </c>
      <c r="J56" s="1347">
        <f t="shared" si="0"/>
        <v>200</v>
      </c>
    </row>
    <row r="57" spans="1:10" ht="18" customHeight="1">
      <c r="A57" s="944"/>
      <c r="B57" s="461"/>
      <c r="C57" s="1895"/>
      <c r="D57" s="1896"/>
      <c r="E57" s="1895"/>
      <c r="F57" s="1897"/>
      <c r="G57" s="1898" t="s">
        <v>1518</v>
      </c>
      <c r="H57" s="324">
        <f>교통휴양시설팀!H191</f>
        <v>115536</v>
      </c>
      <c r="I57" s="324">
        <f>교통휴양시설팀!I191</f>
        <v>89136</v>
      </c>
      <c r="J57" s="1347">
        <f t="shared" si="0"/>
        <v>26400</v>
      </c>
    </row>
    <row r="58" spans="1:10" ht="18" customHeight="1">
      <c r="A58" s="944"/>
      <c r="B58" s="461"/>
      <c r="C58" s="1895"/>
      <c r="D58" s="1896"/>
      <c r="E58" s="1895"/>
      <c r="F58" s="1897"/>
      <c r="G58" s="1898" t="s">
        <v>1519</v>
      </c>
      <c r="H58" s="324">
        <f>교통휴양시설팀!H196</f>
        <v>1599</v>
      </c>
      <c r="I58" s="324">
        <f>교통휴양시설팀!I196</f>
        <v>2079</v>
      </c>
      <c r="J58" s="1347">
        <f t="shared" si="0"/>
        <v>-480</v>
      </c>
    </row>
    <row r="59" spans="1:10" s="1337" customFormat="1" ht="18" customHeight="1">
      <c r="A59" s="1889"/>
      <c r="B59" s="1891"/>
      <c r="C59" s="1893"/>
      <c r="D59" s="1892"/>
      <c r="E59" s="1893"/>
      <c r="F59" s="1919" t="s">
        <v>776</v>
      </c>
      <c r="G59" s="1921"/>
      <c r="H59" s="1336">
        <f>교통휴양시설팀!H199</f>
        <v>2570</v>
      </c>
      <c r="I59" s="1336">
        <f>교통휴양시설팀!I199</f>
        <v>2910</v>
      </c>
      <c r="J59" s="1344">
        <f t="shared" si="0"/>
        <v>-340</v>
      </c>
    </row>
    <row r="60" spans="1:10" ht="18" customHeight="1">
      <c r="A60" s="944"/>
      <c r="B60" s="461"/>
      <c r="C60" s="1895"/>
      <c r="D60" s="1896"/>
      <c r="E60" s="1895"/>
      <c r="F60" s="1897"/>
      <c r="G60" s="1898" t="s">
        <v>1520</v>
      </c>
      <c r="H60" s="324">
        <f>교통휴양시설팀!H200</f>
        <v>2570</v>
      </c>
      <c r="I60" s="324">
        <f>교통휴양시설팀!I200</f>
        <v>2910</v>
      </c>
      <c r="J60" s="1349">
        <f>H60-I60</f>
        <v>-340</v>
      </c>
    </row>
    <row r="61" spans="1:10" s="1337" customFormat="1" ht="18" customHeight="1">
      <c r="A61" s="1889"/>
      <c r="B61" s="1891"/>
      <c r="C61" s="1893"/>
      <c r="D61" s="1892"/>
      <c r="E61" s="1893"/>
      <c r="F61" s="1919" t="s">
        <v>777</v>
      </c>
      <c r="G61" s="1921"/>
      <c r="H61" s="1336">
        <f>교통휴양시설팀!H203</f>
        <v>3000</v>
      </c>
      <c r="I61" s="1336">
        <f>교통휴양시설팀!I203</f>
        <v>2100</v>
      </c>
      <c r="J61" s="1344">
        <f t="shared" si="0"/>
        <v>900</v>
      </c>
    </row>
    <row r="62" spans="1:10" ht="18" customHeight="1">
      <c r="A62" s="944"/>
      <c r="B62" s="461"/>
      <c r="C62" s="1895"/>
      <c r="D62" s="1896"/>
      <c r="E62" s="1899"/>
      <c r="F62" s="1361"/>
      <c r="G62" s="1901" t="s">
        <v>1522</v>
      </c>
      <c r="H62" s="324">
        <f>교통휴양시설팀!H204</f>
        <v>3000</v>
      </c>
      <c r="I62" s="324">
        <f>교통휴양시설팀!I204</f>
        <v>2100</v>
      </c>
      <c r="J62" s="1349">
        <f>H62-I62</f>
        <v>900</v>
      </c>
    </row>
    <row r="63" spans="1:10" s="1337" customFormat="1" ht="18" customHeight="1">
      <c r="A63" s="1889"/>
      <c r="B63" s="1891"/>
      <c r="C63" s="1893"/>
      <c r="D63" s="1892"/>
      <c r="E63" s="1919" t="s">
        <v>782</v>
      </c>
      <c r="F63" s="1920"/>
      <c r="G63" s="1921"/>
      <c r="H63" s="1336">
        <f>H64</f>
        <v>30672</v>
      </c>
      <c r="I63" s="1336">
        <f>I64</f>
        <v>20672</v>
      </c>
      <c r="J63" s="1344">
        <f t="shared" si="0"/>
        <v>10000</v>
      </c>
    </row>
    <row r="64" spans="1:10" s="1337" customFormat="1" ht="18" customHeight="1">
      <c r="A64" s="1889"/>
      <c r="B64" s="1891"/>
      <c r="C64" s="1893"/>
      <c r="D64" s="1893"/>
      <c r="E64" s="1903"/>
      <c r="F64" s="1919" t="s">
        <v>773</v>
      </c>
      <c r="G64" s="1921"/>
      <c r="H64" s="1336">
        <f>교통휴양시설팀!H208</f>
        <v>30672</v>
      </c>
      <c r="I64" s="1336">
        <f>교통휴양시설팀!I208</f>
        <v>20672</v>
      </c>
      <c r="J64" s="1344">
        <f t="shared" si="0"/>
        <v>10000</v>
      </c>
    </row>
    <row r="65" spans="1:10" ht="18" customHeight="1">
      <c r="A65" s="944"/>
      <c r="B65" s="461"/>
      <c r="C65" s="1896"/>
      <c r="D65" s="1899"/>
      <c r="E65" s="1899"/>
      <c r="F65" s="1361"/>
      <c r="G65" s="1901" t="s">
        <v>1524</v>
      </c>
      <c r="H65" s="324">
        <f>교통휴양시설팀!H209</f>
        <v>30672</v>
      </c>
      <c r="I65" s="324">
        <f>교통휴양시설팀!I209</f>
        <v>20672</v>
      </c>
      <c r="J65" s="1349">
        <f>H65-I65</f>
        <v>10000</v>
      </c>
    </row>
    <row r="66" spans="1:10" s="1337" customFormat="1" ht="18" customHeight="1">
      <c r="A66" s="1889"/>
      <c r="B66" s="1891"/>
      <c r="C66" s="1915" t="s">
        <v>822</v>
      </c>
      <c r="D66" s="1916"/>
      <c r="E66" s="1916"/>
      <c r="F66" s="1916"/>
      <c r="G66" s="1917"/>
      <c r="H66" s="1340">
        <f>H67+H87+H103</f>
        <v>1999638</v>
      </c>
      <c r="I66" s="1340">
        <f>I67+I87+I103</f>
        <v>2583748</v>
      </c>
      <c r="J66" s="1348">
        <f t="shared" si="0"/>
        <v>-584110</v>
      </c>
    </row>
    <row r="67" spans="1:10" s="1337" customFormat="1" ht="18" customHeight="1">
      <c r="A67" s="1889"/>
      <c r="B67" s="1891"/>
      <c r="C67" s="1892"/>
      <c r="D67" s="1919" t="s">
        <v>1781</v>
      </c>
      <c r="E67" s="1920"/>
      <c r="F67" s="1920"/>
      <c r="G67" s="1921"/>
      <c r="H67" s="1335">
        <f>H68+H81</f>
        <v>1029364</v>
      </c>
      <c r="I67" s="1335">
        <f>I68+I81</f>
        <v>1254794</v>
      </c>
      <c r="J67" s="1344">
        <f t="shared" si="0"/>
        <v>-225430</v>
      </c>
    </row>
    <row r="68" spans="1:10" s="1337" customFormat="1" ht="18" customHeight="1">
      <c r="A68" s="1889"/>
      <c r="B68" s="1891"/>
      <c r="C68" s="1893"/>
      <c r="D68" s="1894"/>
      <c r="E68" s="1919" t="s">
        <v>783</v>
      </c>
      <c r="F68" s="1920"/>
      <c r="G68" s="1921"/>
      <c r="H68" s="1336">
        <f>H69+H71+H77+H79</f>
        <v>958110</v>
      </c>
      <c r="I68" s="1336">
        <f>I69+I71+I77+I79</f>
        <v>1183390</v>
      </c>
      <c r="J68" s="1344">
        <f t="shared" si="0"/>
        <v>-225280</v>
      </c>
    </row>
    <row r="69" spans="1:10" s="1337" customFormat="1" ht="18" customHeight="1">
      <c r="A69" s="1889"/>
      <c r="B69" s="1891"/>
      <c r="C69" s="1893"/>
      <c r="D69" s="1892"/>
      <c r="E69" s="1894"/>
      <c r="F69" s="1919" t="s">
        <v>772</v>
      </c>
      <c r="G69" s="1921"/>
      <c r="H69" s="1336">
        <f>체육시설팀!H9</f>
        <v>171587</v>
      </c>
      <c r="I69" s="1336">
        <f>체육시설팀!I9</f>
        <v>441033</v>
      </c>
      <c r="J69" s="1344">
        <f t="shared" si="0"/>
        <v>-269446</v>
      </c>
    </row>
    <row r="70" spans="1:10" ht="18" customHeight="1">
      <c r="A70" s="944"/>
      <c r="B70" s="461"/>
      <c r="C70" s="1895"/>
      <c r="D70" s="1896"/>
      <c r="E70" s="1895"/>
      <c r="F70" s="1897"/>
      <c r="G70" s="1898" t="s">
        <v>1513</v>
      </c>
      <c r="H70" s="324">
        <f>체육시설팀!H12</f>
        <v>171587</v>
      </c>
      <c r="I70" s="324">
        <f>체육시설팀!I12</f>
        <v>26153</v>
      </c>
      <c r="J70" s="1349">
        <f>H70-I70</f>
        <v>145434</v>
      </c>
    </row>
    <row r="71" spans="1:10" s="1337" customFormat="1" ht="18" customHeight="1">
      <c r="A71" s="1889"/>
      <c r="B71" s="1891"/>
      <c r="C71" s="1893"/>
      <c r="D71" s="1892"/>
      <c r="E71" s="1893"/>
      <c r="F71" s="1919" t="s">
        <v>775</v>
      </c>
      <c r="G71" s="1921"/>
      <c r="H71" s="1336">
        <f>체육시설팀!H22</f>
        <v>751243</v>
      </c>
      <c r="I71" s="1336">
        <f>체육시설팀!I22</f>
        <v>702477</v>
      </c>
      <c r="J71" s="1344">
        <f t="shared" si="0"/>
        <v>48766</v>
      </c>
    </row>
    <row r="72" spans="1:10" ht="18" customHeight="1">
      <c r="A72" s="944"/>
      <c r="B72" s="461"/>
      <c r="C72" s="1895"/>
      <c r="D72" s="1896"/>
      <c r="E72" s="1895"/>
      <c r="F72" s="1897"/>
      <c r="G72" s="1898" t="s">
        <v>1514</v>
      </c>
      <c r="H72" s="324">
        <f>체육시설팀!H23</f>
        <v>23800</v>
      </c>
      <c r="I72" s="324">
        <f>체육시설팀!I23</f>
        <v>33850</v>
      </c>
      <c r="J72" s="1349">
        <f t="shared" si="0"/>
        <v>-10050</v>
      </c>
    </row>
    <row r="73" spans="1:10" ht="18" customHeight="1">
      <c r="A73" s="944"/>
      <c r="B73" s="461"/>
      <c r="C73" s="1895"/>
      <c r="D73" s="1896"/>
      <c r="E73" s="1895"/>
      <c r="F73" s="1897"/>
      <c r="G73" s="1898" t="s">
        <v>1515</v>
      </c>
      <c r="H73" s="324">
        <f>체육시설팀!H41</f>
        <v>122198</v>
      </c>
      <c r="I73" s="324">
        <f>체육시설팀!I41</f>
        <v>122292</v>
      </c>
      <c r="J73" s="1349">
        <f t="shared" si="0"/>
        <v>-94</v>
      </c>
    </row>
    <row r="74" spans="1:10" ht="18" customHeight="1">
      <c r="A74" s="944"/>
      <c r="B74" s="461"/>
      <c r="C74" s="1895"/>
      <c r="D74" s="1896"/>
      <c r="E74" s="1895"/>
      <c r="F74" s="1897"/>
      <c r="G74" s="1898" t="s">
        <v>1516</v>
      </c>
      <c r="H74" s="324">
        <f>체육시설팀!H69</f>
        <v>8100</v>
      </c>
      <c r="I74" s="324">
        <f>체육시설팀!I69</f>
        <v>5076</v>
      </c>
      <c r="J74" s="1349">
        <f t="shared" si="0"/>
        <v>3024</v>
      </c>
    </row>
    <row r="75" spans="1:10" ht="18" customHeight="1">
      <c r="A75" s="944"/>
      <c r="B75" s="461"/>
      <c r="C75" s="1895"/>
      <c r="D75" s="1896"/>
      <c r="E75" s="1895"/>
      <c r="F75" s="1897"/>
      <c r="G75" s="1898" t="s">
        <v>1517</v>
      </c>
      <c r="H75" s="324">
        <f>체육시설팀!H72</f>
        <v>33470</v>
      </c>
      <c r="I75" s="324">
        <f>체육시설팀!I72</f>
        <v>33660</v>
      </c>
      <c r="J75" s="1349">
        <f t="shared" si="0"/>
        <v>-190</v>
      </c>
    </row>
    <row r="76" spans="1:10" ht="18" customHeight="1">
      <c r="A76" s="944"/>
      <c r="B76" s="461"/>
      <c r="C76" s="1895"/>
      <c r="D76" s="1896"/>
      <c r="E76" s="1895"/>
      <c r="F76" s="1897"/>
      <c r="G76" s="1898" t="s">
        <v>1518</v>
      </c>
      <c r="H76" s="324">
        <f>체육시설팀!H82</f>
        <v>563675</v>
      </c>
      <c r="I76" s="324">
        <f>체육시설팀!I82</f>
        <v>507599</v>
      </c>
      <c r="J76" s="1349">
        <f t="shared" si="0"/>
        <v>56076</v>
      </c>
    </row>
    <row r="77" spans="1:10" s="1337" customFormat="1" ht="18" customHeight="1">
      <c r="A77" s="1889"/>
      <c r="B77" s="1891"/>
      <c r="C77" s="1893"/>
      <c r="D77" s="1892"/>
      <c r="E77" s="1893"/>
      <c r="F77" s="1919" t="s">
        <v>776</v>
      </c>
      <c r="G77" s="1921"/>
      <c r="H77" s="1336">
        <f>체육시설팀!H92</f>
        <v>23580</v>
      </c>
      <c r="I77" s="1336">
        <f>체육시설팀!I92</f>
        <v>28180</v>
      </c>
      <c r="J77" s="1344">
        <f t="shared" si="0"/>
        <v>-4600</v>
      </c>
    </row>
    <row r="78" spans="1:10" ht="18" customHeight="1">
      <c r="A78" s="944"/>
      <c r="B78" s="461"/>
      <c r="C78" s="1895"/>
      <c r="D78" s="1896"/>
      <c r="E78" s="1895"/>
      <c r="F78" s="1897"/>
      <c r="G78" s="1898" t="s">
        <v>1520</v>
      </c>
      <c r="H78" s="324">
        <f>체육시설팀!H93</f>
        <v>23580</v>
      </c>
      <c r="I78" s="324">
        <f>체육시설팀!I93</f>
        <v>28180</v>
      </c>
      <c r="J78" s="1349">
        <f>H78-I78</f>
        <v>-4600</v>
      </c>
    </row>
    <row r="79" spans="1:10" s="1337" customFormat="1" ht="18" customHeight="1">
      <c r="A79" s="1889"/>
      <c r="B79" s="1891"/>
      <c r="C79" s="1893"/>
      <c r="D79" s="1892"/>
      <c r="E79" s="1893"/>
      <c r="F79" s="1919" t="s">
        <v>777</v>
      </c>
      <c r="G79" s="1921"/>
      <c r="H79" s="1336">
        <f>체육시설팀!H96</f>
        <v>11700</v>
      </c>
      <c r="I79" s="1336">
        <f>체육시설팀!I96</f>
        <v>11700</v>
      </c>
      <c r="J79" s="1344">
        <f t="shared" si="0"/>
        <v>0</v>
      </c>
    </row>
    <row r="80" spans="1:10" ht="18" customHeight="1">
      <c r="A80" s="944"/>
      <c r="B80" s="461"/>
      <c r="C80" s="1895"/>
      <c r="D80" s="1896"/>
      <c r="E80" s="1895"/>
      <c r="F80" s="1897"/>
      <c r="G80" s="1898" t="s">
        <v>1522</v>
      </c>
      <c r="H80" s="324">
        <f>체육시설팀!H97</f>
        <v>11700</v>
      </c>
      <c r="I80" s="324">
        <f>체육시설팀!I97</f>
        <v>11700</v>
      </c>
      <c r="J80" s="1349">
        <f>H80-I80</f>
        <v>0</v>
      </c>
    </row>
    <row r="81" spans="1:10" s="1337" customFormat="1" ht="18" customHeight="1">
      <c r="A81" s="1889"/>
      <c r="B81" s="1891"/>
      <c r="C81" s="1893"/>
      <c r="D81" s="1892"/>
      <c r="E81" s="1919" t="s">
        <v>784</v>
      </c>
      <c r="F81" s="1920"/>
      <c r="G81" s="1921"/>
      <c r="H81" s="1336">
        <f>H82+H85</f>
        <v>71254</v>
      </c>
      <c r="I81" s="1336">
        <f>I82+I85</f>
        <v>71404</v>
      </c>
      <c r="J81" s="1344">
        <f t="shared" si="0"/>
        <v>-150</v>
      </c>
    </row>
    <row r="82" spans="1:10" s="1337" customFormat="1" ht="18" customHeight="1">
      <c r="A82" s="1889"/>
      <c r="B82" s="1891"/>
      <c r="C82" s="1893"/>
      <c r="D82" s="1892"/>
      <c r="E82" s="1894"/>
      <c r="F82" s="1919" t="s">
        <v>785</v>
      </c>
      <c r="G82" s="1921"/>
      <c r="H82" s="1336">
        <f>체육시설팀!H104</f>
        <v>10354</v>
      </c>
      <c r="I82" s="1336">
        <f>체육시설팀!I104</f>
        <v>10354</v>
      </c>
      <c r="J82" s="1344">
        <f t="shared" si="0"/>
        <v>0</v>
      </c>
    </row>
    <row r="83" spans="1:10" ht="18" customHeight="1">
      <c r="A83" s="944"/>
      <c r="B83" s="461"/>
      <c r="C83" s="1895"/>
      <c r="D83" s="1896"/>
      <c r="E83" s="1895"/>
      <c r="F83" s="1897"/>
      <c r="G83" s="1898" t="s">
        <v>1525</v>
      </c>
      <c r="H83" s="324">
        <f>체육시설팀!H105</f>
        <v>1000</v>
      </c>
      <c r="I83" s="324">
        <f>체육시설팀!I105</f>
        <v>1000</v>
      </c>
      <c r="J83" s="1349">
        <f t="shared" si="0"/>
        <v>0</v>
      </c>
    </row>
    <row r="84" spans="1:10" ht="18" customHeight="1">
      <c r="A84" s="944"/>
      <c r="B84" s="461"/>
      <c r="C84" s="1895"/>
      <c r="D84" s="1896"/>
      <c r="E84" s="1895"/>
      <c r="F84" s="1897"/>
      <c r="G84" s="1898" t="s">
        <v>1526</v>
      </c>
      <c r="H84" s="324">
        <f>체육시설팀!H107</f>
        <v>9354</v>
      </c>
      <c r="I84" s="324">
        <f>체육시설팀!I107</f>
        <v>9354</v>
      </c>
      <c r="J84" s="1349">
        <f t="shared" si="0"/>
        <v>0</v>
      </c>
    </row>
    <row r="85" spans="1:10" s="1337" customFormat="1" ht="18" customHeight="1">
      <c r="A85" s="1889"/>
      <c r="B85" s="1891"/>
      <c r="C85" s="1893"/>
      <c r="D85" s="1893"/>
      <c r="E85" s="1893"/>
      <c r="F85" s="1919" t="s">
        <v>773</v>
      </c>
      <c r="G85" s="1921"/>
      <c r="H85" s="1336">
        <f>체육시설팀!H113</f>
        <v>60900</v>
      </c>
      <c r="I85" s="1336">
        <f>체육시설팀!I113</f>
        <v>61050</v>
      </c>
      <c r="J85" s="1344">
        <f t="shared" si="0"/>
        <v>-150</v>
      </c>
    </row>
    <row r="86" spans="1:10" ht="18" customHeight="1">
      <c r="A86" s="944"/>
      <c r="B86" s="461"/>
      <c r="C86" s="1895"/>
      <c r="D86" s="1895"/>
      <c r="E86" s="1899"/>
      <c r="F86" s="1361"/>
      <c r="G86" s="1901" t="s">
        <v>1524</v>
      </c>
      <c r="H86" s="324">
        <f>체육시설팀!H114</f>
        <v>60900</v>
      </c>
      <c r="I86" s="324">
        <f>체육시설팀!I114</f>
        <v>61050</v>
      </c>
      <c r="J86" s="1349">
        <f>H86-I86</f>
        <v>-150</v>
      </c>
    </row>
    <row r="87" spans="1:10" s="1337" customFormat="1" ht="18" customHeight="1">
      <c r="A87" s="1889"/>
      <c r="B87" s="1891"/>
      <c r="C87" s="1892"/>
      <c r="D87" s="1919" t="s">
        <v>1782</v>
      </c>
      <c r="E87" s="1920"/>
      <c r="F87" s="1920"/>
      <c r="G87" s="1921"/>
      <c r="H87" s="1335">
        <f>H88+H97</f>
        <v>745283</v>
      </c>
      <c r="I87" s="1335">
        <f>I88+I97</f>
        <v>1112544</v>
      </c>
      <c r="J87" s="1344">
        <f t="shared" ref="J87" si="2">H87-I87</f>
        <v>-367261</v>
      </c>
    </row>
    <row r="88" spans="1:10" s="1337" customFormat="1" ht="18" customHeight="1">
      <c r="A88" s="1889"/>
      <c r="B88" s="1891"/>
      <c r="C88" s="1893"/>
      <c r="D88" s="1893"/>
      <c r="E88" s="1919" t="s">
        <v>786</v>
      </c>
      <c r="F88" s="1920"/>
      <c r="G88" s="1921"/>
      <c r="H88" s="1336">
        <f>H89+H91</f>
        <v>673743</v>
      </c>
      <c r="I88" s="1336">
        <f>I89+I91</f>
        <v>1038366</v>
      </c>
      <c r="J88" s="1344">
        <f t="shared" si="0"/>
        <v>-364623</v>
      </c>
    </row>
    <row r="89" spans="1:10" s="1337" customFormat="1" ht="18" customHeight="1">
      <c r="A89" s="1889"/>
      <c r="B89" s="1891"/>
      <c r="C89" s="1893"/>
      <c r="D89" s="1892"/>
      <c r="E89" s="1894"/>
      <c r="F89" s="1919" t="s">
        <v>772</v>
      </c>
      <c r="G89" s="1921"/>
      <c r="H89" s="1336">
        <f>체육시설팀!H137</f>
        <v>156863</v>
      </c>
      <c r="I89" s="1336">
        <f>체육시설팀!I137</f>
        <v>546495</v>
      </c>
      <c r="J89" s="1344">
        <f t="shared" si="0"/>
        <v>-389632</v>
      </c>
    </row>
    <row r="90" spans="1:10" ht="18" customHeight="1">
      <c r="A90" s="944"/>
      <c r="B90" s="461"/>
      <c r="C90" s="1895"/>
      <c r="D90" s="1896"/>
      <c r="E90" s="1895"/>
      <c r="F90" s="1897"/>
      <c r="G90" s="1898" t="s">
        <v>1513</v>
      </c>
      <c r="H90" s="324">
        <f>체육시설팀!H139</f>
        <v>156863</v>
      </c>
      <c r="I90" s="324">
        <f>체육시설팀!I139</f>
        <v>212585</v>
      </c>
      <c r="J90" s="1349">
        <f>H90-I90</f>
        <v>-55722</v>
      </c>
    </row>
    <row r="91" spans="1:10" s="1337" customFormat="1" ht="18" customHeight="1">
      <c r="A91" s="1889"/>
      <c r="B91" s="1891"/>
      <c r="C91" s="1893"/>
      <c r="D91" s="1892"/>
      <c r="E91" s="1893"/>
      <c r="F91" s="1919" t="s">
        <v>775</v>
      </c>
      <c r="G91" s="1921"/>
      <c r="H91" s="1336">
        <f>체육시설팀!H150</f>
        <v>516880</v>
      </c>
      <c r="I91" s="1336">
        <f>체육시설팀!I150</f>
        <v>491871</v>
      </c>
      <c r="J91" s="1344">
        <f t="shared" si="0"/>
        <v>25009</v>
      </c>
    </row>
    <row r="92" spans="1:10" ht="18" customHeight="1">
      <c r="A92" s="944"/>
      <c r="B92" s="461"/>
      <c r="C92" s="1895"/>
      <c r="D92" s="1896"/>
      <c r="E92" s="1896"/>
      <c r="F92" s="1897"/>
      <c r="G92" s="1901" t="s">
        <v>1514</v>
      </c>
      <c r="H92" s="324">
        <f>체육시설팀!H151</f>
        <v>25660</v>
      </c>
      <c r="I92" s="324">
        <f>체육시설팀!I151</f>
        <v>34924</v>
      </c>
      <c r="J92" s="1349">
        <f t="shared" si="0"/>
        <v>-9264</v>
      </c>
    </row>
    <row r="93" spans="1:10" ht="18" customHeight="1">
      <c r="A93" s="944"/>
      <c r="B93" s="461"/>
      <c r="C93" s="1895"/>
      <c r="D93" s="1896"/>
      <c r="E93" s="1896"/>
      <c r="F93" s="1897"/>
      <c r="G93" s="1901" t="s">
        <v>1515</v>
      </c>
      <c r="H93" s="324">
        <f>체육시설팀!H169</f>
        <v>63933</v>
      </c>
      <c r="I93" s="324">
        <f>체육시설팀!I169</f>
        <v>62996</v>
      </c>
      <c r="J93" s="1349">
        <f t="shared" si="0"/>
        <v>937</v>
      </c>
    </row>
    <row r="94" spans="1:10" ht="18" customHeight="1">
      <c r="A94" s="944"/>
      <c r="B94" s="461"/>
      <c r="C94" s="1895"/>
      <c r="D94" s="1896"/>
      <c r="E94" s="1896"/>
      <c r="F94" s="1897"/>
      <c r="G94" s="1901" t="s">
        <v>1516</v>
      </c>
      <c r="H94" s="324">
        <f>체육시설팀!H189</f>
        <v>5112</v>
      </c>
      <c r="I94" s="324">
        <f>체육시설팀!I189</f>
        <v>5112</v>
      </c>
      <c r="J94" s="1349">
        <f t="shared" si="0"/>
        <v>0</v>
      </c>
    </row>
    <row r="95" spans="1:10" ht="18" customHeight="1">
      <c r="A95" s="944"/>
      <c r="B95" s="461"/>
      <c r="C95" s="1895"/>
      <c r="D95" s="1896"/>
      <c r="E95" s="1896"/>
      <c r="F95" s="1897"/>
      <c r="G95" s="1901" t="s">
        <v>1517</v>
      </c>
      <c r="H95" s="324">
        <f>체육시설팀!H192</f>
        <v>7640</v>
      </c>
      <c r="I95" s="324">
        <f>체육시설팀!I192</f>
        <v>10940</v>
      </c>
      <c r="J95" s="1349">
        <f t="shared" si="0"/>
        <v>-3300</v>
      </c>
    </row>
    <row r="96" spans="1:10" ht="18" customHeight="1">
      <c r="A96" s="944"/>
      <c r="B96" s="461"/>
      <c r="C96" s="1895"/>
      <c r="D96" s="1896"/>
      <c r="E96" s="1896"/>
      <c r="F96" s="1897"/>
      <c r="G96" s="1901" t="s">
        <v>1518</v>
      </c>
      <c r="H96" s="324">
        <f>체육시설팀!H196</f>
        <v>414535</v>
      </c>
      <c r="I96" s="324">
        <f>체육시설팀!I196</f>
        <v>377899</v>
      </c>
      <c r="J96" s="1349">
        <f t="shared" si="0"/>
        <v>36636</v>
      </c>
    </row>
    <row r="97" spans="1:10" s="1337" customFormat="1" ht="18" customHeight="1">
      <c r="A97" s="1889"/>
      <c r="B97" s="1891"/>
      <c r="C97" s="1893"/>
      <c r="D97" s="1892"/>
      <c r="E97" s="1919" t="s">
        <v>787</v>
      </c>
      <c r="F97" s="1920"/>
      <c r="G97" s="1921"/>
      <c r="H97" s="1336">
        <f>H98+H101</f>
        <v>71540</v>
      </c>
      <c r="I97" s="1336">
        <f>I98+I101</f>
        <v>74178</v>
      </c>
      <c r="J97" s="1344">
        <f t="shared" si="0"/>
        <v>-2638</v>
      </c>
    </row>
    <row r="98" spans="1:10" s="1337" customFormat="1" ht="18" customHeight="1">
      <c r="A98" s="1889"/>
      <c r="B98" s="1891"/>
      <c r="C98" s="1893"/>
      <c r="D98" s="1892"/>
      <c r="E98" s="1894"/>
      <c r="F98" s="1919" t="s">
        <v>785</v>
      </c>
      <c r="G98" s="1921"/>
      <c r="H98" s="1336">
        <f>체육시설팀!H208</f>
        <v>7040</v>
      </c>
      <c r="I98" s="1336">
        <f>체육시설팀!I208</f>
        <v>9278</v>
      </c>
      <c r="J98" s="1344">
        <f t="shared" si="0"/>
        <v>-2238</v>
      </c>
    </row>
    <row r="99" spans="1:10" ht="18" customHeight="1">
      <c r="A99" s="944"/>
      <c r="B99" s="461"/>
      <c r="C99" s="1895"/>
      <c r="D99" s="1896"/>
      <c r="E99" s="1895"/>
      <c r="F99" s="1897"/>
      <c r="G99" s="1898" t="s">
        <v>1525</v>
      </c>
      <c r="H99" s="324">
        <f>체육시설팀!H209</f>
        <v>800</v>
      </c>
      <c r="I99" s="324">
        <f>체육시설팀!I209</f>
        <v>926</v>
      </c>
      <c r="J99" s="1349">
        <f t="shared" si="0"/>
        <v>-126</v>
      </c>
    </row>
    <row r="100" spans="1:10" ht="18" customHeight="1">
      <c r="A100" s="944"/>
      <c r="B100" s="461"/>
      <c r="C100" s="1895"/>
      <c r="D100" s="1896"/>
      <c r="E100" s="1895"/>
      <c r="F100" s="1897"/>
      <c r="G100" s="1898" t="s">
        <v>1526</v>
      </c>
      <c r="H100" s="324">
        <f>체육시설팀!H211</f>
        <v>6240</v>
      </c>
      <c r="I100" s="324">
        <f>체육시설팀!I211</f>
        <v>8352</v>
      </c>
      <c r="J100" s="1349">
        <f t="shared" si="0"/>
        <v>-2112</v>
      </c>
    </row>
    <row r="101" spans="1:10" s="1337" customFormat="1" ht="18" customHeight="1">
      <c r="A101" s="1889"/>
      <c r="B101" s="1891"/>
      <c r="C101" s="1893"/>
      <c r="D101" s="1893"/>
      <c r="E101" s="1893"/>
      <c r="F101" s="1919" t="s">
        <v>773</v>
      </c>
      <c r="G101" s="1921"/>
      <c r="H101" s="1336">
        <f>체육시설팀!H215</f>
        <v>64500</v>
      </c>
      <c r="I101" s="1336">
        <f>체육시설팀!I215</f>
        <v>64900</v>
      </c>
      <c r="J101" s="1344">
        <f t="shared" si="0"/>
        <v>-400</v>
      </c>
    </row>
    <row r="102" spans="1:10" ht="18" customHeight="1">
      <c r="A102" s="944"/>
      <c r="B102" s="461"/>
      <c r="C102" s="1895"/>
      <c r="D102" s="1895"/>
      <c r="E102" s="1899"/>
      <c r="F102" s="1361"/>
      <c r="G102" s="1901" t="s">
        <v>1524</v>
      </c>
      <c r="H102" s="324">
        <f>체육시설팀!H216</f>
        <v>64500</v>
      </c>
      <c r="I102" s="324">
        <f>체육시설팀!I216</f>
        <v>64900</v>
      </c>
      <c r="J102" s="1349">
        <f>H102-I102</f>
        <v>-400</v>
      </c>
    </row>
    <row r="103" spans="1:10" s="1337" customFormat="1" ht="18" customHeight="1">
      <c r="A103" s="1889"/>
      <c r="B103" s="1891"/>
      <c r="C103" s="1892"/>
      <c r="D103" s="1919" t="s">
        <v>2505</v>
      </c>
      <c r="E103" s="1920"/>
      <c r="F103" s="1920"/>
      <c r="G103" s="1921"/>
      <c r="H103" s="1335">
        <f>H104+H112</f>
        <v>224991</v>
      </c>
      <c r="I103" s="1335">
        <f>I104+I112</f>
        <v>216410</v>
      </c>
      <c r="J103" s="1344">
        <f t="shared" ref="J103" si="3">H103-I103</f>
        <v>8581</v>
      </c>
    </row>
    <row r="104" spans="1:10" s="1337" customFormat="1" ht="18" customHeight="1">
      <c r="A104" s="1889"/>
      <c r="B104" s="1891"/>
      <c r="C104" s="1893"/>
      <c r="D104" s="1893"/>
      <c r="E104" s="1919" t="s">
        <v>788</v>
      </c>
      <c r="F104" s="1920"/>
      <c r="G104" s="1921"/>
      <c r="H104" s="1336">
        <f>H105</f>
        <v>187895</v>
      </c>
      <c r="I104" s="1336">
        <f>I105</f>
        <v>182207</v>
      </c>
      <c r="J104" s="1344">
        <f t="shared" si="0"/>
        <v>5688</v>
      </c>
    </row>
    <row r="105" spans="1:10" s="1337" customFormat="1" ht="18" customHeight="1">
      <c r="A105" s="1889"/>
      <c r="B105" s="1891"/>
      <c r="C105" s="1893"/>
      <c r="D105" s="1892"/>
      <c r="E105" s="1893"/>
      <c r="F105" s="1919" t="s">
        <v>775</v>
      </c>
      <c r="G105" s="1921"/>
      <c r="H105" s="1336">
        <f>체육시설팀!H243</f>
        <v>187895</v>
      </c>
      <c r="I105" s="1336">
        <f>체육시설팀!I243</f>
        <v>182207</v>
      </c>
      <c r="J105" s="1344">
        <f t="shared" si="0"/>
        <v>5688</v>
      </c>
    </row>
    <row r="106" spans="1:10" ht="18" customHeight="1">
      <c r="A106" s="944"/>
      <c r="B106" s="461"/>
      <c r="C106" s="1895"/>
      <c r="D106" s="1896"/>
      <c r="E106" s="1896"/>
      <c r="F106" s="1897"/>
      <c r="G106" s="1901" t="s">
        <v>1514</v>
      </c>
      <c r="H106" s="324">
        <f>체육시설팀!H244</f>
        <v>18232</v>
      </c>
      <c r="I106" s="324">
        <f>체육시설팀!I244</f>
        <v>23876</v>
      </c>
      <c r="J106" s="1349">
        <f t="shared" si="0"/>
        <v>-5644</v>
      </c>
    </row>
    <row r="107" spans="1:10" ht="18" customHeight="1">
      <c r="A107" s="944"/>
      <c r="B107" s="461"/>
      <c r="C107" s="1895"/>
      <c r="D107" s="1896"/>
      <c r="E107" s="1896"/>
      <c r="F107" s="1897"/>
      <c r="G107" s="1901" t="s">
        <v>1529</v>
      </c>
      <c r="H107" s="324">
        <f>체육시설팀!H261</f>
        <v>100</v>
      </c>
      <c r="I107" s="324">
        <f>체육시설팀!I261</f>
        <v>150</v>
      </c>
      <c r="J107" s="1349">
        <f t="shared" si="0"/>
        <v>-50</v>
      </c>
    </row>
    <row r="108" spans="1:10" ht="18" customHeight="1">
      <c r="A108" s="944"/>
      <c r="B108" s="461"/>
      <c r="C108" s="1895"/>
      <c r="D108" s="1896"/>
      <c r="E108" s="1896"/>
      <c r="F108" s="1897"/>
      <c r="G108" s="1901" t="s">
        <v>1515</v>
      </c>
      <c r="H108" s="324">
        <f>체육시설팀!H263</f>
        <v>36700</v>
      </c>
      <c r="I108" s="324">
        <f>체육시설팀!I263</f>
        <v>35130</v>
      </c>
      <c r="J108" s="1349">
        <f t="shared" si="0"/>
        <v>1570</v>
      </c>
    </row>
    <row r="109" spans="1:10" ht="18" customHeight="1">
      <c r="A109" s="944"/>
      <c r="B109" s="461"/>
      <c r="C109" s="1895"/>
      <c r="D109" s="1896"/>
      <c r="E109" s="1896"/>
      <c r="F109" s="1897"/>
      <c r="G109" s="1901" t="s">
        <v>1516</v>
      </c>
      <c r="H109" s="324">
        <f>체육시설팀!H279</f>
        <v>4320</v>
      </c>
      <c r="I109" s="324">
        <f>체육시설팀!I279</f>
        <v>4008</v>
      </c>
      <c r="J109" s="1349">
        <f t="shared" si="0"/>
        <v>312</v>
      </c>
    </row>
    <row r="110" spans="1:10" ht="18" customHeight="1">
      <c r="A110" s="944"/>
      <c r="B110" s="461"/>
      <c r="C110" s="1895"/>
      <c r="D110" s="1896"/>
      <c r="E110" s="1896"/>
      <c r="F110" s="1897"/>
      <c r="G110" s="1901" t="s">
        <v>1517</v>
      </c>
      <c r="H110" s="324">
        <f>체육시설팀!H282</f>
        <v>500</v>
      </c>
      <c r="I110" s="324">
        <f>체육시설팀!I282</f>
        <v>600</v>
      </c>
      <c r="J110" s="1349">
        <f t="shared" si="0"/>
        <v>-100</v>
      </c>
    </row>
    <row r="111" spans="1:10" ht="18" customHeight="1">
      <c r="A111" s="944"/>
      <c r="B111" s="461"/>
      <c r="C111" s="1895"/>
      <c r="D111" s="1896"/>
      <c r="E111" s="1896"/>
      <c r="F111" s="1897"/>
      <c r="G111" s="1901" t="s">
        <v>1518</v>
      </c>
      <c r="H111" s="324">
        <f>체육시설팀!H284</f>
        <v>128043</v>
      </c>
      <c r="I111" s="324">
        <f>체육시설팀!I284</f>
        <v>118443</v>
      </c>
      <c r="J111" s="1349">
        <f t="shared" si="0"/>
        <v>9600</v>
      </c>
    </row>
    <row r="112" spans="1:10" s="1337" customFormat="1" ht="18" customHeight="1">
      <c r="A112" s="1889"/>
      <c r="B112" s="1891"/>
      <c r="C112" s="1893"/>
      <c r="D112" s="1892"/>
      <c r="E112" s="1919" t="s">
        <v>789</v>
      </c>
      <c r="F112" s="1920"/>
      <c r="G112" s="1921"/>
      <c r="H112" s="1336">
        <f>H113+H115</f>
        <v>37096</v>
      </c>
      <c r="I112" s="1336">
        <f>I113+I115</f>
        <v>34203</v>
      </c>
      <c r="J112" s="1344">
        <f t="shared" si="0"/>
        <v>2893</v>
      </c>
    </row>
    <row r="113" spans="1:10" s="1337" customFormat="1" ht="18" customHeight="1">
      <c r="A113" s="1889"/>
      <c r="B113" s="1891"/>
      <c r="C113" s="1893"/>
      <c r="D113" s="1892"/>
      <c r="E113" s="1894"/>
      <c r="F113" s="1919" t="s">
        <v>785</v>
      </c>
      <c r="G113" s="1921"/>
      <c r="H113" s="1336">
        <f>체육시설팀!H296</f>
        <v>747</v>
      </c>
      <c r="I113" s="1336">
        <f>체육시설팀!I296</f>
        <v>1604</v>
      </c>
      <c r="J113" s="1344">
        <f t="shared" si="0"/>
        <v>-857</v>
      </c>
    </row>
    <row r="114" spans="1:10" ht="18" customHeight="1">
      <c r="A114" s="944"/>
      <c r="B114" s="461"/>
      <c r="C114" s="1895"/>
      <c r="D114" s="1896"/>
      <c r="E114" s="1895"/>
      <c r="F114" s="1897"/>
      <c r="G114" s="1898" t="s">
        <v>1525</v>
      </c>
      <c r="H114" s="324">
        <f>체육시설팀!H297</f>
        <v>747</v>
      </c>
      <c r="I114" s="324">
        <f>체육시설팀!I297</f>
        <v>1604</v>
      </c>
      <c r="J114" s="1349">
        <f>H114-I114</f>
        <v>-857</v>
      </c>
    </row>
    <row r="115" spans="1:10" s="1337" customFormat="1" ht="18" customHeight="1">
      <c r="A115" s="1904"/>
      <c r="B115" s="1891"/>
      <c r="C115" s="1893"/>
      <c r="D115" s="1893"/>
      <c r="E115" s="1893"/>
      <c r="F115" s="1919" t="s">
        <v>773</v>
      </c>
      <c r="G115" s="1921"/>
      <c r="H115" s="1335">
        <f>체육시설팀!H302</f>
        <v>36349</v>
      </c>
      <c r="I115" s="1335">
        <f>체육시설팀!I302</f>
        <v>32599</v>
      </c>
      <c r="J115" s="1344">
        <f t="shared" si="0"/>
        <v>3750</v>
      </c>
    </row>
    <row r="116" spans="1:10" ht="18" customHeight="1">
      <c r="A116" s="1905"/>
      <c r="B116" s="461"/>
      <c r="C116" s="1899"/>
      <c r="D116" s="1899"/>
      <c r="E116" s="1899"/>
      <c r="F116" s="1361"/>
      <c r="G116" s="1361" t="s">
        <v>1524</v>
      </c>
      <c r="H116" s="318">
        <f>체육시설팀!H303</f>
        <v>36349</v>
      </c>
      <c r="I116" s="318">
        <f>체육시설팀!I303</f>
        <v>32599</v>
      </c>
      <c r="J116" s="1349">
        <f>H116-I116</f>
        <v>3750</v>
      </c>
    </row>
    <row r="117" spans="1:10" s="1337" customFormat="1" ht="18" customHeight="1">
      <c r="A117" s="1889"/>
      <c r="B117" s="1891"/>
      <c r="C117" s="1931" t="s">
        <v>791</v>
      </c>
      <c r="D117" s="1932"/>
      <c r="E117" s="1932"/>
      <c r="F117" s="1932"/>
      <c r="G117" s="1933"/>
      <c r="H117" s="1341">
        <f>H118+H142+H157</f>
        <v>26353562.699999999</v>
      </c>
      <c r="I117" s="1341">
        <f>I118+I142+I157</f>
        <v>24525957</v>
      </c>
      <c r="J117" s="1350">
        <f t="shared" si="0"/>
        <v>1827605.6999999993</v>
      </c>
    </row>
    <row r="118" spans="1:10" s="1337" customFormat="1" ht="18" customHeight="1">
      <c r="A118" s="1889"/>
      <c r="B118" s="1891"/>
      <c r="C118" s="1892"/>
      <c r="D118" s="1919" t="s">
        <v>1787</v>
      </c>
      <c r="E118" s="1920"/>
      <c r="F118" s="1920"/>
      <c r="G118" s="1921"/>
      <c r="H118" s="1335">
        <f>H119+H135+H138</f>
        <v>21828236</v>
      </c>
      <c r="I118" s="1335">
        <f>I119+I135+I138</f>
        <v>19952216</v>
      </c>
      <c r="J118" s="1344">
        <f t="shared" si="0"/>
        <v>1876020</v>
      </c>
    </row>
    <row r="119" spans="1:10" s="1337" customFormat="1" ht="18" customHeight="1">
      <c r="A119" s="1889"/>
      <c r="B119" s="1891"/>
      <c r="C119" s="1893"/>
      <c r="D119" s="1894"/>
      <c r="E119" s="1919" t="s">
        <v>1788</v>
      </c>
      <c r="F119" s="1920"/>
      <c r="G119" s="1921"/>
      <c r="H119" s="1336">
        <f>H120+H123+H131+H133</f>
        <v>20789419</v>
      </c>
      <c r="I119" s="1336">
        <f>I120+I123+I131+I133</f>
        <v>18803095</v>
      </c>
      <c r="J119" s="1344">
        <f t="shared" si="0"/>
        <v>1986324</v>
      </c>
    </row>
    <row r="120" spans="1:10" s="1337" customFormat="1" ht="18" customHeight="1">
      <c r="A120" s="1889"/>
      <c r="B120" s="1891"/>
      <c r="C120" s="1893"/>
      <c r="D120" s="1892"/>
      <c r="E120" s="1894"/>
      <c r="F120" s="1919" t="s">
        <v>772</v>
      </c>
      <c r="G120" s="1921"/>
      <c r="H120" s="1336">
        <f>도시미화팀!H9</f>
        <v>18866047</v>
      </c>
      <c r="I120" s="1336">
        <f>도시미화팀!I9</f>
        <v>16931833</v>
      </c>
      <c r="J120" s="1344">
        <f t="shared" si="0"/>
        <v>1934214</v>
      </c>
    </row>
    <row r="121" spans="1:10" ht="18" customHeight="1">
      <c r="A121" s="944"/>
      <c r="B121" s="461"/>
      <c r="C121" s="1895"/>
      <c r="D121" s="1896"/>
      <c r="E121" s="1895"/>
      <c r="F121" s="1897"/>
      <c r="G121" s="1898" t="s">
        <v>1527</v>
      </c>
      <c r="H121" s="324">
        <f>도시미화팀!H11</f>
        <v>18793855</v>
      </c>
      <c r="I121" s="324">
        <f>도시미화팀!I11</f>
        <v>16620543</v>
      </c>
      <c r="J121" s="1349">
        <f t="shared" si="0"/>
        <v>2173312</v>
      </c>
    </row>
    <row r="122" spans="1:10" ht="18" customHeight="1">
      <c r="A122" s="944"/>
      <c r="B122" s="461"/>
      <c r="C122" s="1895"/>
      <c r="D122" s="1896"/>
      <c r="E122" s="1895"/>
      <c r="F122" s="1897"/>
      <c r="G122" s="1898" t="s">
        <v>1513</v>
      </c>
      <c r="H122" s="324">
        <f>도시미화팀!H76</f>
        <v>72192</v>
      </c>
      <c r="I122" s="324">
        <f>도시미화팀!I76</f>
        <v>311290</v>
      </c>
      <c r="J122" s="1349">
        <f t="shared" si="0"/>
        <v>-239098</v>
      </c>
    </row>
    <row r="123" spans="1:10" s="1337" customFormat="1" ht="18" customHeight="1">
      <c r="A123" s="1889"/>
      <c r="B123" s="1891"/>
      <c r="C123" s="1893"/>
      <c r="D123" s="1892"/>
      <c r="E123" s="1893"/>
      <c r="F123" s="1919" t="s">
        <v>775</v>
      </c>
      <c r="G123" s="1921"/>
      <c r="H123" s="1336">
        <f>도시미화팀!H81</f>
        <v>1875532</v>
      </c>
      <c r="I123" s="1336">
        <f>도시미화팀!I81</f>
        <v>1816607</v>
      </c>
      <c r="J123" s="1344">
        <f t="shared" si="0"/>
        <v>58925</v>
      </c>
    </row>
    <row r="124" spans="1:10" ht="18" customHeight="1">
      <c r="A124" s="944"/>
      <c r="B124" s="461"/>
      <c r="C124" s="1895"/>
      <c r="D124" s="1896"/>
      <c r="E124" s="1895"/>
      <c r="F124" s="1897"/>
      <c r="G124" s="1898" t="s">
        <v>1528</v>
      </c>
      <c r="H124" s="324">
        <f>도시미화팀!H82</f>
        <v>50980</v>
      </c>
      <c r="I124" s="324">
        <f>도시미화팀!I82</f>
        <v>66400</v>
      </c>
      <c r="J124" s="1349">
        <f t="shared" si="0"/>
        <v>-15420</v>
      </c>
    </row>
    <row r="125" spans="1:10" ht="18" customHeight="1">
      <c r="A125" s="944"/>
      <c r="B125" s="461"/>
      <c r="C125" s="1895"/>
      <c r="D125" s="1896"/>
      <c r="E125" s="1895"/>
      <c r="F125" s="1897"/>
      <c r="G125" s="1898" t="s">
        <v>1529</v>
      </c>
      <c r="H125" s="324">
        <f>도시미화팀!H107</f>
        <v>0</v>
      </c>
      <c r="I125" s="324">
        <f>도시미화팀!I107</f>
        <v>7200</v>
      </c>
      <c r="J125" s="1349">
        <f t="shared" si="0"/>
        <v>-7200</v>
      </c>
    </row>
    <row r="126" spans="1:10" ht="18" customHeight="1">
      <c r="A126" s="944"/>
      <c r="B126" s="461"/>
      <c r="C126" s="1895"/>
      <c r="D126" s="1896"/>
      <c r="E126" s="1895"/>
      <c r="F126" s="1897"/>
      <c r="G126" s="1898" t="s">
        <v>1530</v>
      </c>
      <c r="H126" s="324">
        <f>도시미화팀!H108</f>
        <v>1900</v>
      </c>
      <c r="I126" s="324">
        <f>도시미화팀!I108</f>
        <v>4110</v>
      </c>
      <c r="J126" s="1349">
        <f t="shared" si="0"/>
        <v>-2210</v>
      </c>
    </row>
    <row r="127" spans="1:10" ht="18" customHeight="1">
      <c r="A127" s="944"/>
      <c r="B127" s="461"/>
      <c r="C127" s="1895"/>
      <c r="D127" s="1896"/>
      <c r="E127" s="1895"/>
      <c r="F127" s="1897"/>
      <c r="G127" s="1898" t="s">
        <v>1531</v>
      </c>
      <c r="H127" s="324">
        <f>도시미화팀!H111</f>
        <v>16458</v>
      </c>
      <c r="I127" s="324">
        <f>도시미화팀!I111</f>
        <v>78347</v>
      </c>
      <c r="J127" s="1349">
        <f t="shared" si="0"/>
        <v>-61889</v>
      </c>
    </row>
    <row r="128" spans="1:10" ht="18" customHeight="1">
      <c r="A128" s="944"/>
      <c r="B128" s="461"/>
      <c r="C128" s="1895"/>
      <c r="D128" s="1896"/>
      <c r="E128" s="1895"/>
      <c r="F128" s="1897"/>
      <c r="G128" s="1898" t="s">
        <v>1516</v>
      </c>
      <c r="H128" s="324">
        <f>도시미화팀!H117</f>
        <v>74477</v>
      </c>
      <c r="I128" s="324">
        <f>도시미화팀!I117</f>
        <v>76652</v>
      </c>
      <c r="J128" s="1349">
        <f t="shared" si="0"/>
        <v>-2175</v>
      </c>
    </row>
    <row r="129" spans="1:10" ht="18" customHeight="1">
      <c r="A129" s="944"/>
      <c r="B129" s="461"/>
      <c r="C129" s="1895"/>
      <c r="D129" s="1896"/>
      <c r="E129" s="1895"/>
      <c r="F129" s="1897"/>
      <c r="G129" s="1898" t="s">
        <v>1518</v>
      </c>
      <c r="H129" s="324">
        <f>도시미화팀!H128</f>
        <v>286569</v>
      </c>
      <c r="I129" s="324">
        <f>도시미화팀!I128</f>
        <v>284502</v>
      </c>
      <c r="J129" s="1349">
        <f t="shared" si="0"/>
        <v>2067</v>
      </c>
    </row>
    <row r="130" spans="1:10" ht="18" customHeight="1">
      <c r="A130" s="944"/>
      <c r="B130" s="461"/>
      <c r="C130" s="1895"/>
      <c r="D130" s="1896"/>
      <c r="E130" s="1895"/>
      <c r="F130" s="1897"/>
      <c r="G130" s="1898" t="s">
        <v>1519</v>
      </c>
      <c r="H130" s="324">
        <f>도시미화팀!H137</f>
        <v>1445148</v>
      </c>
      <c r="I130" s="324">
        <f>도시미화팀!I137</f>
        <v>1299396</v>
      </c>
      <c r="J130" s="1349">
        <f>H130-I130</f>
        <v>145752</v>
      </c>
    </row>
    <row r="131" spans="1:10" s="1337" customFormat="1" ht="18" customHeight="1">
      <c r="A131" s="1889"/>
      <c r="B131" s="1891"/>
      <c r="C131" s="1893"/>
      <c r="D131" s="1892"/>
      <c r="E131" s="1893"/>
      <c r="F131" s="1919" t="s">
        <v>776</v>
      </c>
      <c r="G131" s="1921"/>
      <c r="H131" s="1336">
        <f>도시미화팀!H144</f>
        <v>27620</v>
      </c>
      <c r="I131" s="1336">
        <f>도시미화팀!I144</f>
        <v>34795</v>
      </c>
      <c r="J131" s="1344">
        <f t="shared" si="0"/>
        <v>-7175</v>
      </c>
    </row>
    <row r="132" spans="1:10" ht="18" customHeight="1">
      <c r="A132" s="944"/>
      <c r="B132" s="461"/>
      <c r="C132" s="1895"/>
      <c r="D132" s="1896"/>
      <c r="E132" s="1895"/>
      <c r="F132" s="1897"/>
      <c r="G132" s="1898" t="s">
        <v>1520</v>
      </c>
      <c r="H132" s="324">
        <f>도시미화팀!H145</f>
        <v>27620</v>
      </c>
      <c r="I132" s="324">
        <f>도시미화팀!I145</f>
        <v>34795</v>
      </c>
      <c r="J132" s="1349">
        <f>H132-I132</f>
        <v>-7175</v>
      </c>
    </row>
    <row r="133" spans="1:10" s="1337" customFormat="1" ht="18" customHeight="1">
      <c r="A133" s="1889"/>
      <c r="B133" s="1891"/>
      <c r="C133" s="1893"/>
      <c r="D133" s="1892"/>
      <c r="E133" s="1893"/>
      <c r="F133" s="1919" t="s">
        <v>777</v>
      </c>
      <c r="G133" s="1921"/>
      <c r="H133" s="1336">
        <f>도시미화팀!H157</f>
        <v>20220</v>
      </c>
      <c r="I133" s="1336">
        <f>도시미화팀!I157</f>
        <v>19860</v>
      </c>
      <c r="J133" s="1344">
        <f t="shared" si="0"/>
        <v>360</v>
      </c>
    </row>
    <row r="134" spans="1:10" ht="18" customHeight="1">
      <c r="A134" s="944"/>
      <c r="B134" s="461"/>
      <c r="C134" s="1895"/>
      <c r="D134" s="1896"/>
      <c r="E134" s="1899"/>
      <c r="F134" s="1361"/>
      <c r="G134" s="1901" t="s">
        <v>1522</v>
      </c>
      <c r="H134" s="324">
        <f>도시미화팀!H158</f>
        <v>20220</v>
      </c>
      <c r="I134" s="324">
        <f>도시미화팀!I158</f>
        <v>19860</v>
      </c>
      <c r="J134" s="1349">
        <f>H134-I134</f>
        <v>360</v>
      </c>
    </row>
    <row r="135" spans="1:10" s="1337" customFormat="1" ht="18" customHeight="1">
      <c r="A135" s="1889"/>
      <c r="B135" s="1891"/>
      <c r="C135" s="1893"/>
      <c r="D135" s="1892"/>
      <c r="E135" s="1919" t="s">
        <v>792</v>
      </c>
      <c r="F135" s="1920"/>
      <c r="G135" s="1921"/>
      <c r="H135" s="1336">
        <f>H136</f>
        <v>727617</v>
      </c>
      <c r="I135" s="1336">
        <f>I136</f>
        <v>730921</v>
      </c>
      <c r="J135" s="1344">
        <f t="shared" si="0"/>
        <v>-3304</v>
      </c>
    </row>
    <row r="136" spans="1:10" s="1337" customFormat="1" ht="18" customHeight="1">
      <c r="A136" s="1889"/>
      <c r="B136" s="1891"/>
      <c r="C136" s="1893"/>
      <c r="D136" s="1893"/>
      <c r="E136" s="1903"/>
      <c r="F136" s="1919" t="s">
        <v>775</v>
      </c>
      <c r="G136" s="1921"/>
      <c r="H136" s="1336">
        <f>도시미화팀!H163</f>
        <v>727617</v>
      </c>
      <c r="I136" s="1336">
        <f>도시미화팀!I163</f>
        <v>730921</v>
      </c>
      <c r="J136" s="1344">
        <f t="shared" ref="J136:J311" si="4">H136-I136</f>
        <v>-3304</v>
      </c>
    </row>
    <row r="137" spans="1:10" ht="18" customHeight="1">
      <c r="A137" s="944"/>
      <c r="B137" s="461"/>
      <c r="C137" s="1895"/>
      <c r="D137" s="1895"/>
      <c r="E137" s="1899"/>
      <c r="F137" s="1361"/>
      <c r="G137" s="1901" t="s">
        <v>1517</v>
      </c>
      <c r="H137" s="324">
        <f>도시미화팀!H164</f>
        <v>727617</v>
      </c>
      <c r="I137" s="324">
        <f>도시미화팀!I164</f>
        <v>730921</v>
      </c>
      <c r="J137" s="1349">
        <f>H137-I137</f>
        <v>-3304</v>
      </c>
    </row>
    <row r="138" spans="1:10" s="1337" customFormat="1" ht="18" customHeight="1">
      <c r="A138" s="1889"/>
      <c r="B138" s="1891"/>
      <c r="C138" s="1893"/>
      <c r="D138" s="1893"/>
      <c r="E138" s="1919" t="s">
        <v>793</v>
      </c>
      <c r="F138" s="1920"/>
      <c r="G138" s="1921"/>
      <c r="H138" s="1336">
        <f>H139+H140</f>
        <v>311200</v>
      </c>
      <c r="I138" s="1336">
        <f>I139+I140</f>
        <v>418200</v>
      </c>
      <c r="J138" s="1344">
        <f t="shared" si="4"/>
        <v>-107000</v>
      </c>
    </row>
    <row r="139" spans="1:10" s="1337" customFormat="1" ht="18" customHeight="1">
      <c r="A139" s="1889"/>
      <c r="B139" s="1891"/>
      <c r="C139" s="1893"/>
      <c r="D139" s="1892"/>
      <c r="E139" s="1894"/>
      <c r="F139" s="1919" t="s">
        <v>785</v>
      </c>
      <c r="G139" s="1921"/>
      <c r="H139" s="1336">
        <f>도시미화팀!H202</f>
        <v>0</v>
      </c>
      <c r="I139" s="1336">
        <f>도시미화팀!I202</f>
        <v>1200</v>
      </c>
      <c r="J139" s="1344">
        <f t="shared" si="4"/>
        <v>-1200</v>
      </c>
    </row>
    <row r="140" spans="1:10" s="1337" customFormat="1" ht="18" customHeight="1">
      <c r="A140" s="1889"/>
      <c r="B140" s="1891"/>
      <c r="C140" s="1893"/>
      <c r="D140" s="1892"/>
      <c r="E140" s="1893"/>
      <c r="F140" s="1919" t="s">
        <v>773</v>
      </c>
      <c r="G140" s="1921"/>
      <c r="H140" s="1336">
        <f>도시미화팀!H203</f>
        <v>311200</v>
      </c>
      <c r="I140" s="1336">
        <f>도시미화팀!I203</f>
        <v>417000</v>
      </c>
      <c r="J140" s="1344">
        <f t="shared" si="4"/>
        <v>-105800</v>
      </c>
    </row>
    <row r="141" spans="1:10" ht="18" customHeight="1">
      <c r="A141" s="944"/>
      <c r="B141" s="461"/>
      <c r="C141" s="1895"/>
      <c r="D141" s="1896"/>
      <c r="E141" s="1899"/>
      <c r="F141" s="1361"/>
      <c r="G141" s="1901" t="s">
        <v>1524</v>
      </c>
      <c r="H141" s="324">
        <f>도시미화팀!H204</f>
        <v>311200</v>
      </c>
      <c r="I141" s="324">
        <f>도시미화팀!I204</f>
        <v>417000</v>
      </c>
      <c r="J141" s="1349">
        <f>H141-I141</f>
        <v>-105800</v>
      </c>
    </row>
    <row r="142" spans="1:10" s="1337" customFormat="1" ht="18" customHeight="1">
      <c r="A142" s="1889"/>
      <c r="B142" s="1891"/>
      <c r="C142" s="1892"/>
      <c r="D142" s="1919" t="s">
        <v>1790</v>
      </c>
      <c r="E142" s="1920"/>
      <c r="F142" s="1920"/>
      <c r="G142" s="1921"/>
      <c r="H142" s="1335">
        <f>H143</f>
        <v>101745</v>
      </c>
      <c r="I142" s="1335">
        <f>I143</f>
        <v>106284</v>
      </c>
      <c r="J142" s="1344">
        <f t="shared" ref="J142" si="5">H142-I142</f>
        <v>-4539</v>
      </c>
    </row>
    <row r="143" spans="1:10" s="1337" customFormat="1" ht="18" customHeight="1">
      <c r="A143" s="1889"/>
      <c r="B143" s="1891"/>
      <c r="C143" s="1893"/>
      <c r="D143" s="1892"/>
      <c r="E143" s="1919" t="s">
        <v>794</v>
      </c>
      <c r="F143" s="1920"/>
      <c r="G143" s="1921"/>
      <c r="H143" s="1336">
        <f>H144+H151+H153+H155</f>
        <v>101745</v>
      </c>
      <c r="I143" s="1336">
        <f>I144+I151+I153+I155</f>
        <v>106284</v>
      </c>
      <c r="J143" s="1344">
        <f t="shared" si="4"/>
        <v>-4539</v>
      </c>
    </row>
    <row r="144" spans="1:10" s="1337" customFormat="1" ht="18" customHeight="1">
      <c r="A144" s="1889"/>
      <c r="B144" s="1891"/>
      <c r="C144" s="1893"/>
      <c r="D144" s="1892"/>
      <c r="E144" s="1894"/>
      <c r="F144" s="1919" t="s">
        <v>775</v>
      </c>
      <c r="G144" s="1921"/>
      <c r="H144" s="1336">
        <f>도시미화팀!H213</f>
        <v>98745</v>
      </c>
      <c r="I144" s="1336">
        <f>도시미화팀!I213</f>
        <v>99684</v>
      </c>
      <c r="J144" s="1344">
        <f t="shared" si="4"/>
        <v>-939</v>
      </c>
    </row>
    <row r="145" spans="1:10" ht="18" customHeight="1">
      <c r="A145" s="944"/>
      <c r="B145" s="461"/>
      <c r="C145" s="1895"/>
      <c r="D145" s="1896"/>
      <c r="E145" s="1895"/>
      <c r="F145" s="1897"/>
      <c r="G145" s="1898" t="s">
        <v>1514</v>
      </c>
      <c r="H145" s="324">
        <f>도시미화팀!H214</f>
        <v>3678</v>
      </c>
      <c r="I145" s="324">
        <f>도시미화팀!I214</f>
        <v>4800</v>
      </c>
      <c r="J145" s="1349">
        <f t="shared" si="4"/>
        <v>-1122</v>
      </c>
    </row>
    <row r="146" spans="1:10" ht="18" customHeight="1">
      <c r="A146" s="944"/>
      <c r="B146" s="461"/>
      <c r="C146" s="1895"/>
      <c r="D146" s="1896"/>
      <c r="E146" s="1895"/>
      <c r="F146" s="1897"/>
      <c r="G146" s="1898" t="s">
        <v>1515</v>
      </c>
      <c r="H146" s="324">
        <f>도시미화팀!H222</f>
        <v>66271</v>
      </c>
      <c r="I146" s="324">
        <f>도시미화팀!I222</f>
        <v>65070</v>
      </c>
      <c r="J146" s="1349">
        <f t="shared" si="4"/>
        <v>1201</v>
      </c>
    </row>
    <row r="147" spans="1:10" ht="18" customHeight="1">
      <c r="A147" s="944"/>
      <c r="B147" s="461"/>
      <c r="C147" s="1895"/>
      <c r="D147" s="1896"/>
      <c r="E147" s="1895"/>
      <c r="F147" s="1897"/>
      <c r="G147" s="1898" t="s">
        <v>1516</v>
      </c>
      <c r="H147" s="324">
        <f>도시미화팀!H229</f>
        <v>10896</v>
      </c>
      <c r="I147" s="324">
        <f>도시미화팀!I229</f>
        <v>10308</v>
      </c>
      <c r="J147" s="1349">
        <f t="shared" si="4"/>
        <v>588</v>
      </c>
    </row>
    <row r="148" spans="1:10" ht="18" customHeight="1">
      <c r="A148" s="944"/>
      <c r="B148" s="461"/>
      <c r="C148" s="1895"/>
      <c r="D148" s="1896"/>
      <c r="E148" s="1895"/>
      <c r="F148" s="1897"/>
      <c r="G148" s="1898" t="s">
        <v>1517</v>
      </c>
      <c r="H148" s="324">
        <f>도시미화팀!H234</f>
        <v>2460</v>
      </c>
      <c r="I148" s="324">
        <f>도시미화팀!I234</f>
        <v>2940</v>
      </c>
      <c r="J148" s="1349">
        <f t="shared" si="4"/>
        <v>-480</v>
      </c>
    </row>
    <row r="149" spans="1:10" ht="18" customHeight="1">
      <c r="A149" s="944"/>
      <c r="B149" s="461"/>
      <c r="C149" s="1895"/>
      <c r="D149" s="1896"/>
      <c r="E149" s="1895"/>
      <c r="F149" s="1897"/>
      <c r="G149" s="1898" t="s">
        <v>1518</v>
      </c>
      <c r="H149" s="324">
        <f>도시미화팀!H240</f>
        <v>9740</v>
      </c>
      <c r="I149" s="324">
        <f>도시미화팀!I240</f>
        <v>9366</v>
      </c>
      <c r="J149" s="1349">
        <f t="shared" si="4"/>
        <v>374</v>
      </c>
    </row>
    <row r="150" spans="1:10" ht="18" customHeight="1">
      <c r="A150" s="944"/>
      <c r="B150" s="461"/>
      <c r="C150" s="1895"/>
      <c r="D150" s="1896"/>
      <c r="E150" s="1895"/>
      <c r="F150" s="1897"/>
      <c r="G150" s="1898" t="s">
        <v>1519</v>
      </c>
      <c r="H150" s="324">
        <f>도시미화팀!H249</f>
        <v>5700</v>
      </c>
      <c r="I150" s="324">
        <f>도시미화팀!I249</f>
        <v>7200</v>
      </c>
      <c r="J150" s="1349">
        <f t="shared" si="4"/>
        <v>-1500</v>
      </c>
    </row>
    <row r="151" spans="1:10" s="1337" customFormat="1" ht="18" customHeight="1">
      <c r="A151" s="1889"/>
      <c r="B151" s="1891"/>
      <c r="C151" s="1893"/>
      <c r="D151" s="1892"/>
      <c r="E151" s="1893"/>
      <c r="F151" s="1919" t="s">
        <v>776</v>
      </c>
      <c r="G151" s="1921"/>
      <c r="H151" s="1336">
        <f>도시미화팀!H253</f>
        <v>1800</v>
      </c>
      <c r="I151" s="1336">
        <f>도시미화팀!I253</f>
        <v>2400</v>
      </c>
      <c r="J151" s="1344">
        <f t="shared" si="4"/>
        <v>-600</v>
      </c>
    </row>
    <row r="152" spans="1:10" ht="18" customHeight="1">
      <c r="A152" s="944"/>
      <c r="B152" s="461"/>
      <c r="C152" s="1895"/>
      <c r="D152" s="1896"/>
      <c r="E152" s="1895"/>
      <c r="F152" s="1897"/>
      <c r="G152" s="1898" t="s">
        <v>1520</v>
      </c>
      <c r="H152" s="324">
        <f>도시미화팀!H254</f>
        <v>1800</v>
      </c>
      <c r="I152" s="324">
        <f>도시미화팀!I254</f>
        <v>2400</v>
      </c>
      <c r="J152" s="1349">
        <f>H152-I152</f>
        <v>-600</v>
      </c>
    </row>
    <row r="153" spans="1:10" s="1337" customFormat="1" ht="18" customHeight="1">
      <c r="A153" s="1889"/>
      <c r="B153" s="1891"/>
      <c r="C153" s="1893"/>
      <c r="D153" s="1892"/>
      <c r="E153" s="1893"/>
      <c r="F153" s="1919" t="s">
        <v>773</v>
      </c>
      <c r="G153" s="1921"/>
      <c r="H153" s="1336">
        <f>도시미화팀!H256</f>
        <v>0</v>
      </c>
      <c r="I153" s="1336">
        <f>도시미화팀!I256</f>
        <v>3000</v>
      </c>
      <c r="J153" s="1344">
        <f t="shared" si="4"/>
        <v>-3000</v>
      </c>
    </row>
    <row r="154" spans="1:10" ht="18" customHeight="1">
      <c r="A154" s="944"/>
      <c r="B154" s="461"/>
      <c r="C154" s="1895"/>
      <c r="D154" s="1896"/>
      <c r="E154" s="1895"/>
      <c r="F154" s="1897"/>
      <c r="G154" s="1898" t="s">
        <v>1524</v>
      </c>
      <c r="H154" s="324">
        <f>도시미화팀!H257</f>
        <v>0</v>
      </c>
      <c r="I154" s="324">
        <f>도시미화팀!I257</f>
        <v>3000</v>
      </c>
      <c r="J154" s="1349">
        <f>H154-I154</f>
        <v>-3000</v>
      </c>
    </row>
    <row r="155" spans="1:10" s="1337" customFormat="1" ht="18" customHeight="1">
      <c r="A155" s="1889"/>
      <c r="B155" s="1891"/>
      <c r="C155" s="1893"/>
      <c r="D155" s="1893"/>
      <c r="E155" s="1893"/>
      <c r="F155" s="1919" t="s">
        <v>777</v>
      </c>
      <c r="G155" s="1921"/>
      <c r="H155" s="1336">
        <f>도시미화팀!H259</f>
        <v>1200</v>
      </c>
      <c r="I155" s="1336">
        <f>도시미화팀!I259</f>
        <v>1200</v>
      </c>
      <c r="J155" s="1344">
        <f t="shared" si="4"/>
        <v>0</v>
      </c>
    </row>
    <row r="156" spans="1:10" ht="18" customHeight="1">
      <c r="A156" s="944"/>
      <c r="B156" s="461"/>
      <c r="C156" s="1895"/>
      <c r="D156" s="1896"/>
      <c r="E156" s="1899"/>
      <c r="F156" s="1361"/>
      <c r="G156" s="1901" t="s">
        <v>1522</v>
      </c>
      <c r="H156" s="324">
        <f>도시미화팀!H260</f>
        <v>1200</v>
      </c>
      <c r="I156" s="324">
        <f>도시미화팀!I260</f>
        <v>1200</v>
      </c>
      <c r="J156" s="1349">
        <f>H156-I156</f>
        <v>0</v>
      </c>
    </row>
    <row r="157" spans="1:10" s="1337" customFormat="1" ht="18" customHeight="1">
      <c r="A157" s="1889"/>
      <c r="B157" s="1891"/>
      <c r="C157" s="1892"/>
      <c r="D157" s="1919" t="s">
        <v>1789</v>
      </c>
      <c r="E157" s="1920"/>
      <c r="F157" s="1920"/>
      <c r="G157" s="1921"/>
      <c r="H157" s="1335">
        <f>H158+H172</f>
        <v>4423581.7</v>
      </c>
      <c r="I157" s="1335">
        <f>I158+I172</f>
        <v>4467457</v>
      </c>
      <c r="J157" s="1344">
        <f t="shared" ref="J157" si="6">H157-I157</f>
        <v>-43875.299999999814</v>
      </c>
    </row>
    <row r="158" spans="1:10" s="1337" customFormat="1" ht="18" customHeight="1">
      <c r="A158" s="1889"/>
      <c r="B158" s="1891"/>
      <c r="C158" s="1893"/>
      <c r="D158" s="1892"/>
      <c r="E158" s="1919" t="s">
        <v>795</v>
      </c>
      <c r="F158" s="1920"/>
      <c r="G158" s="1921"/>
      <c r="H158" s="1336">
        <f>H159+H161+H168+H170</f>
        <v>821676</v>
      </c>
      <c r="I158" s="1336">
        <f>I159+I161+I168+I170</f>
        <v>907116</v>
      </c>
      <c r="J158" s="1344">
        <f t="shared" si="4"/>
        <v>-85440</v>
      </c>
    </row>
    <row r="159" spans="1:10" s="1337" customFormat="1" ht="18" customHeight="1">
      <c r="A159" s="1889"/>
      <c r="B159" s="1891"/>
      <c r="C159" s="1893"/>
      <c r="D159" s="1892"/>
      <c r="E159" s="1894"/>
      <c r="F159" s="1919" t="s">
        <v>772</v>
      </c>
      <c r="G159" s="1921"/>
      <c r="H159" s="1336">
        <f>환경자원사업소!H9</f>
        <v>0</v>
      </c>
      <c r="I159" s="1336">
        <f>환경자원사업소!I9</f>
        <v>34656</v>
      </c>
      <c r="J159" s="1344">
        <f t="shared" si="4"/>
        <v>-34656</v>
      </c>
    </row>
    <row r="160" spans="1:10" ht="18" customHeight="1">
      <c r="A160" s="944"/>
      <c r="B160" s="461"/>
      <c r="C160" s="1895"/>
      <c r="D160" s="1896"/>
      <c r="E160" s="1895"/>
      <c r="F160" s="1897"/>
      <c r="G160" s="1898" t="s">
        <v>1513</v>
      </c>
      <c r="H160" s="324">
        <f>환경자원사업소!H10</f>
        <v>0</v>
      </c>
      <c r="I160" s="324">
        <f>환경자원사업소!I10</f>
        <v>34656</v>
      </c>
      <c r="J160" s="1349">
        <f>H160-I160</f>
        <v>-34656</v>
      </c>
    </row>
    <row r="161" spans="1:10" s="1337" customFormat="1" ht="18" customHeight="1">
      <c r="A161" s="1889"/>
      <c r="B161" s="1891"/>
      <c r="C161" s="1893"/>
      <c r="D161" s="1892"/>
      <c r="E161" s="1893"/>
      <c r="F161" s="1919" t="s">
        <v>775</v>
      </c>
      <c r="G161" s="1921"/>
      <c r="H161" s="1336">
        <f>환경자원사업소!H12</f>
        <v>808716</v>
      </c>
      <c r="I161" s="1336">
        <f>환경자원사업소!I12</f>
        <v>857865</v>
      </c>
      <c r="J161" s="1344">
        <f t="shared" si="4"/>
        <v>-49149</v>
      </c>
    </row>
    <row r="162" spans="1:10" ht="18" customHeight="1">
      <c r="A162" s="944"/>
      <c r="B162" s="461"/>
      <c r="C162" s="1895"/>
      <c r="D162" s="1896"/>
      <c r="E162" s="1895"/>
      <c r="F162" s="1897"/>
      <c r="G162" s="1898" t="s">
        <v>1514</v>
      </c>
      <c r="H162" s="324">
        <f>환경자원사업소!H13</f>
        <v>40170</v>
      </c>
      <c r="I162" s="324">
        <f>환경자원사업소!I13</f>
        <v>86295</v>
      </c>
      <c r="J162" s="1349">
        <f t="shared" si="4"/>
        <v>-46125</v>
      </c>
    </row>
    <row r="163" spans="1:10" ht="18" customHeight="1">
      <c r="A163" s="944"/>
      <c r="B163" s="461"/>
      <c r="C163" s="1895"/>
      <c r="D163" s="1896"/>
      <c r="E163" s="1895"/>
      <c r="F163" s="1897"/>
      <c r="G163" s="1898" t="s">
        <v>1515</v>
      </c>
      <c r="H163" s="324">
        <f>환경자원사업소!H39</f>
        <v>557272</v>
      </c>
      <c r="I163" s="324">
        <f>환경자원사업소!I39</f>
        <v>533432</v>
      </c>
      <c r="J163" s="1349">
        <f t="shared" si="4"/>
        <v>23840</v>
      </c>
    </row>
    <row r="164" spans="1:10" ht="18" customHeight="1">
      <c r="A164" s="944"/>
      <c r="B164" s="461"/>
      <c r="C164" s="1895"/>
      <c r="D164" s="1896"/>
      <c r="E164" s="1895"/>
      <c r="F164" s="1897"/>
      <c r="G164" s="1898" t="s">
        <v>1516</v>
      </c>
      <c r="H164" s="324">
        <f>환경자원사업소!H62</f>
        <v>26224</v>
      </c>
      <c r="I164" s="324">
        <f>환경자원사업소!I62</f>
        <v>27984</v>
      </c>
      <c r="J164" s="1349">
        <f t="shared" si="4"/>
        <v>-1760</v>
      </c>
    </row>
    <row r="165" spans="1:10" ht="18" customHeight="1">
      <c r="A165" s="944"/>
      <c r="B165" s="461"/>
      <c r="C165" s="1895"/>
      <c r="D165" s="1896"/>
      <c r="E165" s="1895"/>
      <c r="F165" s="1897"/>
      <c r="G165" s="1898" t="s">
        <v>1517</v>
      </c>
      <c r="H165" s="324">
        <f>환경자원사업소!H73</f>
        <v>54360</v>
      </c>
      <c r="I165" s="324">
        <f>환경자원사업소!I73</f>
        <v>64140</v>
      </c>
      <c r="J165" s="1349">
        <f t="shared" si="4"/>
        <v>-9780</v>
      </c>
    </row>
    <row r="166" spans="1:10" ht="18" customHeight="1">
      <c r="A166" s="944"/>
      <c r="B166" s="461"/>
      <c r="C166" s="1895"/>
      <c r="D166" s="1896"/>
      <c r="E166" s="1895"/>
      <c r="F166" s="1897"/>
      <c r="G166" s="1898" t="s">
        <v>1518</v>
      </c>
      <c r="H166" s="324">
        <f>환경자원사업소!H83</f>
        <v>124264</v>
      </c>
      <c r="I166" s="324">
        <f>환경자원사업소!I83</f>
        <v>136614</v>
      </c>
      <c r="J166" s="1349">
        <f t="shared" si="4"/>
        <v>-12350</v>
      </c>
    </row>
    <row r="167" spans="1:10" ht="18" customHeight="1">
      <c r="A167" s="944"/>
      <c r="B167" s="461"/>
      <c r="C167" s="1895"/>
      <c r="D167" s="1896"/>
      <c r="E167" s="1895"/>
      <c r="F167" s="1897"/>
      <c r="G167" s="1898" t="s">
        <v>1519</v>
      </c>
      <c r="H167" s="324">
        <f>환경자원사업소!H102</f>
        <v>6426</v>
      </c>
      <c r="I167" s="324">
        <f>환경자원사업소!I102</f>
        <v>9400</v>
      </c>
      <c r="J167" s="1349">
        <f t="shared" si="4"/>
        <v>-2974</v>
      </c>
    </row>
    <row r="168" spans="1:10" s="1337" customFormat="1" ht="18" customHeight="1">
      <c r="A168" s="1889"/>
      <c r="B168" s="1891"/>
      <c r="C168" s="1893"/>
      <c r="D168" s="1892"/>
      <c r="E168" s="1893"/>
      <c r="F168" s="1919" t="s">
        <v>776</v>
      </c>
      <c r="G168" s="1921"/>
      <c r="H168" s="1336">
        <f>환경자원사업소!H107</f>
        <v>7440</v>
      </c>
      <c r="I168" s="1336">
        <f>환경자원사업소!I107</f>
        <v>9015</v>
      </c>
      <c r="J168" s="1344">
        <f t="shared" si="4"/>
        <v>-1575</v>
      </c>
    </row>
    <row r="169" spans="1:10" ht="18" customHeight="1">
      <c r="A169" s="944"/>
      <c r="B169" s="461"/>
      <c r="C169" s="1895"/>
      <c r="D169" s="1896"/>
      <c r="E169" s="1895"/>
      <c r="F169" s="1897"/>
      <c r="G169" s="1898" t="s">
        <v>1533</v>
      </c>
      <c r="H169" s="324">
        <f>환경자원사업소!H108</f>
        <v>7440</v>
      </c>
      <c r="I169" s="324">
        <f>환경자원사업소!I108</f>
        <v>9015</v>
      </c>
      <c r="J169" s="1349">
        <f>H169-I169</f>
        <v>-1575</v>
      </c>
    </row>
    <row r="170" spans="1:10" s="1337" customFormat="1" ht="18" customHeight="1">
      <c r="A170" s="1889"/>
      <c r="B170" s="1891"/>
      <c r="C170" s="1893"/>
      <c r="D170" s="1893"/>
      <c r="E170" s="1893"/>
      <c r="F170" s="1919" t="s">
        <v>777</v>
      </c>
      <c r="G170" s="1921"/>
      <c r="H170" s="1335">
        <f>환경자원사업소!H111</f>
        <v>5520</v>
      </c>
      <c r="I170" s="1335">
        <f>환경자원사업소!I111</f>
        <v>5580</v>
      </c>
      <c r="J170" s="1344">
        <f t="shared" si="4"/>
        <v>-60</v>
      </c>
    </row>
    <row r="171" spans="1:10" ht="18" customHeight="1">
      <c r="A171" s="944"/>
      <c r="B171" s="461"/>
      <c r="C171" s="1895"/>
      <c r="D171" s="1895"/>
      <c r="E171" s="1899"/>
      <c r="F171" s="1361"/>
      <c r="G171" s="1901" t="s">
        <v>1522</v>
      </c>
      <c r="H171" s="324">
        <f>환경자원사업소!H112</f>
        <v>5520</v>
      </c>
      <c r="I171" s="324">
        <f>환경자원사업소!I112</f>
        <v>5580</v>
      </c>
      <c r="J171" s="1349">
        <f>H171-I171</f>
        <v>-60</v>
      </c>
    </row>
    <row r="172" spans="1:10" s="1337" customFormat="1" ht="18" customHeight="1">
      <c r="A172" s="1889"/>
      <c r="B172" s="1891"/>
      <c r="C172" s="1893"/>
      <c r="D172" s="1893"/>
      <c r="E172" s="1919" t="s">
        <v>1460</v>
      </c>
      <c r="F172" s="1920"/>
      <c r="G172" s="1921"/>
      <c r="H172" s="1336">
        <f>H173+H177+H179+H175</f>
        <v>3601905.7</v>
      </c>
      <c r="I172" s="1336">
        <f>I173+I177+I179+I175</f>
        <v>3560341</v>
      </c>
      <c r="J172" s="1344">
        <f t="shared" ref="J172:J177" si="7">H172-I172</f>
        <v>41564.700000000186</v>
      </c>
    </row>
    <row r="173" spans="1:10" s="1337" customFormat="1" ht="18" customHeight="1">
      <c r="A173" s="1889"/>
      <c r="B173" s="1891"/>
      <c r="C173" s="1893"/>
      <c r="D173" s="1892"/>
      <c r="E173" s="1894"/>
      <c r="F173" s="1919" t="s">
        <v>785</v>
      </c>
      <c r="G173" s="1921"/>
      <c r="H173" s="1336">
        <f>환경자원사업소!H116</f>
        <v>625232.69999999995</v>
      </c>
      <c r="I173" s="1336">
        <f>환경자원사업소!I116</f>
        <v>815212</v>
      </c>
      <c r="J173" s="1344">
        <f t="shared" si="7"/>
        <v>-189979.30000000005</v>
      </c>
    </row>
    <row r="174" spans="1:10" ht="18" customHeight="1">
      <c r="A174" s="944"/>
      <c r="B174" s="461"/>
      <c r="C174" s="1895"/>
      <c r="D174" s="1896"/>
      <c r="E174" s="1895"/>
      <c r="F174" s="1897"/>
      <c r="G174" s="1898" t="s">
        <v>1534</v>
      </c>
      <c r="H174" s="324">
        <f>환경자원사업소!H117</f>
        <v>625232.69999999995</v>
      </c>
      <c r="I174" s="324">
        <f>환경자원사업소!I117</f>
        <v>815212</v>
      </c>
      <c r="J174" s="1349">
        <f>H174-I174</f>
        <v>-189979.30000000005</v>
      </c>
    </row>
    <row r="175" spans="1:10" s="1337" customFormat="1" ht="18" customHeight="1">
      <c r="A175" s="1889"/>
      <c r="B175" s="1891"/>
      <c r="C175" s="1893"/>
      <c r="D175" s="1892"/>
      <c r="E175" s="1893"/>
      <c r="F175" s="1919" t="s">
        <v>800</v>
      </c>
      <c r="G175" s="1921"/>
      <c r="H175" s="1336">
        <f>환경자원사업소!H135</f>
        <v>21000</v>
      </c>
      <c r="I175" s="1336">
        <f>환경자원사업소!I135</f>
        <v>0</v>
      </c>
      <c r="J175" s="1344">
        <f t="shared" ref="J175" si="8">H175-I175</f>
        <v>21000</v>
      </c>
    </row>
    <row r="176" spans="1:10" ht="18" customHeight="1">
      <c r="A176" s="944"/>
      <c r="B176" s="461"/>
      <c r="C176" s="1895"/>
      <c r="D176" s="1896"/>
      <c r="E176" s="1895"/>
      <c r="F176" s="1897"/>
      <c r="G176" s="1898" t="s">
        <v>2583</v>
      </c>
      <c r="H176" s="324">
        <f>환경자원사업소!H136</f>
        <v>21000</v>
      </c>
      <c r="I176" s="324">
        <f>환경자원사업소!I136</f>
        <v>0</v>
      </c>
      <c r="J176" s="1349">
        <f>H176-I176</f>
        <v>21000</v>
      </c>
    </row>
    <row r="177" spans="1:12" s="1337" customFormat="1" ht="18" customHeight="1">
      <c r="A177" s="1889"/>
      <c r="B177" s="1891"/>
      <c r="C177" s="1893"/>
      <c r="D177" s="1892"/>
      <c r="E177" s="1893"/>
      <c r="F177" s="1919" t="s">
        <v>773</v>
      </c>
      <c r="G177" s="1921"/>
      <c r="H177" s="1336">
        <f>환경자원사업소!H137</f>
        <v>2187850</v>
      </c>
      <c r="I177" s="1336">
        <f>환경자원사업소!I137</f>
        <v>2015125</v>
      </c>
      <c r="J177" s="1344">
        <f t="shared" si="7"/>
        <v>172725</v>
      </c>
    </row>
    <row r="178" spans="1:12" ht="18" customHeight="1">
      <c r="A178" s="944"/>
      <c r="B178" s="461"/>
      <c r="C178" s="1895"/>
      <c r="D178" s="1896"/>
      <c r="E178" s="1895"/>
      <c r="F178" s="1897"/>
      <c r="G178" s="1898" t="s">
        <v>1524</v>
      </c>
      <c r="H178" s="324">
        <f>환경자원사업소!H138</f>
        <v>2187850</v>
      </c>
      <c r="I178" s="324">
        <f>환경자원사업소!I138</f>
        <v>2015125</v>
      </c>
      <c r="J178" s="1349">
        <f>H178-I178</f>
        <v>172725</v>
      </c>
    </row>
    <row r="179" spans="1:12" s="1337" customFormat="1" ht="18" customHeight="1">
      <c r="A179" s="1889"/>
      <c r="B179" s="1891"/>
      <c r="C179" s="1893"/>
      <c r="D179" s="1892"/>
      <c r="E179" s="1893"/>
      <c r="F179" s="1919" t="s">
        <v>1461</v>
      </c>
      <c r="G179" s="1921"/>
      <c r="H179" s="1336">
        <f>환경자원사업소!H174</f>
        <v>767823</v>
      </c>
      <c r="I179" s="1336">
        <f>환경자원사업소!I174</f>
        <v>730004</v>
      </c>
      <c r="J179" s="1344">
        <f t="shared" ref="J179" si="9">H179-I179</f>
        <v>37819</v>
      </c>
    </row>
    <row r="180" spans="1:12" ht="18" customHeight="1">
      <c r="A180" s="944"/>
      <c r="B180" s="461"/>
      <c r="C180" s="1899"/>
      <c r="D180" s="1899"/>
      <c r="E180" s="1899"/>
      <c r="F180" s="1361"/>
      <c r="G180" s="1901" t="s">
        <v>1535</v>
      </c>
      <c r="H180" s="324">
        <f>환경자원사업소!H174</f>
        <v>767823</v>
      </c>
      <c r="I180" s="324">
        <f>환경자원사업소!I174</f>
        <v>730004</v>
      </c>
      <c r="J180" s="1349">
        <f>H180-I180</f>
        <v>37819</v>
      </c>
    </row>
    <row r="181" spans="1:12" s="1337" customFormat="1" ht="18" customHeight="1">
      <c r="A181" s="1889"/>
      <c r="B181" s="1891"/>
      <c r="C181" s="1928" t="s">
        <v>796</v>
      </c>
      <c r="D181" s="1929"/>
      <c r="E181" s="1929"/>
      <c r="F181" s="1929"/>
      <c r="G181" s="1930"/>
      <c r="H181" s="1342">
        <f>H182+H226</f>
        <v>15890185</v>
      </c>
      <c r="I181" s="1342">
        <f>I182+I226</f>
        <v>17995663</v>
      </c>
      <c r="J181" s="1351">
        <f t="shared" si="4"/>
        <v>-2105478</v>
      </c>
    </row>
    <row r="182" spans="1:12" s="1337" customFormat="1" ht="18" customHeight="1">
      <c r="A182" s="1889"/>
      <c r="B182" s="1891"/>
      <c r="C182" s="1892"/>
      <c r="D182" s="1919" t="s">
        <v>1800</v>
      </c>
      <c r="E182" s="1920"/>
      <c r="F182" s="1920"/>
      <c r="G182" s="1921"/>
      <c r="H182" s="1335">
        <f>H183+H215</f>
        <v>5298338</v>
      </c>
      <c r="I182" s="1335">
        <f>I183+I215</f>
        <v>4938125</v>
      </c>
      <c r="J182" s="1344">
        <f t="shared" si="4"/>
        <v>360213</v>
      </c>
    </row>
    <row r="183" spans="1:12" s="1337" customFormat="1" ht="18" customHeight="1">
      <c r="A183" s="1889"/>
      <c r="B183" s="1891"/>
      <c r="C183" s="1893"/>
      <c r="D183" s="1892"/>
      <c r="E183" s="1919" t="s">
        <v>1560</v>
      </c>
      <c r="F183" s="1920"/>
      <c r="G183" s="1921"/>
      <c r="H183" s="1336">
        <f>H184+H195+H198+H200+H202+H205+H209+H211+H213</f>
        <v>5141908</v>
      </c>
      <c r="I183" s="1336">
        <f>I184+I195+I198+I200+I202+I205+I209+I211+I213</f>
        <v>4648533</v>
      </c>
      <c r="J183" s="1344">
        <f t="shared" si="4"/>
        <v>493375</v>
      </c>
    </row>
    <row r="184" spans="1:12" s="1337" customFormat="1" ht="18" customHeight="1">
      <c r="A184" s="1889"/>
      <c r="B184" s="1891"/>
      <c r="C184" s="1893"/>
      <c r="D184" s="1892"/>
      <c r="E184" s="1894"/>
      <c r="F184" s="1919" t="s">
        <v>775</v>
      </c>
      <c r="G184" s="1921"/>
      <c r="H184" s="1336">
        <f>경영본부!H10</f>
        <v>1363391</v>
      </c>
      <c r="I184" s="1336">
        <f>경영본부!I10</f>
        <v>1078624</v>
      </c>
      <c r="J184" s="1354">
        <f>H184-I184</f>
        <v>284767</v>
      </c>
      <c r="K184" s="1357"/>
      <c r="L184" s="1357"/>
    </row>
    <row r="185" spans="1:12" ht="18" customHeight="1">
      <c r="A185" s="944"/>
      <c r="B185" s="461"/>
      <c r="C185" s="1895"/>
      <c r="D185" s="1896"/>
      <c r="E185" s="1895"/>
      <c r="F185" s="1897"/>
      <c r="G185" s="1898" t="s">
        <v>1514</v>
      </c>
      <c r="H185" s="324">
        <f>경영본부!H11</f>
        <v>64394</v>
      </c>
      <c r="I185" s="324">
        <f>경영본부!I11</f>
        <v>85930</v>
      </c>
      <c r="J185" s="1349">
        <f t="shared" ref="J185:J187" si="10">H185-I185</f>
        <v>-21536</v>
      </c>
    </row>
    <row r="186" spans="1:12" ht="18" customHeight="1">
      <c r="A186" s="944"/>
      <c r="B186" s="461"/>
      <c r="C186" s="1895"/>
      <c r="D186" s="1896"/>
      <c r="E186" s="1895"/>
      <c r="F186" s="1897"/>
      <c r="G186" s="1898" t="s">
        <v>1529</v>
      </c>
      <c r="H186" s="324">
        <f>경영본부!H76</f>
        <v>0</v>
      </c>
      <c r="I186" s="324">
        <f>경영본부!I76</f>
        <v>6500</v>
      </c>
      <c r="J186" s="1349">
        <f t="shared" si="10"/>
        <v>-6500</v>
      </c>
    </row>
    <row r="187" spans="1:12" ht="18" customHeight="1">
      <c r="A187" s="944"/>
      <c r="B187" s="461"/>
      <c r="C187" s="1895"/>
      <c r="D187" s="1896"/>
      <c r="E187" s="1895"/>
      <c r="F187" s="1897"/>
      <c r="G187" s="1898" t="s">
        <v>1530</v>
      </c>
      <c r="H187" s="324">
        <f>경영본부!H77</f>
        <v>16800</v>
      </c>
      <c r="I187" s="324">
        <f>경영본부!I77</f>
        <v>21500</v>
      </c>
      <c r="J187" s="1349">
        <f t="shared" si="10"/>
        <v>-4700</v>
      </c>
    </row>
    <row r="188" spans="1:12" ht="18" customHeight="1">
      <c r="A188" s="944"/>
      <c r="B188" s="461"/>
      <c r="C188" s="1895"/>
      <c r="D188" s="1896"/>
      <c r="E188" s="1895"/>
      <c r="F188" s="1897"/>
      <c r="G188" s="1898" t="s">
        <v>1515</v>
      </c>
      <c r="H188" s="324">
        <f>경영본부!H81</f>
        <v>212622</v>
      </c>
      <c r="I188" s="324">
        <f>경영본부!I81</f>
        <v>246872</v>
      </c>
      <c r="J188" s="1355">
        <f>H188-I188</f>
        <v>-34250</v>
      </c>
    </row>
    <row r="189" spans="1:12" ht="18" customHeight="1">
      <c r="A189" s="944"/>
      <c r="B189" s="461"/>
      <c r="C189" s="1895"/>
      <c r="D189" s="1896"/>
      <c r="E189" s="1895"/>
      <c r="F189" s="1897"/>
      <c r="G189" s="1898" t="s">
        <v>1532</v>
      </c>
      <c r="H189" s="324">
        <f>경영본부!H108</f>
        <v>44080</v>
      </c>
      <c r="I189" s="324">
        <f>경영본부!I108</f>
        <v>49300</v>
      </c>
      <c r="J189" s="1349">
        <f t="shared" ref="J189:J194" si="11">H189-I189</f>
        <v>-5220</v>
      </c>
    </row>
    <row r="190" spans="1:12" ht="18" customHeight="1">
      <c r="A190" s="944"/>
      <c r="B190" s="461"/>
      <c r="C190" s="1895"/>
      <c r="D190" s="1896"/>
      <c r="E190" s="1895"/>
      <c r="F190" s="1897"/>
      <c r="G190" s="1898" t="s">
        <v>1516</v>
      </c>
      <c r="H190" s="324">
        <f>경영본부!H142</f>
        <v>99445</v>
      </c>
      <c r="I190" s="324">
        <f>경영본부!I142</f>
        <v>69271</v>
      </c>
      <c r="J190" s="1349">
        <f t="shared" si="11"/>
        <v>30174</v>
      </c>
    </row>
    <row r="191" spans="1:12" ht="18" customHeight="1">
      <c r="A191" s="944"/>
      <c r="B191" s="461"/>
      <c r="C191" s="1895"/>
      <c r="D191" s="1896"/>
      <c r="E191" s="1895"/>
      <c r="F191" s="1897"/>
      <c r="G191" s="1898" t="s">
        <v>1536</v>
      </c>
      <c r="H191" s="324">
        <f>경영본부!H158</f>
        <v>4650</v>
      </c>
      <c r="I191" s="324">
        <f>경영본부!I158</f>
        <v>5736</v>
      </c>
      <c r="J191" s="1349">
        <f t="shared" si="11"/>
        <v>-1086</v>
      </c>
    </row>
    <row r="192" spans="1:12" ht="18" customHeight="1">
      <c r="A192" s="944"/>
      <c r="B192" s="461"/>
      <c r="C192" s="1895"/>
      <c r="D192" s="1896"/>
      <c r="E192" s="1895"/>
      <c r="F192" s="1897"/>
      <c r="G192" s="1898" t="s">
        <v>1517</v>
      </c>
      <c r="H192" s="324">
        <f>경영본부!H172</f>
        <v>854370</v>
      </c>
      <c r="I192" s="324">
        <f>경영본부!I172</f>
        <v>548685</v>
      </c>
      <c r="J192" s="1349">
        <f t="shared" si="11"/>
        <v>305685</v>
      </c>
    </row>
    <row r="193" spans="1:10" ht="18" customHeight="1">
      <c r="A193" s="944"/>
      <c r="B193" s="461"/>
      <c r="C193" s="1895"/>
      <c r="D193" s="1896"/>
      <c r="E193" s="1895"/>
      <c r="F193" s="1897"/>
      <c r="G193" s="1898" t="s">
        <v>1518</v>
      </c>
      <c r="H193" s="324">
        <f>경영본부!H196</f>
        <v>61750</v>
      </c>
      <c r="I193" s="324">
        <f>경영본부!I196</f>
        <v>38830</v>
      </c>
      <c r="J193" s="1349">
        <f t="shared" si="11"/>
        <v>22920</v>
      </c>
    </row>
    <row r="194" spans="1:10" ht="18" customHeight="1">
      <c r="A194" s="944"/>
      <c r="B194" s="461"/>
      <c r="C194" s="1895"/>
      <c r="D194" s="1896"/>
      <c r="E194" s="1895"/>
      <c r="F194" s="1897"/>
      <c r="G194" s="1898" t="s">
        <v>1519</v>
      </c>
      <c r="H194" s="324">
        <f>경영본부!H206</f>
        <v>5280</v>
      </c>
      <c r="I194" s="324">
        <f>경영본부!I206</f>
        <v>6000</v>
      </c>
      <c r="J194" s="1349">
        <f t="shared" si="11"/>
        <v>-720</v>
      </c>
    </row>
    <row r="195" spans="1:10" s="1337" customFormat="1" ht="18" customHeight="1">
      <c r="A195" s="1889"/>
      <c r="B195" s="1891"/>
      <c r="C195" s="1893"/>
      <c r="D195" s="1892"/>
      <c r="E195" s="1893"/>
      <c r="F195" s="1919" t="s">
        <v>776</v>
      </c>
      <c r="G195" s="1921"/>
      <c r="H195" s="1336">
        <f>경영본부!H209</f>
        <v>43200</v>
      </c>
      <c r="I195" s="1336">
        <f>경영본부!I209</f>
        <v>34200</v>
      </c>
      <c r="J195" s="1344">
        <f t="shared" si="4"/>
        <v>9000</v>
      </c>
    </row>
    <row r="196" spans="1:10" ht="18" customHeight="1">
      <c r="A196" s="944"/>
      <c r="B196" s="461"/>
      <c r="C196" s="1895"/>
      <c r="D196" s="1896"/>
      <c r="E196" s="1895"/>
      <c r="F196" s="1897"/>
      <c r="G196" s="1898" t="s">
        <v>1520</v>
      </c>
      <c r="H196" s="324">
        <f>경영본부!H210</f>
        <v>28200</v>
      </c>
      <c r="I196" s="324">
        <f>경영본부!I210</f>
        <v>34200</v>
      </c>
      <c r="J196" s="1349">
        <f>H196-I196</f>
        <v>-6000</v>
      </c>
    </row>
    <row r="197" spans="1:10" ht="18" customHeight="1">
      <c r="A197" s="944"/>
      <c r="B197" s="461"/>
      <c r="C197" s="1895"/>
      <c r="D197" s="1896"/>
      <c r="E197" s="1895"/>
      <c r="F197" s="1897"/>
      <c r="G197" s="1898" t="s">
        <v>1537</v>
      </c>
      <c r="H197" s="324">
        <f>경영본부!H213</f>
        <v>15000</v>
      </c>
      <c r="I197" s="324">
        <f>경영본부!I213</f>
        <v>0</v>
      </c>
      <c r="J197" s="1349">
        <f>H197-I197</f>
        <v>15000</v>
      </c>
    </row>
    <row r="198" spans="1:10" s="1337" customFormat="1" ht="18" customHeight="1">
      <c r="A198" s="1889"/>
      <c r="B198" s="1891"/>
      <c r="C198" s="1893"/>
      <c r="D198" s="1892"/>
      <c r="E198" s="1893"/>
      <c r="F198" s="1919" t="s">
        <v>799</v>
      </c>
      <c r="G198" s="1921"/>
      <c r="H198" s="1336">
        <f>경영본부!H215</f>
        <v>20000</v>
      </c>
      <c r="I198" s="1336">
        <f>경영본부!I215</f>
        <v>20000</v>
      </c>
      <c r="J198" s="1344">
        <f t="shared" si="4"/>
        <v>0</v>
      </c>
    </row>
    <row r="199" spans="1:10" ht="18" customHeight="1">
      <c r="A199" s="944"/>
      <c r="B199" s="461"/>
      <c r="C199" s="1895"/>
      <c r="D199" s="1896"/>
      <c r="E199" s="1895"/>
      <c r="F199" s="1897"/>
      <c r="G199" s="1898" t="s">
        <v>1538</v>
      </c>
      <c r="H199" s="324">
        <f>경영본부!H216</f>
        <v>20000</v>
      </c>
      <c r="I199" s="324">
        <f>경영본부!I216</f>
        <v>20000</v>
      </c>
      <c r="J199" s="1344">
        <f t="shared" si="4"/>
        <v>0</v>
      </c>
    </row>
    <row r="200" spans="1:10" s="1337" customFormat="1" ht="18" customHeight="1">
      <c r="A200" s="1889"/>
      <c r="B200" s="1891"/>
      <c r="C200" s="1893"/>
      <c r="D200" s="1892"/>
      <c r="E200" s="1893"/>
      <c r="F200" s="1919" t="s">
        <v>773</v>
      </c>
      <c r="G200" s="1921"/>
      <c r="H200" s="1336">
        <f>경영본부!H219</f>
        <v>14850</v>
      </c>
      <c r="I200" s="1336">
        <f>경영본부!I219</f>
        <v>5000</v>
      </c>
      <c r="J200" s="1344">
        <f t="shared" si="4"/>
        <v>9850</v>
      </c>
    </row>
    <row r="201" spans="1:10" ht="18" customHeight="1">
      <c r="A201" s="944"/>
      <c r="B201" s="461"/>
      <c r="C201" s="1895"/>
      <c r="D201" s="1896"/>
      <c r="E201" s="1895"/>
      <c r="F201" s="1897"/>
      <c r="G201" s="1898" t="s">
        <v>1539</v>
      </c>
      <c r="H201" s="324">
        <f>경영본부!H220</f>
        <v>14850</v>
      </c>
      <c r="I201" s="324">
        <f>경영본부!I220</f>
        <v>5000</v>
      </c>
      <c r="J201" s="1349">
        <f>H201-I201</f>
        <v>9850</v>
      </c>
    </row>
    <row r="202" spans="1:10" s="1337" customFormat="1" ht="18" customHeight="1">
      <c r="A202" s="1889"/>
      <c r="B202" s="1891"/>
      <c r="C202" s="1893"/>
      <c r="D202" s="1892"/>
      <c r="E202" s="1893"/>
      <c r="F202" s="1919" t="s">
        <v>777</v>
      </c>
      <c r="G202" s="1921"/>
      <c r="H202" s="1336">
        <f>경영본부!H227</f>
        <v>26955</v>
      </c>
      <c r="I202" s="1336">
        <f>경영본부!I227</f>
        <v>27135</v>
      </c>
      <c r="J202" s="1344">
        <f t="shared" si="4"/>
        <v>-180</v>
      </c>
    </row>
    <row r="203" spans="1:10" ht="18" customHeight="1">
      <c r="A203" s="944"/>
      <c r="B203" s="461"/>
      <c r="C203" s="1895"/>
      <c r="D203" s="1896"/>
      <c r="E203" s="1895"/>
      <c r="F203" s="1897"/>
      <c r="G203" s="1898" t="s">
        <v>1540</v>
      </c>
      <c r="H203" s="324">
        <f>경영본부!H228</f>
        <v>21555</v>
      </c>
      <c r="I203" s="324">
        <f>경영본부!I228</f>
        <v>21735</v>
      </c>
      <c r="J203" s="1349">
        <f>H203-I203</f>
        <v>-180</v>
      </c>
    </row>
    <row r="204" spans="1:10" ht="18" customHeight="1">
      <c r="A204" s="944"/>
      <c r="B204" s="461"/>
      <c r="C204" s="1895"/>
      <c r="D204" s="1896"/>
      <c r="E204" s="1895"/>
      <c r="F204" s="1897"/>
      <c r="G204" s="1898" t="s">
        <v>1541</v>
      </c>
      <c r="H204" s="324">
        <f>경영본부!H230</f>
        <v>5400</v>
      </c>
      <c r="I204" s="324">
        <f>경영본부!I230</f>
        <v>5400</v>
      </c>
      <c r="J204" s="1349">
        <f>H204-I204</f>
        <v>0</v>
      </c>
    </row>
    <row r="205" spans="1:10" s="1337" customFormat="1" ht="18" customHeight="1">
      <c r="A205" s="1889"/>
      <c r="B205" s="1891"/>
      <c r="C205" s="1893"/>
      <c r="D205" s="1892"/>
      <c r="E205" s="1893"/>
      <c r="F205" s="1919" t="s">
        <v>803</v>
      </c>
      <c r="G205" s="1921"/>
      <c r="H205" s="1336">
        <f>경영본부!H235</f>
        <v>3650232</v>
      </c>
      <c r="I205" s="1336">
        <f>경영본부!I235</f>
        <v>3454194</v>
      </c>
      <c r="J205" s="1344">
        <f t="shared" si="4"/>
        <v>196038</v>
      </c>
    </row>
    <row r="206" spans="1:10" ht="18" customHeight="1">
      <c r="A206" s="944"/>
      <c r="B206" s="461"/>
      <c r="C206" s="1895"/>
      <c r="D206" s="1896"/>
      <c r="E206" s="1895"/>
      <c r="F206" s="1897"/>
      <c r="G206" s="1898" t="s">
        <v>1545</v>
      </c>
      <c r="H206" s="324">
        <f>경영본부!H236</f>
        <v>261417</v>
      </c>
      <c r="I206" s="324">
        <f>경영본부!I236</f>
        <v>1217022</v>
      </c>
      <c r="J206" s="1349">
        <f>H206-I206</f>
        <v>-955605</v>
      </c>
    </row>
    <row r="207" spans="1:10" ht="18" customHeight="1">
      <c r="A207" s="944"/>
      <c r="B207" s="461"/>
      <c r="C207" s="1895"/>
      <c r="D207" s="1896"/>
      <c r="E207" s="1895"/>
      <c r="F207" s="1897"/>
      <c r="G207" s="1898" t="s">
        <v>1546</v>
      </c>
      <c r="H207" s="324">
        <f>경영본부!H238</f>
        <v>500878</v>
      </c>
      <c r="I207" s="324">
        <f>경영본부!I238</f>
        <v>2237172</v>
      </c>
      <c r="J207" s="1349">
        <f>H207-I207</f>
        <v>-1736294</v>
      </c>
    </row>
    <row r="208" spans="1:10" ht="18" customHeight="1">
      <c r="A208" s="944"/>
      <c r="B208" s="461"/>
      <c r="C208" s="1895"/>
      <c r="D208" s="1896"/>
      <c r="E208" s="1895"/>
      <c r="F208" s="1897"/>
      <c r="G208" s="1898" t="s">
        <v>1547</v>
      </c>
      <c r="H208" s="324">
        <f>경영본부!H244</f>
        <v>2887937</v>
      </c>
      <c r="I208" s="324">
        <f>경영본부!I244</f>
        <v>0</v>
      </c>
      <c r="J208" s="1349">
        <f>H208-I208</f>
        <v>2887937</v>
      </c>
    </row>
    <row r="209" spans="1:13" s="1337" customFormat="1" ht="18" customHeight="1">
      <c r="A209" s="1889"/>
      <c r="B209" s="1891"/>
      <c r="C209" s="1893"/>
      <c r="D209" s="1892"/>
      <c r="E209" s="1893"/>
      <c r="F209" s="1919" t="s">
        <v>804</v>
      </c>
      <c r="G209" s="1921"/>
      <c r="H209" s="1336">
        <f>경영본부!H251</f>
        <v>19400</v>
      </c>
      <c r="I209" s="1336">
        <f>경영본부!I251</f>
        <v>21200</v>
      </c>
      <c r="J209" s="1344">
        <f t="shared" si="4"/>
        <v>-1800</v>
      </c>
    </row>
    <row r="210" spans="1:13" ht="18" customHeight="1">
      <c r="A210" s="944"/>
      <c r="B210" s="461"/>
      <c r="C210" s="1895"/>
      <c r="D210" s="1896"/>
      <c r="E210" s="1895"/>
      <c r="F210" s="1897"/>
      <c r="G210" s="1898" t="s">
        <v>1548</v>
      </c>
      <c r="H210" s="324">
        <f>경영본부!H252</f>
        <v>19400</v>
      </c>
      <c r="I210" s="324">
        <f>경영본부!I252</f>
        <v>21200</v>
      </c>
      <c r="J210" s="1349">
        <f>H210-I210</f>
        <v>-1800</v>
      </c>
    </row>
    <row r="211" spans="1:13" s="1337" customFormat="1" ht="18" customHeight="1">
      <c r="A211" s="1889"/>
      <c r="B211" s="1891"/>
      <c r="C211" s="1893"/>
      <c r="D211" s="1892"/>
      <c r="E211" s="1893"/>
      <c r="F211" s="1919" t="s">
        <v>818</v>
      </c>
      <c r="G211" s="1921"/>
      <c r="H211" s="1336">
        <f>경영본부!H254</f>
        <v>3880</v>
      </c>
      <c r="I211" s="1336">
        <f>경영본부!I254</f>
        <v>3180</v>
      </c>
      <c r="J211" s="1886">
        <f>H211-I211</f>
        <v>700</v>
      </c>
    </row>
    <row r="212" spans="1:13" ht="18" customHeight="1">
      <c r="A212" s="944"/>
      <c r="B212" s="461"/>
      <c r="C212" s="1895"/>
      <c r="D212" s="1896"/>
      <c r="E212" s="1895"/>
      <c r="F212" s="1897"/>
      <c r="G212" s="1897" t="s">
        <v>818</v>
      </c>
      <c r="H212" s="324">
        <f>경영본부!H254</f>
        <v>3880</v>
      </c>
      <c r="I212" s="324">
        <f>경영본부!I254</f>
        <v>3180</v>
      </c>
      <c r="J212" s="1349">
        <f>H212-I212</f>
        <v>700</v>
      </c>
    </row>
    <row r="213" spans="1:13" s="1337" customFormat="1" ht="18" customHeight="1">
      <c r="A213" s="1889"/>
      <c r="B213" s="1891"/>
      <c r="C213" s="1893"/>
      <c r="D213" s="1893"/>
      <c r="E213" s="1893"/>
      <c r="F213" s="1919" t="s">
        <v>805</v>
      </c>
      <c r="G213" s="1921"/>
      <c r="H213" s="1336">
        <f>경영본부!H256</f>
        <v>0</v>
      </c>
      <c r="I213" s="1336">
        <f>경영본부!I256</f>
        <v>5000</v>
      </c>
      <c r="J213" s="1344">
        <f t="shared" si="4"/>
        <v>-5000</v>
      </c>
    </row>
    <row r="214" spans="1:13" ht="18" customHeight="1">
      <c r="A214" s="944"/>
      <c r="B214" s="461"/>
      <c r="C214" s="1895"/>
      <c r="D214" s="1896"/>
      <c r="E214" s="1899"/>
      <c r="F214" s="1361"/>
      <c r="G214" s="1901" t="s">
        <v>1549</v>
      </c>
      <c r="H214" s="324">
        <f>경영본부!H257</f>
        <v>0</v>
      </c>
      <c r="I214" s="324">
        <f>경영본부!I257</f>
        <v>5000</v>
      </c>
      <c r="J214" s="1347">
        <f>H214-I214</f>
        <v>-5000</v>
      </c>
    </row>
    <row r="215" spans="1:13" s="1337" customFormat="1" ht="18" customHeight="1">
      <c r="A215" s="1889"/>
      <c r="B215" s="1891"/>
      <c r="C215" s="1893"/>
      <c r="D215" s="1892"/>
      <c r="E215" s="1919" t="s">
        <v>798</v>
      </c>
      <c r="F215" s="1920"/>
      <c r="G215" s="1921"/>
      <c r="H215" s="1336">
        <f>H216+H218+H221+H224</f>
        <v>156430</v>
      </c>
      <c r="I215" s="1336">
        <f>I216+I218+I221+I224</f>
        <v>289592</v>
      </c>
      <c r="J215" s="1344">
        <f t="shared" si="4"/>
        <v>-133162</v>
      </c>
    </row>
    <row r="216" spans="1:13" s="1337" customFormat="1" ht="18" customHeight="1">
      <c r="A216" s="1889"/>
      <c r="B216" s="1891"/>
      <c r="C216" s="1893"/>
      <c r="D216" s="1892"/>
      <c r="E216" s="1894"/>
      <c r="F216" s="1919" t="s">
        <v>775</v>
      </c>
      <c r="G216" s="1921"/>
      <c r="H216" s="320">
        <f>경영본부!H260</f>
        <v>41280</v>
      </c>
      <c r="I216" s="320">
        <f>경영본부!I260</f>
        <v>32752</v>
      </c>
      <c r="J216" s="1354">
        <f>J217</f>
        <v>8528</v>
      </c>
    </row>
    <row r="217" spans="1:13" ht="18" customHeight="1">
      <c r="A217" s="944"/>
      <c r="B217" s="461"/>
      <c r="C217" s="1895"/>
      <c r="D217" s="1896"/>
      <c r="E217" s="1895"/>
      <c r="F217" s="1897"/>
      <c r="G217" s="1898" t="s">
        <v>1531</v>
      </c>
      <c r="H217" s="319">
        <f>경영본부!H261</f>
        <v>41280</v>
      </c>
      <c r="I217" s="319">
        <f>경영본부!I261</f>
        <v>32752</v>
      </c>
      <c r="J217" s="1355">
        <f>H217-I217</f>
        <v>8528</v>
      </c>
      <c r="M217" s="1356"/>
    </row>
    <row r="218" spans="1:13" s="1337" customFormat="1" ht="18" customHeight="1">
      <c r="A218" s="1889"/>
      <c r="B218" s="1891"/>
      <c r="C218" s="1893"/>
      <c r="D218" s="1892"/>
      <c r="E218" s="1893"/>
      <c r="F218" s="1919" t="s">
        <v>800</v>
      </c>
      <c r="G218" s="1921"/>
      <c r="H218" s="1336">
        <f>경영본부!H272</f>
        <v>107000</v>
      </c>
      <c r="I218" s="1336">
        <f>경영본부!I272</f>
        <v>247000</v>
      </c>
      <c r="J218" s="1344">
        <f t="shared" si="4"/>
        <v>-140000</v>
      </c>
    </row>
    <row r="219" spans="1:13" ht="18" customHeight="1">
      <c r="A219" s="944"/>
      <c r="B219" s="461"/>
      <c r="C219" s="1895"/>
      <c r="D219" s="1896"/>
      <c r="E219" s="1895"/>
      <c r="F219" s="1897"/>
      <c r="G219" s="1898" t="s">
        <v>1550</v>
      </c>
      <c r="H219" s="324">
        <f>경영본부!H273</f>
        <v>5500</v>
      </c>
      <c r="I219" s="324">
        <f>경영본부!I273</f>
        <v>21000</v>
      </c>
      <c r="J219" s="1349">
        <f>H219-I219</f>
        <v>-15500</v>
      </c>
    </row>
    <row r="220" spans="1:13" ht="18" customHeight="1">
      <c r="A220" s="944"/>
      <c r="B220" s="461"/>
      <c r="C220" s="1895"/>
      <c r="D220" s="1896"/>
      <c r="E220" s="1895"/>
      <c r="F220" s="1897"/>
      <c r="G220" s="1898" t="s">
        <v>1551</v>
      </c>
      <c r="H220" s="324">
        <f>경영본부!H276</f>
        <v>101500</v>
      </c>
      <c r="I220" s="324">
        <f>경영본부!I276</f>
        <v>226000</v>
      </c>
      <c r="J220" s="1349">
        <f>H220-I220</f>
        <v>-124500</v>
      </c>
    </row>
    <row r="221" spans="1:13" s="1337" customFormat="1" ht="18" customHeight="1">
      <c r="A221" s="1889"/>
      <c r="B221" s="1891"/>
      <c r="C221" s="1893"/>
      <c r="D221" s="1892"/>
      <c r="E221" s="1893"/>
      <c r="F221" s="1919" t="s">
        <v>801</v>
      </c>
      <c r="G221" s="1921"/>
      <c r="H221" s="1336">
        <f>경영본부!H284</f>
        <v>3440</v>
      </c>
      <c r="I221" s="1336">
        <f>경영본부!I284</f>
        <v>3740</v>
      </c>
      <c r="J221" s="1344">
        <f t="shared" si="4"/>
        <v>-300</v>
      </c>
    </row>
    <row r="222" spans="1:13" ht="18" customHeight="1">
      <c r="A222" s="944"/>
      <c r="B222" s="461"/>
      <c r="C222" s="1895"/>
      <c r="D222" s="1896"/>
      <c r="E222" s="1895"/>
      <c r="F222" s="1897"/>
      <c r="G222" s="1898" t="s">
        <v>1542</v>
      </c>
      <c r="H222" s="324">
        <f>경영본부!H285</f>
        <v>1440</v>
      </c>
      <c r="I222" s="324">
        <f>경영본부!I285</f>
        <v>1440</v>
      </c>
      <c r="J222" s="1349">
        <f>H222-I222</f>
        <v>0</v>
      </c>
    </row>
    <row r="223" spans="1:13" ht="18" customHeight="1">
      <c r="A223" s="944"/>
      <c r="B223" s="461"/>
      <c r="C223" s="1895"/>
      <c r="D223" s="1896"/>
      <c r="E223" s="1895"/>
      <c r="F223" s="1897"/>
      <c r="G223" s="1898" t="s">
        <v>1543</v>
      </c>
      <c r="H223" s="324">
        <f>경영본부!H287</f>
        <v>2000</v>
      </c>
      <c r="I223" s="324">
        <f>경영본부!I287</f>
        <v>2300</v>
      </c>
      <c r="J223" s="1349">
        <f>H223-I223</f>
        <v>-300</v>
      </c>
    </row>
    <row r="224" spans="1:13" s="1337" customFormat="1" ht="18" customHeight="1">
      <c r="A224" s="1889"/>
      <c r="B224" s="1891"/>
      <c r="C224" s="1893"/>
      <c r="D224" s="1892"/>
      <c r="E224" s="1893"/>
      <c r="F224" s="1919" t="s">
        <v>802</v>
      </c>
      <c r="G224" s="1921"/>
      <c r="H224" s="1336">
        <f>경영본부!H293</f>
        <v>4710</v>
      </c>
      <c r="I224" s="1336">
        <f>경영본부!I293</f>
        <v>6100</v>
      </c>
      <c r="J224" s="1344">
        <f t="shared" si="4"/>
        <v>-1390</v>
      </c>
    </row>
    <row r="225" spans="1:10" ht="18" customHeight="1">
      <c r="A225" s="944"/>
      <c r="B225" s="461"/>
      <c r="C225" s="1895"/>
      <c r="D225" s="1896"/>
      <c r="E225" s="1899"/>
      <c r="F225" s="1361"/>
      <c r="G225" s="1901" t="s">
        <v>1544</v>
      </c>
      <c r="H225" s="324">
        <f>경영본부!H294</f>
        <v>4710</v>
      </c>
      <c r="I225" s="324">
        <f>경영본부!I294</f>
        <v>6100</v>
      </c>
      <c r="J225" s="1349">
        <f>H225-I225</f>
        <v>-1390</v>
      </c>
    </row>
    <row r="226" spans="1:10" ht="18" customHeight="1">
      <c r="A226" s="944"/>
      <c r="B226" s="461"/>
      <c r="C226" s="1895"/>
      <c r="D226" s="1919" t="s">
        <v>1559</v>
      </c>
      <c r="E226" s="1920"/>
      <c r="F226" s="1920"/>
      <c r="G226" s="1921"/>
      <c r="H226" s="1336">
        <f>H227+H231+H235+H239+H243+H247+H251+H255+H259</f>
        <v>10591847</v>
      </c>
      <c r="I226" s="1336">
        <f>I227+I231+I235+I239+I243+I247+I251+I255+I259</f>
        <v>13057538</v>
      </c>
      <c r="J226" s="1886">
        <f>J227+J231+J235+J239+J243+J247+J251+J255+J259</f>
        <v>-2465691</v>
      </c>
    </row>
    <row r="227" spans="1:10" s="1337" customFormat="1" ht="18" customHeight="1">
      <c r="A227" s="1889"/>
      <c r="B227" s="1891"/>
      <c r="C227" s="1893"/>
      <c r="D227" s="1892"/>
      <c r="E227" s="1925" t="s">
        <v>1791</v>
      </c>
      <c r="F227" s="1926"/>
      <c r="G227" s="1927"/>
      <c r="H227" s="1336">
        <f>경영본부!H310</f>
        <v>1831255</v>
      </c>
      <c r="I227" s="1336">
        <f>경영본부!I310</f>
        <v>1775902</v>
      </c>
      <c r="J227" s="1886">
        <f>H227-I227</f>
        <v>55353</v>
      </c>
    </row>
    <row r="228" spans="1:10" s="1337" customFormat="1" ht="18" customHeight="1">
      <c r="A228" s="1889"/>
      <c r="B228" s="1891"/>
      <c r="C228" s="1893"/>
      <c r="D228" s="1892"/>
      <c r="E228" s="1894"/>
      <c r="F228" s="1919" t="s">
        <v>772</v>
      </c>
      <c r="G228" s="1921"/>
      <c r="H228" s="1336">
        <f>경영본부!H311</f>
        <v>1831255</v>
      </c>
      <c r="I228" s="1336">
        <f>경영본부!I311</f>
        <v>1775902</v>
      </c>
      <c r="J228" s="1886">
        <f>H228-I228</f>
        <v>55353</v>
      </c>
    </row>
    <row r="229" spans="1:10" ht="18" customHeight="1">
      <c r="A229" s="944"/>
      <c r="B229" s="461"/>
      <c r="C229" s="1895"/>
      <c r="D229" s="1896"/>
      <c r="E229" s="1895"/>
      <c r="F229" s="1361"/>
      <c r="G229" s="1901" t="s">
        <v>1552</v>
      </c>
      <c r="H229" s="324">
        <f>경영본부!H313</f>
        <v>183918</v>
      </c>
      <c r="I229" s="324">
        <f>경영본부!I313</f>
        <v>177997</v>
      </c>
      <c r="J229" s="1349">
        <f>H229-I229</f>
        <v>5921</v>
      </c>
    </row>
    <row r="230" spans="1:10" ht="18" customHeight="1">
      <c r="A230" s="944"/>
      <c r="B230" s="461"/>
      <c r="C230" s="1895"/>
      <c r="D230" s="1896"/>
      <c r="E230" s="1895"/>
      <c r="F230" s="1361"/>
      <c r="G230" s="1901" t="s">
        <v>1527</v>
      </c>
      <c r="H230" s="324">
        <f>경영본부!H377</f>
        <v>1647337</v>
      </c>
      <c r="I230" s="324">
        <f>경영본부!I377</f>
        <v>1597905</v>
      </c>
      <c r="J230" s="1349">
        <f>H230-I230</f>
        <v>49432</v>
      </c>
    </row>
    <row r="231" spans="1:10" s="1337" customFormat="1" ht="18" customHeight="1">
      <c r="A231" s="1889"/>
      <c r="B231" s="1891"/>
      <c r="C231" s="1893"/>
      <c r="D231" s="1892"/>
      <c r="E231" s="1925" t="s">
        <v>1792</v>
      </c>
      <c r="F231" s="1926"/>
      <c r="G231" s="1927"/>
      <c r="H231" s="1336">
        <f>경영본부!H412</f>
        <v>380289</v>
      </c>
      <c r="I231" s="1336">
        <f>경영본부!I412</f>
        <v>368812</v>
      </c>
      <c r="J231" s="1886">
        <f t="shared" ref="J231:J232" si="12">H231-I231</f>
        <v>11477</v>
      </c>
    </row>
    <row r="232" spans="1:10" s="1337" customFormat="1" ht="18" customHeight="1">
      <c r="A232" s="1889"/>
      <c r="B232" s="1891"/>
      <c r="C232" s="1893"/>
      <c r="D232" s="1892"/>
      <c r="E232" s="1894"/>
      <c r="F232" s="1919" t="s">
        <v>772</v>
      </c>
      <c r="G232" s="1921"/>
      <c r="H232" s="1336">
        <f>경영본부!H413</f>
        <v>380289</v>
      </c>
      <c r="I232" s="1336">
        <f>경영본부!I413</f>
        <v>368812</v>
      </c>
      <c r="J232" s="1886">
        <f t="shared" si="12"/>
        <v>11477</v>
      </c>
    </row>
    <row r="233" spans="1:10" ht="18" customHeight="1">
      <c r="A233" s="944"/>
      <c r="B233" s="461"/>
      <c r="C233" s="1895"/>
      <c r="D233" s="1896"/>
      <c r="E233" s="1895"/>
      <c r="F233" s="1361"/>
      <c r="G233" s="1901" t="s">
        <v>1552</v>
      </c>
      <c r="H233" s="324">
        <f>경영본부!H415</f>
        <v>46550</v>
      </c>
      <c r="I233" s="324">
        <f>경영본부!I415</f>
        <v>45052</v>
      </c>
      <c r="J233" s="1349">
        <f t="shared" ref="J233:J236" si="13">H233-I233</f>
        <v>1498</v>
      </c>
    </row>
    <row r="234" spans="1:10" ht="18" customHeight="1">
      <c r="A234" s="944"/>
      <c r="B234" s="461"/>
      <c r="C234" s="1895"/>
      <c r="D234" s="1896"/>
      <c r="E234" s="1895"/>
      <c r="F234" s="1361"/>
      <c r="G234" s="1901" t="s">
        <v>1527</v>
      </c>
      <c r="H234" s="324">
        <f>경영본부!H479</f>
        <v>333739</v>
      </c>
      <c r="I234" s="324">
        <f>경영본부!I479</f>
        <v>323760</v>
      </c>
      <c r="J234" s="1349">
        <f t="shared" si="13"/>
        <v>9979</v>
      </c>
    </row>
    <row r="235" spans="1:10" s="1337" customFormat="1" ht="18" customHeight="1">
      <c r="A235" s="1889"/>
      <c r="B235" s="1891"/>
      <c r="C235" s="1893"/>
      <c r="D235" s="1892"/>
      <c r="E235" s="1925" t="s">
        <v>1793</v>
      </c>
      <c r="F235" s="1926"/>
      <c r="G235" s="1927"/>
      <c r="H235" s="1336">
        <f>경영본부!H514</f>
        <v>1371810</v>
      </c>
      <c r="I235" s="1336">
        <f>경영본부!I514</f>
        <v>924403</v>
      </c>
      <c r="J235" s="1886">
        <f t="shared" si="13"/>
        <v>447407</v>
      </c>
    </row>
    <row r="236" spans="1:10" s="1337" customFormat="1" ht="18" customHeight="1">
      <c r="A236" s="1889"/>
      <c r="B236" s="1891"/>
      <c r="C236" s="1893"/>
      <c r="D236" s="1892"/>
      <c r="E236" s="1894"/>
      <c r="F236" s="1919" t="s">
        <v>772</v>
      </c>
      <c r="G236" s="1921"/>
      <c r="H236" s="1336">
        <f>경영본부!H515</f>
        <v>1371810</v>
      </c>
      <c r="I236" s="1336">
        <f>경영본부!I515</f>
        <v>924403</v>
      </c>
      <c r="J236" s="1886">
        <f t="shared" si="13"/>
        <v>447407</v>
      </c>
    </row>
    <row r="237" spans="1:10" ht="18" customHeight="1">
      <c r="A237" s="944"/>
      <c r="B237" s="461"/>
      <c r="C237" s="1895"/>
      <c r="D237" s="1896"/>
      <c r="E237" s="1895"/>
      <c r="F237" s="1361"/>
      <c r="G237" s="1901" t="s">
        <v>1552</v>
      </c>
      <c r="H237" s="324">
        <f>경영본부!H517</f>
        <v>232566</v>
      </c>
      <c r="I237" s="324">
        <f>경영본부!I517</f>
        <v>225078</v>
      </c>
      <c r="J237" s="1349">
        <f t="shared" ref="J237:J240" si="14">H237-I237</f>
        <v>7488</v>
      </c>
    </row>
    <row r="238" spans="1:10" ht="18" customHeight="1">
      <c r="A238" s="944"/>
      <c r="B238" s="461"/>
      <c r="C238" s="1895"/>
      <c r="D238" s="1896"/>
      <c r="E238" s="1895"/>
      <c r="F238" s="1361"/>
      <c r="G238" s="1901" t="s">
        <v>1527</v>
      </c>
      <c r="H238" s="324">
        <f>경영본부!H581</f>
        <v>1139244</v>
      </c>
      <c r="I238" s="324">
        <f>경영본부!I581</f>
        <v>699325</v>
      </c>
      <c r="J238" s="1349">
        <f t="shared" si="14"/>
        <v>439919</v>
      </c>
    </row>
    <row r="239" spans="1:10" s="1337" customFormat="1" ht="18" customHeight="1">
      <c r="A239" s="1889"/>
      <c r="B239" s="1891"/>
      <c r="C239" s="1893"/>
      <c r="D239" s="1892"/>
      <c r="E239" s="1925" t="s">
        <v>1794</v>
      </c>
      <c r="F239" s="1926"/>
      <c r="G239" s="1927"/>
      <c r="H239" s="1336">
        <f>경영본부!H616</f>
        <v>912221</v>
      </c>
      <c r="I239" s="1336">
        <f>경영본부!I616</f>
        <v>544672</v>
      </c>
      <c r="J239" s="1886">
        <f t="shared" si="14"/>
        <v>367549</v>
      </c>
    </row>
    <row r="240" spans="1:10" s="1337" customFormat="1" ht="18" customHeight="1">
      <c r="A240" s="1889"/>
      <c r="B240" s="1891"/>
      <c r="C240" s="1893"/>
      <c r="D240" s="1892"/>
      <c r="E240" s="1894"/>
      <c r="F240" s="1919" t="s">
        <v>772</v>
      </c>
      <c r="G240" s="1921"/>
      <c r="H240" s="1336">
        <f>경영본부!H617</f>
        <v>912221</v>
      </c>
      <c r="I240" s="1336">
        <f>경영본부!I617</f>
        <v>544672</v>
      </c>
      <c r="J240" s="1886">
        <f t="shared" si="14"/>
        <v>367549</v>
      </c>
    </row>
    <row r="241" spans="1:10" ht="18" customHeight="1">
      <c r="A241" s="944"/>
      <c r="B241" s="461"/>
      <c r="C241" s="1895"/>
      <c r="D241" s="1896"/>
      <c r="E241" s="1895"/>
      <c r="F241" s="1361"/>
      <c r="G241" s="1901" t="s">
        <v>1552</v>
      </c>
      <c r="H241" s="324">
        <f>경영본부!H619</f>
        <v>153485</v>
      </c>
      <c r="I241" s="324">
        <f>경영본부!I619</f>
        <v>148544</v>
      </c>
      <c r="J241" s="1349">
        <f t="shared" ref="J241:J244" si="15">H241-I241</f>
        <v>4941</v>
      </c>
    </row>
    <row r="242" spans="1:10" ht="18" customHeight="1">
      <c r="A242" s="944"/>
      <c r="B242" s="461"/>
      <c r="C242" s="1895"/>
      <c r="D242" s="1896"/>
      <c r="E242" s="1895"/>
      <c r="F242" s="1361"/>
      <c r="G242" s="1901" t="s">
        <v>1527</v>
      </c>
      <c r="H242" s="324">
        <f>경영본부!H683</f>
        <v>758736</v>
      </c>
      <c r="I242" s="324">
        <f>경영본부!I683</f>
        <v>396128</v>
      </c>
      <c r="J242" s="1349">
        <f t="shared" si="15"/>
        <v>362608</v>
      </c>
    </row>
    <row r="243" spans="1:10" s="1337" customFormat="1" ht="18" customHeight="1">
      <c r="A243" s="1889"/>
      <c r="B243" s="1891"/>
      <c r="C243" s="1893"/>
      <c r="D243" s="1892"/>
      <c r="E243" s="1925" t="s">
        <v>1795</v>
      </c>
      <c r="F243" s="1926"/>
      <c r="G243" s="1927"/>
      <c r="H243" s="1336">
        <f>경영본부!H719</f>
        <v>427881</v>
      </c>
      <c r="I243" s="1336">
        <f>경영본부!I719</f>
        <v>415195</v>
      </c>
      <c r="J243" s="1886">
        <f t="shared" si="15"/>
        <v>12686</v>
      </c>
    </row>
    <row r="244" spans="1:10" s="1337" customFormat="1" ht="18" customHeight="1">
      <c r="A244" s="1889"/>
      <c r="B244" s="1891"/>
      <c r="C244" s="1893"/>
      <c r="D244" s="1892"/>
      <c r="E244" s="1894"/>
      <c r="F244" s="1919" t="s">
        <v>772</v>
      </c>
      <c r="G244" s="1921"/>
      <c r="H244" s="1336">
        <f>경영본부!H720</f>
        <v>427881</v>
      </c>
      <c r="I244" s="1336">
        <f>경영본부!I720</f>
        <v>415195</v>
      </c>
      <c r="J244" s="1886">
        <f t="shared" si="15"/>
        <v>12686</v>
      </c>
    </row>
    <row r="245" spans="1:10" ht="18" customHeight="1">
      <c r="A245" s="944"/>
      <c r="B245" s="461"/>
      <c r="C245" s="1895"/>
      <c r="D245" s="1896"/>
      <c r="E245" s="1895"/>
      <c r="F245" s="1361"/>
      <c r="G245" s="1901" t="s">
        <v>1552</v>
      </c>
      <c r="H245" s="324">
        <f>경영본부!H722</f>
        <v>143189</v>
      </c>
      <c r="I245" s="324">
        <f>경영본부!I722</f>
        <v>138579</v>
      </c>
      <c r="J245" s="1349">
        <f t="shared" ref="J245:J248" si="16">H245-I245</f>
        <v>4610</v>
      </c>
    </row>
    <row r="246" spans="1:10" ht="18" customHeight="1">
      <c r="A246" s="944"/>
      <c r="B246" s="461"/>
      <c r="C246" s="1895"/>
      <c r="D246" s="1896"/>
      <c r="E246" s="1895"/>
      <c r="F246" s="1361"/>
      <c r="G246" s="1901" t="s">
        <v>1527</v>
      </c>
      <c r="H246" s="324">
        <f>경영본부!H786</f>
        <v>284692</v>
      </c>
      <c r="I246" s="324">
        <f>경영본부!I786</f>
        <v>276616</v>
      </c>
      <c r="J246" s="1349">
        <f t="shared" si="16"/>
        <v>8076</v>
      </c>
    </row>
    <row r="247" spans="1:10" s="1337" customFormat="1" ht="18" customHeight="1">
      <c r="A247" s="1889"/>
      <c r="B247" s="1891"/>
      <c r="C247" s="1893"/>
      <c r="D247" s="1892"/>
      <c r="E247" s="1925" t="s">
        <v>1796</v>
      </c>
      <c r="F247" s="1926"/>
      <c r="G247" s="1927"/>
      <c r="H247" s="1336">
        <f>경영본부!H821</f>
        <v>268648</v>
      </c>
      <c r="I247" s="1336">
        <f>경영본부!I821</f>
        <v>260005</v>
      </c>
      <c r="J247" s="1886">
        <f t="shared" si="16"/>
        <v>8643</v>
      </c>
    </row>
    <row r="248" spans="1:10" s="1337" customFormat="1" ht="18" customHeight="1">
      <c r="A248" s="1889"/>
      <c r="B248" s="1891"/>
      <c r="C248" s="1893"/>
      <c r="D248" s="1892"/>
      <c r="E248" s="1894"/>
      <c r="F248" s="1919" t="s">
        <v>772</v>
      </c>
      <c r="G248" s="1921"/>
      <c r="H248" s="1336">
        <f>경영본부!H822</f>
        <v>268648</v>
      </c>
      <c r="I248" s="1336">
        <f>경영본부!I822</f>
        <v>260005</v>
      </c>
      <c r="J248" s="1886">
        <f t="shared" si="16"/>
        <v>8643</v>
      </c>
    </row>
    <row r="249" spans="1:10" ht="18" customHeight="1">
      <c r="A249" s="944"/>
      <c r="B249" s="461"/>
      <c r="C249" s="1895"/>
      <c r="D249" s="1896"/>
      <c r="E249" s="1895"/>
      <c r="F249" s="1361"/>
      <c r="G249" s="1901" t="s">
        <v>1552</v>
      </c>
      <c r="H249" s="324">
        <f>경영본부!H824</f>
        <v>268648</v>
      </c>
      <c r="I249" s="324">
        <f>경영본부!I824</f>
        <v>260005</v>
      </c>
      <c r="J249" s="1349">
        <f t="shared" ref="J249:J252" si="17">H249-I249</f>
        <v>8643</v>
      </c>
    </row>
    <row r="250" spans="1:10" ht="18" customHeight="1">
      <c r="A250" s="944"/>
      <c r="B250" s="461"/>
      <c r="C250" s="1895"/>
      <c r="D250" s="1896"/>
      <c r="E250" s="1895"/>
      <c r="F250" s="1361"/>
      <c r="G250" s="1901" t="s">
        <v>1527</v>
      </c>
      <c r="H250" s="324">
        <f>경영본부!H888</f>
        <v>0</v>
      </c>
      <c r="I250" s="324">
        <f>경영본부!I888</f>
        <v>0</v>
      </c>
      <c r="J250" s="1349">
        <f t="shared" si="17"/>
        <v>0</v>
      </c>
    </row>
    <row r="251" spans="1:10" s="1337" customFormat="1" ht="18" customHeight="1">
      <c r="A251" s="1889"/>
      <c r="B251" s="1891"/>
      <c r="C251" s="1893"/>
      <c r="D251" s="1892"/>
      <c r="E251" s="1925" t="s">
        <v>1797</v>
      </c>
      <c r="F251" s="1926"/>
      <c r="G251" s="1927"/>
      <c r="H251" s="1336">
        <f>경영본부!H889</f>
        <v>144644</v>
      </c>
      <c r="I251" s="1336">
        <f>경영본부!I889</f>
        <v>140451</v>
      </c>
      <c r="J251" s="1886">
        <f t="shared" si="17"/>
        <v>4193</v>
      </c>
    </row>
    <row r="252" spans="1:10" s="1337" customFormat="1" ht="18" customHeight="1">
      <c r="A252" s="1889"/>
      <c r="B252" s="1891"/>
      <c r="C252" s="1893"/>
      <c r="D252" s="1892"/>
      <c r="E252" s="1894"/>
      <c r="F252" s="1919" t="s">
        <v>772</v>
      </c>
      <c r="G252" s="1921"/>
      <c r="H252" s="1336">
        <f>경영본부!H890</f>
        <v>144644</v>
      </c>
      <c r="I252" s="1336">
        <f>경영본부!I890</f>
        <v>140451</v>
      </c>
      <c r="J252" s="1886">
        <f t="shared" si="17"/>
        <v>4193</v>
      </c>
    </row>
    <row r="253" spans="1:10" ht="18" customHeight="1">
      <c r="A253" s="944"/>
      <c r="B253" s="461"/>
      <c r="C253" s="1895"/>
      <c r="D253" s="1896"/>
      <c r="E253" s="1895"/>
      <c r="F253" s="1361"/>
      <c r="G253" s="1901" t="s">
        <v>1552</v>
      </c>
      <c r="H253" s="324">
        <f>경영본부!H892</f>
        <v>48468</v>
      </c>
      <c r="I253" s="324">
        <f>경영본부!I892</f>
        <v>46990</v>
      </c>
      <c r="J253" s="1349">
        <f t="shared" ref="J253:J256" si="18">H253-I253</f>
        <v>1478</v>
      </c>
    </row>
    <row r="254" spans="1:10" ht="18" customHeight="1">
      <c r="A254" s="944"/>
      <c r="B254" s="461"/>
      <c r="C254" s="1895"/>
      <c r="D254" s="1896"/>
      <c r="E254" s="1895"/>
      <c r="F254" s="1361"/>
      <c r="G254" s="1901" t="s">
        <v>1527</v>
      </c>
      <c r="H254" s="324">
        <f>경영본부!H956</f>
        <v>96176</v>
      </c>
      <c r="I254" s="324">
        <f>경영본부!I956</f>
        <v>93461</v>
      </c>
      <c r="J254" s="1349">
        <f t="shared" si="18"/>
        <v>2715</v>
      </c>
    </row>
    <row r="255" spans="1:10" s="1337" customFormat="1" ht="18" customHeight="1">
      <c r="A255" s="1889"/>
      <c r="B255" s="1891"/>
      <c r="C255" s="1893"/>
      <c r="D255" s="1892"/>
      <c r="E255" s="1925" t="s">
        <v>1798</v>
      </c>
      <c r="F255" s="1926"/>
      <c r="G255" s="1927"/>
      <c r="H255" s="1336">
        <f>경영본부!H991</f>
        <v>2337075</v>
      </c>
      <c r="I255" s="1336">
        <f>경영본부!I991</f>
        <v>2263176</v>
      </c>
      <c r="J255" s="1886">
        <f t="shared" si="18"/>
        <v>73899</v>
      </c>
    </row>
    <row r="256" spans="1:10" s="1337" customFormat="1" ht="18" customHeight="1">
      <c r="A256" s="1889"/>
      <c r="B256" s="1891"/>
      <c r="C256" s="1893"/>
      <c r="D256" s="1892"/>
      <c r="E256" s="1894"/>
      <c r="F256" s="1919" t="s">
        <v>772</v>
      </c>
      <c r="G256" s="1921"/>
      <c r="H256" s="1336">
        <f>경영본부!H992</f>
        <v>2337075</v>
      </c>
      <c r="I256" s="1336">
        <f>경영본부!I992</f>
        <v>2263176</v>
      </c>
      <c r="J256" s="1886">
        <f t="shared" si="18"/>
        <v>73899</v>
      </c>
    </row>
    <row r="257" spans="1:10" ht="18" customHeight="1">
      <c r="A257" s="944"/>
      <c r="B257" s="461"/>
      <c r="C257" s="1895"/>
      <c r="D257" s="1896"/>
      <c r="E257" s="1895"/>
      <c r="F257" s="1361"/>
      <c r="G257" s="1901" t="s">
        <v>1552</v>
      </c>
      <c r="H257" s="324">
        <f>경영본부!H994</f>
        <v>2194371</v>
      </c>
      <c r="I257" s="324">
        <f>경영본부!I994</f>
        <v>2124165</v>
      </c>
      <c r="J257" s="1349">
        <f t="shared" ref="J257:J260" si="19">H257-I257</f>
        <v>70206</v>
      </c>
    </row>
    <row r="258" spans="1:10" ht="18" customHeight="1">
      <c r="A258" s="944"/>
      <c r="B258" s="461"/>
      <c r="C258" s="1895"/>
      <c r="D258" s="1896"/>
      <c r="E258" s="1895"/>
      <c r="F258" s="1361"/>
      <c r="G258" s="1901" t="s">
        <v>1527</v>
      </c>
      <c r="H258" s="324">
        <f>경영본부!H1146</f>
        <v>142704</v>
      </c>
      <c r="I258" s="324">
        <f>경영본부!I1146</f>
        <v>139011</v>
      </c>
      <c r="J258" s="1349">
        <f t="shared" si="19"/>
        <v>3693</v>
      </c>
    </row>
    <row r="259" spans="1:10" s="1337" customFormat="1" ht="18" customHeight="1">
      <c r="A259" s="1889"/>
      <c r="B259" s="1891"/>
      <c r="C259" s="1893"/>
      <c r="D259" s="1892"/>
      <c r="E259" s="1925" t="s">
        <v>1799</v>
      </c>
      <c r="F259" s="1926"/>
      <c r="G259" s="1927"/>
      <c r="H259" s="1336">
        <f>경영본부!H1181</f>
        <v>2918024</v>
      </c>
      <c r="I259" s="1336">
        <f>경영본부!I1181</f>
        <v>6364922</v>
      </c>
      <c r="J259" s="1886">
        <f t="shared" si="19"/>
        <v>-3446898</v>
      </c>
    </row>
    <row r="260" spans="1:10" s="1337" customFormat="1" ht="18" customHeight="1">
      <c r="A260" s="1889"/>
      <c r="B260" s="1891"/>
      <c r="C260" s="1893"/>
      <c r="D260" s="1892"/>
      <c r="E260" s="1894"/>
      <c r="F260" s="1919" t="s">
        <v>772</v>
      </c>
      <c r="G260" s="1921"/>
      <c r="H260" s="1336">
        <f>경영본부!H1183</f>
        <v>1239359</v>
      </c>
      <c r="I260" s="1336">
        <f>경영본부!I1183</f>
        <v>1204557</v>
      </c>
      <c r="J260" s="1886">
        <f t="shared" si="19"/>
        <v>34802</v>
      </c>
    </row>
    <row r="261" spans="1:10" ht="18" customHeight="1">
      <c r="A261" s="944"/>
      <c r="B261" s="461"/>
      <c r="C261" s="1895"/>
      <c r="D261" s="1896"/>
      <c r="E261" s="1895"/>
      <c r="F261" s="1361"/>
      <c r="G261" s="1901" t="s">
        <v>1552</v>
      </c>
      <c r="H261" s="324">
        <f>경영본부!H1184</f>
        <v>1132046</v>
      </c>
      <c r="I261" s="324">
        <f>경영본부!I1184</f>
        <v>1095685</v>
      </c>
      <c r="J261" s="1349">
        <f t="shared" ref="J261:J263" si="20">H261-I261</f>
        <v>36361</v>
      </c>
    </row>
    <row r="262" spans="1:10" ht="18" customHeight="1">
      <c r="A262" s="944"/>
      <c r="B262" s="461"/>
      <c r="C262" s="1895"/>
      <c r="D262" s="1896"/>
      <c r="E262" s="1895"/>
      <c r="F262" s="1361"/>
      <c r="G262" s="1901" t="s">
        <v>1527</v>
      </c>
      <c r="H262" s="324">
        <f>경영본부!H1248</f>
        <v>94857</v>
      </c>
      <c r="I262" s="324">
        <f>경영본부!I1248</f>
        <v>90011</v>
      </c>
      <c r="J262" s="1349">
        <f t="shared" si="20"/>
        <v>4846</v>
      </c>
    </row>
    <row r="263" spans="1:10" ht="18" customHeight="1">
      <c r="A263" s="944"/>
      <c r="B263" s="461"/>
      <c r="C263" s="1895"/>
      <c r="D263" s="1896"/>
      <c r="E263" s="1895"/>
      <c r="F263" s="1361"/>
      <c r="G263" s="1901" t="s">
        <v>1513</v>
      </c>
      <c r="H263" s="324">
        <f>경영본부!H1283</f>
        <v>12456</v>
      </c>
      <c r="I263" s="324">
        <f>경영본부!I1283</f>
        <v>18861</v>
      </c>
      <c r="J263" s="1349">
        <f t="shared" si="20"/>
        <v>-6405</v>
      </c>
    </row>
    <row r="264" spans="1:10" s="1337" customFormat="1" ht="18" customHeight="1">
      <c r="A264" s="1889"/>
      <c r="B264" s="1891"/>
      <c r="C264" s="1893"/>
      <c r="D264" s="1892"/>
      <c r="E264" s="1893"/>
      <c r="F264" s="1919" t="s">
        <v>816</v>
      </c>
      <c r="G264" s="1921"/>
      <c r="H264" s="1336">
        <f>경영본부!H1288</f>
        <v>1100000</v>
      </c>
      <c r="I264" s="1336">
        <f>경영본부!I1288</f>
        <v>4600000</v>
      </c>
      <c r="J264" s="1886">
        <f>H264-I264</f>
        <v>-3500000</v>
      </c>
    </row>
    <row r="265" spans="1:10" ht="18" customHeight="1">
      <c r="A265" s="944"/>
      <c r="B265" s="461"/>
      <c r="C265" s="1895"/>
      <c r="D265" s="1896"/>
      <c r="E265" s="1895"/>
      <c r="F265" s="1361"/>
      <c r="G265" s="1901" t="s">
        <v>1553</v>
      </c>
      <c r="H265" s="324">
        <f>경영본부!H1288</f>
        <v>1100000</v>
      </c>
      <c r="I265" s="324">
        <f>경영본부!I1288</f>
        <v>4600000</v>
      </c>
      <c r="J265" s="1349">
        <f>H265-I265</f>
        <v>-3500000</v>
      </c>
    </row>
    <row r="266" spans="1:10" s="1337" customFormat="1" ht="18" customHeight="1">
      <c r="A266" s="1889"/>
      <c r="B266" s="1891"/>
      <c r="C266" s="1893"/>
      <c r="D266" s="1892"/>
      <c r="E266" s="1893"/>
      <c r="F266" s="1919" t="s">
        <v>817</v>
      </c>
      <c r="G266" s="1921"/>
      <c r="H266" s="1335">
        <f>경영본부!H1290</f>
        <v>578665</v>
      </c>
      <c r="I266" s="1335">
        <f>경영본부!I1290</f>
        <v>560365</v>
      </c>
      <c r="J266" s="1886">
        <f>H266-I266</f>
        <v>18300</v>
      </c>
    </row>
    <row r="267" spans="1:10" ht="18" customHeight="1" thickBot="1">
      <c r="A267" s="944"/>
      <c r="B267" s="461"/>
      <c r="C267" s="1895"/>
      <c r="D267" s="1896"/>
      <c r="E267" s="1906"/>
      <c r="F267" s="1907"/>
      <c r="G267" s="1908" t="s">
        <v>1554</v>
      </c>
      <c r="H267" s="318">
        <f>경영본부!H1291</f>
        <v>578665</v>
      </c>
      <c r="I267" s="318">
        <f>경영본부!I1291</f>
        <v>560365</v>
      </c>
      <c r="J267" s="1349">
        <f>H267-I267</f>
        <v>18300</v>
      </c>
    </row>
    <row r="268" spans="1:10" s="1337" customFormat="1" ht="18" customHeight="1">
      <c r="A268" s="1918" t="s">
        <v>240</v>
      </c>
      <c r="B268" s="1362"/>
      <c r="C268" s="1362"/>
      <c r="D268" s="1362"/>
      <c r="E268" s="1362"/>
      <c r="F268" s="1362"/>
      <c r="G268" s="1363"/>
      <c r="H268" s="1338">
        <f>H269</f>
        <v>3456806</v>
      </c>
      <c r="I268" s="1338">
        <f>I269</f>
        <v>2777270</v>
      </c>
      <c r="J268" s="1343">
        <f t="shared" si="4"/>
        <v>679536</v>
      </c>
    </row>
    <row r="269" spans="1:10" s="1337" customFormat="1" ht="18" customHeight="1">
      <c r="A269" s="1888"/>
      <c r="B269" s="1919" t="s">
        <v>1774</v>
      </c>
      <c r="C269" s="1920"/>
      <c r="D269" s="1920"/>
      <c r="E269" s="1920"/>
      <c r="F269" s="1920"/>
      <c r="G269" s="1921"/>
      <c r="H269" s="1334">
        <f>H270+H279+H292+H311</f>
        <v>3456806</v>
      </c>
      <c r="I269" s="1334">
        <f>I270+I279+I292+I311</f>
        <v>2777270</v>
      </c>
      <c r="J269" s="1344">
        <f t="shared" si="4"/>
        <v>679536</v>
      </c>
    </row>
    <row r="270" spans="1:10" s="1337" customFormat="1" ht="18" customHeight="1">
      <c r="A270" s="1889"/>
      <c r="B270" s="1890"/>
      <c r="C270" s="1912" t="s">
        <v>1780</v>
      </c>
      <c r="D270" s="1913"/>
      <c r="E270" s="1913"/>
      <c r="F270" s="1913"/>
      <c r="G270" s="1914"/>
      <c r="H270" s="1339">
        <f>H271+H275</f>
        <v>127500</v>
      </c>
      <c r="I270" s="1339">
        <f>I271+I275</f>
        <v>25870</v>
      </c>
      <c r="J270" s="1345">
        <f t="shared" si="4"/>
        <v>101630</v>
      </c>
    </row>
    <row r="271" spans="1:10" s="1337" customFormat="1" ht="18" customHeight="1">
      <c r="A271" s="1889"/>
      <c r="B271" s="1891"/>
      <c r="C271" s="1892"/>
      <c r="D271" s="1919" t="s">
        <v>1784</v>
      </c>
      <c r="E271" s="1920"/>
      <c r="F271" s="1920"/>
      <c r="G271" s="1921"/>
      <c r="H271" s="1335">
        <f t="shared" ref="H271:I272" si="21">H272</f>
        <v>127500</v>
      </c>
      <c r="I271" s="1335">
        <f t="shared" si="21"/>
        <v>0</v>
      </c>
      <c r="J271" s="1344">
        <f t="shared" si="4"/>
        <v>127500</v>
      </c>
    </row>
    <row r="272" spans="1:10" s="1337" customFormat="1" ht="18" customHeight="1">
      <c r="A272" s="1889"/>
      <c r="B272" s="1891"/>
      <c r="C272" s="1893"/>
      <c r="D272" s="1894"/>
      <c r="E272" s="1919" t="s">
        <v>807</v>
      </c>
      <c r="F272" s="1920"/>
      <c r="G272" s="1921"/>
      <c r="H272" s="1336">
        <f t="shared" si="21"/>
        <v>127500</v>
      </c>
      <c r="I272" s="1336">
        <f t="shared" si="21"/>
        <v>0</v>
      </c>
      <c r="J272" s="1344">
        <f t="shared" si="4"/>
        <v>127500</v>
      </c>
    </row>
    <row r="273" spans="1:10" s="1337" customFormat="1" ht="18" customHeight="1">
      <c r="A273" s="1889"/>
      <c r="B273" s="1891"/>
      <c r="C273" s="1893"/>
      <c r="D273" s="1892"/>
      <c r="E273" s="1894"/>
      <c r="F273" s="1919" t="s">
        <v>819</v>
      </c>
      <c r="G273" s="1921"/>
      <c r="H273" s="1336">
        <f>교통휴양시설팀!H217</f>
        <v>127500</v>
      </c>
      <c r="I273" s="1336">
        <f>교통휴양시설팀!I217</f>
        <v>0</v>
      </c>
      <c r="J273" s="1344">
        <f t="shared" si="4"/>
        <v>127500</v>
      </c>
    </row>
    <row r="274" spans="1:10" ht="18" customHeight="1">
      <c r="A274" s="944"/>
      <c r="B274" s="461"/>
      <c r="C274" s="1896"/>
      <c r="D274" s="1899"/>
      <c r="E274" s="1899"/>
      <c r="F274" s="1897"/>
      <c r="G274" s="1901" t="s">
        <v>1555</v>
      </c>
      <c r="H274" s="324">
        <f>교통휴양시설팀!H218</f>
        <v>127500</v>
      </c>
      <c r="I274" s="324">
        <f>교통휴양시설팀!I218</f>
        <v>0</v>
      </c>
      <c r="J274" s="1349">
        <f>H274-I274</f>
        <v>127500</v>
      </c>
    </row>
    <row r="275" spans="1:10" s="1337" customFormat="1" ht="18" customHeight="1">
      <c r="A275" s="1889"/>
      <c r="B275" s="1891"/>
      <c r="C275" s="1892"/>
      <c r="D275" s="1919" t="s">
        <v>1786</v>
      </c>
      <c r="E275" s="1920"/>
      <c r="F275" s="1920"/>
      <c r="G275" s="1921"/>
      <c r="H275" s="1335">
        <f t="shared" ref="H275:I276" si="22">H276</f>
        <v>0</v>
      </c>
      <c r="I275" s="1335">
        <f t="shared" si="22"/>
        <v>25870</v>
      </c>
      <c r="J275" s="1344">
        <f t="shared" si="4"/>
        <v>-25870</v>
      </c>
    </row>
    <row r="276" spans="1:10" s="1337" customFormat="1" ht="18" customHeight="1">
      <c r="A276" s="1889"/>
      <c r="B276" s="1891"/>
      <c r="C276" s="1893"/>
      <c r="D276" s="1894"/>
      <c r="E276" s="1919" t="s">
        <v>808</v>
      </c>
      <c r="F276" s="1920"/>
      <c r="G276" s="1921"/>
      <c r="H276" s="1336">
        <f t="shared" si="22"/>
        <v>0</v>
      </c>
      <c r="I276" s="1336">
        <f t="shared" si="22"/>
        <v>25870</v>
      </c>
      <c r="J276" s="1344">
        <f t="shared" si="4"/>
        <v>-25870</v>
      </c>
    </row>
    <row r="277" spans="1:10" s="1337" customFormat="1" ht="18" customHeight="1">
      <c r="A277" s="1889"/>
      <c r="B277" s="1891"/>
      <c r="C277" s="1893"/>
      <c r="D277" s="1892"/>
      <c r="E277" s="1894"/>
      <c r="F277" s="1919" t="s">
        <v>819</v>
      </c>
      <c r="G277" s="1921"/>
      <c r="H277" s="1336">
        <f>교통휴양시설팀!H226</f>
        <v>0</v>
      </c>
      <c r="I277" s="1336">
        <f>교통휴양시설팀!I226</f>
        <v>25870</v>
      </c>
      <c r="J277" s="1344">
        <f t="shared" si="4"/>
        <v>-25870</v>
      </c>
    </row>
    <row r="278" spans="1:10" ht="18" customHeight="1">
      <c r="A278" s="944"/>
      <c r="B278" s="461"/>
      <c r="C278" s="1896"/>
      <c r="D278" s="1899"/>
      <c r="E278" s="1899"/>
      <c r="F278" s="1361"/>
      <c r="G278" s="1901" t="s">
        <v>1555</v>
      </c>
      <c r="H278" s="324">
        <f>교통휴양시설팀!H227</f>
        <v>0</v>
      </c>
      <c r="I278" s="324">
        <f>교통휴양시설팀!I227</f>
        <v>25870</v>
      </c>
      <c r="J278" s="1349">
        <f>H278-I278</f>
        <v>-25870</v>
      </c>
    </row>
    <row r="279" spans="1:10" s="1337" customFormat="1" ht="18" customHeight="1">
      <c r="A279" s="1889"/>
      <c r="B279" s="1891"/>
      <c r="C279" s="1915" t="s">
        <v>822</v>
      </c>
      <c r="D279" s="1916"/>
      <c r="E279" s="1916"/>
      <c r="F279" s="1916"/>
      <c r="G279" s="1917"/>
      <c r="H279" s="1340">
        <f>H280+H284+H288</f>
        <v>25356</v>
      </c>
      <c r="I279" s="1340">
        <f>I280+I284+I288</f>
        <v>39900</v>
      </c>
      <c r="J279" s="1348">
        <f t="shared" si="4"/>
        <v>-14544</v>
      </c>
    </row>
    <row r="280" spans="1:10" s="1337" customFormat="1" ht="18" customHeight="1">
      <c r="A280" s="1889"/>
      <c r="B280" s="1891"/>
      <c r="C280" s="1892"/>
      <c r="D280" s="1919" t="s">
        <v>1781</v>
      </c>
      <c r="E280" s="1920"/>
      <c r="F280" s="1920"/>
      <c r="G280" s="1921"/>
      <c r="H280" s="1335">
        <f>H281</f>
        <v>3470</v>
      </c>
      <c r="I280" s="1335">
        <f>I281</f>
        <v>22550</v>
      </c>
      <c r="J280" s="1344">
        <f t="shared" si="4"/>
        <v>-19080</v>
      </c>
    </row>
    <row r="281" spans="1:10" s="1337" customFormat="1" ht="18" customHeight="1">
      <c r="A281" s="1889"/>
      <c r="B281" s="1891"/>
      <c r="C281" s="1893"/>
      <c r="D281" s="1894"/>
      <c r="E281" s="1919" t="s">
        <v>809</v>
      </c>
      <c r="F281" s="1920"/>
      <c r="G281" s="1921"/>
      <c r="H281" s="1336">
        <f>H282</f>
        <v>3470</v>
      </c>
      <c r="I281" s="1336">
        <f>I282</f>
        <v>22550</v>
      </c>
      <c r="J281" s="1344">
        <f t="shared" si="4"/>
        <v>-19080</v>
      </c>
    </row>
    <row r="282" spans="1:10" s="1337" customFormat="1" ht="18" customHeight="1">
      <c r="A282" s="1889"/>
      <c r="B282" s="1891"/>
      <c r="C282" s="1893"/>
      <c r="D282" s="1892"/>
      <c r="E282" s="1894"/>
      <c r="F282" s="1919" t="s">
        <v>819</v>
      </c>
      <c r="G282" s="1921"/>
      <c r="H282" s="1336">
        <f>체육시설팀!H324</f>
        <v>3470</v>
      </c>
      <c r="I282" s="1336">
        <f>체육시설팀!I324</f>
        <v>22550</v>
      </c>
      <c r="J282" s="1344">
        <f t="shared" si="4"/>
        <v>-19080</v>
      </c>
    </row>
    <row r="283" spans="1:10" ht="18" customHeight="1">
      <c r="A283" s="944"/>
      <c r="B283" s="461"/>
      <c r="C283" s="1895"/>
      <c r="D283" s="1896"/>
      <c r="E283" s="1899"/>
      <c r="F283" s="1361"/>
      <c r="G283" s="1901" t="s">
        <v>1555</v>
      </c>
      <c r="H283" s="324">
        <f>체육시설팀!H325</f>
        <v>3470</v>
      </c>
      <c r="I283" s="324">
        <f>체육시설팀!I325</f>
        <v>22550</v>
      </c>
      <c r="J283" s="1349">
        <f>H283-I283</f>
        <v>-19080</v>
      </c>
    </row>
    <row r="284" spans="1:10" s="1337" customFormat="1" ht="18" customHeight="1">
      <c r="A284" s="1889"/>
      <c r="B284" s="1891"/>
      <c r="C284" s="1892"/>
      <c r="D284" s="1919" t="s">
        <v>1782</v>
      </c>
      <c r="E284" s="1920"/>
      <c r="F284" s="1920"/>
      <c r="G284" s="1921"/>
      <c r="H284" s="1335">
        <f>H285</f>
        <v>21886</v>
      </c>
      <c r="I284" s="1335">
        <f>I285</f>
        <v>9350</v>
      </c>
      <c r="J284" s="1344">
        <f t="shared" ref="J284" si="23">H284-I284</f>
        <v>12536</v>
      </c>
    </row>
    <row r="285" spans="1:10" s="1337" customFormat="1" ht="18" customHeight="1">
      <c r="A285" s="1889"/>
      <c r="B285" s="1891"/>
      <c r="C285" s="1893"/>
      <c r="D285" s="1893"/>
      <c r="E285" s="1919" t="s">
        <v>810</v>
      </c>
      <c r="F285" s="1920"/>
      <c r="G285" s="1921"/>
      <c r="H285" s="1336">
        <f>H286</f>
        <v>21886</v>
      </c>
      <c r="I285" s="1336">
        <f>I286</f>
        <v>9350</v>
      </c>
      <c r="J285" s="1344">
        <f t="shared" si="4"/>
        <v>12536</v>
      </c>
    </row>
    <row r="286" spans="1:10" s="1337" customFormat="1" ht="18" customHeight="1">
      <c r="A286" s="1889"/>
      <c r="B286" s="1891"/>
      <c r="C286" s="1893"/>
      <c r="D286" s="1892"/>
      <c r="E286" s="1894"/>
      <c r="F286" s="1919" t="s">
        <v>819</v>
      </c>
      <c r="G286" s="1921"/>
      <c r="H286" s="1336">
        <f>체육시설팀!H331</f>
        <v>21886</v>
      </c>
      <c r="I286" s="1336">
        <f>체육시설팀!I331</f>
        <v>9350</v>
      </c>
      <c r="J286" s="1344">
        <f t="shared" si="4"/>
        <v>12536</v>
      </c>
    </row>
    <row r="287" spans="1:10" ht="18" customHeight="1">
      <c r="A287" s="944"/>
      <c r="B287" s="461"/>
      <c r="C287" s="1895"/>
      <c r="D287" s="1896"/>
      <c r="E287" s="1899"/>
      <c r="F287" s="1361"/>
      <c r="G287" s="1901" t="s">
        <v>1555</v>
      </c>
      <c r="H287" s="324">
        <f>체육시설팀!H332</f>
        <v>21886</v>
      </c>
      <c r="I287" s="324">
        <f>체육시설팀!I332</f>
        <v>9350</v>
      </c>
      <c r="J287" s="1349">
        <f>H287-I287</f>
        <v>12536</v>
      </c>
    </row>
    <row r="288" spans="1:10" s="1337" customFormat="1" ht="18" customHeight="1">
      <c r="A288" s="1889"/>
      <c r="B288" s="1891"/>
      <c r="C288" s="1892"/>
      <c r="D288" s="1919" t="s">
        <v>2505</v>
      </c>
      <c r="E288" s="1920"/>
      <c r="F288" s="1920"/>
      <c r="G288" s="1921"/>
      <c r="H288" s="1335">
        <f>H289</f>
        <v>0</v>
      </c>
      <c r="I288" s="1335">
        <f>I289</f>
        <v>8000</v>
      </c>
      <c r="J288" s="1344">
        <f t="shared" ref="J288" si="24">H288-I288</f>
        <v>-8000</v>
      </c>
    </row>
    <row r="289" spans="1:10" s="1337" customFormat="1" ht="18" customHeight="1">
      <c r="A289" s="1889"/>
      <c r="B289" s="1891"/>
      <c r="C289" s="1893"/>
      <c r="D289" s="1893"/>
      <c r="E289" s="1919" t="s">
        <v>811</v>
      </c>
      <c r="F289" s="1920"/>
      <c r="G289" s="1921"/>
      <c r="H289" s="1336">
        <f>H290</f>
        <v>0</v>
      </c>
      <c r="I289" s="1336">
        <f>I290</f>
        <v>8000</v>
      </c>
      <c r="J289" s="1344">
        <f t="shared" si="4"/>
        <v>-8000</v>
      </c>
    </row>
    <row r="290" spans="1:10" s="1337" customFormat="1" ht="18" customHeight="1">
      <c r="A290" s="1889"/>
      <c r="B290" s="1891"/>
      <c r="C290" s="1893"/>
      <c r="D290" s="1892"/>
      <c r="E290" s="1894"/>
      <c r="F290" s="1919" t="s">
        <v>819</v>
      </c>
      <c r="G290" s="1921"/>
      <c r="H290" s="1335">
        <f>체육시설팀!H341</f>
        <v>0</v>
      </c>
      <c r="I290" s="1335">
        <f>체육시설팀!I341</f>
        <v>8000</v>
      </c>
      <c r="J290" s="1344">
        <f t="shared" si="4"/>
        <v>-8000</v>
      </c>
    </row>
    <row r="291" spans="1:10" ht="18" customHeight="1">
      <c r="A291" s="944"/>
      <c r="B291" s="461"/>
      <c r="C291" s="1899"/>
      <c r="D291" s="1899"/>
      <c r="E291" s="1899"/>
      <c r="F291" s="1361"/>
      <c r="G291" s="1901" t="s">
        <v>1555</v>
      </c>
      <c r="H291" s="318">
        <f>체육시설팀!H342</f>
        <v>0</v>
      </c>
      <c r="I291" s="318">
        <f>체육시설팀!I342</f>
        <v>8000</v>
      </c>
      <c r="J291" s="1349">
        <f>H291-I291</f>
        <v>-8000</v>
      </c>
    </row>
    <row r="292" spans="1:10" s="1337" customFormat="1" ht="18" customHeight="1">
      <c r="A292" s="1889"/>
      <c r="B292" s="1891"/>
      <c r="C292" s="1931" t="s">
        <v>791</v>
      </c>
      <c r="D292" s="1932"/>
      <c r="E292" s="1932"/>
      <c r="F292" s="1932"/>
      <c r="G292" s="1933"/>
      <c r="H292" s="1341">
        <f>H293+H300+H304</f>
        <v>2771554</v>
      </c>
      <c r="I292" s="1341">
        <f>I293+I300+I304</f>
        <v>2188730</v>
      </c>
      <c r="J292" s="1350">
        <f t="shared" si="4"/>
        <v>582824</v>
      </c>
    </row>
    <row r="293" spans="1:10" s="1337" customFormat="1" ht="18" customHeight="1">
      <c r="A293" s="1889"/>
      <c r="B293" s="1891"/>
      <c r="C293" s="1892"/>
      <c r="D293" s="1919" t="s">
        <v>1787</v>
      </c>
      <c r="E293" s="1920"/>
      <c r="F293" s="1920"/>
      <c r="G293" s="1921"/>
      <c r="H293" s="1335">
        <f>H294+H297</f>
        <v>665113</v>
      </c>
      <c r="I293" s="1335">
        <f>I294+I297</f>
        <v>885250</v>
      </c>
      <c r="J293" s="1344">
        <f t="shared" si="4"/>
        <v>-220137</v>
      </c>
    </row>
    <row r="294" spans="1:10" s="1337" customFormat="1" ht="18" customHeight="1">
      <c r="A294" s="1889"/>
      <c r="B294" s="1891"/>
      <c r="C294" s="1893"/>
      <c r="D294" s="1894"/>
      <c r="E294" s="1919" t="s">
        <v>812</v>
      </c>
      <c r="F294" s="1920"/>
      <c r="G294" s="1921"/>
      <c r="H294" s="1336">
        <f>H295</f>
        <v>635000</v>
      </c>
      <c r="I294" s="1336">
        <f>I295</f>
        <v>840000</v>
      </c>
      <c r="J294" s="1344">
        <f t="shared" si="4"/>
        <v>-205000</v>
      </c>
    </row>
    <row r="295" spans="1:10" s="1337" customFormat="1" ht="18" customHeight="1">
      <c r="A295" s="1889"/>
      <c r="B295" s="1891"/>
      <c r="C295" s="1893"/>
      <c r="D295" s="1892"/>
      <c r="E295" s="1894"/>
      <c r="F295" s="1919" t="s">
        <v>819</v>
      </c>
      <c r="G295" s="1921"/>
      <c r="H295" s="1336">
        <f>도시미화팀!H267</f>
        <v>635000</v>
      </c>
      <c r="I295" s="1336">
        <f>도시미화팀!I267</f>
        <v>840000</v>
      </c>
      <c r="J295" s="1344">
        <f t="shared" si="4"/>
        <v>-205000</v>
      </c>
    </row>
    <row r="296" spans="1:10" ht="18" customHeight="1">
      <c r="A296" s="944"/>
      <c r="B296" s="461"/>
      <c r="C296" s="1895"/>
      <c r="D296" s="1896"/>
      <c r="E296" s="1899"/>
      <c r="F296" s="1361"/>
      <c r="G296" s="1901" t="s">
        <v>1555</v>
      </c>
      <c r="H296" s="324">
        <f>도시미화팀!H268</f>
        <v>635000</v>
      </c>
      <c r="I296" s="324">
        <f>도시미화팀!I268</f>
        <v>840000</v>
      </c>
      <c r="J296" s="1346"/>
    </row>
    <row r="297" spans="1:10" s="1337" customFormat="1" ht="18" customHeight="1">
      <c r="A297" s="1889"/>
      <c r="B297" s="1891"/>
      <c r="C297" s="1893"/>
      <c r="D297" s="1892"/>
      <c r="E297" s="1919" t="s">
        <v>813</v>
      </c>
      <c r="F297" s="1920"/>
      <c r="G297" s="1921"/>
      <c r="H297" s="1336">
        <f>H298</f>
        <v>30113</v>
      </c>
      <c r="I297" s="1336">
        <f>I298</f>
        <v>45250</v>
      </c>
      <c r="J297" s="1344">
        <f t="shared" si="4"/>
        <v>-15137</v>
      </c>
    </row>
    <row r="298" spans="1:10" s="1337" customFormat="1" ht="18" customHeight="1">
      <c r="A298" s="1889"/>
      <c r="B298" s="1891"/>
      <c r="C298" s="1893"/>
      <c r="D298" s="1893"/>
      <c r="E298" s="1903"/>
      <c r="F298" s="1919" t="s">
        <v>819</v>
      </c>
      <c r="G298" s="1921"/>
      <c r="H298" s="1336">
        <f>도시미화팀!H276</f>
        <v>30113</v>
      </c>
      <c r="I298" s="1336">
        <f>도시미화팀!I276</f>
        <v>45250</v>
      </c>
      <c r="J298" s="1344">
        <f t="shared" si="4"/>
        <v>-15137</v>
      </c>
    </row>
    <row r="299" spans="1:10" ht="18" customHeight="1">
      <c r="A299" s="944"/>
      <c r="B299" s="461"/>
      <c r="C299" s="1895"/>
      <c r="D299" s="1896"/>
      <c r="E299" s="1899"/>
      <c r="F299" s="1361"/>
      <c r="G299" s="1901" t="s">
        <v>1555</v>
      </c>
      <c r="H299" s="324">
        <f>도시미화팀!H277</f>
        <v>30113</v>
      </c>
      <c r="I299" s="324">
        <f>도시미화팀!I277</f>
        <v>45250</v>
      </c>
      <c r="J299" s="1346"/>
    </row>
    <row r="300" spans="1:10" s="1337" customFormat="1" ht="18" customHeight="1">
      <c r="A300" s="1889"/>
      <c r="B300" s="1891"/>
      <c r="C300" s="1892"/>
      <c r="D300" s="1919" t="s">
        <v>1790</v>
      </c>
      <c r="E300" s="1920"/>
      <c r="F300" s="1920"/>
      <c r="G300" s="1921"/>
      <c r="H300" s="1335">
        <f>H301</f>
        <v>0</v>
      </c>
      <c r="I300" s="1335">
        <f>I301</f>
        <v>0</v>
      </c>
      <c r="J300" s="1344">
        <f t="shared" ref="J300" si="25">H300-I300</f>
        <v>0</v>
      </c>
    </row>
    <row r="301" spans="1:10" s="1337" customFormat="1" ht="18" customHeight="1">
      <c r="A301" s="1889"/>
      <c r="B301" s="1891"/>
      <c r="C301" s="1893"/>
      <c r="D301" s="1892"/>
      <c r="E301" s="1919" t="s">
        <v>1459</v>
      </c>
      <c r="F301" s="1920"/>
      <c r="G301" s="1921"/>
      <c r="H301" s="1336">
        <f>H302</f>
        <v>0</v>
      </c>
      <c r="I301" s="1336">
        <f>I302</f>
        <v>0</v>
      </c>
      <c r="J301" s="1344">
        <f t="shared" ref="J301:J302" si="26">H301-I301</f>
        <v>0</v>
      </c>
    </row>
    <row r="302" spans="1:10" s="1337" customFormat="1" ht="18" customHeight="1">
      <c r="A302" s="1889"/>
      <c r="B302" s="1891"/>
      <c r="C302" s="1893"/>
      <c r="D302" s="1893"/>
      <c r="E302" s="1903"/>
      <c r="F302" s="1919" t="s">
        <v>819</v>
      </c>
      <c r="G302" s="1921"/>
      <c r="H302" s="1336">
        <f>도시미화팀!H288</f>
        <v>0</v>
      </c>
      <c r="I302" s="1336">
        <f>도시미화팀!I288</f>
        <v>0</v>
      </c>
      <c r="J302" s="1344">
        <f t="shared" si="26"/>
        <v>0</v>
      </c>
    </row>
    <row r="303" spans="1:10" ht="18" customHeight="1">
      <c r="A303" s="944"/>
      <c r="B303" s="461"/>
      <c r="C303" s="1895"/>
      <c r="D303" s="1895"/>
      <c r="E303" s="1899"/>
      <c r="F303" s="1361"/>
      <c r="G303" s="1901" t="s">
        <v>1555</v>
      </c>
      <c r="H303" s="324">
        <f>도시미화팀!H289</f>
        <v>0</v>
      </c>
      <c r="I303" s="324">
        <f>도시미화팀!I289</f>
        <v>0</v>
      </c>
      <c r="J303" s="1349">
        <f>H303-I303</f>
        <v>0</v>
      </c>
    </row>
    <row r="304" spans="1:10" s="1337" customFormat="1" ht="18" customHeight="1">
      <c r="A304" s="1889"/>
      <c r="B304" s="1891"/>
      <c r="C304" s="1892"/>
      <c r="D304" s="1919" t="s">
        <v>1789</v>
      </c>
      <c r="E304" s="1920"/>
      <c r="F304" s="1920"/>
      <c r="G304" s="1921"/>
      <c r="H304" s="1335">
        <f>H305+H308</f>
        <v>2106441</v>
      </c>
      <c r="I304" s="1335">
        <f>I305+I308</f>
        <v>1303480</v>
      </c>
      <c r="J304" s="1344">
        <f t="shared" ref="J304" si="27">H304-I304</f>
        <v>802961</v>
      </c>
    </row>
    <row r="305" spans="1:10" s="1337" customFormat="1" ht="18" customHeight="1">
      <c r="A305" s="1889"/>
      <c r="B305" s="1891"/>
      <c r="C305" s="1893"/>
      <c r="D305" s="1893"/>
      <c r="E305" s="1919" t="s">
        <v>821</v>
      </c>
      <c r="F305" s="1920"/>
      <c r="G305" s="1921"/>
      <c r="H305" s="1336">
        <f>H306</f>
        <v>2090839</v>
      </c>
      <c r="I305" s="1336">
        <f>I306</f>
        <v>1275000</v>
      </c>
      <c r="J305" s="1344">
        <f t="shared" si="4"/>
        <v>815839</v>
      </c>
    </row>
    <row r="306" spans="1:10" s="1337" customFormat="1" ht="18" customHeight="1">
      <c r="A306" s="1889"/>
      <c r="B306" s="1891"/>
      <c r="C306" s="1893"/>
      <c r="D306" s="1892"/>
      <c r="E306" s="1894"/>
      <c r="F306" s="1919" t="s">
        <v>1773</v>
      </c>
      <c r="G306" s="1921"/>
      <c r="H306" s="1336">
        <f>환경자원사업소!H189</f>
        <v>2090839</v>
      </c>
      <c r="I306" s="1336">
        <f>환경자원사업소!I189</f>
        <v>1275000</v>
      </c>
      <c r="J306" s="1344">
        <f t="shared" si="4"/>
        <v>815839</v>
      </c>
    </row>
    <row r="307" spans="1:10" ht="18" customHeight="1">
      <c r="A307" s="944"/>
      <c r="B307" s="461"/>
      <c r="C307" s="1895"/>
      <c r="D307" s="1896"/>
      <c r="E307" s="1899"/>
      <c r="F307" s="1361"/>
      <c r="G307" s="1901" t="s">
        <v>1556</v>
      </c>
      <c r="H307" s="324">
        <f>환경자원사업소!H190</f>
        <v>2090839</v>
      </c>
      <c r="I307" s="324">
        <f>환경자원사업소!I190</f>
        <v>1275000</v>
      </c>
      <c r="J307" s="1349">
        <f>H307-I307</f>
        <v>815839</v>
      </c>
    </row>
    <row r="308" spans="1:10" s="1337" customFormat="1" ht="18" customHeight="1">
      <c r="A308" s="1889"/>
      <c r="B308" s="1891"/>
      <c r="C308" s="1893"/>
      <c r="D308" s="1892"/>
      <c r="E308" s="1919" t="s">
        <v>814</v>
      </c>
      <c r="F308" s="1920"/>
      <c r="G308" s="1921"/>
      <c r="H308" s="1336">
        <f>H309</f>
        <v>15602</v>
      </c>
      <c r="I308" s="1336">
        <f>I309</f>
        <v>28480</v>
      </c>
      <c r="J308" s="1344">
        <f t="shared" si="4"/>
        <v>-12878</v>
      </c>
    </row>
    <row r="309" spans="1:10" s="1337" customFormat="1" ht="18" customHeight="1">
      <c r="A309" s="1889"/>
      <c r="B309" s="1891"/>
      <c r="C309" s="1893"/>
      <c r="D309" s="1892"/>
      <c r="E309" s="1894"/>
      <c r="F309" s="1919" t="s">
        <v>819</v>
      </c>
      <c r="G309" s="1921"/>
      <c r="H309" s="1335">
        <f>환경자원사업소!H196</f>
        <v>15602</v>
      </c>
      <c r="I309" s="1335">
        <f>환경자원사업소!I196</f>
        <v>28480</v>
      </c>
      <c r="J309" s="1344">
        <f t="shared" si="4"/>
        <v>-12878</v>
      </c>
    </row>
    <row r="310" spans="1:10" ht="18" customHeight="1">
      <c r="A310" s="944"/>
      <c r="B310" s="461"/>
      <c r="C310" s="1899"/>
      <c r="D310" s="1899"/>
      <c r="E310" s="1899"/>
      <c r="F310" s="1361"/>
      <c r="G310" s="1901" t="s">
        <v>1555</v>
      </c>
      <c r="H310" s="318">
        <f>환경자원사업소!H197</f>
        <v>15602</v>
      </c>
      <c r="I310" s="318">
        <f>환경자원사업소!I197</f>
        <v>28480</v>
      </c>
      <c r="J310" s="1349">
        <f>H310-I310</f>
        <v>-12878</v>
      </c>
    </row>
    <row r="311" spans="1:10" s="1337" customFormat="1" ht="18" customHeight="1">
      <c r="A311" s="1889"/>
      <c r="B311" s="1891"/>
      <c r="C311" s="1928" t="s">
        <v>796</v>
      </c>
      <c r="D311" s="1929"/>
      <c r="E311" s="1929"/>
      <c r="F311" s="1929"/>
      <c r="G311" s="1930"/>
      <c r="H311" s="1342">
        <f>H312+H316</f>
        <v>532396</v>
      </c>
      <c r="I311" s="1342">
        <f>I312+I316</f>
        <v>522770</v>
      </c>
      <c r="J311" s="1351">
        <f t="shared" si="4"/>
        <v>9626</v>
      </c>
    </row>
    <row r="312" spans="1:10" s="1337" customFormat="1" ht="18" customHeight="1">
      <c r="A312" s="1889"/>
      <c r="B312" s="1891"/>
      <c r="C312" s="1894"/>
      <c r="D312" s="1919" t="s">
        <v>797</v>
      </c>
      <c r="E312" s="1920"/>
      <c r="F312" s="1920"/>
      <c r="G312" s="1921"/>
      <c r="H312" s="1335">
        <f>H313</f>
        <v>32396</v>
      </c>
      <c r="I312" s="1335">
        <f>I313</f>
        <v>22770</v>
      </c>
      <c r="J312" s="1344">
        <f t="shared" ref="J312:J313" si="28">H312-I312</f>
        <v>9626</v>
      </c>
    </row>
    <row r="313" spans="1:10" s="1337" customFormat="1" ht="18" customHeight="1">
      <c r="A313" s="1889"/>
      <c r="B313" s="1891"/>
      <c r="C313" s="1893"/>
      <c r="D313" s="1894"/>
      <c r="E313" s="1919" t="s">
        <v>806</v>
      </c>
      <c r="F313" s="1920"/>
      <c r="G313" s="1921"/>
      <c r="H313" s="1336">
        <f>경영본부!H1299</f>
        <v>32396</v>
      </c>
      <c r="I313" s="1336">
        <f>경영본부!I1299</f>
        <v>22770</v>
      </c>
      <c r="J313" s="1344">
        <f t="shared" si="28"/>
        <v>9626</v>
      </c>
    </row>
    <row r="314" spans="1:10" s="1337" customFormat="1" ht="18" customHeight="1">
      <c r="A314" s="1904"/>
      <c r="B314" s="1891"/>
      <c r="C314" s="1893"/>
      <c r="D314" s="1893"/>
      <c r="E314" s="1894"/>
      <c r="F314" s="1919" t="s">
        <v>819</v>
      </c>
      <c r="G314" s="1921"/>
      <c r="H314" s="1335">
        <f>경영본부!H1301</f>
        <v>32396</v>
      </c>
      <c r="I314" s="1335">
        <f>경영본부!I1301</f>
        <v>22770</v>
      </c>
      <c r="J314" s="1344">
        <f t="shared" ref="J314:J317" si="29">H314-I314</f>
        <v>9626</v>
      </c>
    </row>
    <row r="315" spans="1:10" ht="18" customHeight="1">
      <c r="A315" s="1905"/>
      <c r="B315" s="461"/>
      <c r="C315" s="1896"/>
      <c r="D315" s="1899"/>
      <c r="E315" s="1899"/>
      <c r="F315" s="1361"/>
      <c r="G315" s="1361" t="s">
        <v>1555</v>
      </c>
      <c r="H315" s="318">
        <f>경영본부!H1302</f>
        <v>32396</v>
      </c>
      <c r="I315" s="318">
        <f>경영본부!I1302</f>
        <v>22770</v>
      </c>
      <c r="J315" s="1885">
        <f>H315-I315</f>
        <v>9626</v>
      </c>
    </row>
    <row r="316" spans="1:10" s="1337" customFormat="1" ht="18" customHeight="1">
      <c r="A316" s="1889"/>
      <c r="B316" s="1891"/>
      <c r="C316" s="1893"/>
      <c r="D316" s="1919" t="s">
        <v>264</v>
      </c>
      <c r="E316" s="1920"/>
      <c r="F316" s="1920"/>
      <c r="G316" s="1921"/>
      <c r="H316" s="1335">
        <f>경영본부!H1320</f>
        <v>500000</v>
      </c>
      <c r="I316" s="1335">
        <f>경영본부!I1320</f>
        <v>500000</v>
      </c>
      <c r="J316" s="1344">
        <f t="shared" si="29"/>
        <v>0</v>
      </c>
    </row>
    <row r="317" spans="1:10" s="1337" customFormat="1" ht="18" customHeight="1">
      <c r="A317" s="1889"/>
      <c r="B317" s="1891"/>
      <c r="C317" s="1893"/>
      <c r="D317" s="1894"/>
      <c r="E317" s="1919" t="s">
        <v>1801</v>
      </c>
      <c r="F317" s="1920"/>
      <c r="G317" s="1921"/>
      <c r="H317" s="1336">
        <f>경영본부!H1321</f>
        <v>500000</v>
      </c>
      <c r="I317" s="1336">
        <f>경영본부!I1321</f>
        <v>500000</v>
      </c>
      <c r="J317" s="1344">
        <f t="shared" si="29"/>
        <v>0</v>
      </c>
    </row>
    <row r="318" spans="1:10" s="1337" customFormat="1" ht="18" customHeight="1">
      <c r="A318" s="1904"/>
      <c r="B318" s="1891"/>
      <c r="C318" s="1893"/>
      <c r="D318" s="1893"/>
      <c r="E318" s="1894"/>
      <c r="F318" s="1919" t="s">
        <v>1483</v>
      </c>
      <c r="G318" s="1921"/>
      <c r="H318" s="1336">
        <f>경영본부!H1322</f>
        <v>500000</v>
      </c>
      <c r="I318" s="1336">
        <f>경영본부!I1322</f>
        <v>500000</v>
      </c>
      <c r="J318" s="1352">
        <f>H318-I318</f>
        <v>0</v>
      </c>
    </row>
    <row r="319" spans="1:10" ht="18" customHeight="1" thickBot="1">
      <c r="A319" s="1909"/>
      <c r="B319" s="530"/>
      <c r="C319" s="1906"/>
      <c r="D319" s="1906"/>
      <c r="E319" s="1906"/>
      <c r="F319" s="1910"/>
      <c r="G319" s="1910" t="s">
        <v>1557</v>
      </c>
      <c r="H319" s="949">
        <f>경영본부!H1323</f>
        <v>500000</v>
      </c>
      <c r="I319" s="949">
        <f>경영본부!I1323</f>
        <v>500000</v>
      </c>
      <c r="J319" s="1353">
        <f>H319-I319</f>
        <v>0</v>
      </c>
    </row>
  </sheetData>
  <mergeCells count="5">
    <mergeCell ref="H3:H4"/>
    <mergeCell ref="I3:I4"/>
    <mergeCell ref="J3:J4"/>
    <mergeCell ref="A3:G3"/>
    <mergeCell ref="A5:G5"/>
  </mergeCells>
  <phoneticPr fontId="16" type="noConversion"/>
  <pageMargins left="0.94488188976377963" right="0.78740157480314965" top="0.6692913385826772" bottom="0.98425196850393704" header="0.51181102362204722" footer="0.51181102362204722"/>
  <pageSetup paperSize="9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BD54-7F09-47DB-9E8E-9280F3D9AE2A}">
  <sheetPr>
    <tabColor rgb="FFFF0000"/>
  </sheetPr>
  <dimension ref="A1:WWA1331"/>
  <sheetViews>
    <sheetView topLeftCell="A888" zoomScaleNormal="100" workbookViewId="0">
      <selection activeCell="G1289" sqref="G1289"/>
    </sheetView>
  </sheetViews>
  <sheetFormatPr defaultColWidth="8.75" defaultRowHeight="18" customHeight="1"/>
  <cols>
    <col min="1" max="6" width="3.875" style="17" customWidth="1"/>
    <col min="7" max="7" width="32.625" style="17" customWidth="1"/>
    <col min="8" max="9" width="14.625" style="2338" customWidth="1"/>
    <col min="10" max="10" width="14.625" style="18" customWidth="1"/>
    <col min="11" max="11" width="55.625" style="875" customWidth="1"/>
    <col min="12" max="12" width="3.625" style="939" customWidth="1"/>
    <col min="13" max="13" width="14.625" style="865" customWidth="1"/>
    <col min="14" max="14" width="17.5" style="87" customWidth="1"/>
    <col min="15" max="15" width="10.125" style="4" bestFit="1" customWidth="1"/>
    <col min="16" max="16" width="15.5" style="39" bestFit="1" customWidth="1"/>
    <col min="17" max="17" width="15.5" style="6" bestFit="1" customWidth="1"/>
    <col min="18" max="18" width="8.5" style="6" bestFit="1" customWidth="1"/>
    <col min="19" max="19" width="12.75" style="6" bestFit="1" customWidth="1"/>
    <col min="20" max="20" width="16" style="14" bestFit="1" customWidth="1"/>
    <col min="21" max="21" width="13" style="5" bestFit="1" customWidth="1"/>
    <col min="22" max="22" width="13" style="1" bestFit="1" customWidth="1"/>
    <col min="23" max="26" width="10" style="1" customWidth="1"/>
    <col min="27" max="186" width="8.75" style="1"/>
    <col min="187" max="187" width="3.625" style="1" customWidth="1"/>
    <col min="188" max="188" width="3.75" style="1" customWidth="1"/>
    <col min="189" max="189" width="4.375" style="1" customWidth="1"/>
    <col min="190" max="190" width="4.5" style="1" customWidth="1"/>
    <col min="191" max="191" width="16.25" style="1" customWidth="1"/>
    <col min="192" max="192" width="11.75" style="1" customWidth="1"/>
    <col min="193" max="193" width="12.25" style="1" customWidth="1"/>
    <col min="194" max="194" width="13.5" style="1" customWidth="1"/>
    <col min="195" max="195" width="47.875" style="1" customWidth="1"/>
    <col min="196" max="196" width="3.625" style="1" customWidth="1"/>
    <col min="197" max="197" width="13.875" style="1" customWidth="1"/>
    <col min="198" max="270" width="10" style="1" customWidth="1"/>
    <col min="271" max="272" width="8.75" style="1"/>
    <col min="273" max="273" width="12.75" style="1" bestFit="1" customWidth="1"/>
    <col min="274" max="274" width="8.75" style="1"/>
    <col min="275" max="275" width="11.75" style="1" bestFit="1" customWidth="1"/>
    <col min="276" max="442" width="8.75" style="1"/>
    <col min="443" max="443" width="3.625" style="1" customWidth="1"/>
    <col min="444" max="444" width="3.75" style="1" customWidth="1"/>
    <col min="445" max="445" width="4.375" style="1" customWidth="1"/>
    <col min="446" max="446" width="4.5" style="1" customWidth="1"/>
    <col min="447" max="447" width="16.25" style="1" customWidth="1"/>
    <col min="448" max="448" width="11.75" style="1" customWidth="1"/>
    <col min="449" max="449" width="12.25" style="1" customWidth="1"/>
    <col min="450" max="450" width="13.5" style="1" customWidth="1"/>
    <col min="451" max="451" width="47.875" style="1" customWidth="1"/>
    <col min="452" max="452" width="3.625" style="1" customWidth="1"/>
    <col min="453" max="453" width="13.875" style="1" customWidth="1"/>
    <col min="454" max="526" width="10" style="1" customWidth="1"/>
    <col min="527" max="528" width="8.75" style="1"/>
    <col min="529" max="529" width="12.75" style="1" bestFit="1" customWidth="1"/>
    <col min="530" max="530" width="8.75" style="1"/>
    <col min="531" max="531" width="11.75" style="1" bestFit="1" customWidth="1"/>
    <col min="532" max="698" width="8.75" style="1"/>
    <col min="699" max="699" width="3.625" style="1" customWidth="1"/>
    <col min="700" max="700" width="3.75" style="1" customWidth="1"/>
    <col min="701" max="701" width="4.375" style="1" customWidth="1"/>
    <col min="702" max="702" width="4.5" style="1" customWidth="1"/>
    <col min="703" max="703" width="16.25" style="1" customWidth="1"/>
    <col min="704" max="704" width="11.75" style="1" customWidth="1"/>
    <col min="705" max="705" width="12.25" style="1" customWidth="1"/>
    <col min="706" max="706" width="13.5" style="1" customWidth="1"/>
    <col min="707" max="707" width="47.875" style="1" customWidth="1"/>
    <col min="708" max="708" width="3.625" style="1" customWidth="1"/>
    <col min="709" max="709" width="13.875" style="1" customWidth="1"/>
    <col min="710" max="782" width="10" style="1" customWidth="1"/>
    <col min="783" max="784" width="8.75" style="1"/>
    <col min="785" max="785" width="12.75" style="1" bestFit="1" customWidth="1"/>
    <col min="786" max="786" width="8.75" style="1"/>
    <col min="787" max="787" width="11.75" style="1" bestFit="1" customWidth="1"/>
    <col min="788" max="954" width="8.75" style="1"/>
    <col min="955" max="955" width="3.625" style="1" customWidth="1"/>
    <col min="956" max="956" width="3.75" style="1" customWidth="1"/>
    <col min="957" max="957" width="4.375" style="1" customWidth="1"/>
    <col min="958" max="958" width="4.5" style="1" customWidth="1"/>
    <col min="959" max="959" width="16.25" style="1" customWidth="1"/>
    <col min="960" max="960" width="11.75" style="1" customWidth="1"/>
    <col min="961" max="961" width="12.25" style="1" customWidth="1"/>
    <col min="962" max="962" width="13.5" style="1" customWidth="1"/>
    <col min="963" max="963" width="47.875" style="1" customWidth="1"/>
    <col min="964" max="964" width="3.625" style="1" customWidth="1"/>
    <col min="965" max="965" width="13.875" style="1" customWidth="1"/>
    <col min="966" max="1038" width="10" style="1" customWidth="1"/>
    <col min="1039" max="1040" width="8.75" style="1"/>
    <col min="1041" max="1041" width="12.75" style="1" bestFit="1" customWidth="1"/>
    <col min="1042" max="1042" width="8.75" style="1"/>
    <col min="1043" max="1043" width="11.75" style="1" bestFit="1" customWidth="1"/>
    <col min="1044" max="1210" width="8.75" style="1"/>
    <col min="1211" max="1211" width="3.625" style="1" customWidth="1"/>
    <col min="1212" max="1212" width="3.75" style="1" customWidth="1"/>
    <col min="1213" max="1213" width="4.375" style="1" customWidth="1"/>
    <col min="1214" max="1214" width="4.5" style="1" customWidth="1"/>
    <col min="1215" max="1215" width="16.25" style="1" customWidth="1"/>
    <col min="1216" max="1216" width="11.75" style="1" customWidth="1"/>
    <col min="1217" max="1217" width="12.25" style="1" customWidth="1"/>
    <col min="1218" max="1218" width="13.5" style="1" customWidth="1"/>
    <col min="1219" max="1219" width="47.875" style="1" customWidth="1"/>
    <col min="1220" max="1220" width="3.625" style="1" customWidth="1"/>
    <col min="1221" max="1221" width="13.875" style="1" customWidth="1"/>
    <col min="1222" max="1294" width="10" style="1" customWidth="1"/>
    <col min="1295" max="1296" width="8.75" style="1"/>
    <col min="1297" max="1297" width="12.75" style="1" bestFit="1" customWidth="1"/>
    <col min="1298" max="1298" width="8.75" style="1"/>
    <col min="1299" max="1299" width="11.75" style="1" bestFit="1" customWidth="1"/>
    <col min="1300" max="1466" width="8.75" style="1"/>
    <col min="1467" max="1467" width="3.625" style="1" customWidth="1"/>
    <col min="1468" max="1468" width="3.75" style="1" customWidth="1"/>
    <col min="1469" max="1469" width="4.375" style="1" customWidth="1"/>
    <col min="1470" max="1470" width="4.5" style="1" customWidth="1"/>
    <col min="1471" max="1471" width="16.25" style="1" customWidth="1"/>
    <col min="1472" max="1472" width="11.75" style="1" customWidth="1"/>
    <col min="1473" max="1473" width="12.25" style="1" customWidth="1"/>
    <col min="1474" max="1474" width="13.5" style="1" customWidth="1"/>
    <col min="1475" max="1475" width="47.875" style="1" customWidth="1"/>
    <col min="1476" max="1476" width="3.625" style="1" customWidth="1"/>
    <col min="1477" max="1477" width="13.875" style="1" customWidth="1"/>
    <col min="1478" max="1550" width="10" style="1" customWidth="1"/>
    <col min="1551" max="1552" width="8.75" style="1"/>
    <col min="1553" max="1553" width="12.75" style="1" bestFit="1" customWidth="1"/>
    <col min="1554" max="1554" width="8.75" style="1"/>
    <col min="1555" max="1555" width="11.75" style="1" bestFit="1" customWidth="1"/>
    <col min="1556" max="1722" width="8.75" style="1"/>
    <col min="1723" max="1723" width="3.625" style="1" customWidth="1"/>
    <col min="1724" max="1724" width="3.75" style="1" customWidth="1"/>
    <col min="1725" max="1725" width="4.375" style="1" customWidth="1"/>
    <col min="1726" max="1726" width="4.5" style="1" customWidth="1"/>
    <col min="1727" max="1727" width="16.25" style="1" customWidth="1"/>
    <col min="1728" max="1728" width="11.75" style="1" customWidth="1"/>
    <col min="1729" max="1729" width="12.25" style="1" customWidth="1"/>
    <col min="1730" max="1730" width="13.5" style="1" customWidth="1"/>
    <col min="1731" max="1731" width="47.875" style="1" customWidth="1"/>
    <col min="1732" max="1732" width="3.625" style="1" customWidth="1"/>
    <col min="1733" max="1733" width="13.875" style="1" customWidth="1"/>
    <col min="1734" max="1806" width="10" style="1" customWidth="1"/>
    <col min="1807" max="1808" width="8.75" style="1"/>
    <col min="1809" max="1809" width="12.75" style="1" bestFit="1" customWidth="1"/>
    <col min="1810" max="1810" width="8.75" style="1"/>
    <col min="1811" max="1811" width="11.75" style="1" bestFit="1" customWidth="1"/>
    <col min="1812" max="1978" width="8.75" style="1"/>
    <col min="1979" max="1979" width="3.625" style="1" customWidth="1"/>
    <col min="1980" max="1980" width="3.75" style="1" customWidth="1"/>
    <col min="1981" max="1981" width="4.375" style="1" customWidth="1"/>
    <col min="1982" max="1982" width="4.5" style="1" customWidth="1"/>
    <col min="1983" max="1983" width="16.25" style="1" customWidth="1"/>
    <col min="1984" max="1984" width="11.75" style="1" customWidth="1"/>
    <col min="1985" max="1985" width="12.25" style="1" customWidth="1"/>
    <col min="1986" max="1986" width="13.5" style="1" customWidth="1"/>
    <col min="1987" max="1987" width="47.875" style="1" customWidth="1"/>
    <col min="1988" max="1988" width="3.625" style="1" customWidth="1"/>
    <col min="1989" max="1989" width="13.875" style="1" customWidth="1"/>
    <col min="1990" max="2062" width="10" style="1" customWidth="1"/>
    <col min="2063" max="2064" width="8.75" style="1"/>
    <col min="2065" max="2065" width="12.75" style="1" bestFit="1" customWidth="1"/>
    <col min="2066" max="2066" width="8.75" style="1"/>
    <col min="2067" max="2067" width="11.75" style="1" bestFit="1" customWidth="1"/>
    <col min="2068" max="2234" width="8.75" style="1"/>
    <col min="2235" max="2235" width="3.625" style="1" customWidth="1"/>
    <col min="2236" max="2236" width="3.75" style="1" customWidth="1"/>
    <col min="2237" max="2237" width="4.375" style="1" customWidth="1"/>
    <col min="2238" max="2238" width="4.5" style="1" customWidth="1"/>
    <col min="2239" max="2239" width="16.25" style="1" customWidth="1"/>
    <col min="2240" max="2240" width="11.75" style="1" customWidth="1"/>
    <col min="2241" max="2241" width="12.25" style="1" customWidth="1"/>
    <col min="2242" max="2242" width="13.5" style="1" customWidth="1"/>
    <col min="2243" max="2243" width="47.875" style="1" customWidth="1"/>
    <col min="2244" max="2244" width="3.625" style="1" customWidth="1"/>
    <col min="2245" max="2245" width="13.875" style="1" customWidth="1"/>
    <col min="2246" max="2318" width="10" style="1" customWidth="1"/>
    <col min="2319" max="2320" width="8.75" style="1"/>
    <col min="2321" max="2321" width="12.75" style="1" bestFit="1" customWidth="1"/>
    <col min="2322" max="2322" width="8.75" style="1"/>
    <col min="2323" max="2323" width="11.75" style="1" bestFit="1" customWidth="1"/>
    <col min="2324" max="2490" width="8.75" style="1"/>
    <col min="2491" max="2491" width="3.625" style="1" customWidth="1"/>
    <col min="2492" max="2492" width="3.75" style="1" customWidth="1"/>
    <col min="2493" max="2493" width="4.375" style="1" customWidth="1"/>
    <col min="2494" max="2494" width="4.5" style="1" customWidth="1"/>
    <col min="2495" max="2495" width="16.25" style="1" customWidth="1"/>
    <col min="2496" max="2496" width="11.75" style="1" customWidth="1"/>
    <col min="2497" max="2497" width="12.25" style="1" customWidth="1"/>
    <col min="2498" max="2498" width="13.5" style="1" customWidth="1"/>
    <col min="2499" max="2499" width="47.875" style="1" customWidth="1"/>
    <col min="2500" max="2500" width="3.625" style="1" customWidth="1"/>
    <col min="2501" max="2501" width="13.875" style="1" customWidth="1"/>
    <col min="2502" max="2574" width="10" style="1" customWidth="1"/>
    <col min="2575" max="2576" width="8.75" style="1"/>
    <col min="2577" max="2577" width="12.75" style="1" bestFit="1" customWidth="1"/>
    <col min="2578" max="2578" width="8.75" style="1"/>
    <col min="2579" max="2579" width="11.75" style="1" bestFit="1" customWidth="1"/>
    <col min="2580" max="2746" width="8.75" style="1"/>
    <col min="2747" max="2747" width="3.625" style="1" customWidth="1"/>
    <col min="2748" max="2748" width="3.75" style="1" customWidth="1"/>
    <col min="2749" max="2749" width="4.375" style="1" customWidth="1"/>
    <col min="2750" max="2750" width="4.5" style="1" customWidth="1"/>
    <col min="2751" max="2751" width="16.25" style="1" customWidth="1"/>
    <col min="2752" max="2752" width="11.75" style="1" customWidth="1"/>
    <col min="2753" max="2753" width="12.25" style="1" customWidth="1"/>
    <col min="2754" max="2754" width="13.5" style="1" customWidth="1"/>
    <col min="2755" max="2755" width="47.875" style="1" customWidth="1"/>
    <col min="2756" max="2756" width="3.625" style="1" customWidth="1"/>
    <col min="2757" max="2757" width="13.875" style="1" customWidth="1"/>
    <col min="2758" max="2830" width="10" style="1" customWidth="1"/>
    <col min="2831" max="2832" width="8.75" style="1"/>
    <col min="2833" max="2833" width="12.75" style="1" bestFit="1" customWidth="1"/>
    <col min="2834" max="2834" width="8.75" style="1"/>
    <col min="2835" max="2835" width="11.75" style="1" bestFit="1" customWidth="1"/>
    <col min="2836" max="3002" width="8.75" style="1"/>
    <col min="3003" max="3003" width="3.625" style="1" customWidth="1"/>
    <col min="3004" max="3004" width="3.75" style="1" customWidth="1"/>
    <col min="3005" max="3005" width="4.375" style="1" customWidth="1"/>
    <col min="3006" max="3006" width="4.5" style="1" customWidth="1"/>
    <col min="3007" max="3007" width="16.25" style="1" customWidth="1"/>
    <col min="3008" max="3008" width="11.75" style="1" customWidth="1"/>
    <col min="3009" max="3009" width="12.25" style="1" customWidth="1"/>
    <col min="3010" max="3010" width="13.5" style="1" customWidth="1"/>
    <col min="3011" max="3011" width="47.875" style="1" customWidth="1"/>
    <col min="3012" max="3012" width="3.625" style="1" customWidth="1"/>
    <col min="3013" max="3013" width="13.875" style="1" customWidth="1"/>
    <col min="3014" max="3086" width="10" style="1" customWidth="1"/>
    <col min="3087" max="3088" width="8.75" style="1"/>
    <col min="3089" max="3089" width="12.75" style="1" bestFit="1" customWidth="1"/>
    <col min="3090" max="3090" width="8.75" style="1"/>
    <col min="3091" max="3091" width="11.75" style="1" bestFit="1" customWidth="1"/>
    <col min="3092" max="3258" width="8.75" style="1"/>
    <col min="3259" max="3259" width="3.625" style="1" customWidth="1"/>
    <col min="3260" max="3260" width="3.75" style="1" customWidth="1"/>
    <col min="3261" max="3261" width="4.375" style="1" customWidth="1"/>
    <col min="3262" max="3262" width="4.5" style="1" customWidth="1"/>
    <col min="3263" max="3263" width="16.25" style="1" customWidth="1"/>
    <col min="3264" max="3264" width="11.75" style="1" customWidth="1"/>
    <col min="3265" max="3265" width="12.25" style="1" customWidth="1"/>
    <col min="3266" max="3266" width="13.5" style="1" customWidth="1"/>
    <col min="3267" max="3267" width="47.875" style="1" customWidth="1"/>
    <col min="3268" max="3268" width="3.625" style="1" customWidth="1"/>
    <col min="3269" max="3269" width="13.875" style="1" customWidth="1"/>
    <col min="3270" max="3342" width="10" style="1" customWidth="1"/>
    <col min="3343" max="3344" width="8.75" style="1"/>
    <col min="3345" max="3345" width="12.75" style="1" bestFit="1" customWidth="1"/>
    <col min="3346" max="3346" width="8.75" style="1"/>
    <col min="3347" max="3347" width="11.75" style="1" bestFit="1" customWidth="1"/>
    <col min="3348" max="3514" width="8.75" style="1"/>
    <col min="3515" max="3515" width="3.625" style="1" customWidth="1"/>
    <col min="3516" max="3516" width="3.75" style="1" customWidth="1"/>
    <col min="3517" max="3517" width="4.375" style="1" customWidth="1"/>
    <col min="3518" max="3518" width="4.5" style="1" customWidth="1"/>
    <col min="3519" max="3519" width="16.25" style="1" customWidth="1"/>
    <col min="3520" max="3520" width="11.75" style="1" customWidth="1"/>
    <col min="3521" max="3521" width="12.25" style="1" customWidth="1"/>
    <col min="3522" max="3522" width="13.5" style="1" customWidth="1"/>
    <col min="3523" max="3523" width="47.875" style="1" customWidth="1"/>
    <col min="3524" max="3524" width="3.625" style="1" customWidth="1"/>
    <col min="3525" max="3525" width="13.875" style="1" customWidth="1"/>
    <col min="3526" max="3598" width="10" style="1" customWidth="1"/>
    <col min="3599" max="3600" width="8.75" style="1"/>
    <col min="3601" max="3601" width="12.75" style="1" bestFit="1" customWidth="1"/>
    <col min="3602" max="3602" width="8.75" style="1"/>
    <col min="3603" max="3603" width="11.75" style="1" bestFit="1" customWidth="1"/>
    <col min="3604" max="3770" width="8.75" style="1"/>
    <col min="3771" max="3771" width="3.625" style="1" customWidth="1"/>
    <col min="3772" max="3772" width="3.75" style="1" customWidth="1"/>
    <col min="3773" max="3773" width="4.375" style="1" customWidth="1"/>
    <col min="3774" max="3774" width="4.5" style="1" customWidth="1"/>
    <col min="3775" max="3775" width="16.25" style="1" customWidth="1"/>
    <col min="3776" max="3776" width="11.75" style="1" customWidth="1"/>
    <col min="3777" max="3777" width="12.25" style="1" customWidth="1"/>
    <col min="3778" max="3778" width="13.5" style="1" customWidth="1"/>
    <col min="3779" max="3779" width="47.875" style="1" customWidth="1"/>
    <col min="3780" max="3780" width="3.625" style="1" customWidth="1"/>
    <col min="3781" max="3781" width="13.875" style="1" customWidth="1"/>
    <col min="3782" max="3854" width="10" style="1" customWidth="1"/>
    <col min="3855" max="3856" width="8.75" style="1"/>
    <col min="3857" max="3857" width="12.75" style="1" bestFit="1" customWidth="1"/>
    <col min="3858" max="3858" width="8.75" style="1"/>
    <col min="3859" max="3859" width="11.75" style="1" bestFit="1" customWidth="1"/>
    <col min="3860" max="4026" width="8.75" style="1"/>
    <col min="4027" max="4027" width="3.625" style="1" customWidth="1"/>
    <col min="4028" max="4028" width="3.75" style="1" customWidth="1"/>
    <col min="4029" max="4029" width="4.375" style="1" customWidth="1"/>
    <col min="4030" max="4030" width="4.5" style="1" customWidth="1"/>
    <col min="4031" max="4031" width="16.25" style="1" customWidth="1"/>
    <col min="4032" max="4032" width="11.75" style="1" customWidth="1"/>
    <col min="4033" max="4033" width="12.25" style="1" customWidth="1"/>
    <col min="4034" max="4034" width="13.5" style="1" customWidth="1"/>
    <col min="4035" max="4035" width="47.875" style="1" customWidth="1"/>
    <col min="4036" max="4036" width="3.625" style="1" customWidth="1"/>
    <col min="4037" max="4037" width="13.875" style="1" customWidth="1"/>
    <col min="4038" max="4110" width="10" style="1" customWidth="1"/>
    <col min="4111" max="4112" width="8.75" style="1"/>
    <col min="4113" max="4113" width="12.75" style="1" bestFit="1" customWidth="1"/>
    <col min="4114" max="4114" width="8.75" style="1"/>
    <col min="4115" max="4115" width="11.75" style="1" bestFit="1" customWidth="1"/>
    <col min="4116" max="4282" width="8.75" style="1"/>
    <col min="4283" max="4283" width="3.625" style="1" customWidth="1"/>
    <col min="4284" max="4284" width="3.75" style="1" customWidth="1"/>
    <col min="4285" max="4285" width="4.375" style="1" customWidth="1"/>
    <col min="4286" max="4286" width="4.5" style="1" customWidth="1"/>
    <col min="4287" max="4287" width="16.25" style="1" customWidth="1"/>
    <col min="4288" max="4288" width="11.75" style="1" customWidth="1"/>
    <col min="4289" max="4289" width="12.25" style="1" customWidth="1"/>
    <col min="4290" max="4290" width="13.5" style="1" customWidth="1"/>
    <col min="4291" max="4291" width="47.875" style="1" customWidth="1"/>
    <col min="4292" max="4292" width="3.625" style="1" customWidth="1"/>
    <col min="4293" max="4293" width="13.875" style="1" customWidth="1"/>
    <col min="4294" max="4366" width="10" style="1" customWidth="1"/>
    <col min="4367" max="4368" width="8.75" style="1"/>
    <col min="4369" max="4369" width="12.75" style="1" bestFit="1" customWidth="1"/>
    <col min="4370" max="4370" width="8.75" style="1"/>
    <col min="4371" max="4371" width="11.75" style="1" bestFit="1" customWidth="1"/>
    <col min="4372" max="4538" width="8.75" style="1"/>
    <col min="4539" max="4539" width="3.625" style="1" customWidth="1"/>
    <col min="4540" max="4540" width="3.75" style="1" customWidth="1"/>
    <col min="4541" max="4541" width="4.375" style="1" customWidth="1"/>
    <col min="4542" max="4542" width="4.5" style="1" customWidth="1"/>
    <col min="4543" max="4543" width="16.25" style="1" customWidth="1"/>
    <col min="4544" max="4544" width="11.75" style="1" customWidth="1"/>
    <col min="4545" max="4545" width="12.25" style="1" customWidth="1"/>
    <col min="4546" max="4546" width="13.5" style="1" customWidth="1"/>
    <col min="4547" max="4547" width="47.875" style="1" customWidth="1"/>
    <col min="4548" max="4548" width="3.625" style="1" customWidth="1"/>
    <col min="4549" max="4549" width="13.875" style="1" customWidth="1"/>
    <col min="4550" max="4622" width="10" style="1" customWidth="1"/>
    <col min="4623" max="4624" width="8.75" style="1"/>
    <col min="4625" max="4625" width="12.75" style="1" bestFit="1" customWidth="1"/>
    <col min="4626" max="4626" width="8.75" style="1"/>
    <col min="4627" max="4627" width="11.75" style="1" bestFit="1" customWidth="1"/>
    <col min="4628" max="4794" width="8.75" style="1"/>
    <col min="4795" max="4795" width="3.625" style="1" customWidth="1"/>
    <col min="4796" max="4796" width="3.75" style="1" customWidth="1"/>
    <col min="4797" max="4797" width="4.375" style="1" customWidth="1"/>
    <col min="4798" max="4798" width="4.5" style="1" customWidth="1"/>
    <col min="4799" max="4799" width="16.25" style="1" customWidth="1"/>
    <col min="4800" max="4800" width="11.75" style="1" customWidth="1"/>
    <col min="4801" max="4801" width="12.25" style="1" customWidth="1"/>
    <col min="4802" max="4802" width="13.5" style="1" customWidth="1"/>
    <col min="4803" max="4803" width="47.875" style="1" customWidth="1"/>
    <col min="4804" max="4804" width="3.625" style="1" customWidth="1"/>
    <col min="4805" max="4805" width="13.875" style="1" customWidth="1"/>
    <col min="4806" max="4878" width="10" style="1" customWidth="1"/>
    <col min="4879" max="4880" width="8.75" style="1"/>
    <col min="4881" max="4881" width="12.75" style="1" bestFit="1" customWidth="1"/>
    <col min="4882" max="4882" width="8.75" style="1"/>
    <col min="4883" max="4883" width="11.75" style="1" bestFit="1" customWidth="1"/>
    <col min="4884" max="5050" width="8.75" style="1"/>
    <col min="5051" max="5051" width="3.625" style="1" customWidth="1"/>
    <col min="5052" max="5052" width="3.75" style="1" customWidth="1"/>
    <col min="5053" max="5053" width="4.375" style="1" customWidth="1"/>
    <col min="5054" max="5054" width="4.5" style="1" customWidth="1"/>
    <col min="5055" max="5055" width="16.25" style="1" customWidth="1"/>
    <col min="5056" max="5056" width="11.75" style="1" customWidth="1"/>
    <col min="5057" max="5057" width="12.25" style="1" customWidth="1"/>
    <col min="5058" max="5058" width="13.5" style="1" customWidth="1"/>
    <col min="5059" max="5059" width="47.875" style="1" customWidth="1"/>
    <col min="5060" max="5060" width="3.625" style="1" customWidth="1"/>
    <col min="5061" max="5061" width="13.875" style="1" customWidth="1"/>
    <col min="5062" max="5134" width="10" style="1" customWidth="1"/>
    <col min="5135" max="5136" width="8.75" style="1"/>
    <col min="5137" max="5137" width="12.75" style="1" bestFit="1" customWidth="1"/>
    <col min="5138" max="5138" width="8.75" style="1"/>
    <col min="5139" max="5139" width="11.75" style="1" bestFit="1" customWidth="1"/>
    <col min="5140" max="5306" width="8.75" style="1"/>
    <col min="5307" max="5307" width="3.625" style="1" customWidth="1"/>
    <col min="5308" max="5308" width="3.75" style="1" customWidth="1"/>
    <col min="5309" max="5309" width="4.375" style="1" customWidth="1"/>
    <col min="5310" max="5310" width="4.5" style="1" customWidth="1"/>
    <col min="5311" max="5311" width="16.25" style="1" customWidth="1"/>
    <col min="5312" max="5312" width="11.75" style="1" customWidth="1"/>
    <col min="5313" max="5313" width="12.25" style="1" customWidth="1"/>
    <col min="5314" max="5314" width="13.5" style="1" customWidth="1"/>
    <col min="5315" max="5315" width="47.875" style="1" customWidth="1"/>
    <col min="5316" max="5316" width="3.625" style="1" customWidth="1"/>
    <col min="5317" max="5317" width="13.875" style="1" customWidth="1"/>
    <col min="5318" max="5390" width="10" style="1" customWidth="1"/>
    <col min="5391" max="5392" width="8.75" style="1"/>
    <col min="5393" max="5393" width="12.75" style="1" bestFit="1" customWidth="1"/>
    <col min="5394" max="5394" width="8.75" style="1"/>
    <col min="5395" max="5395" width="11.75" style="1" bestFit="1" customWidth="1"/>
    <col min="5396" max="5562" width="8.75" style="1"/>
    <col min="5563" max="5563" width="3.625" style="1" customWidth="1"/>
    <col min="5564" max="5564" width="3.75" style="1" customWidth="1"/>
    <col min="5565" max="5565" width="4.375" style="1" customWidth="1"/>
    <col min="5566" max="5566" width="4.5" style="1" customWidth="1"/>
    <col min="5567" max="5567" width="16.25" style="1" customWidth="1"/>
    <col min="5568" max="5568" width="11.75" style="1" customWidth="1"/>
    <col min="5569" max="5569" width="12.25" style="1" customWidth="1"/>
    <col min="5570" max="5570" width="13.5" style="1" customWidth="1"/>
    <col min="5571" max="5571" width="47.875" style="1" customWidth="1"/>
    <col min="5572" max="5572" width="3.625" style="1" customWidth="1"/>
    <col min="5573" max="5573" width="13.875" style="1" customWidth="1"/>
    <col min="5574" max="5646" width="10" style="1" customWidth="1"/>
    <col min="5647" max="5648" width="8.75" style="1"/>
    <col min="5649" max="5649" width="12.75" style="1" bestFit="1" customWidth="1"/>
    <col min="5650" max="5650" width="8.75" style="1"/>
    <col min="5651" max="5651" width="11.75" style="1" bestFit="1" customWidth="1"/>
    <col min="5652" max="5818" width="8.75" style="1"/>
    <col min="5819" max="5819" width="3.625" style="1" customWidth="1"/>
    <col min="5820" max="5820" width="3.75" style="1" customWidth="1"/>
    <col min="5821" max="5821" width="4.375" style="1" customWidth="1"/>
    <col min="5822" max="5822" width="4.5" style="1" customWidth="1"/>
    <col min="5823" max="5823" width="16.25" style="1" customWidth="1"/>
    <col min="5824" max="5824" width="11.75" style="1" customWidth="1"/>
    <col min="5825" max="5825" width="12.25" style="1" customWidth="1"/>
    <col min="5826" max="5826" width="13.5" style="1" customWidth="1"/>
    <col min="5827" max="5827" width="47.875" style="1" customWidth="1"/>
    <col min="5828" max="5828" width="3.625" style="1" customWidth="1"/>
    <col min="5829" max="5829" width="13.875" style="1" customWidth="1"/>
    <col min="5830" max="5902" width="10" style="1" customWidth="1"/>
    <col min="5903" max="5904" width="8.75" style="1"/>
    <col min="5905" max="5905" width="12.75" style="1" bestFit="1" customWidth="1"/>
    <col min="5906" max="5906" width="8.75" style="1"/>
    <col min="5907" max="5907" width="11.75" style="1" bestFit="1" customWidth="1"/>
    <col min="5908" max="6074" width="8.75" style="1"/>
    <col min="6075" max="6075" width="3.625" style="1" customWidth="1"/>
    <col min="6076" max="6076" width="3.75" style="1" customWidth="1"/>
    <col min="6077" max="6077" width="4.375" style="1" customWidth="1"/>
    <col min="6078" max="6078" width="4.5" style="1" customWidth="1"/>
    <col min="6079" max="6079" width="16.25" style="1" customWidth="1"/>
    <col min="6080" max="6080" width="11.75" style="1" customWidth="1"/>
    <col min="6081" max="6081" width="12.25" style="1" customWidth="1"/>
    <col min="6082" max="6082" width="13.5" style="1" customWidth="1"/>
    <col min="6083" max="6083" width="47.875" style="1" customWidth="1"/>
    <col min="6084" max="6084" width="3.625" style="1" customWidth="1"/>
    <col min="6085" max="6085" width="13.875" style="1" customWidth="1"/>
    <col min="6086" max="6158" width="10" style="1" customWidth="1"/>
    <col min="6159" max="6160" width="8.75" style="1"/>
    <col min="6161" max="6161" width="12.75" style="1" bestFit="1" customWidth="1"/>
    <col min="6162" max="6162" width="8.75" style="1"/>
    <col min="6163" max="6163" width="11.75" style="1" bestFit="1" customWidth="1"/>
    <col min="6164" max="6330" width="8.75" style="1"/>
    <col min="6331" max="6331" width="3.625" style="1" customWidth="1"/>
    <col min="6332" max="6332" width="3.75" style="1" customWidth="1"/>
    <col min="6333" max="6333" width="4.375" style="1" customWidth="1"/>
    <col min="6334" max="6334" width="4.5" style="1" customWidth="1"/>
    <col min="6335" max="6335" width="16.25" style="1" customWidth="1"/>
    <col min="6336" max="6336" width="11.75" style="1" customWidth="1"/>
    <col min="6337" max="6337" width="12.25" style="1" customWidth="1"/>
    <col min="6338" max="6338" width="13.5" style="1" customWidth="1"/>
    <col min="6339" max="6339" width="47.875" style="1" customWidth="1"/>
    <col min="6340" max="6340" width="3.625" style="1" customWidth="1"/>
    <col min="6341" max="6341" width="13.875" style="1" customWidth="1"/>
    <col min="6342" max="6414" width="10" style="1" customWidth="1"/>
    <col min="6415" max="6416" width="8.75" style="1"/>
    <col min="6417" max="6417" width="12.75" style="1" bestFit="1" customWidth="1"/>
    <col min="6418" max="6418" width="8.75" style="1"/>
    <col min="6419" max="6419" width="11.75" style="1" bestFit="1" customWidth="1"/>
    <col min="6420" max="6586" width="8.75" style="1"/>
    <col min="6587" max="6587" width="3.625" style="1" customWidth="1"/>
    <col min="6588" max="6588" width="3.75" style="1" customWidth="1"/>
    <col min="6589" max="6589" width="4.375" style="1" customWidth="1"/>
    <col min="6590" max="6590" width="4.5" style="1" customWidth="1"/>
    <col min="6591" max="6591" width="16.25" style="1" customWidth="1"/>
    <col min="6592" max="6592" width="11.75" style="1" customWidth="1"/>
    <col min="6593" max="6593" width="12.25" style="1" customWidth="1"/>
    <col min="6594" max="6594" width="13.5" style="1" customWidth="1"/>
    <col min="6595" max="6595" width="47.875" style="1" customWidth="1"/>
    <col min="6596" max="6596" width="3.625" style="1" customWidth="1"/>
    <col min="6597" max="6597" width="13.875" style="1" customWidth="1"/>
    <col min="6598" max="6670" width="10" style="1" customWidth="1"/>
    <col min="6671" max="6672" width="8.75" style="1"/>
    <col min="6673" max="6673" width="12.75" style="1" bestFit="1" customWidth="1"/>
    <col min="6674" max="6674" width="8.75" style="1"/>
    <col min="6675" max="6675" width="11.75" style="1" bestFit="1" customWidth="1"/>
    <col min="6676" max="6842" width="8.75" style="1"/>
    <col min="6843" max="6843" width="3.625" style="1" customWidth="1"/>
    <col min="6844" max="6844" width="3.75" style="1" customWidth="1"/>
    <col min="6845" max="6845" width="4.375" style="1" customWidth="1"/>
    <col min="6846" max="6846" width="4.5" style="1" customWidth="1"/>
    <col min="6847" max="6847" width="16.25" style="1" customWidth="1"/>
    <col min="6848" max="6848" width="11.75" style="1" customWidth="1"/>
    <col min="6849" max="6849" width="12.25" style="1" customWidth="1"/>
    <col min="6850" max="6850" width="13.5" style="1" customWidth="1"/>
    <col min="6851" max="6851" width="47.875" style="1" customWidth="1"/>
    <col min="6852" max="6852" width="3.625" style="1" customWidth="1"/>
    <col min="6853" max="6853" width="13.875" style="1" customWidth="1"/>
    <col min="6854" max="6926" width="10" style="1" customWidth="1"/>
    <col min="6927" max="6928" width="8.75" style="1"/>
    <col min="6929" max="6929" width="12.75" style="1" bestFit="1" customWidth="1"/>
    <col min="6930" max="6930" width="8.75" style="1"/>
    <col min="6931" max="6931" width="11.75" style="1" bestFit="1" customWidth="1"/>
    <col min="6932" max="7098" width="8.75" style="1"/>
    <col min="7099" max="7099" width="3.625" style="1" customWidth="1"/>
    <col min="7100" max="7100" width="3.75" style="1" customWidth="1"/>
    <col min="7101" max="7101" width="4.375" style="1" customWidth="1"/>
    <col min="7102" max="7102" width="4.5" style="1" customWidth="1"/>
    <col min="7103" max="7103" width="16.25" style="1" customWidth="1"/>
    <col min="7104" max="7104" width="11.75" style="1" customWidth="1"/>
    <col min="7105" max="7105" width="12.25" style="1" customWidth="1"/>
    <col min="7106" max="7106" width="13.5" style="1" customWidth="1"/>
    <col min="7107" max="7107" width="47.875" style="1" customWidth="1"/>
    <col min="7108" max="7108" width="3.625" style="1" customWidth="1"/>
    <col min="7109" max="7109" width="13.875" style="1" customWidth="1"/>
    <col min="7110" max="7182" width="10" style="1" customWidth="1"/>
    <col min="7183" max="7184" width="8.75" style="1"/>
    <col min="7185" max="7185" width="12.75" style="1" bestFit="1" customWidth="1"/>
    <col min="7186" max="7186" width="8.75" style="1"/>
    <col min="7187" max="7187" width="11.75" style="1" bestFit="1" customWidth="1"/>
    <col min="7188" max="7354" width="8.75" style="1"/>
    <col min="7355" max="7355" width="3.625" style="1" customWidth="1"/>
    <col min="7356" max="7356" width="3.75" style="1" customWidth="1"/>
    <col min="7357" max="7357" width="4.375" style="1" customWidth="1"/>
    <col min="7358" max="7358" width="4.5" style="1" customWidth="1"/>
    <col min="7359" max="7359" width="16.25" style="1" customWidth="1"/>
    <col min="7360" max="7360" width="11.75" style="1" customWidth="1"/>
    <col min="7361" max="7361" width="12.25" style="1" customWidth="1"/>
    <col min="7362" max="7362" width="13.5" style="1" customWidth="1"/>
    <col min="7363" max="7363" width="47.875" style="1" customWidth="1"/>
    <col min="7364" max="7364" width="3.625" style="1" customWidth="1"/>
    <col min="7365" max="7365" width="13.875" style="1" customWidth="1"/>
    <col min="7366" max="7438" width="10" style="1" customWidth="1"/>
    <col min="7439" max="7440" width="8.75" style="1"/>
    <col min="7441" max="7441" width="12.75" style="1" bestFit="1" customWidth="1"/>
    <col min="7442" max="7442" width="8.75" style="1"/>
    <col min="7443" max="7443" width="11.75" style="1" bestFit="1" customWidth="1"/>
    <col min="7444" max="7610" width="8.75" style="1"/>
    <col min="7611" max="7611" width="3.625" style="1" customWidth="1"/>
    <col min="7612" max="7612" width="3.75" style="1" customWidth="1"/>
    <col min="7613" max="7613" width="4.375" style="1" customWidth="1"/>
    <col min="7614" max="7614" width="4.5" style="1" customWidth="1"/>
    <col min="7615" max="7615" width="16.25" style="1" customWidth="1"/>
    <col min="7616" max="7616" width="11.75" style="1" customWidth="1"/>
    <col min="7617" max="7617" width="12.25" style="1" customWidth="1"/>
    <col min="7618" max="7618" width="13.5" style="1" customWidth="1"/>
    <col min="7619" max="7619" width="47.875" style="1" customWidth="1"/>
    <col min="7620" max="7620" width="3.625" style="1" customWidth="1"/>
    <col min="7621" max="7621" width="13.875" style="1" customWidth="1"/>
    <col min="7622" max="7694" width="10" style="1" customWidth="1"/>
    <col min="7695" max="7696" width="8.75" style="1"/>
    <col min="7697" max="7697" width="12.75" style="1" bestFit="1" customWidth="1"/>
    <col min="7698" max="7698" width="8.75" style="1"/>
    <col min="7699" max="7699" width="11.75" style="1" bestFit="1" customWidth="1"/>
    <col min="7700" max="7866" width="8.75" style="1"/>
    <col min="7867" max="7867" width="3.625" style="1" customWidth="1"/>
    <col min="7868" max="7868" width="3.75" style="1" customWidth="1"/>
    <col min="7869" max="7869" width="4.375" style="1" customWidth="1"/>
    <col min="7870" max="7870" width="4.5" style="1" customWidth="1"/>
    <col min="7871" max="7871" width="16.25" style="1" customWidth="1"/>
    <col min="7872" max="7872" width="11.75" style="1" customWidth="1"/>
    <col min="7873" max="7873" width="12.25" style="1" customWidth="1"/>
    <col min="7874" max="7874" width="13.5" style="1" customWidth="1"/>
    <col min="7875" max="7875" width="47.875" style="1" customWidth="1"/>
    <col min="7876" max="7876" width="3.625" style="1" customWidth="1"/>
    <col min="7877" max="7877" width="13.875" style="1" customWidth="1"/>
    <col min="7878" max="7950" width="10" style="1" customWidth="1"/>
    <col min="7951" max="7952" width="8.75" style="1"/>
    <col min="7953" max="7953" width="12.75" style="1" bestFit="1" customWidth="1"/>
    <col min="7954" max="7954" width="8.75" style="1"/>
    <col min="7955" max="7955" width="11.75" style="1" bestFit="1" customWidth="1"/>
    <col min="7956" max="8122" width="8.75" style="1"/>
    <col min="8123" max="8123" width="3.625" style="1" customWidth="1"/>
    <col min="8124" max="8124" width="3.75" style="1" customWidth="1"/>
    <col min="8125" max="8125" width="4.375" style="1" customWidth="1"/>
    <col min="8126" max="8126" width="4.5" style="1" customWidth="1"/>
    <col min="8127" max="8127" width="16.25" style="1" customWidth="1"/>
    <col min="8128" max="8128" width="11.75" style="1" customWidth="1"/>
    <col min="8129" max="8129" width="12.25" style="1" customWidth="1"/>
    <col min="8130" max="8130" width="13.5" style="1" customWidth="1"/>
    <col min="8131" max="8131" width="47.875" style="1" customWidth="1"/>
    <col min="8132" max="8132" width="3.625" style="1" customWidth="1"/>
    <col min="8133" max="8133" width="13.875" style="1" customWidth="1"/>
    <col min="8134" max="8206" width="10" style="1" customWidth="1"/>
    <col min="8207" max="8208" width="8.75" style="1"/>
    <col min="8209" max="8209" width="12.75" style="1" bestFit="1" customWidth="1"/>
    <col min="8210" max="8210" width="8.75" style="1"/>
    <col min="8211" max="8211" width="11.75" style="1" bestFit="1" customWidth="1"/>
    <col min="8212" max="8378" width="8.75" style="1"/>
    <col min="8379" max="8379" width="3.625" style="1" customWidth="1"/>
    <col min="8380" max="8380" width="3.75" style="1" customWidth="1"/>
    <col min="8381" max="8381" width="4.375" style="1" customWidth="1"/>
    <col min="8382" max="8382" width="4.5" style="1" customWidth="1"/>
    <col min="8383" max="8383" width="16.25" style="1" customWidth="1"/>
    <col min="8384" max="8384" width="11.75" style="1" customWidth="1"/>
    <col min="8385" max="8385" width="12.25" style="1" customWidth="1"/>
    <col min="8386" max="8386" width="13.5" style="1" customWidth="1"/>
    <col min="8387" max="8387" width="47.875" style="1" customWidth="1"/>
    <col min="8388" max="8388" width="3.625" style="1" customWidth="1"/>
    <col min="8389" max="8389" width="13.875" style="1" customWidth="1"/>
    <col min="8390" max="8462" width="10" style="1" customWidth="1"/>
    <col min="8463" max="8464" width="8.75" style="1"/>
    <col min="8465" max="8465" width="12.75" style="1" bestFit="1" customWidth="1"/>
    <col min="8466" max="8466" width="8.75" style="1"/>
    <col min="8467" max="8467" width="11.75" style="1" bestFit="1" customWidth="1"/>
    <col min="8468" max="8634" width="8.75" style="1"/>
    <col min="8635" max="8635" width="3.625" style="1" customWidth="1"/>
    <col min="8636" max="8636" width="3.75" style="1" customWidth="1"/>
    <col min="8637" max="8637" width="4.375" style="1" customWidth="1"/>
    <col min="8638" max="8638" width="4.5" style="1" customWidth="1"/>
    <col min="8639" max="8639" width="16.25" style="1" customWidth="1"/>
    <col min="8640" max="8640" width="11.75" style="1" customWidth="1"/>
    <col min="8641" max="8641" width="12.25" style="1" customWidth="1"/>
    <col min="8642" max="8642" width="13.5" style="1" customWidth="1"/>
    <col min="8643" max="8643" width="47.875" style="1" customWidth="1"/>
    <col min="8644" max="8644" width="3.625" style="1" customWidth="1"/>
    <col min="8645" max="8645" width="13.875" style="1" customWidth="1"/>
    <col min="8646" max="8718" width="10" style="1" customWidth="1"/>
    <col min="8719" max="8720" width="8.75" style="1"/>
    <col min="8721" max="8721" width="12.75" style="1" bestFit="1" customWidth="1"/>
    <col min="8722" max="8722" width="8.75" style="1"/>
    <col min="8723" max="8723" width="11.75" style="1" bestFit="1" customWidth="1"/>
    <col min="8724" max="8890" width="8.75" style="1"/>
    <col min="8891" max="8891" width="3.625" style="1" customWidth="1"/>
    <col min="8892" max="8892" width="3.75" style="1" customWidth="1"/>
    <col min="8893" max="8893" width="4.375" style="1" customWidth="1"/>
    <col min="8894" max="8894" width="4.5" style="1" customWidth="1"/>
    <col min="8895" max="8895" width="16.25" style="1" customWidth="1"/>
    <col min="8896" max="8896" width="11.75" style="1" customWidth="1"/>
    <col min="8897" max="8897" width="12.25" style="1" customWidth="1"/>
    <col min="8898" max="8898" width="13.5" style="1" customWidth="1"/>
    <col min="8899" max="8899" width="47.875" style="1" customWidth="1"/>
    <col min="8900" max="8900" width="3.625" style="1" customWidth="1"/>
    <col min="8901" max="8901" width="13.875" style="1" customWidth="1"/>
    <col min="8902" max="8974" width="10" style="1" customWidth="1"/>
    <col min="8975" max="8976" width="8.75" style="1"/>
    <col min="8977" max="8977" width="12.75" style="1" bestFit="1" customWidth="1"/>
    <col min="8978" max="8978" width="8.75" style="1"/>
    <col min="8979" max="8979" width="11.75" style="1" bestFit="1" customWidth="1"/>
    <col min="8980" max="9146" width="8.75" style="1"/>
    <col min="9147" max="9147" width="3.625" style="1" customWidth="1"/>
    <col min="9148" max="9148" width="3.75" style="1" customWidth="1"/>
    <col min="9149" max="9149" width="4.375" style="1" customWidth="1"/>
    <col min="9150" max="9150" width="4.5" style="1" customWidth="1"/>
    <col min="9151" max="9151" width="16.25" style="1" customWidth="1"/>
    <col min="9152" max="9152" width="11.75" style="1" customWidth="1"/>
    <col min="9153" max="9153" width="12.25" style="1" customWidth="1"/>
    <col min="9154" max="9154" width="13.5" style="1" customWidth="1"/>
    <col min="9155" max="9155" width="47.875" style="1" customWidth="1"/>
    <col min="9156" max="9156" width="3.625" style="1" customWidth="1"/>
    <col min="9157" max="9157" width="13.875" style="1" customWidth="1"/>
    <col min="9158" max="9230" width="10" style="1" customWidth="1"/>
    <col min="9231" max="9232" width="8.75" style="1"/>
    <col min="9233" max="9233" width="12.75" style="1" bestFit="1" customWidth="1"/>
    <col min="9234" max="9234" width="8.75" style="1"/>
    <col min="9235" max="9235" width="11.75" style="1" bestFit="1" customWidth="1"/>
    <col min="9236" max="9402" width="8.75" style="1"/>
    <col min="9403" max="9403" width="3.625" style="1" customWidth="1"/>
    <col min="9404" max="9404" width="3.75" style="1" customWidth="1"/>
    <col min="9405" max="9405" width="4.375" style="1" customWidth="1"/>
    <col min="9406" max="9406" width="4.5" style="1" customWidth="1"/>
    <col min="9407" max="9407" width="16.25" style="1" customWidth="1"/>
    <col min="9408" max="9408" width="11.75" style="1" customWidth="1"/>
    <col min="9409" max="9409" width="12.25" style="1" customWidth="1"/>
    <col min="9410" max="9410" width="13.5" style="1" customWidth="1"/>
    <col min="9411" max="9411" width="47.875" style="1" customWidth="1"/>
    <col min="9412" max="9412" width="3.625" style="1" customWidth="1"/>
    <col min="9413" max="9413" width="13.875" style="1" customWidth="1"/>
    <col min="9414" max="9486" width="10" style="1" customWidth="1"/>
    <col min="9487" max="9488" width="8.75" style="1"/>
    <col min="9489" max="9489" width="12.75" style="1" bestFit="1" customWidth="1"/>
    <col min="9490" max="9490" width="8.75" style="1"/>
    <col min="9491" max="9491" width="11.75" style="1" bestFit="1" customWidth="1"/>
    <col min="9492" max="9658" width="8.75" style="1"/>
    <col min="9659" max="9659" width="3.625" style="1" customWidth="1"/>
    <col min="9660" max="9660" width="3.75" style="1" customWidth="1"/>
    <col min="9661" max="9661" width="4.375" style="1" customWidth="1"/>
    <col min="9662" max="9662" width="4.5" style="1" customWidth="1"/>
    <col min="9663" max="9663" width="16.25" style="1" customWidth="1"/>
    <col min="9664" max="9664" width="11.75" style="1" customWidth="1"/>
    <col min="9665" max="9665" width="12.25" style="1" customWidth="1"/>
    <col min="9666" max="9666" width="13.5" style="1" customWidth="1"/>
    <col min="9667" max="9667" width="47.875" style="1" customWidth="1"/>
    <col min="9668" max="9668" width="3.625" style="1" customWidth="1"/>
    <col min="9669" max="9669" width="13.875" style="1" customWidth="1"/>
    <col min="9670" max="9742" width="10" style="1" customWidth="1"/>
    <col min="9743" max="9744" width="8.75" style="1"/>
    <col min="9745" max="9745" width="12.75" style="1" bestFit="1" customWidth="1"/>
    <col min="9746" max="9746" width="8.75" style="1"/>
    <col min="9747" max="9747" width="11.75" style="1" bestFit="1" customWidth="1"/>
    <col min="9748" max="9914" width="8.75" style="1"/>
    <col min="9915" max="9915" width="3.625" style="1" customWidth="1"/>
    <col min="9916" max="9916" width="3.75" style="1" customWidth="1"/>
    <col min="9917" max="9917" width="4.375" style="1" customWidth="1"/>
    <col min="9918" max="9918" width="4.5" style="1" customWidth="1"/>
    <col min="9919" max="9919" width="16.25" style="1" customWidth="1"/>
    <col min="9920" max="9920" width="11.75" style="1" customWidth="1"/>
    <col min="9921" max="9921" width="12.25" style="1" customWidth="1"/>
    <col min="9922" max="9922" width="13.5" style="1" customWidth="1"/>
    <col min="9923" max="9923" width="47.875" style="1" customWidth="1"/>
    <col min="9924" max="9924" width="3.625" style="1" customWidth="1"/>
    <col min="9925" max="9925" width="13.875" style="1" customWidth="1"/>
    <col min="9926" max="9998" width="10" style="1" customWidth="1"/>
    <col min="9999" max="10000" width="8.75" style="1"/>
    <col min="10001" max="10001" width="12.75" style="1" bestFit="1" customWidth="1"/>
    <col min="10002" max="10002" width="8.75" style="1"/>
    <col min="10003" max="10003" width="11.75" style="1" bestFit="1" customWidth="1"/>
    <col min="10004" max="10170" width="8.75" style="1"/>
    <col min="10171" max="10171" width="3.625" style="1" customWidth="1"/>
    <col min="10172" max="10172" width="3.75" style="1" customWidth="1"/>
    <col min="10173" max="10173" width="4.375" style="1" customWidth="1"/>
    <col min="10174" max="10174" width="4.5" style="1" customWidth="1"/>
    <col min="10175" max="10175" width="16.25" style="1" customWidth="1"/>
    <col min="10176" max="10176" width="11.75" style="1" customWidth="1"/>
    <col min="10177" max="10177" width="12.25" style="1" customWidth="1"/>
    <col min="10178" max="10178" width="13.5" style="1" customWidth="1"/>
    <col min="10179" max="10179" width="47.875" style="1" customWidth="1"/>
    <col min="10180" max="10180" width="3.625" style="1" customWidth="1"/>
    <col min="10181" max="10181" width="13.875" style="1" customWidth="1"/>
    <col min="10182" max="10254" width="10" style="1" customWidth="1"/>
    <col min="10255" max="10256" width="8.75" style="1"/>
    <col min="10257" max="10257" width="12.75" style="1" bestFit="1" customWidth="1"/>
    <col min="10258" max="10258" width="8.75" style="1"/>
    <col min="10259" max="10259" width="11.75" style="1" bestFit="1" customWidth="1"/>
    <col min="10260" max="10426" width="8.75" style="1"/>
    <col min="10427" max="10427" width="3.625" style="1" customWidth="1"/>
    <col min="10428" max="10428" width="3.75" style="1" customWidth="1"/>
    <col min="10429" max="10429" width="4.375" style="1" customWidth="1"/>
    <col min="10430" max="10430" width="4.5" style="1" customWidth="1"/>
    <col min="10431" max="10431" width="16.25" style="1" customWidth="1"/>
    <col min="10432" max="10432" width="11.75" style="1" customWidth="1"/>
    <col min="10433" max="10433" width="12.25" style="1" customWidth="1"/>
    <col min="10434" max="10434" width="13.5" style="1" customWidth="1"/>
    <col min="10435" max="10435" width="47.875" style="1" customWidth="1"/>
    <col min="10436" max="10436" width="3.625" style="1" customWidth="1"/>
    <col min="10437" max="10437" width="13.875" style="1" customWidth="1"/>
    <col min="10438" max="10510" width="10" style="1" customWidth="1"/>
    <col min="10511" max="10512" width="8.75" style="1"/>
    <col min="10513" max="10513" width="12.75" style="1" bestFit="1" customWidth="1"/>
    <col min="10514" max="10514" width="8.75" style="1"/>
    <col min="10515" max="10515" width="11.75" style="1" bestFit="1" customWidth="1"/>
    <col min="10516" max="10682" width="8.75" style="1"/>
    <col min="10683" max="10683" width="3.625" style="1" customWidth="1"/>
    <col min="10684" max="10684" width="3.75" style="1" customWidth="1"/>
    <col min="10685" max="10685" width="4.375" style="1" customWidth="1"/>
    <col min="10686" max="10686" width="4.5" style="1" customWidth="1"/>
    <col min="10687" max="10687" width="16.25" style="1" customWidth="1"/>
    <col min="10688" max="10688" width="11.75" style="1" customWidth="1"/>
    <col min="10689" max="10689" width="12.25" style="1" customWidth="1"/>
    <col min="10690" max="10690" width="13.5" style="1" customWidth="1"/>
    <col min="10691" max="10691" width="47.875" style="1" customWidth="1"/>
    <col min="10692" max="10692" width="3.625" style="1" customWidth="1"/>
    <col min="10693" max="10693" width="13.875" style="1" customWidth="1"/>
    <col min="10694" max="10766" width="10" style="1" customWidth="1"/>
    <col min="10767" max="10768" width="8.75" style="1"/>
    <col min="10769" max="10769" width="12.75" style="1" bestFit="1" customWidth="1"/>
    <col min="10770" max="10770" width="8.75" style="1"/>
    <col min="10771" max="10771" width="11.75" style="1" bestFit="1" customWidth="1"/>
    <col min="10772" max="10938" width="8.75" style="1"/>
    <col min="10939" max="10939" width="3.625" style="1" customWidth="1"/>
    <col min="10940" max="10940" width="3.75" style="1" customWidth="1"/>
    <col min="10941" max="10941" width="4.375" style="1" customWidth="1"/>
    <col min="10942" max="10942" width="4.5" style="1" customWidth="1"/>
    <col min="10943" max="10943" width="16.25" style="1" customWidth="1"/>
    <col min="10944" max="10944" width="11.75" style="1" customWidth="1"/>
    <col min="10945" max="10945" width="12.25" style="1" customWidth="1"/>
    <col min="10946" max="10946" width="13.5" style="1" customWidth="1"/>
    <col min="10947" max="10947" width="47.875" style="1" customWidth="1"/>
    <col min="10948" max="10948" width="3.625" style="1" customWidth="1"/>
    <col min="10949" max="10949" width="13.875" style="1" customWidth="1"/>
    <col min="10950" max="11022" width="10" style="1" customWidth="1"/>
    <col min="11023" max="11024" width="8.75" style="1"/>
    <col min="11025" max="11025" width="12.75" style="1" bestFit="1" customWidth="1"/>
    <col min="11026" max="11026" width="8.75" style="1"/>
    <col min="11027" max="11027" width="11.75" style="1" bestFit="1" customWidth="1"/>
    <col min="11028" max="11194" width="8.75" style="1"/>
    <col min="11195" max="11195" width="3.625" style="1" customWidth="1"/>
    <col min="11196" max="11196" width="3.75" style="1" customWidth="1"/>
    <col min="11197" max="11197" width="4.375" style="1" customWidth="1"/>
    <col min="11198" max="11198" width="4.5" style="1" customWidth="1"/>
    <col min="11199" max="11199" width="16.25" style="1" customWidth="1"/>
    <col min="11200" max="11200" width="11.75" style="1" customWidth="1"/>
    <col min="11201" max="11201" width="12.25" style="1" customWidth="1"/>
    <col min="11202" max="11202" width="13.5" style="1" customWidth="1"/>
    <col min="11203" max="11203" width="47.875" style="1" customWidth="1"/>
    <col min="11204" max="11204" width="3.625" style="1" customWidth="1"/>
    <col min="11205" max="11205" width="13.875" style="1" customWidth="1"/>
    <col min="11206" max="11278" width="10" style="1" customWidth="1"/>
    <col min="11279" max="11280" width="8.75" style="1"/>
    <col min="11281" max="11281" width="12.75" style="1" bestFit="1" customWidth="1"/>
    <col min="11282" max="11282" width="8.75" style="1"/>
    <col min="11283" max="11283" width="11.75" style="1" bestFit="1" customWidth="1"/>
    <col min="11284" max="11450" width="8.75" style="1"/>
    <col min="11451" max="11451" width="3.625" style="1" customWidth="1"/>
    <col min="11452" max="11452" width="3.75" style="1" customWidth="1"/>
    <col min="11453" max="11453" width="4.375" style="1" customWidth="1"/>
    <col min="11454" max="11454" width="4.5" style="1" customWidth="1"/>
    <col min="11455" max="11455" width="16.25" style="1" customWidth="1"/>
    <col min="11456" max="11456" width="11.75" style="1" customWidth="1"/>
    <col min="11457" max="11457" width="12.25" style="1" customWidth="1"/>
    <col min="11458" max="11458" width="13.5" style="1" customWidth="1"/>
    <col min="11459" max="11459" width="47.875" style="1" customWidth="1"/>
    <col min="11460" max="11460" width="3.625" style="1" customWidth="1"/>
    <col min="11461" max="11461" width="13.875" style="1" customWidth="1"/>
    <col min="11462" max="11534" width="10" style="1" customWidth="1"/>
    <col min="11535" max="11536" width="8.75" style="1"/>
    <col min="11537" max="11537" width="12.75" style="1" bestFit="1" customWidth="1"/>
    <col min="11538" max="11538" width="8.75" style="1"/>
    <col min="11539" max="11539" width="11.75" style="1" bestFit="1" customWidth="1"/>
    <col min="11540" max="11706" width="8.75" style="1"/>
    <col min="11707" max="11707" width="3.625" style="1" customWidth="1"/>
    <col min="11708" max="11708" width="3.75" style="1" customWidth="1"/>
    <col min="11709" max="11709" width="4.375" style="1" customWidth="1"/>
    <col min="11710" max="11710" width="4.5" style="1" customWidth="1"/>
    <col min="11711" max="11711" width="16.25" style="1" customWidth="1"/>
    <col min="11712" max="11712" width="11.75" style="1" customWidth="1"/>
    <col min="11713" max="11713" width="12.25" style="1" customWidth="1"/>
    <col min="11714" max="11714" width="13.5" style="1" customWidth="1"/>
    <col min="11715" max="11715" width="47.875" style="1" customWidth="1"/>
    <col min="11716" max="11716" width="3.625" style="1" customWidth="1"/>
    <col min="11717" max="11717" width="13.875" style="1" customWidth="1"/>
    <col min="11718" max="11790" width="10" style="1" customWidth="1"/>
    <col min="11791" max="11792" width="8.75" style="1"/>
    <col min="11793" max="11793" width="12.75" style="1" bestFit="1" customWidth="1"/>
    <col min="11794" max="11794" width="8.75" style="1"/>
    <col min="11795" max="11795" width="11.75" style="1" bestFit="1" customWidth="1"/>
    <col min="11796" max="11962" width="8.75" style="1"/>
    <col min="11963" max="11963" width="3.625" style="1" customWidth="1"/>
    <col min="11964" max="11964" width="3.75" style="1" customWidth="1"/>
    <col min="11965" max="11965" width="4.375" style="1" customWidth="1"/>
    <col min="11966" max="11966" width="4.5" style="1" customWidth="1"/>
    <col min="11967" max="11967" width="16.25" style="1" customWidth="1"/>
    <col min="11968" max="11968" width="11.75" style="1" customWidth="1"/>
    <col min="11969" max="11969" width="12.25" style="1" customWidth="1"/>
    <col min="11970" max="11970" width="13.5" style="1" customWidth="1"/>
    <col min="11971" max="11971" width="47.875" style="1" customWidth="1"/>
    <col min="11972" max="11972" width="3.625" style="1" customWidth="1"/>
    <col min="11973" max="11973" width="13.875" style="1" customWidth="1"/>
    <col min="11974" max="12046" width="10" style="1" customWidth="1"/>
    <col min="12047" max="12048" width="8.75" style="1"/>
    <col min="12049" max="12049" width="12.75" style="1" bestFit="1" customWidth="1"/>
    <col min="12050" max="12050" width="8.75" style="1"/>
    <col min="12051" max="12051" width="11.75" style="1" bestFit="1" customWidth="1"/>
    <col min="12052" max="12218" width="8.75" style="1"/>
    <col min="12219" max="12219" width="3.625" style="1" customWidth="1"/>
    <col min="12220" max="12220" width="3.75" style="1" customWidth="1"/>
    <col min="12221" max="12221" width="4.375" style="1" customWidth="1"/>
    <col min="12222" max="12222" width="4.5" style="1" customWidth="1"/>
    <col min="12223" max="12223" width="16.25" style="1" customWidth="1"/>
    <col min="12224" max="12224" width="11.75" style="1" customWidth="1"/>
    <col min="12225" max="12225" width="12.25" style="1" customWidth="1"/>
    <col min="12226" max="12226" width="13.5" style="1" customWidth="1"/>
    <col min="12227" max="12227" width="47.875" style="1" customWidth="1"/>
    <col min="12228" max="12228" width="3.625" style="1" customWidth="1"/>
    <col min="12229" max="12229" width="13.875" style="1" customWidth="1"/>
    <col min="12230" max="12302" width="10" style="1" customWidth="1"/>
    <col min="12303" max="12304" width="8.75" style="1"/>
    <col min="12305" max="12305" width="12.75" style="1" bestFit="1" customWidth="1"/>
    <col min="12306" max="12306" width="8.75" style="1"/>
    <col min="12307" max="12307" width="11.75" style="1" bestFit="1" customWidth="1"/>
    <col min="12308" max="12474" width="8.75" style="1"/>
    <col min="12475" max="12475" width="3.625" style="1" customWidth="1"/>
    <col min="12476" max="12476" width="3.75" style="1" customWidth="1"/>
    <col min="12477" max="12477" width="4.375" style="1" customWidth="1"/>
    <col min="12478" max="12478" width="4.5" style="1" customWidth="1"/>
    <col min="12479" max="12479" width="16.25" style="1" customWidth="1"/>
    <col min="12480" max="12480" width="11.75" style="1" customWidth="1"/>
    <col min="12481" max="12481" width="12.25" style="1" customWidth="1"/>
    <col min="12482" max="12482" width="13.5" style="1" customWidth="1"/>
    <col min="12483" max="12483" width="47.875" style="1" customWidth="1"/>
    <col min="12484" max="12484" width="3.625" style="1" customWidth="1"/>
    <col min="12485" max="12485" width="13.875" style="1" customWidth="1"/>
    <col min="12486" max="12558" width="10" style="1" customWidth="1"/>
    <col min="12559" max="12560" width="8.75" style="1"/>
    <col min="12561" max="12561" width="12.75" style="1" bestFit="1" customWidth="1"/>
    <col min="12562" max="12562" width="8.75" style="1"/>
    <col min="12563" max="12563" width="11.75" style="1" bestFit="1" customWidth="1"/>
    <col min="12564" max="12730" width="8.75" style="1"/>
    <col min="12731" max="12731" width="3.625" style="1" customWidth="1"/>
    <col min="12732" max="12732" width="3.75" style="1" customWidth="1"/>
    <col min="12733" max="12733" width="4.375" style="1" customWidth="1"/>
    <col min="12734" max="12734" width="4.5" style="1" customWidth="1"/>
    <col min="12735" max="12735" width="16.25" style="1" customWidth="1"/>
    <col min="12736" max="12736" width="11.75" style="1" customWidth="1"/>
    <col min="12737" max="12737" width="12.25" style="1" customWidth="1"/>
    <col min="12738" max="12738" width="13.5" style="1" customWidth="1"/>
    <col min="12739" max="12739" width="47.875" style="1" customWidth="1"/>
    <col min="12740" max="12740" width="3.625" style="1" customWidth="1"/>
    <col min="12741" max="12741" width="13.875" style="1" customWidth="1"/>
    <col min="12742" max="12814" width="10" style="1" customWidth="1"/>
    <col min="12815" max="12816" width="8.75" style="1"/>
    <col min="12817" max="12817" width="12.75" style="1" bestFit="1" customWidth="1"/>
    <col min="12818" max="12818" width="8.75" style="1"/>
    <col min="12819" max="12819" width="11.75" style="1" bestFit="1" customWidth="1"/>
    <col min="12820" max="12986" width="8.75" style="1"/>
    <col min="12987" max="12987" width="3.625" style="1" customWidth="1"/>
    <col min="12988" max="12988" width="3.75" style="1" customWidth="1"/>
    <col min="12989" max="12989" width="4.375" style="1" customWidth="1"/>
    <col min="12990" max="12990" width="4.5" style="1" customWidth="1"/>
    <col min="12991" max="12991" width="16.25" style="1" customWidth="1"/>
    <col min="12992" max="12992" width="11.75" style="1" customWidth="1"/>
    <col min="12993" max="12993" width="12.25" style="1" customWidth="1"/>
    <col min="12994" max="12994" width="13.5" style="1" customWidth="1"/>
    <col min="12995" max="12995" width="47.875" style="1" customWidth="1"/>
    <col min="12996" max="12996" width="3.625" style="1" customWidth="1"/>
    <col min="12997" max="12997" width="13.875" style="1" customWidth="1"/>
    <col min="12998" max="13070" width="10" style="1" customWidth="1"/>
    <col min="13071" max="13072" width="8.75" style="1"/>
    <col min="13073" max="13073" width="12.75" style="1" bestFit="1" customWidth="1"/>
    <col min="13074" max="13074" width="8.75" style="1"/>
    <col min="13075" max="13075" width="11.75" style="1" bestFit="1" customWidth="1"/>
    <col min="13076" max="13242" width="8.75" style="1"/>
    <col min="13243" max="13243" width="3.625" style="1" customWidth="1"/>
    <col min="13244" max="13244" width="3.75" style="1" customWidth="1"/>
    <col min="13245" max="13245" width="4.375" style="1" customWidth="1"/>
    <col min="13246" max="13246" width="4.5" style="1" customWidth="1"/>
    <col min="13247" max="13247" width="16.25" style="1" customWidth="1"/>
    <col min="13248" max="13248" width="11.75" style="1" customWidth="1"/>
    <col min="13249" max="13249" width="12.25" style="1" customWidth="1"/>
    <col min="13250" max="13250" width="13.5" style="1" customWidth="1"/>
    <col min="13251" max="13251" width="47.875" style="1" customWidth="1"/>
    <col min="13252" max="13252" width="3.625" style="1" customWidth="1"/>
    <col min="13253" max="13253" width="13.875" style="1" customWidth="1"/>
    <col min="13254" max="13326" width="10" style="1" customWidth="1"/>
    <col min="13327" max="13328" width="8.75" style="1"/>
    <col min="13329" max="13329" width="12.75" style="1" bestFit="1" customWidth="1"/>
    <col min="13330" max="13330" width="8.75" style="1"/>
    <col min="13331" max="13331" width="11.75" style="1" bestFit="1" customWidth="1"/>
    <col min="13332" max="13498" width="8.75" style="1"/>
    <col min="13499" max="13499" width="3.625" style="1" customWidth="1"/>
    <col min="13500" max="13500" width="3.75" style="1" customWidth="1"/>
    <col min="13501" max="13501" width="4.375" style="1" customWidth="1"/>
    <col min="13502" max="13502" width="4.5" style="1" customWidth="1"/>
    <col min="13503" max="13503" width="16.25" style="1" customWidth="1"/>
    <col min="13504" max="13504" width="11.75" style="1" customWidth="1"/>
    <col min="13505" max="13505" width="12.25" style="1" customWidth="1"/>
    <col min="13506" max="13506" width="13.5" style="1" customWidth="1"/>
    <col min="13507" max="13507" width="47.875" style="1" customWidth="1"/>
    <col min="13508" max="13508" width="3.625" style="1" customWidth="1"/>
    <col min="13509" max="13509" width="13.875" style="1" customWidth="1"/>
    <col min="13510" max="13582" width="10" style="1" customWidth="1"/>
    <col min="13583" max="13584" width="8.75" style="1"/>
    <col min="13585" max="13585" width="12.75" style="1" bestFit="1" customWidth="1"/>
    <col min="13586" max="13586" width="8.75" style="1"/>
    <col min="13587" max="13587" width="11.75" style="1" bestFit="1" customWidth="1"/>
    <col min="13588" max="13754" width="8.75" style="1"/>
    <col min="13755" max="13755" width="3.625" style="1" customWidth="1"/>
    <col min="13756" max="13756" width="3.75" style="1" customWidth="1"/>
    <col min="13757" max="13757" width="4.375" style="1" customWidth="1"/>
    <col min="13758" max="13758" width="4.5" style="1" customWidth="1"/>
    <col min="13759" max="13759" width="16.25" style="1" customWidth="1"/>
    <col min="13760" max="13760" width="11.75" style="1" customWidth="1"/>
    <col min="13761" max="13761" width="12.25" style="1" customWidth="1"/>
    <col min="13762" max="13762" width="13.5" style="1" customWidth="1"/>
    <col min="13763" max="13763" width="47.875" style="1" customWidth="1"/>
    <col min="13764" max="13764" width="3.625" style="1" customWidth="1"/>
    <col min="13765" max="13765" width="13.875" style="1" customWidth="1"/>
    <col min="13766" max="13838" width="10" style="1" customWidth="1"/>
    <col min="13839" max="13840" width="8.75" style="1"/>
    <col min="13841" max="13841" width="12.75" style="1" bestFit="1" customWidth="1"/>
    <col min="13842" max="13842" width="8.75" style="1"/>
    <col min="13843" max="13843" width="11.75" style="1" bestFit="1" customWidth="1"/>
    <col min="13844" max="14010" width="8.75" style="1"/>
    <col min="14011" max="14011" width="3.625" style="1" customWidth="1"/>
    <col min="14012" max="14012" width="3.75" style="1" customWidth="1"/>
    <col min="14013" max="14013" width="4.375" style="1" customWidth="1"/>
    <col min="14014" max="14014" width="4.5" style="1" customWidth="1"/>
    <col min="14015" max="14015" width="16.25" style="1" customWidth="1"/>
    <col min="14016" max="14016" width="11.75" style="1" customWidth="1"/>
    <col min="14017" max="14017" width="12.25" style="1" customWidth="1"/>
    <col min="14018" max="14018" width="13.5" style="1" customWidth="1"/>
    <col min="14019" max="14019" width="47.875" style="1" customWidth="1"/>
    <col min="14020" max="14020" width="3.625" style="1" customWidth="1"/>
    <col min="14021" max="14021" width="13.875" style="1" customWidth="1"/>
    <col min="14022" max="14094" width="10" style="1" customWidth="1"/>
    <col min="14095" max="14096" width="8.75" style="1"/>
    <col min="14097" max="14097" width="12.75" style="1" bestFit="1" customWidth="1"/>
    <col min="14098" max="14098" width="8.75" style="1"/>
    <col min="14099" max="14099" width="11.75" style="1" bestFit="1" customWidth="1"/>
    <col min="14100" max="14266" width="8.75" style="1"/>
    <col min="14267" max="14267" width="3.625" style="1" customWidth="1"/>
    <col min="14268" max="14268" width="3.75" style="1" customWidth="1"/>
    <col min="14269" max="14269" width="4.375" style="1" customWidth="1"/>
    <col min="14270" max="14270" width="4.5" style="1" customWidth="1"/>
    <col min="14271" max="14271" width="16.25" style="1" customWidth="1"/>
    <col min="14272" max="14272" width="11.75" style="1" customWidth="1"/>
    <col min="14273" max="14273" width="12.25" style="1" customWidth="1"/>
    <col min="14274" max="14274" width="13.5" style="1" customWidth="1"/>
    <col min="14275" max="14275" width="47.875" style="1" customWidth="1"/>
    <col min="14276" max="14276" width="3.625" style="1" customWidth="1"/>
    <col min="14277" max="14277" width="13.875" style="1" customWidth="1"/>
    <col min="14278" max="14350" width="10" style="1" customWidth="1"/>
    <col min="14351" max="14352" width="8.75" style="1"/>
    <col min="14353" max="14353" width="12.75" style="1" bestFit="1" customWidth="1"/>
    <col min="14354" max="14354" width="8.75" style="1"/>
    <col min="14355" max="14355" width="11.75" style="1" bestFit="1" customWidth="1"/>
    <col min="14356" max="14522" width="8.75" style="1"/>
    <col min="14523" max="14523" width="3.625" style="1" customWidth="1"/>
    <col min="14524" max="14524" width="3.75" style="1" customWidth="1"/>
    <col min="14525" max="14525" width="4.375" style="1" customWidth="1"/>
    <col min="14526" max="14526" width="4.5" style="1" customWidth="1"/>
    <col min="14527" max="14527" width="16.25" style="1" customWidth="1"/>
    <col min="14528" max="14528" width="11.75" style="1" customWidth="1"/>
    <col min="14529" max="14529" width="12.25" style="1" customWidth="1"/>
    <col min="14530" max="14530" width="13.5" style="1" customWidth="1"/>
    <col min="14531" max="14531" width="47.875" style="1" customWidth="1"/>
    <col min="14532" max="14532" width="3.625" style="1" customWidth="1"/>
    <col min="14533" max="14533" width="13.875" style="1" customWidth="1"/>
    <col min="14534" max="14606" width="10" style="1" customWidth="1"/>
    <col min="14607" max="14608" width="8.75" style="1"/>
    <col min="14609" max="14609" width="12.75" style="1" bestFit="1" customWidth="1"/>
    <col min="14610" max="14610" width="8.75" style="1"/>
    <col min="14611" max="14611" width="11.75" style="1" bestFit="1" customWidth="1"/>
    <col min="14612" max="14778" width="8.75" style="1"/>
    <col min="14779" max="14779" width="3.625" style="1" customWidth="1"/>
    <col min="14780" max="14780" width="3.75" style="1" customWidth="1"/>
    <col min="14781" max="14781" width="4.375" style="1" customWidth="1"/>
    <col min="14782" max="14782" width="4.5" style="1" customWidth="1"/>
    <col min="14783" max="14783" width="16.25" style="1" customWidth="1"/>
    <col min="14784" max="14784" width="11.75" style="1" customWidth="1"/>
    <col min="14785" max="14785" width="12.25" style="1" customWidth="1"/>
    <col min="14786" max="14786" width="13.5" style="1" customWidth="1"/>
    <col min="14787" max="14787" width="47.875" style="1" customWidth="1"/>
    <col min="14788" max="14788" width="3.625" style="1" customWidth="1"/>
    <col min="14789" max="14789" width="13.875" style="1" customWidth="1"/>
    <col min="14790" max="14862" width="10" style="1" customWidth="1"/>
    <col min="14863" max="14864" width="8.75" style="1"/>
    <col min="14865" max="14865" width="12.75" style="1" bestFit="1" customWidth="1"/>
    <col min="14866" max="14866" width="8.75" style="1"/>
    <col min="14867" max="14867" width="11.75" style="1" bestFit="1" customWidth="1"/>
    <col min="14868" max="15034" width="8.75" style="1"/>
    <col min="15035" max="15035" width="3.625" style="1" customWidth="1"/>
    <col min="15036" max="15036" width="3.75" style="1" customWidth="1"/>
    <col min="15037" max="15037" width="4.375" style="1" customWidth="1"/>
    <col min="15038" max="15038" width="4.5" style="1" customWidth="1"/>
    <col min="15039" max="15039" width="16.25" style="1" customWidth="1"/>
    <col min="15040" max="15040" width="11.75" style="1" customWidth="1"/>
    <col min="15041" max="15041" width="12.25" style="1" customWidth="1"/>
    <col min="15042" max="15042" width="13.5" style="1" customWidth="1"/>
    <col min="15043" max="15043" width="47.875" style="1" customWidth="1"/>
    <col min="15044" max="15044" width="3.625" style="1" customWidth="1"/>
    <col min="15045" max="15045" width="13.875" style="1" customWidth="1"/>
    <col min="15046" max="15118" width="10" style="1" customWidth="1"/>
    <col min="15119" max="15120" width="8.75" style="1"/>
    <col min="15121" max="15121" width="12.75" style="1" bestFit="1" customWidth="1"/>
    <col min="15122" max="15122" width="8.75" style="1"/>
    <col min="15123" max="15123" width="11.75" style="1" bestFit="1" customWidth="1"/>
    <col min="15124" max="15290" width="8.75" style="1"/>
    <col min="15291" max="15291" width="3.625" style="1" customWidth="1"/>
    <col min="15292" max="15292" width="3.75" style="1" customWidth="1"/>
    <col min="15293" max="15293" width="4.375" style="1" customWidth="1"/>
    <col min="15294" max="15294" width="4.5" style="1" customWidth="1"/>
    <col min="15295" max="15295" width="16.25" style="1" customWidth="1"/>
    <col min="15296" max="15296" width="11.75" style="1" customWidth="1"/>
    <col min="15297" max="15297" width="12.25" style="1" customWidth="1"/>
    <col min="15298" max="15298" width="13.5" style="1" customWidth="1"/>
    <col min="15299" max="15299" width="47.875" style="1" customWidth="1"/>
    <col min="15300" max="15300" width="3.625" style="1" customWidth="1"/>
    <col min="15301" max="15301" width="13.875" style="1" customWidth="1"/>
    <col min="15302" max="15374" width="10" style="1" customWidth="1"/>
    <col min="15375" max="15376" width="8.75" style="1"/>
    <col min="15377" max="15377" width="12.75" style="1" bestFit="1" customWidth="1"/>
    <col min="15378" max="15378" width="8.75" style="1"/>
    <col min="15379" max="15379" width="11.75" style="1" bestFit="1" customWidth="1"/>
    <col min="15380" max="15546" width="8.75" style="1"/>
    <col min="15547" max="15547" width="3.625" style="1" customWidth="1"/>
    <col min="15548" max="15548" width="3.75" style="1" customWidth="1"/>
    <col min="15549" max="15549" width="4.375" style="1" customWidth="1"/>
    <col min="15550" max="15550" width="4.5" style="1" customWidth="1"/>
    <col min="15551" max="15551" width="16.25" style="1" customWidth="1"/>
    <col min="15552" max="15552" width="11.75" style="1" customWidth="1"/>
    <col min="15553" max="15553" width="12.25" style="1" customWidth="1"/>
    <col min="15554" max="15554" width="13.5" style="1" customWidth="1"/>
    <col min="15555" max="15555" width="47.875" style="1" customWidth="1"/>
    <col min="15556" max="15556" width="3.625" style="1" customWidth="1"/>
    <col min="15557" max="15557" width="13.875" style="1" customWidth="1"/>
    <col min="15558" max="15630" width="10" style="1" customWidth="1"/>
    <col min="15631" max="15632" width="8.75" style="1"/>
    <col min="15633" max="15633" width="12.75" style="1" bestFit="1" customWidth="1"/>
    <col min="15634" max="15634" width="8.75" style="1"/>
    <col min="15635" max="15635" width="11.75" style="1" bestFit="1" customWidth="1"/>
    <col min="15636" max="15802" width="8.75" style="1"/>
    <col min="15803" max="15803" width="3.625" style="1" customWidth="1"/>
    <col min="15804" max="15804" width="3.75" style="1" customWidth="1"/>
    <col min="15805" max="15805" width="4.375" style="1" customWidth="1"/>
    <col min="15806" max="15806" width="4.5" style="1" customWidth="1"/>
    <col min="15807" max="15807" width="16.25" style="1" customWidth="1"/>
    <col min="15808" max="15808" width="11.75" style="1" customWidth="1"/>
    <col min="15809" max="15809" width="12.25" style="1" customWidth="1"/>
    <col min="15810" max="15810" width="13.5" style="1" customWidth="1"/>
    <col min="15811" max="15811" width="47.875" style="1" customWidth="1"/>
    <col min="15812" max="15812" width="3.625" style="1" customWidth="1"/>
    <col min="15813" max="15813" width="13.875" style="1" customWidth="1"/>
    <col min="15814" max="15886" width="10" style="1" customWidth="1"/>
    <col min="15887" max="15888" width="8.75" style="1"/>
    <col min="15889" max="15889" width="12.75" style="1" bestFit="1" customWidth="1"/>
    <col min="15890" max="15890" width="8.75" style="1"/>
    <col min="15891" max="15891" width="11.75" style="1" bestFit="1" customWidth="1"/>
    <col min="15892" max="16058" width="8.75" style="1"/>
    <col min="16059" max="16059" width="3.625" style="1" customWidth="1"/>
    <col min="16060" max="16060" width="3.75" style="1" customWidth="1"/>
    <col min="16061" max="16061" width="4.375" style="1" customWidth="1"/>
    <col min="16062" max="16062" width="4.5" style="1" customWidth="1"/>
    <col min="16063" max="16063" width="16.25" style="1" customWidth="1"/>
    <col min="16064" max="16064" width="11.75" style="1" customWidth="1"/>
    <col min="16065" max="16065" width="12.25" style="1" customWidth="1"/>
    <col min="16066" max="16066" width="13.5" style="1" customWidth="1"/>
    <col min="16067" max="16067" width="47.875" style="1" customWidth="1"/>
    <col min="16068" max="16068" width="3.625" style="1" customWidth="1"/>
    <col min="16069" max="16069" width="13.875" style="1" customWidth="1"/>
    <col min="16070" max="16142" width="10" style="1" customWidth="1"/>
    <col min="16143" max="16144" width="8.75" style="1"/>
    <col min="16145" max="16145" width="12.75" style="1" bestFit="1" customWidth="1"/>
    <col min="16146" max="16146" width="8.75" style="1"/>
    <col min="16147" max="16147" width="11.75" style="1" bestFit="1" customWidth="1"/>
    <col min="16148" max="16384" width="8.75" style="1"/>
  </cols>
  <sheetData>
    <row r="1" spans="1:24" ht="18" customHeight="1" thickBot="1">
      <c r="A1" s="2558" t="s">
        <v>1776</v>
      </c>
      <c r="B1" s="2559"/>
      <c r="C1" s="2558"/>
      <c r="D1" s="2558"/>
      <c r="E1" s="2558"/>
      <c r="F1" s="2560"/>
      <c r="G1" s="2561"/>
      <c r="H1" s="2562"/>
      <c r="I1" s="2562"/>
      <c r="J1" s="2563"/>
      <c r="K1" s="2564"/>
      <c r="L1" s="2565"/>
      <c r="M1" s="1934" t="s">
        <v>1775</v>
      </c>
    </row>
    <row r="2" spans="1:24" s="2" customFormat="1" ht="18" customHeight="1">
      <c r="A2" s="2805" t="s">
        <v>1561</v>
      </c>
      <c r="B2" s="2807" t="s">
        <v>1562</v>
      </c>
      <c r="C2" s="2808"/>
      <c r="D2" s="2809"/>
      <c r="E2" s="2807" t="s">
        <v>1563</v>
      </c>
      <c r="F2" s="2808"/>
      <c r="G2" s="2809"/>
      <c r="H2" s="2823" t="s">
        <v>45</v>
      </c>
      <c r="I2" s="2819" t="s">
        <v>47</v>
      </c>
      <c r="J2" s="2821" t="s">
        <v>90</v>
      </c>
      <c r="K2" s="2825" t="s">
        <v>136</v>
      </c>
      <c r="L2" s="2826"/>
      <c r="M2" s="2827"/>
      <c r="N2" s="88"/>
      <c r="O2" s="6"/>
      <c r="P2" s="39"/>
      <c r="Q2" s="6"/>
      <c r="R2" s="6"/>
      <c r="S2" s="6"/>
      <c r="T2" s="14"/>
      <c r="U2" s="5"/>
    </row>
    <row r="3" spans="1:24" s="2" customFormat="1" ht="18" customHeight="1" thickBot="1">
      <c r="A3" s="2806"/>
      <c r="B3" s="1365" t="s">
        <v>1564</v>
      </c>
      <c r="C3" s="1365" t="s">
        <v>1565</v>
      </c>
      <c r="D3" s="1365" t="s">
        <v>1566</v>
      </c>
      <c r="E3" s="1365" t="s">
        <v>1567</v>
      </c>
      <c r="F3" s="1365" t="s">
        <v>1568</v>
      </c>
      <c r="G3" s="1365" t="s">
        <v>1569</v>
      </c>
      <c r="H3" s="2824"/>
      <c r="I3" s="2820"/>
      <c r="J3" s="2822"/>
      <c r="K3" s="2828"/>
      <c r="L3" s="2829"/>
      <c r="M3" s="2830"/>
      <c r="N3" s="88"/>
      <c r="O3" s="6"/>
      <c r="P3" s="39"/>
      <c r="Q3" s="6"/>
      <c r="R3" s="6"/>
      <c r="S3" s="6"/>
      <c r="T3" s="14"/>
      <c r="U3" s="5"/>
    </row>
    <row r="4" spans="1:24" s="2" customFormat="1" ht="18" customHeight="1" thickBot="1">
      <c r="A4" s="2831" t="s">
        <v>815</v>
      </c>
      <c r="B4" s="2832"/>
      <c r="C4" s="2832"/>
      <c r="D4" s="2832"/>
      <c r="E4" s="2832"/>
      <c r="F4" s="2832"/>
      <c r="G4" s="2832"/>
      <c r="H4" s="940">
        <f>H5+H1296</f>
        <v>16422581</v>
      </c>
      <c r="I4" s="940">
        <f>I5+I1296</f>
        <v>18518433</v>
      </c>
      <c r="J4" s="940">
        <f t="shared" ref="J4:J1184" si="0">H4-I4</f>
        <v>-2095852</v>
      </c>
      <c r="K4" s="866"/>
      <c r="L4" s="867"/>
      <c r="M4" s="868"/>
      <c r="N4" s="88"/>
      <c r="O4" s="6"/>
      <c r="P4" s="39"/>
      <c r="Q4" s="6"/>
      <c r="R4" s="6"/>
      <c r="S4" s="6"/>
      <c r="T4" s="14"/>
      <c r="U4" s="5"/>
    </row>
    <row r="5" spans="1:24" s="2" customFormat="1" ht="18" customHeight="1">
      <c r="A5" s="1574" t="s">
        <v>239</v>
      </c>
      <c r="B5" s="1370"/>
      <c r="C5" s="1370"/>
      <c r="D5" s="1370"/>
      <c r="E5" s="1370"/>
      <c r="F5" s="1370"/>
      <c r="G5" s="1371"/>
      <c r="H5" s="1039">
        <f>H6</f>
        <v>15890185</v>
      </c>
      <c r="I5" s="1039">
        <f>I6</f>
        <v>17995663</v>
      </c>
      <c r="J5" s="1040">
        <f t="shared" si="0"/>
        <v>-2105478</v>
      </c>
      <c r="K5" s="869"/>
      <c r="L5" s="870"/>
      <c r="M5" s="871"/>
      <c r="N5" s="87"/>
      <c r="O5" s="4"/>
      <c r="P5" s="39"/>
      <c r="Q5" s="6"/>
      <c r="R5" s="6"/>
      <c r="S5" s="6"/>
      <c r="T5" s="14"/>
      <c r="U5" s="5"/>
    </row>
    <row r="6" spans="1:24" s="2" customFormat="1" ht="18" customHeight="1">
      <c r="A6" s="67"/>
      <c r="B6" s="1376" t="s">
        <v>796</v>
      </c>
      <c r="C6" s="1377"/>
      <c r="D6" s="1377"/>
      <c r="E6" s="1377"/>
      <c r="F6" s="1377"/>
      <c r="G6" s="1378"/>
      <c r="H6" s="1039">
        <f>H309+H7</f>
        <v>15890185</v>
      </c>
      <c r="I6" s="1039">
        <f>I309+I7</f>
        <v>17995663</v>
      </c>
      <c r="J6" s="1040">
        <f t="shared" si="0"/>
        <v>-2105478</v>
      </c>
      <c r="K6" s="869"/>
      <c r="L6" s="870"/>
      <c r="M6" s="871"/>
      <c r="N6" s="87"/>
      <c r="O6" s="4"/>
      <c r="P6" s="39"/>
      <c r="Q6" s="6"/>
      <c r="R6" s="6"/>
      <c r="S6" s="6"/>
      <c r="T6" s="14"/>
      <c r="U6" s="5"/>
    </row>
    <row r="7" spans="1:24" s="2" customFormat="1" ht="18" customHeight="1">
      <c r="A7" s="67"/>
      <c r="B7" s="22"/>
      <c r="C7" s="1376" t="s">
        <v>797</v>
      </c>
      <c r="D7" s="1377"/>
      <c r="E7" s="1377"/>
      <c r="F7" s="1377"/>
      <c r="G7" s="1378"/>
      <c r="H7" s="1039">
        <f>H8+H258</f>
        <v>5298338</v>
      </c>
      <c r="I7" s="1039">
        <f>I8+I258</f>
        <v>4938125</v>
      </c>
      <c r="J7" s="1040">
        <f t="shared" si="0"/>
        <v>360213</v>
      </c>
      <c r="K7" s="869"/>
      <c r="L7" s="870"/>
      <c r="M7" s="871"/>
      <c r="N7" s="2810"/>
      <c r="O7" s="2810"/>
      <c r="P7" s="2810"/>
      <c r="Q7" s="2810"/>
      <c r="R7" s="2810"/>
      <c r="S7" s="2810"/>
      <c r="T7" s="2810"/>
      <c r="U7" s="2810"/>
    </row>
    <row r="8" spans="1:24" ht="18" customHeight="1">
      <c r="A8" s="2567"/>
      <c r="B8" s="22"/>
      <c r="C8" s="25"/>
      <c r="D8" s="1376" t="s">
        <v>1656</v>
      </c>
      <c r="E8" s="1377"/>
      <c r="F8" s="1377"/>
      <c r="G8" s="1378"/>
      <c r="H8" s="1379">
        <f>H9+H234+H256</f>
        <v>5141908</v>
      </c>
      <c r="I8" s="1379">
        <f>I9+I234+I256</f>
        <v>4648533</v>
      </c>
      <c r="J8" s="54">
        <f t="shared" si="0"/>
        <v>493375</v>
      </c>
      <c r="M8" s="871"/>
    </row>
    <row r="9" spans="1:24" s="2" customFormat="1" ht="18" customHeight="1">
      <c r="A9" s="67"/>
      <c r="B9" s="22"/>
      <c r="C9" s="1042"/>
      <c r="D9" s="1382"/>
      <c r="E9" s="59" t="s">
        <v>830</v>
      </c>
      <c r="F9" s="59"/>
      <c r="G9" s="59"/>
      <c r="H9" s="1035">
        <f>H10+H209+H215+H219+H227</f>
        <v>1468396</v>
      </c>
      <c r="I9" s="1035">
        <f>I10+I209+I215+I219+I227</f>
        <v>1164959</v>
      </c>
      <c r="J9" s="1036">
        <f t="shared" si="0"/>
        <v>303437</v>
      </c>
      <c r="K9" s="922"/>
      <c r="L9" s="1037"/>
      <c r="M9" s="885">
        <f>M10+M209+M215+M219+M227</f>
        <v>1468396</v>
      </c>
      <c r="N9" s="87"/>
      <c r="O9" s="4"/>
      <c r="P9" s="39"/>
      <c r="Q9" s="6"/>
      <c r="R9" s="6"/>
      <c r="S9" s="6"/>
      <c r="T9" s="15"/>
      <c r="U9" s="5"/>
    </row>
    <row r="10" spans="1:24" s="2" customFormat="1" ht="18" customHeight="1">
      <c r="A10" s="67"/>
      <c r="B10" s="22"/>
      <c r="C10" s="23"/>
      <c r="D10" s="23"/>
      <c r="E10" s="23"/>
      <c r="F10" s="58" t="s">
        <v>61</v>
      </c>
      <c r="G10" s="58"/>
      <c r="H10" s="950">
        <f>H11+H76+H77+H81+H108+H142+H158+H172+H196+H206</f>
        <v>1363391</v>
      </c>
      <c r="I10" s="950">
        <f>I11+I76+I77+I81+I108+I142+I158+I172+I196+I206</f>
        <v>1078624</v>
      </c>
      <c r="J10" s="539">
        <f t="shared" si="0"/>
        <v>284767</v>
      </c>
      <c r="K10" s="893"/>
      <c r="L10" s="886"/>
      <c r="M10" s="874">
        <f>H11+H76+H77+H81+H108+H142+H158+H172+H196+H206</f>
        <v>1363391</v>
      </c>
      <c r="N10" s="87"/>
      <c r="O10" s="4"/>
      <c r="P10" s="39"/>
      <c r="Q10" s="6"/>
      <c r="R10" s="6"/>
      <c r="S10" s="6"/>
      <c r="T10" s="14"/>
      <c r="U10" s="5"/>
    </row>
    <row r="11" spans="1:24" ht="18" customHeight="1">
      <c r="A11" s="67"/>
      <c r="B11" s="22"/>
      <c r="C11" s="22"/>
      <c r="D11" s="22"/>
      <c r="E11" s="22"/>
      <c r="F11" s="24"/>
      <c r="G11" s="22" t="s">
        <v>44</v>
      </c>
      <c r="H11" s="952">
        <f>M11+M50</f>
        <v>64394</v>
      </c>
      <c r="I11" s="952">
        <v>85930</v>
      </c>
      <c r="J11" s="543">
        <f t="shared" si="0"/>
        <v>-21536</v>
      </c>
      <c r="K11" s="894" t="s">
        <v>110</v>
      </c>
      <c r="L11" s="880"/>
      <c r="M11" s="544">
        <f>M12+M15+M17+M23+M24+M25+M30+M31+M48+M45+M39+M40+M44+M49</f>
        <v>43744</v>
      </c>
      <c r="N11" s="81"/>
      <c r="O11" s="73"/>
      <c r="P11" s="74" t="s">
        <v>113</v>
      </c>
      <c r="Q11" s="75" t="s">
        <v>20</v>
      </c>
      <c r="R11" s="75" t="s">
        <v>27</v>
      </c>
      <c r="S11" s="75" t="s">
        <v>9</v>
      </c>
      <c r="T11" s="76" t="s">
        <v>117</v>
      </c>
      <c r="V11" s="2"/>
    </row>
    <row r="12" spans="1:24" ht="18" customHeight="1">
      <c r="A12" s="67"/>
      <c r="B12" s="22"/>
      <c r="C12" s="22"/>
      <c r="D12" s="22"/>
      <c r="E12" s="22"/>
      <c r="F12" s="24"/>
      <c r="G12" s="27"/>
      <c r="H12" s="956"/>
      <c r="I12" s="956"/>
      <c r="J12" s="543"/>
      <c r="K12" s="1011" t="s">
        <v>951</v>
      </c>
      <c r="L12" s="1012"/>
      <c r="M12" s="987">
        <f>SUM(M13:M14)</f>
        <v>5748</v>
      </c>
      <c r="N12" s="1056" t="s">
        <v>40</v>
      </c>
      <c r="O12" s="3"/>
      <c r="P12" s="71"/>
      <c r="Q12" s="72"/>
      <c r="R12" s="72"/>
      <c r="S12" s="72"/>
      <c r="T12" s="80">
        <f>SUM(T13:T14)</f>
        <v>5748000</v>
      </c>
      <c r="V12" s="62" t="s">
        <v>836</v>
      </c>
      <c r="W12" s="1057" t="s">
        <v>837</v>
      </c>
      <c r="X12" s="1057" t="s">
        <v>838</v>
      </c>
    </row>
    <row r="13" spans="1:24" ht="18" customHeight="1">
      <c r="A13" s="67"/>
      <c r="B13" s="22"/>
      <c r="C13" s="22"/>
      <c r="D13" s="22"/>
      <c r="E13" s="22"/>
      <c r="F13" s="24"/>
      <c r="G13" s="27"/>
      <c r="H13" s="956"/>
      <c r="I13" s="956"/>
      <c r="J13" s="543"/>
      <c r="K13" s="1002" t="str">
        <f>N13&amp;TEXT(P13," #,###원")&amp;" * "&amp;Q13&amp;R13&amp;" * "&amp;TEXT(S13,"#월")</f>
        <v xml:space="preserve"> - 복사용지 구입 : 27,900원 * 10박스 * 12월</v>
      </c>
      <c r="L13" s="1006" t="s">
        <v>14</v>
      </c>
      <c r="M13" s="1004">
        <f>T13/1000</f>
        <v>3348</v>
      </c>
      <c r="N13" s="1058" t="s">
        <v>91</v>
      </c>
      <c r="O13" s="3"/>
      <c r="P13" s="71">
        <v>27900</v>
      </c>
      <c r="Q13" s="72">
        <v>10</v>
      </c>
      <c r="R13" s="72" t="s">
        <v>21</v>
      </c>
      <c r="S13" s="72">
        <v>12</v>
      </c>
      <c r="T13" s="1059">
        <f>P13*Q13*S13</f>
        <v>3348000</v>
      </c>
      <c r="V13" s="62" t="s">
        <v>839</v>
      </c>
      <c r="W13" s="1060">
        <v>24500</v>
      </c>
      <c r="X13" s="1060">
        <v>27900</v>
      </c>
    </row>
    <row r="14" spans="1:24" ht="18" customHeight="1">
      <c r="A14" s="67"/>
      <c r="B14" s="22"/>
      <c r="C14" s="22"/>
      <c r="D14" s="22"/>
      <c r="E14" s="22"/>
      <c r="F14" s="22"/>
      <c r="G14" s="22"/>
      <c r="H14" s="956"/>
      <c r="I14" s="956"/>
      <c r="J14" s="543"/>
      <c r="K14" s="1002" t="str">
        <f>N14&amp;TEXT(P14," #,###원")&amp;" * "&amp;Q14&amp;R14&amp;" * "&amp;TEXT(S14,"#월")</f>
        <v xml:space="preserve"> - 사무용품 구입 : 200,000원 * 1회 * 12월</v>
      </c>
      <c r="L14" s="1006" t="s">
        <v>14</v>
      </c>
      <c r="M14" s="1004">
        <f>T14/1000</f>
        <v>2400</v>
      </c>
      <c r="N14" s="1058" t="s">
        <v>92</v>
      </c>
      <c r="O14" s="3"/>
      <c r="P14" s="71">
        <v>200000</v>
      </c>
      <c r="Q14" s="72">
        <v>1</v>
      </c>
      <c r="R14" s="72" t="s">
        <v>17</v>
      </c>
      <c r="S14" s="72">
        <v>12</v>
      </c>
      <c r="T14" s="1059">
        <f>P14*Q14*S14</f>
        <v>2400000</v>
      </c>
      <c r="V14" s="62"/>
      <c r="W14" s="1057"/>
      <c r="X14" s="1057"/>
    </row>
    <row r="15" spans="1:24" ht="18" customHeight="1">
      <c r="A15" s="68"/>
      <c r="B15" s="65"/>
      <c r="C15" s="20"/>
      <c r="D15" s="20"/>
      <c r="E15" s="20"/>
      <c r="F15" s="28"/>
      <c r="G15" s="29"/>
      <c r="H15" s="954"/>
      <c r="I15" s="954"/>
      <c r="J15" s="21"/>
      <c r="K15" s="1061" t="s">
        <v>952</v>
      </c>
      <c r="L15" s="1006"/>
      <c r="M15" s="987">
        <f>SUM(M16:M16)</f>
        <v>400</v>
      </c>
      <c r="N15" s="1056" t="s">
        <v>34</v>
      </c>
      <c r="O15" s="3"/>
      <c r="P15" s="71"/>
      <c r="Q15" s="72"/>
      <c r="R15" s="72"/>
      <c r="S15" s="72"/>
      <c r="T15" s="80">
        <f>SUM(T16:T16)</f>
        <v>400000</v>
      </c>
      <c r="V15" s="62"/>
      <c r="W15" s="1057"/>
      <c r="X15" s="1057"/>
    </row>
    <row r="16" spans="1:24" ht="18" customHeight="1">
      <c r="A16" s="68"/>
      <c r="B16" s="65"/>
      <c r="C16" s="20"/>
      <c r="D16" s="20"/>
      <c r="E16" s="20"/>
      <c r="F16" s="28"/>
      <c r="G16" s="29"/>
      <c r="H16" s="954"/>
      <c r="I16" s="954"/>
      <c r="J16" s="21"/>
      <c r="K16" s="1002" t="str">
        <f>N16&amp;TEXT(P16," #,###원")&amp;" * "&amp;Q16&amp;R16</f>
        <v xml:space="preserve"> - 기록관 환경정비 물품 구입 : 200,000원 * 2개</v>
      </c>
      <c r="L16" s="1006" t="s">
        <v>14</v>
      </c>
      <c r="M16" s="1004">
        <v>400</v>
      </c>
      <c r="N16" s="1058" t="s">
        <v>132</v>
      </c>
      <c r="O16" s="3"/>
      <c r="P16" s="71">
        <v>200000</v>
      </c>
      <c r="Q16" s="72">
        <v>2</v>
      </c>
      <c r="R16" s="72" t="s">
        <v>12</v>
      </c>
      <c r="S16" s="72"/>
      <c r="T16" s="1059">
        <f>P16*Q16</f>
        <v>400000</v>
      </c>
      <c r="V16" s="62"/>
      <c r="W16" s="1057"/>
      <c r="X16" s="1057"/>
    </row>
    <row r="17" spans="1:24" s="2" customFormat="1" ht="18" customHeight="1">
      <c r="A17" s="67"/>
      <c r="B17" s="22"/>
      <c r="C17" s="22"/>
      <c r="D17" s="22"/>
      <c r="E17" s="22"/>
      <c r="F17" s="22"/>
      <c r="G17" s="22"/>
      <c r="H17" s="956"/>
      <c r="I17" s="956"/>
      <c r="J17" s="21"/>
      <c r="K17" s="1011" t="s">
        <v>142</v>
      </c>
      <c r="L17" s="1012"/>
      <c r="M17" s="987">
        <f>SUM(M18:M22)</f>
        <v>8200</v>
      </c>
      <c r="N17" s="1056" t="s">
        <v>134</v>
      </c>
      <c r="O17" s="3"/>
      <c r="P17" s="71"/>
      <c r="Q17" s="72"/>
      <c r="R17" s="78"/>
      <c r="S17" s="78"/>
      <c r="T17" s="1062">
        <f>SUM(T18:T22)</f>
        <v>8200000</v>
      </c>
      <c r="U17" s="5"/>
      <c r="V17" s="1057"/>
      <c r="W17" s="62"/>
      <c r="X17" s="62"/>
    </row>
    <row r="18" spans="1:24" s="2" customFormat="1" ht="18" customHeight="1">
      <c r="A18" s="67"/>
      <c r="B18" s="22"/>
      <c r="C18" s="22"/>
      <c r="D18" s="22"/>
      <c r="E18" s="22"/>
      <c r="F18" s="22"/>
      <c r="G18" s="22"/>
      <c r="H18" s="956"/>
      <c r="I18" s="956"/>
      <c r="J18" s="21"/>
      <c r="K18" s="1002" t="str">
        <f>N18&amp;TEXT(P18," #,###원")&amp;" * "&amp;Q18&amp;R18</f>
        <v xml:space="preserve"> - 컬러복합기 토너 : 200,000원 * 25개</v>
      </c>
      <c r="L18" s="1006" t="s">
        <v>14</v>
      </c>
      <c r="M18" s="1004">
        <f t="shared" ref="M18:M23" si="1">T18/1000</f>
        <v>5000</v>
      </c>
      <c r="N18" s="1058" t="s">
        <v>95</v>
      </c>
      <c r="O18" s="3"/>
      <c r="P18" s="71">
        <v>200000</v>
      </c>
      <c r="Q18" s="72">
        <v>25</v>
      </c>
      <c r="R18" s="72" t="s">
        <v>12</v>
      </c>
      <c r="S18" s="72"/>
      <c r="T18" s="1059">
        <f>P18*Q18</f>
        <v>5000000</v>
      </c>
      <c r="U18" s="5"/>
      <c r="V18" s="1057"/>
      <c r="W18" s="62"/>
      <c r="X18" s="62"/>
    </row>
    <row r="19" spans="1:24" s="2" customFormat="1" ht="18" customHeight="1">
      <c r="A19" s="67"/>
      <c r="B19" s="22"/>
      <c r="C19" s="22"/>
      <c r="D19" s="22"/>
      <c r="E19" s="22"/>
      <c r="F19" s="22"/>
      <c r="G19" s="22"/>
      <c r="H19" s="956"/>
      <c r="I19" s="956"/>
      <c r="J19" s="21"/>
      <c r="K19" s="1002" t="str">
        <f>N19&amp;TEXT(P19," #,###원")&amp;" * "&amp;Q19&amp;R19</f>
        <v xml:space="preserve"> - 컬러복합기 폐토너통 : 110,000원 * 10개</v>
      </c>
      <c r="L19" s="1006" t="s">
        <v>14</v>
      </c>
      <c r="M19" s="1004">
        <f t="shared" si="1"/>
        <v>1100</v>
      </c>
      <c r="N19" s="1058" t="s">
        <v>94</v>
      </c>
      <c r="O19" s="3"/>
      <c r="P19" s="71">
        <v>110000</v>
      </c>
      <c r="Q19" s="72">
        <v>10</v>
      </c>
      <c r="R19" s="72" t="s">
        <v>12</v>
      </c>
      <c r="S19" s="72"/>
      <c r="T19" s="1059">
        <f>P19*Q19</f>
        <v>1100000</v>
      </c>
      <c r="U19" s="5"/>
      <c r="V19" s="1057"/>
      <c r="W19" s="62"/>
      <c r="X19" s="62"/>
    </row>
    <row r="20" spans="1:24" s="2" customFormat="1" ht="18" customHeight="1">
      <c r="A20" s="67"/>
      <c r="B20" s="22"/>
      <c r="C20" s="22"/>
      <c r="D20" s="22"/>
      <c r="E20" s="22"/>
      <c r="F20" s="22"/>
      <c r="G20" s="22"/>
      <c r="H20" s="956"/>
      <c r="I20" s="956"/>
      <c r="J20" s="21"/>
      <c r="K20" s="1002" t="s">
        <v>1657</v>
      </c>
      <c r="L20" s="1006" t="s">
        <v>14</v>
      </c>
      <c r="M20" s="1004">
        <f t="shared" si="1"/>
        <v>1100</v>
      </c>
      <c r="N20" s="1058" t="s">
        <v>135</v>
      </c>
      <c r="O20" s="3"/>
      <c r="P20" s="71">
        <v>11</v>
      </c>
      <c r="Q20" s="538">
        <v>100000</v>
      </c>
      <c r="R20" s="72" t="s">
        <v>23</v>
      </c>
      <c r="S20" s="72"/>
      <c r="T20" s="1059">
        <f>P20*Q20</f>
        <v>1100000</v>
      </c>
      <c r="U20" s="5"/>
      <c r="V20" s="62"/>
      <c r="W20" s="62"/>
      <c r="X20" s="62"/>
    </row>
    <row r="21" spans="1:24" s="2" customFormat="1" ht="18" customHeight="1">
      <c r="A21" s="67"/>
      <c r="B21" s="22"/>
      <c r="C21" s="22"/>
      <c r="D21" s="22"/>
      <c r="E21" s="22"/>
      <c r="F21" s="22"/>
      <c r="G21" s="22"/>
      <c r="H21" s="956"/>
      <c r="I21" s="956"/>
      <c r="J21" s="21"/>
      <c r="K21" s="1002" t="str">
        <f>N21&amp;TEXT(P21," #,###원")&amp;" * "&amp;Q21&amp;R21</f>
        <v xml:space="preserve"> - 임원실 토너 : 200,000원 * 3개</v>
      </c>
      <c r="L21" s="1006" t="s">
        <v>14</v>
      </c>
      <c r="M21" s="1004">
        <f t="shared" si="1"/>
        <v>600</v>
      </c>
      <c r="N21" s="1058" t="s">
        <v>74</v>
      </c>
      <c r="O21" s="3"/>
      <c r="P21" s="71">
        <v>200000</v>
      </c>
      <c r="Q21" s="72">
        <v>3</v>
      </c>
      <c r="R21" s="72" t="s">
        <v>12</v>
      </c>
      <c r="S21" s="72"/>
      <c r="T21" s="1059">
        <f>P21*Q21</f>
        <v>600000</v>
      </c>
      <c r="U21" s="5"/>
      <c r="V21" s="62"/>
      <c r="W21" s="62"/>
      <c r="X21" s="62"/>
    </row>
    <row r="22" spans="1:24" s="2" customFormat="1" ht="18" customHeight="1">
      <c r="A22" s="67"/>
      <c r="B22" s="22"/>
      <c r="C22" s="22"/>
      <c r="D22" s="22"/>
      <c r="E22" s="22"/>
      <c r="F22" s="22"/>
      <c r="G22" s="22"/>
      <c r="H22" s="956"/>
      <c r="I22" s="956"/>
      <c r="J22" s="21"/>
      <c r="K22" s="1002" t="str">
        <f>N22&amp;TEXT(P22," #,###원")&amp;" * "&amp;Q22&amp;R22</f>
        <v xml:space="preserve"> - 전산 소모품 : 20,000원 * 20회</v>
      </c>
      <c r="L22" s="1006" t="s">
        <v>14</v>
      </c>
      <c r="M22" s="1004">
        <f t="shared" si="1"/>
        <v>400</v>
      </c>
      <c r="N22" s="1058" t="s">
        <v>76</v>
      </c>
      <c r="O22" s="3"/>
      <c r="P22" s="71">
        <v>20000</v>
      </c>
      <c r="Q22" s="72">
        <v>20</v>
      </c>
      <c r="R22" s="72" t="s">
        <v>17</v>
      </c>
      <c r="S22" s="72"/>
      <c r="T22" s="1059">
        <f>P22*Q22</f>
        <v>400000</v>
      </c>
      <c r="U22" s="5"/>
      <c r="V22" s="62"/>
      <c r="W22" s="62"/>
      <c r="X22" s="62"/>
    </row>
    <row r="23" spans="1:24" s="2" customFormat="1" ht="18" customHeight="1">
      <c r="A23" s="67"/>
      <c r="B23" s="22"/>
      <c r="C23" s="22"/>
      <c r="D23" s="22"/>
      <c r="E23" s="22"/>
      <c r="F23" s="22"/>
      <c r="G23" s="22"/>
      <c r="H23" s="956"/>
      <c r="I23" s="956"/>
      <c r="J23" s="543"/>
      <c r="K23" s="1002" t="str">
        <f>N23&amp;TEXT(P23," #,###원")&amp;" * "&amp;TEXT(S23,"#월")</f>
        <v>○ 사무실 위생용품(종량제봉투 등) 구입 : 400,000원 * 12월</v>
      </c>
      <c r="L23" s="1006" t="s">
        <v>14</v>
      </c>
      <c r="M23" s="987">
        <f t="shared" si="1"/>
        <v>4800</v>
      </c>
      <c r="N23" s="1056" t="s">
        <v>661</v>
      </c>
      <c r="O23" s="3"/>
      <c r="P23" s="71">
        <v>400000</v>
      </c>
      <c r="Q23" s="72"/>
      <c r="R23" s="72"/>
      <c r="S23" s="72">
        <v>12</v>
      </c>
      <c r="T23" s="1062">
        <f>P23*S23</f>
        <v>4800000</v>
      </c>
      <c r="U23" s="5"/>
      <c r="V23" s="62"/>
      <c r="W23" s="62"/>
      <c r="X23" s="62"/>
    </row>
    <row r="24" spans="1:24" s="1581" customFormat="1" ht="18" customHeight="1">
      <c r="A24" s="67"/>
      <c r="B24" s="22"/>
      <c r="C24" s="22"/>
      <c r="D24" s="22"/>
      <c r="E24" s="22"/>
      <c r="F24" s="22"/>
      <c r="G24" s="22"/>
      <c r="H24" s="956"/>
      <c r="I24" s="956"/>
      <c r="J24" s="21"/>
      <c r="K24" s="1002" t="str">
        <f>N24&amp;TEXT(P24," #,###원")</f>
        <v>○ 개인정보 홍보물품 등 홍보물(현수막, 간판, 상패 등) 제작 : 2,600,000원</v>
      </c>
      <c r="L24" s="1006" t="s">
        <v>14</v>
      </c>
      <c r="M24" s="987">
        <f>T24/1000</f>
        <v>2600</v>
      </c>
      <c r="N24" s="1056" t="s">
        <v>1658</v>
      </c>
      <c r="O24" s="3"/>
      <c r="P24" s="84">
        <v>2600000</v>
      </c>
      <c r="Q24" s="1578"/>
      <c r="R24" s="1578"/>
      <c r="S24" s="1578"/>
      <c r="T24" s="1062">
        <f>P24</f>
        <v>2600000</v>
      </c>
      <c r="U24" s="1579"/>
      <c r="V24" s="1580"/>
      <c r="W24" s="1580"/>
      <c r="X24" s="1580"/>
    </row>
    <row r="25" spans="1:24" s="2" customFormat="1" ht="18" customHeight="1">
      <c r="A25" s="67"/>
      <c r="B25" s="22"/>
      <c r="C25" s="22"/>
      <c r="D25" s="22"/>
      <c r="E25" s="22"/>
      <c r="F25" s="24"/>
      <c r="G25" s="27"/>
      <c r="H25" s="956"/>
      <c r="I25" s="956"/>
      <c r="J25" s="543"/>
      <c r="K25" s="1011" t="s">
        <v>662</v>
      </c>
      <c r="L25" s="1006"/>
      <c r="M25" s="987">
        <f>SUM(M26:M29)</f>
        <v>648</v>
      </c>
      <c r="N25" s="1056" t="s">
        <v>79</v>
      </c>
      <c r="O25" s="3"/>
      <c r="P25" s="71"/>
      <c r="Q25" s="72"/>
      <c r="R25" s="72"/>
      <c r="S25" s="72"/>
      <c r="T25" s="80">
        <f>SUM(T26:T29)</f>
        <v>648000</v>
      </c>
      <c r="U25" s="5"/>
      <c r="V25" s="62" t="s">
        <v>836</v>
      </c>
      <c r="W25" s="62"/>
      <c r="X25" s="62"/>
    </row>
    <row r="26" spans="1:24" s="2" customFormat="1" ht="18" customHeight="1">
      <c r="A26" s="67"/>
      <c r="B26" s="22"/>
      <c r="C26" s="22"/>
      <c r="D26" s="22"/>
      <c r="E26" s="22"/>
      <c r="F26" s="24"/>
      <c r="G26" s="27"/>
      <c r="H26" s="956"/>
      <c r="I26" s="956"/>
      <c r="J26" s="543"/>
      <c r="K26" s="1002" t="str">
        <f t="shared" ref="K26:K29" si="2">N26&amp;TEXT(P26," #,###원")&amp;" * "&amp;Q26&amp;R26&amp;" * "&amp;TEXT(S26,"#월")</f>
        <v xml:space="preserve"> - 전남매일 : 12,000원 * 1부 * 12월</v>
      </c>
      <c r="L26" s="1006" t="s">
        <v>14</v>
      </c>
      <c r="M26" s="1004">
        <f t="shared" ref="M26:M29" si="3">T26/1000</f>
        <v>144</v>
      </c>
      <c r="N26" s="1058" t="s">
        <v>73</v>
      </c>
      <c r="O26" s="3"/>
      <c r="P26" s="71">
        <v>12000</v>
      </c>
      <c r="Q26" s="72">
        <v>1</v>
      </c>
      <c r="R26" s="72" t="s">
        <v>18</v>
      </c>
      <c r="S26" s="72">
        <v>12</v>
      </c>
      <c r="T26" s="1059">
        <f t="shared" ref="T26:T29" si="4">P26*Q26*S26</f>
        <v>144000</v>
      </c>
      <c r="U26" s="5"/>
      <c r="V26" s="62"/>
      <c r="W26" s="62"/>
      <c r="X26" s="62"/>
    </row>
    <row r="27" spans="1:24" s="2" customFormat="1" ht="18" customHeight="1">
      <c r="A27" s="67"/>
      <c r="B27" s="22"/>
      <c r="C27" s="22"/>
      <c r="D27" s="22"/>
      <c r="E27" s="22"/>
      <c r="F27" s="24"/>
      <c r="G27" s="27"/>
      <c r="H27" s="956"/>
      <c r="I27" s="956"/>
      <c r="J27" s="543"/>
      <c r="K27" s="1002" t="str">
        <f t="shared" si="2"/>
        <v xml:space="preserve"> - 광주일보 : 12,000원 * 1부 * 12월</v>
      </c>
      <c r="L27" s="1006" t="s">
        <v>14</v>
      </c>
      <c r="M27" s="1004">
        <f t="shared" si="3"/>
        <v>144</v>
      </c>
      <c r="N27" s="1058" t="s">
        <v>75</v>
      </c>
      <c r="O27" s="3"/>
      <c r="P27" s="71">
        <v>12000</v>
      </c>
      <c r="Q27" s="72">
        <v>1</v>
      </c>
      <c r="R27" s="72" t="s">
        <v>18</v>
      </c>
      <c r="S27" s="72">
        <v>12</v>
      </c>
      <c r="T27" s="1059">
        <f t="shared" si="4"/>
        <v>144000</v>
      </c>
      <c r="U27" s="5"/>
      <c r="V27" s="62"/>
      <c r="W27" s="62"/>
      <c r="X27" s="62"/>
    </row>
    <row r="28" spans="1:24" s="2" customFormat="1" ht="18" customHeight="1">
      <c r="A28" s="67"/>
      <c r="B28" s="22"/>
      <c r="C28" s="22"/>
      <c r="D28" s="22"/>
      <c r="E28" s="22"/>
      <c r="F28" s="24"/>
      <c r="G28" s="27"/>
      <c r="H28" s="956"/>
      <c r="I28" s="956"/>
      <c r="J28" s="543"/>
      <c r="K28" s="1002" t="str">
        <f t="shared" si="2"/>
        <v xml:space="preserve"> - 경향신문 : 20,000원 * 1부 * 12월</v>
      </c>
      <c r="L28" s="1006" t="s">
        <v>14</v>
      </c>
      <c r="M28" s="1004">
        <f t="shared" si="3"/>
        <v>240</v>
      </c>
      <c r="N28" s="1058" t="s">
        <v>78</v>
      </c>
      <c r="O28" s="3"/>
      <c r="P28" s="71">
        <v>20000</v>
      </c>
      <c r="Q28" s="72">
        <v>1</v>
      </c>
      <c r="R28" s="72" t="s">
        <v>18</v>
      </c>
      <c r="S28" s="72">
        <v>12</v>
      </c>
      <c r="T28" s="1059">
        <f t="shared" si="4"/>
        <v>240000</v>
      </c>
      <c r="U28" s="5"/>
      <c r="V28" s="62"/>
      <c r="W28" s="62"/>
      <c r="X28" s="62"/>
    </row>
    <row r="29" spans="1:24" s="2" customFormat="1" ht="18" customHeight="1">
      <c r="A29" s="67"/>
      <c r="B29" s="22"/>
      <c r="C29" s="22"/>
      <c r="D29" s="22"/>
      <c r="E29" s="22"/>
      <c r="F29" s="24"/>
      <c r="G29" s="27"/>
      <c r="H29" s="956"/>
      <c r="I29" s="956"/>
      <c r="J29" s="543"/>
      <c r="K29" s="1002" t="str">
        <f t="shared" si="2"/>
        <v xml:space="preserve"> - 여수넷통 : 10,000원 * 1부 * 12월</v>
      </c>
      <c r="L29" s="1006" t="s">
        <v>14</v>
      </c>
      <c r="M29" s="1004">
        <f t="shared" si="3"/>
        <v>120</v>
      </c>
      <c r="N29" s="1058" t="s">
        <v>840</v>
      </c>
      <c r="O29" s="3"/>
      <c r="P29" s="71">
        <v>10000</v>
      </c>
      <c r="Q29" s="72">
        <v>1</v>
      </c>
      <c r="R29" s="72" t="s">
        <v>18</v>
      </c>
      <c r="S29" s="72">
        <v>12</v>
      </c>
      <c r="T29" s="1059">
        <f t="shared" si="4"/>
        <v>120000</v>
      </c>
      <c r="U29" s="5"/>
      <c r="V29" s="62" t="s">
        <v>841</v>
      </c>
      <c r="W29" s="62"/>
      <c r="X29" s="62"/>
    </row>
    <row r="30" spans="1:24" s="1581" customFormat="1" ht="18" customHeight="1">
      <c r="A30" s="67"/>
      <c r="B30" s="22"/>
      <c r="C30" s="22"/>
      <c r="D30" s="22"/>
      <c r="E30" s="22"/>
      <c r="F30" s="22"/>
      <c r="G30" s="22"/>
      <c r="H30" s="956"/>
      <c r="I30" s="956"/>
      <c r="J30" s="21"/>
      <c r="K30" s="879" t="s">
        <v>1659</v>
      </c>
      <c r="L30" s="1006" t="s">
        <v>14</v>
      </c>
      <c r="M30" s="987">
        <v>300</v>
      </c>
      <c r="N30" s="4"/>
      <c r="O30" s="4"/>
      <c r="P30" s="63"/>
      <c r="Q30" s="1582"/>
      <c r="R30" s="1582"/>
      <c r="S30" s="1582"/>
      <c r="T30" s="1583"/>
      <c r="U30" s="1579"/>
      <c r="V30" s="1580"/>
      <c r="W30" s="1580"/>
      <c r="X30" s="1580"/>
    </row>
    <row r="31" spans="1:24" s="1581" customFormat="1" ht="18" customHeight="1">
      <c r="A31" s="67"/>
      <c r="B31" s="22"/>
      <c r="C31" s="22"/>
      <c r="D31" s="22"/>
      <c r="E31" s="22"/>
      <c r="F31" s="22"/>
      <c r="G31" s="22"/>
      <c r="H31" s="956"/>
      <c r="I31" s="956"/>
      <c r="J31" s="21"/>
      <c r="K31" s="1011" t="s">
        <v>663</v>
      </c>
      <c r="L31" s="1012"/>
      <c r="M31" s="987">
        <f>SUM(M32:M38)</f>
        <v>3020</v>
      </c>
      <c r="N31" s="4"/>
      <c r="O31" s="4"/>
      <c r="P31" s="63"/>
      <c r="Q31" s="1582"/>
      <c r="R31" s="1582"/>
      <c r="S31" s="1582"/>
      <c r="T31" s="1583"/>
      <c r="U31" s="1579"/>
      <c r="V31" s="1580"/>
      <c r="W31" s="1580"/>
      <c r="X31" s="1580"/>
    </row>
    <row r="32" spans="1:24" s="2" customFormat="1" ht="18" customHeight="1">
      <c r="A32" s="67"/>
      <c r="B32" s="22"/>
      <c r="C32" s="22"/>
      <c r="D32" s="22"/>
      <c r="E32" s="22"/>
      <c r="F32" s="22"/>
      <c r="G32" s="22"/>
      <c r="H32" s="956"/>
      <c r="I32" s="956"/>
      <c r="J32" s="21"/>
      <c r="K32" s="1011" t="s">
        <v>1660</v>
      </c>
      <c r="L32" s="1006" t="s">
        <v>14</v>
      </c>
      <c r="M32" s="1004">
        <f>T32/1000</f>
        <v>600</v>
      </c>
      <c r="N32" s="4"/>
      <c r="O32" s="4"/>
      <c r="P32" s="39">
        <v>5000</v>
      </c>
      <c r="Q32" s="45">
        <v>60</v>
      </c>
      <c r="R32" s="6">
        <v>2</v>
      </c>
      <c r="S32" s="6"/>
      <c r="T32" s="45">
        <f>P32*Q32*R32</f>
        <v>600000</v>
      </c>
      <c r="U32" s="5"/>
      <c r="V32" s="62"/>
      <c r="W32" s="62"/>
      <c r="X32" s="62"/>
    </row>
    <row r="33" spans="1:24" s="2" customFormat="1" ht="18" customHeight="1">
      <c r="A33" s="67"/>
      <c r="B33" s="22"/>
      <c r="C33" s="22"/>
      <c r="D33" s="22"/>
      <c r="E33" s="22"/>
      <c r="F33" s="22"/>
      <c r="G33" s="22"/>
      <c r="H33" s="956"/>
      <c r="I33" s="956"/>
      <c r="J33" s="21"/>
      <c r="K33" s="1011" t="s">
        <v>842</v>
      </c>
      <c r="L33" s="1006" t="s">
        <v>14</v>
      </c>
      <c r="M33" s="1004">
        <f>T33/1000</f>
        <v>800</v>
      </c>
      <c r="N33" s="4"/>
      <c r="O33" s="4"/>
      <c r="P33" s="39">
        <v>200000</v>
      </c>
      <c r="Q33" s="6">
        <v>1</v>
      </c>
      <c r="R33" s="6">
        <v>4</v>
      </c>
      <c r="S33" s="6"/>
      <c r="T33" s="45">
        <f>P33*Q33*R33</f>
        <v>800000</v>
      </c>
      <c r="U33" s="5"/>
      <c r="V33" s="62"/>
      <c r="W33" s="62"/>
      <c r="X33" s="62"/>
    </row>
    <row r="34" spans="1:24" s="2" customFormat="1" ht="18" customHeight="1">
      <c r="A34" s="67"/>
      <c r="B34" s="22"/>
      <c r="C34" s="22"/>
      <c r="D34" s="22"/>
      <c r="E34" s="22"/>
      <c r="F34" s="22"/>
      <c r="G34" s="22"/>
      <c r="H34" s="956"/>
      <c r="I34" s="956"/>
      <c r="J34" s="21"/>
      <c r="K34" s="1011" t="s">
        <v>1661</v>
      </c>
      <c r="L34" s="1006" t="s">
        <v>14</v>
      </c>
      <c r="M34" s="1004">
        <f>T34/1000</f>
        <v>600</v>
      </c>
      <c r="N34" s="4"/>
      <c r="O34" s="4"/>
      <c r="P34" s="39">
        <v>5000</v>
      </c>
      <c r="Q34" s="6">
        <v>30</v>
      </c>
      <c r="R34" s="6">
        <v>4</v>
      </c>
      <c r="S34" s="6"/>
      <c r="T34" s="45">
        <f>P34*Q34*R34</f>
        <v>600000</v>
      </c>
      <c r="U34" s="5"/>
      <c r="V34" s="62"/>
      <c r="W34" s="62"/>
      <c r="X34" s="62"/>
    </row>
    <row r="35" spans="1:24" s="2" customFormat="1" ht="18" customHeight="1">
      <c r="A35" s="67"/>
      <c r="B35" s="22"/>
      <c r="C35" s="22"/>
      <c r="D35" s="22"/>
      <c r="E35" s="22"/>
      <c r="F35" s="22"/>
      <c r="G35" s="22"/>
      <c r="H35" s="956"/>
      <c r="I35" s="956"/>
      <c r="J35" s="21"/>
      <c r="K35" s="1011" t="s">
        <v>843</v>
      </c>
      <c r="L35" s="1006" t="s">
        <v>14</v>
      </c>
      <c r="M35" s="1004">
        <v>100</v>
      </c>
      <c r="N35" s="4"/>
      <c r="O35" s="4"/>
      <c r="P35" s="39"/>
      <c r="Q35" s="6"/>
      <c r="R35" s="6"/>
      <c r="S35" s="6"/>
      <c r="T35" s="45"/>
      <c r="U35" s="5"/>
      <c r="V35" s="62"/>
      <c r="W35" s="62"/>
      <c r="X35" s="62"/>
    </row>
    <row r="36" spans="1:24" s="2" customFormat="1" ht="18" customHeight="1">
      <c r="A36" s="67"/>
      <c r="B36" s="22"/>
      <c r="C36" s="22"/>
      <c r="D36" s="22"/>
      <c r="E36" s="22"/>
      <c r="F36" s="22"/>
      <c r="G36" s="22"/>
      <c r="H36" s="956"/>
      <c r="I36" s="956"/>
      <c r="J36" s="21"/>
      <c r="K36" s="1011" t="s">
        <v>844</v>
      </c>
      <c r="L36" s="1006" t="s">
        <v>14</v>
      </c>
      <c r="M36" s="1004">
        <v>100</v>
      </c>
      <c r="N36" s="4"/>
      <c r="O36" s="4"/>
      <c r="P36" s="39"/>
      <c r="Q36" s="6"/>
      <c r="R36" s="6"/>
      <c r="S36" s="6"/>
      <c r="T36" s="45"/>
      <c r="U36" s="5"/>
      <c r="V36" s="62"/>
      <c r="W36" s="62"/>
      <c r="X36" s="62"/>
    </row>
    <row r="37" spans="1:24" s="2" customFormat="1" ht="18" customHeight="1">
      <c r="A37" s="67"/>
      <c r="B37" s="22"/>
      <c r="C37" s="22"/>
      <c r="D37" s="22"/>
      <c r="E37" s="22"/>
      <c r="F37" s="22"/>
      <c r="G37" s="22"/>
      <c r="H37" s="956"/>
      <c r="I37" s="956"/>
      <c r="J37" s="21"/>
      <c r="K37" s="1011" t="s">
        <v>953</v>
      </c>
      <c r="L37" s="1006" t="s">
        <v>14</v>
      </c>
      <c r="M37" s="1004">
        <v>320</v>
      </c>
      <c r="N37" s="4"/>
      <c r="O37" s="4"/>
      <c r="P37" s="39"/>
      <c r="Q37" s="6"/>
      <c r="R37" s="6"/>
      <c r="S37" s="6"/>
      <c r="T37" s="45"/>
      <c r="U37" s="5"/>
      <c r="V37" s="62"/>
      <c r="W37" s="62"/>
      <c r="X37" s="62"/>
    </row>
    <row r="38" spans="1:24" s="2" customFormat="1" ht="18" customHeight="1">
      <c r="A38" s="67"/>
      <c r="B38" s="22"/>
      <c r="C38" s="22"/>
      <c r="D38" s="22"/>
      <c r="E38" s="22"/>
      <c r="F38" s="22"/>
      <c r="G38" s="22"/>
      <c r="H38" s="956"/>
      <c r="I38" s="956"/>
      <c r="J38" s="21"/>
      <c r="K38" s="1011" t="s">
        <v>845</v>
      </c>
      <c r="L38" s="1006" t="s">
        <v>14</v>
      </c>
      <c r="M38" s="1004">
        <f>T38/1000</f>
        <v>500</v>
      </c>
      <c r="N38" s="4"/>
      <c r="O38" s="4"/>
      <c r="P38" s="39">
        <v>10000</v>
      </c>
      <c r="Q38" s="6">
        <v>5</v>
      </c>
      <c r="R38" s="6">
        <v>10</v>
      </c>
      <c r="S38" s="6"/>
      <c r="T38" s="45">
        <f>P38*Q38*R38</f>
        <v>500000</v>
      </c>
      <c r="U38" s="5"/>
      <c r="V38" s="62"/>
      <c r="W38" s="62"/>
      <c r="X38" s="62"/>
    </row>
    <row r="39" spans="1:24" s="2" customFormat="1" ht="18" customHeight="1">
      <c r="A39" s="67"/>
      <c r="B39" s="22"/>
      <c r="C39" s="22"/>
      <c r="D39" s="22"/>
      <c r="E39" s="22"/>
      <c r="F39" s="24"/>
      <c r="G39" s="27"/>
      <c r="H39" s="956"/>
      <c r="I39" s="956"/>
      <c r="J39" s="21"/>
      <c r="K39" s="879" t="s">
        <v>664</v>
      </c>
      <c r="L39" s="890" t="s">
        <v>14</v>
      </c>
      <c r="M39" s="544">
        <v>6600</v>
      </c>
      <c r="N39" s="87"/>
      <c r="O39" s="4"/>
      <c r="P39" s="39"/>
      <c r="Q39" s="6"/>
      <c r="R39" s="6"/>
      <c r="S39" s="6"/>
      <c r="T39" s="14"/>
      <c r="U39" s="5"/>
    </row>
    <row r="40" spans="1:24" s="2" customFormat="1" ht="18" customHeight="1">
      <c r="A40" s="67"/>
      <c r="B40" s="22"/>
      <c r="C40" s="22"/>
      <c r="D40" s="22"/>
      <c r="E40" s="22"/>
      <c r="F40" s="24"/>
      <c r="G40" s="27"/>
      <c r="H40" s="956"/>
      <c r="I40" s="956"/>
      <c r="J40" s="21"/>
      <c r="K40" s="897" t="s">
        <v>846</v>
      </c>
      <c r="L40" s="1063"/>
      <c r="M40" s="987">
        <f t="shared" ref="M40:M44" si="5">T40/1000</f>
        <v>4878</v>
      </c>
      <c r="N40" s="1064" t="s">
        <v>141</v>
      </c>
      <c r="O40" s="85"/>
      <c r="P40" s="71"/>
      <c r="Q40" s="72"/>
      <c r="R40" s="72"/>
      <c r="S40" s="72"/>
      <c r="T40" s="80">
        <f>SUM(T41:T43)</f>
        <v>4878000</v>
      </c>
      <c r="U40" s="5"/>
      <c r="V40" s="62"/>
      <c r="W40" s="62"/>
      <c r="X40" s="62"/>
    </row>
    <row r="41" spans="1:24" s="2" customFormat="1" ht="18" customHeight="1">
      <c r="A41" s="67"/>
      <c r="B41" s="22"/>
      <c r="C41" s="22"/>
      <c r="D41" s="22"/>
      <c r="E41" s="22"/>
      <c r="F41" s="24"/>
      <c r="G41" s="27"/>
      <c r="H41" s="956"/>
      <c r="I41" s="956"/>
      <c r="J41" s="21"/>
      <c r="K41" s="1002" t="str">
        <f>N41&amp;TEXT(P41," #,###원")&amp;" * "&amp;Q41&amp;R41</f>
        <v xml:space="preserve"> - 한글 2022 :  250,000원 * 6대</v>
      </c>
      <c r="L41" s="1063" t="s">
        <v>14</v>
      </c>
      <c r="M41" s="1004">
        <f t="shared" si="5"/>
        <v>1500</v>
      </c>
      <c r="N41" s="1065" t="s">
        <v>655</v>
      </c>
      <c r="O41" s="85"/>
      <c r="P41" s="71">
        <v>250000</v>
      </c>
      <c r="Q41" s="72">
        <v>6</v>
      </c>
      <c r="R41" s="72" t="s">
        <v>19</v>
      </c>
      <c r="S41" s="72"/>
      <c r="T41" s="1066">
        <f t="shared" ref="T41:T44" si="6">P41*Q41</f>
        <v>1500000</v>
      </c>
      <c r="U41" s="5"/>
      <c r="V41" s="62"/>
      <c r="W41" s="62"/>
      <c r="X41" s="62"/>
    </row>
    <row r="42" spans="1:24" s="2" customFormat="1" ht="18" customHeight="1">
      <c r="A42" s="67"/>
      <c r="B42" s="22"/>
      <c r="C42" s="22"/>
      <c r="D42" s="22"/>
      <c r="E42" s="22"/>
      <c r="F42" s="24"/>
      <c r="G42" s="27"/>
      <c r="H42" s="956"/>
      <c r="I42" s="956"/>
      <c r="J42" s="21"/>
      <c r="K42" s="1002" t="str">
        <f>N42&amp;TEXT(P42," #,###원")&amp;" * "&amp;Q42&amp;R42</f>
        <v xml:space="preserve"> - Microsoft Office : 420,000원 * 6대</v>
      </c>
      <c r="L42" s="1063" t="s">
        <v>14</v>
      </c>
      <c r="M42" s="1004">
        <f t="shared" si="5"/>
        <v>2520</v>
      </c>
      <c r="N42" s="1065" t="s">
        <v>665</v>
      </c>
      <c r="O42" s="85"/>
      <c r="P42" s="71">
        <v>420000</v>
      </c>
      <c r="Q42" s="72">
        <v>6</v>
      </c>
      <c r="R42" s="72" t="s">
        <v>19</v>
      </c>
      <c r="S42" s="72"/>
      <c r="T42" s="1066">
        <f t="shared" si="6"/>
        <v>2520000</v>
      </c>
      <c r="U42" s="5"/>
      <c r="V42" s="62"/>
      <c r="W42" s="62"/>
      <c r="X42" s="62"/>
    </row>
    <row r="43" spans="1:24" s="2" customFormat="1" ht="18" customHeight="1">
      <c r="A43" s="67"/>
      <c r="B43" s="22"/>
      <c r="C43" s="22"/>
      <c r="D43" s="22"/>
      <c r="E43" s="22"/>
      <c r="F43" s="24"/>
      <c r="G43" s="27"/>
      <c r="H43" s="956"/>
      <c r="I43" s="956"/>
      <c r="J43" s="21"/>
      <c r="K43" s="1002" t="str">
        <f>N43&amp;TEXT(P43," #,###원")&amp;" * "&amp;Q43&amp;R43</f>
        <v xml:space="preserve"> - 알약 : 26,000원 * 33대</v>
      </c>
      <c r="L43" s="1006" t="s">
        <v>14</v>
      </c>
      <c r="M43" s="1004">
        <f t="shared" si="5"/>
        <v>858</v>
      </c>
      <c r="N43" s="1065" t="s">
        <v>666</v>
      </c>
      <c r="O43" s="85"/>
      <c r="P43" s="71">
        <v>26000</v>
      </c>
      <c r="Q43" s="72">
        <v>33</v>
      </c>
      <c r="R43" s="72" t="s">
        <v>19</v>
      </c>
      <c r="S43" s="72"/>
      <c r="T43" s="1066">
        <f t="shared" si="6"/>
        <v>858000</v>
      </c>
      <c r="U43" s="5"/>
      <c r="V43" s="62"/>
      <c r="W43" s="62"/>
      <c r="X43" s="62"/>
    </row>
    <row r="44" spans="1:24" s="2" customFormat="1" ht="18" customHeight="1">
      <c r="A44" s="67"/>
      <c r="B44" s="22"/>
      <c r="C44" s="22"/>
      <c r="D44" s="22"/>
      <c r="E44" s="22"/>
      <c r="F44" s="24"/>
      <c r="G44" s="27"/>
      <c r="H44" s="956"/>
      <c r="I44" s="956"/>
      <c r="J44" s="21"/>
      <c r="K44" s="875" t="str">
        <f>N44&amp;TEXT(P44," #,###원")&amp;" * "&amp;Q44&amp;R44</f>
        <v>○ 공단 업무용 수첩 제작 : 50,000원 * 50부</v>
      </c>
      <c r="L44" s="890" t="s">
        <v>14</v>
      </c>
      <c r="M44" s="544">
        <f t="shared" si="5"/>
        <v>2500</v>
      </c>
      <c r="N44" s="86" t="s">
        <v>667</v>
      </c>
      <c r="O44" s="85"/>
      <c r="P44" s="71">
        <v>50000</v>
      </c>
      <c r="Q44" s="72">
        <v>50</v>
      </c>
      <c r="R44" s="72" t="s">
        <v>18</v>
      </c>
      <c r="S44" s="72"/>
      <c r="T44" s="82">
        <f t="shared" si="6"/>
        <v>2500000</v>
      </c>
      <c r="U44" s="5"/>
    </row>
    <row r="45" spans="1:24" ht="18" customHeight="1">
      <c r="A45" s="67"/>
      <c r="B45" s="22"/>
      <c r="C45" s="23"/>
      <c r="D45" s="23"/>
      <c r="E45" s="23"/>
      <c r="F45" s="23"/>
      <c r="G45" s="27"/>
      <c r="H45" s="1584"/>
      <c r="I45" s="1584"/>
      <c r="J45" s="21"/>
      <c r="K45" s="875" t="s">
        <v>139</v>
      </c>
      <c r="L45" s="877"/>
      <c r="M45" s="544">
        <f>M46+M47</f>
        <v>650</v>
      </c>
      <c r="N45" s="83"/>
      <c r="O45" s="3"/>
      <c r="P45" s="71"/>
      <c r="Q45" s="72"/>
      <c r="R45" s="72"/>
      <c r="S45" s="72"/>
      <c r="T45" s="79"/>
    </row>
    <row r="46" spans="1:24" ht="18" customHeight="1">
      <c r="A46" s="68"/>
      <c r="B46" s="65"/>
      <c r="C46" s="20"/>
      <c r="D46" s="20"/>
      <c r="E46" s="20"/>
      <c r="F46" s="28"/>
      <c r="G46" s="29"/>
      <c r="H46" s="954"/>
      <c r="I46" s="954"/>
      <c r="J46" s="21"/>
      <c r="K46" s="875" t="s">
        <v>835</v>
      </c>
      <c r="L46" s="877" t="s">
        <v>14</v>
      </c>
      <c r="M46" s="876">
        <f>T46/1000</f>
        <v>200</v>
      </c>
      <c r="N46" s="16"/>
      <c r="O46" s="3"/>
      <c r="P46" s="71">
        <v>10000</v>
      </c>
      <c r="Q46" s="72">
        <v>20</v>
      </c>
      <c r="R46" s="72">
        <v>1</v>
      </c>
      <c r="S46" s="72"/>
      <c r="T46" s="14">
        <f>P46*Q46*R46</f>
        <v>200000</v>
      </c>
    </row>
    <row r="47" spans="1:24" s="2" customFormat="1" ht="18" customHeight="1">
      <c r="A47" s="67"/>
      <c r="B47" s="22"/>
      <c r="C47" s="22"/>
      <c r="D47" s="22"/>
      <c r="E47" s="22"/>
      <c r="F47" s="22"/>
      <c r="G47" s="22"/>
      <c r="H47" s="956"/>
      <c r="I47" s="956"/>
      <c r="J47" s="21"/>
      <c r="K47" s="889" t="s">
        <v>847</v>
      </c>
      <c r="L47" s="890" t="s">
        <v>14</v>
      </c>
      <c r="M47" s="917">
        <v>450</v>
      </c>
      <c r="N47" s="87"/>
      <c r="O47" s="4"/>
      <c r="P47" s="39">
        <v>15000</v>
      </c>
      <c r="Q47" s="6">
        <v>30</v>
      </c>
      <c r="R47" s="6">
        <v>1</v>
      </c>
      <c r="S47" s="6"/>
      <c r="T47" s="14">
        <f>P47*Q47*R47</f>
        <v>450000</v>
      </c>
      <c r="U47" s="5"/>
    </row>
    <row r="48" spans="1:24" s="2" customFormat="1" ht="18" customHeight="1">
      <c r="A48" s="67"/>
      <c r="B48" s="22"/>
      <c r="C48" s="22"/>
      <c r="D48" s="22"/>
      <c r="E48" s="22"/>
      <c r="F48" s="22"/>
      <c r="G48" s="22"/>
      <c r="H48" s="956"/>
      <c r="I48" s="956"/>
      <c r="J48" s="21"/>
      <c r="K48" s="879" t="s">
        <v>1662</v>
      </c>
      <c r="L48" s="890" t="s">
        <v>14</v>
      </c>
      <c r="M48" s="896">
        <v>1000</v>
      </c>
      <c r="N48" s="87"/>
      <c r="O48" s="4"/>
      <c r="P48" s="39">
        <v>1000000</v>
      </c>
      <c r="Q48" s="6">
        <v>1</v>
      </c>
      <c r="R48" s="6">
        <v>1</v>
      </c>
      <c r="S48" s="6"/>
      <c r="T48" s="14">
        <f>P48*Q48*R48</f>
        <v>1000000</v>
      </c>
      <c r="U48" s="5"/>
    </row>
    <row r="49" spans="1:24" s="2" customFormat="1" ht="18" customHeight="1">
      <c r="A49" s="67"/>
      <c r="B49" s="22"/>
      <c r="C49" s="22"/>
      <c r="D49" s="22"/>
      <c r="E49" s="22"/>
      <c r="F49" s="22"/>
      <c r="G49" s="22"/>
      <c r="H49" s="956"/>
      <c r="I49" s="956"/>
      <c r="J49" s="21"/>
      <c r="K49" s="879" t="s">
        <v>1663</v>
      </c>
      <c r="L49" s="890"/>
      <c r="M49" s="896">
        <v>2400</v>
      </c>
      <c r="N49" s="87"/>
      <c r="O49" s="4"/>
      <c r="P49" s="39"/>
      <c r="Q49" s="6"/>
      <c r="R49" s="6"/>
      <c r="S49" s="6"/>
      <c r="T49" s="14"/>
      <c r="U49" s="5"/>
    </row>
    <row r="50" spans="1:24" s="2" customFormat="1" ht="18" customHeight="1">
      <c r="A50" s="67"/>
      <c r="B50" s="22"/>
      <c r="C50" s="22"/>
      <c r="D50" s="22"/>
      <c r="E50" s="22"/>
      <c r="F50" s="22"/>
      <c r="G50" s="22"/>
      <c r="H50" s="956"/>
      <c r="I50" s="956"/>
      <c r="J50" s="21"/>
      <c r="K50" s="892" t="s">
        <v>80</v>
      </c>
      <c r="L50" s="890"/>
      <c r="M50" s="544">
        <f>M51+M54+M58+M61+M63+M65+M68+M69+M70+M72+M73+M75+M74</f>
        <v>20650</v>
      </c>
      <c r="N50" s="89"/>
      <c r="O50" s="7"/>
      <c r="P50" s="40" t="s">
        <v>113</v>
      </c>
      <c r="Q50" s="41" t="s">
        <v>119</v>
      </c>
      <c r="R50" s="41" t="s">
        <v>25</v>
      </c>
      <c r="S50" s="41"/>
      <c r="T50" s="42" t="s">
        <v>117</v>
      </c>
      <c r="U50" s="5"/>
    </row>
    <row r="51" spans="1:24" s="2" customFormat="1" ht="18" customHeight="1">
      <c r="A51" s="67"/>
      <c r="B51" s="22"/>
      <c r="C51" s="22"/>
      <c r="D51" s="22"/>
      <c r="E51" s="22"/>
      <c r="F51" s="22"/>
      <c r="G51" s="22"/>
      <c r="H51" s="956"/>
      <c r="I51" s="956"/>
      <c r="J51" s="21"/>
      <c r="K51" s="1011" t="s">
        <v>657</v>
      </c>
      <c r="L51" s="1051"/>
      <c r="M51" s="987">
        <f>SUM(M52:M53)</f>
        <v>4600</v>
      </c>
      <c r="N51" s="62"/>
      <c r="O51" s="62"/>
      <c r="P51" s="62"/>
      <c r="Q51" s="62"/>
      <c r="R51" s="62"/>
      <c r="S51" s="62"/>
      <c r="T51" s="1052">
        <f>SUM(T52:T53)</f>
        <v>4600000</v>
      </c>
      <c r="U51" s="5"/>
      <c r="V51" s="62"/>
      <c r="W51" s="62"/>
      <c r="X51" s="62"/>
    </row>
    <row r="52" spans="1:24" s="2" customFormat="1" ht="18" customHeight="1">
      <c r="A52" s="67"/>
      <c r="B52" s="22"/>
      <c r="C52" s="22"/>
      <c r="D52" s="22"/>
      <c r="E52" s="22"/>
      <c r="F52" s="22"/>
      <c r="G52" s="22"/>
      <c r="H52" s="956"/>
      <c r="I52" s="956"/>
      <c r="J52" s="21"/>
      <c r="K52" s="1011" t="s">
        <v>1664</v>
      </c>
      <c r="L52" s="1051" t="s">
        <v>14</v>
      </c>
      <c r="M52" s="1004">
        <f>T52/1000</f>
        <v>4000</v>
      </c>
      <c r="N52" s="4"/>
      <c r="O52" s="4"/>
      <c r="P52" s="39">
        <v>100000</v>
      </c>
      <c r="Q52" s="6">
        <v>4</v>
      </c>
      <c r="R52" s="6">
        <v>10</v>
      </c>
      <c r="S52" s="6"/>
      <c r="T52" s="45">
        <f>P52*Q52*R52</f>
        <v>4000000</v>
      </c>
      <c r="U52" s="5"/>
      <c r="V52" s="62"/>
      <c r="W52" s="62"/>
      <c r="X52" s="62"/>
    </row>
    <row r="53" spans="1:24" s="2" customFormat="1" ht="18" customHeight="1">
      <c r="A53" s="67"/>
      <c r="B53" s="22"/>
      <c r="C53" s="22"/>
      <c r="D53" s="22"/>
      <c r="E53" s="22"/>
      <c r="F53" s="22"/>
      <c r="G53" s="22"/>
      <c r="H53" s="956"/>
      <c r="I53" s="956"/>
      <c r="J53" s="21"/>
      <c r="K53" s="1011" t="s">
        <v>1665</v>
      </c>
      <c r="L53" s="1051" t="s">
        <v>14</v>
      </c>
      <c r="M53" s="1004">
        <f>T53/1000</f>
        <v>600</v>
      </c>
      <c r="N53" s="4"/>
      <c r="O53" s="4"/>
      <c r="P53" s="39">
        <v>50000</v>
      </c>
      <c r="Q53" s="6">
        <v>4</v>
      </c>
      <c r="R53" s="6">
        <v>3</v>
      </c>
      <c r="S53" s="6"/>
      <c r="T53" s="45">
        <f>P53*Q53*R53</f>
        <v>600000</v>
      </c>
      <c r="U53" s="5"/>
      <c r="V53" s="62"/>
      <c r="W53" s="62"/>
      <c r="X53" s="62"/>
    </row>
    <row r="54" spans="1:24" s="2" customFormat="1" ht="18" customHeight="1">
      <c r="A54" s="67"/>
      <c r="B54" s="22"/>
      <c r="C54" s="22"/>
      <c r="D54" s="22"/>
      <c r="E54" s="22"/>
      <c r="F54" s="22"/>
      <c r="G54" s="22"/>
      <c r="H54" s="956"/>
      <c r="I54" s="956"/>
      <c r="J54" s="21"/>
      <c r="K54" s="1011" t="s">
        <v>131</v>
      </c>
      <c r="L54" s="1006"/>
      <c r="M54" s="987">
        <f>SUM(M55:M57)</f>
        <v>5600</v>
      </c>
      <c r="N54" s="4"/>
      <c r="O54" s="4"/>
      <c r="P54" s="39"/>
      <c r="Q54" s="6"/>
      <c r="R54" s="6"/>
      <c r="S54" s="6"/>
      <c r="T54" s="45">
        <f>SUM(T55:T60)</f>
        <v>11600000</v>
      </c>
      <c r="U54" s="5"/>
      <c r="V54" s="62"/>
      <c r="W54" s="62"/>
      <c r="X54" s="62"/>
    </row>
    <row r="55" spans="1:24" s="2" customFormat="1" ht="18" customHeight="1">
      <c r="A55" s="67"/>
      <c r="B55" s="22"/>
      <c r="C55" s="22"/>
      <c r="D55" s="22"/>
      <c r="E55" s="22"/>
      <c r="F55" s="24"/>
      <c r="G55" s="27"/>
      <c r="H55" s="956"/>
      <c r="I55" s="956"/>
      <c r="J55" s="21"/>
      <c r="K55" s="1011" t="s">
        <v>1666</v>
      </c>
      <c r="L55" s="1051" t="s">
        <v>14</v>
      </c>
      <c r="M55" s="1004">
        <f>T55/1000</f>
        <v>2800</v>
      </c>
      <c r="N55" s="4"/>
      <c r="O55" s="4"/>
      <c r="P55" s="39">
        <v>100000</v>
      </c>
      <c r="Q55" s="6">
        <v>7</v>
      </c>
      <c r="R55" s="6">
        <v>4</v>
      </c>
      <c r="S55" s="6"/>
      <c r="T55" s="45">
        <f t="shared" ref="T55:T60" si="7">P55*Q55*R55</f>
        <v>2800000</v>
      </c>
      <c r="U55" s="5"/>
      <c r="V55" s="62"/>
      <c r="W55" s="62"/>
      <c r="X55" s="62"/>
    </row>
    <row r="56" spans="1:24" s="2" customFormat="1" ht="18" customHeight="1">
      <c r="A56" s="67"/>
      <c r="B56" s="22"/>
      <c r="C56" s="22"/>
      <c r="D56" s="22"/>
      <c r="E56" s="22"/>
      <c r="F56" s="24"/>
      <c r="G56" s="27"/>
      <c r="H56" s="956"/>
      <c r="I56" s="956"/>
      <c r="J56" s="21"/>
      <c r="K56" s="1011" t="s">
        <v>1667</v>
      </c>
      <c r="L56" s="1051" t="s">
        <v>14</v>
      </c>
      <c r="M56" s="1004">
        <f>T56/1000</f>
        <v>700</v>
      </c>
      <c r="N56" s="4"/>
      <c r="O56" s="4"/>
      <c r="P56" s="39">
        <v>50000</v>
      </c>
      <c r="Q56" s="6">
        <v>7</v>
      </c>
      <c r="R56" s="6">
        <v>2</v>
      </c>
      <c r="S56" s="6"/>
      <c r="T56" s="45">
        <f t="shared" si="7"/>
        <v>700000</v>
      </c>
      <c r="U56" s="5"/>
      <c r="V56" s="62"/>
      <c r="W56" s="62"/>
      <c r="X56" s="62"/>
    </row>
    <row r="57" spans="1:24" s="2" customFormat="1" ht="18" customHeight="1">
      <c r="A57" s="67"/>
      <c r="B57" s="22"/>
      <c r="C57" s="22"/>
      <c r="D57" s="22"/>
      <c r="E57" s="22"/>
      <c r="F57" s="24"/>
      <c r="G57" s="27"/>
      <c r="H57" s="956"/>
      <c r="I57" s="956"/>
      <c r="J57" s="21"/>
      <c r="K57" s="1011" t="s">
        <v>831</v>
      </c>
      <c r="L57" s="1010" t="s">
        <v>14</v>
      </c>
      <c r="M57" s="1004">
        <f>T57/1000</f>
        <v>2100</v>
      </c>
      <c r="N57" s="4"/>
      <c r="O57" s="4"/>
      <c r="P57" s="39">
        <v>100000</v>
      </c>
      <c r="Q57" s="6">
        <v>7</v>
      </c>
      <c r="R57" s="6">
        <v>3</v>
      </c>
      <c r="S57" s="6"/>
      <c r="T57" s="45">
        <f t="shared" si="7"/>
        <v>2100000</v>
      </c>
      <c r="U57" s="5"/>
      <c r="V57" s="62"/>
      <c r="W57" s="62"/>
      <c r="X57" s="62"/>
    </row>
    <row r="58" spans="1:24" s="2" customFormat="1" ht="18" customHeight="1">
      <c r="A58" s="67"/>
      <c r="B58" s="22"/>
      <c r="C58" s="22"/>
      <c r="D58" s="22"/>
      <c r="E58" s="22"/>
      <c r="F58" s="22"/>
      <c r="G58" s="22"/>
      <c r="H58" s="956"/>
      <c r="I58" s="956"/>
      <c r="J58" s="21"/>
      <c r="K58" s="879" t="s">
        <v>144</v>
      </c>
      <c r="L58" s="1006"/>
      <c r="M58" s="987">
        <f>SUM(M59:M60)</f>
        <v>4200</v>
      </c>
      <c r="N58" s="4"/>
      <c r="O58" s="4"/>
      <c r="P58" s="39">
        <v>100000</v>
      </c>
      <c r="Q58" s="6">
        <v>3</v>
      </c>
      <c r="R58" s="6">
        <v>6</v>
      </c>
      <c r="S58" s="6"/>
      <c r="T58" s="45">
        <f t="shared" si="7"/>
        <v>1800000</v>
      </c>
      <c r="U58" s="5"/>
      <c r="V58" s="62"/>
      <c r="W58" s="62"/>
      <c r="X58" s="62"/>
    </row>
    <row r="59" spans="1:24" s="2" customFormat="1" ht="18" customHeight="1">
      <c r="A59" s="67"/>
      <c r="B59" s="22"/>
      <c r="C59" s="22"/>
      <c r="D59" s="22"/>
      <c r="E59" s="22"/>
      <c r="F59" s="22"/>
      <c r="G59" s="22"/>
      <c r="H59" s="956"/>
      <c r="I59" s="956"/>
      <c r="J59" s="21"/>
      <c r="K59" s="1011" t="s">
        <v>832</v>
      </c>
      <c r="L59" s="1051" t="s">
        <v>14</v>
      </c>
      <c r="M59" s="1004">
        <f>T59/1000</f>
        <v>3600</v>
      </c>
      <c r="N59" s="4"/>
      <c r="O59" s="4"/>
      <c r="P59" s="39">
        <v>100000</v>
      </c>
      <c r="Q59" s="6">
        <v>3</v>
      </c>
      <c r="R59" s="6">
        <v>12</v>
      </c>
      <c r="S59" s="6"/>
      <c r="T59" s="45">
        <f t="shared" si="7"/>
        <v>3600000</v>
      </c>
      <c r="U59" s="5"/>
      <c r="V59" s="62"/>
      <c r="W59" s="62"/>
      <c r="X59" s="62"/>
    </row>
    <row r="60" spans="1:24" s="2" customFormat="1" ht="18" customHeight="1">
      <c r="A60" s="67"/>
      <c r="B60" s="22"/>
      <c r="C60" s="22"/>
      <c r="D60" s="22"/>
      <c r="E60" s="22"/>
      <c r="F60" s="22"/>
      <c r="G60" s="22"/>
      <c r="H60" s="956"/>
      <c r="I60" s="956"/>
      <c r="J60" s="21"/>
      <c r="K60" s="1011" t="s">
        <v>1668</v>
      </c>
      <c r="L60" s="1051" t="s">
        <v>14</v>
      </c>
      <c r="M60" s="1004">
        <f>T60/1000</f>
        <v>600</v>
      </c>
      <c r="N60" s="4"/>
      <c r="O60" s="4"/>
      <c r="P60" s="39">
        <v>50000</v>
      </c>
      <c r="Q60" s="6">
        <v>3</v>
      </c>
      <c r="R60" s="6">
        <v>4</v>
      </c>
      <c r="S60" s="6"/>
      <c r="T60" s="45">
        <f t="shared" si="7"/>
        <v>600000</v>
      </c>
      <c r="U60" s="5"/>
      <c r="V60" s="62"/>
      <c r="W60" s="62"/>
      <c r="X60" s="62"/>
    </row>
    <row r="61" spans="1:24" s="2" customFormat="1" ht="18" customHeight="1">
      <c r="A61" s="67"/>
      <c r="B61" s="22"/>
      <c r="C61" s="22"/>
      <c r="D61" s="22"/>
      <c r="E61" s="22"/>
      <c r="F61" s="22"/>
      <c r="G61" s="22"/>
      <c r="H61" s="956"/>
      <c r="I61" s="956"/>
      <c r="J61" s="21"/>
      <c r="K61" s="1011" t="s">
        <v>129</v>
      </c>
      <c r="L61" s="1053"/>
      <c r="M61" s="987">
        <f>SUM(M62:M62)</f>
        <v>500</v>
      </c>
      <c r="N61" s="4"/>
      <c r="O61" s="4"/>
      <c r="P61" s="39"/>
      <c r="Q61" s="6"/>
      <c r="R61" s="6"/>
      <c r="S61" s="6"/>
      <c r="T61" s="45">
        <f>SUM(T62:T62)</f>
        <v>500000</v>
      </c>
      <c r="U61" s="5"/>
      <c r="V61" s="62"/>
      <c r="W61" s="62"/>
      <c r="X61" s="62"/>
    </row>
    <row r="62" spans="1:24" s="2" customFormat="1" ht="18" customHeight="1">
      <c r="A62" s="67"/>
      <c r="B62" s="22"/>
      <c r="C62" s="22"/>
      <c r="D62" s="22"/>
      <c r="E62" s="22"/>
      <c r="F62" s="22"/>
      <c r="G62" s="22"/>
      <c r="H62" s="956"/>
      <c r="I62" s="956"/>
      <c r="J62" s="21"/>
      <c r="K62" s="1011" t="s">
        <v>1669</v>
      </c>
      <c r="L62" s="1054" t="s">
        <v>14</v>
      </c>
      <c r="M62" s="1004">
        <f t="shared" ref="M62:M67" si="8">T62/1000</f>
        <v>500</v>
      </c>
      <c r="N62" s="4"/>
      <c r="O62" s="4"/>
      <c r="P62" s="39">
        <v>100000</v>
      </c>
      <c r="Q62" s="6">
        <v>5</v>
      </c>
      <c r="R62" s="6">
        <v>1</v>
      </c>
      <c r="S62" s="6"/>
      <c r="T62" s="45">
        <f>P62*Q62*R62</f>
        <v>500000</v>
      </c>
      <c r="U62" s="5"/>
      <c r="V62" s="62"/>
      <c r="W62" s="62"/>
      <c r="X62" s="62"/>
    </row>
    <row r="63" spans="1:24" s="2" customFormat="1" ht="18" customHeight="1">
      <c r="A63" s="67"/>
      <c r="B63" s="22"/>
      <c r="C63" s="22"/>
      <c r="D63" s="22"/>
      <c r="E63" s="22"/>
      <c r="F63" s="22"/>
      <c r="G63" s="22"/>
      <c r="H63" s="956"/>
      <c r="I63" s="956"/>
      <c r="J63" s="21"/>
      <c r="K63" s="1011" t="s">
        <v>4</v>
      </c>
      <c r="L63" s="1053"/>
      <c r="M63" s="987">
        <f t="shared" si="8"/>
        <v>300</v>
      </c>
      <c r="N63" s="4"/>
      <c r="O63" s="4"/>
      <c r="P63" s="39"/>
      <c r="Q63" s="6"/>
      <c r="R63" s="6"/>
      <c r="S63" s="6"/>
      <c r="T63" s="45">
        <f>SUM(T64)</f>
        <v>300000</v>
      </c>
      <c r="U63" s="5"/>
      <c r="V63" s="62"/>
      <c r="W63" s="62"/>
      <c r="X63" s="62"/>
    </row>
    <row r="64" spans="1:24" s="2" customFormat="1" ht="18" customHeight="1">
      <c r="A64" s="67"/>
      <c r="B64" s="22"/>
      <c r="C64" s="22"/>
      <c r="D64" s="22"/>
      <c r="E64" s="22"/>
      <c r="F64" s="22"/>
      <c r="G64" s="22"/>
      <c r="H64" s="956"/>
      <c r="I64" s="956"/>
      <c r="J64" s="21"/>
      <c r="K64" s="1011" t="s">
        <v>1670</v>
      </c>
      <c r="L64" s="1054" t="s">
        <v>14</v>
      </c>
      <c r="M64" s="1004">
        <f t="shared" si="8"/>
        <v>300</v>
      </c>
      <c r="N64" s="4"/>
      <c r="O64" s="4"/>
      <c r="P64" s="39">
        <v>100000</v>
      </c>
      <c r="Q64" s="6">
        <v>3</v>
      </c>
      <c r="R64" s="6">
        <v>1</v>
      </c>
      <c r="S64" s="6"/>
      <c r="T64" s="45">
        <f>P64*Q64*R64</f>
        <v>300000</v>
      </c>
      <c r="U64" s="5"/>
      <c r="V64" s="62"/>
      <c r="W64" s="62"/>
      <c r="X64" s="62"/>
    </row>
    <row r="65" spans="1:24" s="2" customFormat="1" ht="18" customHeight="1">
      <c r="A65" s="68"/>
      <c r="B65" s="65"/>
      <c r="C65" s="20"/>
      <c r="D65" s="20"/>
      <c r="E65" s="20"/>
      <c r="F65" s="28"/>
      <c r="G65" s="29"/>
      <c r="H65" s="954"/>
      <c r="I65" s="954"/>
      <c r="J65" s="21"/>
      <c r="K65" s="1585" t="s">
        <v>89</v>
      </c>
      <c r="L65" s="1051"/>
      <c r="M65" s="987">
        <f t="shared" si="8"/>
        <v>250</v>
      </c>
      <c r="N65" s="4"/>
      <c r="O65" s="4"/>
      <c r="P65" s="39"/>
      <c r="Q65" s="6"/>
      <c r="R65" s="6"/>
      <c r="S65" s="6"/>
      <c r="T65" s="45">
        <f>SUM(T66:T67)</f>
        <v>250000</v>
      </c>
      <c r="U65" s="5"/>
      <c r="V65" s="62"/>
      <c r="W65" s="62"/>
      <c r="X65" s="62"/>
    </row>
    <row r="66" spans="1:24" s="2" customFormat="1" ht="18" customHeight="1">
      <c r="A66" s="68"/>
      <c r="B66" s="65"/>
      <c r="C66" s="20"/>
      <c r="D66" s="20"/>
      <c r="E66" s="20"/>
      <c r="F66" s="28"/>
      <c r="G66" s="29"/>
      <c r="H66" s="954"/>
      <c r="I66" s="954"/>
      <c r="J66" s="21"/>
      <c r="K66" s="1585" t="s">
        <v>833</v>
      </c>
      <c r="L66" s="1051" t="s">
        <v>14</v>
      </c>
      <c r="M66" s="1004">
        <f t="shared" si="8"/>
        <v>200</v>
      </c>
      <c r="N66" s="4"/>
      <c r="O66" s="4"/>
      <c r="P66" s="39">
        <v>100000</v>
      </c>
      <c r="Q66" s="6">
        <v>2</v>
      </c>
      <c r="R66" s="6">
        <v>1</v>
      </c>
      <c r="S66" s="6"/>
      <c r="T66" s="45">
        <f>P66*Q66*R66</f>
        <v>200000</v>
      </c>
      <c r="U66" s="5"/>
      <c r="V66" s="62"/>
      <c r="W66" s="62"/>
      <c r="X66" s="62"/>
    </row>
    <row r="67" spans="1:24" s="2" customFormat="1" ht="18" customHeight="1">
      <c r="A67" s="68"/>
      <c r="B67" s="65"/>
      <c r="C67" s="20"/>
      <c r="D67" s="20"/>
      <c r="E67" s="20"/>
      <c r="F67" s="28"/>
      <c r="G67" s="29"/>
      <c r="H67" s="954"/>
      <c r="I67" s="954"/>
      <c r="J67" s="21"/>
      <c r="K67" s="1585" t="s">
        <v>834</v>
      </c>
      <c r="L67" s="1051" t="s">
        <v>14</v>
      </c>
      <c r="M67" s="1004">
        <f t="shared" si="8"/>
        <v>50</v>
      </c>
      <c r="N67" s="4"/>
      <c r="O67" s="4"/>
      <c r="P67" s="39">
        <v>50000</v>
      </c>
      <c r="Q67" s="6">
        <v>1</v>
      </c>
      <c r="R67" s="6">
        <v>1</v>
      </c>
      <c r="S67" s="6"/>
      <c r="T67" s="45">
        <f>P67*Q67*R67</f>
        <v>50000</v>
      </c>
      <c r="U67" s="5"/>
      <c r="V67" s="62"/>
      <c r="W67" s="62"/>
      <c r="X67" s="62"/>
    </row>
    <row r="68" spans="1:24" s="2" customFormat="1" ht="18" customHeight="1">
      <c r="A68" s="67"/>
      <c r="B68" s="22"/>
      <c r="C68" s="22"/>
      <c r="D68" s="22"/>
      <c r="E68" s="22"/>
      <c r="F68" s="24"/>
      <c r="G68" s="27"/>
      <c r="H68" s="956"/>
      <c r="I68" s="956"/>
      <c r="J68" s="21"/>
      <c r="K68" s="1265" t="s">
        <v>1671</v>
      </c>
      <c r="L68" s="898" t="s">
        <v>14</v>
      </c>
      <c r="M68" s="899">
        <v>400</v>
      </c>
      <c r="N68" s="87"/>
      <c r="O68" s="4"/>
      <c r="P68" s="39"/>
      <c r="Q68" s="6"/>
      <c r="R68" s="6"/>
      <c r="S68" s="6"/>
      <c r="T68" s="14"/>
      <c r="U68" s="5"/>
    </row>
    <row r="69" spans="1:24" s="2" customFormat="1" ht="18" customHeight="1">
      <c r="A69" s="67"/>
      <c r="B69" s="22"/>
      <c r="C69" s="22"/>
      <c r="D69" s="22"/>
      <c r="E69" s="22"/>
      <c r="F69" s="24"/>
      <c r="G69" s="27"/>
      <c r="H69" s="956"/>
      <c r="I69" s="956"/>
      <c r="J69" s="21"/>
      <c r="K69" s="1263" t="s">
        <v>848</v>
      </c>
      <c r="L69" s="898" t="s">
        <v>14</v>
      </c>
      <c r="M69" s="899">
        <v>2100</v>
      </c>
      <c r="N69" s="87"/>
      <c r="O69" s="4"/>
      <c r="P69" s="39">
        <v>100000</v>
      </c>
      <c r="Q69" s="6">
        <v>7</v>
      </c>
      <c r="R69" s="6">
        <v>3</v>
      </c>
      <c r="S69" s="6"/>
      <c r="T69" s="45">
        <f>P69*Q69*R69</f>
        <v>2100000</v>
      </c>
      <c r="U69" s="5"/>
    </row>
    <row r="70" spans="1:24" s="2" customFormat="1" ht="18" customHeight="1">
      <c r="A70" s="67"/>
      <c r="B70" s="22"/>
      <c r="C70" s="22"/>
      <c r="D70" s="22"/>
      <c r="E70" s="22"/>
      <c r="F70" s="24"/>
      <c r="G70" s="27"/>
      <c r="H70" s="956"/>
      <c r="I70" s="956"/>
      <c r="J70" s="21"/>
      <c r="K70" s="1265" t="s">
        <v>143</v>
      </c>
      <c r="L70" s="898"/>
      <c r="M70" s="899">
        <f>SUM(M71:M71)</f>
        <v>800</v>
      </c>
      <c r="N70" s="87"/>
      <c r="O70" s="4"/>
      <c r="P70" s="39"/>
      <c r="Q70" s="6"/>
      <c r="R70" s="6"/>
      <c r="S70" s="6"/>
      <c r="T70" s="14"/>
      <c r="U70" s="5"/>
    </row>
    <row r="71" spans="1:24" s="2" customFormat="1" ht="18" customHeight="1">
      <c r="A71" s="67"/>
      <c r="B71" s="22"/>
      <c r="C71" s="22"/>
      <c r="D71" s="22"/>
      <c r="E71" s="22"/>
      <c r="F71" s="24"/>
      <c r="G71" s="27"/>
      <c r="H71" s="956"/>
      <c r="I71" s="956"/>
      <c r="J71" s="21"/>
      <c r="K71" s="1265" t="s">
        <v>8</v>
      </c>
      <c r="L71" s="898" t="s">
        <v>14</v>
      </c>
      <c r="M71" s="891">
        <v>800</v>
      </c>
      <c r="N71" s="87"/>
      <c r="O71" s="4"/>
      <c r="P71" s="39"/>
      <c r="Q71" s="6"/>
      <c r="R71" s="6"/>
      <c r="S71" s="6"/>
      <c r="T71" s="14"/>
      <c r="U71" s="5"/>
    </row>
    <row r="72" spans="1:24" s="2" customFormat="1" ht="18" customHeight="1">
      <c r="A72" s="67"/>
      <c r="B72" s="22"/>
      <c r="C72" s="22"/>
      <c r="D72" s="22"/>
      <c r="E72" s="22"/>
      <c r="F72" s="24"/>
      <c r="G72" s="27"/>
      <c r="H72" s="956"/>
      <c r="I72" s="956"/>
      <c r="J72" s="21"/>
      <c r="K72" s="1265" t="s">
        <v>1672</v>
      </c>
      <c r="L72" s="898" t="s">
        <v>14</v>
      </c>
      <c r="M72" s="903">
        <f>P72*Q72*R72/1000</f>
        <v>500</v>
      </c>
      <c r="N72" s="87"/>
      <c r="O72" s="4"/>
      <c r="P72" s="39">
        <v>100000</v>
      </c>
      <c r="Q72" s="6">
        <v>5</v>
      </c>
      <c r="R72" s="6">
        <v>1</v>
      </c>
      <c r="S72" s="6"/>
      <c r="T72" s="45">
        <f>P72*Q72*R72</f>
        <v>500000</v>
      </c>
      <c r="U72" s="5"/>
    </row>
    <row r="73" spans="1:24" s="2" customFormat="1" ht="18" customHeight="1">
      <c r="A73" s="67"/>
      <c r="B73" s="22"/>
      <c r="C73" s="22"/>
      <c r="D73" s="22"/>
      <c r="E73" s="22"/>
      <c r="F73" s="24"/>
      <c r="G73" s="27"/>
      <c r="H73" s="956"/>
      <c r="I73" s="956"/>
      <c r="J73" s="21"/>
      <c r="K73" s="901" t="s">
        <v>1673</v>
      </c>
      <c r="L73" s="902" t="s">
        <v>14</v>
      </c>
      <c r="M73" s="903">
        <f>P73*Q73*R73/1000</f>
        <v>400</v>
      </c>
      <c r="N73" s="87"/>
      <c r="O73" s="4"/>
      <c r="P73" s="39">
        <v>100000</v>
      </c>
      <c r="Q73" s="6">
        <v>4</v>
      </c>
      <c r="R73" s="6">
        <v>1</v>
      </c>
      <c r="S73" s="6"/>
      <c r="T73" s="45">
        <f>P73*Q73*R73</f>
        <v>400000</v>
      </c>
      <c r="U73" s="5"/>
    </row>
    <row r="74" spans="1:24" s="2" customFormat="1" ht="18" customHeight="1">
      <c r="A74" s="67"/>
      <c r="B74" s="22"/>
      <c r="C74" s="22"/>
      <c r="D74" s="22"/>
      <c r="E74" s="22"/>
      <c r="F74" s="24"/>
      <c r="G74" s="27"/>
      <c r="H74" s="956"/>
      <c r="I74" s="956"/>
      <c r="J74" s="21"/>
      <c r="K74" s="889" t="s">
        <v>1674</v>
      </c>
      <c r="L74" s="1055" t="s">
        <v>14</v>
      </c>
      <c r="M74" s="903">
        <f>P74*Q74*R74/1000</f>
        <v>500</v>
      </c>
      <c r="N74" s="87"/>
      <c r="O74" s="4"/>
      <c r="P74" s="39">
        <v>100000</v>
      </c>
      <c r="Q74" s="6">
        <v>5</v>
      </c>
      <c r="R74" s="6">
        <v>1</v>
      </c>
      <c r="S74" s="6"/>
      <c r="T74" s="45">
        <f>P74*Q74*R74</f>
        <v>500000</v>
      </c>
      <c r="U74" s="5"/>
    </row>
    <row r="75" spans="1:24" s="2" customFormat="1" ht="18" customHeight="1">
      <c r="A75" s="67"/>
      <c r="B75" s="22"/>
      <c r="C75" s="22"/>
      <c r="D75" s="22"/>
      <c r="E75" s="22"/>
      <c r="F75" s="24"/>
      <c r="G75" s="27"/>
      <c r="H75" s="956"/>
      <c r="I75" s="956"/>
      <c r="J75" s="21"/>
      <c r="K75" s="889" t="s">
        <v>1675</v>
      </c>
      <c r="L75" s="890" t="s">
        <v>14</v>
      </c>
      <c r="M75" s="903">
        <f>P75*Q75*R75/1000</f>
        <v>500</v>
      </c>
      <c r="N75" s="87"/>
      <c r="O75" s="4"/>
      <c r="P75" s="39">
        <v>100000</v>
      </c>
      <c r="Q75" s="6">
        <v>5</v>
      </c>
      <c r="R75" s="6">
        <v>1</v>
      </c>
      <c r="S75" s="6"/>
      <c r="T75" s="45">
        <f>P75*Q75*R75</f>
        <v>500000</v>
      </c>
      <c r="U75" s="5"/>
    </row>
    <row r="76" spans="1:24" s="2" customFormat="1" ht="18" customHeight="1">
      <c r="A76" s="67"/>
      <c r="B76" s="22"/>
      <c r="C76" s="22"/>
      <c r="D76" s="22"/>
      <c r="E76" s="22"/>
      <c r="F76" s="24"/>
      <c r="G76" s="25" t="s">
        <v>42</v>
      </c>
      <c r="H76" s="955">
        <f>M76</f>
        <v>0</v>
      </c>
      <c r="I76" s="955">
        <v>6500</v>
      </c>
      <c r="J76" s="26">
        <f>H76-I76</f>
        <v>-6500</v>
      </c>
      <c r="K76" s="881" t="s">
        <v>875</v>
      </c>
      <c r="L76" s="904"/>
      <c r="M76" s="882">
        <v>0</v>
      </c>
      <c r="N76" s="87"/>
      <c r="O76" s="4"/>
      <c r="P76" s="39"/>
      <c r="Q76" s="6"/>
      <c r="R76" s="6"/>
      <c r="S76" s="6"/>
      <c r="T76" s="14"/>
      <c r="U76" s="5"/>
    </row>
    <row r="77" spans="1:24" s="2" customFormat="1" ht="18" customHeight="1">
      <c r="A77" s="67"/>
      <c r="B77" s="22"/>
      <c r="C77" s="22"/>
      <c r="D77" s="22"/>
      <c r="E77" s="22"/>
      <c r="F77" s="24"/>
      <c r="G77" s="66" t="s">
        <v>64</v>
      </c>
      <c r="H77" s="955">
        <f>M77</f>
        <v>16800</v>
      </c>
      <c r="I77" s="955">
        <v>21500</v>
      </c>
      <c r="J77" s="545">
        <f>H77-I77</f>
        <v>-4700</v>
      </c>
      <c r="K77" s="881" t="s">
        <v>876</v>
      </c>
      <c r="L77" s="905"/>
      <c r="M77" s="882">
        <f>M78+M79+M80</f>
        <v>16800</v>
      </c>
      <c r="N77" s="87"/>
      <c r="O77" s="4"/>
      <c r="P77" s="39"/>
      <c r="Q77" s="6"/>
      <c r="R77" s="6"/>
      <c r="S77" s="6"/>
      <c r="T77" s="14">
        <f>SUM(T78:T80)</f>
        <v>14800000</v>
      </c>
      <c r="U77" s="5"/>
    </row>
    <row r="78" spans="1:24" s="2" customFormat="1" ht="18" customHeight="1">
      <c r="A78" s="67"/>
      <c r="B78" s="22"/>
      <c r="C78" s="22"/>
      <c r="D78" s="22"/>
      <c r="E78" s="22"/>
      <c r="F78" s="24"/>
      <c r="G78" s="22"/>
      <c r="H78" s="956"/>
      <c r="I78" s="956"/>
      <c r="J78" s="543"/>
      <c r="K78" s="1011" t="s">
        <v>1676</v>
      </c>
      <c r="L78" s="1006" t="s">
        <v>14</v>
      </c>
      <c r="M78" s="1004">
        <f>T78/1000</f>
        <v>10000</v>
      </c>
      <c r="N78" s="4"/>
      <c r="O78" s="4"/>
      <c r="P78" s="39">
        <v>5000000</v>
      </c>
      <c r="Q78" s="6"/>
      <c r="R78" s="6">
        <v>2</v>
      </c>
      <c r="S78" s="6"/>
      <c r="T78" s="45">
        <f>P78*R78</f>
        <v>10000000</v>
      </c>
      <c r="U78" s="5"/>
      <c r="V78" s="62"/>
      <c r="W78" s="62"/>
    </row>
    <row r="79" spans="1:24" s="2" customFormat="1" ht="18" customHeight="1">
      <c r="A79" s="67"/>
      <c r="B79" s="22"/>
      <c r="C79" s="22"/>
      <c r="D79" s="22"/>
      <c r="E79" s="22"/>
      <c r="F79" s="24"/>
      <c r="G79" s="22"/>
      <c r="H79" s="956"/>
      <c r="I79" s="956"/>
      <c r="J79" s="543"/>
      <c r="K79" s="1011" t="s">
        <v>1677</v>
      </c>
      <c r="L79" s="1006" t="s">
        <v>14</v>
      </c>
      <c r="M79" s="1004">
        <f>T79/1000</f>
        <v>4800</v>
      </c>
      <c r="N79" s="4"/>
      <c r="O79" s="4"/>
      <c r="P79" s="39">
        <v>4800000</v>
      </c>
      <c r="Q79" s="6"/>
      <c r="R79" s="6">
        <v>1</v>
      </c>
      <c r="S79" s="6"/>
      <c r="T79" s="45">
        <f>P79*R79</f>
        <v>4800000</v>
      </c>
      <c r="U79" s="5"/>
      <c r="V79" s="62"/>
      <c r="W79" s="62"/>
    </row>
    <row r="80" spans="1:24" s="2" customFormat="1" ht="18" customHeight="1">
      <c r="A80" s="67"/>
      <c r="B80" s="22"/>
      <c r="C80" s="22"/>
      <c r="D80" s="22"/>
      <c r="E80" s="22"/>
      <c r="F80" s="24"/>
      <c r="G80" s="22"/>
      <c r="H80" s="956"/>
      <c r="I80" s="956"/>
      <c r="J80" s="543"/>
      <c r="K80" s="879" t="s">
        <v>1678</v>
      </c>
      <c r="L80" s="890" t="s">
        <v>14</v>
      </c>
      <c r="M80" s="876">
        <v>2000</v>
      </c>
      <c r="N80" s="87"/>
      <c r="O80" s="4"/>
      <c r="P80" s="39"/>
      <c r="Q80" s="6"/>
      <c r="R80" s="6"/>
      <c r="S80" s="6"/>
      <c r="T80" s="14"/>
      <c r="U80" s="5"/>
    </row>
    <row r="81" spans="1:24" s="2" customFormat="1" ht="18" customHeight="1">
      <c r="A81" s="67"/>
      <c r="B81" s="22"/>
      <c r="C81" s="22"/>
      <c r="D81" s="22"/>
      <c r="E81" s="22"/>
      <c r="F81" s="22"/>
      <c r="G81" s="25" t="s">
        <v>43</v>
      </c>
      <c r="H81" s="955">
        <f>M81</f>
        <v>212622</v>
      </c>
      <c r="I81" s="955">
        <v>246872</v>
      </c>
      <c r="J81" s="545">
        <f>H81-I81</f>
        <v>-34250</v>
      </c>
      <c r="K81" s="906" t="s">
        <v>104</v>
      </c>
      <c r="L81" s="905"/>
      <c r="M81" s="882">
        <f>M82+M83+M84+M85+M88+M89+M101+M105+M107+M106</f>
        <v>212622</v>
      </c>
      <c r="N81" s="89"/>
      <c r="O81" s="7"/>
      <c r="P81" s="40" t="s">
        <v>113</v>
      </c>
      <c r="Q81" s="41" t="s">
        <v>111</v>
      </c>
      <c r="R81" s="41" t="s">
        <v>25</v>
      </c>
      <c r="S81" s="41" t="s">
        <v>9</v>
      </c>
      <c r="T81" s="42" t="s">
        <v>117</v>
      </c>
      <c r="U81" s="5"/>
    </row>
    <row r="82" spans="1:24" s="2" customFormat="1" ht="18" customHeight="1">
      <c r="A82" s="67"/>
      <c r="B82" s="22"/>
      <c r="C82" s="22"/>
      <c r="D82" s="22"/>
      <c r="E82" s="22"/>
      <c r="F82" s="22"/>
      <c r="G82" s="22"/>
      <c r="H82" s="956"/>
      <c r="I82" s="956"/>
      <c r="J82" s="543"/>
      <c r="K82" s="1011" t="s">
        <v>1679</v>
      </c>
      <c r="L82" s="1006" t="s">
        <v>14</v>
      </c>
      <c r="M82" s="987">
        <f>T82/1000</f>
        <v>66000</v>
      </c>
      <c r="N82" s="9"/>
      <c r="O82" s="1306"/>
      <c r="P82" s="39">
        <v>22000000</v>
      </c>
      <c r="Q82" s="6">
        <v>1</v>
      </c>
      <c r="R82" s="6">
        <v>3</v>
      </c>
      <c r="S82" s="6">
        <v>1</v>
      </c>
      <c r="T82" s="45">
        <f>P82*Q82*R82*S82</f>
        <v>66000000</v>
      </c>
      <c r="U82" s="5"/>
      <c r="V82" s="62"/>
      <c r="W82" s="62"/>
      <c r="X82" s="62"/>
    </row>
    <row r="83" spans="1:24" s="2" customFormat="1" ht="18" customHeight="1">
      <c r="A83" s="67"/>
      <c r="B83" s="22"/>
      <c r="C83" s="22"/>
      <c r="D83" s="22"/>
      <c r="E83" s="22"/>
      <c r="F83" s="22"/>
      <c r="G83" s="22"/>
      <c r="H83" s="956"/>
      <c r="I83" s="956"/>
      <c r="J83" s="543"/>
      <c r="K83" s="1085" t="s">
        <v>877</v>
      </c>
      <c r="L83" s="1063" t="s">
        <v>14</v>
      </c>
      <c r="M83" s="987">
        <f>T83/1000</f>
        <v>9600</v>
      </c>
      <c r="N83" s="9"/>
      <c r="O83" s="1306"/>
      <c r="P83" s="39">
        <v>400000</v>
      </c>
      <c r="Q83" s="6">
        <v>2</v>
      </c>
      <c r="R83" s="6">
        <v>1</v>
      </c>
      <c r="S83" s="6">
        <v>12</v>
      </c>
      <c r="T83" s="45">
        <f>P83*Q83*R83*S83</f>
        <v>9600000</v>
      </c>
      <c r="U83" s="5"/>
      <c r="V83" s="62"/>
      <c r="W83" s="62"/>
      <c r="X83" s="62"/>
    </row>
    <row r="84" spans="1:24" s="2" customFormat="1" ht="18" customHeight="1">
      <c r="A84" s="67"/>
      <c r="B84" s="22"/>
      <c r="C84" s="22"/>
      <c r="D84" s="22"/>
      <c r="E84" s="22"/>
      <c r="F84" s="22"/>
      <c r="G84" s="22"/>
      <c r="H84" s="956"/>
      <c r="I84" s="956"/>
      <c r="J84" s="543"/>
      <c r="K84" s="1085" t="s">
        <v>878</v>
      </c>
      <c r="L84" s="1063" t="s">
        <v>14</v>
      </c>
      <c r="M84" s="987">
        <f>T84/1000</f>
        <v>4800</v>
      </c>
      <c r="N84" s="9"/>
      <c r="O84" s="1306"/>
      <c r="P84" s="39">
        <v>400000</v>
      </c>
      <c r="Q84" s="6">
        <v>1</v>
      </c>
      <c r="R84" s="6">
        <v>1</v>
      </c>
      <c r="S84" s="6">
        <v>12</v>
      </c>
      <c r="T84" s="45">
        <f>P84*Q84*R84*S84</f>
        <v>4800000</v>
      </c>
      <c r="U84" s="5"/>
      <c r="V84" s="62"/>
      <c r="W84" s="62"/>
      <c r="X84" s="62"/>
    </row>
    <row r="85" spans="1:24" s="1581" customFormat="1" ht="18" customHeight="1">
      <c r="A85" s="67"/>
      <c r="B85" s="22"/>
      <c r="C85" s="22"/>
      <c r="D85" s="22"/>
      <c r="E85" s="22"/>
      <c r="F85" s="22"/>
      <c r="G85" s="22"/>
      <c r="H85" s="956"/>
      <c r="I85" s="956"/>
      <c r="J85" s="543"/>
      <c r="K85" s="1085" t="s">
        <v>126</v>
      </c>
      <c r="L85" s="1063"/>
      <c r="M85" s="987">
        <f>SUM(M86:M87)</f>
        <v>26400</v>
      </c>
      <c r="N85" s="4"/>
      <c r="O85" s="1306"/>
      <c r="P85" s="63"/>
      <c r="Q85" s="1582"/>
      <c r="R85" s="1582"/>
      <c r="S85" s="1582"/>
      <c r="T85" s="1583">
        <f>SUM(T86:T99)</f>
        <v>109756000</v>
      </c>
      <c r="U85" s="1579"/>
      <c r="V85" s="1580"/>
      <c r="W85" s="1580"/>
      <c r="X85" s="1580"/>
    </row>
    <row r="86" spans="1:24" s="2" customFormat="1" ht="18" customHeight="1">
      <c r="A86" s="67"/>
      <c r="B86" s="22"/>
      <c r="C86" s="22"/>
      <c r="D86" s="22"/>
      <c r="E86" s="22"/>
      <c r="F86" s="22"/>
      <c r="G86" s="22"/>
      <c r="H86" s="956"/>
      <c r="I86" s="956"/>
      <c r="J86" s="543"/>
      <c r="K86" s="1085" t="s">
        <v>1680</v>
      </c>
      <c r="L86" s="1063" t="s">
        <v>14</v>
      </c>
      <c r="M86" s="1004">
        <f t="shared" ref="M86:M99" si="9">T86/1000</f>
        <v>9900</v>
      </c>
      <c r="N86" s="4"/>
      <c r="O86" s="1306"/>
      <c r="P86" s="39">
        <v>3300000</v>
      </c>
      <c r="Q86" s="6">
        <v>1</v>
      </c>
      <c r="R86" s="6">
        <v>3</v>
      </c>
      <c r="S86" s="6">
        <v>1</v>
      </c>
      <c r="T86" s="45">
        <f t="shared" ref="T86:T99" si="10">P86*Q86*R86*S86</f>
        <v>9900000</v>
      </c>
      <c r="U86" s="5"/>
      <c r="V86" s="62"/>
      <c r="W86" s="62"/>
      <c r="X86" s="62"/>
    </row>
    <row r="87" spans="1:24" s="2" customFormat="1" ht="18" customHeight="1">
      <c r="A87" s="67"/>
      <c r="B87" s="22"/>
      <c r="C87" s="22"/>
      <c r="D87" s="22"/>
      <c r="E87" s="22"/>
      <c r="F87" s="22"/>
      <c r="G87" s="22"/>
      <c r="H87" s="956"/>
      <c r="I87" s="956"/>
      <c r="J87" s="543"/>
      <c r="K87" s="1085" t="s">
        <v>1681</v>
      </c>
      <c r="L87" s="1063" t="s">
        <v>14</v>
      </c>
      <c r="M87" s="1004">
        <f t="shared" si="9"/>
        <v>16500</v>
      </c>
      <c r="N87" s="4"/>
      <c r="O87" s="1306"/>
      <c r="P87" s="39">
        <v>5500000</v>
      </c>
      <c r="Q87" s="6">
        <v>1</v>
      </c>
      <c r="R87" s="6">
        <v>3</v>
      </c>
      <c r="S87" s="6">
        <v>1</v>
      </c>
      <c r="T87" s="45">
        <f t="shared" si="10"/>
        <v>16500000</v>
      </c>
      <c r="U87" s="5"/>
      <c r="V87" s="62"/>
      <c r="W87" s="62"/>
      <c r="X87" s="62"/>
    </row>
    <row r="88" spans="1:24" s="2" customFormat="1" ht="18" customHeight="1">
      <c r="A88" s="67"/>
      <c r="B88" s="22"/>
      <c r="C88" s="22"/>
      <c r="D88" s="22"/>
      <c r="E88" s="22"/>
      <c r="F88" s="22"/>
      <c r="G88" s="22"/>
      <c r="H88" s="956"/>
      <c r="I88" s="956"/>
      <c r="J88" s="543"/>
      <c r="K88" s="1011" t="s">
        <v>879</v>
      </c>
      <c r="L88" s="1006" t="s">
        <v>14</v>
      </c>
      <c r="M88" s="987">
        <f t="shared" si="9"/>
        <v>12000</v>
      </c>
      <c r="N88" s="4"/>
      <c r="O88" s="1306"/>
      <c r="P88" s="39">
        <v>12000000</v>
      </c>
      <c r="Q88" s="6">
        <v>1</v>
      </c>
      <c r="R88" s="6">
        <v>1</v>
      </c>
      <c r="S88" s="6">
        <v>1</v>
      </c>
      <c r="T88" s="45">
        <f t="shared" si="10"/>
        <v>12000000</v>
      </c>
      <c r="U88" s="5"/>
      <c r="V88" s="62"/>
      <c r="W88" s="62"/>
      <c r="X88" s="62"/>
    </row>
    <row r="89" spans="1:24" s="2" customFormat="1" ht="18" customHeight="1">
      <c r="A89" s="67"/>
      <c r="B89" s="22"/>
      <c r="C89" s="22"/>
      <c r="D89" s="22"/>
      <c r="E89" s="22"/>
      <c r="F89" s="22"/>
      <c r="G89" s="22"/>
      <c r="H89" s="956"/>
      <c r="I89" s="956"/>
      <c r="J89" s="543"/>
      <c r="K89" s="1011" t="s">
        <v>954</v>
      </c>
      <c r="L89" s="1006"/>
      <c r="M89" s="987">
        <f>SUM(M90:M100)</f>
        <v>71956</v>
      </c>
      <c r="N89" s="4"/>
      <c r="O89" s="1306"/>
      <c r="P89" s="39"/>
      <c r="Q89" s="6"/>
      <c r="R89" s="6"/>
      <c r="S89" s="6"/>
      <c r="T89" s="45"/>
      <c r="U89" s="5"/>
      <c r="V89" s="62"/>
      <c r="W89" s="62"/>
      <c r="X89" s="62"/>
    </row>
    <row r="90" spans="1:24" s="2" customFormat="1" ht="18" customHeight="1">
      <c r="A90" s="67"/>
      <c r="B90" s="22"/>
      <c r="C90" s="22"/>
      <c r="D90" s="22"/>
      <c r="E90" s="22"/>
      <c r="F90" s="22"/>
      <c r="G90" s="22"/>
      <c r="H90" s="956"/>
      <c r="I90" s="956"/>
      <c r="J90" s="543"/>
      <c r="K90" s="1011" t="s">
        <v>960</v>
      </c>
      <c r="L90" s="1006" t="s">
        <v>14</v>
      </c>
      <c r="M90" s="1004">
        <f t="shared" si="9"/>
        <v>840</v>
      </c>
      <c r="N90" s="4"/>
      <c r="O90" s="1306"/>
      <c r="P90" s="1020">
        <v>70000</v>
      </c>
      <c r="Q90" s="1021">
        <v>1</v>
      </c>
      <c r="R90" s="1021">
        <v>1</v>
      </c>
      <c r="S90" s="1021">
        <v>12</v>
      </c>
      <c r="T90" s="1086">
        <f t="shared" si="10"/>
        <v>840000</v>
      </c>
      <c r="U90" s="5"/>
      <c r="V90" s="62"/>
      <c r="W90" s="62"/>
      <c r="X90" s="62"/>
    </row>
    <row r="91" spans="1:24" s="2" customFormat="1" ht="18" customHeight="1">
      <c r="A91" s="67"/>
      <c r="B91" s="22"/>
      <c r="C91" s="22"/>
      <c r="D91" s="22"/>
      <c r="E91" s="22"/>
      <c r="F91" s="22"/>
      <c r="G91" s="22"/>
      <c r="H91" s="956"/>
      <c r="I91" s="956"/>
      <c r="J91" s="543"/>
      <c r="K91" s="1011" t="s">
        <v>955</v>
      </c>
      <c r="L91" s="1006" t="s">
        <v>14</v>
      </c>
      <c r="M91" s="1004">
        <f t="shared" si="9"/>
        <v>1200</v>
      </c>
      <c r="N91" s="4"/>
      <c r="O91" s="1306"/>
      <c r="P91" s="1020">
        <v>300000</v>
      </c>
      <c r="Q91" s="1021">
        <v>1</v>
      </c>
      <c r="R91" s="1021">
        <v>1</v>
      </c>
      <c r="S91" s="1021">
        <v>4</v>
      </c>
      <c r="T91" s="1086">
        <f t="shared" si="10"/>
        <v>1200000</v>
      </c>
      <c r="U91" s="5"/>
      <c r="V91" s="62"/>
      <c r="W91" s="62"/>
      <c r="X91" s="62"/>
    </row>
    <row r="92" spans="1:24" s="2" customFormat="1" ht="18" customHeight="1">
      <c r="A92" s="67"/>
      <c r="B92" s="22"/>
      <c r="C92" s="22"/>
      <c r="D92" s="22"/>
      <c r="E92" s="22"/>
      <c r="F92" s="22"/>
      <c r="G92" s="22"/>
      <c r="H92" s="956"/>
      <c r="I92" s="956"/>
      <c r="J92" s="543"/>
      <c r="K92" s="1011" t="s">
        <v>956</v>
      </c>
      <c r="L92" s="1006" t="s">
        <v>14</v>
      </c>
      <c r="M92" s="1004">
        <f t="shared" si="9"/>
        <v>6600</v>
      </c>
      <c r="N92" s="4"/>
      <c r="O92" s="1306"/>
      <c r="P92" s="1020">
        <v>550000</v>
      </c>
      <c r="Q92" s="1021">
        <v>1</v>
      </c>
      <c r="R92" s="1021">
        <v>1</v>
      </c>
      <c r="S92" s="1021">
        <v>12</v>
      </c>
      <c r="T92" s="1086">
        <f t="shared" si="10"/>
        <v>6600000</v>
      </c>
      <c r="U92" s="5"/>
      <c r="V92" s="62"/>
      <c r="W92" s="62"/>
      <c r="X92" s="62"/>
    </row>
    <row r="93" spans="1:24" s="2" customFormat="1" ht="18" customHeight="1">
      <c r="A93" s="67"/>
      <c r="B93" s="22"/>
      <c r="C93" s="22"/>
      <c r="D93" s="22"/>
      <c r="E93" s="22"/>
      <c r="F93" s="22"/>
      <c r="G93" s="22"/>
      <c r="H93" s="956"/>
      <c r="I93" s="956"/>
      <c r="J93" s="543"/>
      <c r="K93" s="1011" t="s">
        <v>957</v>
      </c>
      <c r="L93" s="1006" t="s">
        <v>14</v>
      </c>
      <c r="M93" s="1004">
        <f>T93/1000</f>
        <v>1400</v>
      </c>
      <c r="N93" s="1087"/>
      <c r="O93" s="1306"/>
      <c r="P93" s="1020">
        <v>1400000</v>
      </c>
      <c r="Q93" s="1021">
        <v>1</v>
      </c>
      <c r="R93" s="1021">
        <v>1</v>
      </c>
      <c r="S93" s="1021">
        <v>1</v>
      </c>
      <c r="T93" s="1086">
        <f t="shared" si="10"/>
        <v>1400000</v>
      </c>
      <c r="U93" s="5"/>
      <c r="V93" s="62"/>
      <c r="W93" s="62"/>
      <c r="X93" s="62"/>
    </row>
    <row r="94" spans="1:24" s="2" customFormat="1" ht="18" customHeight="1">
      <c r="A94" s="67"/>
      <c r="B94" s="22"/>
      <c r="C94" s="22"/>
      <c r="D94" s="22"/>
      <c r="E94" s="22"/>
      <c r="F94" s="22"/>
      <c r="G94" s="22"/>
      <c r="H94" s="956"/>
      <c r="I94" s="956"/>
      <c r="J94" s="543"/>
      <c r="K94" s="1011" t="s">
        <v>958</v>
      </c>
      <c r="L94" s="1006" t="s">
        <v>14</v>
      </c>
      <c r="M94" s="1004">
        <f t="shared" si="9"/>
        <v>10200</v>
      </c>
      <c r="N94" s="1087"/>
      <c r="O94" s="1306"/>
      <c r="P94" s="1020">
        <v>850000</v>
      </c>
      <c r="Q94" s="1021">
        <v>1</v>
      </c>
      <c r="R94" s="1021">
        <v>1</v>
      </c>
      <c r="S94" s="1021">
        <v>12</v>
      </c>
      <c r="T94" s="1086">
        <f t="shared" si="10"/>
        <v>10200000</v>
      </c>
      <c r="U94" s="5"/>
      <c r="V94" s="62"/>
      <c r="W94" s="62"/>
      <c r="X94" s="62"/>
    </row>
    <row r="95" spans="1:24" s="2" customFormat="1" ht="18" customHeight="1">
      <c r="A95" s="67"/>
      <c r="B95" s="22"/>
      <c r="C95" s="22"/>
      <c r="D95" s="22"/>
      <c r="E95" s="22"/>
      <c r="F95" s="22"/>
      <c r="G95" s="22"/>
      <c r="H95" s="956"/>
      <c r="I95" s="956"/>
      <c r="J95" s="543"/>
      <c r="K95" s="1011" t="s">
        <v>959</v>
      </c>
      <c r="L95" s="1006" t="s">
        <v>14</v>
      </c>
      <c r="M95" s="1004">
        <f t="shared" si="9"/>
        <v>5760</v>
      </c>
      <c r="N95" s="1087"/>
      <c r="O95" s="1306"/>
      <c r="P95" s="1020">
        <v>480000</v>
      </c>
      <c r="Q95" s="1021">
        <v>1</v>
      </c>
      <c r="R95" s="1021">
        <v>1</v>
      </c>
      <c r="S95" s="1021">
        <v>12</v>
      </c>
      <c r="T95" s="1086">
        <f t="shared" si="10"/>
        <v>5760000</v>
      </c>
      <c r="U95" s="5"/>
      <c r="V95" s="62"/>
      <c r="W95" s="62"/>
      <c r="X95" s="62"/>
    </row>
    <row r="96" spans="1:24" s="2" customFormat="1" ht="18" customHeight="1">
      <c r="A96" s="67"/>
      <c r="B96" s="22"/>
      <c r="C96" s="22"/>
      <c r="D96" s="22"/>
      <c r="E96" s="22"/>
      <c r="F96" s="22"/>
      <c r="G96" s="22"/>
      <c r="H96" s="956"/>
      <c r="I96" s="956"/>
      <c r="J96" s="543"/>
      <c r="K96" s="1011" t="s">
        <v>961</v>
      </c>
      <c r="L96" s="1006" t="s">
        <v>14</v>
      </c>
      <c r="M96" s="1004">
        <f t="shared" si="9"/>
        <v>4680</v>
      </c>
      <c r="N96" s="4"/>
      <c r="O96" s="1306"/>
      <c r="P96" s="39">
        <v>390000</v>
      </c>
      <c r="Q96" s="6">
        <v>1</v>
      </c>
      <c r="R96" s="6">
        <v>1</v>
      </c>
      <c r="S96" s="6">
        <v>12</v>
      </c>
      <c r="T96" s="45">
        <f t="shared" si="10"/>
        <v>4680000</v>
      </c>
      <c r="U96" s="5"/>
      <c r="V96" s="62"/>
      <c r="W96" s="62"/>
      <c r="X96" s="62"/>
    </row>
    <row r="97" spans="1:16147" s="2" customFormat="1" ht="18" customHeight="1">
      <c r="A97" s="67"/>
      <c r="B97" s="22"/>
      <c r="C97" s="22"/>
      <c r="D97" s="22"/>
      <c r="E97" s="22"/>
      <c r="F97" s="22"/>
      <c r="G97" s="22"/>
      <c r="H97" s="956"/>
      <c r="I97" s="956"/>
      <c r="J97" s="543"/>
      <c r="K97" s="1011" t="s">
        <v>962</v>
      </c>
      <c r="L97" s="1006" t="s">
        <v>14</v>
      </c>
      <c r="M97" s="1004">
        <f t="shared" si="9"/>
        <v>24000</v>
      </c>
      <c r="N97" s="4"/>
      <c r="O97" s="1306"/>
      <c r="P97" s="39">
        <v>2000000</v>
      </c>
      <c r="Q97" s="6">
        <v>1</v>
      </c>
      <c r="R97" s="6">
        <v>1</v>
      </c>
      <c r="S97" s="6">
        <v>12</v>
      </c>
      <c r="T97" s="45">
        <f t="shared" si="10"/>
        <v>24000000</v>
      </c>
      <c r="U97" s="5"/>
      <c r="V97" s="62"/>
      <c r="W97" s="62"/>
      <c r="X97" s="62"/>
    </row>
    <row r="98" spans="1:16147" s="2" customFormat="1" ht="18" customHeight="1">
      <c r="A98" s="67"/>
      <c r="B98" s="22"/>
      <c r="C98" s="22"/>
      <c r="D98" s="22"/>
      <c r="E98" s="22"/>
      <c r="F98" s="22"/>
      <c r="G98" s="22"/>
      <c r="H98" s="956"/>
      <c r="I98" s="956"/>
      <c r="J98" s="543"/>
      <c r="K98" s="1011" t="s">
        <v>963</v>
      </c>
      <c r="L98" s="1006" t="s">
        <v>327</v>
      </c>
      <c r="M98" s="1004">
        <v>11000</v>
      </c>
      <c r="N98" s="4"/>
      <c r="O98" s="1306"/>
      <c r="P98" s="39">
        <v>11000000</v>
      </c>
      <c r="Q98" s="6">
        <v>1</v>
      </c>
      <c r="R98" s="6">
        <v>1</v>
      </c>
      <c r="S98" s="6">
        <v>1</v>
      </c>
      <c r="T98" s="45">
        <f t="shared" si="10"/>
        <v>11000000</v>
      </c>
      <c r="U98" s="5"/>
      <c r="V98" s="62"/>
      <c r="W98" s="62"/>
      <c r="X98" s="62"/>
    </row>
    <row r="99" spans="1:16147" s="2" customFormat="1" ht="18" customHeight="1">
      <c r="A99" s="67"/>
      <c r="B99" s="22"/>
      <c r="C99" s="22"/>
      <c r="D99" s="22"/>
      <c r="E99" s="22"/>
      <c r="F99" s="2401"/>
      <c r="G99" s="22"/>
      <c r="H99" s="952"/>
      <c r="I99" s="952"/>
      <c r="J99" s="543"/>
      <c r="K99" s="1011" t="s">
        <v>964</v>
      </c>
      <c r="L99" s="1006" t="s">
        <v>14</v>
      </c>
      <c r="M99" s="1004">
        <f t="shared" si="9"/>
        <v>5676</v>
      </c>
      <c r="N99" s="10"/>
      <c r="O99" s="1306"/>
      <c r="P99" s="39">
        <v>473000</v>
      </c>
      <c r="Q99" s="6">
        <v>1</v>
      </c>
      <c r="R99" s="6">
        <v>1</v>
      </c>
      <c r="S99" s="6">
        <v>12</v>
      </c>
      <c r="T99" s="45">
        <f t="shared" si="10"/>
        <v>5676000</v>
      </c>
      <c r="U99" s="5"/>
      <c r="V99" s="62"/>
      <c r="W99" s="62"/>
      <c r="X99" s="62"/>
    </row>
    <row r="100" spans="1:16147" s="2" customFormat="1" ht="18" customHeight="1">
      <c r="A100" s="67"/>
      <c r="B100" s="22"/>
      <c r="C100" s="22"/>
      <c r="D100" s="22"/>
      <c r="E100" s="22"/>
      <c r="F100" s="22"/>
      <c r="G100" s="22"/>
      <c r="H100" s="956"/>
      <c r="I100" s="956"/>
      <c r="J100" s="543"/>
      <c r="K100" s="1011" t="s">
        <v>965</v>
      </c>
      <c r="L100" s="1006" t="s">
        <v>14</v>
      </c>
      <c r="M100" s="1004">
        <f>T100/1000</f>
        <v>600</v>
      </c>
      <c r="N100" s="9"/>
      <c r="O100" s="1306"/>
      <c r="P100" s="39">
        <v>100000</v>
      </c>
      <c r="Q100" s="6">
        <v>1</v>
      </c>
      <c r="R100" s="6">
        <v>1</v>
      </c>
      <c r="S100" s="6">
        <v>6</v>
      </c>
      <c r="T100" s="45">
        <f>P100*Q100*R100*S100</f>
        <v>600000</v>
      </c>
      <c r="U100" s="5"/>
      <c r="V100" s="62"/>
      <c r="W100" s="62"/>
      <c r="X100" s="62"/>
    </row>
    <row r="101" spans="1:16147" s="2" customFormat="1" ht="18" customHeight="1">
      <c r="A101" s="67"/>
      <c r="B101" s="22"/>
      <c r="C101" s="22"/>
      <c r="D101" s="22"/>
      <c r="E101" s="22"/>
      <c r="F101" s="22"/>
      <c r="G101" s="22"/>
      <c r="H101" s="956"/>
      <c r="I101" s="956"/>
      <c r="J101" s="543"/>
      <c r="K101" s="1011" t="s">
        <v>101</v>
      </c>
      <c r="L101" s="1006" t="s">
        <v>14</v>
      </c>
      <c r="M101" s="987">
        <f>SUM(M102:M104)</f>
        <v>10066</v>
      </c>
      <c r="N101" s="10"/>
      <c r="O101" s="1306"/>
      <c r="P101" s="39"/>
      <c r="Q101" s="46"/>
      <c r="R101" s="39"/>
      <c r="S101" s="46"/>
      <c r="T101" s="45">
        <f>SUM(T102:T104)</f>
        <v>10066000</v>
      </c>
      <c r="U101" s="47"/>
      <c r="V101" s="45"/>
      <c r="W101" s="62"/>
      <c r="X101" s="62"/>
    </row>
    <row r="102" spans="1:16147" s="2" customFormat="1" ht="18" customHeight="1">
      <c r="A102" s="67"/>
      <c r="B102" s="22"/>
      <c r="C102" s="22"/>
      <c r="D102" s="22"/>
      <c r="E102" s="22"/>
      <c r="F102" s="22"/>
      <c r="G102" s="22"/>
      <c r="H102" s="956"/>
      <c r="I102" s="956"/>
      <c r="J102" s="543"/>
      <c r="K102" s="1011" t="s">
        <v>97</v>
      </c>
      <c r="L102" s="1586" t="s">
        <v>14</v>
      </c>
      <c r="M102" s="1004">
        <f t="shared" ref="M102:M105" si="11">T102/1000</f>
        <v>1775.9999999999998</v>
      </c>
      <c r="N102" s="10"/>
      <c r="O102" s="1306"/>
      <c r="P102" s="39">
        <v>370000000</v>
      </c>
      <c r="Q102" s="46">
        <v>4.7999999999999996E-3</v>
      </c>
      <c r="R102" s="39"/>
      <c r="S102" s="46"/>
      <c r="T102" s="45">
        <f>P102*Q102</f>
        <v>1775999.9999999998</v>
      </c>
      <c r="U102" s="47"/>
      <c r="V102" s="45"/>
      <c r="W102" s="62"/>
      <c r="X102" s="62"/>
    </row>
    <row r="103" spans="1:16147" s="2" customFormat="1" ht="18" customHeight="1">
      <c r="A103" s="67"/>
      <c r="B103" s="22"/>
      <c r="C103" s="22"/>
      <c r="D103" s="22"/>
      <c r="E103" s="22"/>
      <c r="F103" s="22"/>
      <c r="G103" s="22"/>
      <c r="H103" s="956"/>
      <c r="I103" s="956"/>
      <c r="J103" s="21"/>
      <c r="K103" s="1011" t="s">
        <v>98</v>
      </c>
      <c r="L103" s="1586" t="s">
        <v>14</v>
      </c>
      <c r="M103" s="1004">
        <f t="shared" si="11"/>
        <v>7220</v>
      </c>
      <c r="N103" s="10"/>
      <c r="O103" s="1306"/>
      <c r="P103" s="39">
        <v>950000000</v>
      </c>
      <c r="Q103" s="46">
        <v>7.6E-3</v>
      </c>
      <c r="R103" s="39"/>
      <c r="S103" s="46"/>
      <c r="T103" s="45">
        <f>P103*Q103</f>
        <v>7220000</v>
      </c>
      <c r="U103" s="47"/>
      <c r="V103" s="45"/>
      <c r="W103" s="62"/>
      <c r="X103" s="62"/>
    </row>
    <row r="104" spans="1:16147" s="2" customFormat="1" ht="18" customHeight="1">
      <c r="A104" s="67"/>
      <c r="B104" s="22"/>
      <c r="C104" s="22"/>
      <c r="D104" s="22"/>
      <c r="E104" s="22"/>
      <c r="F104" s="22"/>
      <c r="G104" s="22"/>
      <c r="H104" s="956"/>
      <c r="I104" s="956"/>
      <c r="J104" s="21"/>
      <c r="K104" s="1011" t="s">
        <v>96</v>
      </c>
      <c r="L104" s="1586" t="s">
        <v>14</v>
      </c>
      <c r="M104" s="1004">
        <f t="shared" si="11"/>
        <v>1070</v>
      </c>
      <c r="N104" s="10"/>
      <c r="O104" s="1306"/>
      <c r="P104" s="39">
        <v>100000000</v>
      </c>
      <c r="Q104" s="46">
        <v>1.0699999999999999E-2</v>
      </c>
      <c r="R104" s="39"/>
      <c r="S104" s="46"/>
      <c r="T104" s="45">
        <f>P104*Q104</f>
        <v>1070000</v>
      </c>
      <c r="U104" s="47"/>
      <c r="V104" s="45"/>
      <c r="W104" s="62"/>
      <c r="X104" s="62"/>
    </row>
    <row r="105" spans="1:16147" s="2" customFormat="1" ht="18" customHeight="1">
      <c r="A105" s="67"/>
      <c r="B105" s="22"/>
      <c r="C105" s="22"/>
      <c r="D105" s="22"/>
      <c r="E105" s="22"/>
      <c r="F105" s="22"/>
      <c r="G105" s="22"/>
      <c r="H105" s="956"/>
      <c r="I105" s="956"/>
      <c r="J105" s="21"/>
      <c r="K105" s="1011" t="s">
        <v>880</v>
      </c>
      <c r="L105" s="1006" t="s">
        <v>14</v>
      </c>
      <c r="M105" s="987">
        <f t="shared" si="11"/>
        <v>500</v>
      </c>
      <c r="N105" s="9"/>
      <c r="O105" s="1306"/>
      <c r="P105" s="39">
        <v>500000</v>
      </c>
      <c r="Q105" s="6"/>
      <c r="R105" s="6">
        <v>1</v>
      </c>
      <c r="S105" s="6"/>
      <c r="T105" s="45">
        <f>P105*R105</f>
        <v>500000</v>
      </c>
      <c r="U105" s="5"/>
      <c r="V105" s="62"/>
      <c r="W105" s="62"/>
      <c r="X105" s="62"/>
    </row>
    <row r="106" spans="1:16147" s="2" customFormat="1" ht="18" customHeight="1">
      <c r="A106" s="1094"/>
      <c r="B106" s="1095"/>
      <c r="C106" s="1095"/>
      <c r="D106" s="1095"/>
      <c r="E106" s="1095"/>
      <c r="F106" s="1095"/>
      <c r="G106" s="1095"/>
      <c r="H106" s="956"/>
      <c r="I106" s="956"/>
      <c r="J106" s="543"/>
      <c r="K106" s="1096" t="s">
        <v>1470</v>
      </c>
      <c r="L106" s="1097" t="s">
        <v>14</v>
      </c>
      <c r="M106" s="1098">
        <v>7700</v>
      </c>
      <c r="N106" s="9"/>
      <c r="O106" s="1306"/>
      <c r="P106" s="39"/>
      <c r="Q106" s="1099"/>
      <c r="R106" s="1099"/>
      <c r="S106" s="1099"/>
      <c r="T106" s="45"/>
      <c r="U106" s="1100"/>
      <c r="V106" s="1101"/>
      <c r="W106" s="1101"/>
      <c r="X106" s="1101"/>
      <c r="Y106" s="1102"/>
      <c r="Z106" s="1102"/>
      <c r="AA106" s="1102"/>
      <c r="AB106" s="1102"/>
      <c r="AC106" s="1102"/>
      <c r="AD106" s="1102"/>
      <c r="AE106" s="1102"/>
      <c r="AF106" s="1102"/>
      <c r="AG106" s="1102"/>
      <c r="AH106" s="1102"/>
      <c r="AI106" s="1102"/>
      <c r="AJ106" s="1102"/>
      <c r="AK106" s="1102"/>
      <c r="AL106" s="1102"/>
      <c r="AM106" s="1102"/>
      <c r="AN106" s="1102"/>
      <c r="AO106" s="1102"/>
      <c r="AP106" s="1102"/>
      <c r="AQ106" s="1102"/>
      <c r="AR106" s="1102"/>
      <c r="AS106" s="1102"/>
      <c r="AT106" s="1102"/>
      <c r="AU106" s="1102"/>
      <c r="AV106" s="1102"/>
      <c r="AW106" s="1102"/>
      <c r="AX106" s="1102"/>
      <c r="AY106" s="1102"/>
      <c r="AZ106" s="1102"/>
      <c r="BA106" s="1102"/>
      <c r="BB106" s="1102"/>
      <c r="BC106" s="1102"/>
      <c r="BD106" s="1102"/>
      <c r="BE106" s="1102"/>
      <c r="BF106" s="1102"/>
      <c r="BG106" s="1102"/>
      <c r="BH106" s="1102"/>
      <c r="BI106" s="1102"/>
      <c r="BJ106" s="1102"/>
      <c r="BK106" s="1102"/>
      <c r="BL106" s="1102"/>
      <c r="BM106" s="1102"/>
      <c r="BN106" s="1102"/>
      <c r="BO106" s="1102"/>
      <c r="BP106" s="1102"/>
      <c r="BQ106" s="1102"/>
      <c r="BR106" s="1102"/>
      <c r="BS106" s="1102"/>
      <c r="BT106" s="1102"/>
      <c r="BU106" s="1102"/>
      <c r="BV106" s="1102"/>
      <c r="BW106" s="1102"/>
      <c r="BX106" s="1102"/>
      <c r="BY106" s="1102"/>
      <c r="BZ106" s="1102"/>
      <c r="CA106" s="1102"/>
      <c r="CB106" s="1102"/>
      <c r="CC106" s="1102"/>
      <c r="CD106" s="1102"/>
      <c r="CE106" s="1102"/>
      <c r="CF106" s="1102"/>
      <c r="CG106" s="1102"/>
      <c r="CH106" s="1102"/>
      <c r="CI106" s="1102"/>
      <c r="CJ106" s="1102"/>
      <c r="CK106" s="1102"/>
      <c r="CL106" s="1102"/>
      <c r="CM106" s="1102"/>
      <c r="CN106" s="1102"/>
      <c r="CO106" s="1102"/>
      <c r="CP106" s="1102"/>
      <c r="CQ106" s="1102"/>
      <c r="CR106" s="1102"/>
      <c r="CS106" s="1102"/>
      <c r="CT106" s="1102"/>
      <c r="CU106" s="1102"/>
      <c r="CV106" s="1102"/>
      <c r="CW106" s="1102"/>
      <c r="CX106" s="1102"/>
      <c r="CY106" s="1102"/>
      <c r="CZ106" s="1102"/>
      <c r="DA106" s="1102"/>
      <c r="DB106" s="1102"/>
      <c r="DC106" s="1102"/>
      <c r="DD106" s="1102"/>
      <c r="DE106" s="1102"/>
      <c r="DF106" s="1102"/>
      <c r="DG106" s="1102"/>
      <c r="DH106" s="1102"/>
      <c r="DI106" s="1102"/>
      <c r="DJ106" s="1102"/>
      <c r="DK106" s="1102"/>
      <c r="DL106" s="1102"/>
      <c r="DM106" s="1102"/>
      <c r="DN106" s="1102"/>
      <c r="DO106" s="1102"/>
      <c r="DP106" s="1102"/>
      <c r="DQ106" s="1102"/>
      <c r="DR106" s="1102"/>
      <c r="DS106" s="1102"/>
      <c r="DT106" s="1102"/>
      <c r="DU106" s="1102"/>
      <c r="DV106" s="1102"/>
      <c r="DW106" s="1102"/>
      <c r="DX106" s="1102"/>
      <c r="DY106" s="1102"/>
      <c r="DZ106" s="1102"/>
      <c r="EA106" s="1102"/>
      <c r="EB106" s="1102"/>
      <c r="EC106" s="1102"/>
      <c r="ED106" s="1102"/>
      <c r="EE106" s="1102"/>
      <c r="EF106" s="1102"/>
      <c r="EG106" s="1102"/>
      <c r="EH106" s="1102"/>
      <c r="EI106" s="1102"/>
      <c r="EJ106" s="1102"/>
      <c r="EK106" s="1102"/>
      <c r="EL106" s="1102"/>
      <c r="EM106" s="1102"/>
      <c r="EN106" s="1102"/>
      <c r="EO106" s="1102"/>
      <c r="EP106" s="1102"/>
      <c r="EQ106" s="1102"/>
      <c r="ER106" s="1102"/>
      <c r="ES106" s="1102"/>
      <c r="ET106" s="1102"/>
      <c r="EU106" s="1102"/>
      <c r="EV106" s="1102"/>
      <c r="EW106" s="1102"/>
      <c r="EX106" s="1102"/>
      <c r="EY106" s="1102"/>
      <c r="EZ106" s="1102"/>
      <c r="FA106" s="1102"/>
      <c r="FB106" s="1102"/>
      <c r="FC106" s="1102"/>
      <c r="FD106" s="1102"/>
      <c r="FE106" s="1102"/>
      <c r="FF106" s="1102"/>
      <c r="FG106" s="1102"/>
      <c r="FH106" s="1102"/>
      <c r="FI106" s="1102"/>
      <c r="FJ106" s="1102"/>
      <c r="FK106" s="1102"/>
      <c r="FL106" s="1102"/>
      <c r="FM106" s="1102"/>
      <c r="FN106" s="1102"/>
      <c r="FO106" s="1102"/>
      <c r="FP106" s="1102"/>
      <c r="FQ106" s="1102"/>
      <c r="FR106" s="1102"/>
      <c r="FS106" s="1102"/>
      <c r="FT106" s="1102"/>
      <c r="FU106" s="1102"/>
      <c r="FV106" s="1102"/>
      <c r="FW106" s="1102"/>
      <c r="FX106" s="1102"/>
      <c r="FY106" s="1102"/>
      <c r="FZ106" s="1102"/>
      <c r="GA106" s="1102"/>
      <c r="GB106" s="1102"/>
      <c r="GC106" s="1102"/>
      <c r="GD106" s="1102"/>
      <c r="GE106" s="1102"/>
      <c r="GF106" s="1102"/>
      <c r="GG106" s="1102"/>
      <c r="GH106" s="1102"/>
      <c r="GI106" s="1102"/>
      <c r="GJ106" s="1102"/>
      <c r="GK106" s="1102"/>
      <c r="GL106" s="1102"/>
      <c r="GM106" s="1102"/>
      <c r="GN106" s="1102"/>
      <c r="GO106" s="1102"/>
      <c r="GP106" s="1102"/>
      <c r="GQ106" s="1102"/>
      <c r="GR106" s="1102"/>
      <c r="GS106" s="1102"/>
      <c r="GT106" s="1102"/>
      <c r="GU106" s="1102"/>
      <c r="GV106" s="1102"/>
      <c r="GW106" s="1102"/>
      <c r="GX106" s="1102"/>
      <c r="GY106" s="1102"/>
      <c r="GZ106" s="1102"/>
      <c r="HA106" s="1102"/>
      <c r="HB106" s="1102"/>
      <c r="HC106" s="1102"/>
      <c r="HD106" s="1102"/>
      <c r="HE106" s="1102"/>
      <c r="HF106" s="1102"/>
      <c r="HG106" s="1102"/>
      <c r="HH106" s="1102"/>
      <c r="HI106" s="1102"/>
      <c r="HJ106" s="1102"/>
      <c r="HK106" s="1102"/>
      <c r="HL106" s="1102"/>
      <c r="HM106" s="1102"/>
      <c r="HN106" s="1102"/>
      <c r="HO106" s="1102"/>
      <c r="HP106" s="1102"/>
      <c r="HQ106" s="1102"/>
      <c r="HR106" s="1102"/>
      <c r="HS106" s="1102"/>
      <c r="HT106" s="1102"/>
      <c r="HU106" s="1102"/>
      <c r="HV106" s="1102"/>
      <c r="HW106" s="1102"/>
      <c r="HX106" s="1102"/>
      <c r="HY106" s="1102"/>
      <c r="HZ106" s="1102"/>
      <c r="IA106" s="1102"/>
      <c r="IB106" s="1102"/>
      <c r="IC106" s="1102"/>
      <c r="ID106" s="1102"/>
      <c r="IE106" s="1102"/>
      <c r="IF106" s="1102"/>
      <c r="IG106" s="1102"/>
      <c r="IH106" s="1102"/>
      <c r="II106" s="1102"/>
      <c r="IJ106" s="1102"/>
      <c r="IK106" s="1102"/>
      <c r="IL106" s="1102"/>
      <c r="IM106" s="1102"/>
      <c r="IN106" s="1102"/>
      <c r="IO106" s="1102"/>
      <c r="IP106" s="1102"/>
      <c r="IQ106" s="1102"/>
      <c r="IR106" s="1102"/>
      <c r="IS106" s="1102"/>
      <c r="IT106" s="1102"/>
      <c r="IU106" s="1102"/>
      <c r="IV106" s="1102"/>
      <c r="IW106" s="1102"/>
      <c r="IX106" s="1102"/>
      <c r="IY106" s="1102"/>
      <c r="IZ106" s="1102"/>
      <c r="JA106" s="1102"/>
      <c r="JB106" s="1102"/>
      <c r="JC106" s="1102"/>
      <c r="JD106" s="1102"/>
      <c r="JE106" s="1102"/>
      <c r="JF106" s="1102"/>
      <c r="JG106" s="1102"/>
      <c r="JH106" s="1102"/>
      <c r="JI106" s="1102"/>
      <c r="JJ106" s="1102"/>
      <c r="JK106" s="1102"/>
      <c r="JL106" s="1102"/>
      <c r="JM106" s="1102"/>
      <c r="JN106" s="1102"/>
      <c r="JO106" s="1102"/>
      <c r="JP106" s="1102"/>
      <c r="JQ106" s="1102"/>
      <c r="JR106" s="1102"/>
      <c r="JS106" s="1102"/>
      <c r="JT106" s="1102"/>
      <c r="JU106" s="1102"/>
      <c r="JV106" s="1102"/>
      <c r="JW106" s="1102"/>
      <c r="JX106" s="1102"/>
      <c r="JY106" s="1102"/>
      <c r="JZ106" s="1102"/>
      <c r="KA106" s="1102"/>
      <c r="KB106" s="1102"/>
      <c r="KC106" s="1102"/>
      <c r="KD106" s="1102"/>
      <c r="KE106" s="1102"/>
      <c r="KF106" s="1102"/>
      <c r="KG106" s="1102"/>
      <c r="KH106" s="1102"/>
      <c r="KI106" s="1102"/>
      <c r="KJ106" s="1102"/>
      <c r="KK106" s="1102"/>
      <c r="KL106" s="1102"/>
      <c r="KM106" s="1102"/>
      <c r="KN106" s="1102"/>
      <c r="KO106" s="1102"/>
      <c r="KP106" s="1102"/>
      <c r="KQ106" s="1102"/>
      <c r="KR106" s="1102"/>
      <c r="KS106" s="1102"/>
      <c r="KT106" s="1102"/>
      <c r="KU106" s="1102"/>
      <c r="KV106" s="1102"/>
      <c r="KW106" s="1102"/>
      <c r="KX106" s="1102"/>
      <c r="KY106" s="1102"/>
      <c r="KZ106" s="1102"/>
      <c r="LA106" s="1102"/>
      <c r="LB106" s="1102"/>
      <c r="LC106" s="1102"/>
      <c r="LD106" s="1102"/>
      <c r="LE106" s="1102"/>
      <c r="LF106" s="1102"/>
      <c r="LG106" s="1102"/>
      <c r="LH106" s="1102"/>
      <c r="LI106" s="1102"/>
      <c r="LJ106" s="1102"/>
      <c r="LK106" s="1102"/>
      <c r="LL106" s="1102"/>
      <c r="LM106" s="1102"/>
      <c r="LN106" s="1102"/>
      <c r="LO106" s="1102"/>
      <c r="LP106" s="1102"/>
      <c r="LQ106" s="1102"/>
      <c r="LR106" s="1102"/>
      <c r="LS106" s="1102"/>
      <c r="LT106" s="1102"/>
      <c r="LU106" s="1102"/>
      <c r="LV106" s="1102"/>
      <c r="LW106" s="1102"/>
      <c r="LX106" s="1102"/>
      <c r="LY106" s="1102"/>
      <c r="LZ106" s="1102"/>
      <c r="MA106" s="1102"/>
      <c r="MB106" s="1102"/>
      <c r="MC106" s="1102"/>
      <c r="MD106" s="1102"/>
      <c r="ME106" s="1102"/>
      <c r="MF106" s="1102"/>
      <c r="MG106" s="1102"/>
      <c r="MH106" s="1102"/>
      <c r="MI106" s="1102"/>
      <c r="MJ106" s="1102"/>
      <c r="MK106" s="1102"/>
      <c r="ML106" s="1102"/>
      <c r="MM106" s="1102"/>
      <c r="MN106" s="1102"/>
      <c r="MO106" s="1102"/>
      <c r="MP106" s="1102"/>
      <c r="MQ106" s="1102"/>
      <c r="MR106" s="1102"/>
      <c r="MS106" s="1102"/>
      <c r="MT106" s="1102"/>
      <c r="MU106" s="1102"/>
      <c r="MV106" s="1102"/>
      <c r="MW106" s="1102"/>
      <c r="MX106" s="1102"/>
      <c r="MY106" s="1102"/>
      <c r="MZ106" s="1102"/>
      <c r="NA106" s="1102"/>
      <c r="NB106" s="1102"/>
      <c r="NC106" s="1102"/>
      <c r="ND106" s="1102"/>
      <c r="NE106" s="1102"/>
      <c r="NF106" s="1102"/>
      <c r="NG106" s="1102"/>
      <c r="NH106" s="1102"/>
      <c r="NI106" s="1102"/>
      <c r="NJ106" s="1102"/>
      <c r="NK106" s="1102"/>
      <c r="NL106" s="1102"/>
      <c r="NM106" s="1102"/>
      <c r="NN106" s="1102"/>
      <c r="NO106" s="1102"/>
      <c r="NP106" s="1102"/>
      <c r="NQ106" s="1102"/>
      <c r="NR106" s="1102"/>
      <c r="NS106" s="1102"/>
      <c r="NT106" s="1102"/>
      <c r="NU106" s="1102"/>
      <c r="NV106" s="1102"/>
      <c r="NW106" s="1102"/>
      <c r="NX106" s="1102"/>
      <c r="NY106" s="1102"/>
      <c r="NZ106" s="1102"/>
      <c r="OA106" s="1102"/>
      <c r="OB106" s="1102"/>
      <c r="OC106" s="1102"/>
      <c r="OD106" s="1102"/>
      <c r="OE106" s="1102"/>
      <c r="OF106" s="1102"/>
      <c r="OG106" s="1102"/>
      <c r="OH106" s="1102"/>
      <c r="OI106" s="1102"/>
      <c r="OJ106" s="1102"/>
      <c r="OK106" s="1102"/>
      <c r="OL106" s="1102"/>
      <c r="OM106" s="1102"/>
      <c r="ON106" s="1102"/>
      <c r="OO106" s="1102"/>
      <c r="OP106" s="1102"/>
      <c r="OQ106" s="1102"/>
      <c r="OR106" s="1102"/>
      <c r="OS106" s="1102"/>
      <c r="OT106" s="1102"/>
      <c r="OU106" s="1102"/>
      <c r="OV106" s="1102"/>
      <c r="OW106" s="1102"/>
      <c r="OX106" s="1102"/>
      <c r="OY106" s="1102"/>
      <c r="OZ106" s="1102"/>
      <c r="PA106" s="1102"/>
      <c r="PB106" s="1102"/>
      <c r="PC106" s="1102"/>
      <c r="PD106" s="1102"/>
      <c r="PE106" s="1102"/>
      <c r="PF106" s="1102"/>
      <c r="PG106" s="1102"/>
      <c r="PH106" s="1102"/>
      <c r="PI106" s="1102"/>
      <c r="PJ106" s="1102"/>
      <c r="PK106" s="1102"/>
      <c r="PL106" s="1102"/>
      <c r="PM106" s="1102"/>
      <c r="PN106" s="1102"/>
      <c r="PO106" s="1102"/>
      <c r="PP106" s="1102"/>
      <c r="PQ106" s="1102"/>
      <c r="PR106" s="1102"/>
      <c r="PS106" s="1102"/>
      <c r="PT106" s="1102"/>
      <c r="PU106" s="1102"/>
      <c r="PV106" s="1102"/>
      <c r="PW106" s="1102"/>
      <c r="PX106" s="1102"/>
      <c r="PY106" s="1102"/>
      <c r="PZ106" s="1102"/>
      <c r="QA106" s="1102"/>
      <c r="QB106" s="1102"/>
      <c r="QC106" s="1102"/>
      <c r="QD106" s="1102"/>
      <c r="QE106" s="1102"/>
      <c r="QF106" s="1102"/>
      <c r="QG106" s="1102"/>
      <c r="QH106" s="1102"/>
      <c r="QI106" s="1102"/>
      <c r="QJ106" s="1102"/>
      <c r="QK106" s="1102"/>
      <c r="QL106" s="1102"/>
      <c r="QM106" s="1102"/>
      <c r="QN106" s="1102"/>
      <c r="QO106" s="1102"/>
      <c r="QP106" s="1102"/>
      <c r="QQ106" s="1102"/>
      <c r="QR106" s="1102"/>
      <c r="QS106" s="1102"/>
      <c r="QT106" s="1102"/>
      <c r="QU106" s="1102"/>
      <c r="QV106" s="1102"/>
      <c r="QW106" s="1102"/>
      <c r="QX106" s="1102"/>
      <c r="QY106" s="1102"/>
      <c r="QZ106" s="1102"/>
      <c r="RA106" s="1102"/>
      <c r="RB106" s="1102"/>
      <c r="RC106" s="1102"/>
      <c r="RD106" s="1102"/>
      <c r="RE106" s="1102"/>
      <c r="RF106" s="1102"/>
      <c r="RG106" s="1102"/>
      <c r="RH106" s="1102"/>
      <c r="RI106" s="1102"/>
      <c r="RJ106" s="1102"/>
      <c r="RK106" s="1102"/>
      <c r="RL106" s="1102"/>
      <c r="RM106" s="1102"/>
      <c r="RN106" s="1102"/>
      <c r="RO106" s="1102"/>
      <c r="RP106" s="1102"/>
      <c r="RQ106" s="1102"/>
      <c r="RR106" s="1102"/>
      <c r="RS106" s="1102"/>
      <c r="RT106" s="1102"/>
      <c r="RU106" s="1102"/>
      <c r="RV106" s="1102"/>
      <c r="RW106" s="1102"/>
      <c r="RX106" s="1102"/>
      <c r="RY106" s="1102"/>
      <c r="RZ106" s="1102"/>
      <c r="SA106" s="1102"/>
      <c r="SB106" s="1102"/>
      <c r="SC106" s="1102"/>
      <c r="SD106" s="1102"/>
      <c r="SE106" s="1102"/>
      <c r="SF106" s="1102"/>
      <c r="SG106" s="1102"/>
      <c r="SH106" s="1102"/>
      <c r="SI106" s="1102"/>
      <c r="SJ106" s="1102"/>
      <c r="SK106" s="1102"/>
      <c r="SL106" s="1102"/>
      <c r="SM106" s="1102"/>
      <c r="SN106" s="1102"/>
      <c r="SO106" s="1102"/>
      <c r="SP106" s="1102"/>
      <c r="SQ106" s="1102"/>
      <c r="SR106" s="1102"/>
      <c r="SS106" s="1102"/>
      <c r="ST106" s="1102"/>
      <c r="SU106" s="1102"/>
      <c r="SV106" s="1102"/>
      <c r="SW106" s="1102"/>
      <c r="SX106" s="1102"/>
      <c r="SY106" s="1102"/>
      <c r="SZ106" s="1102"/>
      <c r="TA106" s="1102"/>
      <c r="TB106" s="1102"/>
      <c r="TC106" s="1102"/>
      <c r="TD106" s="1102"/>
      <c r="TE106" s="1102"/>
      <c r="TF106" s="1102"/>
      <c r="TG106" s="1102"/>
      <c r="TH106" s="1102"/>
      <c r="TI106" s="1102"/>
      <c r="TJ106" s="1102"/>
      <c r="TK106" s="1102"/>
      <c r="TL106" s="1102"/>
      <c r="TM106" s="1102"/>
      <c r="TN106" s="1102"/>
      <c r="TO106" s="1102"/>
      <c r="TP106" s="1102"/>
      <c r="TQ106" s="1102"/>
      <c r="TR106" s="1102"/>
      <c r="TS106" s="1102"/>
      <c r="TT106" s="1102"/>
      <c r="TU106" s="1102"/>
      <c r="TV106" s="1102"/>
      <c r="TW106" s="1102"/>
      <c r="TX106" s="1102"/>
      <c r="TY106" s="1102"/>
      <c r="TZ106" s="1102"/>
      <c r="UA106" s="1102"/>
      <c r="UB106" s="1102"/>
      <c r="UC106" s="1102"/>
      <c r="UD106" s="1102"/>
      <c r="UE106" s="1102"/>
      <c r="UF106" s="1102"/>
      <c r="UG106" s="1102"/>
      <c r="UH106" s="1102"/>
      <c r="UI106" s="1102"/>
      <c r="UJ106" s="1102"/>
      <c r="UK106" s="1102"/>
      <c r="UL106" s="1102"/>
      <c r="UM106" s="1102"/>
      <c r="UN106" s="1102"/>
      <c r="UO106" s="1102"/>
      <c r="UP106" s="1102"/>
      <c r="UQ106" s="1102"/>
      <c r="UR106" s="1102"/>
      <c r="US106" s="1102"/>
      <c r="UT106" s="1102"/>
      <c r="UU106" s="1102"/>
      <c r="UV106" s="1102"/>
      <c r="UW106" s="1102"/>
      <c r="UX106" s="1102"/>
      <c r="UY106" s="1102"/>
      <c r="UZ106" s="1102"/>
      <c r="VA106" s="1102"/>
      <c r="VB106" s="1102"/>
      <c r="VC106" s="1102"/>
      <c r="VD106" s="1102"/>
      <c r="VE106" s="1102"/>
      <c r="VF106" s="1102"/>
      <c r="VG106" s="1102"/>
      <c r="VH106" s="1102"/>
      <c r="VI106" s="1102"/>
      <c r="VJ106" s="1102"/>
      <c r="VK106" s="1102"/>
      <c r="VL106" s="1102"/>
      <c r="VM106" s="1102"/>
      <c r="VN106" s="1102"/>
      <c r="VO106" s="1102"/>
      <c r="VP106" s="1102"/>
      <c r="VQ106" s="1102"/>
      <c r="VR106" s="1102"/>
      <c r="VS106" s="1102"/>
      <c r="VT106" s="1102"/>
      <c r="VU106" s="1102"/>
      <c r="VV106" s="1102"/>
      <c r="VW106" s="1102"/>
      <c r="VX106" s="1102"/>
      <c r="VY106" s="1102"/>
      <c r="VZ106" s="1102"/>
      <c r="WA106" s="1102"/>
      <c r="WB106" s="1102"/>
      <c r="WC106" s="1102"/>
      <c r="WD106" s="1102"/>
      <c r="WE106" s="1102"/>
      <c r="WF106" s="1102"/>
      <c r="WG106" s="1102"/>
      <c r="WH106" s="1102"/>
      <c r="WI106" s="1102"/>
      <c r="WJ106" s="1102"/>
      <c r="WK106" s="1102"/>
      <c r="WL106" s="1102"/>
      <c r="WM106" s="1102"/>
      <c r="WN106" s="1102"/>
      <c r="WO106" s="1102"/>
      <c r="WP106" s="1102"/>
      <c r="WQ106" s="1102"/>
      <c r="WR106" s="1102"/>
      <c r="WS106" s="1102"/>
      <c r="WT106" s="1102"/>
      <c r="WU106" s="1102"/>
      <c r="WV106" s="1102"/>
      <c r="WW106" s="1102"/>
      <c r="WX106" s="1102"/>
      <c r="WY106" s="1102"/>
      <c r="WZ106" s="1102"/>
      <c r="XA106" s="1102"/>
      <c r="XB106" s="1102"/>
      <c r="XC106" s="1102"/>
      <c r="XD106" s="1102"/>
      <c r="XE106" s="1102"/>
      <c r="XF106" s="1102"/>
      <c r="XG106" s="1102"/>
      <c r="XH106" s="1102"/>
      <c r="XI106" s="1102"/>
      <c r="XJ106" s="1102"/>
      <c r="XK106" s="1102"/>
      <c r="XL106" s="1102"/>
      <c r="XM106" s="1102"/>
      <c r="XN106" s="1102"/>
      <c r="XO106" s="1102"/>
      <c r="XP106" s="1102"/>
      <c r="XQ106" s="1102"/>
      <c r="XR106" s="1102"/>
      <c r="XS106" s="1102"/>
      <c r="XT106" s="1102"/>
      <c r="XU106" s="1102"/>
      <c r="XV106" s="1102"/>
      <c r="XW106" s="1102"/>
      <c r="XX106" s="1102"/>
      <c r="XY106" s="1102"/>
      <c r="XZ106" s="1102"/>
      <c r="YA106" s="1102"/>
      <c r="YB106" s="1102"/>
      <c r="YC106" s="1102"/>
      <c r="YD106" s="1102"/>
      <c r="YE106" s="1102"/>
      <c r="YF106" s="1102"/>
      <c r="YG106" s="1102"/>
      <c r="YH106" s="1102"/>
      <c r="YI106" s="1102"/>
      <c r="YJ106" s="1102"/>
      <c r="YK106" s="1102"/>
      <c r="YL106" s="1102"/>
      <c r="YM106" s="1102"/>
      <c r="YN106" s="1102"/>
      <c r="YO106" s="1102"/>
      <c r="YP106" s="1102"/>
      <c r="YQ106" s="1102"/>
      <c r="YR106" s="1102"/>
      <c r="YS106" s="1102"/>
      <c r="YT106" s="1102"/>
      <c r="YU106" s="1102"/>
      <c r="YV106" s="1102"/>
      <c r="YW106" s="1102"/>
      <c r="YX106" s="1102"/>
      <c r="YY106" s="1102"/>
      <c r="YZ106" s="1102"/>
      <c r="ZA106" s="1102"/>
      <c r="ZB106" s="1102"/>
      <c r="ZC106" s="1102"/>
      <c r="ZD106" s="1102"/>
      <c r="ZE106" s="1102"/>
      <c r="ZF106" s="1102"/>
      <c r="ZG106" s="1102"/>
      <c r="ZH106" s="1102"/>
      <c r="ZI106" s="1102"/>
      <c r="ZJ106" s="1102"/>
      <c r="ZK106" s="1102"/>
      <c r="ZL106" s="1102"/>
      <c r="ZM106" s="1102"/>
      <c r="ZN106" s="1102"/>
      <c r="ZO106" s="1102"/>
      <c r="ZP106" s="1102"/>
      <c r="ZQ106" s="1102"/>
      <c r="ZR106" s="1102"/>
      <c r="ZS106" s="1102"/>
      <c r="ZT106" s="1102"/>
      <c r="ZU106" s="1102"/>
      <c r="ZV106" s="1102"/>
      <c r="ZW106" s="1102"/>
      <c r="ZX106" s="1102"/>
      <c r="ZY106" s="1102"/>
      <c r="ZZ106" s="1102"/>
      <c r="AAA106" s="1102"/>
      <c r="AAB106" s="1102"/>
      <c r="AAC106" s="1102"/>
      <c r="AAD106" s="1102"/>
      <c r="AAE106" s="1102"/>
      <c r="AAF106" s="1102"/>
      <c r="AAG106" s="1102"/>
      <c r="AAH106" s="1102"/>
      <c r="AAI106" s="1102"/>
      <c r="AAJ106" s="1102"/>
      <c r="AAK106" s="1102"/>
      <c r="AAL106" s="1102"/>
      <c r="AAM106" s="1102"/>
      <c r="AAN106" s="1102"/>
      <c r="AAO106" s="1102"/>
      <c r="AAP106" s="1102"/>
      <c r="AAQ106" s="1102"/>
      <c r="AAR106" s="1102"/>
      <c r="AAS106" s="1102"/>
      <c r="AAT106" s="1102"/>
      <c r="AAU106" s="1102"/>
      <c r="AAV106" s="1102"/>
      <c r="AAW106" s="1102"/>
      <c r="AAX106" s="1102"/>
      <c r="AAY106" s="1102"/>
      <c r="AAZ106" s="1102"/>
      <c r="ABA106" s="1102"/>
      <c r="ABB106" s="1102"/>
      <c r="ABC106" s="1102"/>
      <c r="ABD106" s="1102"/>
      <c r="ABE106" s="1102"/>
      <c r="ABF106" s="1102"/>
      <c r="ABG106" s="1102"/>
      <c r="ABH106" s="1102"/>
      <c r="ABI106" s="1102"/>
      <c r="ABJ106" s="1102"/>
      <c r="ABK106" s="1102"/>
      <c r="ABL106" s="1102"/>
      <c r="ABM106" s="1102"/>
      <c r="ABN106" s="1102"/>
      <c r="ABO106" s="1102"/>
      <c r="ABP106" s="1102"/>
      <c r="ABQ106" s="1102"/>
      <c r="ABR106" s="1102"/>
      <c r="ABS106" s="1102"/>
      <c r="ABT106" s="1102"/>
      <c r="ABU106" s="1102"/>
      <c r="ABV106" s="1102"/>
      <c r="ABW106" s="1102"/>
      <c r="ABX106" s="1102"/>
      <c r="ABY106" s="1102"/>
      <c r="ABZ106" s="1102"/>
      <c r="ACA106" s="1102"/>
      <c r="ACB106" s="1102"/>
      <c r="ACC106" s="1102"/>
      <c r="ACD106" s="1102"/>
      <c r="ACE106" s="1102"/>
      <c r="ACF106" s="1102"/>
      <c r="ACG106" s="1102"/>
      <c r="ACH106" s="1102"/>
      <c r="ACI106" s="1102"/>
      <c r="ACJ106" s="1102"/>
      <c r="ACK106" s="1102"/>
      <c r="ACL106" s="1102"/>
      <c r="ACM106" s="1102"/>
      <c r="ACN106" s="1102"/>
      <c r="ACO106" s="1102"/>
      <c r="ACP106" s="1102"/>
      <c r="ACQ106" s="1102"/>
      <c r="ACR106" s="1102"/>
      <c r="ACS106" s="1102"/>
      <c r="ACT106" s="1102"/>
      <c r="ACU106" s="1102"/>
      <c r="ACV106" s="1102"/>
      <c r="ACW106" s="1102"/>
      <c r="ACX106" s="1102"/>
      <c r="ACY106" s="1102"/>
      <c r="ACZ106" s="1102"/>
      <c r="ADA106" s="1102"/>
      <c r="ADB106" s="1102"/>
      <c r="ADC106" s="1102"/>
      <c r="ADD106" s="1102"/>
      <c r="ADE106" s="1102"/>
      <c r="ADF106" s="1102"/>
      <c r="ADG106" s="1102"/>
      <c r="ADH106" s="1102"/>
      <c r="ADI106" s="1102"/>
      <c r="ADJ106" s="1102"/>
      <c r="ADK106" s="1102"/>
      <c r="ADL106" s="1102"/>
      <c r="ADM106" s="1102"/>
      <c r="ADN106" s="1102"/>
      <c r="ADO106" s="1102"/>
      <c r="ADP106" s="1102"/>
      <c r="ADQ106" s="1102"/>
      <c r="ADR106" s="1102"/>
      <c r="ADS106" s="1102"/>
      <c r="ADT106" s="1102"/>
      <c r="ADU106" s="1102"/>
      <c r="ADV106" s="1102"/>
      <c r="ADW106" s="1102"/>
      <c r="ADX106" s="1102"/>
      <c r="ADY106" s="1102"/>
      <c r="ADZ106" s="1102"/>
      <c r="AEA106" s="1102"/>
      <c r="AEB106" s="1102"/>
      <c r="AEC106" s="1102"/>
      <c r="AED106" s="1102"/>
      <c r="AEE106" s="1102"/>
      <c r="AEF106" s="1102"/>
      <c r="AEG106" s="1102"/>
      <c r="AEH106" s="1102"/>
      <c r="AEI106" s="1102"/>
      <c r="AEJ106" s="1102"/>
      <c r="AEK106" s="1102"/>
      <c r="AEL106" s="1102"/>
      <c r="AEM106" s="1102"/>
      <c r="AEN106" s="1102"/>
      <c r="AEO106" s="1102"/>
      <c r="AEP106" s="1102"/>
      <c r="AEQ106" s="1102"/>
      <c r="AER106" s="1102"/>
      <c r="AES106" s="1102"/>
      <c r="AET106" s="1102"/>
      <c r="AEU106" s="1102"/>
      <c r="AEV106" s="1102"/>
      <c r="AEW106" s="1102"/>
      <c r="AEX106" s="1102"/>
      <c r="AEY106" s="1102"/>
      <c r="AEZ106" s="1102"/>
      <c r="AFA106" s="1102"/>
      <c r="AFB106" s="1102"/>
      <c r="AFC106" s="1102"/>
      <c r="AFD106" s="1102"/>
      <c r="AFE106" s="1102"/>
      <c r="AFF106" s="1102"/>
      <c r="AFG106" s="1102"/>
      <c r="AFH106" s="1102"/>
      <c r="AFI106" s="1102"/>
      <c r="AFJ106" s="1102"/>
      <c r="AFK106" s="1102"/>
      <c r="AFL106" s="1102"/>
      <c r="AFM106" s="1102"/>
      <c r="AFN106" s="1102"/>
      <c r="AFO106" s="1102"/>
      <c r="AFP106" s="1102"/>
      <c r="AFQ106" s="1102"/>
      <c r="AFR106" s="1102"/>
      <c r="AFS106" s="1102"/>
      <c r="AFT106" s="1102"/>
      <c r="AFU106" s="1102"/>
      <c r="AFV106" s="1102"/>
      <c r="AFW106" s="1102"/>
      <c r="AFX106" s="1102"/>
      <c r="AFY106" s="1102"/>
      <c r="AFZ106" s="1102"/>
      <c r="AGA106" s="1102"/>
      <c r="AGB106" s="1102"/>
      <c r="AGC106" s="1102"/>
      <c r="AGD106" s="1102"/>
      <c r="AGE106" s="1102"/>
      <c r="AGF106" s="1102"/>
      <c r="AGG106" s="1102"/>
      <c r="AGH106" s="1102"/>
      <c r="AGI106" s="1102"/>
      <c r="AGJ106" s="1102"/>
      <c r="AGK106" s="1102"/>
      <c r="AGL106" s="1102"/>
      <c r="AGM106" s="1102"/>
      <c r="AGN106" s="1102"/>
      <c r="AGO106" s="1102"/>
      <c r="AGP106" s="1102"/>
      <c r="AGQ106" s="1102"/>
      <c r="AGR106" s="1102"/>
      <c r="AGS106" s="1102"/>
      <c r="AGT106" s="1102"/>
      <c r="AGU106" s="1102"/>
      <c r="AGV106" s="1102"/>
      <c r="AGW106" s="1102"/>
      <c r="AGX106" s="1102"/>
      <c r="AGY106" s="1102"/>
      <c r="AGZ106" s="1102"/>
      <c r="AHA106" s="1102"/>
      <c r="AHB106" s="1102"/>
      <c r="AHC106" s="1102"/>
      <c r="AHD106" s="1102"/>
      <c r="AHE106" s="1102"/>
      <c r="AHF106" s="1102"/>
      <c r="AHG106" s="1102"/>
      <c r="AHH106" s="1102"/>
      <c r="AHI106" s="1102"/>
      <c r="AHJ106" s="1102"/>
      <c r="AHK106" s="1102"/>
      <c r="AHL106" s="1102"/>
      <c r="AHM106" s="1102"/>
      <c r="AHN106" s="1102"/>
      <c r="AHO106" s="1102"/>
      <c r="AHP106" s="1102"/>
      <c r="AHQ106" s="1102"/>
      <c r="AHR106" s="1102"/>
      <c r="AHS106" s="1102"/>
      <c r="AHT106" s="1102"/>
      <c r="AHU106" s="1102"/>
      <c r="AHV106" s="1102"/>
      <c r="AHW106" s="1102"/>
      <c r="AHX106" s="1102"/>
      <c r="AHY106" s="1102"/>
      <c r="AHZ106" s="1102"/>
      <c r="AIA106" s="1102"/>
      <c r="AIB106" s="1102"/>
      <c r="AIC106" s="1102"/>
      <c r="AID106" s="1102"/>
      <c r="AIE106" s="1102"/>
      <c r="AIF106" s="1102"/>
      <c r="AIG106" s="1102"/>
      <c r="AIH106" s="1102"/>
      <c r="AII106" s="1102"/>
      <c r="AIJ106" s="1102"/>
      <c r="AIK106" s="1102"/>
      <c r="AIL106" s="1102"/>
      <c r="AIM106" s="1102"/>
      <c r="AIN106" s="1102"/>
      <c r="AIO106" s="1102"/>
      <c r="AIP106" s="1102"/>
      <c r="AIQ106" s="1102"/>
      <c r="AIR106" s="1102"/>
      <c r="AIS106" s="1102"/>
      <c r="AIT106" s="1102"/>
      <c r="AIU106" s="1102"/>
      <c r="AIV106" s="1102"/>
      <c r="AIW106" s="1102"/>
      <c r="AIX106" s="1102"/>
      <c r="AIY106" s="1102"/>
      <c r="AIZ106" s="1102"/>
      <c r="AJA106" s="1102"/>
      <c r="AJB106" s="1102"/>
      <c r="AJC106" s="1102"/>
      <c r="AJD106" s="1102"/>
      <c r="AJE106" s="1102"/>
      <c r="AJF106" s="1102"/>
      <c r="AJG106" s="1102"/>
      <c r="AJH106" s="1102"/>
      <c r="AJI106" s="1102"/>
      <c r="AJJ106" s="1102"/>
      <c r="AJK106" s="1102"/>
      <c r="AJL106" s="1102"/>
      <c r="AJM106" s="1102"/>
      <c r="AJN106" s="1102"/>
      <c r="AJO106" s="1102"/>
      <c r="AJP106" s="1102"/>
      <c r="AJQ106" s="1102"/>
      <c r="AJR106" s="1102"/>
      <c r="AJS106" s="1102"/>
      <c r="AJT106" s="1102"/>
      <c r="AJU106" s="1102"/>
      <c r="AJV106" s="1102"/>
      <c r="AJW106" s="1102"/>
      <c r="AJX106" s="1102"/>
      <c r="AJY106" s="1102"/>
      <c r="AJZ106" s="1102"/>
      <c r="AKA106" s="1102"/>
      <c r="AKB106" s="1102"/>
      <c r="AKC106" s="1102"/>
      <c r="AKD106" s="1102"/>
      <c r="AKE106" s="1102"/>
      <c r="AKF106" s="1102"/>
      <c r="AKG106" s="1102"/>
      <c r="AKH106" s="1102"/>
      <c r="AKI106" s="1102"/>
      <c r="AKJ106" s="1102"/>
      <c r="AKK106" s="1102"/>
      <c r="AKL106" s="1102"/>
      <c r="AKM106" s="1102"/>
      <c r="AKN106" s="1102"/>
      <c r="AKO106" s="1102"/>
      <c r="AKP106" s="1102"/>
      <c r="AKQ106" s="1102"/>
      <c r="AKR106" s="1102"/>
      <c r="AKS106" s="1102"/>
      <c r="AKT106" s="1102"/>
      <c r="AKU106" s="1102"/>
      <c r="AKV106" s="1102"/>
      <c r="AKW106" s="1102"/>
      <c r="AKX106" s="1102"/>
      <c r="AKY106" s="1102"/>
      <c r="AKZ106" s="1102"/>
      <c r="ALA106" s="1102"/>
      <c r="ALB106" s="1102"/>
      <c r="ALC106" s="1102"/>
      <c r="ALD106" s="1102"/>
      <c r="ALE106" s="1102"/>
      <c r="ALF106" s="1102"/>
      <c r="ALG106" s="1102"/>
      <c r="ALH106" s="1102"/>
      <c r="ALI106" s="1102"/>
      <c r="ALJ106" s="1102"/>
      <c r="ALK106" s="1102"/>
      <c r="ALL106" s="1102"/>
      <c r="ALM106" s="1102"/>
      <c r="ALN106" s="1102"/>
      <c r="ALO106" s="1102"/>
      <c r="ALP106" s="1102"/>
      <c r="ALQ106" s="1102"/>
      <c r="ALR106" s="1102"/>
      <c r="ALS106" s="1102"/>
      <c r="ALT106" s="1102"/>
      <c r="ALU106" s="1102"/>
      <c r="ALV106" s="1102"/>
      <c r="ALW106" s="1102"/>
      <c r="ALX106" s="1102"/>
      <c r="ALY106" s="1102"/>
      <c r="ALZ106" s="1102"/>
      <c r="AMA106" s="1102"/>
      <c r="AMB106" s="1102"/>
      <c r="AMC106" s="1102"/>
      <c r="AMD106" s="1102"/>
      <c r="AME106" s="1102"/>
      <c r="AMF106" s="1102"/>
      <c r="AMG106" s="1102"/>
      <c r="AMH106" s="1102"/>
      <c r="AMI106" s="1102"/>
      <c r="AMJ106" s="1102"/>
      <c r="AMK106" s="1102"/>
      <c r="AML106" s="1102"/>
      <c r="AMM106" s="1102"/>
      <c r="AMN106" s="1102"/>
      <c r="AMO106" s="1102"/>
      <c r="AMP106" s="1102"/>
      <c r="AMQ106" s="1102"/>
      <c r="AMR106" s="1102"/>
      <c r="AMS106" s="1102"/>
      <c r="AMT106" s="1102"/>
      <c r="AMU106" s="1102"/>
      <c r="AMV106" s="1102"/>
      <c r="AMW106" s="1102"/>
      <c r="AMX106" s="1102"/>
      <c r="AMY106" s="1102"/>
      <c r="AMZ106" s="1102"/>
      <c r="ANA106" s="1102"/>
      <c r="ANB106" s="1102"/>
      <c r="ANC106" s="1102"/>
      <c r="AND106" s="1102"/>
      <c r="ANE106" s="1102"/>
      <c r="ANF106" s="1102"/>
      <c r="ANG106" s="1102"/>
      <c r="ANH106" s="1102"/>
      <c r="ANI106" s="1102"/>
      <c r="ANJ106" s="1102"/>
      <c r="ANK106" s="1102"/>
      <c r="ANL106" s="1102"/>
      <c r="ANM106" s="1102"/>
      <c r="ANN106" s="1102"/>
      <c r="ANO106" s="1102"/>
      <c r="ANP106" s="1102"/>
      <c r="ANQ106" s="1102"/>
      <c r="ANR106" s="1102"/>
      <c r="ANS106" s="1102"/>
      <c r="ANT106" s="1102"/>
      <c r="ANU106" s="1102"/>
      <c r="ANV106" s="1102"/>
      <c r="ANW106" s="1102"/>
      <c r="ANX106" s="1102"/>
      <c r="ANY106" s="1102"/>
      <c r="ANZ106" s="1102"/>
      <c r="AOA106" s="1102"/>
      <c r="AOB106" s="1102"/>
      <c r="AOC106" s="1102"/>
      <c r="AOD106" s="1102"/>
      <c r="AOE106" s="1102"/>
      <c r="AOF106" s="1102"/>
      <c r="AOG106" s="1102"/>
      <c r="AOH106" s="1102"/>
      <c r="AOI106" s="1102"/>
      <c r="AOJ106" s="1102"/>
      <c r="AOK106" s="1102"/>
      <c r="AOL106" s="1102"/>
      <c r="AOM106" s="1102"/>
      <c r="AON106" s="1102"/>
      <c r="AOO106" s="1102"/>
      <c r="AOP106" s="1102"/>
      <c r="AOQ106" s="1102"/>
      <c r="AOR106" s="1102"/>
      <c r="AOS106" s="1102"/>
      <c r="AOT106" s="1102"/>
      <c r="AOU106" s="1102"/>
      <c r="AOV106" s="1102"/>
      <c r="AOW106" s="1102"/>
      <c r="AOX106" s="1102"/>
      <c r="AOY106" s="1102"/>
      <c r="AOZ106" s="1102"/>
      <c r="APA106" s="1102"/>
      <c r="APB106" s="1102"/>
      <c r="APC106" s="1102"/>
      <c r="APD106" s="1102"/>
      <c r="APE106" s="1102"/>
      <c r="APF106" s="1102"/>
      <c r="APG106" s="1102"/>
      <c r="APH106" s="1102"/>
      <c r="API106" s="1102"/>
      <c r="APJ106" s="1102"/>
      <c r="APK106" s="1102"/>
      <c r="APL106" s="1102"/>
      <c r="APM106" s="1102"/>
      <c r="APN106" s="1102"/>
      <c r="APO106" s="1102"/>
      <c r="APP106" s="1102"/>
      <c r="APQ106" s="1102"/>
      <c r="APR106" s="1102"/>
      <c r="APS106" s="1102"/>
      <c r="APT106" s="1102"/>
      <c r="APU106" s="1102"/>
      <c r="APV106" s="1102"/>
      <c r="APW106" s="1102"/>
      <c r="APX106" s="1102"/>
      <c r="APY106" s="1102"/>
      <c r="APZ106" s="1102"/>
      <c r="AQA106" s="1102"/>
      <c r="AQB106" s="1102"/>
      <c r="AQC106" s="1102"/>
      <c r="AQD106" s="1102"/>
      <c r="AQE106" s="1102"/>
      <c r="AQF106" s="1102"/>
      <c r="AQG106" s="1102"/>
      <c r="AQH106" s="1102"/>
      <c r="AQI106" s="1102"/>
      <c r="AQJ106" s="1102"/>
      <c r="AQK106" s="1102"/>
      <c r="AQL106" s="1102"/>
      <c r="AQM106" s="1102"/>
      <c r="AQN106" s="1102"/>
      <c r="AQO106" s="1102"/>
      <c r="AQP106" s="1102"/>
      <c r="AQQ106" s="1102"/>
      <c r="AQR106" s="1102"/>
      <c r="AQS106" s="1102"/>
      <c r="AQT106" s="1102"/>
      <c r="AQU106" s="1102"/>
      <c r="AQV106" s="1102"/>
      <c r="AQW106" s="1102"/>
      <c r="AQX106" s="1102"/>
      <c r="AQY106" s="1102"/>
      <c r="AQZ106" s="1102"/>
      <c r="ARA106" s="1102"/>
      <c r="ARB106" s="1102"/>
      <c r="ARC106" s="1102"/>
      <c r="ARD106" s="1102"/>
      <c r="ARE106" s="1102"/>
      <c r="ARF106" s="1102"/>
      <c r="ARG106" s="1102"/>
      <c r="ARH106" s="1102"/>
      <c r="ARI106" s="1102"/>
      <c r="ARJ106" s="1102"/>
      <c r="ARK106" s="1102"/>
      <c r="ARL106" s="1102"/>
      <c r="ARM106" s="1102"/>
      <c r="ARN106" s="1102"/>
      <c r="ARO106" s="1102"/>
      <c r="ARP106" s="1102"/>
      <c r="ARQ106" s="1102"/>
      <c r="ARR106" s="1102"/>
      <c r="ARS106" s="1102"/>
      <c r="ART106" s="1102"/>
      <c r="ARU106" s="1102"/>
      <c r="ARV106" s="1102"/>
      <c r="ARW106" s="1102"/>
      <c r="ARX106" s="1102"/>
      <c r="ARY106" s="1102"/>
      <c r="ARZ106" s="1102"/>
      <c r="ASA106" s="1102"/>
      <c r="ASB106" s="1102"/>
      <c r="ASC106" s="1102"/>
      <c r="ASD106" s="1102"/>
      <c r="ASE106" s="1102"/>
      <c r="ASF106" s="1102"/>
      <c r="ASG106" s="1102"/>
      <c r="ASH106" s="1102"/>
      <c r="ASI106" s="1102"/>
      <c r="ASJ106" s="1102"/>
      <c r="ASK106" s="1102"/>
      <c r="ASL106" s="1102"/>
      <c r="ASM106" s="1102"/>
      <c r="ASN106" s="1102"/>
      <c r="ASO106" s="1102"/>
      <c r="ASP106" s="1102"/>
      <c r="ASQ106" s="1102"/>
      <c r="ASR106" s="1102"/>
      <c r="ASS106" s="1102"/>
      <c r="AST106" s="1102"/>
      <c r="ASU106" s="1102"/>
      <c r="ASV106" s="1102"/>
      <c r="ASW106" s="1102"/>
      <c r="ASX106" s="1102"/>
      <c r="ASY106" s="1102"/>
      <c r="ASZ106" s="1102"/>
      <c r="ATA106" s="1102"/>
      <c r="ATB106" s="1102"/>
      <c r="ATC106" s="1102"/>
      <c r="ATD106" s="1102"/>
      <c r="ATE106" s="1102"/>
      <c r="ATF106" s="1102"/>
      <c r="ATG106" s="1102"/>
      <c r="ATH106" s="1102"/>
      <c r="ATI106" s="1102"/>
      <c r="ATJ106" s="1102"/>
      <c r="ATK106" s="1102"/>
      <c r="ATL106" s="1102"/>
      <c r="ATM106" s="1102"/>
      <c r="ATN106" s="1102"/>
      <c r="ATO106" s="1102"/>
      <c r="ATP106" s="1102"/>
      <c r="ATQ106" s="1102"/>
      <c r="ATR106" s="1102"/>
      <c r="ATS106" s="1102"/>
      <c r="ATT106" s="1102"/>
      <c r="ATU106" s="1102"/>
      <c r="ATV106" s="1102"/>
      <c r="ATW106" s="1102"/>
      <c r="ATX106" s="1102"/>
      <c r="ATY106" s="1102"/>
      <c r="ATZ106" s="1102"/>
      <c r="AUA106" s="1102"/>
      <c r="AUB106" s="1102"/>
      <c r="AUC106" s="1102"/>
      <c r="AUD106" s="1102"/>
      <c r="AUE106" s="1102"/>
      <c r="AUF106" s="1102"/>
      <c r="AUG106" s="1102"/>
      <c r="AUH106" s="1102"/>
      <c r="AUI106" s="1102"/>
      <c r="AUJ106" s="1102"/>
      <c r="AUK106" s="1102"/>
      <c r="AUL106" s="1102"/>
      <c r="AUM106" s="1102"/>
      <c r="AUN106" s="1102"/>
      <c r="AUO106" s="1102"/>
      <c r="AUP106" s="1102"/>
      <c r="AUQ106" s="1102"/>
      <c r="AUR106" s="1102"/>
      <c r="AUS106" s="1102"/>
      <c r="AUT106" s="1102"/>
      <c r="AUU106" s="1102"/>
      <c r="AUV106" s="1102"/>
      <c r="AUW106" s="1102"/>
      <c r="AUX106" s="1102"/>
      <c r="AUY106" s="1102"/>
      <c r="AUZ106" s="1102"/>
      <c r="AVA106" s="1102"/>
      <c r="AVB106" s="1102"/>
      <c r="AVC106" s="1102"/>
      <c r="AVD106" s="1102"/>
      <c r="AVE106" s="1102"/>
      <c r="AVF106" s="1102"/>
      <c r="AVG106" s="1102"/>
      <c r="AVH106" s="1102"/>
      <c r="AVI106" s="1102"/>
      <c r="AVJ106" s="1102"/>
      <c r="AVK106" s="1102"/>
      <c r="AVL106" s="1102"/>
      <c r="AVM106" s="1102"/>
      <c r="AVN106" s="1102"/>
      <c r="AVO106" s="1102"/>
      <c r="AVP106" s="1102"/>
      <c r="AVQ106" s="1102"/>
      <c r="AVR106" s="1102"/>
      <c r="AVS106" s="1102"/>
      <c r="AVT106" s="1102"/>
      <c r="AVU106" s="1102"/>
      <c r="AVV106" s="1102"/>
      <c r="AVW106" s="1102"/>
      <c r="AVX106" s="1102"/>
      <c r="AVY106" s="1102"/>
      <c r="AVZ106" s="1102"/>
      <c r="AWA106" s="1102"/>
      <c r="AWB106" s="1102"/>
      <c r="AWC106" s="1102"/>
      <c r="AWD106" s="1102"/>
      <c r="AWE106" s="1102"/>
      <c r="AWF106" s="1102"/>
      <c r="AWG106" s="1102"/>
      <c r="AWH106" s="1102"/>
      <c r="AWI106" s="1102"/>
      <c r="AWJ106" s="1102"/>
      <c r="AWK106" s="1102"/>
      <c r="AWL106" s="1102"/>
      <c r="AWM106" s="1102"/>
      <c r="AWN106" s="1102"/>
      <c r="AWO106" s="1102"/>
      <c r="AWP106" s="1102"/>
      <c r="AWQ106" s="1102"/>
      <c r="AWR106" s="1102"/>
      <c r="AWS106" s="1102"/>
      <c r="AWT106" s="1102"/>
      <c r="AWU106" s="1102"/>
      <c r="AWV106" s="1102"/>
      <c r="AWW106" s="1102"/>
      <c r="AWX106" s="1102"/>
      <c r="AWY106" s="1102"/>
      <c r="AWZ106" s="1102"/>
      <c r="AXA106" s="1102"/>
      <c r="AXB106" s="1102"/>
      <c r="AXC106" s="1102"/>
      <c r="AXD106" s="1102"/>
      <c r="AXE106" s="1102"/>
      <c r="AXF106" s="1102"/>
      <c r="AXG106" s="1102"/>
      <c r="AXH106" s="1102"/>
      <c r="AXI106" s="1102"/>
      <c r="AXJ106" s="1102"/>
      <c r="AXK106" s="1102"/>
      <c r="AXL106" s="1102"/>
      <c r="AXM106" s="1102"/>
      <c r="AXN106" s="1102"/>
      <c r="AXO106" s="1102"/>
      <c r="AXP106" s="1102"/>
      <c r="AXQ106" s="1102"/>
      <c r="AXR106" s="1102"/>
      <c r="AXS106" s="1102"/>
      <c r="AXT106" s="1102"/>
      <c r="AXU106" s="1102"/>
      <c r="AXV106" s="1102"/>
      <c r="AXW106" s="1102"/>
      <c r="AXX106" s="1102"/>
      <c r="AXY106" s="1102"/>
      <c r="AXZ106" s="1102"/>
      <c r="AYA106" s="1102"/>
      <c r="AYB106" s="1102"/>
      <c r="AYC106" s="1102"/>
      <c r="AYD106" s="1102"/>
      <c r="AYE106" s="1102"/>
      <c r="AYF106" s="1102"/>
      <c r="AYG106" s="1102"/>
      <c r="AYH106" s="1102"/>
      <c r="AYI106" s="1102"/>
      <c r="AYJ106" s="1102"/>
      <c r="AYK106" s="1102"/>
      <c r="AYL106" s="1102"/>
      <c r="AYM106" s="1102"/>
      <c r="AYN106" s="1102"/>
      <c r="AYO106" s="1102"/>
      <c r="AYP106" s="1102"/>
      <c r="AYQ106" s="1102"/>
      <c r="AYR106" s="1102"/>
      <c r="AYS106" s="1102"/>
      <c r="AYT106" s="1102"/>
      <c r="AYU106" s="1102"/>
      <c r="AYV106" s="1102"/>
      <c r="AYW106" s="1102"/>
      <c r="AYX106" s="1102"/>
      <c r="AYY106" s="1102"/>
      <c r="AYZ106" s="1102"/>
      <c r="AZA106" s="1102"/>
      <c r="AZB106" s="1102"/>
      <c r="AZC106" s="1102"/>
      <c r="AZD106" s="1102"/>
      <c r="AZE106" s="1102"/>
      <c r="AZF106" s="1102"/>
      <c r="AZG106" s="1102"/>
      <c r="AZH106" s="1102"/>
      <c r="AZI106" s="1102"/>
      <c r="AZJ106" s="1102"/>
      <c r="AZK106" s="1102"/>
      <c r="AZL106" s="1102"/>
      <c r="AZM106" s="1102"/>
      <c r="AZN106" s="1102"/>
      <c r="AZO106" s="1102"/>
      <c r="AZP106" s="1102"/>
      <c r="AZQ106" s="1102"/>
      <c r="AZR106" s="1102"/>
      <c r="AZS106" s="1102"/>
      <c r="AZT106" s="1102"/>
      <c r="AZU106" s="1102"/>
      <c r="AZV106" s="1102"/>
      <c r="AZW106" s="1102"/>
      <c r="AZX106" s="1102"/>
      <c r="AZY106" s="1102"/>
      <c r="AZZ106" s="1102"/>
      <c r="BAA106" s="1102"/>
      <c r="BAB106" s="1102"/>
      <c r="BAC106" s="1102"/>
      <c r="BAD106" s="1102"/>
      <c r="BAE106" s="1102"/>
      <c r="BAF106" s="1102"/>
      <c r="BAG106" s="1102"/>
      <c r="BAH106" s="1102"/>
      <c r="BAI106" s="1102"/>
      <c r="BAJ106" s="1102"/>
      <c r="BAK106" s="1102"/>
      <c r="BAL106" s="1102"/>
      <c r="BAM106" s="1102"/>
      <c r="BAN106" s="1102"/>
      <c r="BAO106" s="1102"/>
      <c r="BAP106" s="1102"/>
      <c r="BAQ106" s="1102"/>
      <c r="BAR106" s="1102"/>
      <c r="BAS106" s="1102"/>
      <c r="BAT106" s="1102"/>
      <c r="BAU106" s="1102"/>
      <c r="BAV106" s="1102"/>
      <c r="BAW106" s="1102"/>
      <c r="BAX106" s="1102"/>
      <c r="BAY106" s="1102"/>
      <c r="BAZ106" s="1102"/>
      <c r="BBA106" s="1102"/>
      <c r="BBB106" s="1102"/>
      <c r="BBC106" s="1102"/>
      <c r="BBD106" s="1102"/>
      <c r="BBE106" s="1102"/>
      <c r="BBF106" s="1102"/>
      <c r="BBG106" s="1102"/>
      <c r="BBH106" s="1102"/>
      <c r="BBI106" s="1102"/>
      <c r="BBJ106" s="1102"/>
      <c r="BBK106" s="1102"/>
      <c r="BBL106" s="1102"/>
      <c r="BBM106" s="1102"/>
      <c r="BBN106" s="1102"/>
      <c r="BBO106" s="1102"/>
      <c r="BBP106" s="1102"/>
      <c r="BBQ106" s="1102"/>
      <c r="BBR106" s="1102"/>
      <c r="BBS106" s="1102"/>
      <c r="BBT106" s="1102"/>
      <c r="BBU106" s="1102"/>
      <c r="BBV106" s="1102"/>
      <c r="BBW106" s="1102"/>
      <c r="BBX106" s="1102"/>
      <c r="BBY106" s="1102"/>
      <c r="BBZ106" s="1102"/>
      <c r="BCA106" s="1102"/>
      <c r="BCB106" s="1102"/>
      <c r="BCC106" s="1102"/>
      <c r="BCD106" s="1102"/>
      <c r="BCE106" s="1102"/>
      <c r="BCF106" s="1102"/>
      <c r="BCG106" s="1102"/>
      <c r="BCH106" s="1102"/>
      <c r="BCI106" s="1102"/>
      <c r="BCJ106" s="1102"/>
      <c r="BCK106" s="1102"/>
      <c r="BCL106" s="1102"/>
      <c r="BCM106" s="1102"/>
      <c r="BCN106" s="1102"/>
      <c r="BCO106" s="1102"/>
      <c r="BCP106" s="1102"/>
      <c r="BCQ106" s="1102"/>
      <c r="BCR106" s="1102"/>
      <c r="BCS106" s="1102"/>
      <c r="BCT106" s="1102"/>
      <c r="BCU106" s="1102"/>
      <c r="BCV106" s="1102"/>
      <c r="BCW106" s="1102"/>
      <c r="BCX106" s="1102"/>
      <c r="BCY106" s="1102"/>
      <c r="BCZ106" s="1102"/>
      <c r="BDA106" s="1102"/>
      <c r="BDB106" s="1102"/>
      <c r="BDC106" s="1102"/>
      <c r="BDD106" s="1102"/>
      <c r="BDE106" s="1102"/>
      <c r="BDF106" s="1102"/>
      <c r="BDG106" s="1102"/>
      <c r="BDH106" s="1102"/>
      <c r="BDI106" s="1102"/>
      <c r="BDJ106" s="1102"/>
      <c r="BDK106" s="1102"/>
      <c r="BDL106" s="1102"/>
      <c r="BDM106" s="1102"/>
      <c r="BDN106" s="1102"/>
      <c r="BDO106" s="1102"/>
      <c r="BDP106" s="1102"/>
      <c r="BDQ106" s="1102"/>
      <c r="BDR106" s="1102"/>
      <c r="BDS106" s="1102"/>
      <c r="BDT106" s="1102"/>
      <c r="BDU106" s="1102"/>
      <c r="BDV106" s="1102"/>
      <c r="BDW106" s="1102"/>
      <c r="BDX106" s="1102"/>
      <c r="BDY106" s="1102"/>
      <c r="BDZ106" s="1102"/>
      <c r="BEA106" s="1102"/>
      <c r="BEB106" s="1102"/>
      <c r="BEC106" s="1102"/>
      <c r="BED106" s="1102"/>
      <c r="BEE106" s="1102"/>
      <c r="BEF106" s="1102"/>
      <c r="BEG106" s="1102"/>
      <c r="BEH106" s="1102"/>
      <c r="BEI106" s="1102"/>
      <c r="BEJ106" s="1102"/>
      <c r="BEK106" s="1102"/>
      <c r="BEL106" s="1102"/>
      <c r="BEM106" s="1102"/>
      <c r="BEN106" s="1102"/>
      <c r="BEO106" s="1102"/>
      <c r="BEP106" s="1102"/>
      <c r="BEQ106" s="1102"/>
      <c r="BER106" s="1102"/>
      <c r="BES106" s="1102"/>
      <c r="BET106" s="1102"/>
      <c r="BEU106" s="1102"/>
      <c r="BEV106" s="1102"/>
      <c r="BEW106" s="1102"/>
      <c r="BEX106" s="1102"/>
      <c r="BEY106" s="1102"/>
      <c r="BEZ106" s="1102"/>
      <c r="BFA106" s="1102"/>
      <c r="BFB106" s="1102"/>
      <c r="BFC106" s="1102"/>
      <c r="BFD106" s="1102"/>
      <c r="BFE106" s="1102"/>
      <c r="BFF106" s="1102"/>
      <c r="BFG106" s="1102"/>
      <c r="BFH106" s="1102"/>
      <c r="BFI106" s="1102"/>
      <c r="BFJ106" s="1102"/>
      <c r="BFK106" s="1102"/>
      <c r="BFL106" s="1102"/>
      <c r="BFM106" s="1102"/>
      <c r="BFN106" s="1102"/>
      <c r="BFO106" s="1102"/>
      <c r="BFP106" s="1102"/>
      <c r="BFQ106" s="1102"/>
      <c r="BFR106" s="1102"/>
      <c r="BFS106" s="1102"/>
      <c r="BFT106" s="1102"/>
      <c r="BFU106" s="1102"/>
      <c r="BFV106" s="1102"/>
      <c r="BFW106" s="1102"/>
      <c r="BFX106" s="1102"/>
      <c r="BFY106" s="1102"/>
      <c r="BFZ106" s="1102"/>
      <c r="BGA106" s="1102"/>
      <c r="BGB106" s="1102"/>
      <c r="BGC106" s="1102"/>
      <c r="BGD106" s="1102"/>
      <c r="BGE106" s="1102"/>
      <c r="BGF106" s="1102"/>
      <c r="BGG106" s="1102"/>
      <c r="BGH106" s="1102"/>
      <c r="BGI106" s="1102"/>
      <c r="BGJ106" s="1102"/>
      <c r="BGK106" s="1102"/>
      <c r="BGL106" s="1102"/>
      <c r="BGM106" s="1102"/>
      <c r="BGN106" s="1102"/>
      <c r="BGO106" s="1102"/>
      <c r="BGP106" s="1102"/>
      <c r="BGQ106" s="1102"/>
      <c r="BGR106" s="1102"/>
      <c r="BGS106" s="1102"/>
      <c r="BGT106" s="1102"/>
      <c r="BGU106" s="1102"/>
      <c r="BGV106" s="1102"/>
      <c r="BGW106" s="1102"/>
      <c r="BGX106" s="1102"/>
      <c r="BGY106" s="1102"/>
      <c r="BGZ106" s="1102"/>
      <c r="BHA106" s="1102"/>
      <c r="BHB106" s="1102"/>
      <c r="BHC106" s="1102"/>
      <c r="BHD106" s="1102"/>
      <c r="BHE106" s="1102"/>
      <c r="BHF106" s="1102"/>
      <c r="BHG106" s="1102"/>
      <c r="BHH106" s="1102"/>
      <c r="BHI106" s="1102"/>
      <c r="BHJ106" s="1102"/>
      <c r="BHK106" s="1102"/>
      <c r="BHL106" s="1102"/>
      <c r="BHM106" s="1102"/>
      <c r="BHN106" s="1102"/>
      <c r="BHO106" s="1102"/>
      <c r="BHP106" s="1102"/>
      <c r="BHQ106" s="1102"/>
      <c r="BHR106" s="1102"/>
      <c r="BHS106" s="1102"/>
      <c r="BHT106" s="1102"/>
      <c r="BHU106" s="1102"/>
      <c r="BHV106" s="1102"/>
      <c r="BHW106" s="1102"/>
      <c r="BHX106" s="1102"/>
      <c r="BHY106" s="1102"/>
      <c r="BHZ106" s="1102"/>
      <c r="BIA106" s="1102"/>
      <c r="BIB106" s="1102"/>
      <c r="BIC106" s="1102"/>
      <c r="BID106" s="1102"/>
      <c r="BIE106" s="1102"/>
      <c r="BIF106" s="1102"/>
      <c r="BIG106" s="1102"/>
      <c r="BIH106" s="1102"/>
      <c r="BII106" s="1102"/>
      <c r="BIJ106" s="1102"/>
      <c r="BIK106" s="1102"/>
      <c r="BIL106" s="1102"/>
      <c r="BIM106" s="1102"/>
      <c r="BIN106" s="1102"/>
      <c r="BIO106" s="1102"/>
      <c r="BIP106" s="1102"/>
      <c r="BIQ106" s="1102"/>
      <c r="BIR106" s="1102"/>
      <c r="BIS106" s="1102"/>
      <c r="BIT106" s="1102"/>
      <c r="BIU106" s="1102"/>
      <c r="BIV106" s="1102"/>
      <c r="BIW106" s="1102"/>
      <c r="BIX106" s="1102"/>
      <c r="BIY106" s="1102"/>
      <c r="BIZ106" s="1102"/>
      <c r="BJA106" s="1102"/>
      <c r="BJB106" s="1102"/>
      <c r="BJC106" s="1102"/>
      <c r="BJD106" s="1102"/>
      <c r="BJE106" s="1102"/>
      <c r="BJF106" s="1102"/>
      <c r="BJG106" s="1102"/>
      <c r="BJH106" s="1102"/>
      <c r="BJI106" s="1102"/>
      <c r="BJJ106" s="1102"/>
      <c r="BJK106" s="1102"/>
      <c r="BJL106" s="1102"/>
      <c r="BJM106" s="1102"/>
      <c r="BJN106" s="1102"/>
      <c r="BJO106" s="1102"/>
      <c r="BJP106" s="1102"/>
      <c r="BJQ106" s="1102"/>
      <c r="BJR106" s="1102"/>
      <c r="BJS106" s="1102"/>
      <c r="BJT106" s="1102"/>
      <c r="BJU106" s="1102"/>
      <c r="BJV106" s="1102"/>
      <c r="BJW106" s="1102"/>
      <c r="BJX106" s="1102"/>
      <c r="BJY106" s="1102"/>
      <c r="BJZ106" s="1102"/>
      <c r="BKA106" s="1102"/>
      <c r="BKB106" s="1102"/>
      <c r="BKC106" s="1102"/>
      <c r="BKD106" s="1102"/>
      <c r="BKE106" s="1102"/>
      <c r="BKF106" s="1102"/>
      <c r="BKG106" s="1102"/>
      <c r="BKH106" s="1102"/>
      <c r="BKI106" s="1102"/>
      <c r="BKJ106" s="1102"/>
      <c r="BKK106" s="1102"/>
      <c r="BKL106" s="1102"/>
      <c r="BKM106" s="1102"/>
      <c r="BKN106" s="1102"/>
      <c r="BKO106" s="1102"/>
      <c r="BKP106" s="1102"/>
      <c r="BKQ106" s="1102"/>
      <c r="BKR106" s="1102"/>
      <c r="BKS106" s="1102"/>
      <c r="BKT106" s="1102"/>
      <c r="BKU106" s="1102"/>
      <c r="BKV106" s="1102"/>
      <c r="BKW106" s="1102"/>
      <c r="BKX106" s="1102"/>
      <c r="BKY106" s="1102"/>
      <c r="BKZ106" s="1102"/>
      <c r="BLA106" s="1102"/>
      <c r="BLB106" s="1102"/>
      <c r="BLC106" s="1102"/>
      <c r="BLD106" s="1102"/>
      <c r="BLE106" s="1102"/>
      <c r="BLF106" s="1102"/>
      <c r="BLG106" s="1102"/>
      <c r="BLH106" s="1102"/>
      <c r="BLI106" s="1102"/>
      <c r="BLJ106" s="1102"/>
      <c r="BLK106" s="1102"/>
      <c r="BLL106" s="1102"/>
      <c r="BLM106" s="1102"/>
      <c r="BLN106" s="1102"/>
      <c r="BLO106" s="1102"/>
      <c r="BLP106" s="1102"/>
      <c r="BLQ106" s="1102"/>
      <c r="BLR106" s="1102"/>
      <c r="BLS106" s="1102"/>
      <c r="BLT106" s="1102"/>
      <c r="BLU106" s="1102"/>
      <c r="BLV106" s="1102"/>
      <c r="BLW106" s="1102"/>
      <c r="BLX106" s="1102"/>
      <c r="BLY106" s="1102"/>
      <c r="BLZ106" s="1102"/>
      <c r="BMA106" s="1102"/>
      <c r="BMB106" s="1102"/>
      <c r="BMC106" s="1102"/>
      <c r="BMD106" s="1102"/>
      <c r="BME106" s="1102"/>
      <c r="BMF106" s="1102"/>
      <c r="BMG106" s="1102"/>
      <c r="BMH106" s="1102"/>
      <c r="BMI106" s="1102"/>
      <c r="BMJ106" s="1102"/>
      <c r="BMK106" s="1102"/>
      <c r="BML106" s="1102"/>
      <c r="BMM106" s="1102"/>
      <c r="BMN106" s="1102"/>
      <c r="BMO106" s="1102"/>
      <c r="BMP106" s="1102"/>
      <c r="BMQ106" s="1102"/>
      <c r="BMR106" s="1102"/>
      <c r="BMS106" s="1102"/>
      <c r="BMT106" s="1102"/>
      <c r="BMU106" s="1102"/>
      <c r="BMV106" s="1102"/>
      <c r="BMW106" s="1102"/>
      <c r="BMX106" s="1102"/>
      <c r="BMY106" s="1102"/>
      <c r="BMZ106" s="1102"/>
      <c r="BNA106" s="1102"/>
      <c r="BNB106" s="1102"/>
      <c r="BNC106" s="1102"/>
      <c r="BND106" s="1102"/>
      <c r="BNE106" s="1102"/>
      <c r="BNF106" s="1102"/>
      <c r="BNG106" s="1102"/>
      <c r="BNH106" s="1102"/>
      <c r="BNI106" s="1102"/>
      <c r="BNJ106" s="1102"/>
      <c r="BNK106" s="1102"/>
      <c r="BNL106" s="1102"/>
      <c r="BNM106" s="1102"/>
      <c r="BNN106" s="1102"/>
      <c r="BNO106" s="1102"/>
      <c r="BNP106" s="1102"/>
      <c r="BNQ106" s="1102"/>
      <c r="BNR106" s="1102"/>
      <c r="BNS106" s="1102"/>
      <c r="BNT106" s="1102"/>
      <c r="BNU106" s="1102"/>
      <c r="BNV106" s="1102"/>
      <c r="BNW106" s="1102"/>
      <c r="BNX106" s="1102"/>
      <c r="BNY106" s="1102"/>
      <c r="BNZ106" s="1102"/>
      <c r="BOA106" s="1102"/>
      <c r="BOB106" s="1102"/>
      <c r="BOC106" s="1102"/>
      <c r="BOD106" s="1102"/>
      <c r="BOE106" s="1102"/>
      <c r="BOF106" s="1102"/>
      <c r="BOG106" s="1102"/>
      <c r="BOH106" s="1102"/>
      <c r="BOI106" s="1102"/>
      <c r="BOJ106" s="1102"/>
      <c r="BOK106" s="1102"/>
      <c r="BOL106" s="1102"/>
      <c r="BOM106" s="1102"/>
      <c r="BON106" s="1102"/>
      <c r="BOO106" s="1102"/>
      <c r="BOP106" s="1102"/>
      <c r="BOQ106" s="1102"/>
      <c r="BOR106" s="1102"/>
      <c r="BOS106" s="1102"/>
      <c r="BOT106" s="1102"/>
      <c r="BOU106" s="1102"/>
      <c r="BOV106" s="1102"/>
      <c r="BOW106" s="1102"/>
      <c r="BOX106" s="1102"/>
      <c r="BOY106" s="1102"/>
      <c r="BOZ106" s="1102"/>
      <c r="BPA106" s="1102"/>
      <c r="BPB106" s="1102"/>
      <c r="BPC106" s="1102"/>
      <c r="BPD106" s="1102"/>
      <c r="BPE106" s="1102"/>
      <c r="BPF106" s="1102"/>
      <c r="BPG106" s="1102"/>
      <c r="BPH106" s="1102"/>
      <c r="BPI106" s="1102"/>
      <c r="BPJ106" s="1102"/>
      <c r="BPK106" s="1102"/>
      <c r="BPL106" s="1102"/>
      <c r="BPM106" s="1102"/>
      <c r="BPN106" s="1102"/>
      <c r="BPO106" s="1102"/>
      <c r="BPP106" s="1102"/>
      <c r="BPQ106" s="1102"/>
      <c r="BPR106" s="1102"/>
      <c r="BPS106" s="1102"/>
      <c r="BPT106" s="1102"/>
      <c r="BPU106" s="1102"/>
      <c r="BPV106" s="1102"/>
      <c r="BPW106" s="1102"/>
      <c r="BPX106" s="1102"/>
      <c r="BPY106" s="1102"/>
      <c r="BPZ106" s="1102"/>
      <c r="BQA106" s="1102"/>
      <c r="BQB106" s="1102"/>
      <c r="BQC106" s="1102"/>
      <c r="BQD106" s="1102"/>
      <c r="BQE106" s="1102"/>
      <c r="BQF106" s="1102"/>
      <c r="BQG106" s="1102"/>
      <c r="BQH106" s="1102"/>
      <c r="BQI106" s="1102"/>
      <c r="BQJ106" s="1102"/>
      <c r="BQK106" s="1102"/>
      <c r="BQL106" s="1102"/>
      <c r="BQM106" s="1102"/>
      <c r="BQN106" s="1102"/>
      <c r="BQO106" s="1102"/>
      <c r="BQP106" s="1102"/>
      <c r="BQQ106" s="1102"/>
      <c r="BQR106" s="1102"/>
      <c r="BQS106" s="1102"/>
      <c r="BQT106" s="1102"/>
      <c r="BQU106" s="1102"/>
      <c r="BQV106" s="1102"/>
      <c r="BQW106" s="1102"/>
      <c r="BQX106" s="1102"/>
      <c r="BQY106" s="1102"/>
      <c r="BQZ106" s="1102"/>
      <c r="BRA106" s="1102"/>
      <c r="BRB106" s="1102"/>
      <c r="BRC106" s="1102"/>
      <c r="BRD106" s="1102"/>
      <c r="BRE106" s="1102"/>
      <c r="BRF106" s="1102"/>
      <c r="BRG106" s="1102"/>
      <c r="BRH106" s="1102"/>
      <c r="BRI106" s="1102"/>
      <c r="BRJ106" s="1102"/>
      <c r="BRK106" s="1102"/>
      <c r="BRL106" s="1102"/>
      <c r="BRM106" s="1102"/>
      <c r="BRN106" s="1102"/>
      <c r="BRO106" s="1102"/>
      <c r="BRP106" s="1102"/>
      <c r="BRQ106" s="1102"/>
      <c r="BRR106" s="1102"/>
      <c r="BRS106" s="1102"/>
      <c r="BRT106" s="1102"/>
      <c r="BRU106" s="1102"/>
      <c r="BRV106" s="1102"/>
      <c r="BRW106" s="1102"/>
      <c r="BRX106" s="1102"/>
      <c r="BRY106" s="1102"/>
      <c r="BRZ106" s="1102"/>
      <c r="BSA106" s="1102"/>
      <c r="BSB106" s="1102"/>
      <c r="BSC106" s="1102"/>
      <c r="BSD106" s="1102"/>
      <c r="BSE106" s="1102"/>
      <c r="BSF106" s="1102"/>
      <c r="BSG106" s="1102"/>
      <c r="BSH106" s="1102"/>
      <c r="BSI106" s="1102"/>
      <c r="BSJ106" s="1102"/>
      <c r="BSK106" s="1102"/>
      <c r="BSL106" s="1102"/>
      <c r="BSM106" s="1102"/>
      <c r="BSN106" s="1102"/>
      <c r="BSO106" s="1102"/>
      <c r="BSP106" s="1102"/>
      <c r="BSQ106" s="1102"/>
      <c r="BSR106" s="1102"/>
      <c r="BSS106" s="1102"/>
      <c r="BST106" s="1102"/>
      <c r="BSU106" s="1102"/>
      <c r="BSV106" s="1102"/>
      <c r="BSW106" s="1102"/>
      <c r="BSX106" s="1102"/>
      <c r="BSY106" s="1102"/>
      <c r="BSZ106" s="1102"/>
      <c r="BTA106" s="1102"/>
      <c r="BTB106" s="1102"/>
      <c r="BTC106" s="1102"/>
      <c r="BTD106" s="1102"/>
      <c r="BTE106" s="1102"/>
      <c r="BTF106" s="1102"/>
      <c r="BTG106" s="1102"/>
      <c r="BTH106" s="1102"/>
      <c r="BTI106" s="1102"/>
      <c r="BTJ106" s="1102"/>
      <c r="BTK106" s="1102"/>
      <c r="BTL106" s="1102"/>
      <c r="BTM106" s="1102"/>
      <c r="BTN106" s="1102"/>
      <c r="BTO106" s="1102"/>
      <c r="BTP106" s="1102"/>
      <c r="BTQ106" s="1102"/>
      <c r="BTR106" s="1102"/>
      <c r="BTS106" s="1102"/>
      <c r="BTT106" s="1102"/>
      <c r="BTU106" s="1102"/>
      <c r="BTV106" s="1102"/>
      <c r="BTW106" s="1102"/>
      <c r="BTX106" s="1102"/>
      <c r="BTY106" s="1102"/>
      <c r="BTZ106" s="1102"/>
      <c r="BUA106" s="1102"/>
      <c r="BUB106" s="1102"/>
      <c r="BUC106" s="1102"/>
      <c r="BUD106" s="1102"/>
      <c r="BUE106" s="1102"/>
      <c r="BUF106" s="1102"/>
      <c r="BUG106" s="1102"/>
      <c r="BUH106" s="1102"/>
      <c r="BUI106" s="1102"/>
      <c r="BUJ106" s="1102"/>
      <c r="BUK106" s="1102"/>
      <c r="BUL106" s="1102"/>
      <c r="BUM106" s="1102"/>
      <c r="BUN106" s="1102"/>
      <c r="BUO106" s="1102"/>
      <c r="BUP106" s="1102"/>
      <c r="BUQ106" s="1102"/>
      <c r="BUR106" s="1102"/>
      <c r="BUS106" s="1102"/>
      <c r="BUT106" s="1102"/>
      <c r="BUU106" s="1102"/>
      <c r="BUV106" s="1102"/>
      <c r="BUW106" s="1102"/>
      <c r="BUX106" s="1102"/>
      <c r="BUY106" s="1102"/>
      <c r="BUZ106" s="1102"/>
      <c r="BVA106" s="1102"/>
      <c r="BVB106" s="1102"/>
      <c r="BVC106" s="1102"/>
      <c r="BVD106" s="1102"/>
      <c r="BVE106" s="1102"/>
      <c r="BVF106" s="1102"/>
      <c r="BVG106" s="1102"/>
      <c r="BVH106" s="1102"/>
      <c r="BVI106" s="1102"/>
      <c r="BVJ106" s="1102"/>
      <c r="BVK106" s="1102"/>
      <c r="BVL106" s="1102"/>
      <c r="BVM106" s="1102"/>
      <c r="BVN106" s="1102"/>
      <c r="BVO106" s="1102"/>
      <c r="BVP106" s="1102"/>
      <c r="BVQ106" s="1102"/>
      <c r="BVR106" s="1102"/>
      <c r="BVS106" s="1102"/>
      <c r="BVT106" s="1102"/>
      <c r="BVU106" s="1102"/>
      <c r="BVV106" s="1102"/>
      <c r="BVW106" s="1102"/>
      <c r="BVX106" s="1102"/>
      <c r="BVY106" s="1102"/>
      <c r="BVZ106" s="1102"/>
      <c r="BWA106" s="1102"/>
      <c r="BWB106" s="1102"/>
      <c r="BWC106" s="1102"/>
      <c r="BWD106" s="1102"/>
      <c r="BWE106" s="1102"/>
      <c r="BWF106" s="1102"/>
      <c r="BWG106" s="1102"/>
      <c r="BWH106" s="1102"/>
      <c r="BWI106" s="1102"/>
      <c r="BWJ106" s="1102"/>
      <c r="BWK106" s="1102"/>
      <c r="BWL106" s="1102"/>
      <c r="BWM106" s="1102"/>
      <c r="BWN106" s="1102"/>
      <c r="BWO106" s="1102"/>
      <c r="BWP106" s="1102"/>
      <c r="BWQ106" s="1102"/>
      <c r="BWR106" s="1102"/>
      <c r="BWS106" s="1102"/>
      <c r="BWT106" s="1102"/>
      <c r="BWU106" s="1102"/>
      <c r="BWV106" s="1102"/>
      <c r="BWW106" s="1102"/>
      <c r="BWX106" s="1102"/>
      <c r="BWY106" s="1102"/>
      <c r="BWZ106" s="1102"/>
      <c r="BXA106" s="1102"/>
      <c r="BXB106" s="1102"/>
      <c r="BXC106" s="1102"/>
      <c r="BXD106" s="1102"/>
      <c r="BXE106" s="1102"/>
      <c r="BXF106" s="1102"/>
      <c r="BXG106" s="1102"/>
      <c r="BXH106" s="1102"/>
      <c r="BXI106" s="1102"/>
      <c r="BXJ106" s="1102"/>
      <c r="BXK106" s="1102"/>
      <c r="BXL106" s="1102"/>
      <c r="BXM106" s="1102"/>
      <c r="BXN106" s="1102"/>
      <c r="BXO106" s="1102"/>
      <c r="BXP106" s="1102"/>
      <c r="BXQ106" s="1102"/>
      <c r="BXR106" s="1102"/>
      <c r="BXS106" s="1102"/>
      <c r="BXT106" s="1102"/>
      <c r="BXU106" s="1102"/>
      <c r="BXV106" s="1102"/>
      <c r="BXW106" s="1102"/>
      <c r="BXX106" s="1102"/>
      <c r="BXY106" s="1102"/>
      <c r="BXZ106" s="1102"/>
      <c r="BYA106" s="1102"/>
      <c r="BYB106" s="1102"/>
      <c r="BYC106" s="1102"/>
      <c r="BYD106" s="1102"/>
      <c r="BYE106" s="1102"/>
      <c r="BYF106" s="1102"/>
      <c r="BYG106" s="1102"/>
      <c r="BYH106" s="1102"/>
      <c r="BYI106" s="1102"/>
      <c r="BYJ106" s="1102"/>
      <c r="BYK106" s="1102"/>
      <c r="BYL106" s="1102"/>
      <c r="BYM106" s="1102"/>
      <c r="BYN106" s="1102"/>
      <c r="BYO106" s="1102"/>
      <c r="BYP106" s="1102"/>
      <c r="BYQ106" s="1102"/>
      <c r="BYR106" s="1102"/>
      <c r="BYS106" s="1102"/>
      <c r="BYT106" s="1102"/>
      <c r="BYU106" s="1102"/>
      <c r="BYV106" s="1102"/>
      <c r="BYW106" s="1102"/>
      <c r="BYX106" s="1102"/>
      <c r="BYY106" s="1102"/>
      <c r="BYZ106" s="1102"/>
      <c r="BZA106" s="1102"/>
      <c r="BZB106" s="1102"/>
      <c r="BZC106" s="1102"/>
      <c r="BZD106" s="1102"/>
      <c r="BZE106" s="1102"/>
      <c r="BZF106" s="1102"/>
      <c r="BZG106" s="1102"/>
      <c r="BZH106" s="1102"/>
      <c r="BZI106" s="1102"/>
      <c r="BZJ106" s="1102"/>
      <c r="BZK106" s="1102"/>
      <c r="BZL106" s="1102"/>
      <c r="BZM106" s="1102"/>
      <c r="BZN106" s="1102"/>
      <c r="BZO106" s="1102"/>
      <c r="BZP106" s="1102"/>
      <c r="BZQ106" s="1102"/>
      <c r="BZR106" s="1102"/>
      <c r="BZS106" s="1102"/>
      <c r="BZT106" s="1102"/>
      <c r="BZU106" s="1102"/>
      <c r="BZV106" s="1102"/>
      <c r="BZW106" s="1102"/>
      <c r="BZX106" s="1102"/>
      <c r="BZY106" s="1102"/>
      <c r="BZZ106" s="1102"/>
      <c r="CAA106" s="1102"/>
      <c r="CAB106" s="1102"/>
      <c r="CAC106" s="1102"/>
      <c r="CAD106" s="1102"/>
      <c r="CAE106" s="1102"/>
      <c r="CAF106" s="1102"/>
      <c r="CAG106" s="1102"/>
      <c r="CAH106" s="1102"/>
      <c r="CAI106" s="1102"/>
      <c r="CAJ106" s="1102"/>
      <c r="CAK106" s="1102"/>
      <c r="CAL106" s="1102"/>
      <c r="CAM106" s="1102"/>
      <c r="CAN106" s="1102"/>
      <c r="CAO106" s="1102"/>
      <c r="CAP106" s="1102"/>
      <c r="CAQ106" s="1102"/>
      <c r="CAR106" s="1102"/>
      <c r="CAS106" s="1102"/>
      <c r="CAT106" s="1102"/>
      <c r="CAU106" s="1102"/>
      <c r="CAV106" s="1102"/>
      <c r="CAW106" s="1102"/>
      <c r="CAX106" s="1102"/>
      <c r="CAY106" s="1102"/>
      <c r="CAZ106" s="1102"/>
      <c r="CBA106" s="1102"/>
      <c r="CBB106" s="1102"/>
      <c r="CBC106" s="1102"/>
      <c r="CBD106" s="1102"/>
      <c r="CBE106" s="1102"/>
      <c r="CBF106" s="1102"/>
      <c r="CBG106" s="1102"/>
      <c r="CBH106" s="1102"/>
      <c r="CBI106" s="1102"/>
      <c r="CBJ106" s="1102"/>
      <c r="CBK106" s="1102"/>
      <c r="CBL106" s="1102"/>
      <c r="CBM106" s="1102"/>
      <c r="CBN106" s="1102"/>
      <c r="CBO106" s="1102"/>
      <c r="CBP106" s="1102"/>
      <c r="CBQ106" s="1102"/>
      <c r="CBR106" s="1102"/>
      <c r="CBS106" s="1102"/>
      <c r="CBT106" s="1102"/>
      <c r="CBU106" s="1102"/>
      <c r="CBV106" s="1102"/>
      <c r="CBW106" s="1102"/>
      <c r="CBX106" s="1102"/>
      <c r="CBY106" s="1102"/>
      <c r="CBZ106" s="1102"/>
      <c r="CCA106" s="1102"/>
      <c r="CCB106" s="1102"/>
      <c r="CCC106" s="1102"/>
      <c r="CCD106" s="1102"/>
      <c r="CCE106" s="1102"/>
      <c r="CCF106" s="1102"/>
      <c r="CCG106" s="1102"/>
      <c r="CCH106" s="1102"/>
      <c r="CCI106" s="1102"/>
      <c r="CCJ106" s="1102"/>
      <c r="CCK106" s="1102"/>
      <c r="CCL106" s="1102"/>
      <c r="CCM106" s="1102"/>
      <c r="CCN106" s="1102"/>
      <c r="CCO106" s="1102"/>
      <c r="CCP106" s="1102"/>
      <c r="CCQ106" s="1102"/>
      <c r="CCR106" s="1102"/>
      <c r="CCS106" s="1102"/>
      <c r="CCT106" s="1102"/>
      <c r="CCU106" s="1102"/>
      <c r="CCV106" s="1102"/>
      <c r="CCW106" s="1102"/>
      <c r="CCX106" s="1102"/>
      <c r="CCY106" s="1102"/>
      <c r="CCZ106" s="1102"/>
      <c r="CDA106" s="1102"/>
      <c r="CDB106" s="1102"/>
      <c r="CDC106" s="1102"/>
      <c r="CDD106" s="1102"/>
      <c r="CDE106" s="1102"/>
      <c r="CDF106" s="1102"/>
      <c r="CDG106" s="1102"/>
      <c r="CDH106" s="1102"/>
      <c r="CDI106" s="1102"/>
      <c r="CDJ106" s="1102"/>
      <c r="CDK106" s="1102"/>
      <c r="CDL106" s="1102"/>
      <c r="CDM106" s="1102"/>
      <c r="CDN106" s="1102"/>
      <c r="CDO106" s="1102"/>
      <c r="CDP106" s="1102"/>
      <c r="CDQ106" s="1102"/>
      <c r="CDR106" s="1102"/>
      <c r="CDS106" s="1102"/>
      <c r="CDT106" s="1102"/>
      <c r="CDU106" s="1102"/>
      <c r="CDV106" s="1102"/>
      <c r="CDW106" s="1102"/>
      <c r="CDX106" s="1102"/>
      <c r="CDY106" s="1102"/>
      <c r="CDZ106" s="1102"/>
      <c r="CEA106" s="1102"/>
      <c r="CEB106" s="1102"/>
      <c r="CEC106" s="1102"/>
      <c r="CED106" s="1102"/>
      <c r="CEE106" s="1102"/>
      <c r="CEF106" s="1102"/>
      <c r="CEG106" s="1102"/>
      <c r="CEH106" s="1102"/>
      <c r="CEI106" s="1102"/>
      <c r="CEJ106" s="1102"/>
      <c r="CEK106" s="1102"/>
      <c r="CEL106" s="1102"/>
      <c r="CEM106" s="1102"/>
      <c r="CEN106" s="1102"/>
      <c r="CEO106" s="1102"/>
      <c r="CEP106" s="1102"/>
      <c r="CEQ106" s="1102"/>
      <c r="CER106" s="1102"/>
      <c r="CES106" s="1102"/>
      <c r="CET106" s="1102"/>
      <c r="CEU106" s="1102"/>
      <c r="CEV106" s="1102"/>
      <c r="CEW106" s="1102"/>
      <c r="CEX106" s="1102"/>
      <c r="CEY106" s="1102"/>
      <c r="CEZ106" s="1102"/>
      <c r="CFA106" s="1102"/>
      <c r="CFB106" s="1102"/>
      <c r="CFC106" s="1102"/>
      <c r="CFD106" s="1102"/>
      <c r="CFE106" s="1102"/>
      <c r="CFF106" s="1102"/>
      <c r="CFG106" s="1102"/>
      <c r="CFH106" s="1102"/>
      <c r="CFI106" s="1102"/>
      <c r="CFJ106" s="1102"/>
      <c r="CFK106" s="1102"/>
      <c r="CFL106" s="1102"/>
      <c r="CFM106" s="1102"/>
      <c r="CFN106" s="1102"/>
      <c r="CFO106" s="1102"/>
      <c r="CFP106" s="1102"/>
      <c r="CFQ106" s="1102"/>
      <c r="CFR106" s="1102"/>
      <c r="CFS106" s="1102"/>
      <c r="CFT106" s="1102"/>
      <c r="CFU106" s="1102"/>
      <c r="CFV106" s="1102"/>
      <c r="CFW106" s="1102"/>
      <c r="CFX106" s="1102"/>
      <c r="CFY106" s="1102"/>
      <c r="CFZ106" s="1102"/>
      <c r="CGA106" s="1102"/>
      <c r="CGB106" s="1102"/>
      <c r="CGC106" s="1102"/>
      <c r="CGD106" s="1102"/>
      <c r="CGE106" s="1102"/>
      <c r="CGF106" s="1102"/>
      <c r="CGG106" s="1102"/>
      <c r="CGH106" s="1102"/>
      <c r="CGI106" s="1102"/>
      <c r="CGJ106" s="1102"/>
      <c r="CGK106" s="1102"/>
      <c r="CGL106" s="1102"/>
      <c r="CGM106" s="1102"/>
      <c r="CGN106" s="1102"/>
      <c r="CGO106" s="1102"/>
      <c r="CGP106" s="1102"/>
      <c r="CGQ106" s="1102"/>
      <c r="CGR106" s="1102"/>
      <c r="CGS106" s="1102"/>
      <c r="CGT106" s="1102"/>
      <c r="CGU106" s="1102"/>
      <c r="CGV106" s="1102"/>
      <c r="CGW106" s="1102"/>
      <c r="CGX106" s="1102"/>
      <c r="CGY106" s="1102"/>
      <c r="CGZ106" s="1102"/>
      <c r="CHA106" s="1102"/>
      <c r="CHB106" s="1102"/>
      <c r="CHC106" s="1102"/>
      <c r="CHD106" s="1102"/>
      <c r="CHE106" s="1102"/>
      <c r="CHF106" s="1102"/>
      <c r="CHG106" s="1102"/>
      <c r="CHH106" s="1102"/>
      <c r="CHI106" s="1102"/>
      <c r="CHJ106" s="1102"/>
      <c r="CHK106" s="1102"/>
      <c r="CHL106" s="1102"/>
      <c r="CHM106" s="1102"/>
      <c r="CHN106" s="1102"/>
      <c r="CHO106" s="1102"/>
      <c r="CHP106" s="1102"/>
      <c r="CHQ106" s="1102"/>
      <c r="CHR106" s="1102"/>
      <c r="CHS106" s="1102"/>
      <c r="CHT106" s="1102"/>
      <c r="CHU106" s="1102"/>
      <c r="CHV106" s="1102"/>
      <c r="CHW106" s="1102"/>
      <c r="CHX106" s="1102"/>
      <c r="CHY106" s="1102"/>
      <c r="CHZ106" s="1102"/>
      <c r="CIA106" s="1102"/>
      <c r="CIB106" s="1102"/>
      <c r="CIC106" s="1102"/>
      <c r="CID106" s="1102"/>
      <c r="CIE106" s="1102"/>
      <c r="CIF106" s="1102"/>
      <c r="CIG106" s="1102"/>
      <c r="CIH106" s="1102"/>
      <c r="CII106" s="1102"/>
      <c r="CIJ106" s="1102"/>
      <c r="CIK106" s="1102"/>
      <c r="CIL106" s="1102"/>
      <c r="CIM106" s="1102"/>
      <c r="CIN106" s="1102"/>
      <c r="CIO106" s="1102"/>
      <c r="CIP106" s="1102"/>
      <c r="CIQ106" s="1102"/>
      <c r="CIR106" s="1102"/>
      <c r="CIS106" s="1102"/>
      <c r="CIT106" s="1102"/>
      <c r="CIU106" s="1102"/>
      <c r="CIV106" s="1102"/>
      <c r="CIW106" s="1102"/>
      <c r="CIX106" s="1102"/>
      <c r="CIY106" s="1102"/>
      <c r="CIZ106" s="1102"/>
      <c r="CJA106" s="1102"/>
      <c r="CJB106" s="1102"/>
      <c r="CJC106" s="1102"/>
      <c r="CJD106" s="1102"/>
      <c r="CJE106" s="1102"/>
      <c r="CJF106" s="1102"/>
      <c r="CJG106" s="1102"/>
      <c r="CJH106" s="1102"/>
      <c r="CJI106" s="1102"/>
      <c r="CJJ106" s="1102"/>
      <c r="CJK106" s="1102"/>
      <c r="CJL106" s="1102"/>
      <c r="CJM106" s="1102"/>
      <c r="CJN106" s="1102"/>
      <c r="CJO106" s="1102"/>
      <c r="CJP106" s="1102"/>
      <c r="CJQ106" s="1102"/>
      <c r="CJR106" s="1102"/>
      <c r="CJS106" s="1102"/>
      <c r="CJT106" s="1102"/>
      <c r="CJU106" s="1102"/>
      <c r="CJV106" s="1102"/>
      <c r="CJW106" s="1102"/>
      <c r="CJX106" s="1102"/>
      <c r="CJY106" s="1102"/>
      <c r="CJZ106" s="1102"/>
      <c r="CKA106" s="1102"/>
      <c r="CKB106" s="1102"/>
      <c r="CKC106" s="1102"/>
      <c r="CKD106" s="1102"/>
      <c r="CKE106" s="1102"/>
      <c r="CKF106" s="1102"/>
      <c r="CKG106" s="1102"/>
      <c r="CKH106" s="1102"/>
      <c r="CKI106" s="1102"/>
      <c r="CKJ106" s="1102"/>
      <c r="CKK106" s="1102"/>
      <c r="CKL106" s="1102"/>
      <c r="CKM106" s="1102"/>
      <c r="CKN106" s="1102"/>
      <c r="CKO106" s="1102"/>
      <c r="CKP106" s="1102"/>
      <c r="CKQ106" s="1102"/>
      <c r="CKR106" s="1102"/>
      <c r="CKS106" s="1102"/>
      <c r="CKT106" s="1102"/>
      <c r="CKU106" s="1102"/>
      <c r="CKV106" s="1102"/>
      <c r="CKW106" s="1102"/>
      <c r="CKX106" s="1102"/>
      <c r="CKY106" s="1102"/>
      <c r="CKZ106" s="1102"/>
      <c r="CLA106" s="1102"/>
      <c r="CLB106" s="1102"/>
      <c r="CLC106" s="1102"/>
      <c r="CLD106" s="1102"/>
      <c r="CLE106" s="1102"/>
      <c r="CLF106" s="1102"/>
      <c r="CLG106" s="1102"/>
      <c r="CLH106" s="1102"/>
      <c r="CLI106" s="1102"/>
      <c r="CLJ106" s="1102"/>
      <c r="CLK106" s="1102"/>
      <c r="CLL106" s="1102"/>
      <c r="CLM106" s="1102"/>
      <c r="CLN106" s="1102"/>
      <c r="CLO106" s="1102"/>
      <c r="CLP106" s="1102"/>
      <c r="CLQ106" s="1102"/>
      <c r="CLR106" s="1102"/>
      <c r="CLS106" s="1102"/>
      <c r="CLT106" s="1102"/>
      <c r="CLU106" s="1102"/>
      <c r="CLV106" s="1102"/>
      <c r="CLW106" s="1102"/>
      <c r="CLX106" s="1102"/>
      <c r="CLY106" s="1102"/>
      <c r="CLZ106" s="1102"/>
      <c r="CMA106" s="1102"/>
      <c r="CMB106" s="1102"/>
      <c r="CMC106" s="1102"/>
      <c r="CMD106" s="1102"/>
      <c r="CME106" s="1102"/>
      <c r="CMF106" s="1102"/>
      <c r="CMG106" s="1102"/>
      <c r="CMH106" s="1102"/>
      <c r="CMI106" s="1102"/>
      <c r="CMJ106" s="1102"/>
      <c r="CMK106" s="1102"/>
      <c r="CML106" s="1102"/>
      <c r="CMM106" s="1102"/>
      <c r="CMN106" s="1102"/>
      <c r="CMO106" s="1102"/>
      <c r="CMP106" s="1102"/>
      <c r="CMQ106" s="1102"/>
      <c r="CMR106" s="1102"/>
      <c r="CMS106" s="1102"/>
      <c r="CMT106" s="1102"/>
      <c r="CMU106" s="1102"/>
      <c r="CMV106" s="1102"/>
      <c r="CMW106" s="1102"/>
      <c r="CMX106" s="1102"/>
      <c r="CMY106" s="1102"/>
      <c r="CMZ106" s="1102"/>
      <c r="CNA106" s="1102"/>
      <c r="CNB106" s="1102"/>
      <c r="CNC106" s="1102"/>
      <c r="CND106" s="1102"/>
      <c r="CNE106" s="1102"/>
      <c r="CNF106" s="1102"/>
      <c r="CNG106" s="1102"/>
      <c r="CNH106" s="1102"/>
      <c r="CNI106" s="1102"/>
      <c r="CNJ106" s="1102"/>
      <c r="CNK106" s="1102"/>
      <c r="CNL106" s="1102"/>
      <c r="CNM106" s="1102"/>
      <c r="CNN106" s="1102"/>
      <c r="CNO106" s="1102"/>
      <c r="CNP106" s="1102"/>
      <c r="CNQ106" s="1102"/>
      <c r="CNR106" s="1102"/>
      <c r="CNS106" s="1102"/>
      <c r="CNT106" s="1102"/>
      <c r="CNU106" s="1102"/>
      <c r="CNV106" s="1102"/>
      <c r="CNW106" s="1102"/>
      <c r="CNX106" s="1102"/>
      <c r="CNY106" s="1102"/>
      <c r="CNZ106" s="1102"/>
      <c r="COA106" s="1102"/>
      <c r="COB106" s="1102"/>
      <c r="COC106" s="1102"/>
      <c r="COD106" s="1102"/>
      <c r="COE106" s="1102"/>
      <c r="COF106" s="1102"/>
      <c r="COG106" s="1102"/>
      <c r="COH106" s="1102"/>
      <c r="COI106" s="1102"/>
      <c r="COJ106" s="1102"/>
      <c r="COK106" s="1102"/>
      <c r="COL106" s="1102"/>
      <c r="COM106" s="1102"/>
      <c r="CON106" s="1102"/>
      <c r="COO106" s="1102"/>
      <c r="COP106" s="1102"/>
      <c r="COQ106" s="1102"/>
      <c r="COR106" s="1102"/>
      <c r="COS106" s="1102"/>
      <c r="COT106" s="1102"/>
      <c r="COU106" s="1102"/>
      <c r="COV106" s="1102"/>
      <c r="COW106" s="1102"/>
      <c r="COX106" s="1102"/>
      <c r="COY106" s="1102"/>
      <c r="COZ106" s="1102"/>
      <c r="CPA106" s="1102"/>
      <c r="CPB106" s="1102"/>
      <c r="CPC106" s="1102"/>
      <c r="CPD106" s="1102"/>
      <c r="CPE106" s="1102"/>
      <c r="CPF106" s="1102"/>
      <c r="CPG106" s="1102"/>
      <c r="CPH106" s="1102"/>
      <c r="CPI106" s="1102"/>
      <c r="CPJ106" s="1102"/>
      <c r="CPK106" s="1102"/>
      <c r="CPL106" s="1102"/>
      <c r="CPM106" s="1102"/>
      <c r="CPN106" s="1102"/>
      <c r="CPO106" s="1102"/>
      <c r="CPP106" s="1102"/>
      <c r="CPQ106" s="1102"/>
      <c r="CPR106" s="1102"/>
      <c r="CPS106" s="1102"/>
      <c r="CPT106" s="1102"/>
      <c r="CPU106" s="1102"/>
      <c r="CPV106" s="1102"/>
      <c r="CPW106" s="1102"/>
      <c r="CPX106" s="1102"/>
      <c r="CPY106" s="1102"/>
      <c r="CPZ106" s="1102"/>
      <c r="CQA106" s="1102"/>
      <c r="CQB106" s="1102"/>
      <c r="CQC106" s="1102"/>
      <c r="CQD106" s="1102"/>
      <c r="CQE106" s="1102"/>
      <c r="CQF106" s="1102"/>
      <c r="CQG106" s="1102"/>
      <c r="CQH106" s="1102"/>
      <c r="CQI106" s="1102"/>
      <c r="CQJ106" s="1102"/>
      <c r="CQK106" s="1102"/>
      <c r="CQL106" s="1102"/>
      <c r="CQM106" s="1102"/>
      <c r="CQN106" s="1102"/>
      <c r="CQO106" s="1102"/>
      <c r="CQP106" s="1102"/>
      <c r="CQQ106" s="1102"/>
      <c r="CQR106" s="1102"/>
      <c r="CQS106" s="1102"/>
      <c r="CQT106" s="1102"/>
      <c r="CQU106" s="1102"/>
      <c r="CQV106" s="1102"/>
      <c r="CQW106" s="1102"/>
      <c r="CQX106" s="1102"/>
      <c r="CQY106" s="1102"/>
      <c r="CQZ106" s="1102"/>
      <c r="CRA106" s="1102"/>
      <c r="CRB106" s="1102"/>
      <c r="CRC106" s="1102"/>
      <c r="CRD106" s="1102"/>
      <c r="CRE106" s="1102"/>
      <c r="CRF106" s="1102"/>
      <c r="CRG106" s="1102"/>
      <c r="CRH106" s="1102"/>
      <c r="CRI106" s="1102"/>
      <c r="CRJ106" s="1102"/>
      <c r="CRK106" s="1102"/>
      <c r="CRL106" s="1102"/>
      <c r="CRM106" s="1102"/>
      <c r="CRN106" s="1102"/>
      <c r="CRO106" s="1102"/>
      <c r="CRP106" s="1102"/>
      <c r="CRQ106" s="1102"/>
      <c r="CRR106" s="1102"/>
      <c r="CRS106" s="1102"/>
      <c r="CRT106" s="1102"/>
      <c r="CRU106" s="1102"/>
      <c r="CRV106" s="1102"/>
      <c r="CRW106" s="1102"/>
      <c r="CRX106" s="1102"/>
      <c r="CRY106" s="1102"/>
      <c r="CRZ106" s="1102"/>
      <c r="CSA106" s="1102"/>
      <c r="CSB106" s="1102"/>
      <c r="CSC106" s="1102"/>
      <c r="CSD106" s="1102"/>
      <c r="CSE106" s="1102"/>
      <c r="CSF106" s="1102"/>
      <c r="CSG106" s="1102"/>
      <c r="CSH106" s="1102"/>
      <c r="CSI106" s="1102"/>
      <c r="CSJ106" s="1102"/>
      <c r="CSK106" s="1102"/>
      <c r="CSL106" s="1102"/>
      <c r="CSM106" s="1102"/>
      <c r="CSN106" s="1102"/>
      <c r="CSO106" s="1102"/>
      <c r="CSP106" s="1102"/>
      <c r="CSQ106" s="1102"/>
      <c r="CSR106" s="1102"/>
      <c r="CSS106" s="1102"/>
      <c r="CST106" s="1102"/>
      <c r="CSU106" s="1102"/>
      <c r="CSV106" s="1102"/>
      <c r="CSW106" s="1102"/>
      <c r="CSX106" s="1102"/>
      <c r="CSY106" s="1102"/>
      <c r="CSZ106" s="1102"/>
      <c r="CTA106" s="1102"/>
      <c r="CTB106" s="1102"/>
      <c r="CTC106" s="1102"/>
      <c r="CTD106" s="1102"/>
      <c r="CTE106" s="1102"/>
      <c r="CTF106" s="1102"/>
      <c r="CTG106" s="1102"/>
      <c r="CTH106" s="1102"/>
      <c r="CTI106" s="1102"/>
      <c r="CTJ106" s="1102"/>
      <c r="CTK106" s="1102"/>
      <c r="CTL106" s="1102"/>
      <c r="CTM106" s="1102"/>
      <c r="CTN106" s="1102"/>
      <c r="CTO106" s="1102"/>
      <c r="CTP106" s="1102"/>
      <c r="CTQ106" s="1102"/>
      <c r="CTR106" s="1102"/>
      <c r="CTS106" s="1102"/>
      <c r="CTT106" s="1102"/>
      <c r="CTU106" s="1102"/>
      <c r="CTV106" s="1102"/>
      <c r="CTW106" s="1102"/>
      <c r="CTX106" s="1102"/>
      <c r="CTY106" s="1102"/>
      <c r="CTZ106" s="1102"/>
      <c r="CUA106" s="1102"/>
      <c r="CUB106" s="1102"/>
      <c r="CUC106" s="1102"/>
      <c r="CUD106" s="1102"/>
      <c r="CUE106" s="1102"/>
      <c r="CUF106" s="1102"/>
      <c r="CUG106" s="1102"/>
      <c r="CUH106" s="1102"/>
      <c r="CUI106" s="1102"/>
      <c r="CUJ106" s="1102"/>
      <c r="CUK106" s="1102"/>
      <c r="CUL106" s="1102"/>
      <c r="CUM106" s="1102"/>
      <c r="CUN106" s="1102"/>
      <c r="CUO106" s="1102"/>
      <c r="CUP106" s="1102"/>
      <c r="CUQ106" s="1102"/>
      <c r="CUR106" s="1102"/>
      <c r="CUS106" s="1102"/>
      <c r="CUT106" s="1102"/>
      <c r="CUU106" s="1102"/>
      <c r="CUV106" s="1102"/>
      <c r="CUW106" s="1102"/>
      <c r="CUX106" s="1102"/>
      <c r="CUY106" s="1102"/>
      <c r="CUZ106" s="1102"/>
      <c r="CVA106" s="1102"/>
      <c r="CVB106" s="1102"/>
      <c r="CVC106" s="1102"/>
      <c r="CVD106" s="1102"/>
      <c r="CVE106" s="1102"/>
      <c r="CVF106" s="1102"/>
      <c r="CVG106" s="1102"/>
      <c r="CVH106" s="1102"/>
      <c r="CVI106" s="1102"/>
      <c r="CVJ106" s="1102"/>
      <c r="CVK106" s="1102"/>
      <c r="CVL106" s="1102"/>
      <c r="CVM106" s="1102"/>
      <c r="CVN106" s="1102"/>
      <c r="CVO106" s="1102"/>
      <c r="CVP106" s="1102"/>
      <c r="CVQ106" s="1102"/>
      <c r="CVR106" s="1102"/>
      <c r="CVS106" s="1102"/>
      <c r="CVT106" s="1102"/>
      <c r="CVU106" s="1102"/>
      <c r="CVV106" s="1102"/>
      <c r="CVW106" s="1102"/>
      <c r="CVX106" s="1102"/>
      <c r="CVY106" s="1102"/>
      <c r="CVZ106" s="1102"/>
      <c r="CWA106" s="1102"/>
      <c r="CWB106" s="1102"/>
      <c r="CWC106" s="1102"/>
      <c r="CWD106" s="1102"/>
      <c r="CWE106" s="1102"/>
      <c r="CWF106" s="1102"/>
      <c r="CWG106" s="1102"/>
      <c r="CWH106" s="1102"/>
      <c r="CWI106" s="1102"/>
      <c r="CWJ106" s="1102"/>
      <c r="CWK106" s="1102"/>
      <c r="CWL106" s="1102"/>
      <c r="CWM106" s="1102"/>
      <c r="CWN106" s="1102"/>
      <c r="CWO106" s="1102"/>
      <c r="CWP106" s="1102"/>
      <c r="CWQ106" s="1102"/>
      <c r="CWR106" s="1102"/>
      <c r="CWS106" s="1102"/>
      <c r="CWT106" s="1102"/>
      <c r="CWU106" s="1102"/>
      <c r="CWV106" s="1102"/>
      <c r="CWW106" s="1102"/>
      <c r="CWX106" s="1102"/>
      <c r="CWY106" s="1102"/>
      <c r="CWZ106" s="1102"/>
      <c r="CXA106" s="1102"/>
      <c r="CXB106" s="1102"/>
      <c r="CXC106" s="1102"/>
      <c r="CXD106" s="1102"/>
      <c r="CXE106" s="1102"/>
      <c r="CXF106" s="1102"/>
      <c r="CXG106" s="1102"/>
      <c r="CXH106" s="1102"/>
      <c r="CXI106" s="1102"/>
      <c r="CXJ106" s="1102"/>
      <c r="CXK106" s="1102"/>
      <c r="CXL106" s="1102"/>
      <c r="CXM106" s="1102"/>
      <c r="CXN106" s="1102"/>
      <c r="CXO106" s="1102"/>
      <c r="CXP106" s="1102"/>
      <c r="CXQ106" s="1102"/>
      <c r="CXR106" s="1102"/>
      <c r="CXS106" s="1102"/>
      <c r="CXT106" s="1102"/>
      <c r="CXU106" s="1102"/>
      <c r="CXV106" s="1102"/>
      <c r="CXW106" s="1102"/>
      <c r="CXX106" s="1102"/>
      <c r="CXY106" s="1102"/>
      <c r="CXZ106" s="1102"/>
      <c r="CYA106" s="1102"/>
      <c r="CYB106" s="1102"/>
      <c r="CYC106" s="1102"/>
      <c r="CYD106" s="1102"/>
      <c r="CYE106" s="1102"/>
      <c r="CYF106" s="1102"/>
      <c r="CYG106" s="1102"/>
      <c r="CYH106" s="1102"/>
      <c r="CYI106" s="1102"/>
      <c r="CYJ106" s="1102"/>
      <c r="CYK106" s="1102"/>
      <c r="CYL106" s="1102"/>
      <c r="CYM106" s="1102"/>
      <c r="CYN106" s="1102"/>
      <c r="CYO106" s="1102"/>
      <c r="CYP106" s="1102"/>
      <c r="CYQ106" s="1102"/>
      <c r="CYR106" s="1102"/>
      <c r="CYS106" s="1102"/>
      <c r="CYT106" s="1102"/>
      <c r="CYU106" s="1102"/>
      <c r="CYV106" s="1102"/>
      <c r="CYW106" s="1102"/>
      <c r="CYX106" s="1102"/>
      <c r="CYY106" s="1102"/>
      <c r="CYZ106" s="1102"/>
      <c r="CZA106" s="1102"/>
      <c r="CZB106" s="1102"/>
      <c r="CZC106" s="1102"/>
      <c r="CZD106" s="1102"/>
      <c r="CZE106" s="1102"/>
      <c r="CZF106" s="1102"/>
      <c r="CZG106" s="1102"/>
      <c r="CZH106" s="1102"/>
      <c r="CZI106" s="1102"/>
      <c r="CZJ106" s="1102"/>
      <c r="CZK106" s="1102"/>
      <c r="CZL106" s="1102"/>
      <c r="CZM106" s="1102"/>
      <c r="CZN106" s="1102"/>
      <c r="CZO106" s="1102"/>
      <c r="CZP106" s="1102"/>
      <c r="CZQ106" s="1102"/>
      <c r="CZR106" s="1102"/>
      <c r="CZS106" s="1102"/>
      <c r="CZT106" s="1102"/>
      <c r="CZU106" s="1102"/>
      <c r="CZV106" s="1102"/>
      <c r="CZW106" s="1102"/>
      <c r="CZX106" s="1102"/>
      <c r="CZY106" s="1102"/>
      <c r="CZZ106" s="1102"/>
      <c r="DAA106" s="1102"/>
      <c r="DAB106" s="1102"/>
      <c r="DAC106" s="1102"/>
      <c r="DAD106" s="1102"/>
      <c r="DAE106" s="1102"/>
      <c r="DAF106" s="1102"/>
      <c r="DAG106" s="1102"/>
      <c r="DAH106" s="1102"/>
      <c r="DAI106" s="1102"/>
      <c r="DAJ106" s="1102"/>
      <c r="DAK106" s="1102"/>
      <c r="DAL106" s="1102"/>
      <c r="DAM106" s="1102"/>
      <c r="DAN106" s="1102"/>
      <c r="DAO106" s="1102"/>
      <c r="DAP106" s="1102"/>
      <c r="DAQ106" s="1102"/>
      <c r="DAR106" s="1102"/>
      <c r="DAS106" s="1102"/>
      <c r="DAT106" s="1102"/>
      <c r="DAU106" s="1102"/>
      <c r="DAV106" s="1102"/>
      <c r="DAW106" s="1102"/>
      <c r="DAX106" s="1102"/>
      <c r="DAY106" s="1102"/>
      <c r="DAZ106" s="1102"/>
      <c r="DBA106" s="1102"/>
      <c r="DBB106" s="1102"/>
      <c r="DBC106" s="1102"/>
      <c r="DBD106" s="1102"/>
      <c r="DBE106" s="1102"/>
      <c r="DBF106" s="1102"/>
      <c r="DBG106" s="1102"/>
      <c r="DBH106" s="1102"/>
      <c r="DBI106" s="1102"/>
      <c r="DBJ106" s="1102"/>
      <c r="DBK106" s="1102"/>
      <c r="DBL106" s="1102"/>
      <c r="DBM106" s="1102"/>
      <c r="DBN106" s="1102"/>
      <c r="DBO106" s="1102"/>
      <c r="DBP106" s="1102"/>
      <c r="DBQ106" s="1102"/>
      <c r="DBR106" s="1102"/>
      <c r="DBS106" s="1102"/>
      <c r="DBT106" s="1102"/>
      <c r="DBU106" s="1102"/>
      <c r="DBV106" s="1102"/>
      <c r="DBW106" s="1102"/>
      <c r="DBX106" s="1102"/>
      <c r="DBY106" s="1102"/>
      <c r="DBZ106" s="1102"/>
      <c r="DCA106" s="1102"/>
      <c r="DCB106" s="1102"/>
      <c r="DCC106" s="1102"/>
      <c r="DCD106" s="1102"/>
      <c r="DCE106" s="1102"/>
      <c r="DCF106" s="1102"/>
      <c r="DCG106" s="1102"/>
      <c r="DCH106" s="1102"/>
      <c r="DCI106" s="1102"/>
      <c r="DCJ106" s="1102"/>
      <c r="DCK106" s="1102"/>
      <c r="DCL106" s="1102"/>
      <c r="DCM106" s="1102"/>
      <c r="DCN106" s="1102"/>
      <c r="DCO106" s="1102"/>
      <c r="DCP106" s="1102"/>
      <c r="DCQ106" s="1102"/>
      <c r="DCR106" s="1102"/>
      <c r="DCS106" s="1102"/>
      <c r="DCT106" s="1102"/>
      <c r="DCU106" s="1102"/>
      <c r="DCV106" s="1102"/>
      <c r="DCW106" s="1102"/>
      <c r="DCX106" s="1102"/>
      <c r="DCY106" s="1102"/>
      <c r="DCZ106" s="1102"/>
      <c r="DDA106" s="1102"/>
      <c r="DDB106" s="1102"/>
      <c r="DDC106" s="1102"/>
      <c r="DDD106" s="1102"/>
      <c r="DDE106" s="1102"/>
      <c r="DDF106" s="1102"/>
      <c r="DDG106" s="1102"/>
      <c r="DDH106" s="1102"/>
      <c r="DDI106" s="1102"/>
      <c r="DDJ106" s="1102"/>
      <c r="DDK106" s="1102"/>
      <c r="DDL106" s="1102"/>
      <c r="DDM106" s="1102"/>
      <c r="DDN106" s="1102"/>
      <c r="DDO106" s="1102"/>
      <c r="DDP106" s="1102"/>
      <c r="DDQ106" s="1102"/>
      <c r="DDR106" s="1102"/>
      <c r="DDS106" s="1102"/>
      <c r="DDT106" s="1102"/>
      <c r="DDU106" s="1102"/>
      <c r="DDV106" s="1102"/>
      <c r="DDW106" s="1102"/>
      <c r="DDX106" s="1102"/>
      <c r="DDY106" s="1102"/>
      <c r="DDZ106" s="1102"/>
      <c r="DEA106" s="1102"/>
      <c r="DEB106" s="1102"/>
      <c r="DEC106" s="1102"/>
      <c r="DED106" s="1102"/>
      <c r="DEE106" s="1102"/>
      <c r="DEF106" s="1102"/>
      <c r="DEG106" s="1102"/>
      <c r="DEH106" s="1102"/>
      <c r="DEI106" s="1102"/>
      <c r="DEJ106" s="1102"/>
      <c r="DEK106" s="1102"/>
      <c r="DEL106" s="1102"/>
      <c r="DEM106" s="1102"/>
      <c r="DEN106" s="1102"/>
      <c r="DEO106" s="1102"/>
      <c r="DEP106" s="1102"/>
      <c r="DEQ106" s="1102"/>
      <c r="DER106" s="1102"/>
      <c r="DES106" s="1102"/>
      <c r="DET106" s="1102"/>
      <c r="DEU106" s="1102"/>
      <c r="DEV106" s="1102"/>
      <c r="DEW106" s="1102"/>
      <c r="DEX106" s="1102"/>
      <c r="DEY106" s="1102"/>
      <c r="DEZ106" s="1102"/>
      <c r="DFA106" s="1102"/>
      <c r="DFB106" s="1102"/>
      <c r="DFC106" s="1102"/>
      <c r="DFD106" s="1102"/>
      <c r="DFE106" s="1102"/>
      <c r="DFF106" s="1102"/>
      <c r="DFG106" s="1102"/>
      <c r="DFH106" s="1102"/>
      <c r="DFI106" s="1102"/>
      <c r="DFJ106" s="1102"/>
      <c r="DFK106" s="1102"/>
      <c r="DFL106" s="1102"/>
      <c r="DFM106" s="1102"/>
      <c r="DFN106" s="1102"/>
      <c r="DFO106" s="1102"/>
      <c r="DFP106" s="1102"/>
      <c r="DFQ106" s="1102"/>
      <c r="DFR106" s="1102"/>
      <c r="DFS106" s="1102"/>
      <c r="DFT106" s="1102"/>
      <c r="DFU106" s="1102"/>
      <c r="DFV106" s="1102"/>
      <c r="DFW106" s="1102"/>
      <c r="DFX106" s="1102"/>
      <c r="DFY106" s="1102"/>
      <c r="DFZ106" s="1102"/>
      <c r="DGA106" s="1102"/>
      <c r="DGB106" s="1102"/>
      <c r="DGC106" s="1102"/>
      <c r="DGD106" s="1102"/>
      <c r="DGE106" s="1102"/>
      <c r="DGF106" s="1102"/>
      <c r="DGG106" s="1102"/>
      <c r="DGH106" s="1102"/>
      <c r="DGI106" s="1102"/>
      <c r="DGJ106" s="1102"/>
      <c r="DGK106" s="1102"/>
      <c r="DGL106" s="1102"/>
      <c r="DGM106" s="1102"/>
      <c r="DGN106" s="1102"/>
      <c r="DGO106" s="1102"/>
      <c r="DGP106" s="1102"/>
      <c r="DGQ106" s="1102"/>
      <c r="DGR106" s="1102"/>
      <c r="DGS106" s="1102"/>
      <c r="DGT106" s="1102"/>
      <c r="DGU106" s="1102"/>
      <c r="DGV106" s="1102"/>
      <c r="DGW106" s="1102"/>
      <c r="DGX106" s="1102"/>
      <c r="DGY106" s="1102"/>
      <c r="DGZ106" s="1102"/>
      <c r="DHA106" s="1102"/>
      <c r="DHB106" s="1102"/>
      <c r="DHC106" s="1102"/>
      <c r="DHD106" s="1102"/>
      <c r="DHE106" s="1102"/>
      <c r="DHF106" s="1102"/>
      <c r="DHG106" s="1102"/>
      <c r="DHH106" s="1102"/>
      <c r="DHI106" s="1102"/>
      <c r="DHJ106" s="1102"/>
      <c r="DHK106" s="1102"/>
      <c r="DHL106" s="1102"/>
      <c r="DHM106" s="1102"/>
      <c r="DHN106" s="1102"/>
      <c r="DHO106" s="1102"/>
      <c r="DHP106" s="1102"/>
      <c r="DHQ106" s="1102"/>
      <c r="DHR106" s="1102"/>
      <c r="DHS106" s="1102"/>
      <c r="DHT106" s="1102"/>
      <c r="DHU106" s="1102"/>
      <c r="DHV106" s="1102"/>
      <c r="DHW106" s="1102"/>
      <c r="DHX106" s="1102"/>
      <c r="DHY106" s="1102"/>
      <c r="DHZ106" s="1102"/>
      <c r="DIA106" s="1102"/>
      <c r="DIB106" s="1102"/>
      <c r="DIC106" s="1102"/>
      <c r="DID106" s="1102"/>
      <c r="DIE106" s="1102"/>
      <c r="DIF106" s="1102"/>
      <c r="DIG106" s="1102"/>
      <c r="DIH106" s="1102"/>
      <c r="DII106" s="1102"/>
      <c r="DIJ106" s="1102"/>
      <c r="DIK106" s="1102"/>
      <c r="DIL106" s="1102"/>
      <c r="DIM106" s="1102"/>
      <c r="DIN106" s="1102"/>
      <c r="DIO106" s="1102"/>
      <c r="DIP106" s="1102"/>
      <c r="DIQ106" s="1102"/>
      <c r="DIR106" s="1102"/>
      <c r="DIS106" s="1102"/>
      <c r="DIT106" s="1102"/>
      <c r="DIU106" s="1102"/>
      <c r="DIV106" s="1102"/>
      <c r="DIW106" s="1102"/>
      <c r="DIX106" s="1102"/>
      <c r="DIY106" s="1102"/>
      <c r="DIZ106" s="1102"/>
      <c r="DJA106" s="1102"/>
      <c r="DJB106" s="1102"/>
      <c r="DJC106" s="1102"/>
      <c r="DJD106" s="1102"/>
      <c r="DJE106" s="1102"/>
      <c r="DJF106" s="1102"/>
      <c r="DJG106" s="1102"/>
      <c r="DJH106" s="1102"/>
      <c r="DJI106" s="1102"/>
      <c r="DJJ106" s="1102"/>
      <c r="DJK106" s="1102"/>
      <c r="DJL106" s="1102"/>
      <c r="DJM106" s="1102"/>
      <c r="DJN106" s="1102"/>
      <c r="DJO106" s="1102"/>
      <c r="DJP106" s="1102"/>
      <c r="DJQ106" s="1102"/>
      <c r="DJR106" s="1102"/>
      <c r="DJS106" s="1102"/>
      <c r="DJT106" s="1102"/>
      <c r="DJU106" s="1102"/>
      <c r="DJV106" s="1102"/>
      <c r="DJW106" s="1102"/>
      <c r="DJX106" s="1102"/>
      <c r="DJY106" s="1102"/>
      <c r="DJZ106" s="1102"/>
      <c r="DKA106" s="1102"/>
      <c r="DKB106" s="1102"/>
      <c r="DKC106" s="1102"/>
      <c r="DKD106" s="1102"/>
      <c r="DKE106" s="1102"/>
      <c r="DKF106" s="1102"/>
      <c r="DKG106" s="1102"/>
      <c r="DKH106" s="1102"/>
      <c r="DKI106" s="1102"/>
      <c r="DKJ106" s="1102"/>
      <c r="DKK106" s="1102"/>
      <c r="DKL106" s="1102"/>
      <c r="DKM106" s="1102"/>
      <c r="DKN106" s="1102"/>
      <c r="DKO106" s="1102"/>
      <c r="DKP106" s="1102"/>
      <c r="DKQ106" s="1102"/>
      <c r="DKR106" s="1102"/>
      <c r="DKS106" s="1102"/>
      <c r="DKT106" s="1102"/>
      <c r="DKU106" s="1102"/>
      <c r="DKV106" s="1102"/>
      <c r="DKW106" s="1102"/>
      <c r="DKX106" s="1102"/>
      <c r="DKY106" s="1102"/>
      <c r="DKZ106" s="1102"/>
      <c r="DLA106" s="1102"/>
      <c r="DLB106" s="1102"/>
      <c r="DLC106" s="1102"/>
      <c r="DLD106" s="1102"/>
      <c r="DLE106" s="1102"/>
      <c r="DLF106" s="1102"/>
      <c r="DLG106" s="1102"/>
      <c r="DLH106" s="1102"/>
      <c r="DLI106" s="1102"/>
      <c r="DLJ106" s="1102"/>
      <c r="DLK106" s="1102"/>
      <c r="DLL106" s="1102"/>
      <c r="DLM106" s="1102"/>
      <c r="DLN106" s="1102"/>
      <c r="DLO106" s="1102"/>
      <c r="DLP106" s="1102"/>
      <c r="DLQ106" s="1102"/>
      <c r="DLR106" s="1102"/>
      <c r="DLS106" s="1102"/>
      <c r="DLT106" s="1102"/>
      <c r="DLU106" s="1102"/>
      <c r="DLV106" s="1102"/>
      <c r="DLW106" s="1102"/>
      <c r="DLX106" s="1102"/>
      <c r="DLY106" s="1102"/>
      <c r="DLZ106" s="1102"/>
      <c r="DMA106" s="1102"/>
      <c r="DMB106" s="1102"/>
      <c r="DMC106" s="1102"/>
      <c r="DMD106" s="1102"/>
      <c r="DME106" s="1102"/>
      <c r="DMF106" s="1102"/>
      <c r="DMG106" s="1102"/>
      <c r="DMH106" s="1102"/>
      <c r="DMI106" s="1102"/>
      <c r="DMJ106" s="1102"/>
      <c r="DMK106" s="1102"/>
      <c r="DML106" s="1102"/>
      <c r="DMM106" s="1102"/>
      <c r="DMN106" s="1102"/>
      <c r="DMO106" s="1102"/>
      <c r="DMP106" s="1102"/>
      <c r="DMQ106" s="1102"/>
      <c r="DMR106" s="1102"/>
      <c r="DMS106" s="1102"/>
      <c r="DMT106" s="1102"/>
      <c r="DMU106" s="1102"/>
      <c r="DMV106" s="1102"/>
      <c r="DMW106" s="1102"/>
      <c r="DMX106" s="1102"/>
      <c r="DMY106" s="1102"/>
      <c r="DMZ106" s="1102"/>
      <c r="DNA106" s="1102"/>
      <c r="DNB106" s="1102"/>
      <c r="DNC106" s="1102"/>
      <c r="DND106" s="1102"/>
      <c r="DNE106" s="1102"/>
      <c r="DNF106" s="1102"/>
      <c r="DNG106" s="1102"/>
      <c r="DNH106" s="1102"/>
      <c r="DNI106" s="1102"/>
      <c r="DNJ106" s="1102"/>
      <c r="DNK106" s="1102"/>
      <c r="DNL106" s="1102"/>
      <c r="DNM106" s="1102"/>
      <c r="DNN106" s="1102"/>
      <c r="DNO106" s="1102"/>
      <c r="DNP106" s="1102"/>
      <c r="DNQ106" s="1102"/>
      <c r="DNR106" s="1102"/>
      <c r="DNS106" s="1102"/>
      <c r="DNT106" s="1102"/>
      <c r="DNU106" s="1102"/>
      <c r="DNV106" s="1102"/>
      <c r="DNW106" s="1102"/>
      <c r="DNX106" s="1102"/>
      <c r="DNY106" s="1102"/>
      <c r="DNZ106" s="1102"/>
      <c r="DOA106" s="1102"/>
      <c r="DOB106" s="1102"/>
      <c r="DOC106" s="1102"/>
      <c r="DOD106" s="1102"/>
      <c r="DOE106" s="1102"/>
      <c r="DOF106" s="1102"/>
      <c r="DOG106" s="1102"/>
      <c r="DOH106" s="1102"/>
      <c r="DOI106" s="1102"/>
      <c r="DOJ106" s="1102"/>
      <c r="DOK106" s="1102"/>
      <c r="DOL106" s="1102"/>
      <c r="DOM106" s="1102"/>
      <c r="DON106" s="1102"/>
      <c r="DOO106" s="1102"/>
      <c r="DOP106" s="1102"/>
      <c r="DOQ106" s="1102"/>
      <c r="DOR106" s="1102"/>
      <c r="DOS106" s="1102"/>
      <c r="DOT106" s="1102"/>
      <c r="DOU106" s="1102"/>
      <c r="DOV106" s="1102"/>
      <c r="DOW106" s="1102"/>
      <c r="DOX106" s="1102"/>
      <c r="DOY106" s="1102"/>
      <c r="DOZ106" s="1102"/>
      <c r="DPA106" s="1102"/>
      <c r="DPB106" s="1102"/>
      <c r="DPC106" s="1102"/>
      <c r="DPD106" s="1102"/>
      <c r="DPE106" s="1102"/>
      <c r="DPF106" s="1102"/>
      <c r="DPG106" s="1102"/>
      <c r="DPH106" s="1102"/>
      <c r="DPI106" s="1102"/>
      <c r="DPJ106" s="1102"/>
      <c r="DPK106" s="1102"/>
      <c r="DPL106" s="1102"/>
      <c r="DPM106" s="1102"/>
      <c r="DPN106" s="1102"/>
      <c r="DPO106" s="1102"/>
      <c r="DPP106" s="1102"/>
      <c r="DPQ106" s="1102"/>
      <c r="DPR106" s="1102"/>
      <c r="DPS106" s="1102"/>
      <c r="DPT106" s="1102"/>
      <c r="DPU106" s="1102"/>
      <c r="DPV106" s="1102"/>
      <c r="DPW106" s="1102"/>
      <c r="DPX106" s="1102"/>
      <c r="DPY106" s="1102"/>
      <c r="DPZ106" s="1102"/>
      <c r="DQA106" s="1102"/>
      <c r="DQB106" s="1102"/>
      <c r="DQC106" s="1102"/>
      <c r="DQD106" s="1102"/>
      <c r="DQE106" s="1102"/>
      <c r="DQF106" s="1102"/>
      <c r="DQG106" s="1102"/>
      <c r="DQH106" s="1102"/>
      <c r="DQI106" s="1102"/>
      <c r="DQJ106" s="1102"/>
      <c r="DQK106" s="1102"/>
      <c r="DQL106" s="1102"/>
      <c r="DQM106" s="1102"/>
      <c r="DQN106" s="1102"/>
      <c r="DQO106" s="1102"/>
      <c r="DQP106" s="1102"/>
      <c r="DQQ106" s="1102"/>
      <c r="DQR106" s="1102"/>
      <c r="DQS106" s="1102"/>
      <c r="DQT106" s="1102"/>
      <c r="DQU106" s="1102"/>
      <c r="DQV106" s="1102"/>
      <c r="DQW106" s="1102"/>
      <c r="DQX106" s="1102"/>
      <c r="DQY106" s="1102"/>
      <c r="DQZ106" s="1102"/>
      <c r="DRA106" s="1102"/>
      <c r="DRB106" s="1102"/>
      <c r="DRC106" s="1102"/>
      <c r="DRD106" s="1102"/>
      <c r="DRE106" s="1102"/>
      <c r="DRF106" s="1102"/>
      <c r="DRG106" s="1102"/>
      <c r="DRH106" s="1102"/>
      <c r="DRI106" s="1102"/>
      <c r="DRJ106" s="1102"/>
      <c r="DRK106" s="1102"/>
      <c r="DRL106" s="1102"/>
      <c r="DRM106" s="1102"/>
      <c r="DRN106" s="1102"/>
      <c r="DRO106" s="1102"/>
      <c r="DRP106" s="1102"/>
      <c r="DRQ106" s="1102"/>
      <c r="DRR106" s="1102"/>
      <c r="DRS106" s="1102"/>
      <c r="DRT106" s="1102"/>
      <c r="DRU106" s="1102"/>
      <c r="DRV106" s="1102"/>
      <c r="DRW106" s="1102"/>
      <c r="DRX106" s="1102"/>
      <c r="DRY106" s="1102"/>
      <c r="DRZ106" s="1102"/>
      <c r="DSA106" s="1102"/>
      <c r="DSB106" s="1102"/>
      <c r="DSC106" s="1102"/>
      <c r="DSD106" s="1102"/>
      <c r="DSE106" s="1102"/>
      <c r="DSF106" s="1102"/>
      <c r="DSG106" s="1102"/>
      <c r="DSH106" s="1102"/>
      <c r="DSI106" s="1102"/>
      <c r="DSJ106" s="1102"/>
      <c r="DSK106" s="1102"/>
      <c r="DSL106" s="1102"/>
      <c r="DSM106" s="1102"/>
      <c r="DSN106" s="1102"/>
      <c r="DSO106" s="1102"/>
      <c r="DSP106" s="1102"/>
      <c r="DSQ106" s="1102"/>
      <c r="DSR106" s="1102"/>
      <c r="DSS106" s="1102"/>
      <c r="DST106" s="1102"/>
      <c r="DSU106" s="1102"/>
      <c r="DSV106" s="1102"/>
      <c r="DSW106" s="1102"/>
      <c r="DSX106" s="1102"/>
      <c r="DSY106" s="1102"/>
      <c r="DSZ106" s="1102"/>
      <c r="DTA106" s="1102"/>
      <c r="DTB106" s="1102"/>
      <c r="DTC106" s="1102"/>
      <c r="DTD106" s="1102"/>
      <c r="DTE106" s="1102"/>
      <c r="DTF106" s="1102"/>
      <c r="DTG106" s="1102"/>
      <c r="DTH106" s="1102"/>
      <c r="DTI106" s="1102"/>
      <c r="DTJ106" s="1102"/>
      <c r="DTK106" s="1102"/>
      <c r="DTL106" s="1102"/>
      <c r="DTM106" s="1102"/>
      <c r="DTN106" s="1102"/>
      <c r="DTO106" s="1102"/>
      <c r="DTP106" s="1102"/>
      <c r="DTQ106" s="1102"/>
      <c r="DTR106" s="1102"/>
      <c r="DTS106" s="1102"/>
      <c r="DTT106" s="1102"/>
      <c r="DTU106" s="1102"/>
      <c r="DTV106" s="1102"/>
      <c r="DTW106" s="1102"/>
      <c r="DTX106" s="1102"/>
      <c r="DTY106" s="1102"/>
      <c r="DTZ106" s="1102"/>
      <c r="DUA106" s="1102"/>
      <c r="DUB106" s="1102"/>
      <c r="DUC106" s="1102"/>
      <c r="DUD106" s="1102"/>
      <c r="DUE106" s="1102"/>
      <c r="DUF106" s="1102"/>
      <c r="DUG106" s="1102"/>
      <c r="DUH106" s="1102"/>
      <c r="DUI106" s="1102"/>
      <c r="DUJ106" s="1102"/>
      <c r="DUK106" s="1102"/>
      <c r="DUL106" s="1102"/>
      <c r="DUM106" s="1102"/>
      <c r="DUN106" s="1102"/>
      <c r="DUO106" s="1102"/>
      <c r="DUP106" s="1102"/>
      <c r="DUQ106" s="1102"/>
      <c r="DUR106" s="1102"/>
      <c r="DUS106" s="1102"/>
      <c r="DUT106" s="1102"/>
      <c r="DUU106" s="1102"/>
      <c r="DUV106" s="1102"/>
      <c r="DUW106" s="1102"/>
      <c r="DUX106" s="1102"/>
      <c r="DUY106" s="1102"/>
      <c r="DUZ106" s="1102"/>
      <c r="DVA106" s="1102"/>
      <c r="DVB106" s="1102"/>
      <c r="DVC106" s="1102"/>
      <c r="DVD106" s="1102"/>
      <c r="DVE106" s="1102"/>
      <c r="DVF106" s="1102"/>
      <c r="DVG106" s="1102"/>
      <c r="DVH106" s="1102"/>
      <c r="DVI106" s="1102"/>
      <c r="DVJ106" s="1102"/>
      <c r="DVK106" s="1102"/>
      <c r="DVL106" s="1102"/>
      <c r="DVM106" s="1102"/>
      <c r="DVN106" s="1102"/>
      <c r="DVO106" s="1102"/>
      <c r="DVP106" s="1102"/>
      <c r="DVQ106" s="1102"/>
      <c r="DVR106" s="1102"/>
      <c r="DVS106" s="1102"/>
      <c r="DVT106" s="1102"/>
      <c r="DVU106" s="1102"/>
      <c r="DVV106" s="1102"/>
      <c r="DVW106" s="1102"/>
      <c r="DVX106" s="1102"/>
      <c r="DVY106" s="1102"/>
      <c r="DVZ106" s="1102"/>
      <c r="DWA106" s="1102"/>
      <c r="DWB106" s="1102"/>
      <c r="DWC106" s="1102"/>
      <c r="DWD106" s="1102"/>
      <c r="DWE106" s="1102"/>
      <c r="DWF106" s="1102"/>
      <c r="DWG106" s="1102"/>
      <c r="DWH106" s="1102"/>
      <c r="DWI106" s="1102"/>
      <c r="DWJ106" s="1102"/>
      <c r="DWK106" s="1102"/>
      <c r="DWL106" s="1102"/>
      <c r="DWM106" s="1102"/>
      <c r="DWN106" s="1102"/>
      <c r="DWO106" s="1102"/>
      <c r="DWP106" s="1102"/>
      <c r="DWQ106" s="1102"/>
      <c r="DWR106" s="1102"/>
      <c r="DWS106" s="1102"/>
      <c r="DWT106" s="1102"/>
      <c r="DWU106" s="1102"/>
      <c r="DWV106" s="1102"/>
      <c r="DWW106" s="1102"/>
      <c r="DWX106" s="1102"/>
      <c r="DWY106" s="1102"/>
      <c r="DWZ106" s="1102"/>
      <c r="DXA106" s="1102"/>
      <c r="DXB106" s="1102"/>
      <c r="DXC106" s="1102"/>
      <c r="DXD106" s="1102"/>
      <c r="DXE106" s="1102"/>
      <c r="DXF106" s="1102"/>
      <c r="DXG106" s="1102"/>
      <c r="DXH106" s="1102"/>
      <c r="DXI106" s="1102"/>
      <c r="DXJ106" s="1102"/>
      <c r="DXK106" s="1102"/>
      <c r="DXL106" s="1102"/>
      <c r="DXM106" s="1102"/>
      <c r="DXN106" s="1102"/>
      <c r="DXO106" s="1102"/>
      <c r="DXP106" s="1102"/>
      <c r="DXQ106" s="1102"/>
      <c r="DXR106" s="1102"/>
      <c r="DXS106" s="1102"/>
      <c r="DXT106" s="1102"/>
      <c r="DXU106" s="1102"/>
      <c r="DXV106" s="1102"/>
      <c r="DXW106" s="1102"/>
      <c r="DXX106" s="1102"/>
      <c r="DXY106" s="1102"/>
      <c r="DXZ106" s="1102"/>
      <c r="DYA106" s="1102"/>
      <c r="DYB106" s="1102"/>
      <c r="DYC106" s="1102"/>
      <c r="DYD106" s="1102"/>
      <c r="DYE106" s="1102"/>
      <c r="DYF106" s="1102"/>
      <c r="DYG106" s="1102"/>
      <c r="DYH106" s="1102"/>
      <c r="DYI106" s="1102"/>
      <c r="DYJ106" s="1102"/>
      <c r="DYK106" s="1102"/>
      <c r="DYL106" s="1102"/>
      <c r="DYM106" s="1102"/>
      <c r="DYN106" s="1102"/>
      <c r="DYO106" s="1102"/>
      <c r="DYP106" s="1102"/>
      <c r="DYQ106" s="1102"/>
      <c r="DYR106" s="1102"/>
      <c r="DYS106" s="1102"/>
      <c r="DYT106" s="1102"/>
      <c r="DYU106" s="1102"/>
      <c r="DYV106" s="1102"/>
      <c r="DYW106" s="1102"/>
      <c r="DYX106" s="1102"/>
      <c r="DYY106" s="1102"/>
      <c r="DYZ106" s="1102"/>
      <c r="DZA106" s="1102"/>
      <c r="DZB106" s="1102"/>
      <c r="DZC106" s="1102"/>
      <c r="DZD106" s="1102"/>
      <c r="DZE106" s="1102"/>
      <c r="DZF106" s="1102"/>
      <c r="DZG106" s="1102"/>
      <c r="DZH106" s="1102"/>
      <c r="DZI106" s="1102"/>
      <c r="DZJ106" s="1102"/>
      <c r="DZK106" s="1102"/>
      <c r="DZL106" s="1102"/>
      <c r="DZM106" s="1102"/>
      <c r="DZN106" s="1102"/>
      <c r="DZO106" s="1102"/>
      <c r="DZP106" s="1102"/>
      <c r="DZQ106" s="1102"/>
      <c r="DZR106" s="1102"/>
      <c r="DZS106" s="1102"/>
      <c r="DZT106" s="1102"/>
      <c r="DZU106" s="1102"/>
      <c r="DZV106" s="1102"/>
      <c r="DZW106" s="1102"/>
      <c r="DZX106" s="1102"/>
      <c r="DZY106" s="1102"/>
      <c r="DZZ106" s="1102"/>
      <c r="EAA106" s="1102"/>
      <c r="EAB106" s="1102"/>
      <c r="EAC106" s="1102"/>
      <c r="EAD106" s="1102"/>
      <c r="EAE106" s="1102"/>
      <c r="EAF106" s="1102"/>
      <c r="EAG106" s="1102"/>
      <c r="EAH106" s="1102"/>
      <c r="EAI106" s="1102"/>
      <c r="EAJ106" s="1102"/>
      <c r="EAK106" s="1102"/>
      <c r="EAL106" s="1102"/>
      <c r="EAM106" s="1102"/>
      <c r="EAN106" s="1102"/>
      <c r="EAO106" s="1102"/>
      <c r="EAP106" s="1102"/>
      <c r="EAQ106" s="1102"/>
      <c r="EAR106" s="1102"/>
      <c r="EAS106" s="1102"/>
      <c r="EAT106" s="1102"/>
      <c r="EAU106" s="1102"/>
      <c r="EAV106" s="1102"/>
      <c r="EAW106" s="1102"/>
      <c r="EAX106" s="1102"/>
      <c r="EAY106" s="1102"/>
      <c r="EAZ106" s="1102"/>
      <c r="EBA106" s="1102"/>
      <c r="EBB106" s="1102"/>
      <c r="EBC106" s="1102"/>
      <c r="EBD106" s="1102"/>
      <c r="EBE106" s="1102"/>
      <c r="EBF106" s="1102"/>
      <c r="EBG106" s="1102"/>
      <c r="EBH106" s="1102"/>
      <c r="EBI106" s="1102"/>
      <c r="EBJ106" s="1102"/>
      <c r="EBK106" s="1102"/>
      <c r="EBL106" s="1102"/>
      <c r="EBM106" s="1102"/>
      <c r="EBN106" s="1102"/>
      <c r="EBO106" s="1102"/>
      <c r="EBP106" s="1102"/>
      <c r="EBQ106" s="1102"/>
      <c r="EBR106" s="1102"/>
      <c r="EBS106" s="1102"/>
      <c r="EBT106" s="1102"/>
      <c r="EBU106" s="1102"/>
      <c r="EBV106" s="1102"/>
      <c r="EBW106" s="1102"/>
      <c r="EBX106" s="1102"/>
      <c r="EBY106" s="1102"/>
      <c r="EBZ106" s="1102"/>
      <c r="ECA106" s="1102"/>
      <c r="ECB106" s="1102"/>
      <c r="ECC106" s="1102"/>
      <c r="ECD106" s="1102"/>
      <c r="ECE106" s="1102"/>
      <c r="ECF106" s="1102"/>
      <c r="ECG106" s="1102"/>
      <c r="ECH106" s="1102"/>
      <c r="ECI106" s="1102"/>
      <c r="ECJ106" s="1102"/>
      <c r="ECK106" s="1102"/>
      <c r="ECL106" s="1102"/>
      <c r="ECM106" s="1102"/>
      <c r="ECN106" s="1102"/>
      <c r="ECO106" s="1102"/>
      <c r="ECP106" s="1102"/>
      <c r="ECQ106" s="1102"/>
      <c r="ECR106" s="1102"/>
      <c r="ECS106" s="1102"/>
      <c r="ECT106" s="1102"/>
      <c r="ECU106" s="1102"/>
      <c r="ECV106" s="1102"/>
      <c r="ECW106" s="1102"/>
      <c r="ECX106" s="1102"/>
      <c r="ECY106" s="1102"/>
      <c r="ECZ106" s="1102"/>
      <c r="EDA106" s="1102"/>
      <c r="EDB106" s="1102"/>
      <c r="EDC106" s="1102"/>
      <c r="EDD106" s="1102"/>
      <c r="EDE106" s="1102"/>
      <c r="EDF106" s="1102"/>
      <c r="EDG106" s="1102"/>
      <c r="EDH106" s="1102"/>
      <c r="EDI106" s="1102"/>
      <c r="EDJ106" s="1102"/>
      <c r="EDK106" s="1102"/>
      <c r="EDL106" s="1102"/>
      <c r="EDM106" s="1102"/>
      <c r="EDN106" s="1102"/>
      <c r="EDO106" s="1102"/>
      <c r="EDP106" s="1102"/>
      <c r="EDQ106" s="1102"/>
      <c r="EDR106" s="1102"/>
      <c r="EDS106" s="1102"/>
      <c r="EDT106" s="1102"/>
      <c r="EDU106" s="1102"/>
      <c r="EDV106" s="1102"/>
      <c r="EDW106" s="1102"/>
      <c r="EDX106" s="1102"/>
      <c r="EDY106" s="1102"/>
      <c r="EDZ106" s="1102"/>
      <c r="EEA106" s="1102"/>
      <c r="EEB106" s="1102"/>
      <c r="EEC106" s="1102"/>
      <c r="EED106" s="1102"/>
      <c r="EEE106" s="1102"/>
      <c r="EEF106" s="1102"/>
      <c r="EEG106" s="1102"/>
      <c r="EEH106" s="1102"/>
      <c r="EEI106" s="1102"/>
      <c r="EEJ106" s="1102"/>
      <c r="EEK106" s="1102"/>
      <c r="EEL106" s="1102"/>
      <c r="EEM106" s="1102"/>
      <c r="EEN106" s="1102"/>
      <c r="EEO106" s="1102"/>
      <c r="EEP106" s="1102"/>
      <c r="EEQ106" s="1102"/>
      <c r="EER106" s="1102"/>
      <c r="EES106" s="1102"/>
      <c r="EET106" s="1102"/>
      <c r="EEU106" s="1102"/>
      <c r="EEV106" s="1102"/>
      <c r="EEW106" s="1102"/>
      <c r="EEX106" s="1102"/>
      <c r="EEY106" s="1102"/>
      <c r="EEZ106" s="1102"/>
      <c r="EFA106" s="1102"/>
      <c r="EFB106" s="1102"/>
      <c r="EFC106" s="1102"/>
      <c r="EFD106" s="1102"/>
      <c r="EFE106" s="1102"/>
      <c r="EFF106" s="1102"/>
      <c r="EFG106" s="1102"/>
      <c r="EFH106" s="1102"/>
      <c r="EFI106" s="1102"/>
      <c r="EFJ106" s="1102"/>
      <c r="EFK106" s="1102"/>
      <c r="EFL106" s="1102"/>
      <c r="EFM106" s="1102"/>
      <c r="EFN106" s="1102"/>
      <c r="EFO106" s="1102"/>
      <c r="EFP106" s="1102"/>
      <c r="EFQ106" s="1102"/>
      <c r="EFR106" s="1102"/>
      <c r="EFS106" s="1102"/>
      <c r="EFT106" s="1102"/>
      <c r="EFU106" s="1102"/>
      <c r="EFV106" s="1102"/>
      <c r="EFW106" s="1102"/>
      <c r="EFX106" s="1102"/>
      <c r="EFY106" s="1102"/>
      <c r="EFZ106" s="1102"/>
      <c r="EGA106" s="1102"/>
      <c r="EGB106" s="1102"/>
      <c r="EGC106" s="1102"/>
      <c r="EGD106" s="1102"/>
      <c r="EGE106" s="1102"/>
      <c r="EGF106" s="1102"/>
      <c r="EGG106" s="1102"/>
      <c r="EGH106" s="1102"/>
      <c r="EGI106" s="1102"/>
      <c r="EGJ106" s="1102"/>
      <c r="EGK106" s="1102"/>
      <c r="EGL106" s="1102"/>
      <c r="EGM106" s="1102"/>
      <c r="EGN106" s="1102"/>
      <c r="EGO106" s="1102"/>
      <c r="EGP106" s="1102"/>
      <c r="EGQ106" s="1102"/>
      <c r="EGR106" s="1102"/>
      <c r="EGS106" s="1102"/>
      <c r="EGT106" s="1102"/>
      <c r="EGU106" s="1102"/>
      <c r="EGV106" s="1102"/>
      <c r="EGW106" s="1102"/>
      <c r="EGX106" s="1102"/>
      <c r="EGY106" s="1102"/>
      <c r="EGZ106" s="1102"/>
      <c r="EHA106" s="1102"/>
      <c r="EHB106" s="1102"/>
      <c r="EHC106" s="1102"/>
      <c r="EHD106" s="1102"/>
      <c r="EHE106" s="1102"/>
      <c r="EHF106" s="1102"/>
      <c r="EHG106" s="1102"/>
      <c r="EHH106" s="1102"/>
      <c r="EHI106" s="1102"/>
      <c r="EHJ106" s="1102"/>
      <c r="EHK106" s="1102"/>
      <c r="EHL106" s="1102"/>
      <c r="EHM106" s="1102"/>
      <c r="EHN106" s="1102"/>
      <c r="EHO106" s="1102"/>
      <c r="EHP106" s="1102"/>
      <c r="EHQ106" s="1102"/>
      <c r="EHR106" s="1102"/>
      <c r="EHS106" s="1102"/>
      <c r="EHT106" s="1102"/>
      <c r="EHU106" s="1102"/>
      <c r="EHV106" s="1102"/>
      <c r="EHW106" s="1102"/>
      <c r="EHX106" s="1102"/>
      <c r="EHY106" s="1102"/>
      <c r="EHZ106" s="1102"/>
      <c r="EIA106" s="1102"/>
      <c r="EIB106" s="1102"/>
      <c r="EIC106" s="1102"/>
      <c r="EID106" s="1102"/>
      <c r="EIE106" s="1102"/>
      <c r="EIF106" s="1102"/>
      <c r="EIG106" s="1102"/>
      <c r="EIH106" s="1102"/>
      <c r="EII106" s="1102"/>
      <c r="EIJ106" s="1102"/>
      <c r="EIK106" s="1102"/>
      <c r="EIL106" s="1102"/>
      <c r="EIM106" s="1102"/>
      <c r="EIN106" s="1102"/>
      <c r="EIO106" s="1102"/>
      <c r="EIP106" s="1102"/>
      <c r="EIQ106" s="1102"/>
      <c r="EIR106" s="1102"/>
      <c r="EIS106" s="1102"/>
      <c r="EIT106" s="1102"/>
      <c r="EIU106" s="1102"/>
      <c r="EIV106" s="1102"/>
      <c r="EIW106" s="1102"/>
      <c r="EIX106" s="1102"/>
      <c r="EIY106" s="1102"/>
      <c r="EIZ106" s="1102"/>
      <c r="EJA106" s="1102"/>
      <c r="EJB106" s="1102"/>
      <c r="EJC106" s="1102"/>
      <c r="EJD106" s="1102"/>
      <c r="EJE106" s="1102"/>
      <c r="EJF106" s="1102"/>
      <c r="EJG106" s="1102"/>
      <c r="EJH106" s="1102"/>
      <c r="EJI106" s="1102"/>
      <c r="EJJ106" s="1102"/>
      <c r="EJK106" s="1102"/>
      <c r="EJL106" s="1102"/>
      <c r="EJM106" s="1102"/>
      <c r="EJN106" s="1102"/>
      <c r="EJO106" s="1102"/>
      <c r="EJP106" s="1102"/>
      <c r="EJQ106" s="1102"/>
      <c r="EJR106" s="1102"/>
      <c r="EJS106" s="1102"/>
      <c r="EJT106" s="1102"/>
      <c r="EJU106" s="1102"/>
      <c r="EJV106" s="1102"/>
      <c r="EJW106" s="1102"/>
      <c r="EJX106" s="1102"/>
      <c r="EJY106" s="1102"/>
      <c r="EJZ106" s="1102"/>
      <c r="EKA106" s="1102"/>
      <c r="EKB106" s="1102"/>
      <c r="EKC106" s="1102"/>
      <c r="EKD106" s="1102"/>
      <c r="EKE106" s="1102"/>
      <c r="EKF106" s="1102"/>
      <c r="EKG106" s="1102"/>
      <c r="EKH106" s="1102"/>
      <c r="EKI106" s="1102"/>
      <c r="EKJ106" s="1102"/>
      <c r="EKK106" s="1102"/>
      <c r="EKL106" s="1102"/>
      <c r="EKM106" s="1102"/>
      <c r="EKN106" s="1102"/>
      <c r="EKO106" s="1102"/>
      <c r="EKP106" s="1102"/>
      <c r="EKQ106" s="1102"/>
      <c r="EKR106" s="1102"/>
      <c r="EKS106" s="1102"/>
      <c r="EKT106" s="1102"/>
      <c r="EKU106" s="1102"/>
      <c r="EKV106" s="1102"/>
      <c r="EKW106" s="1102"/>
      <c r="EKX106" s="1102"/>
      <c r="EKY106" s="1102"/>
      <c r="EKZ106" s="1102"/>
      <c r="ELA106" s="1102"/>
      <c r="ELB106" s="1102"/>
      <c r="ELC106" s="1102"/>
      <c r="ELD106" s="1102"/>
      <c r="ELE106" s="1102"/>
      <c r="ELF106" s="1102"/>
      <c r="ELG106" s="1102"/>
      <c r="ELH106" s="1102"/>
      <c r="ELI106" s="1102"/>
      <c r="ELJ106" s="1102"/>
      <c r="ELK106" s="1102"/>
      <c r="ELL106" s="1102"/>
      <c r="ELM106" s="1102"/>
      <c r="ELN106" s="1102"/>
      <c r="ELO106" s="1102"/>
      <c r="ELP106" s="1102"/>
      <c r="ELQ106" s="1102"/>
      <c r="ELR106" s="1102"/>
      <c r="ELS106" s="1102"/>
      <c r="ELT106" s="1102"/>
      <c r="ELU106" s="1102"/>
      <c r="ELV106" s="1102"/>
      <c r="ELW106" s="1102"/>
      <c r="ELX106" s="1102"/>
      <c r="ELY106" s="1102"/>
      <c r="ELZ106" s="1102"/>
      <c r="EMA106" s="1102"/>
      <c r="EMB106" s="1102"/>
      <c r="EMC106" s="1102"/>
      <c r="EMD106" s="1102"/>
      <c r="EME106" s="1102"/>
      <c r="EMF106" s="1102"/>
      <c r="EMG106" s="1102"/>
      <c r="EMH106" s="1102"/>
      <c r="EMI106" s="1102"/>
      <c r="EMJ106" s="1102"/>
      <c r="EMK106" s="1102"/>
      <c r="EML106" s="1102"/>
      <c r="EMM106" s="1102"/>
      <c r="EMN106" s="1102"/>
      <c r="EMO106" s="1102"/>
      <c r="EMP106" s="1102"/>
      <c r="EMQ106" s="1102"/>
      <c r="EMR106" s="1102"/>
      <c r="EMS106" s="1102"/>
      <c r="EMT106" s="1102"/>
      <c r="EMU106" s="1102"/>
      <c r="EMV106" s="1102"/>
      <c r="EMW106" s="1102"/>
      <c r="EMX106" s="1102"/>
      <c r="EMY106" s="1102"/>
      <c r="EMZ106" s="1102"/>
      <c r="ENA106" s="1102"/>
      <c r="ENB106" s="1102"/>
      <c r="ENC106" s="1102"/>
      <c r="END106" s="1102"/>
      <c r="ENE106" s="1102"/>
      <c r="ENF106" s="1102"/>
      <c r="ENG106" s="1102"/>
      <c r="ENH106" s="1102"/>
      <c r="ENI106" s="1102"/>
      <c r="ENJ106" s="1102"/>
      <c r="ENK106" s="1102"/>
      <c r="ENL106" s="1102"/>
      <c r="ENM106" s="1102"/>
      <c r="ENN106" s="1102"/>
      <c r="ENO106" s="1102"/>
      <c r="ENP106" s="1102"/>
      <c r="ENQ106" s="1102"/>
      <c r="ENR106" s="1102"/>
      <c r="ENS106" s="1102"/>
      <c r="ENT106" s="1102"/>
      <c r="ENU106" s="1102"/>
      <c r="ENV106" s="1102"/>
      <c r="ENW106" s="1102"/>
      <c r="ENX106" s="1102"/>
      <c r="ENY106" s="1102"/>
      <c r="ENZ106" s="1102"/>
      <c r="EOA106" s="1102"/>
      <c r="EOB106" s="1102"/>
      <c r="EOC106" s="1102"/>
      <c r="EOD106" s="1102"/>
      <c r="EOE106" s="1102"/>
      <c r="EOF106" s="1102"/>
      <c r="EOG106" s="1102"/>
      <c r="EOH106" s="1102"/>
      <c r="EOI106" s="1102"/>
      <c r="EOJ106" s="1102"/>
      <c r="EOK106" s="1102"/>
      <c r="EOL106" s="1102"/>
      <c r="EOM106" s="1102"/>
      <c r="EON106" s="1102"/>
      <c r="EOO106" s="1102"/>
      <c r="EOP106" s="1102"/>
      <c r="EOQ106" s="1102"/>
      <c r="EOR106" s="1102"/>
      <c r="EOS106" s="1102"/>
      <c r="EOT106" s="1102"/>
      <c r="EOU106" s="1102"/>
      <c r="EOV106" s="1102"/>
      <c r="EOW106" s="1102"/>
      <c r="EOX106" s="1102"/>
      <c r="EOY106" s="1102"/>
      <c r="EOZ106" s="1102"/>
      <c r="EPA106" s="1102"/>
      <c r="EPB106" s="1102"/>
      <c r="EPC106" s="1102"/>
      <c r="EPD106" s="1102"/>
      <c r="EPE106" s="1102"/>
      <c r="EPF106" s="1102"/>
      <c r="EPG106" s="1102"/>
      <c r="EPH106" s="1102"/>
      <c r="EPI106" s="1102"/>
      <c r="EPJ106" s="1102"/>
      <c r="EPK106" s="1102"/>
      <c r="EPL106" s="1102"/>
      <c r="EPM106" s="1102"/>
      <c r="EPN106" s="1102"/>
      <c r="EPO106" s="1102"/>
      <c r="EPP106" s="1102"/>
      <c r="EPQ106" s="1102"/>
      <c r="EPR106" s="1102"/>
      <c r="EPS106" s="1102"/>
      <c r="EPT106" s="1102"/>
      <c r="EPU106" s="1102"/>
      <c r="EPV106" s="1102"/>
      <c r="EPW106" s="1102"/>
      <c r="EPX106" s="1102"/>
      <c r="EPY106" s="1102"/>
      <c r="EPZ106" s="1102"/>
      <c r="EQA106" s="1102"/>
      <c r="EQB106" s="1102"/>
      <c r="EQC106" s="1102"/>
      <c r="EQD106" s="1102"/>
      <c r="EQE106" s="1102"/>
      <c r="EQF106" s="1102"/>
      <c r="EQG106" s="1102"/>
      <c r="EQH106" s="1102"/>
      <c r="EQI106" s="1102"/>
      <c r="EQJ106" s="1102"/>
      <c r="EQK106" s="1102"/>
      <c r="EQL106" s="1102"/>
      <c r="EQM106" s="1102"/>
      <c r="EQN106" s="1102"/>
      <c r="EQO106" s="1102"/>
      <c r="EQP106" s="1102"/>
      <c r="EQQ106" s="1102"/>
      <c r="EQR106" s="1102"/>
      <c r="EQS106" s="1102"/>
      <c r="EQT106" s="1102"/>
      <c r="EQU106" s="1102"/>
      <c r="EQV106" s="1102"/>
      <c r="EQW106" s="1102"/>
      <c r="EQX106" s="1102"/>
      <c r="EQY106" s="1102"/>
      <c r="EQZ106" s="1102"/>
      <c r="ERA106" s="1102"/>
      <c r="ERB106" s="1102"/>
      <c r="ERC106" s="1102"/>
      <c r="ERD106" s="1102"/>
      <c r="ERE106" s="1102"/>
      <c r="ERF106" s="1102"/>
      <c r="ERG106" s="1102"/>
      <c r="ERH106" s="1102"/>
      <c r="ERI106" s="1102"/>
      <c r="ERJ106" s="1102"/>
      <c r="ERK106" s="1102"/>
      <c r="ERL106" s="1102"/>
      <c r="ERM106" s="1102"/>
      <c r="ERN106" s="1102"/>
      <c r="ERO106" s="1102"/>
      <c r="ERP106" s="1102"/>
      <c r="ERQ106" s="1102"/>
      <c r="ERR106" s="1102"/>
      <c r="ERS106" s="1102"/>
      <c r="ERT106" s="1102"/>
      <c r="ERU106" s="1102"/>
      <c r="ERV106" s="1102"/>
      <c r="ERW106" s="1102"/>
      <c r="ERX106" s="1102"/>
      <c r="ERY106" s="1102"/>
      <c r="ERZ106" s="1102"/>
      <c r="ESA106" s="1102"/>
      <c r="ESB106" s="1102"/>
      <c r="ESC106" s="1102"/>
      <c r="ESD106" s="1102"/>
      <c r="ESE106" s="1102"/>
      <c r="ESF106" s="1102"/>
      <c r="ESG106" s="1102"/>
      <c r="ESH106" s="1102"/>
      <c r="ESI106" s="1102"/>
      <c r="ESJ106" s="1102"/>
      <c r="ESK106" s="1102"/>
      <c r="ESL106" s="1102"/>
      <c r="ESM106" s="1102"/>
      <c r="ESN106" s="1102"/>
      <c r="ESO106" s="1102"/>
      <c r="ESP106" s="1102"/>
      <c r="ESQ106" s="1102"/>
      <c r="ESR106" s="1102"/>
      <c r="ESS106" s="1102"/>
      <c r="EST106" s="1102"/>
      <c r="ESU106" s="1102"/>
      <c r="ESV106" s="1102"/>
      <c r="ESW106" s="1102"/>
      <c r="ESX106" s="1102"/>
      <c r="ESY106" s="1102"/>
      <c r="ESZ106" s="1102"/>
      <c r="ETA106" s="1102"/>
      <c r="ETB106" s="1102"/>
      <c r="ETC106" s="1102"/>
      <c r="ETD106" s="1102"/>
      <c r="ETE106" s="1102"/>
      <c r="ETF106" s="1102"/>
      <c r="ETG106" s="1102"/>
      <c r="ETH106" s="1102"/>
      <c r="ETI106" s="1102"/>
      <c r="ETJ106" s="1102"/>
      <c r="ETK106" s="1102"/>
      <c r="ETL106" s="1102"/>
      <c r="ETM106" s="1102"/>
      <c r="ETN106" s="1102"/>
      <c r="ETO106" s="1102"/>
      <c r="ETP106" s="1102"/>
      <c r="ETQ106" s="1102"/>
      <c r="ETR106" s="1102"/>
      <c r="ETS106" s="1102"/>
      <c r="ETT106" s="1102"/>
      <c r="ETU106" s="1102"/>
      <c r="ETV106" s="1102"/>
      <c r="ETW106" s="1102"/>
      <c r="ETX106" s="1102"/>
      <c r="ETY106" s="1102"/>
      <c r="ETZ106" s="1102"/>
      <c r="EUA106" s="1102"/>
      <c r="EUB106" s="1102"/>
      <c r="EUC106" s="1102"/>
      <c r="EUD106" s="1102"/>
      <c r="EUE106" s="1102"/>
      <c r="EUF106" s="1102"/>
      <c r="EUG106" s="1102"/>
      <c r="EUH106" s="1102"/>
      <c r="EUI106" s="1102"/>
      <c r="EUJ106" s="1102"/>
      <c r="EUK106" s="1102"/>
      <c r="EUL106" s="1102"/>
      <c r="EUM106" s="1102"/>
      <c r="EUN106" s="1102"/>
      <c r="EUO106" s="1102"/>
      <c r="EUP106" s="1102"/>
      <c r="EUQ106" s="1102"/>
      <c r="EUR106" s="1102"/>
      <c r="EUS106" s="1102"/>
      <c r="EUT106" s="1102"/>
      <c r="EUU106" s="1102"/>
      <c r="EUV106" s="1102"/>
      <c r="EUW106" s="1102"/>
      <c r="EUX106" s="1102"/>
      <c r="EUY106" s="1102"/>
      <c r="EUZ106" s="1102"/>
      <c r="EVA106" s="1102"/>
      <c r="EVB106" s="1102"/>
      <c r="EVC106" s="1102"/>
      <c r="EVD106" s="1102"/>
      <c r="EVE106" s="1102"/>
      <c r="EVF106" s="1102"/>
      <c r="EVG106" s="1102"/>
      <c r="EVH106" s="1102"/>
      <c r="EVI106" s="1102"/>
      <c r="EVJ106" s="1102"/>
      <c r="EVK106" s="1102"/>
      <c r="EVL106" s="1102"/>
      <c r="EVM106" s="1102"/>
      <c r="EVN106" s="1102"/>
      <c r="EVO106" s="1102"/>
      <c r="EVP106" s="1102"/>
      <c r="EVQ106" s="1102"/>
      <c r="EVR106" s="1102"/>
      <c r="EVS106" s="1102"/>
      <c r="EVT106" s="1102"/>
      <c r="EVU106" s="1102"/>
      <c r="EVV106" s="1102"/>
      <c r="EVW106" s="1102"/>
      <c r="EVX106" s="1102"/>
      <c r="EVY106" s="1102"/>
      <c r="EVZ106" s="1102"/>
      <c r="EWA106" s="1102"/>
      <c r="EWB106" s="1102"/>
      <c r="EWC106" s="1102"/>
      <c r="EWD106" s="1102"/>
      <c r="EWE106" s="1102"/>
      <c r="EWF106" s="1102"/>
      <c r="EWG106" s="1102"/>
      <c r="EWH106" s="1102"/>
      <c r="EWI106" s="1102"/>
      <c r="EWJ106" s="1102"/>
      <c r="EWK106" s="1102"/>
      <c r="EWL106" s="1102"/>
      <c r="EWM106" s="1102"/>
      <c r="EWN106" s="1102"/>
      <c r="EWO106" s="1102"/>
      <c r="EWP106" s="1102"/>
      <c r="EWQ106" s="1102"/>
      <c r="EWR106" s="1102"/>
      <c r="EWS106" s="1102"/>
      <c r="EWT106" s="1102"/>
      <c r="EWU106" s="1102"/>
      <c r="EWV106" s="1102"/>
      <c r="EWW106" s="1102"/>
      <c r="EWX106" s="1102"/>
      <c r="EWY106" s="1102"/>
      <c r="EWZ106" s="1102"/>
      <c r="EXA106" s="1102"/>
      <c r="EXB106" s="1102"/>
      <c r="EXC106" s="1102"/>
      <c r="EXD106" s="1102"/>
      <c r="EXE106" s="1102"/>
      <c r="EXF106" s="1102"/>
      <c r="EXG106" s="1102"/>
      <c r="EXH106" s="1102"/>
      <c r="EXI106" s="1102"/>
      <c r="EXJ106" s="1102"/>
      <c r="EXK106" s="1102"/>
      <c r="EXL106" s="1102"/>
      <c r="EXM106" s="1102"/>
      <c r="EXN106" s="1102"/>
      <c r="EXO106" s="1102"/>
      <c r="EXP106" s="1102"/>
      <c r="EXQ106" s="1102"/>
      <c r="EXR106" s="1102"/>
      <c r="EXS106" s="1102"/>
      <c r="EXT106" s="1102"/>
      <c r="EXU106" s="1102"/>
      <c r="EXV106" s="1102"/>
      <c r="EXW106" s="1102"/>
      <c r="EXX106" s="1102"/>
      <c r="EXY106" s="1102"/>
      <c r="EXZ106" s="1102"/>
      <c r="EYA106" s="1102"/>
      <c r="EYB106" s="1102"/>
      <c r="EYC106" s="1102"/>
      <c r="EYD106" s="1102"/>
      <c r="EYE106" s="1102"/>
      <c r="EYF106" s="1102"/>
      <c r="EYG106" s="1102"/>
      <c r="EYH106" s="1102"/>
      <c r="EYI106" s="1102"/>
      <c r="EYJ106" s="1102"/>
      <c r="EYK106" s="1102"/>
      <c r="EYL106" s="1102"/>
      <c r="EYM106" s="1102"/>
      <c r="EYN106" s="1102"/>
      <c r="EYO106" s="1102"/>
      <c r="EYP106" s="1102"/>
      <c r="EYQ106" s="1102"/>
      <c r="EYR106" s="1102"/>
      <c r="EYS106" s="1102"/>
      <c r="EYT106" s="1102"/>
      <c r="EYU106" s="1102"/>
      <c r="EYV106" s="1102"/>
      <c r="EYW106" s="1102"/>
      <c r="EYX106" s="1102"/>
      <c r="EYY106" s="1102"/>
      <c r="EYZ106" s="1102"/>
      <c r="EZA106" s="1102"/>
      <c r="EZB106" s="1102"/>
      <c r="EZC106" s="1102"/>
      <c r="EZD106" s="1102"/>
      <c r="EZE106" s="1102"/>
      <c r="EZF106" s="1102"/>
      <c r="EZG106" s="1102"/>
      <c r="EZH106" s="1102"/>
      <c r="EZI106" s="1102"/>
      <c r="EZJ106" s="1102"/>
      <c r="EZK106" s="1102"/>
      <c r="EZL106" s="1102"/>
      <c r="EZM106" s="1102"/>
      <c r="EZN106" s="1102"/>
      <c r="EZO106" s="1102"/>
      <c r="EZP106" s="1102"/>
      <c r="EZQ106" s="1102"/>
      <c r="EZR106" s="1102"/>
      <c r="EZS106" s="1102"/>
      <c r="EZT106" s="1102"/>
      <c r="EZU106" s="1102"/>
      <c r="EZV106" s="1102"/>
      <c r="EZW106" s="1102"/>
      <c r="EZX106" s="1102"/>
      <c r="EZY106" s="1102"/>
      <c r="EZZ106" s="1102"/>
      <c r="FAA106" s="1102"/>
      <c r="FAB106" s="1102"/>
      <c r="FAC106" s="1102"/>
      <c r="FAD106" s="1102"/>
      <c r="FAE106" s="1102"/>
      <c r="FAF106" s="1102"/>
      <c r="FAG106" s="1102"/>
      <c r="FAH106" s="1102"/>
      <c r="FAI106" s="1102"/>
      <c r="FAJ106" s="1102"/>
      <c r="FAK106" s="1102"/>
      <c r="FAL106" s="1102"/>
      <c r="FAM106" s="1102"/>
      <c r="FAN106" s="1102"/>
      <c r="FAO106" s="1102"/>
      <c r="FAP106" s="1102"/>
      <c r="FAQ106" s="1102"/>
      <c r="FAR106" s="1102"/>
      <c r="FAS106" s="1102"/>
      <c r="FAT106" s="1102"/>
      <c r="FAU106" s="1102"/>
      <c r="FAV106" s="1102"/>
      <c r="FAW106" s="1102"/>
      <c r="FAX106" s="1102"/>
      <c r="FAY106" s="1102"/>
      <c r="FAZ106" s="1102"/>
      <c r="FBA106" s="1102"/>
      <c r="FBB106" s="1102"/>
      <c r="FBC106" s="1102"/>
      <c r="FBD106" s="1102"/>
      <c r="FBE106" s="1102"/>
      <c r="FBF106" s="1102"/>
      <c r="FBG106" s="1102"/>
      <c r="FBH106" s="1102"/>
      <c r="FBI106" s="1102"/>
      <c r="FBJ106" s="1102"/>
      <c r="FBK106" s="1102"/>
      <c r="FBL106" s="1102"/>
      <c r="FBM106" s="1102"/>
      <c r="FBN106" s="1102"/>
      <c r="FBO106" s="1102"/>
      <c r="FBP106" s="1102"/>
      <c r="FBQ106" s="1102"/>
      <c r="FBR106" s="1102"/>
      <c r="FBS106" s="1102"/>
      <c r="FBT106" s="1102"/>
      <c r="FBU106" s="1102"/>
      <c r="FBV106" s="1102"/>
      <c r="FBW106" s="1102"/>
      <c r="FBX106" s="1102"/>
      <c r="FBY106" s="1102"/>
      <c r="FBZ106" s="1102"/>
      <c r="FCA106" s="1102"/>
      <c r="FCB106" s="1102"/>
      <c r="FCC106" s="1102"/>
      <c r="FCD106" s="1102"/>
      <c r="FCE106" s="1102"/>
      <c r="FCF106" s="1102"/>
      <c r="FCG106" s="1102"/>
      <c r="FCH106" s="1102"/>
      <c r="FCI106" s="1102"/>
      <c r="FCJ106" s="1102"/>
      <c r="FCK106" s="1102"/>
      <c r="FCL106" s="1102"/>
      <c r="FCM106" s="1102"/>
      <c r="FCN106" s="1102"/>
      <c r="FCO106" s="1102"/>
      <c r="FCP106" s="1102"/>
      <c r="FCQ106" s="1102"/>
      <c r="FCR106" s="1102"/>
      <c r="FCS106" s="1102"/>
      <c r="FCT106" s="1102"/>
      <c r="FCU106" s="1102"/>
      <c r="FCV106" s="1102"/>
      <c r="FCW106" s="1102"/>
      <c r="FCX106" s="1102"/>
      <c r="FCY106" s="1102"/>
      <c r="FCZ106" s="1102"/>
      <c r="FDA106" s="1102"/>
      <c r="FDB106" s="1102"/>
      <c r="FDC106" s="1102"/>
      <c r="FDD106" s="1102"/>
      <c r="FDE106" s="1102"/>
      <c r="FDF106" s="1102"/>
      <c r="FDG106" s="1102"/>
      <c r="FDH106" s="1102"/>
      <c r="FDI106" s="1102"/>
      <c r="FDJ106" s="1102"/>
      <c r="FDK106" s="1102"/>
      <c r="FDL106" s="1102"/>
      <c r="FDM106" s="1102"/>
      <c r="FDN106" s="1102"/>
      <c r="FDO106" s="1102"/>
      <c r="FDP106" s="1102"/>
      <c r="FDQ106" s="1102"/>
      <c r="FDR106" s="1102"/>
      <c r="FDS106" s="1102"/>
      <c r="FDT106" s="1102"/>
      <c r="FDU106" s="1102"/>
      <c r="FDV106" s="1102"/>
      <c r="FDW106" s="1102"/>
      <c r="FDX106" s="1102"/>
      <c r="FDY106" s="1102"/>
      <c r="FDZ106" s="1102"/>
      <c r="FEA106" s="1102"/>
      <c r="FEB106" s="1102"/>
      <c r="FEC106" s="1102"/>
      <c r="FED106" s="1102"/>
      <c r="FEE106" s="1102"/>
      <c r="FEF106" s="1102"/>
      <c r="FEG106" s="1102"/>
      <c r="FEH106" s="1102"/>
      <c r="FEI106" s="1102"/>
      <c r="FEJ106" s="1102"/>
      <c r="FEK106" s="1102"/>
      <c r="FEL106" s="1102"/>
      <c r="FEM106" s="1102"/>
      <c r="FEN106" s="1102"/>
      <c r="FEO106" s="1102"/>
      <c r="FEP106" s="1102"/>
      <c r="FEQ106" s="1102"/>
      <c r="FER106" s="1102"/>
      <c r="FES106" s="1102"/>
      <c r="FET106" s="1102"/>
      <c r="FEU106" s="1102"/>
      <c r="FEV106" s="1102"/>
      <c r="FEW106" s="1102"/>
      <c r="FEX106" s="1102"/>
      <c r="FEY106" s="1102"/>
      <c r="FEZ106" s="1102"/>
      <c r="FFA106" s="1102"/>
      <c r="FFB106" s="1102"/>
      <c r="FFC106" s="1102"/>
      <c r="FFD106" s="1102"/>
      <c r="FFE106" s="1102"/>
      <c r="FFF106" s="1102"/>
      <c r="FFG106" s="1102"/>
      <c r="FFH106" s="1102"/>
      <c r="FFI106" s="1102"/>
      <c r="FFJ106" s="1102"/>
      <c r="FFK106" s="1102"/>
      <c r="FFL106" s="1102"/>
      <c r="FFM106" s="1102"/>
      <c r="FFN106" s="1102"/>
      <c r="FFO106" s="1102"/>
      <c r="FFP106" s="1102"/>
      <c r="FFQ106" s="1102"/>
      <c r="FFR106" s="1102"/>
      <c r="FFS106" s="1102"/>
      <c r="FFT106" s="1102"/>
      <c r="FFU106" s="1102"/>
      <c r="FFV106" s="1102"/>
      <c r="FFW106" s="1102"/>
      <c r="FFX106" s="1102"/>
      <c r="FFY106" s="1102"/>
      <c r="FFZ106" s="1102"/>
      <c r="FGA106" s="1102"/>
      <c r="FGB106" s="1102"/>
      <c r="FGC106" s="1102"/>
      <c r="FGD106" s="1102"/>
      <c r="FGE106" s="1102"/>
      <c r="FGF106" s="1102"/>
      <c r="FGG106" s="1102"/>
      <c r="FGH106" s="1102"/>
      <c r="FGI106" s="1102"/>
      <c r="FGJ106" s="1102"/>
      <c r="FGK106" s="1102"/>
      <c r="FGL106" s="1102"/>
      <c r="FGM106" s="1102"/>
      <c r="FGN106" s="1102"/>
      <c r="FGO106" s="1102"/>
      <c r="FGP106" s="1102"/>
      <c r="FGQ106" s="1102"/>
      <c r="FGR106" s="1102"/>
      <c r="FGS106" s="1102"/>
      <c r="FGT106" s="1102"/>
      <c r="FGU106" s="1102"/>
      <c r="FGV106" s="1102"/>
      <c r="FGW106" s="1102"/>
      <c r="FGX106" s="1102"/>
      <c r="FGY106" s="1102"/>
      <c r="FGZ106" s="1102"/>
      <c r="FHA106" s="1102"/>
      <c r="FHB106" s="1102"/>
      <c r="FHC106" s="1102"/>
      <c r="FHD106" s="1102"/>
      <c r="FHE106" s="1102"/>
      <c r="FHF106" s="1102"/>
      <c r="FHG106" s="1102"/>
      <c r="FHH106" s="1102"/>
      <c r="FHI106" s="1102"/>
      <c r="FHJ106" s="1102"/>
      <c r="FHK106" s="1102"/>
      <c r="FHL106" s="1102"/>
      <c r="FHM106" s="1102"/>
      <c r="FHN106" s="1102"/>
      <c r="FHO106" s="1102"/>
      <c r="FHP106" s="1102"/>
      <c r="FHQ106" s="1102"/>
      <c r="FHR106" s="1102"/>
      <c r="FHS106" s="1102"/>
      <c r="FHT106" s="1102"/>
      <c r="FHU106" s="1102"/>
      <c r="FHV106" s="1102"/>
      <c r="FHW106" s="1102"/>
      <c r="FHX106" s="1102"/>
      <c r="FHY106" s="1102"/>
      <c r="FHZ106" s="1102"/>
      <c r="FIA106" s="1102"/>
      <c r="FIB106" s="1102"/>
      <c r="FIC106" s="1102"/>
      <c r="FID106" s="1102"/>
      <c r="FIE106" s="1102"/>
      <c r="FIF106" s="1102"/>
      <c r="FIG106" s="1102"/>
      <c r="FIH106" s="1102"/>
      <c r="FII106" s="1102"/>
      <c r="FIJ106" s="1102"/>
      <c r="FIK106" s="1102"/>
      <c r="FIL106" s="1102"/>
      <c r="FIM106" s="1102"/>
      <c r="FIN106" s="1102"/>
      <c r="FIO106" s="1102"/>
      <c r="FIP106" s="1102"/>
      <c r="FIQ106" s="1102"/>
      <c r="FIR106" s="1102"/>
      <c r="FIS106" s="1102"/>
      <c r="FIT106" s="1102"/>
      <c r="FIU106" s="1102"/>
      <c r="FIV106" s="1102"/>
      <c r="FIW106" s="1102"/>
      <c r="FIX106" s="1102"/>
      <c r="FIY106" s="1102"/>
      <c r="FIZ106" s="1102"/>
      <c r="FJA106" s="1102"/>
      <c r="FJB106" s="1102"/>
      <c r="FJC106" s="1102"/>
      <c r="FJD106" s="1102"/>
      <c r="FJE106" s="1102"/>
      <c r="FJF106" s="1102"/>
      <c r="FJG106" s="1102"/>
      <c r="FJH106" s="1102"/>
      <c r="FJI106" s="1102"/>
      <c r="FJJ106" s="1102"/>
      <c r="FJK106" s="1102"/>
      <c r="FJL106" s="1102"/>
      <c r="FJM106" s="1102"/>
      <c r="FJN106" s="1102"/>
      <c r="FJO106" s="1102"/>
      <c r="FJP106" s="1102"/>
      <c r="FJQ106" s="1102"/>
      <c r="FJR106" s="1102"/>
      <c r="FJS106" s="1102"/>
      <c r="FJT106" s="1102"/>
      <c r="FJU106" s="1102"/>
      <c r="FJV106" s="1102"/>
      <c r="FJW106" s="1102"/>
      <c r="FJX106" s="1102"/>
      <c r="FJY106" s="1102"/>
      <c r="FJZ106" s="1102"/>
      <c r="FKA106" s="1102"/>
      <c r="FKB106" s="1102"/>
      <c r="FKC106" s="1102"/>
      <c r="FKD106" s="1102"/>
      <c r="FKE106" s="1102"/>
      <c r="FKF106" s="1102"/>
      <c r="FKG106" s="1102"/>
      <c r="FKH106" s="1102"/>
      <c r="FKI106" s="1102"/>
      <c r="FKJ106" s="1102"/>
      <c r="FKK106" s="1102"/>
      <c r="FKL106" s="1102"/>
      <c r="FKM106" s="1102"/>
      <c r="FKN106" s="1102"/>
      <c r="FKO106" s="1102"/>
      <c r="FKP106" s="1102"/>
      <c r="FKQ106" s="1102"/>
      <c r="FKR106" s="1102"/>
      <c r="FKS106" s="1102"/>
      <c r="FKT106" s="1102"/>
      <c r="FKU106" s="1102"/>
      <c r="FKV106" s="1102"/>
      <c r="FKW106" s="1102"/>
      <c r="FKX106" s="1102"/>
      <c r="FKY106" s="1102"/>
      <c r="FKZ106" s="1102"/>
      <c r="FLA106" s="1102"/>
      <c r="FLB106" s="1102"/>
      <c r="FLC106" s="1102"/>
      <c r="FLD106" s="1102"/>
      <c r="FLE106" s="1102"/>
      <c r="FLF106" s="1102"/>
      <c r="FLG106" s="1102"/>
      <c r="FLH106" s="1102"/>
      <c r="FLI106" s="1102"/>
      <c r="FLJ106" s="1102"/>
      <c r="FLK106" s="1102"/>
      <c r="FLL106" s="1102"/>
      <c r="FLM106" s="1102"/>
      <c r="FLN106" s="1102"/>
      <c r="FLO106" s="1102"/>
      <c r="FLP106" s="1102"/>
      <c r="FLQ106" s="1102"/>
      <c r="FLR106" s="1102"/>
      <c r="FLS106" s="1102"/>
      <c r="FLT106" s="1102"/>
      <c r="FLU106" s="1102"/>
      <c r="FLV106" s="1102"/>
      <c r="FLW106" s="1102"/>
      <c r="FLX106" s="1102"/>
      <c r="FLY106" s="1102"/>
      <c r="FLZ106" s="1102"/>
      <c r="FMA106" s="1102"/>
      <c r="FMB106" s="1102"/>
      <c r="FMC106" s="1102"/>
      <c r="FMD106" s="1102"/>
      <c r="FME106" s="1102"/>
      <c r="FMF106" s="1102"/>
      <c r="FMG106" s="1102"/>
      <c r="FMH106" s="1102"/>
      <c r="FMI106" s="1102"/>
      <c r="FMJ106" s="1102"/>
      <c r="FMK106" s="1102"/>
      <c r="FML106" s="1102"/>
      <c r="FMM106" s="1102"/>
      <c r="FMN106" s="1102"/>
      <c r="FMO106" s="1102"/>
      <c r="FMP106" s="1102"/>
      <c r="FMQ106" s="1102"/>
      <c r="FMR106" s="1102"/>
      <c r="FMS106" s="1102"/>
      <c r="FMT106" s="1102"/>
      <c r="FMU106" s="1102"/>
      <c r="FMV106" s="1102"/>
      <c r="FMW106" s="1102"/>
      <c r="FMX106" s="1102"/>
      <c r="FMY106" s="1102"/>
      <c r="FMZ106" s="1102"/>
      <c r="FNA106" s="1102"/>
      <c r="FNB106" s="1102"/>
      <c r="FNC106" s="1102"/>
      <c r="FND106" s="1102"/>
      <c r="FNE106" s="1102"/>
      <c r="FNF106" s="1102"/>
      <c r="FNG106" s="1102"/>
      <c r="FNH106" s="1102"/>
      <c r="FNI106" s="1102"/>
      <c r="FNJ106" s="1102"/>
      <c r="FNK106" s="1102"/>
      <c r="FNL106" s="1102"/>
      <c r="FNM106" s="1102"/>
      <c r="FNN106" s="1102"/>
      <c r="FNO106" s="1102"/>
      <c r="FNP106" s="1102"/>
      <c r="FNQ106" s="1102"/>
      <c r="FNR106" s="1102"/>
      <c r="FNS106" s="1102"/>
      <c r="FNT106" s="1102"/>
      <c r="FNU106" s="1102"/>
      <c r="FNV106" s="1102"/>
      <c r="FNW106" s="1102"/>
      <c r="FNX106" s="1102"/>
      <c r="FNY106" s="1102"/>
      <c r="FNZ106" s="1102"/>
      <c r="FOA106" s="1102"/>
      <c r="FOB106" s="1102"/>
      <c r="FOC106" s="1102"/>
      <c r="FOD106" s="1102"/>
      <c r="FOE106" s="1102"/>
      <c r="FOF106" s="1102"/>
      <c r="FOG106" s="1102"/>
      <c r="FOH106" s="1102"/>
      <c r="FOI106" s="1102"/>
      <c r="FOJ106" s="1102"/>
      <c r="FOK106" s="1102"/>
      <c r="FOL106" s="1102"/>
      <c r="FOM106" s="1102"/>
      <c r="FON106" s="1102"/>
      <c r="FOO106" s="1102"/>
      <c r="FOP106" s="1102"/>
      <c r="FOQ106" s="1102"/>
      <c r="FOR106" s="1102"/>
      <c r="FOS106" s="1102"/>
      <c r="FOT106" s="1102"/>
      <c r="FOU106" s="1102"/>
      <c r="FOV106" s="1102"/>
      <c r="FOW106" s="1102"/>
      <c r="FOX106" s="1102"/>
      <c r="FOY106" s="1102"/>
      <c r="FOZ106" s="1102"/>
      <c r="FPA106" s="1102"/>
      <c r="FPB106" s="1102"/>
      <c r="FPC106" s="1102"/>
      <c r="FPD106" s="1102"/>
      <c r="FPE106" s="1102"/>
      <c r="FPF106" s="1102"/>
      <c r="FPG106" s="1102"/>
      <c r="FPH106" s="1102"/>
      <c r="FPI106" s="1102"/>
      <c r="FPJ106" s="1102"/>
      <c r="FPK106" s="1102"/>
      <c r="FPL106" s="1102"/>
      <c r="FPM106" s="1102"/>
      <c r="FPN106" s="1102"/>
      <c r="FPO106" s="1102"/>
      <c r="FPP106" s="1102"/>
      <c r="FPQ106" s="1102"/>
      <c r="FPR106" s="1102"/>
      <c r="FPS106" s="1102"/>
      <c r="FPT106" s="1102"/>
      <c r="FPU106" s="1102"/>
      <c r="FPV106" s="1102"/>
      <c r="FPW106" s="1102"/>
      <c r="FPX106" s="1102"/>
      <c r="FPY106" s="1102"/>
      <c r="FPZ106" s="1102"/>
      <c r="FQA106" s="1102"/>
      <c r="FQB106" s="1102"/>
      <c r="FQC106" s="1102"/>
      <c r="FQD106" s="1102"/>
      <c r="FQE106" s="1102"/>
      <c r="FQF106" s="1102"/>
      <c r="FQG106" s="1102"/>
      <c r="FQH106" s="1102"/>
      <c r="FQI106" s="1102"/>
      <c r="FQJ106" s="1102"/>
      <c r="FQK106" s="1102"/>
      <c r="FQL106" s="1102"/>
      <c r="FQM106" s="1102"/>
      <c r="FQN106" s="1102"/>
      <c r="FQO106" s="1102"/>
      <c r="FQP106" s="1102"/>
      <c r="FQQ106" s="1102"/>
      <c r="FQR106" s="1102"/>
      <c r="FQS106" s="1102"/>
      <c r="FQT106" s="1102"/>
      <c r="FQU106" s="1102"/>
      <c r="FQV106" s="1102"/>
      <c r="FQW106" s="1102"/>
      <c r="FQX106" s="1102"/>
      <c r="FQY106" s="1102"/>
      <c r="FQZ106" s="1102"/>
      <c r="FRA106" s="1102"/>
      <c r="FRB106" s="1102"/>
      <c r="FRC106" s="1102"/>
      <c r="FRD106" s="1102"/>
      <c r="FRE106" s="1102"/>
      <c r="FRF106" s="1102"/>
      <c r="FRG106" s="1102"/>
      <c r="FRH106" s="1102"/>
      <c r="FRI106" s="1102"/>
      <c r="FRJ106" s="1102"/>
      <c r="FRK106" s="1102"/>
      <c r="FRL106" s="1102"/>
      <c r="FRM106" s="1102"/>
      <c r="FRN106" s="1102"/>
      <c r="FRO106" s="1102"/>
      <c r="FRP106" s="1102"/>
      <c r="FRQ106" s="1102"/>
      <c r="FRR106" s="1102"/>
      <c r="FRS106" s="1102"/>
      <c r="FRT106" s="1102"/>
      <c r="FRU106" s="1102"/>
      <c r="FRV106" s="1102"/>
      <c r="FRW106" s="1102"/>
      <c r="FRX106" s="1102"/>
      <c r="FRY106" s="1102"/>
      <c r="FRZ106" s="1102"/>
      <c r="FSA106" s="1102"/>
      <c r="FSB106" s="1102"/>
      <c r="FSC106" s="1102"/>
      <c r="FSD106" s="1102"/>
      <c r="FSE106" s="1102"/>
      <c r="FSF106" s="1102"/>
      <c r="FSG106" s="1102"/>
      <c r="FSH106" s="1102"/>
      <c r="FSI106" s="1102"/>
      <c r="FSJ106" s="1102"/>
      <c r="FSK106" s="1102"/>
      <c r="FSL106" s="1102"/>
      <c r="FSM106" s="1102"/>
      <c r="FSN106" s="1102"/>
      <c r="FSO106" s="1102"/>
      <c r="FSP106" s="1102"/>
      <c r="FSQ106" s="1102"/>
      <c r="FSR106" s="1102"/>
      <c r="FSS106" s="1102"/>
      <c r="FST106" s="1102"/>
      <c r="FSU106" s="1102"/>
      <c r="FSV106" s="1102"/>
      <c r="FSW106" s="1102"/>
      <c r="FSX106" s="1102"/>
      <c r="FSY106" s="1102"/>
      <c r="FSZ106" s="1102"/>
      <c r="FTA106" s="1102"/>
      <c r="FTB106" s="1102"/>
      <c r="FTC106" s="1102"/>
      <c r="FTD106" s="1102"/>
      <c r="FTE106" s="1102"/>
      <c r="FTF106" s="1102"/>
      <c r="FTG106" s="1102"/>
      <c r="FTH106" s="1102"/>
      <c r="FTI106" s="1102"/>
      <c r="FTJ106" s="1102"/>
      <c r="FTK106" s="1102"/>
      <c r="FTL106" s="1102"/>
      <c r="FTM106" s="1102"/>
      <c r="FTN106" s="1102"/>
      <c r="FTO106" s="1102"/>
      <c r="FTP106" s="1102"/>
      <c r="FTQ106" s="1102"/>
      <c r="FTR106" s="1102"/>
      <c r="FTS106" s="1102"/>
      <c r="FTT106" s="1102"/>
      <c r="FTU106" s="1102"/>
      <c r="FTV106" s="1102"/>
      <c r="FTW106" s="1102"/>
      <c r="FTX106" s="1102"/>
      <c r="FTY106" s="1102"/>
      <c r="FTZ106" s="1102"/>
      <c r="FUA106" s="1102"/>
      <c r="FUB106" s="1102"/>
      <c r="FUC106" s="1102"/>
      <c r="FUD106" s="1102"/>
      <c r="FUE106" s="1102"/>
      <c r="FUF106" s="1102"/>
      <c r="FUG106" s="1102"/>
      <c r="FUH106" s="1102"/>
      <c r="FUI106" s="1102"/>
      <c r="FUJ106" s="1102"/>
      <c r="FUK106" s="1102"/>
      <c r="FUL106" s="1102"/>
      <c r="FUM106" s="1102"/>
      <c r="FUN106" s="1102"/>
      <c r="FUO106" s="1102"/>
      <c r="FUP106" s="1102"/>
      <c r="FUQ106" s="1102"/>
      <c r="FUR106" s="1102"/>
      <c r="FUS106" s="1102"/>
      <c r="FUT106" s="1102"/>
      <c r="FUU106" s="1102"/>
      <c r="FUV106" s="1102"/>
      <c r="FUW106" s="1102"/>
      <c r="FUX106" s="1102"/>
      <c r="FUY106" s="1102"/>
      <c r="FUZ106" s="1102"/>
      <c r="FVA106" s="1102"/>
      <c r="FVB106" s="1102"/>
      <c r="FVC106" s="1102"/>
      <c r="FVD106" s="1102"/>
      <c r="FVE106" s="1102"/>
      <c r="FVF106" s="1102"/>
      <c r="FVG106" s="1102"/>
      <c r="FVH106" s="1102"/>
      <c r="FVI106" s="1102"/>
      <c r="FVJ106" s="1102"/>
      <c r="FVK106" s="1102"/>
      <c r="FVL106" s="1102"/>
      <c r="FVM106" s="1102"/>
      <c r="FVN106" s="1102"/>
      <c r="FVO106" s="1102"/>
      <c r="FVP106" s="1102"/>
      <c r="FVQ106" s="1102"/>
      <c r="FVR106" s="1102"/>
      <c r="FVS106" s="1102"/>
      <c r="FVT106" s="1102"/>
      <c r="FVU106" s="1102"/>
      <c r="FVV106" s="1102"/>
      <c r="FVW106" s="1102"/>
      <c r="FVX106" s="1102"/>
      <c r="FVY106" s="1102"/>
      <c r="FVZ106" s="1102"/>
      <c r="FWA106" s="1102"/>
      <c r="FWB106" s="1102"/>
      <c r="FWC106" s="1102"/>
      <c r="FWD106" s="1102"/>
      <c r="FWE106" s="1102"/>
      <c r="FWF106" s="1102"/>
      <c r="FWG106" s="1102"/>
      <c r="FWH106" s="1102"/>
      <c r="FWI106" s="1102"/>
      <c r="FWJ106" s="1102"/>
      <c r="FWK106" s="1102"/>
      <c r="FWL106" s="1102"/>
      <c r="FWM106" s="1102"/>
      <c r="FWN106" s="1102"/>
      <c r="FWO106" s="1102"/>
      <c r="FWP106" s="1102"/>
      <c r="FWQ106" s="1102"/>
      <c r="FWR106" s="1102"/>
      <c r="FWS106" s="1102"/>
      <c r="FWT106" s="1102"/>
      <c r="FWU106" s="1102"/>
      <c r="FWV106" s="1102"/>
      <c r="FWW106" s="1102"/>
      <c r="FWX106" s="1102"/>
      <c r="FWY106" s="1102"/>
      <c r="FWZ106" s="1102"/>
      <c r="FXA106" s="1102"/>
      <c r="FXB106" s="1102"/>
      <c r="FXC106" s="1102"/>
      <c r="FXD106" s="1102"/>
      <c r="FXE106" s="1102"/>
      <c r="FXF106" s="1102"/>
      <c r="FXG106" s="1102"/>
      <c r="FXH106" s="1102"/>
      <c r="FXI106" s="1102"/>
      <c r="FXJ106" s="1102"/>
      <c r="FXK106" s="1102"/>
      <c r="FXL106" s="1102"/>
      <c r="FXM106" s="1102"/>
      <c r="FXN106" s="1102"/>
      <c r="FXO106" s="1102"/>
      <c r="FXP106" s="1102"/>
      <c r="FXQ106" s="1102"/>
      <c r="FXR106" s="1102"/>
      <c r="FXS106" s="1102"/>
      <c r="FXT106" s="1102"/>
      <c r="FXU106" s="1102"/>
      <c r="FXV106" s="1102"/>
      <c r="FXW106" s="1102"/>
      <c r="FXX106" s="1102"/>
      <c r="FXY106" s="1102"/>
      <c r="FXZ106" s="1102"/>
      <c r="FYA106" s="1102"/>
      <c r="FYB106" s="1102"/>
      <c r="FYC106" s="1102"/>
      <c r="FYD106" s="1102"/>
      <c r="FYE106" s="1102"/>
      <c r="FYF106" s="1102"/>
      <c r="FYG106" s="1102"/>
      <c r="FYH106" s="1102"/>
      <c r="FYI106" s="1102"/>
      <c r="FYJ106" s="1102"/>
      <c r="FYK106" s="1102"/>
      <c r="FYL106" s="1102"/>
      <c r="FYM106" s="1102"/>
      <c r="FYN106" s="1102"/>
      <c r="FYO106" s="1102"/>
      <c r="FYP106" s="1102"/>
      <c r="FYQ106" s="1102"/>
      <c r="FYR106" s="1102"/>
      <c r="FYS106" s="1102"/>
      <c r="FYT106" s="1102"/>
      <c r="FYU106" s="1102"/>
      <c r="FYV106" s="1102"/>
      <c r="FYW106" s="1102"/>
      <c r="FYX106" s="1102"/>
      <c r="FYY106" s="1102"/>
      <c r="FYZ106" s="1102"/>
      <c r="FZA106" s="1102"/>
      <c r="FZB106" s="1102"/>
      <c r="FZC106" s="1102"/>
      <c r="FZD106" s="1102"/>
      <c r="FZE106" s="1102"/>
      <c r="FZF106" s="1102"/>
      <c r="FZG106" s="1102"/>
      <c r="FZH106" s="1102"/>
      <c r="FZI106" s="1102"/>
      <c r="FZJ106" s="1102"/>
      <c r="FZK106" s="1102"/>
      <c r="FZL106" s="1102"/>
      <c r="FZM106" s="1102"/>
      <c r="FZN106" s="1102"/>
      <c r="FZO106" s="1102"/>
      <c r="FZP106" s="1102"/>
      <c r="FZQ106" s="1102"/>
      <c r="FZR106" s="1102"/>
      <c r="FZS106" s="1102"/>
      <c r="FZT106" s="1102"/>
      <c r="FZU106" s="1102"/>
      <c r="FZV106" s="1102"/>
      <c r="FZW106" s="1102"/>
      <c r="FZX106" s="1102"/>
      <c r="FZY106" s="1102"/>
      <c r="FZZ106" s="1102"/>
      <c r="GAA106" s="1102"/>
      <c r="GAB106" s="1102"/>
      <c r="GAC106" s="1102"/>
      <c r="GAD106" s="1102"/>
      <c r="GAE106" s="1102"/>
      <c r="GAF106" s="1102"/>
      <c r="GAG106" s="1102"/>
      <c r="GAH106" s="1102"/>
      <c r="GAI106" s="1102"/>
      <c r="GAJ106" s="1102"/>
      <c r="GAK106" s="1102"/>
      <c r="GAL106" s="1102"/>
      <c r="GAM106" s="1102"/>
      <c r="GAN106" s="1102"/>
      <c r="GAO106" s="1102"/>
      <c r="GAP106" s="1102"/>
      <c r="GAQ106" s="1102"/>
      <c r="GAR106" s="1102"/>
      <c r="GAS106" s="1102"/>
      <c r="GAT106" s="1102"/>
      <c r="GAU106" s="1102"/>
      <c r="GAV106" s="1102"/>
      <c r="GAW106" s="1102"/>
      <c r="GAX106" s="1102"/>
      <c r="GAY106" s="1102"/>
      <c r="GAZ106" s="1102"/>
      <c r="GBA106" s="1102"/>
      <c r="GBB106" s="1102"/>
      <c r="GBC106" s="1102"/>
      <c r="GBD106" s="1102"/>
      <c r="GBE106" s="1102"/>
      <c r="GBF106" s="1102"/>
      <c r="GBG106" s="1102"/>
      <c r="GBH106" s="1102"/>
      <c r="GBI106" s="1102"/>
      <c r="GBJ106" s="1102"/>
      <c r="GBK106" s="1102"/>
      <c r="GBL106" s="1102"/>
      <c r="GBM106" s="1102"/>
      <c r="GBN106" s="1102"/>
      <c r="GBO106" s="1102"/>
      <c r="GBP106" s="1102"/>
      <c r="GBQ106" s="1102"/>
      <c r="GBR106" s="1102"/>
      <c r="GBS106" s="1102"/>
      <c r="GBT106" s="1102"/>
      <c r="GBU106" s="1102"/>
      <c r="GBV106" s="1102"/>
      <c r="GBW106" s="1102"/>
      <c r="GBX106" s="1102"/>
      <c r="GBY106" s="1102"/>
      <c r="GBZ106" s="1102"/>
      <c r="GCA106" s="1102"/>
      <c r="GCB106" s="1102"/>
      <c r="GCC106" s="1102"/>
      <c r="GCD106" s="1102"/>
      <c r="GCE106" s="1102"/>
      <c r="GCF106" s="1102"/>
      <c r="GCG106" s="1102"/>
      <c r="GCH106" s="1102"/>
      <c r="GCI106" s="1102"/>
      <c r="GCJ106" s="1102"/>
      <c r="GCK106" s="1102"/>
      <c r="GCL106" s="1102"/>
      <c r="GCM106" s="1102"/>
      <c r="GCN106" s="1102"/>
      <c r="GCO106" s="1102"/>
      <c r="GCP106" s="1102"/>
      <c r="GCQ106" s="1102"/>
      <c r="GCR106" s="1102"/>
      <c r="GCS106" s="1102"/>
      <c r="GCT106" s="1102"/>
      <c r="GCU106" s="1102"/>
      <c r="GCV106" s="1102"/>
      <c r="GCW106" s="1102"/>
      <c r="GCX106" s="1102"/>
      <c r="GCY106" s="1102"/>
      <c r="GCZ106" s="1102"/>
      <c r="GDA106" s="1102"/>
      <c r="GDB106" s="1102"/>
      <c r="GDC106" s="1102"/>
      <c r="GDD106" s="1102"/>
      <c r="GDE106" s="1102"/>
      <c r="GDF106" s="1102"/>
      <c r="GDG106" s="1102"/>
      <c r="GDH106" s="1102"/>
      <c r="GDI106" s="1102"/>
      <c r="GDJ106" s="1102"/>
      <c r="GDK106" s="1102"/>
      <c r="GDL106" s="1102"/>
      <c r="GDM106" s="1102"/>
      <c r="GDN106" s="1102"/>
      <c r="GDO106" s="1102"/>
      <c r="GDP106" s="1102"/>
      <c r="GDQ106" s="1102"/>
      <c r="GDR106" s="1102"/>
      <c r="GDS106" s="1102"/>
      <c r="GDT106" s="1102"/>
      <c r="GDU106" s="1102"/>
      <c r="GDV106" s="1102"/>
      <c r="GDW106" s="1102"/>
      <c r="GDX106" s="1102"/>
      <c r="GDY106" s="1102"/>
      <c r="GDZ106" s="1102"/>
      <c r="GEA106" s="1102"/>
      <c r="GEB106" s="1102"/>
      <c r="GEC106" s="1102"/>
      <c r="GED106" s="1102"/>
      <c r="GEE106" s="1102"/>
      <c r="GEF106" s="1102"/>
      <c r="GEG106" s="1102"/>
      <c r="GEH106" s="1102"/>
      <c r="GEI106" s="1102"/>
      <c r="GEJ106" s="1102"/>
      <c r="GEK106" s="1102"/>
      <c r="GEL106" s="1102"/>
      <c r="GEM106" s="1102"/>
      <c r="GEN106" s="1102"/>
      <c r="GEO106" s="1102"/>
      <c r="GEP106" s="1102"/>
      <c r="GEQ106" s="1102"/>
      <c r="GER106" s="1102"/>
      <c r="GES106" s="1102"/>
      <c r="GET106" s="1102"/>
      <c r="GEU106" s="1102"/>
      <c r="GEV106" s="1102"/>
      <c r="GEW106" s="1102"/>
      <c r="GEX106" s="1102"/>
      <c r="GEY106" s="1102"/>
      <c r="GEZ106" s="1102"/>
      <c r="GFA106" s="1102"/>
      <c r="GFB106" s="1102"/>
      <c r="GFC106" s="1102"/>
      <c r="GFD106" s="1102"/>
      <c r="GFE106" s="1102"/>
      <c r="GFF106" s="1102"/>
      <c r="GFG106" s="1102"/>
      <c r="GFH106" s="1102"/>
      <c r="GFI106" s="1102"/>
      <c r="GFJ106" s="1102"/>
      <c r="GFK106" s="1102"/>
      <c r="GFL106" s="1102"/>
      <c r="GFM106" s="1102"/>
      <c r="GFN106" s="1102"/>
      <c r="GFO106" s="1102"/>
      <c r="GFP106" s="1102"/>
      <c r="GFQ106" s="1102"/>
      <c r="GFR106" s="1102"/>
      <c r="GFS106" s="1102"/>
      <c r="GFT106" s="1102"/>
      <c r="GFU106" s="1102"/>
      <c r="GFV106" s="1102"/>
      <c r="GFW106" s="1102"/>
      <c r="GFX106" s="1102"/>
      <c r="GFY106" s="1102"/>
      <c r="GFZ106" s="1102"/>
      <c r="GGA106" s="1102"/>
      <c r="GGB106" s="1102"/>
      <c r="GGC106" s="1102"/>
      <c r="GGD106" s="1102"/>
      <c r="GGE106" s="1102"/>
      <c r="GGF106" s="1102"/>
      <c r="GGG106" s="1102"/>
      <c r="GGH106" s="1102"/>
      <c r="GGI106" s="1102"/>
      <c r="GGJ106" s="1102"/>
      <c r="GGK106" s="1102"/>
      <c r="GGL106" s="1102"/>
      <c r="GGM106" s="1102"/>
      <c r="GGN106" s="1102"/>
      <c r="GGO106" s="1102"/>
      <c r="GGP106" s="1102"/>
      <c r="GGQ106" s="1102"/>
      <c r="GGR106" s="1102"/>
      <c r="GGS106" s="1102"/>
      <c r="GGT106" s="1102"/>
      <c r="GGU106" s="1102"/>
      <c r="GGV106" s="1102"/>
      <c r="GGW106" s="1102"/>
      <c r="GGX106" s="1102"/>
      <c r="GGY106" s="1102"/>
      <c r="GGZ106" s="1102"/>
      <c r="GHA106" s="1102"/>
      <c r="GHB106" s="1102"/>
      <c r="GHC106" s="1102"/>
      <c r="GHD106" s="1102"/>
      <c r="GHE106" s="1102"/>
      <c r="GHF106" s="1102"/>
      <c r="GHG106" s="1102"/>
      <c r="GHH106" s="1102"/>
      <c r="GHI106" s="1102"/>
      <c r="GHJ106" s="1102"/>
      <c r="GHK106" s="1102"/>
      <c r="GHL106" s="1102"/>
      <c r="GHM106" s="1102"/>
      <c r="GHN106" s="1102"/>
      <c r="GHO106" s="1102"/>
      <c r="GHP106" s="1102"/>
      <c r="GHQ106" s="1102"/>
      <c r="GHR106" s="1102"/>
      <c r="GHS106" s="1102"/>
      <c r="GHT106" s="1102"/>
      <c r="GHU106" s="1102"/>
      <c r="GHV106" s="1102"/>
      <c r="GHW106" s="1102"/>
      <c r="GHX106" s="1102"/>
      <c r="GHY106" s="1102"/>
      <c r="GHZ106" s="1102"/>
      <c r="GIA106" s="1102"/>
      <c r="GIB106" s="1102"/>
      <c r="GIC106" s="1102"/>
      <c r="GID106" s="1102"/>
      <c r="GIE106" s="1102"/>
      <c r="GIF106" s="1102"/>
      <c r="GIG106" s="1102"/>
      <c r="GIH106" s="1102"/>
      <c r="GII106" s="1102"/>
      <c r="GIJ106" s="1102"/>
      <c r="GIK106" s="1102"/>
      <c r="GIL106" s="1102"/>
      <c r="GIM106" s="1102"/>
      <c r="GIN106" s="1102"/>
      <c r="GIO106" s="1102"/>
      <c r="GIP106" s="1102"/>
      <c r="GIQ106" s="1102"/>
      <c r="GIR106" s="1102"/>
      <c r="GIS106" s="1102"/>
      <c r="GIT106" s="1102"/>
      <c r="GIU106" s="1102"/>
      <c r="GIV106" s="1102"/>
      <c r="GIW106" s="1102"/>
      <c r="GIX106" s="1102"/>
      <c r="GIY106" s="1102"/>
      <c r="GIZ106" s="1102"/>
      <c r="GJA106" s="1102"/>
      <c r="GJB106" s="1102"/>
      <c r="GJC106" s="1102"/>
      <c r="GJD106" s="1102"/>
      <c r="GJE106" s="1102"/>
      <c r="GJF106" s="1102"/>
      <c r="GJG106" s="1102"/>
      <c r="GJH106" s="1102"/>
      <c r="GJI106" s="1102"/>
      <c r="GJJ106" s="1102"/>
      <c r="GJK106" s="1102"/>
      <c r="GJL106" s="1102"/>
      <c r="GJM106" s="1102"/>
      <c r="GJN106" s="1102"/>
      <c r="GJO106" s="1102"/>
      <c r="GJP106" s="1102"/>
      <c r="GJQ106" s="1102"/>
      <c r="GJR106" s="1102"/>
      <c r="GJS106" s="1102"/>
      <c r="GJT106" s="1102"/>
      <c r="GJU106" s="1102"/>
      <c r="GJV106" s="1102"/>
      <c r="GJW106" s="1102"/>
      <c r="GJX106" s="1102"/>
      <c r="GJY106" s="1102"/>
      <c r="GJZ106" s="1102"/>
      <c r="GKA106" s="1102"/>
      <c r="GKB106" s="1102"/>
      <c r="GKC106" s="1102"/>
      <c r="GKD106" s="1102"/>
      <c r="GKE106" s="1102"/>
      <c r="GKF106" s="1102"/>
      <c r="GKG106" s="1102"/>
      <c r="GKH106" s="1102"/>
      <c r="GKI106" s="1102"/>
      <c r="GKJ106" s="1102"/>
      <c r="GKK106" s="1102"/>
      <c r="GKL106" s="1102"/>
      <c r="GKM106" s="1102"/>
      <c r="GKN106" s="1102"/>
      <c r="GKO106" s="1102"/>
      <c r="GKP106" s="1102"/>
      <c r="GKQ106" s="1102"/>
      <c r="GKR106" s="1102"/>
      <c r="GKS106" s="1102"/>
      <c r="GKT106" s="1102"/>
      <c r="GKU106" s="1102"/>
      <c r="GKV106" s="1102"/>
      <c r="GKW106" s="1102"/>
      <c r="GKX106" s="1102"/>
      <c r="GKY106" s="1102"/>
      <c r="GKZ106" s="1102"/>
      <c r="GLA106" s="1102"/>
      <c r="GLB106" s="1102"/>
      <c r="GLC106" s="1102"/>
      <c r="GLD106" s="1102"/>
      <c r="GLE106" s="1102"/>
      <c r="GLF106" s="1102"/>
      <c r="GLG106" s="1102"/>
      <c r="GLH106" s="1102"/>
      <c r="GLI106" s="1102"/>
      <c r="GLJ106" s="1102"/>
      <c r="GLK106" s="1102"/>
      <c r="GLL106" s="1102"/>
      <c r="GLM106" s="1102"/>
      <c r="GLN106" s="1102"/>
      <c r="GLO106" s="1102"/>
      <c r="GLP106" s="1102"/>
      <c r="GLQ106" s="1102"/>
      <c r="GLR106" s="1102"/>
      <c r="GLS106" s="1102"/>
      <c r="GLT106" s="1102"/>
      <c r="GLU106" s="1102"/>
      <c r="GLV106" s="1102"/>
      <c r="GLW106" s="1102"/>
      <c r="GLX106" s="1102"/>
      <c r="GLY106" s="1102"/>
      <c r="GLZ106" s="1102"/>
      <c r="GMA106" s="1102"/>
      <c r="GMB106" s="1102"/>
      <c r="GMC106" s="1102"/>
      <c r="GMD106" s="1102"/>
      <c r="GME106" s="1102"/>
      <c r="GMF106" s="1102"/>
      <c r="GMG106" s="1102"/>
      <c r="GMH106" s="1102"/>
      <c r="GMI106" s="1102"/>
      <c r="GMJ106" s="1102"/>
      <c r="GMK106" s="1102"/>
      <c r="GML106" s="1102"/>
      <c r="GMM106" s="1102"/>
      <c r="GMN106" s="1102"/>
      <c r="GMO106" s="1102"/>
      <c r="GMP106" s="1102"/>
      <c r="GMQ106" s="1102"/>
      <c r="GMR106" s="1102"/>
      <c r="GMS106" s="1102"/>
      <c r="GMT106" s="1102"/>
      <c r="GMU106" s="1102"/>
      <c r="GMV106" s="1102"/>
      <c r="GMW106" s="1102"/>
      <c r="GMX106" s="1102"/>
      <c r="GMY106" s="1102"/>
      <c r="GMZ106" s="1102"/>
      <c r="GNA106" s="1102"/>
      <c r="GNB106" s="1102"/>
      <c r="GNC106" s="1102"/>
      <c r="GND106" s="1102"/>
      <c r="GNE106" s="1102"/>
      <c r="GNF106" s="1102"/>
      <c r="GNG106" s="1102"/>
      <c r="GNH106" s="1102"/>
      <c r="GNI106" s="1102"/>
      <c r="GNJ106" s="1102"/>
      <c r="GNK106" s="1102"/>
      <c r="GNL106" s="1102"/>
      <c r="GNM106" s="1102"/>
      <c r="GNN106" s="1102"/>
      <c r="GNO106" s="1102"/>
      <c r="GNP106" s="1102"/>
      <c r="GNQ106" s="1102"/>
      <c r="GNR106" s="1102"/>
      <c r="GNS106" s="1102"/>
      <c r="GNT106" s="1102"/>
      <c r="GNU106" s="1102"/>
      <c r="GNV106" s="1102"/>
      <c r="GNW106" s="1102"/>
      <c r="GNX106" s="1102"/>
      <c r="GNY106" s="1102"/>
      <c r="GNZ106" s="1102"/>
      <c r="GOA106" s="1102"/>
      <c r="GOB106" s="1102"/>
      <c r="GOC106" s="1102"/>
      <c r="GOD106" s="1102"/>
      <c r="GOE106" s="1102"/>
      <c r="GOF106" s="1102"/>
      <c r="GOG106" s="1102"/>
      <c r="GOH106" s="1102"/>
      <c r="GOI106" s="1102"/>
      <c r="GOJ106" s="1102"/>
      <c r="GOK106" s="1102"/>
      <c r="GOL106" s="1102"/>
      <c r="GOM106" s="1102"/>
      <c r="GON106" s="1102"/>
      <c r="GOO106" s="1102"/>
      <c r="GOP106" s="1102"/>
      <c r="GOQ106" s="1102"/>
      <c r="GOR106" s="1102"/>
      <c r="GOS106" s="1102"/>
      <c r="GOT106" s="1102"/>
      <c r="GOU106" s="1102"/>
      <c r="GOV106" s="1102"/>
      <c r="GOW106" s="1102"/>
      <c r="GOX106" s="1102"/>
      <c r="GOY106" s="1102"/>
      <c r="GOZ106" s="1102"/>
      <c r="GPA106" s="1102"/>
      <c r="GPB106" s="1102"/>
      <c r="GPC106" s="1102"/>
      <c r="GPD106" s="1102"/>
      <c r="GPE106" s="1102"/>
      <c r="GPF106" s="1102"/>
      <c r="GPG106" s="1102"/>
      <c r="GPH106" s="1102"/>
      <c r="GPI106" s="1102"/>
      <c r="GPJ106" s="1102"/>
      <c r="GPK106" s="1102"/>
      <c r="GPL106" s="1102"/>
      <c r="GPM106" s="1102"/>
      <c r="GPN106" s="1102"/>
      <c r="GPO106" s="1102"/>
      <c r="GPP106" s="1102"/>
      <c r="GPQ106" s="1102"/>
      <c r="GPR106" s="1102"/>
      <c r="GPS106" s="1102"/>
      <c r="GPT106" s="1102"/>
      <c r="GPU106" s="1102"/>
      <c r="GPV106" s="1102"/>
      <c r="GPW106" s="1102"/>
      <c r="GPX106" s="1102"/>
      <c r="GPY106" s="1102"/>
      <c r="GPZ106" s="1102"/>
      <c r="GQA106" s="1102"/>
      <c r="GQB106" s="1102"/>
      <c r="GQC106" s="1102"/>
      <c r="GQD106" s="1102"/>
      <c r="GQE106" s="1102"/>
      <c r="GQF106" s="1102"/>
      <c r="GQG106" s="1102"/>
      <c r="GQH106" s="1102"/>
      <c r="GQI106" s="1102"/>
      <c r="GQJ106" s="1102"/>
      <c r="GQK106" s="1102"/>
      <c r="GQL106" s="1102"/>
      <c r="GQM106" s="1102"/>
      <c r="GQN106" s="1102"/>
      <c r="GQO106" s="1102"/>
      <c r="GQP106" s="1102"/>
      <c r="GQQ106" s="1102"/>
      <c r="GQR106" s="1102"/>
      <c r="GQS106" s="1102"/>
      <c r="GQT106" s="1102"/>
      <c r="GQU106" s="1102"/>
      <c r="GQV106" s="1102"/>
      <c r="GQW106" s="1102"/>
      <c r="GQX106" s="1102"/>
      <c r="GQY106" s="1102"/>
      <c r="GQZ106" s="1102"/>
      <c r="GRA106" s="1102"/>
      <c r="GRB106" s="1102"/>
      <c r="GRC106" s="1102"/>
      <c r="GRD106" s="1102"/>
      <c r="GRE106" s="1102"/>
      <c r="GRF106" s="1102"/>
      <c r="GRG106" s="1102"/>
      <c r="GRH106" s="1102"/>
      <c r="GRI106" s="1102"/>
      <c r="GRJ106" s="1102"/>
      <c r="GRK106" s="1102"/>
      <c r="GRL106" s="1102"/>
      <c r="GRM106" s="1102"/>
      <c r="GRN106" s="1102"/>
      <c r="GRO106" s="1102"/>
      <c r="GRP106" s="1102"/>
      <c r="GRQ106" s="1102"/>
      <c r="GRR106" s="1102"/>
      <c r="GRS106" s="1102"/>
      <c r="GRT106" s="1102"/>
      <c r="GRU106" s="1102"/>
      <c r="GRV106" s="1102"/>
      <c r="GRW106" s="1102"/>
      <c r="GRX106" s="1102"/>
      <c r="GRY106" s="1102"/>
      <c r="GRZ106" s="1102"/>
      <c r="GSA106" s="1102"/>
      <c r="GSB106" s="1102"/>
      <c r="GSC106" s="1102"/>
      <c r="GSD106" s="1102"/>
      <c r="GSE106" s="1102"/>
      <c r="GSF106" s="1102"/>
      <c r="GSG106" s="1102"/>
      <c r="GSH106" s="1102"/>
      <c r="GSI106" s="1102"/>
      <c r="GSJ106" s="1102"/>
      <c r="GSK106" s="1102"/>
      <c r="GSL106" s="1102"/>
      <c r="GSM106" s="1102"/>
      <c r="GSN106" s="1102"/>
      <c r="GSO106" s="1102"/>
      <c r="GSP106" s="1102"/>
      <c r="GSQ106" s="1102"/>
      <c r="GSR106" s="1102"/>
      <c r="GSS106" s="1102"/>
      <c r="GST106" s="1102"/>
      <c r="GSU106" s="1102"/>
      <c r="GSV106" s="1102"/>
      <c r="GSW106" s="1102"/>
      <c r="GSX106" s="1102"/>
      <c r="GSY106" s="1102"/>
      <c r="GSZ106" s="1102"/>
      <c r="GTA106" s="1102"/>
      <c r="GTB106" s="1102"/>
      <c r="GTC106" s="1102"/>
      <c r="GTD106" s="1102"/>
      <c r="GTE106" s="1102"/>
      <c r="GTF106" s="1102"/>
      <c r="GTG106" s="1102"/>
      <c r="GTH106" s="1102"/>
      <c r="GTI106" s="1102"/>
      <c r="GTJ106" s="1102"/>
      <c r="GTK106" s="1102"/>
      <c r="GTL106" s="1102"/>
      <c r="GTM106" s="1102"/>
      <c r="GTN106" s="1102"/>
      <c r="GTO106" s="1102"/>
      <c r="GTP106" s="1102"/>
      <c r="GTQ106" s="1102"/>
      <c r="GTR106" s="1102"/>
      <c r="GTS106" s="1102"/>
      <c r="GTT106" s="1102"/>
      <c r="GTU106" s="1102"/>
      <c r="GTV106" s="1102"/>
      <c r="GTW106" s="1102"/>
      <c r="GTX106" s="1102"/>
      <c r="GTY106" s="1102"/>
      <c r="GTZ106" s="1102"/>
      <c r="GUA106" s="1102"/>
      <c r="GUB106" s="1102"/>
      <c r="GUC106" s="1102"/>
      <c r="GUD106" s="1102"/>
      <c r="GUE106" s="1102"/>
      <c r="GUF106" s="1102"/>
      <c r="GUG106" s="1102"/>
      <c r="GUH106" s="1102"/>
      <c r="GUI106" s="1102"/>
      <c r="GUJ106" s="1102"/>
      <c r="GUK106" s="1102"/>
      <c r="GUL106" s="1102"/>
      <c r="GUM106" s="1102"/>
      <c r="GUN106" s="1102"/>
      <c r="GUO106" s="1102"/>
      <c r="GUP106" s="1102"/>
      <c r="GUQ106" s="1102"/>
      <c r="GUR106" s="1102"/>
      <c r="GUS106" s="1102"/>
      <c r="GUT106" s="1102"/>
      <c r="GUU106" s="1102"/>
      <c r="GUV106" s="1102"/>
      <c r="GUW106" s="1102"/>
      <c r="GUX106" s="1102"/>
      <c r="GUY106" s="1102"/>
      <c r="GUZ106" s="1102"/>
      <c r="GVA106" s="1102"/>
      <c r="GVB106" s="1102"/>
      <c r="GVC106" s="1102"/>
      <c r="GVD106" s="1102"/>
      <c r="GVE106" s="1102"/>
      <c r="GVF106" s="1102"/>
      <c r="GVG106" s="1102"/>
      <c r="GVH106" s="1102"/>
      <c r="GVI106" s="1102"/>
      <c r="GVJ106" s="1102"/>
      <c r="GVK106" s="1102"/>
      <c r="GVL106" s="1102"/>
      <c r="GVM106" s="1102"/>
      <c r="GVN106" s="1102"/>
      <c r="GVO106" s="1102"/>
      <c r="GVP106" s="1102"/>
      <c r="GVQ106" s="1102"/>
      <c r="GVR106" s="1102"/>
      <c r="GVS106" s="1102"/>
      <c r="GVT106" s="1102"/>
      <c r="GVU106" s="1102"/>
      <c r="GVV106" s="1102"/>
      <c r="GVW106" s="1102"/>
      <c r="GVX106" s="1102"/>
      <c r="GVY106" s="1102"/>
      <c r="GVZ106" s="1102"/>
      <c r="GWA106" s="1102"/>
      <c r="GWB106" s="1102"/>
      <c r="GWC106" s="1102"/>
      <c r="GWD106" s="1102"/>
      <c r="GWE106" s="1102"/>
      <c r="GWF106" s="1102"/>
      <c r="GWG106" s="1102"/>
      <c r="GWH106" s="1102"/>
      <c r="GWI106" s="1102"/>
      <c r="GWJ106" s="1102"/>
      <c r="GWK106" s="1102"/>
      <c r="GWL106" s="1102"/>
      <c r="GWM106" s="1102"/>
      <c r="GWN106" s="1102"/>
      <c r="GWO106" s="1102"/>
      <c r="GWP106" s="1102"/>
      <c r="GWQ106" s="1102"/>
      <c r="GWR106" s="1102"/>
      <c r="GWS106" s="1102"/>
      <c r="GWT106" s="1102"/>
      <c r="GWU106" s="1102"/>
      <c r="GWV106" s="1102"/>
      <c r="GWW106" s="1102"/>
      <c r="GWX106" s="1102"/>
      <c r="GWY106" s="1102"/>
      <c r="GWZ106" s="1102"/>
      <c r="GXA106" s="1102"/>
      <c r="GXB106" s="1102"/>
      <c r="GXC106" s="1102"/>
      <c r="GXD106" s="1102"/>
      <c r="GXE106" s="1102"/>
      <c r="GXF106" s="1102"/>
      <c r="GXG106" s="1102"/>
      <c r="GXH106" s="1102"/>
      <c r="GXI106" s="1102"/>
      <c r="GXJ106" s="1102"/>
      <c r="GXK106" s="1102"/>
      <c r="GXL106" s="1102"/>
      <c r="GXM106" s="1102"/>
      <c r="GXN106" s="1102"/>
      <c r="GXO106" s="1102"/>
      <c r="GXP106" s="1102"/>
      <c r="GXQ106" s="1102"/>
      <c r="GXR106" s="1102"/>
      <c r="GXS106" s="1102"/>
      <c r="GXT106" s="1102"/>
      <c r="GXU106" s="1102"/>
      <c r="GXV106" s="1102"/>
      <c r="GXW106" s="1102"/>
      <c r="GXX106" s="1102"/>
      <c r="GXY106" s="1102"/>
      <c r="GXZ106" s="1102"/>
      <c r="GYA106" s="1102"/>
      <c r="GYB106" s="1102"/>
      <c r="GYC106" s="1102"/>
      <c r="GYD106" s="1102"/>
      <c r="GYE106" s="1102"/>
      <c r="GYF106" s="1102"/>
      <c r="GYG106" s="1102"/>
      <c r="GYH106" s="1102"/>
      <c r="GYI106" s="1102"/>
      <c r="GYJ106" s="1102"/>
      <c r="GYK106" s="1102"/>
      <c r="GYL106" s="1102"/>
      <c r="GYM106" s="1102"/>
      <c r="GYN106" s="1102"/>
      <c r="GYO106" s="1102"/>
      <c r="GYP106" s="1102"/>
      <c r="GYQ106" s="1102"/>
      <c r="GYR106" s="1102"/>
      <c r="GYS106" s="1102"/>
      <c r="GYT106" s="1102"/>
      <c r="GYU106" s="1102"/>
      <c r="GYV106" s="1102"/>
      <c r="GYW106" s="1102"/>
      <c r="GYX106" s="1102"/>
      <c r="GYY106" s="1102"/>
      <c r="GYZ106" s="1102"/>
      <c r="GZA106" s="1102"/>
      <c r="GZB106" s="1102"/>
      <c r="GZC106" s="1102"/>
      <c r="GZD106" s="1102"/>
      <c r="GZE106" s="1102"/>
      <c r="GZF106" s="1102"/>
      <c r="GZG106" s="1102"/>
      <c r="GZH106" s="1102"/>
      <c r="GZI106" s="1102"/>
      <c r="GZJ106" s="1102"/>
      <c r="GZK106" s="1102"/>
      <c r="GZL106" s="1102"/>
      <c r="GZM106" s="1102"/>
      <c r="GZN106" s="1102"/>
      <c r="GZO106" s="1102"/>
      <c r="GZP106" s="1102"/>
      <c r="GZQ106" s="1102"/>
      <c r="GZR106" s="1102"/>
      <c r="GZS106" s="1102"/>
      <c r="GZT106" s="1102"/>
      <c r="GZU106" s="1102"/>
      <c r="GZV106" s="1102"/>
      <c r="GZW106" s="1102"/>
      <c r="GZX106" s="1102"/>
      <c r="GZY106" s="1102"/>
      <c r="GZZ106" s="1102"/>
      <c r="HAA106" s="1102"/>
      <c r="HAB106" s="1102"/>
      <c r="HAC106" s="1102"/>
      <c r="HAD106" s="1102"/>
      <c r="HAE106" s="1102"/>
      <c r="HAF106" s="1102"/>
      <c r="HAG106" s="1102"/>
      <c r="HAH106" s="1102"/>
      <c r="HAI106" s="1102"/>
      <c r="HAJ106" s="1102"/>
      <c r="HAK106" s="1102"/>
      <c r="HAL106" s="1102"/>
      <c r="HAM106" s="1102"/>
      <c r="HAN106" s="1102"/>
      <c r="HAO106" s="1102"/>
      <c r="HAP106" s="1102"/>
      <c r="HAQ106" s="1102"/>
      <c r="HAR106" s="1102"/>
      <c r="HAS106" s="1102"/>
      <c r="HAT106" s="1102"/>
      <c r="HAU106" s="1102"/>
      <c r="HAV106" s="1102"/>
      <c r="HAW106" s="1102"/>
      <c r="HAX106" s="1102"/>
      <c r="HAY106" s="1102"/>
      <c r="HAZ106" s="1102"/>
      <c r="HBA106" s="1102"/>
      <c r="HBB106" s="1102"/>
      <c r="HBC106" s="1102"/>
      <c r="HBD106" s="1102"/>
      <c r="HBE106" s="1102"/>
      <c r="HBF106" s="1102"/>
      <c r="HBG106" s="1102"/>
      <c r="HBH106" s="1102"/>
      <c r="HBI106" s="1102"/>
      <c r="HBJ106" s="1102"/>
      <c r="HBK106" s="1102"/>
      <c r="HBL106" s="1102"/>
      <c r="HBM106" s="1102"/>
      <c r="HBN106" s="1102"/>
      <c r="HBO106" s="1102"/>
      <c r="HBP106" s="1102"/>
      <c r="HBQ106" s="1102"/>
      <c r="HBR106" s="1102"/>
      <c r="HBS106" s="1102"/>
      <c r="HBT106" s="1102"/>
      <c r="HBU106" s="1102"/>
      <c r="HBV106" s="1102"/>
      <c r="HBW106" s="1102"/>
      <c r="HBX106" s="1102"/>
      <c r="HBY106" s="1102"/>
      <c r="HBZ106" s="1102"/>
      <c r="HCA106" s="1102"/>
      <c r="HCB106" s="1102"/>
      <c r="HCC106" s="1102"/>
      <c r="HCD106" s="1102"/>
      <c r="HCE106" s="1102"/>
      <c r="HCF106" s="1102"/>
      <c r="HCG106" s="1102"/>
      <c r="HCH106" s="1102"/>
      <c r="HCI106" s="1102"/>
      <c r="HCJ106" s="1102"/>
      <c r="HCK106" s="1102"/>
      <c r="HCL106" s="1102"/>
      <c r="HCM106" s="1102"/>
      <c r="HCN106" s="1102"/>
      <c r="HCO106" s="1102"/>
      <c r="HCP106" s="1102"/>
      <c r="HCQ106" s="1102"/>
      <c r="HCR106" s="1102"/>
      <c r="HCS106" s="1102"/>
      <c r="HCT106" s="1102"/>
      <c r="HCU106" s="1102"/>
      <c r="HCV106" s="1102"/>
      <c r="HCW106" s="1102"/>
      <c r="HCX106" s="1102"/>
      <c r="HCY106" s="1102"/>
      <c r="HCZ106" s="1102"/>
      <c r="HDA106" s="1102"/>
      <c r="HDB106" s="1102"/>
      <c r="HDC106" s="1102"/>
      <c r="HDD106" s="1102"/>
      <c r="HDE106" s="1102"/>
      <c r="HDF106" s="1102"/>
      <c r="HDG106" s="1102"/>
      <c r="HDH106" s="1102"/>
      <c r="HDI106" s="1102"/>
      <c r="HDJ106" s="1102"/>
      <c r="HDK106" s="1102"/>
      <c r="HDL106" s="1102"/>
      <c r="HDM106" s="1102"/>
      <c r="HDN106" s="1102"/>
      <c r="HDO106" s="1102"/>
      <c r="HDP106" s="1102"/>
      <c r="HDQ106" s="1102"/>
      <c r="HDR106" s="1102"/>
      <c r="HDS106" s="1102"/>
      <c r="HDT106" s="1102"/>
      <c r="HDU106" s="1102"/>
      <c r="HDV106" s="1102"/>
      <c r="HDW106" s="1102"/>
      <c r="HDX106" s="1102"/>
      <c r="HDY106" s="1102"/>
      <c r="HDZ106" s="1102"/>
      <c r="HEA106" s="1102"/>
      <c r="HEB106" s="1102"/>
      <c r="HEC106" s="1102"/>
      <c r="HED106" s="1102"/>
      <c r="HEE106" s="1102"/>
      <c r="HEF106" s="1102"/>
      <c r="HEG106" s="1102"/>
      <c r="HEH106" s="1102"/>
      <c r="HEI106" s="1102"/>
      <c r="HEJ106" s="1102"/>
      <c r="HEK106" s="1102"/>
      <c r="HEL106" s="1102"/>
      <c r="HEM106" s="1102"/>
      <c r="HEN106" s="1102"/>
      <c r="HEO106" s="1102"/>
      <c r="HEP106" s="1102"/>
      <c r="HEQ106" s="1102"/>
      <c r="HER106" s="1102"/>
      <c r="HES106" s="1102"/>
      <c r="HET106" s="1102"/>
      <c r="HEU106" s="1102"/>
      <c r="HEV106" s="1102"/>
      <c r="HEW106" s="1102"/>
      <c r="HEX106" s="1102"/>
      <c r="HEY106" s="1102"/>
      <c r="HEZ106" s="1102"/>
      <c r="HFA106" s="1102"/>
      <c r="HFB106" s="1102"/>
      <c r="HFC106" s="1102"/>
      <c r="HFD106" s="1102"/>
      <c r="HFE106" s="1102"/>
      <c r="HFF106" s="1102"/>
      <c r="HFG106" s="1102"/>
      <c r="HFH106" s="1102"/>
      <c r="HFI106" s="1102"/>
      <c r="HFJ106" s="1102"/>
      <c r="HFK106" s="1102"/>
      <c r="HFL106" s="1102"/>
      <c r="HFM106" s="1102"/>
      <c r="HFN106" s="1102"/>
      <c r="HFO106" s="1102"/>
      <c r="HFP106" s="1102"/>
      <c r="HFQ106" s="1102"/>
      <c r="HFR106" s="1102"/>
      <c r="HFS106" s="1102"/>
      <c r="HFT106" s="1102"/>
      <c r="HFU106" s="1102"/>
      <c r="HFV106" s="1102"/>
      <c r="HFW106" s="1102"/>
      <c r="HFX106" s="1102"/>
      <c r="HFY106" s="1102"/>
      <c r="HFZ106" s="1102"/>
      <c r="HGA106" s="1102"/>
      <c r="HGB106" s="1102"/>
      <c r="HGC106" s="1102"/>
      <c r="HGD106" s="1102"/>
      <c r="HGE106" s="1102"/>
      <c r="HGF106" s="1102"/>
      <c r="HGG106" s="1102"/>
      <c r="HGH106" s="1102"/>
      <c r="HGI106" s="1102"/>
      <c r="HGJ106" s="1102"/>
      <c r="HGK106" s="1102"/>
      <c r="HGL106" s="1102"/>
      <c r="HGM106" s="1102"/>
      <c r="HGN106" s="1102"/>
      <c r="HGO106" s="1102"/>
      <c r="HGP106" s="1102"/>
      <c r="HGQ106" s="1102"/>
      <c r="HGR106" s="1102"/>
      <c r="HGS106" s="1102"/>
      <c r="HGT106" s="1102"/>
      <c r="HGU106" s="1102"/>
      <c r="HGV106" s="1102"/>
      <c r="HGW106" s="1102"/>
      <c r="HGX106" s="1102"/>
      <c r="HGY106" s="1102"/>
      <c r="HGZ106" s="1102"/>
      <c r="HHA106" s="1102"/>
      <c r="HHB106" s="1102"/>
      <c r="HHC106" s="1102"/>
      <c r="HHD106" s="1102"/>
      <c r="HHE106" s="1102"/>
      <c r="HHF106" s="1102"/>
      <c r="HHG106" s="1102"/>
      <c r="HHH106" s="1102"/>
      <c r="HHI106" s="1102"/>
      <c r="HHJ106" s="1102"/>
      <c r="HHK106" s="1102"/>
      <c r="HHL106" s="1102"/>
      <c r="HHM106" s="1102"/>
      <c r="HHN106" s="1102"/>
      <c r="HHO106" s="1102"/>
      <c r="HHP106" s="1102"/>
      <c r="HHQ106" s="1102"/>
      <c r="HHR106" s="1102"/>
      <c r="HHS106" s="1102"/>
      <c r="HHT106" s="1102"/>
      <c r="HHU106" s="1102"/>
      <c r="HHV106" s="1102"/>
      <c r="HHW106" s="1102"/>
      <c r="HHX106" s="1102"/>
      <c r="HHY106" s="1102"/>
      <c r="HHZ106" s="1102"/>
      <c r="HIA106" s="1102"/>
      <c r="HIB106" s="1102"/>
      <c r="HIC106" s="1102"/>
      <c r="HID106" s="1102"/>
      <c r="HIE106" s="1102"/>
      <c r="HIF106" s="1102"/>
      <c r="HIG106" s="1102"/>
      <c r="HIH106" s="1102"/>
      <c r="HII106" s="1102"/>
      <c r="HIJ106" s="1102"/>
      <c r="HIK106" s="1102"/>
      <c r="HIL106" s="1102"/>
      <c r="HIM106" s="1102"/>
      <c r="HIN106" s="1102"/>
      <c r="HIO106" s="1102"/>
      <c r="HIP106" s="1102"/>
      <c r="HIQ106" s="1102"/>
      <c r="HIR106" s="1102"/>
      <c r="HIS106" s="1102"/>
      <c r="HIT106" s="1102"/>
      <c r="HIU106" s="1102"/>
      <c r="HIV106" s="1102"/>
      <c r="HIW106" s="1102"/>
      <c r="HIX106" s="1102"/>
      <c r="HIY106" s="1102"/>
      <c r="HIZ106" s="1102"/>
      <c r="HJA106" s="1102"/>
      <c r="HJB106" s="1102"/>
      <c r="HJC106" s="1102"/>
      <c r="HJD106" s="1102"/>
      <c r="HJE106" s="1102"/>
      <c r="HJF106" s="1102"/>
      <c r="HJG106" s="1102"/>
      <c r="HJH106" s="1102"/>
      <c r="HJI106" s="1102"/>
      <c r="HJJ106" s="1102"/>
      <c r="HJK106" s="1102"/>
      <c r="HJL106" s="1102"/>
      <c r="HJM106" s="1102"/>
      <c r="HJN106" s="1102"/>
      <c r="HJO106" s="1102"/>
      <c r="HJP106" s="1102"/>
      <c r="HJQ106" s="1102"/>
      <c r="HJR106" s="1102"/>
      <c r="HJS106" s="1102"/>
      <c r="HJT106" s="1102"/>
      <c r="HJU106" s="1102"/>
      <c r="HJV106" s="1102"/>
      <c r="HJW106" s="1102"/>
      <c r="HJX106" s="1102"/>
      <c r="HJY106" s="1102"/>
      <c r="HJZ106" s="1102"/>
      <c r="HKA106" s="1102"/>
      <c r="HKB106" s="1102"/>
      <c r="HKC106" s="1102"/>
      <c r="HKD106" s="1102"/>
      <c r="HKE106" s="1102"/>
      <c r="HKF106" s="1102"/>
      <c r="HKG106" s="1102"/>
      <c r="HKH106" s="1102"/>
      <c r="HKI106" s="1102"/>
      <c r="HKJ106" s="1102"/>
      <c r="HKK106" s="1102"/>
      <c r="HKL106" s="1102"/>
      <c r="HKM106" s="1102"/>
      <c r="HKN106" s="1102"/>
      <c r="HKO106" s="1102"/>
      <c r="HKP106" s="1102"/>
      <c r="HKQ106" s="1102"/>
      <c r="HKR106" s="1102"/>
      <c r="HKS106" s="1102"/>
      <c r="HKT106" s="1102"/>
      <c r="HKU106" s="1102"/>
      <c r="HKV106" s="1102"/>
      <c r="HKW106" s="1102"/>
      <c r="HKX106" s="1102"/>
      <c r="HKY106" s="1102"/>
      <c r="HKZ106" s="1102"/>
      <c r="HLA106" s="1102"/>
      <c r="HLB106" s="1102"/>
      <c r="HLC106" s="1102"/>
      <c r="HLD106" s="1102"/>
      <c r="HLE106" s="1102"/>
      <c r="HLF106" s="1102"/>
      <c r="HLG106" s="1102"/>
      <c r="HLH106" s="1102"/>
      <c r="HLI106" s="1102"/>
      <c r="HLJ106" s="1102"/>
      <c r="HLK106" s="1102"/>
      <c r="HLL106" s="1102"/>
      <c r="HLM106" s="1102"/>
      <c r="HLN106" s="1102"/>
      <c r="HLO106" s="1102"/>
      <c r="HLP106" s="1102"/>
      <c r="HLQ106" s="1102"/>
      <c r="HLR106" s="1102"/>
      <c r="HLS106" s="1102"/>
      <c r="HLT106" s="1102"/>
      <c r="HLU106" s="1102"/>
      <c r="HLV106" s="1102"/>
      <c r="HLW106" s="1102"/>
      <c r="HLX106" s="1102"/>
      <c r="HLY106" s="1102"/>
      <c r="HLZ106" s="1102"/>
      <c r="HMA106" s="1102"/>
      <c r="HMB106" s="1102"/>
      <c r="HMC106" s="1102"/>
      <c r="HMD106" s="1102"/>
      <c r="HME106" s="1102"/>
      <c r="HMF106" s="1102"/>
      <c r="HMG106" s="1102"/>
      <c r="HMH106" s="1102"/>
      <c r="HMI106" s="1102"/>
      <c r="HMJ106" s="1102"/>
      <c r="HMK106" s="1102"/>
      <c r="HML106" s="1102"/>
      <c r="HMM106" s="1102"/>
      <c r="HMN106" s="1102"/>
      <c r="HMO106" s="1102"/>
      <c r="HMP106" s="1102"/>
      <c r="HMQ106" s="1102"/>
      <c r="HMR106" s="1102"/>
      <c r="HMS106" s="1102"/>
      <c r="HMT106" s="1102"/>
      <c r="HMU106" s="1102"/>
      <c r="HMV106" s="1102"/>
      <c r="HMW106" s="1102"/>
      <c r="HMX106" s="1102"/>
      <c r="HMY106" s="1102"/>
      <c r="HMZ106" s="1102"/>
      <c r="HNA106" s="1102"/>
      <c r="HNB106" s="1102"/>
      <c r="HNC106" s="1102"/>
      <c r="HND106" s="1102"/>
      <c r="HNE106" s="1102"/>
      <c r="HNF106" s="1102"/>
      <c r="HNG106" s="1102"/>
      <c r="HNH106" s="1102"/>
      <c r="HNI106" s="1102"/>
      <c r="HNJ106" s="1102"/>
      <c r="HNK106" s="1102"/>
      <c r="HNL106" s="1102"/>
      <c r="HNM106" s="1102"/>
      <c r="HNN106" s="1102"/>
      <c r="HNO106" s="1102"/>
      <c r="HNP106" s="1102"/>
      <c r="HNQ106" s="1102"/>
      <c r="HNR106" s="1102"/>
      <c r="HNS106" s="1102"/>
      <c r="HNT106" s="1102"/>
      <c r="HNU106" s="1102"/>
      <c r="HNV106" s="1102"/>
      <c r="HNW106" s="1102"/>
      <c r="HNX106" s="1102"/>
      <c r="HNY106" s="1102"/>
      <c r="HNZ106" s="1102"/>
      <c r="HOA106" s="1102"/>
      <c r="HOB106" s="1102"/>
      <c r="HOC106" s="1102"/>
      <c r="HOD106" s="1102"/>
      <c r="HOE106" s="1102"/>
      <c r="HOF106" s="1102"/>
      <c r="HOG106" s="1102"/>
      <c r="HOH106" s="1102"/>
      <c r="HOI106" s="1102"/>
      <c r="HOJ106" s="1102"/>
      <c r="HOK106" s="1102"/>
      <c r="HOL106" s="1102"/>
      <c r="HOM106" s="1102"/>
      <c r="HON106" s="1102"/>
      <c r="HOO106" s="1102"/>
      <c r="HOP106" s="1102"/>
      <c r="HOQ106" s="1102"/>
      <c r="HOR106" s="1102"/>
      <c r="HOS106" s="1102"/>
      <c r="HOT106" s="1102"/>
      <c r="HOU106" s="1102"/>
      <c r="HOV106" s="1102"/>
      <c r="HOW106" s="1102"/>
      <c r="HOX106" s="1102"/>
      <c r="HOY106" s="1102"/>
      <c r="HOZ106" s="1102"/>
      <c r="HPA106" s="1102"/>
      <c r="HPB106" s="1102"/>
      <c r="HPC106" s="1102"/>
      <c r="HPD106" s="1102"/>
      <c r="HPE106" s="1102"/>
      <c r="HPF106" s="1102"/>
      <c r="HPG106" s="1102"/>
      <c r="HPH106" s="1102"/>
      <c r="HPI106" s="1102"/>
      <c r="HPJ106" s="1102"/>
      <c r="HPK106" s="1102"/>
      <c r="HPL106" s="1102"/>
      <c r="HPM106" s="1102"/>
      <c r="HPN106" s="1102"/>
      <c r="HPO106" s="1102"/>
      <c r="HPP106" s="1102"/>
      <c r="HPQ106" s="1102"/>
      <c r="HPR106" s="1102"/>
      <c r="HPS106" s="1102"/>
      <c r="HPT106" s="1102"/>
      <c r="HPU106" s="1102"/>
      <c r="HPV106" s="1102"/>
      <c r="HPW106" s="1102"/>
      <c r="HPX106" s="1102"/>
      <c r="HPY106" s="1102"/>
      <c r="HPZ106" s="1102"/>
      <c r="HQA106" s="1102"/>
      <c r="HQB106" s="1102"/>
      <c r="HQC106" s="1102"/>
      <c r="HQD106" s="1102"/>
      <c r="HQE106" s="1102"/>
      <c r="HQF106" s="1102"/>
      <c r="HQG106" s="1102"/>
      <c r="HQH106" s="1102"/>
      <c r="HQI106" s="1102"/>
      <c r="HQJ106" s="1102"/>
      <c r="HQK106" s="1102"/>
      <c r="HQL106" s="1102"/>
      <c r="HQM106" s="1102"/>
      <c r="HQN106" s="1102"/>
      <c r="HQO106" s="1102"/>
      <c r="HQP106" s="1102"/>
      <c r="HQQ106" s="1102"/>
      <c r="HQR106" s="1102"/>
      <c r="HQS106" s="1102"/>
      <c r="HQT106" s="1102"/>
      <c r="HQU106" s="1102"/>
      <c r="HQV106" s="1102"/>
      <c r="HQW106" s="1102"/>
      <c r="HQX106" s="1102"/>
      <c r="HQY106" s="1102"/>
      <c r="HQZ106" s="1102"/>
      <c r="HRA106" s="1102"/>
      <c r="HRB106" s="1102"/>
      <c r="HRC106" s="1102"/>
      <c r="HRD106" s="1102"/>
      <c r="HRE106" s="1102"/>
      <c r="HRF106" s="1102"/>
      <c r="HRG106" s="1102"/>
      <c r="HRH106" s="1102"/>
      <c r="HRI106" s="1102"/>
      <c r="HRJ106" s="1102"/>
      <c r="HRK106" s="1102"/>
      <c r="HRL106" s="1102"/>
      <c r="HRM106" s="1102"/>
      <c r="HRN106" s="1102"/>
      <c r="HRO106" s="1102"/>
      <c r="HRP106" s="1102"/>
      <c r="HRQ106" s="1102"/>
      <c r="HRR106" s="1102"/>
      <c r="HRS106" s="1102"/>
      <c r="HRT106" s="1102"/>
      <c r="HRU106" s="1102"/>
      <c r="HRV106" s="1102"/>
      <c r="HRW106" s="1102"/>
      <c r="HRX106" s="1102"/>
      <c r="HRY106" s="1102"/>
      <c r="HRZ106" s="1102"/>
      <c r="HSA106" s="1102"/>
      <c r="HSB106" s="1102"/>
      <c r="HSC106" s="1102"/>
      <c r="HSD106" s="1102"/>
      <c r="HSE106" s="1102"/>
      <c r="HSF106" s="1102"/>
      <c r="HSG106" s="1102"/>
      <c r="HSH106" s="1102"/>
      <c r="HSI106" s="1102"/>
      <c r="HSJ106" s="1102"/>
      <c r="HSK106" s="1102"/>
      <c r="HSL106" s="1102"/>
      <c r="HSM106" s="1102"/>
      <c r="HSN106" s="1102"/>
      <c r="HSO106" s="1102"/>
      <c r="HSP106" s="1102"/>
      <c r="HSQ106" s="1102"/>
      <c r="HSR106" s="1102"/>
      <c r="HSS106" s="1102"/>
      <c r="HST106" s="1102"/>
      <c r="HSU106" s="1102"/>
      <c r="HSV106" s="1102"/>
      <c r="HSW106" s="1102"/>
      <c r="HSX106" s="1102"/>
      <c r="HSY106" s="1102"/>
      <c r="HSZ106" s="1102"/>
      <c r="HTA106" s="1102"/>
      <c r="HTB106" s="1102"/>
      <c r="HTC106" s="1102"/>
      <c r="HTD106" s="1102"/>
      <c r="HTE106" s="1102"/>
      <c r="HTF106" s="1102"/>
      <c r="HTG106" s="1102"/>
      <c r="HTH106" s="1102"/>
      <c r="HTI106" s="1102"/>
      <c r="HTJ106" s="1102"/>
      <c r="HTK106" s="1102"/>
      <c r="HTL106" s="1102"/>
      <c r="HTM106" s="1102"/>
      <c r="HTN106" s="1102"/>
      <c r="HTO106" s="1102"/>
      <c r="HTP106" s="1102"/>
      <c r="HTQ106" s="1102"/>
      <c r="HTR106" s="1102"/>
      <c r="HTS106" s="1102"/>
      <c r="HTT106" s="1102"/>
      <c r="HTU106" s="1102"/>
      <c r="HTV106" s="1102"/>
      <c r="HTW106" s="1102"/>
      <c r="HTX106" s="1102"/>
      <c r="HTY106" s="1102"/>
      <c r="HTZ106" s="1102"/>
      <c r="HUA106" s="1102"/>
      <c r="HUB106" s="1102"/>
      <c r="HUC106" s="1102"/>
      <c r="HUD106" s="1102"/>
      <c r="HUE106" s="1102"/>
      <c r="HUF106" s="1102"/>
      <c r="HUG106" s="1102"/>
      <c r="HUH106" s="1102"/>
      <c r="HUI106" s="1102"/>
      <c r="HUJ106" s="1102"/>
      <c r="HUK106" s="1102"/>
      <c r="HUL106" s="1102"/>
      <c r="HUM106" s="1102"/>
      <c r="HUN106" s="1102"/>
      <c r="HUO106" s="1102"/>
      <c r="HUP106" s="1102"/>
      <c r="HUQ106" s="1102"/>
      <c r="HUR106" s="1102"/>
      <c r="HUS106" s="1102"/>
      <c r="HUT106" s="1102"/>
      <c r="HUU106" s="1102"/>
      <c r="HUV106" s="1102"/>
      <c r="HUW106" s="1102"/>
      <c r="HUX106" s="1102"/>
      <c r="HUY106" s="1102"/>
      <c r="HUZ106" s="1102"/>
      <c r="HVA106" s="1102"/>
      <c r="HVB106" s="1102"/>
      <c r="HVC106" s="1102"/>
      <c r="HVD106" s="1102"/>
      <c r="HVE106" s="1102"/>
      <c r="HVF106" s="1102"/>
      <c r="HVG106" s="1102"/>
      <c r="HVH106" s="1102"/>
      <c r="HVI106" s="1102"/>
      <c r="HVJ106" s="1102"/>
      <c r="HVK106" s="1102"/>
      <c r="HVL106" s="1102"/>
      <c r="HVM106" s="1102"/>
      <c r="HVN106" s="1102"/>
      <c r="HVO106" s="1102"/>
      <c r="HVP106" s="1102"/>
      <c r="HVQ106" s="1102"/>
      <c r="HVR106" s="1102"/>
      <c r="HVS106" s="1102"/>
      <c r="HVT106" s="1102"/>
      <c r="HVU106" s="1102"/>
      <c r="HVV106" s="1102"/>
      <c r="HVW106" s="1102"/>
      <c r="HVX106" s="1102"/>
      <c r="HVY106" s="1102"/>
      <c r="HVZ106" s="1102"/>
      <c r="HWA106" s="1102"/>
      <c r="HWB106" s="1102"/>
      <c r="HWC106" s="1102"/>
      <c r="HWD106" s="1102"/>
      <c r="HWE106" s="1102"/>
      <c r="HWF106" s="1102"/>
      <c r="HWG106" s="1102"/>
      <c r="HWH106" s="1102"/>
      <c r="HWI106" s="1102"/>
      <c r="HWJ106" s="1102"/>
      <c r="HWK106" s="1102"/>
      <c r="HWL106" s="1102"/>
      <c r="HWM106" s="1102"/>
      <c r="HWN106" s="1102"/>
      <c r="HWO106" s="1102"/>
      <c r="HWP106" s="1102"/>
      <c r="HWQ106" s="1102"/>
      <c r="HWR106" s="1102"/>
      <c r="HWS106" s="1102"/>
      <c r="HWT106" s="1102"/>
      <c r="HWU106" s="1102"/>
      <c r="HWV106" s="1102"/>
      <c r="HWW106" s="1102"/>
      <c r="HWX106" s="1102"/>
      <c r="HWY106" s="1102"/>
      <c r="HWZ106" s="1102"/>
      <c r="HXA106" s="1102"/>
      <c r="HXB106" s="1102"/>
      <c r="HXC106" s="1102"/>
      <c r="HXD106" s="1102"/>
      <c r="HXE106" s="1102"/>
      <c r="HXF106" s="1102"/>
      <c r="HXG106" s="1102"/>
      <c r="HXH106" s="1102"/>
      <c r="HXI106" s="1102"/>
      <c r="HXJ106" s="1102"/>
      <c r="HXK106" s="1102"/>
      <c r="HXL106" s="1102"/>
      <c r="HXM106" s="1102"/>
      <c r="HXN106" s="1102"/>
      <c r="HXO106" s="1102"/>
      <c r="HXP106" s="1102"/>
      <c r="HXQ106" s="1102"/>
      <c r="HXR106" s="1102"/>
      <c r="HXS106" s="1102"/>
      <c r="HXT106" s="1102"/>
      <c r="HXU106" s="1102"/>
      <c r="HXV106" s="1102"/>
      <c r="HXW106" s="1102"/>
      <c r="HXX106" s="1102"/>
      <c r="HXY106" s="1102"/>
      <c r="HXZ106" s="1102"/>
      <c r="HYA106" s="1102"/>
      <c r="HYB106" s="1102"/>
      <c r="HYC106" s="1102"/>
      <c r="HYD106" s="1102"/>
      <c r="HYE106" s="1102"/>
      <c r="HYF106" s="1102"/>
      <c r="HYG106" s="1102"/>
      <c r="HYH106" s="1102"/>
      <c r="HYI106" s="1102"/>
      <c r="HYJ106" s="1102"/>
      <c r="HYK106" s="1102"/>
      <c r="HYL106" s="1102"/>
      <c r="HYM106" s="1102"/>
      <c r="HYN106" s="1102"/>
      <c r="HYO106" s="1102"/>
      <c r="HYP106" s="1102"/>
      <c r="HYQ106" s="1102"/>
      <c r="HYR106" s="1102"/>
      <c r="HYS106" s="1102"/>
      <c r="HYT106" s="1102"/>
      <c r="HYU106" s="1102"/>
      <c r="HYV106" s="1102"/>
      <c r="HYW106" s="1102"/>
      <c r="HYX106" s="1102"/>
      <c r="HYY106" s="1102"/>
      <c r="HYZ106" s="1102"/>
      <c r="HZA106" s="1102"/>
      <c r="HZB106" s="1102"/>
      <c r="HZC106" s="1102"/>
      <c r="HZD106" s="1102"/>
      <c r="HZE106" s="1102"/>
      <c r="HZF106" s="1102"/>
      <c r="HZG106" s="1102"/>
      <c r="HZH106" s="1102"/>
      <c r="HZI106" s="1102"/>
      <c r="HZJ106" s="1102"/>
      <c r="HZK106" s="1102"/>
      <c r="HZL106" s="1102"/>
      <c r="HZM106" s="1102"/>
      <c r="HZN106" s="1102"/>
      <c r="HZO106" s="1102"/>
      <c r="HZP106" s="1102"/>
      <c r="HZQ106" s="1102"/>
      <c r="HZR106" s="1102"/>
      <c r="HZS106" s="1102"/>
      <c r="HZT106" s="1102"/>
      <c r="HZU106" s="1102"/>
      <c r="HZV106" s="1102"/>
      <c r="HZW106" s="1102"/>
      <c r="HZX106" s="1102"/>
      <c r="HZY106" s="1102"/>
      <c r="HZZ106" s="1102"/>
      <c r="IAA106" s="1102"/>
      <c r="IAB106" s="1102"/>
      <c r="IAC106" s="1102"/>
      <c r="IAD106" s="1102"/>
      <c r="IAE106" s="1102"/>
      <c r="IAF106" s="1102"/>
      <c r="IAG106" s="1102"/>
      <c r="IAH106" s="1102"/>
      <c r="IAI106" s="1102"/>
      <c r="IAJ106" s="1102"/>
      <c r="IAK106" s="1102"/>
      <c r="IAL106" s="1102"/>
      <c r="IAM106" s="1102"/>
      <c r="IAN106" s="1102"/>
      <c r="IAO106" s="1102"/>
      <c r="IAP106" s="1102"/>
      <c r="IAQ106" s="1102"/>
      <c r="IAR106" s="1102"/>
      <c r="IAS106" s="1102"/>
      <c r="IAT106" s="1102"/>
      <c r="IAU106" s="1102"/>
      <c r="IAV106" s="1102"/>
      <c r="IAW106" s="1102"/>
      <c r="IAX106" s="1102"/>
      <c r="IAY106" s="1102"/>
      <c r="IAZ106" s="1102"/>
      <c r="IBA106" s="1102"/>
      <c r="IBB106" s="1102"/>
      <c r="IBC106" s="1102"/>
      <c r="IBD106" s="1102"/>
      <c r="IBE106" s="1102"/>
      <c r="IBF106" s="1102"/>
      <c r="IBG106" s="1102"/>
      <c r="IBH106" s="1102"/>
      <c r="IBI106" s="1102"/>
      <c r="IBJ106" s="1102"/>
      <c r="IBK106" s="1102"/>
      <c r="IBL106" s="1102"/>
      <c r="IBM106" s="1102"/>
      <c r="IBN106" s="1102"/>
      <c r="IBO106" s="1102"/>
      <c r="IBP106" s="1102"/>
      <c r="IBQ106" s="1102"/>
      <c r="IBR106" s="1102"/>
      <c r="IBS106" s="1102"/>
      <c r="IBT106" s="1102"/>
      <c r="IBU106" s="1102"/>
      <c r="IBV106" s="1102"/>
      <c r="IBW106" s="1102"/>
      <c r="IBX106" s="1102"/>
      <c r="IBY106" s="1102"/>
      <c r="IBZ106" s="1102"/>
      <c r="ICA106" s="1102"/>
      <c r="ICB106" s="1102"/>
      <c r="ICC106" s="1102"/>
      <c r="ICD106" s="1102"/>
      <c r="ICE106" s="1102"/>
      <c r="ICF106" s="1102"/>
      <c r="ICG106" s="1102"/>
      <c r="ICH106" s="1102"/>
      <c r="ICI106" s="1102"/>
      <c r="ICJ106" s="1102"/>
      <c r="ICK106" s="1102"/>
      <c r="ICL106" s="1102"/>
      <c r="ICM106" s="1102"/>
      <c r="ICN106" s="1102"/>
      <c r="ICO106" s="1102"/>
      <c r="ICP106" s="1102"/>
      <c r="ICQ106" s="1102"/>
      <c r="ICR106" s="1102"/>
      <c r="ICS106" s="1102"/>
      <c r="ICT106" s="1102"/>
      <c r="ICU106" s="1102"/>
      <c r="ICV106" s="1102"/>
      <c r="ICW106" s="1102"/>
      <c r="ICX106" s="1102"/>
      <c r="ICY106" s="1102"/>
      <c r="ICZ106" s="1102"/>
      <c r="IDA106" s="1102"/>
      <c r="IDB106" s="1102"/>
      <c r="IDC106" s="1102"/>
      <c r="IDD106" s="1102"/>
      <c r="IDE106" s="1102"/>
      <c r="IDF106" s="1102"/>
      <c r="IDG106" s="1102"/>
      <c r="IDH106" s="1102"/>
      <c r="IDI106" s="1102"/>
      <c r="IDJ106" s="1102"/>
      <c r="IDK106" s="1102"/>
      <c r="IDL106" s="1102"/>
      <c r="IDM106" s="1102"/>
      <c r="IDN106" s="1102"/>
      <c r="IDO106" s="1102"/>
      <c r="IDP106" s="1102"/>
      <c r="IDQ106" s="1102"/>
      <c r="IDR106" s="1102"/>
      <c r="IDS106" s="1102"/>
      <c r="IDT106" s="1102"/>
      <c r="IDU106" s="1102"/>
      <c r="IDV106" s="1102"/>
      <c r="IDW106" s="1102"/>
      <c r="IDX106" s="1102"/>
      <c r="IDY106" s="1102"/>
      <c r="IDZ106" s="1102"/>
      <c r="IEA106" s="1102"/>
      <c r="IEB106" s="1102"/>
      <c r="IEC106" s="1102"/>
      <c r="IED106" s="1102"/>
      <c r="IEE106" s="1102"/>
      <c r="IEF106" s="1102"/>
      <c r="IEG106" s="1102"/>
      <c r="IEH106" s="1102"/>
      <c r="IEI106" s="1102"/>
      <c r="IEJ106" s="1102"/>
      <c r="IEK106" s="1102"/>
      <c r="IEL106" s="1102"/>
      <c r="IEM106" s="1102"/>
      <c r="IEN106" s="1102"/>
      <c r="IEO106" s="1102"/>
      <c r="IEP106" s="1102"/>
      <c r="IEQ106" s="1102"/>
      <c r="IER106" s="1102"/>
      <c r="IES106" s="1102"/>
      <c r="IET106" s="1102"/>
      <c r="IEU106" s="1102"/>
      <c r="IEV106" s="1102"/>
      <c r="IEW106" s="1102"/>
      <c r="IEX106" s="1102"/>
      <c r="IEY106" s="1102"/>
      <c r="IEZ106" s="1102"/>
      <c r="IFA106" s="1102"/>
      <c r="IFB106" s="1102"/>
      <c r="IFC106" s="1102"/>
      <c r="IFD106" s="1102"/>
      <c r="IFE106" s="1102"/>
      <c r="IFF106" s="1102"/>
      <c r="IFG106" s="1102"/>
      <c r="IFH106" s="1102"/>
      <c r="IFI106" s="1102"/>
      <c r="IFJ106" s="1102"/>
      <c r="IFK106" s="1102"/>
      <c r="IFL106" s="1102"/>
      <c r="IFM106" s="1102"/>
      <c r="IFN106" s="1102"/>
      <c r="IFO106" s="1102"/>
      <c r="IFP106" s="1102"/>
      <c r="IFQ106" s="1102"/>
      <c r="IFR106" s="1102"/>
      <c r="IFS106" s="1102"/>
      <c r="IFT106" s="1102"/>
      <c r="IFU106" s="1102"/>
      <c r="IFV106" s="1102"/>
      <c r="IFW106" s="1102"/>
      <c r="IFX106" s="1102"/>
      <c r="IFY106" s="1102"/>
      <c r="IFZ106" s="1102"/>
      <c r="IGA106" s="1102"/>
      <c r="IGB106" s="1102"/>
      <c r="IGC106" s="1102"/>
      <c r="IGD106" s="1102"/>
      <c r="IGE106" s="1102"/>
      <c r="IGF106" s="1102"/>
      <c r="IGG106" s="1102"/>
      <c r="IGH106" s="1102"/>
      <c r="IGI106" s="1102"/>
      <c r="IGJ106" s="1102"/>
      <c r="IGK106" s="1102"/>
      <c r="IGL106" s="1102"/>
      <c r="IGM106" s="1102"/>
      <c r="IGN106" s="1102"/>
      <c r="IGO106" s="1102"/>
      <c r="IGP106" s="1102"/>
      <c r="IGQ106" s="1102"/>
      <c r="IGR106" s="1102"/>
      <c r="IGS106" s="1102"/>
      <c r="IGT106" s="1102"/>
      <c r="IGU106" s="1102"/>
      <c r="IGV106" s="1102"/>
      <c r="IGW106" s="1102"/>
      <c r="IGX106" s="1102"/>
      <c r="IGY106" s="1102"/>
      <c r="IGZ106" s="1102"/>
      <c r="IHA106" s="1102"/>
      <c r="IHB106" s="1102"/>
      <c r="IHC106" s="1102"/>
      <c r="IHD106" s="1102"/>
      <c r="IHE106" s="1102"/>
      <c r="IHF106" s="1102"/>
      <c r="IHG106" s="1102"/>
      <c r="IHH106" s="1102"/>
      <c r="IHI106" s="1102"/>
      <c r="IHJ106" s="1102"/>
      <c r="IHK106" s="1102"/>
      <c r="IHL106" s="1102"/>
      <c r="IHM106" s="1102"/>
      <c r="IHN106" s="1102"/>
      <c r="IHO106" s="1102"/>
      <c r="IHP106" s="1102"/>
      <c r="IHQ106" s="1102"/>
      <c r="IHR106" s="1102"/>
      <c r="IHS106" s="1102"/>
      <c r="IHT106" s="1102"/>
      <c r="IHU106" s="1102"/>
      <c r="IHV106" s="1102"/>
      <c r="IHW106" s="1102"/>
      <c r="IHX106" s="1102"/>
      <c r="IHY106" s="1102"/>
      <c r="IHZ106" s="1102"/>
      <c r="IIA106" s="1102"/>
      <c r="IIB106" s="1102"/>
      <c r="IIC106" s="1102"/>
      <c r="IID106" s="1102"/>
      <c r="IIE106" s="1102"/>
      <c r="IIF106" s="1102"/>
      <c r="IIG106" s="1102"/>
      <c r="IIH106" s="1102"/>
      <c r="III106" s="1102"/>
      <c r="IIJ106" s="1102"/>
      <c r="IIK106" s="1102"/>
      <c r="IIL106" s="1102"/>
      <c r="IIM106" s="1102"/>
      <c r="IIN106" s="1102"/>
      <c r="IIO106" s="1102"/>
      <c r="IIP106" s="1102"/>
      <c r="IIQ106" s="1102"/>
      <c r="IIR106" s="1102"/>
      <c r="IIS106" s="1102"/>
      <c r="IIT106" s="1102"/>
      <c r="IIU106" s="1102"/>
      <c r="IIV106" s="1102"/>
      <c r="IIW106" s="1102"/>
      <c r="IIX106" s="1102"/>
      <c r="IIY106" s="1102"/>
      <c r="IIZ106" s="1102"/>
      <c r="IJA106" s="1102"/>
      <c r="IJB106" s="1102"/>
      <c r="IJC106" s="1102"/>
      <c r="IJD106" s="1102"/>
      <c r="IJE106" s="1102"/>
      <c r="IJF106" s="1102"/>
      <c r="IJG106" s="1102"/>
      <c r="IJH106" s="1102"/>
      <c r="IJI106" s="1102"/>
      <c r="IJJ106" s="1102"/>
      <c r="IJK106" s="1102"/>
      <c r="IJL106" s="1102"/>
      <c r="IJM106" s="1102"/>
      <c r="IJN106" s="1102"/>
      <c r="IJO106" s="1102"/>
      <c r="IJP106" s="1102"/>
      <c r="IJQ106" s="1102"/>
      <c r="IJR106" s="1102"/>
      <c r="IJS106" s="1102"/>
      <c r="IJT106" s="1102"/>
      <c r="IJU106" s="1102"/>
      <c r="IJV106" s="1102"/>
      <c r="IJW106" s="1102"/>
      <c r="IJX106" s="1102"/>
      <c r="IJY106" s="1102"/>
      <c r="IJZ106" s="1102"/>
      <c r="IKA106" s="1102"/>
      <c r="IKB106" s="1102"/>
      <c r="IKC106" s="1102"/>
      <c r="IKD106" s="1102"/>
      <c r="IKE106" s="1102"/>
      <c r="IKF106" s="1102"/>
      <c r="IKG106" s="1102"/>
      <c r="IKH106" s="1102"/>
      <c r="IKI106" s="1102"/>
      <c r="IKJ106" s="1102"/>
      <c r="IKK106" s="1102"/>
      <c r="IKL106" s="1102"/>
      <c r="IKM106" s="1102"/>
      <c r="IKN106" s="1102"/>
      <c r="IKO106" s="1102"/>
      <c r="IKP106" s="1102"/>
      <c r="IKQ106" s="1102"/>
      <c r="IKR106" s="1102"/>
      <c r="IKS106" s="1102"/>
      <c r="IKT106" s="1102"/>
      <c r="IKU106" s="1102"/>
      <c r="IKV106" s="1102"/>
      <c r="IKW106" s="1102"/>
      <c r="IKX106" s="1102"/>
      <c r="IKY106" s="1102"/>
      <c r="IKZ106" s="1102"/>
      <c r="ILA106" s="1102"/>
      <c r="ILB106" s="1102"/>
      <c r="ILC106" s="1102"/>
      <c r="ILD106" s="1102"/>
      <c r="ILE106" s="1102"/>
      <c r="ILF106" s="1102"/>
      <c r="ILG106" s="1102"/>
      <c r="ILH106" s="1102"/>
      <c r="ILI106" s="1102"/>
      <c r="ILJ106" s="1102"/>
      <c r="ILK106" s="1102"/>
      <c r="ILL106" s="1102"/>
      <c r="ILM106" s="1102"/>
      <c r="ILN106" s="1102"/>
      <c r="ILO106" s="1102"/>
      <c r="ILP106" s="1102"/>
      <c r="ILQ106" s="1102"/>
      <c r="ILR106" s="1102"/>
      <c r="ILS106" s="1102"/>
      <c r="ILT106" s="1102"/>
      <c r="ILU106" s="1102"/>
      <c r="ILV106" s="1102"/>
      <c r="ILW106" s="1102"/>
      <c r="ILX106" s="1102"/>
      <c r="ILY106" s="1102"/>
      <c r="ILZ106" s="1102"/>
      <c r="IMA106" s="1102"/>
      <c r="IMB106" s="1102"/>
      <c r="IMC106" s="1102"/>
      <c r="IMD106" s="1102"/>
      <c r="IME106" s="1102"/>
      <c r="IMF106" s="1102"/>
      <c r="IMG106" s="1102"/>
      <c r="IMH106" s="1102"/>
      <c r="IMI106" s="1102"/>
      <c r="IMJ106" s="1102"/>
      <c r="IMK106" s="1102"/>
      <c r="IML106" s="1102"/>
      <c r="IMM106" s="1102"/>
      <c r="IMN106" s="1102"/>
      <c r="IMO106" s="1102"/>
      <c r="IMP106" s="1102"/>
      <c r="IMQ106" s="1102"/>
      <c r="IMR106" s="1102"/>
      <c r="IMS106" s="1102"/>
      <c r="IMT106" s="1102"/>
      <c r="IMU106" s="1102"/>
      <c r="IMV106" s="1102"/>
      <c r="IMW106" s="1102"/>
      <c r="IMX106" s="1102"/>
      <c r="IMY106" s="1102"/>
      <c r="IMZ106" s="1102"/>
      <c r="INA106" s="1102"/>
      <c r="INB106" s="1102"/>
      <c r="INC106" s="1102"/>
      <c r="IND106" s="1102"/>
      <c r="INE106" s="1102"/>
      <c r="INF106" s="1102"/>
      <c r="ING106" s="1102"/>
      <c r="INH106" s="1102"/>
      <c r="INI106" s="1102"/>
      <c r="INJ106" s="1102"/>
      <c r="INK106" s="1102"/>
      <c r="INL106" s="1102"/>
      <c r="INM106" s="1102"/>
      <c r="INN106" s="1102"/>
      <c r="INO106" s="1102"/>
      <c r="INP106" s="1102"/>
      <c r="INQ106" s="1102"/>
      <c r="INR106" s="1102"/>
      <c r="INS106" s="1102"/>
      <c r="INT106" s="1102"/>
      <c r="INU106" s="1102"/>
      <c r="INV106" s="1102"/>
      <c r="INW106" s="1102"/>
      <c r="INX106" s="1102"/>
      <c r="INY106" s="1102"/>
      <c r="INZ106" s="1102"/>
      <c r="IOA106" s="1102"/>
      <c r="IOB106" s="1102"/>
      <c r="IOC106" s="1102"/>
      <c r="IOD106" s="1102"/>
      <c r="IOE106" s="1102"/>
      <c r="IOF106" s="1102"/>
      <c r="IOG106" s="1102"/>
      <c r="IOH106" s="1102"/>
      <c r="IOI106" s="1102"/>
      <c r="IOJ106" s="1102"/>
      <c r="IOK106" s="1102"/>
      <c r="IOL106" s="1102"/>
      <c r="IOM106" s="1102"/>
      <c r="ION106" s="1102"/>
      <c r="IOO106" s="1102"/>
      <c r="IOP106" s="1102"/>
      <c r="IOQ106" s="1102"/>
      <c r="IOR106" s="1102"/>
      <c r="IOS106" s="1102"/>
      <c r="IOT106" s="1102"/>
      <c r="IOU106" s="1102"/>
      <c r="IOV106" s="1102"/>
      <c r="IOW106" s="1102"/>
      <c r="IOX106" s="1102"/>
      <c r="IOY106" s="1102"/>
      <c r="IOZ106" s="1102"/>
      <c r="IPA106" s="1102"/>
      <c r="IPB106" s="1102"/>
      <c r="IPC106" s="1102"/>
      <c r="IPD106" s="1102"/>
      <c r="IPE106" s="1102"/>
      <c r="IPF106" s="1102"/>
      <c r="IPG106" s="1102"/>
      <c r="IPH106" s="1102"/>
      <c r="IPI106" s="1102"/>
      <c r="IPJ106" s="1102"/>
      <c r="IPK106" s="1102"/>
      <c r="IPL106" s="1102"/>
      <c r="IPM106" s="1102"/>
      <c r="IPN106" s="1102"/>
      <c r="IPO106" s="1102"/>
      <c r="IPP106" s="1102"/>
      <c r="IPQ106" s="1102"/>
      <c r="IPR106" s="1102"/>
      <c r="IPS106" s="1102"/>
      <c r="IPT106" s="1102"/>
      <c r="IPU106" s="1102"/>
      <c r="IPV106" s="1102"/>
      <c r="IPW106" s="1102"/>
      <c r="IPX106" s="1102"/>
      <c r="IPY106" s="1102"/>
      <c r="IPZ106" s="1102"/>
      <c r="IQA106" s="1102"/>
      <c r="IQB106" s="1102"/>
      <c r="IQC106" s="1102"/>
      <c r="IQD106" s="1102"/>
      <c r="IQE106" s="1102"/>
      <c r="IQF106" s="1102"/>
      <c r="IQG106" s="1102"/>
      <c r="IQH106" s="1102"/>
      <c r="IQI106" s="1102"/>
      <c r="IQJ106" s="1102"/>
      <c r="IQK106" s="1102"/>
      <c r="IQL106" s="1102"/>
      <c r="IQM106" s="1102"/>
      <c r="IQN106" s="1102"/>
      <c r="IQO106" s="1102"/>
      <c r="IQP106" s="1102"/>
      <c r="IQQ106" s="1102"/>
      <c r="IQR106" s="1102"/>
      <c r="IQS106" s="1102"/>
      <c r="IQT106" s="1102"/>
      <c r="IQU106" s="1102"/>
      <c r="IQV106" s="1102"/>
      <c r="IQW106" s="1102"/>
      <c r="IQX106" s="1102"/>
      <c r="IQY106" s="1102"/>
      <c r="IQZ106" s="1102"/>
      <c r="IRA106" s="1102"/>
      <c r="IRB106" s="1102"/>
      <c r="IRC106" s="1102"/>
      <c r="IRD106" s="1102"/>
      <c r="IRE106" s="1102"/>
      <c r="IRF106" s="1102"/>
      <c r="IRG106" s="1102"/>
      <c r="IRH106" s="1102"/>
      <c r="IRI106" s="1102"/>
      <c r="IRJ106" s="1102"/>
      <c r="IRK106" s="1102"/>
      <c r="IRL106" s="1102"/>
      <c r="IRM106" s="1102"/>
      <c r="IRN106" s="1102"/>
      <c r="IRO106" s="1102"/>
      <c r="IRP106" s="1102"/>
      <c r="IRQ106" s="1102"/>
      <c r="IRR106" s="1102"/>
      <c r="IRS106" s="1102"/>
      <c r="IRT106" s="1102"/>
      <c r="IRU106" s="1102"/>
      <c r="IRV106" s="1102"/>
      <c r="IRW106" s="1102"/>
      <c r="IRX106" s="1102"/>
      <c r="IRY106" s="1102"/>
      <c r="IRZ106" s="1102"/>
      <c r="ISA106" s="1102"/>
      <c r="ISB106" s="1102"/>
      <c r="ISC106" s="1102"/>
      <c r="ISD106" s="1102"/>
      <c r="ISE106" s="1102"/>
      <c r="ISF106" s="1102"/>
      <c r="ISG106" s="1102"/>
      <c r="ISH106" s="1102"/>
      <c r="ISI106" s="1102"/>
      <c r="ISJ106" s="1102"/>
      <c r="ISK106" s="1102"/>
      <c r="ISL106" s="1102"/>
      <c r="ISM106" s="1102"/>
      <c r="ISN106" s="1102"/>
      <c r="ISO106" s="1102"/>
      <c r="ISP106" s="1102"/>
      <c r="ISQ106" s="1102"/>
      <c r="ISR106" s="1102"/>
      <c r="ISS106" s="1102"/>
      <c r="IST106" s="1102"/>
      <c r="ISU106" s="1102"/>
      <c r="ISV106" s="1102"/>
      <c r="ISW106" s="1102"/>
      <c r="ISX106" s="1102"/>
      <c r="ISY106" s="1102"/>
      <c r="ISZ106" s="1102"/>
      <c r="ITA106" s="1102"/>
      <c r="ITB106" s="1102"/>
      <c r="ITC106" s="1102"/>
      <c r="ITD106" s="1102"/>
      <c r="ITE106" s="1102"/>
      <c r="ITF106" s="1102"/>
      <c r="ITG106" s="1102"/>
      <c r="ITH106" s="1102"/>
      <c r="ITI106" s="1102"/>
      <c r="ITJ106" s="1102"/>
      <c r="ITK106" s="1102"/>
      <c r="ITL106" s="1102"/>
      <c r="ITM106" s="1102"/>
      <c r="ITN106" s="1102"/>
      <c r="ITO106" s="1102"/>
      <c r="ITP106" s="1102"/>
      <c r="ITQ106" s="1102"/>
      <c r="ITR106" s="1102"/>
      <c r="ITS106" s="1102"/>
      <c r="ITT106" s="1102"/>
      <c r="ITU106" s="1102"/>
      <c r="ITV106" s="1102"/>
      <c r="ITW106" s="1102"/>
      <c r="ITX106" s="1102"/>
      <c r="ITY106" s="1102"/>
      <c r="ITZ106" s="1102"/>
      <c r="IUA106" s="1102"/>
      <c r="IUB106" s="1102"/>
      <c r="IUC106" s="1102"/>
      <c r="IUD106" s="1102"/>
      <c r="IUE106" s="1102"/>
      <c r="IUF106" s="1102"/>
      <c r="IUG106" s="1102"/>
      <c r="IUH106" s="1102"/>
      <c r="IUI106" s="1102"/>
      <c r="IUJ106" s="1102"/>
      <c r="IUK106" s="1102"/>
      <c r="IUL106" s="1102"/>
      <c r="IUM106" s="1102"/>
      <c r="IUN106" s="1102"/>
      <c r="IUO106" s="1102"/>
      <c r="IUP106" s="1102"/>
      <c r="IUQ106" s="1102"/>
      <c r="IUR106" s="1102"/>
      <c r="IUS106" s="1102"/>
      <c r="IUT106" s="1102"/>
      <c r="IUU106" s="1102"/>
      <c r="IUV106" s="1102"/>
      <c r="IUW106" s="1102"/>
      <c r="IUX106" s="1102"/>
      <c r="IUY106" s="1102"/>
      <c r="IUZ106" s="1102"/>
      <c r="IVA106" s="1102"/>
      <c r="IVB106" s="1102"/>
      <c r="IVC106" s="1102"/>
      <c r="IVD106" s="1102"/>
      <c r="IVE106" s="1102"/>
      <c r="IVF106" s="1102"/>
      <c r="IVG106" s="1102"/>
      <c r="IVH106" s="1102"/>
      <c r="IVI106" s="1102"/>
      <c r="IVJ106" s="1102"/>
      <c r="IVK106" s="1102"/>
      <c r="IVL106" s="1102"/>
      <c r="IVM106" s="1102"/>
      <c r="IVN106" s="1102"/>
      <c r="IVO106" s="1102"/>
      <c r="IVP106" s="1102"/>
      <c r="IVQ106" s="1102"/>
      <c r="IVR106" s="1102"/>
      <c r="IVS106" s="1102"/>
      <c r="IVT106" s="1102"/>
      <c r="IVU106" s="1102"/>
      <c r="IVV106" s="1102"/>
      <c r="IVW106" s="1102"/>
      <c r="IVX106" s="1102"/>
      <c r="IVY106" s="1102"/>
      <c r="IVZ106" s="1102"/>
      <c r="IWA106" s="1102"/>
      <c r="IWB106" s="1102"/>
      <c r="IWC106" s="1102"/>
      <c r="IWD106" s="1102"/>
      <c r="IWE106" s="1102"/>
      <c r="IWF106" s="1102"/>
      <c r="IWG106" s="1102"/>
      <c r="IWH106" s="1102"/>
      <c r="IWI106" s="1102"/>
      <c r="IWJ106" s="1102"/>
      <c r="IWK106" s="1102"/>
      <c r="IWL106" s="1102"/>
      <c r="IWM106" s="1102"/>
      <c r="IWN106" s="1102"/>
      <c r="IWO106" s="1102"/>
      <c r="IWP106" s="1102"/>
      <c r="IWQ106" s="1102"/>
      <c r="IWR106" s="1102"/>
      <c r="IWS106" s="1102"/>
      <c r="IWT106" s="1102"/>
      <c r="IWU106" s="1102"/>
      <c r="IWV106" s="1102"/>
      <c r="IWW106" s="1102"/>
      <c r="IWX106" s="1102"/>
      <c r="IWY106" s="1102"/>
      <c r="IWZ106" s="1102"/>
      <c r="IXA106" s="1102"/>
      <c r="IXB106" s="1102"/>
      <c r="IXC106" s="1102"/>
      <c r="IXD106" s="1102"/>
      <c r="IXE106" s="1102"/>
      <c r="IXF106" s="1102"/>
      <c r="IXG106" s="1102"/>
      <c r="IXH106" s="1102"/>
      <c r="IXI106" s="1102"/>
      <c r="IXJ106" s="1102"/>
      <c r="IXK106" s="1102"/>
      <c r="IXL106" s="1102"/>
      <c r="IXM106" s="1102"/>
      <c r="IXN106" s="1102"/>
      <c r="IXO106" s="1102"/>
      <c r="IXP106" s="1102"/>
      <c r="IXQ106" s="1102"/>
      <c r="IXR106" s="1102"/>
      <c r="IXS106" s="1102"/>
      <c r="IXT106" s="1102"/>
      <c r="IXU106" s="1102"/>
      <c r="IXV106" s="1102"/>
      <c r="IXW106" s="1102"/>
      <c r="IXX106" s="1102"/>
      <c r="IXY106" s="1102"/>
      <c r="IXZ106" s="1102"/>
      <c r="IYA106" s="1102"/>
      <c r="IYB106" s="1102"/>
      <c r="IYC106" s="1102"/>
      <c r="IYD106" s="1102"/>
      <c r="IYE106" s="1102"/>
      <c r="IYF106" s="1102"/>
      <c r="IYG106" s="1102"/>
      <c r="IYH106" s="1102"/>
      <c r="IYI106" s="1102"/>
      <c r="IYJ106" s="1102"/>
      <c r="IYK106" s="1102"/>
      <c r="IYL106" s="1102"/>
      <c r="IYM106" s="1102"/>
      <c r="IYN106" s="1102"/>
      <c r="IYO106" s="1102"/>
      <c r="IYP106" s="1102"/>
      <c r="IYQ106" s="1102"/>
      <c r="IYR106" s="1102"/>
      <c r="IYS106" s="1102"/>
      <c r="IYT106" s="1102"/>
      <c r="IYU106" s="1102"/>
      <c r="IYV106" s="1102"/>
      <c r="IYW106" s="1102"/>
      <c r="IYX106" s="1102"/>
      <c r="IYY106" s="1102"/>
      <c r="IYZ106" s="1102"/>
      <c r="IZA106" s="1102"/>
      <c r="IZB106" s="1102"/>
      <c r="IZC106" s="1102"/>
      <c r="IZD106" s="1102"/>
      <c r="IZE106" s="1102"/>
      <c r="IZF106" s="1102"/>
      <c r="IZG106" s="1102"/>
      <c r="IZH106" s="1102"/>
      <c r="IZI106" s="1102"/>
      <c r="IZJ106" s="1102"/>
      <c r="IZK106" s="1102"/>
      <c r="IZL106" s="1102"/>
      <c r="IZM106" s="1102"/>
      <c r="IZN106" s="1102"/>
      <c r="IZO106" s="1102"/>
      <c r="IZP106" s="1102"/>
      <c r="IZQ106" s="1102"/>
      <c r="IZR106" s="1102"/>
      <c r="IZS106" s="1102"/>
      <c r="IZT106" s="1102"/>
      <c r="IZU106" s="1102"/>
      <c r="IZV106" s="1102"/>
      <c r="IZW106" s="1102"/>
      <c r="IZX106" s="1102"/>
      <c r="IZY106" s="1102"/>
      <c r="IZZ106" s="1102"/>
      <c r="JAA106" s="1102"/>
      <c r="JAB106" s="1102"/>
      <c r="JAC106" s="1102"/>
      <c r="JAD106" s="1102"/>
      <c r="JAE106" s="1102"/>
      <c r="JAF106" s="1102"/>
      <c r="JAG106" s="1102"/>
      <c r="JAH106" s="1102"/>
      <c r="JAI106" s="1102"/>
      <c r="JAJ106" s="1102"/>
      <c r="JAK106" s="1102"/>
      <c r="JAL106" s="1102"/>
      <c r="JAM106" s="1102"/>
      <c r="JAN106" s="1102"/>
      <c r="JAO106" s="1102"/>
      <c r="JAP106" s="1102"/>
      <c r="JAQ106" s="1102"/>
      <c r="JAR106" s="1102"/>
      <c r="JAS106" s="1102"/>
      <c r="JAT106" s="1102"/>
      <c r="JAU106" s="1102"/>
      <c r="JAV106" s="1102"/>
      <c r="JAW106" s="1102"/>
      <c r="JAX106" s="1102"/>
      <c r="JAY106" s="1102"/>
      <c r="JAZ106" s="1102"/>
      <c r="JBA106" s="1102"/>
      <c r="JBB106" s="1102"/>
      <c r="JBC106" s="1102"/>
      <c r="JBD106" s="1102"/>
      <c r="JBE106" s="1102"/>
      <c r="JBF106" s="1102"/>
      <c r="JBG106" s="1102"/>
      <c r="JBH106" s="1102"/>
      <c r="JBI106" s="1102"/>
      <c r="JBJ106" s="1102"/>
      <c r="JBK106" s="1102"/>
      <c r="JBL106" s="1102"/>
      <c r="JBM106" s="1102"/>
      <c r="JBN106" s="1102"/>
      <c r="JBO106" s="1102"/>
      <c r="JBP106" s="1102"/>
      <c r="JBQ106" s="1102"/>
      <c r="JBR106" s="1102"/>
      <c r="JBS106" s="1102"/>
      <c r="JBT106" s="1102"/>
      <c r="JBU106" s="1102"/>
      <c r="JBV106" s="1102"/>
      <c r="JBW106" s="1102"/>
      <c r="JBX106" s="1102"/>
      <c r="JBY106" s="1102"/>
      <c r="JBZ106" s="1102"/>
      <c r="JCA106" s="1102"/>
      <c r="JCB106" s="1102"/>
      <c r="JCC106" s="1102"/>
      <c r="JCD106" s="1102"/>
      <c r="JCE106" s="1102"/>
      <c r="JCF106" s="1102"/>
      <c r="JCG106" s="1102"/>
      <c r="JCH106" s="1102"/>
      <c r="JCI106" s="1102"/>
      <c r="JCJ106" s="1102"/>
      <c r="JCK106" s="1102"/>
      <c r="JCL106" s="1102"/>
      <c r="JCM106" s="1102"/>
      <c r="JCN106" s="1102"/>
      <c r="JCO106" s="1102"/>
      <c r="JCP106" s="1102"/>
      <c r="JCQ106" s="1102"/>
      <c r="JCR106" s="1102"/>
      <c r="JCS106" s="1102"/>
      <c r="JCT106" s="1102"/>
      <c r="JCU106" s="1102"/>
      <c r="JCV106" s="1102"/>
      <c r="JCW106" s="1102"/>
      <c r="JCX106" s="1102"/>
      <c r="JCY106" s="1102"/>
      <c r="JCZ106" s="1102"/>
      <c r="JDA106" s="1102"/>
      <c r="JDB106" s="1102"/>
      <c r="JDC106" s="1102"/>
      <c r="JDD106" s="1102"/>
      <c r="JDE106" s="1102"/>
      <c r="JDF106" s="1102"/>
      <c r="JDG106" s="1102"/>
      <c r="JDH106" s="1102"/>
      <c r="JDI106" s="1102"/>
      <c r="JDJ106" s="1102"/>
      <c r="JDK106" s="1102"/>
      <c r="JDL106" s="1102"/>
      <c r="JDM106" s="1102"/>
      <c r="JDN106" s="1102"/>
      <c r="JDO106" s="1102"/>
      <c r="JDP106" s="1102"/>
      <c r="JDQ106" s="1102"/>
      <c r="JDR106" s="1102"/>
      <c r="JDS106" s="1102"/>
      <c r="JDT106" s="1102"/>
      <c r="JDU106" s="1102"/>
      <c r="JDV106" s="1102"/>
      <c r="JDW106" s="1102"/>
      <c r="JDX106" s="1102"/>
      <c r="JDY106" s="1102"/>
      <c r="JDZ106" s="1102"/>
      <c r="JEA106" s="1102"/>
      <c r="JEB106" s="1102"/>
      <c r="JEC106" s="1102"/>
      <c r="JED106" s="1102"/>
      <c r="JEE106" s="1102"/>
      <c r="JEF106" s="1102"/>
      <c r="JEG106" s="1102"/>
      <c r="JEH106" s="1102"/>
      <c r="JEI106" s="1102"/>
      <c r="JEJ106" s="1102"/>
      <c r="JEK106" s="1102"/>
      <c r="JEL106" s="1102"/>
      <c r="JEM106" s="1102"/>
      <c r="JEN106" s="1102"/>
      <c r="JEO106" s="1102"/>
      <c r="JEP106" s="1102"/>
      <c r="JEQ106" s="1102"/>
      <c r="JER106" s="1102"/>
      <c r="JES106" s="1102"/>
      <c r="JET106" s="1102"/>
      <c r="JEU106" s="1102"/>
      <c r="JEV106" s="1102"/>
      <c r="JEW106" s="1102"/>
      <c r="JEX106" s="1102"/>
      <c r="JEY106" s="1102"/>
      <c r="JEZ106" s="1102"/>
      <c r="JFA106" s="1102"/>
      <c r="JFB106" s="1102"/>
      <c r="JFC106" s="1102"/>
      <c r="JFD106" s="1102"/>
      <c r="JFE106" s="1102"/>
      <c r="JFF106" s="1102"/>
      <c r="JFG106" s="1102"/>
      <c r="JFH106" s="1102"/>
      <c r="JFI106" s="1102"/>
      <c r="JFJ106" s="1102"/>
      <c r="JFK106" s="1102"/>
      <c r="JFL106" s="1102"/>
      <c r="JFM106" s="1102"/>
      <c r="JFN106" s="1102"/>
      <c r="JFO106" s="1102"/>
      <c r="JFP106" s="1102"/>
      <c r="JFQ106" s="1102"/>
      <c r="JFR106" s="1102"/>
      <c r="JFS106" s="1102"/>
      <c r="JFT106" s="1102"/>
      <c r="JFU106" s="1102"/>
      <c r="JFV106" s="1102"/>
      <c r="JFW106" s="1102"/>
      <c r="JFX106" s="1102"/>
      <c r="JFY106" s="1102"/>
      <c r="JFZ106" s="1102"/>
      <c r="JGA106" s="1102"/>
      <c r="JGB106" s="1102"/>
      <c r="JGC106" s="1102"/>
      <c r="JGD106" s="1102"/>
      <c r="JGE106" s="1102"/>
      <c r="JGF106" s="1102"/>
      <c r="JGG106" s="1102"/>
      <c r="JGH106" s="1102"/>
      <c r="JGI106" s="1102"/>
      <c r="JGJ106" s="1102"/>
      <c r="JGK106" s="1102"/>
      <c r="JGL106" s="1102"/>
      <c r="JGM106" s="1102"/>
      <c r="JGN106" s="1102"/>
      <c r="JGO106" s="1102"/>
      <c r="JGP106" s="1102"/>
      <c r="JGQ106" s="1102"/>
      <c r="JGR106" s="1102"/>
      <c r="JGS106" s="1102"/>
      <c r="JGT106" s="1102"/>
      <c r="JGU106" s="1102"/>
      <c r="JGV106" s="1102"/>
      <c r="JGW106" s="1102"/>
      <c r="JGX106" s="1102"/>
      <c r="JGY106" s="1102"/>
      <c r="JGZ106" s="1102"/>
      <c r="JHA106" s="1102"/>
      <c r="JHB106" s="1102"/>
      <c r="JHC106" s="1102"/>
      <c r="JHD106" s="1102"/>
      <c r="JHE106" s="1102"/>
      <c r="JHF106" s="1102"/>
      <c r="JHG106" s="1102"/>
      <c r="JHH106" s="1102"/>
      <c r="JHI106" s="1102"/>
      <c r="JHJ106" s="1102"/>
      <c r="JHK106" s="1102"/>
      <c r="JHL106" s="1102"/>
      <c r="JHM106" s="1102"/>
      <c r="JHN106" s="1102"/>
      <c r="JHO106" s="1102"/>
      <c r="JHP106" s="1102"/>
      <c r="JHQ106" s="1102"/>
      <c r="JHR106" s="1102"/>
      <c r="JHS106" s="1102"/>
      <c r="JHT106" s="1102"/>
      <c r="JHU106" s="1102"/>
      <c r="JHV106" s="1102"/>
      <c r="JHW106" s="1102"/>
      <c r="JHX106" s="1102"/>
      <c r="JHY106" s="1102"/>
      <c r="JHZ106" s="1102"/>
      <c r="JIA106" s="1102"/>
      <c r="JIB106" s="1102"/>
      <c r="JIC106" s="1102"/>
      <c r="JID106" s="1102"/>
      <c r="JIE106" s="1102"/>
      <c r="JIF106" s="1102"/>
      <c r="JIG106" s="1102"/>
      <c r="JIH106" s="1102"/>
      <c r="JII106" s="1102"/>
      <c r="JIJ106" s="1102"/>
      <c r="JIK106" s="1102"/>
      <c r="JIL106" s="1102"/>
      <c r="JIM106" s="1102"/>
      <c r="JIN106" s="1102"/>
      <c r="JIO106" s="1102"/>
      <c r="JIP106" s="1102"/>
      <c r="JIQ106" s="1102"/>
      <c r="JIR106" s="1102"/>
      <c r="JIS106" s="1102"/>
      <c r="JIT106" s="1102"/>
      <c r="JIU106" s="1102"/>
      <c r="JIV106" s="1102"/>
      <c r="JIW106" s="1102"/>
      <c r="JIX106" s="1102"/>
      <c r="JIY106" s="1102"/>
      <c r="JIZ106" s="1102"/>
      <c r="JJA106" s="1102"/>
      <c r="JJB106" s="1102"/>
      <c r="JJC106" s="1102"/>
      <c r="JJD106" s="1102"/>
      <c r="JJE106" s="1102"/>
      <c r="JJF106" s="1102"/>
      <c r="JJG106" s="1102"/>
      <c r="JJH106" s="1102"/>
      <c r="JJI106" s="1102"/>
      <c r="JJJ106" s="1102"/>
      <c r="JJK106" s="1102"/>
      <c r="JJL106" s="1102"/>
      <c r="JJM106" s="1102"/>
      <c r="JJN106" s="1102"/>
      <c r="JJO106" s="1102"/>
      <c r="JJP106" s="1102"/>
      <c r="JJQ106" s="1102"/>
      <c r="JJR106" s="1102"/>
      <c r="JJS106" s="1102"/>
      <c r="JJT106" s="1102"/>
      <c r="JJU106" s="1102"/>
      <c r="JJV106" s="1102"/>
      <c r="JJW106" s="1102"/>
      <c r="JJX106" s="1102"/>
      <c r="JJY106" s="1102"/>
      <c r="JJZ106" s="1102"/>
      <c r="JKA106" s="1102"/>
      <c r="JKB106" s="1102"/>
      <c r="JKC106" s="1102"/>
      <c r="JKD106" s="1102"/>
      <c r="JKE106" s="1102"/>
      <c r="JKF106" s="1102"/>
      <c r="JKG106" s="1102"/>
      <c r="JKH106" s="1102"/>
      <c r="JKI106" s="1102"/>
      <c r="JKJ106" s="1102"/>
      <c r="JKK106" s="1102"/>
      <c r="JKL106" s="1102"/>
      <c r="JKM106" s="1102"/>
      <c r="JKN106" s="1102"/>
      <c r="JKO106" s="1102"/>
      <c r="JKP106" s="1102"/>
      <c r="JKQ106" s="1102"/>
      <c r="JKR106" s="1102"/>
      <c r="JKS106" s="1102"/>
      <c r="JKT106" s="1102"/>
      <c r="JKU106" s="1102"/>
      <c r="JKV106" s="1102"/>
      <c r="JKW106" s="1102"/>
      <c r="JKX106" s="1102"/>
      <c r="JKY106" s="1102"/>
      <c r="JKZ106" s="1102"/>
      <c r="JLA106" s="1102"/>
      <c r="JLB106" s="1102"/>
      <c r="JLC106" s="1102"/>
      <c r="JLD106" s="1102"/>
      <c r="JLE106" s="1102"/>
      <c r="JLF106" s="1102"/>
      <c r="JLG106" s="1102"/>
      <c r="JLH106" s="1102"/>
      <c r="JLI106" s="1102"/>
      <c r="JLJ106" s="1102"/>
      <c r="JLK106" s="1102"/>
      <c r="JLL106" s="1102"/>
      <c r="JLM106" s="1102"/>
      <c r="JLN106" s="1102"/>
      <c r="JLO106" s="1102"/>
      <c r="JLP106" s="1102"/>
      <c r="JLQ106" s="1102"/>
      <c r="JLR106" s="1102"/>
      <c r="JLS106" s="1102"/>
      <c r="JLT106" s="1102"/>
      <c r="JLU106" s="1102"/>
      <c r="JLV106" s="1102"/>
      <c r="JLW106" s="1102"/>
      <c r="JLX106" s="1102"/>
      <c r="JLY106" s="1102"/>
      <c r="JLZ106" s="1102"/>
      <c r="JMA106" s="1102"/>
      <c r="JMB106" s="1102"/>
      <c r="JMC106" s="1102"/>
      <c r="JMD106" s="1102"/>
      <c r="JME106" s="1102"/>
      <c r="JMF106" s="1102"/>
      <c r="JMG106" s="1102"/>
      <c r="JMH106" s="1102"/>
      <c r="JMI106" s="1102"/>
      <c r="JMJ106" s="1102"/>
      <c r="JMK106" s="1102"/>
      <c r="JML106" s="1102"/>
      <c r="JMM106" s="1102"/>
      <c r="JMN106" s="1102"/>
      <c r="JMO106" s="1102"/>
      <c r="JMP106" s="1102"/>
      <c r="JMQ106" s="1102"/>
      <c r="JMR106" s="1102"/>
      <c r="JMS106" s="1102"/>
      <c r="JMT106" s="1102"/>
      <c r="JMU106" s="1102"/>
      <c r="JMV106" s="1102"/>
      <c r="JMW106" s="1102"/>
      <c r="JMX106" s="1102"/>
      <c r="JMY106" s="1102"/>
      <c r="JMZ106" s="1102"/>
      <c r="JNA106" s="1102"/>
      <c r="JNB106" s="1102"/>
      <c r="JNC106" s="1102"/>
      <c r="JND106" s="1102"/>
      <c r="JNE106" s="1102"/>
      <c r="JNF106" s="1102"/>
      <c r="JNG106" s="1102"/>
      <c r="JNH106" s="1102"/>
      <c r="JNI106" s="1102"/>
      <c r="JNJ106" s="1102"/>
      <c r="JNK106" s="1102"/>
      <c r="JNL106" s="1102"/>
      <c r="JNM106" s="1102"/>
      <c r="JNN106" s="1102"/>
      <c r="JNO106" s="1102"/>
      <c r="JNP106" s="1102"/>
      <c r="JNQ106" s="1102"/>
      <c r="JNR106" s="1102"/>
      <c r="JNS106" s="1102"/>
      <c r="JNT106" s="1102"/>
      <c r="JNU106" s="1102"/>
      <c r="JNV106" s="1102"/>
      <c r="JNW106" s="1102"/>
      <c r="JNX106" s="1102"/>
      <c r="JNY106" s="1102"/>
      <c r="JNZ106" s="1102"/>
      <c r="JOA106" s="1102"/>
      <c r="JOB106" s="1102"/>
      <c r="JOC106" s="1102"/>
      <c r="JOD106" s="1102"/>
      <c r="JOE106" s="1102"/>
      <c r="JOF106" s="1102"/>
      <c r="JOG106" s="1102"/>
      <c r="JOH106" s="1102"/>
      <c r="JOI106" s="1102"/>
      <c r="JOJ106" s="1102"/>
      <c r="JOK106" s="1102"/>
      <c r="JOL106" s="1102"/>
      <c r="JOM106" s="1102"/>
      <c r="JON106" s="1102"/>
      <c r="JOO106" s="1102"/>
      <c r="JOP106" s="1102"/>
      <c r="JOQ106" s="1102"/>
      <c r="JOR106" s="1102"/>
      <c r="JOS106" s="1102"/>
      <c r="JOT106" s="1102"/>
      <c r="JOU106" s="1102"/>
      <c r="JOV106" s="1102"/>
      <c r="JOW106" s="1102"/>
      <c r="JOX106" s="1102"/>
      <c r="JOY106" s="1102"/>
      <c r="JOZ106" s="1102"/>
      <c r="JPA106" s="1102"/>
      <c r="JPB106" s="1102"/>
      <c r="JPC106" s="1102"/>
      <c r="JPD106" s="1102"/>
      <c r="JPE106" s="1102"/>
      <c r="JPF106" s="1102"/>
      <c r="JPG106" s="1102"/>
      <c r="JPH106" s="1102"/>
      <c r="JPI106" s="1102"/>
      <c r="JPJ106" s="1102"/>
      <c r="JPK106" s="1102"/>
      <c r="JPL106" s="1102"/>
      <c r="JPM106" s="1102"/>
      <c r="JPN106" s="1102"/>
      <c r="JPO106" s="1102"/>
      <c r="JPP106" s="1102"/>
      <c r="JPQ106" s="1102"/>
      <c r="JPR106" s="1102"/>
      <c r="JPS106" s="1102"/>
      <c r="JPT106" s="1102"/>
      <c r="JPU106" s="1102"/>
      <c r="JPV106" s="1102"/>
      <c r="JPW106" s="1102"/>
      <c r="JPX106" s="1102"/>
      <c r="JPY106" s="1102"/>
      <c r="JPZ106" s="1102"/>
      <c r="JQA106" s="1102"/>
      <c r="JQB106" s="1102"/>
      <c r="JQC106" s="1102"/>
      <c r="JQD106" s="1102"/>
      <c r="JQE106" s="1102"/>
      <c r="JQF106" s="1102"/>
      <c r="JQG106" s="1102"/>
      <c r="JQH106" s="1102"/>
      <c r="JQI106" s="1102"/>
      <c r="JQJ106" s="1102"/>
      <c r="JQK106" s="1102"/>
      <c r="JQL106" s="1102"/>
      <c r="JQM106" s="1102"/>
      <c r="JQN106" s="1102"/>
      <c r="JQO106" s="1102"/>
      <c r="JQP106" s="1102"/>
      <c r="JQQ106" s="1102"/>
      <c r="JQR106" s="1102"/>
      <c r="JQS106" s="1102"/>
      <c r="JQT106" s="1102"/>
      <c r="JQU106" s="1102"/>
      <c r="JQV106" s="1102"/>
      <c r="JQW106" s="1102"/>
      <c r="JQX106" s="1102"/>
      <c r="JQY106" s="1102"/>
      <c r="JQZ106" s="1102"/>
      <c r="JRA106" s="1102"/>
      <c r="JRB106" s="1102"/>
      <c r="JRC106" s="1102"/>
      <c r="JRD106" s="1102"/>
      <c r="JRE106" s="1102"/>
      <c r="JRF106" s="1102"/>
      <c r="JRG106" s="1102"/>
      <c r="JRH106" s="1102"/>
      <c r="JRI106" s="1102"/>
      <c r="JRJ106" s="1102"/>
      <c r="JRK106" s="1102"/>
      <c r="JRL106" s="1102"/>
      <c r="JRM106" s="1102"/>
      <c r="JRN106" s="1102"/>
      <c r="JRO106" s="1102"/>
      <c r="JRP106" s="1102"/>
      <c r="JRQ106" s="1102"/>
      <c r="JRR106" s="1102"/>
      <c r="JRS106" s="1102"/>
      <c r="JRT106" s="1102"/>
      <c r="JRU106" s="1102"/>
      <c r="JRV106" s="1102"/>
      <c r="JRW106" s="1102"/>
      <c r="JRX106" s="1102"/>
      <c r="JRY106" s="1102"/>
      <c r="JRZ106" s="1102"/>
      <c r="JSA106" s="1102"/>
      <c r="JSB106" s="1102"/>
      <c r="JSC106" s="1102"/>
      <c r="JSD106" s="1102"/>
      <c r="JSE106" s="1102"/>
      <c r="JSF106" s="1102"/>
      <c r="JSG106" s="1102"/>
      <c r="JSH106" s="1102"/>
      <c r="JSI106" s="1102"/>
      <c r="JSJ106" s="1102"/>
      <c r="JSK106" s="1102"/>
      <c r="JSL106" s="1102"/>
      <c r="JSM106" s="1102"/>
      <c r="JSN106" s="1102"/>
      <c r="JSO106" s="1102"/>
      <c r="JSP106" s="1102"/>
      <c r="JSQ106" s="1102"/>
      <c r="JSR106" s="1102"/>
      <c r="JSS106" s="1102"/>
      <c r="JST106" s="1102"/>
      <c r="JSU106" s="1102"/>
      <c r="JSV106" s="1102"/>
      <c r="JSW106" s="1102"/>
      <c r="JSX106" s="1102"/>
      <c r="JSY106" s="1102"/>
      <c r="JSZ106" s="1102"/>
      <c r="JTA106" s="1102"/>
      <c r="JTB106" s="1102"/>
      <c r="JTC106" s="1102"/>
      <c r="JTD106" s="1102"/>
      <c r="JTE106" s="1102"/>
      <c r="JTF106" s="1102"/>
      <c r="JTG106" s="1102"/>
      <c r="JTH106" s="1102"/>
      <c r="JTI106" s="1102"/>
      <c r="JTJ106" s="1102"/>
      <c r="JTK106" s="1102"/>
      <c r="JTL106" s="1102"/>
      <c r="JTM106" s="1102"/>
      <c r="JTN106" s="1102"/>
      <c r="JTO106" s="1102"/>
      <c r="JTP106" s="1102"/>
      <c r="JTQ106" s="1102"/>
      <c r="JTR106" s="1102"/>
      <c r="JTS106" s="1102"/>
      <c r="JTT106" s="1102"/>
      <c r="JTU106" s="1102"/>
      <c r="JTV106" s="1102"/>
      <c r="JTW106" s="1102"/>
      <c r="JTX106" s="1102"/>
      <c r="JTY106" s="1102"/>
      <c r="JTZ106" s="1102"/>
      <c r="JUA106" s="1102"/>
      <c r="JUB106" s="1102"/>
      <c r="JUC106" s="1102"/>
      <c r="JUD106" s="1102"/>
      <c r="JUE106" s="1102"/>
      <c r="JUF106" s="1102"/>
      <c r="JUG106" s="1102"/>
      <c r="JUH106" s="1102"/>
      <c r="JUI106" s="1102"/>
      <c r="JUJ106" s="1102"/>
      <c r="JUK106" s="1102"/>
      <c r="JUL106" s="1102"/>
      <c r="JUM106" s="1102"/>
      <c r="JUN106" s="1102"/>
      <c r="JUO106" s="1102"/>
      <c r="JUP106" s="1102"/>
      <c r="JUQ106" s="1102"/>
      <c r="JUR106" s="1102"/>
      <c r="JUS106" s="1102"/>
      <c r="JUT106" s="1102"/>
      <c r="JUU106" s="1102"/>
      <c r="JUV106" s="1102"/>
      <c r="JUW106" s="1102"/>
      <c r="JUX106" s="1102"/>
      <c r="JUY106" s="1102"/>
      <c r="JUZ106" s="1102"/>
      <c r="JVA106" s="1102"/>
      <c r="JVB106" s="1102"/>
      <c r="JVC106" s="1102"/>
      <c r="JVD106" s="1102"/>
      <c r="JVE106" s="1102"/>
      <c r="JVF106" s="1102"/>
      <c r="JVG106" s="1102"/>
      <c r="JVH106" s="1102"/>
      <c r="JVI106" s="1102"/>
      <c r="JVJ106" s="1102"/>
      <c r="JVK106" s="1102"/>
      <c r="JVL106" s="1102"/>
      <c r="JVM106" s="1102"/>
      <c r="JVN106" s="1102"/>
      <c r="JVO106" s="1102"/>
      <c r="JVP106" s="1102"/>
      <c r="JVQ106" s="1102"/>
      <c r="JVR106" s="1102"/>
      <c r="JVS106" s="1102"/>
      <c r="JVT106" s="1102"/>
      <c r="JVU106" s="1102"/>
      <c r="JVV106" s="1102"/>
      <c r="JVW106" s="1102"/>
      <c r="JVX106" s="1102"/>
      <c r="JVY106" s="1102"/>
      <c r="JVZ106" s="1102"/>
      <c r="JWA106" s="1102"/>
      <c r="JWB106" s="1102"/>
      <c r="JWC106" s="1102"/>
      <c r="JWD106" s="1102"/>
      <c r="JWE106" s="1102"/>
      <c r="JWF106" s="1102"/>
      <c r="JWG106" s="1102"/>
      <c r="JWH106" s="1102"/>
      <c r="JWI106" s="1102"/>
      <c r="JWJ106" s="1102"/>
      <c r="JWK106" s="1102"/>
      <c r="JWL106" s="1102"/>
      <c r="JWM106" s="1102"/>
      <c r="JWN106" s="1102"/>
      <c r="JWO106" s="1102"/>
      <c r="JWP106" s="1102"/>
      <c r="JWQ106" s="1102"/>
      <c r="JWR106" s="1102"/>
      <c r="JWS106" s="1102"/>
      <c r="JWT106" s="1102"/>
      <c r="JWU106" s="1102"/>
      <c r="JWV106" s="1102"/>
      <c r="JWW106" s="1102"/>
      <c r="JWX106" s="1102"/>
      <c r="JWY106" s="1102"/>
      <c r="JWZ106" s="1102"/>
      <c r="JXA106" s="1102"/>
      <c r="JXB106" s="1102"/>
      <c r="JXC106" s="1102"/>
      <c r="JXD106" s="1102"/>
      <c r="JXE106" s="1102"/>
      <c r="JXF106" s="1102"/>
      <c r="JXG106" s="1102"/>
      <c r="JXH106" s="1102"/>
      <c r="JXI106" s="1102"/>
      <c r="JXJ106" s="1102"/>
      <c r="JXK106" s="1102"/>
      <c r="JXL106" s="1102"/>
      <c r="JXM106" s="1102"/>
      <c r="JXN106" s="1102"/>
      <c r="JXO106" s="1102"/>
      <c r="JXP106" s="1102"/>
      <c r="JXQ106" s="1102"/>
      <c r="JXR106" s="1102"/>
      <c r="JXS106" s="1102"/>
      <c r="JXT106" s="1102"/>
      <c r="JXU106" s="1102"/>
      <c r="JXV106" s="1102"/>
      <c r="JXW106" s="1102"/>
      <c r="JXX106" s="1102"/>
      <c r="JXY106" s="1102"/>
      <c r="JXZ106" s="1102"/>
      <c r="JYA106" s="1102"/>
      <c r="JYB106" s="1102"/>
      <c r="JYC106" s="1102"/>
      <c r="JYD106" s="1102"/>
      <c r="JYE106" s="1102"/>
      <c r="JYF106" s="1102"/>
      <c r="JYG106" s="1102"/>
      <c r="JYH106" s="1102"/>
      <c r="JYI106" s="1102"/>
      <c r="JYJ106" s="1102"/>
      <c r="JYK106" s="1102"/>
      <c r="JYL106" s="1102"/>
      <c r="JYM106" s="1102"/>
      <c r="JYN106" s="1102"/>
      <c r="JYO106" s="1102"/>
      <c r="JYP106" s="1102"/>
      <c r="JYQ106" s="1102"/>
      <c r="JYR106" s="1102"/>
      <c r="JYS106" s="1102"/>
      <c r="JYT106" s="1102"/>
      <c r="JYU106" s="1102"/>
      <c r="JYV106" s="1102"/>
      <c r="JYW106" s="1102"/>
      <c r="JYX106" s="1102"/>
      <c r="JYY106" s="1102"/>
      <c r="JYZ106" s="1102"/>
      <c r="JZA106" s="1102"/>
      <c r="JZB106" s="1102"/>
      <c r="JZC106" s="1102"/>
      <c r="JZD106" s="1102"/>
      <c r="JZE106" s="1102"/>
      <c r="JZF106" s="1102"/>
      <c r="JZG106" s="1102"/>
      <c r="JZH106" s="1102"/>
      <c r="JZI106" s="1102"/>
      <c r="JZJ106" s="1102"/>
      <c r="JZK106" s="1102"/>
      <c r="JZL106" s="1102"/>
      <c r="JZM106" s="1102"/>
      <c r="JZN106" s="1102"/>
      <c r="JZO106" s="1102"/>
      <c r="JZP106" s="1102"/>
      <c r="JZQ106" s="1102"/>
      <c r="JZR106" s="1102"/>
      <c r="JZS106" s="1102"/>
      <c r="JZT106" s="1102"/>
      <c r="JZU106" s="1102"/>
      <c r="JZV106" s="1102"/>
      <c r="JZW106" s="1102"/>
      <c r="JZX106" s="1102"/>
      <c r="JZY106" s="1102"/>
      <c r="JZZ106" s="1102"/>
      <c r="KAA106" s="1102"/>
      <c r="KAB106" s="1102"/>
      <c r="KAC106" s="1102"/>
      <c r="KAD106" s="1102"/>
      <c r="KAE106" s="1102"/>
      <c r="KAF106" s="1102"/>
      <c r="KAG106" s="1102"/>
      <c r="KAH106" s="1102"/>
      <c r="KAI106" s="1102"/>
      <c r="KAJ106" s="1102"/>
      <c r="KAK106" s="1102"/>
      <c r="KAL106" s="1102"/>
      <c r="KAM106" s="1102"/>
      <c r="KAN106" s="1102"/>
      <c r="KAO106" s="1102"/>
      <c r="KAP106" s="1102"/>
      <c r="KAQ106" s="1102"/>
      <c r="KAR106" s="1102"/>
      <c r="KAS106" s="1102"/>
      <c r="KAT106" s="1102"/>
      <c r="KAU106" s="1102"/>
      <c r="KAV106" s="1102"/>
      <c r="KAW106" s="1102"/>
      <c r="KAX106" s="1102"/>
      <c r="KAY106" s="1102"/>
      <c r="KAZ106" s="1102"/>
      <c r="KBA106" s="1102"/>
      <c r="KBB106" s="1102"/>
      <c r="KBC106" s="1102"/>
      <c r="KBD106" s="1102"/>
      <c r="KBE106" s="1102"/>
      <c r="KBF106" s="1102"/>
      <c r="KBG106" s="1102"/>
      <c r="KBH106" s="1102"/>
      <c r="KBI106" s="1102"/>
      <c r="KBJ106" s="1102"/>
      <c r="KBK106" s="1102"/>
      <c r="KBL106" s="1102"/>
      <c r="KBM106" s="1102"/>
      <c r="KBN106" s="1102"/>
      <c r="KBO106" s="1102"/>
      <c r="KBP106" s="1102"/>
      <c r="KBQ106" s="1102"/>
      <c r="KBR106" s="1102"/>
      <c r="KBS106" s="1102"/>
      <c r="KBT106" s="1102"/>
      <c r="KBU106" s="1102"/>
      <c r="KBV106" s="1102"/>
      <c r="KBW106" s="1102"/>
      <c r="KBX106" s="1102"/>
      <c r="KBY106" s="1102"/>
      <c r="KBZ106" s="1102"/>
      <c r="KCA106" s="1102"/>
      <c r="KCB106" s="1102"/>
      <c r="KCC106" s="1102"/>
      <c r="KCD106" s="1102"/>
      <c r="KCE106" s="1102"/>
      <c r="KCF106" s="1102"/>
      <c r="KCG106" s="1102"/>
      <c r="KCH106" s="1102"/>
      <c r="KCI106" s="1102"/>
      <c r="KCJ106" s="1102"/>
      <c r="KCK106" s="1102"/>
      <c r="KCL106" s="1102"/>
      <c r="KCM106" s="1102"/>
      <c r="KCN106" s="1102"/>
      <c r="KCO106" s="1102"/>
      <c r="KCP106" s="1102"/>
      <c r="KCQ106" s="1102"/>
      <c r="KCR106" s="1102"/>
      <c r="KCS106" s="1102"/>
      <c r="KCT106" s="1102"/>
      <c r="KCU106" s="1102"/>
      <c r="KCV106" s="1102"/>
      <c r="KCW106" s="1102"/>
      <c r="KCX106" s="1102"/>
      <c r="KCY106" s="1102"/>
      <c r="KCZ106" s="1102"/>
      <c r="KDA106" s="1102"/>
      <c r="KDB106" s="1102"/>
      <c r="KDC106" s="1102"/>
      <c r="KDD106" s="1102"/>
      <c r="KDE106" s="1102"/>
      <c r="KDF106" s="1102"/>
      <c r="KDG106" s="1102"/>
      <c r="KDH106" s="1102"/>
      <c r="KDI106" s="1102"/>
      <c r="KDJ106" s="1102"/>
      <c r="KDK106" s="1102"/>
      <c r="KDL106" s="1102"/>
      <c r="KDM106" s="1102"/>
      <c r="KDN106" s="1102"/>
      <c r="KDO106" s="1102"/>
      <c r="KDP106" s="1102"/>
      <c r="KDQ106" s="1102"/>
      <c r="KDR106" s="1102"/>
      <c r="KDS106" s="1102"/>
      <c r="KDT106" s="1102"/>
      <c r="KDU106" s="1102"/>
      <c r="KDV106" s="1102"/>
      <c r="KDW106" s="1102"/>
      <c r="KDX106" s="1102"/>
      <c r="KDY106" s="1102"/>
      <c r="KDZ106" s="1102"/>
      <c r="KEA106" s="1102"/>
      <c r="KEB106" s="1102"/>
      <c r="KEC106" s="1102"/>
      <c r="KED106" s="1102"/>
      <c r="KEE106" s="1102"/>
      <c r="KEF106" s="1102"/>
      <c r="KEG106" s="1102"/>
      <c r="KEH106" s="1102"/>
      <c r="KEI106" s="1102"/>
      <c r="KEJ106" s="1102"/>
      <c r="KEK106" s="1102"/>
      <c r="KEL106" s="1102"/>
      <c r="KEM106" s="1102"/>
      <c r="KEN106" s="1102"/>
      <c r="KEO106" s="1102"/>
      <c r="KEP106" s="1102"/>
      <c r="KEQ106" s="1102"/>
      <c r="KER106" s="1102"/>
      <c r="KES106" s="1102"/>
      <c r="KET106" s="1102"/>
      <c r="KEU106" s="1102"/>
      <c r="KEV106" s="1102"/>
      <c r="KEW106" s="1102"/>
      <c r="KEX106" s="1102"/>
      <c r="KEY106" s="1102"/>
      <c r="KEZ106" s="1102"/>
      <c r="KFA106" s="1102"/>
      <c r="KFB106" s="1102"/>
      <c r="KFC106" s="1102"/>
      <c r="KFD106" s="1102"/>
      <c r="KFE106" s="1102"/>
      <c r="KFF106" s="1102"/>
      <c r="KFG106" s="1102"/>
      <c r="KFH106" s="1102"/>
      <c r="KFI106" s="1102"/>
      <c r="KFJ106" s="1102"/>
      <c r="KFK106" s="1102"/>
      <c r="KFL106" s="1102"/>
      <c r="KFM106" s="1102"/>
      <c r="KFN106" s="1102"/>
      <c r="KFO106" s="1102"/>
      <c r="KFP106" s="1102"/>
      <c r="KFQ106" s="1102"/>
      <c r="KFR106" s="1102"/>
      <c r="KFS106" s="1102"/>
      <c r="KFT106" s="1102"/>
      <c r="KFU106" s="1102"/>
      <c r="KFV106" s="1102"/>
      <c r="KFW106" s="1102"/>
      <c r="KFX106" s="1102"/>
      <c r="KFY106" s="1102"/>
      <c r="KFZ106" s="1102"/>
      <c r="KGA106" s="1102"/>
      <c r="KGB106" s="1102"/>
      <c r="KGC106" s="1102"/>
      <c r="KGD106" s="1102"/>
      <c r="KGE106" s="1102"/>
      <c r="KGF106" s="1102"/>
      <c r="KGG106" s="1102"/>
      <c r="KGH106" s="1102"/>
      <c r="KGI106" s="1102"/>
      <c r="KGJ106" s="1102"/>
      <c r="KGK106" s="1102"/>
      <c r="KGL106" s="1102"/>
      <c r="KGM106" s="1102"/>
      <c r="KGN106" s="1102"/>
      <c r="KGO106" s="1102"/>
      <c r="KGP106" s="1102"/>
      <c r="KGQ106" s="1102"/>
      <c r="KGR106" s="1102"/>
      <c r="KGS106" s="1102"/>
      <c r="KGT106" s="1102"/>
      <c r="KGU106" s="1102"/>
      <c r="KGV106" s="1102"/>
      <c r="KGW106" s="1102"/>
      <c r="KGX106" s="1102"/>
      <c r="KGY106" s="1102"/>
      <c r="KGZ106" s="1102"/>
      <c r="KHA106" s="1102"/>
      <c r="KHB106" s="1102"/>
      <c r="KHC106" s="1102"/>
      <c r="KHD106" s="1102"/>
      <c r="KHE106" s="1102"/>
      <c r="KHF106" s="1102"/>
      <c r="KHG106" s="1102"/>
      <c r="KHH106" s="1102"/>
      <c r="KHI106" s="1102"/>
      <c r="KHJ106" s="1102"/>
      <c r="KHK106" s="1102"/>
      <c r="KHL106" s="1102"/>
      <c r="KHM106" s="1102"/>
      <c r="KHN106" s="1102"/>
      <c r="KHO106" s="1102"/>
      <c r="KHP106" s="1102"/>
      <c r="KHQ106" s="1102"/>
      <c r="KHR106" s="1102"/>
      <c r="KHS106" s="1102"/>
      <c r="KHT106" s="1102"/>
      <c r="KHU106" s="1102"/>
      <c r="KHV106" s="1102"/>
      <c r="KHW106" s="1102"/>
      <c r="KHX106" s="1102"/>
      <c r="KHY106" s="1102"/>
      <c r="KHZ106" s="1102"/>
      <c r="KIA106" s="1102"/>
      <c r="KIB106" s="1102"/>
      <c r="KIC106" s="1102"/>
      <c r="KID106" s="1102"/>
      <c r="KIE106" s="1102"/>
      <c r="KIF106" s="1102"/>
      <c r="KIG106" s="1102"/>
      <c r="KIH106" s="1102"/>
      <c r="KII106" s="1102"/>
      <c r="KIJ106" s="1102"/>
      <c r="KIK106" s="1102"/>
      <c r="KIL106" s="1102"/>
      <c r="KIM106" s="1102"/>
      <c r="KIN106" s="1102"/>
      <c r="KIO106" s="1102"/>
      <c r="KIP106" s="1102"/>
      <c r="KIQ106" s="1102"/>
      <c r="KIR106" s="1102"/>
      <c r="KIS106" s="1102"/>
      <c r="KIT106" s="1102"/>
      <c r="KIU106" s="1102"/>
      <c r="KIV106" s="1102"/>
      <c r="KIW106" s="1102"/>
      <c r="KIX106" s="1102"/>
      <c r="KIY106" s="1102"/>
      <c r="KIZ106" s="1102"/>
      <c r="KJA106" s="1102"/>
      <c r="KJB106" s="1102"/>
      <c r="KJC106" s="1102"/>
      <c r="KJD106" s="1102"/>
      <c r="KJE106" s="1102"/>
      <c r="KJF106" s="1102"/>
      <c r="KJG106" s="1102"/>
      <c r="KJH106" s="1102"/>
      <c r="KJI106" s="1102"/>
      <c r="KJJ106" s="1102"/>
      <c r="KJK106" s="1102"/>
      <c r="KJL106" s="1102"/>
      <c r="KJM106" s="1102"/>
      <c r="KJN106" s="1102"/>
      <c r="KJO106" s="1102"/>
      <c r="KJP106" s="1102"/>
      <c r="KJQ106" s="1102"/>
      <c r="KJR106" s="1102"/>
      <c r="KJS106" s="1102"/>
      <c r="KJT106" s="1102"/>
      <c r="KJU106" s="1102"/>
      <c r="KJV106" s="1102"/>
      <c r="KJW106" s="1102"/>
      <c r="KJX106" s="1102"/>
      <c r="KJY106" s="1102"/>
      <c r="KJZ106" s="1102"/>
      <c r="KKA106" s="1102"/>
      <c r="KKB106" s="1102"/>
      <c r="KKC106" s="1102"/>
      <c r="KKD106" s="1102"/>
      <c r="KKE106" s="1102"/>
      <c r="KKF106" s="1102"/>
      <c r="KKG106" s="1102"/>
      <c r="KKH106" s="1102"/>
      <c r="KKI106" s="1102"/>
      <c r="KKJ106" s="1102"/>
      <c r="KKK106" s="1102"/>
      <c r="KKL106" s="1102"/>
      <c r="KKM106" s="1102"/>
      <c r="KKN106" s="1102"/>
      <c r="KKO106" s="1102"/>
      <c r="KKP106" s="1102"/>
      <c r="KKQ106" s="1102"/>
      <c r="KKR106" s="1102"/>
      <c r="KKS106" s="1102"/>
      <c r="KKT106" s="1102"/>
      <c r="KKU106" s="1102"/>
      <c r="KKV106" s="1102"/>
      <c r="KKW106" s="1102"/>
      <c r="KKX106" s="1102"/>
      <c r="KKY106" s="1102"/>
      <c r="KKZ106" s="1102"/>
      <c r="KLA106" s="1102"/>
      <c r="KLB106" s="1102"/>
      <c r="KLC106" s="1102"/>
      <c r="KLD106" s="1102"/>
      <c r="KLE106" s="1102"/>
      <c r="KLF106" s="1102"/>
      <c r="KLG106" s="1102"/>
      <c r="KLH106" s="1102"/>
      <c r="KLI106" s="1102"/>
      <c r="KLJ106" s="1102"/>
      <c r="KLK106" s="1102"/>
      <c r="KLL106" s="1102"/>
      <c r="KLM106" s="1102"/>
      <c r="KLN106" s="1102"/>
      <c r="KLO106" s="1102"/>
      <c r="KLP106" s="1102"/>
      <c r="KLQ106" s="1102"/>
      <c r="KLR106" s="1102"/>
      <c r="KLS106" s="1102"/>
      <c r="KLT106" s="1102"/>
      <c r="KLU106" s="1102"/>
      <c r="KLV106" s="1102"/>
      <c r="KLW106" s="1102"/>
      <c r="KLX106" s="1102"/>
      <c r="KLY106" s="1102"/>
      <c r="KLZ106" s="1102"/>
      <c r="KMA106" s="1102"/>
      <c r="KMB106" s="1102"/>
      <c r="KMC106" s="1102"/>
      <c r="KMD106" s="1102"/>
      <c r="KME106" s="1102"/>
      <c r="KMF106" s="1102"/>
      <c r="KMG106" s="1102"/>
      <c r="KMH106" s="1102"/>
      <c r="KMI106" s="1102"/>
      <c r="KMJ106" s="1102"/>
      <c r="KMK106" s="1102"/>
      <c r="KML106" s="1102"/>
      <c r="KMM106" s="1102"/>
      <c r="KMN106" s="1102"/>
      <c r="KMO106" s="1102"/>
      <c r="KMP106" s="1102"/>
      <c r="KMQ106" s="1102"/>
      <c r="KMR106" s="1102"/>
      <c r="KMS106" s="1102"/>
      <c r="KMT106" s="1102"/>
      <c r="KMU106" s="1102"/>
      <c r="KMV106" s="1102"/>
      <c r="KMW106" s="1102"/>
      <c r="KMX106" s="1102"/>
      <c r="KMY106" s="1102"/>
      <c r="KMZ106" s="1102"/>
      <c r="KNA106" s="1102"/>
      <c r="KNB106" s="1102"/>
      <c r="KNC106" s="1102"/>
      <c r="KND106" s="1102"/>
      <c r="KNE106" s="1102"/>
      <c r="KNF106" s="1102"/>
      <c r="KNG106" s="1102"/>
      <c r="KNH106" s="1102"/>
      <c r="KNI106" s="1102"/>
      <c r="KNJ106" s="1102"/>
      <c r="KNK106" s="1102"/>
      <c r="KNL106" s="1102"/>
      <c r="KNM106" s="1102"/>
      <c r="KNN106" s="1102"/>
      <c r="KNO106" s="1102"/>
      <c r="KNP106" s="1102"/>
      <c r="KNQ106" s="1102"/>
      <c r="KNR106" s="1102"/>
      <c r="KNS106" s="1102"/>
      <c r="KNT106" s="1102"/>
      <c r="KNU106" s="1102"/>
      <c r="KNV106" s="1102"/>
      <c r="KNW106" s="1102"/>
      <c r="KNX106" s="1102"/>
      <c r="KNY106" s="1102"/>
      <c r="KNZ106" s="1102"/>
      <c r="KOA106" s="1102"/>
      <c r="KOB106" s="1102"/>
      <c r="KOC106" s="1102"/>
      <c r="KOD106" s="1102"/>
      <c r="KOE106" s="1102"/>
      <c r="KOF106" s="1102"/>
      <c r="KOG106" s="1102"/>
      <c r="KOH106" s="1102"/>
      <c r="KOI106" s="1102"/>
      <c r="KOJ106" s="1102"/>
      <c r="KOK106" s="1102"/>
      <c r="KOL106" s="1102"/>
      <c r="KOM106" s="1102"/>
      <c r="KON106" s="1102"/>
      <c r="KOO106" s="1102"/>
      <c r="KOP106" s="1102"/>
      <c r="KOQ106" s="1102"/>
      <c r="KOR106" s="1102"/>
      <c r="KOS106" s="1102"/>
      <c r="KOT106" s="1102"/>
      <c r="KOU106" s="1102"/>
      <c r="KOV106" s="1102"/>
      <c r="KOW106" s="1102"/>
      <c r="KOX106" s="1102"/>
      <c r="KOY106" s="1102"/>
      <c r="KOZ106" s="1102"/>
      <c r="KPA106" s="1102"/>
      <c r="KPB106" s="1102"/>
      <c r="KPC106" s="1102"/>
      <c r="KPD106" s="1102"/>
      <c r="KPE106" s="1102"/>
      <c r="KPF106" s="1102"/>
      <c r="KPG106" s="1102"/>
      <c r="KPH106" s="1102"/>
      <c r="KPI106" s="1102"/>
      <c r="KPJ106" s="1102"/>
      <c r="KPK106" s="1102"/>
      <c r="KPL106" s="1102"/>
      <c r="KPM106" s="1102"/>
      <c r="KPN106" s="1102"/>
      <c r="KPO106" s="1102"/>
      <c r="KPP106" s="1102"/>
      <c r="KPQ106" s="1102"/>
      <c r="KPR106" s="1102"/>
      <c r="KPS106" s="1102"/>
      <c r="KPT106" s="1102"/>
      <c r="KPU106" s="1102"/>
      <c r="KPV106" s="1102"/>
      <c r="KPW106" s="1102"/>
      <c r="KPX106" s="1102"/>
      <c r="KPY106" s="1102"/>
      <c r="KPZ106" s="1102"/>
      <c r="KQA106" s="1102"/>
      <c r="KQB106" s="1102"/>
      <c r="KQC106" s="1102"/>
      <c r="KQD106" s="1102"/>
      <c r="KQE106" s="1102"/>
      <c r="KQF106" s="1102"/>
      <c r="KQG106" s="1102"/>
      <c r="KQH106" s="1102"/>
      <c r="KQI106" s="1102"/>
      <c r="KQJ106" s="1102"/>
      <c r="KQK106" s="1102"/>
      <c r="KQL106" s="1102"/>
      <c r="KQM106" s="1102"/>
      <c r="KQN106" s="1102"/>
      <c r="KQO106" s="1102"/>
      <c r="KQP106" s="1102"/>
      <c r="KQQ106" s="1102"/>
      <c r="KQR106" s="1102"/>
      <c r="KQS106" s="1102"/>
      <c r="KQT106" s="1102"/>
      <c r="KQU106" s="1102"/>
      <c r="KQV106" s="1102"/>
      <c r="KQW106" s="1102"/>
      <c r="KQX106" s="1102"/>
      <c r="KQY106" s="1102"/>
      <c r="KQZ106" s="1102"/>
      <c r="KRA106" s="1102"/>
      <c r="KRB106" s="1102"/>
      <c r="KRC106" s="1102"/>
      <c r="KRD106" s="1102"/>
      <c r="KRE106" s="1102"/>
      <c r="KRF106" s="1102"/>
      <c r="KRG106" s="1102"/>
      <c r="KRH106" s="1102"/>
      <c r="KRI106" s="1102"/>
      <c r="KRJ106" s="1102"/>
      <c r="KRK106" s="1102"/>
      <c r="KRL106" s="1102"/>
      <c r="KRM106" s="1102"/>
      <c r="KRN106" s="1102"/>
      <c r="KRO106" s="1102"/>
      <c r="KRP106" s="1102"/>
      <c r="KRQ106" s="1102"/>
      <c r="KRR106" s="1102"/>
      <c r="KRS106" s="1102"/>
      <c r="KRT106" s="1102"/>
      <c r="KRU106" s="1102"/>
      <c r="KRV106" s="1102"/>
      <c r="KRW106" s="1102"/>
      <c r="KRX106" s="1102"/>
      <c r="KRY106" s="1102"/>
      <c r="KRZ106" s="1102"/>
      <c r="KSA106" s="1102"/>
      <c r="KSB106" s="1102"/>
      <c r="KSC106" s="1102"/>
      <c r="KSD106" s="1102"/>
      <c r="KSE106" s="1102"/>
      <c r="KSF106" s="1102"/>
      <c r="KSG106" s="1102"/>
      <c r="KSH106" s="1102"/>
      <c r="KSI106" s="1102"/>
      <c r="KSJ106" s="1102"/>
      <c r="KSK106" s="1102"/>
      <c r="KSL106" s="1102"/>
      <c r="KSM106" s="1102"/>
      <c r="KSN106" s="1102"/>
      <c r="KSO106" s="1102"/>
      <c r="KSP106" s="1102"/>
      <c r="KSQ106" s="1102"/>
      <c r="KSR106" s="1102"/>
      <c r="KSS106" s="1102"/>
      <c r="KST106" s="1102"/>
      <c r="KSU106" s="1102"/>
      <c r="KSV106" s="1102"/>
      <c r="KSW106" s="1102"/>
      <c r="KSX106" s="1102"/>
      <c r="KSY106" s="1102"/>
      <c r="KSZ106" s="1102"/>
      <c r="KTA106" s="1102"/>
      <c r="KTB106" s="1102"/>
      <c r="KTC106" s="1102"/>
      <c r="KTD106" s="1102"/>
      <c r="KTE106" s="1102"/>
      <c r="KTF106" s="1102"/>
      <c r="KTG106" s="1102"/>
      <c r="KTH106" s="1102"/>
      <c r="KTI106" s="1102"/>
      <c r="KTJ106" s="1102"/>
      <c r="KTK106" s="1102"/>
      <c r="KTL106" s="1102"/>
      <c r="KTM106" s="1102"/>
      <c r="KTN106" s="1102"/>
      <c r="KTO106" s="1102"/>
      <c r="KTP106" s="1102"/>
      <c r="KTQ106" s="1102"/>
      <c r="KTR106" s="1102"/>
      <c r="KTS106" s="1102"/>
      <c r="KTT106" s="1102"/>
      <c r="KTU106" s="1102"/>
      <c r="KTV106" s="1102"/>
      <c r="KTW106" s="1102"/>
      <c r="KTX106" s="1102"/>
      <c r="KTY106" s="1102"/>
      <c r="KTZ106" s="1102"/>
      <c r="KUA106" s="1102"/>
      <c r="KUB106" s="1102"/>
      <c r="KUC106" s="1102"/>
      <c r="KUD106" s="1102"/>
      <c r="KUE106" s="1102"/>
      <c r="KUF106" s="1102"/>
      <c r="KUG106" s="1102"/>
      <c r="KUH106" s="1102"/>
      <c r="KUI106" s="1102"/>
      <c r="KUJ106" s="1102"/>
      <c r="KUK106" s="1102"/>
      <c r="KUL106" s="1102"/>
      <c r="KUM106" s="1102"/>
      <c r="KUN106" s="1102"/>
      <c r="KUO106" s="1102"/>
      <c r="KUP106" s="1102"/>
      <c r="KUQ106" s="1102"/>
      <c r="KUR106" s="1102"/>
      <c r="KUS106" s="1102"/>
      <c r="KUT106" s="1102"/>
      <c r="KUU106" s="1102"/>
      <c r="KUV106" s="1102"/>
      <c r="KUW106" s="1102"/>
      <c r="KUX106" s="1102"/>
      <c r="KUY106" s="1102"/>
      <c r="KUZ106" s="1102"/>
      <c r="KVA106" s="1102"/>
      <c r="KVB106" s="1102"/>
      <c r="KVC106" s="1102"/>
      <c r="KVD106" s="1102"/>
      <c r="KVE106" s="1102"/>
      <c r="KVF106" s="1102"/>
      <c r="KVG106" s="1102"/>
      <c r="KVH106" s="1102"/>
      <c r="KVI106" s="1102"/>
      <c r="KVJ106" s="1102"/>
      <c r="KVK106" s="1102"/>
      <c r="KVL106" s="1102"/>
      <c r="KVM106" s="1102"/>
      <c r="KVN106" s="1102"/>
      <c r="KVO106" s="1102"/>
      <c r="KVP106" s="1102"/>
      <c r="KVQ106" s="1102"/>
      <c r="KVR106" s="1102"/>
      <c r="KVS106" s="1102"/>
      <c r="KVT106" s="1102"/>
      <c r="KVU106" s="1102"/>
      <c r="KVV106" s="1102"/>
      <c r="KVW106" s="1102"/>
      <c r="KVX106" s="1102"/>
      <c r="KVY106" s="1102"/>
      <c r="KVZ106" s="1102"/>
      <c r="KWA106" s="1102"/>
      <c r="KWB106" s="1102"/>
      <c r="KWC106" s="1102"/>
      <c r="KWD106" s="1102"/>
      <c r="KWE106" s="1102"/>
      <c r="KWF106" s="1102"/>
      <c r="KWG106" s="1102"/>
      <c r="KWH106" s="1102"/>
      <c r="KWI106" s="1102"/>
      <c r="KWJ106" s="1102"/>
      <c r="KWK106" s="1102"/>
      <c r="KWL106" s="1102"/>
      <c r="KWM106" s="1102"/>
      <c r="KWN106" s="1102"/>
      <c r="KWO106" s="1102"/>
      <c r="KWP106" s="1102"/>
      <c r="KWQ106" s="1102"/>
      <c r="KWR106" s="1102"/>
      <c r="KWS106" s="1102"/>
      <c r="KWT106" s="1102"/>
      <c r="KWU106" s="1102"/>
      <c r="KWV106" s="1102"/>
      <c r="KWW106" s="1102"/>
      <c r="KWX106" s="1102"/>
      <c r="KWY106" s="1102"/>
      <c r="KWZ106" s="1102"/>
      <c r="KXA106" s="1102"/>
      <c r="KXB106" s="1102"/>
      <c r="KXC106" s="1102"/>
      <c r="KXD106" s="1102"/>
      <c r="KXE106" s="1102"/>
      <c r="KXF106" s="1102"/>
      <c r="KXG106" s="1102"/>
      <c r="KXH106" s="1102"/>
      <c r="KXI106" s="1102"/>
      <c r="KXJ106" s="1102"/>
      <c r="KXK106" s="1102"/>
      <c r="KXL106" s="1102"/>
      <c r="KXM106" s="1102"/>
      <c r="KXN106" s="1102"/>
      <c r="KXO106" s="1102"/>
      <c r="KXP106" s="1102"/>
      <c r="KXQ106" s="1102"/>
      <c r="KXR106" s="1102"/>
      <c r="KXS106" s="1102"/>
      <c r="KXT106" s="1102"/>
      <c r="KXU106" s="1102"/>
      <c r="KXV106" s="1102"/>
      <c r="KXW106" s="1102"/>
      <c r="KXX106" s="1102"/>
      <c r="KXY106" s="1102"/>
      <c r="KXZ106" s="1102"/>
      <c r="KYA106" s="1102"/>
      <c r="KYB106" s="1102"/>
      <c r="KYC106" s="1102"/>
      <c r="KYD106" s="1102"/>
      <c r="KYE106" s="1102"/>
      <c r="KYF106" s="1102"/>
      <c r="KYG106" s="1102"/>
      <c r="KYH106" s="1102"/>
      <c r="KYI106" s="1102"/>
      <c r="KYJ106" s="1102"/>
      <c r="KYK106" s="1102"/>
      <c r="KYL106" s="1102"/>
      <c r="KYM106" s="1102"/>
      <c r="KYN106" s="1102"/>
      <c r="KYO106" s="1102"/>
      <c r="KYP106" s="1102"/>
      <c r="KYQ106" s="1102"/>
      <c r="KYR106" s="1102"/>
      <c r="KYS106" s="1102"/>
      <c r="KYT106" s="1102"/>
      <c r="KYU106" s="1102"/>
      <c r="KYV106" s="1102"/>
      <c r="KYW106" s="1102"/>
      <c r="KYX106" s="1102"/>
      <c r="KYY106" s="1102"/>
      <c r="KYZ106" s="1102"/>
      <c r="KZA106" s="1102"/>
      <c r="KZB106" s="1102"/>
      <c r="KZC106" s="1102"/>
      <c r="KZD106" s="1102"/>
      <c r="KZE106" s="1102"/>
      <c r="KZF106" s="1102"/>
      <c r="KZG106" s="1102"/>
      <c r="KZH106" s="1102"/>
      <c r="KZI106" s="1102"/>
      <c r="KZJ106" s="1102"/>
      <c r="KZK106" s="1102"/>
      <c r="KZL106" s="1102"/>
      <c r="KZM106" s="1102"/>
      <c r="KZN106" s="1102"/>
      <c r="KZO106" s="1102"/>
      <c r="KZP106" s="1102"/>
      <c r="KZQ106" s="1102"/>
      <c r="KZR106" s="1102"/>
      <c r="KZS106" s="1102"/>
      <c r="KZT106" s="1102"/>
      <c r="KZU106" s="1102"/>
      <c r="KZV106" s="1102"/>
      <c r="KZW106" s="1102"/>
      <c r="KZX106" s="1102"/>
      <c r="KZY106" s="1102"/>
      <c r="KZZ106" s="1102"/>
      <c r="LAA106" s="1102"/>
      <c r="LAB106" s="1102"/>
      <c r="LAC106" s="1102"/>
      <c r="LAD106" s="1102"/>
      <c r="LAE106" s="1102"/>
      <c r="LAF106" s="1102"/>
      <c r="LAG106" s="1102"/>
      <c r="LAH106" s="1102"/>
      <c r="LAI106" s="1102"/>
      <c r="LAJ106" s="1102"/>
      <c r="LAK106" s="1102"/>
      <c r="LAL106" s="1102"/>
      <c r="LAM106" s="1102"/>
      <c r="LAN106" s="1102"/>
      <c r="LAO106" s="1102"/>
      <c r="LAP106" s="1102"/>
      <c r="LAQ106" s="1102"/>
      <c r="LAR106" s="1102"/>
      <c r="LAS106" s="1102"/>
      <c r="LAT106" s="1102"/>
      <c r="LAU106" s="1102"/>
      <c r="LAV106" s="1102"/>
      <c r="LAW106" s="1102"/>
      <c r="LAX106" s="1102"/>
      <c r="LAY106" s="1102"/>
      <c r="LAZ106" s="1102"/>
      <c r="LBA106" s="1102"/>
      <c r="LBB106" s="1102"/>
      <c r="LBC106" s="1102"/>
      <c r="LBD106" s="1102"/>
      <c r="LBE106" s="1102"/>
      <c r="LBF106" s="1102"/>
      <c r="LBG106" s="1102"/>
      <c r="LBH106" s="1102"/>
      <c r="LBI106" s="1102"/>
      <c r="LBJ106" s="1102"/>
      <c r="LBK106" s="1102"/>
      <c r="LBL106" s="1102"/>
      <c r="LBM106" s="1102"/>
      <c r="LBN106" s="1102"/>
      <c r="LBO106" s="1102"/>
      <c r="LBP106" s="1102"/>
      <c r="LBQ106" s="1102"/>
      <c r="LBR106" s="1102"/>
      <c r="LBS106" s="1102"/>
      <c r="LBT106" s="1102"/>
      <c r="LBU106" s="1102"/>
      <c r="LBV106" s="1102"/>
      <c r="LBW106" s="1102"/>
      <c r="LBX106" s="1102"/>
      <c r="LBY106" s="1102"/>
      <c r="LBZ106" s="1102"/>
      <c r="LCA106" s="1102"/>
      <c r="LCB106" s="1102"/>
      <c r="LCC106" s="1102"/>
      <c r="LCD106" s="1102"/>
      <c r="LCE106" s="1102"/>
      <c r="LCF106" s="1102"/>
      <c r="LCG106" s="1102"/>
      <c r="LCH106" s="1102"/>
      <c r="LCI106" s="1102"/>
      <c r="LCJ106" s="1102"/>
      <c r="LCK106" s="1102"/>
      <c r="LCL106" s="1102"/>
      <c r="LCM106" s="1102"/>
      <c r="LCN106" s="1102"/>
      <c r="LCO106" s="1102"/>
      <c r="LCP106" s="1102"/>
      <c r="LCQ106" s="1102"/>
      <c r="LCR106" s="1102"/>
      <c r="LCS106" s="1102"/>
      <c r="LCT106" s="1102"/>
      <c r="LCU106" s="1102"/>
      <c r="LCV106" s="1102"/>
      <c r="LCW106" s="1102"/>
      <c r="LCX106" s="1102"/>
      <c r="LCY106" s="1102"/>
      <c r="LCZ106" s="1102"/>
      <c r="LDA106" s="1102"/>
      <c r="LDB106" s="1102"/>
      <c r="LDC106" s="1102"/>
      <c r="LDD106" s="1102"/>
      <c r="LDE106" s="1102"/>
      <c r="LDF106" s="1102"/>
      <c r="LDG106" s="1102"/>
      <c r="LDH106" s="1102"/>
      <c r="LDI106" s="1102"/>
      <c r="LDJ106" s="1102"/>
      <c r="LDK106" s="1102"/>
      <c r="LDL106" s="1102"/>
      <c r="LDM106" s="1102"/>
      <c r="LDN106" s="1102"/>
      <c r="LDO106" s="1102"/>
      <c r="LDP106" s="1102"/>
      <c r="LDQ106" s="1102"/>
      <c r="LDR106" s="1102"/>
      <c r="LDS106" s="1102"/>
      <c r="LDT106" s="1102"/>
      <c r="LDU106" s="1102"/>
      <c r="LDV106" s="1102"/>
      <c r="LDW106" s="1102"/>
      <c r="LDX106" s="1102"/>
      <c r="LDY106" s="1102"/>
      <c r="LDZ106" s="1102"/>
      <c r="LEA106" s="1102"/>
      <c r="LEB106" s="1102"/>
      <c r="LEC106" s="1102"/>
      <c r="LED106" s="1102"/>
      <c r="LEE106" s="1102"/>
      <c r="LEF106" s="1102"/>
      <c r="LEG106" s="1102"/>
      <c r="LEH106" s="1102"/>
      <c r="LEI106" s="1102"/>
      <c r="LEJ106" s="1102"/>
      <c r="LEK106" s="1102"/>
      <c r="LEL106" s="1102"/>
      <c r="LEM106" s="1102"/>
      <c r="LEN106" s="1102"/>
      <c r="LEO106" s="1102"/>
      <c r="LEP106" s="1102"/>
      <c r="LEQ106" s="1102"/>
      <c r="LER106" s="1102"/>
      <c r="LES106" s="1102"/>
      <c r="LET106" s="1102"/>
      <c r="LEU106" s="1102"/>
      <c r="LEV106" s="1102"/>
      <c r="LEW106" s="1102"/>
      <c r="LEX106" s="1102"/>
      <c r="LEY106" s="1102"/>
      <c r="LEZ106" s="1102"/>
      <c r="LFA106" s="1102"/>
      <c r="LFB106" s="1102"/>
      <c r="LFC106" s="1102"/>
      <c r="LFD106" s="1102"/>
      <c r="LFE106" s="1102"/>
      <c r="LFF106" s="1102"/>
      <c r="LFG106" s="1102"/>
      <c r="LFH106" s="1102"/>
      <c r="LFI106" s="1102"/>
      <c r="LFJ106" s="1102"/>
      <c r="LFK106" s="1102"/>
      <c r="LFL106" s="1102"/>
      <c r="LFM106" s="1102"/>
      <c r="LFN106" s="1102"/>
      <c r="LFO106" s="1102"/>
      <c r="LFP106" s="1102"/>
      <c r="LFQ106" s="1102"/>
      <c r="LFR106" s="1102"/>
      <c r="LFS106" s="1102"/>
      <c r="LFT106" s="1102"/>
      <c r="LFU106" s="1102"/>
      <c r="LFV106" s="1102"/>
      <c r="LFW106" s="1102"/>
      <c r="LFX106" s="1102"/>
      <c r="LFY106" s="1102"/>
      <c r="LFZ106" s="1102"/>
      <c r="LGA106" s="1102"/>
      <c r="LGB106" s="1102"/>
      <c r="LGC106" s="1102"/>
      <c r="LGD106" s="1102"/>
      <c r="LGE106" s="1102"/>
      <c r="LGF106" s="1102"/>
      <c r="LGG106" s="1102"/>
      <c r="LGH106" s="1102"/>
      <c r="LGI106" s="1102"/>
      <c r="LGJ106" s="1102"/>
      <c r="LGK106" s="1102"/>
      <c r="LGL106" s="1102"/>
      <c r="LGM106" s="1102"/>
      <c r="LGN106" s="1102"/>
      <c r="LGO106" s="1102"/>
      <c r="LGP106" s="1102"/>
      <c r="LGQ106" s="1102"/>
      <c r="LGR106" s="1102"/>
      <c r="LGS106" s="1102"/>
      <c r="LGT106" s="1102"/>
      <c r="LGU106" s="1102"/>
      <c r="LGV106" s="1102"/>
      <c r="LGW106" s="1102"/>
      <c r="LGX106" s="1102"/>
      <c r="LGY106" s="1102"/>
      <c r="LGZ106" s="1102"/>
      <c r="LHA106" s="1102"/>
      <c r="LHB106" s="1102"/>
      <c r="LHC106" s="1102"/>
      <c r="LHD106" s="1102"/>
      <c r="LHE106" s="1102"/>
      <c r="LHF106" s="1102"/>
      <c r="LHG106" s="1102"/>
      <c r="LHH106" s="1102"/>
      <c r="LHI106" s="1102"/>
      <c r="LHJ106" s="1102"/>
      <c r="LHK106" s="1102"/>
      <c r="LHL106" s="1102"/>
      <c r="LHM106" s="1102"/>
      <c r="LHN106" s="1102"/>
      <c r="LHO106" s="1102"/>
      <c r="LHP106" s="1102"/>
      <c r="LHQ106" s="1102"/>
      <c r="LHR106" s="1102"/>
      <c r="LHS106" s="1102"/>
      <c r="LHT106" s="1102"/>
      <c r="LHU106" s="1102"/>
      <c r="LHV106" s="1102"/>
      <c r="LHW106" s="1102"/>
      <c r="LHX106" s="1102"/>
      <c r="LHY106" s="1102"/>
      <c r="LHZ106" s="1102"/>
      <c r="LIA106" s="1102"/>
      <c r="LIB106" s="1102"/>
      <c r="LIC106" s="1102"/>
      <c r="LID106" s="1102"/>
      <c r="LIE106" s="1102"/>
      <c r="LIF106" s="1102"/>
      <c r="LIG106" s="1102"/>
      <c r="LIH106" s="1102"/>
      <c r="LII106" s="1102"/>
      <c r="LIJ106" s="1102"/>
      <c r="LIK106" s="1102"/>
      <c r="LIL106" s="1102"/>
      <c r="LIM106" s="1102"/>
      <c r="LIN106" s="1102"/>
      <c r="LIO106" s="1102"/>
      <c r="LIP106" s="1102"/>
      <c r="LIQ106" s="1102"/>
      <c r="LIR106" s="1102"/>
      <c r="LIS106" s="1102"/>
      <c r="LIT106" s="1102"/>
      <c r="LIU106" s="1102"/>
      <c r="LIV106" s="1102"/>
      <c r="LIW106" s="1102"/>
      <c r="LIX106" s="1102"/>
      <c r="LIY106" s="1102"/>
      <c r="LIZ106" s="1102"/>
      <c r="LJA106" s="1102"/>
      <c r="LJB106" s="1102"/>
      <c r="LJC106" s="1102"/>
      <c r="LJD106" s="1102"/>
      <c r="LJE106" s="1102"/>
      <c r="LJF106" s="1102"/>
      <c r="LJG106" s="1102"/>
      <c r="LJH106" s="1102"/>
      <c r="LJI106" s="1102"/>
      <c r="LJJ106" s="1102"/>
      <c r="LJK106" s="1102"/>
      <c r="LJL106" s="1102"/>
      <c r="LJM106" s="1102"/>
      <c r="LJN106" s="1102"/>
      <c r="LJO106" s="1102"/>
      <c r="LJP106" s="1102"/>
      <c r="LJQ106" s="1102"/>
      <c r="LJR106" s="1102"/>
      <c r="LJS106" s="1102"/>
      <c r="LJT106" s="1102"/>
      <c r="LJU106" s="1102"/>
      <c r="LJV106" s="1102"/>
      <c r="LJW106" s="1102"/>
      <c r="LJX106" s="1102"/>
      <c r="LJY106" s="1102"/>
      <c r="LJZ106" s="1102"/>
      <c r="LKA106" s="1102"/>
      <c r="LKB106" s="1102"/>
      <c r="LKC106" s="1102"/>
      <c r="LKD106" s="1102"/>
      <c r="LKE106" s="1102"/>
      <c r="LKF106" s="1102"/>
      <c r="LKG106" s="1102"/>
      <c r="LKH106" s="1102"/>
      <c r="LKI106" s="1102"/>
      <c r="LKJ106" s="1102"/>
      <c r="LKK106" s="1102"/>
      <c r="LKL106" s="1102"/>
      <c r="LKM106" s="1102"/>
      <c r="LKN106" s="1102"/>
      <c r="LKO106" s="1102"/>
      <c r="LKP106" s="1102"/>
      <c r="LKQ106" s="1102"/>
      <c r="LKR106" s="1102"/>
      <c r="LKS106" s="1102"/>
      <c r="LKT106" s="1102"/>
      <c r="LKU106" s="1102"/>
      <c r="LKV106" s="1102"/>
      <c r="LKW106" s="1102"/>
      <c r="LKX106" s="1102"/>
      <c r="LKY106" s="1102"/>
      <c r="LKZ106" s="1102"/>
      <c r="LLA106" s="1102"/>
      <c r="LLB106" s="1102"/>
      <c r="LLC106" s="1102"/>
      <c r="LLD106" s="1102"/>
      <c r="LLE106" s="1102"/>
      <c r="LLF106" s="1102"/>
      <c r="LLG106" s="1102"/>
      <c r="LLH106" s="1102"/>
      <c r="LLI106" s="1102"/>
      <c r="LLJ106" s="1102"/>
      <c r="LLK106" s="1102"/>
      <c r="LLL106" s="1102"/>
      <c r="LLM106" s="1102"/>
      <c r="LLN106" s="1102"/>
      <c r="LLO106" s="1102"/>
      <c r="LLP106" s="1102"/>
      <c r="LLQ106" s="1102"/>
      <c r="LLR106" s="1102"/>
      <c r="LLS106" s="1102"/>
      <c r="LLT106" s="1102"/>
      <c r="LLU106" s="1102"/>
      <c r="LLV106" s="1102"/>
      <c r="LLW106" s="1102"/>
      <c r="LLX106" s="1102"/>
      <c r="LLY106" s="1102"/>
      <c r="LLZ106" s="1102"/>
      <c r="LMA106" s="1102"/>
      <c r="LMB106" s="1102"/>
      <c r="LMC106" s="1102"/>
      <c r="LMD106" s="1102"/>
      <c r="LME106" s="1102"/>
      <c r="LMF106" s="1102"/>
      <c r="LMG106" s="1102"/>
      <c r="LMH106" s="1102"/>
      <c r="LMI106" s="1102"/>
      <c r="LMJ106" s="1102"/>
      <c r="LMK106" s="1102"/>
      <c r="LML106" s="1102"/>
      <c r="LMM106" s="1102"/>
      <c r="LMN106" s="1102"/>
      <c r="LMO106" s="1102"/>
      <c r="LMP106" s="1102"/>
      <c r="LMQ106" s="1102"/>
      <c r="LMR106" s="1102"/>
      <c r="LMS106" s="1102"/>
      <c r="LMT106" s="1102"/>
      <c r="LMU106" s="1102"/>
      <c r="LMV106" s="1102"/>
      <c r="LMW106" s="1102"/>
      <c r="LMX106" s="1102"/>
      <c r="LMY106" s="1102"/>
      <c r="LMZ106" s="1102"/>
      <c r="LNA106" s="1102"/>
      <c r="LNB106" s="1102"/>
      <c r="LNC106" s="1102"/>
      <c r="LND106" s="1102"/>
      <c r="LNE106" s="1102"/>
      <c r="LNF106" s="1102"/>
      <c r="LNG106" s="1102"/>
      <c r="LNH106" s="1102"/>
      <c r="LNI106" s="1102"/>
      <c r="LNJ106" s="1102"/>
      <c r="LNK106" s="1102"/>
      <c r="LNL106" s="1102"/>
      <c r="LNM106" s="1102"/>
      <c r="LNN106" s="1102"/>
      <c r="LNO106" s="1102"/>
      <c r="LNP106" s="1102"/>
      <c r="LNQ106" s="1102"/>
      <c r="LNR106" s="1102"/>
      <c r="LNS106" s="1102"/>
      <c r="LNT106" s="1102"/>
      <c r="LNU106" s="1102"/>
      <c r="LNV106" s="1102"/>
      <c r="LNW106" s="1102"/>
      <c r="LNX106" s="1102"/>
      <c r="LNY106" s="1102"/>
      <c r="LNZ106" s="1102"/>
      <c r="LOA106" s="1102"/>
      <c r="LOB106" s="1102"/>
      <c r="LOC106" s="1102"/>
      <c r="LOD106" s="1102"/>
      <c r="LOE106" s="1102"/>
      <c r="LOF106" s="1102"/>
      <c r="LOG106" s="1102"/>
      <c r="LOH106" s="1102"/>
      <c r="LOI106" s="1102"/>
      <c r="LOJ106" s="1102"/>
      <c r="LOK106" s="1102"/>
      <c r="LOL106" s="1102"/>
      <c r="LOM106" s="1102"/>
      <c r="LON106" s="1102"/>
      <c r="LOO106" s="1102"/>
      <c r="LOP106" s="1102"/>
      <c r="LOQ106" s="1102"/>
      <c r="LOR106" s="1102"/>
      <c r="LOS106" s="1102"/>
      <c r="LOT106" s="1102"/>
      <c r="LOU106" s="1102"/>
      <c r="LOV106" s="1102"/>
      <c r="LOW106" s="1102"/>
      <c r="LOX106" s="1102"/>
      <c r="LOY106" s="1102"/>
      <c r="LOZ106" s="1102"/>
      <c r="LPA106" s="1102"/>
      <c r="LPB106" s="1102"/>
      <c r="LPC106" s="1102"/>
      <c r="LPD106" s="1102"/>
      <c r="LPE106" s="1102"/>
      <c r="LPF106" s="1102"/>
      <c r="LPG106" s="1102"/>
      <c r="LPH106" s="1102"/>
      <c r="LPI106" s="1102"/>
      <c r="LPJ106" s="1102"/>
      <c r="LPK106" s="1102"/>
      <c r="LPL106" s="1102"/>
      <c r="LPM106" s="1102"/>
      <c r="LPN106" s="1102"/>
      <c r="LPO106" s="1102"/>
      <c r="LPP106" s="1102"/>
      <c r="LPQ106" s="1102"/>
      <c r="LPR106" s="1102"/>
      <c r="LPS106" s="1102"/>
      <c r="LPT106" s="1102"/>
      <c r="LPU106" s="1102"/>
      <c r="LPV106" s="1102"/>
      <c r="LPW106" s="1102"/>
      <c r="LPX106" s="1102"/>
      <c r="LPY106" s="1102"/>
      <c r="LPZ106" s="1102"/>
      <c r="LQA106" s="1102"/>
      <c r="LQB106" s="1102"/>
      <c r="LQC106" s="1102"/>
      <c r="LQD106" s="1102"/>
      <c r="LQE106" s="1102"/>
      <c r="LQF106" s="1102"/>
      <c r="LQG106" s="1102"/>
      <c r="LQH106" s="1102"/>
      <c r="LQI106" s="1102"/>
      <c r="LQJ106" s="1102"/>
      <c r="LQK106" s="1102"/>
      <c r="LQL106" s="1102"/>
      <c r="LQM106" s="1102"/>
      <c r="LQN106" s="1102"/>
      <c r="LQO106" s="1102"/>
      <c r="LQP106" s="1102"/>
      <c r="LQQ106" s="1102"/>
      <c r="LQR106" s="1102"/>
      <c r="LQS106" s="1102"/>
      <c r="LQT106" s="1102"/>
      <c r="LQU106" s="1102"/>
      <c r="LQV106" s="1102"/>
      <c r="LQW106" s="1102"/>
      <c r="LQX106" s="1102"/>
      <c r="LQY106" s="1102"/>
      <c r="LQZ106" s="1102"/>
      <c r="LRA106" s="1102"/>
      <c r="LRB106" s="1102"/>
      <c r="LRC106" s="1102"/>
      <c r="LRD106" s="1102"/>
      <c r="LRE106" s="1102"/>
      <c r="LRF106" s="1102"/>
      <c r="LRG106" s="1102"/>
      <c r="LRH106" s="1102"/>
      <c r="LRI106" s="1102"/>
      <c r="LRJ106" s="1102"/>
      <c r="LRK106" s="1102"/>
      <c r="LRL106" s="1102"/>
      <c r="LRM106" s="1102"/>
      <c r="LRN106" s="1102"/>
      <c r="LRO106" s="1102"/>
      <c r="LRP106" s="1102"/>
      <c r="LRQ106" s="1102"/>
      <c r="LRR106" s="1102"/>
      <c r="LRS106" s="1102"/>
      <c r="LRT106" s="1102"/>
      <c r="LRU106" s="1102"/>
      <c r="LRV106" s="1102"/>
      <c r="LRW106" s="1102"/>
      <c r="LRX106" s="1102"/>
      <c r="LRY106" s="1102"/>
      <c r="LRZ106" s="1102"/>
      <c r="LSA106" s="1102"/>
      <c r="LSB106" s="1102"/>
      <c r="LSC106" s="1102"/>
      <c r="LSD106" s="1102"/>
      <c r="LSE106" s="1102"/>
      <c r="LSF106" s="1102"/>
      <c r="LSG106" s="1102"/>
      <c r="LSH106" s="1102"/>
      <c r="LSI106" s="1102"/>
      <c r="LSJ106" s="1102"/>
      <c r="LSK106" s="1102"/>
      <c r="LSL106" s="1102"/>
      <c r="LSM106" s="1102"/>
      <c r="LSN106" s="1102"/>
      <c r="LSO106" s="1102"/>
      <c r="LSP106" s="1102"/>
      <c r="LSQ106" s="1102"/>
      <c r="LSR106" s="1102"/>
      <c r="LSS106" s="1102"/>
      <c r="LST106" s="1102"/>
      <c r="LSU106" s="1102"/>
      <c r="LSV106" s="1102"/>
      <c r="LSW106" s="1102"/>
      <c r="LSX106" s="1102"/>
      <c r="LSY106" s="1102"/>
      <c r="LSZ106" s="1102"/>
      <c r="LTA106" s="1102"/>
      <c r="LTB106" s="1102"/>
      <c r="LTC106" s="1102"/>
      <c r="LTD106" s="1102"/>
      <c r="LTE106" s="1102"/>
      <c r="LTF106" s="1102"/>
      <c r="LTG106" s="1102"/>
      <c r="LTH106" s="1102"/>
      <c r="LTI106" s="1102"/>
      <c r="LTJ106" s="1102"/>
      <c r="LTK106" s="1102"/>
      <c r="LTL106" s="1102"/>
      <c r="LTM106" s="1102"/>
      <c r="LTN106" s="1102"/>
      <c r="LTO106" s="1102"/>
      <c r="LTP106" s="1102"/>
      <c r="LTQ106" s="1102"/>
      <c r="LTR106" s="1102"/>
      <c r="LTS106" s="1102"/>
      <c r="LTT106" s="1102"/>
      <c r="LTU106" s="1102"/>
      <c r="LTV106" s="1102"/>
      <c r="LTW106" s="1102"/>
      <c r="LTX106" s="1102"/>
      <c r="LTY106" s="1102"/>
      <c r="LTZ106" s="1102"/>
      <c r="LUA106" s="1102"/>
      <c r="LUB106" s="1102"/>
      <c r="LUC106" s="1102"/>
      <c r="LUD106" s="1102"/>
      <c r="LUE106" s="1102"/>
      <c r="LUF106" s="1102"/>
      <c r="LUG106" s="1102"/>
      <c r="LUH106" s="1102"/>
      <c r="LUI106" s="1102"/>
      <c r="LUJ106" s="1102"/>
      <c r="LUK106" s="1102"/>
      <c r="LUL106" s="1102"/>
      <c r="LUM106" s="1102"/>
      <c r="LUN106" s="1102"/>
      <c r="LUO106" s="1102"/>
      <c r="LUP106" s="1102"/>
      <c r="LUQ106" s="1102"/>
      <c r="LUR106" s="1102"/>
      <c r="LUS106" s="1102"/>
      <c r="LUT106" s="1102"/>
      <c r="LUU106" s="1102"/>
      <c r="LUV106" s="1102"/>
      <c r="LUW106" s="1102"/>
      <c r="LUX106" s="1102"/>
      <c r="LUY106" s="1102"/>
      <c r="LUZ106" s="1102"/>
      <c r="LVA106" s="1102"/>
      <c r="LVB106" s="1102"/>
      <c r="LVC106" s="1102"/>
      <c r="LVD106" s="1102"/>
      <c r="LVE106" s="1102"/>
      <c r="LVF106" s="1102"/>
      <c r="LVG106" s="1102"/>
      <c r="LVH106" s="1102"/>
      <c r="LVI106" s="1102"/>
      <c r="LVJ106" s="1102"/>
      <c r="LVK106" s="1102"/>
      <c r="LVL106" s="1102"/>
      <c r="LVM106" s="1102"/>
      <c r="LVN106" s="1102"/>
      <c r="LVO106" s="1102"/>
      <c r="LVP106" s="1102"/>
      <c r="LVQ106" s="1102"/>
      <c r="LVR106" s="1102"/>
      <c r="LVS106" s="1102"/>
      <c r="LVT106" s="1102"/>
      <c r="LVU106" s="1102"/>
      <c r="LVV106" s="1102"/>
      <c r="LVW106" s="1102"/>
      <c r="LVX106" s="1102"/>
      <c r="LVY106" s="1102"/>
      <c r="LVZ106" s="1102"/>
      <c r="LWA106" s="1102"/>
      <c r="LWB106" s="1102"/>
      <c r="LWC106" s="1102"/>
      <c r="LWD106" s="1102"/>
      <c r="LWE106" s="1102"/>
      <c r="LWF106" s="1102"/>
      <c r="LWG106" s="1102"/>
      <c r="LWH106" s="1102"/>
      <c r="LWI106" s="1102"/>
      <c r="LWJ106" s="1102"/>
      <c r="LWK106" s="1102"/>
      <c r="LWL106" s="1102"/>
      <c r="LWM106" s="1102"/>
      <c r="LWN106" s="1102"/>
      <c r="LWO106" s="1102"/>
      <c r="LWP106" s="1102"/>
      <c r="LWQ106" s="1102"/>
      <c r="LWR106" s="1102"/>
      <c r="LWS106" s="1102"/>
      <c r="LWT106" s="1102"/>
      <c r="LWU106" s="1102"/>
      <c r="LWV106" s="1102"/>
      <c r="LWW106" s="1102"/>
      <c r="LWX106" s="1102"/>
      <c r="LWY106" s="1102"/>
      <c r="LWZ106" s="1102"/>
      <c r="LXA106" s="1102"/>
      <c r="LXB106" s="1102"/>
      <c r="LXC106" s="1102"/>
      <c r="LXD106" s="1102"/>
      <c r="LXE106" s="1102"/>
      <c r="LXF106" s="1102"/>
      <c r="LXG106" s="1102"/>
      <c r="LXH106" s="1102"/>
      <c r="LXI106" s="1102"/>
      <c r="LXJ106" s="1102"/>
      <c r="LXK106" s="1102"/>
      <c r="LXL106" s="1102"/>
      <c r="LXM106" s="1102"/>
      <c r="LXN106" s="1102"/>
      <c r="LXO106" s="1102"/>
      <c r="LXP106" s="1102"/>
      <c r="LXQ106" s="1102"/>
      <c r="LXR106" s="1102"/>
      <c r="LXS106" s="1102"/>
      <c r="LXT106" s="1102"/>
      <c r="LXU106" s="1102"/>
      <c r="LXV106" s="1102"/>
      <c r="LXW106" s="1102"/>
      <c r="LXX106" s="1102"/>
      <c r="LXY106" s="1102"/>
      <c r="LXZ106" s="1102"/>
      <c r="LYA106" s="1102"/>
      <c r="LYB106" s="1102"/>
      <c r="LYC106" s="1102"/>
      <c r="LYD106" s="1102"/>
      <c r="LYE106" s="1102"/>
      <c r="LYF106" s="1102"/>
      <c r="LYG106" s="1102"/>
      <c r="LYH106" s="1102"/>
      <c r="LYI106" s="1102"/>
      <c r="LYJ106" s="1102"/>
      <c r="LYK106" s="1102"/>
      <c r="LYL106" s="1102"/>
      <c r="LYM106" s="1102"/>
      <c r="LYN106" s="1102"/>
      <c r="LYO106" s="1102"/>
      <c r="LYP106" s="1102"/>
      <c r="LYQ106" s="1102"/>
      <c r="LYR106" s="1102"/>
      <c r="LYS106" s="1102"/>
      <c r="LYT106" s="1102"/>
      <c r="LYU106" s="1102"/>
      <c r="LYV106" s="1102"/>
      <c r="LYW106" s="1102"/>
      <c r="LYX106" s="1102"/>
      <c r="LYY106" s="1102"/>
      <c r="LYZ106" s="1102"/>
      <c r="LZA106" s="1102"/>
      <c r="LZB106" s="1102"/>
      <c r="LZC106" s="1102"/>
      <c r="LZD106" s="1102"/>
      <c r="LZE106" s="1102"/>
      <c r="LZF106" s="1102"/>
      <c r="LZG106" s="1102"/>
      <c r="LZH106" s="1102"/>
      <c r="LZI106" s="1102"/>
      <c r="LZJ106" s="1102"/>
      <c r="LZK106" s="1102"/>
      <c r="LZL106" s="1102"/>
      <c r="LZM106" s="1102"/>
      <c r="LZN106" s="1102"/>
      <c r="LZO106" s="1102"/>
      <c r="LZP106" s="1102"/>
      <c r="LZQ106" s="1102"/>
      <c r="LZR106" s="1102"/>
      <c r="LZS106" s="1102"/>
      <c r="LZT106" s="1102"/>
      <c r="LZU106" s="1102"/>
      <c r="LZV106" s="1102"/>
      <c r="LZW106" s="1102"/>
      <c r="LZX106" s="1102"/>
      <c r="LZY106" s="1102"/>
      <c r="LZZ106" s="1102"/>
      <c r="MAA106" s="1102"/>
      <c r="MAB106" s="1102"/>
      <c r="MAC106" s="1102"/>
      <c r="MAD106" s="1102"/>
      <c r="MAE106" s="1102"/>
      <c r="MAF106" s="1102"/>
      <c r="MAG106" s="1102"/>
      <c r="MAH106" s="1102"/>
      <c r="MAI106" s="1102"/>
      <c r="MAJ106" s="1102"/>
      <c r="MAK106" s="1102"/>
      <c r="MAL106" s="1102"/>
      <c r="MAM106" s="1102"/>
      <c r="MAN106" s="1102"/>
      <c r="MAO106" s="1102"/>
      <c r="MAP106" s="1102"/>
      <c r="MAQ106" s="1102"/>
      <c r="MAR106" s="1102"/>
      <c r="MAS106" s="1102"/>
      <c r="MAT106" s="1102"/>
      <c r="MAU106" s="1102"/>
      <c r="MAV106" s="1102"/>
      <c r="MAW106" s="1102"/>
      <c r="MAX106" s="1102"/>
      <c r="MAY106" s="1102"/>
      <c r="MAZ106" s="1102"/>
      <c r="MBA106" s="1102"/>
      <c r="MBB106" s="1102"/>
      <c r="MBC106" s="1102"/>
      <c r="MBD106" s="1102"/>
      <c r="MBE106" s="1102"/>
      <c r="MBF106" s="1102"/>
      <c r="MBG106" s="1102"/>
      <c r="MBH106" s="1102"/>
      <c r="MBI106" s="1102"/>
      <c r="MBJ106" s="1102"/>
      <c r="MBK106" s="1102"/>
      <c r="MBL106" s="1102"/>
      <c r="MBM106" s="1102"/>
      <c r="MBN106" s="1102"/>
      <c r="MBO106" s="1102"/>
      <c r="MBP106" s="1102"/>
      <c r="MBQ106" s="1102"/>
      <c r="MBR106" s="1102"/>
      <c r="MBS106" s="1102"/>
      <c r="MBT106" s="1102"/>
      <c r="MBU106" s="1102"/>
      <c r="MBV106" s="1102"/>
      <c r="MBW106" s="1102"/>
      <c r="MBX106" s="1102"/>
      <c r="MBY106" s="1102"/>
      <c r="MBZ106" s="1102"/>
      <c r="MCA106" s="1102"/>
      <c r="MCB106" s="1102"/>
      <c r="MCC106" s="1102"/>
      <c r="MCD106" s="1102"/>
      <c r="MCE106" s="1102"/>
      <c r="MCF106" s="1102"/>
      <c r="MCG106" s="1102"/>
      <c r="MCH106" s="1102"/>
      <c r="MCI106" s="1102"/>
      <c r="MCJ106" s="1102"/>
      <c r="MCK106" s="1102"/>
      <c r="MCL106" s="1102"/>
      <c r="MCM106" s="1102"/>
      <c r="MCN106" s="1102"/>
      <c r="MCO106" s="1102"/>
      <c r="MCP106" s="1102"/>
      <c r="MCQ106" s="1102"/>
      <c r="MCR106" s="1102"/>
      <c r="MCS106" s="1102"/>
      <c r="MCT106" s="1102"/>
      <c r="MCU106" s="1102"/>
      <c r="MCV106" s="1102"/>
      <c r="MCW106" s="1102"/>
      <c r="MCX106" s="1102"/>
      <c r="MCY106" s="1102"/>
      <c r="MCZ106" s="1102"/>
      <c r="MDA106" s="1102"/>
      <c r="MDB106" s="1102"/>
      <c r="MDC106" s="1102"/>
      <c r="MDD106" s="1102"/>
      <c r="MDE106" s="1102"/>
      <c r="MDF106" s="1102"/>
      <c r="MDG106" s="1102"/>
      <c r="MDH106" s="1102"/>
      <c r="MDI106" s="1102"/>
      <c r="MDJ106" s="1102"/>
      <c r="MDK106" s="1102"/>
      <c r="MDL106" s="1102"/>
      <c r="MDM106" s="1102"/>
      <c r="MDN106" s="1102"/>
      <c r="MDO106" s="1102"/>
      <c r="MDP106" s="1102"/>
      <c r="MDQ106" s="1102"/>
      <c r="MDR106" s="1102"/>
      <c r="MDS106" s="1102"/>
      <c r="MDT106" s="1102"/>
      <c r="MDU106" s="1102"/>
      <c r="MDV106" s="1102"/>
      <c r="MDW106" s="1102"/>
      <c r="MDX106" s="1102"/>
      <c r="MDY106" s="1102"/>
      <c r="MDZ106" s="1102"/>
      <c r="MEA106" s="1102"/>
      <c r="MEB106" s="1102"/>
      <c r="MEC106" s="1102"/>
      <c r="MED106" s="1102"/>
      <c r="MEE106" s="1102"/>
      <c r="MEF106" s="1102"/>
      <c r="MEG106" s="1102"/>
      <c r="MEH106" s="1102"/>
      <c r="MEI106" s="1102"/>
      <c r="MEJ106" s="1102"/>
      <c r="MEK106" s="1102"/>
      <c r="MEL106" s="1102"/>
      <c r="MEM106" s="1102"/>
      <c r="MEN106" s="1102"/>
      <c r="MEO106" s="1102"/>
      <c r="MEP106" s="1102"/>
      <c r="MEQ106" s="1102"/>
      <c r="MER106" s="1102"/>
      <c r="MES106" s="1102"/>
      <c r="MET106" s="1102"/>
      <c r="MEU106" s="1102"/>
      <c r="MEV106" s="1102"/>
      <c r="MEW106" s="1102"/>
      <c r="MEX106" s="1102"/>
      <c r="MEY106" s="1102"/>
      <c r="MEZ106" s="1102"/>
      <c r="MFA106" s="1102"/>
      <c r="MFB106" s="1102"/>
      <c r="MFC106" s="1102"/>
      <c r="MFD106" s="1102"/>
      <c r="MFE106" s="1102"/>
      <c r="MFF106" s="1102"/>
      <c r="MFG106" s="1102"/>
      <c r="MFH106" s="1102"/>
      <c r="MFI106" s="1102"/>
      <c r="MFJ106" s="1102"/>
      <c r="MFK106" s="1102"/>
      <c r="MFL106" s="1102"/>
      <c r="MFM106" s="1102"/>
      <c r="MFN106" s="1102"/>
      <c r="MFO106" s="1102"/>
      <c r="MFP106" s="1102"/>
      <c r="MFQ106" s="1102"/>
      <c r="MFR106" s="1102"/>
      <c r="MFS106" s="1102"/>
      <c r="MFT106" s="1102"/>
      <c r="MFU106" s="1102"/>
      <c r="MFV106" s="1102"/>
      <c r="MFW106" s="1102"/>
      <c r="MFX106" s="1102"/>
      <c r="MFY106" s="1102"/>
      <c r="MFZ106" s="1102"/>
      <c r="MGA106" s="1102"/>
      <c r="MGB106" s="1102"/>
      <c r="MGC106" s="1102"/>
      <c r="MGD106" s="1102"/>
      <c r="MGE106" s="1102"/>
      <c r="MGF106" s="1102"/>
      <c r="MGG106" s="1102"/>
      <c r="MGH106" s="1102"/>
      <c r="MGI106" s="1102"/>
      <c r="MGJ106" s="1102"/>
      <c r="MGK106" s="1102"/>
      <c r="MGL106" s="1102"/>
      <c r="MGM106" s="1102"/>
      <c r="MGN106" s="1102"/>
      <c r="MGO106" s="1102"/>
      <c r="MGP106" s="1102"/>
      <c r="MGQ106" s="1102"/>
      <c r="MGR106" s="1102"/>
      <c r="MGS106" s="1102"/>
      <c r="MGT106" s="1102"/>
      <c r="MGU106" s="1102"/>
      <c r="MGV106" s="1102"/>
      <c r="MGW106" s="1102"/>
      <c r="MGX106" s="1102"/>
      <c r="MGY106" s="1102"/>
      <c r="MGZ106" s="1102"/>
      <c r="MHA106" s="1102"/>
      <c r="MHB106" s="1102"/>
      <c r="MHC106" s="1102"/>
      <c r="MHD106" s="1102"/>
      <c r="MHE106" s="1102"/>
      <c r="MHF106" s="1102"/>
      <c r="MHG106" s="1102"/>
      <c r="MHH106" s="1102"/>
      <c r="MHI106" s="1102"/>
      <c r="MHJ106" s="1102"/>
      <c r="MHK106" s="1102"/>
      <c r="MHL106" s="1102"/>
      <c r="MHM106" s="1102"/>
      <c r="MHN106" s="1102"/>
      <c r="MHO106" s="1102"/>
      <c r="MHP106" s="1102"/>
      <c r="MHQ106" s="1102"/>
      <c r="MHR106" s="1102"/>
      <c r="MHS106" s="1102"/>
      <c r="MHT106" s="1102"/>
      <c r="MHU106" s="1102"/>
      <c r="MHV106" s="1102"/>
      <c r="MHW106" s="1102"/>
      <c r="MHX106" s="1102"/>
      <c r="MHY106" s="1102"/>
      <c r="MHZ106" s="1102"/>
      <c r="MIA106" s="1102"/>
      <c r="MIB106" s="1102"/>
      <c r="MIC106" s="1102"/>
      <c r="MID106" s="1102"/>
      <c r="MIE106" s="1102"/>
      <c r="MIF106" s="1102"/>
      <c r="MIG106" s="1102"/>
      <c r="MIH106" s="1102"/>
      <c r="MII106" s="1102"/>
      <c r="MIJ106" s="1102"/>
      <c r="MIK106" s="1102"/>
      <c r="MIL106" s="1102"/>
      <c r="MIM106" s="1102"/>
      <c r="MIN106" s="1102"/>
      <c r="MIO106" s="1102"/>
      <c r="MIP106" s="1102"/>
      <c r="MIQ106" s="1102"/>
      <c r="MIR106" s="1102"/>
      <c r="MIS106" s="1102"/>
      <c r="MIT106" s="1102"/>
      <c r="MIU106" s="1102"/>
      <c r="MIV106" s="1102"/>
      <c r="MIW106" s="1102"/>
      <c r="MIX106" s="1102"/>
      <c r="MIY106" s="1102"/>
      <c r="MIZ106" s="1102"/>
      <c r="MJA106" s="1102"/>
      <c r="MJB106" s="1102"/>
      <c r="MJC106" s="1102"/>
      <c r="MJD106" s="1102"/>
      <c r="MJE106" s="1102"/>
      <c r="MJF106" s="1102"/>
      <c r="MJG106" s="1102"/>
      <c r="MJH106" s="1102"/>
      <c r="MJI106" s="1102"/>
      <c r="MJJ106" s="1102"/>
      <c r="MJK106" s="1102"/>
      <c r="MJL106" s="1102"/>
      <c r="MJM106" s="1102"/>
      <c r="MJN106" s="1102"/>
      <c r="MJO106" s="1102"/>
      <c r="MJP106" s="1102"/>
      <c r="MJQ106" s="1102"/>
      <c r="MJR106" s="1102"/>
      <c r="MJS106" s="1102"/>
      <c r="MJT106" s="1102"/>
      <c r="MJU106" s="1102"/>
      <c r="MJV106" s="1102"/>
      <c r="MJW106" s="1102"/>
      <c r="MJX106" s="1102"/>
      <c r="MJY106" s="1102"/>
      <c r="MJZ106" s="1102"/>
      <c r="MKA106" s="1102"/>
      <c r="MKB106" s="1102"/>
      <c r="MKC106" s="1102"/>
      <c r="MKD106" s="1102"/>
      <c r="MKE106" s="1102"/>
      <c r="MKF106" s="1102"/>
      <c r="MKG106" s="1102"/>
      <c r="MKH106" s="1102"/>
      <c r="MKI106" s="1102"/>
      <c r="MKJ106" s="1102"/>
      <c r="MKK106" s="1102"/>
      <c r="MKL106" s="1102"/>
      <c r="MKM106" s="1102"/>
      <c r="MKN106" s="1102"/>
      <c r="MKO106" s="1102"/>
      <c r="MKP106" s="1102"/>
      <c r="MKQ106" s="1102"/>
      <c r="MKR106" s="1102"/>
      <c r="MKS106" s="1102"/>
      <c r="MKT106" s="1102"/>
      <c r="MKU106" s="1102"/>
      <c r="MKV106" s="1102"/>
      <c r="MKW106" s="1102"/>
      <c r="MKX106" s="1102"/>
      <c r="MKY106" s="1102"/>
      <c r="MKZ106" s="1102"/>
      <c r="MLA106" s="1102"/>
      <c r="MLB106" s="1102"/>
      <c r="MLC106" s="1102"/>
      <c r="MLD106" s="1102"/>
      <c r="MLE106" s="1102"/>
      <c r="MLF106" s="1102"/>
      <c r="MLG106" s="1102"/>
      <c r="MLH106" s="1102"/>
      <c r="MLI106" s="1102"/>
      <c r="MLJ106" s="1102"/>
      <c r="MLK106" s="1102"/>
      <c r="MLL106" s="1102"/>
      <c r="MLM106" s="1102"/>
      <c r="MLN106" s="1102"/>
      <c r="MLO106" s="1102"/>
      <c r="MLP106" s="1102"/>
      <c r="MLQ106" s="1102"/>
      <c r="MLR106" s="1102"/>
      <c r="MLS106" s="1102"/>
      <c r="MLT106" s="1102"/>
      <c r="MLU106" s="1102"/>
      <c r="MLV106" s="1102"/>
      <c r="MLW106" s="1102"/>
      <c r="MLX106" s="1102"/>
      <c r="MLY106" s="1102"/>
      <c r="MLZ106" s="1102"/>
      <c r="MMA106" s="1102"/>
      <c r="MMB106" s="1102"/>
      <c r="MMC106" s="1102"/>
      <c r="MMD106" s="1102"/>
      <c r="MME106" s="1102"/>
      <c r="MMF106" s="1102"/>
      <c r="MMG106" s="1102"/>
      <c r="MMH106" s="1102"/>
      <c r="MMI106" s="1102"/>
      <c r="MMJ106" s="1102"/>
      <c r="MMK106" s="1102"/>
      <c r="MML106" s="1102"/>
      <c r="MMM106" s="1102"/>
      <c r="MMN106" s="1102"/>
      <c r="MMO106" s="1102"/>
      <c r="MMP106" s="1102"/>
      <c r="MMQ106" s="1102"/>
      <c r="MMR106" s="1102"/>
      <c r="MMS106" s="1102"/>
      <c r="MMT106" s="1102"/>
      <c r="MMU106" s="1102"/>
      <c r="MMV106" s="1102"/>
      <c r="MMW106" s="1102"/>
      <c r="MMX106" s="1102"/>
      <c r="MMY106" s="1102"/>
      <c r="MMZ106" s="1102"/>
      <c r="MNA106" s="1102"/>
      <c r="MNB106" s="1102"/>
      <c r="MNC106" s="1102"/>
      <c r="MND106" s="1102"/>
      <c r="MNE106" s="1102"/>
      <c r="MNF106" s="1102"/>
      <c r="MNG106" s="1102"/>
      <c r="MNH106" s="1102"/>
      <c r="MNI106" s="1102"/>
      <c r="MNJ106" s="1102"/>
      <c r="MNK106" s="1102"/>
      <c r="MNL106" s="1102"/>
      <c r="MNM106" s="1102"/>
      <c r="MNN106" s="1102"/>
      <c r="MNO106" s="1102"/>
      <c r="MNP106" s="1102"/>
      <c r="MNQ106" s="1102"/>
      <c r="MNR106" s="1102"/>
      <c r="MNS106" s="1102"/>
      <c r="MNT106" s="1102"/>
      <c r="MNU106" s="1102"/>
      <c r="MNV106" s="1102"/>
      <c r="MNW106" s="1102"/>
      <c r="MNX106" s="1102"/>
      <c r="MNY106" s="1102"/>
      <c r="MNZ106" s="1102"/>
      <c r="MOA106" s="1102"/>
      <c r="MOB106" s="1102"/>
      <c r="MOC106" s="1102"/>
      <c r="MOD106" s="1102"/>
      <c r="MOE106" s="1102"/>
      <c r="MOF106" s="1102"/>
      <c r="MOG106" s="1102"/>
      <c r="MOH106" s="1102"/>
      <c r="MOI106" s="1102"/>
      <c r="MOJ106" s="1102"/>
      <c r="MOK106" s="1102"/>
      <c r="MOL106" s="1102"/>
      <c r="MOM106" s="1102"/>
      <c r="MON106" s="1102"/>
      <c r="MOO106" s="1102"/>
      <c r="MOP106" s="1102"/>
      <c r="MOQ106" s="1102"/>
      <c r="MOR106" s="1102"/>
      <c r="MOS106" s="1102"/>
      <c r="MOT106" s="1102"/>
      <c r="MOU106" s="1102"/>
      <c r="MOV106" s="1102"/>
      <c r="MOW106" s="1102"/>
      <c r="MOX106" s="1102"/>
      <c r="MOY106" s="1102"/>
      <c r="MOZ106" s="1102"/>
      <c r="MPA106" s="1102"/>
      <c r="MPB106" s="1102"/>
      <c r="MPC106" s="1102"/>
      <c r="MPD106" s="1102"/>
      <c r="MPE106" s="1102"/>
      <c r="MPF106" s="1102"/>
      <c r="MPG106" s="1102"/>
      <c r="MPH106" s="1102"/>
      <c r="MPI106" s="1102"/>
      <c r="MPJ106" s="1102"/>
      <c r="MPK106" s="1102"/>
      <c r="MPL106" s="1102"/>
      <c r="MPM106" s="1102"/>
      <c r="MPN106" s="1102"/>
      <c r="MPO106" s="1102"/>
      <c r="MPP106" s="1102"/>
      <c r="MPQ106" s="1102"/>
      <c r="MPR106" s="1102"/>
      <c r="MPS106" s="1102"/>
      <c r="MPT106" s="1102"/>
      <c r="MPU106" s="1102"/>
      <c r="MPV106" s="1102"/>
      <c r="MPW106" s="1102"/>
      <c r="MPX106" s="1102"/>
      <c r="MPY106" s="1102"/>
      <c r="MPZ106" s="1102"/>
      <c r="MQA106" s="1102"/>
      <c r="MQB106" s="1102"/>
      <c r="MQC106" s="1102"/>
      <c r="MQD106" s="1102"/>
      <c r="MQE106" s="1102"/>
      <c r="MQF106" s="1102"/>
      <c r="MQG106" s="1102"/>
      <c r="MQH106" s="1102"/>
      <c r="MQI106" s="1102"/>
      <c r="MQJ106" s="1102"/>
      <c r="MQK106" s="1102"/>
      <c r="MQL106" s="1102"/>
      <c r="MQM106" s="1102"/>
      <c r="MQN106" s="1102"/>
      <c r="MQO106" s="1102"/>
      <c r="MQP106" s="1102"/>
      <c r="MQQ106" s="1102"/>
      <c r="MQR106" s="1102"/>
      <c r="MQS106" s="1102"/>
      <c r="MQT106" s="1102"/>
      <c r="MQU106" s="1102"/>
      <c r="MQV106" s="1102"/>
      <c r="MQW106" s="1102"/>
      <c r="MQX106" s="1102"/>
      <c r="MQY106" s="1102"/>
      <c r="MQZ106" s="1102"/>
      <c r="MRA106" s="1102"/>
      <c r="MRB106" s="1102"/>
      <c r="MRC106" s="1102"/>
      <c r="MRD106" s="1102"/>
      <c r="MRE106" s="1102"/>
      <c r="MRF106" s="1102"/>
      <c r="MRG106" s="1102"/>
      <c r="MRH106" s="1102"/>
      <c r="MRI106" s="1102"/>
      <c r="MRJ106" s="1102"/>
      <c r="MRK106" s="1102"/>
      <c r="MRL106" s="1102"/>
      <c r="MRM106" s="1102"/>
      <c r="MRN106" s="1102"/>
      <c r="MRO106" s="1102"/>
      <c r="MRP106" s="1102"/>
      <c r="MRQ106" s="1102"/>
      <c r="MRR106" s="1102"/>
      <c r="MRS106" s="1102"/>
      <c r="MRT106" s="1102"/>
      <c r="MRU106" s="1102"/>
      <c r="MRV106" s="1102"/>
      <c r="MRW106" s="1102"/>
      <c r="MRX106" s="1102"/>
      <c r="MRY106" s="1102"/>
      <c r="MRZ106" s="1102"/>
      <c r="MSA106" s="1102"/>
      <c r="MSB106" s="1102"/>
      <c r="MSC106" s="1102"/>
      <c r="MSD106" s="1102"/>
      <c r="MSE106" s="1102"/>
      <c r="MSF106" s="1102"/>
      <c r="MSG106" s="1102"/>
      <c r="MSH106" s="1102"/>
      <c r="MSI106" s="1102"/>
      <c r="MSJ106" s="1102"/>
      <c r="MSK106" s="1102"/>
      <c r="MSL106" s="1102"/>
      <c r="MSM106" s="1102"/>
      <c r="MSN106" s="1102"/>
      <c r="MSO106" s="1102"/>
      <c r="MSP106" s="1102"/>
      <c r="MSQ106" s="1102"/>
      <c r="MSR106" s="1102"/>
      <c r="MSS106" s="1102"/>
      <c r="MST106" s="1102"/>
      <c r="MSU106" s="1102"/>
      <c r="MSV106" s="1102"/>
      <c r="MSW106" s="1102"/>
      <c r="MSX106" s="1102"/>
      <c r="MSY106" s="1102"/>
      <c r="MSZ106" s="1102"/>
      <c r="MTA106" s="1102"/>
      <c r="MTB106" s="1102"/>
      <c r="MTC106" s="1102"/>
      <c r="MTD106" s="1102"/>
      <c r="MTE106" s="1102"/>
      <c r="MTF106" s="1102"/>
      <c r="MTG106" s="1102"/>
      <c r="MTH106" s="1102"/>
      <c r="MTI106" s="1102"/>
      <c r="MTJ106" s="1102"/>
      <c r="MTK106" s="1102"/>
      <c r="MTL106" s="1102"/>
      <c r="MTM106" s="1102"/>
      <c r="MTN106" s="1102"/>
      <c r="MTO106" s="1102"/>
      <c r="MTP106" s="1102"/>
      <c r="MTQ106" s="1102"/>
      <c r="MTR106" s="1102"/>
      <c r="MTS106" s="1102"/>
      <c r="MTT106" s="1102"/>
      <c r="MTU106" s="1102"/>
      <c r="MTV106" s="1102"/>
      <c r="MTW106" s="1102"/>
      <c r="MTX106" s="1102"/>
      <c r="MTY106" s="1102"/>
      <c r="MTZ106" s="1102"/>
      <c r="MUA106" s="1102"/>
      <c r="MUB106" s="1102"/>
      <c r="MUC106" s="1102"/>
      <c r="MUD106" s="1102"/>
      <c r="MUE106" s="1102"/>
      <c r="MUF106" s="1102"/>
      <c r="MUG106" s="1102"/>
      <c r="MUH106" s="1102"/>
      <c r="MUI106" s="1102"/>
      <c r="MUJ106" s="1102"/>
      <c r="MUK106" s="1102"/>
      <c r="MUL106" s="1102"/>
      <c r="MUM106" s="1102"/>
      <c r="MUN106" s="1102"/>
      <c r="MUO106" s="1102"/>
      <c r="MUP106" s="1102"/>
      <c r="MUQ106" s="1102"/>
      <c r="MUR106" s="1102"/>
      <c r="MUS106" s="1102"/>
      <c r="MUT106" s="1102"/>
      <c r="MUU106" s="1102"/>
      <c r="MUV106" s="1102"/>
      <c r="MUW106" s="1102"/>
      <c r="MUX106" s="1102"/>
      <c r="MUY106" s="1102"/>
      <c r="MUZ106" s="1102"/>
      <c r="MVA106" s="1102"/>
      <c r="MVB106" s="1102"/>
      <c r="MVC106" s="1102"/>
      <c r="MVD106" s="1102"/>
      <c r="MVE106" s="1102"/>
      <c r="MVF106" s="1102"/>
      <c r="MVG106" s="1102"/>
      <c r="MVH106" s="1102"/>
      <c r="MVI106" s="1102"/>
      <c r="MVJ106" s="1102"/>
      <c r="MVK106" s="1102"/>
      <c r="MVL106" s="1102"/>
      <c r="MVM106" s="1102"/>
      <c r="MVN106" s="1102"/>
      <c r="MVO106" s="1102"/>
      <c r="MVP106" s="1102"/>
      <c r="MVQ106" s="1102"/>
      <c r="MVR106" s="1102"/>
      <c r="MVS106" s="1102"/>
      <c r="MVT106" s="1102"/>
      <c r="MVU106" s="1102"/>
      <c r="MVV106" s="1102"/>
      <c r="MVW106" s="1102"/>
      <c r="MVX106" s="1102"/>
      <c r="MVY106" s="1102"/>
      <c r="MVZ106" s="1102"/>
      <c r="MWA106" s="1102"/>
      <c r="MWB106" s="1102"/>
      <c r="MWC106" s="1102"/>
      <c r="MWD106" s="1102"/>
      <c r="MWE106" s="1102"/>
      <c r="MWF106" s="1102"/>
      <c r="MWG106" s="1102"/>
      <c r="MWH106" s="1102"/>
      <c r="MWI106" s="1102"/>
      <c r="MWJ106" s="1102"/>
      <c r="MWK106" s="1102"/>
      <c r="MWL106" s="1102"/>
      <c r="MWM106" s="1102"/>
      <c r="MWN106" s="1102"/>
      <c r="MWO106" s="1102"/>
      <c r="MWP106" s="1102"/>
      <c r="MWQ106" s="1102"/>
      <c r="MWR106" s="1102"/>
      <c r="MWS106" s="1102"/>
      <c r="MWT106" s="1102"/>
      <c r="MWU106" s="1102"/>
      <c r="MWV106" s="1102"/>
      <c r="MWW106" s="1102"/>
      <c r="MWX106" s="1102"/>
      <c r="MWY106" s="1102"/>
      <c r="MWZ106" s="1102"/>
      <c r="MXA106" s="1102"/>
      <c r="MXB106" s="1102"/>
      <c r="MXC106" s="1102"/>
      <c r="MXD106" s="1102"/>
      <c r="MXE106" s="1102"/>
      <c r="MXF106" s="1102"/>
      <c r="MXG106" s="1102"/>
      <c r="MXH106" s="1102"/>
      <c r="MXI106" s="1102"/>
      <c r="MXJ106" s="1102"/>
      <c r="MXK106" s="1102"/>
      <c r="MXL106" s="1102"/>
      <c r="MXM106" s="1102"/>
      <c r="MXN106" s="1102"/>
      <c r="MXO106" s="1102"/>
      <c r="MXP106" s="1102"/>
      <c r="MXQ106" s="1102"/>
      <c r="MXR106" s="1102"/>
      <c r="MXS106" s="1102"/>
      <c r="MXT106" s="1102"/>
      <c r="MXU106" s="1102"/>
      <c r="MXV106" s="1102"/>
      <c r="MXW106" s="1102"/>
      <c r="MXX106" s="1102"/>
      <c r="MXY106" s="1102"/>
      <c r="MXZ106" s="1102"/>
      <c r="MYA106" s="1102"/>
      <c r="MYB106" s="1102"/>
      <c r="MYC106" s="1102"/>
      <c r="MYD106" s="1102"/>
      <c r="MYE106" s="1102"/>
      <c r="MYF106" s="1102"/>
      <c r="MYG106" s="1102"/>
      <c r="MYH106" s="1102"/>
      <c r="MYI106" s="1102"/>
      <c r="MYJ106" s="1102"/>
      <c r="MYK106" s="1102"/>
      <c r="MYL106" s="1102"/>
      <c r="MYM106" s="1102"/>
      <c r="MYN106" s="1102"/>
      <c r="MYO106" s="1102"/>
      <c r="MYP106" s="1102"/>
      <c r="MYQ106" s="1102"/>
      <c r="MYR106" s="1102"/>
      <c r="MYS106" s="1102"/>
      <c r="MYT106" s="1102"/>
      <c r="MYU106" s="1102"/>
      <c r="MYV106" s="1102"/>
      <c r="MYW106" s="1102"/>
      <c r="MYX106" s="1102"/>
      <c r="MYY106" s="1102"/>
      <c r="MYZ106" s="1102"/>
      <c r="MZA106" s="1102"/>
      <c r="MZB106" s="1102"/>
      <c r="MZC106" s="1102"/>
      <c r="MZD106" s="1102"/>
      <c r="MZE106" s="1102"/>
      <c r="MZF106" s="1102"/>
      <c r="MZG106" s="1102"/>
      <c r="MZH106" s="1102"/>
      <c r="MZI106" s="1102"/>
      <c r="MZJ106" s="1102"/>
      <c r="MZK106" s="1102"/>
      <c r="MZL106" s="1102"/>
      <c r="MZM106" s="1102"/>
      <c r="MZN106" s="1102"/>
      <c r="MZO106" s="1102"/>
      <c r="MZP106" s="1102"/>
      <c r="MZQ106" s="1102"/>
      <c r="MZR106" s="1102"/>
      <c r="MZS106" s="1102"/>
      <c r="MZT106" s="1102"/>
      <c r="MZU106" s="1102"/>
      <c r="MZV106" s="1102"/>
      <c r="MZW106" s="1102"/>
      <c r="MZX106" s="1102"/>
      <c r="MZY106" s="1102"/>
      <c r="MZZ106" s="1102"/>
      <c r="NAA106" s="1102"/>
      <c r="NAB106" s="1102"/>
      <c r="NAC106" s="1102"/>
      <c r="NAD106" s="1102"/>
      <c r="NAE106" s="1102"/>
      <c r="NAF106" s="1102"/>
      <c r="NAG106" s="1102"/>
      <c r="NAH106" s="1102"/>
      <c r="NAI106" s="1102"/>
      <c r="NAJ106" s="1102"/>
      <c r="NAK106" s="1102"/>
      <c r="NAL106" s="1102"/>
      <c r="NAM106" s="1102"/>
      <c r="NAN106" s="1102"/>
      <c r="NAO106" s="1102"/>
      <c r="NAP106" s="1102"/>
      <c r="NAQ106" s="1102"/>
      <c r="NAR106" s="1102"/>
      <c r="NAS106" s="1102"/>
      <c r="NAT106" s="1102"/>
      <c r="NAU106" s="1102"/>
      <c r="NAV106" s="1102"/>
      <c r="NAW106" s="1102"/>
      <c r="NAX106" s="1102"/>
      <c r="NAY106" s="1102"/>
      <c r="NAZ106" s="1102"/>
      <c r="NBA106" s="1102"/>
      <c r="NBB106" s="1102"/>
      <c r="NBC106" s="1102"/>
      <c r="NBD106" s="1102"/>
      <c r="NBE106" s="1102"/>
      <c r="NBF106" s="1102"/>
      <c r="NBG106" s="1102"/>
      <c r="NBH106" s="1102"/>
      <c r="NBI106" s="1102"/>
      <c r="NBJ106" s="1102"/>
      <c r="NBK106" s="1102"/>
      <c r="NBL106" s="1102"/>
      <c r="NBM106" s="1102"/>
      <c r="NBN106" s="1102"/>
      <c r="NBO106" s="1102"/>
      <c r="NBP106" s="1102"/>
      <c r="NBQ106" s="1102"/>
      <c r="NBR106" s="1102"/>
      <c r="NBS106" s="1102"/>
      <c r="NBT106" s="1102"/>
      <c r="NBU106" s="1102"/>
      <c r="NBV106" s="1102"/>
      <c r="NBW106" s="1102"/>
      <c r="NBX106" s="1102"/>
      <c r="NBY106" s="1102"/>
      <c r="NBZ106" s="1102"/>
      <c r="NCA106" s="1102"/>
      <c r="NCB106" s="1102"/>
      <c r="NCC106" s="1102"/>
      <c r="NCD106" s="1102"/>
      <c r="NCE106" s="1102"/>
      <c r="NCF106" s="1102"/>
      <c r="NCG106" s="1102"/>
      <c r="NCH106" s="1102"/>
      <c r="NCI106" s="1102"/>
      <c r="NCJ106" s="1102"/>
      <c r="NCK106" s="1102"/>
      <c r="NCL106" s="1102"/>
      <c r="NCM106" s="1102"/>
      <c r="NCN106" s="1102"/>
      <c r="NCO106" s="1102"/>
      <c r="NCP106" s="1102"/>
      <c r="NCQ106" s="1102"/>
      <c r="NCR106" s="1102"/>
      <c r="NCS106" s="1102"/>
      <c r="NCT106" s="1102"/>
      <c r="NCU106" s="1102"/>
      <c r="NCV106" s="1102"/>
      <c r="NCW106" s="1102"/>
      <c r="NCX106" s="1102"/>
      <c r="NCY106" s="1102"/>
      <c r="NCZ106" s="1102"/>
      <c r="NDA106" s="1102"/>
      <c r="NDB106" s="1102"/>
      <c r="NDC106" s="1102"/>
      <c r="NDD106" s="1102"/>
      <c r="NDE106" s="1102"/>
      <c r="NDF106" s="1102"/>
      <c r="NDG106" s="1102"/>
      <c r="NDH106" s="1102"/>
      <c r="NDI106" s="1102"/>
      <c r="NDJ106" s="1102"/>
      <c r="NDK106" s="1102"/>
      <c r="NDL106" s="1102"/>
      <c r="NDM106" s="1102"/>
      <c r="NDN106" s="1102"/>
      <c r="NDO106" s="1102"/>
      <c r="NDP106" s="1102"/>
      <c r="NDQ106" s="1102"/>
      <c r="NDR106" s="1102"/>
      <c r="NDS106" s="1102"/>
      <c r="NDT106" s="1102"/>
      <c r="NDU106" s="1102"/>
      <c r="NDV106" s="1102"/>
      <c r="NDW106" s="1102"/>
      <c r="NDX106" s="1102"/>
      <c r="NDY106" s="1102"/>
      <c r="NDZ106" s="1102"/>
      <c r="NEA106" s="1102"/>
      <c r="NEB106" s="1102"/>
      <c r="NEC106" s="1102"/>
      <c r="NED106" s="1102"/>
      <c r="NEE106" s="1102"/>
      <c r="NEF106" s="1102"/>
      <c r="NEG106" s="1102"/>
      <c r="NEH106" s="1102"/>
      <c r="NEI106" s="1102"/>
      <c r="NEJ106" s="1102"/>
      <c r="NEK106" s="1102"/>
      <c r="NEL106" s="1102"/>
      <c r="NEM106" s="1102"/>
      <c r="NEN106" s="1102"/>
      <c r="NEO106" s="1102"/>
      <c r="NEP106" s="1102"/>
      <c r="NEQ106" s="1102"/>
      <c r="NER106" s="1102"/>
      <c r="NES106" s="1102"/>
      <c r="NET106" s="1102"/>
      <c r="NEU106" s="1102"/>
      <c r="NEV106" s="1102"/>
      <c r="NEW106" s="1102"/>
      <c r="NEX106" s="1102"/>
      <c r="NEY106" s="1102"/>
      <c r="NEZ106" s="1102"/>
      <c r="NFA106" s="1102"/>
      <c r="NFB106" s="1102"/>
      <c r="NFC106" s="1102"/>
      <c r="NFD106" s="1102"/>
      <c r="NFE106" s="1102"/>
      <c r="NFF106" s="1102"/>
      <c r="NFG106" s="1102"/>
      <c r="NFH106" s="1102"/>
      <c r="NFI106" s="1102"/>
      <c r="NFJ106" s="1102"/>
      <c r="NFK106" s="1102"/>
      <c r="NFL106" s="1102"/>
      <c r="NFM106" s="1102"/>
      <c r="NFN106" s="1102"/>
      <c r="NFO106" s="1102"/>
      <c r="NFP106" s="1102"/>
      <c r="NFQ106" s="1102"/>
      <c r="NFR106" s="1102"/>
      <c r="NFS106" s="1102"/>
      <c r="NFT106" s="1102"/>
      <c r="NFU106" s="1102"/>
      <c r="NFV106" s="1102"/>
      <c r="NFW106" s="1102"/>
      <c r="NFX106" s="1102"/>
      <c r="NFY106" s="1102"/>
      <c r="NFZ106" s="1102"/>
      <c r="NGA106" s="1102"/>
      <c r="NGB106" s="1102"/>
      <c r="NGC106" s="1102"/>
      <c r="NGD106" s="1102"/>
      <c r="NGE106" s="1102"/>
      <c r="NGF106" s="1102"/>
      <c r="NGG106" s="1102"/>
      <c r="NGH106" s="1102"/>
      <c r="NGI106" s="1102"/>
      <c r="NGJ106" s="1102"/>
      <c r="NGK106" s="1102"/>
      <c r="NGL106" s="1102"/>
      <c r="NGM106" s="1102"/>
      <c r="NGN106" s="1102"/>
      <c r="NGO106" s="1102"/>
      <c r="NGP106" s="1102"/>
      <c r="NGQ106" s="1102"/>
      <c r="NGR106" s="1102"/>
      <c r="NGS106" s="1102"/>
      <c r="NGT106" s="1102"/>
      <c r="NGU106" s="1102"/>
      <c r="NGV106" s="1102"/>
      <c r="NGW106" s="1102"/>
      <c r="NGX106" s="1102"/>
      <c r="NGY106" s="1102"/>
      <c r="NGZ106" s="1102"/>
      <c r="NHA106" s="1102"/>
      <c r="NHB106" s="1102"/>
      <c r="NHC106" s="1102"/>
      <c r="NHD106" s="1102"/>
      <c r="NHE106" s="1102"/>
      <c r="NHF106" s="1102"/>
      <c r="NHG106" s="1102"/>
      <c r="NHH106" s="1102"/>
      <c r="NHI106" s="1102"/>
      <c r="NHJ106" s="1102"/>
      <c r="NHK106" s="1102"/>
      <c r="NHL106" s="1102"/>
      <c r="NHM106" s="1102"/>
      <c r="NHN106" s="1102"/>
      <c r="NHO106" s="1102"/>
      <c r="NHP106" s="1102"/>
      <c r="NHQ106" s="1102"/>
      <c r="NHR106" s="1102"/>
      <c r="NHS106" s="1102"/>
      <c r="NHT106" s="1102"/>
      <c r="NHU106" s="1102"/>
      <c r="NHV106" s="1102"/>
      <c r="NHW106" s="1102"/>
      <c r="NHX106" s="1102"/>
      <c r="NHY106" s="1102"/>
      <c r="NHZ106" s="1102"/>
      <c r="NIA106" s="1102"/>
      <c r="NIB106" s="1102"/>
      <c r="NIC106" s="1102"/>
      <c r="NID106" s="1102"/>
      <c r="NIE106" s="1102"/>
      <c r="NIF106" s="1102"/>
      <c r="NIG106" s="1102"/>
      <c r="NIH106" s="1102"/>
      <c r="NII106" s="1102"/>
      <c r="NIJ106" s="1102"/>
      <c r="NIK106" s="1102"/>
      <c r="NIL106" s="1102"/>
      <c r="NIM106" s="1102"/>
      <c r="NIN106" s="1102"/>
      <c r="NIO106" s="1102"/>
      <c r="NIP106" s="1102"/>
      <c r="NIQ106" s="1102"/>
      <c r="NIR106" s="1102"/>
      <c r="NIS106" s="1102"/>
      <c r="NIT106" s="1102"/>
      <c r="NIU106" s="1102"/>
      <c r="NIV106" s="1102"/>
      <c r="NIW106" s="1102"/>
      <c r="NIX106" s="1102"/>
      <c r="NIY106" s="1102"/>
      <c r="NIZ106" s="1102"/>
      <c r="NJA106" s="1102"/>
      <c r="NJB106" s="1102"/>
      <c r="NJC106" s="1102"/>
      <c r="NJD106" s="1102"/>
      <c r="NJE106" s="1102"/>
      <c r="NJF106" s="1102"/>
      <c r="NJG106" s="1102"/>
      <c r="NJH106" s="1102"/>
      <c r="NJI106" s="1102"/>
      <c r="NJJ106" s="1102"/>
      <c r="NJK106" s="1102"/>
      <c r="NJL106" s="1102"/>
      <c r="NJM106" s="1102"/>
      <c r="NJN106" s="1102"/>
      <c r="NJO106" s="1102"/>
      <c r="NJP106" s="1102"/>
      <c r="NJQ106" s="1102"/>
      <c r="NJR106" s="1102"/>
      <c r="NJS106" s="1102"/>
      <c r="NJT106" s="1102"/>
      <c r="NJU106" s="1102"/>
      <c r="NJV106" s="1102"/>
      <c r="NJW106" s="1102"/>
      <c r="NJX106" s="1102"/>
      <c r="NJY106" s="1102"/>
      <c r="NJZ106" s="1102"/>
      <c r="NKA106" s="1102"/>
      <c r="NKB106" s="1102"/>
      <c r="NKC106" s="1102"/>
      <c r="NKD106" s="1102"/>
      <c r="NKE106" s="1102"/>
      <c r="NKF106" s="1102"/>
      <c r="NKG106" s="1102"/>
      <c r="NKH106" s="1102"/>
      <c r="NKI106" s="1102"/>
      <c r="NKJ106" s="1102"/>
      <c r="NKK106" s="1102"/>
      <c r="NKL106" s="1102"/>
      <c r="NKM106" s="1102"/>
      <c r="NKN106" s="1102"/>
      <c r="NKO106" s="1102"/>
      <c r="NKP106" s="1102"/>
      <c r="NKQ106" s="1102"/>
      <c r="NKR106" s="1102"/>
      <c r="NKS106" s="1102"/>
      <c r="NKT106" s="1102"/>
      <c r="NKU106" s="1102"/>
      <c r="NKV106" s="1102"/>
      <c r="NKW106" s="1102"/>
      <c r="NKX106" s="1102"/>
      <c r="NKY106" s="1102"/>
      <c r="NKZ106" s="1102"/>
      <c r="NLA106" s="1102"/>
      <c r="NLB106" s="1102"/>
      <c r="NLC106" s="1102"/>
      <c r="NLD106" s="1102"/>
      <c r="NLE106" s="1102"/>
      <c r="NLF106" s="1102"/>
      <c r="NLG106" s="1102"/>
      <c r="NLH106" s="1102"/>
      <c r="NLI106" s="1102"/>
      <c r="NLJ106" s="1102"/>
      <c r="NLK106" s="1102"/>
      <c r="NLL106" s="1102"/>
      <c r="NLM106" s="1102"/>
      <c r="NLN106" s="1102"/>
      <c r="NLO106" s="1102"/>
      <c r="NLP106" s="1102"/>
      <c r="NLQ106" s="1102"/>
      <c r="NLR106" s="1102"/>
      <c r="NLS106" s="1102"/>
      <c r="NLT106" s="1102"/>
      <c r="NLU106" s="1102"/>
      <c r="NLV106" s="1102"/>
      <c r="NLW106" s="1102"/>
      <c r="NLX106" s="1102"/>
      <c r="NLY106" s="1102"/>
      <c r="NLZ106" s="1102"/>
      <c r="NMA106" s="1102"/>
      <c r="NMB106" s="1102"/>
      <c r="NMC106" s="1102"/>
      <c r="NMD106" s="1102"/>
      <c r="NME106" s="1102"/>
      <c r="NMF106" s="1102"/>
      <c r="NMG106" s="1102"/>
      <c r="NMH106" s="1102"/>
      <c r="NMI106" s="1102"/>
      <c r="NMJ106" s="1102"/>
      <c r="NMK106" s="1102"/>
      <c r="NML106" s="1102"/>
      <c r="NMM106" s="1102"/>
      <c r="NMN106" s="1102"/>
      <c r="NMO106" s="1102"/>
      <c r="NMP106" s="1102"/>
      <c r="NMQ106" s="1102"/>
      <c r="NMR106" s="1102"/>
      <c r="NMS106" s="1102"/>
      <c r="NMT106" s="1102"/>
      <c r="NMU106" s="1102"/>
      <c r="NMV106" s="1102"/>
      <c r="NMW106" s="1102"/>
      <c r="NMX106" s="1102"/>
      <c r="NMY106" s="1102"/>
      <c r="NMZ106" s="1102"/>
      <c r="NNA106" s="1102"/>
      <c r="NNB106" s="1102"/>
      <c r="NNC106" s="1102"/>
      <c r="NND106" s="1102"/>
      <c r="NNE106" s="1102"/>
      <c r="NNF106" s="1102"/>
      <c r="NNG106" s="1102"/>
      <c r="NNH106" s="1102"/>
      <c r="NNI106" s="1102"/>
      <c r="NNJ106" s="1102"/>
      <c r="NNK106" s="1102"/>
      <c r="NNL106" s="1102"/>
      <c r="NNM106" s="1102"/>
      <c r="NNN106" s="1102"/>
      <c r="NNO106" s="1102"/>
      <c r="NNP106" s="1102"/>
      <c r="NNQ106" s="1102"/>
      <c r="NNR106" s="1102"/>
      <c r="NNS106" s="1102"/>
      <c r="NNT106" s="1102"/>
      <c r="NNU106" s="1102"/>
      <c r="NNV106" s="1102"/>
      <c r="NNW106" s="1102"/>
      <c r="NNX106" s="1102"/>
      <c r="NNY106" s="1102"/>
      <c r="NNZ106" s="1102"/>
      <c r="NOA106" s="1102"/>
      <c r="NOB106" s="1102"/>
      <c r="NOC106" s="1102"/>
      <c r="NOD106" s="1102"/>
      <c r="NOE106" s="1102"/>
      <c r="NOF106" s="1102"/>
      <c r="NOG106" s="1102"/>
      <c r="NOH106" s="1102"/>
      <c r="NOI106" s="1102"/>
      <c r="NOJ106" s="1102"/>
      <c r="NOK106" s="1102"/>
      <c r="NOL106" s="1102"/>
      <c r="NOM106" s="1102"/>
      <c r="NON106" s="1102"/>
      <c r="NOO106" s="1102"/>
      <c r="NOP106" s="1102"/>
      <c r="NOQ106" s="1102"/>
      <c r="NOR106" s="1102"/>
      <c r="NOS106" s="1102"/>
      <c r="NOT106" s="1102"/>
      <c r="NOU106" s="1102"/>
      <c r="NOV106" s="1102"/>
      <c r="NOW106" s="1102"/>
      <c r="NOX106" s="1102"/>
      <c r="NOY106" s="1102"/>
      <c r="NOZ106" s="1102"/>
      <c r="NPA106" s="1102"/>
      <c r="NPB106" s="1102"/>
      <c r="NPC106" s="1102"/>
      <c r="NPD106" s="1102"/>
      <c r="NPE106" s="1102"/>
      <c r="NPF106" s="1102"/>
      <c r="NPG106" s="1102"/>
      <c r="NPH106" s="1102"/>
      <c r="NPI106" s="1102"/>
      <c r="NPJ106" s="1102"/>
      <c r="NPK106" s="1102"/>
      <c r="NPL106" s="1102"/>
      <c r="NPM106" s="1102"/>
      <c r="NPN106" s="1102"/>
      <c r="NPO106" s="1102"/>
      <c r="NPP106" s="1102"/>
      <c r="NPQ106" s="1102"/>
      <c r="NPR106" s="1102"/>
      <c r="NPS106" s="1102"/>
      <c r="NPT106" s="1102"/>
      <c r="NPU106" s="1102"/>
      <c r="NPV106" s="1102"/>
      <c r="NPW106" s="1102"/>
      <c r="NPX106" s="1102"/>
      <c r="NPY106" s="1102"/>
      <c r="NPZ106" s="1102"/>
      <c r="NQA106" s="1102"/>
      <c r="NQB106" s="1102"/>
      <c r="NQC106" s="1102"/>
      <c r="NQD106" s="1102"/>
      <c r="NQE106" s="1102"/>
      <c r="NQF106" s="1102"/>
      <c r="NQG106" s="1102"/>
      <c r="NQH106" s="1102"/>
      <c r="NQI106" s="1102"/>
      <c r="NQJ106" s="1102"/>
      <c r="NQK106" s="1102"/>
      <c r="NQL106" s="1102"/>
      <c r="NQM106" s="1102"/>
      <c r="NQN106" s="1102"/>
      <c r="NQO106" s="1102"/>
      <c r="NQP106" s="1102"/>
      <c r="NQQ106" s="1102"/>
      <c r="NQR106" s="1102"/>
      <c r="NQS106" s="1102"/>
      <c r="NQT106" s="1102"/>
      <c r="NQU106" s="1102"/>
      <c r="NQV106" s="1102"/>
      <c r="NQW106" s="1102"/>
      <c r="NQX106" s="1102"/>
      <c r="NQY106" s="1102"/>
      <c r="NQZ106" s="1102"/>
      <c r="NRA106" s="1102"/>
      <c r="NRB106" s="1102"/>
      <c r="NRC106" s="1102"/>
      <c r="NRD106" s="1102"/>
      <c r="NRE106" s="1102"/>
      <c r="NRF106" s="1102"/>
      <c r="NRG106" s="1102"/>
      <c r="NRH106" s="1102"/>
      <c r="NRI106" s="1102"/>
      <c r="NRJ106" s="1102"/>
      <c r="NRK106" s="1102"/>
      <c r="NRL106" s="1102"/>
      <c r="NRM106" s="1102"/>
      <c r="NRN106" s="1102"/>
      <c r="NRO106" s="1102"/>
      <c r="NRP106" s="1102"/>
      <c r="NRQ106" s="1102"/>
      <c r="NRR106" s="1102"/>
      <c r="NRS106" s="1102"/>
      <c r="NRT106" s="1102"/>
      <c r="NRU106" s="1102"/>
      <c r="NRV106" s="1102"/>
      <c r="NRW106" s="1102"/>
      <c r="NRX106" s="1102"/>
      <c r="NRY106" s="1102"/>
      <c r="NRZ106" s="1102"/>
      <c r="NSA106" s="1102"/>
      <c r="NSB106" s="1102"/>
      <c r="NSC106" s="1102"/>
      <c r="NSD106" s="1102"/>
      <c r="NSE106" s="1102"/>
      <c r="NSF106" s="1102"/>
      <c r="NSG106" s="1102"/>
      <c r="NSH106" s="1102"/>
      <c r="NSI106" s="1102"/>
      <c r="NSJ106" s="1102"/>
      <c r="NSK106" s="1102"/>
      <c r="NSL106" s="1102"/>
      <c r="NSM106" s="1102"/>
      <c r="NSN106" s="1102"/>
      <c r="NSO106" s="1102"/>
      <c r="NSP106" s="1102"/>
      <c r="NSQ106" s="1102"/>
      <c r="NSR106" s="1102"/>
      <c r="NSS106" s="1102"/>
      <c r="NST106" s="1102"/>
      <c r="NSU106" s="1102"/>
      <c r="NSV106" s="1102"/>
      <c r="NSW106" s="1102"/>
      <c r="NSX106" s="1102"/>
      <c r="NSY106" s="1102"/>
      <c r="NSZ106" s="1102"/>
      <c r="NTA106" s="1102"/>
      <c r="NTB106" s="1102"/>
      <c r="NTC106" s="1102"/>
      <c r="NTD106" s="1102"/>
      <c r="NTE106" s="1102"/>
      <c r="NTF106" s="1102"/>
      <c r="NTG106" s="1102"/>
      <c r="NTH106" s="1102"/>
      <c r="NTI106" s="1102"/>
      <c r="NTJ106" s="1102"/>
      <c r="NTK106" s="1102"/>
      <c r="NTL106" s="1102"/>
      <c r="NTM106" s="1102"/>
      <c r="NTN106" s="1102"/>
      <c r="NTO106" s="1102"/>
      <c r="NTP106" s="1102"/>
      <c r="NTQ106" s="1102"/>
      <c r="NTR106" s="1102"/>
      <c r="NTS106" s="1102"/>
      <c r="NTT106" s="1102"/>
      <c r="NTU106" s="1102"/>
      <c r="NTV106" s="1102"/>
      <c r="NTW106" s="1102"/>
      <c r="NTX106" s="1102"/>
      <c r="NTY106" s="1102"/>
      <c r="NTZ106" s="1102"/>
      <c r="NUA106" s="1102"/>
      <c r="NUB106" s="1102"/>
      <c r="NUC106" s="1102"/>
      <c r="NUD106" s="1102"/>
      <c r="NUE106" s="1102"/>
      <c r="NUF106" s="1102"/>
      <c r="NUG106" s="1102"/>
      <c r="NUH106" s="1102"/>
      <c r="NUI106" s="1102"/>
      <c r="NUJ106" s="1102"/>
      <c r="NUK106" s="1102"/>
      <c r="NUL106" s="1102"/>
      <c r="NUM106" s="1102"/>
      <c r="NUN106" s="1102"/>
      <c r="NUO106" s="1102"/>
      <c r="NUP106" s="1102"/>
      <c r="NUQ106" s="1102"/>
      <c r="NUR106" s="1102"/>
      <c r="NUS106" s="1102"/>
      <c r="NUT106" s="1102"/>
      <c r="NUU106" s="1102"/>
      <c r="NUV106" s="1102"/>
      <c r="NUW106" s="1102"/>
      <c r="NUX106" s="1102"/>
      <c r="NUY106" s="1102"/>
      <c r="NUZ106" s="1102"/>
      <c r="NVA106" s="1102"/>
      <c r="NVB106" s="1102"/>
      <c r="NVC106" s="1102"/>
      <c r="NVD106" s="1102"/>
      <c r="NVE106" s="1102"/>
      <c r="NVF106" s="1102"/>
      <c r="NVG106" s="1102"/>
      <c r="NVH106" s="1102"/>
      <c r="NVI106" s="1102"/>
      <c r="NVJ106" s="1102"/>
      <c r="NVK106" s="1102"/>
      <c r="NVL106" s="1102"/>
      <c r="NVM106" s="1102"/>
      <c r="NVN106" s="1102"/>
      <c r="NVO106" s="1102"/>
      <c r="NVP106" s="1102"/>
      <c r="NVQ106" s="1102"/>
      <c r="NVR106" s="1102"/>
      <c r="NVS106" s="1102"/>
      <c r="NVT106" s="1102"/>
      <c r="NVU106" s="1102"/>
      <c r="NVV106" s="1102"/>
      <c r="NVW106" s="1102"/>
      <c r="NVX106" s="1102"/>
      <c r="NVY106" s="1102"/>
      <c r="NVZ106" s="1102"/>
      <c r="NWA106" s="1102"/>
      <c r="NWB106" s="1102"/>
      <c r="NWC106" s="1102"/>
      <c r="NWD106" s="1102"/>
      <c r="NWE106" s="1102"/>
      <c r="NWF106" s="1102"/>
      <c r="NWG106" s="1102"/>
      <c r="NWH106" s="1102"/>
      <c r="NWI106" s="1102"/>
      <c r="NWJ106" s="1102"/>
      <c r="NWK106" s="1102"/>
      <c r="NWL106" s="1102"/>
      <c r="NWM106" s="1102"/>
      <c r="NWN106" s="1102"/>
      <c r="NWO106" s="1102"/>
      <c r="NWP106" s="1102"/>
      <c r="NWQ106" s="1102"/>
      <c r="NWR106" s="1102"/>
      <c r="NWS106" s="1102"/>
      <c r="NWT106" s="1102"/>
      <c r="NWU106" s="1102"/>
      <c r="NWV106" s="1102"/>
      <c r="NWW106" s="1102"/>
      <c r="NWX106" s="1102"/>
      <c r="NWY106" s="1102"/>
      <c r="NWZ106" s="1102"/>
      <c r="NXA106" s="1102"/>
      <c r="NXB106" s="1102"/>
      <c r="NXC106" s="1102"/>
      <c r="NXD106" s="1102"/>
      <c r="NXE106" s="1102"/>
      <c r="NXF106" s="1102"/>
      <c r="NXG106" s="1102"/>
      <c r="NXH106" s="1102"/>
      <c r="NXI106" s="1102"/>
      <c r="NXJ106" s="1102"/>
      <c r="NXK106" s="1102"/>
      <c r="NXL106" s="1102"/>
      <c r="NXM106" s="1102"/>
      <c r="NXN106" s="1102"/>
      <c r="NXO106" s="1102"/>
      <c r="NXP106" s="1102"/>
      <c r="NXQ106" s="1102"/>
      <c r="NXR106" s="1102"/>
      <c r="NXS106" s="1102"/>
      <c r="NXT106" s="1102"/>
      <c r="NXU106" s="1102"/>
      <c r="NXV106" s="1102"/>
      <c r="NXW106" s="1102"/>
      <c r="NXX106" s="1102"/>
      <c r="NXY106" s="1102"/>
      <c r="NXZ106" s="1102"/>
      <c r="NYA106" s="1102"/>
      <c r="NYB106" s="1102"/>
      <c r="NYC106" s="1102"/>
      <c r="NYD106" s="1102"/>
      <c r="NYE106" s="1102"/>
      <c r="NYF106" s="1102"/>
      <c r="NYG106" s="1102"/>
      <c r="NYH106" s="1102"/>
      <c r="NYI106" s="1102"/>
      <c r="NYJ106" s="1102"/>
      <c r="NYK106" s="1102"/>
      <c r="NYL106" s="1102"/>
      <c r="NYM106" s="1102"/>
      <c r="NYN106" s="1102"/>
      <c r="NYO106" s="1102"/>
      <c r="NYP106" s="1102"/>
      <c r="NYQ106" s="1102"/>
      <c r="NYR106" s="1102"/>
      <c r="NYS106" s="1102"/>
      <c r="NYT106" s="1102"/>
      <c r="NYU106" s="1102"/>
      <c r="NYV106" s="1102"/>
      <c r="NYW106" s="1102"/>
      <c r="NYX106" s="1102"/>
      <c r="NYY106" s="1102"/>
      <c r="NYZ106" s="1102"/>
      <c r="NZA106" s="1102"/>
      <c r="NZB106" s="1102"/>
      <c r="NZC106" s="1102"/>
      <c r="NZD106" s="1102"/>
      <c r="NZE106" s="1102"/>
      <c r="NZF106" s="1102"/>
      <c r="NZG106" s="1102"/>
      <c r="NZH106" s="1102"/>
      <c r="NZI106" s="1102"/>
      <c r="NZJ106" s="1102"/>
      <c r="NZK106" s="1102"/>
      <c r="NZL106" s="1102"/>
      <c r="NZM106" s="1102"/>
      <c r="NZN106" s="1102"/>
      <c r="NZO106" s="1102"/>
      <c r="NZP106" s="1102"/>
      <c r="NZQ106" s="1102"/>
      <c r="NZR106" s="1102"/>
      <c r="NZS106" s="1102"/>
      <c r="NZT106" s="1102"/>
      <c r="NZU106" s="1102"/>
      <c r="NZV106" s="1102"/>
      <c r="NZW106" s="1102"/>
      <c r="NZX106" s="1102"/>
      <c r="NZY106" s="1102"/>
      <c r="NZZ106" s="1102"/>
      <c r="OAA106" s="1102"/>
      <c r="OAB106" s="1102"/>
      <c r="OAC106" s="1102"/>
      <c r="OAD106" s="1102"/>
      <c r="OAE106" s="1102"/>
      <c r="OAF106" s="1102"/>
      <c r="OAG106" s="1102"/>
      <c r="OAH106" s="1102"/>
      <c r="OAI106" s="1102"/>
      <c r="OAJ106" s="1102"/>
      <c r="OAK106" s="1102"/>
      <c r="OAL106" s="1102"/>
      <c r="OAM106" s="1102"/>
      <c r="OAN106" s="1102"/>
      <c r="OAO106" s="1102"/>
      <c r="OAP106" s="1102"/>
      <c r="OAQ106" s="1102"/>
      <c r="OAR106" s="1102"/>
      <c r="OAS106" s="1102"/>
      <c r="OAT106" s="1102"/>
      <c r="OAU106" s="1102"/>
      <c r="OAV106" s="1102"/>
      <c r="OAW106" s="1102"/>
      <c r="OAX106" s="1102"/>
      <c r="OAY106" s="1102"/>
      <c r="OAZ106" s="1102"/>
      <c r="OBA106" s="1102"/>
      <c r="OBB106" s="1102"/>
      <c r="OBC106" s="1102"/>
      <c r="OBD106" s="1102"/>
      <c r="OBE106" s="1102"/>
      <c r="OBF106" s="1102"/>
      <c r="OBG106" s="1102"/>
      <c r="OBH106" s="1102"/>
      <c r="OBI106" s="1102"/>
      <c r="OBJ106" s="1102"/>
      <c r="OBK106" s="1102"/>
      <c r="OBL106" s="1102"/>
      <c r="OBM106" s="1102"/>
      <c r="OBN106" s="1102"/>
      <c r="OBO106" s="1102"/>
      <c r="OBP106" s="1102"/>
      <c r="OBQ106" s="1102"/>
      <c r="OBR106" s="1102"/>
      <c r="OBS106" s="1102"/>
      <c r="OBT106" s="1102"/>
      <c r="OBU106" s="1102"/>
      <c r="OBV106" s="1102"/>
      <c r="OBW106" s="1102"/>
      <c r="OBX106" s="1102"/>
      <c r="OBY106" s="1102"/>
      <c r="OBZ106" s="1102"/>
      <c r="OCA106" s="1102"/>
      <c r="OCB106" s="1102"/>
      <c r="OCC106" s="1102"/>
      <c r="OCD106" s="1102"/>
      <c r="OCE106" s="1102"/>
      <c r="OCF106" s="1102"/>
      <c r="OCG106" s="1102"/>
      <c r="OCH106" s="1102"/>
      <c r="OCI106" s="1102"/>
      <c r="OCJ106" s="1102"/>
      <c r="OCK106" s="1102"/>
      <c r="OCL106" s="1102"/>
      <c r="OCM106" s="1102"/>
      <c r="OCN106" s="1102"/>
      <c r="OCO106" s="1102"/>
      <c r="OCP106" s="1102"/>
      <c r="OCQ106" s="1102"/>
      <c r="OCR106" s="1102"/>
      <c r="OCS106" s="1102"/>
      <c r="OCT106" s="1102"/>
      <c r="OCU106" s="1102"/>
      <c r="OCV106" s="1102"/>
      <c r="OCW106" s="1102"/>
      <c r="OCX106" s="1102"/>
      <c r="OCY106" s="1102"/>
      <c r="OCZ106" s="1102"/>
      <c r="ODA106" s="1102"/>
      <c r="ODB106" s="1102"/>
      <c r="ODC106" s="1102"/>
      <c r="ODD106" s="1102"/>
      <c r="ODE106" s="1102"/>
      <c r="ODF106" s="1102"/>
      <c r="ODG106" s="1102"/>
      <c r="ODH106" s="1102"/>
      <c r="ODI106" s="1102"/>
      <c r="ODJ106" s="1102"/>
      <c r="ODK106" s="1102"/>
      <c r="ODL106" s="1102"/>
      <c r="ODM106" s="1102"/>
      <c r="ODN106" s="1102"/>
      <c r="ODO106" s="1102"/>
      <c r="ODP106" s="1102"/>
      <c r="ODQ106" s="1102"/>
      <c r="ODR106" s="1102"/>
      <c r="ODS106" s="1102"/>
      <c r="ODT106" s="1102"/>
      <c r="ODU106" s="1102"/>
      <c r="ODV106" s="1102"/>
      <c r="ODW106" s="1102"/>
      <c r="ODX106" s="1102"/>
      <c r="ODY106" s="1102"/>
      <c r="ODZ106" s="1102"/>
      <c r="OEA106" s="1102"/>
      <c r="OEB106" s="1102"/>
      <c r="OEC106" s="1102"/>
      <c r="OED106" s="1102"/>
      <c r="OEE106" s="1102"/>
      <c r="OEF106" s="1102"/>
      <c r="OEG106" s="1102"/>
      <c r="OEH106" s="1102"/>
      <c r="OEI106" s="1102"/>
      <c r="OEJ106" s="1102"/>
      <c r="OEK106" s="1102"/>
      <c r="OEL106" s="1102"/>
      <c r="OEM106" s="1102"/>
      <c r="OEN106" s="1102"/>
      <c r="OEO106" s="1102"/>
      <c r="OEP106" s="1102"/>
      <c r="OEQ106" s="1102"/>
      <c r="OER106" s="1102"/>
      <c r="OES106" s="1102"/>
      <c r="OET106" s="1102"/>
      <c r="OEU106" s="1102"/>
      <c r="OEV106" s="1102"/>
      <c r="OEW106" s="1102"/>
      <c r="OEX106" s="1102"/>
      <c r="OEY106" s="1102"/>
      <c r="OEZ106" s="1102"/>
      <c r="OFA106" s="1102"/>
      <c r="OFB106" s="1102"/>
      <c r="OFC106" s="1102"/>
      <c r="OFD106" s="1102"/>
      <c r="OFE106" s="1102"/>
      <c r="OFF106" s="1102"/>
      <c r="OFG106" s="1102"/>
      <c r="OFH106" s="1102"/>
      <c r="OFI106" s="1102"/>
      <c r="OFJ106" s="1102"/>
      <c r="OFK106" s="1102"/>
      <c r="OFL106" s="1102"/>
      <c r="OFM106" s="1102"/>
      <c r="OFN106" s="1102"/>
      <c r="OFO106" s="1102"/>
      <c r="OFP106" s="1102"/>
      <c r="OFQ106" s="1102"/>
      <c r="OFR106" s="1102"/>
      <c r="OFS106" s="1102"/>
      <c r="OFT106" s="1102"/>
      <c r="OFU106" s="1102"/>
      <c r="OFV106" s="1102"/>
      <c r="OFW106" s="1102"/>
      <c r="OFX106" s="1102"/>
      <c r="OFY106" s="1102"/>
      <c r="OFZ106" s="1102"/>
      <c r="OGA106" s="1102"/>
      <c r="OGB106" s="1102"/>
      <c r="OGC106" s="1102"/>
      <c r="OGD106" s="1102"/>
      <c r="OGE106" s="1102"/>
      <c r="OGF106" s="1102"/>
      <c r="OGG106" s="1102"/>
      <c r="OGH106" s="1102"/>
      <c r="OGI106" s="1102"/>
      <c r="OGJ106" s="1102"/>
      <c r="OGK106" s="1102"/>
      <c r="OGL106" s="1102"/>
      <c r="OGM106" s="1102"/>
      <c r="OGN106" s="1102"/>
      <c r="OGO106" s="1102"/>
      <c r="OGP106" s="1102"/>
      <c r="OGQ106" s="1102"/>
      <c r="OGR106" s="1102"/>
      <c r="OGS106" s="1102"/>
      <c r="OGT106" s="1102"/>
      <c r="OGU106" s="1102"/>
      <c r="OGV106" s="1102"/>
      <c r="OGW106" s="1102"/>
      <c r="OGX106" s="1102"/>
      <c r="OGY106" s="1102"/>
      <c r="OGZ106" s="1102"/>
      <c r="OHA106" s="1102"/>
      <c r="OHB106" s="1102"/>
      <c r="OHC106" s="1102"/>
      <c r="OHD106" s="1102"/>
      <c r="OHE106" s="1102"/>
      <c r="OHF106" s="1102"/>
      <c r="OHG106" s="1102"/>
      <c r="OHH106" s="1102"/>
      <c r="OHI106" s="1102"/>
      <c r="OHJ106" s="1102"/>
      <c r="OHK106" s="1102"/>
      <c r="OHL106" s="1102"/>
      <c r="OHM106" s="1102"/>
      <c r="OHN106" s="1102"/>
      <c r="OHO106" s="1102"/>
      <c r="OHP106" s="1102"/>
      <c r="OHQ106" s="1102"/>
      <c r="OHR106" s="1102"/>
      <c r="OHS106" s="1102"/>
      <c r="OHT106" s="1102"/>
      <c r="OHU106" s="1102"/>
      <c r="OHV106" s="1102"/>
      <c r="OHW106" s="1102"/>
      <c r="OHX106" s="1102"/>
      <c r="OHY106" s="1102"/>
      <c r="OHZ106" s="1102"/>
      <c r="OIA106" s="1102"/>
      <c r="OIB106" s="1102"/>
      <c r="OIC106" s="1102"/>
      <c r="OID106" s="1102"/>
      <c r="OIE106" s="1102"/>
      <c r="OIF106" s="1102"/>
      <c r="OIG106" s="1102"/>
      <c r="OIH106" s="1102"/>
      <c r="OII106" s="1102"/>
      <c r="OIJ106" s="1102"/>
      <c r="OIK106" s="1102"/>
      <c r="OIL106" s="1102"/>
      <c r="OIM106" s="1102"/>
      <c r="OIN106" s="1102"/>
      <c r="OIO106" s="1102"/>
      <c r="OIP106" s="1102"/>
      <c r="OIQ106" s="1102"/>
      <c r="OIR106" s="1102"/>
      <c r="OIS106" s="1102"/>
      <c r="OIT106" s="1102"/>
      <c r="OIU106" s="1102"/>
      <c r="OIV106" s="1102"/>
      <c r="OIW106" s="1102"/>
      <c r="OIX106" s="1102"/>
      <c r="OIY106" s="1102"/>
      <c r="OIZ106" s="1102"/>
      <c r="OJA106" s="1102"/>
      <c r="OJB106" s="1102"/>
      <c r="OJC106" s="1102"/>
      <c r="OJD106" s="1102"/>
      <c r="OJE106" s="1102"/>
      <c r="OJF106" s="1102"/>
      <c r="OJG106" s="1102"/>
      <c r="OJH106" s="1102"/>
      <c r="OJI106" s="1102"/>
      <c r="OJJ106" s="1102"/>
      <c r="OJK106" s="1102"/>
      <c r="OJL106" s="1102"/>
      <c r="OJM106" s="1102"/>
      <c r="OJN106" s="1102"/>
      <c r="OJO106" s="1102"/>
      <c r="OJP106" s="1102"/>
      <c r="OJQ106" s="1102"/>
      <c r="OJR106" s="1102"/>
      <c r="OJS106" s="1102"/>
      <c r="OJT106" s="1102"/>
      <c r="OJU106" s="1102"/>
      <c r="OJV106" s="1102"/>
      <c r="OJW106" s="1102"/>
      <c r="OJX106" s="1102"/>
      <c r="OJY106" s="1102"/>
      <c r="OJZ106" s="1102"/>
      <c r="OKA106" s="1102"/>
      <c r="OKB106" s="1102"/>
      <c r="OKC106" s="1102"/>
      <c r="OKD106" s="1102"/>
      <c r="OKE106" s="1102"/>
      <c r="OKF106" s="1102"/>
      <c r="OKG106" s="1102"/>
      <c r="OKH106" s="1102"/>
      <c r="OKI106" s="1102"/>
      <c r="OKJ106" s="1102"/>
      <c r="OKK106" s="1102"/>
      <c r="OKL106" s="1102"/>
      <c r="OKM106" s="1102"/>
      <c r="OKN106" s="1102"/>
      <c r="OKO106" s="1102"/>
      <c r="OKP106" s="1102"/>
      <c r="OKQ106" s="1102"/>
      <c r="OKR106" s="1102"/>
      <c r="OKS106" s="1102"/>
      <c r="OKT106" s="1102"/>
      <c r="OKU106" s="1102"/>
      <c r="OKV106" s="1102"/>
      <c r="OKW106" s="1102"/>
      <c r="OKX106" s="1102"/>
      <c r="OKY106" s="1102"/>
      <c r="OKZ106" s="1102"/>
      <c r="OLA106" s="1102"/>
      <c r="OLB106" s="1102"/>
      <c r="OLC106" s="1102"/>
      <c r="OLD106" s="1102"/>
      <c r="OLE106" s="1102"/>
      <c r="OLF106" s="1102"/>
      <c r="OLG106" s="1102"/>
      <c r="OLH106" s="1102"/>
      <c r="OLI106" s="1102"/>
      <c r="OLJ106" s="1102"/>
      <c r="OLK106" s="1102"/>
      <c r="OLL106" s="1102"/>
      <c r="OLM106" s="1102"/>
      <c r="OLN106" s="1102"/>
      <c r="OLO106" s="1102"/>
      <c r="OLP106" s="1102"/>
      <c r="OLQ106" s="1102"/>
      <c r="OLR106" s="1102"/>
      <c r="OLS106" s="1102"/>
      <c r="OLT106" s="1102"/>
      <c r="OLU106" s="1102"/>
      <c r="OLV106" s="1102"/>
      <c r="OLW106" s="1102"/>
      <c r="OLX106" s="1102"/>
      <c r="OLY106" s="1102"/>
      <c r="OLZ106" s="1102"/>
      <c r="OMA106" s="1102"/>
      <c r="OMB106" s="1102"/>
      <c r="OMC106" s="1102"/>
      <c r="OMD106" s="1102"/>
      <c r="OME106" s="1102"/>
      <c r="OMF106" s="1102"/>
      <c r="OMG106" s="1102"/>
      <c r="OMH106" s="1102"/>
      <c r="OMI106" s="1102"/>
      <c r="OMJ106" s="1102"/>
      <c r="OMK106" s="1102"/>
      <c r="OML106" s="1102"/>
      <c r="OMM106" s="1102"/>
      <c r="OMN106" s="1102"/>
      <c r="OMO106" s="1102"/>
      <c r="OMP106" s="1102"/>
      <c r="OMQ106" s="1102"/>
      <c r="OMR106" s="1102"/>
      <c r="OMS106" s="1102"/>
      <c r="OMT106" s="1102"/>
      <c r="OMU106" s="1102"/>
      <c r="OMV106" s="1102"/>
      <c r="OMW106" s="1102"/>
      <c r="OMX106" s="1102"/>
      <c r="OMY106" s="1102"/>
      <c r="OMZ106" s="1102"/>
      <c r="ONA106" s="1102"/>
      <c r="ONB106" s="1102"/>
      <c r="ONC106" s="1102"/>
      <c r="OND106" s="1102"/>
      <c r="ONE106" s="1102"/>
      <c r="ONF106" s="1102"/>
      <c r="ONG106" s="1102"/>
      <c r="ONH106" s="1102"/>
      <c r="ONI106" s="1102"/>
      <c r="ONJ106" s="1102"/>
      <c r="ONK106" s="1102"/>
      <c r="ONL106" s="1102"/>
      <c r="ONM106" s="1102"/>
      <c r="ONN106" s="1102"/>
      <c r="ONO106" s="1102"/>
      <c r="ONP106" s="1102"/>
      <c r="ONQ106" s="1102"/>
      <c r="ONR106" s="1102"/>
      <c r="ONS106" s="1102"/>
      <c r="ONT106" s="1102"/>
      <c r="ONU106" s="1102"/>
      <c r="ONV106" s="1102"/>
      <c r="ONW106" s="1102"/>
      <c r="ONX106" s="1102"/>
      <c r="ONY106" s="1102"/>
      <c r="ONZ106" s="1102"/>
      <c r="OOA106" s="1102"/>
      <c r="OOB106" s="1102"/>
      <c r="OOC106" s="1102"/>
      <c r="OOD106" s="1102"/>
      <c r="OOE106" s="1102"/>
      <c r="OOF106" s="1102"/>
      <c r="OOG106" s="1102"/>
      <c r="OOH106" s="1102"/>
      <c r="OOI106" s="1102"/>
      <c r="OOJ106" s="1102"/>
      <c r="OOK106" s="1102"/>
      <c r="OOL106" s="1102"/>
      <c r="OOM106" s="1102"/>
      <c r="OON106" s="1102"/>
      <c r="OOO106" s="1102"/>
      <c r="OOP106" s="1102"/>
      <c r="OOQ106" s="1102"/>
      <c r="OOR106" s="1102"/>
      <c r="OOS106" s="1102"/>
      <c r="OOT106" s="1102"/>
      <c r="OOU106" s="1102"/>
      <c r="OOV106" s="1102"/>
      <c r="OOW106" s="1102"/>
      <c r="OOX106" s="1102"/>
      <c r="OOY106" s="1102"/>
      <c r="OOZ106" s="1102"/>
      <c r="OPA106" s="1102"/>
      <c r="OPB106" s="1102"/>
      <c r="OPC106" s="1102"/>
      <c r="OPD106" s="1102"/>
      <c r="OPE106" s="1102"/>
      <c r="OPF106" s="1102"/>
      <c r="OPG106" s="1102"/>
      <c r="OPH106" s="1102"/>
      <c r="OPI106" s="1102"/>
      <c r="OPJ106" s="1102"/>
      <c r="OPK106" s="1102"/>
      <c r="OPL106" s="1102"/>
      <c r="OPM106" s="1102"/>
      <c r="OPN106" s="1102"/>
      <c r="OPO106" s="1102"/>
      <c r="OPP106" s="1102"/>
      <c r="OPQ106" s="1102"/>
      <c r="OPR106" s="1102"/>
      <c r="OPS106" s="1102"/>
      <c r="OPT106" s="1102"/>
      <c r="OPU106" s="1102"/>
      <c r="OPV106" s="1102"/>
      <c r="OPW106" s="1102"/>
      <c r="OPX106" s="1102"/>
      <c r="OPY106" s="1102"/>
      <c r="OPZ106" s="1102"/>
      <c r="OQA106" s="1102"/>
      <c r="OQB106" s="1102"/>
      <c r="OQC106" s="1102"/>
      <c r="OQD106" s="1102"/>
      <c r="OQE106" s="1102"/>
      <c r="OQF106" s="1102"/>
      <c r="OQG106" s="1102"/>
      <c r="OQH106" s="1102"/>
      <c r="OQI106" s="1102"/>
      <c r="OQJ106" s="1102"/>
      <c r="OQK106" s="1102"/>
      <c r="OQL106" s="1102"/>
      <c r="OQM106" s="1102"/>
      <c r="OQN106" s="1102"/>
      <c r="OQO106" s="1102"/>
      <c r="OQP106" s="1102"/>
      <c r="OQQ106" s="1102"/>
      <c r="OQR106" s="1102"/>
      <c r="OQS106" s="1102"/>
      <c r="OQT106" s="1102"/>
      <c r="OQU106" s="1102"/>
      <c r="OQV106" s="1102"/>
      <c r="OQW106" s="1102"/>
      <c r="OQX106" s="1102"/>
      <c r="OQY106" s="1102"/>
      <c r="OQZ106" s="1102"/>
      <c r="ORA106" s="1102"/>
      <c r="ORB106" s="1102"/>
      <c r="ORC106" s="1102"/>
      <c r="ORD106" s="1102"/>
      <c r="ORE106" s="1102"/>
      <c r="ORF106" s="1102"/>
      <c r="ORG106" s="1102"/>
      <c r="ORH106" s="1102"/>
      <c r="ORI106" s="1102"/>
      <c r="ORJ106" s="1102"/>
      <c r="ORK106" s="1102"/>
      <c r="ORL106" s="1102"/>
      <c r="ORM106" s="1102"/>
      <c r="ORN106" s="1102"/>
      <c r="ORO106" s="1102"/>
      <c r="ORP106" s="1102"/>
      <c r="ORQ106" s="1102"/>
      <c r="ORR106" s="1102"/>
      <c r="ORS106" s="1102"/>
      <c r="ORT106" s="1102"/>
      <c r="ORU106" s="1102"/>
      <c r="ORV106" s="1102"/>
      <c r="ORW106" s="1102"/>
      <c r="ORX106" s="1102"/>
      <c r="ORY106" s="1102"/>
      <c r="ORZ106" s="1102"/>
      <c r="OSA106" s="1102"/>
      <c r="OSB106" s="1102"/>
      <c r="OSC106" s="1102"/>
      <c r="OSD106" s="1102"/>
      <c r="OSE106" s="1102"/>
      <c r="OSF106" s="1102"/>
      <c r="OSG106" s="1102"/>
      <c r="OSH106" s="1102"/>
      <c r="OSI106" s="1102"/>
      <c r="OSJ106" s="1102"/>
      <c r="OSK106" s="1102"/>
      <c r="OSL106" s="1102"/>
      <c r="OSM106" s="1102"/>
      <c r="OSN106" s="1102"/>
      <c r="OSO106" s="1102"/>
      <c r="OSP106" s="1102"/>
      <c r="OSQ106" s="1102"/>
      <c r="OSR106" s="1102"/>
      <c r="OSS106" s="1102"/>
      <c r="OST106" s="1102"/>
      <c r="OSU106" s="1102"/>
      <c r="OSV106" s="1102"/>
      <c r="OSW106" s="1102"/>
      <c r="OSX106" s="1102"/>
      <c r="OSY106" s="1102"/>
      <c r="OSZ106" s="1102"/>
      <c r="OTA106" s="1102"/>
      <c r="OTB106" s="1102"/>
      <c r="OTC106" s="1102"/>
      <c r="OTD106" s="1102"/>
      <c r="OTE106" s="1102"/>
      <c r="OTF106" s="1102"/>
      <c r="OTG106" s="1102"/>
      <c r="OTH106" s="1102"/>
      <c r="OTI106" s="1102"/>
      <c r="OTJ106" s="1102"/>
      <c r="OTK106" s="1102"/>
      <c r="OTL106" s="1102"/>
      <c r="OTM106" s="1102"/>
      <c r="OTN106" s="1102"/>
      <c r="OTO106" s="1102"/>
      <c r="OTP106" s="1102"/>
      <c r="OTQ106" s="1102"/>
      <c r="OTR106" s="1102"/>
      <c r="OTS106" s="1102"/>
      <c r="OTT106" s="1102"/>
      <c r="OTU106" s="1102"/>
      <c r="OTV106" s="1102"/>
      <c r="OTW106" s="1102"/>
      <c r="OTX106" s="1102"/>
      <c r="OTY106" s="1102"/>
      <c r="OTZ106" s="1102"/>
      <c r="OUA106" s="1102"/>
      <c r="OUB106" s="1102"/>
      <c r="OUC106" s="1102"/>
      <c r="OUD106" s="1102"/>
      <c r="OUE106" s="1102"/>
      <c r="OUF106" s="1102"/>
      <c r="OUG106" s="1102"/>
      <c r="OUH106" s="1102"/>
      <c r="OUI106" s="1102"/>
      <c r="OUJ106" s="1102"/>
      <c r="OUK106" s="1102"/>
      <c r="OUL106" s="1102"/>
      <c r="OUM106" s="1102"/>
      <c r="OUN106" s="1102"/>
      <c r="OUO106" s="1102"/>
      <c r="OUP106" s="1102"/>
      <c r="OUQ106" s="1102"/>
      <c r="OUR106" s="1102"/>
      <c r="OUS106" s="1102"/>
      <c r="OUT106" s="1102"/>
      <c r="OUU106" s="1102"/>
      <c r="OUV106" s="1102"/>
      <c r="OUW106" s="1102"/>
      <c r="OUX106" s="1102"/>
      <c r="OUY106" s="1102"/>
      <c r="OUZ106" s="1102"/>
      <c r="OVA106" s="1102"/>
      <c r="OVB106" s="1102"/>
      <c r="OVC106" s="1102"/>
      <c r="OVD106" s="1102"/>
      <c r="OVE106" s="1102"/>
      <c r="OVF106" s="1102"/>
      <c r="OVG106" s="1102"/>
      <c r="OVH106" s="1102"/>
      <c r="OVI106" s="1102"/>
      <c r="OVJ106" s="1102"/>
      <c r="OVK106" s="1102"/>
      <c r="OVL106" s="1102"/>
      <c r="OVM106" s="1102"/>
      <c r="OVN106" s="1102"/>
      <c r="OVO106" s="1102"/>
      <c r="OVP106" s="1102"/>
      <c r="OVQ106" s="1102"/>
      <c r="OVR106" s="1102"/>
      <c r="OVS106" s="1102"/>
      <c r="OVT106" s="1102"/>
      <c r="OVU106" s="1102"/>
      <c r="OVV106" s="1102"/>
      <c r="OVW106" s="1102"/>
      <c r="OVX106" s="1102"/>
      <c r="OVY106" s="1102"/>
      <c r="OVZ106" s="1102"/>
      <c r="OWA106" s="1102"/>
      <c r="OWB106" s="1102"/>
      <c r="OWC106" s="1102"/>
      <c r="OWD106" s="1102"/>
      <c r="OWE106" s="1102"/>
      <c r="OWF106" s="1102"/>
      <c r="OWG106" s="1102"/>
      <c r="OWH106" s="1102"/>
      <c r="OWI106" s="1102"/>
      <c r="OWJ106" s="1102"/>
      <c r="OWK106" s="1102"/>
      <c r="OWL106" s="1102"/>
      <c r="OWM106" s="1102"/>
      <c r="OWN106" s="1102"/>
      <c r="OWO106" s="1102"/>
      <c r="OWP106" s="1102"/>
      <c r="OWQ106" s="1102"/>
      <c r="OWR106" s="1102"/>
      <c r="OWS106" s="1102"/>
      <c r="OWT106" s="1102"/>
      <c r="OWU106" s="1102"/>
      <c r="OWV106" s="1102"/>
      <c r="OWW106" s="1102"/>
      <c r="OWX106" s="1102"/>
      <c r="OWY106" s="1102"/>
      <c r="OWZ106" s="1102"/>
      <c r="OXA106" s="1102"/>
      <c r="OXB106" s="1102"/>
      <c r="OXC106" s="1102"/>
      <c r="OXD106" s="1102"/>
      <c r="OXE106" s="1102"/>
      <c r="OXF106" s="1102"/>
      <c r="OXG106" s="1102"/>
      <c r="OXH106" s="1102"/>
      <c r="OXI106" s="1102"/>
      <c r="OXJ106" s="1102"/>
      <c r="OXK106" s="1102"/>
      <c r="OXL106" s="1102"/>
      <c r="OXM106" s="1102"/>
      <c r="OXN106" s="1102"/>
      <c r="OXO106" s="1102"/>
      <c r="OXP106" s="1102"/>
      <c r="OXQ106" s="1102"/>
      <c r="OXR106" s="1102"/>
      <c r="OXS106" s="1102"/>
      <c r="OXT106" s="1102"/>
      <c r="OXU106" s="1102"/>
      <c r="OXV106" s="1102"/>
      <c r="OXW106" s="1102"/>
      <c r="OXX106" s="1102"/>
      <c r="OXY106" s="1102"/>
      <c r="OXZ106" s="1102"/>
      <c r="OYA106" s="1102"/>
      <c r="OYB106" s="1102"/>
      <c r="OYC106" s="1102"/>
      <c r="OYD106" s="1102"/>
      <c r="OYE106" s="1102"/>
      <c r="OYF106" s="1102"/>
      <c r="OYG106" s="1102"/>
      <c r="OYH106" s="1102"/>
      <c r="OYI106" s="1102"/>
      <c r="OYJ106" s="1102"/>
      <c r="OYK106" s="1102"/>
      <c r="OYL106" s="1102"/>
      <c r="OYM106" s="1102"/>
      <c r="OYN106" s="1102"/>
      <c r="OYO106" s="1102"/>
      <c r="OYP106" s="1102"/>
      <c r="OYQ106" s="1102"/>
      <c r="OYR106" s="1102"/>
      <c r="OYS106" s="1102"/>
      <c r="OYT106" s="1102"/>
      <c r="OYU106" s="1102"/>
      <c r="OYV106" s="1102"/>
      <c r="OYW106" s="1102"/>
      <c r="OYX106" s="1102"/>
      <c r="OYY106" s="1102"/>
      <c r="OYZ106" s="1102"/>
      <c r="OZA106" s="1102"/>
      <c r="OZB106" s="1102"/>
      <c r="OZC106" s="1102"/>
      <c r="OZD106" s="1102"/>
      <c r="OZE106" s="1102"/>
      <c r="OZF106" s="1102"/>
      <c r="OZG106" s="1102"/>
      <c r="OZH106" s="1102"/>
      <c r="OZI106" s="1102"/>
      <c r="OZJ106" s="1102"/>
      <c r="OZK106" s="1102"/>
      <c r="OZL106" s="1102"/>
      <c r="OZM106" s="1102"/>
      <c r="OZN106" s="1102"/>
      <c r="OZO106" s="1102"/>
      <c r="OZP106" s="1102"/>
      <c r="OZQ106" s="1102"/>
      <c r="OZR106" s="1102"/>
      <c r="OZS106" s="1102"/>
      <c r="OZT106" s="1102"/>
      <c r="OZU106" s="1102"/>
      <c r="OZV106" s="1102"/>
      <c r="OZW106" s="1102"/>
      <c r="OZX106" s="1102"/>
      <c r="OZY106" s="1102"/>
      <c r="OZZ106" s="1102"/>
      <c r="PAA106" s="1102"/>
      <c r="PAB106" s="1102"/>
      <c r="PAC106" s="1102"/>
      <c r="PAD106" s="1102"/>
      <c r="PAE106" s="1102"/>
      <c r="PAF106" s="1102"/>
      <c r="PAG106" s="1102"/>
      <c r="PAH106" s="1102"/>
      <c r="PAI106" s="1102"/>
      <c r="PAJ106" s="1102"/>
      <c r="PAK106" s="1102"/>
      <c r="PAL106" s="1102"/>
      <c r="PAM106" s="1102"/>
      <c r="PAN106" s="1102"/>
      <c r="PAO106" s="1102"/>
      <c r="PAP106" s="1102"/>
      <c r="PAQ106" s="1102"/>
      <c r="PAR106" s="1102"/>
      <c r="PAS106" s="1102"/>
      <c r="PAT106" s="1102"/>
      <c r="PAU106" s="1102"/>
      <c r="PAV106" s="1102"/>
      <c r="PAW106" s="1102"/>
      <c r="PAX106" s="1102"/>
      <c r="PAY106" s="1102"/>
      <c r="PAZ106" s="1102"/>
      <c r="PBA106" s="1102"/>
      <c r="PBB106" s="1102"/>
      <c r="PBC106" s="1102"/>
      <c r="PBD106" s="1102"/>
      <c r="PBE106" s="1102"/>
      <c r="PBF106" s="1102"/>
      <c r="PBG106" s="1102"/>
      <c r="PBH106" s="1102"/>
      <c r="PBI106" s="1102"/>
      <c r="PBJ106" s="1102"/>
      <c r="PBK106" s="1102"/>
      <c r="PBL106" s="1102"/>
      <c r="PBM106" s="1102"/>
      <c r="PBN106" s="1102"/>
      <c r="PBO106" s="1102"/>
      <c r="PBP106" s="1102"/>
      <c r="PBQ106" s="1102"/>
      <c r="PBR106" s="1102"/>
      <c r="PBS106" s="1102"/>
      <c r="PBT106" s="1102"/>
      <c r="PBU106" s="1102"/>
      <c r="PBV106" s="1102"/>
      <c r="PBW106" s="1102"/>
      <c r="PBX106" s="1102"/>
      <c r="PBY106" s="1102"/>
      <c r="PBZ106" s="1102"/>
      <c r="PCA106" s="1102"/>
      <c r="PCB106" s="1102"/>
      <c r="PCC106" s="1102"/>
      <c r="PCD106" s="1102"/>
      <c r="PCE106" s="1102"/>
      <c r="PCF106" s="1102"/>
      <c r="PCG106" s="1102"/>
      <c r="PCH106" s="1102"/>
      <c r="PCI106" s="1102"/>
      <c r="PCJ106" s="1102"/>
      <c r="PCK106" s="1102"/>
      <c r="PCL106" s="1102"/>
      <c r="PCM106" s="1102"/>
      <c r="PCN106" s="1102"/>
      <c r="PCO106" s="1102"/>
      <c r="PCP106" s="1102"/>
      <c r="PCQ106" s="1102"/>
      <c r="PCR106" s="1102"/>
      <c r="PCS106" s="1102"/>
      <c r="PCT106" s="1102"/>
      <c r="PCU106" s="1102"/>
      <c r="PCV106" s="1102"/>
      <c r="PCW106" s="1102"/>
      <c r="PCX106" s="1102"/>
      <c r="PCY106" s="1102"/>
      <c r="PCZ106" s="1102"/>
      <c r="PDA106" s="1102"/>
      <c r="PDB106" s="1102"/>
      <c r="PDC106" s="1102"/>
      <c r="PDD106" s="1102"/>
      <c r="PDE106" s="1102"/>
      <c r="PDF106" s="1102"/>
      <c r="PDG106" s="1102"/>
      <c r="PDH106" s="1102"/>
      <c r="PDI106" s="1102"/>
      <c r="PDJ106" s="1102"/>
      <c r="PDK106" s="1102"/>
      <c r="PDL106" s="1102"/>
      <c r="PDM106" s="1102"/>
      <c r="PDN106" s="1102"/>
      <c r="PDO106" s="1102"/>
      <c r="PDP106" s="1102"/>
      <c r="PDQ106" s="1102"/>
      <c r="PDR106" s="1102"/>
      <c r="PDS106" s="1102"/>
      <c r="PDT106" s="1102"/>
      <c r="PDU106" s="1102"/>
      <c r="PDV106" s="1102"/>
      <c r="PDW106" s="1102"/>
      <c r="PDX106" s="1102"/>
      <c r="PDY106" s="1102"/>
      <c r="PDZ106" s="1102"/>
      <c r="PEA106" s="1102"/>
      <c r="PEB106" s="1102"/>
      <c r="PEC106" s="1102"/>
      <c r="PED106" s="1102"/>
      <c r="PEE106" s="1102"/>
      <c r="PEF106" s="1102"/>
      <c r="PEG106" s="1102"/>
      <c r="PEH106" s="1102"/>
      <c r="PEI106" s="1102"/>
      <c r="PEJ106" s="1102"/>
      <c r="PEK106" s="1102"/>
      <c r="PEL106" s="1102"/>
      <c r="PEM106" s="1102"/>
      <c r="PEN106" s="1102"/>
      <c r="PEO106" s="1102"/>
      <c r="PEP106" s="1102"/>
      <c r="PEQ106" s="1102"/>
      <c r="PER106" s="1102"/>
      <c r="PES106" s="1102"/>
      <c r="PET106" s="1102"/>
      <c r="PEU106" s="1102"/>
      <c r="PEV106" s="1102"/>
      <c r="PEW106" s="1102"/>
      <c r="PEX106" s="1102"/>
      <c r="PEY106" s="1102"/>
      <c r="PEZ106" s="1102"/>
      <c r="PFA106" s="1102"/>
      <c r="PFB106" s="1102"/>
      <c r="PFC106" s="1102"/>
      <c r="PFD106" s="1102"/>
      <c r="PFE106" s="1102"/>
      <c r="PFF106" s="1102"/>
      <c r="PFG106" s="1102"/>
      <c r="PFH106" s="1102"/>
      <c r="PFI106" s="1102"/>
      <c r="PFJ106" s="1102"/>
      <c r="PFK106" s="1102"/>
      <c r="PFL106" s="1102"/>
      <c r="PFM106" s="1102"/>
      <c r="PFN106" s="1102"/>
      <c r="PFO106" s="1102"/>
      <c r="PFP106" s="1102"/>
      <c r="PFQ106" s="1102"/>
      <c r="PFR106" s="1102"/>
      <c r="PFS106" s="1102"/>
      <c r="PFT106" s="1102"/>
      <c r="PFU106" s="1102"/>
      <c r="PFV106" s="1102"/>
      <c r="PFW106" s="1102"/>
      <c r="PFX106" s="1102"/>
      <c r="PFY106" s="1102"/>
      <c r="PFZ106" s="1102"/>
      <c r="PGA106" s="1102"/>
      <c r="PGB106" s="1102"/>
      <c r="PGC106" s="1102"/>
      <c r="PGD106" s="1102"/>
      <c r="PGE106" s="1102"/>
      <c r="PGF106" s="1102"/>
      <c r="PGG106" s="1102"/>
      <c r="PGH106" s="1102"/>
      <c r="PGI106" s="1102"/>
      <c r="PGJ106" s="1102"/>
      <c r="PGK106" s="1102"/>
      <c r="PGL106" s="1102"/>
      <c r="PGM106" s="1102"/>
      <c r="PGN106" s="1102"/>
      <c r="PGO106" s="1102"/>
      <c r="PGP106" s="1102"/>
      <c r="PGQ106" s="1102"/>
      <c r="PGR106" s="1102"/>
      <c r="PGS106" s="1102"/>
      <c r="PGT106" s="1102"/>
      <c r="PGU106" s="1102"/>
      <c r="PGV106" s="1102"/>
      <c r="PGW106" s="1102"/>
      <c r="PGX106" s="1102"/>
      <c r="PGY106" s="1102"/>
      <c r="PGZ106" s="1102"/>
      <c r="PHA106" s="1102"/>
      <c r="PHB106" s="1102"/>
      <c r="PHC106" s="1102"/>
      <c r="PHD106" s="1102"/>
      <c r="PHE106" s="1102"/>
      <c r="PHF106" s="1102"/>
      <c r="PHG106" s="1102"/>
      <c r="PHH106" s="1102"/>
      <c r="PHI106" s="1102"/>
      <c r="PHJ106" s="1102"/>
      <c r="PHK106" s="1102"/>
      <c r="PHL106" s="1102"/>
      <c r="PHM106" s="1102"/>
      <c r="PHN106" s="1102"/>
      <c r="PHO106" s="1102"/>
      <c r="PHP106" s="1102"/>
      <c r="PHQ106" s="1102"/>
      <c r="PHR106" s="1102"/>
      <c r="PHS106" s="1102"/>
      <c r="PHT106" s="1102"/>
      <c r="PHU106" s="1102"/>
      <c r="PHV106" s="1102"/>
      <c r="PHW106" s="1102"/>
      <c r="PHX106" s="1102"/>
      <c r="PHY106" s="1102"/>
      <c r="PHZ106" s="1102"/>
      <c r="PIA106" s="1102"/>
      <c r="PIB106" s="1102"/>
      <c r="PIC106" s="1102"/>
      <c r="PID106" s="1102"/>
      <c r="PIE106" s="1102"/>
      <c r="PIF106" s="1102"/>
      <c r="PIG106" s="1102"/>
      <c r="PIH106" s="1102"/>
      <c r="PII106" s="1102"/>
      <c r="PIJ106" s="1102"/>
      <c r="PIK106" s="1102"/>
      <c r="PIL106" s="1102"/>
      <c r="PIM106" s="1102"/>
      <c r="PIN106" s="1102"/>
      <c r="PIO106" s="1102"/>
      <c r="PIP106" s="1102"/>
      <c r="PIQ106" s="1102"/>
      <c r="PIR106" s="1102"/>
      <c r="PIS106" s="1102"/>
      <c r="PIT106" s="1102"/>
      <c r="PIU106" s="1102"/>
      <c r="PIV106" s="1102"/>
      <c r="PIW106" s="1102"/>
      <c r="PIX106" s="1102"/>
      <c r="PIY106" s="1102"/>
      <c r="PIZ106" s="1102"/>
      <c r="PJA106" s="1102"/>
      <c r="PJB106" s="1102"/>
      <c r="PJC106" s="1102"/>
      <c r="PJD106" s="1102"/>
      <c r="PJE106" s="1102"/>
      <c r="PJF106" s="1102"/>
      <c r="PJG106" s="1102"/>
      <c r="PJH106" s="1102"/>
      <c r="PJI106" s="1102"/>
      <c r="PJJ106" s="1102"/>
      <c r="PJK106" s="1102"/>
      <c r="PJL106" s="1102"/>
      <c r="PJM106" s="1102"/>
      <c r="PJN106" s="1102"/>
      <c r="PJO106" s="1102"/>
      <c r="PJP106" s="1102"/>
      <c r="PJQ106" s="1102"/>
      <c r="PJR106" s="1102"/>
      <c r="PJS106" s="1102"/>
      <c r="PJT106" s="1102"/>
      <c r="PJU106" s="1102"/>
      <c r="PJV106" s="1102"/>
      <c r="PJW106" s="1102"/>
      <c r="PJX106" s="1102"/>
      <c r="PJY106" s="1102"/>
      <c r="PJZ106" s="1102"/>
      <c r="PKA106" s="1102"/>
      <c r="PKB106" s="1102"/>
      <c r="PKC106" s="1102"/>
      <c r="PKD106" s="1102"/>
      <c r="PKE106" s="1102"/>
      <c r="PKF106" s="1102"/>
      <c r="PKG106" s="1102"/>
      <c r="PKH106" s="1102"/>
      <c r="PKI106" s="1102"/>
      <c r="PKJ106" s="1102"/>
      <c r="PKK106" s="1102"/>
      <c r="PKL106" s="1102"/>
      <c r="PKM106" s="1102"/>
      <c r="PKN106" s="1102"/>
      <c r="PKO106" s="1102"/>
      <c r="PKP106" s="1102"/>
      <c r="PKQ106" s="1102"/>
      <c r="PKR106" s="1102"/>
      <c r="PKS106" s="1102"/>
      <c r="PKT106" s="1102"/>
      <c r="PKU106" s="1102"/>
      <c r="PKV106" s="1102"/>
      <c r="PKW106" s="1102"/>
      <c r="PKX106" s="1102"/>
      <c r="PKY106" s="1102"/>
      <c r="PKZ106" s="1102"/>
      <c r="PLA106" s="1102"/>
      <c r="PLB106" s="1102"/>
      <c r="PLC106" s="1102"/>
      <c r="PLD106" s="1102"/>
      <c r="PLE106" s="1102"/>
      <c r="PLF106" s="1102"/>
      <c r="PLG106" s="1102"/>
      <c r="PLH106" s="1102"/>
      <c r="PLI106" s="1102"/>
      <c r="PLJ106" s="1102"/>
      <c r="PLK106" s="1102"/>
      <c r="PLL106" s="1102"/>
      <c r="PLM106" s="1102"/>
      <c r="PLN106" s="1102"/>
      <c r="PLO106" s="1102"/>
      <c r="PLP106" s="1102"/>
      <c r="PLQ106" s="1102"/>
      <c r="PLR106" s="1102"/>
      <c r="PLS106" s="1102"/>
      <c r="PLT106" s="1102"/>
      <c r="PLU106" s="1102"/>
      <c r="PLV106" s="1102"/>
      <c r="PLW106" s="1102"/>
      <c r="PLX106" s="1102"/>
      <c r="PLY106" s="1102"/>
      <c r="PLZ106" s="1102"/>
      <c r="PMA106" s="1102"/>
      <c r="PMB106" s="1102"/>
      <c r="PMC106" s="1102"/>
      <c r="PMD106" s="1102"/>
      <c r="PME106" s="1102"/>
      <c r="PMF106" s="1102"/>
      <c r="PMG106" s="1102"/>
      <c r="PMH106" s="1102"/>
      <c r="PMI106" s="1102"/>
      <c r="PMJ106" s="1102"/>
      <c r="PMK106" s="1102"/>
      <c r="PML106" s="1102"/>
      <c r="PMM106" s="1102"/>
      <c r="PMN106" s="1102"/>
      <c r="PMO106" s="1102"/>
      <c r="PMP106" s="1102"/>
      <c r="PMQ106" s="1102"/>
      <c r="PMR106" s="1102"/>
      <c r="PMS106" s="1102"/>
      <c r="PMT106" s="1102"/>
      <c r="PMU106" s="1102"/>
      <c r="PMV106" s="1102"/>
      <c r="PMW106" s="1102"/>
      <c r="PMX106" s="1102"/>
      <c r="PMY106" s="1102"/>
      <c r="PMZ106" s="1102"/>
      <c r="PNA106" s="1102"/>
      <c r="PNB106" s="1102"/>
      <c r="PNC106" s="1102"/>
      <c r="PND106" s="1102"/>
      <c r="PNE106" s="1102"/>
      <c r="PNF106" s="1102"/>
      <c r="PNG106" s="1102"/>
      <c r="PNH106" s="1102"/>
      <c r="PNI106" s="1102"/>
      <c r="PNJ106" s="1102"/>
      <c r="PNK106" s="1102"/>
      <c r="PNL106" s="1102"/>
      <c r="PNM106" s="1102"/>
      <c r="PNN106" s="1102"/>
      <c r="PNO106" s="1102"/>
      <c r="PNP106" s="1102"/>
      <c r="PNQ106" s="1102"/>
      <c r="PNR106" s="1102"/>
      <c r="PNS106" s="1102"/>
      <c r="PNT106" s="1102"/>
      <c r="PNU106" s="1102"/>
      <c r="PNV106" s="1102"/>
      <c r="PNW106" s="1102"/>
      <c r="PNX106" s="1102"/>
      <c r="PNY106" s="1102"/>
      <c r="PNZ106" s="1102"/>
      <c r="POA106" s="1102"/>
      <c r="POB106" s="1102"/>
      <c r="POC106" s="1102"/>
      <c r="POD106" s="1102"/>
      <c r="POE106" s="1102"/>
      <c r="POF106" s="1102"/>
      <c r="POG106" s="1102"/>
      <c r="POH106" s="1102"/>
      <c r="POI106" s="1102"/>
      <c r="POJ106" s="1102"/>
      <c r="POK106" s="1102"/>
      <c r="POL106" s="1102"/>
      <c r="POM106" s="1102"/>
      <c r="PON106" s="1102"/>
      <c r="POO106" s="1102"/>
      <c r="POP106" s="1102"/>
      <c r="POQ106" s="1102"/>
      <c r="POR106" s="1102"/>
      <c r="POS106" s="1102"/>
      <c r="POT106" s="1102"/>
      <c r="POU106" s="1102"/>
      <c r="POV106" s="1102"/>
      <c r="POW106" s="1102"/>
      <c r="POX106" s="1102"/>
      <c r="POY106" s="1102"/>
      <c r="POZ106" s="1102"/>
      <c r="PPA106" s="1102"/>
      <c r="PPB106" s="1102"/>
      <c r="PPC106" s="1102"/>
      <c r="PPD106" s="1102"/>
      <c r="PPE106" s="1102"/>
      <c r="PPF106" s="1102"/>
      <c r="PPG106" s="1102"/>
      <c r="PPH106" s="1102"/>
      <c r="PPI106" s="1102"/>
      <c r="PPJ106" s="1102"/>
      <c r="PPK106" s="1102"/>
      <c r="PPL106" s="1102"/>
      <c r="PPM106" s="1102"/>
      <c r="PPN106" s="1102"/>
      <c r="PPO106" s="1102"/>
      <c r="PPP106" s="1102"/>
      <c r="PPQ106" s="1102"/>
      <c r="PPR106" s="1102"/>
      <c r="PPS106" s="1102"/>
      <c r="PPT106" s="1102"/>
      <c r="PPU106" s="1102"/>
      <c r="PPV106" s="1102"/>
      <c r="PPW106" s="1102"/>
      <c r="PPX106" s="1102"/>
      <c r="PPY106" s="1102"/>
      <c r="PPZ106" s="1102"/>
      <c r="PQA106" s="1102"/>
      <c r="PQB106" s="1102"/>
      <c r="PQC106" s="1102"/>
      <c r="PQD106" s="1102"/>
      <c r="PQE106" s="1102"/>
      <c r="PQF106" s="1102"/>
      <c r="PQG106" s="1102"/>
      <c r="PQH106" s="1102"/>
      <c r="PQI106" s="1102"/>
      <c r="PQJ106" s="1102"/>
      <c r="PQK106" s="1102"/>
      <c r="PQL106" s="1102"/>
      <c r="PQM106" s="1102"/>
      <c r="PQN106" s="1102"/>
      <c r="PQO106" s="1102"/>
      <c r="PQP106" s="1102"/>
      <c r="PQQ106" s="1102"/>
      <c r="PQR106" s="1102"/>
      <c r="PQS106" s="1102"/>
      <c r="PQT106" s="1102"/>
      <c r="PQU106" s="1102"/>
      <c r="PQV106" s="1102"/>
      <c r="PQW106" s="1102"/>
      <c r="PQX106" s="1102"/>
      <c r="PQY106" s="1102"/>
      <c r="PQZ106" s="1102"/>
      <c r="PRA106" s="1102"/>
      <c r="PRB106" s="1102"/>
      <c r="PRC106" s="1102"/>
      <c r="PRD106" s="1102"/>
      <c r="PRE106" s="1102"/>
      <c r="PRF106" s="1102"/>
      <c r="PRG106" s="1102"/>
      <c r="PRH106" s="1102"/>
      <c r="PRI106" s="1102"/>
      <c r="PRJ106" s="1102"/>
      <c r="PRK106" s="1102"/>
      <c r="PRL106" s="1102"/>
      <c r="PRM106" s="1102"/>
      <c r="PRN106" s="1102"/>
      <c r="PRO106" s="1102"/>
      <c r="PRP106" s="1102"/>
      <c r="PRQ106" s="1102"/>
      <c r="PRR106" s="1102"/>
      <c r="PRS106" s="1102"/>
      <c r="PRT106" s="1102"/>
      <c r="PRU106" s="1102"/>
      <c r="PRV106" s="1102"/>
      <c r="PRW106" s="1102"/>
      <c r="PRX106" s="1102"/>
      <c r="PRY106" s="1102"/>
      <c r="PRZ106" s="1102"/>
      <c r="PSA106" s="1102"/>
      <c r="PSB106" s="1102"/>
      <c r="PSC106" s="1102"/>
      <c r="PSD106" s="1102"/>
      <c r="PSE106" s="1102"/>
      <c r="PSF106" s="1102"/>
      <c r="PSG106" s="1102"/>
      <c r="PSH106" s="1102"/>
      <c r="PSI106" s="1102"/>
      <c r="PSJ106" s="1102"/>
      <c r="PSK106" s="1102"/>
      <c r="PSL106" s="1102"/>
      <c r="PSM106" s="1102"/>
      <c r="PSN106" s="1102"/>
      <c r="PSO106" s="1102"/>
      <c r="PSP106" s="1102"/>
      <c r="PSQ106" s="1102"/>
      <c r="PSR106" s="1102"/>
      <c r="PSS106" s="1102"/>
      <c r="PST106" s="1102"/>
      <c r="PSU106" s="1102"/>
      <c r="PSV106" s="1102"/>
      <c r="PSW106" s="1102"/>
      <c r="PSX106" s="1102"/>
      <c r="PSY106" s="1102"/>
      <c r="PSZ106" s="1102"/>
      <c r="PTA106" s="1102"/>
      <c r="PTB106" s="1102"/>
      <c r="PTC106" s="1102"/>
      <c r="PTD106" s="1102"/>
      <c r="PTE106" s="1102"/>
      <c r="PTF106" s="1102"/>
      <c r="PTG106" s="1102"/>
      <c r="PTH106" s="1102"/>
      <c r="PTI106" s="1102"/>
      <c r="PTJ106" s="1102"/>
      <c r="PTK106" s="1102"/>
      <c r="PTL106" s="1102"/>
      <c r="PTM106" s="1102"/>
      <c r="PTN106" s="1102"/>
      <c r="PTO106" s="1102"/>
      <c r="PTP106" s="1102"/>
      <c r="PTQ106" s="1102"/>
      <c r="PTR106" s="1102"/>
      <c r="PTS106" s="1102"/>
      <c r="PTT106" s="1102"/>
      <c r="PTU106" s="1102"/>
      <c r="PTV106" s="1102"/>
      <c r="PTW106" s="1102"/>
      <c r="PTX106" s="1102"/>
      <c r="PTY106" s="1102"/>
      <c r="PTZ106" s="1102"/>
      <c r="PUA106" s="1102"/>
      <c r="PUB106" s="1102"/>
      <c r="PUC106" s="1102"/>
      <c r="PUD106" s="1102"/>
      <c r="PUE106" s="1102"/>
      <c r="PUF106" s="1102"/>
      <c r="PUG106" s="1102"/>
      <c r="PUH106" s="1102"/>
      <c r="PUI106" s="1102"/>
      <c r="PUJ106" s="1102"/>
      <c r="PUK106" s="1102"/>
      <c r="PUL106" s="1102"/>
      <c r="PUM106" s="1102"/>
      <c r="PUN106" s="1102"/>
      <c r="PUO106" s="1102"/>
      <c r="PUP106" s="1102"/>
      <c r="PUQ106" s="1102"/>
      <c r="PUR106" s="1102"/>
      <c r="PUS106" s="1102"/>
      <c r="PUT106" s="1102"/>
      <c r="PUU106" s="1102"/>
      <c r="PUV106" s="1102"/>
      <c r="PUW106" s="1102"/>
      <c r="PUX106" s="1102"/>
      <c r="PUY106" s="1102"/>
      <c r="PUZ106" s="1102"/>
      <c r="PVA106" s="1102"/>
      <c r="PVB106" s="1102"/>
      <c r="PVC106" s="1102"/>
      <c r="PVD106" s="1102"/>
      <c r="PVE106" s="1102"/>
      <c r="PVF106" s="1102"/>
      <c r="PVG106" s="1102"/>
      <c r="PVH106" s="1102"/>
      <c r="PVI106" s="1102"/>
      <c r="PVJ106" s="1102"/>
      <c r="PVK106" s="1102"/>
      <c r="PVL106" s="1102"/>
      <c r="PVM106" s="1102"/>
      <c r="PVN106" s="1102"/>
      <c r="PVO106" s="1102"/>
      <c r="PVP106" s="1102"/>
      <c r="PVQ106" s="1102"/>
      <c r="PVR106" s="1102"/>
      <c r="PVS106" s="1102"/>
      <c r="PVT106" s="1102"/>
      <c r="PVU106" s="1102"/>
      <c r="PVV106" s="1102"/>
      <c r="PVW106" s="1102"/>
      <c r="PVX106" s="1102"/>
      <c r="PVY106" s="1102"/>
      <c r="PVZ106" s="1102"/>
      <c r="PWA106" s="1102"/>
      <c r="PWB106" s="1102"/>
      <c r="PWC106" s="1102"/>
      <c r="PWD106" s="1102"/>
      <c r="PWE106" s="1102"/>
      <c r="PWF106" s="1102"/>
      <c r="PWG106" s="1102"/>
      <c r="PWH106" s="1102"/>
      <c r="PWI106" s="1102"/>
      <c r="PWJ106" s="1102"/>
      <c r="PWK106" s="1102"/>
      <c r="PWL106" s="1102"/>
      <c r="PWM106" s="1102"/>
      <c r="PWN106" s="1102"/>
      <c r="PWO106" s="1102"/>
      <c r="PWP106" s="1102"/>
      <c r="PWQ106" s="1102"/>
      <c r="PWR106" s="1102"/>
      <c r="PWS106" s="1102"/>
      <c r="PWT106" s="1102"/>
      <c r="PWU106" s="1102"/>
      <c r="PWV106" s="1102"/>
      <c r="PWW106" s="1102"/>
      <c r="PWX106" s="1102"/>
      <c r="PWY106" s="1102"/>
      <c r="PWZ106" s="1102"/>
      <c r="PXA106" s="1102"/>
      <c r="PXB106" s="1102"/>
      <c r="PXC106" s="1102"/>
      <c r="PXD106" s="1102"/>
      <c r="PXE106" s="1102"/>
      <c r="PXF106" s="1102"/>
      <c r="PXG106" s="1102"/>
      <c r="PXH106" s="1102"/>
      <c r="PXI106" s="1102"/>
      <c r="PXJ106" s="1102"/>
      <c r="PXK106" s="1102"/>
      <c r="PXL106" s="1102"/>
      <c r="PXM106" s="1102"/>
      <c r="PXN106" s="1102"/>
      <c r="PXO106" s="1102"/>
      <c r="PXP106" s="1102"/>
      <c r="PXQ106" s="1102"/>
      <c r="PXR106" s="1102"/>
      <c r="PXS106" s="1102"/>
      <c r="PXT106" s="1102"/>
      <c r="PXU106" s="1102"/>
      <c r="PXV106" s="1102"/>
      <c r="PXW106" s="1102"/>
      <c r="PXX106" s="1102"/>
      <c r="PXY106" s="1102"/>
      <c r="PXZ106" s="1102"/>
      <c r="PYA106" s="1102"/>
      <c r="PYB106" s="1102"/>
      <c r="PYC106" s="1102"/>
      <c r="PYD106" s="1102"/>
      <c r="PYE106" s="1102"/>
      <c r="PYF106" s="1102"/>
      <c r="PYG106" s="1102"/>
      <c r="PYH106" s="1102"/>
      <c r="PYI106" s="1102"/>
      <c r="PYJ106" s="1102"/>
      <c r="PYK106" s="1102"/>
      <c r="PYL106" s="1102"/>
      <c r="PYM106" s="1102"/>
      <c r="PYN106" s="1102"/>
      <c r="PYO106" s="1102"/>
      <c r="PYP106" s="1102"/>
      <c r="PYQ106" s="1102"/>
      <c r="PYR106" s="1102"/>
      <c r="PYS106" s="1102"/>
      <c r="PYT106" s="1102"/>
      <c r="PYU106" s="1102"/>
      <c r="PYV106" s="1102"/>
      <c r="PYW106" s="1102"/>
      <c r="PYX106" s="1102"/>
      <c r="PYY106" s="1102"/>
      <c r="PYZ106" s="1102"/>
      <c r="PZA106" s="1102"/>
      <c r="PZB106" s="1102"/>
      <c r="PZC106" s="1102"/>
      <c r="PZD106" s="1102"/>
      <c r="PZE106" s="1102"/>
      <c r="PZF106" s="1102"/>
      <c r="PZG106" s="1102"/>
      <c r="PZH106" s="1102"/>
      <c r="PZI106" s="1102"/>
      <c r="PZJ106" s="1102"/>
      <c r="PZK106" s="1102"/>
      <c r="PZL106" s="1102"/>
      <c r="PZM106" s="1102"/>
      <c r="PZN106" s="1102"/>
      <c r="PZO106" s="1102"/>
      <c r="PZP106" s="1102"/>
      <c r="PZQ106" s="1102"/>
      <c r="PZR106" s="1102"/>
      <c r="PZS106" s="1102"/>
      <c r="PZT106" s="1102"/>
      <c r="PZU106" s="1102"/>
      <c r="PZV106" s="1102"/>
      <c r="PZW106" s="1102"/>
      <c r="PZX106" s="1102"/>
      <c r="PZY106" s="1102"/>
      <c r="PZZ106" s="1102"/>
      <c r="QAA106" s="1102"/>
      <c r="QAB106" s="1102"/>
      <c r="QAC106" s="1102"/>
      <c r="QAD106" s="1102"/>
      <c r="QAE106" s="1102"/>
      <c r="QAF106" s="1102"/>
      <c r="QAG106" s="1102"/>
      <c r="QAH106" s="1102"/>
      <c r="QAI106" s="1102"/>
      <c r="QAJ106" s="1102"/>
      <c r="QAK106" s="1102"/>
      <c r="QAL106" s="1102"/>
      <c r="QAM106" s="1102"/>
      <c r="QAN106" s="1102"/>
      <c r="QAO106" s="1102"/>
      <c r="QAP106" s="1102"/>
      <c r="QAQ106" s="1102"/>
      <c r="QAR106" s="1102"/>
      <c r="QAS106" s="1102"/>
      <c r="QAT106" s="1102"/>
      <c r="QAU106" s="1102"/>
      <c r="QAV106" s="1102"/>
      <c r="QAW106" s="1102"/>
      <c r="QAX106" s="1102"/>
      <c r="QAY106" s="1102"/>
      <c r="QAZ106" s="1102"/>
      <c r="QBA106" s="1102"/>
      <c r="QBB106" s="1102"/>
      <c r="QBC106" s="1102"/>
      <c r="QBD106" s="1102"/>
      <c r="QBE106" s="1102"/>
      <c r="QBF106" s="1102"/>
      <c r="QBG106" s="1102"/>
      <c r="QBH106" s="1102"/>
      <c r="QBI106" s="1102"/>
      <c r="QBJ106" s="1102"/>
      <c r="QBK106" s="1102"/>
      <c r="QBL106" s="1102"/>
      <c r="QBM106" s="1102"/>
      <c r="QBN106" s="1102"/>
      <c r="QBO106" s="1102"/>
      <c r="QBP106" s="1102"/>
      <c r="QBQ106" s="1102"/>
      <c r="QBR106" s="1102"/>
      <c r="QBS106" s="1102"/>
      <c r="QBT106" s="1102"/>
      <c r="QBU106" s="1102"/>
      <c r="QBV106" s="1102"/>
      <c r="QBW106" s="1102"/>
      <c r="QBX106" s="1102"/>
      <c r="QBY106" s="1102"/>
      <c r="QBZ106" s="1102"/>
      <c r="QCA106" s="1102"/>
      <c r="QCB106" s="1102"/>
      <c r="QCC106" s="1102"/>
      <c r="QCD106" s="1102"/>
      <c r="QCE106" s="1102"/>
      <c r="QCF106" s="1102"/>
      <c r="QCG106" s="1102"/>
      <c r="QCH106" s="1102"/>
      <c r="QCI106" s="1102"/>
      <c r="QCJ106" s="1102"/>
      <c r="QCK106" s="1102"/>
      <c r="QCL106" s="1102"/>
      <c r="QCM106" s="1102"/>
      <c r="QCN106" s="1102"/>
      <c r="QCO106" s="1102"/>
      <c r="QCP106" s="1102"/>
      <c r="QCQ106" s="1102"/>
      <c r="QCR106" s="1102"/>
      <c r="QCS106" s="1102"/>
      <c r="QCT106" s="1102"/>
      <c r="QCU106" s="1102"/>
      <c r="QCV106" s="1102"/>
      <c r="QCW106" s="1102"/>
      <c r="QCX106" s="1102"/>
      <c r="QCY106" s="1102"/>
      <c r="QCZ106" s="1102"/>
      <c r="QDA106" s="1102"/>
      <c r="QDB106" s="1102"/>
      <c r="QDC106" s="1102"/>
      <c r="QDD106" s="1102"/>
      <c r="QDE106" s="1102"/>
      <c r="QDF106" s="1102"/>
      <c r="QDG106" s="1102"/>
      <c r="QDH106" s="1102"/>
      <c r="QDI106" s="1102"/>
      <c r="QDJ106" s="1102"/>
      <c r="QDK106" s="1102"/>
      <c r="QDL106" s="1102"/>
      <c r="QDM106" s="1102"/>
      <c r="QDN106" s="1102"/>
      <c r="QDO106" s="1102"/>
      <c r="QDP106" s="1102"/>
      <c r="QDQ106" s="1102"/>
      <c r="QDR106" s="1102"/>
      <c r="QDS106" s="1102"/>
      <c r="QDT106" s="1102"/>
      <c r="QDU106" s="1102"/>
      <c r="QDV106" s="1102"/>
      <c r="QDW106" s="1102"/>
      <c r="QDX106" s="1102"/>
      <c r="QDY106" s="1102"/>
      <c r="QDZ106" s="1102"/>
      <c r="QEA106" s="1102"/>
      <c r="QEB106" s="1102"/>
      <c r="QEC106" s="1102"/>
      <c r="QED106" s="1102"/>
      <c r="QEE106" s="1102"/>
      <c r="QEF106" s="1102"/>
      <c r="QEG106" s="1102"/>
      <c r="QEH106" s="1102"/>
      <c r="QEI106" s="1102"/>
      <c r="QEJ106" s="1102"/>
      <c r="QEK106" s="1102"/>
      <c r="QEL106" s="1102"/>
      <c r="QEM106" s="1102"/>
      <c r="QEN106" s="1102"/>
      <c r="QEO106" s="1102"/>
      <c r="QEP106" s="1102"/>
      <c r="QEQ106" s="1102"/>
      <c r="QER106" s="1102"/>
      <c r="QES106" s="1102"/>
      <c r="QET106" s="1102"/>
      <c r="QEU106" s="1102"/>
      <c r="QEV106" s="1102"/>
      <c r="QEW106" s="1102"/>
      <c r="QEX106" s="1102"/>
      <c r="QEY106" s="1102"/>
      <c r="QEZ106" s="1102"/>
      <c r="QFA106" s="1102"/>
      <c r="QFB106" s="1102"/>
      <c r="QFC106" s="1102"/>
      <c r="QFD106" s="1102"/>
      <c r="QFE106" s="1102"/>
      <c r="QFF106" s="1102"/>
      <c r="QFG106" s="1102"/>
      <c r="QFH106" s="1102"/>
      <c r="QFI106" s="1102"/>
      <c r="QFJ106" s="1102"/>
      <c r="QFK106" s="1102"/>
      <c r="QFL106" s="1102"/>
      <c r="QFM106" s="1102"/>
      <c r="QFN106" s="1102"/>
      <c r="QFO106" s="1102"/>
      <c r="QFP106" s="1102"/>
      <c r="QFQ106" s="1102"/>
      <c r="QFR106" s="1102"/>
      <c r="QFS106" s="1102"/>
      <c r="QFT106" s="1102"/>
      <c r="QFU106" s="1102"/>
      <c r="QFV106" s="1102"/>
      <c r="QFW106" s="1102"/>
      <c r="QFX106" s="1102"/>
      <c r="QFY106" s="1102"/>
      <c r="QFZ106" s="1102"/>
      <c r="QGA106" s="1102"/>
      <c r="QGB106" s="1102"/>
      <c r="QGC106" s="1102"/>
      <c r="QGD106" s="1102"/>
      <c r="QGE106" s="1102"/>
      <c r="QGF106" s="1102"/>
      <c r="QGG106" s="1102"/>
      <c r="QGH106" s="1102"/>
      <c r="QGI106" s="1102"/>
      <c r="QGJ106" s="1102"/>
      <c r="QGK106" s="1102"/>
      <c r="QGL106" s="1102"/>
      <c r="QGM106" s="1102"/>
      <c r="QGN106" s="1102"/>
      <c r="QGO106" s="1102"/>
      <c r="QGP106" s="1102"/>
      <c r="QGQ106" s="1102"/>
      <c r="QGR106" s="1102"/>
      <c r="QGS106" s="1102"/>
      <c r="QGT106" s="1102"/>
      <c r="QGU106" s="1102"/>
      <c r="QGV106" s="1102"/>
      <c r="QGW106" s="1102"/>
      <c r="QGX106" s="1102"/>
      <c r="QGY106" s="1102"/>
      <c r="QGZ106" s="1102"/>
      <c r="QHA106" s="1102"/>
      <c r="QHB106" s="1102"/>
      <c r="QHC106" s="1102"/>
      <c r="QHD106" s="1102"/>
      <c r="QHE106" s="1102"/>
      <c r="QHF106" s="1102"/>
      <c r="QHG106" s="1102"/>
      <c r="QHH106" s="1102"/>
      <c r="QHI106" s="1102"/>
      <c r="QHJ106" s="1102"/>
      <c r="QHK106" s="1102"/>
      <c r="QHL106" s="1102"/>
      <c r="QHM106" s="1102"/>
      <c r="QHN106" s="1102"/>
      <c r="QHO106" s="1102"/>
      <c r="QHP106" s="1102"/>
      <c r="QHQ106" s="1102"/>
      <c r="QHR106" s="1102"/>
      <c r="QHS106" s="1102"/>
      <c r="QHT106" s="1102"/>
      <c r="QHU106" s="1102"/>
      <c r="QHV106" s="1102"/>
      <c r="QHW106" s="1102"/>
      <c r="QHX106" s="1102"/>
      <c r="QHY106" s="1102"/>
      <c r="QHZ106" s="1102"/>
      <c r="QIA106" s="1102"/>
      <c r="QIB106" s="1102"/>
      <c r="QIC106" s="1102"/>
      <c r="QID106" s="1102"/>
      <c r="QIE106" s="1102"/>
      <c r="QIF106" s="1102"/>
      <c r="QIG106" s="1102"/>
      <c r="QIH106" s="1102"/>
      <c r="QII106" s="1102"/>
      <c r="QIJ106" s="1102"/>
      <c r="QIK106" s="1102"/>
      <c r="QIL106" s="1102"/>
      <c r="QIM106" s="1102"/>
      <c r="QIN106" s="1102"/>
      <c r="QIO106" s="1102"/>
      <c r="QIP106" s="1102"/>
      <c r="QIQ106" s="1102"/>
      <c r="QIR106" s="1102"/>
      <c r="QIS106" s="1102"/>
      <c r="QIT106" s="1102"/>
      <c r="QIU106" s="1102"/>
      <c r="QIV106" s="1102"/>
      <c r="QIW106" s="1102"/>
      <c r="QIX106" s="1102"/>
      <c r="QIY106" s="1102"/>
      <c r="QIZ106" s="1102"/>
      <c r="QJA106" s="1102"/>
      <c r="QJB106" s="1102"/>
      <c r="QJC106" s="1102"/>
      <c r="QJD106" s="1102"/>
      <c r="QJE106" s="1102"/>
      <c r="QJF106" s="1102"/>
      <c r="QJG106" s="1102"/>
      <c r="QJH106" s="1102"/>
      <c r="QJI106" s="1102"/>
      <c r="QJJ106" s="1102"/>
      <c r="QJK106" s="1102"/>
      <c r="QJL106" s="1102"/>
      <c r="QJM106" s="1102"/>
      <c r="QJN106" s="1102"/>
      <c r="QJO106" s="1102"/>
      <c r="QJP106" s="1102"/>
      <c r="QJQ106" s="1102"/>
      <c r="QJR106" s="1102"/>
      <c r="QJS106" s="1102"/>
      <c r="QJT106" s="1102"/>
      <c r="QJU106" s="1102"/>
      <c r="QJV106" s="1102"/>
      <c r="QJW106" s="1102"/>
      <c r="QJX106" s="1102"/>
      <c r="QJY106" s="1102"/>
      <c r="QJZ106" s="1102"/>
      <c r="QKA106" s="1102"/>
      <c r="QKB106" s="1102"/>
      <c r="QKC106" s="1102"/>
      <c r="QKD106" s="1102"/>
      <c r="QKE106" s="1102"/>
      <c r="QKF106" s="1102"/>
      <c r="QKG106" s="1102"/>
      <c r="QKH106" s="1102"/>
      <c r="QKI106" s="1102"/>
      <c r="QKJ106" s="1102"/>
      <c r="QKK106" s="1102"/>
      <c r="QKL106" s="1102"/>
      <c r="QKM106" s="1102"/>
      <c r="QKN106" s="1102"/>
      <c r="QKO106" s="1102"/>
      <c r="QKP106" s="1102"/>
      <c r="QKQ106" s="1102"/>
      <c r="QKR106" s="1102"/>
      <c r="QKS106" s="1102"/>
      <c r="QKT106" s="1102"/>
      <c r="QKU106" s="1102"/>
      <c r="QKV106" s="1102"/>
      <c r="QKW106" s="1102"/>
      <c r="QKX106" s="1102"/>
      <c r="QKY106" s="1102"/>
      <c r="QKZ106" s="1102"/>
      <c r="QLA106" s="1102"/>
      <c r="QLB106" s="1102"/>
      <c r="QLC106" s="1102"/>
      <c r="QLD106" s="1102"/>
      <c r="QLE106" s="1102"/>
      <c r="QLF106" s="1102"/>
      <c r="QLG106" s="1102"/>
      <c r="QLH106" s="1102"/>
      <c r="QLI106" s="1102"/>
      <c r="QLJ106" s="1102"/>
      <c r="QLK106" s="1102"/>
      <c r="QLL106" s="1102"/>
      <c r="QLM106" s="1102"/>
      <c r="QLN106" s="1102"/>
      <c r="QLO106" s="1102"/>
      <c r="QLP106" s="1102"/>
      <c r="QLQ106" s="1102"/>
      <c r="QLR106" s="1102"/>
      <c r="QLS106" s="1102"/>
      <c r="QLT106" s="1102"/>
      <c r="QLU106" s="1102"/>
      <c r="QLV106" s="1102"/>
      <c r="QLW106" s="1102"/>
      <c r="QLX106" s="1102"/>
      <c r="QLY106" s="1102"/>
      <c r="QLZ106" s="1102"/>
      <c r="QMA106" s="1102"/>
      <c r="QMB106" s="1102"/>
      <c r="QMC106" s="1102"/>
      <c r="QMD106" s="1102"/>
      <c r="QME106" s="1102"/>
      <c r="QMF106" s="1102"/>
      <c r="QMG106" s="1102"/>
      <c r="QMH106" s="1102"/>
      <c r="QMI106" s="1102"/>
      <c r="QMJ106" s="1102"/>
      <c r="QMK106" s="1102"/>
      <c r="QML106" s="1102"/>
      <c r="QMM106" s="1102"/>
      <c r="QMN106" s="1102"/>
      <c r="QMO106" s="1102"/>
      <c r="QMP106" s="1102"/>
      <c r="QMQ106" s="1102"/>
      <c r="QMR106" s="1102"/>
      <c r="QMS106" s="1102"/>
      <c r="QMT106" s="1102"/>
      <c r="QMU106" s="1102"/>
      <c r="QMV106" s="1102"/>
      <c r="QMW106" s="1102"/>
      <c r="QMX106" s="1102"/>
      <c r="QMY106" s="1102"/>
      <c r="QMZ106" s="1102"/>
      <c r="QNA106" s="1102"/>
      <c r="QNB106" s="1102"/>
      <c r="QNC106" s="1102"/>
      <c r="QND106" s="1102"/>
      <c r="QNE106" s="1102"/>
      <c r="QNF106" s="1102"/>
      <c r="QNG106" s="1102"/>
      <c r="QNH106" s="1102"/>
      <c r="QNI106" s="1102"/>
      <c r="QNJ106" s="1102"/>
      <c r="QNK106" s="1102"/>
      <c r="QNL106" s="1102"/>
      <c r="QNM106" s="1102"/>
      <c r="QNN106" s="1102"/>
      <c r="QNO106" s="1102"/>
      <c r="QNP106" s="1102"/>
      <c r="QNQ106" s="1102"/>
      <c r="QNR106" s="1102"/>
      <c r="QNS106" s="1102"/>
      <c r="QNT106" s="1102"/>
      <c r="QNU106" s="1102"/>
      <c r="QNV106" s="1102"/>
      <c r="QNW106" s="1102"/>
      <c r="QNX106" s="1102"/>
      <c r="QNY106" s="1102"/>
      <c r="QNZ106" s="1102"/>
      <c r="QOA106" s="1102"/>
      <c r="QOB106" s="1102"/>
      <c r="QOC106" s="1102"/>
      <c r="QOD106" s="1102"/>
      <c r="QOE106" s="1102"/>
      <c r="QOF106" s="1102"/>
      <c r="QOG106" s="1102"/>
      <c r="QOH106" s="1102"/>
      <c r="QOI106" s="1102"/>
      <c r="QOJ106" s="1102"/>
      <c r="QOK106" s="1102"/>
      <c r="QOL106" s="1102"/>
      <c r="QOM106" s="1102"/>
      <c r="QON106" s="1102"/>
      <c r="QOO106" s="1102"/>
      <c r="QOP106" s="1102"/>
      <c r="QOQ106" s="1102"/>
      <c r="QOR106" s="1102"/>
      <c r="QOS106" s="1102"/>
      <c r="QOT106" s="1102"/>
      <c r="QOU106" s="1102"/>
      <c r="QOV106" s="1102"/>
      <c r="QOW106" s="1102"/>
      <c r="QOX106" s="1102"/>
      <c r="QOY106" s="1102"/>
      <c r="QOZ106" s="1102"/>
      <c r="QPA106" s="1102"/>
      <c r="QPB106" s="1102"/>
      <c r="QPC106" s="1102"/>
      <c r="QPD106" s="1102"/>
      <c r="QPE106" s="1102"/>
      <c r="QPF106" s="1102"/>
      <c r="QPG106" s="1102"/>
      <c r="QPH106" s="1102"/>
      <c r="QPI106" s="1102"/>
      <c r="QPJ106" s="1102"/>
      <c r="QPK106" s="1102"/>
      <c r="QPL106" s="1102"/>
      <c r="QPM106" s="1102"/>
      <c r="QPN106" s="1102"/>
      <c r="QPO106" s="1102"/>
      <c r="QPP106" s="1102"/>
      <c r="QPQ106" s="1102"/>
      <c r="QPR106" s="1102"/>
      <c r="QPS106" s="1102"/>
      <c r="QPT106" s="1102"/>
      <c r="QPU106" s="1102"/>
      <c r="QPV106" s="1102"/>
      <c r="QPW106" s="1102"/>
      <c r="QPX106" s="1102"/>
      <c r="QPY106" s="1102"/>
      <c r="QPZ106" s="1102"/>
      <c r="QQA106" s="1102"/>
      <c r="QQB106" s="1102"/>
      <c r="QQC106" s="1102"/>
      <c r="QQD106" s="1102"/>
      <c r="QQE106" s="1102"/>
      <c r="QQF106" s="1102"/>
      <c r="QQG106" s="1102"/>
      <c r="QQH106" s="1102"/>
      <c r="QQI106" s="1102"/>
      <c r="QQJ106" s="1102"/>
      <c r="QQK106" s="1102"/>
      <c r="QQL106" s="1102"/>
      <c r="QQM106" s="1102"/>
      <c r="QQN106" s="1102"/>
      <c r="QQO106" s="1102"/>
      <c r="QQP106" s="1102"/>
      <c r="QQQ106" s="1102"/>
      <c r="QQR106" s="1102"/>
      <c r="QQS106" s="1102"/>
      <c r="QQT106" s="1102"/>
      <c r="QQU106" s="1102"/>
      <c r="QQV106" s="1102"/>
      <c r="QQW106" s="1102"/>
      <c r="QQX106" s="1102"/>
      <c r="QQY106" s="1102"/>
      <c r="QQZ106" s="1102"/>
      <c r="QRA106" s="1102"/>
      <c r="QRB106" s="1102"/>
      <c r="QRC106" s="1102"/>
      <c r="QRD106" s="1102"/>
      <c r="QRE106" s="1102"/>
      <c r="QRF106" s="1102"/>
      <c r="QRG106" s="1102"/>
      <c r="QRH106" s="1102"/>
      <c r="QRI106" s="1102"/>
      <c r="QRJ106" s="1102"/>
      <c r="QRK106" s="1102"/>
      <c r="QRL106" s="1102"/>
      <c r="QRM106" s="1102"/>
      <c r="QRN106" s="1102"/>
      <c r="QRO106" s="1102"/>
      <c r="QRP106" s="1102"/>
      <c r="QRQ106" s="1102"/>
      <c r="QRR106" s="1102"/>
      <c r="QRS106" s="1102"/>
      <c r="QRT106" s="1102"/>
      <c r="QRU106" s="1102"/>
      <c r="QRV106" s="1102"/>
      <c r="QRW106" s="1102"/>
      <c r="QRX106" s="1102"/>
      <c r="QRY106" s="1102"/>
      <c r="QRZ106" s="1102"/>
      <c r="QSA106" s="1102"/>
      <c r="QSB106" s="1102"/>
      <c r="QSC106" s="1102"/>
      <c r="QSD106" s="1102"/>
      <c r="QSE106" s="1102"/>
      <c r="QSF106" s="1102"/>
      <c r="QSG106" s="1102"/>
      <c r="QSH106" s="1102"/>
      <c r="QSI106" s="1102"/>
      <c r="QSJ106" s="1102"/>
      <c r="QSK106" s="1102"/>
      <c r="QSL106" s="1102"/>
      <c r="QSM106" s="1102"/>
      <c r="QSN106" s="1102"/>
      <c r="QSO106" s="1102"/>
      <c r="QSP106" s="1102"/>
      <c r="QSQ106" s="1102"/>
      <c r="QSR106" s="1102"/>
      <c r="QSS106" s="1102"/>
      <c r="QST106" s="1102"/>
      <c r="QSU106" s="1102"/>
      <c r="QSV106" s="1102"/>
      <c r="QSW106" s="1102"/>
      <c r="QSX106" s="1102"/>
      <c r="QSY106" s="1102"/>
      <c r="QSZ106" s="1102"/>
      <c r="QTA106" s="1102"/>
      <c r="QTB106" s="1102"/>
      <c r="QTC106" s="1102"/>
      <c r="QTD106" s="1102"/>
      <c r="QTE106" s="1102"/>
      <c r="QTF106" s="1102"/>
      <c r="QTG106" s="1102"/>
      <c r="QTH106" s="1102"/>
      <c r="QTI106" s="1102"/>
      <c r="QTJ106" s="1102"/>
      <c r="QTK106" s="1102"/>
      <c r="QTL106" s="1102"/>
      <c r="QTM106" s="1102"/>
      <c r="QTN106" s="1102"/>
      <c r="QTO106" s="1102"/>
      <c r="QTP106" s="1102"/>
      <c r="QTQ106" s="1102"/>
      <c r="QTR106" s="1102"/>
      <c r="QTS106" s="1102"/>
      <c r="QTT106" s="1102"/>
      <c r="QTU106" s="1102"/>
      <c r="QTV106" s="1102"/>
      <c r="QTW106" s="1102"/>
      <c r="QTX106" s="1102"/>
      <c r="QTY106" s="1102"/>
      <c r="QTZ106" s="1102"/>
      <c r="QUA106" s="1102"/>
      <c r="QUB106" s="1102"/>
      <c r="QUC106" s="1102"/>
      <c r="QUD106" s="1102"/>
      <c r="QUE106" s="1102"/>
      <c r="QUF106" s="1102"/>
      <c r="QUG106" s="1102"/>
      <c r="QUH106" s="1102"/>
      <c r="QUI106" s="1102"/>
      <c r="QUJ106" s="1102"/>
      <c r="QUK106" s="1102"/>
      <c r="QUL106" s="1102"/>
      <c r="QUM106" s="1102"/>
      <c r="QUN106" s="1102"/>
      <c r="QUO106" s="1102"/>
      <c r="QUP106" s="1102"/>
      <c r="QUQ106" s="1102"/>
      <c r="QUR106" s="1102"/>
      <c r="QUS106" s="1102"/>
      <c r="QUT106" s="1102"/>
      <c r="QUU106" s="1102"/>
      <c r="QUV106" s="1102"/>
      <c r="QUW106" s="1102"/>
      <c r="QUX106" s="1102"/>
      <c r="QUY106" s="1102"/>
      <c r="QUZ106" s="1102"/>
      <c r="QVA106" s="1102"/>
      <c r="QVB106" s="1102"/>
      <c r="QVC106" s="1102"/>
      <c r="QVD106" s="1102"/>
      <c r="QVE106" s="1102"/>
      <c r="QVF106" s="1102"/>
      <c r="QVG106" s="1102"/>
      <c r="QVH106" s="1102"/>
      <c r="QVI106" s="1102"/>
      <c r="QVJ106" s="1102"/>
      <c r="QVK106" s="1102"/>
      <c r="QVL106" s="1102"/>
      <c r="QVM106" s="1102"/>
      <c r="QVN106" s="1102"/>
      <c r="QVO106" s="1102"/>
      <c r="QVP106" s="1102"/>
      <c r="QVQ106" s="1102"/>
      <c r="QVR106" s="1102"/>
      <c r="QVS106" s="1102"/>
      <c r="QVT106" s="1102"/>
      <c r="QVU106" s="1102"/>
      <c r="QVV106" s="1102"/>
      <c r="QVW106" s="1102"/>
      <c r="QVX106" s="1102"/>
      <c r="QVY106" s="1102"/>
      <c r="QVZ106" s="1102"/>
      <c r="QWA106" s="1102"/>
      <c r="QWB106" s="1102"/>
      <c r="QWC106" s="1102"/>
      <c r="QWD106" s="1102"/>
      <c r="QWE106" s="1102"/>
      <c r="QWF106" s="1102"/>
      <c r="QWG106" s="1102"/>
      <c r="QWH106" s="1102"/>
      <c r="QWI106" s="1102"/>
      <c r="QWJ106" s="1102"/>
      <c r="QWK106" s="1102"/>
      <c r="QWL106" s="1102"/>
      <c r="QWM106" s="1102"/>
      <c r="QWN106" s="1102"/>
      <c r="QWO106" s="1102"/>
      <c r="QWP106" s="1102"/>
      <c r="QWQ106" s="1102"/>
      <c r="QWR106" s="1102"/>
      <c r="QWS106" s="1102"/>
      <c r="QWT106" s="1102"/>
      <c r="QWU106" s="1102"/>
      <c r="QWV106" s="1102"/>
      <c r="QWW106" s="1102"/>
      <c r="QWX106" s="1102"/>
      <c r="QWY106" s="1102"/>
      <c r="QWZ106" s="1102"/>
      <c r="QXA106" s="1102"/>
      <c r="QXB106" s="1102"/>
      <c r="QXC106" s="1102"/>
      <c r="QXD106" s="1102"/>
      <c r="QXE106" s="1102"/>
      <c r="QXF106" s="1102"/>
      <c r="QXG106" s="1102"/>
      <c r="QXH106" s="1102"/>
      <c r="QXI106" s="1102"/>
      <c r="QXJ106" s="1102"/>
      <c r="QXK106" s="1102"/>
      <c r="QXL106" s="1102"/>
      <c r="QXM106" s="1102"/>
      <c r="QXN106" s="1102"/>
      <c r="QXO106" s="1102"/>
      <c r="QXP106" s="1102"/>
      <c r="QXQ106" s="1102"/>
      <c r="QXR106" s="1102"/>
      <c r="QXS106" s="1102"/>
      <c r="QXT106" s="1102"/>
      <c r="QXU106" s="1102"/>
      <c r="QXV106" s="1102"/>
      <c r="QXW106" s="1102"/>
      <c r="QXX106" s="1102"/>
      <c r="QXY106" s="1102"/>
      <c r="QXZ106" s="1102"/>
      <c r="QYA106" s="1102"/>
      <c r="QYB106" s="1102"/>
      <c r="QYC106" s="1102"/>
      <c r="QYD106" s="1102"/>
      <c r="QYE106" s="1102"/>
      <c r="QYF106" s="1102"/>
      <c r="QYG106" s="1102"/>
      <c r="QYH106" s="1102"/>
      <c r="QYI106" s="1102"/>
      <c r="QYJ106" s="1102"/>
      <c r="QYK106" s="1102"/>
      <c r="QYL106" s="1102"/>
      <c r="QYM106" s="1102"/>
      <c r="QYN106" s="1102"/>
      <c r="QYO106" s="1102"/>
      <c r="QYP106" s="1102"/>
      <c r="QYQ106" s="1102"/>
      <c r="QYR106" s="1102"/>
      <c r="QYS106" s="1102"/>
      <c r="QYT106" s="1102"/>
      <c r="QYU106" s="1102"/>
      <c r="QYV106" s="1102"/>
      <c r="QYW106" s="1102"/>
      <c r="QYX106" s="1102"/>
      <c r="QYY106" s="1102"/>
      <c r="QYZ106" s="1102"/>
      <c r="QZA106" s="1102"/>
      <c r="QZB106" s="1102"/>
      <c r="QZC106" s="1102"/>
      <c r="QZD106" s="1102"/>
      <c r="QZE106" s="1102"/>
      <c r="QZF106" s="1102"/>
      <c r="QZG106" s="1102"/>
      <c r="QZH106" s="1102"/>
      <c r="QZI106" s="1102"/>
      <c r="QZJ106" s="1102"/>
      <c r="QZK106" s="1102"/>
      <c r="QZL106" s="1102"/>
      <c r="QZM106" s="1102"/>
      <c r="QZN106" s="1102"/>
      <c r="QZO106" s="1102"/>
      <c r="QZP106" s="1102"/>
      <c r="QZQ106" s="1102"/>
      <c r="QZR106" s="1102"/>
      <c r="QZS106" s="1102"/>
      <c r="QZT106" s="1102"/>
      <c r="QZU106" s="1102"/>
      <c r="QZV106" s="1102"/>
      <c r="QZW106" s="1102"/>
      <c r="QZX106" s="1102"/>
      <c r="QZY106" s="1102"/>
      <c r="QZZ106" s="1102"/>
      <c r="RAA106" s="1102"/>
      <c r="RAB106" s="1102"/>
      <c r="RAC106" s="1102"/>
      <c r="RAD106" s="1102"/>
      <c r="RAE106" s="1102"/>
      <c r="RAF106" s="1102"/>
      <c r="RAG106" s="1102"/>
      <c r="RAH106" s="1102"/>
      <c r="RAI106" s="1102"/>
      <c r="RAJ106" s="1102"/>
      <c r="RAK106" s="1102"/>
      <c r="RAL106" s="1102"/>
      <c r="RAM106" s="1102"/>
      <c r="RAN106" s="1102"/>
      <c r="RAO106" s="1102"/>
      <c r="RAP106" s="1102"/>
      <c r="RAQ106" s="1102"/>
      <c r="RAR106" s="1102"/>
      <c r="RAS106" s="1102"/>
      <c r="RAT106" s="1102"/>
      <c r="RAU106" s="1102"/>
      <c r="RAV106" s="1102"/>
      <c r="RAW106" s="1102"/>
      <c r="RAX106" s="1102"/>
      <c r="RAY106" s="1102"/>
      <c r="RAZ106" s="1102"/>
      <c r="RBA106" s="1102"/>
      <c r="RBB106" s="1102"/>
      <c r="RBC106" s="1102"/>
      <c r="RBD106" s="1102"/>
      <c r="RBE106" s="1102"/>
      <c r="RBF106" s="1102"/>
      <c r="RBG106" s="1102"/>
      <c r="RBH106" s="1102"/>
      <c r="RBI106" s="1102"/>
      <c r="RBJ106" s="1102"/>
      <c r="RBK106" s="1102"/>
      <c r="RBL106" s="1102"/>
      <c r="RBM106" s="1102"/>
      <c r="RBN106" s="1102"/>
      <c r="RBO106" s="1102"/>
      <c r="RBP106" s="1102"/>
      <c r="RBQ106" s="1102"/>
      <c r="RBR106" s="1102"/>
      <c r="RBS106" s="1102"/>
      <c r="RBT106" s="1102"/>
      <c r="RBU106" s="1102"/>
      <c r="RBV106" s="1102"/>
      <c r="RBW106" s="1102"/>
      <c r="RBX106" s="1102"/>
      <c r="RBY106" s="1102"/>
      <c r="RBZ106" s="1102"/>
      <c r="RCA106" s="1102"/>
      <c r="RCB106" s="1102"/>
      <c r="RCC106" s="1102"/>
      <c r="RCD106" s="1102"/>
      <c r="RCE106" s="1102"/>
      <c r="RCF106" s="1102"/>
      <c r="RCG106" s="1102"/>
      <c r="RCH106" s="1102"/>
      <c r="RCI106" s="1102"/>
      <c r="RCJ106" s="1102"/>
      <c r="RCK106" s="1102"/>
      <c r="RCL106" s="1102"/>
      <c r="RCM106" s="1102"/>
      <c r="RCN106" s="1102"/>
      <c r="RCO106" s="1102"/>
      <c r="RCP106" s="1102"/>
      <c r="RCQ106" s="1102"/>
      <c r="RCR106" s="1102"/>
      <c r="RCS106" s="1102"/>
      <c r="RCT106" s="1102"/>
      <c r="RCU106" s="1102"/>
      <c r="RCV106" s="1102"/>
      <c r="RCW106" s="1102"/>
      <c r="RCX106" s="1102"/>
      <c r="RCY106" s="1102"/>
      <c r="RCZ106" s="1102"/>
      <c r="RDA106" s="1102"/>
      <c r="RDB106" s="1102"/>
      <c r="RDC106" s="1102"/>
      <c r="RDD106" s="1102"/>
      <c r="RDE106" s="1102"/>
      <c r="RDF106" s="1102"/>
      <c r="RDG106" s="1102"/>
      <c r="RDH106" s="1102"/>
      <c r="RDI106" s="1102"/>
      <c r="RDJ106" s="1102"/>
      <c r="RDK106" s="1102"/>
      <c r="RDL106" s="1102"/>
      <c r="RDM106" s="1102"/>
      <c r="RDN106" s="1102"/>
      <c r="RDO106" s="1102"/>
      <c r="RDP106" s="1102"/>
      <c r="RDQ106" s="1102"/>
      <c r="RDR106" s="1102"/>
      <c r="RDS106" s="1102"/>
      <c r="RDT106" s="1102"/>
      <c r="RDU106" s="1102"/>
      <c r="RDV106" s="1102"/>
      <c r="RDW106" s="1102"/>
      <c r="RDX106" s="1102"/>
      <c r="RDY106" s="1102"/>
      <c r="RDZ106" s="1102"/>
      <c r="REA106" s="1102"/>
      <c r="REB106" s="1102"/>
      <c r="REC106" s="1102"/>
      <c r="RED106" s="1102"/>
      <c r="REE106" s="1102"/>
      <c r="REF106" s="1102"/>
      <c r="REG106" s="1102"/>
      <c r="REH106" s="1102"/>
      <c r="REI106" s="1102"/>
      <c r="REJ106" s="1102"/>
      <c r="REK106" s="1102"/>
      <c r="REL106" s="1102"/>
      <c r="REM106" s="1102"/>
      <c r="REN106" s="1102"/>
      <c r="REO106" s="1102"/>
      <c r="REP106" s="1102"/>
      <c r="REQ106" s="1102"/>
      <c r="RER106" s="1102"/>
      <c r="RES106" s="1102"/>
      <c r="RET106" s="1102"/>
      <c r="REU106" s="1102"/>
      <c r="REV106" s="1102"/>
      <c r="REW106" s="1102"/>
      <c r="REX106" s="1102"/>
      <c r="REY106" s="1102"/>
      <c r="REZ106" s="1102"/>
      <c r="RFA106" s="1102"/>
      <c r="RFB106" s="1102"/>
      <c r="RFC106" s="1102"/>
      <c r="RFD106" s="1102"/>
      <c r="RFE106" s="1102"/>
      <c r="RFF106" s="1102"/>
      <c r="RFG106" s="1102"/>
      <c r="RFH106" s="1102"/>
      <c r="RFI106" s="1102"/>
      <c r="RFJ106" s="1102"/>
      <c r="RFK106" s="1102"/>
      <c r="RFL106" s="1102"/>
      <c r="RFM106" s="1102"/>
      <c r="RFN106" s="1102"/>
      <c r="RFO106" s="1102"/>
      <c r="RFP106" s="1102"/>
      <c r="RFQ106" s="1102"/>
      <c r="RFR106" s="1102"/>
      <c r="RFS106" s="1102"/>
      <c r="RFT106" s="1102"/>
      <c r="RFU106" s="1102"/>
      <c r="RFV106" s="1102"/>
      <c r="RFW106" s="1102"/>
      <c r="RFX106" s="1102"/>
      <c r="RFY106" s="1102"/>
      <c r="RFZ106" s="1102"/>
      <c r="RGA106" s="1102"/>
      <c r="RGB106" s="1102"/>
      <c r="RGC106" s="1102"/>
      <c r="RGD106" s="1102"/>
      <c r="RGE106" s="1102"/>
      <c r="RGF106" s="1102"/>
      <c r="RGG106" s="1102"/>
      <c r="RGH106" s="1102"/>
      <c r="RGI106" s="1102"/>
      <c r="RGJ106" s="1102"/>
      <c r="RGK106" s="1102"/>
      <c r="RGL106" s="1102"/>
      <c r="RGM106" s="1102"/>
      <c r="RGN106" s="1102"/>
      <c r="RGO106" s="1102"/>
      <c r="RGP106" s="1102"/>
      <c r="RGQ106" s="1102"/>
      <c r="RGR106" s="1102"/>
      <c r="RGS106" s="1102"/>
      <c r="RGT106" s="1102"/>
      <c r="RGU106" s="1102"/>
      <c r="RGV106" s="1102"/>
      <c r="RGW106" s="1102"/>
      <c r="RGX106" s="1102"/>
      <c r="RGY106" s="1102"/>
      <c r="RGZ106" s="1102"/>
      <c r="RHA106" s="1102"/>
      <c r="RHB106" s="1102"/>
      <c r="RHC106" s="1102"/>
      <c r="RHD106" s="1102"/>
      <c r="RHE106" s="1102"/>
      <c r="RHF106" s="1102"/>
      <c r="RHG106" s="1102"/>
      <c r="RHH106" s="1102"/>
      <c r="RHI106" s="1102"/>
      <c r="RHJ106" s="1102"/>
      <c r="RHK106" s="1102"/>
      <c r="RHL106" s="1102"/>
      <c r="RHM106" s="1102"/>
      <c r="RHN106" s="1102"/>
      <c r="RHO106" s="1102"/>
      <c r="RHP106" s="1102"/>
      <c r="RHQ106" s="1102"/>
      <c r="RHR106" s="1102"/>
      <c r="RHS106" s="1102"/>
      <c r="RHT106" s="1102"/>
      <c r="RHU106" s="1102"/>
      <c r="RHV106" s="1102"/>
      <c r="RHW106" s="1102"/>
      <c r="RHX106" s="1102"/>
      <c r="RHY106" s="1102"/>
      <c r="RHZ106" s="1102"/>
      <c r="RIA106" s="1102"/>
      <c r="RIB106" s="1102"/>
      <c r="RIC106" s="1102"/>
      <c r="RID106" s="1102"/>
      <c r="RIE106" s="1102"/>
      <c r="RIF106" s="1102"/>
      <c r="RIG106" s="1102"/>
      <c r="RIH106" s="1102"/>
      <c r="RII106" s="1102"/>
      <c r="RIJ106" s="1102"/>
      <c r="RIK106" s="1102"/>
      <c r="RIL106" s="1102"/>
      <c r="RIM106" s="1102"/>
      <c r="RIN106" s="1102"/>
      <c r="RIO106" s="1102"/>
      <c r="RIP106" s="1102"/>
      <c r="RIQ106" s="1102"/>
      <c r="RIR106" s="1102"/>
      <c r="RIS106" s="1102"/>
      <c r="RIT106" s="1102"/>
      <c r="RIU106" s="1102"/>
      <c r="RIV106" s="1102"/>
      <c r="RIW106" s="1102"/>
      <c r="RIX106" s="1102"/>
      <c r="RIY106" s="1102"/>
      <c r="RIZ106" s="1102"/>
      <c r="RJA106" s="1102"/>
      <c r="RJB106" s="1102"/>
      <c r="RJC106" s="1102"/>
      <c r="RJD106" s="1102"/>
      <c r="RJE106" s="1102"/>
      <c r="RJF106" s="1102"/>
      <c r="RJG106" s="1102"/>
      <c r="RJH106" s="1102"/>
      <c r="RJI106" s="1102"/>
      <c r="RJJ106" s="1102"/>
      <c r="RJK106" s="1102"/>
      <c r="RJL106" s="1102"/>
      <c r="RJM106" s="1102"/>
      <c r="RJN106" s="1102"/>
      <c r="RJO106" s="1102"/>
      <c r="RJP106" s="1102"/>
      <c r="RJQ106" s="1102"/>
      <c r="RJR106" s="1102"/>
      <c r="RJS106" s="1102"/>
      <c r="RJT106" s="1102"/>
      <c r="RJU106" s="1102"/>
      <c r="RJV106" s="1102"/>
      <c r="RJW106" s="1102"/>
      <c r="RJX106" s="1102"/>
      <c r="RJY106" s="1102"/>
      <c r="RJZ106" s="1102"/>
      <c r="RKA106" s="1102"/>
      <c r="RKB106" s="1102"/>
      <c r="RKC106" s="1102"/>
      <c r="RKD106" s="1102"/>
      <c r="RKE106" s="1102"/>
      <c r="RKF106" s="1102"/>
      <c r="RKG106" s="1102"/>
      <c r="RKH106" s="1102"/>
      <c r="RKI106" s="1102"/>
      <c r="RKJ106" s="1102"/>
      <c r="RKK106" s="1102"/>
      <c r="RKL106" s="1102"/>
      <c r="RKM106" s="1102"/>
      <c r="RKN106" s="1102"/>
      <c r="RKO106" s="1102"/>
      <c r="RKP106" s="1102"/>
      <c r="RKQ106" s="1102"/>
      <c r="RKR106" s="1102"/>
      <c r="RKS106" s="1102"/>
      <c r="RKT106" s="1102"/>
      <c r="RKU106" s="1102"/>
      <c r="RKV106" s="1102"/>
      <c r="RKW106" s="1102"/>
      <c r="RKX106" s="1102"/>
      <c r="RKY106" s="1102"/>
      <c r="RKZ106" s="1102"/>
      <c r="RLA106" s="1102"/>
      <c r="RLB106" s="1102"/>
      <c r="RLC106" s="1102"/>
      <c r="RLD106" s="1102"/>
      <c r="RLE106" s="1102"/>
      <c r="RLF106" s="1102"/>
      <c r="RLG106" s="1102"/>
      <c r="RLH106" s="1102"/>
      <c r="RLI106" s="1102"/>
      <c r="RLJ106" s="1102"/>
      <c r="RLK106" s="1102"/>
      <c r="RLL106" s="1102"/>
      <c r="RLM106" s="1102"/>
      <c r="RLN106" s="1102"/>
      <c r="RLO106" s="1102"/>
      <c r="RLP106" s="1102"/>
      <c r="RLQ106" s="1102"/>
      <c r="RLR106" s="1102"/>
      <c r="RLS106" s="1102"/>
      <c r="RLT106" s="1102"/>
      <c r="RLU106" s="1102"/>
      <c r="RLV106" s="1102"/>
      <c r="RLW106" s="1102"/>
      <c r="RLX106" s="1102"/>
      <c r="RLY106" s="1102"/>
      <c r="RLZ106" s="1102"/>
      <c r="RMA106" s="1102"/>
      <c r="RMB106" s="1102"/>
      <c r="RMC106" s="1102"/>
      <c r="RMD106" s="1102"/>
      <c r="RME106" s="1102"/>
      <c r="RMF106" s="1102"/>
      <c r="RMG106" s="1102"/>
      <c r="RMH106" s="1102"/>
      <c r="RMI106" s="1102"/>
      <c r="RMJ106" s="1102"/>
      <c r="RMK106" s="1102"/>
      <c r="RML106" s="1102"/>
      <c r="RMM106" s="1102"/>
      <c r="RMN106" s="1102"/>
      <c r="RMO106" s="1102"/>
      <c r="RMP106" s="1102"/>
      <c r="RMQ106" s="1102"/>
      <c r="RMR106" s="1102"/>
      <c r="RMS106" s="1102"/>
      <c r="RMT106" s="1102"/>
      <c r="RMU106" s="1102"/>
      <c r="RMV106" s="1102"/>
      <c r="RMW106" s="1102"/>
      <c r="RMX106" s="1102"/>
      <c r="RMY106" s="1102"/>
      <c r="RMZ106" s="1102"/>
      <c r="RNA106" s="1102"/>
      <c r="RNB106" s="1102"/>
      <c r="RNC106" s="1102"/>
      <c r="RND106" s="1102"/>
      <c r="RNE106" s="1102"/>
      <c r="RNF106" s="1102"/>
      <c r="RNG106" s="1102"/>
      <c r="RNH106" s="1102"/>
      <c r="RNI106" s="1102"/>
      <c r="RNJ106" s="1102"/>
      <c r="RNK106" s="1102"/>
      <c r="RNL106" s="1102"/>
      <c r="RNM106" s="1102"/>
      <c r="RNN106" s="1102"/>
      <c r="RNO106" s="1102"/>
      <c r="RNP106" s="1102"/>
      <c r="RNQ106" s="1102"/>
      <c r="RNR106" s="1102"/>
      <c r="RNS106" s="1102"/>
      <c r="RNT106" s="1102"/>
      <c r="RNU106" s="1102"/>
      <c r="RNV106" s="1102"/>
      <c r="RNW106" s="1102"/>
      <c r="RNX106" s="1102"/>
      <c r="RNY106" s="1102"/>
      <c r="RNZ106" s="1102"/>
      <c r="ROA106" s="1102"/>
      <c r="ROB106" s="1102"/>
      <c r="ROC106" s="1102"/>
      <c r="ROD106" s="1102"/>
      <c r="ROE106" s="1102"/>
      <c r="ROF106" s="1102"/>
      <c r="ROG106" s="1102"/>
      <c r="ROH106" s="1102"/>
      <c r="ROI106" s="1102"/>
      <c r="ROJ106" s="1102"/>
      <c r="ROK106" s="1102"/>
      <c r="ROL106" s="1102"/>
      <c r="ROM106" s="1102"/>
      <c r="RON106" s="1102"/>
      <c r="ROO106" s="1102"/>
      <c r="ROP106" s="1102"/>
      <c r="ROQ106" s="1102"/>
      <c r="ROR106" s="1102"/>
      <c r="ROS106" s="1102"/>
      <c r="ROT106" s="1102"/>
      <c r="ROU106" s="1102"/>
      <c r="ROV106" s="1102"/>
      <c r="ROW106" s="1102"/>
      <c r="ROX106" s="1102"/>
      <c r="ROY106" s="1102"/>
      <c r="ROZ106" s="1102"/>
      <c r="RPA106" s="1102"/>
      <c r="RPB106" s="1102"/>
      <c r="RPC106" s="1102"/>
      <c r="RPD106" s="1102"/>
      <c r="RPE106" s="1102"/>
      <c r="RPF106" s="1102"/>
      <c r="RPG106" s="1102"/>
      <c r="RPH106" s="1102"/>
      <c r="RPI106" s="1102"/>
      <c r="RPJ106" s="1102"/>
      <c r="RPK106" s="1102"/>
      <c r="RPL106" s="1102"/>
      <c r="RPM106" s="1102"/>
      <c r="RPN106" s="1102"/>
      <c r="RPO106" s="1102"/>
      <c r="RPP106" s="1102"/>
      <c r="RPQ106" s="1102"/>
      <c r="RPR106" s="1102"/>
      <c r="RPS106" s="1102"/>
      <c r="RPT106" s="1102"/>
      <c r="RPU106" s="1102"/>
      <c r="RPV106" s="1102"/>
      <c r="RPW106" s="1102"/>
      <c r="RPX106" s="1102"/>
      <c r="RPY106" s="1102"/>
      <c r="RPZ106" s="1102"/>
      <c r="RQA106" s="1102"/>
      <c r="RQB106" s="1102"/>
      <c r="RQC106" s="1102"/>
      <c r="RQD106" s="1102"/>
      <c r="RQE106" s="1102"/>
      <c r="RQF106" s="1102"/>
      <c r="RQG106" s="1102"/>
      <c r="RQH106" s="1102"/>
      <c r="RQI106" s="1102"/>
      <c r="RQJ106" s="1102"/>
      <c r="RQK106" s="1102"/>
      <c r="RQL106" s="1102"/>
      <c r="RQM106" s="1102"/>
      <c r="RQN106" s="1102"/>
      <c r="RQO106" s="1102"/>
      <c r="RQP106" s="1102"/>
      <c r="RQQ106" s="1102"/>
      <c r="RQR106" s="1102"/>
      <c r="RQS106" s="1102"/>
      <c r="RQT106" s="1102"/>
      <c r="RQU106" s="1102"/>
      <c r="RQV106" s="1102"/>
      <c r="RQW106" s="1102"/>
      <c r="RQX106" s="1102"/>
      <c r="RQY106" s="1102"/>
      <c r="RQZ106" s="1102"/>
      <c r="RRA106" s="1102"/>
      <c r="RRB106" s="1102"/>
      <c r="RRC106" s="1102"/>
      <c r="RRD106" s="1102"/>
      <c r="RRE106" s="1102"/>
      <c r="RRF106" s="1102"/>
      <c r="RRG106" s="1102"/>
      <c r="RRH106" s="1102"/>
      <c r="RRI106" s="1102"/>
      <c r="RRJ106" s="1102"/>
      <c r="RRK106" s="1102"/>
      <c r="RRL106" s="1102"/>
      <c r="RRM106" s="1102"/>
      <c r="RRN106" s="1102"/>
      <c r="RRO106" s="1102"/>
      <c r="RRP106" s="1102"/>
      <c r="RRQ106" s="1102"/>
      <c r="RRR106" s="1102"/>
      <c r="RRS106" s="1102"/>
      <c r="RRT106" s="1102"/>
      <c r="RRU106" s="1102"/>
      <c r="RRV106" s="1102"/>
      <c r="RRW106" s="1102"/>
      <c r="RRX106" s="1102"/>
      <c r="RRY106" s="1102"/>
      <c r="RRZ106" s="1102"/>
      <c r="RSA106" s="1102"/>
      <c r="RSB106" s="1102"/>
      <c r="RSC106" s="1102"/>
      <c r="RSD106" s="1102"/>
      <c r="RSE106" s="1102"/>
      <c r="RSF106" s="1102"/>
      <c r="RSG106" s="1102"/>
      <c r="RSH106" s="1102"/>
      <c r="RSI106" s="1102"/>
      <c r="RSJ106" s="1102"/>
      <c r="RSK106" s="1102"/>
      <c r="RSL106" s="1102"/>
      <c r="RSM106" s="1102"/>
      <c r="RSN106" s="1102"/>
      <c r="RSO106" s="1102"/>
      <c r="RSP106" s="1102"/>
      <c r="RSQ106" s="1102"/>
      <c r="RSR106" s="1102"/>
      <c r="RSS106" s="1102"/>
      <c r="RST106" s="1102"/>
      <c r="RSU106" s="1102"/>
      <c r="RSV106" s="1102"/>
      <c r="RSW106" s="1102"/>
      <c r="RSX106" s="1102"/>
      <c r="RSY106" s="1102"/>
      <c r="RSZ106" s="1102"/>
      <c r="RTA106" s="1102"/>
      <c r="RTB106" s="1102"/>
      <c r="RTC106" s="1102"/>
      <c r="RTD106" s="1102"/>
      <c r="RTE106" s="1102"/>
      <c r="RTF106" s="1102"/>
      <c r="RTG106" s="1102"/>
      <c r="RTH106" s="1102"/>
      <c r="RTI106" s="1102"/>
      <c r="RTJ106" s="1102"/>
      <c r="RTK106" s="1102"/>
      <c r="RTL106" s="1102"/>
      <c r="RTM106" s="1102"/>
      <c r="RTN106" s="1102"/>
      <c r="RTO106" s="1102"/>
      <c r="RTP106" s="1102"/>
      <c r="RTQ106" s="1102"/>
      <c r="RTR106" s="1102"/>
      <c r="RTS106" s="1102"/>
      <c r="RTT106" s="1102"/>
      <c r="RTU106" s="1102"/>
      <c r="RTV106" s="1102"/>
      <c r="RTW106" s="1102"/>
      <c r="RTX106" s="1102"/>
      <c r="RTY106" s="1102"/>
      <c r="RTZ106" s="1102"/>
      <c r="RUA106" s="1102"/>
      <c r="RUB106" s="1102"/>
      <c r="RUC106" s="1102"/>
      <c r="RUD106" s="1102"/>
      <c r="RUE106" s="1102"/>
      <c r="RUF106" s="1102"/>
      <c r="RUG106" s="1102"/>
      <c r="RUH106" s="1102"/>
      <c r="RUI106" s="1102"/>
      <c r="RUJ106" s="1102"/>
      <c r="RUK106" s="1102"/>
      <c r="RUL106" s="1102"/>
      <c r="RUM106" s="1102"/>
      <c r="RUN106" s="1102"/>
      <c r="RUO106" s="1102"/>
      <c r="RUP106" s="1102"/>
      <c r="RUQ106" s="1102"/>
      <c r="RUR106" s="1102"/>
      <c r="RUS106" s="1102"/>
      <c r="RUT106" s="1102"/>
      <c r="RUU106" s="1102"/>
      <c r="RUV106" s="1102"/>
      <c r="RUW106" s="1102"/>
      <c r="RUX106" s="1102"/>
      <c r="RUY106" s="1102"/>
      <c r="RUZ106" s="1102"/>
      <c r="RVA106" s="1102"/>
      <c r="RVB106" s="1102"/>
      <c r="RVC106" s="1102"/>
      <c r="RVD106" s="1102"/>
      <c r="RVE106" s="1102"/>
      <c r="RVF106" s="1102"/>
      <c r="RVG106" s="1102"/>
      <c r="RVH106" s="1102"/>
      <c r="RVI106" s="1102"/>
      <c r="RVJ106" s="1102"/>
      <c r="RVK106" s="1102"/>
      <c r="RVL106" s="1102"/>
      <c r="RVM106" s="1102"/>
      <c r="RVN106" s="1102"/>
      <c r="RVO106" s="1102"/>
      <c r="RVP106" s="1102"/>
      <c r="RVQ106" s="1102"/>
      <c r="RVR106" s="1102"/>
      <c r="RVS106" s="1102"/>
      <c r="RVT106" s="1102"/>
      <c r="RVU106" s="1102"/>
      <c r="RVV106" s="1102"/>
      <c r="RVW106" s="1102"/>
      <c r="RVX106" s="1102"/>
      <c r="RVY106" s="1102"/>
      <c r="RVZ106" s="1102"/>
      <c r="RWA106" s="1102"/>
      <c r="RWB106" s="1102"/>
      <c r="RWC106" s="1102"/>
      <c r="RWD106" s="1102"/>
      <c r="RWE106" s="1102"/>
      <c r="RWF106" s="1102"/>
      <c r="RWG106" s="1102"/>
      <c r="RWH106" s="1102"/>
      <c r="RWI106" s="1102"/>
      <c r="RWJ106" s="1102"/>
      <c r="RWK106" s="1102"/>
      <c r="RWL106" s="1102"/>
      <c r="RWM106" s="1102"/>
      <c r="RWN106" s="1102"/>
      <c r="RWO106" s="1102"/>
      <c r="RWP106" s="1102"/>
      <c r="RWQ106" s="1102"/>
      <c r="RWR106" s="1102"/>
      <c r="RWS106" s="1102"/>
      <c r="RWT106" s="1102"/>
      <c r="RWU106" s="1102"/>
      <c r="RWV106" s="1102"/>
      <c r="RWW106" s="1102"/>
      <c r="RWX106" s="1102"/>
      <c r="RWY106" s="1102"/>
      <c r="RWZ106" s="1102"/>
      <c r="RXA106" s="1102"/>
      <c r="RXB106" s="1102"/>
      <c r="RXC106" s="1102"/>
      <c r="RXD106" s="1102"/>
      <c r="RXE106" s="1102"/>
      <c r="RXF106" s="1102"/>
      <c r="RXG106" s="1102"/>
      <c r="RXH106" s="1102"/>
      <c r="RXI106" s="1102"/>
      <c r="RXJ106" s="1102"/>
      <c r="RXK106" s="1102"/>
      <c r="RXL106" s="1102"/>
      <c r="RXM106" s="1102"/>
      <c r="RXN106" s="1102"/>
      <c r="RXO106" s="1102"/>
      <c r="RXP106" s="1102"/>
      <c r="RXQ106" s="1102"/>
      <c r="RXR106" s="1102"/>
      <c r="RXS106" s="1102"/>
      <c r="RXT106" s="1102"/>
      <c r="RXU106" s="1102"/>
      <c r="RXV106" s="1102"/>
      <c r="RXW106" s="1102"/>
      <c r="RXX106" s="1102"/>
      <c r="RXY106" s="1102"/>
      <c r="RXZ106" s="1102"/>
      <c r="RYA106" s="1102"/>
      <c r="RYB106" s="1102"/>
      <c r="RYC106" s="1102"/>
      <c r="RYD106" s="1102"/>
      <c r="RYE106" s="1102"/>
      <c r="RYF106" s="1102"/>
      <c r="RYG106" s="1102"/>
      <c r="RYH106" s="1102"/>
      <c r="RYI106" s="1102"/>
      <c r="RYJ106" s="1102"/>
      <c r="RYK106" s="1102"/>
      <c r="RYL106" s="1102"/>
      <c r="RYM106" s="1102"/>
      <c r="RYN106" s="1102"/>
      <c r="RYO106" s="1102"/>
      <c r="RYP106" s="1102"/>
      <c r="RYQ106" s="1102"/>
      <c r="RYR106" s="1102"/>
      <c r="RYS106" s="1102"/>
      <c r="RYT106" s="1102"/>
      <c r="RYU106" s="1102"/>
      <c r="RYV106" s="1102"/>
      <c r="RYW106" s="1102"/>
      <c r="RYX106" s="1102"/>
      <c r="RYY106" s="1102"/>
      <c r="RYZ106" s="1102"/>
      <c r="RZA106" s="1102"/>
      <c r="RZB106" s="1102"/>
      <c r="RZC106" s="1102"/>
      <c r="RZD106" s="1102"/>
      <c r="RZE106" s="1102"/>
      <c r="RZF106" s="1102"/>
      <c r="RZG106" s="1102"/>
      <c r="RZH106" s="1102"/>
      <c r="RZI106" s="1102"/>
      <c r="RZJ106" s="1102"/>
      <c r="RZK106" s="1102"/>
      <c r="RZL106" s="1102"/>
      <c r="RZM106" s="1102"/>
      <c r="RZN106" s="1102"/>
      <c r="RZO106" s="1102"/>
      <c r="RZP106" s="1102"/>
      <c r="RZQ106" s="1102"/>
      <c r="RZR106" s="1102"/>
      <c r="RZS106" s="1102"/>
      <c r="RZT106" s="1102"/>
      <c r="RZU106" s="1102"/>
      <c r="RZV106" s="1102"/>
      <c r="RZW106" s="1102"/>
      <c r="RZX106" s="1102"/>
      <c r="RZY106" s="1102"/>
      <c r="RZZ106" s="1102"/>
      <c r="SAA106" s="1102"/>
      <c r="SAB106" s="1102"/>
      <c r="SAC106" s="1102"/>
      <c r="SAD106" s="1102"/>
      <c r="SAE106" s="1102"/>
      <c r="SAF106" s="1102"/>
      <c r="SAG106" s="1102"/>
      <c r="SAH106" s="1102"/>
      <c r="SAI106" s="1102"/>
      <c r="SAJ106" s="1102"/>
      <c r="SAK106" s="1102"/>
      <c r="SAL106" s="1102"/>
      <c r="SAM106" s="1102"/>
      <c r="SAN106" s="1102"/>
      <c r="SAO106" s="1102"/>
      <c r="SAP106" s="1102"/>
      <c r="SAQ106" s="1102"/>
      <c r="SAR106" s="1102"/>
      <c r="SAS106" s="1102"/>
      <c r="SAT106" s="1102"/>
      <c r="SAU106" s="1102"/>
      <c r="SAV106" s="1102"/>
      <c r="SAW106" s="1102"/>
      <c r="SAX106" s="1102"/>
      <c r="SAY106" s="1102"/>
      <c r="SAZ106" s="1102"/>
      <c r="SBA106" s="1102"/>
      <c r="SBB106" s="1102"/>
      <c r="SBC106" s="1102"/>
      <c r="SBD106" s="1102"/>
      <c r="SBE106" s="1102"/>
      <c r="SBF106" s="1102"/>
      <c r="SBG106" s="1102"/>
      <c r="SBH106" s="1102"/>
      <c r="SBI106" s="1102"/>
      <c r="SBJ106" s="1102"/>
      <c r="SBK106" s="1102"/>
      <c r="SBL106" s="1102"/>
      <c r="SBM106" s="1102"/>
      <c r="SBN106" s="1102"/>
      <c r="SBO106" s="1102"/>
      <c r="SBP106" s="1102"/>
      <c r="SBQ106" s="1102"/>
      <c r="SBR106" s="1102"/>
      <c r="SBS106" s="1102"/>
      <c r="SBT106" s="1102"/>
      <c r="SBU106" s="1102"/>
      <c r="SBV106" s="1102"/>
      <c r="SBW106" s="1102"/>
      <c r="SBX106" s="1102"/>
      <c r="SBY106" s="1102"/>
      <c r="SBZ106" s="1102"/>
      <c r="SCA106" s="1102"/>
      <c r="SCB106" s="1102"/>
      <c r="SCC106" s="1102"/>
      <c r="SCD106" s="1102"/>
      <c r="SCE106" s="1102"/>
      <c r="SCF106" s="1102"/>
      <c r="SCG106" s="1102"/>
      <c r="SCH106" s="1102"/>
      <c r="SCI106" s="1102"/>
      <c r="SCJ106" s="1102"/>
      <c r="SCK106" s="1102"/>
      <c r="SCL106" s="1102"/>
      <c r="SCM106" s="1102"/>
      <c r="SCN106" s="1102"/>
      <c r="SCO106" s="1102"/>
      <c r="SCP106" s="1102"/>
      <c r="SCQ106" s="1102"/>
      <c r="SCR106" s="1102"/>
      <c r="SCS106" s="1102"/>
      <c r="SCT106" s="1102"/>
      <c r="SCU106" s="1102"/>
      <c r="SCV106" s="1102"/>
      <c r="SCW106" s="1102"/>
      <c r="SCX106" s="1102"/>
      <c r="SCY106" s="1102"/>
      <c r="SCZ106" s="1102"/>
      <c r="SDA106" s="1102"/>
      <c r="SDB106" s="1102"/>
      <c r="SDC106" s="1102"/>
      <c r="SDD106" s="1102"/>
      <c r="SDE106" s="1102"/>
      <c r="SDF106" s="1102"/>
      <c r="SDG106" s="1102"/>
      <c r="SDH106" s="1102"/>
      <c r="SDI106" s="1102"/>
      <c r="SDJ106" s="1102"/>
      <c r="SDK106" s="1102"/>
      <c r="SDL106" s="1102"/>
      <c r="SDM106" s="1102"/>
      <c r="SDN106" s="1102"/>
      <c r="SDO106" s="1102"/>
      <c r="SDP106" s="1102"/>
      <c r="SDQ106" s="1102"/>
      <c r="SDR106" s="1102"/>
      <c r="SDS106" s="1102"/>
      <c r="SDT106" s="1102"/>
      <c r="SDU106" s="1102"/>
      <c r="SDV106" s="1102"/>
      <c r="SDW106" s="1102"/>
      <c r="SDX106" s="1102"/>
      <c r="SDY106" s="1102"/>
      <c r="SDZ106" s="1102"/>
      <c r="SEA106" s="1102"/>
      <c r="SEB106" s="1102"/>
      <c r="SEC106" s="1102"/>
      <c r="SED106" s="1102"/>
      <c r="SEE106" s="1102"/>
      <c r="SEF106" s="1102"/>
      <c r="SEG106" s="1102"/>
      <c r="SEH106" s="1102"/>
      <c r="SEI106" s="1102"/>
      <c r="SEJ106" s="1102"/>
      <c r="SEK106" s="1102"/>
      <c r="SEL106" s="1102"/>
      <c r="SEM106" s="1102"/>
      <c r="SEN106" s="1102"/>
      <c r="SEO106" s="1102"/>
      <c r="SEP106" s="1102"/>
      <c r="SEQ106" s="1102"/>
      <c r="SER106" s="1102"/>
      <c r="SES106" s="1102"/>
      <c r="SET106" s="1102"/>
      <c r="SEU106" s="1102"/>
      <c r="SEV106" s="1102"/>
      <c r="SEW106" s="1102"/>
      <c r="SEX106" s="1102"/>
      <c r="SEY106" s="1102"/>
      <c r="SEZ106" s="1102"/>
      <c r="SFA106" s="1102"/>
      <c r="SFB106" s="1102"/>
      <c r="SFC106" s="1102"/>
      <c r="SFD106" s="1102"/>
      <c r="SFE106" s="1102"/>
      <c r="SFF106" s="1102"/>
      <c r="SFG106" s="1102"/>
      <c r="SFH106" s="1102"/>
      <c r="SFI106" s="1102"/>
      <c r="SFJ106" s="1102"/>
      <c r="SFK106" s="1102"/>
      <c r="SFL106" s="1102"/>
      <c r="SFM106" s="1102"/>
      <c r="SFN106" s="1102"/>
      <c r="SFO106" s="1102"/>
      <c r="SFP106" s="1102"/>
      <c r="SFQ106" s="1102"/>
      <c r="SFR106" s="1102"/>
      <c r="SFS106" s="1102"/>
      <c r="SFT106" s="1102"/>
      <c r="SFU106" s="1102"/>
      <c r="SFV106" s="1102"/>
      <c r="SFW106" s="1102"/>
      <c r="SFX106" s="1102"/>
      <c r="SFY106" s="1102"/>
      <c r="SFZ106" s="1102"/>
      <c r="SGA106" s="1102"/>
      <c r="SGB106" s="1102"/>
      <c r="SGC106" s="1102"/>
      <c r="SGD106" s="1102"/>
      <c r="SGE106" s="1102"/>
      <c r="SGF106" s="1102"/>
      <c r="SGG106" s="1102"/>
      <c r="SGH106" s="1102"/>
      <c r="SGI106" s="1102"/>
      <c r="SGJ106" s="1102"/>
      <c r="SGK106" s="1102"/>
      <c r="SGL106" s="1102"/>
      <c r="SGM106" s="1102"/>
      <c r="SGN106" s="1102"/>
      <c r="SGO106" s="1102"/>
      <c r="SGP106" s="1102"/>
      <c r="SGQ106" s="1102"/>
      <c r="SGR106" s="1102"/>
      <c r="SGS106" s="1102"/>
      <c r="SGT106" s="1102"/>
      <c r="SGU106" s="1102"/>
      <c r="SGV106" s="1102"/>
      <c r="SGW106" s="1102"/>
      <c r="SGX106" s="1102"/>
      <c r="SGY106" s="1102"/>
      <c r="SGZ106" s="1102"/>
      <c r="SHA106" s="1102"/>
      <c r="SHB106" s="1102"/>
      <c r="SHC106" s="1102"/>
      <c r="SHD106" s="1102"/>
      <c r="SHE106" s="1102"/>
      <c r="SHF106" s="1102"/>
      <c r="SHG106" s="1102"/>
      <c r="SHH106" s="1102"/>
      <c r="SHI106" s="1102"/>
      <c r="SHJ106" s="1102"/>
      <c r="SHK106" s="1102"/>
      <c r="SHL106" s="1102"/>
      <c r="SHM106" s="1102"/>
      <c r="SHN106" s="1102"/>
      <c r="SHO106" s="1102"/>
      <c r="SHP106" s="1102"/>
      <c r="SHQ106" s="1102"/>
      <c r="SHR106" s="1102"/>
      <c r="SHS106" s="1102"/>
      <c r="SHT106" s="1102"/>
      <c r="SHU106" s="1102"/>
      <c r="SHV106" s="1102"/>
      <c r="SHW106" s="1102"/>
      <c r="SHX106" s="1102"/>
      <c r="SHY106" s="1102"/>
      <c r="SHZ106" s="1102"/>
      <c r="SIA106" s="1102"/>
      <c r="SIB106" s="1102"/>
      <c r="SIC106" s="1102"/>
      <c r="SID106" s="1102"/>
      <c r="SIE106" s="1102"/>
      <c r="SIF106" s="1102"/>
      <c r="SIG106" s="1102"/>
      <c r="SIH106" s="1102"/>
      <c r="SII106" s="1102"/>
      <c r="SIJ106" s="1102"/>
      <c r="SIK106" s="1102"/>
      <c r="SIL106" s="1102"/>
      <c r="SIM106" s="1102"/>
      <c r="SIN106" s="1102"/>
      <c r="SIO106" s="1102"/>
      <c r="SIP106" s="1102"/>
      <c r="SIQ106" s="1102"/>
      <c r="SIR106" s="1102"/>
      <c r="SIS106" s="1102"/>
      <c r="SIT106" s="1102"/>
      <c r="SIU106" s="1102"/>
      <c r="SIV106" s="1102"/>
      <c r="SIW106" s="1102"/>
      <c r="SIX106" s="1102"/>
      <c r="SIY106" s="1102"/>
      <c r="SIZ106" s="1102"/>
      <c r="SJA106" s="1102"/>
      <c r="SJB106" s="1102"/>
      <c r="SJC106" s="1102"/>
      <c r="SJD106" s="1102"/>
      <c r="SJE106" s="1102"/>
      <c r="SJF106" s="1102"/>
      <c r="SJG106" s="1102"/>
      <c r="SJH106" s="1102"/>
      <c r="SJI106" s="1102"/>
      <c r="SJJ106" s="1102"/>
      <c r="SJK106" s="1102"/>
      <c r="SJL106" s="1102"/>
      <c r="SJM106" s="1102"/>
      <c r="SJN106" s="1102"/>
      <c r="SJO106" s="1102"/>
      <c r="SJP106" s="1102"/>
      <c r="SJQ106" s="1102"/>
      <c r="SJR106" s="1102"/>
      <c r="SJS106" s="1102"/>
      <c r="SJT106" s="1102"/>
      <c r="SJU106" s="1102"/>
      <c r="SJV106" s="1102"/>
      <c r="SJW106" s="1102"/>
      <c r="SJX106" s="1102"/>
      <c r="SJY106" s="1102"/>
      <c r="SJZ106" s="1102"/>
      <c r="SKA106" s="1102"/>
      <c r="SKB106" s="1102"/>
      <c r="SKC106" s="1102"/>
      <c r="SKD106" s="1102"/>
      <c r="SKE106" s="1102"/>
      <c r="SKF106" s="1102"/>
      <c r="SKG106" s="1102"/>
      <c r="SKH106" s="1102"/>
      <c r="SKI106" s="1102"/>
      <c r="SKJ106" s="1102"/>
      <c r="SKK106" s="1102"/>
      <c r="SKL106" s="1102"/>
      <c r="SKM106" s="1102"/>
      <c r="SKN106" s="1102"/>
      <c r="SKO106" s="1102"/>
      <c r="SKP106" s="1102"/>
      <c r="SKQ106" s="1102"/>
      <c r="SKR106" s="1102"/>
      <c r="SKS106" s="1102"/>
      <c r="SKT106" s="1102"/>
      <c r="SKU106" s="1102"/>
      <c r="SKV106" s="1102"/>
      <c r="SKW106" s="1102"/>
      <c r="SKX106" s="1102"/>
      <c r="SKY106" s="1102"/>
      <c r="SKZ106" s="1102"/>
      <c r="SLA106" s="1102"/>
      <c r="SLB106" s="1102"/>
      <c r="SLC106" s="1102"/>
      <c r="SLD106" s="1102"/>
      <c r="SLE106" s="1102"/>
      <c r="SLF106" s="1102"/>
      <c r="SLG106" s="1102"/>
      <c r="SLH106" s="1102"/>
      <c r="SLI106" s="1102"/>
      <c r="SLJ106" s="1102"/>
      <c r="SLK106" s="1102"/>
      <c r="SLL106" s="1102"/>
      <c r="SLM106" s="1102"/>
      <c r="SLN106" s="1102"/>
      <c r="SLO106" s="1102"/>
      <c r="SLP106" s="1102"/>
      <c r="SLQ106" s="1102"/>
      <c r="SLR106" s="1102"/>
      <c r="SLS106" s="1102"/>
      <c r="SLT106" s="1102"/>
      <c r="SLU106" s="1102"/>
      <c r="SLV106" s="1102"/>
      <c r="SLW106" s="1102"/>
      <c r="SLX106" s="1102"/>
      <c r="SLY106" s="1102"/>
      <c r="SLZ106" s="1102"/>
      <c r="SMA106" s="1102"/>
      <c r="SMB106" s="1102"/>
      <c r="SMC106" s="1102"/>
      <c r="SMD106" s="1102"/>
      <c r="SME106" s="1102"/>
      <c r="SMF106" s="1102"/>
      <c r="SMG106" s="1102"/>
      <c r="SMH106" s="1102"/>
      <c r="SMI106" s="1102"/>
      <c r="SMJ106" s="1102"/>
      <c r="SMK106" s="1102"/>
      <c r="SML106" s="1102"/>
      <c r="SMM106" s="1102"/>
      <c r="SMN106" s="1102"/>
      <c r="SMO106" s="1102"/>
      <c r="SMP106" s="1102"/>
      <c r="SMQ106" s="1102"/>
      <c r="SMR106" s="1102"/>
      <c r="SMS106" s="1102"/>
      <c r="SMT106" s="1102"/>
      <c r="SMU106" s="1102"/>
      <c r="SMV106" s="1102"/>
      <c r="SMW106" s="1102"/>
      <c r="SMX106" s="1102"/>
      <c r="SMY106" s="1102"/>
      <c r="SMZ106" s="1102"/>
      <c r="SNA106" s="1102"/>
      <c r="SNB106" s="1102"/>
      <c r="SNC106" s="1102"/>
      <c r="SND106" s="1102"/>
      <c r="SNE106" s="1102"/>
      <c r="SNF106" s="1102"/>
      <c r="SNG106" s="1102"/>
      <c r="SNH106" s="1102"/>
      <c r="SNI106" s="1102"/>
      <c r="SNJ106" s="1102"/>
      <c r="SNK106" s="1102"/>
      <c r="SNL106" s="1102"/>
      <c r="SNM106" s="1102"/>
      <c r="SNN106" s="1102"/>
      <c r="SNO106" s="1102"/>
      <c r="SNP106" s="1102"/>
      <c r="SNQ106" s="1102"/>
      <c r="SNR106" s="1102"/>
      <c r="SNS106" s="1102"/>
      <c r="SNT106" s="1102"/>
      <c r="SNU106" s="1102"/>
      <c r="SNV106" s="1102"/>
      <c r="SNW106" s="1102"/>
      <c r="SNX106" s="1102"/>
      <c r="SNY106" s="1102"/>
      <c r="SNZ106" s="1102"/>
      <c r="SOA106" s="1102"/>
      <c r="SOB106" s="1102"/>
      <c r="SOC106" s="1102"/>
      <c r="SOD106" s="1102"/>
      <c r="SOE106" s="1102"/>
      <c r="SOF106" s="1102"/>
      <c r="SOG106" s="1102"/>
      <c r="SOH106" s="1102"/>
      <c r="SOI106" s="1102"/>
      <c r="SOJ106" s="1102"/>
      <c r="SOK106" s="1102"/>
      <c r="SOL106" s="1102"/>
      <c r="SOM106" s="1102"/>
      <c r="SON106" s="1102"/>
      <c r="SOO106" s="1102"/>
      <c r="SOP106" s="1102"/>
      <c r="SOQ106" s="1102"/>
      <c r="SOR106" s="1102"/>
      <c r="SOS106" s="1102"/>
      <c r="SOT106" s="1102"/>
      <c r="SOU106" s="1102"/>
      <c r="SOV106" s="1102"/>
      <c r="SOW106" s="1102"/>
      <c r="SOX106" s="1102"/>
      <c r="SOY106" s="1102"/>
      <c r="SOZ106" s="1102"/>
      <c r="SPA106" s="1102"/>
      <c r="SPB106" s="1102"/>
      <c r="SPC106" s="1102"/>
      <c r="SPD106" s="1102"/>
      <c r="SPE106" s="1102"/>
      <c r="SPF106" s="1102"/>
      <c r="SPG106" s="1102"/>
      <c r="SPH106" s="1102"/>
      <c r="SPI106" s="1102"/>
      <c r="SPJ106" s="1102"/>
      <c r="SPK106" s="1102"/>
      <c r="SPL106" s="1102"/>
      <c r="SPM106" s="1102"/>
      <c r="SPN106" s="1102"/>
      <c r="SPO106" s="1102"/>
      <c r="SPP106" s="1102"/>
      <c r="SPQ106" s="1102"/>
      <c r="SPR106" s="1102"/>
      <c r="SPS106" s="1102"/>
      <c r="SPT106" s="1102"/>
      <c r="SPU106" s="1102"/>
      <c r="SPV106" s="1102"/>
      <c r="SPW106" s="1102"/>
      <c r="SPX106" s="1102"/>
      <c r="SPY106" s="1102"/>
      <c r="SPZ106" s="1102"/>
      <c r="SQA106" s="1102"/>
      <c r="SQB106" s="1102"/>
      <c r="SQC106" s="1102"/>
      <c r="SQD106" s="1102"/>
      <c r="SQE106" s="1102"/>
      <c r="SQF106" s="1102"/>
      <c r="SQG106" s="1102"/>
      <c r="SQH106" s="1102"/>
      <c r="SQI106" s="1102"/>
      <c r="SQJ106" s="1102"/>
      <c r="SQK106" s="1102"/>
      <c r="SQL106" s="1102"/>
      <c r="SQM106" s="1102"/>
      <c r="SQN106" s="1102"/>
      <c r="SQO106" s="1102"/>
      <c r="SQP106" s="1102"/>
      <c r="SQQ106" s="1102"/>
      <c r="SQR106" s="1102"/>
      <c r="SQS106" s="1102"/>
      <c r="SQT106" s="1102"/>
      <c r="SQU106" s="1102"/>
      <c r="SQV106" s="1102"/>
      <c r="SQW106" s="1102"/>
      <c r="SQX106" s="1102"/>
      <c r="SQY106" s="1102"/>
      <c r="SQZ106" s="1102"/>
      <c r="SRA106" s="1102"/>
      <c r="SRB106" s="1102"/>
      <c r="SRC106" s="1102"/>
      <c r="SRD106" s="1102"/>
      <c r="SRE106" s="1102"/>
      <c r="SRF106" s="1102"/>
      <c r="SRG106" s="1102"/>
      <c r="SRH106" s="1102"/>
      <c r="SRI106" s="1102"/>
      <c r="SRJ106" s="1102"/>
      <c r="SRK106" s="1102"/>
      <c r="SRL106" s="1102"/>
      <c r="SRM106" s="1102"/>
      <c r="SRN106" s="1102"/>
      <c r="SRO106" s="1102"/>
      <c r="SRP106" s="1102"/>
      <c r="SRQ106" s="1102"/>
      <c r="SRR106" s="1102"/>
      <c r="SRS106" s="1102"/>
      <c r="SRT106" s="1102"/>
      <c r="SRU106" s="1102"/>
      <c r="SRV106" s="1102"/>
      <c r="SRW106" s="1102"/>
      <c r="SRX106" s="1102"/>
      <c r="SRY106" s="1102"/>
      <c r="SRZ106" s="1102"/>
      <c r="SSA106" s="1102"/>
      <c r="SSB106" s="1102"/>
      <c r="SSC106" s="1102"/>
      <c r="SSD106" s="1102"/>
      <c r="SSE106" s="1102"/>
      <c r="SSF106" s="1102"/>
      <c r="SSG106" s="1102"/>
      <c r="SSH106" s="1102"/>
      <c r="SSI106" s="1102"/>
      <c r="SSJ106" s="1102"/>
      <c r="SSK106" s="1102"/>
      <c r="SSL106" s="1102"/>
      <c r="SSM106" s="1102"/>
      <c r="SSN106" s="1102"/>
      <c r="SSO106" s="1102"/>
      <c r="SSP106" s="1102"/>
      <c r="SSQ106" s="1102"/>
      <c r="SSR106" s="1102"/>
      <c r="SSS106" s="1102"/>
      <c r="SST106" s="1102"/>
      <c r="SSU106" s="1102"/>
      <c r="SSV106" s="1102"/>
      <c r="SSW106" s="1102"/>
      <c r="SSX106" s="1102"/>
      <c r="SSY106" s="1102"/>
      <c r="SSZ106" s="1102"/>
      <c r="STA106" s="1102"/>
      <c r="STB106" s="1102"/>
      <c r="STC106" s="1102"/>
      <c r="STD106" s="1102"/>
      <c r="STE106" s="1102"/>
      <c r="STF106" s="1102"/>
      <c r="STG106" s="1102"/>
      <c r="STH106" s="1102"/>
      <c r="STI106" s="1102"/>
      <c r="STJ106" s="1102"/>
      <c r="STK106" s="1102"/>
      <c r="STL106" s="1102"/>
      <c r="STM106" s="1102"/>
      <c r="STN106" s="1102"/>
      <c r="STO106" s="1102"/>
      <c r="STP106" s="1102"/>
      <c r="STQ106" s="1102"/>
      <c r="STR106" s="1102"/>
      <c r="STS106" s="1102"/>
      <c r="STT106" s="1102"/>
      <c r="STU106" s="1102"/>
      <c r="STV106" s="1102"/>
      <c r="STW106" s="1102"/>
      <c r="STX106" s="1102"/>
      <c r="STY106" s="1102"/>
      <c r="STZ106" s="1102"/>
      <c r="SUA106" s="1102"/>
      <c r="SUB106" s="1102"/>
      <c r="SUC106" s="1102"/>
      <c r="SUD106" s="1102"/>
      <c r="SUE106" s="1102"/>
      <c r="SUF106" s="1102"/>
      <c r="SUG106" s="1102"/>
      <c r="SUH106" s="1102"/>
      <c r="SUI106" s="1102"/>
      <c r="SUJ106" s="1102"/>
      <c r="SUK106" s="1102"/>
      <c r="SUL106" s="1102"/>
      <c r="SUM106" s="1102"/>
      <c r="SUN106" s="1102"/>
      <c r="SUO106" s="1102"/>
      <c r="SUP106" s="1102"/>
      <c r="SUQ106" s="1102"/>
      <c r="SUR106" s="1102"/>
      <c r="SUS106" s="1102"/>
      <c r="SUT106" s="1102"/>
      <c r="SUU106" s="1102"/>
      <c r="SUV106" s="1102"/>
      <c r="SUW106" s="1102"/>
      <c r="SUX106" s="1102"/>
      <c r="SUY106" s="1102"/>
      <c r="SUZ106" s="1102"/>
      <c r="SVA106" s="1102"/>
      <c r="SVB106" s="1102"/>
      <c r="SVC106" s="1102"/>
      <c r="SVD106" s="1102"/>
      <c r="SVE106" s="1102"/>
      <c r="SVF106" s="1102"/>
      <c r="SVG106" s="1102"/>
      <c r="SVH106" s="1102"/>
      <c r="SVI106" s="1102"/>
      <c r="SVJ106" s="1102"/>
      <c r="SVK106" s="1102"/>
      <c r="SVL106" s="1102"/>
      <c r="SVM106" s="1102"/>
      <c r="SVN106" s="1102"/>
      <c r="SVO106" s="1102"/>
      <c r="SVP106" s="1102"/>
      <c r="SVQ106" s="1102"/>
      <c r="SVR106" s="1102"/>
      <c r="SVS106" s="1102"/>
      <c r="SVT106" s="1102"/>
      <c r="SVU106" s="1102"/>
      <c r="SVV106" s="1102"/>
      <c r="SVW106" s="1102"/>
      <c r="SVX106" s="1102"/>
      <c r="SVY106" s="1102"/>
      <c r="SVZ106" s="1102"/>
      <c r="SWA106" s="1102"/>
      <c r="SWB106" s="1102"/>
      <c r="SWC106" s="1102"/>
      <c r="SWD106" s="1102"/>
      <c r="SWE106" s="1102"/>
      <c r="SWF106" s="1102"/>
      <c r="SWG106" s="1102"/>
      <c r="SWH106" s="1102"/>
      <c r="SWI106" s="1102"/>
      <c r="SWJ106" s="1102"/>
      <c r="SWK106" s="1102"/>
      <c r="SWL106" s="1102"/>
      <c r="SWM106" s="1102"/>
      <c r="SWN106" s="1102"/>
      <c r="SWO106" s="1102"/>
      <c r="SWP106" s="1102"/>
      <c r="SWQ106" s="1102"/>
      <c r="SWR106" s="1102"/>
      <c r="SWS106" s="1102"/>
      <c r="SWT106" s="1102"/>
      <c r="SWU106" s="1102"/>
      <c r="SWV106" s="1102"/>
      <c r="SWW106" s="1102"/>
      <c r="SWX106" s="1102"/>
      <c r="SWY106" s="1102"/>
      <c r="SWZ106" s="1102"/>
      <c r="SXA106" s="1102"/>
      <c r="SXB106" s="1102"/>
      <c r="SXC106" s="1102"/>
      <c r="SXD106" s="1102"/>
      <c r="SXE106" s="1102"/>
      <c r="SXF106" s="1102"/>
      <c r="SXG106" s="1102"/>
      <c r="SXH106" s="1102"/>
      <c r="SXI106" s="1102"/>
      <c r="SXJ106" s="1102"/>
      <c r="SXK106" s="1102"/>
      <c r="SXL106" s="1102"/>
      <c r="SXM106" s="1102"/>
      <c r="SXN106" s="1102"/>
      <c r="SXO106" s="1102"/>
      <c r="SXP106" s="1102"/>
      <c r="SXQ106" s="1102"/>
      <c r="SXR106" s="1102"/>
      <c r="SXS106" s="1102"/>
      <c r="SXT106" s="1102"/>
      <c r="SXU106" s="1102"/>
      <c r="SXV106" s="1102"/>
      <c r="SXW106" s="1102"/>
      <c r="SXX106" s="1102"/>
      <c r="SXY106" s="1102"/>
      <c r="SXZ106" s="1102"/>
      <c r="SYA106" s="1102"/>
      <c r="SYB106" s="1102"/>
      <c r="SYC106" s="1102"/>
      <c r="SYD106" s="1102"/>
      <c r="SYE106" s="1102"/>
      <c r="SYF106" s="1102"/>
      <c r="SYG106" s="1102"/>
      <c r="SYH106" s="1102"/>
      <c r="SYI106" s="1102"/>
      <c r="SYJ106" s="1102"/>
      <c r="SYK106" s="1102"/>
      <c r="SYL106" s="1102"/>
      <c r="SYM106" s="1102"/>
      <c r="SYN106" s="1102"/>
      <c r="SYO106" s="1102"/>
      <c r="SYP106" s="1102"/>
      <c r="SYQ106" s="1102"/>
      <c r="SYR106" s="1102"/>
      <c r="SYS106" s="1102"/>
      <c r="SYT106" s="1102"/>
      <c r="SYU106" s="1102"/>
      <c r="SYV106" s="1102"/>
      <c r="SYW106" s="1102"/>
      <c r="SYX106" s="1102"/>
      <c r="SYY106" s="1102"/>
      <c r="SYZ106" s="1102"/>
      <c r="SZA106" s="1102"/>
      <c r="SZB106" s="1102"/>
      <c r="SZC106" s="1102"/>
      <c r="SZD106" s="1102"/>
      <c r="SZE106" s="1102"/>
      <c r="SZF106" s="1102"/>
      <c r="SZG106" s="1102"/>
      <c r="SZH106" s="1102"/>
      <c r="SZI106" s="1102"/>
      <c r="SZJ106" s="1102"/>
      <c r="SZK106" s="1102"/>
      <c r="SZL106" s="1102"/>
      <c r="SZM106" s="1102"/>
      <c r="SZN106" s="1102"/>
      <c r="SZO106" s="1102"/>
      <c r="SZP106" s="1102"/>
      <c r="SZQ106" s="1102"/>
      <c r="SZR106" s="1102"/>
      <c r="SZS106" s="1102"/>
      <c r="SZT106" s="1102"/>
      <c r="SZU106" s="1102"/>
      <c r="SZV106" s="1102"/>
      <c r="SZW106" s="1102"/>
      <c r="SZX106" s="1102"/>
      <c r="SZY106" s="1102"/>
      <c r="SZZ106" s="1102"/>
      <c r="TAA106" s="1102"/>
      <c r="TAB106" s="1102"/>
      <c r="TAC106" s="1102"/>
      <c r="TAD106" s="1102"/>
      <c r="TAE106" s="1102"/>
      <c r="TAF106" s="1102"/>
      <c r="TAG106" s="1102"/>
      <c r="TAH106" s="1102"/>
      <c r="TAI106" s="1102"/>
      <c r="TAJ106" s="1102"/>
      <c r="TAK106" s="1102"/>
      <c r="TAL106" s="1102"/>
      <c r="TAM106" s="1102"/>
      <c r="TAN106" s="1102"/>
      <c r="TAO106" s="1102"/>
      <c r="TAP106" s="1102"/>
      <c r="TAQ106" s="1102"/>
      <c r="TAR106" s="1102"/>
      <c r="TAS106" s="1102"/>
      <c r="TAT106" s="1102"/>
      <c r="TAU106" s="1102"/>
      <c r="TAV106" s="1102"/>
      <c r="TAW106" s="1102"/>
      <c r="TAX106" s="1102"/>
      <c r="TAY106" s="1102"/>
      <c r="TAZ106" s="1102"/>
      <c r="TBA106" s="1102"/>
      <c r="TBB106" s="1102"/>
      <c r="TBC106" s="1102"/>
      <c r="TBD106" s="1102"/>
      <c r="TBE106" s="1102"/>
      <c r="TBF106" s="1102"/>
      <c r="TBG106" s="1102"/>
      <c r="TBH106" s="1102"/>
      <c r="TBI106" s="1102"/>
      <c r="TBJ106" s="1102"/>
      <c r="TBK106" s="1102"/>
      <c r="TBL106" s="1102"/>
      <c r="TBM106" s="1102"/>
      <c r="TBN106" s="1102"/>
      <c r="TBO106" s="1102"/>
      <c r="TBP106" s="1102"/>
      <c r="TBQ106" s="1102"/>
      <c r="TBR106" s="1102"/>
      <c r="TBS106" s="1102"/>
      <c r="TBT106" s="1102"/>
      <c r="TBU106" s="1102"/>
      <c r="TBV106" s="1102"/>
      <c r="TBW106" s="1102"/>
      <c r="TBX106" s="1102"/>
      <c r="TBY106" s="1102"/>
      <c r="TBZ106" s="1102"/>
      <c r="TCA106" s="1102"/>
      <c r="TCB106" s="1102"/>
      <c r="TCC106" s="1102"/>
      <c r="TCD106" s="1102"/>
      <c r="TCE106" s="1102"/>
      <c r="TCF106" s="1102"/>
      <c r="TCG106" s="1102"/>
      <c r="TCH106" s="1102"/>
      <c r="TCI106" s="1102"/>
      <c r="TCJ106" s="1102"/>
      <c r="TCK106" s="1102"/>
      <c r="TCL106" s="1102"/>
      <c r="TCM106" s="1102"/>
      <c r="TCN106" s="1102"/>
      <c r="TCO106" s="1102"/>
      <c r="TCP106" s="1102"/>
      <c r="TCQ106" s="1102"/>
      <c r="TCR106" s="1102"/>
      <c r="TCS106" s="1102"/>
      <c r="TCT106" s="1102"/>
      <c r="TCU106" s="1102"/>
      <c r="TCV106" s="1102"/>
      <c r="TCW106" s="1102"/>
      <c r="TCX106" s="1102"/>
      <c r="TCY106" s="1102"/>
      <c r="TCZ106" s="1102"/>
      <c r="TDA106" s="1102"/>
      <c r="TDB106" s="1102"/>
      <c r="TDC106" s="1102"/>
      <c r="TDD106" s="1102"/>
      <c r="TDE106" s="1102"/>
      <c r="TDF106" s="1102"/>
      <c r="TDG106" s="1102"/>
      <c r="TDH106" s="1102"/>
      <c r="TDI106" s="1102"/>
      <c r="TDJ106" s="1102"/>
      <c r="TDK106" s="1102"/>
      <c r="TDL106" s="1102"/>
      <c r="TDM106" s="1102"/>
      <c r="TDN106" s="1102"/>
      <c r="TDO106" s="1102"/>
      <c r="TDP106" s="1102"/>
      <c r="TDQ106" s="1102"/>
      <c r="TDR106" s="1102"/>
      <c r="TDS106" s="1102"/>
      <c r="TDT106" s="1102"/>
      <c r="TDU106" s="1102"/>
      <c r="TDV106" s="1102"/>
      <c r="TDW106" s="1102"/>
      <c r="TDX106" s="1102"/>
      <c r="TDY106" s="1102"/>
      <c r="TDZ106" s="1102"/>
      <c r="TEA106" s="1102"/>
      <c r="TEB106" s="1102"/>
      <c r="TEC106" s="1102"/>
      <c r="TED106" s="1102"/>
      <c r="TEE106" s="1102"/>
      <c r="TEF106" s="1102"/>
      <c r="TEG106" s="1102"/>
      <c r="TEH106" s="1102"/>
      <c r="TEI106" s="1102"/>
      <c r="TEJ106" s="1102"/>
      <c r="TEK106" s="1102"/>
      <c r="TEL106" s="1102"/>
      <c r="TEM106" s="1102"/>
      <c r="TEN106" s="1102"/>
      <c r="TEO106" s="1102"/>
      <c r="TEP106" s="1102"/>
      <c r="TEQ106" s="1102"/>
      <c r="TER106" s="1102"/>
      <c r="TES106" s="1102"/>
      <c r="TET106" s="1102"/>
      <c r="TEU106" s="1102"/>
      <c r="TEV106" s="1102"/>
      <c r="TEW106" s="1102"/>
      <c r="TEX106" s="1102"/>
      <c r="TEY106" s="1102"/>
      <c r="TEZ106" s="1102"/>
      <c r="TFA106" s="1102"/>
      <c r="TFB106" s="1102"/>
      <c r="TFC106" s="1102"/>
      <c r="TFD106" s="1102"/>
      <c r="TFE106" s="1102"/>
      <c r="TFF106" s="1102"/>
      <c r="TFG106" s="1102"/>
      <c r="TFH106" s="1102"/>
      <c r="TFI106" s="1102"/>
      <c r="TFJ106" s="1102"/>
      <c r="TFK106" s="1102"/>
      <c r="TFL106" s="1102"/>
      <c r="TFM106" s="1102"/>
      <c r="TFN106" s="1102"/>
      <c r="TFO106" s="1102"/>
      <c r="TFP106" s="1102"/>
      <c r="TFQ106" s="1102"/>
      <c r="TFR106" s="1102"/>
      <c r="TFS106" s="1102"/>
      <c r="TFT106" s="1102"/>
      <c r="TFU106" s="1102"/>
      <c r="TFV106" s="1102"/>
      <c r="TFW106" s="1102"/>
      <c r="TFX106" s="1102"/>
      <c r="TFY106" s="1102"/>
      <c r="TFZ106" s="1102"/>
      <c r="TGA106" s="1102"/>
      <c r="TGB106" s="1102"/>
      <c r="TGC106" s="1102"/>
      <c r="TGD106" s="1102"/>
      <c r="TGE106" s="1102"/>
      <c r="TGF106" s="1102"/>
      <c r="TGG106" s="1102"/>
      <c r="TGH106" s="1102"/>
      <c r="TGI106" s="1102"/>
      <c r="TGJ106" s="1102"/>
      <c r="TGK106" s="1102"/>
      <c r="TGL106" s="1102"/>
      <c r="TGM106" s="1102"/>
      <c r="TGN106" s="1102"/>
      <c r="TGO106" s="1102"/>
      <c r="TGP106" s="1102"/>
      <c r="TGQ106" s="1102"/>
      <c r="TGR106" s="1102"/>
      <c r="TGS106" s="1102"/>
      <c r="TGT106" s="1102"/>
      <c r="TGU106" s="1102"/>
      <c r="TGV106" s="1102"/>
      <c r="TGW106" s="1102"/>
      <c r="TGX106" s="1102"/>
      <c r="TGY106" s="1102"/>
      <c r="TGZ106" s="1102"/>
      <c r="THA106" s="1102"/>
      <c r="THB106" s="1102"/>
      <c r="THC106" s="1102"/>
      <c r="THD106" s="1102"/>
      <c r="THE106" s="1102"/>
      <c r="THF106" s="1102"/>
      <c r="THG106" s="1102"/>
      <c r="THH106" s="1102"/>
      <c r="THI106" s="1102"/>
      <c r="THJ106" s="1102"/>
      <c r="THK106" s="1102"/>
      <c r="THL106" s="1102"/>
      <c r="THM106" s="1102"/>
      <c r="THN106" s="1102"/>
      <c r="THO106" s="1102"/>
      <c r="THP106" s="1102"/>
      <c r="THQ106" s="1102"/>
      <c r="THR106" s="1102"/>
      <c r="THS106" s="1102"/>
      <c r="THT106" s="1102"/>
      <c r="THU106" s="1102"/>
      <c r="THV106" s="1102"/>
      <c r="THW106" s="1102"/>
      <c r="THX106" s="1102"/>
      <c r="THY106" s="1102"/>
      <c r="THZ106" s="1102"/>
      <c r="TIA106" s="1102"/>
      <c r="TIB106" s="1102"/>
      <c r="TIC106" s="1102"/>
      <c r="TID106" s="1102"/>
      <c r="TIE106" s="1102"/>
      <c r="TIF106" s="1102"/>
      <c r="TIG106" s="1102"/>
      <c r="TIH106" s="1102"/>
      <c r="TII106" s="1102"/>
      <c r="TIJ106" s="1102"/>
      <c r="TIK106" s="1102"/>
      <c r="TIL106" s="1102"/>
      <c r="TIM106" s="1102"/>
      <c r="TIN106" s="1102"/>
      <c r="TIO106" s="1102"/>
      <c r="TIP106" s="1102"/>
      <c r="TIQ106" s="1102"/>
      <c r="TIR106" s="1102"/>
      <c r="TIS106" s="1102"/>
      <c r="TIT106" s="1102"/>
      <c r="TIU106" s="1102"/>
      <c r="TIV106" s="1102"/>
      <c r="TIW106" s="1102"/>
      <c r="TIX106" s="1102"/>
      <c r="TIY106" s="1102"/>
      <c r="TIZ106" s="1102"/>
      <c r="TJA106" s="1102"/>
      <c r="TJB106" s="1102"/>
      <c r="TJC106" s="1102"/>
      <c r="TJD106" s="1102"/>
      <c r="TJE106" s="1102"/>
      <c r="TJF106" s="1102"/>
      <c r="TJG106" s="1102"/>
      <c r="TJH106" s="1102"/>
      <c r="TJI106" s="1102"/>
      <c r="TJJ106" s="1102"/>
      <c r="TJK106" s="1102"/>
      <c r="TJL106" s="1102"/>
      <c r="TJM106" s="1102"/>
      <c r="TJN106" s="1102"/>
      <c r="TJO106" s="1102"/>
      <c r="TJP106" s="1102"/>
      <c r="TJQ106" s="1102"/>
      <c r="TJR106" s="1102"/>
      <c r="TJS106" s="1102"/>
      <c r="TJT106" s="1102"/>
      <c r="TJU106" s="1102"/>
      <c r="TJV106" s="1102"/>
      <c r="TJW106" s="1102"/>
      <c r="TJX106" s="1102"/>
      <c r="TJY106" s="1102"/>
      <c r="TJZ106" s="1102"/>
      <c r="TKA106" s="1102"/>
      <c r="TKB106" s="1102"/>
      <c r="TKC106" s="1102"/>
      <c r="TKD106" s="1102"/>
      <c r="TKE106" s="1102"/>
      <c r="TKF106" s="1102"/>
      <c r="TKG106" s="1102"/>
      <c r="TKH106" s="1102"/>
      <c r="TKI106" s="1102"/>
      <c r="TKJ106" s="1102"/>
      <c r="TKK106" s="1102"/>
      <c r="TKL106" s="1102"/>
      <c r="TKM106" s="1102"/>
      <c r="TKN106" s="1102"/>
      <c r="TKO106" s="1102"/>
      <c r="TKP106" s="1102"/>
      <c r="TKQ106" s="1102"/>
      <c r="TKR106" s="1102"/>
      <c r="TKS106" s="1102"/>
      <c r="TKT106" s="1102"/>
      <c r="TKU106" s="1102"/>
      <c r="TKV106" s="1102"/>
      <c r="TKW106" s="1102"/>
      <c r="TKX106" s="1102"/>
      <c r="TKY106" s="1102"/>
      <c r="TKZ106" s="1102"/>
      <c r="TLA106" s="1102"/>
      <c r="TLB106" s="1102"/>
      <c r="TLC106" s="1102"/>
      <c r="TLD106" s="1102"/>
      <c r="TLE106" s="1102"/>
      <c r="TLF106" s="1102"/>
      <c r="TLG106" s="1102"/>
      <c r="TLH106" s="1102"/>
      <c r="TLI106" s="1102"/>
      <c r="TLJ106" s="1102"/>
      <c r="TLK106" s="1102"/>
      <c r="TLL106" s="1102"/>
      <c r="TLM106" s="1102"/>
      <c r="TLN106" s="1102"/>
      <c r="TLO106" s="1102"/>
      <c r="TLP106" s="1102"/>
      <c r="TLQ106" s="1102"/>
      <c r="TLR106" s="1102"/>
      <c r="TLS106" s="1102"/>
      <c r="TLT106" s="1102"/>
      <c r="TLU106" s="1102"/>
      <c r="TLV106" s="1102"/>
      <c r="TLW106" s="1102"/>
      <c r="TLX106" s="1102"/>
      <c r="TLY106" s="1102"/>
      <c r="TLZ106" s="1102"/>
      <c r="TMA106" s="1102"/>
      <c r="TMB106" s="1102"/>
      <c r="TMC106" s="1102"/>
      <c r="TMD106" s="1102"/>
      <c r="TME106" s="1102"/>
      <c r="TMF106" s="1102"/>
      <c r="TMG106" s="1102"/>
      <c r="TMH106" s="1102"/>
      <c r="TMI106" s="1102"/>
      <c r="TMJ106" s="1102"/>
      <c r="TMK106" s="1102"/>
      <c r="TML106" s="1102"/>
      <c r="TMM106" s="1102"/>
      <c r="TMN106" s="1102"/>
      <c r="TMO106" s="1102"/>
      <c r="TMP106" s="1102"/>
      <c r="TMQ106" s="1102"/>
      <c r="TMR106" s="1102"/>
      <c r="TMS106" s="1102"/>
      <c r="TMT106" s="1102"/>
      <c r="TMU106" s="1102"/>
      <c r="TMV106" s="1102"/>
      <c r="TMW106" s="1102"/>
      <c r="TMX106" s="1102"/>
      <c r="TMY106" s="1102"/>
      <c r="TMZ106" s="1102"/>
      <c r="TNA106" s="1102"/>
      <c r="TNB106" s="1102"/>
      <c r="TNC106" s="1102"/>
      <c r="TND106" s="1102"/>
      <c r="TNE106" s="1102"/>
      <c r="TNF106" s="1102"/>
      <c r="TNG106" s="1102"/>
      <c r="TNH106" s="1102"/>
      <c r="TNI106" s="1102"/>
      <c r="TNJ106" s="1102"/>
      <c r="TNK106" s="1102"/>
      <c r="TNL106" s="1102"/>
      <c r="TNM106" s="1102"/>
      <c r="TNN106" s="1102"/>
      <c r="TNO106" s="1102"/>
      <c r="TNP106" s="1102"/>
      <c r="TNQ106" s="1102"/>
      <c r="TNR106" s="1102"/>
      <c r="TNS106" s="1102"/>
      <c r="TNT106" s="1102"/>
      <c r="TNU106" s="1102"/>
      <c r="TNV106" s="1102"/>
      <c r="TNW106" s="1102"/>
      <c r="TNX106" s="1102"/>
      <c r="TNY106" s="1102"/>
      <c r="TNZ106" s="1102"/>
      <c r="TOA106" s="1102"/>
      <c r="TOB106" s="1102"/>
      <c r="TOC106" s="1102"/>
      <c r="TOD106" s="1102"/>
      <c r="TOE106" s="1102"/>
      <c r="TOF106" s="1102"/>
      <c r="TOG106" s="1102"/>
      <c r="TOH106" s="1102"/>
      <c r="TOI106" s="1102"/>
      <c r="TOJ106" s="1102"/>
      <c r="TOK106" s="1102"/>
      <c r="TOL106" s="1102"/>
      <c r="TOM106" s="1102"/>
      <c r="TON106" s="1102"/>
      <c r="TOO106" s="1102"/>
      <c r="TOP106" s="1102"/>
      <c r="TOQ106" s="1102"/>
      <c r="TOR106" s="1102"/>
      <c r="TOS106" s="1102"/>
      <c r="TOT106" s="1102"/>
      <c r="TOU106" s="1102"/>
      <c r="TOV106" s="1102"/>
      <c r="TOW106" s="1102"/>
      <c r="TOX106" s="1102"/>
      <c r="TOY106" s="1102"/>
      <c r="TOZ106" s="1102"/>
      <c r="TPA106" s="1102"/>
      <c r="TPB106" s="1102"/>
      <c r="TPC106" s="1102"/>
      <c r="TPD106" s="1102"/>
      <c r="TPE106" s="1102"/>
      <c r="TPF106" s="1102"/>
      <c r="TPG106" s="1102"/>
      <c r="TPH106" s="1102"/>
      <c r="TPI106" s="1102"/>
      <c r="TPJ106" s="1102"/>
      <c r="TPK106" s="1102"/>
      <c r="TPL106" s="1102"/>
      <c r="TPM106" s="1102"/>
      <c r="TPN106" s="1102"/>
      <c r="TPO106" s="1102"/>
      <c r="TPP106" s="1102"/>
      <c r="TPQ106" s="1102"/>
      <c r="TPR106" s="1102"/>
      <c r="TPS106" s="1102"/>
      <c r="TPT106" s="1102"/>
      <c r="TPU106" s="1102"/>
      <c r="TPV106" s="1102"/>
      <c r="TPW106" s="1102"/>
      <c r="TPX106" s="1102"/>
      <c r="TPY106" s="1102"/>
      <c r="TPZ106" s="1102"/>
      <c r="TQA106" s="1102"/>
      <c r="TQB106" s="1102"/>
      <c r="TQC106" s="1102"/>
      <c r="TQD106" s="1102"/>
      <c r="TQE106" s="1102"/>
      <c r="TQF106" s="1102"/>
      <c r="TQG106" s="1102"/>
      <c r="TQH106" s="1102"/>
      <c r="TQI106" s="1102"/>
      <c r="TQJ106" s="1102"/>
      <c r="TQK106" s="1102"/>
      <c r="TQL106" s="1102"/>
      <c r="TQM106" s="1102"/>
      <c r="TQN106" s="1102"/>
      <c r="TQO106" s="1102"/>
      <c r="TQP106" s="1102"/>
      <c r="TQQ106" s="1102"/>
      <c r="TQR106" s="1102"/>
      <c r="TQS106" s="1102"/>
      <c r="TQT106" s="1102"/>
      <c r="TQU106" s="1102"/>
      <c r="TQV106" s="1102"/>
      <c r="TQW106" s="1102"/>
      <c r="TQX106" s="1102"/>
      <c r="TQY106" s="1102"/>
      <c r="TQZ106" s="1102"/>
      <c r="TRA106" s="1102"/>
      <c r="TRB106" s="1102"/>
      <c r="TRC106" s="1102"/>
      <c r="TRD106" s="1102"/>
      <c r="TRE106" s="1102"/>
      <c r="TRF106" s="1102"/>
      <c r="TRG106" s="1102"/>
      <c r="TRH106" s="1102"/>
      <c r="TRI106" s="1102"/>
      <c r="TRJ106" s="1102"/>
      <c r="TRK106" s="1102"/>
      <c r="TRL106" s="1102"/>
      <c r="TRM106" s="1102"/>
      <c r="TRN106" s="1102"/>
      <c r="TRO106" s="1102"/>
      <c r="TRP106" s="1102"/>
      <c r="TRQ106" s="1102"/>
      <c r="TRR106" s="1102"/>
      <c r="TRS106" s="1102"/>
      <c r="TRT106" s="1102"/>
      <c r="TRU106" s="1102"/>
      <c r="TRV106" s="1102"/>
      <c r="TRW106" s="1102"/>
      <c r="TRX106" s="1102"/>
      <c r="TRY106" s="1102"/>
      <c r="TRZ106" s="1102"/>
      <c r="TSA106" s="1102"/>
      <c r="TSB106" s="1102"/>
      <c r="TSC106" s="1102"/>
      <c r="TSD106" s="1102"/>
      <c r="TSE106" s="1102"/>
      <c r="TSF106" s="1102"/>
      <c r="TSG106" s="1102"/>
      <c r="TSH106" s="1102"/>
      <c r="TSI106" s="1102"/>
      <c r="TSJ106" s="1102"/>
      <c r="TSK106" s="1102"/>
      <c r="TSL106" s="1102"/>
      <c r="TSM106" s="1102"/>
      <c r="TSN106" s="1102"/>
      <c r="TSO106" s="1102"/>
      <c r="TSP106" s="1102"/>
      <c r="TSQ106" s="1102"/>
      <c r="TSR106" s="1102"/>
      <c r="TSS106" s="1102"/>
      <c r="TST106" s="1102"/>
      <c r="TSU106" s="1102"/>
      <c r="TSV106" s="1102"/>
      <c r="TSW106" s="1102"/>
      <c r="TSX106" s="1102"/>
      <c r="TSY106" s="1102"/>
      <c r="TSZ106" s="1102"/>
      <c r="TTA106" s="1102"/>
      <c r="TTB106" s="1102"/>
      <c r="TTC106" s="1102"/>
      <c r="TTD106" s="1102"/>
      <c r="TTE106" s="1102"/>
      <c r="TTF106" s="1102"/>
      <c r="TTG106" s="1102"/>
      <c r="TTH106" s="1102"/>
      <c r="TTI106" s="1102"/>
      <c r="TTJ106" s="1102"/>
      <c r="TTK106" s="1102"/>
      <c r="TTL106" s="1102"/>
      <c r="TTM106" s="1102"/>
      <c r="TTN106" s="1102"/>
      <c r="TTO106" s="1102"/>
      <c r="TTP106" s="1102"/>
      <c r="TTQ106" s="1102"/>
      <c r="TTR106" s="1102"/>
      <c r="TTS106" s="1102"/>
      <c r="TTT106" s="1102"/>
      <c r="TTU106" s="1102"/>
      <c r="TTV106" s="1102"/>
      <c r="TTW106" s="1102"/>
      <c r="TTX106" s="1102"/>
      <c r="TTY106" s="1102"/>
      <c r="TTZ106" s="1102"/>
      <c r="TUA106" s="1102"/>
      <c r="TUB106" s="1102"/>
      <c r="TUC106" s="1102"/>
      <c r="TUD106" s="1102"/>
      <c r="TUE106" s="1102"/>
      <c r="TUF106" s="1102"/>
      <c r="TUG106" s="1102"/>
      <c r="TUH106" s="1102"/>
      <c r="TUI106" s="1102"/>
      <c r="TUJ106" s="1102"/>
      <c r="TUK106" s="1102"/>
      <c r="TUL106" s="1102"/>
      <c r="TUM106" s="1102"/>
      <c r="TUN106" s="1102"/>
      <c r="TUO106" s="1102"/>
      <c r="TUP106" s="1102"/>
      <c r="TUQ106" s="1102"/>
      <c r="TUR106" s="1102"/>
      <c r="TUS106" s="1102"/>
      <c r="TUT106" s="1102"/>
      <c r="TUU106" s="1102"/>
      <c r="TUV106" s="1102"/>
      <c r="TUW106" s="1102"/>
      <c r="TUX106" s="1102"/>
      <c r="TUY106" s="1102"/>
      <c r="TUZ106" s="1102"/>
      <c r="TVA106" s="1102"/>
      <c r="TVB106" s="1102"/>
      <c r="TVC106" s="1102"/>
      <c r="TVD106" s="1102"/>
      <c r="TVE106" s="1102"/>
      <c r="TVF106" s="1102"/>
      <c r="TVG106" s="1102"/>
      <c r="TVH106" s="1102"/>
      <c r="TVI106" s="1102"/>
      <c r="TVJ106" s="1102"/>
      <c r="TVK106" s="1102"/>
      <c r="TVL106" s="1102"/>
      <c r="TVM106" s="1102"/>
      <c r="TVN106" s="1102"/>
      <c r="TVO106" s="1102"/>
      <c r="TVP106" s="1102"/>
      <c r="TVQ106" s="1102"/>
      <c r="TVR106" s="1102"/>
      <c r="TVS106" s="1102"/>
      <c r="TVT106" s="1102"/>
      <c r="TVU106" s="1102"/>
      <c r="TVV106" s="1102"/>
      <c r="TVW106" s="1102"/>
      <c r="TVX106" s="1102"/>
      <c r="TVY106" s="1102"/>
      <c r="TVZ106" s="1102"/>
      <c r="TWA106" s="1102"/>
      <c r="TWB106" s="1102"/>
      <c r="TWC106" s="1102"/>
      <c r="TWD106" s="1102"/>
      <c r="TWE106" s="1102"/>
      <c r="TWF106" s="1102"/>
      <c r="TWG106" s="1102"/>
      <c r="TWH106" s="1102"/>
      <c r="TWI106" s="1102"/>
      <c r="TWJ106" s="1102"/>
      <c r="TWK106" s="1102"/>
      <c r="TWL106" s="1102"/>
      <c r="TWM106" s="1102"/>
      <c r="TWN106" s="1102"/>
      <c r="TWO106" s="1102"/>
      <c r="TWP106" s="1102"/>
      <c r="TWQ106" s="1102"/>
      <c r="TWR106" s="1102"/>
      <c r="TWS106" s="1102"/>
      <c r="TWT106" s="1102"/>
      <c r="TWU106" s="1102"/>
      <c r="TWV106" s="1102"/>
      <c r="TWW106" s="1102"/>
      <c r="TWX106" s="1102"/>
      <c r="TWY106" s="1102"/>
      <c r="TWZ106" s="1102"/>
      <c r="TXA106" s="1102"/>
      <c r="TXB106" s="1102"/>
      <c r="TXC106" s="1102"/>
      <c r="TXD106" s="1102"/>
      <c r="TXE106" s="1102"/>
      <c r="TXF106" s="1102"/>
      <c r="TXG106" s="1102"/>
      <c r="TXH106" s="1102"/>
      <c r="TXI106" s="1102"/>
      <c r="TXJ106" s="1102"/>
      <c r="TXK106" s="1102"/>
      <c r="TXL106" s="1102"/>
      <c r="TXM106" s="1102"/>
      <c r="TXN106" s="1102"/>
      <c r="TXO106" s="1102"/>
      <c r="TXP106" s="1102"/>
      <c r="TXQ106" s="1102"/>
      <c r="TXR106" s="1102"/>
      <c r="TXS106" s="1102"/>
      <c r="TXT106" s="1102"/>
      <c r="TXU106" s="1102"/>
      <c r="TXV106" s="1102"/>
      <c r="TXW106" s="1102"/>
      <c r="TXX106" s="1102"/>
      <c r="TXY106" s="1102"/>
      <c r="TXZ106" s="1102"/>
      <c r="TYA106" s="1102"/>
      <c r="TYB106" s="1102"/>
      <c r="TYC106" s="1102"/>
      <c r="TYD106" s="1102"/>
      <c r="TYE106" s="1102"/>
      <c r="TYF106" s="1102"/>
      <c r="TYG106" s="1102"/>
      <c r="TYH106" s="1102"/>
      <c r="TYI106" s="1102"/>
      <c r="TYJ106" s="1102"/>
      <c r="TYK106" s="1102"/>
      <c r="TYL106" s="1102"/>
      <c r="TYM106" s="1102"/>
      <c r="TYN106" s="1102"/>
      <c r="TYO106" s="1102"/>
      <c r="TYP106" s="1102"/>
      <c r="TYQ106" s="1102"/>
      <c r="TYR106" s="1102"/>
      <c r="TYS106" s="1102"/>
      <c r="TYT106" s="1102"/>
      <c r="TYU106" s="1102"/>
      <c r="TYV106" s="1102"/>
      <c r="TYW106" s="1102"/>
      <c r="TYX106" s="1102"/>
      <c r="TYY106" s="1102"/>
      <c r="TYZ106" s="1102"/>
      <c r="TZA106" s="1102"/>
      <c r="TZB106" s="1102"/>
      <c r="TZC106" s="1102"/>
      <c r="TZD106" s="1102"/>
      <c r="TZE106" s="1102"/>
      <c r="TZF106" s="1102"/>
      <c r="TZG106" s="1102"/>
      <c r="TZH106" s="1102"/>
      <c r="TZI106" s="1102"/>
      <c r="TZJ106" s="1102"/>
      <c r="TZK106" s="1102"/>
      <c r="TZL106" s="1102"/>
      <c r="TZM106" s="1102"/>
      <c r="TZN106" s="1102"/>
      <c r="TZO106" s="1102"/>
      <c r="TZP106" s="1102"/>
      <c r="TZQ106" s="1102"/>
      <c r="TZR106" s="1102"/>
      <c r="TZS106" s="1102"/>
      <c r="TZT106" s="1102"/>
      <c r="TZU106" s="1102"/>
      <c r="TZV106" s="1102"/>
      <c r="TZW106" s="1102"/>
      <c r="TZX106" s="1102"/>
      <c r="TZY106" s="1102"/>
      <c r="TZZ106" s="1102"/>
      <c r="UAA106" s="1102"/>
      <c r="UAB106" s="1102"/>
      <c r="UAC106" s="1102"/>
      <c r="UAD106" s="1102"/>
      <c r="UAE106" s="1102"/>
      <c r="UAF106" s="1102"/>
      <c r="UAG106" s="1102"/>
      <c r="UAH106" s="1102"/>
      <c r="UAI106" s="1102"/>
      <c r="UAJ106" s="1102"/>
      <c r="UAK106" s="1102"/>
      <c r="UAL106" s="1102"/>
      <c r="UAM106" s="1102"/>
      <c r="UAN106" s="1102"/>
      <c r="UAO106" s="1102"/>
      <c r="UAP106" s="1102"/>
      <c r="UAQ106" s="1102"/>
      <c r="UAR106" s="1102"/>
      <c r="UAS106" s="1102"/>
      <c r="UAT106" s="1102"/>
      <c r="UAU106" s="1102"/>
      <c r="UAV106" s="1102"/>
      <c r="UAW106" s="1102"/>
      <c r="UAX106" s="1102"/>
      <c r="UAY106" s="1102"/>
      <c r="UAZ106" s="1102"/>
      <c r="UBA106" s="1102"/>
      <c r="UBB106" s="1102"/>
      <c r="UBC106" s="1102"/>
      <c r="UBD106" s="1102"/>
      <c r="UBE106" s="1102"/>
      <c r="UBF106" s="1102"/>
      <c r="UBG106" s="1102"/>
      <c r="UBH106" s="1102"/>
      <c r="UBI106" s="1102"/>
      <c r="UBJ106" s="1102"/>
      <c r="UBK106" s="1102"/>
      <c r="UBL106" s="1102"/>
      <c r="UBM106" s="1102"/>
      <c r="UBN106" s="1102"/>
      <c r="UBO106" s="1102"/>
      <c r="UBP106" s="1102"/>
      <c r="UBQ106" s="1102"/>
      <c r="UBR106" s="1102"/>
      <c r="UBS106" s="1102"/>
      <c r="UBT106" s="1102"/>
      <c r="UBU106" s="1102"/>
      <c r="UBV106" s="1102"/>
      <c r="UBW106" s="1102"/>
      <c r="UBX106" s="1102"/>
      <c r="UBY106" s="1102"/>
      <c r="UBZ106" s="1102"/>
      <c r="UCA106" s="1102"/>
      <c r="UCB106" s="1102"/>
      <c r="UCC106" s="1102"/>
      <c r="UCD106" s="1102"/>
      <c r="UCE106" s="1102"/>
      <c r="UCF106" s="1102"/>
      <c r="UCG106" s="1102"/>
      <c r="UCH106" s="1102"/>
      <c r="UCI106" s="1102"/>
      <c r="UCJ106" s="1102"/>
      <c r="UCK106" s="1102"/>
      <c r="UCL106" s="1102"/>
      <c r="UCM106" s="1102"/>
      <c r="UCN106" s="1102"/>
      <c r="UCO106" s="1102"/>
      <c r="UCP106" s="1102"/>
      <c r="UCQ106" s="1102"/>
      <c r="UCR106" s="1102"/>
      <c r="UCS106" s="1102"/>
      <c r="UCT106" s="1102"/>
      <c r="UCU106" s="1102"/>
      <c r="UCV106" s="1102"/>
      <c r="UCW106" s="1102"/>
      <c r="UCX106" s="1102"/>
      <c r="UCY106" s="1102"/>
      <c r="UCZ106" s="1102"/>
      <c r="UDA106" s="1102"/>
      <c r="UDB106" s="1102"/>
      <c r="UDC106" s="1102"/>
      <c r="UDD106" s="1102"/>
      <c r="UDE106" s="1102"/>
      <c r="UDF106" s="1102"/>
      <c r="UDG106" s="1102"/>
      <c r="UDH106" s="1102"/>
      <c r="UDI106" s="1102"/>
      <c r="UDJ106" s="1102"/>
      <c r="UDK106" s="1102"/>
      <c r="UDL106" s="1102"/>
      <c r="UDM106" s="1102"/>
      <c r="UDN106" s="1102"/>
      <c r="UDO106" s="1102"/>
      <c r="UDP106" s="1102"/>
      <c r="UDQ106" s="1102"/>
      <c r="UDR106" s="1102"/>
      <c r="UDS106" s="1102"/>
      <c r="UDT106" s="1102"/>
      <c r="UDU106" s="1102"/>
      <c r="UDV106" s="1102"/>
      <c r="UDW106" s="1102"/>
      <c r="UDX106" s="1102"/>
      <c r="UDY106" s="1102"/>
      <c r="UDZ106" s="1102"/>
      <c r="UEA106" s="1102"/>
      <c r="UEB106" s="1102"/>
      <c r="UEC106" s="1102"/>
      <c r="UED106" s="1102"/>
      <c r="UEE106" s="1102"/>
      <c r="UEF106" s="1102"/>
      <c r="UEG106" s="1102"/>
      <c r="UEH106" s="1102"/>
      <c r="UEI106" s="1102"/>
      <c r="UEJ106" s="1102"/>
      <c r="UEK106" s="1102"/>
      <c r="UEL106" s="1102"/>
      <c r="UEM106" s="1102"/>
      <c r="UEN106" s="1102"/>
      <c r="UEO106" s="1102"/>
      <c r="UEP106" s="1102"/>
      <c r="UEQ106" s="1102"/>
      <c r="UER106" s="1102"/>
      <c r="UES106" s="1102"/>
      <c r="UET106" s="1102"/>
      <c r="UEU106" s="1102"/>
      <c r="UEV106" s="1102"/>
      <c r="UEW106" s="1102"/>
      <c r="UEX106" s="1102"/>
      <c r="UEY106" s="1102"/>
      <c r="UEZ106" s="1102"/>
      <c r="UFA106" s="1102"/>
      <c r="UFB106" s="1102"/>
      <c r="UFC106" s="1102"/>
      <c r="UFD106" s="1102"/>
      <c r="UFE106" s="1102"/>
      <c r="UFF106" s="1102"/>
      <c r="UFG106" s="1102"/>
      <c r="UFH106" s="1102"/>
      <c r="UFI106" s="1102"/>
      <c r="UFJ106" s="1102"/>
      <c r="UFK106" s="1102"/>
      <c r="UFL106" s="1102"/>
      <c r="UFM106" s="1102"/>
      <c r="UFN106" s="1102"/>
      <c r="UFO106" s="1102"/>
      <c r="UFP106" s="1102"/>
      <c r="UFQ106" s="1102"/>
      <c r="UFR106" s="1102"/>
      <c r="UFS106" s="1102"/>
      <c r="UFT106" s="1102"/>
      <c r="UFU106" s="1102"/>
      <c r="UFV106" s="1102"/>
      <c r="UFW106" s="1102"/>
      <c r="UFX106" s="1102"/>
      <c r="UFY106" s="1102"/>
      <c r="UFZ106" s="1102"/>
      <c r="UGA106" s="1102"/>
      <c r="UGB106" s="1102"/>
      <c r="UGC106" s="1102"/>
      <c r="UGD106" s="1102"/>
      <c r="UGE106" s="1102"/>
      <c r="UGF106" s="1102"/>
      <c r="UGG106" s="1102"/>
      <c r="UGH106" s="1102"/>
      <c r="UGI106" s="1102"/>
      <c r="UGJ106" s="1102"/>
      <c r="UGK106" s="1102"/>
      <c r="UGL106" s="1102"/>
      <c r="UGM106" s="1102"/>
      <c r="UGN106" s="1102"/>
      <c r="UGO106" s="1102"/>
      <c r="UGP106" s="1102"/>
      <c r="UGQ106" s="1102"/>
      <c r="UGR106" s="1102"/>
      <c r="UGS106" s="1102"/>
      <c r="UGT106" s="1102"/>
      <c r="UGU106" s="1102"/>
      <c r="UGV106" s="1102"/>
      <c r="UGW106" s="1102"/>
      <c r="UGX106" s="1102"/>
      <c r="UGY106" s="1102"/>
      <c r="UGZ106" s="1102"/>
      <c r="UHA106" s="1102"/>
      <c r="UHB106" s="1102"/>
      <c r="UHC106" s="1102"/>
      <c r="UHD106" s="1102"/>
      <c r="UHE106" s="1102"/>
      <c r="UHF106" s="1102"/>
      <c r="UHG106" s="1102"/>
      <c r="UHH106" s="1102"/>
      <c r="UHI106" s="1102"/>
      <c r="UHJ106" s="1102"/>
      <c r="UHK106" s="1102"/>
      <c r="UHL106" s="1102"/>
      <c r="UHM106" s="1102"/>
      <c r="UHN106" s="1102"/>
      <c r="UHO106" s="1102"/>
      <c r="UHP106" s="1102"/>
      <c r="UHQ106" s="1102"/>
      <c r="UHR106" s="1102"/>
      <c r="UHS106" s="1102"/>
      <c r="UHT106" s="1102"/>
      <c r="UHU106" s="1102"/>
      <c r="UHV106" s="1102"/>
      <c r="UHW106" s="1102"/>
      <c r="UHX106" s="1102"/>
      <c r="UHY106" s="1102"/>
      <c r="UHZ106" s="1102"/>
      <c r="UIA106" s="1102"/>
      <c r="UIB106" s="1102"/>
      <c r="UIC106" s="1102"/>
      <c r="UID106" s="1102"/>
      <c r="UIE106" s="1102"/>
      <c r="UIF106" s="1102"/>
      <c r="UIG106" s="1102"/>
      <c r="UIH106" s="1102"/>
      <c r="UII106" s="1102"/>
      <c r="UIJ106" s="1102"/>
      <c r="UIK106" s="1102"/>
      <c r="UIL106" s="1102"/>
      <c r="UIM106" s="1102"/>
      <c r="UIN106" s="1102"/>
      <c r="UIO106" s="1102"/>
      <c r="UIP106" s="1102"/>
      <c r="UIQ106" s="1102"/>
      <c r="UIR106" s="1102"/>
      <c r="UIS106" s="1102"/>
      <c r="UIT106" s="1102"/>
      <c r="UIU106" s="1102"/>
      <c r="UIV106" s="1102"/>
      <c r="UIW106" s="1102"/>
      <c r="UIX106" s="1102"/>
      <c r="UIY106" s="1102"/>
      <c r="UIZ106" s="1102"/>
      <c r="UJA106" s="1102"/>
      <c r="UJB106" s="1102"/>
      <c r="UJC106" s="1102"/>
      <c r="UJD106" s="1102"/>
      <c r="UJE106" s="1102"/>
      <c r="UJF106" s="1102"/>
      <c r="UJG106" s="1102"/>
      <c r="UJH106" s="1102"/>
      <c r="UJI106" s="1102"/>
      <c r="UJJ106" s="1102"/>
      <c r="UJK106" s="1102"/>
      <c r="UJL106" s="1102"/>
      <c r="UJM106" s="1102"/>
      <c r="UJN106" s="1102"/>
      <c r="UJO106" s="1102"/>
      <c r="UJP106" s="1102"/>
      <c r="UJQ106" s="1102"/>
      <c r="UJR106" s="1102"/>
      <c r="UJS106" s="1102"/>
      <c r="UJT106" s="1102"/>
      <c r="UJU106" s="1102"/>
      <c r="UJV106" s="1102"/>
      <c r="UJW106" s="1102"/>
      <c r="UJX106" s="1102"/>
      <c r="UJY106" s="1102"/>
      <c r="UJZ106" s="1102"/>
      <c r="UKA106" s="1102"/>
      <c r="UKB106" s="1102"/>
      <c r="UKC106" s="1102"/>
      <c r="UKD106" s="1102"/>
      <c r="UKE106" s="1102"/>
      <c r="UKF106" s="1102"/>
      <c r="UKG106" s="1102"/>
      <c r="UKH106" s="1102"/>
      <c r="UKI106" s="1102"/>
      <c r="UKJ106" s="1102"/>
      <c r="UKK106" s="1102"/>
      <c r="UKL106" s="1102"/>
      <c r="UKM106" s="1102"/>
      <c r="UKN106" s="1102"/>
      <c r="UKO106" s="1102"/>
      <c r="UKP106" s="1102"/>
      <c r="UKQ106" s="1102"/>
      <c r="UKR106" s="1102"/>
      <c r="UKS106" s="1102"/>
      <c r="UKT106" s="1102"/>
      <c r="UKU106" s="1102"/>
      <c r="UKV106" s="1102"/>
      <c r="UKW106" s="1102"/>
      <c r="UKX106" s="1102"/>
      <c r="UKY106" s="1102"/>
      <c r="UKZ106" s="1102"/>
      <c r="ULA106" s="1102"/>
      <c r="ULB106" s="1102"/>
      <c r="ULC106" s="1102"/>
      <c r="ULD106" s="1102"/>
      <c r="ULE106" s="1102"/>
      <c r="ULF106" s="1102"/>
      <c r="ULG106" s="1102"/>
      <c r="ULH106" s="1102"/>
      <c r="ULI106" s="1102"/>
      <c r="ULJ106" s="1102"/>
      <c r="ULK106" s="1102"/>
      <c r="ULL106" s="1102"/>
      <c r="ULM106" s="1102"/>
      <c r="ULN106" s="1102"/>
      <c r="ULO106" s="1102"/>
      <c r="ULP106" s="1102"/>
      <c r="ULQ106" s="1102"/>
      <c r="ULR106" s="1102"/>
      <c r="ULS106" s="1102"/>
      <c r="ULT106" s="1102"/>
      <c r="ULU106" s="1102"/>
      <c r="ULV106" s="1102"/>
      <c r="ULW106" s="1102"/>
      <c r="ULX106" s="1102"/>
      <c r="ULY106" s="1102"/>
      <c r="ULZ106" s="1102"/>
      <c r="UMA106" s="1102"/>
      <c r="UMB106" s="1102"/>
      <c r="UMC106" s="1102"/>
      <c r="UMD106" s="1102"/>
      <c r="UME106" s="1102"/>
      <c r="UMF106" s="1102"/>
      <c r="UMG106" s="1102"/>
      <c r="UMH106" s="1102"/>
      <c r="UMI106" s="1102"/>
      <c r="UMJ106" s="1102"/>
      <c r="UMK106" s="1102"/>
      <c r="UML106" s="1102"/>
      <c r="UMM106" s="1102"/>
      <c r="UMN106" s="1102"/>
      <c r="UMO106" s="1102"/>
      <c r="UMP106" s="1102"/>
      <c r="UMQ106" s="1102"/>
      <c r="UMR106" s="1102"/>
      <c r="UMS106" s="1102"/>
      <c r="UMT106" s="1102"/>
      <c r="UMU106" s="1102"/>
      <c r="UMV106" s="1102"/>
      <c r="UMW106" s="1102"/>
      <c r="UMX106" s="1102"/>
      <c r="UMY106" s="1102"/>
      <c r="UMZ106" s="1102"/>
      <c r="UNA106" s="1102"/>
      <c r="UNB106" s="1102"/>
      <c r="UNC106" s="1102"/>
      <c r="UND106" s="1102"/>
      <c r="UNE106" s="1102"/>
      <c r="UNF106" s="1102"/>
      <c r="UNG106" s="1102"/>
      <c r="UNH106" s="1102"/>
      <c r="UNI106" s="1102"/>
      <c r="UNJ106" s="1102"/>
      <c r="UNK106" s="1102"/>
      <c r="UNL106" s="1102"/>
      <c r="UNM106" s="1102"/>
      <c r="UNN106" s="1102"/>
      <c r="UNO106" s="1102"/>
      <c r="UNP106" s="1102"/>
      <c r="UNQ106" s="1102"/>
      <c r="UNR106" s="1102"/>
      <c r="UNS106" s="1102"/>
      <c r="UNT106" s="1102"/>
      <c r="UNU106" s="1102"/>
      <c r="UNV106" s="1102"/>
      <c r="UNW106" s="1102"/>
      <c r="UNX106" s="1102"/>
      <c r="UNY106" s="1102"/>
      <c r="UNZ106" s="1102"/>
      <c r="UOA106" s="1102"/>
      <c r="UOB106" s="1102"/>
      <c r="UOC106" s="1102"/>
      <c r="UOD106" s="1102"/>
      <c r="UOE106" s="1102"/>
      <c r="UOF106" s="1102"/>
      <c r="UOG106" s="1102"/>
      <c r="UOH106" s="1102"/>
      <c r="UOI106" s="1102"/>
      <c r="UOJ106" s="1102"/>
      <c r="UOK106" s="1102"/>
      <c r="UOL106" s="1102"/>
      <c r="UOM106" s="1102"/>
      <c r="UON106" s="1102"/>
      <c r="UOO106" s="1102"/>
      <c r="UOP106" s="1102"/>
      <c r="UOQ106" s="1102"/>
      <c r="UOR106" s="1102"/>
      <c r="UOS106" s="1102"/>
      <c r="UOT106" s="1102"/>
      <c r="UOU106" s="1102"/>
      <c r="UOV106" s="1102"/>
      <c r="UOW106" s="1102"/>
      <c r="UOX106" s="1102"/>
      <c r="UOY106" s="1102"/>
      <c r="UOZ106" s="1102"/>
      <c r="UPA106" s="1102"/>
      <c r="UPB106" s="1102"/>
      <c r="UPC106" s="1102"/>
      <c r="UPD106" s="1102"/>
      <c r="UPE106" s="1102"/>
      <c r="UPF106" s="1102"/>
      <c r="UPG106" s="1102"/>
      <c r="UPH106" s="1102"/>
      <c r="UPI106" s="1102"/>
      <c r="UPJ106" s="1102"/>
      <c r="UPK106" s="1102"/>
      <c r="UPL106" s="1102"/>
      <c r="UPM106" s="1102"/>
      <c r="UPN106" s="1102"/>
      <c r="UPO106" s="1102"/>
      <c r="UPP106" s="1102"/>
      <c r="UPQ106" s="1102"/>
      <c r="UPR106" s="1102"/>
      <c r="UPS106" s="1102"/>
      <c r="UPT106" s="1102"/>
      <c r="UPU106" s="1102"/>
      <c r="UPV106" s="1102"/>
      <c r="UPW106" s="1102"/>
      <c r="UPX106" s="1102"/>
      <c r="UPY106" s="1102"/>
      <c r="UPZ106" s="1102"/>
      <c r="UQA106" s="1102"/>
      <c r="UQB106" s="1102"/>
      <c r="UQC106" s="1102"/>
      <c r="UQD106" s="1102"/>
      <c r="UQE106" s="1102"/>
      <c r="UQF106" s="1102"/>
      <c r="UQG106" s="1102"/>
      <c r="UQH106" s="1102"/>
      <c r="UQI106" s="1102"/>
      <c r="UQJ106" s="1102"/>
      <c r="UQK106" s="1102"/>
      <c r="UQL106" s="1102"/>
      <c r="UQM106" s="1102"/>
      <c r="UQN106" s="1102"/>
      <c r="UQO106" s="1102"/>
      <c r="UQP106" s="1102"/>
      <c r="UQQ106" s="1102"/>
      <c r="UQR106" s="1102"/>
      <c r="UQS106" s="1102"/>
      <c r="UQT106" s="1102"/>
      <c r="UQU106" s="1102"/>
      <c r="UQV106" s="1102"/>
      <c r="UQW106" s="1102"/>
      <c r="UQX106" s="1102"/>
      <c r="UQY106" s="1102"/>
      <c r="UQZ106" s="1102"/>
      <c r="URA106" s="1102"/>
      <c r="URB106" s="1102"/>
      <c r="URC106" s="1102"/>
      <c r="URD106" s="1102"/>
      <c r="URE106" s="1102"/>
      <c r="URF106" s="1102"/>
      <c r="URG106" s="1102"/>
      <c r="URH106" s="1102"/>
      <c r="URI106" s="1102"/>
      <c r="URJ106" s="1102"/>
      <c r="URK106" s="1102"/>
      <c r="URL106" s="1102"/>
      <c r="URM106" s="1102"/>
      <c r="URN106" s="1102"/>
      <c r="URO106" s="1102"/>
      <c r="URP106" s="1102"/>
      <c r="URQ106" s="1102"/>
      <c r="URR106" s="1102"/>
      <c r="URS106" s="1102"/>
      <c r="URT106" s="1102"/>
      <c r="URU106" s="1102"/>
      <c r="URV106" s="1102"/>
      <c r="URW106" s="1102"/>
      <c r="URX106" s="1102"/>
      <c r="URY106" s="1102"/>
      <c r="URZ106" s="1102"/>
      <c r="USA106" s="1102"/>
      <c r="USB106" s="1102"/>
      <c r="USC106" s="1102"/>
      <c r="USD106" s="1102"/>
      <c r="USE106" s="1102"/>
      <c r="USF106" s="1102"/>
      <c r="USG106" s="1102"/>
      <c r="USH106" s="1102"/>
      <c r="USI106" s="1102"/>
      <c r="USJ106" s="1102"/>
      <c r="USK106" s="1102"/>
      <c r="USL106" s="1102"/>
      <c r="USM106" s="1102"/>
      <c r="USN106" s="1102"/>
      <c r="USO106" s="1102"/>
      <c r="USP106" s="1102"/>
      <c r="USQ106" s="1102"/>
      <c r="USR106" s="1102"/>
      <c r="USS106" s="1102"/>
      <c r="UST106" s="1102"/>
      <c r="USU106" s="1102"/>
      <c r="USV106" s="1102"/>
      <c r="USW106" s="1102"/>
      <c r="USX106" s="1102"/>
      <c r="USY106" s="1102"/>
      <c r="USZ106" s="1102"/>
      <c r="UTA106" s="1102"/>
      <c r="UTB106" s="1102"/>
      <c r="UTC106" s="1102"/>
      <c r="UTD106" s="1102"/>
      <c r="UTE106" s="1102"/>
      <c r="UTF106" s="1102"/>
      <c r="UTG106" s="1102"/>
      <c r="UTH106" s="1102"/>
      <c r="UTI106" s="1102"/>
      <c r="UTJ106" s="1102"/>
      <c r="UTK106" s="1102"/>
      <c r="UTL106" s="1102"/>
      <c r="UTM106" s="1102"/>
      <c r="UTN106" s="1102"/>
      <c r="UTO106" s="1102"/>
      <c r="UTP106" s="1102"/>
      <c r="UTQ106" s="1102"/>
      <c r="UTR106" s="1102"/>
      <c r="UTS106" s="1102"/>
      <c r="UTT106" s="1102"/>
      <c r="UTU106" s="1102"/>
      <c r="UTV106" s="1102"/>
      <c r="UTW106" s="1102"/>
      <c r="UTX106" s="1102"/>
      <c r="UTY106" s="1102"/>
      <c r="UTZ106" s="1102"/>
      <c r="UUA106" s="1102"/>
      <c r="UUB106" s="1102"/>
      <c r="UUC106" s="1102"/>
      <c r="UUD106" s="1102"/>
      <c r="UUE106" s="1102"/>
      <c r="UUF106" s="1102"/>
      <c r="UUG106" s="1102"/>
      <c r="UUH106" s="1102"/>
      <c r="UUI106" s="1102"/>
      <c r="UUJ106" s="1102"/>
      <c r="UUK106" s="1102"/>
      <c r="UUL106" s="1102"/>
      <c r="UUM106" s="1102"/>
      <c r="UUN106" s="1102"/>
      <c r="UUO106" s="1102"/>
      <c r="UUP106" s="1102"/>
      <c r="UUQ106" s="1102"/>
      <c r="UUR106" s="1102"/>
      <c r="UUS106" s="1102"/>
      <c r="UUT106" s="1102"/>
      <c r="UUU106" s="1102"/>
      <c r="UUV106" s="1102"/>
      <c r="UUW106" s="1102"/>
      <c r="UUX106" s="1102"/>
      <c r="UUY106" s="1102"/>
      <c r="UUZ106" s="1102"/>
      <c r="UVA106" s="1102"/>
      <c r="UVB106" s="1102"/>
      <c r="UVC106" s="1102"/>
      <c r="UVD106" s="1102"/>
      <c r="UVE106" s="1102"/>
      <c r="UVF106" s="1102"/>
      <c r="UVG106" s="1102"/>
      <c r="UVH106" s="1102"/>
      <c r="UVI106" s="1102"/>
      <c r="UVJ106" s="1102"/>
      <c r="UVK106" s="1102"/>
      <c r="UVL106" s="1102"/>
      <c r="UVM106" s="1102"/>
      <c r="UVN106" s="1102"/>
      <c r="UVO106" s="1102"/>
      <c r="UVP106" s="1102"/>
      <c r="UVQ106" s="1102"/>
      <c r="UVR106" s="1102"/>
      <c r="UVS106" s="1102"/>
      <c r="UVT106" s="1102"/>
      <c r="UVU106" s="1102"/>
      <c r="UVV106" s="1102"/>
      <c r="UVW106" s="1102"/>
      <c r="UVX106" s="1102"/>
      <c r="UVY106" s="1102"/>
      <c r="UVZ106" s="1102"/>
      <c r="UWA106" s="1102"/>
      <c r="UWB106" s="1102"/>
      <c r="UWC106" s="1102"/>
      <c r="UWD106" s="1102"/>
      <c r="UWE106" s="1102"/>
      <c r="UWF106" s="1102"/>
      <c r="UWG106" s="1102"/>
      <c r="UWH106" s="1102"/>
      <c r="UWI106" s="1102"/>
      <c r="UWJ106" s="1102"/>
      <c r="UWK106" s="1102"/>
      <c r="UWL106" s="1102"/>
      <c r="UWM106" s="1102"/>
      <c r="UWN106" s="1102"/>
      <c r="UWO106" s="1102"/>
      <c r="UWP106" s="1102"/>
      <c r="UWQ106" s="1102"/>
      <c r="UWR106" s="1102"/>
      <c r="UWS106" s="1102"/>
      <c r="UWT106" s="1102"/>
      <c r="UWU106" s="1102"/>
      <c r="UWV106" s="1102"/>
      <c r="UWW106" s="1102"/>
      <c r="UWX106" s="1102"/>
      <c r="UWY106" s="1102"/>
      <c r="UWZ106" s="1102"/>
      <c r="UXA106" s="1102"/>
      <c r="UXB106" s="1102"/>
      <c r="UXC106" s="1102"/>
      <c r="UXD106" s="1102"/>
      <c r="UXE106" s="1102"/>
      <c r="UXF106" s="1102"/>
      <c r="UXG106" s="1102"/>
      <c r="UXH106" s="1102"/>
      <c r="UXI106" s="1102"/>
      <c r="UXJ106" s="1102"/>
      <c r="UXK106" s="1102"/>
      <c r="UXL106" s="1102"/>
      <c r="UXM106" s="1102"/>
      <c r="UXN106" s="1102"/>
      <c r="UXO106" s="1102"/>
      <c r="UXP106" s="1102"/>
      <c r="UXQ106" s="1102"/>
      <c r="UXR106" s="1102"/>
      <c r="UXS106" s="1102"/>
      <c r="UXT106" s="1102"/>
      <c r="UXU106" s="1102"/>
      <c r="UXV106" s="1102"/>
      <c r="UXW106" s="1102"/>
      <c r="UXX106" s="1102"/>
      <c r="UXY106" s="1102"/>
      <c r="UXZ106" s="1102"/>
      <c r="UYA106" s="1102"/>
      <c r="UYB106" s="1102"/>
      <c r="UYC106" s="1102"/>
      <c r="UYD106" s="1102"/>
      <c r="UYE106" s="1102"/>
      <c r="UYF106" s="1102"/>
      <c r="UYG106" s="1102"/>
      <c r="UYH106" s="1102"/>
      <c r="UYI106" s="1102"/>
      <c r="UYJ106" s="1102"/>
      <c r="UYK106" s="1102"/>
      <c r="UYL106" s="1102"/>
      <c r="UYM106" s="1102"/>
      <c r="UYN106" s="1102"/>
      <c r="UYO106" s="1102"/>
      <c r="UYP106" s="1102"/>
      <c r="UYQ106" s="1102"/>
      <c r="UYR106" s="1102"/>
      <c r="UYS106" s="1102"/>
      <c r="UYT106" s="1102"/>
      <c r="UYU106" s="1102"/>
      <c r="UYV106" s="1102"/>
      <c r="UYW106" s="1102"/>
      <c r="UYX106" s="1102"/>
      <c r="UYY106" s="1102"/>
      <c r="UYZ106" s="1102"/>
      <c r="UZA106" s="1102"/>
      <c r="UZB106" s="1102"/>
      <c r="UZC106" s="1102"/>
      <c r="UZD106" s="1102"/>
      <c r="UZE106" s="1102"/>
      <c r="UZF106" s="1102"/>
      <c r="UZG106" s="1102"/>
      <c r="UZH106" s="1102"/>
      <c r="UZI106" s="1102"/>
      <c r="UZJ106" s="1102"/>
      <c r="UZK106" s="1102"/>
      <c r="UZL106" s="1102"/>
      <c r="UZM106" s="1102"/>
      <c r="UZN106" s="1102"/>
      <c r="UZO106" s="1102"/>
      <c r="UZP106" s="1102"/>
      <c r="UZQ106" s="1102"/>
      <c r="UZR106" s="1102"/>
      <c r="UZS106" s="1102"/>
      <c r="UZT106" s="1102"/>
      <c r="UZU106" s="1102"/>
      <c r="UZV106" s="1102"/>
      <c r="UZW106" s="1102"/>
      <c r="UZX106" s="1102"/>
      <c r="UZY106" s="1102"/>
      <c r="UZZ106" s="1102"/>
      <c r="VAA106" s="1102"/>
      <c r="VAB106" s="1102"/>
      <c r="VAC106" s="1102"/>
      <c r="VAD106" s="1102"/>
      <c r="VAE106" s="1102"/>
      <c r="VAF106" s="1102"/>
      <c r="VAG106" s="1102"/>
      <c r="VAH106" s="1102"/>
      <c r="VAI106" s="1102"/>
      <c r="VAJ106" s="1102"/>
      <c r="VAK106" s="1102"/>
      <c r="VAL106" s="1102"/>
      <c r="VAM106" s="1102"/>
      <c r="VAN106" s="1102"/>
      <c r="VAO106" s="1102"/>
      <c r="VAP106" s="1102"/>
      <c r="VAQ106" s="1102"/>
      <c r="VAR106" s="1102"/>
      <c r="VAS106" s="1102"/>
      <c r="VAT106" s="1102"/>
      <c r="VAU106" s="1102"/>
      <c r="VAV106" s="1102"/>
      <c r="VAW106" s="1102"/>
      <c r="VAX106" s="1102"/>
      <c r="VAY106" s="1102"/>
      <c r="VAZ106" s="1102"/>
      <c r="VBA106" s="1102"/>
      <c r="VBB106" s="1102"/>
      <c r="VBC106" s="1102"/>
      <c r="VBD106" s="1102"/>
      <c r="VBE106" s="1102"/>
      <c r="VBF106" s="1102"/>
      <c r="VBG106" s="1102"/>
      <c r="VBH106" s="1102"/>
      <c r="VBI106" s="1102"/>
      <c r="VBJ106" s="1102"/>
      <c r="VBK106" s="1102"/>
      <c r="VBL106" s="1102"/>
      <c r="VBM106" s="1102"/>
      <c r="VBN106" s="1102"/>
      <c r="VBO106" s="1102"/>
      <c r="VBP106" s="1102"/>
      <c r="VBQ106" s="1102"/>
      <c r="VBR106" s="1102"/>
      <c r="VBS106" s="1102"/>
      <c r="VBT106" s="1102"/>
      <c r="VBU106" s="1102"/>
      <c r="VBV106" s="1102"/>
      <c r="VBW106" s="1102"/>
      <c r="VBX106" s="1102"/>
      <c r="VBY106" s="1102"/>
      <c r="VBZ106" s="1102"/>
      <c r="VCA106" s="1102"/>
      <c r="VCB106" s="1102"/>
      <c r="VCC106" s="1102"/>
      <c r="VCD106" s="1102"/>
      <c r="VCE106" s="1102"/>
      <c r="VCF106" s="1102"/>
      <c r="VCG106" s="1102"/>
      <c r="VCH106" s="1102"/>
      <c r="VCI106" s="1102"/>
      <c r="VCJ106" s="1102"/>
      <c r="VCK106" s="1102"/>
      <c r="VCL106" s="1102"/>
      <c r="VCM106" s="1102"/>
      <c r="VCN106" s="1102"/>
      <c r="VCO106" s="1102"/>
      <c r="VCP106" s="1102"/>
      <c r="VCQ106" s="1102"/>
      <c r="VCR106" s="1102"/>
      <c r="VCS106" s="1102"/>
      <c r="VCT106" s="1102"/>
      <c r="VCU106" s="1102"/>
      <c r="VCV106" s="1102"/>
      <c r="VCW106" s="1102"/>
      <c r="VCX106" s="1102"/>
      <c r="VCY106" s="1102"/>
      <c r="VCZ106" s="1102"/>
      <c r="VDA106" s="1102"/>
      <c r="VDB106" s="1102"/>
      <c r="VDC106" s="1102"/>
      <c r="VDD106" s="1102"/>
      <c r="VDE106" s="1102"/>
      <c r="VDF106" s="1102"/>
      <c r="VDG106" s="1102"/>
      <c r="VDH106" s="1102"/>
      <c r="VDI106" s="1102"/>
      <c r="VDJ106" s="1102"/>
      <c r="VDK106" s="1102"/>
      <c r="VDL106" s="1102"/>
      <c r="VDM106" s="1102"/>
      <c r="VDN106" s="1102"/>
      <c r="VDO106" s="1102"/>
      <c r="VDP106" s="1102"/>
      <c r="VDQ106" s="1102"/>
      <c r="VDR106" s="1102"/>
      <c r="VDS106" s="1102"/>
      <c r="VDT106" s="1102"/>
      <c r="VDU106" s="1102"/>
      <c r="VDV106" s="1102"/>
      <c r="VDW106" s="1102"/>
      <c r="VDX106" s="1102"/>
      <c r="VDY106" s="1102"/>
      <c r="VDZ106" s="1102"/>
      <c r="VEA106" s="1102"/>
      <c r="VEB106" s="1102"/>
      <c r="VEC106" s="1102"/>
      <c r="VED106" s="1102"/>
      <c r="VEE106" s="1102"/>
      <c r="VEF106" s="1102"/>
      <c r="VEG106" s="1102"/>
      <c r="VEH106" s="1102"/>
      <c r="VEI106" s="1102"/>
      <c r="VEJ106" s="1102"/>
      <c r="VEK106" s="1102"/>
      <c r="VEL106" s="1102"/>
      <c r="VEM106" s="1102"/>
      <c r="VEN106" s="1102"/>
      <c r="VEO106" s="1102"/>
      <c r="VEP106" s="1102"/>
      <c r="VEQ106" s="1102"/>
      <c r="VER106" s="1102"/>
      <c r="VES106" s="1102"/>
      <c r="VET106" s="1102"/>
      <c r="VEU106" s="1102"/>
      <c r="VEV106" s="1102"/>
      <c r="VEW106" s="1102"/>
      <c r="VEX106" s="1102"/>
      <c r="VEY106" s="1102"/>
      <c r="VEZ106" s="1102"/>
      <c r="VFA106" s="1102"/>
      <c r="VFB106" s="1102"/>
      <c r="VFC106" s="1102"/>
      <c r="VFD106" s="1102"/>
      <c r="VFE106" s="1102"/>
      <c r="VFF106" s="1102"/>
      <c r="VFG106" s="1102"/>
      <c r="VFH106" s="1102"/>
      <c r="VFI106" s="1102"/>
      <c r="VFJ106" s="1102"/>
      <c r="VFK106" s="1102"/>
      <c r="VFL106" s="1102"/>
      <c r="VFM106" s="1102"/>
      <c r="VFN106" s="1102"/>
      <c r="VFO106" s="1102"/>
      <c r="VFP106" s="1102"/>
      <c r="VFQ106" s="1102"/>
      <c r="VFR106" s="1102"/>
      <c r="VFS106" s="1102"/>
      <c r="VFT106" s="1102"/>
      <c r="VFU106" s="1102"/>
      <c r="VFV106" s="1102"/>
      <c r="VFW106" s="1102"/>
      <c r="VFX106" s="1102"/>
      <c r="VFY106" s="1102"/>
      <c r="VFZ106" s="1102"/>
      <c r="VGA106" s="1102"/>
      <c r="VGB106" s="1102"/>
      <c r="VGC106" s="1102"/>
      <c r="VGD106" s="1102"/>
      <c r="VGE106" s="1102"/>
      <c r="VGF106" s="1102"/>
      <c r="VGG106" s="1102"/>
      <c r="VGH106" s="1102"/>
      <c r="VGI106" s="1102"/>
      <c r="VGJ106" s="1102"/>
      <c r="VGK106" s="1102"/>
      <c r="VGL106" s="1102"/>
      <c r="VGM106" s="1102"/>
      <c r="VGN106" s="1102"/>
      <c r="VGO106" s="1102"/>
      <c r="VGP106" s="1102"/>
      <c r="VGQ106" s="1102"/>
      <c r="VGR106" s="1102"/>
      <c r="VGS106" s="1102"/>
      <c r="VGT106" s="1102"/>
      <c r="VGU106" s="1102"/>
      <c r="VGV106" s="1102"/>
      <c r="VGW106" s="1102"/>
      <c r="VGX106" s="1102"/>
      <c r="VGY106" s="1102"/>
      <c r="VGZ106" s="1102"/>
      <c r="VHA106" s="1102"/>
      <c r="VHB106" s="1102"/>
      <c r="VHC106" s="1102"/>
      <c r="VHD106" s="1102"/>
      <c r="VHE106" s="1102"/>
      <c r="VHF106" s="1102"/>
      <c r="VHG106" s="1102"/>
      <c r="VHH106" s="1102"/>
      <c r="VHI106" s="1102"/>
      <c r="VHJ106" s="1102"/>
      <c r="VHK106" s="1102"/>
      <c r="VHL106" s="1102"/>
      <c r="VHM106" s="1102"/>
      <c r="VHN106" s="1102"/>
      <c r="VHO106" s="1102"/>
      <c r="VHP106" s="1102"/>
      <c r="VHQ106" s="1102"/>
      <c r="VHR106" s="1102"/>
      <c r="VHS106" s="1102"/>
      <c r="VHT106" s="1102"/>
      <c r="VHU106" s="1102"/>
      <c r="VHV106" s="1102"/>
      <c r="VHW106" s="1102"/>
      <c r="VHX106" s="1102"/>
      <c r="VHY106" s="1102"/>
      <c r="VHZ106" s="1102"/>
      <c r="VIA106" s="1102"/>
      <c r="VIB106" s="1102"/>
      <c r="VIC106" s="1102"/>
      <c r="VID106" s="1102"/>
      <c r="VIE106" s="1102"/>
      <c r="VIF106" s="1102"/>
      <c r="VIG106" s="1102"/>
      <c r="VIH106" s="1102"/>
      <c r="VII106" s="1102"/>
      <c r="VIJ106" s="1102"/>
      <c r="VIK106" s="1102"/>
      <c r="VIL106" s="1102"/>
      <c r="VIM106" s="1102"/>
      <c r="VIN106" s="1102"/>
      <c r="VIO106" s="1102"/>
      <c r="VIP106" s="1102"/>
      <c r="VIQ106" s="1102"/>
      <c r="VIR106" s="1102"/>
      <c r="VIS106" s="1102"/>
      <c r="VIT106" s="1102"/>
      <c r="VIU106" s="1102"/>
      <c r="VIV106" s="1102"/>
      <c r="VIW106" s="1102"/>
      <c r="VIX106" s="1102"/>
      <c r="VIY106" s="1102"/>
      <c r="VIZ106" s="1102"/>
      <c r="VJA106" s="1102"/>
      <c r="VJB106" s="1102"/>
      <c r="VJC106" s="1102"/>
      <c r="VJD106" s="1102"/>
      <c r="VJE106" s="1102"/>
      <c r="VJF106" s="1102"/>
      <c r="VJG106" s="1102"/>
      <c r="VJH106" s="1102"/>
      <c r="VJI106" s="1102"/>
      <c r="VJJ106" s="1102"/>
      <c r="VJK106" s="1102"/>
      <c r="VJL106" s="1102"/>
      <c r="VJM106" s="1102"/>
      <c r="VJN106" s="1102"/>
      <c r="VJO106" s="1102"/>
      <c r="VJP106" s="1102"/>
      <c r="VJQ106" s="1102"/>
      <c r="VJR106" s="1102"/>
      <c r="VJS106" s="1102"/>
      <c r="VJT106" s="1102"/>
      <c r="VJU106" s="1102"/>
      <c r="VJV106" s="1102"/>
      <c r="VJW106" s="1102"/>
      <c r="VJX106" s="1102"/>
      <c r="VJY106" s="1102"/>
      <c r="VJZ106" s="1102"/>
      <c r="VKA106" s="1102"/>
      <c r="VKB106" s="1102"/>
      <c r="VKC106" s="1102"/>
      <c r="VKD106" s="1102"/>
      <c r="VKE106" s="1102"/>
      <c r="VKF106" s="1102"/>
      <c r="VKG106" s="1102"/>
      <c r="VKH106" s="1102"/>
      <c r="VKI106" s="1102"/>
      <c r="VKJ106" s="1102"/>
      <c r="VKK106" s="1102"/>
      <c r="VKL106" s="1102"/>
      <c r="VKM106" s="1102"/>
      <c r="VKN106" s="1102"/>
      <c r="VKO106" s="1102"/>
      <c r="VKP106" s="1102"/>
      <c r="VKQ106" s="1102"/>
      <c r="VKR106" s="1102"/>
      <c r="VKS106" s="1102"/>
      <c r="VKT106" s="1102"/>
      <c r="VKU106" s="1102"/>
      <c r="VKV106" s="1102"/>
      <c r="VKW106" s="1102"/>
      <c r="VKX106" s="1102"/>
      <c r="VKY106" s="1102"/>
      <c r="VKZ106" s="1102"/>
      <c r="VLA106" s="1102"/>
      <c r="VLB106" s="1102"/>
      <c r="VLC106" s="1102"/>
      <c r="VLD106" s="1102"/>
      <c r="VLE106" s="1102"/>
      <c r="VLF106" s="1102"/>
      <c r="VLG106" s="1102"/>
      <c r="VLH106" s="1102"/>
      <c r="VLI106" s="1102"/>
      <c r="VLJ106" s="1102"/>
      <c r="VLK106" s="1102"/>
      <c r="VLL106" s="1102"/>
      <c r="VLM106" s="1102"/>
      <c r="VLN106" s="1102"/>
      <c r="VLO106" s="1102"/>
      <c r="VLP106" s="1102"/>
      <c r="VLQ106" s="1102"/>
      <c r="VLR106" s="1102"/>
      <c r="VLS106" s="1102"/>
      <c r="VLT106" s="1102"/>
      <c r="VLU106" s="1102"/>
      <c r="VLV106" s="1102"/>
      <c r="VLW106" s="1102"/>
      <c r="VLX106" s="1102"/>
      <c r="VLY106" s="1102"/>
      <c r="VLZ106" s="1102"/>
      <c r="VMA106" s="1102"/>
      <c r="VMB106" s="1102"/>
      <c r="VMC106" s="1102"/>
      <c r="VMD106" s="1102"/>
      <c r="VME106" s="1102"/>
      <c r="VMF106" s="1102"/>
      <c r="VMG106" s="1102"/>
      <c r="VMH106" s="1102"/>
      <c r="VMI106" s="1102"/>
      <c r="VMJ106" s="1102"/>
      <c r="VMK106" s="1102"/>
      <c r="VML106" s="1102"/>
      <c r="VMM106" s="1102"/>
      <c r="VMN106" s="1102"/>
      <c r="VMO106" s="1102"/>
      <c r="VMP106" s="1102"/>
      <c r="VMQ106" s="1102"/>
      <c r="VMR106" s="1102"/>
      <c r="VMS106" s="1102"/>
      <c r="VMT106" s="1102"/>
      <c r="VMU106" s="1102"/>
      <c r="VMV106" s="1102"/>
      <c r="VMW106" s="1102"/>
      <c r="VMX106" s="1102"/>
      <c r="VMY106" s="1102"/>
      <c r="VMZ106" s="1102"/>
      <c r="VNA106" s="1102"/>
      <c r="VNB106" s="1102"/>
      <c r="VNC106" s="1102"/>
      <c r="VND106" s="1102"/>
      <c r="VNE106" s="1102"/>
      <c r="VNF106" s="1102"/>
      <c r="VNG106" s="1102"/>
      <c r="VNH106" s="1102"/>
      <c r="VNI106" s="1102"/>
      <c r="VNJ106" s="1102"/>
      <c r="VNK106" s="1102"/>
      <c r="VNL106" s="1102"/>
      <c r="VNM106" s="1102"/>
      <c r="VNN106" s="1102"/>
      <c r="VNO106" s="1102"/>
      <c r="VNP106" s="1102"/>
      <c r="VNQ106" s="1102"/>
      <c r="VNR106" s="1102"/>
      <c r="VNS106" s="1102"/>
      <c r="VNT106" s="1102"/>
      <c r="VNU106" s="1102"/>
      <c r="VNV106" s="1102"/>
      <c r="VNW106" s="1102"/>
      <c r="VNX106" s="1102"/>
      <c r="VNY106" s="1102"/>
      <c r="VNZ106" s="1102"/>
      <c r="VOA106" s="1102"/>
      <c r="VOB106" s="1102"/>
      <c r="VOC106" s="1102"/>
      <c r="VOD106" s="1102"/>
      <c r="VOE106" s="1102"/>
      <c r="VOF106" s="1102"/>
      <c r="VOG106" s="1102"/>
      <c r="VOH106" s="1102"/>
      <c r="VOI106" s="1102"/>
      <c r="VOJ106" s="1102"/>
      <c r="VOK106" s="1102"/>
      <c r="VOL106" s="1102"/>
      <c r="VOM106" s="1102"/>
      <c r="VON106" s="1102"/>
      <c r="VOO106" s="1102"/>
      <c r="VOP106" s="1102"/>
      <c r="VOQ106" s="1102"/>
      <c r="VOR106" s="1102"/>
      <c r="VOS106" s="1102"/>
      <c r="VOT106" s="1102"/>
      <c r="VOU106" s="1102"/>
      <c r="VOV106" s="1102"/>
      <c r="VOW106" s="1102"/>
      <c r="VOX106" s="1102"/>
      <c r="VOY106" s="1102"/>
      <c r="VOZ106" s="1102"/>
      <c r="VPA106" s="1102"/>
      <c r="VPB106" s="1102"/>
      <c r="VPC106" s="1102"/>
      <c r="VPD106" s="1102"/>
      <c r="VPE106" s="1102"/>
      <c r="VPF106" s="1102"/>
      <c r="VPG106" s="1102"/>
      <c r="VPH106" s="1102"/>
      <c r="VPI106" s="1102"/>
      <c r="VPJ106" s="1102"/>
      <c r="VPK106" s="1102"/>
      <c r="VPL106" s="1102"/>
      <c r="VPM106" s="1102"/>
      <c r="VPN106" s="1102"/>
      <c r="VPO106" s="1102"/>
      <c r="VPP106" s="1102"/>
      <c r="VPQ106" s="1102"/>
      <c r="VPR106" s="1102"/>
      <c r="VPS106" s="1102"/>
      <c r="VPT106" s="1102"/>
      <c r="VPU106" s="1102"/>
      <c r="VPV106" s="1102"/>
      <c r="VPW106" s="1102"/>
      <c r="VPX106" s="1102"/>
      <c r="VPY106" s="1102"/>
      <c r="VPZ106" s="1102"/>
      <c r="VQA106" s="1102"/>
      <c r="VQB106" s="1102"/>
      <c r="VQC106" s="1102"/>
      <c r="VQD106" s="1102"/>
      <c r="VQE106" s="1102"/>
      <c r="VQF106" s="1102"/>
      <c r="VQG106" s="1102"/>
      <c r="VQH106" s="1102"/>
      <c r="VQI106" s="1102"/>
      <c r="VQJ106" s="1102"/>
      <c r="VQK106" s="1102"/>
      <c r="VQL106" s="1102"/>
      <c r="VQM106" s="1102"/>
      <c r="VQN106" s="1102"/>
      <c r="VQO106" s="1102"/>
      <c r="VQP106" s="1102"/>
      <c r="VQQ106" s="1102"/>
      <c r="VQR106" s="1102"/>
      <c r="VQS106" s="1102"/>
      <c r="VQT106" s="1102"/>
      <c r="VQU106" s="1102"/>
      <c r="VQV106" s="1102"/>
      <c r="VQW106" s="1102"/>
      <c r="VQX106" s="1102"/>
      <c r="VQY106" s="1102"/>
      <c r="VQZ106" s="1102"/>
      <c r="VRA106" s="1102"/>
      <c r="VRB106" s="1102"/>
      <c r="VRC106" s="1102"/>
      <c r="VRD106" s="1102"/>
      <c r="VRE106" s="1102"/>
      <c r="VRF106" s="1102"/>
      <c r="VRG106" s="1102"/>
      <c r="VRH106" s="1102"/>
      <c r="VRI106" s="1102"/>
      <c r="VRJ106" s="1102"/>
      <c r="VRK106" s="1102"/>
      <c r="VRL106" s="1102"/>
      <c r="VRM106" s="1102"/>
      <c r="VRN106" s="1102"/>
      <c r="VRO106" s="1102"/>
      <c r="VRP106" s="1102"/>
      <c r="VRQ106" s="1102"/>
      <c r="VRR106" s="1102"/>
      <c r="VRS106" s="1102"/>
      <c r="VRT106" s="1102"/>
      <c r="VRU106" s="1102"/>
      <c r="VRV106" s="1102"/>
      <c r="VRW106" s="1102"/>
      <c r="VRX106" s="1102"/>
      <c r="VRY106" s="1102"/>
      <c r="VRZ106" s="1102"/>
      <c r="VSA106" s="1102"/>
      <c r="VSB106" s="1102"/>
      <c r="VSC106" s="1102"/>
      <c r="VSD106" s="1102"/>
      <c r="VSE106" s="1102"/>
      <c r="VSF106" s="1102"/>
      <c r="VSG106" s="1102"/>
      <c r="VSH106" s="1102"/>
      <c r="VSI106" s="1102"/>
      <c r="VSJ106" s="1102"/>
      <c r="VSK106" s="1102"/>
      <c r="VSL106" s="1102"/>
      <c r="VSM106" s="1102"/>
      <c r="VSN106" s="1102"/>
      <c r="VSO106" s="1102"/>
      <c r="VSP106" s="1102"/>
      <c r="VSQ106" s="1102"/>
      <c r="VSR106" s="1102"/>
      <c r="VSS106" s="1102"/>
      <c r="VST106" s="1102"/>
      <c r="VSU106" s="1102"/>
      <c r="VSV106" s="1102"/>
      <c r="VSW106" s="1102"/>
      <c r="VSX106" s="1102"/>
      <c r="VSY106" s="1102"/>
      <c r="VSZ106" s="1102"/>
      <c r="VTA106" s="1102"/>
      <c r="VTB106" s="1102"/>
      <c r="VTC106" s="1102"/>
      <c r="VTD106" s="1102"/>
      <c r="VTE106" s="1102"/>
      <c r="VTF106" s="1102"/>
      <c r="VTG106" s="1102"/>
      <c r="VTH106" s="1102"/>
      <c r="VTI106" s="1102"/>
      <c r="VTJ106" s="1102"/>
      <c r="VTK106" s="1102"/>
      <c r="VTL106" s="1102"/>
      <c r="VTM106" s="1102"/>
      <c r="VTN106" s="1102"/>
      <c r="VTO106" s="1102"/>
      <c r="VTP106" s="1102"/>
      <c r="VTQ106" s="1102"/>
      <c r="VTR106" s="1102"/>
      <c r="VTS106" s="1102"/>
      <c r="VTT106" s="1102"/>
      <c r="VTU106" s="1102"/>
      <c r="VTV106" s="1102"/>
      <c r="VTW106" s="1102"/>
      <c r="VTX106" s="1102"/>
      <c r="VTY106" s="1102"/>
      <c r="VTZ106" s="1102"/>
      <c r="VUA106" s="1102"/>
      <c r="VUB106" s="1102"/>
      <c r="VUC106" s="1102"/>
      <c r="VUD106" s="1102"/>
      <c r="VUE106" s="1102"/>
      <c r="VUF106" s="1102"/>
      <c r="VUG106" s="1102"/>
      <c r="VUH106" s="1102"/>
      <c r="VUI106" s="1102"/>
      <c r="VUJ106" s="1102"/>
      <c r="VUK106" s="1102"/>
      <c r="VUL106" s="1102"/>
      <c r="VUM106" s="1102"/>
      <c r="VUN106" s="1102"/>
      <c r="VUO106" s="1102"/>
      <c r="VUP106" s="1102"/>
      <c r="VUQ106" s="1102"/>
      <c r="VUR106" s="1102"/>
      <c r="VUS106" s="1102"/>
      <c r="VUT106" s="1102"/>
      <c r="VUU106" s="1102"/>
      <c r="VUV106" s="1102"/>
      <c r="VUW106" s="1102"/>
      <c r="VUX106" s="1102"/>
      <c r="VUY106" s="1102"/>
      <c r="VUZ106" s="1102"/>
      <c r="VVA106" s="1102"/>
      <c r="VVB106" s="1102"/>
      <c r="VVC106" s="1102"/>
      <c r="VVD106" s="1102"/>
      <c r="VVE106" s="1102"/>
      <c r="VVF106" s="1102"/>
      <c r="VVG106" s="1102"/>
      <c r="VVH106" s="1102"/>
      <c r="VVI106" s="1102"/>
      <c r="VVJ106" s="1102"/>
      <c r="VVK106" s="1102"/>
      <c r="VVL106" s="1102"/>
      <c r="VVM106" s="1102"/>
      <c r="VVN106" s="1102"/>
      <c r="VVO106" s="1102"/>
      <c r="VVP106" s="1102"/>
      <c r="VVQ106" s="1102"/>
      <c r="VVR106" s="1102"/>
      <c r="VVS106" s="1102"/>
      <c r="VVT106" s="1102"/>
      <c r="VVU106" s="1102"/>
      <c r="VVV106" s="1102"/>
      <c r="VVW106" s="1102"/>
      <c r="VVX106" s="1102"/>
      <c r="VVY106" s="1102"/>
      <c r="VVZ106" s="1102"/>
      <c r="VWA106" s="1102"/>
      <c r="VWB106" s="1102"/>
      <c r="VWC106" s="1102"/>
      <c r="VWD106" s="1102"/>
      <c r="VWE106" s="1102"/>
      <c r="VWF106" s="1102"/>
      <c r="VWG106" s="1102"/>
      <c r="VWH106" s="1102"/>
      <c r="VWI106" s="1102"/>
      <c r="VWJ106" s="1102"/>
      <c r="VWK106" s="1102"/>
      <c r="VWL106" s="1102"/>
      <c r="VWM106" s="1102"/>
      <c r="VWN106" s="1102"/>
      <c r="VWO106" s="1102"/>
      <c r="VWP106" s="1102"/>
      <c r="VWQ106" s="1102"/>
      <c r="VWR106" s="1102"/>
      <c r="VWS106" s="1102"/>
      <c r="VWT106" s="1102"/>
      <c r="VWU106" s="1102"/>
      <c r="VWV106" s="1102"/>
      <c r="VWW106" s="1102"/>
      <c r="VWX106" s="1102"/>
      <c r="VWY106" s="1102"/>
      <c r="VWZ106" s="1102"/>
      <c r="VXA106" s="1102"/>
      <c r="VXB106" s="1102"/>
      <c r="VXC106" s="1102"/>
      <c r="VXD106" s="1102"/>
      <c r="VXE106" s="1102"/>
      <c r="VXF106" s="1102"/>
      <c r="VXG106" s="1102"/>
      <c r="VXH106" s="1102"/>
      <c r="VXI106" s="1102"/>
      <c r="VXJ106" s="1102"/>
      <c r="VXK106" s="1102"/>
      <c r="VXL106" s="1102"/>
      <c r="VXM106" s="1102"/>
      <c r="VXN106" s="1102"/>
      <c r="VXO106" s="1102"/>
      <c r="VXP106" s="1102"/>
      <c r="VXQ106" s="1102"/>
      <c r="VXR106" s="1102"/>
      <c r="VXS106" s="1102"/>
      <c r="VXT106" s="1102"/>
      <c r="VXU106" s="1102"/>
      <c r="VXV106" s="1102"/>
      <c r="VXW106" s="1102"/>
      <c r="VXX106" s="1102"/>
      <c r="VXY106" s="1102"/>
      <c r="VXZ106" s="1102"/>
      <c r="VYA106" s="1102"/>
      <c r="VYB106" s="1102"/>
      <c r="VYC106" s="1102"/>
      <c r="VYD106" s="1102"/>
      <c r="VYE106" s="1102"/>
      <c r="VYF106" s="1102"/>
      <c r="VYG106" s="1102"/>
      <c r="VYH106" s="1102"/>
      <c r="VYI106" s="1102"/>
      <c r="VYJ106" s="1102"/>
      <c r="VYK106" s="1102"/>
      <c r="VYL106" s="1102"/>
      <c r="VYM106" s="1102"/>
      <c r="VYN106" s="1102"/>
      <c r="VYO106" s="1102"/>
      <c r="VYP106" s="1102"/>
      <c r="VYQ106" s="1102"/>
      <c r="VYR106" s="1102"/>
      <c r="VYS106" s="1102"/>
      <c r="VYT106" s="1102"/>
      <c r="VYU106" s="1102"/>
      <c r="VYV106" s="1102"/>
      <c r="VYW106" s="1102"/>
      <c r="VYX106" s="1102"/>
      <c r="VYY106" s="1102"/>
      <c r="VYZ106" s="1102"/>
      <c r="VZA106" s="1102"/>
      <c r="VZB106" s="1102"/>
      <c r="VZC106" s="1102"/>
      <c r="VZD106" s="1102"/>
      <c r="VZE106" s="1102"/>
      <c r="VZF106" s="1102"/>
      <c r="VZG106" s="1102"/>
      <c r="VZH106" s="1102"/>
      <c r="VZI106" s="1102"/>
      <c r="VZJ106" s="1102"/>
      <c r="VZK106" s="1102"/>
      <c r="VZL106" s="1102"/>
      <c r="VZM106" s="1102"/>
      <c r="VZN106" s="1102"/>
      <c r="VZO106" s="1102"/>
      <c r="VZP106" s="1102"/>
      <c r="VZQ106" s="1102"/>
      <c r="VZR106" s="1102"/>
      <c r="VZS106" s="1102"/>
      <c r="VZT106" s="1102"/>
      <c r="VZU106" s="1102"/>
      <c r="VZV106" s="1102"/>
      <c r="VZW106" s="1102"/>
      <c r="VZX106" s="1102"/>
      <c r="VZY106" s="1102"/>
      <c r="VZZ106" s="1102"/>
      <c r="WAA106" s="1102"/>
      <c r="WAB106" s="1102"/>
      <c r="WAC106" s="1102"/>
      <c r="WAD106" s="1102"/>
      <c r="WAE106" s="1102"/>
      <c r="WAF106" s="1102"/>
      <c r="WAG106" s="1102"/>
      <c r="WAH106" s="1102"/>
      <c r="WAI106" s="1102"/>
      <c r="WAJ106" s="1102"/>
      <c r="WAK106" s="1102"/>
      <c r="WAL106" s="1102"/>
      <c r="WAM106" s="1102"/>
      <c r="WAN106" s="1102"/>
      <c r="WAO106" s="1102"/>
      <c r="WAP106" s="1102"/>
      <c r="WAQ106" s="1102"/>
      <c r="WAR106" s="1102"/>
      <c r="WAS106" s="1102"/>
      <c r="WAT106" s="1102"/>
      <c r="WAU106" s="1102"/>
      <c r="WAV106" s="1102"/>
      <c r="WAW106" s="1102"/>
      <c r="WAX106" s="1102"/>
      <c r="WAY106" s="1102"/>
      <c r="WAZ106" s="1102"/>
      <c r="WBA106" s="1102"/>
      <c r="WBB106" s="1102"/>
      <c r="WBC106" s="1102"/>
      <c r="WBD106" s="1102"/>
      <c r="WBE106" s="1102"/>
      <c r="WBF106" s="1102"/>
      <c r="WBG106" s="1102"/>
      <c r="WBH106" s="1102"/>
      <c r="WBI106" s="1102"/>
      <c r="WBJ106" s="1102"/>
      <c r="WBK106" s="1102"/>
      <c r="WBL106" s="1102"/>
      <c r="WBM106" s="1102"/>
      <c r="WBN106" s="1102"/>
      <c r="WBO106" s="1102"/>
      <c r="WBP106" s="1102"/>
      <c r="WBQ106" s="1102"/>
      <c r="WBR106" s="1102"/>
      <c r="WBS106" s="1102"/>
      <c r="WBT106" s="1102"/>
      <c r="WBU106" s="1102"/>
      <c r="WBV106" s="1102"/>
      <c r="WBW106" s="1102"/>
      <c r="WBX106" s="1102"/>
      <c r="WBY106" s="1102"/>
      <c r="WBZ106" s="1102"/>
      <c r="WCA106" s="1102"/>
      <c r="WCB106" s="1102"/>
      <c r="WCC106" s="1102"/>
      <c r="WCD106" s="1102"/>
      <c r="WCE106" s="1102"/>
      <c r="WCF106" s="1102"/>
      <c r="WCG106" s="1102"/>
      <c r="WCH106" s="1102"/>
      <c r="WCI106" s="1102"/>
      <c r="WCJ106" s="1102"/>
      <c r="WCK106" s="1102"/>
      <c r="WCL106" s="1102"/>
      <c r="WCM106" s="1102"/>
      <c r="WCN106" s="1102"/>
      <c r="WCO106" s="1102"/>
      <c r="WCP106" s="1102"/>
      <c r="WCQ106" s="1102"/>
      <c r="WCR106" s="1102"/>
      <c r="WCS106" s="1102"/>
      <c r="WCT106" s="1102"/>
      <c r="WCU106" s="1102"/>
      <c r="WCV106" s="1102"/>
      <c r="WCW106" s="1102"/>
      <c r="WCX106" s="1102"/>
      <c r="WCY106" s="1102"/>
      <c r="WCZ106" s="1102"/>
      <c r="WDA106" s="1102"/>
      <c r="WDB106" s="1102"/>
      <c r="WDC106" s="1102"/>
      <c r="WDD106" s="1102"/>
      <c r="WDE106" s="1102"/>
      <c r="WDF106" s="1102"/>
      <c r="WDG106" s="1102"/>
      <c r="WDH106" s="1102"/>
      <c r="WDI106" s="1102"/>
      <c r="WDJ106" s="1102"/>
      <c r="WDK106" s="1102"/>
      <c r="WDL106" s="1102"/>
      <c r="WDM106" s="1102"/>
      <c r="WDN106" s="1102"/>
      <c r="WDO106" s="1102"/>
      <c r="WDP106" s="1102"/>
      <c r="WDQ106" s="1102"/>
      <c r="WDR106" s="1102"/>
      <c r="WDS106" s="1102"/>
      <c r="WDT106" s="1102"/>
      <c r="WDU106" s="1102"/>
      <c r="WDV106" s="1102"/>
      <c r="WDW106" s="1102"/>
      <c r="WDX106" s="1102"/>
      <c r="WDY106" s="1102"/>
      <c r="WDZ106" s="1102"/>
      <c r="WEA106" s="1102"/>
      <c r="WEB106" s="1102"/>
      <c r="WEC106" s="1102"/>
      <c r="WED106" s="1102"/>
      <c r="WEE106" s="1102"/>
      <c r="WEF106" s="1102"/>
      <c r="WEG106" s="1102"/>
      <c r="WEH106" s="1102"/>
      <c r="WEI106" s="1102"/>
      <c r="WEJ106" s="1102"/>
      <c r="WEK106" s="1102"/>
      <c r="WEL106" s="1102"/>
      <c r="WEM106" s="1102"/>
      <c r="WEN106" s="1102"/>
      <c r="WEO106" s="1102"/>
      <c r="WEP106" s="1102"/>
      <c r="WEQ106" s="1102"/>
      <c r="WER106" s="1102"/>
      <c r="WES106" s="1102"/>
      <c r="WET106" s="1102"/>
      <c r="WEU106" s="1102"/>
      <c r="WEV106" s="1102"/>
      <c r="WEW106" s="1102"/>
      <c r="WEX106" s="1102"/>
      <c r="WEY106" s="1102"/>
      <c r="WEZ106" s="1102"/>
      <c r="WFA106" s="1102"/>
      <c r="WFB106" s="1102"/>
      <c r="WFC106" s="1102"/>
      <c r="WFD106" s="1102"/>
      <c r="WFE106" s="1102"/>
      <c r="WFF106" s="1102"/>
      <c r="WFG106" s="1102"/>
      <c r="WFH106" s="1102"/>
      <c r="WFI106" s="1102"/>
      <c r="WFJ106" s="1102"/>
      <c r="WFK106" s="1102"/>
      <c r="WFL106" s="1102"/>
      <c r="WFM106" s="1102"/>
      <c r="WFN106" s="1102"/>
      <c r="WFO106" s="1102"/>
      <c r="WFP106" s="1102"/>
      <c r="WFQ106" s="1102"/>
      <c r="WFR106" s="1102"/>
      <c r="WFS106" s="1102"/>
      <c r="WFT106" s="1102"/>
      <c r="WFU106" s="1102"/>
      <c r="WFV106" s="1102"/>
      <c r="WFW106" s="1102"/>
      <c r="WFX106" s="1102"/>
      <c r="WFY106" s="1102"/>
      <c r="WFZ106" s="1102"/>
      <c r="WGA106" s="1102"/>
      <c r="WGB106" s="1102"/>
      <c r="WGC106" s="1102"/>
      <c r="WGD106" s="1102"/>
      <c r="WGE106" s="1102"/>
      <c r="WGF106" s="1102"/>
      <c r="WGG106" s="1102"/>
      <c r="WGH106" s="1102"/>
      <c r="WGI106" s="1102"/>
      <c r="WGJ106" s="1102"/>
      <c r="WGK106" s="1102"/>
      <c r="WGL106" s="1102"/>
      <c r="WGM106" s="1102"/>
      <c r="WGN106" s="1102"/>
      <c r="WGO106" s="1102"/>
      <c r="WGP106" s="1102"/>
      <c r="WGQ106" s="1102"/>
      <c r="WGR106" s="1102"/>
      <c r="WGS106" s="1102"/>
      <c r="WGT106" s="1102"/>
      <c r="WGU106" s="1102"/>
      <c r="WGV106" s="1102"/>
      <c r="WGW106" s="1102"/>
      <c r="WGX106" s="1102"/>
      <c r="WGY106" s="1102"/>
      <c r="WGZ106" s="1102"/>
      <c r="WHA106" s="1102"/>
      <c r="WHB106" s="1102"/>
      <c r="WHC106" s="1102"/>
      <c r="WHD106" s="1102"/>
      <c r="WHE106" s="1102"/>
      <c r="WHF106" s="1102"/>
      <c r="WHG106" s="1102"/>
      <c r="WHH106" s="1102"/>
      <c r="WHI106" s="1102"/>
      <c r="WHJ106" s="1102"/>
      <c r="WHK106" s="1102"/>
      <c r="WHL106" s="1102"/>
      <c r="WHM106" s="1102"/>
      <c r="WHN106" s="1102"/>
      <c r="WHO106" s="1102"/>
      <c r="WHP106" s="1102"/>
      <c r="WHQ106" s="1102"/>
      <c r="WHR106" s="1102"/>
      <c r="WHS106" s="1102"/>
      <c r="WHT106" s="1102"/>
      <c r="WHU106" s="1102"/>
      <c r="WHV106" s="1102"/>
      <c r="WHW106" s="1102"/>
      <c r="WHX106" s="1102"/>
      <c r="WHY106" s="1102"/>
      <c r="WHZ106" s="1102"/>
      <c r="WIA106" s="1102"/>
      <c r="WIB106" s="1102"/>
      <c r="WIC106" s="1102"/>
      <c r="WID106" s="1102"/>
      <c r="WIE106" s="1102"/>
      <c r="WIF106" s="1102"/>
      <c r="WIG106" s="1102"/>
      <c r="WIH106" s="1102"/>
      <c r="WII106" s="1102"/>
      <c r="WIJ106" s="1102"/>
      <c r="WIK106" s="1102"/>
      <c r="WIL106" s="1102"/>
      <c r="WIM106" s="1102"/>
      <c r="WIN106" s="1102"/>
      <c r="WIO106" s="1102"/>
      <c r="WIP106" s="1102"/>
      <c r="WIQ106" s="1102"/>
      <c r="WIR106" s="1102"/>
      <c r="WIS106" s="1102"/>
      <c r="WIT106" s="1102"/>
      <c r="WIU106" s="1102"/>
      <c r="WIV106" s="1102"/>
      <c r="WIW106" s="1102"/>
      <c r="WIX106" s="1102"/>
      <c r="WIY106" s="1102"/>
      <c r="WIZ106" s="1102"/>
      <c r="WJA106" s="1102"/>
      <c r="WJB106" s="1102"/>
      <c r="WJC106" s="1102"/>
      <c r="WJD106" s="1102"/>
      <c r="WJE106" s="1102"/>
      <c r="WJF106" s="1102"/>
      <c r="WJG106" s="1102"/>
      <c r="WJH106" s="1102"/>
      <c r="WJI106" s="1102"/>
      <c r="WJJ106" s="1102"/>
      <c r="WJK106" s="1102"/>
      <c r="WJL106" s="1102"/>
      <c r="WJM106" s="1102"/>
      <c r="WJN106" s="1102"/>
      <c r="WJO106" s="1102"/>
      <c r="WJP106" s="1102"/>
      <c r="WJQ106" s="1102"/>
      <c r="WJR106" s="1102"/>
      <c r="WJS106" s="1102"/>
      <c r="WJT106" s="1102"/>
      <c r="WJU106" s="1102"/>
      <c r="WJV106" s="1102"/>
      <c r="WJW106" s="1102"/>
      <c r="WJX106" s="1102"/>
      <c r="WJY106" s="1102"/>
      <c r="WJZ106" s="1102"/>
      <c r="WKA106" s="1102"/>
      <c r="WKB106" s="1102"/>
      <c r="WKC106" s="1102"/>
      <c r="WKD106" s="1102"/>
      <c r="WKE106" s="1102"/>
      <c r="WKF106" s="1102"/>
      <c r="WKG106" s="1102"/>
      <c r="WKH106" s="1102"/>
      <c r="WKI106" s="1102"/>
      <c r="WKJ106" s="1102"/>
      <c r="WKK106" s="1102"/>
      <c r="WKL106" s="1102"/>
      <c r="WKM106" s="1102"/>
      <c r="WKN106" s="1102"/>
      <c r="WKO106" s="1102"/>
      <c r="WKP106" s="1102"/>
      <c r="WKQ106" s="1102"/>
      <c r="WKR106" s="1102"/>
      <c r="WKS106" s="1102"/>
      <c r="WKT106" s="1102"/>
      <c r="WKU106" s="1102"/>
      <c r="WKV106" s="1102"/>
      <c r="WKW106" s="1102"/>
      <c r="WKX106" s="1102"/>
      <c r="WKY106" s="1102"/>
      <c r="WKZ106" s="1102"/>
      <c r="WLA106" s="1102"/>
      <c r="WLB106" s="1102"/>
      <c r="WLC106" s="1102"/>
      <c r="WLD106" s="1102"/>
      <c r="WLE106" s="1102"/>
      <c r="WLF106" s="1102"/>
      <c r="WLG106" s="1102"/>
      <c r="WLH106" s="1102"/>
      <c r="WLI106" s="1102"/>
      <c r="WLJ106" s="1102"/>
      <c r="WLK106" s="1102"/>
      <c r="WLL106" s="1102"/>
      <c r="WLM106" s="1102"/>
      <c r="WLN106" s="1102"/>
      <c r="WLO106" s="1102"/>
      <c r="WLP106" s="1102"/>
      <c r="WLQ106" s="1102"/>
      <c r="WLR106" s="1102"/>
      <c r="WLS106" s="1102"/>
      <c r="WLT106" s="1102"/>
      <c r="WLU106" s="1102"/>
      <c r="WLV106" s="1102"/>
      <c r="WLW106" s="1102"/>
      <c r="WLX106" s="1102"/>
      <c r="WLY106" s="1102"/>
      <c r="WLZ106" s="1102"/>
      <c r="WMA106" s="1102"/>
      <c r="WMB106" s="1102"/>
      <c r="WMC106" s="1102"/>
      <c r="WMD106" s="1102"/>
      <c r="WME106" s="1102"/>
      <c r="WMF106" s="1102"/>
      <c r="WMG106" s="1102"/>
      <c r="WMH106" s="1102"/>
      <c r="WMI106" s="1102"/>
      <c r="WMJ106" s="1102"/>
      <c r="WMK106" s="1102"/>
      <c r="WML106" s="1102"/>
      <c r="WMM106" s="1102"/>
      <c r="WMN106" s="1102"/>
      <c r="WMO106" s="1102"/>
      <c r="WMP106" s="1102"/>
      <c r="WMQ106" s="1102"/>
      <c r="WMR106" s="1102"/>
      <c r="WMS106" s="1102"/>
      <c r="WMT106" s="1102"/>
      <c r="WMU106" s="1102"/>
      <c r="WMV106" s="1102"/>
      <c r="WMW106" s="1102"/>
      <c r="WMX106" s="1102"/>
      <c r="WMY106" s="1102"/>
      <c r="WMZ106" s="1102"/>
      <c r="WNA106" s="1102"/>
      <c r="WNB106" s="1102"/>
      <c r="WNC106" s="1102"/>
      <c r="WND106" s="1102"/>
      <c r="WNE106" s="1102"/>
      <c r="WNF106" s="1102"/>
      <c r="WNG106" s="1102"/>
      <c r="WNH106" s="1102"/>
      <c r="WNI106" s="1102"/>
      <c r="WNJ106" s="1102"/>
      <c r="WNK106" s="1102"/>
      <c r="WNL106" s="1102"/>
      <c r="WNM106" s="1102"/>
      <c r="WNN106" s="1102"/>
      <c r="WNO106" s="1102"/>
      <c r="WNP106" s="1102"/>
      <c r="WNQ106" s="1102"/>
      <c r="WNR106" s="1102"/>
      <c r="WNS106" s="1102"/>
      <c r="WNT106" s="1102"/>
      <c r="WNU106" s="1102"/>
      <c r="WNV106" s="1102"/>
      <c r="WNW106" s="1102"/>
      <c r="WNX106" s="1102"/>
      <c r="WNY106" s="1102"/>
      <c r="WNZ106" s="1102"/>
      <c r="WOA106" s="1102"/>
      <c r="WOB106" s="1102"/>
      <c r="WOC106" s="1102"/>
      <c r="WOD106" s="1102"/>
      <c r="WOE106" s="1102"/>
      <c r="WOF106" s="1102"/>
      <c r="WOG106" s="1102"/>
      <c r="WOH106" s="1102"/>
      <c r="WOI106" s="1102"/>
      <c r="WOJ106" s="1102"/>
      <c r="WOK106" s="1102"/>
      <c r="WOL106" s="1102"/>
      <c r="WOM106" s="1102"/>
      <c r="WON106" s="1102"/>
      <c r="WOO106" s="1102"/>
      <c r="WOP106" s="1102"/>
      <c r="WOQ106" s="1102"/>
      <c r="WOR106" s="1102"/>
      <c r="WOS106" s="1102"/>
      <c r="WOT106" s="1102"/>
      <c r="WOU106" s="1102"/>
      <c r="WOV106" s="1102"/>
      <c r="WOW106" s="1102"/>
      <c r="WOX106" s="1102"/>
      <c r="WOY106" s="1102"/>
      <c r="WOZ106" s="1102"/>
      <c r="WPA106" s="1102"/>
      <c r="WPB106" s="1102"/>
      <c r="WPC106" s="1102"/>
      <c r="WPD106" s="1102"/>
      <c r="WPE106" s="1102"/>
      <c r="WPF106" s="1102"/>
      <c r="WPG106" s="1102"/>
      <c r="WPH106" s="1102"/>
      <c r="WPI106" s="1102"/>
      <c r="WPJ106" s="1102"/>
      <c r="WPK106" s="1102"/>
      <c r="WPL106" s="1102"/>
      <c r="WPM106" s="1102"/>
      <c r="WPN106" s="1102"/>
      <c r="WPO106" s="1102"/>
      <c r="WPP106" s="1102"/>
      <c r="WPQ106" s="1102"/>
      <c r="WPR106" s="1102"/>
      <c r="WPS106" s="1102"/>
      <c r="WPT106" s="1102"/>
      <c r="WPU106" s="1102"/>
      <c r="WPV106" s="1102"/>
      <c r="WPW106" s="1102"/>
      <c r="WPX106" s="1102"/>
      <c r="WPY106" s="1102"/>
      <c r="WPZ106" s="1102"/>
      <c r="WQA106" s="1102"/>
      <c r="WQB106" s="1102"/>
      <c r="WQC106" s="1102"/>
      <c r="WQD106" s="1102"/>
      <c r="WQE106" s="1102"/>
      <c r="WQF106" s="1102"/>
      <c r="WQG106" s="1102"/>
      <c r="WQH106" s="1102"/>
      <c r="WQI106" s="1102"/>
      <c r="WQJ106" s="1102"/>
      <c r="WQK106" s="1102"/>
      <c r="WQL106" s="1102"/>
      <c r="WQM106" s="1102"/>
      <c r="WQN106" s="1102"/>
      <c r="WQO106" s="1102"/>
      <c r="WQP106" s="1102"/>
      <c r="WQQ106" s="1102"/>
      <c r="WQR106" s="1102"/>
      <c r="WQS106" s="1102"/>
      <c r="WQT106" s="1102"/>
      <c r="WQU106" s="1102"/>
      <c r="WQV106" s="1102"/>
      <c r="WQW106" s="1102"/>
      <c r="WQX106" s="1102"/>
      <c r="WQY106" s="1102"/>
      <c r="WQZ106" s="1102"/>
      <c r="WRA106" s="1102"/>
      <c r="WRB106" s="1102"/>
      <c r="WRC106" s="1102"/>
      <c r="WRD106" s="1102"/>
      <c r="WRE106" s="1102"/>
      <c r="WRF106" s="1102"/>
      <c r="WRG106" s="1102"/>
      <c r="WRH106" s="1102"/>
      <c r="WRI106" s="1102"/>
      <c r="WRJ106" s="1102"/>
      <c r="WRK106" s="1102"/>
      <c r="WRL106" s="1102"/>
      <c r="WRM106" s="1102"/>
      <c r="WRN106" s="1102"/>
      <c r="WRO106" s="1102"/>
      <c r="WRP106" s="1102"/>
      <c r="WRQ106" s="1102"/>
      <c r="WRR106" s="1102"/>
      <c r="WRS106" s="1102"/>
      <c r="WRT106" s="1102"/>
      <c r="WRU106" s="1102"/>
      <c r="WRV106" s="1102"/>
      <c r="WRW106" s="1102"/>
      <c r="WRX106" s="1102"/>
      <c r="WRY106" s="1102"/>
      <c r="WRZ106" s="1102"/>
      <c r="WSA106" s="1102"/>
      <c r="WSB106" s="1102"/>
      <c r="WSC106" s="1102"/>
      <c r="WSD106" s="1102"/>
      <c r="WSE106" s="1102"/>
      <c r="WSF106" s="1102"/>
      <c r="WSG106" s="1102"/>
      <c r="WSH106" s="1102"/>
      <c r="WSI106" s="1102"/>
      <c r="WSJ106" s="1102"/>
      <c r="WSK106" s="1102"/>
      <c r="WSL106" s="1102"/>
      <c r="WSM106" s="1102"/>
      <c r="WSN106" s="1102"/>
      <c r="WSO106" s="1102"/>
      <c r="WSP106" s="1102"/>
      <c r="WSQ106" s="1102"/>
      <c r="WSR106" s="1102"/>
      <c r="WSS106" s="1102"/>
      <c r="WST106" s="1102"/>
      <c r="WSU106" s="1102"/>
      <c r="WSV106" s="1102"/>
      <c r="WSW106" s="1102"/>
      <c r="WSX106" s="1102"/>
      <c r="WSY106" s="1102"/>
      <c r="WSZ106" s="1102"/>
      <c r="WTA106" s="1102"/>
      <c r="WTB106" s="1102"/>
      <c r="WTC106" s="1102"/>
      <c r="WTD106" s="1102"/>
      <c r="WTE106" s="1102"/>
      <c r="WTF106" s="1102"/>
      <c r="WTG106" s="1102"/>
      <c r="WTH106" s="1102"/>
      <c r="WTI106" s="1102"/>
      <c r="WTJ106" s="1102"/>
      <c r="WTK106" s="1102"/>
      <c r="WTL106" s="1102"/>
      <c r="WTM106" s="1102"/>
      <c r="WTN106" s="1102"/>
      <c r="WTO106" s="1102"/>
      <c r="WTP106" s="1102"/>
      <c r="WTQ106" s="1102"/>
      <c r="WTR106" s="1102"/>
      <c r="WTS106" s="1102"/>
      <c r="WTT106" s="1102"/>
      <c r="WTU106" s="1102"/>
      <c r="WTV106" s="1102"/>
      <c r="WTW106" s="1102"/>
      <c r="WTX106" s="1102"/>
      <c r="WTY106" s="1102"/>
      <c r="WTZ106" s="1102"/>
      <c r="WUA106" s="1102"/>
      <c r="WUB106" s="1102"/>
      <c r="WUC106" s="1102"/>
      <c r="WUD106" s="1102"/>
      <c r="WUE106" s="1102"/>
      <c r="WUF106" s="1102"/>
      <c r="WUG106" s="1102"/>
      <c r="WUH106" s="1102"/>
      <c r="WUI106" s="1102"/>
      <c r="WUJ106" s="1102"/>
      <c r="WUK106" s="1102"/>
      <c r="WUL106" s="1102"/>
      <c r="WUM106" s="1102"/>
      <c r="WUN106" s="1102"/>
      <c r="WUO106" s="1102"/>
      <c r="WUP106" s="1102"/>
      <c r="WUQ106" s="1102"/>
      <c r="WUR106" s="1102"/>
      <c r="WUS106" s="1102"/>
      <c r="WUT106" s="1102"/>
      <c r="WUU106" s="1102"/>
      <c r="WUV106" s="1102"/>
      <c r="WUW106" s="1102"/>
      <c r="WUX106" s="1102"/>
      <c r="WUY106" s="1102"/>
      <c r="WUZ106" s="1102"/>
      <c r="WVA106" s="1102"/>
      <c r="WVB106" s="1102"/>
      <c r="WVC106" s="1102"/>
      <c r="WVD106" s="1102"/>
      <c r="WVE106" s="1102"/>
      <c r="WVF106" s="1102"/>
      <c r="WVG106" s="1102"/>
      <c r="WVH106" s="1102"/>
      <c r="WVI106" s="1102"/>
      <c r="WVJ106" s="1102"/>
      <c r="WVK106" s="1102"/>
      <c r="WVL106" s="1102"/>
      <c r="WVM106" s="1102"/>
      <c r="WVN106" s="1102"/>
      <c r="WVO106" s="1102"/>
      <c r="WVP106" s="1102"/>
      <c r="WVQ106" s="1102"/>
      <c r="WVR106" s="1102"/>
      <c r="WVS106" s="1102"/>
      <c r="WVT106" s="1102"/>
      <c r="WVU106" s="1102"/>
      <c r="WVV106" s="1102"/>
      <c r="WVW106" s="1102"/>
      <c r="WVX106" s="1102"/>
      <c r="WVY106" s="1102"/>
      <c r="WVZ106" s="1102"/>
      <c r="WWA106" s="1102"/>
    </row>
    <row r="107" spans="1:16147" s="2" customFormat="1" ht="18" customHeight="1">
      <c r="A107" s="67"/>
      <c r="B107" s="22"/>
      <c r="C107" s="22"/>
      <c r="D107" s="22"/>
      <c r="E107" s="22"/>
      <c r="F107" s="22"/>
      <c r="G107" s="22"/>
      <c r="H107" s="956"/>
      <c r="I107" s="956"/>
      <c r="J107" s="543"/>
      <c r="K107" s="1091" t="s">
        <v>946</v>
      </c>
      <c r="L107" s="1006" t="s">
        <v>14</v>
      </c>
      <c r="M107" s="1090">
        <v>3600</v>
      </c>
      <c r="N107" s="9"/>
      <c r="O107" s="1306"/>
      <c r="P107" s="39"/>
      <c r="Q107" s="6"/>
      <c r="R107" s="6"/>
      <c r="S107" s="6"/>
      <c r="T107" s="45"/>
      <c r="U107" s="5"/>
      <c r="V107" s="62"/>
      <c r="W107" s="62"/>
      <c r="X107" s="62"/>
    </row>
    <row r="108" spans="1:16147" s="2" customFormat="1" ht="18" customHeight="1">
      <c r="A108" s="67"/>
      <c r="B108" s="22"/>
      <c r="C108" s="22"/>
      <c r="D108" s="22"/>
      <c r="E108" s="22"/>
      <c r="F108" s="24"/>
      <c r="G108" s="25" t="s">
        <v>52</v>
      </c>
      <c r="H108" s="955">
        <f>M108</f>
        <v>44080</v>
      </c>
      <c r="I108" s="955">
        <v>49300</v>
      </c>
      <c r="J108" s="545">
        <f>H108-I108</f>
        <v>-5220</v>
      </c>
      <c r="K108" s="906" t="s">
        <v>41</v>
      </c>
      <c r="L108" s="909"/>
      <c r="M108" s="882">
        <f>M109+M110+M111+M112+M129+M130+M131+M132+M133+M134+M135+M140+M141+M113</f>
        <v>44080</v>
      </c>
      <c r="N108" s="89"/>
      <c r="O108" s="7"/>
      <c r="P108" s="40" t="s">
        <v>113</v>
      </c>
      <c r="Q108" s="41" t="s">
        <v>13</v>
      </c>
      <c r="R108" s="41" t="s">
        <v>25</v>
      </c>
      <c r="S108" s="41" t="s">
        <v>9</v>
      </c>
      <c r="T108" s="42" t="s">
        <v>117</v>
      </c>
      <c r="U108" s="5"/>
    </row>
    <row r="109" spans="1:16147" s="2" customFormat="1" ht="18" customHeight="1">
      <c r="A109" s="67"/>
      <c r="B109" s="22"/>
      <c r="C109" s="22"/>
      <c r="D109" s="22"/>
      <c r="E109" s="22"/>
      <c r="F109" s="22"/>
      <c r="G109" s="22"/>
      <c r="H109" s="956"/>
      <c r="I109" s="956"/>
      <c r="J109" s="543"/>
      <c r="K109" s="875" t="str">
        <f>N109&amp;TEXT(P109," #,###원")&amp;" * "&amp;TEXT(Q109,"#명")&amp;" * "&amp;TEXT(R109,"#회")</f>
        <v>○ 교육여비 : 400,000원 * 15명 * 1회</v>
      </c>
      <c r="L109" s="877" t="s">
        <v>14</v>
      </c>
      <c r="M109" s="544">
        <f>T109/1000</f>
        <v>6000</v>
      </c>
      <c r="N109" s="83" t="s">
        <v>77</v>
      </c>
      <c r="O109" s="3"/>
      <c r="P109" s="71">
        <v>400000</v>
      </c>
      <c r="Q109" s="72">
        <v>15</v>
      </c>
      <c r="R109" s="72">
        <v>1</v>
      </c>
      <c r="S109" s="72"/>
      <c r="T109" s="77">
        <f>P109*Q109*R109</f>
        <v>6000000</v>
      </c>
      <c r="U109" s="5"/>
    </row>
    <row r="110" spans="1:16147" s="2" customFormat="1" ht="18" customHeight="1">
      <c r="A110" s="67"/>
      <c r="B110" s="22"/>
      <c r="C110" s="22"/>
      <c r="D110" s="22"/>
      <c r="E110" s="22"/>
      <c r="F110" s="24"/>
      <c r="G110" s="27"/>
      <c r="H110" s="956"/>
      <c r="I110" s="956"/>
      <c r="J110" s="543"/>
      <c r="K110" s="875" t="str">
        <f>N110&amp;TEXT(P110," #,###원")&amp;" * "&amp;TEXT(Q110,"#명")&amp;" * "&amp;TEXT(R110,"#회")</f>
        <v>○ 관리자과정교육(2급이상) : 500,000원 * 2명 * 1회</v>
      </c>
      <c r="L110" s="877" t="s">
        <v>14</v>
      </c>
      <c r="M110" s="544">
        <f>T110/1000</f>
        <v>1000</v>
      </c>
      <c r="N110" s="83" t="s">
        <v>137</v>
      </c>
      <c r="O110" s="3"/>
      <c r="P110" s="71">
        <v>500000</v>
      </c>
      <c r="Q110" s="72">
        <v>2</v>
      </c>
      <c r="R110" s="72">
        <v>1</v>
      </c>
      <c r="S110" s="72"/>
      <c r="T110" s="77">
        <f>P110*Q110*R110</f>
        <v>1000000</v>
      </c>
      <c r="U110" s="5"/>
    </row>
    <row r="111" spans="1:16147" s="2" customFormat="1" ht="18" customHeight="1">
      <c r="A111" s="67"/>
      <c r="B111" s="22"/>
      <c r="C111" s="22"/>
      <c r="D111" s="22"/>
      <c r="E111" s="22"/>
      <c r="F111" s="24"/>
      <c r="G111" s="27"/>
      <c r="H111" s="956"/>
      <c r="I111" s="956"/>
      <c r="J111" s="21"/>
      <c r="K111" s="875" t="str">
        <f>N111&amp;TEXT(P111," #,###원")&amp;" * "&amp;TEXT(Q111,"#명")&amp;" * "&amp;TEXT(R111,"#회")</f>
        <v>○ 실무자과정교육(팀장급) : 400,000원 * 5명 * 1회</v>
      </c>
      <c r="L111" s="877" t="s">
        <v>14</v>
      </c>
      <c r="M111" s="544">
        <f>T111/1000</f>
        <v>2000</v>
      </c>
      <c r="N111" s="83" t="s">
        <v>128</v>
      </c>
      <c r="O111" s="3"/>
      <c r="P111" s="71">
        <v>400000</v>
      </c>
      <c r="Q111" s="72">
        <v>5</v>
      </c>
      <c r="R111" s="72">
        <v>1</v>
      </c>
      <c r="S111" s="72"/>
      <c r="T111" s="77">
        <f>P111*Q111*R111</f>
        <v>2000000</v>
      </c>
      <c r="U111" s="5"/>
    </row>
    <row r="112" spans="1:16147" s="2" customFormat="1" ht="18" customHeight="1">
      <c r="A112" s="67"/>
      <c r="B112" s="22"/>
      <c r="C112" s="22"/>
      <c r="D112" s="22"/>
      <c r="E112" s="22"/>
      <c r="F112" s="22"/>
      <c r="G112" s="22"/>
      <c r="H112" s="956"/>
      <c r="I112" s="956"/>
      <c r="J112" s="21"/>
      <c r="K112" s="875" t="str">
        <f>N112&amp;TEXT(P112," #,###원")&amp;" * "&amp;TEXT(Q112,"#명")&amp;" * "&amp;TEXT(R112,"#회")</f>
        <v>○ 실무자과정교육(4급이하) : 300,000원 * 40명 * 1회</v>
      </c>
      <c r="L112" s="877" t="s">
        <v>14</v>
      </c>
      <c r="M112" s="544">
        <f>T112/1000</f>
        <v>12000</v>
      </c>
      <c r="N112" s="83" t="s">
        <v>138</v>
      </c>
      <c r="O112" s="3"/>
      <c r="P112" s="71">
        <v>300000</v>
      </c>
      <c r="Q112" s="72">
        <v>40</v>
      </c>
      <c r="R112" s="72">
        <v>1</v>
      </c>
      <c r="S112" s="72"/>
      <c r="T112" s="77">
        <f>P112*Q112*R112</f>
        <v>12000000</v>
      </c>
      <c r="U112" s="5"/>
    </row>
    <row r="113" spans="1:21" s="2" customFormat="1" ht="18" customHeight="1">
      <c r="A113" s="67"/>
      <c r="B113" s="22"/>
      <c r="C113" s="22"/>
      <c r="D113" s="22"/>
      <c r="E113" s="22"/>
      <c r="F113" s="22"/>
      <c r="G113" s="22"/>
      <c r="H113" s="956"/>
      <c r="I113" s="956"/>
      <c r="J113" s="21"/>
      <c r="K113" s="878" t="s">
        <v>883</v>
      </c>
      <c r="L113" s="877"/>
      <c r="M113" s="544">
        <f>SUM(M114:M128)</f>
        <v>10040</v>
      </c>
      <c r="N113" s="83"/>
      <c r="O113" s="3"/>
      <c r="P113" s="71"/>
      <c r="Q113" s="72"/>
      <c r="R113" s="72"/>
      <c r="S113" s="72"/>
      <c r="T113" s="77"/>
      <c r="U113" s="5"/>
    </row>
    <row r="114" spans="1:21" s="2" customFormat="1" ht="18" customHeight="1">
      <c r="A114" s="67"/>
      <c r="B114" s="22"/>
      <c r="C114" s="22"/>
      <c r="D114" s="22"/>
      <c r="E114" s="22"/>
      <c r="F114" s="22"/>
      <c r="G114" s="22"/>
      <c r="H114" s="956"/>
      <c r="I114" s="956"/>
      <c r="J114" s="21"/>
      <c r="K114" s="1587" t="s">
        <v>884</v>
      </c>
      <c r="L114" s="877" t="s">
        <v>14</v>
      </c>
      <c r="M114" s="891">
        <v>400</v>
      </c>
      <c r="N114" s="83"/>
      <c r="O114" s="11"/>
      <c r="P114" s="71">
        <v>200000</v>
      </c>
      <c r="Q114" s="93">
        <v>2</v>
      </c>
      <c r="R114" s="72">
        <v>1</v>
      </c>
      <c r="S114" s="72"/>
      <c r="T114" s="77">
        <f>P114*Q114*R114</f>
        <v>400000</v>
      </c>
      <c r="U114" s="5"/>
    </row>
    <row r="115" spans="1:21" s="2" customFormat="1" ht="18" customHeight="1">
      <c r="A115" s="67"/>
      <c r="B115" s="22"/>
      <c r="C115" s="22"/>
      <c r="D115" s="22"/>
      <c r="E115" s="22"/>
      <c r="F115" s="22"/>
      <c r="G115" s="22"/>
      <c r="H115" s="956"/>
      <c r="I115" s="956"/>
      <c r="J115" s="21"/>
      <c r="K115" s="1587" t="s">
        <v>885</v>
      </c>
      <c r="L115" s="877" t="s">
        <v>14</v>
      </c>
      <c r="M115" s="891">
        <v>300</v>
      </c>
      <c r="N115" s="83"/>
      <c r="O115" s="11"/>
      <c r="P115" s="71">
        <v>300000</v>
      </c>
      <c r="Q115" s="93">
        <v>1</v>
      </c>
      <c r="R115" s="72">
        <v>1</v>
      </c>
      <c r="S115" s="72"/>
      <c r="T115" s="77">
        <f>P115*Q115*R115</f>
        <v>300000</v>
      </c>
      <c r="U115" s="5"/>
    </row>
    <row r="116" spans="1:21" s="2" customFormat="1" ht="18" customHeight="1">
      <c r="A116" s="67"/>
      <c r="B116" s="22"/>
      <c r="C116" s="22"/>
      <c r="D116" s="22"/>
      <c r="E116" s="22"/>
      <c r="F116" s="22"/>
      <c r="G116" s="22"/>
      <c r="H116" s="956"/>
      <c r="I116" s="956"/>
      <c r="J116" s="21"/>
      <c r="K116" s="1587" t="s">
        <v>650</v>
      </c>
      <c r="L116" s="877" t="s">
        <v>14</v>
      </c>
      <c r="M116" s="332">
        <v>1200</v>
      </c>
      <c r="N116" s="83"/>
      <c r="O116" s="11"/>
      <c r="P116" s="1068"/>
      <c r="Q116" s="1069"/>
      <c r="R116" s="1070"/>
      <c r="S116" s="72"/>
      <c r="T116" s="77">
        <f t="shared" ref="T116:T125" si="12">P116*Q116</f>
        <v>0</v>
      </c>
      <c r="U116" s="5"/>
    </row>
    <row r="117" spans="1:21" s="2" customFormat="1" ht="18" customHeight="1">
      <c r="A117" s="67"/>
      <c r="B117" s="22"/>
      <c r="C117" s="22"/>
      <c r="D117" s="22"/>
      <c r="E117" s="22"/>
      <c r="F117" s="22"/>
      <c r="G117" s="22"/>
      <c r="H117" s="956"/>
      <c r="I117" s="956"/>
      <c r="J117" s="21"/>
      <c r="K117" s="1587" t="s">
        <v>668</v>
      </c>
      <c r="L117" s="877" t="s">
        <v>14</v>
      </c>
      <c r="M117" s="332">
        <v>300</v>
      </c>
      <c r="N117" s="83"/>
      <c r="O117" s="11"/>
      <c r="P117" s="1068"/>
      <c r="Q117" s="1069"/>
      <c r="R117" s="1070"/>
      <c r="S117" s="72"/>
      <c r="T117" s="77">
        <f t="shared" si="12"/>
        <v>0</v>
      </c>
      <c r="U117" s="5"/>
    </row>
    <row r="118" spans="1:21" s="2" customFormat="1" ht="18" customHeight="1">
      <c r="A118" s="67"/>
      <c r="B118" s="22"/>
      <c r="C118" s="22"/>
      <c r="D118" s="22"/>
      <c r="E118" s="22"/>
      <c r="F118" s="22"/>
      <c r="G118" s="22"/>
      <c r="H118" s="956"/>
      <c r="I118" s="956"/>
      <c r="J118" s="21"/>
      <c r="K118" s="1587" t="s">
        <v>669</v>
      </c>
      <c r="L118" s="877" t="s">
        <v>14</v>
      </c>
      <c r="M118" s="332">
        <v>100</v>
      </c>
      <c r="N118" s="83"/>
      <c r="O118" s="11"/>
      <c r="P118" s="1068"/>
      <c r="Q118" s="1069"/>
      <c r="R118" s="1070"/>
      <c r="S118" s="72"/>
      <c r="T118" s="77">
        <f t="shared" si="12"/>
        <v>0</v>
      </c>
      <c r="U118" s="5"/>
    </row>
    <row r="119" spans="1:21" s="2" customFormat="1" ht="18" customHeight="1">
      <c r="A119" s="67"/>
      <c r="B119" s="22"/>
      <c r="C119" s="22"/>
      <c r="D119" s="22"/>
      <c r="E119" s="22"/>
      <c r="F119" s="22"/>
      <c r="G119" s="22"/>
      <c r="H119" s="956"/>
      <c r="I119" s="956"/>
      <c r="J119" s="21"/>
      <c r="K119" s="1587" t="s">
        <v>651</v>
      </c>
      <c r="L119" s="877" t="s">
        <v>14</v>
      </c>
      <c r="M119" s="332">
        <v>60</v>
      </c>
      <c r="N119" s="83"/>
      <c r="O119" s="11"/>
      <c r="P119" s="1068"/>
      <c r="Q119" s="1069"/>
      <c r="R119" s="1070"/>
      <c r="S119" s="72"/>
      <c r="T119" s="77">
        <f t="shared" si="12"/>
        <v>0</v>
      </c>
      <c r="U119" s="5"/>
    </row>
    <row r="120" spans="1:21" s="2" customFormat="1" ht="18" customHeight="1">
      <c r="A120" s="67"/>
      <c r="B120" s="22"/>
      <c r="C120" s="22"/>
      <c r="D120" s="22"/>
      <c r="E120" s="22"/>
      <c r="F120" s="22"/>
      <c r="G120" s="22"/>
      <c r="H120" s="956"/>
      <c r="I120" s="956"/>
      <c r="J120" s="21"/>
      <c r="K120" s="1587" t="s">
        <v>670</v>
      </c>
      <c r="L120" s="877" t="s">
        <v>14</v>
      </c>
      <c r="M120" s="332">
        <v>300</v>
      </c>
      <c r="N120" s="83"/>
      <c r="O120" s="11"/>
      <c r="P120" s="1068"/>
      <c r="Q120" s="1069"/>
      <c r="R120" s="1070"/>
      <c r="S120" s="72"/>
      <c r="T120" s="77">
        <f t="shared" si="12"/>
        <v>0</v>
      </c>
      <c r="U120" s="5"/>
    </row>
    <row r="121" spans="1:21" s="2" customFormat="1" ht="18" customHeight="1">
      <c r="A121" s="67"/>
      <c r="B121" s="22"/>
      <c r="C121" s="22"/>
      <c r="D121" s="22"/>
      <c r="E121" s="22"/>
      <c r="F121" s="22"/>
      <c r="G121" s="22"/>
      <c r="H121" s="956"/>
      <c r="I121" s="956"/>
      <c r="J121" s="21"/>
      <c r="K121" s="1587" t="s">
        <v>652</v>
      </c>
      <c r="L121" s="877" t="s">
        <v>14</v>
      </c>
      <c r="M121" s="332">
        <v>1100</v>
      </c>
      <c r="N121" s="83"/>
      <c r="O121" s="11"/>
      <c r="P121" s="1068"/>
      <c r="Q121" s="1069"/>
      <c r="R121" s="1070"/>
      <c r="S121" s="72"/>
      <c r="T121" s="77">
        <f t="shared" si="12"/>
        <v>0</v>
      </c>
      <c r="U121" s="5"/>
    </row>
    <row r="122" spans="1:21" s="2" customFormat="1" ht="18" customHeight="1">
      <c r="A122" s="67"/>
      <c r="B122" s="22"/>
      <c r="C122" s="22"/>
      <c r="D122" s="22"/>
      <c r="E122" s="22"/>
      <c r="F122" s="22"/>
      <c r="G122" s="22"/>
      <c r="H122" s="956"/>
      <c r="I122" s="956"/>
      <c r="J122" s="21"/>
      <c r="K122" s="1587" t="s">
        <v>671</v>
      </c>
      <c r="L122" s="877" t="s">
        <v>14</v>
      </c>
      <c r="M122" s="332">
        <v>100</v>
      </c>
      <c r="N122" s="83"/>
      <c r="O122" s="11"/>
      <c r="P122" s="1068"/>
      <c r="Q122" s="1069"/>
      <c r="R122" s="1070"/>
      <c r="S122" s="72"/>
      <c r="T122" s="77">
        <f t="shared" si="12"/>
        <v>0</v>
      </c>
      <c r="U122" s="5"/>
    </row>
    <row r="123" spans="1:21" s="2" customFormat="1" ht="18" customHeight="1">
      <c r="A123" s="67"/>
      <c r="B123" s="22"/>
      <c r="C123" s="22"/>
      <c r="D123" s="22"/>
      <c r="E123" s="22"/>
      <c r="F123" s="22"/>
      <c r="G123" s="22"/>
      <c r="H123" s="956"/>
      <c r="I123" s="956"/>
      <c r="J123" s="21"/>
      <c r="K123" s="1587" t="s">
        <v>672</v>
      </c>
      <c r="L123" s="877" t="s">
        <v>14</v>
      </c>
      <c r="M123" s="332">
        <v>200</v>
      </c>
      <c r="N123" s="83"/>
      <c r="O123" s="11"/>
      <c r="P123" s="1068"/>
      <c r="Q123" s="1069"/>
      <c r="R123" s="1070"/>
      <c r="S123" s="72"/>
      <c r="T123" s="77"/>
      <c r="U123" s="5"/>
    </row>
    <row r="124" spans="1:21" s="2" customFormat="1" ht="18" customHeight="1">
      <c r="A124" s="67"/>
      <c r="B124" s="22"/>
      <c r="C124" s="22"/>
      <c r="D124" s="22"/>
      <c r="E124" s="22"/>
      <c r="F124" s="22"/>
      <c r="G124" s="22"/>
      <c r="H124" s="956"/>
      <c r="I124" s="956"/>
      <c r="J124" s="21"/>
      <c r="K124" s="1587" t="s">
        <v>653</v>
      </c>
      <c r="L124" s="877" t="s">
        <v>14</v>
      </c>
      <c r="M124" s="332">
        <v>300</v>
      </c>
      <c r="N124" s="83"/>
      <c r="O124" s="11"/>
      <c r="P124" s="1068"/>
      <c r="Q124" s="1069"/>
      <c r="R124" s="1070"/>
      <c r="S124" s="72"/>
      <c r="T124" s="77"/>
      <c r="U124" s="5"/>
    </row>
    <row r="125" spans="1:21" s="2" customFormat="1" ht="18" customHeight="1">
      <c r="A125" s="67"/>
      <c r="B125" s="22"/>
      <c r="C125" s="22"/>
      <c r="D125" s="22"/>
      <c r="E125" s="22"/>
      <c r="F125" s="22"/>
      <c r="G125" s="22"/>
      <c r="H125" s="956"/>
      <c r="I125" s="956"/>
      <c r="J125" s="21"/>
      <c r="K125" s="1587" t="s">
        <v>654</v>
      </c>
      <c r="L125" s="877" t="s">
        <v>14</v>
      </c>
      <c r="M125" s="332">
        <v>210</v>
      </c>
      <c r="N125" s="83"/>
      <c r="O125" s="11"/>
      <c r="P125" s="1068"/>
      <c r="Q125" s="1069"/>
      <c r="R125" s="1070"/>
      <c r="S125" s="72"/>
      <c r="T125" s="77">
        <f t="shared" si="12"/>
        <v>0</v>
      </c>
      <c r="U125" s="5"/>
    </row>
    <row r="126" spans="1:21" s="2" customFormat="1" ht="18" customHeight="1">
      <c r="A126" s="67"/>
      <c r="B126" s="22"/>
      <c r="C126" s="22"/>
      <c r="D126" s="22"/>
      <c r="E126" s="22"/>
      <c r="F126" s="22"/>
      <c r="G126" s="22"/>
      <c r="H126" s="956"/>
      <c r="I126" s="956"/>
      <c r="J126" s="21"/>
      <c r="K126" s="889" t="s">
        <v>1462</v>
      </c>
      <c r="L126" s="895" t="s">
        <v>14</v>
      </c>
      <c r="M126" s="891">
        <v>200</v>
      </c>
      <c r="N126" s="91"/>
      <c r="O126" s="11"/>
      <c r="P126" s="1068"/>
      <c r="Q126" s="51"/>
      <c r="R126" s="51"/>
      <c r="S126" s="6"/>
      <c r="T126" s="14"/>
      <c r="U126" s="5"/>
    </row>
    <row r="127" spans="1:21" s="2" customFormat="1" ht="18" customHeight="1">
      <c r="A127" s="67"/>
      <c r="B127" s="22"/>
      <c r="C127" s="22"/>
      <c r="D127" s="22"/>
      <c r="E127" s="22"/>
      <c r="F127" s="22"/>
      <c r="G127" s="22"/>
      <c r="H127" s="956"/>
      <c r="I127" s="956"/>
      <c r="J127" s="21"/>
      <c r="K127" s="1588" t="s">
        <v>1463</v>
      </c>
      <c r="L127" s="890" t="s">
        <v>14</v>
      </c>
      <c r="M127" s="891">
        <v>5200</v>
      </c>
      <c r="N127" s="87"/>
      <c r="O127" s="11"/>
      <c r="P127" s="1068"/>
      <c r="Q127" s="51"/>
      <c r="R127" s="51"/>
      <c r="S127" s="6"/>
      <c r="T127" s="14"/>
      <c r="U127" s="5"/>
    </row>
    <row r="128" spans="1:21" s="2" customFormat="1" ht="18" customHeight="1">
      <c r="A128" s="67"/>
      <c r="B128" s="22"/>
      <c r="C128" s="22"/>
      <c r="D128" s="22"/>
      <c r="E128" s="22"/>
      <c r="F128" s="22"/>
      <c r="G128" s="22"/>
      <c r="H128" s="956"/>
      <c r="I128" s="956"/>
      <c r="J128" s="21"/>
      <c r="K128" s="889" t="s">
        <v>1464</v>
      </c>
      <c r="L128" s="895" t="s">
        <v>14</v>
      </c>
      <c r="M128" s="891">
        <v>70</v>
      </c>
      <c r="N128" s="87"/>
      <c r="O128" s="11"/>
      <c r="P128" s="1068"/>
      <c r="Q128" s="51"/>
      <c r="R128" s="51"/>
      <c r="S128" s="6"/>
      <c r="T128" s="14"/>
      <c r="U128" s="5"/>
    </row>
    <row r="129" spans="1:24" s="2" customFormat="1" ht="18" customHeight="1">
      <c r="A129" s="67"/>
      <c r="B129" s="22"/>
      <c r="C129" s="22"/>
      <c r="D129" s="22"/>
      <c r="E129" s="22"/>
      <c r="F129" s="22"/>
      <c r="G129" s="22"/>
      <c r="H129" s="956"/>
      <c r="I129" s="956"/>
      <c r="J129" s="21"/>
      <c r="K129" s="1588" t="s">
        <v>852</v>
      </c>
      <c r="L129" s="890" t="s">
        <v>14</v>
      </c>
      <c r="M129" s="899">
        <v>990</v>
      </c>
      <c r="N129" s="87"/>
      <c r="O129" s="11"/>
      <c r="P129" s="1068"/>
      <c r="Q129" s="51"/>
      <c r="R129" s="51"/>
      <c r="S129" s="6"/>
      <c r="T129" s="14"/>
      <c r="U129" s="5"/>
    </row>
    <row r="130" spans="1:24" s="2" customFormat="1" ht="18" customHeight="1">
      <c r="A130" s="67"/>
      <c r="B130" s="22"/>
      <c r="C130" s="22"/>
      <c r="D130" s="22"/>
      <c r="E130" s="22"/>
      <c r="F130" s="22"/>
      <c r="G130" s="22"/>
      <c r="H130" s="956"/>
      <c r="I130" s="956"/>
      <c r="J130" s="21"/>
      <c r="K130" s="1588" t="s">
        <v>851</v>
      </c>
      <c r="L130" s="890" t="s">
        <v>14</v>
      </c>
      <c r="M130" s="899">
        <v>900</v>
      </c>
      <c r="N130" s="87"/>
      <c r="O130" s="11"/>
      <c r="P130" s="1068"/>
      <c r="Q130" s="51"/>
      <c r="R130" s="51"/>
      <c r="S130" s="6"/>
      <c r="T130" s="14"/>
      <c r="U130" s="5"/>
    </row>
    <row r="131" spans="1:24" s="2" customFormat="1" ht="18" customHeight="1">
      <c r="A131" s="67"/>
      <c r="B131" s="22"/>
      <c r="C131" s="22"/>
      <c r="D131" s="22"/>
      <c r="E131" s="22"/>
      <c r="F131" s="22"/>
      <c r="G131" s="22"/>
      <c r="H131" s="956"/>
      <c r="I131" s="956"/>
      <c r="J131" s="21"/>
      <c r="K131" s="1588" t="s">
        <v>1682</v>
      </c>
      <c r="L131" s="890" t="s">
        <v>14</v>
      </c>
      <c r="M131" s="899">
        <v>1200</v>
      </c>
      <c r="N131" s="87"/>
      <c r="O131" s="11"/>
      <c r="P131" s="1068"/>
      <c r="Q131" s="51"/>
      <c r="R131" s="51"/>
      <c r="S131" s="6"/>
      <c r="T131" s="14"/>
      <c r="U131" s="5"/>
    </row>
    <row r="132" spans="1:24" s="2" customFormat="1" ht="18" customHeight="1">
      <c r="A132" s="67"/>
      <c r="B132" s="22"/>
      <c r="C132" s="22"/>
      <c r="D132" s="22"/>
      <c r="E132" s="22"/>
      <c r="F132" s="22"/>
      <c r="G132" s="22"/>
      <c r="H132" s="956"/>
      <c r="I132" s="956"/>
      <c r="J132" s="21"/>
      <c r="K132" s="1588" t="s">
        <v>949</v>
      </c>
      <c r="L132" s="890" t="s">
        <v>14</v>
      </c>
      <c r="M132" s="899">
        <v>800</v>
      </c>
      <c r="N132" s="87"/>
      <c r="O132" s="11"/>
      <c r="P132" s="1068"/>
      <c r="Q132" s="51"/>
      <c r="R132" s="51"/>
      <c r="S132" s="6"/>
      <c r="T132" s="14"/>
      <c r="U132" s="5"/>
    </row>
    <row r="133" spans="1:24" s="2" customFormat="1" ht="18" customHeight="1">
      <c r="A133" s="67"/>
      <c r="B133" s="22"/>
      <c r="C133" s="22"/>
      <c r="D133" s="22"/>
      <c r="E133" s="22"/>
      <c r="F133" s="22"/>
      <c r="G133" s="22"/>
      <c r="H133" s="956"/>
      <c r="I133" s="956"/>
      <c r="J133" s="21"/>
      <c r="K133" s="1588" t="s">
        <v>28</v>
      </c>
      <c r="L133" s="890" t="s">
        <v>14</v>
      </c>
      <c r="M133" s="899">
        <v>2000</v>
      </c>
      <c r="N133" s="87"/>
      <c r="O133" s="11"/>
      <c r="P133" s="39" t="e">
        <f>M132+M131+M130+M126+#REF!+#REF!+#REF!+#REF!</f>
        <v>#REF!</v>
      </c>
      <c r="Q133" s="6"/>
      <c r="R133" s="6"/>
      <c r="S133" s="6"/>
      <c r="T133" s="14"/>
      <c r="U133" s="5"/>
    </row>
    <row r="134" spans="1:24" s="2" customFormat="1" ht="18" customHeight="1">
      <c r="A134" s="67"/>
      <c r="B134" s="22"/>
      <c r="C134" s="22"/>
      <c r="D134" s="22"/>
      <c r="E134" s="22"/>
      <c r="F134" s="22"/>
      <c r="G134" s="22"/>
      <c r="H134" s="956"/>
      <c r="I134" s="956"/>
      <c r="J134" s="21"/>
      <c r="K134" s="910" t="s">
        <v>33</v>
      </c>
      <c r="L134" s="877" t="s">
        <v>14</v>
      </c>
      <c r="M134" s="899">
        <v>1200</v>
      </c>
      <c r="N134" s="87"/>
      <c r="O134" s="11"/>
      <c r="P134" s="39"/>
      <c r="Q134" s="6"/>
      <c r="R134" s="6"/>
      <c r="S134" s="6"/>
      <c r="T134" s="14"/>
      <c r="U134" s="5"/>
    </row>
    <row r="135" spans="1:24" ht="18" customHeight="1">
      <c r="A135" s="67"/>
      <c r="B135" s="22"/>
      <c r="C135" s="22"/>
      <c r="D135" s="22"/>
      <c r="E135" s="22"/>
      <c r="F135" s="22"/>
      <c r="G135" s="22"/>
      <c r="H135" s="956"/>
      <c r="I135" s="956"/>
      <c r="J135" s="21"/>
      <c r="K135" s="889" t="s">
        <v>6</v>
      </c>
      <c r="L135" s="895"/>
      <c r="M135" s="911">
        <f>SUM(M136:M139)</f>
        <v>4400</v>
      </c>
      <c r="O135" s="11"/>
      <c r="P135" s="64"/>
      <c r="R135" s="11"/>
      <c r="S135" s="11"/>
      <c r="V135" s="2"/>
    </row>
    <row r="136" spans="1:24" ht="18" customHeight="1">
      <c r="A136" s="67"/>
      <c r="B136" s="22"/>
      <c r="C136" s="22"/>
      <c r="D136" s="22"/>
      <c r="E136" s="22"/>
      <c r="F136" s="22"/>
      <c r="G136" s="22"/>
      <c r="H136" s="956"/>
      <c r="I136" s="956"/>
      <c r="J136" s="21"/>
      <c r="K136" s="889" t="s">
        <v>7</v>
      </c>
      <c r="L136" s="895" t="s">
        <v>14</v>
      </c>
      <c r="M136" s="912">
        <v>1200</v>
      </c>
      <c r="P136" s="64">
        <v>600000</v>
      </c>
      <c r="Q136" s="6">
        <v>1</v>
      </c>
      <c r="R136" s="11">
        <v>2</v>
      </c>
      <c r="S136" s="11"/>
      <c r="T136" s="1589">
        <f t="shared" ref="T136:T141" si="13">P136*Q136*R136</f>
        <v>1200000</v>
      </c>
      <c r="V136" s="2"/>
    </row>
    <row r="137" spans="1:24" ht="18" customHeight="1">
      <c r="A137" s="67"/>
      <c r="B137" s="22"/>
      <c r="C137" s="22"/>
      <c r="D137" s="22"/>
      <c r="E137" s="22"/>
      <c r="F137" s="22"/>
      <c r="G137" s="22"/>
      <c r="H137" s="956"/>
      <c r="I137" s="956"/>
      <c r="J137" s="21"/>
      <c r="K137" s="889" t="s">
        <v>872</v>
      </c>
      <c r="L137" s="895" t="s">
        <v>14</v>
      </c>
      <c r="M137" s="912">
        <v>2100</v>
      </c>
      <c r="P137" s="64">
        <v>350000</v>
      </c>
      <c r="Q137" s="6">
        <v>3</v>
      </c>
      <c r="R137" s="11">
        <v>2</v>
      </c>
      <c r="S137" s="11"/>
      <c r="T137" s="1589">
        <f t="shared" si="13"/>
        <v>2100000</v>
      </c>
      <c r="V137" s="2"/>
    </row>
    <row r="138" spans="1:24" s="1581" customFormat="1" ht="18" customHeight="1">
      <c r="A138" s="67"/>
      <c r="B138" s="22"/>
      <c r="C138" s="22"/>
      <c r="D138" s="22"/>
      <c r="E138" s="22"/>
      <c r="F138" s="22"/>
      <c r="G138" s="22"/>
      <c r="H138" s="956"/>
      <c r="I138" s="956"/>
      <c r="J138" s="21"/>
      <c r="K138" s="889" t="s">
        <v>873</v>
      </c>
      <c r="L138" s="895" t="s">
        <v>14</v>
      </c>
      <c r="M138" s="912">
        <v>500</v>
      </c>
      <c r="N138" s="87" t="s">
        <v>871</v>
      </c>
      <c r="O138" s="4"/>
      <c r="P138" s="63">
        <v>250000</v>
      </c>
      <c r="Q138" s="1582">
        <v>1</v>
      </c>
      <c r="R138" s="1582">
        <v>2</v>
      </c>
      <c r="S138" s="1582"/>
      <c r="T138" s="1589">
        <f t="shared" si="13"/>
        <v>500000</v>
      </c>
      <c r="U138" s="1579"/>
    </row>
    <row r="139" spans="1:24" s="1581" customFormat="1" ht="18" customHeight="1">
      <c r="A139" s="67"/>
      <c r="B139" s="22"/>
      <c r="C139" s="22"/>
      <c r="D139" s="22"/>
      <c r="E139" s="22"/>
      <c r="F139" s="22"/>
      <c r="G139" s="22"/>
      <c r="H139" s="956"/>
      <c r="I139" s="956"/>
      <c r="J139" s="21"/>
      <c r="K139" s="889" t="s">
        <v>874</v>
      </c>
      <c r="L139" s="895" t="s">
        <v>327</v>
      </c>
      <c r="M139" s="912">
        <v>600</v>
      </c>
      <c r="N139" s="87"/>
      <c r="O139" s="4"/>
      <c r="P139" s="63">
        <v>600000</v>
      </c>
      <c r="Q139" s="1582">
        <v>1</v>
      </c>
      <c r="R139" s="1582">
        <v>1</v>
      </c>
      <c r="S139" s="1582"/>
      <c r="T139" s="1589">
        <f t="shared" si="13"/>
        <v>600000</v>
      </c>
      <c r="U139" s="1579"/>
    </row>
    <row r="140" spans="1:24" s="2" customFormat="1" ht="18" customHeight="1">
      <c r="A140" s="67"/>
      <c r="B140" s="22"/>
      <c r="C140" s="22"/>
      <c r="D140" s="22"/>
      <c r="E140" s="22"/>
      <c r="F140" s="22"/>
      <c r="G140" s="22"/>
      <c r="H140" s="956"/>
      <c r="I140" s="956"/>
      <c r="J140" s="21"/>
      <c r="K140" s="1067" t="s">
        <v>861</v>
      </c>
      <c r="L140" s="895" t="s">
        <v>14</v>
      </c>
      <c r="M140" s="911">
        <v>750</v>
      </c>
      <c r="N140" s="87"/>
      <c r="O140" s="11"/>
      <c r="P140" s="39">
        <v>750000</v>
      </c>
      <c r="Q140" s="6">
        <v>1</v>
      </c>
      <c r="R140" s="6">
        <v>1</v>
      </c>
      <c r="S140" s="6"/>
      <c r="T140" s="1589">
        <f t="shared" si="13"/>
        <v>750000</v>
      </c>
      <c r="U140" s="5"/>
    </row>
    <row r="141" spans="1:24" ht="18" customHeight="1">
      <c r="A141" s="67"/>
      <c r="B141" s="22"/>
      <c r="C141" s="22"/>
      <c r="D141" s="22"/>
      <c r="E141" s="22"/>
      <c r="F141" s="22"/>
      <c r="G141" s="22"/>
      <c r="H141" s="956"/>
      <c r="I141" s="956"/>
      <c r="J141" s="21"/>
      <c r="K141" s="1067" t="s">
        <v>849</v>
      </c>
      <c r="L141" s="895" t="s">
        <v>14</v>
      </c>
      <c r="M141" s="911">
        <v>800</v>
      </c>
      <c r="O141" s="11"/>
      <c r="P141" s="64">
        <v>400000</v>
      </c>
      <c r="Q141" s="6">
        <v>2</v>
      </c>
      <c r="R141" s="11">
        <v>1</v>
      </c>
      <c r="S141" s="11"/>
      <c r="T141" s="1589">
        <f t="shared" si="13"/>
        <v>800000</v>
      </c>
      <c r="V141" s="2"/>
    </row>
    <row r="142" spans="1:24" s="2" customFormat="1" ht="18" customHeight="1">
      <c r="A142" s="67"/>
      <c r="B142" s="22"/>
      <c r="C142" s="22"/>
      <c r="D142" s="22"/>
      <c r="E142" s="22"/>
      <c r="F142" s="22"/>
      <c r="G142" s="56" t="s">
        <v>102</v>
      </c>
      <c r="H142" s="953">
        <f>M142</f>
        <v>99445</v>
      </c>
      <c r="I142" s="953">
        <v>69271</v>
      </c>
      <c r="J142" s="26">
        <f>H142-I142</f>
        <v>30174</v>
      </c>
      <c r="K142" s="906" t="s">
        <v>108</v>
      </c>
      <c r="L142" s="909"/>
      <c r="M142" s="882">
        <f>M143+M145+M148+M153+M156+M157+M151+M152+M144</f>
        <v>99445</v>
      </c>
      <c r="N142" s="89"/>
      <c r="O142" s="7"/>
      <c r="P142" s="40" t="s">
        <v>113</v>
      </c>
      <c r="Q142" s="41" t="s">
        <v>115</v>
      </c>
      <c r="R142" s="41" t="s">
        <v>25</v>
      </c>
      <c r="S142" s="41" t="s">
        <v>9</v>
      </c>
      <c r="T142" s="42" t="s">
        <v>117</v>
      </c>
      <c r="U142" s="5"/>
    </row>
    <row r="143" spans="1:24" s="2" customFormat="1" ht="18" customHeight="1">
      <c r="A143" s="67"/>
      <c r="B143" s="22"/>
      <c r="C143" s="22"/>
      <c r="D143" s="22"/>
      <c r="E143" s="22"/>
      <c r="F143" s="24"/>
      <c r="G143" s="27"/>
      <c r="H143" s="952"/>
      <c r="I143" s="952"/>
      <c r="J143" s="21"/>
      <c r="K143" s="1011" t="s">
        <v>1683</v>
      </c>
      <c r="L143" s="1006" t="s">
        <v>14</v>
      </c>
      <c r="M143" s="987">
        <f t="shared" ref="M143:M156" si="14">T143/1000</f>
        <v>12000</v>
      </c>
      <c r="N143" s="4"/>
      <c r="O143" s="4"/>
      <c r="P143" s="39">
        <v>1000000</v>
      </c>
      <c r="Q143" s="6">
        <v>1</v>
      </c>
      <c r="R143" s="6"/>
      <c r="S143" s="6">
        <v>12</v>
      </c>
      <c r="T143" s="45">
        <f>P143*Q143*S143</f>
        <v>12000000</v>
      </c>
      <c r="U143" s="5"/>
      <c r="V143" s="62"/>
      <c r="W143" s="62"/>
      <c r="X143" s="62"/>
    </row>
    <row r="144" spans="1:24" s="2" customFormat="1" ht="18" customHeight="1">
      <c r="A144" s="67"/>
      <c r="B144" s="22"/>
      <c r="C144" s="22"/>
      <c r="D144" s="22"/>
      <c r="E144" s="22"/>
      <c r="F144" s="24"/>
      <c r="G144" s="27"/>
      <c r="H144" s="952"/>
      <c r="I144" s="952"/>
      <c r="J144" s="21"/>
      <c r="K144" s="1011" t="s">
        <v>1684</v>
      </c>
      <c r="L144" s="1006" t="s">
        <v>14</v>
      </c>
      <c r="M144" s="987">
        <f t="shared" si="14"/>
        <v>7200</v>
      </c>
      <c r="N144" s="4"/>
      <c r="O144" s="4"/>
      <c r="P144" s="39">
        <v>600000</v>
      </c>
      <c r="Q144" s="6">
        <v>1</v>
      </c>
      <c r="R144" s="6"/>
      <c r="S144" s="6">
        <v>12</v>
      </c>
      <c r="T144" s="45">
        <f>P144*Q144*S144</f>
        <v>7200000</v>
      </c>
      <c r="U144" s="5"/>
      <c r="V144" s="62"/>
      <c r="W144" s="62"/>
      <c r="X144" s="62"/>
    </row>
    <row r="145" spans="1:24" s="2" customFormat="1" ht="18" customHeight="1">
      <c r="A145" s="67"/>
      <c r="B145" s="22"/>
      <c r="C145" s="22"/>
      <c r="D145" s="22"/>
      <c r="E145" s="22"/>
      <c r="F145" s="22"/>
      <c r="G145" s="22"/>
      <c r="H145" s="952"/>
      <c r="I145" s="952"/>
      <c r="J145" s="21"/>
      <c r="K145" s="1011" t="s">
        <v>886</v>
      </c>
      <c r="L145" s="1010"/>
      <c r="M145" s="987">
        <v>1222</v>
      </c>
      <c r="N145" s="4">
        <f>19200+1222+575+1380+72000+816+1740</f>
        <v>96933</v>
      </c>
      <c r="O145" s="4"/>
      <c r="P145" s="39"/>
      <c r="Q145" s="6"/>
      <c r="R145" s="6"/>
      <c r="S145" s="6"/>
      <c r="T145" s="45">
        <f>SUM(T146:T147)</f>
        <v>1221600</v>
      </c>
      <c r="U145" s="5"/>
      <c r="V145" s="62"/>
      <c r="W145" s="62"/>
      <c r="X145" s="62"/>
    </row>
    <row r="146" spans="1:24" s="2" customFormat="1" ht="18" customHeight="1">
      <c r="A146" s="67"/>
      <c r="B146" s="22"/>
      <c r="C146" s="22"/>
      <c r="D146" s="22"/>
      <c r="E146" s="22"/>
      <c r="F146" s="22"/>
      <c r="G146" s="22"/>
      <c r="H146" s="952"/>
      <c r="I146" s="952"/>
      <c r="J146" s="21"/>
      <c r="K146" s="1085" t="s">
        <v>887</v>
      </c>
      <c r="L146" s="1063" t="s">
        <v>14</v>
      </c>
      <c r="M146" s="1004">
        <f t="shared" si="14"/>
        <v>574.79999999999995</v>
      </c>
      <c r="N146" s="4"/>
      <c r="O146" s="4"/>
      <c r="P146" s="39">
        <v>47900</v>
      </c>
      <c r="Q146" s="6">
        <v>1</v>
      </c>
      <c r="R146" s="6"/>
      <c r="S146" s="6">
        <v>12</v>
      </c>
      <c r="T146" s="45">
        <f>P146*Q146*S146</f>
        <v>574800</v>
      </c>
      <c r="U146" s="5"/>
      <c r="V146" s="62"/>
      <c r="W146" s="62"/>
      <c r="X146" s="62"/>
    </row>
    <row r="147" spans="1:24" s="2" customFormat="1" ht="18" customHeight="1">
      <c r="A147" s="67"/>
      <c r="B147" s="22"/>
      <c r="C147" s="22"/>
      <c r="D147" s="22"/>
      <c r="E147" s="22"/>
      <c r="F147" s="22"/>
      <c r="G147" s="22"/>
      <c r="H147" s="952"/>
      <c r="I147" s="952"/>
      <c r="J147" s="21"/>
      <c r="K147" s="1085" t="s">
        <v>888</v>
      </c>
      <c r="L147" s="1103" t="s">
        <v>14</v>
      </c>
      <c r="M147" s="1004">
        <f t="shared" si="14"/>
        <v>646.79999999999995</v>
      </c>
      <c r="N147" s="4"/>
      <c r="O147" s="4"/>
      <c r="P147" s="39">
        <v>53900</v>
      </c>
      <c r="Q147" s="6">
        <v>1</v>
      </c>
      <c r="R147" s="6"/>
      <c r="S147" s="6">
        <v>12</v>
      </c>
      <c r="T147" s="45">
        <f>P147*Q147*S147</f>
        <v>646800</v>
      </c>
      <c r="U147" s="5"/>
      <c r="V147" s="62"/>
      <c r="W147" s="62"/>
      <c r="X147" s="62"/>
    </row>
    <row r="148" spans="1:24" s="2" customFormat="1" ht="18" customHeight="1">
      <c r="A148" s="67"/>
      <c r="B148" s="22"/>
      <c r="C148" s="22"/>
      <c r="D148" s="22"/>
      <c r="E148" s="22"/>
      <c r="F148" s="22"/>
      <c r="G148" s="22"/>
      <c r="H148" s="952"/>
      <c r="I148" s="952"/>
      <c r="J148" s="21"/>
      <c r="K148" s="1011" t="s">
        <v>889</v>
      </c>
      <c r="L148" s="1010"/>
      <c r="M148" s="987">
        <v>575</v>
      </c>
      <c r="N148" s="4"/>
      <c r="O148" s="4"/>
      <c r="P148" s="39"/>
      <c r="Q148" s="6"/>
      <c r="R148" s="6"/>
      <c r="S148" s="6"/>
      <c r="T148" s="45">
        <f>SUM(T149:T150)</f>
        <v>574800</v>
      </c>
      <c r="U148" s="5"/>
      <c r="V148" s="62"/>
      <c r="W148" s="62"/>
      <c r="X148" s="62"/>
    </row>
    <row r="149" spans="1:24" s="2" customFormat="1" ht="18" customHeight="1">
      <c r="A149" s="67"/>
      <c r="B149" s="22"/>
      <c r="C149" s="22"/>
      <c r="D149" s="22"/>
      <c r="E149" s="22"/>
      <c r="F149" s="22"/>
      <c r="G149" s="22"/>
      <c r="H149" s="952"/>
      <c r="I149" s="952"/>
      <c r="J149" s="21"/>
      <c r="K149" s="1011" t="s">
        <v>890</v>
      </c>
      <c r="L149" s="1010" t="s">
        <v>14</v>
      </c>
      <c r="M149" s="1004">
        <f t="shared" si="14"/>
        <v>288</v>
      </c>
      <c r="N149" s="4"/>
      <c r="O149" s="4"/>
      <c r="P149" s="39">
        <v>24000</v>
      </c>
      <c r="Q149" s="6">
        <v>1</v>
      </c>
      <c r="R149" s="6"/>
      <c r="S149" s="6">
        <v>12</v>
      </c>
      <c r="T149" s="45">
        <f>P149*Q149*S149</f>
        <v>288000</v>
      </c>
      <c r="U149" s="5"/>
      <c r="V149" s="62"/>
      <c r="W149" s="62"/>
      <c r="X149" s="62"/>
    </row>
    <row r="150" spans="1:24" s="2" customFormat="1" ht="18" customHeight="1">
      <c r="A150" s="67"/>
      <c r="B150" s="22"/>
      <c r="C150" s="22"/>
      <c r="D150" s="22"/>
      <c r="E150" s="22"/>
      <c r="F150" s="22"/>
      <c r="G150" s="22"/>
      <c r="H150" s="952"/>
      <c r="I150" s="952"/>
      <c r="J150" s="21"/>
      <c r="K150" s="1011" t="s">
        <v>891</v>
      </c>
      <c r="L150" s="1010" t="s">
        <v>14</v>
      </c>
      <c r="M150" s="1004">
        <f t="shared" si="14"/>
        <v>286.8</v>
      </c>
      <c r="N150" s="4"/>
      <c r="O150" s="4"/>
      <c r="P150" s="39">
        <v>23900</v>
      </c>
      <c r="Q150" s="6">
        <v>1</v>
      </c>
      <c r="R150" s="6"/>
      <c r="S150" s="6">
        <v>12</v>
      </c>
      <c r="T150" s="45">
        <f>P150*Q150*S150</f>
        <v>286800</v>
      </c>
      <c r="U150" s="5"/>
      <c r="V150" s="62"/>
      <c r="W150" s="62"/>
      <c r="X150" s="62"/>
    </row>
    <row r="151" spans="1:24" s="2" customFormat="1" ht="18" customHeight="1">
      <c r="A151" s="67"/>
      <c r="B151" s="22"/>
      <c r="C151" s="22"/>
      <c r="D151" s="22"/>
      <c r="E151" s="22"/>
      <c r="F151" s="22"/>
      <c r="G151" s="22"/>
      <c r="H151" s="956"/>
      <c r="I151" s="956"/>
      <c r="J151" s="21"/>
      <c r="K151" s="1002" t="str">
        <f>N151&amp;TEXT(P151," #,###원")&amp;" * "&amp;TEXT(S151,"#분기")</f>
        <v>○ 컬러복합기 렌탈료 : 613,000원 * 4분기</v>
      </c>
      <c r="L151" s="1006" t="s">
        <v>14</v>
      </c>
      <c r="M151" s="1004">
        <f>T151/1000</f>
        <v>2452</v>
      </c>
      <c r="N151" s="1058" t="s">
        <v>1685</v>
      </c>
      <c r="O151" s="3"/>
      <c r="P151" s="71">
        <v>613000</v>
      </c>
      <c r="Q151" s="72">
        <v>1</v>
      </c>
      <c r="R151" s="72"/>
      <c r="S151" s="72">
        <v>4</v>
      </c>
      <c r="T151" s="1059">
        <f>P151*S151*Q151</f>
        <v>2452000</v>
      </c>
      <c r="U151" s="5"/>
      <c r="V151" s="1057"/>
      <c r="W151" s="62"/>
      <c r="X151" s="62"/>
    </row>
    <row r="152" spans="1:24" s="2" customFormat="1" ht="18" customHeight="1">
      <c r="A152" s="67"/>
      <c r="B152" s="22"/>
      <c r="C152" s="22"/>
      <c r="D152" s="22"/>
      <c r="E152" s="22"/>
      <c r="F152" s="22"/>
      <c r="G152" s="22"/>
      <c r="H152" s="956"/>
      <c r="I152" s="956"/>
      <c r="J152" s="21"/>
      <c r="K152" s="1002" t="str">
        <f>N152&amp;TEXT(P152," #,###원")&amp;" * "&amp;TEXT(S152,"#분기")</f>
        <v>○ 흑백복합기 렌탈료 : 450,000원 * 4분기</v>
      </c>
      <c r="L152" s="1006" t="s">
        <v>14</v>
      </c>
      <c r="M152" s="1004">
        <f>T152/1000</f>
        <v>1800</v>
      </c>
      <c r="N152" s="1058" t="s">
        <v>1471</v>
      </c>
      <c r="O152" s="3"/>
      <c r="P152" s="71">
        <v>450000</v>
      </c>
      <c r="Q152" s="72"/>
      <c r="R152" s="72"/>
      <c r="S152" s="72">
        <v>4</v>
      </c>
      <c r="T152" s="1059">
        <f>P152*S152</f>
        <v>1800000</v>
      </c>
      <c r="U152" s="5"/>
      <c r="V152" s="62"/>
      <c r="W152" s="62"/>
      <c r="X152" s="62"/>
    </row>
    <row r="153" spans="1:24" s="2" customFormat="1" ht="18" customHeight="1">
      <c r="A153" s="67"/>
      <c r="B153" s="22"/>
      <c r="C153" s="22"/>
      <c r="D153" s="22"/>
      <c r="E153" s="22"/>
      <c r="F153" s="22"/>
      <c r="G153" s="22"/>
      <c r="H153" s="952"/>
      <c r="I153" s="952"/>
      <c r="J153" s="21"/>
      <c r="K153" s="1011" t="s">
        <v>895</v>
      </c>
      <c r="L153" s="1010"/>
      <c r="M153" s="987">
        <f>SUM(M154:M155)</f>
        <v>1380</v>
      </c>
      <c r="N153" s="4"/>
      <c r="O153" s="4"/>
      <c r="P153" s="39"/>
      <c r="Q153" s="6"/>
      <c r="R153" s="6"/>
      <c r="S153" s="6"/>
      <c r="T153" s="45"/>
      <c r="U153" s="5"/>
    </row>
    <row r="154" spans="1:24" s="2" customFormat="1" ht="18" customHeight="1">
      <c r="A154" s="67"/>
      <c r="B154" s="22"/>
      <c r="C154" s="22"/>
      <c r="D154" s="22"/>
      <c r="E154" s="22"/>
      <c r="F154" s="22"/>
      <c r="G154" s="22"/>
      <c r="H154" s="952"/>
      <c r="I154" s="952"/>
      <c r="J154" s="21"/>
      <c r="K154" s="1085" t="s">
        <v>892</v>
      </c>
      <c r="L154" s="1010" t="s">
        <v>14</v>
      </c>
      <c r="M154" s="1004">
        <f>T154/1000</f>
        <v>480</v>
      </c>
      <c r="N154" s="4"/>
      <c r="O154" s="4"/>
      <c r="P154" s="39">
        <v>40000</v>
      </c>
      <c r="Q154" s="6">
        <v>1</v>
      </c>
      <c r="R154" s="6"/>
      <c r="S154" s="6">
        <v>12</v>
      </c>
      <c r="T154" s="45">
        <f>P154*S154</f>
        <v>480000</v>
      </c>
      <c r="U154" s="5"/>
    </row>
    <row r="155" spans="1:24" s="2" customFormat="1" ht="18" customHeight="1">
      <c r="A155" s="67"/>
      <c r="B155" s="22"/>
      <c r="C155" s="22"/>
      <c r="D155" s="22"/>
      <c r="E155" s="22"/>
      <c r="F155" s="22"/>
      <c r="G155" s="22"/>
      <c r="H155" s="952"/>
      <c r="I155" s="952"/>
      <c r="J155" s="21"/>
      <c r="K155" s="1085" t="s">
        <v>893</v>
      </c>
      <c r="L155" s="1010" t="s">
        <v>14</v>
      </c>
      <c r="M155" s="1004">
        <f>T155/1000</f>
        <v>900</v>
      </c>
      <c r="N155" s="4"/>
      <c r="O155" s="4"/>
      <c r="P155" s="39">
        <v>25000</v>
      </c>
      <c r="Q155" s="6">
        <v>3</v>
      </c>
      <c r="R155" s="6"/>
      <c r="S155" s="6">
        <v>12</v>
      </c>
      <c r="T155" s="45">
        <f>P155*Q155*S155</f>
        <v>900000</v>
      </c>
      <c r="U155" s="5"/>
    </row>
    <row r="156" spans="1:24" s="2" customFormat="1" ht="18" customHeight="1">
      <c r="A156" s="67"/>
      <c r="B156" s="22"/>
      <c r="C156" s="22"/>
      <c r="D156" s="22"/>
      <c r="E156" s="22"/>
      <c r="F156" s="22"/>
      <c r="G156" s="22"/>
      <c r="H156" s="952"/>
      <c r="I156" s="952"/>
      <c r="J156" s="21"/>
      <c r="K156" s="1011" t="s">
        <v>894</v>
      </c>
      <c r="L156" s="1010" t="s">
        <v>14</v>
      </c>
      <c r="M156" s="987">
        <f t="shared" si="14"/>
        <v>816</v>
      </c>
      <c r="N156" s="4"/>
      <c r="O156" s="4"/>
      <c r="P156" s="39">
        <v>17000</v>
      </c>
      <c r="Q156" s="6">
        <v>4</v>
      </c>
      <c r="R156" s="6"/>
      <c r="S156" s="6">
        <v>12</v>
      </c>
      <c r="T156" s="45">
        <f>P156*Q156*S156</f>
        <v>816000</v>
      </c>
      <c r="U156" s="5"/>
      <c r="V156" s="62"/>
      <c r="W156" s="62"/>
      <c r="X156" s="62"/>
    </row>
    <row r="157" spans="1:24" s="2" customFormat="1" ht="18" customHeight="1">
      <c r="A157" s="67"/>
      <c r="B157" s="22"/>
      <c r="C157" s="22"/>
      <c r="D157" s="22"/>
      <c r="E157" s="22"/>
      <c r="F157" s="22"/>
      <c r="G157" s="22"/>
      <c r="H157" s="952"/>
      <c r="I157" s="952"/>
      <c r="J157" s="21"/>
      <c r="K157" s="879" t="s">
        <v>1686</v>
      </c>
      <c r="L157" s="1006" t="s">
        <v>14</v>
      </c>
      <c r="M157" s="987">
        <v>72000</v>
      </c>
      <c r="N157" s="4"/>
      <c r="O157" s="4"/>
      <c r="P157" s="39">
        <v>600000</v>
      </c>
      <c r="Q157" s="6">
        <v>1</v>
      </c>
      <c r="R157" s="6"/>
      <c r="S157" s="6">
        <v>12</v>
      </c>
      <c r="T157" s="45">
        <f>P157*Q157*S157</f>
        <v>7200000</v>
      </c>
      <c r="U157" s="5"/>
      <c r="V157" s="62"/>
      <c r="W157" s="62"/>
      <c r="X157" s="62"/>
    </row>
    <row r="158" spans="1:24" s="2" customFormat="1" ht="18" customHeight="1">
      <c r="A158" s="67"/>
      <c r="B158" s="22"/>
      <c r="C158" s="22"/>
      <c r="D158" s="22"/>
      <c r="E158" s="22"/>
      <c r="F158" s="24"/>
      <c r="G158" s="56" t="s">
        <v>121</v>
      </c>
      <c r="H158" s="953">
        <f>M158</f>
        <v>4650</v>
      </c>
      <c r="I158" s="953">
        <v>5736</v>
      </c>
      <c r="J158" s="26">
        <f>H158-I158</f>
        <v>-1086</v>
      </c>
      <c r="K158" s="906" t="s">
        <v>105</v>
      </c>
      <c r="L158" s="905"/>
      <c r="M158" s="882">
        <f>M159+M160+M161+M162+M163+M164+M165+M166+M167+M171+M170</f>
        <v>4650</v>
      </c>
      <c r="N158" s="89"/>
      <c r="O158" s="7"/>
      <c r="P158" s="40" t="s">
        <v>113</v>
      </c>
      <c r="Q158" s="41" t="s">
        <v>13</v>
      </c>
      <c r="R158" s="41" t="s">
        <v>25</v>
      </c>
      <c r="S158" s="41" t="s">
        <v>9</v>
      </c>
      <c r="T158" s="42" t="s">
        <v>117</v>
      </c>
      <c r="U158" s="5"/>
    </row>
    <row r="159" spans="1:24" s="2" customFormat="1" ht="18" customHeight="1">
      <c r="A159" s="67"/>
      <c r="B159" s="22"/>
      <c r="C159" s="22"/>
      <c r="D159" s="22"/>
      <c r="E159" s="22"/>
      <c r="F159" s="24"/>
      <c r="G159" s="27"/>
      <c r="H159" s="952"/>
      <c r="I159" s="952"/>
      <c r="J159" s="21"/>
      <c r="K159" s="879" t="s">
        <v>1687</v>
      </c>
      <c r="L159" s="890" t="s">
        <v>14</v>
      </c>
      <c r="M159" s="544">
        <f t="shared" ref="M159:M165" si="15">T159/1000</f>
        <v>450</v>
      </c>
      <c r="N159" s="87"/>
      <c r="O159" s="11"/>
      <c r="P159" s="39">
        <v>15000</v>
      </c>
      <c r="Q159" s="6">
        <v>10</v>
      </c>
      <c r="R159" s="6">
        <v>3</v>
      </c>
      <c r="S159" s="6">
        <v>1</v>
      </c>
      <c r="T159" s="14">
        <f t="shared" ref="T159:T163" si="16">P159*Q159*R159*S159</f>
        <v>450000</v>
      </c>
      <c r="U159" s="5"/>
    </row>
    <row r="160" spans="1:24" s="2" customFormat="1" ht="18" customHeight="1">
      <c r="A160" s="67"/>
      <c r="B160" s="22"/>
      <c r="C160" s="22"/>
      <c r="D160" s="22"/>
      <c r="E160" s="22"/>
      <c r="F160" s="22"/>
      <c r="G160" s="22"/>
      <c r="H160" s="952"/>
      <c r="I160" s="952"/>
      <c r="J160" s="21"/>
      <c r="K160" s="879" t="s">
        <v>1688</v>
      </c>
      <c r="L160" s="890" t="s">
        <v>14</v>
      </c>
      <c r="M160" s="544">
        <f t="shared" si="15"/>
        <v>900</v>
      </c>
      <c r="N160" s="87"/>
      <c r="O160" s="11"/>
      <c r="P160" s="39">
        <v>15000</v>
      </c>
      <c r="Q160" s="6">
        <v>15</v>
      </c>
      <c r="R160" s="6">
        <v>4</v>
      </c>
      <c r="S160" s="6">
        <v>1</v>
      </c>
      <c r="T160" s="14">
        <f t="shared" si="16"/>
        <v>900000</v>
      </c>
      <c r="U160" s="5"/>
    </row>
    <row r="161" spans="1:24" s="2" customFormat="1" ht="18" customHeight="1">
      <c r="A161" s="67"/>
      <c r="B161" s="22"/>
      <c r="C161" s="22"/>
      <c r="D161" s="22"/>
      <c r="E161" s="22"/>
      <c r="F161" s="22"/>
      <c r="G161" s="22"/>
      <c r="H161" s="952"/>
      <c r="I161" s="952"/>
      <c r="J161" s="21"/>
      <c r="K161" s="879" t="s">
        <v>1689</v>
      </c>
      <c r="L161" s="890" t="s">
        <v>14</v>
      </c>
      <c r="M161" s="544">
        <f t="shared" si="15"/>
        <v>450</v>
      </c>
      <c r="N161" s="87"/>
      <c r="O161" s="11"/>
      <c r="P161" s="39">
        <v>15000</v>
      </c>
      <c r="Q161" s="6">
        <v>10</v>
      </c>
      <c r="R161" s="6">
        <v>3</v>
      </c>
      <c r="S161" s="6">
        <v>1</v>
      </c>
      <c r="T161" s="14">
        <f t="shared" si="16"/>
        <v>450000</v>
      </c>
      <c r="U161" s="5"/>
    </row>
    <row r="162" spans="1:24" s="2" customFormat="1" ht="18" customHeight="1">
      <c r="A162" s="67"/>
      <c r="B162" s="22"/>
      <c r="C162" s="22"/>
      <c r="D162" s="22"/>
      <c r="E162" s="22"/>
      <c r="F162" s="22"/>
      <c r="G162" s="22"/>
      <c r="H162" s="952"/>
      <c r="I162" s="952"/>
      <c r="J162" s="21"/>
      <c r="K162" s="879" t="s">
        <v>1690</v>
      </c>
      <c r="L162" s="890" t="s">
        <v>14</v>
      </c>
      <c r="M162" s="544">
        <f t="shared" si="15"/>
        <v>300</v>
      </c>
      <c r="N162" s="87"/>
      <c r="O162" s="11"/>
      <c r="P162" s="39">
        <v>15000</v>
      </c>
      <c r="Q162" s="6">
        <v>10</v>
      </c>
      <c r="R162" s="6">
        <v>2</v>
      </c>
      <c r="S162" s="6">
        <v>1</v>
      </c>
      <c r="T162" s="14">
        <f t="shared" si="16"/>
        <v>300000</v>
      </c>
      <c r="U162" s="5"/>
    </row>
    <row r="163" spans="1:24" s="2" customFormat="1" ht="18" customHeight="1">
      <c r="A163" s="67"/>
      <c r="B163" s="22"/>
      <c r="C163" s="22"/>
      <c r="D163" s="22"/>
      <c r="E163" s="22"/>
      <c r="F163" s="22"/>
      <c r="G163" s="22"/>
      <c r="H163" s="952"/>
      <c r="I163" s="952"/>
      <c r="J163" s="21"/>
      <c r="K163" s="879" t="s">
        <v>1691</v>
      </c>
      <c r="L163" s="890" t="s">
        <v>14</v>
      </c>
      <c r="M163" s="544">
        <f t="shared" si="15"/>
        <v>300</v>
      </c>
      <c r="N163" s="87"/>
      <c r="O163" s="11"/>
      <c r="P163" s="39">
        <v>15000</v>
      </c>
      <c r="Q163" s="6">
        <v>10</v>
      </c>
      <c r="R163" s="6">
        <v>2</v>
      </c>
      <c r="S163" s="6">
        <v>1</v>
      </c>
      <c r="T163" s="14">
        <f t="shared" si="16"/>
        <v>300000</v>
      </c>
      <c r="U163" s="5"/>
    </row>
    <row r="164" spans="1:24" s="2" customFormat="1" ht="18" customHeight="1">
      <c r="A164" s="67"/>
      <c r="B164" s="22"/>
      <c r="C164" s="22"/>
      <c r="D164" s="22"/>
      <c r="E164" s="22"/>
      <c r="F164" s="22"/>
      <c r="G164" s="22"/>
      <c r="H164" s="952"/>
      <c r="I164" s="952"/>
      <c r="J164" s="21"/>
      <c r="K164" s="900" t="s">
        <v>1692</v>
      </c>
      <c r="L164" s="890" t="s">
        <v>14</v>
      </c>
      <c r="M164" s="544">
        <f t="shared" si="15"/>
        <v>135</v>
      </c>
      <c r="N164" s="87"/>
      <c r="O164" s="11"/>
      <c r="P164" s="39">
        <v>15000</v>
      </c>
      <c r="Q164" s="6">
        <v>1</v>
      </c>
      <c r="R164" s="6">
        <v>9</v>
      </c>
      <c r="S164" s="6"/>
      <c r="T164" s="14">
        <f>P164*Q164*R164</f>
        <v>135000</v>
      </c>
      <c r="U164" s="5"/>
    </row>
    <row r="165" spans="1:24" s="2" customFormat="1" ht="18" customHeight="1">
      <c r="A165" s="67"/>
      <c r="B165" s="22"/>
      <c r="C165" s="22"/>
      <c r="D165" s="22"/>
      <c r="E165" s="22"/>
      <c r="F165" s="22"/>
      <c r="G165" s="22"/>
      <c r="H165" s="952"/>
      <c r="I165" s="952"/>
      <c r="J165" s="21"/>
      <c r="K165" s="900" t="s">
        <v>1693</v>
      </c>
      <c r="L165" s="890" t="s">
        <v>14</v>
      </c>
      <c r="M165" s="544">
        <f t="shared" si="15"/>
        <v>75</v>
      </c>
      <c r="N165" s="87"/>
      <c r="O165" s="11"/>
      <c r="P165" s="39">
        <v>15000</v>
      </c>
      <c r="Q165" s="6">
        <v>5</v>
      </c>
      <c r="R165" s="6">
        <v>1</v>
      </c>
      <c r="S165" s="6"/>
      <c r="T165" s="14">
        <f>P165*Q165*R165</f>
        <v>75000</v>
      </c>
      <c r="U165" s="5"/>
    </row>
    <row r="166" spans="1:24" s="2" customFormat="1" ht="18" customHeight="1">
      <c r="A166" s="67"/>
      <c r="B166" s="22"/>
      <c r="C166" s="22"/>
      <c r="D166" s="22"/>
      <c r="E166" s="22"/>
      <c r="F166" s="22"/>
      <c r="G166" s="22"/>
      <c r="H166" s="952"/>
      <c r="I166" s="952"/>
      <c r="J166" s="21"/>
      <c r="K166" s="900" t="s">
        <v>1694</v>
      </c>
      <c r="L166" s="890" t="s">
        <v>14</v>
      </c>
      <c r="M166" s="899">
        <v>960</v>
      </c>
      <c r="N166" s="87"/>
      <c r="O166" s="11"/>
      <c r="P166" s="39">
        <v>15000</v>
      </c>
      <c r="Q166" s="6">
        <v>16</v>
      </c>
      <c r="R166" s="6">
        <v>2</v>
      </c>
      <c r="S166" s="6"/>
      <c r="T166" s="14">
        <f>P166*Q166*R166</f>
        <v>480000</v>
      </c>
      <c r="U166" s="5"/>
    </row>
    <row r="167" spans="1:24" s="2" customFormat="1" ht="18" customHeight="1">
      <c r="A167" s="67"/>
      <c r="B167" s="22"/>
      <c r="C167" s="22"/>
      <c r="D167" s="22"/>
      <c r="E167" s="22"/>
      <c r="F167" s="22"/>
      <c r="G167" s="22"/>
      <c r="H167" s="952"/>
      <c r="I167" s="952"/>
      <c r="J167" s="21"/>
      <c r="K167" s="908" t="s">
        <v>896</v>
      </c>
      <c r="L167" s="895"/>
      <c r="M167" s="911">
        <f>SUM(M168:M169)</f>
        <v>420</v>
      </c>
      <c r="N167" s="87"/>
      <c r="O167" s="11"/>
      <c r="P167" s="39"/>
      <c r="Q167" s="6"/>
      <c r="R167" s="6"/>
      <c r="S167" s="6"/>
      <c r="T167" s="14"/>
      <c r="U167" s="5"/>
    </row>
    <row r="168" spans="1:24" s="2" customFormat="1" ht="18" customHeight="1">
      <c r="A168" s="67"/>
      <c r="B168" s="22"/>
      <c r="C168" s="22"/>
      <c r="D168" s="22"/>
      <c r="E168" s="22"/>
      <c r="F168" s="22"/>
      <c r="G168" s="22"/>
      <c r="H168" s="952"/>
      <c r="I168" s="952"/>
      <c r="J168" s="21"/>
      <c r="K168" s="900" t="s">
        <v>1695</v>
      </c>
      <c r="L168" s="890" t="s">
        <v>14</v>
      </c>
      <c r="M168" s="891">
        <f>T168/1000</f>
        <v>240</v>
      </c>
      <c r="N168" s="87"/>
      <c r="O168" s="11"/>
      <c r="P168" s="39">
        <v>15000</v>
      </c>
      <c r="Q168" s="6">
        <v>16</v>
      </c>
      <c r="R168" s="6">
        <v>1</v>
      </c>
      <c r="S168" s="6"/>
      <c r="T168" s="14">
        <f t="shared" ref="T168:T171" si="17">P168*Q168*R168</f>
        <v>240000</v>
      </c>
      <c r="U168" s="5"/>
    </row>
    <row r="169" spans="1:24" s="2" customFormat="1" ht="18" customHeight="1">
      <c r="A169" s="67"/>
      <c r="B169" s="22"/>
      <c r="C169" s="22"/>
      <c r="D169" s="22"/>
      <c r="E169" s="22"/>
      <c r="F169" s="22"/>
      <c r="G169" s="22"/>
      <c r="H169" s="952"/>
      <c r="I169" s="952"/>
      <c r="J169" s="21"/>
      <c r="K169" s="889" t="s">
        <v>1696</v>
      </c>
      <c r="L169" s="895" t="s">
        <v>14</v>
      </c>
      <c r="M169" s="891">
        <f>T169/1000</f>
        <v>180</v>
      </c>
      <c r="N169" s="87"/>
      <c r="O169" s="11"/>
      <c r="P169" s="39">
        <v>15000</v>
      </c>
      <c r="Q169" s="6">
        <v>12</v>
      </c>
      <c r="R169" s="6">
        <v>1</v>
      </c>
      <c r="S169" s="6"/>
      <c r="T169" s="14">
        <f t="shared" si="17"/>
        <v>180000</v>
      </c>
      <c r="U169" s="5"/>
    </row>
    <row r="170" spans="1:24" s="2" customFormat="1" ht="18" customHeight="1">
      <c r="A170" s="67"/>
      <c r="B170" s="22"/>
      <c r="C170" s="22"/>
      <c r="D170" s="22"/>
      <c r="E170" s="22"/>
      <c r="F170" s="22"/>
      <c r="G170" s="22"/>
      <c r="H170" s="952"/>
      <c r="I170" s="952"/>
      <c r="J170" s="21"/>
      <c r="K170" s="889" t="s">
        <v>1697</v>
      </c>
      <c r="L170" s="895" t="s">
        <v>14</v>
      </c>
      <c r="M170" s="544">
        <f t="shared" ref="M170:M171" si="18">T170/1000</f>
        <v>600</v>
      </c>
      <c r="N170" s="87"/>
      <c r="O170" s="11"/>
      <c r="P170" s="39">
        <v>15000</v>
      </c>
      <c r="Q170" s="6">
        <v>40</v>
      </c>
      <c r="R170" s="6">
        <v>1</v>
      </c>
      <c r="S170" s="6"/>
      <c r="T170" s="14">
        <f t="shared" si="17"/>
        <v>600000</v>
      </c>
      <c r="U170" s="5"/>
    </row>
    <row r="171" spans="1:24" s="2" customFormat="1" ht="18" customHeight="1">
      <c r="A171" s="67"/>
      <c r="B171" s="22"/>
      <c r="C171" s="22"/>
      <c r="D171" s="22"/>
      <c r="E171" s="22"/>
      <c r="F171" s="22"/>
      <c r="G171" s="22"/>
      <c r="H171" s="952"/>
      <c r="I171" s="952"/>
      <c r="J171" s="21"/>
      <c r="K171" s="889" t="s">
        <v>1698</v>
      </c>
      <c r="L171" s="895" t="s">
        <v>14</v>
      </c>
      <c r="M171" s="544">
        <f t="shared" si="18"/>
        <v>60</v>
      </c>
      <c r="N171" s="87"/>
      <c r="O171" s="11"/>
      <c r="P171" s="39">
        <v>15000</v>
      </c>
      <c r="Q171" s="6">
        <v>4</v>
      </c>
      <c r="R171" s="6">
        <v>1</v>
      </c>
      <c r="S171" s="6"/>
      <c r="T171" s="14">
        <f t="shared" si="17"/>
        <v>60000</v>
      </c>
      <c r="U171" s="5"/>
    </row>
    <row r="172" spans="1:24" s="2" customFormat="1" ht="18" customHeight="1">
      <c r="A172" s="67"/>
      <c r="B172" s="22"/>
      <c r="C172" s="22"/>
      <c r="D172" s="22"/>
      <c r="E172" s="22"/>
      <c r="F172" s="24"/>
      <c r="G172" s="25" t="s">
        <v>49</v>
      </c>
      <c r="H172" s="953">
        <f>M172</f>
        <v>854370</v>
      </c>
      <c r="I172" s="953">
        <v>548685</v>
      </c>
      <c r="J172" s="26">
        <f>H172-I172</f>
        <v>305685</v>
      </c>
      <c r="K172" s="906" t="s">
        <v>120</v>
      </c>
      <c r="L172" s="905"/>
      <c r="M172" s="882">
        <f>M173+M176+M177+M179+M182+M184+M192+M183</f>
        <v>854370</v>
      </c>
      <c r="N172" s="87"/>
      <c r="O172" s="4"/>
      <c r="P172" s="39"/>
      <c r="Q172" s="6"/>
      <c r="R172" s="6"/>
      <c r="S172" s="6"/>
      <c r="T172" s="14"/>
      <c r="U172" s="5"/>
    </row>
    <row r="173" spans="1:24" s="2" customFormat="1" ht="18" customHeight="1">
      <c r="A173" s="67"/>
      <c r="B173" s="22"/>
      <c r="C173" s="22"/>
      <c r="D173" s="22"/>
      <c r="E173" s="22"/>
      <c r="F173" s="22"/>
      <c r="G173" s="22"/>
      <c r="H173" s="952"/>
      <c r="I173" s="952"/>
      <c r="J173" s="21"/>
      <c r="K173" s="1011" t="s">
        <v>133</v>
      </c>
      <c r="L173" s="1006"/>
      <c r="M173" s="987">
        <f t="shared" ref="M173:M183" si="19">T173/1000</f>
        <v>600000</v>
      </c>
      <c r="N173" s="4"/>
      <c r="O173" s="11"/>
      <c r="P173" s="39"/>
      <c r="Q173" s="6"/>
      <c r="R173" s="6"/>
      <c r="S173" s="6"/>
      <c r="T173" s="45">
        <f>SUM(T174:T175)</f>
        <v>600000000</v>
      </c>
      <c r="U173" s="5"/>
      <c r="V173" s="62"/>
      <c r="W173" s="62"/>
      <c r="X173" s="62"/>
    </row>
    <row r="174" spans="1:24" s="2" customFormat="1" ht="18" customHeight="1">
      <c r="A174" s="67"/>
      <c r="B174" s="22"/>
      <c r="C174" s="22"/>
      <c r="D174" s="22"/>
      <c r="E174" s="22"/>
      <c r="F174" s="22"/>
      <c r="G174" s="22"/>
      <c r="H174" s="952"/>
      <c r="I174" s="952"/>
      <c r="J174" s="21"/>
      <c r="K174" s="1011" t="s">
        <v>897</v>
      </c>
      <c r="L174" s="1006" t="s">
        <v>14</v>
      </c>
      <c r="M174" s="1004">
        <v>585000</v>
      </c>
      <c r="N174" s="4"/>
      <c r="O174" s="4"/>
      <c r="P174" s="39">
        <v>1300000</v>
      </c>
      <c r="Q174" s="6">
        <v>450</v>
      </c>
      <c r="R174" s="6"/>
      <c r="S174" s="6"/>
      <c r="T174" s="45">
        <f>P174*Q174</f>
        <v>585000000</v>
      </c>
      <c r="U174" s="5"/>
      <c r="V174" s="62"/>
      <c r="W174" s="62"/>
      <c r="X174" s="62"/>
    </row>
    <row r="175" spans="1:24" s="2" customFormat="1" ht="18" customHeight="1">
      <c r="A175" s="67"/>
      <c r="B175" s="22"/>
      <c r="C175" s="22"/>
      <c r="D175" s="22"/>
      <c r="E175" s="22"/>
      <c r="F175" s="22"/>
      <c r="G175" s="22"/>
      <c r="H175" s="952"/>
      <c r="I175" s="952"/>
      <c r="J175" s="21"/>
      <c r="K175" s="1011" t="s">
        <v>898</v>
      </c>
      <c r="L175" s="1006" t="s">
        <v>14</v>
      </c>
      <c r="M175" s="1004">
        <f t="shared" si="19"/>
        <v>15000</v>
      </c>
      <c r="N175" s="4"/>
      <c r="O175" s="4"/>
      <c r="P175" s="39">
        <v>300000</v>
      </c>
      <c r="Q175" s="6">
        <v>50</v>
      </c>
      <c r="R175" s="6"/>
      <c r="S175" s="6"/>
      <c r="T175" s="45">
        <f>P175*Q175</f>
        <v>15000000</v>
      </c>
      <c r="U175" s="5"/>
      <c r="V175" s="62"/>
      <c r="W175" s="62"/>
      <c r="X175" s="62"/>
    </row>
    <row r="176" spans="1:24" s="2" customFormat="1" ht="18" customHeight="1">
      <c r="A176" s="67"/>
      <c r="B176" s="22"/>
      <c r="C176" s="22"/>
      <c r="D176" s="22"/>
      <c r="E176" s="22"/>
      <c r="F176" s="22"/>
      <c r="G176" s="22"/>
      <c r="H176" s="952"/>
      <c r="I176" s="952"/>
      <c r="J176" s="21"/>
      <c r="K176" s="1011" t="s">
        <v>1469</v>
      </c>
      <c r="L176" s="1006" t="s">
        <v>327</v>
      </c>
      <c r="M176" s="987">
        <v>135000</v>
      </c>
      <c r="N176" s="4"/>
      <c r="O176" s="11"/>
      <c r="P176" s="39"/>
      <c r="Q176" s="6"/>
      <c r="R176" s="6"/>
      <c r="S176" s="6"/>
      <c r="T176" s="45"/>
      <c r="U176" s="5"/>
      <c r="V176" s="62"/>
      <c r="W176" s="62"/>
      <c r="X176" s="62"/>
    </row>
    <row r="177" spans="1:24" s="2" customFormat="1" ht="18" customHeight="1">
      <c r="A177" s="67"/>
      <c r="B177" s="22"/>
      <c r="C177" s="22"/>
      <c r="D177" s="22"/>
      <c r="E177" s="22"/>
      <c r="F177" s="22"/>
      <c r="G177" s="22"/>
      <c r="H177" s="952"/>
      <c r="I177" s="952"/>
      <c r="J177" s="21"/>
      <c r="K177" s="1011" t="s">
        <v>899</v>
      </c>
      <c r="L177" s="1006"/>
      <c r="M177" s="987">
        <f t="shared" si="19"/>
        <v>69000</v>
      </c>
      <c r="N177" s="4"/>
      <c r="O177" s="11"/>
      <c r="P177" s="39"/>
      <c r="Q177" s="6"/>
      <c r="R177" s="6"/>
      <c r="S177" s="6"/>
      <c r="T177" s="45">
        <f>SUM(T178)</f>
        <v>69000000</v>
      </c>
      <c r="U177" s="5"/>
      <c r="V177" s="62"/>
      <c r="W177" s="62"/>
      <c r="X177" s="62"/>
    </row>
    <row r="178" spans="1:24" s="2" customFormat="1" ht="18" customHeight="1">
      <c r="A178" s="67"/>
      <c r="B178" s="22"/>
      <c r="C178" s="22"/>
      <c r="D178" s="22"/>
      <c r="E178" s="22"/>
      <c r="F178" s="22"/>
      <c r="G178" s="22"/>
      <c r="H178" s="952"/>
      <c r="I178" s="952"/>
      <c r="J178" s="21"/>
      <c r="K178" s="1011" t="s">
        <v>900</v>
      </c>
      <c r="L178" s="1006" t="s">
        <v>14</v>
      </c>
      <c r="M178" s="1004">
        <f t="shared" si="19"/>
        <v>69000</v>
      </c>
      <c r="N178" s="4"/>
      <c r="O178" s="4"/>
      <c r="P178" s="39">
        <v>300000</v>
      </c>
      <c r="Q178" s="6">
        <v>230</v>
      </c>
      <c r="R178" s="6"/>
      <c r="S178" s="6"/>
      <c r="T178" s="45">
        <f>P178*Q178</f>
        <v>69000000</v>
      </c>
      <c r="U178" s="5"/>
      <c r="V178" s="62"/>
      <c r="W178" s="62"/>
      <c r="X178" s="62"/>
    </row>
    <row r="179" spans="1:24" s="2" customFormat="1" ht="18" customHeight="1">
      <c r="A179" s="67"/>
      <c r="B179" s="22"/>
      <c r="C179" s="22"/>
      <c r="D179" s="22"/>
      <c r="E179" s="22"/>
      <c r="F179" s="65"/>
      <c r="G179" s="22"/>
      <c r="H179" s="952"/>
      <c r="I179" s="952"/>
      <c r="J179" s="21"/>
      <c r="K179" s="1011" t="s">
        <v>88</v>
      </c>
      <c r="L179" s="1006"/>
      <c r="M179" s="987">
        <f>SUM(M180:M181)</f>
        <v>2100</v>
      </c>
      <c r="N179" s="4"/>
      <c r="O179" s="11"/>
      <c r="P179" s="39"/>
      <c r="Q179" s="6"/>
      <c r="R179" s="6"/>
      <c r="S179" s="6"/>
      <c r="T179" s="45">
        <f>SUM(T180:T181)</f>
        <v>2100000</v>
      </c>
      <c r="U179" s="5"/>
      <c r="V179" s="62"/>
      <c r="W179" s="62"/>
      <c r="X179" s="62"/>
    </row>
    <row r="180" spans="1:24" s="2" customFormat="1" ht="18" customHeight="1">
      <c r="A180" s="67"/>
      <c r="B180" s="22"/>
      <c r="C180" s="22"/>
      <c r="D180" s="22"/>
      <c r="E180" s="22"/>
      <c r="F180" s="65"/>
      <c r="G180" s="22"/>
      <c r="H180" s="952"/>
      <c r="I180" s="952"/>
      <c r="J180" s="21"/>
      <c r="K180" s="1011" t="s">
        <v>901</v>
      </c>
      <c r="L180" s="1006" t="s">
        <v>14</v>
      </c>
      <c r="M180" s="1004">
        <f t="shared" si="19"/>
        <v>1200</v>
      </c>
      <c r="N180" s="4"/>
      <c r="O180" s="4"/>
      <c r="P180" s="39">
        <v>40000</v>
      </c>
      <c r="Q180" s="6">
        <v>30</v>
      </c>
      <c r="R180" s="6"/>
      <c r="S180" s="6"/>
      <c r="T180" s="45">
        <f>P180*Q180</f>
        <v>1200000</v>
      </c>
      <c r="U180" s="5"/>
      <c r="V180" s="62"/>
      <c r="W180" s="62"/>
      <c r="X180" s="62"/>
    </row>
    <row r="181" spans="1:24" s="2" customFormat="1" ht="18" customHeight="1">
      <c r="A181" s="67"/>
      <c r="B181" s="22"/>
      <c r="C181" s="22"/>
      <c r="D181" s="22"/>
      <c r="E181" s="22"/>
      <c r="F181" s="65"/>
      <c r="G181" s="22"/>
      <c r="H181" s="952"/>
      <c r="I181" s="952"/>
      <c r="J181" s="21"/>
      <c r="K181" s="1011" t="s">
        <v>902</v>
      </c>
      <c r="L181" s="1006" t="s">
        <v>14</v>
      </c>
      <c r="M181" s="1004">
        <f t="shared" si="19"/>
        <v>900</v>
      </c>
      <c r="N181" s="4"/>
      <c r="O181" s="4"/>
      <c r="P181" s="39">
        <v>45000</v>
      </c>
      <c r="Q181" s="6">
        <v>20</v>
      </c>
      <c r="R181" s="6"/>
      <c r="S181" s="6"/>
      <c r="T181" s="45">
        <f>P181*Q181</f>
        <v>900000</v>
      </c>
      <c r="U181" s="5"/>
      <c r="V181" s="62"/>
      <c r="W181" s="62"/>
      <c r="X181" s="62"/>
    </row>
    <row r="182" spans="1:24" s="2" customFormat="1" ht="18" customHeight="1">
      <c r="A182" s="67"/>
      <c r="B182" s="22"/>
      <c r="C182" s="22"/>
      <c r="D182" s="22"/>
      <c r="E182" s="22"/>
      <c r="F182" s="65"/>
      <c r="G182" s="22"/>
      <c r="H182" s="952"/>
      <c r="I182" s="952"/>
      <c r="J182" s="21"/>
      <c r="K182" s="879" t="s">
        <v>1699</v>
      </c>
      <c r="L182" s="1006" t="s">
        <v>14</v>
      </c>
      <c r="M182" s="987">
        <f t="shared" si="19"/>
        <v>16320</v>
      </c>
      <c r="N182" s="4"/>
      <c r="O182" s="11"/>
      <c r="P182" s="39">
        <v>8000</v>
      </c>
      <c r="Q182" s="6">
        <v>17</v>
      </c>
      <c r="R182" s="6">
        <v>10</v>
      </c>
      <c r="S182" s="6">
        <v>12</v>
      </c>
      <c r="T182" s="45">
        <f>P182*Q182*R182*S182</f>
        <v>16320000</v>
      </c>
      <c r="U182" s="5"/>
      <c r="V182" s="62"/>
      <c r="W182" s="62"/>
      <c r="X182" s="62"/>
    </row>
    <row r="183" spans="1:24" s="2" customFormat="1" ht="18" customHeight="1">
      <c r="A183" s="67"/>
      <c r="B183" s="22"/>
      <c r="C183" s="22"/>
      <c r="D183" s="22"/>
      <c r="E183" s="22"/>
      <c r="F183" s="24"/>
      <c r="G183" s="22"/>
      <c r="H183" s="952"/>
      <c r="I183" s="952"/>
      <c r="J183" s="21"/>
      <c r="K183" s="1084" t="s">
        <v>1700</v>
      </c>
      <c r="L183" s="890" t="s">
        <v>327</v>
      </c>
      <c r="M183" s="987">
        <f t="shared" si="19"/>
        <v>500</v>
      </c>
      <c r="N183" s="87"/>
      <c r="O183" s="11"/>
      <c r="P183" s="39">
        <v>500000</v>
      </c>
      <c r="Q183" s="6">
        <v>1</v>
      </c>
      <c r="R183" s="6">
        <v>1</v>
      </c>
      <c r="S183" s="6">
        <v>1</v>
      </c>
      <c r="T183" s="14">
        <f>P183*Q183*R183*S183</f>
        <v>500000</v>
      </c>
      <c r="U183" s="5"/>
    </row>
    <row r="184" spans="1:24" s="2" customFormat="1" ht="18" customHeight="1">
      <c r="A184" s="67"/>
      <c r="B184" s="22"/>
      <c r="C184" s="22"/>
      <c r="D184" s="22"/>
      <c r="E184" s="22"/>
      <c r="F184" s="65"/>
      <c r="G184" s="22"/>
      <c r="H184" s="952"/>
      <c r="I184" s="952"/>
      <c r="J184" s="21"/>
      <c r="K184" s="914" t="s">
        <v>853</v>
      </c>
      <c r="L184" s="915"/>
      <c r="M184" s="916">
        <f>SUM(M185:M191)</f>
        <v>12145</v>
      </c>
      <c r="N184" s="87"/>
      <c r="O184" s="11"/>
      <c r="P184" s="39"/>
      <c r="Q184" s="6"/>
      <c r="R184" s="6"/>
      <c r="S184" s="6"/>
      <c r="T184" s="14"/>
      <c r="U184" s="5"/>
    </row>
    <row r="185" spans="1:24" s="2" customFormat="1" ht="18" customHeight="1">
      <c r="A185" s="67"/>
      <c r="B185" s="22"/>
      <c r="C185" s="22"/>
      <c r="D185" s="22"/>
      <c r="E185" s="22"/>
      <c r="F185" s="65"/>
      <c r="G185" s="22"/>
      <c r="H185" s="952"/>
      <c r="I185" s="952"/>
      <c r="J185" s="21"/>
      <c r="K185" s="907" t="s">
        <v>854</v>
      </c>
      <c r="L185" s="890" t="s">
        <v>14</v>
      </c>
      <c r="M185" s="917">
        <v>1485</v>
      </c>
      <c r="N185" s="87"/>
      <c r="O185" s="4"/>
      <c r="P185" s="39">
        <v>45000</v>
      </c>
      <c r="Q185" s="6">
        <v>33</v>
      </c>
      <c r="R185" s="6">
        <v>1</v>
      </c>
      <c r="S185" s="6">
        <v>1</v>
      </c>
      <c r="T185" s="14">
        <f t="shared" ref="T185:T191" si="20">P185*Q185*R185*S185</f>
        <v>1485000</v>
      </c>
      <c r="U185" s="5"/>
    </row>
    <row r="186" spans="1:24" s="2" customFormat="1" ht="18" customHeight="1">
      <c r="A186" s="67"/>
      <c r="B186" s="22"/>
      <c r="C186" s="22"/>
      <c r="D186" s="22"/>
      <c r="E186" s="22"/>
      <c r="F186" s="65"/>
      <c r="G186" s="22"/>
      <c r="H186" s="952"/>
      <c r="I186" s="952"/>
      <c r="J186" s="21"/>
      <c r="K186" s="907" t="s">
        <v>99</v>
      </c>
      <c r="L186" s="890" t="s">
        <v>14</v>
      </c>
      <c r="M186" s="917">
        <v>700</v>
      </c>
      <c r="N186" s="87"/>
      <c r="O186" s="4"/>
      <c r="P186" s="39">
        <v>140000</v>
      </c>
      <c r="Q186" s="6">
        <v>5</v>
      </c>
      <c r="R186" s="6">
        <v>1</v>
      </c>
      <c r="S186" s="6">
        <v>1</v>
      </c>
      <c r="T186" s="14">
        <f t="shared" si="20"/>
        <v>700000</v>
      </c>
      <c r="U186" s="5"/>
    </row>
    <row r="187" spans="1:24" s="2" customFormat="1" ht="18" customHeight="1">
      <c r="A187" s="67"/>
      <c r="B187" s="22"/>
      <c r="C187" s="22"/>
      <c r="D187" s="22"/>
      <c r="E187" s="22"/>
      <c r="F187" s="65"/>
      <c r="G187" s="22"/>
      <c r="H187" s="952"/>
      <c r="I187" s="952"/>
      <c r="J187" s="21"/>
      <c r="K187" s="907" t="s">
        <v>855</v>
      </c>
      <c r="L187" s="890" t="s">
        <v>14</v>
      </c>
      <c r="M187" s="917">
        <v>90</v>
      </c>
      <c r="N187" s="87"/>
      <c r="O187" s="4"/>
      <c r="P187" s="39">
        <v>45000</v>
      </c>
      <c r="Q187" s="6">
        <v>2</v>
      </c>
      <c r="R187" s="6">
        <v>1</v>
      </c>
      <c r="S187" s="6">
        <v>1</v>
      </c>
      <c r="T187" s="14">
        <f t="shared" si="20"/>
        <v>90000</v>
      </c>
      <c r="U187" s="5"/>
    </row>
    <row r="188" spans="1:24" s="2" customFormat="1" ht="18" customHeight="1">
      <c r="A188" s="67"/>
      <c r="B188" s="22"/>
      <c r="C188" s="22"/>
      <c r="D188" s="22"/>
      <c r="E188" s="22"/>
      <c r="F188" s="65"/>
      <c r="G188" s="22"/>
      <c r="H188" s="952"/>
      <c r="I188" s="952"/>
      <c r="J188" s="21"/>
      <c r="K188" s="907" t="s">
        <v>100</v>
      </c>
      <c r="L188" s="890" t="s">
        <v>14</v>
      </c>
      <c r="M188" s="917">
        <v>270</v>
      </c>
      <c r="N188" s="87"/>
      <c r="O188" s="4"/>
      <c r="P188" s="39">
        <v>90000</v>
      </c>
      <c r="Q188" s="6">
        <v>3</v>
      </c>
      <c r="R188" s="6">
        <v>1</v>
      </c>
      <c r="S188" s="6">
        <v>1</v>
      </c>
      <c r="T188" s="14">
        <f t="shared" si="20"/>
        <v>270000</v>
      </c>
      <c r="U188" s="5"/>
    </row>
    <row r="189" spans="1:24" s="2" customFormat="1" ht="18" customHeight="1">
      <c r="A189" s="67"/>
      <c r="B189" s="22"/>
      <c r="C189" s="22"/>
      <c r="D189" s="22"/>
      <c r="E189" s="22"/>
      <c r="F189" s="65"/>
      <c r="G189" s="22"/>
      <c r="H189" s="952"/>
      <c r="I189" s="952"/>
      <c r="J189" s="21"/>
      <c r="K189" s="907" t="s">
        <v>856</v>
      </c>
      <c r="L189" s="890" t="s">
        <v>14</v>
      </c>
      <c r="M189" s="917">
        <v>1500</v>
      </c>
      <c r="N189" s="87"/>
      <c r="O189" s="4"/>
      <c r="P189" s="39">
        <v>150000</v>
      </c>
      <c r="Q189" s="6">
        <v>10</v>
      </c>
      <c r="R189" s="6">
        <v>1</v>
      </c>
      <c r="S189" s="6">
        <v>1</v>
      </c>
      <c r="T189" s="14">
        <f t="shared" si="20"/>
        <v>1500000</v>
      </c>
      <c r="U189" s="5"/>
    </row>
    <row r="190" spans="1:24" s="2" customFormat="1" ht="18" customHeight="1">
      <c r="A190" s="67"/>
      <c r="B190" s="22"/>
      <c r="C190" s="22"/>
      <c r="D190" s="22"/>
      <c r="E190" s="22"/>
      <c r="F190" s="65"/>
      <c r="G190" s="22"/>
      <c r="H190" s="952"/>
      <c r="I190" s="952"/>
      <c r="J190" s="21"/>
      <c r="K190" s="907" t="s">
        <v>857</v>
      </c>
      <c r="L190" s="890" t="s">
        <v>14</v>
      </c>
      <c r="M190" s="917">
        <v>90</v>
      </c>
      <c r="N190" s="87"/>
      <c r="O190" s="4"/>
      <c r="P190" s="39">
        <v>45000</v>
      </c>
      <c r="Q190" s="6">
        <v>2</v>
      </c>
      <c r="R190" s="6">
        <v>1</v>
      </c>
      <c r="S190" s="6">
        <v>1</v>
      </c>
      <c r="T190" s="14">
        <f t="shared" si="20"/>
        <v>90000</v>
      </c>
      <c r="U190" s="5"/>
    </row>
    <row r="191" spans="1:24" s="2" customFormat="1" ht="18" customHeight="1">
      <c r="A191" s="67"/>
      <c r="B191" s="22"/>
      <c r="C191" s="22"/>
      <c r="D191" s="22"/>
      <c r="E191" s="22"/>
      <c r="F191" s="65"/>
      <c r="G191" s="22"/>
      <c r="H191" s="952"/>
      <c r="I191" s="952"/>
      <c r="J191" s="21"/>
      <c r="K191" s="907" t="s">
        <v>858</v>
      </c>
      <c r="L191" s="890" t="s">
        <v>14</v>
      </c>
      <c r="M191" s="917">
        <v>8010</v>
      </c>
      <c r="N191" s="87"/>
      <c r="O191" s="4"/>
      <c r="P191" s="39">
        <v>178000</v>
      </c>
      <c r="Q191" s="6">
        <v>45</v>
      </c>
      <c r="R191" s="6">
        <v>1</v>
      </c>
      <c r="S191" s="6">
        <v>1</v>
      </c>
      <c r="T191" s="14">
        <f t="shared" si="20"/>
        <v>8010000</v>
      </c>
      <c r="U191" s="5"/>
    </row>
    <row r="192" spans="1:24" s="2" customFormat="1" ht="18" customHeight="1">
      <c r="A192" s="67"/>
      <c r="B192" s="22"/>
      <c r="C192" s="22"/>
      <c r="D192" s="22"/>
      <c r="E192" s="22"/>
      <c r="F192" s="65"/>
      <c r="G192" s="22"/>
      <c r="H192" s="952"/>
      <c r="I192" s="952"/>
      <c r="J192" s="21"/>
      <c r="K192" s="907" t="s">
        <v>859</v>
      </c>
      <c r="M192" s="896">
        <f>M194+M193+M195</f>
        <v>19305</v>
      </c>
      <c r="N192" s="87"/>
      <c r="O192" s="11"/>
      <c r="P192" s="39"/>
      <c r="Q192" s="6"/>
      <c r="R192" s="6"/>
      <c r="S192" s="6"/>
      <c r="T192" s="14">
        <f>SUM(T193:T195)</f>
        <v>19305000</v>
      </c>
      <c r="U192" s="5"/>
    </row>
    <row r="193" spans="1:24" s="2" customFormat="1" ht="18" customHeight="1">
      <c r="A193" s="67"/>
      <c r="B193" s="22"/>
      <c r="C193" s="22"/>
      <c r="D193" s="22"/>
      <c r="E193" s="22"/>
      <c r="F193" s="65"/>
      <c r="G193" s="22"/>
      <c r="H193" s="952"/>
      <c r="I193" s="952"/>
      <c r="J193" s="21"/>
      <c r="K193" s="907" t="s">
        <v>1701</v>
      </c>
      <c r="L193" s="890" t="s">
        <v>327</v>
      </c>
      <c r="M193" s="917">
        <v>5500</v>
      </c>
      <c r="N193" s="87"/>
      <c r="O193" s="4"/>
      <c r="P193" s="39">
        <v>100000</v>
      </c>
      <c r="Q193" s="6">
        <v>55</v>
      </c>
      <c r="R193" s="6">
        <v>1</v>
      </c>
      <c r="S193" s="6">
        <v>1</v>
      </c>
      <c r="T193" s="14">
        <f t="shared" ref="T193:T195" si="21">P193*Q193*R193*S193</f>
        <v>5500000</v>
      </c>
      <c r="U193" s="5"/>
    </row>
    <row r="194" spans="1:24" s="2" customFormat="1" ht="18" customHeight="1">
      <c r="A194" s="67"/>
      <c r="B194" s="22"/>
      <c r="C194" s="22"/>
      <c r="D194" s="22"/>
      <c r="E194" s="22"/>
      <c r="F194" s="65"/>
      <c r="G194" s="22"/>
      <c r="H194" s="952"/>
      <c r="I194" s="952"/>
      <c r="J194" s="21"/>
      <c r="K194" s="907" t="s">
        <v>1702</v>
      </c>
      <c r="L194" s="890" t="s">
        <v>14</v>
      </c>
      <c r="M194" s="917">
        <f>35*273</f>
        <v>9555</v>
      </c>
      <c r="N194" s="87"/>
      <c r="O194" s="4"/>
      <c r="P194" s="39">
        <v>35000</v>
      </c>
      <c r="Q194" s="6">
        <v>273</v>
      </c>
      <c r="R194" s="6">
        <v>1</v>
      </c>
      <c r="S194" s="6">
        <v>1</v>
      </c>
      <c r="T194" s="14">
        <f t="shared" si="21"/>
        <v>9555000</v>
      </c>
      <c r="U194" s="5"/>
    </row>
    <row r="195" spans="1:24" s="2" customFormat="1" ht="18" customHeight="1">
      <c r="A195" s="67"/>
      <c r="B195" s="22"/>
      <c r="C195" s="22"/>
      <c r="D195" s="22"/>
      <c r="E195" s="22"/>
      <c r="F195" s="65"/>
      <c r="G195" s="22"/>
      <c r="H195" s="952"/>
      <c r="I195" s="952"/>
      <c r="J195" s="21"/>
      <c r="K195" s="907" t="s">
        <v>860</v>
      </c>
      <c r="L195" s="890" t="s">
        <v>14</v>
      </c>
      <c r="M195" s="917">
        <v>4250</v>
      </c>
      <c r="N195" s="87"/>
      <c r="O195" s="1071"/>
      <c r="P195" s="39">
        <v>25000</v>
      </c>
      <c r="Q195" s="6">
        <v>170</v>
      </c>
      <c r="R195" s="6">
        <v>1</v>
      </c>
      <c r="S195" s="6">
        <v>1</v>
      </c>
      <c r="T195" s="14">
        <f t="shared" si="21"/>
        <v>4250000</v>
      </c>
      <c r="U195" s="5"/>
    </row>
    <row r="196" spans="1:24" s="2" customFormat="1" ht="18" customHeight="1">
      <c r="A196" s="67"/>
      <c r="B196" s="22"/>
      <c r="C196" s="22"/>
      <c r="D196" s="22"/>
      <c r="E196" s="22"/>
      <c r="F196" s="24"/>
      <c r="G196" s="25" t="s">
        <v>57</v>
      </c>
      <c r="H196" s="953">
        <f>M196</f>
        <v>61750</v>
      </c>
      <c r="I196" s="953">
        <v>38830</v>
      </c>
      <c r="J196" s="26">
        <f>H196-I196</f>
        <v>22920</v>
      </c>
      <c r="K196" s="906" t="s">
        <v>37</v>
      </c>
      <c r="L196" s="909"/>
      <c r="M196" s="882">
        <f>SUM(M197:M205)</f>
        <v>61750</v>
      </c>
      <c r="N196" s="87"/>
      <c r="O196" s="4"/>
      <c r="P196" s="39"/>
      <c r="Q196" s="6"/>
      <c r="R196" s="6"/>
      <c r="S196" s="6"/>
      <c r="T196" s="14">
        <f>SUM(T197:T205)</f>
        <v>61750000</v>
      </c>
      <c r="U196" s="5"/>
    </row>
    <row r="197" spans="1:24" s="2" customFormat="1" ht="18" customHeight="1">
      <c r="A197" s="67"/>
      <c r="B197" s="22"/>
      <c r="C197" s="22"/>
      <c r="D197" s="22"/>
      <c r="E197" s="22"/>
      <c r="F197" s="24"/>
      <c r="G197" s="27"/>
      <c r="H197" s="952"/>
      <c r="I197" s="952"/>
      <c r="J197" s="21"/>
      <c r="K197" s="879" t="s">
        <v>1703</v>
      </c>
      <c r="L197" s="1006" t="s">
        <v>14</v>
      </c>
      <c r="M197" s="1004">
        <f t="shared" ref="M197:M205" si="22">T197/1000</f>
        <v>12000</v>
      </c>
      <c r="N197" s="9"/>
      <c r="O197" s="9"/>
      <c r="P197" s="39">
        <v>1000000</v>
      </c>
      <c r="Q197" s="6"/>
      <c r="R197" s="6">
        <v>1</v>
      </c>
      <c r="S197" s="6">
        <v>12</v>
      </c>
      <c r="T197" s="45">
        <f>P197*R197*S197</f>
        <v>12000000</v>
      </c>
      <c r="U197" s="5"/>
      <c r="V197" s="62"/>
      <c r="W197" s="62"/>
      <c r="X197" s="62"/>
    </row>
    <row r="198" spans="1:24" s="2" customFormat="1" ht="18" customHeight="1">
      <c r="A198" s="67"/>
      <c r="B198" s="22"/>
      <c r="C198" s="22"/>
      <c r="D198" s="22"/>
      <c r="E198" s="22"/>
      <c r="F198" s="24"/>
      <c r="G198" s="27"/>
      <c r="H198" s="952"/>
      <c r="I198" s="952"/>
      <c r="J198" s="21"/>
      <c r="K198" s="879" t="s">
        <v>903</v>
      </c>
      <c r="L198" s="1006" t="s">
        <v>14</v>
      </c>
      <c r="M198" s="1004">
        <f t="shared" si="22"/>
        <v>1800</v>
      </c>
      <c r="N198" s="9"/>
      <c r="O198" s="9"/>
      <c r="P198" s="39">
        <v>15000</v>
      </c>
      <c r="Q198" s="6"/>
      <c r="R198" s="6">
        <v>10</v>
      </c>
      <c r="S198" s="6">
        <v>12</v>
      </c>
      <c r="T198" s="45">
        <f>P198*R198*S198</f>
        <v>1800000</v>
      </c>
      <c r="U198" s="5"/>
      <c r="V198" s="62"/>
      <c r="W198" s="62"/>
      <c r="X198" s="62"/>
    </row>
    <row r="199" spans="1:24" s="2" customFormat="1" ht="18" customHeight="1">
      <c r="A199" s="67"/>
      <c r="B199" s="22"/>
      <c r="C199" s="22"/>
      <c r="D199" s="22"/>
      <c r="E199" s="22"/>
      <c r="F199" s="24"/>
      <c r="G199" s="27"/>
      <c r="H199" s="952"/>
      <c r="I199" s="952"/>
      <c r="J199" s="21"/>
      <c r="K199" s="879" t="s">
        <v>904</v>
      </c>
      <c r="L199" s="1006" t="s">
        <v>14</v>
      </c>
      <c r="M199" s="1004">
        <f t="shared" si="22"/>
        <v>12540</v>
      </c>
      <c r="N199" s="9"/>
      <c r="O199" s="9"/>
      <c r="P199" s="39">
        <v>1045000</v>
      </c>
      <c r="Q199" s="6"/>
      <c r="R199" s="6">
        <v>1</v>
      </c>
      <c r="S199" s="6">
        <v>12</v>
      </c>
      <c r="T199" s="45">
        <f>P199*R199*S199</f>
        <v>12540000</v>
      </c>
      <c r="U199" s="5"/>
      <c r="V199" s="62"/>
      <c r="W199" s="62"/>
      <c r="X199" s="62"/>
    </row>
    <row r="200" spans="1:24" s="2" customFormat="1" ht="18" customHeight="1">
      <c r="A200" s="67"/>
      <c r="B200" s="22"/>
      <c r="C200" s="22"/>
      <c r="D200" s="22"/>
      <c r="E200" s="22"/>
      <c r="F200" s="24"/>
      <c r="G200" s="27"/>
      <c r="H200" s="952"/>
      <c r="I200" s="952"/>
      <c r="J200" s="21"/>
      <c r="K200" s="879" t="s">
        <v>905</v>
      </c>
      <c r="L200" s="1006" t="s">
        <v>14</v>
      </c>
      <c r="M200" s="1004">
        <f t="shared" si="22"/>
        <v>1800</v>
      </c>
      <c r="N200" s="4"/>
      <c r="O200" s="4"/>
      <c r="P200" s="39">
        <v>20000</v>
      </c>
      <c r="Q200" s="6"/>
      <c r="R200" s="6">
        <v>90</v>
      </c>
      <c r="S200" s="6"/>
      <c r="T200" s="45">
        <f>P200*R200</f>
        <v>1800000</v>
      </c>
      <c r="U200" s="5"/>
      <c r="V200" s="62"/>
      <c r="W200" s="62"/>
      <c r="X200" s="62"/>
    </row>
    <row r="201" spans="1:24" s="2" customFormat="1" ht="18" customHeight="1">
      <c r="A201" s="67"/>
      <c r="B201" s="22"/>
      <c r="C201" s="22"/>
      <c r="D201" s="22"/>
      <c r="E201" s="22"/>
      <c r="F201" s="24"/>
      <c r="G201" s="27"/>
      <c r="H201" s="952"/>
      <c r="I201" s="952"/>
      <c r="J201" s="21"/>
      <c r="K201" s="879" t="s">
        <v>1704</v>
      </c>
      <c r="L201" s="1006" t="s">
        <v>14</v>
      </c>
      <c r="M201" s="1004">
        <f t="shared" si="22"/>
        <v>28968</v>
      </c>
      <c r="N201" s="4"/>
      <c r="O201" s="4"/>
      <c r="P201" s="39">
        <v>1207000</v>
      </c>
      <c r="Q201" s="6">
        <v>2</v>
      </c>
      <c r="R201" s="6">
        <v>1</v>
      </c>
      <c r="S201" s="6">
        <v>12</v>
      </c>
      <c r="T201" s="45">
        <f>P201*Q201*R201*S201</f>
        <v>28968000</v>
      </c>
      <c r="U201" s="5"/>
      <c r="V201" s="62"/>
      <c r="W201" s="62"/>
      <c r="X201" s="62"/>
    </row>
    <row r="202" spans="1:24" s="2" customFormat="1" ht="18" customHeight="1">
      <c r="A202" s="67"/>
      <c r="B202" s="22"/>
      <c r="C202" s="22"/>
      <c r="D202" s="22"/>
      <c r="E202" s="22"/>
      <c r="F202" s="23"/>
      <c r="G202" s="22"/>
      <c r="H202" s="952"/>
      <c r="I202" s="952"/>
      <c r="J202" s="21"/>
      <c r="K202" s="879" t="s">
        <v>906</v>
      </c>
      <c r="L202" s="1006" t="s">
        <v>14</v>
      </c>
      <c r="M202" s="1004">
        <f t="shared" si="22"/>
        <v>250</v>
      </c>
      <c r="N202" s="4"/>
      <c r="O202" s="4"/>
      <c r="P202" s="39">
        <v>250000</v>
      </c>
      <c r="Q202" s="6"/>
      <c r="R202" s="6">
        <v>1</v>
      </c>
      <c r="S202" s="6"/>
      <c r="T202" s="45">
        <f>P202*R202</f>
        <v>250000</v>
      </c>
      <c r="U202" s="5"/>
      <c r="V202" s="62"/>
      <c r="W202" s="62"/>
      <c r="X202" s="62"/>
    </row>
    <row r="203" spans="1:24" s="2" customFormat="1" ht="18" customHeight="1">
      <c r="A203" s="67"/>
      <c r="B203" s="22"/>
      <c r="C203" s="22"/>
      <c r="D203" s="22"/>
      <c r="E203" s="22"/>
      <c r="F203" s="24"/>
      <c r="G203" s="27"/>
      <c r="H203" s="952"/>
      <c r="I203" s="952"/>
      <c r="J203" s="21"/>
      <c r="K203" s="879" t="s">
        <v>907</v>
      </c>
      <c r="L203" s="1006" t="s">
        <v>14</v>
      </c>
      <c r="M203" s="1004">
        <f t="shared" si="22"/>
        <v>600</v>
      </c>
      <c r="N203" s="4"/>
      <c r="O203" s="4"/>
      <c r="P203" s="39">
        <v>50000</v>
      </c>
      <c r="Q203" s="6"/>
      <c r="R203" s="6"/>
      <c r="S203" s="6">
        <v>12</v>
      </c>
      <c r="T203" s="45">
        <f>P203*S203</f>
        <v>600000</v>
      </c>
      <c r="U203" s="5"/>
      <c r="V203" s="62"/>
      <c r="W203" s="62"/>
      <c r="X203" s="62"/>
    </row>
    <row r="204" spans="1:24" s="2" customFormat="1" ht="18" customHeight="1">
      <c r="A204" s="67"/>
      <c r="B204" s="22"/>
      <c r="C204" s="22"/>
      <c r="D204" s="22"/>
      <c r="E204" s="22"/>
      <c r="F204" s="23"/>
      <c r="G204" s="22"/>
      <c r="H204" s="952"/>
      <c r="I204" s="952"/>
      <c r="J204" s="21"/>
      <c r="K204" s="879" t="s">
        <v>908</v>
      </c>
      <c r="L204" s="1006" t="s">
        <v>14</v>
      </c>
      <c r="M204" s="1004">
        <f t="shared" si="22"/>
        <v>3600</v>
      </c>
      <c r="N204" s="4"/>
      <c r="O204" s="4"/>
      <c r="P204" s="39">
        <v>150000</v>
      </c>
      <c r="Q204" s="6">
        <v>24</v>
      </c>
      <c r="R204" s="6"/>
      <c r="S204" s="6"/>
      <c r="T204" s="45">
        <f>P204*Q204</f>
        <v>3600000</v>
      </c>
      <c r="U204" s="5"/>
      <c r="V204" s="62"/>
      <c r="W204" s="62"/>
      <c r="X204" s="62"/>
    </row>
    <row r="205" spans="1:24" s="2" customFormat="1" ht="18" customHeight="1">
      <c r="A205" s="67"/>
      <c r="B205" s="22"/>
      <c r="C205" s="22"/>
      <c r="D205" s="22"/>
      <c r="E205" s="22"/>
      <c r="F205" s="22"/>
      <c r="G205" s="22"/>
      <c r="H205" s="952"/>
      <c r="I205" s="952"/>
      <c r="J205" s="21"/>
      <c r="K205" s="1011" t="s">
        <v>909</v>
      </c>
      <c r="L205" s="1006" t="s">
        <v>14</v>
      </c>
      <c r="M205" s="1004">
        <f t="shared" si="22"/>
        <v>192</v>
      </c>
      <c r="N205" s="4"/>
      <c r="O205" s="4"/>
      <c r="P205" s="39">
        <v>8000</v>
      </c>
      <c r="Q205" s="6"/>
      <c r="R205" s="6">
        <v>2</v>
      </c>
      <c r="S205" s="6">
        <v>12</v>
      </c>
      <c r="T205" s="45">
        <f>P205*R205*S205</f>
        <v>192000</v>
      </c>
      <c r="U205" s="5"/>
      <c r="V205" s="62"/>
      <c r="W205" s="62"/>
      <c r="X205" s="62"/>
    </row>
    <row r="206" spans="1:24" s="2" customFormat="1" ht="18" customHeight="1">
      <c r="A206" s="67"/>
      <c r="B206" s="22"/>
      <c r="C206" s="22"/>
      <c r="D206" s="22"/>
      <c r="E206" s="22"/>
      <c r="F206" s="24"/>
      <c r="G206" s="56" t="s">
        <v>39</v>
      </c>
      <c r="H206" s="953">
        <f>M206</f>
        <v>5280</v>
      </c>
      <c r="I206" s="953">
        <v>6000</v>
      </c>
      <c r="J206" s="26">
        <f>H206-I206</f>
        <v>-720</v>
      </c>
      <c r="K206" s="906" t="s">
        <v>116</v>
      </c>
      <c r="L206" s="909"/>
      <c r="M206" s="882">
        <f>SUM(M207:M208)</f>
        <v>5280</v>
      </c>
      <c r="N206" s="87"/>
      <c r="O206" s="4"/>
      <c r="P206" s="39"/>
      <c r="Q206" s="6"/>
      <c r="R206" s="6"/>
      <c r="S206" s="6"/>
      <c r="T206" s="14">
        <f>SUM(T207:T208)</f>
        <v>5280000</v>
      </c>
      <c r="U206" s="5"/>
    </row>
    <row r="207" spans="1:24" s="2" customFormat="1" ht="18" customHeight="1">
      <c r="A207" s="67"/>
      <c r="B207" s="22"/>
      <c r="C207" s="22"/>
      <c r="D207" s="22"/>
      <c r="E207" s="22"/>
      <c r="F207" s="24"/>
      <c r="G207" s="27"/>
      <c r="H207" s="952"/>
      <c r="I207" s="952"/>
      <c r="J207" s="21"/>
      <c r="K207" s="879" t="s">
        <v>0</v>
      </c>
      <c r="L207" s="890" t="s">
        <v>14</v>
      </c>
      <c r="M207" s="876">
        <f>T207/1000</f>
        <v>2400</v>
      </c>
      <c r="N207" s="87"/>
      <c r="O207" s="4"/>
      <c r="P207" s="39">
        <v>100000</v>
      </c>
      <c r="Q207" s="6">
        <v>2</v>
      </c>
      <c r="R207" s="6"/>
      <c r="S207" s="6">
        <v>12</v>
      </c>
      <c r="T207" s="14">
        <f>P207*Q207*S207</f>
        <v>2400000</v>
      </c>
      <c r="U207" s="5"/>
    </row>
    <row r="208" spans="1:24" s="2" customFormat="1" ht="18" customHeight="1">
      <c r="A208" s="67"/>
      <c r="B208" s="22"/>
      <c r="C208" s="22"/>
      <c r="D208" s="22"/>
      <c r="E208" s="22"/>
      <c r="F208" s="22"/>
      <c r="G208" s="22"/>
      <c r="H208" s="952"/>
      <c r="I208" s="952"/>
      <c r="J208" s="21"/>
      <c r="K208" s="879" t="s">
        <v>927</v>
      </c>
      <c r="L208" s="890" t="s">
        <v>14</v>
      </c>
      <c r="M208" s="876">
        <f>T208/1000</f>
        <v>2880</v>
      </c>
      <c r="N208" s="87"/>
      <c r="O208" s="4"/>
      <c r="P208" s="39">
        <v>120000</v>
      </c>
      <c r="Q208" s="6">
        <v>2</v>
      </c>
      <c r="R208" s="6"/>
      <c r="S208" s="6">
        <v>12</v>
      </c>
      <c r="T208" s="14">
        <f>P208*Q208*S208</f>
        <v>2880000</v>
      </c>
      <c r="U208" s="5"/>
    </row>
    <row r="209" spans="1:16147" s="2" customFormat="1" ht="18" customHeight="1">
      <c r="A209" s="67"/>
      <c r="B209" s="22"/>
      <c r="C209" s="22"/>
      <c r="D209" s="22"/>
      <c r="E209" s="22"/>
      <c r="F209" s="2797" t="s">
        <v>114</v>
      </c>
      <c r="G209" s="2797"/>
      <c r="H209" s="951">
        <f>H210+H213</f>
        <v>43200</v>
      </c>
      <c r="I209" s="951">
        <f>I210+I213</f>
        <v>34200</v>
      </c>
      <c r="J209" s="53">
        <f>H209-I209</f>
        <v>9000</v>
      </c>
      <c r="K209" s="918"/>
      <c r="L209" s="919"/>
      <c r="M209" s="885">
        <f>M210+M213</f>
        <v>43200</v>
      </c>
      <c r="N209" s="87"/>
      <c r="O209" s="4"/>
      <c r="P209" s="39"/>
      <c r="Q209" s="6"/>
      <c r="R209" s="6"/>
      <c r="S209" s="6"/>
      <c r="T209" s="14"/>
      <c r="U209" s="5"/>
    </row>
    <row r="210" spans="1:16147" s="2" customFormat="1" ht="18" customHeight="1">
      <c r="A210" s="67"/>
      <c r="B210" s="22"/>
      <c r="C210" s="22"/>
      <c r="D210" s="22"/>
      <c r="E210" s="22"/>
      <c r="F210" s="23"/>
      <c r="G210" s="22" t="s">
        <v>103</v>
      </c>
      <c r="H210" s="952">
        <f>M210</f>
        <v>28200</v>
      </c>
      <c r="I210" s="952">
        <v>34200</v>
      </c>
      <c r="J210" s="21">
        <f>H210-I210</f>
        <v>-6000</v>
      </c>
      <c r="K210" s="920" t="s">
        <v>659</v>
      </c>
      <c r="L210" s="921"/>
      <c r="M210" s="544">
        <f>SUM(M211:M212)</f>
        <v>28200</v>
      </c>
      <c r="N210" s="87"/>
      <c r="O210" s="4"/>
      <c r="P210" s="39"/>
      <c r="Q210" s="6"/>
      <c r="R210" s="6"/>
      <c r="S210" s="6"/>
      <c r="T210" s="14">
        <f>SUM(T211:T212)</f>
        <v>28200000</v>
      </c>
      <c r="U210" s="5"/>
    </row>
    <row r="211" spans="1:16147" s="2" customFormat="1" ht="18" customHeight="1">
      <c r="A211" s="67"/>
      <c r="B211" s="22"/>
      <c r="C211" s="22"/>
      <c r="D211" s="22"/>
      <c r="E211" s="22"/>
      <c r="F211" s="22"/>
      <c r="G211" s="22"/>
      <c r="H211" s="952"/>
      <c r="I211" s="952"/>
      <c r="J211" s="21"/>
      <c r="K211" s="879" t="s">
        <v>928</v>
      </c>
      <c r="L211" s="890" t="s">
        <v>14</v>
      </c>
      <c r="M211" s="876">
        <f>T211/1000</f>
        <v>21600</v>
      </c>
      <c r="N211" s="87"/>
      <c r="O211" s="4"/>
      <c r="P211" s="39">
        <v>20000</v>
      </c>
      <c r="Q211" s="6">
        <v>10</v>
      </c>
      <c r="R211" s="6">
        <v>9</v>
      </c>
      <c r="S211" s="6">
        <v>12</v>
      </c>
      <c r="T211" s="14">
        <f>P211*Q211*R211*S211</f>
        <v>21600000</v>
      </c>
      <c r="U211" s="5"/>
    </row>
    <row r="212" spans="1:16147" s="2" customFormat="1" ht="18" customHeight="1">
      <c r="A212" s="67"/>
      <c r="B212" s="22"/>
      <c r="C212" s="22"/>
      <c r="D212" s="22"/>
      <c r="E212" s="22"/>
      <c r="F212" s="22"/>
      <c r="G212" s="22"/>
      <c r="H212" s="952"/>
      <c r="I212" s="952"/>
      <c r="J212" s="21"/>
      <c r="K212" s="879" t="s">
        <v>1705</v>
      </c>
      <c r="L212" s="890" t="s">
        <v>14</v>
      </c>
      <c r="M212" s="876">
        <f>T212/1000</f>
        <v>6600</v>
      </c>
      <c r="N212" s="87"/>
      <c r="O212" s="4"/>
      <c r="P212" s="39">
        <v>110000</v>
      </c>
      <c r="Q212" s="6">
        <v>10</v>
      </c>
      <c r="R212" s="6">
        <v>2</v>
      </c>
      <c r="S212" s="6">
        <v>3</v>
      </c>
      <c r="T212" s="14">
        <f>P212*Q212*R212*S212</f>
        <v>6600000</v>
      </c>
      <c r="U212" s="5"/>
    </row>
    <row r="213" spans="1:16147" s="2" customFormat="1" ht="18" customHeight="1">
      <c r="A213" s="67"/>
      <c r="B213" s="22"/>
      <c r="C213" s="22"/>
      <c r="D213" s="22"/>
      <c r="E213" s="22"/>
      <c r="F213" s="22"/>
      <c r="G213" s="55" t="s">
        <v>53</v>
      </c>
      <c r="H213" s="951">
        <f>M213</f>
        <v>15000</v>
      </c>
      <c r="I213" s="951">
        <v>0</v>
      </c>
      <c r="J213" s="53">
        <f>H213-I213</f>
        <v>15000</v>
      </c>
      <c r="K213" s="922"/>
      <c r="L213" s="884"/>
      <c r="M213" s="888">
        <f>M214</f>
        <v>15000</v>
      </c>
      <c r="N213" s="87"/>
      <c r="O213" s="4"/>
      <c r="P213" s="39"/>
      <c r="Q213" s="6"/>
      <c r="R213" s="6"/>
      <c r="S213" s="6"/>
      <c r="T213" s="14"/>
      <c r="U213" s="5"/>
    </row>
    <row r="214" spans="1:16147" s="2" customFormat="1" ht="18" customHeight="1">
      <c r="A214" s="1094"/>
      <c r="B214" s="1095"/>
      <c r="C214" s="1095"/>
      <c r="D214" s="1095"/>
      <c r="E214" s="1095"/>
      <c r="F214" s="1095"/>
      <c r="G214" s="1104"/>
      <c r="H214" s="950"/>
      <c r="I214" s="950"/>
      <c r="J214" s="60"/>
      <c r="K214" s="1127" t="s">
        <v>1706</v>
      </c>
      <c r="L214" s="1105" t="s">
        <v>14</v>
      </c>
      <c r="M214" s="1106">
        <v>15000</v>
      </c>
      <c r="N214" s="4"/>
      <c r="O214" s="4"/>
      <c r="P214" s="39">
        <v>3000000</v>
      </c>
      <c r="Q214" s="1099">
        <v>9</v>
      </c>
      <c r="R214" s="1099">
        <v>1</v>
      </c>
      <c r="S214" s="1099">
        <v>1</v>
      </c>
      <c r="T214" s="45">
        <f>P214*Q214*R214</f>
        <v>27000000</v>
      </c>
      <c r="U214" s="1100"/>
      <c r="V214" s="1101"/>
      <c r="W214" s="1101"/>
      <c r="X214" s="1101"/>
      <c r="Y214" s="1102"/>
      <c r="Z214" s="1102"/>
      <c r="AA214" s="1102"/>
      <c r="AB214" s="1102"/>
      <c r="AC214" s="1102"/>
      <c r="AD214" s="1102"/>
      <c r="AE214" s="1102"/>
      <c r="AF214" s="1102"/>
      <c r="AG214" s="1102"/>
      <c r="AH214" s="1102"/>
      <c r="AI214" s="1102"/>
      <c r="AJ214" s="1102"/>
      <c r="AK214" s="1102"/>
      <c r="AL214" s="1102"/>
      <c r="AM214" s="1102"/>
      <c r="AN214" s="1102"/>
      <c r="AO214" s="1102"/>
      <c r="AP214" s="1102"/>
      <c r="AQ214" s="1102"/>
      <c r="AR214" s="1102"/>
      <c r="AS214" s="1102"/>
      <c r="AT214" s="1102"/>
      <c r="AU214" s="1102"/>
      <c r="AV214" s="1102"/>
      <c r="AW214" s="1102"/>
      <c r="AX214" s="1102"/>
      <c r="AY214" s="1102"/>
      <c r="AZ214" s="1102"/>
      <c r="BA214" s="1102"/>
      <c r="BB214" s="1102"/>
      <c r="BC214" s="1102"/>
      <c r="BD214" s="1102"/>
      <c r="BE214" s="1102"/>
      <c r="BF214" s="1102"/>
      <c r="BG214" s="1102"/>
      <c r="BH214" s="1102"/>
      <c r="BI214" s="1102"/>
      <c r="BJ214" s="1102"/>
      <c r="BK214" s="1102"/>
      <c r="BL214" s="1102"/>
      <c r="BM214" s="1102"/>
      <c r="BN214" s="1102"/>
      <c r="BO214" s="1102"/>
      <c r="BP214" s="1102"/>
      <c r="BQ214" s="1102"/>
      <c r="BR214" s="1102"/>
      <c r="BS214" s="1102"/>
      <c r="BT214" s="1102"/>
      <c r="BU214" s="1102"/>
      <c r="BV214" s="1102"/>
      <c r="BW214" s="1102"/>
      <c r="BX214" s="1102"/>
      <c r="BY214" s="1102"/>
      <c r="BZ214" s="1102"/>
      <c r="CA214" s="1102"/>
      <c r="CB214" s="1102"/>
      <c r="CC214" s="1102"/>
      <c r="CD214" s="1102"/>
      <c r="CE214" s="1102"/>
      <c r="CF214" s="1102"/>
      <c r="CG214" s="1102"/>
      <c r="CH214" s="1102"/>
      <c r="CI214" s="1102"/>
      <c r="CJ214" s="1102"/>
      <c r="CK214" s="1102"/>
      <c r="CL214" s="1102"/>
      <c r="CM214" s="1102"/>
      <c r="CN214" s="1102"/>
      <c r="CO214" s="1102"/>
      <c r="CP214" s="1102"/>
      <c r="CQ214" s="1102"/>
      <c r="CR214" s="1102"/>
      <c r="CS214" s="1102"/>
      <c r="CT214" s="1102"/>
      <c r="CU214" s="1102"/>
      <c r="CV214" s="1102"/>
      <c r="CW214" s="1102"/>
      <c r="CX214" s="1102"/>
      <c r="CY214" s="1102"/>
      <c r="CZ214" s="1102"/>
      <c r="DA214" s="1102"/>
      <c r="DB214" s="1102"/>
      <c r="DC214" s="1102"/>
      <c r="DD214" s="1102"/>
      <c r="DE214" s="1102"/>
      <c r="DF214" s="1102"/>
      <c r="DG214" s="1102"/>
      <c r="DH214" s="1102"/>
      <c r="DI214" s="1102"/>
      <c r="DJ214" s="1102"/>
      <c r="DK214" s="1102"/>
      <c r="DL214" s="1102"/>
      <c r="DM214" s="1102"/>
      <c r="DN214" s="1102"/>
      <c r="DO214" s="1102"/>
      <c r="DP214" s="1102"/>
      <c r="DQ214" s="1102"/>
      <c r="DR214" s="1102"/>
      <c r="DS214" s="1102"/>
      <c r="DT214" s="1102"/>
      <c r="DU214" s="1102"/>
      <c r="DV214" s="1102"/>
      <c r="DW214" s="1102"/>
      <c r="DX214" s="1102"/>
      <c r="DY214" s="1102"/>
      <c r="DZ214" s="1102"/>
      <c r="EA214" s="1102"/>
      <c r="EB214" s="1102"/>
      <c r="EC214" s="1102"/>
      <c r="ED214" s="1102"/>
      <c r="EE214" s="1102"/>
      <c r="EF214" s="1102"/>
      <c r="EG214" s="1102"/>
      <c r="EH214" s="1102"/>
      <c r="EI214" s="1102"/>
      <c r="EJ214" s="1102"/>
      <c r="EK214" s="1102"/>
      <c r="EL214" s="1102"/>
      <c r="EM214" s="1102"/>
      <c r="EN214" s="1102"/>
      <c r="EO214" s="1102"/>
      <c r="EP214" s="1102"/>
      <c r="EQ214" s="1102"/>
      <c r="ER214" s="1102"/>
      <c r="ES214" s="1102"/>
      <c r="ET214" s="1102"/>
      <c r="EU214" s="1102"/>
      <c r="EV214" s="1102"/>
      <c r="EW214" s="1102"/>
      <c r="EX214" s="1102"/>
      <c r="EY214" s="1102"/>
      <c r="EZ214" s="1102"/>
      <c r="FA214" s="1102"/>
      <c r="FB214" s="1102"/>
      <c r="FC214" s="1102"/>
      <c r="FD214" s="1102"/>
      <c r="FE214" s="1102"/>
      <c r="FF214" s="1102"/>
      <c r="FG214" s="1102"/>
      <c r="FH214" s="1102"/>
      <c r="FI214" s="1102"/>
      <c r="FJ214" s="1102"/>
      <c r="FK214" s="1102"/>
      <c r="FL214" s="1102"/>
      <c r="FM214" s="1102"/>
      <c r="FN214" s="1102"/>
      <c r="FO214" s="1102"/>
      <c r="FP214" s="1102"/>
      <c r="FQ214" s="1102"/>
      <c r="FR214" s="1102"/>
      <c r="FS214" s="1102"/>
      <c r="FT214" s="1102"/>
      <c r="FU214" s="1102"/>
      <c r="FV214" s="1102"/>
      <c r="FW214" s="1102"/>
      <c r="FX214" s="1102"/>
      <c r="FY214" s="1102"/>
      <c r="FZ214" s="1102"/>
      <c r="GA214" s="1102"/>
      <c r="GB214" s="1102"/>
      <c r="GC214" s="1102"/>
      <c r="GD214" s="1102"/>
      <c r="GE214" s="1102"/>
      <c r="GF214" s="1102"/>
      <c r="GG214" s="1102"/>
      <c r="GH214" s="1102"/>
      <c r="GI214" s="1102"/>
      <c r="GJ214" s="1102"/>
      <c r="GK214" s="1102"/>
      <c r="GL214" s="1102"/>
      <c r="GM214" s="1102"/>
      <c r="GN214" s="1102"/>
      <c r="GO214" s="1102"/>
      <c r="GP214" s="1102"/>
      <c r="GQ214" s="1102"/>
      <c r="GR214" s="1102"/>
      <c r="GS214" s="1102"/>
      <c r="GT214" s="1102"/>
      <c r="GU214" s="1102"/>
      <c r="GV214" s="1102"/>
      <c r="GW214" s="1102"/>
      <c r="GX214" s="1102"/>
      <c r="GY214" s="1102"/>
      <c r="GZ214" s="1102"/>
      <c r="HA214" s="1102"/>
      <c r="HB214" s="1102"/>
      <c r="HC214" s="1102"/>
      <c r="HD214" s="1102"/>
      <c r="HE214" s="1102"/>
      <c r="HF214" s="1102"/>
      <c r="HG214" s="1102"/>
      <c r="HH214" s="1102"/>
      <c r="HI214" s="1102"/>
      <c r="HJ214" s="1102"/>
      <c r="HK214" s="1102"/>
      <c r="HL214" s="1102"/>
      <c r="HM214" s="1102"/>
      <c r="HN214" s="1102"/>
      <c r="HO214" s="1102"/>
      <c r="HP214" s="1102"/>
      <c r="HQ214" s="1102"/>
      <c r="HR214" s="1102"/>
      <c r="HS214" s="1102"/>
      <c r="HT214" s="1102"/>
      <c r="HU214" s="1102"/>
      <c r="HV214" s="1102"/>
      <c r="HW214" s="1102"/>
      <c r="HX214" s="1102"/>
      <c r="HY214" s="1102"/>
      <c r="HZ214" s="1102"/>
      <c r="IA214" s="1102"/>
      <c r="IB214" s="1102"/>
      <c r="IC214" s="1102"/>
      <c r="ID214" s="1102"/>
      <c r="IE214" s="1102"/>
      <c r="IF214" s="1102"/>
      <c r="IG214" s="1102"/>
      <c r="IH214" s="1102"/>
      <c r="II214" s="1102"/>
      <c r="IJ214" s="1102"/>
      <c r="IK214" s="1102"/>
      <c r="IL214" s="1102"/>
      <c r="IM214" s="1102"/>
      <c r="IN214" s="1102"/>
      <c r="IO214" s="1102"/>
      <c r="IP214" s="1102"/>
      <c r="IQ214" s="1102"/>
      <c r="IR214" s="1102"/>
      <c r="IS214" s="1102"/>
      <c r="IT214" s="1102"/>
      <c r="IU214" s="1102"/>
      <c r="IV214" s="1102"/>
      <c r="IW214" s="1102"/>
      <c r="IX214" s="1102"/>
      <c r="IY214" s="1102"/>
      <c r="IZ214" s="1102"/>
      <c r="JA214" s="1102"/>
      <c r="JB214" s="1102"/>
      <c r="JC214" s="1102"/>
      <c r="JD214" s="1102"/>
      <c r="JE214" s="1102"/>
      <c r="JF214" s="1102"/>
      <c r="JG214" s="1102"/>
      <c r="JH214" s="1102"/>
      <c r="JI214" s="1102"/>
      <c r="JJ214" s="1102"/>
      <c r="JK214" s="1102"/>
      <c r="JL214" s="1102"/>
      <c r="JM214" s="1102"/>
      <c r="JN214" s="1102"/>
      <c r="JO214" s="1102"/>
      <c r="JP214" s="1102"/>
      <c r="JQ214" s="1102"/>
      <c r="JR214" s="1102"/>
      <c r="JS214" s="1102"/>
      <c r="JT214" s="1102"/>
      <c r="JU214" s="1102"/>
      <c r="JV214" s="1102"/>
      <c r="JW214" s="1102"/>
      <c r="JX214" s="1102"/>
      <c r="JY214" s="1102"/>
      <c r="JZ214" s="1102"/>
      <c r="KA214" s="1102"/>
      <c r="KB214" s="1102"/>
      <c r="KC214" s="1102"/>
      <c r="KD214" s="1102"/>
      <c r="KE214" s="1102"/>
      <c r="KF214" s="1102"/>
      <c r="KG214" s="1102"/>
      <c r="KH214" s="1102"/>
      <c r="KI214" s="1102"/>
      <c r="KJ214" s="1102"/>
      <c r="KK214" s="1102"/>
      <c r="KL214" s="1102"/>
      <c r="KM214" s="1102"/>
      <c r="KN214" s="1102"/>
      <c r="KO214" s="1102"/>
      <c r="KP214" s="1102"/>
      <c r="KQ214" s="1102"/>
      <c r="KR214" s="1102"/>
      <c r="KS214" s="1102"/>
      <c r="KT214" s="1102"/>
      <c r="KU214" s="1102"/>
      <c r="KV214" s="1102"/>
      <c r="KW214" s="1102"/>
      <c r="KX214" s="1102"/>
      <c r="KY214" s="1102"/>
      <c r="KZ214" s="1102"/>
      <c r="LA214" s="1102"/>
      <c r="LB214" s="1102"/>
      <c r="LC214" s="1102"/>
      <c r="LD214" s="1102"/>
      <c r="LE214" s="1102"/>
      <c r="LF214" s="1102"/>
      <c r="LG214" s="1102"/>
      <c r="LH214" s="1102"/>
      <c r="LI214" s="1102"/>
      <c r="LJ214" s="1102"/>
      <c r="LK214" s="1102"/>
      <c r="LL214" s="1102"/>
      <c r="LM214" s="1102"/>
      <c r="LN214" s="1102"/>
      <c r="LO214" s="1102"/>
      <c r="LP214" s="1102"/>
      <c r="LQ214" s="1102"/>
      <c r="LR214" s="1102"/>
      <c r="LS214" s="1102"/>
      <c r="LT214" s="1102"/>
      <c r="LU214" s="1102"/>
      <c r="LV214" s="1102"/>
      <c r="LW214" s="1102"/>
      <c r="LX214" s="1102"/>
      <c r="LY214" s="1102"/>
      <c r="LZ214" s="1102"/>
      <c r="MA214" s="1102"/>
      <c r="MB214" s="1102"/>
      <c r="MC214" s="1102"/>
      <c r="MD214" s="1102"/>
      <c r="ME214" s="1102"/>
      <c r="MF214" s="1102"/>
      <c r="MG214" s="1102"/>
      <c r="MH214" s="1102"/>
      <c r="MI214" s="1102"/>
      <c r="MJ214" s="1102"/>
      <c r="MK214" s="1102"/>
      <c r="ML214" s="1102"/>
      <c r="MM214" s="1102"/>
      <c r="MN214" s="1102"/>
      <c r="MO214" s="1102"/>
      <c r="MP214" s="1102"/>
      <c r="MQ214" s="1102"/>
      <c r="MR214" s="1102"/>
      <c r="MS214" s="1102"/>
      <c r="MT214" s="1102"/>
      <c r="MU214" s="1102"/>
      <c r="MV214" s="1102"/>
      <c r="MW214" s="1102"/>
      <c r="MX214" s="1102"/>
      <c r="MY214" s="1102"/>
      <c r="MZ214" s="1102"/>
      <c r="NA214" s="1102"/>
      <c r="NB214" s="1102"/>
      <c r="NC214" s="1102"/>
      <c r="ND214" s="1102"/>
      <c r="NE214" s="1102"/>
      <c r="NF214" s="1102"/>
      <c r="NG214" s="1102"/>
      <c r="NH214" s="1102"/>
      <c r="NI214" s="1102"/>
      <c r="NJ214" s="1102"/>
      <c r="NK214" s="1102"/>
      <c r="NL214" s="1102"/>
      <c r="NM214" s="1102"/>
      <c r="NN214" s="1102"/>
      <c r="NO214" s="1102"/>
      <c r="NP214" s="1102"/>
      <c r="NQ214" s="1102"/>
      <c r="NR214" s="1102"/>
      <c r="NS214" s="1102"/>
      <c r="NT214" s="1102"/>
      <c r="NU214" s="1102"/>
      <c r="NV214" s="1102"/>
      <c r="NW214" s="1102"/>
      <c r="NX214" s="1102"/>
      <c r="NY214" s="1102"/>
      <c r="NZ214" s="1102"/>
      <c r="OA214" s="1102"/>
      <c r="OB214" s="1102"/>
      <c r="OC214" s="1102"/>
      <c r="OD214" s="1102"/>
      <c r="OE214" s="1102"/>
      <c r="OF214" s="1102"/>
      <c r="OG214" s="1102"/>
      <c r="OH214" s="1102"/>
      <c r="OI214" s="1102"/>
      <c r="OJ214" s="1102"/>
      <c r="OK214" s="1102"/>
      <c r="OL214" s="1102"/>
      <c r="OM214" s="1102"/>
      <c r="ON214" s="1102"/>
      <c r="OO214" s="1102"/>
      <c r="OP214" s="1102"/>
      <c r="OQ214" s="1102"/>
      <c r="OR214" s="1102"/>
      <c r="OS214" s="1102"/>
      <c r="OT214" s="1102"/>
      <c r="OU214" s="1102"/>
      <c r="OV214" s="1102"/>
      <c r="OW214" s="1102"/>
      <c r="OX214" s="1102"/>
      <c r="OY214" s="1102"/>
      <c r="OZ214" s="1102"/>
      <c r="PA214" s="1102"/>
      <c r="PB214" s="1102"/>
      <c r="PC214" s="1102"/>
      <c r="PD214" s="1102"/>
      <c r="PE214" s="1102"/>
      <c r="PF214" s="1102"/>
      <c r="PG214" s="1102"/>
      <c r="PH214" s="1102"/>
      <c r="PI214" s="1102"/>
      <c r="PJ214" s="1102"/>
      <c r="PK214" s="1102"/>
      <c r="PL214" s="1102"/>
      <c r="PM214" s="1102"/>
      <c r="PN214" s="1102"/>
      <c r="PO214" s="1102"/>
      <c r="PP214" s="1102"/>
      <c r="PQ214" s="1102"/>
      <c r="PR214" s="1102"/>
      <c r="PS214" s="1102"/>
      <c r="PT214" s="1102"/>
      <c r="PU214" s="1102"/>
      <c r="PV214" s="1102"/>
      <c r="PW214" s="1102"/>
      <c r="PX214" s="1102"/>
      <c r="PY214" s="1102"/>
      <c r="PZ214" s="1102"/>
      <c r="QA214" s="1102"/>
      <c r="QB214" s="1102"/>
      <c r="QC214" s="1102"/>
      <c r="QD214" s="1102"/>
      <c r="QE214" s="1102"/>
      <c r="QF214" s="1102"/>
      <c r="QG214" s="1102"/>
      <c r="QH214" s="1102"/>
      <c r="QI214" s="1102"/>
      <c r="QJ214" s="1102"/>
      <c r="QK214" s="1102"/>
      <c r="QL214" s="1102"/>
      <c r="QM214" s="1102"/>
      <c r="QN214" s="1102"/>
      <c r="QO214" s="1102"/>
      <c r="QP214" s="1102"/>
      <c r="QQ214" s="1102"/>
      <c r="QR214" s="1102"/>
      <c r="QS214" s="1102"/>
      <c r="QT214" s="1102"/>
      <c r="QU214" s="1102"/>
      <c r="QV214" s="1102"/>
      <c r="QW214" s="1102"/>
      <c r="QX214" s="1102"/>
      <c r="QY214" s="1102"/>
      <c r="QZ214" s="1102"/>
      <c r="RA214" s="1102"/>
      <c r="RB214" s="1102"/>
      <c r="RC214" s="1102"/>
      <c r="RD214" s="1102"/>
      <c r="RE214" s="1102"/>
      <c r="RF214" s="1102"/>
      <c r="RG214" s="1102"/>
      <c r="RH214" s="1102"/>
      <c r="RI214" s="1102"/>
      <c r="RJ214" s="1102"/>
      <c r="RK214" s="1102"/>
      <c r="RL214" s="1102"/>
      <c r="RM214" s="1102"/>
      <c r="RN214" s="1102"/>
      <c r="RO214" s="1102"/>
      <c r="RP214" s="1102"/>
      <c r="RQ214" s="1102"/>
      <c r="RR214" s="1102"/>
      <c r="RS214" s="1102"/>
      <c r="RT214" s="1102"/>
      <c r="RU214" s="1102"/>
      <c r="RV214" s="1102"/>
      <c r="RW214" s="1102"/>
      <c r="RX214" s="1102"/>
      <c r="RY214" s="1102"/>
      <c r="RZ214" s="1102"/>
      <c r="SA214" s="1102"/>
      <c r="SB214" s="1102"/>
      <c r="SC214" s="1102"/>
      <c r="SD214" s="1102"/>
      <c r="SE214" s="1102"/>
      <c r="SF214" s="1102"/>
      <c r="SG214" s="1102"/>
      <c r="SH214" s="1102"/>
      <c r="SI214" s="1102"/>
      <c r="SJ214" s="1102"/>
      <c r="SK214" s="1102"/>
      <c r="SL214" s="1102"/>
      <c r="SM214" s="1102"/>
      <c r="SN214" s="1102"/>
      <c r="SO214" s="1102"/>
      <c r="SP214" s="1102"/>
      <c r="SQ214" s="1102"/>
      <c r="SR214" s="1102"/>
      <c r="SS214" s="1102"/>
      <c r="ST214" s="1102"/>
      <c r="SU214" s="1102"/>
      <c r="SV214" s="1102"/>
      <c r="SW214" s="1102"/>
      <c r="SX214" s="1102"/>
      <c r="SY214" s="1102"/>
      <c r="SZ214" s="1102"/>
      <c r="TA214" s="1102"/>
      <c r="TB214" s="1102"/>
      <c r="TC214" s="1102"/>
      <c r="TD214" s="1102"/>
      <c r="TE214" s="1102"/>
      <c r="TF214" s="1102"/>
      <c r="TG214" s="1102"/>
      <c r="TH214" s="1102"/>
      <c r="TI214" s="1102"/>
      <c r="TJ214" s="1102"/>
      <c r="TK214" s="1102"/>
      <c r="TL214" s="1102"/>
      <c r="TM214" s="1102"/>
      <c r="TN214" s="1102"/>
      <c r="TO214" s="1102"/>
      <c r="TP214" s="1102"/>
      <c r="TQ214" s="1102"/>
      <c r="TR214" s="1102"/>
      <c r="TS214" s="1102"/>
      <c r="TT214" s="1102"/>
      <c r="TU214" s="1102"/>
      <c r="TV214" s="1102"/>
      <c r="TW214" s="1102"/>
      <c r="TX214" s="1102"/>
      <c r="TY214" s="1102"/>
      <c r="TZ214" s="1102"/>
      <c r="UA214" s="1102"/>
      <c r="UB214" s="1102"/>
      <c r="UC214" s="1102"/>
      <c r="UD214" s="1102"/>
      <c r="UE214" s="1102"/>
      <c r="UF214" s="1102"/>
      <c r="UG214" s="1102"/>
      <c r="UH214" s="1102"/>
      <c r="UI214" s="1102"/>
      <c r="UJ214" s="1102"/>
      <c r="UK214" s="1102"/>
      <c r="UL214" s="1102"/>
      <c r="UM214" s="1102"/>
      <c r="UN214" s="1102"/>
      <c r="UO214" s="1102"/>
      <c r="UP214" s="1102"/>
      <c r="UQ214" s="1102"/>
      <c r="UR214" s="1102"/>
      <c r="US214" s="1102"/>
      <c r="UT214" s="1102"/>
      <c r="UU214" s="1102"/>
      <c r="UV214" s="1102"/>
      <c r="UW214" s="1102"/>
      <c r="UX214" s="1102"/>
      <c r="UY214" s="1102"/>
      <c r="UZ214" s="1102"/>
      <c r="VA214" s="1102"/>
      <c r="VB214" s="1102"/>
      <c r="VC214" s="1102"/>
      <c r="VD214" s="1102"/>
      <c r="VE214" s="1102"/>
      <c r="VF214" s="1102"/>
      <c r="VG214" s="1102"/>
      <c r="VH214" s="1102"/>
      <c r="VI214" s="1102"/>
      <c r="VJ214" s="1102"/>
      <c r="VK214" s="1102"/>
      <c r="VL214" s="1102"/>
      <c r="VM214" s="1102"/>
      <c r="VN214" s="1102"/>
      <c r="VO214" s="1102"/>
      <c r="VP214" s="1102"/>
      <c r="VQ214" s="1102"/>
      <c r="VR214" s="1102"/>
      <c r="VS214" s="1102"/>
      <c r="VT214" s="1102"/>
      <c r="VU214" s="1102"/>
      <c r="VV214" s="1102"/>
      <c r="VW214" s="1102"/>
      <c r="VX214" s="1102"/>
      <c r="VY214" s="1102"/>
      <c r="VZ214" s="1102"/>
      <c r="WA214" s="1102"/>
      <c r="WB214" s="1102"/>
      <c r="WC214" s="1102"/>
      <c r="WD214" s="1102"/>
      <c r="WE214" s="1102"/>
      <c r="WF214" s="1102"/>
      <c r="WG214" s="1102"/>
      <c r="WH214" s="1102"/>
      <c r="WI214" s="1102"/>
      <c r="WJ214" s="1102"/>
      <c r="WK214" s="1102"/>
      <c r="WL214" s="1102"/>
      <c r="WM214" s="1102"/>
      <c r="WN214" s="1102"/>
      <c r="WO214" s="1102"/>
      <c r="WP214" s="1102"/>
      <c r="WQ214" s="1102"/>
      <c r="WR214" s="1102"/>
      <c r="WS214" s="1102"/>
      <c r="WT214" s="1102"/>
      <c r="WU214" s="1102"/>
      <c r="WV214" s="1102"/>
      <c r="WW214" s="1102"/>
      <c r="WX214" s="1102"/>
      <c r="WY214" s="1102"/>
      <c r="WZ214" s="1102"/>
      <c r="XA214" s="1102"/>
      <c r="XB214" s="1102"/>
      <c r="XC214" s="1102"/>
      <c r="XD214" s="1102"/>
      <c r="XE214" s="1102"/>
      <c r="XF214" s="1102"/>
      <c r="XG214" s="1102"/>
      <c r="XH214" s="1102"/>
      <c r="XI214" s="1102"/>
      <c r="XJ214" s="1102"/>
      <c r="XK214" s="1102"/>
      <c r="XL214" s="1102"/>
      <c r="XM214" s="1102"/>
      <c r="XN214" s="1102"/>
      <c r="XO214" s="1102"/>
      <c r="XP214" s="1102"/>
      <c r="XQ214" s="1102"/>
      <c r="XR214" s="1102"/>
      <c r="XS214" s="1102"/>
      <c r="XT214" s="1102"/>
      <c r="XU214" s="1102"/>
      <c r="XV214" s="1102"/>
      <c r="XW214" s="1102"/>
      <c r="XX214" s="1102"/>
      <c r="XY214" s="1102"/>
      <c r="XZ214" s="1102"/>
      <c r="YA214" s="1102"/>
      <c r="YB214" s="1102"/>
      <c r="YC214" s="1102"/>
      <c r="YD214" s="1102"/>
      <c r="YE214" s="1102"/>
      <c r="YF214" s="1102"/>
      <c r="YG214" s="1102"/>
      <c r="YH214" s="1102"/>
      <c r="YI214" s="1102"/>
      <c r="YJ214" s="1102"/>
      <c r="YK214" s="1102"/>
      <c r="YL214" s="1102"/>
      <c r="YM214" s="1102"/>
      <c r="YN214" s="1102"/>
      <c r="YO214" s="1102"/>
      <c r="YP214" s="1102"/>
      <c r="YQ214" s="1102"/>
      <c r="YR214" s="1102"/>
      <c r="YS214" s="1102"/>
      <c r="YT214" s="1102"/>
      <c r="YU214" s="1102"/>
      <c r="YV214" s="1102"/>
      <c r="YW214" s="1102"/>
      <c r="YX214" s="1102"/>
      <c r="YY214" s="1102"/>
      <c r="YZ214" s="1102"/>
      <c r="ZA214" s="1102"/>
      <c r="ZB214" s="1102"/>
      <c r="ZC214" s="1102"/>
      <c r="ZD214" s="1102"/>
      <c r="ZE214" s="1102"/>
      <c r="ZF214" s="1102"/>
      <c r="ZG214" s="1102"/>
      <c r="ZH214" s="1102"/>
      <c r="ZI214" s="1102"/>
      <c r="ZJ214" s="1102"/>
      <c r="ZK214" s="1102"/>
      <c r="ZL214" s="1102"/>
      <c r="ZM214" s="1102"/>
      <c r="ZN214" s="1102"/>
      <c r="ZO214" s="1102"/>
      <c r="ZP214" s="1102"/>
      <c r="ZQ214" s="1102"/>
      <c r="ZR214" s="1102"/>
      <c r="ZS214" s="1102"/>
      <c r="ZT214" s="1102"/>
      <c r="ZU214" s="1102"/>
      <c r="ZV214" s="1102"/>
      <c r="ZW214" s="1102"/>
      <c r="ZX214" s="1102"/>
      <c r="ZY214" s="1102"/>
      <c r="ZZ214" s="1102"/>
      <c r="AAA214" s="1102"/>
      <c r="AAB214" s="1102"/>
      <c r="AAC214" s="1102"/>
      <c r="AAD214" s="1102"/>
      <c r="AAE214" s="1102"/>
      <c r="AAF214" s="1102"/>
      <c r="AAG214" s="1102"/>
      <c r="AAH214" s="1102"/>
      <c r="AAI214" s="1102"/>
      <c r="AAJ214" s="1102"/>
      <c r="AAK214" s="1102"/>
      <c r="AAL214" s="1102"/>
      <c r="AAM214" s="1102"/>
      <c r="AAN214" s="1102"/>
      <c r="AAO214" s="1102"/>
      <c r="AAP214" s="1102"/>
      <c r="AAQ214" s="1102"/>
      <c r="AAR214" s="1102"/>
      <c r="AAS214" s="1102"/>
      <c r="AAT214" s="1102"/>
      <c r="AAU214" s="1102"/>
      <c r="AAV214" s="1102"/>
      <c r="AAW214" s="1102"/>
      <c r="AAX214" s="1102"/>
      <c r="AAY214" s="1102"/>
      <c r="AAZ214" s="1102"/>
      <c r="ABA214" s="1102"/>
      <c r="ABB214" s="1102"/>
      <c r="ABC214" s="1102"/>
      <c r="ABD214" s="1102"/>
      <c r="ABE214" s="1102"/>
      <c r="ABF214" s="1102"/>
      <c r="ABG214" s="1102"/>
      <c r="ABH214" s="1102"/>
      <c r="ABI214" s="1102"/>
      <c r="ABJ214" s="1102"/>
      <c r="ABK214" s="1102"/>
      <c r="ABL214" s="1102"/>
      <c r="ABM214" s="1102"/>
      <c r="ABN214" s="1102"/>
      <c r="ABO214" s="1102"/>
      <c r="ABP214" s="1102"/>
      <c r="ABQ214" s="1102"/>
      <c r="ABR214" s="1102"/>
      <c r="ABS214" s="1102"/>
      <c r="ABT214" s="1102"/>
      <c r="ABU214" s="1102"/>
      <c r="ABV214" s="1102"/>
      <c r="ABW214" s="1102"/>
      <c r="ABX214" s="1102"/>
      <c r="ABY214" s="1102"/>
      <c r="ABZ214" s="1102"/>
      <c r="ACA214" s="1102"/>
      <c r="ACB214" s="1102"/>
      <c r="ACC214" s="1102"/>
      <c r="ACD214" s="1102"/>
      <c r="ACE214" s="1102"/>
      <c r="ACF214" s="1102"/>
      <c r="ACG214" s="1102"/>
      <c r="ACH214" s="1102"/>
      <c r="ACI214" s="1102"/>
      <c r="ACJ214" s="1102"/>
      <c r="ACK214" s="1102"/>
      <c r="ACL214" s="1102"/>
      <c r="ACM214" s="1102"/>
      <c r="ACN214" s="1102"/>
      <c r="ACO214" s="1102"/>
      <c r="ACP214" s="1102"/>
      <c r="ACQ214" s="1102"/>
      <c r="ACR214" s="1102"/>
      <c r="ACS214" s="1102"/>
      <c r="ACT214" s="1102"/>
      <c r="ACU214" s="1102"/>
      <c r="ACV214" s="1102"/>
      <c r="ACW214" s="1102"/>
      <c r="ACX214" s="1102"/>
      <c r="ACY214" s="1102"/>
      <c r="ACZ214" s="1102"/>
      <c r="ADA214" s="1102"/>
      <c r="ADB214" s="1102"/>
      <c r="ADC214" s="1102"/>
      <c r="ADD214" s="1102"/>
      <c r="ADE214" s="1102"/>
      <c r="ADF214" s="1102"/>
      <c r="ADG214" s="1102"/>
      <c r="ADH214" s="1102"/>
      <c r="ADI214" s="1102"/>
      <c r="ADJ214" s="1102"/>
      <c r="ADK214" s="1102"/>
      <c r="ADL214" s="1102"/>
      <c r="ADM214" s="1102"/>
      <c r="ADN214" s="1102"/>
      <c r="ADO214" s="1102"/>
      <c r="ADP214" s="1102"/>
      <c r="ADQ214" s="1102"/>
      <c r="ADR214" s="1102"/>
      <c r="ADS214" s="1102"/>
      <c r="ADT214" s="1102"/>
      <c r="ADU214" s="1102"/>
      <c r="ADV214" s="1102"/>
      <c r="ADW214" s="1102"/>
      <c r="ADX214" s="1102"/>
      <c r="ADY214" s="1102"/>
      <c r="ADZ214" s="1102"/>
      <c r="AEA214" s="1102"/>
      <c r="AEB214" s="1102"/>
      <c r="AEC214" s="1102"/>
      <c r="AED214" s="1102"/>
      <c r="AEE214" s="1102"/>
      <c r="AEF214" s="1102"/>
      <c r="AEG214" s="1102"/>
      <c r="AEH214" s="1102"/>
      <c r="AEI214" s="1102"/>
      <c r="AEJ214" s="1102"/>
      <c r="AEK214" s="1102"/>
      <c r="AEL214" s="1102"/>
      <c r="AEM214" s="1102"/>
      <c r="AEN214" s="1102"/>
      <c r="AEO214" s="1102"/>
      <c r="AEP214" s="1102"/>
      <c r="AEQ214" s="1102"/>
      <c r="AER214" s="1102"/>
      <c r="AES214" s="1102"/>
      <c r="AET214" s="1102"/>
      <c r="AEU214" s="1102"/>
      <c r="AEV214" s="1102"/>
      <c r="AEW214" s="1102"/>
      <c r="AEX214" s="1102"/>
      <c r="AEY214" s="1102"/>
      <c r="AEZ214" s="1102"/>
      <c r="AFA214" s="1102"/>
      <c r="AFB214" s="1102"/>
      <c r="AFC214" s="1102"/>
      <c r="AFD214" s="1102"/>
      <c r="AFE214" s="1102"/>
      <c r="AFF214" s="1102"/>
      <c r="AFG214" s="1102"/>
      <c r="AFH214" s="1102"/>
      <c r="AFI214" s="1102"/>
      <c r="AFJ214" s="1102"/>
      <c r="AFK214" s="1102"/>
      <c r="AFL214" s="1102"/>
      <c r="AFM214" s="1102"/>
      <c r="AFN214" s="1102"/>
      <c r="AFO214" s="1102"/>
      <c r="AFP214" s="1102"/>
      <c r="AFQ214" s="1102"/>
      <c r="AFR214" s="1102"/>
      <c r="AFS214" s="1102"/>
      <c r="AFT214" s="1102"/>
      <c r="AFU214" s="1102"/>
      <c r="AFV214" s="1102"/>
      <c r="AFW214" s="1102"/>
      <c r="AFX214" s="1102"/>
      <c r="AFY214" s="1102"/>
      <c r="AFZ214" s="1102"/>
      <c r="AGA214" s="1102"/>
      <c r="AGB214" s="1102"/>
      <c r="AGC214" s="1102"/>
      <c r="AGD214" s="1102"/>
      <c r="AGE214" s="1102"/>
      <c r="AGF214" s="1102"/>
      <c r="AGG214" s="1102"/>
      <c r="AGH214" s="1102"/>
      <c r="AGI214" s="1102"/>
      <c r="AGJ214" s="1102"/>
      <c r="AGK214" s="1102"/>
      <c r="AGL214" s="1102"/>
      <c r="AGM214" s="1102"/>
      <c r="AGN214" s="1102"/>
      <c r="AGO214" s="1102"/>
      <c r="AGP214" s="1102"/>
      <c r="AGQ214" s="1102"/>
      <c r="AGR214" s="1102"/>
      <c r="AGS214" s="1102"/>
      <c r="AGT214" s="1102"/>
      <c r="AGU214" s="1102"/>
      <c r="AGV214" s="1102"/>
      <c r="AGW214" s="1102"/>
      <c r="AGX214" s="1102"/>
      <c r="AGY214" s="1102"/>
      <c r="AGZ214" s="1102"/>
      <c r="AHA214" s="1102"/>
      <c r="AHB214" s="1102"/>
      <c r="AHC214" s="1102"/>
      <c r="AHD214" s="1102"/>
      <c r="AHE214" s="1102"/>
      <c r="AHF214" s="1102"/>
      <c r="AHG214" s="1102"/>
      <c r="AHH214" s="1102"/>
      <c r="AHI214" s="1102"/>
      <c r="AHJ214" s="1102"/>
      <c r="AHK214" s="1102"/>
      <c r="AHL214" s="1102"/>
      <c r="AHM214" s="1102"/>
      <c r="AHN214" s="1102"/>
      <c r="AHO214" s="1102"/>
      <c r="AHP214" s="1102"/>
      <c r="AHQ214" s="1102"/>
      <c r="AHR214" s="1102"/>
      <c r="AHS214" s="1102"/>
      <c r="AHT214" s="1102"/>
      <c r="AHU214" s="1102"/>
      <c r="AHV214" s="1102"/>
      <c r="AHW214" s="1102"/>
      <c r="AHX214" s="1102"/>
      <c r="AHY214" s="1102"/>
      <c r="AHZ214" s="1102"/>
      <c r="AIA214" s="1102"/>
      <c r="AIB214" s="1102"/>
      <c r="AIC214" s="1102"/>
      <c r="AID214" s="1102"/>
      <c r="AIE214" s="1102"/>
      <c r="AIF214" s="1102"/>
      <c r="AIG214" s="1102"/>
      <c r="AIH214" s="1102"/>
      <c r="AII214" s="1102"/>
      <c r="AIJ214" s="1102"/>
      <c r="AIK214" s="1102"/>
      <c r="AIL214" s="1102"/>
      <c r="AIM214" s="1102"/>
      <c r="AIN214" s="1102"/>
      <c r="AIO214" s="1102"/>
      <c r="AIP214" s="1102"/>
      <c r="AIQ214" s="1102"/>
      <c r="AIR214" s="1102"/>
      <c r="AIS214" s="1102"/>
      <c r="AIT214" s="1102"/>
      <c r="AIU214" s="1102"/>
      <c r="AIV214" s="1102"/>
      <c r="AIW214" s="1102"/>
      <c r="AIX214" s="1102"/>
      <c r="AIY214" s="1102"/>
      <c r="AIZ214" s="1102"/>
      <c r="AJA214" s="1102"/>
      <c r="AJB214" s="1102"/>
      <c r="AJC214" s="1102"/>
      <c r="AJD214" s="1102"/>
      <c r="AJE214" s="1102"/>
      <c r="AJF214" s="1102"/>
      <c r="AJG214" s="1102"/>
      <c r="AJH214" s="1102"/>
      <c r="AJI214" s="1102"/>
      <c r="AJJ214" s="1102"/>
      <c r="AJK214" s="1102"/>
      <c r="AJL214" s="1102"/>
      <c r="AJM214" s="1102"/>
      <c r="AJN214" s="1102"/>
      <c r="AJO214" s="1102"/>
      <c r="AJP214" s="1102"/>
      <c r="AJQ214" s="1102"/>
      <c r="AJR214" s="1102"/>
      <c r="AJS214" s="1102"/>
      <c r="AJT214" s="1102"/>
      <c r="AJU214" s="1102"/>
      <c r="AJV214" s="1102"/>
      <c r="AJW214" s="1102"/>
      <c r="AJX214" s="1102"/>
      <c r="AJY214" s="1102"/>
      <c r="AJZ214" s="1102"/>
      <c r="AKA214" s="1102"/>
      <c r="AKB214" s="1102"/>
      <c r="AKC214" s="1102"/>
      <c r="AKD214" s="1102"/>
      <c r="AKE214" s="1102"/>
      <c r="AKF214" s="1102"/>
      <c r="AKG214" s="1102"/>
      <c r="AKH214" s="1102"/>
      <c r="AKI214" s="1102"/>
      <c r="AKJ214" s="1102"/>
      <c r="AKK214" s="1102"/>
      <c r="AKL214" s="1102"/>
      <c r="AKM214" s="1102"/>
      <c r="AKN214" s="1102"/>
      <c r="AKO214" s="1102"/>
      <c r="AKP214" s="1102"/>
      <c r="AKQ214" s="1102"/>
      <c r="AKR214" s="1102"/>
      <c r="AKS214" s="1102"/>
      <c r="AKT214" s="1102"/>
      <c r="AKU214" s="1102"/>
      <c r="AKV214" s="1102"/>
      <c r="AKW214" s="1102"/>
      <c r="AKX214" s="1102"/>
      <c r="AKY214" s="1102"/>
      <c r="AKZ214" s="1102"/>
      <c r="ALA214" s="1102"/>
      <c r="ALB214" s="1102"/>
      <c r="ALC214" s="1102"/>
      <c r="ALD214" s="1102"/>
      <c r="ALE214" s="1102"/>
      <c r="ALF214" s="1102"/>
      <c r="ALG214" s="1102"/>
      <c r="ALH214" s="1102"/>
      <c r="ALI214" s="1102"/>
      <c r="ALJ214" s="1102"/>
      <c r="ALK214" s="1102"/>
      <c r="ALL214" s="1102"/>
      <c r="ALM214" s="1102"/>
      <c r="ALN214" s="1102"/>
      <c r="ALO214" s="1102"/>
      <c r="ALP214" s="1102"/>
      <c r="ALQ214" s="1102"/>
      <c r="ALR214" s="1102"/>
      <c r="ALS214" s="1102"/>
      <c r="ALT214" s="1102"/>
      <c r="ALU214" s="1102"/>
      <c r="ALV214" s="1102"/>
      <c r="ALW214" s="1102"/>
      <c r="ALX214" s="1102"/>
      <c r="ALY214" s="1102"/>
      <c r="ALZ214" s="1102"/>
      <c r="AMA214" s="1102"/>
      <c r="AMB214" s="1102"/>
      <c r="AMC214" s="1102"/>
      <c r="AMD214" s="1102"/>
      <c r="AME214" s="1102"/>
      <c r="AMF214" s="1102"/>
      <c r="AMG214" s="1102"/>
      <c r="AMH214" s="1102"/>
      <c r="AMI214" s="1102"/>
      <c r="AMJ214" s="1102"/>
      <c r="AMK214" s="1102"/>
      <c r="AML214" s="1102"/>
      <c r="AMM214" s="1102"/>
      <c r="AMN214" s="1102"/>
      <c r="AMO214" s="1102"/>
      <c r="AMP214" s="1102"/>
      <c r="AMQ214" s="1102"/>
      <c r="AMR214" s="1102"/>
      <c r="AMS214" s="1102"/>
      <c r="AMT214" s="1102"/>
      <c r="AMU214" s="1102"/>
      <c r="AMV214" s="1102"/>
      <c r="AMW214" s="1102"/>
      <c r="AMX214" s="1102"/>
      <c r="AMY214" s="1102"/>
      <c r="AMZ214" s="1102"/>
      <c r="ANA214" s="1102"/>
      <c r="ANB214" s="1102"/>
      <c r="ANC214" s="1102"/>
      <c r="AND214" s="1102"/>
      <c r="ANE214" s="1102"/>
      <c r="ANF214" s="1102"/>
      <c r="ANG214" s="1102"/>
      <c r="ANH214" s="1102"/>
      <c r="ANI214" s="1102"/>
      <c r="ANJ214" s="1102"/>
      <c r="ANK214" s="1102"/>
      <c r="ANL214" s="1102"/>
      <c r="ANM214" s="1102"/>
      <c r="ANN214" s="1102"/>
      <c r="ANO214" s="1102"/>
      <c r="ANP214" s="1102"/>
      <c r="ANQ214" s="1102"/>
      <c r="ANR214" s="1102"/>
      <c r="ANS214" s="1102"/>
      <c r="ANT214" s="1102"/>
      <c r="ANU214" s="1102"/>
      <c r="ANV214" s="1102"/>
      <c r="ANW214" s="1102"/>
      <c r="ANX214" s="1102"/>
      <c r="ANY214" s="1102"/>
      <c r="ANZ214" s="1102"/>
      <c r="AOA214" s="1102"/>
      <c r="AOB214" s="1102"/>
      <c r="AOC214" s="1102"/>
      <c r="AOD214" s="1102"/>
      <c r="AOE214" s="1102"/>
      <c r="AOF214" s="1102"/>
      <c r="AOG214" s="1102"/>
      <c r="AOH214" s="1102"/>
      <c r="AOI214" s="1102"/>
      <c r="AOJ214" s="1102"/>
      <c r="AOK214" s="1102"/>
      <c r="AOL214" s="1102"/>
      <c r="AOM214" s="1102"/>
      <c r="AON214" s="1102"/>
      <c r="AOO214" s="1102"/>
      <c r="AOP214" s="1102"/>
      <c r="AOQ214" s="1102"/>
      <c r="AOR214" s="1102"/>
      <c r="AOS214" s="1102"/>
      <c r="AOT214" s="1102"/>
      <c r="AOU214" s="1102"/>
      <c r="AOV214" s="1102"/>
      <c r="AOW214" s="1102"/>
      <c r="AOX214" s="1102"/>
      <c r="AOY214" s="1102"/>
      <c r="AOZ214" s="1102"/>
      <c r="APA214" s="1102"/>
      <c r="APB214" s="1102"/>
      <c r="APC214" s="1102"/>
      <c r="APD214" s="1102"/>
      <c r="APE214" s="1102"/>
      <c r="APF214" s="1102"/>
      <c r="APG214" s="1102"/>
      <c r="APH214" s="1102"/>
      <c r="API214" s="1102"/>
      <c r="APJ214" s="1102"/>
      <c r="APK214" s="1102"/>
      <c r="APL214" s="1102"/>
      <c r="APM214" s="1102"/>
      <c r="APN214" s="1102"/>
      <c r="APO214" s="1102"/>
      <c r="APP214" s="1102"/>
      <c r="APQ214" s="1102"/>
      <c r="APR214" s="1102"/>
      <c r="APS214" s="1102"/>
      <c r="APT214" s="1102"/>
      <c r="APU214" s="1102"/>
      <c r="APV214" s="1102"/>
      <c r="APW214" s="1102"/>
      <c r="APX214" s="1102"/>
      <c r="APY214" s="1102"/>
      <c r="APZ214" s="1102"/>
      <c r="AQA214" s="1102"/>
      <c r="AQB214" s="1102"/>
      <c r="AQC214" s="1102"/>
      <c r="AQD214" s="1102"/>
      <c r="AQE214" s="1102"/>
      <c r="AQF214" s="1102"/>
      <c r="AQG214" s="1102"/>
      <c r="AQH214" s="1102"/>
      <c r="AQI214" s="1102"/>
      <c r="AQJ214" s="1102"/>
      <c r="AQK214" s="1102"/>
      <c r="AQL214" s="1102"/>
      <c r="AQM214" s="1102"/>
      <c r="AQN214" s="1102"/>
      <c r="AQO214" s="1102"/>
      <c r="AQP214" s="1102"/>
      <c r="AQQ214" s="1102"/>
      <c r="AQR214" s="1102"/>
      <c r="AQS214" s="1102"/>
      <c r="AQT214" s="1102"/>
      <c r="AQU214" s="1102"/>
      <c r="AQV214" s="1102"/>
      <c r="AQW214" s="1102"/>
      <c r="AQX214" s="1102"/>
      <c r="AQY214" s="1102"/>
      <c r="AQZ214" s="1102"/>
      <c r="ARA214" s="1102"/>
      <c r="ARB214" s="1102"/>
      <c r="ARC214" s="1102"/>
      <c r="ARD214" s="1102"/>
      <c r="ARE214" s="1102"/>
      <c r="ARF214" s="1102"/>
      <c r="ARG214" s="1102"/>
      <c r="ARH214" s="1102"/>
      <c r="ARI214" s="1102"/>
      <c r="ARJ214" s="1102"/>
      <c r="ARK214" s="1102"/>
      <c r="ARL214" s="1102"/>
      <c r="ARM214" s="1102"/>
      <c r="ARN214" s="1102"/>
      <c r="ARO214" s="1102"/>
      <c r="ARP214" s="1102"/>
      <c r="ARQ214" s="1102"/>
      <c r="ARR214" s="1102"/>
      <c r="ARS214" s="1102"/>
      <c r="ART214" s="1102"/>
      <c r="ARU214" s="1102"/>
      <c r="ARV214" s="1102"/>
      <c r="ARW214" s="1102"/>
      <c r="ARX214" s="1102"/>
      <c r="ARY214" s="1102"/>
      <c r="ARZ214" s="1102"/>
      <c r="ASA214" s="1102"/>
      <c r="ASB214" s="1102"/>
      <c r="ASC214" s="1102"/>
      <c r="ASD214" s="1102"/>
      <c r="ASE214" s="1102"/>
      <c r="ASF214" s="1102"/>
      <c r="ASG214" s="1102"/>
      <c r="ASH214" s="1102"/>
      <c r="ASI214" s="1102"/>
      <c r="ASJ214" s="1102"/>
      <c r="ASK214" s="1102"/>
      <c r="ASL214" s="1102"/>
      <c r="ASM214" s="1102"/>
      <c r="ASN214" s="1102"/>
      <c r="ASO214" s="1102"/>
      <c r="ASP214" s="1102"/>
      <c r="ASQ214" s="1102"/>
      <c r="ASR214" s="1102"/>
      <c r="ASS214" s="1102"/>
      <c r="AST214" s="1102"/>
      <c r="ASU214" s="1102"/>
      <c r="ASV214" s="1102"/>
      <c r="ASW214" s="1102"/>
      <c r="ASX214" s="1102"/>
      <c r="ASY214" s="1102"/>
      <c r="ASZ214" s="1102"/>
      <c r="ATA214" s="1102"/>
      <c r="ATB214" s="1102"/>
      <c r="ATC214" s="1102"/>
      <c r="ATD214" s="1102"/>
      <c r="ATE214" s="1102"/>
      <c r="ATF214" s="1102"/>
      <c r="ATG214" s="1102"/>
      <c r="ATH214" s="1102"/>
      <c r="ATI214" s="1102"/>
      <c r="ATJ214" s="1102"/>
      <c r="ATK214" s="1102"/>
      <c r="ATL214" s="1102"/>
      <c r="ATM214" s="1102"/>
      <c r="ATN214" s="1102"/>
      <c r="ATO214" s="1102"/>
      <c r="ATP214" s="1102"/>
      <c r="ATQ214" s="1102"/>
      <c r="ATR214" s="1102"/>
      <c r="ATS214" s="1102"/>
      <c r="ATT214" s="1102"/>
      <c r="ATU214" s="1102"/>
      <c r="ATV214" s="1102"/>
      <c r="ATW214" s="1102"/>
      <c r="ATX214" s="1102"/>
      <c r="ATY214" s="1102"/>
      <c r="ATZ214" s="1102"/>
      <c r="AUA214" s="1102"/>
      <c r="AUB214" s="1102"/>
      <c r="AUC214" s="1102"/>
      <c r="AUD214" s="1102"/>
      <c r="AUE214" s="1102"/>
      <c r="AUF214" s="1102"/>
      <c r="AUG214" s="1102"/>
      <c r="AUH214" s="1102"/>
      <c r="AUI214" s="1102"/>
      <c r="AUJ214" s="1102"/>
      <c r="AUK214" s="1102"/>
      <c r="AUL214" s="1102"/>
      <c r="AUM214" s="1102"/>
      <c r="AUN214" s="1102"/>
      <c r="AUO214" s="1102"/>
      <c r="AUP214" s="1102"/>
      <c r="AUQ214" s="1102"/>
      <c r="AUR214" s="1102"/>
      <c r="AUS214" s="1102"/>
      <c r="AUT214" s="1102"/>
      <c r="AUU214" s="1102"/>
      <c r="AUV214" s="1102"/>
      <c r="AUW214" s="1102"/>
      <c r="AUX214" s="1102"/>
      <c r="AUY214" s="1102"/>
      <c r="AUZ214" s="1102"/>
      <c r="AVA214" s="1102"/>
      <c r="AVB214" s="1102"/>
      <c r="AVC214" s="1102"/>
      <c r="AVD214" s="1102"/>
      <c r="AVE214" s="1102"/>
      <c r="AVF214" s="1102"/>
      <c r="AVG214" s="1102"/>
      <c r="AVH214" s="1102"/>
      <c r="AVI214" s="1102"/>
      <c r="AVJ214" s="1102"/>
      <c r="AVK214" s="1102"/>
      <c r="AVL214" s="1102"/>
      <c r="AVM214" s="1102"/>
      <c r="AVN214" s="1102"/>
      <c r="AVO214" s="1102"/>
      <c r="AVP214" s="1102"/>
      <c r="AVQ214" s="1102"/>
      <c r="AVR214" s="1102"/>
      <c r="AVS214" s="1102"/>
      <c r="AVT214" s="1102"/>
      <c r="AVU214" s="1102"/>
      <c r="AVV214" s="1102"/>
      <c r="AVW214" s="1102"/>
      <c r="AVX214" s="1102"/>
      <c r="AVY214" s="1102"/>
      <c r="AVZ214" s="1102"/>
      <c r="AWA214" s="1102"/>
      <c r="AWB214" s="1102"/>
      <c r="AWC214" s="1102"/>
      <c r="AWD214" s="1102"/>
      <c r="AWE214" s="1102"/>
      <c r="AWF214" s="1102"/>
      <c r="AWG214" s="1102"/>
      <c r="AWH214" s="1102"/>
      <c r="AWI214" s="1102"/>
      <c r="AWJ214" s="1102"/>
      <c r="AWK214" s="1102"/>
      <c r="AWL214" s="1102"/>
      <c r="AWM214" s="1102"/>
      <c r="AWN214" s="1102"/>
      <c r="AWO214" s="1102"/>
      <c r="AWP214" s="1102"/>
      <c r="AWQ214" s="1102"/>
      <c r="AWR214" s="1102"/>
      <c r="AWS214" s="1102"/>
      <c r="AWT214" s="1102"/>
      <c r="AWU214" s="1102"/>
      <c r="AWV214" s="1102"/>
      <c r="AWW214" s="1102"/>
      <c r="AWX214" s="1102"/>
      <c r="AWY214" s="1102"/>
      <c r="AWZ214" s="1102"/>
      <c r="AXA214" s="1102"/>
      <c r="AXB214" s="1102"/>
      <c r="AXC214" s="1102"/>
      <c r="AXD214" s="1102"/>
      <c r="AXE214" s="1102"/>
      <c r="AXF214" s="1102"/>
      <c r="AXG214" s="1102"/>
      <c r="AXH214" s="1102"/>
      <c r="AXI214" s="1102"/>
      <c r="AXJ214" s="1102"/>
      <c r="AXK214" s="1102"/>
      <c r="AXL214" s="1102"/>
      <c r="AXM214" s="1102"/>
      <c r="AXN214" s="1102"/>
      <c r="AXO214" s="1102"/>
      <c r="AXP214" s="1102"/>
      <c r="AXQ214" s="1102"/>
      <c r="AXR214" s="1102"/>
      <c r="AXS214" s="1102"/>
      <c r="AXT214" s="1102"/>
      <c r="AXU214" s="1102"/>
      <c r="AXV214" s="1102"/>
      <c r="AXW214" s="1102"/>
      <c r="AXX214" s="1102"/>
      <c r="AXY214" s="1102"/>
      <c r="AXZ214" s="1102"/>
      <c r="AYA214" s="1102"/>
      <c r="AYB214" s="1102"/>
      <c r="AYC214" s="1102"/>
      <c r="AYD214" s="1102"/>
      <c r="AYE214" s="1102"/>
      <c r="AYF214" s="1102"/>
      <c r="AYG214" s="1102"/>
      <c r="AYH214" s="1102"/>
      <c r="AYI214" s="1102"/>
      <c r="AYJ214" s="1102"/>
      <c r="AYK214" s="1102"/>
      <c r="AYL214" s="1102"/>
      <c r="AYM214" s="1102"/>
      <c r="AYN214" s="1102"/>
      <c r="AYO214" s="1102"/>
      <c r="AYP214" s="1102"/>
      <c r="AYQ214" s="1102"/>
      <c r="AYR214" s="1102"/>
      <c r="AYS214" s="1102"/>
      <c r="AYT214" s="1102"/>
      <c r="AYU214" s="1102"/>
      <c r="AYV214" s="1102"/>
      <c r="AYW214" s="1102"/>
      <c r="AYX214" s="1102"/>
      <c r="AYY214" s="1102"/>
      <c r="AYZ214" s="1102"/>
      <c r="AZA214" s="1102"/>
      <c r="AZB214" s="1102"/>
      <c r="AZC214" s="1102"/>
      <c r="AZD214" s="1102"/>
      <c r="AZE214" s="1102"/>
      <c r="AZF214" s="1102"/>
      <c r="AZG214" s="1102"/>
      <c r="AZH214" s="1102"/>
      <c r="AZI214" s="1102"/>
      <c r="AZJ214" s="1102"/>
      <c r="AZK214" s="1102"/>
      <c r="AZL214" s="1102"/>
      <c r="AZM214" s="1102"/>
      <c r="AZN214" s="1102"/>
      <c r="AZO214" s="1102"/>
      <c r="AZP214" s="1102"/>
      <c r="AZQ214" s="1102"/>
      <c r="AZR214" s="1102"/>
      <c r="AZS214" s="1102"/>
      <c r="AZT214" s="1102"/>
      <c r="AZU214" s="1102"/>
      <c r="AZV214" s="1102"/>
      <c r="AZW214" s="1102"/>
      <c r="AZX214" s="1102"/>
      <c r="AZY214" s="1102"/>
      <c r="AZZ214" s="1102"/>
      <c r="BAA214" s="1102"/>
      <c r="BAB214" s="1102"/>
      <c r="BAC214" s="1102"/>
      <c r="BAD214" s="1102"/>
      <c r="BAE214" s="1102"/>
      <c r="BAF214" s="1102"/>
      <c r="BAG214" s="1102"/>
      <c r="BAH214" s="1102"/>
      <c r="BAI214" s="1102"/>
      <c r="BAJ214" s="1102"/>
      <c r="BAK214" s="1102"/>
      <c r="BAL214" s="1102"/>
      <c r="BAM214" s="1102"/>
      <c r="BAN214" s="1102"/>
      <c r="BAO214" s="1102"/>
      <c r="BAP214" s="1102"/>
      <c r="BAQ214" s="1102"/>
      <c r="BAR214" s="1102"/>
      <c r="BAS214" s="1102"/>
      <c r="BAT214" s="1102"/>
      <c r="BAU214" s="1102"/>
      <c r="BAV214" s="1102"/>
      <c r="BAW214" s="1102"/>
      <c r="BAX214" s="1102"/>
      <c r="BAY214" s="1102"/>
      <c r="BAZ214" s="1102"/>
      <c r="BBA214" s="1102"/>
      <c r="BBB214" s="1102"/>
      <c r="BBC214" s="1102"/>
      <c r="BBD214" s="1102"/>
      <c r="BBE214" s="1102"/>
      <c r="BBF214" s="1102"/>
      <c r="BBG214" s="1102"/>
      <c r="BBH214" s="1102"/>
      <c r="BBI214" s="1102"/>
      <c r="BBJ214" s="1102"/>
      <c r="BBK214" s="1102"/>
      <c r="BBL214" s="1102"/>
      <c r="BBM214" s="1102"/>
      <c r="BBN214" s="1102"/>
      <c r="BBO214" s="1102"/>
      <c r="BBP214" s="1102"/>
      <c r="BBQ214" s="1102"/>
      <c r="BBR214" s="1102"/>
      <c r="BBS214" s="1102"/>
      <c r="BBT214" s="1102"/>
      <c r="BBU214" s="1102"/>
      <c r="BBV214" s="1102"/>
      <c r="BBW214" s="1102"/>
      <c r="BBX214" s="1102"/>
      <c r="BBY214" s="1102"/>
      <c r="BBZ214" s="1102"/>
      <c r="BCA214" s="1102"/>
      <c r="BCB214" s="1102"/>
      <c r="BCC214" s="1102"/>
      <c r="BCD214" s="1102"/>
      <c r="BCE214" s="1102"/>
      <c r="BCF214" s="1102"/>
      <c r="BCG214" s="1102"/>
      <c r="BCH214" s="1102"/>
      <c r="BCI214" s="1102"/>
      <c r="BCJ214" s="1102"/>
      <c r="BCK214" s="1102"/>
      <c r="BCL214" s="1102"/>
      <c r="BCM214" s="1102"/>
      <c r="BCN214" s="1102"/>
      <c r="BCO214" s="1102"/>
      <c r="BCP214" s="1102"/>
      <c r="BCQ214" s="1102"/>
      <c r="BCR214" s="1102"/>
      <c r="BCS214" s="1102"/>
      <c r="BCT214" s="1102"/>
      <c r="BCU214" s="1102"/>
      <c r="BCV214" s="1102"/>
      <c r="BCW214" s="1102"/>
      <c r="BCX214" s="1102"/>
      <c r="BCY214" s="1102"/>
      <c r="BCZ214" s="1102"/>
      <c r="BDA214" s="1102"/>
      <c r="BDB214" s="1102"/>
      <c r="BDC214" s="1102"/>
      <c r="BDD214" s="1102"/>
      <c r="BDE214" s="1102"/>
      <c r="BDF214" s="1102"/>
      <c r="BDG214" s="1102"/>
      <c r="BDH214" s="1102"/>
      <c r="BDI214" s="1102"/>
      <c r="BDJ214" s="1102"/>
      <c r="BDK214" s="1102"/>
      <c r="BDL214" s="1102"/>
      <c r="BDM214" s="1102"/>
      <c r="BDN214" s="1102"/>
      <c r="BDO214" s="1102"/>
      <c r="BDP214" s="1102"/>
      <c r="BDQ214" s="1102"/>
      <c r="BDR214" s="1102"/>
      <c r="BDS214" s="1102"/>
      <c r="BDT214" s="1102"/>
      <c r="BDU214" s="1102"/>
      <c r="BDV214" s="1102"/>
      <c r="BDW214" s="1102"/>
      <c r="BDX214" s="1102"/>
      <c r="BDY214" s="1102"/>
      <c r="BDZ214" s="1102"/>
      <c r="BEA214" s="1102"/>
      <c r="BEB214" s="1102"/>
      <c r="BEC214" s="1102"/>
      <c r="BED214" s="1102"/>
      <c r="BEE214" s="1102"/>
      <c r="BEF214" s="1102"/>
      <c r="BEG214" s="1102"/>
      <c r="BEH214" s="1102"/>
      <c r="BEI214" s="1102"/>
      <c r="BEJ214" s="1102"/>
      <c r="BEK214" s="1102"/>
      <c r="BEL214" s="1102"/>
      <c r="BEM214" s="1102"/>
      <c r="BEN214" s="1102"/>
      <c r="BEO214" s="1102"/>
      <c r="BEP214" s="1102"/>
      <c r="BEQ214" s="1102"/>
      <c r="BER214" s="1102"/>
      <c r="BES214" s="1102"/>
      <c r="BET214" s="1102"/>
      <c r="BEU214" s="1102"/>
      <c r="BEV214" s="1102"/>
      <c r="BEW214" s="1102"/>
      <c r="BEX214" s="1102"/>
      <c r="BEY214" s="1102"/>
      <c r="BEZ214" s="1102"/>
      <c r="BFA214" s="1102"/>
      <c r="BFB214" s="1102"/>
      <c r="BFC214" s="1102"/>
      <c r="BFD214" s="1102"/>
      <c r="BFE214" s="1102"/>
      <c r="BFF214" s="1102"/>
      <c r="BFG214" s="1102"/>
      <c r="BFH214" s="1102"/>
      <c r="BFI214" s="1102"/>
      <c r="BFJ214" s="1102"/>
      <c r="BFK214" s="1102"/>
      <c r="BFL214" s="1102"/>
      <c r="BFM214" s="1102"/>
      <c r="BFN214" s="1102"/>
      <c r="BFO214" s="1102"/>
      <c r="BFP214" s="1102"/>
      <c r="BFQ214" s="1102"/>
      <c r="BFR214" s="1102"/>
      <c r="BFS214" s="1102"/>
      <c r="BFT214" s="1102"/>
      <c r="BFU214" s="1102"/>
      <c r="BFV214" s="1102"/>
      <c r="BFW214" s="1102"/>
      <c r="BFX214" s="1102"/>
      <c r="BFY214" s="1102"/>
      <c r="BFZ214" s="1102"/>
      <c r="BGA214" s="1102"/>
      <c r="BGB214" s="1102"/>
      <c r="BGC214" s="1102"/>
      <c r="BGD214" s="1102"/>
      <c r="BGE214" s="1102"/>
      <c r="BGF214" s="1102"/>
      <c r="BGG214" s="1102"/>
      <c r="BGH214" s="1102"/>
      <c r="BGI214" s="1102"/>
      <c r="BGJ214" s="1102"/>
      <c r="BGK214" s="1102"/>
      <c r="BGL214" s="1102"/>
      <c r="BGM214" s="1102"/>
      <c r="BGN214" s="1102"/>
      <c r="BGO214" s="1102"/>
      <c r="BGP214" s="1102"/>
      <c r="BGQ214" s="1102"/>
      <c r="BGR214" s="1102"/>
      <c r="BGS214" s="1102"/>
      <c r="BGT214" s="1102"/>
      <c r="BGU214" s="1102"/>
      <c r="BGV214" s="1102"/>
      <c r="BGW214" s="1102"/>
      <c r="BGX214" s="1102"/>
      <c r="BGY214" s="1102"/>
      <c r="BGZ214" s="1102"/>
      <c r="BHA214" s="1102"/>
      <c r="BHB214" s="1102"/>
      <c r="BHC214" s="1102"/>
      <c r="BHD214" s="1102"/>
      <c r="BHE214" s="1102"/>
      <c r="BHF214" s="1102"/>
      <c r="BHG214" s="1102"/>
      <c r="BHH214" s="1102"/>
      <c r="BHI214" s="1102"/>
      <c r="BHJ214" s="1102"/>
      <c r="BHK214" s="1102"/>
      <c r="BHL214" s="1102"/>
      <c r="BHM214" s="1102"/>
      <c r="BHN214" s="1102"/>
      <c r="BHO214" s="1102"/>
      <c r="BHP214" s="1102"/>
      <c r="BHQ214" s="1102"/>
      <c r="BHR214" s="1102"/>
      <c r="BHS214" s="1102"/>
      <c r="BHT214" s="1102"/>
      <c r="BHU214" s="1102"/>
      <c r="BHV214" s="1102"/>
      <c r="BHW214" s="1102"/>
      <c r="BHX214" s="1102"/>
      <c r="BHY214" s="1102"/>
      <c r="BHZ214" s="1102"/>
      <c r="BIA214" s="1102"/>
      <c r="BIB214" s="1102"/>
      <c r="BIC214" s="1102"/>
      <c r="BID214" s="1102"/>
      <c r="BIE214" s="1102"/>
      <c r="BIF214" s="1102"/>
      <c r="BIG214" s="1102"/>
      <c r="BIH214" s="1102"/>
      <c r="BII214" s="1102"/>
      <c r="BIJ214" s="1102"/>
      <c r="BIK214" s="1102"/>
      <c r="BIL214" s="1102"/>
      <c r="BIM214" s="1102"/>
      <c r="BIN214" s="1102"/>
      <c r="BIO214" s="1102"/>
      <c r="BIP214" s="1102"/>
      <c r="BIQ214" s="1102"/>
      <c r="BIR214" s="1102"/>
      <c r="BIS214" s="1102"/>
      <c r="BIT214" s="1102"/>
      <c r="BIU214" s="1102"/>
      <c r="BIV214" s="1102"/>
      <c r="BIW214" s="1102"/>
      <c r="BIX214" s="1102"/>
      <c r="BIY214" s="1102"/>
      <c r="BIZ214" s="1102"/>
      <c r="BJA214" s="1102"/>
      <c r="BJB214" s="1102"/>
      <c r="BJC214" s="1102"/>
      <c r="BJD214" s="1102"/>
      <c r="BJE214" s="1102"/>
      <c r="BJF214" s="1102"/>
      <c r="BJG214" s="1102"/>
      <c r="BJH214" s="1102"/>
      <c r="BJI214" s="1102"/>
      <c r="BJJ214" s="1102"/>
      <c r="BJK214" s="1102"/>
      <c r="BJL214" s="1102"/>
      <c r="BJM214" s="1102"/>
      <c r="BJN214" s="1102"/>
      <c r="BJO214" s="1102"/>
      <c r="BJP214" s="1102"/>
      <c r="BJQ214" s="1102"/>
      <c r="BJR214" s="1102"/>
      <c r="BJS214" s="1102"/>
      <c r="BJT214" s="1102"/>
      <c r="BJU214" s="1102"/>
      <c r="BJV214" s="1102"/>
      <c r="BJW214" s="1102"/>
      <c r="BJX214" s="1102"/>
      <c r="BJY214" s="1102"/>
      <c r="BJZ214" s="1102"/>
      <c r="BKA214" s="1102"/>
      <c r="BKB214" s="1102"/>
      <c r="BKC214" s="1102"/>
      <c r="BKD214" s="1102"/>
      <c r="BKE214" s="1102"/>
      <c r="BKF214" s="1102"/>
      <c r="BKG214" s="1102"/>
      <c r="BKH214" s="1102"/>
      <c r="BKI214" s="1102"/>
      <c r="BKJ214" s="1102"/>
      <c r="BKK214" s="1102"/>
      <c r="BKL214" s="1102"/>
      <c r="BKM214" s="1102"/>
      <c r="BKN214" s="1102"/>
      <c r="BKO214" s="1102"/>
      <c r="BKP214" s="1102"/>
      <c r="BKQ214" s="1102"/>
      <c r="BKR214" s="1102"/>
      <c r="BKS214" s="1102"/>
      <c r="BKT214" s="1102"/>
      <c r="BKU214" s="1102"/>
      <c r="BKV214" s="1102"/>
      <c r="BKW214" s="1102"/>
      <c r="BKX214" s="1102"/>
      <c r="BKY214" s="1102"/>
      <c r="BKZ214" s="1102"/>
      <c r="BLA214" s="1102"/>
      <c r="BLB214" s="1102"/>
      <c r="BLC214" s="1102"/>
      <c r="BLD214" s="1102"/>
      <c r="BLE214" s="1102"/>
      <c r="BLF214" s="1102"/>
      <c r="BLG214" s="1102"/>
      <c r="BLH214" s="1102"/>
      <c r="BLI214" s="1102"/>
      <c r="BLJ214" s="1102"/>
      <c r="BLK214" s="1102"/>
      <c r="BLL214" s="1102"/>
      <c r="BLM214" s="1102"/>
      <c r="BLN214" s="1102"/>
      <c r="BLO214" s="1102"/>
      <c r="BLP214" s="1102"/>
      <c r="BLQ214" s="1102"/>
      <c r="BLR214" s="1102"/>
      <c r="BLS214" s="1102"/>
      <c r="BLT214" s="1102"/>
      <c r="BLU214" s="1102"/>
      <c r="BLV214" s="1102"/>
      <c r="BLW214" s="1102"/>
      <c r="BLX214" s="1102"/>
      <c r="BLY214" s="1102"/>
      <c r="BLZ214" s="1102"/>
      <c r="BMA214" s="1102"/>
      <c r="BMB214" s="1102"/>
      <c r="BMC214" s="1102"/>
      <c r="BMD214" s="1102"/>
      <c r="BME214" s="1102"/>
      <c r="BMF214" s="1102"/>
      <c r="BMG214" s="1102"/>
      <c r="BMH214" s="1102"/>
      <c r="BMI214" s="1102"/>
      <c r="BMJ214" s="1102"/>
      <c r="BMK214" s="1102"/>
      <c r="BML214" s="1102"/>
      <c r="BMM214" s="1102"/>
      <c r="BMN214" s="1102"/>
      <c r="BMO214" s="1102"/>
      <c r="BMP214" s="1102"/>
      <c r="BMQ214" s="1102"/>
      <c r="BMR214" s="1102"/>
      <c r="BMS214" s="1102"/>
      <c r="BMT214" s="1102"/>
      <c r="BMU214" s="1102"/>
      <c r="BMV214" s="1102"/>
      <c r="BMW214" s="1102"/>
      <c r="BMX214" s="1102"/>
      <c r="BMY214" s="1102"/>
      <c r="BMZ214" s="1102"/>
      <c r="BNA214" s="1102"/>
      <c r="BNB214" s="1102"/>
      <c r="BNC214" s="1102"/>
      <c r="BND214" s="1102"/>
      <c r="BNE214" s="1102"/>
      <c r="BNF214" s="1102"/>
      <c r="BNG214" s="1102"/>
      <c r="BNH214" s="1102"/>
      <c r="BNI214" s="1102"/>
      <c r="BNJ214" s="1102"/>
      <c r="BNK214" s="1102"/>
      <c r="BNL214" s="1102"/>
      <c r="BNM214" s="1102"/>
      <c r="BNN214" s="1102"/>
      <c r="BNO214" s="1102"/>
      <c r="BNP214" s="1102"/>
      <c r="BNQ214" s="1102"/>
      <c r="BNR214" s="1102"/>
      <c r="BNS214" s="1102"/>
      <c r="BNT214" s="1102"/>
      <c r="BNU214" s="1102"/>
      <c r="BNV214" s="1102"/>
      <c r="BNW214" s="1102"/>
      <c r="BNX214" s="1102"/>
      <c r="BNY214" s="1102"/>
      <c r="BNZ214" s="1102"/>
      <c r="BOA214" s="1102"/>
      <c r="BOB214" s="1102"/>
      <c r="BOC214" s="1102"/>
      <c r="BOD214" s="1102"/>
      <c r="BOE214" s="1102"/>
      <c r="BOF214" s="1102"/>
      <c r="BOG214" s="1102"/>
      <c r="BOH214" s="1102"/>
      <c r="BOI214" s="1102"/>
      <c r="BOJ214" s="1102"/>
      <c r="BOK214" s="1102"/>
      <c r="BOL214" s="1102"/>
      <c r="BOM214" s="1102"/>
      <c r="BON214" s="1102"/>
      <c r="BOO214" s="1102"/>
      <c r="BOP214" s="1102"/>
      <c r="BOQ214" s="1102"/>
      <c r="BOR214" s="1102"/>
      <c r="BOS214" s="1102"/>
      <c r="BOT214" s="1102"/>
      <c r="BOU214" s="1102"/>
      <c r="BOV214" s="1102"/>
      <c r="BOW214" s="1102"/>
      <c r="BOX214" s="1102"/>
      <c r="BOY214" s="1102"/>
      <c r="BOZ214" s="1102"/>
      <c r="BPA214" s="1102"/>
      <c r="BPB214" s="1102"/>
      <c r="BPC214" s="1102"/>
      <c r="BPD214" s="1102"/>
      <c r="BPE214" s="1102"/>
      <c r="BPF214" s="1102"/>
      <c r="BPG214" s="1102"/>
      <c r="BPH214" s="1102"/>
      <c r="BPI214" s="1102"/>
      <c r="BPJ214" s="1102"/>
      <c r="BPK214" s="1102"/>
      <c r="BPL214" s="1102"/>
      <c r="BPM214" s="1102"/>
      <c r="BPN214" s="1102"/>
      <c r="BPO214" s="1102"/>
      <c r="BPP214" s="1102"/>
      <c r="BPQ214" s="1102"/>
      <c r="BPR214" s="1102"/>
      <c r="BPS214" s="1102"/>
      <c r="BPT214" s="1102"/>
      <c r="BPU214" s="1102"/>
      <c r="BPV214" s="1102"/>
      <c r="BPW214" s="1102"/>
      <c r="BPX214" s="1102"/>
      <c r="BPY214" s="1102"/>
      <c r="BPZ214" s="1102"/>
      <c r="BQA214" s="1102"/>
      <c r="BQB214" s="1102"/>
      <c r="BQC214" s="1102"/>
      <c r="BQD214" s="1102"/>
      <c r="BQE214" s="1102"/>
      <c r="BQF214" s="1102"/>
      <c r="BQG214" s="1102"/>
      <c r="BQH214" s="1102"/>
      <c r="BQI214" s="1102"/>
      <c r="BQJ214" s="1102"/>
      <c r="BQK214" s="1102"/>
      <c r="BQL214" s="1102"/>
      <c r="BQM214" s="1102"/>
      <c r="BQN214" s="1102"/>
      <c r="BQO214" s="1102"/>
      <c r="BQP214" s="1102"/>
      <c r="BQQ214" s="1102"/>
      <c r="BQR214" s="1102"/>
      <c r="BQS214" s="1102"/>
      <c r="BQT214" s="1102"/>
      <c r="BQU214" s="1102"/>
      <c r="BQV214" s="1102"/>
      <c r="BQW214" s="1102"/>
      <c r="BQX214" s="1102"/>
      <c r="BQY214" s="1102"/>
      <c r="BQZ214" s="1102"/>
      <c r="BRA214" s="1102"/>
      <c r="BRB214" s="1102"/>
      <c r="BRC214" s="1102"/>
      <c r="BRD214" s="1102"/>
      <c r="BRE214" s="1102"/>
      <c r="BRF214" s="1102"/>
      <c r="BRG214" s="1102"/>
      <c r="BRH214" s="1102"/>
      <c r="BRI214" s="1102"/>
      <c r="BRJ214" s="1102"/>
      <c r="BRK214" s="1102"/>
      <c r="BRL214" s="1102"/>
      <c r="BRM214" s="1102"/>
      <c r="BRN214" s="1102"/>
      <c r="BRO214" s="1102"/>
      <c r="BRP214" s="1102"/>
      <c r="BRQ214" s="1102"/>
      <c r="BRR214" s="1102"/>
      <c r="BRS214" s="1102"/>
      <c r="BRT214" s="1102"/>
      <c r="BRU214" s="1102"/>
      <c r="BRV214" s="1102"/>
      <c r="BRW214" s="1102"/>
      <c r="BRX214" s="1102"/>
      <c r="BRY214" s="1102"/>
      <c r="BRZ214" s="1102"/>
      <c r="BSA214" s="1102"/>
      <c r="BSB214" s="1102"/>
      <c r="BSC214" s="1102"/>
      <c r="BSD214" s="1102"/>
      <c r="BSE214" s="1102"/>
      <c r="BSF214" s="1102"/>
      <c r="BSG214" s="1102"/>
      <c r="BSH214" s="1102"/>
      <c r="BSI214" s="1102"/>
      <c r="BSJ214" s="1102"/>
      <c r="BSK214" s="1102"/>
      <c r="BSL214" s="1102"/>
      <c r="BSM214" s="1102"/>
      <c r="BSN214" s="1102"/>
      <c r="BSO214" s="1102"/>
      <c r="BSP214" s="1102"/>
      <c r="BSQ214" s="1102"/>
      <c r="BSR214" s="1102"/>
      <c r="BSS214" s="1102"/>
      <c r="BST214" s="1102"/>
      <c r="BSU214" s="1102"/>
      <c r="BSV214" s="1102"/>
      <c r="BSW214" s="1102"/>
      <c r="BSX214" s="1102"/>
      <c r="BSY214" s="1102"/>
      <c r="BSZ214" s="1102"/>
      <c r="BTA214" s="1102"/>
      <c r="BTB214" s="1102"/>
      <c r="BTC214" s="1102"/>
      <c r="BTD214" s="1102"/>
      <c r="BTE214" s="1102"/>
      <c r="BTF214" s="1102"/>
      <c r="BTG214" s="1102"/>
      <c r="BTH214" s="1102"/>
      <c r="BTI214" s="1102"/>
      <c r="BTJ214" s="1102"/>
      <c r="BTK214" s="1102"/>
      <c r="BTL214" s="1102"/>
      <c r="BTM214" s="1102"/>
      <c r="BTN214" s="1102"/>
      <c r="BTO214" s="1102"/>
      <c r="BTP214" s="1102"/>
      <c r="BTQ214" s="1102"/>
      <c r="BTR214" s="1102"/>
      <c r="BTS214" s="1102"/>
      <c r="BTT214" s="1102"/>
      <c r="BTU214" s="1102"/>
      <c r="BTV214" s="1102"/>
      <c r="BTW214" s="1102"/>
      <c r="BTX214" s="1102"/>
      <c r="BTY214" s="1102"/>
      <c r="BTZ214" s="1102"/>
      <c r="BUA214" s="1102"/>
      <c r="BUB214" s="1102"/>
      <c r="BUC214" s="1102"/>
      <c r="BUD214" s="1102"/>
      <c r="BUE214" s="1102"/>
      <c r="BUF214" s="1102"/>
      <c r="BUG214" s="1102"/>
      <c r="BUH214" s="1102"/>
      <c r="BUI214" s="1102"/>
      <c r="BUJ214" s="1102"/>
      <c r="BUK214" s="1102"/>
      <c r="BUL214" s="1102"/>
      <c r="BUM214" s="1102"/>
      <c r="BUN214" s="1102"/>
      <c r="BUO214" s="1102"/>
      <c r="BUP214" s="1102"/>
      <c r="BUQ214" s="1102"/>
      <c r="BUR214" s="1102"/>
      <c r="BUS214" s="1102"/>
      <c r="BUT214" s="1102"/>
      <c r="BUU214" s="1102"/>
      <c r="BUV214" s="1102"/>
      <c r="BUW214" s="1102"/>
      <c r="BUX214" s="1102"/>
      <c r="BUY214" s="1102"/>
      <c r="BUZ214" s="1102"/>
      <c r="BVA214" s="1102"/>
      <c r="BVB214" s="1102"/>
      <c r="BVC214" s="1102"/>
      <c r="BVD214" s="1102"/>
      <c r="BVE214" s="1102"/>
      <c r="BVF214" s="1102"/>
      <c r="BVG214" s="1102"/>
      <c r="BVH214" s="1102"/>
      <c r="BVI214" s="1102"/>
      <c r="BVJ214" s="1102"/>
      <c r="BVK214" s="1102"/>
      <c r="BVL214" s="1102"/>
      <c r="BVM214" s="1102"/>
      <c r="BVN214" s="1102"/>
      <c r="BVO214" s="1102"/>
      <c r="BVP214" s="1102"/>
      <c r="BVQ214" s="1102"/>
      <c r="BVR214" s="1102"/>
      <c r="BVS214" s="1102"/>
      <c r="BVT214" s="1102"/>
      <c r="BVU214" s="1102"/>
      <c r="BVV214" s="1102"/>
      <c r="BVW214" s="1102"/>
      <c r="BVX214" s="1102"/>
      <c r="BVY214" s="1102"/>
      <c r="BVZ214" s="1102"/>
      <c r="BWA214" s="1102"/>
      <c r="BWB214" s="1102"/>
      <c r="BWC214" s="1102"/>
      <c r="BWD214" s="1102"/>
      <c r="BWE214" s="1102"/>
      <c r="BWF214" s="1102"/>
      <c r="BWG214" s="1102"/>
      <c r="BWH214" s="1102"/>
      <c r="BWI214" s="1102"/>
      <c r="BWJ214" s="1102"/>
      <c r="BWK214" s="1102"/>
      <c r="BWL214" s="1102"/>
      <c r="BWM214" s="1102"/>
      <c r="BWN214" s="1102"/>
      <c r="BWO214" s="1102"/>
      <c r="BWP214" s="1102"/>
      <c r="BWQ214" s="1102"/>
      <c r="BWR214" s="1102"/>
      <c r="BWS214" s="1102"/>
      <c r="BWT214" s="1102"/>
      <c r="BWU214" s="1102"/>
      <c r="BWV214" s="1102"/>
      <c r="BWW214" s="1102"/>
      <c r="BWX214" s="1102"/>
      <c r="BWY214" s="1102"/>
      <c r="BWZ214" s="1102"/>
      <c r="BXA214" s="1102"/>
      <c r="BXB214" s="1102"/>
      <c r="BXC214" s="1102"/>
      <c r="BXD214" s="1102"/>
      <c r="BXE214" s="1102"/>
      <c r="BXF214" s="1102"/>
      <c r="BXG214" s="1102"/>
      <c r="BXH214" s="1102"/>
      <c r="BXI214" s="1102"/>
      <c r="BXJ214" s="1102"/>
      <c r="BXK214" s="1102"/>
      <c r="BXL214" s="1102"/>
      <c r="BXM214" s="1102"/>
      <c r="BXN214" s="1102"/>
      <c r="BXO214" s="1102"/>
      <c r="BXP214" s="1102"/>
      <c r="BXQ214" s="1102"/>
      <c r="BXR214" s="1102"/>
      <c r="BXS214" s="1102"/>
      <c r="BXT214" s="1102"/>
      <c r="BXU214" s="1102"/>
      <c r="BXV214" s="1102"/>
      <c r="BXW214" s="1102"/>
      <c r="BXX214" s="1102"/>
      <c r="BXY214" s="1102"/>
      <c r="BXZ214" s="1102"/>
      <c r="BYA214" s="1102"/>
      <c r="BYB214" s="1102"/>
      <c r="BYC214" s="1102"/>
      <c r="BYD214" s="1102"/>
      <c r="BYE214" s="1102"/>
      <c r="BYF214" s="1102"/>
      <c r="BYG214" s="1102"/>
      <c r="BYH214" s="1102"/>
      <c r="BYI214" s="1102"/>
      <c r="BYJ214" s="1102"/>
      <c r="BYK214" s="1102"/>
      <c r="BYL214" s="1102"/>
      <c r="BYM214" s="1102"/>
      <c r="BYN214" s="1102"/>
      <c r="BYO214" s="1102"/>
      <c r="BYP214" s="1102"/>
      <c r="BYQ214" s="1102"/>
      <c r="BYR214" s="1102"/>
      <c r="BYS214" s="1102"/>
      <c r="BYT214" s="1102"/>
      <c r="BYU214" s="1102"/>
      <c r="BYV214" s="1102"/>
      <c r="BYW214" s="1102"/>
      <c r="BYX214" s="1102"/>
      <c r="BYY214" s="1102"/>
      <c r="BYZ214" s="1102"/>
      <c r="BZA214" s="1102"/>
      <c r="BZB214" s="1102"/>
      <c r="BZC214" s="1102"/>
      <c r="BZD214" s="1102"/>
      <c r="BZE214" s="1102"/>
      <c r="BZF214" s="1102"/>
      <c r="BZG214" s="1102"/>
      <c r="BZH214" s="1102"/>
      <c r="BZI214" s="1102"/>
      <c r="BZJ214" s="1102"/>
      <c r="BZK214" s="1102"/>
      <c r="BZL214" s="1102"/>
      <c r="BZM214" s="1102"/>
      <c r="BZN214" s="1102"/>
      <c r="BZO214" s="1102"/>
      <c r="BZP214" s="1102"/>
      <c r="BZQ214" s="1102"/>
      <c r="BZR214" s="1102"/>
      <c r="BZS214" s="1102"/>
      <c r="BZT214" s="1102"/>
      <c r="BZU214" s="1102"/>
      <c r="BZV214" s="1102"/>
      <c r="BZW214" s="1102"/>
      <c r="BZX214" s="1102"/>
      <c r="BZY214" s="1102"/>
      <c r="BZZ214" s="1102"/>
      <c r="CAA214" s="1102"/>
      <c r="CAB214" s="1102"/>
      <c r="CAC214" s="1102"/>
      <c r="CAD214" s="1102"/>
      <c r="CAE214" s="1102"/>
      <c r="CAF214" s="1102"/>
      <c r="CAG214" s="1102"/>
      <c r="CAH214" s="1102"/>
      <c r="CAI214" s="1102"/>
      <c r="CAJ214" s="1102"/>
      <c r="CAK214" s="1102"/>
      <c r="CAL214" s="1102"/>
      <c r="CAM214" s="1102"/>
      <c r="CAN214" s="1102"/>
      <c r="CAO214" s="1102"/>
      <c r="CAP214" s="1102"/>
      <c r="CAQ214" s="1102"/>
      <c r="CAR214" s="1102"/>
      <c r="CAS214" s="1102"/>
      <c r="CAT214" s="1102"/>
      <c r="CAU214" s="1102"/>
      <c r="CAV214" s="1102"/>
      <c r="CAW214" s="1102"/>
      <c r="CAX214" s="1102"/>
      <c r="CAY214" s="1102"/>
      <c r="CAZ214" s="1102"/>
      <c r="CBA214" s="1102"/>
      <c r="CBB214" s="1102"/>
      <c r="CBC214" s="1102"/>
      <c r="CBD214" s="1102"/>
      <c r="CBE214" s="1102"/>
      <c r="CBF214" s="1102"/>
      <c r="CBG214" s="1102"/>
      <c r="CBH214" s="1102"/>
      <c r="CBI214" s="1102"/>
      <c r="CBJ214" s="1102"/>
      <c r="CBK214" s="1102"/>
      <c r="CBL214" s="1102"/>
      <c r="CBM214" s="1102"/>
      <c r="CBN214" s="1102"/>
      <c r="CBO214" s="1102"/>
      <c r="CBP214" s="1102"/>
      <c r="CBQ214" s="1102"/>
      <c r="CBR214" s="1102"/>
      <c r="CBS214" s="1102"/>
      <c r="CBT214" s="1102"/>
      <c r="CBU214" s="1102"/>
      <c r="CBV214" s="1102"/>
      <c r="CBW214" s="1102"/>
      <c r="CBX214" s="1102"/>
      <c r="CBY214" s="1102"/>
      <c r="CBZ214" s="1102"/>
      <c r="CCA214" s="1102"/>
      <c r="CCB214" s="1102"/>
      <c r="CCC214" s="1102"/>
      <c r="CCD214" s="1102"/>
      <c r="CCE214" s="1102"/>
      <c r="CCF214" s="1102"/>
      <c r="CCG214" s="1102"/>
      <c r="CCH214" s="1102"/>
      <c r="CCI214" s="1102"/>
      <c r="CCJ214" s="1102"/>
      <c r="CCK214" s="1102"/>
      <c r="CCL214" s="1102"/>
      <c r="CCM214" s="1102"/>
      <c r="CCN214" s="1102"/>
      <c r="CCO214" s="1102"/>
      <c r="CCP214" s="1102"/>
      <c r="CCQ214" s="1102"/>
      <c r="CCR214" s="1102"/>
      <c r="CCS214" s="1102"/>
      <c r="CCT214" s="1102"/>
      <c r="CCU214" s="1102"/>
      <c r="CCV214" s="1102"/>
      <c r="CCW214" s="1102"/>
      <c r="CCX214" s="1102"/>
      <c r="CCY214" s="1102"/>
      <c r="CCZ214" s="1102"/>
      <c r="CDA214" s="1102"/>
      <c r="CDB214" s="1102"/>
      <c r="CDC214" s="1102"/>
      <c r="CDD214" s="1102"/>
      <c r="CDE214" s="1102"/>
      <c r="CDF214" s="1102"/>
      <c r="CDG214" s="1102"/>
      <c r="CDH214" s="1102"/>
      <c r="CDI214" s="1102"/>
      <c r="CDJ214" s="1102"/>
      <c r="CDK214" s="1102"/>
      <c r="CDL214" s="1102"/>
      <c r="CDM214" s="1102"/>
      <c r="CDN214" s="1102"/>
      <c r="CDO214" s="1102"/>
      <c r="CDP214" s="1102"/>
      <c r="CDQ214" s="1102"/>
      <c r="CDR214" s="1102"/>
      <c r="CDS214" s="1102"/>
      <c r="CDT214" s="1102"/>
      <c r="CDU214" s="1102"/>
      <c r="CDV214" s="1102"/>
      <c r="CDW214" s="1102"/>
      <c r="CDX214" s="1102"/>
      <c r="CDY214" s="1102"/>
      <c r="CDZ214" s="1102"/>
      <c r="CEA214" s="1102"/>
      <c r="CEB214" s="1102"/>
      <c r="CEC214" s="1102"/>
      <c r="CED214" s="1102"/>
      <c r="CEE214" s="1102"/>
      <c r="CEF214" s="1102"/>
      <c r="CEG214" s="1102"/>
      <c r="CEH214" s="1102"/>
      <c r="CEI214" s="1102"/>
      <c r="CEJ214" s="1102"/>
      <c r="CEK214" s="1102"/>
      <c r="CEL214" s="1102"/>
      <c r="CEM214" s="1102"/>
      <c r="CEN214" s="1102"/>
      <c r="CEO214" s="1102"/>
      <c r="CEP214" s="1102"/>
      <c r="CEQ214" s="1102"/>
      <c r="CER214" s="1102"/>
      <c r="CES214" s="1102"/>
      <c r="CET214" s="1102"/>
      <c r="CEU214" s="1102"/>
      <c r="CEV214" s="1102"/>
      <c r="CEW214" s="1102"/>
      <c r="CEX214" s="1102"/>
      <c r="CEY214" s="1102"/>
      <c r="CEZ214" s="1102"/>
      <c r="CFA214" s="1102"/>
      <c r="CFB214" s="1102"/>
      <c r="CFC214" s="1102"/>
      <c r="CFD214" s="1102"/>
      <c r="CFE214" s="1102"/>
      <c r="CFF214" s="1102"/>
      <c r="CFG214" s="1102"/>
      <c r="CFH214" s="1102"/>
      <c r="CFI214" s="1102"/>
      <c r="CFJ214" s="1102"/>
      <c r="CFK214" s="1102"/>
      <c r="CFL214" s="1102"/>
      <c r="CFM214" s="1102"/>
      <c r="CFN214" s="1102"/>
      <c r="CFO214" s="1102"/>
      <c r="CFP214" s="1102"/>
      <c r="CFQ214" s="1102"/>
      <c r="CFR214" s="1102"/>
      <c r="CFS214" s="1102"/>
      <c r="CFT214" s="1102"/>
      <c r="CFU214" s="1102"/>
      <c r="CFV214" s="1102"/>
      <c r="CFW214" s="1102"/>
      <c r="CFX214" s="1102"/>
      <c r="CFY214" s="1102"/>
      <c r="CFZ214" s="1102"/>
      <c r="CGA214" s="1102"/>
      <c r="CGB214" s="1102"/>
      <c r="CGC214" s="1102"/>
      <c r="CGD214" s="1102"/>
      <c r="CGE214" s="1102"/>
      <c r="CGF214" s="1102"/>
      <c r="CGG214" s="1102"/>
      <c r="CGH214" s="1102"/>
      <c r="CGI214" s="1102"/>
      <c r="CGJ214" s="1102"/>
      <c r="CGK214" s="1102"/>
      <c r="CGL214" s="1102"/>
      <c r="CGM214" s="1102"/>
      <c r="CGN214" s="1102"/>
      <c r="CGO214" s="1102"/>
      <c r="CGP214" s="1102"/>
      <c r="CGQ214" s="1102"/>
      <c r="CGR214" s="1102"/>
      <c r="CGS214" s="1102"/>
      <c r="CGT214" s="1102"/>
      <c r="CGU214" s="1102"/>
      <c r="CGV214" s="1102"/>
      <c r="CGW214" s="1102"/>
      <c r="CGX214" s="1102"/>
      <c r="CGY214" s="1102"/>
      <c r="CGZ214" s="1102"/>
      <c r="CHA214" s="1102"/>
      <c r="CHB214" s="1102"/>
      <c r="CHC214" s="1102"/>
      <c r="CHD214" s="1102"/>
      <c r="CHE214" s="1102"/>
      <c r="CHF214" s="1102"/>
      <c r="CHG214" s="1102"/>
      <c r="CHH214" s="1102"/>
      <c r="CHI214" s="1102"/>
      <c r="CHJ214" s="1102"/>
      <c r="CHK214" s="1102"/>
      <c r="CHL214" s="1102"/>
      <c r="CHM214" s="1102"/>
      <c r="CHN214" s="1102"/>
      <c r="CHO214" s="1102"/>
      <c r="CHP214" s="1102"/>
      <c r="CHQ214" s="1102"/>
      <c r="CHR214" s="1102"/>
      <c r="CHS214" s="1102"/>
      <c r="CHT214" s="1102"/>
      <c r="CHU214" s="1102"/>
      <c r="CHV214" s="1102"/>
      <c r="CHW214" s="1102"/>
      <c r="CHX214" s="1102"/>
      <c r="CHY214" s="1102"/>
      <c r="CHZ214" s="1102"/>
      <c r="CIA214" s="1102"/>
      <c r="CIB214" s="1102"/>
      <c r="CIC214" s="1102"/>
      <c r="CID214" s="1102"/>
      <c r="CIE214" s="1102"/>
      <c r="CIF214" s="1102"/>
      <c r="CIG214" s="1102"/>
      <c r="CIH214" s="1102"/>
      <c r="CII214" s="1102"/>
      <c r="CIJ214" s="1102"/>
      <c r="CIK214" s="1102"/>
      <c r="CIL214" s="1102"/>
      <c r="CIM214" s="1102"/>
      <c r="CIN214" s="1102"/>
      <c r="CIO214" s="1102"/>
      <c r="CIP214" s="1102"/>
      <c r="CIQ214" s="1102"/>
      <c r="CIR214" s="1102"/>
      <c r="CIS214" s="1102"/>
      <c r="CIT214" s="1102"/>
      <c r="CIU214" s="1102"/>
      <c r="CIV214" s="1102"/>
      <c r="CIW214" s="1102"/>
      <c r="CIX214" s="1102"/>
      <c r="CIY214" s="1102"/>
      <c r="CIZ214" s="1102"/>
      <c r="CJA214" s="1102"/>
      <c r="CJB214" s="1102"/>
      <c r="CJC214" s="1102"/>
      <c r="CJD214" s="1102"/>
      <c r="CJE214" s="1102"/>
      <c r="CJF214" s="1102"/>
      <c r="CJG214" s="1102"/>
      <c r="CJH214" s="1102"/>
      <c r="CJI214" s="1102"/>
      <c r="CJJ214" s="1102"/>
      <c r="CJK214" s="1102"/>
      <c r="CJL214" s="1102"/>
      <c r="CJM214" s="1102"/>
      <c r="CJN214" s="1102"/>
      <c r="CJO214" s="1102"/>
      <c r="CJP214" s="1102"/>
      <c r="CJQ214" s="1102"/>
      <c r="CJR214" s="1102"/>
      <c r="CJS214" s="1102"/>
      <c r="CJT214" s="1102"/>
      <c r="CJU214" s="1102"/>
      <c r="CJV214" s="1102"/>
      <c r="CJW214" s="1102"/>
      <c r="CJX214" s="1102"/>
      <c r="CJY214" s="1102"/>
      <c r="CJZ214" s="1102"/>
      <c r="CKA214" s="1102"/>
      <c r="CKB214" s="1102"/>
      <c r="CKC214" s="1102"/>
      <c r="CKD214" s="1102"/>
      <c r="CKE214" s="1102"/>
      <c r="CKF214" s="1102"/>
      <c r="CKG214" s="1102"/>
      <c r="CKH214" s="1102"/>
      <c r="CKI214" s="1102"/>
      <c r="CKJ214" s="1102"/>
      <c r="CKK214" s="1102"/>
      <c r="CKL214" s="1102"/>
      <c r="CKM214" s="1102"/>
      <c r="CKN214" s="1102"/>
      <c r="CKO214" s="1102"/>
      <c r="CKP214" s="1102"/>
      <c r="CKQ214" s="1102"/>
      <c r="CKR214" s="1102"/>
      <c r="CKS214" s="1102"/>
      <c r="CKT214" s="1102"/>
      <c r="CKU214" s="1102"/>
      <c r="CKV214" s="1102"/>
      <c r="CKW214" s="1102"/>
      <c r="CKX214" s="1102"/>
      <c r="CKY214" s="1102"/>
      <c r="CKZ214" s="1102"/>
      <c r="CLA214" s="1102"/>
      <c r="CLB214" s="1102"/>
      <c r="CLC214" s="1102"/>
      <c r="CLD214" s="1102"/>
      <c r="CLE214" s="1102"/>
      <c r="CLF214" s="1102"/>
      <c r="CLG214" s="1102"/>
      <c r="CLH214" s="1102"/>
      <c r="CLI214" s="1102"/>
      <c r="CLJ214" s="1102"/>
      <c r="CLK214" s="1102"/>
      <c r="CLL214" s="1102"/>
      <c r="CLM214" s="1102"/>
      <c r="CLN214" s="1102"/>
      <c r="CLO214" s="1102"/>
      <c r="CLP214" s="1102"/>
      <c r="CLQ214" s="1102"/>
      <c r="CLR214" s="1102"/>
      <c r="CLS214" s="1102"/>
      <c r="CLT214" s="1102"/>
      <c r="CLU214" s="1102"/>
      <c r="CLV214" s="1102"/>
      <c r="CLW214" s="1102"/>
      <c r="CLX214" s="1102"/>
      <c r="CLY214" s="1102"/>
      <c r="CLZ214" s="1102"/>
      <c r="CMA214" s="1102"/>
      <c r="CMB214" s="1102"/>
      <c r="CMC214" s="1102"/>
      <c r="CMD214" s="1102"/>
      <c r="CME214" s="1102"/>
      <c r="CMF214" s="1102"/>
      <c r="CMG214" s="1102"/>
      <c r="CMH214" s="1102"/>
      <c r="CMI214" s="1102"/>
      <c r="CMJ214" s="1102"/>
      <c r="CMK214" s="1102"/>
      <c r="CML214" s="1102"/>
      <c r="CMM214" s="1102"/>
      <c r="CMN214" s="1102"/>
      <c r="CMO214" s="1102"/>
      <c r="CMP214" s="1102"/>
      <c r="CMQ214" s="1102"/>
      <c r="CMR214" s="1102"/>
      <c r="CMS214" s="1102"/>
      <c r="CMT214" s="1102"/>
      <c r="CMU214" s="1102"/>
      <c r="CMV214" s="1102"/>
      <c r="CMW214" s="1102"/>
      <c r="CMX214" s="1102"/>
      <c r="CMY214" s="1102"/>
      <c r="CMZ214" s="1102"/>
      <c r="CNA214" s="1102"/>
      <c r="CNB214" s="1102"/>
      <c r="CNC214" s="1102"/>
      <c r="CND214" s="1102"/>
      <c r="CNE214" s="1102"/>
      <c r="CNF214" s="1102"/>
      <c r="CNG214" s="1102"/>
      <c r="CNH214" s="1102"/>
      <c r="CNI214" s="1102"/>
      <c r="CNJ214" s="1102"/>
      <c r="CNK214" s="1102"/>
      <c r="CNL214" s="1102"/>
      <c r="CNM214" s="1102"/>
      <c r="CNN214" s="1102"/>
      <c r="CNO214" s="1102"/>
      <c r="CNP214" s="1102"/>
      <c r="CNQ214" s="1102"/>
      <c r="CNR214" s="1102"/>
      <c r="CNS214" s="1102"/>
      <c r="CNT214" s="1102"/>
      <c r="CNU214" s="1102"/>
      <c r="CNV214" s="1102"/>
      <c r="CNW214" s="1102"/>
      <c r="CNX214" s="1102"/>
      <c r="CNY214" s="1102"/>
      <c r="CNZ214" s="1102"/>
      <c r="COA214" s="1102"/>
      <c r="COB214" s="1102"/>
      <c r="COC214" s="1102"/>
      <c r="COD214" s="1102"/>
      <c r="COE214" s="1102"/>
      <c r="COF214" s="1102"/>
      <c r="COG214" s="1102"/>
      <c r="COH214" s="1102"/>
      <c r="COI214" s="1102"/>
      <c r="COJ214" s="1102"/>
      <c r="COK214" s="1102"/>
      <c r="COL214" s="1102"/>
      <c r="COM214" s="1102"/>
      <c r="CON214" s="1102"/>
      <c r="COO214" s="1102"/>
      <c r="COP214" s="1102"/>
      <c r="COQ214" s="1102"/>
      <c r="COR214" s="1102"/>
      <c r="COS214" s="1102"/>
      <c r="COT214" s="1102"/>
      <c r="COU214" s="1102"/>
      <c r="COV214" s="1102"/>
      <c r="COW214" s="1102"/>
      <c r="COX214" s="1102"/>
      <c r="COY214" s="1102"/>
      <c r="COZ214" s="1102"/>
      <c r="CPA214" s="1102"/>
      <c r="CPB214" s="1102"/>
      <c r="CPC214" s="1102"/>
      <c r="CPD214" s="1102"/>
      <c r="CPE214" s="1102"/>
      <c r="CPF214" s="1102"/>
      <c r="CPG214" s="1102"/>
      <c r="CPH214" s="1102"/>
      <c r="CPI214" s="1102"/>
      <c r="CPJ214" s="1102"/>
      <c r="CPK214" s="1102"/>
      <c r="CPL214" s="1102"/>
      <c r="CPM214" s="1102"/>
      <c r="CPN214" s="1102"/>
      <c r="CPO214" s="1102"/>
      <c r="CPP214" s="1102"/>
      <c r="CPQ214" s="1102"/>
      <c r="CPR214" s="1102"/>
      <c r="CPS214" s="1102"/>
      <c r="CPT214" s="1102"/>
      <c r="CPU214" s="1102"/>
      <c r="CPV214" s="1102"/>
      <c r="CPW214" s="1102"/>
      <c r="CPX214" s="1102"/>
      <c r="CPY214" s="1102"/>
      <c r="CPZ214" s="1102"/>
      <c r="CQA214" s="1102"/>
      <c r="CQB214" s="1102"/>
      <c r="CQC214" s="1102"/>
      <c r="CQD214" s="1102"/>
      <c r="CQE214" s="1102"/>
      <c r="CQF214" s="1102"/>
      <c r="CQG214" s="1102"/>
      <c r="CQH214" s="1102"/>
      <c r="CQI214" s="1102"/>
      <c r="CQJ214" s="1102"/>
      <c r="CQK214" s="1102"/>
      <c r="CQL214" s="1102"/>
      <c r="CQM214" s="1102"/>
      <c r="CQN214" s="1102"/>
      <c r="CQO214" s="1102"/>
      <c r="CQP214" s="1102"/>
      <c r="CQQ214" s="1102"/>
      <c r="CQR214" s="1102"/>
      <c r="CQS214" s="1102"/>
      <c r="CQT214" s="1102"/>
      <c r="CQU214" s="1102"/>
      <c r="CQV214" s="1102"/>
      <c r="CQW214" s="1102"/>
      <c r="CQX214" s="1102"/>
      <c r="CQY214" s="1102"/>
      <c r="CQZ214" s="1102"/>
      <c r="CRA214" s="1102"/>
      <c r="CRB214" s="1102"/>
      <c r="CRC214" s="1102"/>
      <c r="CRD214" s="1102"/>
      <c r="CRE214" s="1102"/>
      <c r="CRF214" s="1102"/>
      <c r="CRG214" s="1102"/>
      <c r="CRH214" s="1102"/>
      <c r="CRI214" s="1102"/>
      <c r="CRJ214" s="1102"/>
      <c r="CRK214" s="1102"/>
      <c r="CRL214" s="1102"/>
      <c r="CRM214" s="1102"/>
      <c r="CRN214" s="1102"/>
      <c r="CRO214" s="1102"/>
      <c r="CRP214" s="1102"/>
      <c r="CRQ214" s="1102"/>
      <c r="CRR214" s="1102"/>
      <c r="CRS214" s="1102"/>
      <c r="CRT214" s="1102"/>
      <c r="CRU214" s="1102"/>
      <c r="CRV214" s="1102"/>
      <c r="CRW214" s="1102"/>
      <c r="CRX214" s="1102"/>
      <c r="CRY214" s="1102"/>
      <c r="CRZ214" s="1102"/>
      <c r="CSA214" s="1102"/>
      <c r="CSB214" s="1102"/>
      <c r="CSC214" s="1102"/>
      <c r="CSD214" s="1102"/>
      <c r="CSE214" s="1102"/>
      <c r="CSF214" s="1102"/>
      <c r="CSG214" s="1102"/>
      <c r="CSH214" s="1102"/>
      <c r="CSI214" s="1102"/>
      <c r="CSJ214" s="1102"/>
      <c r="CSK214" s="1102"/>
      <c r="CSL214" s="1102"/>
      <c r="CSM214" s="1102"/>
      <c r="CSN214" s="1102"/>
      <c r="CSO214" s="1102"/>
      <c r="CSP214" s="1102"/>
      <c r="CSQ214" s="1102"/>
      <c r="CSR214" s="1102"/>
      <c r="CSS214" s="1102"/>
      <c r="CST214" s="1102"/>
      <c r="CSU214" s="1102"/>
      <c r="CSV214" s="1102"/>
      <c r="CSW214" s="1102"/>
      <c r="CSX214" s="1102"/>
      <c r="CSY214" s="1102"/>
      <c r="CSZ214" s="1102"/>
      <c r="CTA214" s="1102"/>
      <c r="CTB214" s="1102"/>
      <c r="CTC214" s="1102"/>
      <c r="CTD214" s="1102"/>
      <c r="CTE214" s="1102"/>
      <c r="CTF214" s="1102"/>
      <c r="CTG214" s="1102"/>
      <c r="CTH214" s="1102"/>
      <c r="CTI214" s="1102"/>
      <c r="CTJ214" s="1102"/>
      <c r="CTK214" s="1102"/>
      <c r="CTL214" s="1102"/>
      <c r="CTM214" s="1102"/>
      <c r="CTN214" s="1102"/>
      <c r="CTO214" s="1102"/>
      <c r="CTP214" s="1102"/>
      <c r="CTQ214" s="1102"/>
      <c r="CTR214" s="1102"/>
      <c r="CTS214" s="1102"/>
      <c r="CTT214" s="1102"/>
      <c r="CTU214" s="1102"/>
      <c r="CTV214" s="1102"/>
      <c r="CTW214" s="1102"/>
      <c r="CTX214" s="1102"/>
      <c r="CTY214" s="1102"/>
      <c r="CTZ214" s="1102"/>
      <c r="CUA214" s="1102"/>
      <c r="CUB214" s="1102"/>
      <c r="CUC214" s="1102"/>
      <c r="CUD214" s="1102"/>
      <c r="CUE214" s="1102"/>
      <c r="CUF214" s="1102"/>
      <c r="CUG214" s="1102"/>
      <c r="CUH214" s="1102"/>
      <c r="CUI214" s="1102"/>
      <c r="CUJ214" s="1102"/>
      <c r="CUK214" s="1102"/>
      <c r="CUL214" s="1102"/>
      <c r="CUM214" s="1102"/>
      <c r="CUN214" s="1102"/>
      <c r="CUO214" s="1102"/>
      <c r="CUP214" s="1102"/>
      <c r="CUQ214" s="1102"/>
      <c r="CUR214" s="1102"/>
      <c r="CUS214" s="1102"/>
      <c r="CUT214" s="1102"/>
      <c r="CUU214" s="1102"/>
      <c r="CUV214" s="1102"/>
      <c r="CUW214" s="1102"/>
      <c r="CUX214" s="1102"/>
      <c r="CUY214" s="1102"/>
      <c r="CUZ214" s="1102"/>
      <c r="CVA214" s="1102"/>
      <c r="CVB214" s="1102"/>
      <c r="CVC214" s="1102"/>
      <c r="CVD214" s="1102"/>
      <c r="CVE214" s="1102"/>
      <c r="CVF214" s="1102"/>
      <c r="CVG214" s="1102"/>
      <c r="CVH214" s="1102"/>
      <c r="CVI214" s="1102"/>
      <c r="CVJ214" s="1102"/>
      <c r="CVK214" s="1102"/>
      <c r="CVL214" s="1102"/>
      <c r="CVM214" s="1102"/>
      <c r="CVN214" s="1102"/>
      <c r="CVO214" s="1102"/>
      <c r="CVP214" s="1102"/>
      <c r="CVQ214" s="1102"/>
      <c r="CVR214" s="1102"/>
      <c r="CVS214" s="1102"/>
      <c r="CVT214" s="1102"/>
      <c r="CVU214" s="1102"/>
      <c r="CVV214" s="1102"/>
      <c r="CVW214" s="1102"/>
      <c r="CVX214" s="1102"/>
      <c r="CVY214" s="1102"/>
      <c r="CVZ214" s="1102"/>
      <c r="CWA214" s="1102"/>
      <c r="CWB214" s="1102"/>
      <c r="CWC214" s="1102"/>
      <c r="CWD214" s="1102"/>
      <c r="CWE214" s="1102"/>
      <c r="CWF214" s="1102"/>
      <c r="CWG214" s="1102"/>
      <c r="CWH214" s="1102"/>
      <c r="CWI214" s="1102"/>
      <c r="CWJ214" s="1102"/>
      <c r="CWK214" s="1102"/>
      <c r="CWL214" s="1102"/>
      <c r="CWM214" s="1102"/>
      <c r="CWN214" s="1102"/>
      <c r="CWO214" s="1102"/>
      <c r="CWP214" s="1102"/>
      <c r="CWQ214" s="1102"/>
      <c r="CWR214" s="1102"/>
      <c r="CWS214" s="1102"/>
      <c r="CWT214" s="1102"/>
      <c r="CWU214" s="1102"/>
      <c r="CWV214" s="1102"/>
      <c r="CWW214" s="1102"/>
      <c r="CWX214" s="1102"/>
      <c r="CWY214" s="1102"/>
      <c r="CWZ214" s="1102"/>
      <c r="CXA214" s="1102"/>
      <c r="CXB214" s="1102"/>
      <c r="CXC214" s="1102"/>
      <c r="CXD214" s="1102"/>
      <c r="CXE214" s="1102"/>
      <c r="CXF214" s="1102"/>
      <c r="CXG214" s="1102"/>
      <c r="CXH214" s="1102"/>
      <c r="CXI214" s="1102"/>
      <c r="CXJ214" s="1102"/>
      <c r="CXK214" s="1102"/>
      <c r="CXL214" s="1102"/>
      <c r="CXM214" s="1102"/>
      <c r="CXN214" s="1102"/>
      <c r="CXO214" s="1102"/>
      <c r="CXP214" s="1102"/>
      <c r="CXQ214" s="1102"/>
      <c r="CXR214" s="1102"/>
      <c r="CXS214" s="1102"/>
      <c r="CXT214" s="1102"/>
      <c r="CXU214" s="1102"/>
      <c r="CXV214" s="1102"/>
      <c r="CXW214" s="1102"/>
      <c r="CXX214" s="1102"/>
      <c r="CXY214" s="1102"/>
      <c r="CXZ214" s="1102"/>
      <c r="CYA214" s="1102"/>
      <c r="CYB214" s="1102"/>
      <c r="CYC214" s="1102"/>
      <c r="CYD214" s="1102"/>
      <c r="CYE214" s="1102"/>
      <c r="CYF214" s="1102"/>
      <c r="CYG214" s="1102"/>
      <c r="CYH214" s="1102"/>
      <c r="CYI214" s="1102"/>
      <c r="CYJ214" s="1102"/>
      <c r="CYK214" s="1102"/>
      <c r="CYL214" s="1102"/>
      <c r="CYM214" s="1102"/>
      <c r="CYN214" s="1102"/>
      <c r="CYO214" s="1102"/>
      <c r="CYP214" s="1102"/>
      <c r="CYQ214" s="1102"/>
      <c r="CYR214" s="1102"/>
      <c r="CYS214" s="1102"/>
      <c r="CYT214" s="1102"/>
      <c r="CYU214" s="1102"/>
      <c r="CYV214" s="1102"/>
      <c r="CYW214" s="1102"/>
      <c r="CYX214" s="1102"/>
      <c r="CYY214" s="1102"/>
      <c r="CYZ214" s="1102"/>
      <c r="CZA214" s="1102"/>
      <c r="CZB214" s="1102"/>
      <c r="CZC214" s="1102"/>
      <c r="CZD214" s="1102"/>
      <c r="CZE214" s="1102"/>
      <c r="CZF214" s="1102"/>
      <c r="CZG214" s="1102"/>
      <c r="CZH214" s="1102"/>
      <c r="CZI214" s="1102"/>
      <c r="CZJ214" s="1102"/>
      <c r="CZK214" s="1102"/>
      <c r="CZL214" s="1102"/>
      <c r="CZM214" s="1102"/>
      <c r="CZN214" s="1102"/>
      <c r="CZO214" s="1102"/>
      <c r="CZP214" s="1102"/>
      <c r="CZQ214" s="1102"/>
      <c r="CZR214" s="1102"/>
      <c r="CZS214" s="1102"/>
      <c r="CZT214" s="1102"/>
      <c r="CZU214" s="1102"/>
      <c r="CZV214" s="1102"/>
      <c r="CZW214" s="1102"/>
      <c r="CZX214" s="1102"/>
      <c r="CZY214" s="1102"/>
      <c r="CZZ214" s="1102"/>
      <c r="DAA214" s="1102"/>
      <c r="DAB214" s="1102"/>
      <c r="DAC214" s="1102"/>
      <c r="DAD214" s="1102"/>
      <c r="DAE214" s="1102"/>
      <c r="DAF214" s="1102"/>
      <c r="DAG214" s="1102"/>
      <c r="DAH214" s="1102"/>
      <c r="DAI214" s="1102"/>
      <c r="DAJ214" s="1102"/>
      <c r="DAK214" s="1102"/>
      <c r="DAL214" s="1102"/>
      <c r="DAM214" s="1102"/>
      <c r="DAN214" s="1102"/>
      <c r="DAO214" s="1102"/>
      <c r="DAP214" s="1102"/>
      <c r="DAQ214" s="1102"/>
      <c r="DAR214" s="1102"/>
      <c r="DAS214" s="1102"/>
      <c r="DAT214" s="1102"/>
      <c r="DAU214" s="1102"/>
      <c r="DAV214" s="1102"/>
      <c r="DAW214" s="1102"/>
      <c r="DAX214" s="1102"/>
      <c r="DAY214" s="1102"/>
      <c r="DAZ214" s="1102"/>
      <c r="DBA214" s="1102"/>
      <c r="DBB214" s="1102"/>
      <c r="DBC214" s="1102"/>
      <c r="DBD214" s="1102"/>
      <c r="DBE214" s="1102"/>
      <c r="DBF214" s="1102"/>
      <c r="DBG214" s="1102"/>
      <c r="DBH214" s="1102"/>
      <c r="DBI214" s="1102"/>
      <c r="DBJ214" s="1102"/>
      <c r="DBK214" s="1102"/>
      <c r="DBL214" s="1102"/>
      <c r="DBM214" s="1102"/>
      <c r="DBN214" s="1102"/>
      <c r="DBO214" s="1102"/>
      <c r="DBP214" s="1102"/>
      <c r="DBQ214" s="1102"/>
      <c r="DBR214" s="1102"/>
      <c r="DBS214" s="1102"/>
      <c r="DBT214" s="1102"/>
      <c r="DBU214" s="1102"/>
      <c r="DBV214" s="1102"/>
      <c r="DBW214" s="1102"/>
      <c r="DBX214" s="1102"/>
      <c r="DBY214" s="1102"/>
      <c r="DBZ214" s="1102"/>
      <c r="DCA214" s="1102"/>
      <c r="DCB214" s="1102"/>
      <c r="DCC214" s="1102"/>
      <c r="DCD214" s="1102"/>
      <c r="DCE214" s="1102"/>
      <c r="DCF214" s="1102"/>
      <c r="DCG214" s="1102"/>
      <c r="DCH214" s="1102"/>
      <c r="DCI214" s="1102"/>
      <c r="DCJ214" s="1102"/>
      <c r="DCK214" s="1102"/>
      <c r="DCL214" s="1102"/>
      <c r="DCM214" s="1102"/>
      <c r="DCN214" s="1102"/>
      <c r="DCO214" s="1102"/>
      <c r="DCP214" s="1102"/>
      <c r="DCQ214" s="1102"/>
      <c r="DCR214" s="1102"/>
      <c r="DCS214" s="1102"/>
      <c r="DCT214" s="1102"/>
      <c r="DCU214" s="1102"/>
      <c r="DCV214" s="1102"/>
      <c r="DCW214" s="1102"/>
      <c r="DCX214" s="1102"/>
      <c r="DCY214" s="1102"/>
      <c r="DCZ214" s="1102"/>
      <c r="DDA214" s="1102"/>
      <c r="DDB214" s="1102"/>
      <c r="DDC214" s="1102"/>
      <c r="DDD214" s="1102"/>
      <c r="DDE214" s="1102"/>
      <c r="DDF214" s="1102"/>
      <c r="DDG214" s="1102"/>
      <c r="DDH214" s="1102"/>
      <c r="DDI214" s="1102"/>
      <c r="DDJ214" s="1102"/>
      <c r="DDK214" s="1102"/>
      <c r="DDL214" s="1102"/>
      <c r="DDM214" s="1102"/>
      <c r="DDN214" s="1102"/>
      <c r="DDO214" s="1102"/>
      <c r="DDP214" s="1102"/>
      <c r="DDQ214" s="1102"/>
      <c r="DDR214" s="1102"/>
      <c r="DDS214" s="1102"/>
      <c r="DDT214" s="1102"/>
      <c r="DDU214" s="1102"/>
      <c r="DDV214" s="1102"/>
      <c r="DDW214" s="1102"/>
      <c r="DDX214" s="1102"/>
      <c r="DDY214" s="1102"/>
      <c r="DDZ214" s="1102"/>
      <c r="DEA214" s="1102"/>
      <c r="DEB214" s="1102"/>
      <c r="DEC214" s="1102"/>
      <c r="DED214" s="1102"/>
      <c r="DEE214" s="1102"/>
      <c r="DEF214" s="1102"/>
      <c r="DEG214" s="1102"/>
      <c r="DEH214" s="1102"/>
      <c r="DEI214" s="1102"/>
      <c r="DEJ214" s="1102"/>
      <c r="DEK214" s="1102"/>
      <c r="DEL214" s="1102"/>
      <c r="DEM214" s="1102"/>
      <c r="DEN214" s="1102"/>
      <c r="DEO214" s="1102"/>
      <c r="DEP214" s="1102"/>
      <c r="DEQ214" s="1102"/>
      <c r="DER214" s="1102"/>
      <c r="DES214" s="1102"/>
      <c r="DET214" s="1102"/>
      <c r="DEU214" s="1102"/>
      <c r="DEV214" s="1102"/>
      <c r="DEW214" s="1102"/>
      <c r="DEX214" s="1102"/>
      <c r="DEY214" s="1102"/>
      <c r="DEZ214" s="1102"/>
      <c r="DFA214" s="1102"/>
      <c r="DFB214" s="1102"/>
      <c r="DFC214" s="1102"/>
      <c r="DFD214" s="1102"/>
      <c r="DFE214" s="1102"/>
      <c r="DFF214" s="1102"/>
      <c r="DFG214" s="1102"/>
      <c r="DFH214" s="1102"/>
      <c r="DFI214" s="1102"/>
      <c r="DFJ214" s="1102"/>
      <c r="DFK214" s="1102"/>
      <c r="DFL214" s="1102"/>
      <c r="DFM214" s="1102"/>
      <c r="DFN214" s="1102"/>
      <c r="DFO214" s="1102"/>
      <c r="DFP214" s="1102"/>
      <c r="DFQ214" s="1102"/>
      <c r="DFR214" s="1102"/>
      <c r="DFS214" s="1102"/>
      <c r="DFT214" s="1102"/>
      <c r="DFU214" s="1102"/>
      <c r="DFV214" s="1102"/>
      <c r="DFW214" s="1102"/>
      <c r="DFX214" s="1102"/>
      <c r="DFY214" s="1102"/>
      <c r="DFZ214" s="1102"/>
      <c r="DGA214" s="1102"/>
      <c r="DGB214" s="1102"/>
      <c r="DGC214" s="1102"/>
      <c r="DGD214" s="1102"/>
      <c r="DGE214" s="1102"/>
      <c r="DGF214" s="1102"/>
      <c r="DGG214" s="1102"/>
      <c r="DGH214" s="1102"/>
      <c r="DGI214" s="1102"/>
      <c r="DGJ214" s="1102"/>
      <c r="DGK214" s="1102"/>
      <c r="DGL214" s="1102"/>
      <c r="DGM214" s="1102"/>
      <c r="DGN214" s="1102"/>
      <c r="DGO214" s="1102"/>
      <c r="DGP214" s="1102"/>
      <c r="DGQ214" s="1102"/>
      <c r="DGR214" s="1102"/>
      <c r="DGS214" s="1102"/>
      <c r="DGT214" s="1102"/>
      <c r="DGU214" s="1102"/>
      <c r="DGV214" s="1102"/>
      <c r="DGW214" s="1102"/>
      <c r="DGX214" s="1102"/>
      <c r="DGY214" s="1102"/>
      <c r="DGZ214" s="1102"/>
      <c r="DHA214" s="1102"/>
      <c r="DHB214" s="1102"/>
      <c r="DHC214" s="1102"/>
      <c r="DHD214" s="1102"/>
      <c r="DHE214" s="1102"/>
      <c r="DHF214" s="1102"/>
      <c r="DHG214" s="1102"/>
      <c r="DHH214" s="1102"/>
      <c r="DHI214" s="1102"/>
      <c r="DHJ214" s="1102"/>
      <c r="DHK214" s="1102"/>
      <c r="DHL214" s="1102"/>
      <c r="DHM214" s="1102"/>
      <c r="DHN214" s="1102"/>
      <c r="DHO214" s="1102"/>
      <c r="DHP214" s="1102"/>
      <c r="DHQ214" s="1102"/>
      <c r="DHR214" s="1102"/>
      <c r="DHS214" s="1102"/>
      <c r="DHT214" s="1102"/>
      <c r="DHU214" s="1102"/>
      <c r="DHV214" s="1102"/>
      <c r="DHW214" s="1102"/>
      <c r="DHX214" s="1102"/>
      <c r="DHY214" s="1102"/>
      <c r="DHZ214" s="1102"/>
      <c r="DIA214" s="1102"/>
      <c r="DIB214" s="1102"/>
      <c r="DIC214" s="1102"/>
      <c r="DID214" s="1102"/>
      <c r="DIE214" s="1102"/>
      <c r="DIF214" s="1102"/>
      <c r="DIG214" s="1102"/>
      <c r="DIH214" s="1102"/>
      <c r="DII214" s="1102"/>
      <c r="DIJ214" s="1102"/>
      <c r="DIK214" s="1102"/>
      <c r="DIL214" s="1102"/>
      <c r="DIM214" s="1102"/>
      <c r="DIN214" s="1102"/>
      <c r="DIO214" s="1102"/>
      <c r="DIP214" s="1102"/>
      <c r="DIQ214" s="1102"/>
      <c r="DIR214" s="1102"/>
      <c r="DIS214" s="1102"/>
      <c r="DIT214" s="1102"/>
      <c r="DIU214" s="1102"/>
      <c r="DIV214" s="1102"/>
      <c r="DIW214" s="1102"/>
      <c r="DIX214" s="1102"/>
      <c r="DIY214" s="1102"/>
      <c r="DIZ214" s="1102"/>
      <c r="DJA214" s="1102"/>
      <c r="DJB214" s="1102"/>
      <c r="DJC214" s="1102"/>
      <c r="DJD214" s="1102"/>
      <c r="DJE214" s="1102"/>
      <c r="DJF214" s="1102"/>
      <c r="DJG214" s="1102"/>
      <c r="DJH214" s="1102"/>
      <c r="DJI214" s="1102"/>
      <c r="DJJ214" s="1102"/>
      <c r="DJK214" s="1102"/>
      <c r="DJL214" s="1102"/>
      <c r="DJM214" s="1102"/>
      <c r="DJN214" s="1102"/>
      <c r="DJO214" s="1102"/>
      <c r="DJP214" s="1102"/>
      <c r="DJQ214" s="1102"/>
      <c r="DJR214" s="1102"/>
      <c r="DJS214" s="1102"/>
      <c r="DJT214" s="1102"/>
      <c r="DJU214" s="1102"/>
      <c r="DJV214" s="1102"/>
      <c r="DJW214" s="1102"/>
      <c r="DJX214" s="1102"/>
      <c r="DJY214" s="1102"/>
      <c r="DJZ214" s="1102"/>
      <c r="DKA214" s="1102"/>
      <c r="DKB214" s="1102"/>
      <c r="DKC214" s="1102"/>
      <c r="DKD214" s="1102"/>
      <c r="DKE214" s="1102"/>
      <c r="DKF214" s="1102"/>
      <c r="DKG214" s="1102"/>
      <c r="DKH214" s="1102"/>
      <c r="DKI214" s="1102"/>
      <c r="DKJ214" s="1102"/>
      <c r="DKK214" s="1102"/>
      <c r="DKL214" s="1102"/>
      <c r="DKM214" s="1102"/>
      <c r="DKN214" s="1102"/>
      <c r="DKO214" s="1102"/>
      <c r="DKP214" s="1102"/>
      <c r="DKQ214" s="1102"/>
      <c r="DKR214" s="1102"/>
      <c r="DKS214" s="1102"/>
      <c r="DKT214" s="1102"/>
      <c r="DKU214" s="1102"/>
      <c r="DKV214" s="1102"/>
      <c r="DKW214" s="1102"/>
      <c r="DKX214" s="1102"/>
      <c r="DKY214" s="1102"/>
      <c r="DKZ214" s="1102"/>
      <c r="DLA214" s="1102"/>
      <c r="DLB214" s="1102"/>
      <c r="DLC214" s="1102"/>
      <c r="DLD214" s="1102"/>
      <c r="DLE214" s="1102"/>
      <c r="DLF214" s="1102"/>
      <c r="DLG214" s="1102"/>
      <c r="DLH214" s="1102"/>
      <c r="DLI214" s="1102"/>
      <c r="DLJ214" s="1102"/>
      <c r="DLK214" s="1102"/>
      <c r="DLL214" s="1102"/>
      <c r="DLM214" s="1102"/>
      <c r="DLN214" s="1102"/>
      <c r="DLO214" s="1102"/>
      <c r="DLP214" s="1102"/>
      <c r="DLQ214" s="1102"/>
      <c r="DLR214" s="1102"/>
      <c r="DLS214" s="1102"/>
      <c r="DLT214" s="1102"/>
      <c r="DLU214" s="1102"/>
      <c r="DLV214" s="1102"/>
      <c r="DLW214" s="1102"/>
      <c r="DLX214" s="1102"/>
      <c r="DLY214" s="1102"/>
      <c r="DLZ214" s="1102"/>
      <c r="DMA214" s="1102"/>
      <c r="DMB214" s="1102"/>
      <c r="DMC214" s="1102"/>
      <c r="DMD214" s="1102"/>
      <c r="DME214" s="1102"/>
      <c r="DMF214" s="1102"/>
      <c r="DMG214" s="1102"/>
      <c r="DMH214" s="1102"/>
      <c r="DMI214" s="1102"/>
      <c r="DMJ214" s="1102"/>
      <c r="DMK214" s="1102"/>
      <c r="DML214" s="1102"/>
      <c r="DMM214" s="1102"/>
      <c r="DMN214" s="1102"/>
      <c r="DMO214" s="1102"/>
      <c r="DMP214" s="1102"/>
      <c r="DMQ214" s="1102"/>
      <c r="DMR214" s="1102"/>
      <c r="DMS214" s="1102"/>
      <c r="DMT214" s="1102"/>
      <c r="DMU214" s="1102"/>
      <c r="DMV214" s="1102"/>
      <c r="DMW214" s="1102"/>
      <c r="DMX214" s="1102"/>
      <c r="DMY214" s="1102"/>
      <c r="DMZ214" s="1102"/>
      <c r="DNA214" s="1102"/>
      <c r="DNB214" s="1102"/>
      <c r="DNC214" s="1102"/>
      <c r="DND214" s="1102"/>
      <c r="DNE214" s="1102"/>
      <c r="DNF214" s="1102"/>
      <c r="DNG214" s="1102"/>
      <c r="DNH214" s="1102"/>
      <c r="DNI214" s="1102"/>
      <c r="DNJ214" s="1102"/>
      <c r="DNK214" s="1102"/>
      <c r="DNL214" s="1102"/>
      <c r="DNM214" s="1102"/>
      <c r="DNN214" s="1102"/>
      <c r="DNO214" s="1102"/>
      <c r="DNP214" s="1102"/>
      <c r="DNQ214" s="1102"/>
      <c r="DNR214" s="1102"/>
      <c r="DNS214" s="1102"/>
      <c r="DNT214" s="1102"/>
      <c r="DNU214" s="1102"/>
      <c r="DNV214" s="1102"/>
      <c r="DNW214" s="1102"/>
      <c r="DNX214" s="1102"/>
      <c r="DNY214" s="1102"/>
      <c r="DNZ214" s="1102"/>
      <c r="DOA214" s="1102"/>
      <c r="DOB214" s="1102"/>
      <c r="DOC214" s="1102"/>
      <c r="DOD214" s="1102"/>
      <c r="DOE214" s="1102"/>
      <c r="DOF214" s="1102"/>
      <c r="DOG214" s="1102"/>
      <c r="DOH214" s="1102"/>
      <c r="DOI214" s="1102"/>
      <c r="DOJ214" s="1102"/>
      <c r="DOK214" s="1102"/>
      <c r="DOL214" s="1102"/>
      <c r="DOM214" s="1102"/>
      <c r="DON214" s="1102"/>
      <c r="DOO214" s="1102"/>
      <c r="DOP214" s="1102"/>
      <c r="DOQ214" s="1102"/>
      <c r="DOR214" s="1102"/>
      <c r="DOS214" s="1102"/>
      <c r="DOT214" s="1102"/>
      <c r="DOU214" s="1102"/>
      <c r="DOV214" s="1102"/>
      <c r="DOW214" s="1102"/>
      <c r="DOX214" s="1102"/>
      <c r="DOY214" s="1102"/>
      <c r="DOZ214" s="1102"/>
      <c r="DPA214" s="1102"/>
      <c r="DPB214" s="1102"/>
      <c r="DPC214" s="1102"/>
      <c r="DPD214" s="1102"/>
      <c r="DPE214" s="1102"/>
      <c r="DPF214" s="1102"/>
      <c r="DPG214" s="1102"/>
      <c r="DPH214" s="1102"/>
      <c r="DPI214" s="1102"/>
      <c r="DPJ214" s="1102"/>
      <c r="DPK214" s="1102"/>
      <c r="DPL214" s="1102"/>
      <c r="DPM214" s="1102"/>
      <c r="DPN214" s="1102"/>
      <c r="DPO214" s="1102"/>
      <c r="DPP214" s="1102"/>
      <c r="DPQ214" s="1102"/>
      <c r="DPR214" s="1102"/>
      <c r="DPS214" s="1102"/>
      <c r="DPT214" s="1102"/>
      <c r="DPU214" s="1102"/>
      <c r="DPV214" s="1102"/>
      <c r="DPW214" s="1102"/>
      <c r="DPX214" s="1102"/>
      <c r="DPY214" s="1102"/>
      <c r="DPZ214" s="1102"/>
      <c r="DQA214" s="1102"/>
      <c r="DQB214" s="1102"/>
      <c r="DQC214" s="1102"/>
      <c r="DQD214" s="1102"/>
      <c r="DQE214" s="1102"/>
      <c r="DQF214" s="1102"/>
      <c r="DQG214" s="1102"/>
      <c r="DQH214" s="1102"/>
      <c r="DQI214" s="1102"/>
      <c r="DQJ214" s="1102"/>
      <c r="DQK214" s="1102"/>
      <c r="DQL214" s="1102"/>
      <c r="DQM214" s="1102"/>
      <c r="DQN214" s="1102"/>
      <c r="DQO214" s="1102"/>
      <c r="DQP214" s="1102"/>
      <c r="DQQ214" s="1102"/>
      <c r="DQR214" s="1102"/>
      <c r="DQS214" s="1102"/>
      <c r="DQT214" s="1102"/>
      <c r="DQU214" s="1102"/>
      <c r="DQV214" s="1102"/>
      <c r="DQW214" s="1102"/>
      <c r="DQX214" s="1102"/>
      <c r="DQY214" s="1102"/>
      <c r="DQZ214" s="1102"/>
      <c r="DRA214" s="1102"/>
      <c r="DRB214" s="1102"/>
      <c r="DRC214" s="1102"/>
      <c r="DRD214" s="1102"/>
      <c r="DRE214" s="1102"/>
      <c r="DRF214" s="1102"/>
      <c r="DRG214" s="1102"/>
      <c r="DRH214" s="1102"/>
      <c r="DRI214" s="1102"/>
      <c r="DRJ214" s="1102"/>
      <c r="DRK214" s="1102"/>
      <c r="DRL214" s="1102"/>
      <c r="DRM214" s="1102"/>
      <c r="DRN214" s="1102"/>
      <c r="DRO214" s="1102"/>
      <c r="DRP214" s="1102"/>
      <c r="DRQ214" s="1102"/>
      <c r="DRR214" s="1102"/>
      <c r="DRS214" s="1102"/>
      <c r="DRT214" s="1102"/>
      <c r="DRU214" s="1102"/>
      <c r="DRV214" s="1102"/>
      <c r="DRW214" s="1102"/>
      <c r="DRX214" s="1102"/>
      <c r="DRY214" s="1102"/>
      <c r="DRZ214" s="1102"/>
      <c r="DSA214" s="1102"/>
      <c r="DSB214" s="1102"/>
      <c r="DSC214" s="1102"/>
      <c r="DSD214" s="1102"/>
      <c r="DSE214" s="1102"/>
      <c r="DSF214" s="1102"/>
      <c r="DSG214" s="1102"/>
      <c r="DSH214" s="1102"/>
      <c r="DSI214" s="1102"/>
      <c r="DSJ214" s="1102"/>
      <c r="DSK214" s="1102"/>
      <c r="DSL214" s="1102"/>
      <c r="DSM214" s="1102"/>
      <c r="DSN214" s="1102"/>
      <c r="DSO214" s="1102"/>
      <c r="DSP214" s="1102"/>
      <c r="DSQ214" s="1102"/>
      <c r="DSR214" s="1102"/>
      <c r="DSS214" s="1102"/>
      <c r="DST214" s="1102"/>
      <c r="DSU214" s="1102"/>
      <c r="DSV214" s="1102"/>
      <c r="DSW214" s="1102"/>
      <c r="DSX214" s="1102"/>
      <c r="DSY214" s="1102"/>
      <c r="DSZ214" s="1102"/>
      <c r="DTA214" s="1102"/>
      <c r="DTB214" s="1102"/>
      <c r="DTC214" s="1102"/>
      <c r="DTD214" s="1102"/>
      <c r="DTE214" s="1102"/>
      <c r="DTF214" s="1102"/>
      <c r="DTG214" s="1102"/>
      <c r="DTH214" s="1102"/>
      <c r="DTI214" s="1102"/>
      <c r="DTJ214" s="1102"/>
      <c r="DTK214" s="1102"/>
      <c r="DTL214" s="1102"/>
      <c r="DTM214" s="1102"/>
      <c r="DTN214" s="1102"/>
      <c r="DTO214" s="1102"/>
      <c r="DTP214" s="1102"/>
      <c r="DTQ214" s="1102"/>
      <c r="DTR214" s="1102"/>
      <c r="DTS214" s="1102"/>
      <c r="DTT214" s="1102"/>
      <c r="DTU214" s="1102"/>
      <c r="DTV214" s="1102"/>
      <c r="DTW214" s="1102"/>
      <c r="DTX214" s="1102"/>
      <c r="DTY214" s="1102"/>
      <c r="DTZ214" s="1102"/>
      <c r="DUA214" s="1102"/>
      <c r="DUB214" s="1102"/>
      <c r="DUC214" s="1102"/>
      <c r="DUD214" s="1102"/>
      <c r="DUE214" s="1102"/>
      <c r="DUF214" s="1102"/>
      <c r="DUG214" s="1102"/>
      <c r="DUH214" s="1102"/>
      <c r="DUI214" s="1102"/>
      <c r="DUJ214" s="1102"/>
      <c r="DUK214" s="1102"/>
      <c r="DUL214" s="1102"/>
      <c r="DUM214" s="1102"/>
      <c r="DUN214" s="1102"/>
      <c r="DUO214" s="1102"/>
      <c r="DUP214" s="1102"/>
      <c r="DUQ214" s="1102"/>
      <c r="DUR214" s="1102"/>
      <c r="DUS214" s="1102"/>
      <c r="DUT214" s="1102"/>
      <c r="DUU214" s="1102"/>
      <c r="DUV214" s="1102"/>
      <c r="DUW214" s="1102"/>
      <c r="DUX214" s="1102"/>
      <c r="DUY214" s="1102"/>
      <c r="DUZ214" s="1102"/>
      <c r="DVA214" s="1102"/>
      <c r="DVB214" s="1102"/>
      <c r="DVC214" s="1102"/>
      <c r="DVD214" s="1102"/>
      <c r="DVE214" s="1102"/>
      <c r="DVF214" s="1102"/>
      <c r="DVG214" s="1102"/>
      <c r="DVH214" s="1102"/>
      <c r="DVI214" s="1102"/>
      <c r="DVJ214" s="1102"/>
      <c r="DVK214" s="1102"/>
      <c r="DVL214" s="1102"/>
      <c r="DVM214" s="1102"/>
      <c r="DVN214" s="1102"/>
      <c r="DVO214" s="1102"/>
      <c r="DVP214" s="1102"/>
      <c r="DVQ214" s="1102"/>
      <c r="DVR214" s="1102"/>
      <c r="DVS214" s="1102"/>
      <c r="DVT214" s="1102"/>
      <c r="DVU214" s="1102"/>
      <c r="DVV214" s="1102"/>
      <c r="DVW214" s="1102"/>
      <c r="DVX214" s="1102"/>
      <c r="DVY214" s="1102"/>
      <c r="DVZ214" s="1102"/>
      <c r="DWA214" s="1102"/>
      <c r="DWB214" s="1102"/>
      <c r="DWC214" s="1102"/>
      <c r="DWD214" s="1102"/>
      <c r="DWE214" s="1102"/>
      <c r="DWF214" s="1102"/>
      <c r="DWG214" s="1102"/>
      <c r="DWH214" s="1102"/>
      <c r="DWI214" s="1102"/>
      <c r="DWJ214" s="1102"/>
      <c r="DWK214" s="1102"/>
      <c r="DWL214" s="1102"/>
      <c r="DWM214" s="1102"/>
      <c r="DWN214" s="1102"/>
      <c r="DWO214" s="1102"/>
      <c r="DWP214" s="1102"/>
      <c r="DWQ214" s="1102"/>
      <c r="DWR214" s="1102"/>
      <c r="DWS214" s="1102"/>
      <c r="DWT214" s="1102"/>
      <c r="DWU214" s="1102"/>
      <c r="DWV214" s="1102"/>
      <c r="DWW214" s="1102"/>
      <c r="DWX214" s="1102"/>
      <c r="DWY214" s="1102"/>
      <c r="DWZ214" s="1102"/>
      <c r="DXA214" s="1102"/>
      <c r="DXB214" s="1102"/>
      <c r="DXC214" s="1102"/>
      <c r="DXD214" s="1102"/>
      <c r="DXE214" s="1102"/>
      <c r="DXF214" s="1102"/>
      <c r="DXG214" s="1102"/>
      <c r="DXH214" s="1102"/>
      <c r="DXI214" s="1102"/>
      <c r="DXJ214" s="1102"/>
      <c r="DXK214" s="1102"/>
      <c r="DXL214" s="1102"/>
      <c r="DXM214" s="1102"/>
      <c r="DXN214" s="1102"/>
      <c r="DXO214" s="1102"/>
      <c r="DXP214" s="1102"/>
      <c r="DXQ214" s="1102"/>
      <c r="DXR214" s="1102"/>
      <c r="DXS214" s="1102"/>
      <c r="DXT214" s="1102"/>
      <c r="DXU214" s="1102"/>
      <c r="DXV214" s="1102"/>
      <c r="DXW214" s="1102"/>
      <c r="DXX214" s="1102"/>
      <c r="DXY214" s="1102"/>
      <c r="DXZ214" s="1102"/>
      <c r="DYA214" s="1102"/>
      <c r="DYB214" s="1102"/>
      <c r="DYC214" s="1102"/>
      <c r="DYD214" s="1102"/>
      <c r="DYE214" s="1102"/>
      <c r="DYF214" s="1102"/>
      <c r="DYG214" s="1102"/>
      <c r="DYH214" s="1102"/>
      <c r="DYI214" s="1102"/>
      <c r="DYJ214" s="1102"/>
      <c r="DYK214" s="1102"/>
      <c r="DYL214" s="1102"/>
      <c r="DYM214" s="1102"/>
      <c r="DYN214" s="1102"/>
      <c r="DYO214" s="1102"/>
      <c r="DYP214" s="1102"/>
      <c r="DYQ214" s="1102"/>
      <c r="DYR214" s="1102"/>
      <c r="DYS214" s="1102"/>
      <c r="DYT214" s="1102"/>
      <c r="DYU214" s="1102"/>
      <c r="DYV214" s="1102"/>
      <c r="DYW214" s="1102"/>
      <c r="DYX214" s="1102"/>
      <c r="DYY214" s="1102"/>
      <c r="DYZ214" s="1102"/>
      <c r="DZA214" s="1102"/>
      <c r="DZB214" s="1102"/>
      <c r="DZC214" s="1102"/>
      <c r="DZD214" s="1102"/>
      <c r="DZE214" s="1102"/>
      <c r="DZF214" s="1102"/>
      <c r="DZG214" s="1102"/>
      <c r="DZH214" s="1102"/>
      <c r="DZI214" s="1102"/>
      <c r="DZJ214" s="1102"/>
      <c r="DZK214" s="1102"/>
      <c r="DZL214" s="1102"/>
      <c r="DZM214" s="1102"/>
      <c r="DZN214" s="1102"/>
      <c r="DZO214" s="1102"/>
      <c r="DZP214" s="1102"/>
      <c r="DZQ214" s="1102"/>
      <c r="DZR214" s="1102"/>
      <c r="DZS214" s="1102"/>
      <c r="DZT214" s="1102"/>
      <c r="DZU214" s="1102"/>
      <c r="DZV214" s="1102"/>
      <c r="DZW214" s="1102"/>
      <c r="DZX214" s="1102"/>
      <c r="DZY214" s="1102"/>
      <c r="DZZ214" s="1102"/>
      <c r="EAA214" s="1102"/>
      <c r="EAB214" s="1102"/>
      <c r="EAC214" s="1102"/>
      <c r="EAD214" s="1102"/>
      <c r="EAE214" s="1102"/>
      <c r="EAF214" s="1102"/>
      <c r="EAG214" s="1102"/>
      <c r="EAH214" s="1102"/>
      <c r="EAI214" s="1102"/>
      <c r="EAJ214" s="1102"/>
      <c r="EAK214" s="1102"/>
      <c r="EAL214" s="1102"/>
      <c r="EAM214" s="1102"/>
      <c r="EAN214" s="1102"/>
      <c r="EAO214" s="1102"/>
      <c r="EAP214" s="1102"/>
      <c r="EAQ214" s="1102"/>
      <c r="EAR214" s="1102"/>
      <c r="EAS214" s="1102"/>
      <c r="EAT214" s="1102"/>
      <c r="EAU214" s="1102"/>
      <c r="EAV214" s="1102"/>
      <c r="EAW214" s="1102"/>
      <c r="EAX214" s="1102"/>
      <c r="EAY214" s="1102"/>
      <c r="EAZ214" s="1102"/>
      <c r="EBA214" s="1102"/>
      <c r="EBB214" s="1102"/>
      <c r="EBC214" s="1102"/>
      <c r="EBD214" s="1102"/>
      <c r="EBE214" s="1102"/>
      <c r="EBF214" s="1102"/>
      <c r="EBG214" s="1102"/>
      <c r="EBH214" s="1102"/>
      <c r="EBI214" s="1102"/>
      <c r="EBJ214" s="1102"/>
      <c r="EBK214" s="1102"/>
      <c r="EBL214" s="1102"/>
      <c r="EBM214" s="1102"/>
      <c r="EBN214" s="1102"/>
      <c r="EBO214" s="1102"/>
      <c r="EBP214" s="1102"/>
      <c r="EBQ214" s="1102"/>
      <c r="EBR214" s="1102"/>
      <c r="EBS214" s="1102"/>
      <c r="EBT214" s="1102"/>
      <c r="EBU214" s="1102"/>
      <c r="EBV214" s="1102"/>
      <c r="EBW214" s="1102"/>
      <c r="EBX214" s="1102"/>
      <c r="EBY214" s="1102"/>
      <c r="EBZ214" s="1102"/>
      <c r="ECA214" s="1102"/>
      <c r="ECB214" s="1102"/>
      <c r="ECC214" s="1102"/>
      <c r="ECD214" s="1102"/>
      <c r="ECE214" s="1102"/>
      <c r="ECF214" s="1102"/>
      <c r="ECG214" s="1102"/>
      <c r="ECH214" s="1102"/>
      <c r="ECI214" s="1102"/>
      <c r="ECJ214" s="1102"/>
      <c r="ECK214" s="1102"/>
      <c r="ECL214" s="1102"/>
      <c r="ECM214" s="1102"/>
      <c r="ECN214" s="1102"/>
      <c r="ECO214" s="1102"/>
      <c r="ECP214" s="1102"/>
      <c r="ECQ214" s="1102"/>
      <c r="ECR214" s="1102"/>
      <c r="ECS214" s="1102"/>
      <c r="ECT214" s="1102"/>
      <c r="ECU214" s="1102"/>
      <c r="ECV214" s="1102"/>
      <c r="ECW214" s="1102"/>
      <c r="ECX214" s="1102"/>
      <c r="ECY214" s="1102"/>
      <c r="ECZ214" s="1102"/>
      <c r="EDA214" s="1102"/>
      <c r="EDB214" s="1102"/>
      <c r="EDC214" s="1102"/>
      <c r="EDD214" s="1102"/>
      <c r="EDE214" s="1102"/>
      <c r="EDF214" s="1102"/>
      <c r="EDG214" s="1102"/>
      <c r="EDH214" s="1102"/>
      <c r="EDI214" s="1102"/>
      <c r="EDJ214" s="1102"/>
      <c r="EDK214" s="1102"/>
      <c r="EDL214" s="1102"/>
      <c r="EDM214" s="1102"/>
      <c r="EDN214" s="1102"/>
      <c r="EDO214" s="1102"/>
      <c r="EDP214" s="1102"/>
      <c r="EDQ214" s="1102"/>
      <c r="EDR214" s="1102"/>
      <c r="EDS214" s="1102"/>
      <c r="EDT214" s="1102"/>
      <c r="EDU214" s="1102"/>
      <c r="EDV214" s="1102"/>
      <c r="EDW214" s="1102"/>
      <c r="EDX214" s="1102"/>
      <c r="EDY214" s="1102"/>
      <c r="EDZ214" s="1102"/>
      <c r="EEA214" s="1102"/>
      <c r="EEB214" s="1102"/>
      <c r="EEC214" s="1102"/>
      <c r="EED214" s="1102"/>
      <c r="EEE214" s="1102"/>
      <c r="EEF214" s="1102"/>
      <c r="EEG214" s="1102"/>
      <c r="EEH214" s="1102"/>
      <c r="EEI214" s="1102"/>
      <c r="EEJ214" s="1102"/>
      <c r="EEK214" s="1102"/>
      <c r="EEL214" s="1102"/>
      <c r="EEM214" s="1102"/>
      <c r="EEN214" s="1102"/>
      <c r="EEO214" s="1102"/>
      <c r="EEP214" s="1102"/>
      <c r="EEQ214" s="1102"/>
      <c r="EER214" s="1102"/>
      <c r="EES214" s="1102"/>
      <c r="EET214" s="1102"/>
      <c r="EEU214" s="1102"/>
      <c r="EEV214" s="1102"/>
      <c r="EEW214" s="1102"/>
      <c r="EEX214" s="1102"/>
      <c r="EEY214" s="1102"/>
      <c r="EEZ214" s="1102"/>
      <c r="EFA214" s="1102"/>
      <c r="EFB214" s="1102"/>
      <c r="EFC214" s="1102"/>
      <c r="EFD214" s="1102"/>
      <c r="EFE214" s="1102"/>
      <c r="EFF214" s="1102"/>
      <c r="EFG214" s="1102"/>
      <c r="EFH214" s="1102"/>
      <c r="EFI214" s="1102"/>
      <c r="EFJ214" s="1102"/>
      <c r="EFK214" s="1102"/>
      <c r="EFL214" s="1102"/>
      <c r="EFM214" s="1102"/>
      <c r="EFN214" s="1102"/>
      <c r="EFO214" s="1102"/>
      <c r="EFP214" s="1102"/>
      <c r="EFQ214" s="1102"/>
      <c r="EFR214" s="1102"/>
      <c r="EFS214" s="1102"/>
      <c r="EFT214" s="1102"/>
      <c r="EFU214" s="1102"/>
      <c r="EFV214" s="1102"/>
      <c r="EFW214" s="1102"/>
      <c r="EFX214" s="1102"/>
      <c r="EFY214" s="1102"/>
      <c r="EFZ214" s="1102"/>
      <c r="EGA214" s="1102"/>
      <c r="EGB214" s="1102"/>
      <c r="EGC214" s="1102"/>
      <c r="EGD214" s="1102"/>
      <c r="EGE214" s="1102"/>
      <c r="EGF214" s="1102"/>
      <c r="EGG214" s="1102"/>
      <c r="EGH214" s="1102"/>
      <c r="EGI214" s="1102"/>
      <c r="EGJ214" s="1102"/>
      <c r="EGK214" s="1102"/>
      <c r="EGL214" s="1102"/>
      <c r="EGM214" s="1102"/>
      <c r="EGN214" s="1102"/>
      <c r="EGO214" s="1102"/>
      <c r="EGP214" s="1102"/>
      <c r="EGQ214" s="1102"/>
      <c r="EGR214" s="1102"/>
      <c r="EGS214" s="1102"/>
      <c r="EGT214" s="1102"/>
      <c r="EGU214" s="1102"/>
      <c r="EGV214" s="1102"/>
      <c r="EGW214" s="1102"/>
      <c r="EGX214" s="1102"/>
      <c r="EGY214" s="1102"/>
      <c r="EGZ214" s="1102"/>
      <c r="EHA214" s="1102"/>
      <c r="EHB214" s="1102"/>
      <c r="EHC214" s="1102"/>
      <c r="EHD214" s="1102"/>
      <c r="EHE214" s="1102"/>
      <c r="EHF214" s="1102"/>
      <c r="EHG214" s="1102"/>
      <c r="EHH214" s="1102"/>
      <c r="EHI214" s="1102"/>
      <c r="EHJ214" s="1102"/>
      <c r="EHK214" s="1102"/>
      <c r="EHL214" s="1102"/>
      <c r="EHM214" s="1102"/>
      <c r="EHN214" s="1102"/>
      <c r="EHO214" s="1102"/>
      <c r="EHP214" s="1102"/>
      <c r="EHQ214" s="1102"/>
      <c r="EHR214" s="1102"/>
      <c r="EHS214" s="1102"/>
      <c r="EHT214" s="1102"/>
      <c r="EHU214" s="1102"/>
      <c r="EHV214" s="1102"/>
      <c r="EHW214" s="1102"/>
      <c r="EHX214" s="1102"/>
      <c r="EHY214" s="1102"/>
      <c r="EHZ214" s="1102"/>
      <c r="EIA214" s="1102"/>
      <c r="EIB214" s="1102"/>
      <c r="EIC214" s="1102"/>
      <c r="EID214" s="1102"/>
      <c r="EIE214" s="1102"/>
      <c r="EIF214" s="1102"/>
      <c r="EIG214" s="1102"/>
      <c r="EIH214" s="1102"/>
      <c r="EII214" s="1102"/>
      <c r="EIJ214" s="1102"/>
      <c r="EIK214" s="1102"/>
      <c r="EIL214" s="1102"/>
      <c r="EIM214" s="1102"/>
      <c r="EIN214" s="1102"/>
      <c r="EIO214" s="1102"/>
      <c r="EIP214" s="1102"/>
      <c r="EIQ214" s="1102"/>
      <c r="EIR214" s="1102"/>
      <c r="EIS214" s="1102"/>
      <c r="EIT214" s="1102"/>
      <c r="EIU214" s="1102"/>
      <c r="EIV214" s="1102"/>
      <c r="EIW214" s="1102"/>
      <c r="EIX214" s="1102"/>
      <c r="EIY214" s="1102"/>
      <c r="EIZ214" s="1102"/>
      <c r="EJA214" s="1102"/>
      <c r="EJB214" s="1102"/>
      <c r="EJC214" s="1102"/>
      <c r="EJD214" s="1102"/>
      <c r="EJE214" s="1102"/>
      <c r="EJF214" s="1102"/>
      <c r="EJG214" s="1102"/>
      <c r="EJH214" s="1102"/>
      <c r="EJI214" s="1102"/>
      <c r="EJJ214" s="1102"/>
      <c r="EJK214" s="1102"/>
      <c r="EJL214" s="1102"/>
      <c r="EJM214" s="1102"/>
      <c r="EJN214" s="1102"/>
      <c r="EJO214" s="1102"/>
      <c r="EJP214" s="1102"/>
      <c r="EJQ214" s="1102"/>
      <c r="EJR214" s="1102"/>
      <c r="EJS214" s="1102"/>
      <c r="EJT214" s="1102"/>
      <c r="EJU214" s="1102"/>
      <c r="EJV214" s="1102"/>
      <c r="EJW214" s="1102"/>
      <c r="EJX214" s="1102"/>
      <c r="EJY214" s="1102"/>
      <c r="EJZ214" s="1102"/>
      <c r="EKA214" s="1102"/>
      <c r="EKB214" s="1102"/>
      <c r="EKC214" s="1102"/>
      <c r="EKD214" s="1102"/>
      <c r="EKE214" s="1102"/>
      <c r="EKF214" s="1102"/>
      <c r="EKG214" s="1102"/>
      <c r="EKH214" s="1102"/>
      <c r="EKI214" s="1102"/>
      <c r="EKJ214" s="1102"/>
      <c r="EKK214" s="1102"/>
      <c r="EKL214" s="1102"/>
      <c r="EKM214" s="1102"/>
      <c r="EKN214" s="1102"/>
      <c r="EKO214" s="1102"/>
      <c r="EKP214" s="1102"/>
      <c r="EKQ214" s="1102"/>
      <c r="EKR214" s="1102"/>
      <c r="EKS214" s="1102"/>
      <c r="EKT214" s="1102"/>
      <c r="EKU214" s="1102"/>
      <c r="EKV214" s="1102"/>
      <c r="EKW214" s="1102"/>
      <c r="EKX214" s="1102"/>
      <c r="EKY214" s="1102"/>
      <c r="EKZ214" s="1102"/>
      <c r="ELA214" s="1102"/>
      <c r="ELB214" s="1102"/>
      <c r="ELC214" s="1102"/>
      <c r="ELD214" s="1102"/>
      <c r="ELE214" s="1102"/>
      <c r="ELF214" s="1102"/>
      <c r="ELG214" s="1102"/>
      <c r="ELH214" s="1102"/>
      <c r="ELI214" s="1102"/>
      <c r="ELJ214" s="1102"/>
      <c r="ELK214" s="1102"/>
      <c r="ELL214" s="1102"/>
      <c r="ELM214" s="1102"/>
      <c r="ELN214" s="1102"/>
      <c r="ELO214" s="1102"/>
      <c r="ELP214" s="1102"/>
      <c r="ELQ214" s="1102"/>
      <c r="ELR214" s="1102"/>
      <c r="ELS214" s="1102"/>
      <c r="ELT214" s="1102"/>
      <c r="ELU214" s="1102"/>
      <c r="ELV214" s="1102"/>
      <c r="ELW214" s="1102"/>
      <c r="ELX214" s="1102"/>
      <c r="ELY214" s="1102"/>
      <c r="ELZ214" s="1102"/>
      <c r="EMA214" s="1102"/>
      <c r="EMB214" s="1102"/>
      <c r="EMC214" s="1102"/>
      <c r="EMD214" s="1102"/>
      <c r="EME214" s="1102"/>
      <c r="EMF214" s="1102"/>
      <c r="EMG214" s="1102"/>
      <c r="EMH214" s="1102"/>
      <c r="EMI214" s="1102"/>
      <c r="EMJ214" s="1102"/>
      <c r="EMK214" s="1102"/>
      <c r="EML214" s="1102"/>
      <c r="EMM214" s="1102"/>
      <c r="EMN214" s="1102"/>
      <c r="EMO214" s="1102"/>
      <c r="EMP214" s="1102"/>
      <c r="EMQ214" s="1102"/>
      <c r="EMR214" s="1102"/>
      <c r="EMS214" s="1102"/>
      <c r="EMT214" s="1102"/>
      <c r="EMU214" s="1102"/>
      <c r="EMV214" s="1102"/>
      <c r="EMW214" s="1102"/>
      <c r="EMX214" s="1102"/>
      <c r="EMY214" s="1102"/>
      <c r="EMZ214" s="1102"/>
      <c r="ENA214" s="1102"/>
      <c r="ENB214" s="1102"/>
      <c r="ENC214" s="1102"/>
      <c r="END214" s="1102"/>
      <c r="ENE214" s="1102"/>
      <c r="ENF214" s="1102"/>
      <c r="ENG214" s="1102"/>
      <c r="ENH214" s="1102"/>
      <c r="ENI214" s="1102"/>
      <c r="ENJ214" s="1102"/>
      <c r="ENK214" s="1102"/>
      <c r="ENL214" s="1102"/>
      <c r="ENM214" s="1102"/>
      <c r="ENN214" s="1102"/>
      <c r="ENO214" s="1102"/>
      <c r="ENP214" s="1102"/>
      <c r="ENQ214" s="1102"/>
      <c r="ENR214" s="1102"/>
      <c r="ENS214" s="1102"/>
      <c r="ENT214" s="1102"/>
      <c r="ENU214" s="1102"/>
      <c r="ENV214" s="1102"/>
      <c r="ENW214" s="1102"/>
      <c r="ENX214" s="1102"/>
      <c r="ENY214" s="1102"/>
      <c r="ENZ214" s="1102"/>
      <c r="EOA214" s="1102"/>
      <c r="EOB214" s="1102"/>
      <c r="EOC214" s="1102"/>
      <c r="EOD214" s="1102"/>
      <c r="EOE214" s="1102"/>
      <c r="EOF214" s="1102"/>
      <c r="EOG214" s="1102"/>
      <c r="EOH214" s="1102"/>
      <c r="EOI214" s="1102"/>
      <c r="EOJ214" s="1102"/>
      <c r="EOK214" s="1102"/>
      <c r="EOL214" s="1102"/>
      <c r="EOM214" s="1102"/>
      <c r="EON214" s="1102"/>
      <c r="EOO214" s="1102"/>
      <c r="EOP214" s="1102"/>
      <c r="EOQ214" s="1102"/>
      <c r="EOR214" s="1102"/>
      <c r="EOS214" s="1102"/>
      <c r="EOT214" s="1102"/>
      <c r="EOU214" s="1102"/>
      <c r="EOV214" s="1102"/>
      <c r="EOW214" s="1102"/>
      <c r="EOX214" s="1102"/>
      <c r="EOY214" s="1102"/>
      <c r="EOZ214" s="1102"/>
      <c r="EPA214" s="1102"/>
      <c r="EPB214" s="1102"/>
      <c r="EPC214" s="1102"/>
      <c r="EPD214" s="1102"/>
      <c r="EPE214" s="1102"/>
      <c r="EPF214" s="1102"/>
      <c r="EPG214" s="1102"/>
      <c r="EPH214" s="1102"/>
      <c r="EPI214" s="1102"/>
      <c r="EPJ214" s="1102"/>
      <c r="EPK214" s="1102"/>
      <c r="EPL214" s="1102"/>
      <c r="EPM214" s="1102"/>
      <c r="EPN214" s="1102"/>
      <c r="EPO214" s="1102"/>
      <c r="EPP214" s="1102"/>
      <c r="EPQ214" s="1102"/>
      <c r="EPR214" s="1102"/>
      <c r="EPS214" s="1102"/>
      <c r="EPT214" s="1102"/>
      <c r="EPU214" s="1102"/>
      <c r="EPV214" s="1102"/>
      <c r="EPW214" s="1102"/>
      <c r="EPX214" s="1102"/>
      <c r="EPY214" s="1102"/>
      <c r="EPZ214" s="1102"/>
      <c r="EQA214" s="1102"/>
      <c r="EQB214" s="1102"/>
      <c r="EQC214" s="1102"/>
      <c r="EQD214" s="1102"/>
      <c r="EQE214" s="1102"/>
      <c r="EQF214" s="1102"/>
      <c r="EQG214" s="1102"/>
      <c r="EQH214" s="1102"/>
      <c r="EQI214" s="1102"/>
      <c r="EQJ214" s="1102"/>
      <c r="EQK214" s="1102"/>
      <c r="EQL214" s="1102"/>
      <c r="EQM214" s="1102"/>
      <c r="EQN214" s="1102"/>
      <c r="EQO214" s="1102"/>
      <c r="EQP214" s="1102"/>
      <c r="EQQ214" s="1102"/>
      <c r="EQR214" s="1102"/>
      <c r="EQS214" s="1102"/>
      <c r="EQT214" s="1102"/>
      <c r="EQU214" s="1102"/>
      <c r="EQV214" s="1102"/>
      <c r="EQW214" s="1102"/>
      <c r="EQX214" s="1102"/>
      <c r="EQY214" s="1102"/>
      <c r="EQZ214" s="1102"/>
      <c r="ERA214" s="1102"/>
      <c r="ERB214" s="1102"/>
      <c r="ERC214" s="1102"/>
      <c r="ERD214" s="1102"/>
      <c r="ERE214" s="1102"/>
      <c r="ERF214" s="1102"/>
      <c r="ERG214" s="1102"/>
      <c r="ERH214" s="1102"/>
      <c r="ERI214" s="1102"/>
      <c r="ERJ214" s="1102"/>
      <c r="ERK214" s="1102"/>
      <c r="ERL214" s="1102"/>
      <c r="ERM214" s="1102"/>
      <c r="ERN214" s="1102"/>
      <c r="ERO214" s="1102"/>
      <c r="ERP214" s="1102"/>
      <c r="ERQ214" s="1102"/>
      <c r="ERR214" s="1102"/>
      <c r="ERS214" s="1102"/>
      <c r="ERT214" s="1102"/>
      <c r="ERU214" s="1102"/>
      <c r="ERV214" s="1102"/>
      <c r="ERW214" s="1102"/>
      <c r="ERX214" s="1102"/>
      <c r="ERY214" s="1102"/>
      <c r="ERZ214" s="1102"/>
      <c r="ESA214" s="1102"/>
      <c r="ESB214" s="1102"/>
      <c r="ESC214" s="1102"/>
      <c r="ESD214" s="1102"/>
      <c r="ESE214" s="1102"/>
      <c r="ESF214" s="1102"/>
      <c r="ESG214" s="1102"/>
      <c r="ESH214" s="1102"/>
      <c r="ESI214" s="1102"/>
      <c r="ESJ214" s="1102"/>
      <c r="ESK214" s="1102"/>
      <c r="ESL214" s="1102"/>
      <c r="ESM214" s="1102"/>
      <c r="ESN214" s="1102"/>
      <c r="ESO214" s="1102"/>
      <c r="ESP214" s="1102"/>
      <c r="ESQ214" s="1102"/>
      <c r="ESR214" s="1102"/>
      <c r="ESS214" s="1102"/>
      <c r="EST214" s="1102"/>
      <c r="ESU214" s="1102"/>
      <c r="ESV214" s="1102"/>
      <c r="ESW214" s="1102"/>
      <c r="ESX214" s="1102"/>
      <c r="ESY214" s="1102"/>
      <c r="ESZ214" s="1102"/>
      <c r="ETA214" s="1102"/>
      <c r="ETB214" s="1102"/>
      <c r="ETC214" s="1102"/>
      <c r="ETD214" s="1102"/>
      <c r="ETE214" s="1102"/>
      <c r="ETF214" s="1102"/>
      <c r="ETG214" s="1102"/>
      <c r="ETH214" s="1102"/>
      <c r="ETI214" s="1102"/>
      <c r="ETJ214" s="1102"/>
      <c r="ETK214" s="1102"/>
      <c r="ETL214" s="1102"/>
      <c r="ETM214" s="1102"/>
      <c r="ETN214" s="1102"/>
      <c r="ETO214" s="1102"/>
      <c r="ETP214" s="1102"/>
      <c r="ETQ214" s="1102"/>
      <c r="ETR214" s="1102"/>
      <c r="ETS214" s="1102"/>
      <c r="ETT214" s="1102"/>
      <c r="ETU214" s="1102"/>
      <c r="ETV214" s="1102"/>
      <c r="ETW214" s="1102"/>
      <c r="ETX214" s="1102"/>
      <c r="ETY214" s="1102"/>
      <c r="ETZ214" s="1102"/>
      <c r="EUA214" s="1102"/>
      <c r="EUB214" s="1102"/>
      <c r="EUC214" s="1102"/>
      <c r="EUD214" s="1102"/>
      <c r="EUE214" s="1102"/>
      <c r="EUF214" s="1102"/>
      <c r="EUG214" s="1102"/>
      <c r="EUH214" s="1102"/>
      <c r="EUI214" s="1102"/>
      <c r="EUJ214" s="1102"/>
      <c r="EUK214" s="1102"/>
      <c r="EUL214" s="1102"/>
      <c r="EUM214" s="1102"/>
      <c r="EUN214" s="1102"/>
      <c r="EUO214" s="1102"/>
      <c r="EUP214" s="1102"/>
      <c r="EUQ214" s="1102"/>
      <c r="EUR214" s="1102"/>
      <c r="EUS214" s="1102"/>
      <c r="EUT214" s="1102"/>
      <c r="EUU214" s="1102"/>
      <c r="EUV214" s="1102"/>
      <c r="EUW214" s="1102"/>
      <c r="EUX214" s="1102"/>
      <c r="EUY214" s="1102"/>
      <c r="EUZ214" s="1102"/>
      <c r="EVA214" s="1102"/>
      <c r="EVB214" s="1102"/>
      <c r="EVC214" s="1102"/>
      <c r="EVD214" s="1102"/>
      <c r="EVE214" s="1102"/>
      <c r="EVF214" s="1102"/>
      <c r="EVG214" s="1102"/>
      <c r="EVH214" s="1102"/>
      <c r="EVI214" s="1102"/>
      <c r="EVJ214" s="1102"/>
      <c r="EVK214" s="1102"/>
      <c r="EVL214" s="1102"/>
      <c r="EVM214" s="1102"/>
      <c r="EVN214" s="1102"/>
      <c r="EVO214" s="1102"/>
      <c r="EVP214" s="1102"/>
      <c r="EVQ214" s="1102"/>
      <c r="EVR214" s="1102"/>
      <c r="EVS214" s="1102"/>
      <c r="EVT214" s="1102"/>
      <c r="EVU214" s="1102"/>
      <c r="EVV214" s="1102"/>
      <c r="EVW214" s="1102"/>
      <c r="EVX214" s="1102"/>
      <c r="EVY214" s="1102"/>
      <c r="EVZ214" s="1102"/>
      <c r="EWA214" s="1102"/>
      <c r="EWB214" s="1102"/>
      <c r="EWC214" s="1102"/>
      <c r="EWD214" s="1102"/>
      <c r="EWE214" s="1102"/>
      <c r="EWF214" s="1102"/>
      <c r="EWG214" s="1102"/>
      <c r="EWH214" s="1102"/>
      <c r="EWI214" s="1102"/>
      <c r="EWJ214" s="1102"/>
      <c r="EWK214" s="1102"/>
      <c r="EWL214" s="1102"/>
      <c r="EWM214" s="1102"/>
      <c r="EWN214" s="1102"/>
      <c r="EWO214" s="1102"/>
      <c r="EWP214" s="1102"/>
      <c r="EWQ214" s="1102"/>
      <c r="EWR214" s="1102"/>
      <c r="EWS214" s="1102"/>
      <c r="EWT214" s="1102"/>
      <c r="EWU214" s="1102"/>
      <c r="EWV214" s="1102"/>
      <c r="EWW214" s="1102"/>
      <c r="EWX214" s="1102"/>
      <c r="EWY214" s="1102"/>
      <c r="EWZ214" s="1102"/>
      <c r="EXA214" s="1102"/>
      <c r="EXB214" s="1102"/>
      <c r="EXC214" s="1102"/>
      <c r="EXD214" s="1102"/>
      <c r="EXE214" s="1102"/>
      <c r="EXF214" s="1102"/>
      <c r="EXG214" s="1102"/>
      <c r="EXH214" s="1102"/>
      <c r="EXI214" s="1102"/>
      <c r="EXJ214" s="1102"/>
      <c r="EXK214" s="1102"/>
      <c r="EXL214" s="1102"/>
      <c r="EXM214" s="1102"/>
      <c r="EXN214" s="1102"/>
      <c r="EXO214" s="1102"/>
      <c r="EXP214" s="1102"/>
      <c r="EXQ214" s="1102"/>
      <c r="EXR214" s="1102"/>
      <c r="EXS214" s="1102"/>
      <c r="EXT214" s="1102"/>
      <c r="EXU214" s="1102"/>
      <c r="EXV214" s="1102"/>
      <c r="EXW214" s="1102"/>
      <c r="EXX214" s="1102"/>
      <c r="EXY214" s="1102"/>
      <c r="EXZ214" s="1102"/>
      <c r="EYA214" s="1102"/>
      <c r="EYB214" s="1102"/>
      <c r="EYC214" s="1102"/>
      <c r="EYD214" s="1102"/>
      <c r="EYE214" s="1102"/>
      <c r="EYF214" s="1102"/>
      <c r="EYG214" s="1102"/>
      <c r="EYH214" s="1102"/>
      <c r="EYI214" s="1102"/>
      <c r="EYJ214" s="1102"/>
      <c r="EYK214" s="1102"/>
      <c r="EYL214" s="1102"/>
      <c r="EYM214" s="1102"/>
      <c r="EYN214" s="1102"/>
      <c r="EYO214" s="1102"/>
      <c r="EYP214" s="1102"/>
      <c r="EYQ214" s="1102"/>
      <c r="EYR214" s="1102"/>
      <c r="EYS214" s="1102"/>
      <c r="EYT214" s="1102"/>
      <c r="EYU214" s="1102"/>
      <c r="EYV214" s="1102"/>
      <c r="EYW214" s="1102"/>
      <c r="EYX214" s="1102"/>
      <c r="EYY214" s="1102"/>
      <c r="EYZ214" s="1102"/>
      <c r="EZA214" s="1102"/>
      <c r="EZB214" s="1102"/>
      <c r="EZC214" s="1102"/>
      <c r="EZD214" s="1102"/>
      <c r="EZE214" s="1102"/>
      <c r="EZF214" s="1102"/>
      <c r="EZG214" s="1102"/>
      <c r="EZH214" s="1102"/>
      <c r="EZI214" s="1102"/>
      <c r="EZJ214" s="1102"/>
      <c r="EZK214" s="1102"/>
      <c r="EZL214" s="1102"/>
      <c r="EZM214" s="1102"/>
      <c r="EZN214" s="1102"/>
      <c r="EZO214" s="1102"/>
      <c r="EZP214" s="1102"/>
      <c r="EZQ214" s="1102"/>
      <c r="EZR214" s="1102"/>
      <c r="EZS214" s="1102"/>
      <c r="EZT214" s="1102"/>
      <c r="EZU214" s="1102"/>
      <c r="EZV214" s="1102"/>
      <c r="EZW214" s="1102"/>
      <c r="EZX214" s="1102"/>
      <c r="EZY214" s="1102"/>
      <c r="EZZ214" s="1102"/>
      <c r="FAA214" s="1102"/>
      <c r="FAB214" s="1102"/>
      <c r="FAC214" s="1102"/>
      <c r="FAD214" s="1102"/>
      <c r="FAE214" s="1102"/>
      <c r="FAF214" s="1102"/>
      <c r="FAG214" s="1102"/>
      <c r="FAH214" s="1102"/>
      <c r="FAI214" s="1102"/>
      <c r="FAJ214" s="1102"/>
      <c r="FAK214" s="1102"/>
      <c r="FAL214" s="1102"/>
      <c r="FAM214" s="1102"/>
      <c r="FAN214" s="1102"/>
      <c r="FAO214" s="1102"/>
      <c r="FAP214" s="1102"/>
      <c r="FAQ214" s="1102"/>
      <c r="FAR214" s="1102"/>
      <c r="FAS214" s="1102"/>
      <c r="FAT214" s="1102"/>
      <c r="FAU214" s="1102"/>
      <c r="FAV214" s="1102"/>
      <c r="FAW214" s="1102"/>
      <c r="FAX214" s="1102"/>
      <c r="FAY214" s="1102"/>
      <c r="FAZ214" s="1102"/>
      <c r="FBA214" s="1102"/>
      <c r="FBB214" s="1102"/>
      <c r="FBC214" s="1102"/>
      <c r="FBD214" s="1102"/>
      <c r="FBE214" s="1102"/>
      <c r="FBF214" s="1102"/>
      <c r="FBG214" s="1102"/>
      <c r="FBH214" s="1102"/>
      <c r="FBI214" s="1102"/>
      <c r="FBJ214" s="1102"/>
      <c r="FBK214" s="1102"/>
      <c r="FBL214" s="1102"/>
      <c r="FBM214" s="1102"/>
      <c r="FBN214" s="1102"/>
      <c r="FBO214" s="1102"/>
      <c r="FBP214" s="1102"/>
      <c r="FBQ214" s="1102"/>
      <c r="FBR214" s="1102"/>
      <c r="FBS214" s="1102"/>
      <c r="FBT214" s="1102"/>
      <c r="FBU214" s="1102"/>
      <c r="FBV214" s="1102"/>
      <c r="FBW214" s="1102"/>
      <c r="FBX214" s="1102"/>
      <c r="FBY214" s="1102"/>
      <c r="FBZ214" s="1102"/>
      <c r="FCA214" s="1102"/>
      <c r="FCB214" s="1102"/>
      <c r="FCC214" s="1102"/>
      <c r="FCD214" s="1102"/>
      <c r="FCE214" s="1102"/>
      <c r="FCF214" s="1102"/>
      <c r="FCG214" s="1102"/>
      <c r="FCH214" s="1102"/>
      <c r="FCI214" s="1102"/>
      <c r="FCJ214" s="1102"/>
      <c r="FCK214" s="1102"/>
      <c r="FCL214" s="1102"/>
      <c r="FCM214" s="1102"/>
      <c r="FCN214" s="1102"/>
      <c r="FCO214" s="1102"/>
      <c r="FCP214" s="1102"/>
      <c r="FCQ214" s="1102"/>
      <c r="FCR214" s="1102"/>
      <c r="FCS214" s="1102"/>
      <c r="FCT214" s="1102"/>
      <c r="FCU214" s="1102"/>
      <c r="FCV214" s="1102"/>
      <c r="FCW214" s="1102"/>
      <c r="FCX214" s="1102"/>
      <c r="FCY214" s="1102"/>
      <c r="FCZ214" s="1102"/>
      <c r="FDA214" s="1102"/>
      <c r="FDB214" s="1102"/>
      <c r="FDC214" s="1102"/>
      <c r="FDD214" s="1102"/>
      <c r="FDE214" s="1102"/>
      <c r="FDF214" s="1102"/>
      <c r="FDG214" s="1102"/>
      <c r="FDH214" s="1102"/>
      <c r="FDI214" s="1102"/>
      <c r="FDJ214" s="1102"/>
      <c r="FDK214" s="1102"/>
      <c r="FDL214" s="1102"/>
      <c r="FDM214" s="1102"/>
      <c r="FDN214" s="1102"/>
      <c r="FDO214" s="1102"/>
      <c r="FDP214" s="1102"/>
      <c r="FDQ214" s="1102"/>
      <c r="FDR214" s="1102"/>
      <c r="FDS214" s="1102"/>
      <c r="FDT214" s="1102"/>
      <c r="FDU214" s="1102"/>
      <c r="FDV214" s="1102"/>
      <c r="FDW214" s="1102"/>
      <c r="FDX214" s="1102"/>
      <c r="FDY214" s="1102"/>
      <c r="FDZ214" s="1102"/>
      <c r="FEA214" s="1102"/>
      <c r="FEB214" s="1102"/>
      <c r="FEC214" s="1102"/>
      <c r="FED214" s="1102"/>
      <c r="FEE214" s="1102"/>
      <c r="FEF214" s="1102"/>
      <c r="FEG214" s="1102"/>
      <c r="FEH214" s="1102"/>
      <c r="FEI214" s="1102"/>
      <c r="FEJ214" s="1102"/>
      <c r="FEK214" s="1102"/>
      <c r="FEL214" s="1102"/>
      <c r="FEM214" s="1102"/>
      <c r="FEN214" s="1102"/>
      <c r="FEO214" s="1102"/>
      <c r="FEP214" s="1102"/>
      <c r="FEQ214" s="1102"/>
      <c r="FER214" s="1102"/>
      <c r="FES214" s="1102"/>
      <c r="FET214" s="1102"/>
      <c r="FEU214" s="1102"/>
      <c r="FEV214" s="1102"/>
      <c r="FEW214" s="1102"/>
      <c r="FEX214" s="1102"/>
      <c r="FEY214" s="1102"/>
      <c r="FEZ214" s="1102"/>
      <c r="FFA214" s="1102"/>
      <c r="FFB214" s="1102"/>
      <c r="FFC214" s="1102"/>
      <c r="FFD214" s="1102"/>
      <c r="FFE214" s="1102"/>
      <c r="FFF214" s="1102"/>
      <c r="FFG214" s="1102"/>
      <c r="FFH214" s="1102"/>
      <c r="FFI214" s="1102"/>
      <c r="FFJ214" s="1102"/>
      <c r="FFK214" s="1102"/>
      <c r="FFL214" s="1102"/>
      <c r="FFM214" s="1102"/>
      <c r="FFN214" s="1102"/>
      <c r="FFO214" s="1102"/>
      <c r="FFP214" s="1102"/>
      <c r="FFQ214" s="1102"/>
      <c r="FFR214" s="1102"/>
      <c r="FFS214" s="1102"/>
      <c r="FFT214" s="1102"/>
      <c r="FFU214" s="1102"/>
      <c r="FFV214" s="1102"/>
      <c r="FFW214" s="1102"/>
      <c r="FFX214" s="1102"/>
      <c r="FFY214" s="1102"/>
      <c r="FFZ214" s="1102"/>
      <c r="FGA214" s="1102"/>
      <c r="FGB214" s="1102"/>
      <c r="FGC214" s="1102"/>
      <c r="FGD214" s="1102"/>
      <c r="FGE214" s="1102"/>
      <c r="FGF214" s="1102"/>
      <c r="FGG214" s="1102"/>
      <c r="FGH214" s="1102"/>
      <c r="FGI214" s="1102"/>
      <c r="FGJ214" s="1102"/>
      <c r="FGK214" s="1102"/>
      <c r="FGL214" s="1102"/>
      <c r="FGM214" s="1102"/>
      <c r="FGN214" s="1102"/>
      <c r="FGO214" s="1102"/>
      <c r="FGP214" s="1102"/>
      <c r="FGQ214" s="1102"/>
      <c r="FGR214" s="1102"/>
      <c r="FGS214" s="1102"/>
      <c r="FGT214" s="1102"/>
      <c r="FGU214" s="1102"/>
      <c r="FGV214" s="1102"/>
      <c r="FGW214" s="1102"/>
      <c r="FGX214" s="1102"/>
      <c r="FGY214" s="1102"/>
      <c r="FGZ214" s="1102"/>
      <c r="FHA214" s="1102"/>
      <c r="FHB214" s="1102"/>
      <c r="FHC214" s="1102"/>
      <c r="FHD214" s="1102"/>
      <c r="FHE214" s="1102"/>
      <c r="FHF214" s="1102"/>
      <c r="FHG214" s="1102"/>
      <c r="FHH214" s="1102"/>
      <c r="FHI214" s="1102"/>
      <c r="FHJ214" s="1102"/>
      <c r="FHK214" s="1102"/>
      <c r="FHL214" s="1102"/>
      <c r="FHM214" s="1102"/>
      <c r="FHN214" s="1102"/>
      <c r="FHO214" s="1102"/>
      <c r="FHP214" s="1102"/>
      <c r="FHQ214" s="1102"/>
      <c r="FHR214" s="1102"/>
      <c r="FHS214" s="1102"/>
      <c r="FHT214" s="1102"/>
      <c r="FHU214" s="1102"/>
      <c r="FHV214" s="1102"/>
      <c r="FHW214" s="1102"/>
      <c r="FHX214" s="1102"/>
      <c r="FHY214" s="1102"/>
      <c r="FHZ214" s="1102"/>
      <c r="FIA214" s="1102"/>
      <c r="FIB214" s="1102"/>
      <c r="FIC214" s="1102"/>
      <c r="FID214" s="1102"/>
      <c r="FIE214" s="1102"/>
      <c r="FIF214" s="1102"/>
      <c r="FIG214" s="1102"/>
      <c r="FIH214" s="1102"/>
      <c r="FII214" s="1102"/>
      <c r="FIJ214" s="1102"/>
      <c r="FIK214" s="1102"/>
      <c r="FIL214" s="1102"/>
      <c r="FIM214" s="1102"/>
      <c r="FIN214" s="1102"/>
      <c r="FIO214" s="1102"/>
      <c r="FIP214" s="1102"/>
      <c r="FIQ214" s="1102"/>
      <c r="FIR214" s="1102"/>
      <c r="FIS214" s="1102"/>
      <c r="FIT214" s="1102"/>
      <c r="FIU214" s="1102"/>
      <c r="FIV214" s="1102"/>
      <c r="FIW214" s="1102"/>
      <c r="FIX214" s="1102"/>
      <c r="FIY214" s="1102"/>
      <c r="FIZ214" s="1102"/>
      <c r="FJA214" s="1102"/>
      <c r="FJB214" s="1102"/>
      <c r="FJC214" s="1102"/>
      <c r="FJD214" s="1102"/>
      <c r="FJE214" s="1102"/>
      <c r="FJF214" s="1102"/>
      <c r="FJG214" s="1102"/>
      <c r="FJH214" s="1102"/>
      <c r="FJI214" s="1102"/>
      <c r="FJJ214" s="1102"/>
      <c r="FJK214" s="1102"/>
      <c r="FJL214" s="1102"/>
      <c r="FJM214" s="1102"/>
      <c r="FJN214" s="1102"/>
      <c r="FJO214" s="1102"/>
      <c r="FJP214" s="1102"/>
      <c r="FJQ214" s="1102"/>
      <c r="FJR214" s="1102"/>
      <c r="FJS214" s="1102"/>
      <c r="FJT214" s="1102"/>
      <c r="FJU214" s="1102"/>
      <c r="FJV214" s="1102"/>
      <c r="FJW214" s="1102"/>
      <c r="FJX214" s="1102"/>
      <c r="FJY214" s="1102"/>
      <c r="FJZ214" s="1102"/>
      <c r="FKA214" s="1102"/>
      <c r="FKB214" s="1102"/>
      <c r="FKC214" s="1102"/>
      <c r="FKD214" s="1102"/>
      <c r="FKE214" s="1102"/>
      <c r="FKF214" s="1102"/>
      <c r="FKG214" s="1102"/>
      <c r="FKH214" s="1102"/>
      <c r="FKI214" s="1102"/>
      <c r="FKJ214" s="1102"/>
      <c r="FKK214" s="1102"/>
      <c r="FKL214" s="1102"/>
      <c r="FKM214" s="1102"/>
      <c r="FKN214" s="1102"/>
      <c r="FKO214" s="1102"/>
      <c r="FKP214" s="1102"/>
      <c r="FKQ214" s="1102"/>
      <c r="FKR214" s="1102"/>
      <c r="FKS214" s="1102"/>
      <c r="FKT214" s="1102"/>
      <c r="FKU214" s="1102"/>
      <c r="FKV214" s="1102"/>
      <c r="FKW214" s="1102"/>
      <c r="FKX214" s="1102"/>
      <c r="FKY214" s="1102"/>
      <c r="FKZ214" s="1102"/>
      <c r="FLA214" s="1102"/>
      <c r="FLB214" s="1102"/>
      <c r="FLC214" s="1102"/>
      <c r="FLD214" s="1102"/>
      <c r="FLE214" s="1102"/>
      <c r="FLF214" s="1102"/>
      <c r="FLG214" s="1102"/>
      <c r="FLH214" s="1102"/>
      <c r="FLI214" s="1102"/>
      <c r="FLJ214" s="1102"/>
      <c r="FLK214" s="1102"/>
      <c r="FLL214" s="1102"/>
      <c r="FLM214" s="1102"/>
      <c r="FLN214" s="1102"/>
      <c r="FLO214" s="1102"/>
      <c r="FLP214" s="1102"/>
      <c r="FLQ214" s="1102"/>
      <c r="FLR214" s="1102"/>
      <c r="FLS214" s="1102"/>
      <c r="FLT214" s="1102"/>
      <c r="FLU214" s="1102"/>
      <c r="FLV214" s="1102"/>
      <c r="FLW214" s="1102"/>
      <c r="FLX214" s="1102"/>
      <c r="FLY214" s="1102"/>
      <c r="FLZ214" s="1102"/>
      <c r="FMA214" s="1102"/>
      <c r="FMB214" s="1102"/>
      <c r="FMC214" s="1102"/>
      <c r="FMD214" s="1102"/>
      <c r="FME214" s="1102"/>
      <c r="FMF214" s="1102"/>
      <c r="FMG214" s="1102"/>
      <c r="FMH214" s="1102"/>
      <c r="FMI214" s="1102"/>
      <c r="FMJ214" s="1102"/>
      <c r="FMK214" s="1102"/>
      <c r="FML214" s="1102"/>
      <c r="FMM214" s="1102"/>
      <c r="FMN214" s="1102"/>
      <c r="FMO214" s="1102"/>
      <c r="FMP214" s="1102"/>
      <c r="FMQ214" s="1102"/>
      <c r="FMR214" s="1102"/>
      <c r="FMS214" s="1102"/>
      <c r="FMT214" s="1102"/>
      <c r="FMU214" s="1102"/>
      <c r="FMV214" s="1102"/>
      <c r="FMW214" s="1102"/>
      <c r="FMX214" s="1102"/>
      <c r="FMY214" s="1102"/>
      <c r="FMZ214" s="1102"/>
      <c r="FNA214" s="1102"/>
      <c r="FNB214" s="1102"/>
      <c r="FNC214" s="1102"/>
      <c r="FND214" s="1102"/>
      <c r="FNE214" s="1102"/>
      <c r="FNF214" s="1102"/>
      <c r="FNG214" s="1102"/>
      <c r="FNH214" s="1102"/>
      <c r="FNI214" s="1102"/>
      <c r="FNJ214" s="1102"/>
      <c r="FNK214" s="1102"/>
      <c r="FNL214" s="1102"/>
      <c r="FNM214" s="1102"/>
      <c r="FNN214" s="1102"/>
      <c r="FNO214" s="1102"/>
      <c r="FNP214" s="1102"/>
      <c r="FNQ214" s="1102"/>
      <c r="FNR214" s="1102"/>
      <c r="FNS214" s="1102"/>
      <c r="FNT214" s="1102"/>
      <c r="FNU214" s="1102"/>
      <c r="FNV214" s="1102"/>
      <c r="FNW214" s="1102"/>
      <c r="FNX214" s="1102"/>
      <c r="FNY214" s="1102"/>
      <c r="FNZ214" s="1102"/>
      <c r="FOA214" s="1102"/>
      <c r="FOB214" s="1102"/>
      <c r="FOC214" s="1102"/>
      <c r="FOD214" s="1102"/>
      <c r="FOE214" s="1102"/>
      <c r="FOF214" s="1102"/>
      <c r="FOG214" s="1102"/>
      <c r="FOH214" s="1102"/>
      <c r="FOI214" s="1102"/>
      <c r="FOJ214" s="1102"/>
      <c r="FOK214" s="1102"/>
      <c r="FOL214" s="1102"/>
      <c r="FOM214" s="1102"/>
      <c r="FON214" s="1102"/>
      <c r="FOO214" s="1102"/>
      <c r="FOP214" s="1102"/>
      <c r="FOQ214" s="1102"/>
      <c r="FOR214" s="1102"/>
      <c r="FOS214" s="1102"/>
      <c r="FOT214" s="1102"/>
      <c r="FOU214" s="1102"/>
      <c r="FOV214" s="1102"/>
      <c r="FOW214" s="1102"/>
      <c r="FOX214" s="1102"/>
      <c r="FOY214" s="1102"/>
      <c r="FOZ214" s="1102"/>
      <c r="FPA214" s="1102"/>
      <c r="FPB214" s="1102"/>
      <c r="FPC214" s="1102"/>
      <c r="FPD214" s="1102"/>
      <c r="FPE214" s="1102"/>
      <c r="FPF214" s="1102"/>
      <c r="FPG214" s="1102"/>
      <c r="FPH214" s="1102"/>
      <c r="FPI214" s="1102"/>
      <c r="FPJ214" s="1102"/>
      <c r="FPK214" s="1102"/>
      <c r="FPL214" s="1102"/>
      <c r="FPM214" s="1102"/>
      <c r="FPN214" s="1102"/>
      <c r="FPO214" s="1102"/>
      <c r="FPP214" s="1102"/>
      <c r="FPQ214" s="1102"/>
      <c r="FPR214" s="1102"/>
      <c r="FPS214" s="1102"/>
      <c r="FPT214" s="1102"/>
      <c r="FPU214" s="1102"/>
      <c r="FPV214" s="1102"/>
      <c r="FPW214" s="1102"/>
      <c r="FPX214" s="1102"/>
      <c r="FPY214" s="1102"/>
      <c r="FPZ214" s="1102"/>
      <c r="FQA214" s="1102"/>
      <c r="FQB214" s="1102"/>
      <c r="FQC214" s="1102"/>
      <c r="FQD214" s="1102"/>
      <c r="FQE214" s="1102"/>
      <c r="FQF214" s="1102"/>
      <c r="FQG214" s="1102"/>
      <c r="FQH214" s="1102"/>
      <c r="FQI214" s="1102"/>
      <c r="FQJ214" s="1102"/>
      <c r="FQK214" s="1102"/>
      <c r="FQL214" s="1102"/>
      <c r="FQM214" s="1102"/>
      <c r="FQN214" s="1102"/>
      <c r="FQO214" s="1102"/>
      <c r="FQP214" s="1102"/>
      <c r="FQQ214" s="1102"/>
      <c r="FQR214" s="1102"/>
      <c r="FQS214" s="1102"/>
      <c r="FQT214" s="1102"/>
      <c r="FQU214" s="1102"/>
      <c r="FQV214" s="1102"/>
      <c r="FQW214" s="1102"/>
      <c r="FQX214" s="1102"/>
      <c r="FQY214" s="1102"/>
      <c r="FQZ214" s="1102"/>
      <c r="FRA214" s="1102"/>
      <c r="FRB214" s="1102"/>
      <c r="FRC214" s="1102"/>
      <c r="FRD214" s="1102"/>
      <c r="FRE214" s="1102"/>
      <c r="FRF214" s="1102"/>
      <c r="FRG214" s="1102"/>
      <c r="FRH214" s="1102"/>
      <c r="FRI214" s="1102"/>
      <c r="FRJ214" s="1102"/>
      <c r="FRK214" s="1102"/>
      <c r="FRL214" s="1102"/>
      <c r="FRM214" s="1102"/>
      <c r="FRN214" s="1102"/>
      <c r="FRO214" s="1102"/>
      <c r="FRP214" s="1102"/>
      <c r="FRQ214" s="1102"/>
      <c r="FRR214" s="1102"/>
      <c r="FRS214" s="1102"/>
      <c r="FRT214" s="1102"/>
      <c r="FRU214" s="1102"/>
      <c r="FRV214" s="1102"/>
      <c r="FRW214" s="1102"/>
      <c r="FRX214" s="1102"/>
      <c r="FRY214" s="1102"/>
      <c r="FRZ214" s="1102"/>
      <c r="FSA214" s="1102"/>
      <c r="FSB214" s="1102"/>
      <c r="FSC214" s="1102"/>
      <c r="FSD214" s="1102"/>
      <c r="FSE214" s="1102"/>
      <c r="FSF214" s="1102"/>
      <c r="FSG214" s="1102"/>
      <c r="FSH214" s="1102"/>
      <c r="FSI214" s="1102"/>
      <c r="FSJ214" s="1102"/>
      <c r="FSK214" s="1102"/>
      <c r="FSL214" s="1102"/>
      <c r="FSM214" s="1102"/>
      <c r="FSN214" s="1102"/>
      <c r="FSO214" s="1102"/>
      <c r="FSP214" s="1102"/>
      <c r="FSQ214" s="1102"/>
      <c r="FSR214" s="1102"/>
      <c r="FSS214" s="1102"/>
      <c r="FST214" s="1102"/>
      <c r="FSU214" s="1102"/>
      <c r="FSV214" s="1102"/>
      <c r="FSW214" s="1102"/>
      <c r="FSX214" s="1102"/>
      <c r="FSY214" s="1102"/>
      <c r="FSZ214" s="1102"/>
      <c r="FTA214" s="1102"/>
      <c r="FTB214" s="1102"/>
      <c r="FTC214" s="1102"/>
      <c r="FTD214" s="1102"/>
      <c r="FTE214" s="1102"/>
      <c r="FTF214" s="1102"/>
      <c r="FTG214" s="1102"/>
      <c r="FTH214" s="1102"/>
      <c r="FTI214" s="1102"/>
      <c r="FTJ214" s="1102"/>
      <c r="FTK214" s="1102"/>
      <c r="FTL214" s="1102"/>
      <c r="FTM214" s="1102"/>
      <c r="FTN214" s="1102"/>
      <c r="FTO214" s="1102"/>
      <c r="FTP214" s="1102"/>
      <c r="FTQ214" s="1102"/>
      <c r="FTR214" s="1102"/>
      <c r="FTS214" s="1102"/>
      <c r="FTT214" s="1102"/>
      <c r="FTU214" s="1102"/>
      <c r="FTV214" s="1102"/>
      <c r="FTW214" s="1102"/>
      <c r="FTX214" s="1102"/>
      <c r="FTY214" s="1102"/>
      <c r="FTZ214" s="1102"/>
      <c r="FUA214" s="1102"/>
      <c r="FUB214" s="1102"/>
      <c r="FUC214" s="1102"/>
      <c r="FUD214" s="1102"/>
      <c r="FUE214" s="1102"/>
      <c r="FUF214" s="1102"/>
      <c r="FUG214" s="1102"/>
      <c r="FUH214" s="1102"/>
      <c r="FUI214" s="1102"/>
      <c r="FUJ214" s="1102"/>
      <c r="FUK214" s="1102"/>
      <c r="FUL214" s="1102"/>
      <c r="FUM214" s="1102"/>
      <c r="FUN214" s="1102"/>
      <c r="FUO214" s="1102"/>
      <c r="FUP214" s="1102"/>
      <c r="FUQ214" s="1102"/>
      <c r="FUR214" s="1102"/>
      <c r="FUS214" s="1102"/>
      <c r="FUT214" s="1102"/>
      <c r="FUU214" s="1102"/>
      <c r="FUV214" s="1102"/>
      <c r="FUW214" s="1102"/>
      <c r="FUX214" s="1102"/>
      <c r="FUY214" s="1102"/>
      <c r="FUZ214" s="1102"/>
      <c r="FVA214" s="1102"/>
      <c r="FVB214" s="1102"/>
      <c r="FVC214" s="1102"/>
      <c r="FVD214" s="1102"/>
      <c r="FVE214" s="1102"/>
      <c r="FVF214" s="1102"/>
      <c r="FVG214" s="1102"/>
      <c r="FVH214" s="1102"/>
      <c r="FVI214" s="1102"/>
      <c r="FVJ214" s="1102"/>
      <c r="FVK214" s="1102"/>
      <c r="FVL214" s="1102"/>
      <c r="FVM214" s="1102"/>
      <c r="FVN214" s="1102"/>
      <c r="FVO214" s="1102"/>
      <c r="FVP214" s="1102"/>
      <c r="FVQ214" s="1102"/>
      <c r="FVR214" s="1102"/>
      <c r="FVS214" s="1102"/>
      <c r="FVT214" s="1102"/>
      <c r="FVU214" s="1102"/>
      <c r="FVV214" s="1102"/>
      <c r="FVW214" s="1102"/>
      <c r="FVX214" s="1102"/>
      <c r="FVY214" s="1102"/>
      <c r="FVZ214" s="1102"/>
      <c r="FWA214" s="1102"/>
      <c r="FWB214" s="1102"/>
      <c r="FWC214" s="1102"/>
      <c r="FWD214" s="1102"/>
      <c r="FWE214" s="1102"/>
      <c r="FWF214" s="1102"/>
      <c r="FWG214" s="1102"/>
      <c r="FWH214" s="1102"/>
      <c r="FWI214" s="1102"/>
      <c r="FWJ214" s="1102"/>
      <c r="FWK214" s="1102"/>
      <c r="FWL214" s="1102"/>
      <c r="FWM214" s="1102"/>
      <c r="FWN214" s="1102"/>
      <c r="FWO214" s="1102"/>
      <c r="FWP214" s="1102"/>
      <c r="FWQ214" s="1102"/>
      <c r="FWR214" s="1102"/>
      <c r="FWS214" s="1102"/>
      <c r="FWT214" s="1102"/>
      <c r="FWU214" s="1102"/>
      <c r="FWV214" s="1102"/>
      <c r="FWW214" s="1102"/>
      <c r="FWX214" s="1102"/>
      <c r="FWY214" s="1102"/>
      <c r="FWZ214" s="1102"/>
      <c r="FXA214" s="1102"/>
      <c r="FXB214" s="1102"/>
      <c r="FXC214" s="1102"/>
      <c r="FXD214" s="1102"/>
      <c r="FXE214" s="1102"/>
      <c r="FXF214" s="1102"/>
      <c r="FXG214" s="1102"/>
      <c r="FXH214" s="1102"/>
      <c r="FXI214" s="1102"/>
      <c r="FXJ214" s="1102"/>
      <c r="FXK214" s="1102"/>
      <c r="FXL214" s="1102"/>
      <c r="FXM214" s="1102"/>
      <c r="FXN214" s="1102"/>
      <c r="FXO214" s="1102"/>
      <c r="FXP214" s="1102"/>
      <c r="FXQ214" s="1102"/>
      <c r="FXR214" s="1102"/>
      <c r="FXS214" s="1102"/>
      <c r="FXT214" s="1102"/>
      <c r="FXU214" s="1102"/>
      <c r="FXV214" s="1102"/>
      <c r="FXW214" s="1102"/>
      <c r="FXX214" s="1102"/>
      <c r="FXY214" s="1102"/>
      <c r="FXZ214" s="1102"/>
      <c r="FYA214" s="1102"/>
      <c r="FYB214" s="1102"/>
      <c r="FYC214" s="1102"/>
      <c r="FYD214" s="1102"/>
      <c r="FYE214" s="1102"/>
      <c r="FYF214" s="1102"/>
      <c r="FYG214" s="1102"/>
      <c r="FYH214" s="1102"/>
      <c r="FYI214" s="1102"/>
      <c r="FYJ214" s="1102"/>
      <c r="FYK214" s="1102"/>
      <c r="FYL214" s="1102"/>
      <c r="FYM214" s="1102"/>
      <c r="FYN214" s="1102"/>
      <c r="FYO214" s="1102"/>
      <c r="FYP214" s="1102"/>
      <c r="FYQ214" s="1102"/>
      <c r="FYR214" s="1102"/>
      <c r="FYS214" s="1102"/>
      <c r="FYT214" s="1102"/>
      <c r="FYU214" s="1102"/>
      <c r="FYV214" s="1102"/>
      <c r="FYW214" s="1102"/>
      <c r="FYX214" s="1102"/>
      <c r="FYY214" s="1102"/>
      <c r="FYZ214" s="1102"/>
      <c r="FZA214" s="1102"/>
      <c r="FZB214" s="1102"/>
      <c r="FZC214" s="1102"/>
      <c r="FZD214" s="1102"/>
      <c r="FZE214" s="1102"/>
      <c r="FZF214" s="1102"/>
      <c r="FZG214" s="1102"/>
      <c r="FZH214" s="1102"/>
      <c r="FZI214" s="1102"/>
      <c r="FZJ214" s="1102"/>
      <c r="FZK214" s="1102"/>
      <c r="FZL214" s="1102"/>
      <c r="FZM214" s="1102"/>
      <c r="FZN214" s="1102"/>
      <c r="FZO214" s="1102"/>
      <c r="FZP214" s="1102"/>
      <c r="FZQ214" s="1102"/>
      <c r="FZR214" s="1102"/>
      <c r="FZS214" s="1102"/>
      <c r="FZT214" s="1102"/>
      <c r="FZU214" s="1102"/>
      <c r="FZV214" s="1102"/>
      <c r="FZW214" s="1102"/>
      <c r="FZX214" s="1102"/>
      <c r="FZY214" s="1102"/>
      <c r="FZZ214" s="1102"/>
      <c r="GAA214" s="1102"/>
      <c r="GAB214" s="1102"/>
      <c r="GAC214" s="1102"/>
      <c r="GAD214" s="1102"/>
      <c r="GAE214" s="1102"/>
      <c r="GAF214" s="1102"/>
      <c r="GAG214" s="1102"/>
      <c r="GAH214" s="1102"/>
      <c r="GAI214" s="1102"/>
      <c r="GAJ214" s="1102"/>
      <c r="GAK214" s="1102"/>
      <c r="GAL214" s="1102"/>
      <c r="GAM214" s="1102"/>
      <c r="GAN214" s="1102"/>
      <c r="GAO214" s="1102"/>
      <c r="GAP214" s="1102"/>
      <c r="GAQ214" s="1102"/>
      <c r="GAR214" s="1102"/>
      <c r="GAS214" s="1102"/>
      <c r="GAT214" s="1102"/>
      <c r="GAU214" s="1102"/>
      <c r="GAV214" s="1102"/>
      <c r="GAW214" s="1102"/>
      <c r="GAX214" s="1102"/>
      <c r="GAY214" s="1102"/>
      <c r="GAZ214" s="1102"/>
      <c r="GBA214" s="1102"/>
      <c r="GBB214" s="1102"/>
      <c r="GBC214" s="1102"/>
      <c r="GBD214" s="1102"/>
      <c r="GBE214" s="1102"/>
      <c r="GBF214" s="1102"/>
      <c r="GBG214" s="1102"/>
      <c r="GBH214" s="1102"/>
      <c r="GBI214" s="1102"/>
      <c r="GBJ214" s="1102"/>
      <c r="GBK214" s="1102"/>
      <c r="GBL214" s="1102"/>
      <c r="GBM214" s="1102"/>
      <c r="GBN214" s="1102"/>
      <c r="GBO214" s="1102"/>
      <c r="GBP214" s="1102"/>
      <c r="GBQ214" s="1102"/>
      <c r="GBR214" s="1102"/>
      <c r="GBS214" s="1102"/>
      <c r="GBT214" s="1102"/>
      <c r="GBU214" s="1102"/>
      <c r="GBV214" s="1102"/>
      <c r="GBW214" s="1102"/>
      <c r="GBX214" s="1102"/>
      <c r="GBY214" s="1102"/>
      <c r="GBZ214" s="1102"/>
      <c r="GCA214" s="1102"/>
      <c r="GCB214" s="1102"/>
      <c r="GCC214" s="1102"/>
      <c r="GCD214" s="1102"/>
      <c r="GCE214" s="1102"/>
      <c r="GCF214" s="1102"/>
      <c r="GCG214" s="1102"/>
      <c r="GCH214" s="1102"/>
      <c r="GCI214" s="1102"/>
      <c r="GCJ214" s="1102"/>
      <c r="GCK214" s="1102"/>
      <c r="GCL214" s="1102"/>
      <c r="GCM214" s="1102"/>
      <c r="GCN214" s="1102"/>
      <c r="GCO214" s="1102"/>
      <c r="GCP214" s="1102"/>
      <c r="GCQ214" s="1102"/>
      <c r="GCR214" s="1102"/>
      <c r="GCS214" s="1102"/>
      <c r="GCT214" s="1102"/>
      <c r="GCU214" s="1102"/>
      <c r="GCV214" s="1102"/>
      <c r="GCW214" s="1102"/>
      <c r="GCX214" s="1102"/>
      <c r="GCY214" s="1102"/>
      <c r="GCZ214" s="1102"/>
      <c r="GDA214" s="1102"/>
      <c r="GDB214" s="1102"/>
      <c r="GDC214" s="1102"/>
      <c r="GDD214" s="1102"/>
      <c r="GDE214" s="1102"/>
      <c r="GDF214" s="1102"/>
      <c r="GDG214" s="1102"/>
      <c r="GDH214" s="1102"/>
      <c r="GDI214" s="1102"/>
      <c r="GDJ214" s="1102"/>
      <c r="GDK214" s="1102"/>
      <c r="GDL214" s="1102"/>
      <c r="GDM214" s="1102"/>
      <c r="GDN214" s="1102"/>
      <c r="GDO214" s="1102"/>
      <c r="GDP214" s="1102"/>
      <c r="GDQ214" s="1102"/>
      <c r="GDR214" s="1102"/>
      <c r="GDS214" s="1102"/>
      <c r="GDT214" s="1102"/>
      <c r="GDU214" s="1102"/>
      <c r="GDV214" s="1102"/>
      <c r="GDW214" s="1102"/>
      <c r="GDX214" s="1102"/>
      <c r="GDY214" s="1102"/>
      <c r="GDZ214" s="1102"/>
      <c r="GEA214" s="1102"/>
      <c r="GEB214" s="1102"/>
      <c r="GEC214" s="1102"/>
      <c r="GED214" s="1102"/>
      <c r="GEE214" s="1102"/>
      <c r="GEF214" s="1102"/>
      <c r="GEG214" s="1102"/>
      <c r="GEH214" s="1102"/>
      <c r="GEI214" s="1102"/>
      <c r="GEJ214" s="1102"/>
      <c r="GEK214" s="1102"/>
      <c r="GEL214" s="1102"/>
      <c r="GEM214" s="1102"/>
      <c r="GEN214" s="1102"/>
      <c r="GEO214" s="1102"/>
      <c r="GEP214" s="1102"/>
      <c r="GEQ214" s="1102"/>
      <c r="GER214" s="1102"/>
      <c r="GES214" s="1102"/>
      <c r="GET214" s="1102"/>
      <c r="GEU214" s="1102"/>
      <c r="GEV214" s="1102"/>
      <c r="GEW214" s="1102"/>
      <c r="GEX214" s="1102"/>
      <c r="GEY214" s="1102"/>
      <c r="GEZ214" s="1102"/>
      <c r="GFA214" s="1102"/>
      <c r="GFB214" s="1102"/>
      <c r="GFC214" s="1102"/>
      <c r="GFD214" s="1102"/>
      <c r="GFE214" s="1102"/>
      <c r="GFF214" s="1102"/>
      <c r="GFG214" s="1102"/>
      <c r="GFH214" s="1102"/>
      <c r="GFI214" s="1102"/>
      <c r="GFJ214" s="1102"/>
      <c r="GFK214" s="1102"/>
      <c r="GFL214" s="1102"/>
      <c r="GFM214" s="1102"/>
      <c r="GFN214" s="1102"/>
      <c r="GFO214" s="1102"/>
      <c r="GFP214" s="1102"/>
      <c r="GFQ214" s="1102"/>
      <c r="GFR214" s="1102"/>
      <c r="GFS214" s="1102"/>
      <c r="GFT214" s="1102"/>
      <c r="GFU214" s="1102"/>
      <c r="GFV214" s="1102"/>
      <c r="GFW214" s="1102"/>
      <c r="GFX214" s="1102"/>
      <c r="GFY214" s="1102"/>
      <c r="GFZ214" s="1102"/>
      <c r="GGA214" s="1102"/>
      <c r="GGB214" s="1102"/>
      <c r="GGC214" s="1102"/>
      <c r="GGD214" s="1102"/>
      <c r="GGE214" s="1102"/>
      <c r="GGF214" s="1102"/>
      <c r="GGG214" s="1102"/>
      <c r="GGH214" s="1102"/>
      <c r="GGI214" s="1102"/>
      <c r="GGJ214" s="1102"/>
      <c r="GGK214" s="1102"/>
      <c r="GGL214" s="1102"/>
      <c r="GGM214" s="1102"/>
      <c r="GGN214" s="1102"/>
      <c r="GGO214" s="1102"/>
      <c r="GGP214" s="1102"/>
      <c r="GGQ214" s="1102"/>
      <c r="GGR214" s="1102"/>
      <c r="GGS214" s="1102"/>
      <c r="GGT214" s="1102"/>
      <c r="GGU214" s="1102"/>
      <c r="GGV214" s="1102"/>
      <c r="GGW214" s="1102"/>
      <c r="GGX214" s="1102"/>
      <c r="GGY214" s="1102"/>
      <c r="GGZ214" s="1102"/>
      <c r="GHA214" s="1102"/>
      <c r="GHB214" s="1102"/>
      <c r="GHC214" s="1102"/>
      <c r="GHD214" s="1102"/>
      <c r="GHE214" s="1102"/>
      <c r="GHF214" s="1102"/>
      <c r="GHG214" s="1102"/>
      <c r="GHH214" s="1102"/>
      <c r="GHI214" s="1102"/>
      <c r="GHJ214" s="1102"/>
      <c r="GHK214" s="1102"/>
      <c r="GHL214" s="1102"/>
      <c r="GHM214" s="1102"/>
      <c r="GHN214" s="1102"/>
      <c r="GHO214" s="1102"/>
      <c r="GHP214" s="1102"/>
      <c r="GHQ214" s="1102"/>
      <c r="GHR214" s="1102"/>
      <c r="GHS214" s="1102"/>
      <c r="GHT214" s="1102"/>
      <c r="GHU214" s="1102"/>
      <c r="GHV214" s="1102"/>
      <c r="GHW214" s="1102"/>
      <c r="GHX214" s="1102"/>
      <c r="GHY214" s="1102"/>
      <c r="GHZ214" s="1102"/>
      <c r="GIA214" s="1102"/>
      <c r="GIB214" s="1102"/>
      <c r="GIC214" s="1102"/>
      <c r="GID214" s="1102"/>
      <c r="GIE214" s="1102"/>
      <c r="GIF214" s="1102"/>
      <c r="GIG214" s="1102"/>
      <c r="GIH214" s="1102"/>
      <c r="GII214" s="1102"/>
      <c r="GIJ214" s="1102"/>
      <c r="GIK214" s="1102"/>
      <c r="GIL214" s="1102"/>
      <c r="GIM214" s="1102"/>
      <c r="GIN214" s="1102"/>
      <c r="GIO214" s="1102"/>
      <c r="GIP214" s="1102"/>
      <c r="GIQ214" s="1102"/>
      <c r="GIR214" s="1102"/>
      <c r="GIS214" s="1102"/>
      <c r="GIT214" s="1102"/>
      <c r="GIU214" s="1102"/>
      <c r="GIV214" s="1102"/>
      <c r="GIW214" s="1102"/>
      <c r="GIX214" s="1102"/>
      <c r="GIY214" s="1102"/>
      <c r="GIZ214" s="1102"/>
      <c r="GJA214" s="1102"/>
      <c r="GJB214" s="1102"/>
      <c r="GJC214" s="1102"/>
      <c r="GJD214" s="1102"/>
      <c r="GJE214" s="1102"/>
      <c r="GJF214" s="1102"/>
      <c r="GJG214" s="1102"/>
      <c r="GJH214" s="1102"/>
      <c r="GJI214" s="1102"/>
      <c r="GJJ214" s="1102"/>
      <c r="GJK214" s="1102"/>
      <c r="GJL214" s="1102"/>
      <c r="GJM214" s="1102"/>
      <c r="GJN214" s="1102"/>
      <c r="GJO214" s="1102"/>
      <c r="GJP214" s="1102"/>
      <c r="GJQ214" s="1102"/>
      <c r="GJR214" s="1102"/>
      <c r="GJS214" s="1102"/>
      <c r="GJT214" s="1102"/>
      <c r="GJU214" s="1102"/>
      <c r="GJV214" s="1102"/>
      <c r="GJW214" s="1102"/>
      <c r="GJX214" s="1102"/>
      <c r="GJY214" s="1102"/>
      <c r="GJZ214" s="1102"/>
      <c r="GKA214" s="1102"/>
      <c r="GKB214" s="1102"/>
      <c r="GKC214" s="1102"/>
      <c r="GKD214" s="1102"/>
      <c r="GKE214" s="1102"/>
      <c r="GKF214" s="1102"/>
      <c r="GKG214" s="1102"/>
      <c r="GKH214" s="1102"/>
      <c r="GKI214" s="1102"/>
      <c r="GKJ214" s="1102"/>
      <c r="GKK214" s="1102"/>
      <c r="GKL214" s="1102"/>
      <c r="GKM214" s="1102"/>
      <c r="GKN214" s="1102"/>
      <c r="GKO214" s="1102"/>
      <c r="GKP214" s="1102"/>
      <c r="GKQ214" s="1102"/>
      <c r="GKR214" s="1102"/>
      <c r="GKS214" s="1102"/>
      <c r="GKT214" s="1102"/>
      <c r="GKU214" s="1102"/>
      <c r="GKV214" s="1102"/>
      <c r="GKW214" s="1102"/>
      <c r="GKX214" s="1102"/>
      <c r="GKY214" s="1102"/>
      <c r="GKZ214" s="1102"/>
      <c r="GLA214" s="1102"/>
      <c r="GLB214" s="1102"/>
      <c r="GLC214" s="1102"/>
      <c r="GLD214" s="1102"/>
      <c r="GLE214" s="1102"/>
      <c r="GLF214" s="1102"/>
      <c r="GLG214" s="1102"/>
      <c r="GLH214" s="1102"/>
      <c r="GLI214" s="1102"/>
      <c r="GLJ214" s="1102"/>
      <c r="GLK214" s="1102"/>
      <c r="GLL214" s="1102"/>
      <c r="GLM214" s="1102"/>
      <c r="GLN214" s="1102"/>
      <c r="GLO214" s="1102"/>
      <c r="GLP214" s="1102"/>
      <c r="GLQ214" s="1102"/>
      <c r="GLR214" s="1102"/>
      <c r="GLS214" s="1102"/>
      <c r="GLT214" s="1102"/>
      <c r="GLU214" s="1102"/>
      <c r="GLV214" s="1102"/>
      <c r="GLW214" s="1102"/>
      <c r="GLX214" s="1102"/>
      <c r="GLY214" s="1102"/>
      <c r="GLZ214" s="1102"/>
      <c r="GMA214" s="1102"/>
      <c r="GMB214" s="1102"/>
      <c r="GMC214" s="1102"/>
      <c r="GMD214" s="1102"/>
      <c r="GME214" s="1102"/>
      <c r="GMF214" s="1102"/>
      <c r="GMG214" s="1102"/>
      <c r="GMH214" s="1102"/>
      <c r="GMI214" s="1102"/>
      <c r="GMJ214" s="1102"/>
      <c r="GMK214" s="1102"/>
      <c r="GML214" s="1102"/>
      <c r="GMM214" s="1102"/>
      <c r="GMN214" s="1102"/>
      <c r="GMO214" s="1102"/>
      <c r="GMP214" s="1102"/>
      <c r="GMQ214" s="1102"/>
      <c r="GMR214" s="1102"/>
      <c r="GMS214" s="1102"/>
      <c r="GMT214" s="1102"/>
      <c r="GMU214" s="1102"/>
      <c r="GMV214" s="1102"/>
      <c r="GMW214" s="1102"/>
      <c r="GMX214" s="1102"/>
      <c r="GMY214" s="1102"/>
      <c r="GMZ214" s="1102"/>
      <c r="GNA214" s="1102"/>
      <c r="GNB214" s="1102"/>
      <c r="GNC214" s="1102"/>
      <c r="GND214" s="1102"/>
      <c r="GNE214" s="1102"/>
      <c r="GNF214" s="1102"/>
      <c r="GNG214" s="1102"/>
      <c r="GNH214" s="1102"/>
      <c r="GNI214" s="1102"/>
      <c r="GNJ214" s="1102"/>
      <c r="GNK214" s="1102"/>
      <c r="GNL214" s="1102"/>
      <c r="GNM214" s="1102"/>
      <c r="GNN214" s="1102"/>
      <c r="GNO214" s="1102"/>
      <c r="GNP214" s="1102"/>
      <c r="GNQ214" s="1102"/>
      <c r="GNR214" s="1102"/>
      <c r="GNS214" s="1102"/>
      <c r="GNT214" s="1102"/>
      <c r="GNU214" s="1102"/>
      <c r="GNV214" s="1102"/>
      <c r="GNW214" s="1102"/>
      <c r="GNX214" s="1102"/>
      <c r="GNY214" s="1102"/>
      <c r="GNZ214" s="1102"/>
      <c r="GOA214" s="1102"/>
      <c r="GOB214" s="1102"/>
      <c r="GOC214" s="1102"/>
      <c r="GOD214" s="1102"/>
      <c r="GOE214" s="1102"/>
      <c r="GOF214" s="1102"/>
      <c r="GOG214" s="1102"/>
      <c r="GOH214" s="1102"/>
      <c r="GOI214" s="1102"/>
      <c r="GOJ214" s="1102"/>
      <c r="GOK214" s="1102"/>
      <c r="GOL214" s="1102"/>
      <c r="GOM214" s="1102"/>
      <c r="GON214" s="1102"/>
      <c r="GOO214" s="1102"/>
      <c r="GOP214" s="1102"/>
      <c r="GOQ214" s="1102"/>
      <c r="GOR214" s="1102"/>
      <c r="GOS214" s="1102"/>
      <c r="GOT214" s="1102"/>
      <c r="GOU214" s="1102"/>
      <c r="GOV214" s="1102"/>
      <c r="GOW214" s="1102"/>
      <c r="GOX214" s="1102"/>
      <c r="GOY214" s="1102"/>
      <c r="GOZ214" s="1102"/>
      <c r="GPA214" s="1102"/>
      <c r="GPB214" s="1102"/>
      <c r="GPC214" s="1102"/>
      <c r="GPD214" s="1102"/>
      <c r="GPE214" s="1102"/>
      <c r="GPF214" s="1102"/>
      <c r="GPG214" s="1102"/>
      <c r="GPH214" s="1102"/>
      <c r="GPI214" s="1102"/>
      <c r="GPJ214" s="1102"/>
      <c r="GPK214" s="1102"/>
      <c r="GPL214" s="1102"/>
      <c r="GPM214" s="1102"/>
      <c r="GPN214" s="1102"/>
      <c r="GPO214" s="1102"/>
      <c r="GPP214" s="1102"/>
      <c r="GPQ214" s="1102"/>
      <c r="GPR214" s="1102"/>
      <c r="GPS214" s="1102"/>
      <c r="GPT214" s="1102"/>
      <c r="GPU214" s="1102"/>
      <c r="GPV214" s="1102"/>
      <c r="GPW214" s="1102"/>
      <c r="GPX214" s="1102"/>
      <c r="GPY214" s="1102"/>
      <c r="GPZ214" s="1102"/>
      <c r="GQA214" s="1102"/>
      <c r="GQB214" s="1102"/>
      <c r="GQC214" s="1102"/>
      <c r="GQD214" s="1102"/>
      <c r="GQE214" s="1102"/>
      <c r="GQF214" s="1102"/>
      <c r="GQG214" s="1102"/>
      <c r="GQH214" s="1102"/>
      <c r="GQI214" s="1102"/>
      <c r="GQJ214" s="1102"/>
      <c r="GQK214" s="1102"/>
      <c r="GQL214" s="1102"/>
      <c r="GQM214" s="1102"/>
      <c r="GQN214" s="1102"/>
      <c r="GQO214" s="1102"/>
      <c r="GQP214" s="1102"/>
      <c r="GQQ214" s="1102"/>
      <c r="GQR214" s="1102"/>
      <c r="GQS214" s="1102"/>
      <c r="GQT214" s="1102"/>
      <c r="GQU214" s="1102"/>
      <c r="GQV214" s="1102"/>
      <c r="GQW214" s="1102"/>
      <c r="GQX214" s="1102"/>
      <c r="GQY214" s="1102"/>
      <c r="GQZ214" s="1102"/>
      <c r="GRA214" s="1102"/>
      <c r="GRB214" s="1102"/>
      <c r="GRC214" s="1102"/>
      <c r="GRD214" s="1102"/>
      <c r="GRE214" s="1102"/>
      <c r="GRF214" s="1102"/>
      <c r="GRG214" s="1102"/>
      <c r="GRH214" s="1102"/>
      <c r="GRI214" s="1102"/>
      <c r="GRJ214" s="1102"/>
      <c r="GRK214" s="1102"/>
      <c r="GRL214" s="1102"/>
      <c r="GRM214" s="1102"/>
      <c r="GRN214" s="1102"/>
      <c r="GRO214" s="1102"/>
      <c r="GRP214" s="1102"/>
      <c r="GRQ214" s="1102"/>
      <c r="GRR214" s="1102"/>
      <c r="GRS214" s="1102"/>
      <c r="GRT214" s="1102"/>
      <c r="GRU214" s="1102"/>
      <c r="GRV214" s="1102"/>
      <c r="GRW214" s="1102"/>
      <c r="GRX214" s="1102"/>
      <c r="GRY214" s="1102"/>
      <c r="GRZ214" s="1102"/>
      <c r="GSA214" s="1102"/>
      <c r="GSB214" s="1102"/>
      <c r="GSC214" s="1102"/>
      <c r="GSD214" s="1102"/>
      <c r="GSE214" s="1102"/>
      <c r="GSF214" s="1102"/>
      <c r="GSG214" s="1102"/>
      <c r="GSH214" s="1102"/>
      <c r="GSI214" s="1102"/>
      <c r="GSJ214" s="1102"/>
      <c r="GSK214" s="1102"/>
      <c r="GSL214" s="1102"/>
      <c r="GSM214" s="1102"/>
      <c r="GSN214" s="1102"/>
      <c r="GSO214" s="1102"/>
      <c r="GSP214" s="1102"/>
      <c r="GSQ214" s="1102"/>
      <c r="GSR214" s="1102"/>
      <c r="GSS214" s="1102"/>
      <c r="GST214" s="1102"/>
      <c r="GSU214" s="1102"/>
      <c r="GSV214" s="1102"/>
      <c r="GSW214" s="1102"/>
      <c r="GSX214" s="1102"/>
      <c r="GSY214" s="1102"/>
      <c r="GSZ214" s="1102"/>
      <c r="GTA214" s="1102"/>
      <c r="GTB214" s="1102"/>
      <c r="GTC214" s="1102"/>
      <c r="GTD214" s="1102"/>
      <c r="GTE214" s="1102"/>
      <c r="GTF214" s="1102"/>
      <c r="GTG214" s="1102"/>
      <c r="GTH214" s="1102"/>
      <c r="GTI214" s="1102"/>
      <c r="GTJ214" s="1102"/>
      <c r="GTK214" s="1102"/>
      <c r="GTL214" s="1102"/>
      <c r="GTM214" s="1102"/>
      <c r="GTN214" s="1102"/>
      <c r="GTO214" s="1102"/>
      <c r="GTP214" s="1102"/>
      <c r="GTQ214" s="1102"/>
      <c r="GTR214" s="1102"/>
      <c r="GTS214" s="1102"/>
      <c r="GTT214" s="1102"/>
      <c r="GTU214" s="1102"/>
      <c r="GTV214" s="1102"/>
      <c r="GTW214" s="1102"/>
      <c r="GTX214" s="1102"/>
      <c r="GTY214" s="1102"/>
      <c r="GTZ214" s="1102"/>
      <c r="GUA214" s="1102"/>
      <c r="GUB214" s="1102"/>
      <c r="GUC214" s="1102"/>
      <c r="GUD214" s="1102"/>
      <c r="GUE214" s="1102"/>
      <c r="GUF214" s="1102"/>
      <c r="GUG214" s="1102"/>
      <c r="GUH214" s="1102"/>
      <c r="GUI214" s="1102"/>
      <c r="GUJ214" s="1102"/>
      <c r="GUK214" s="1102"/>
      <c r="GUL214" s="1102"/>
      <c r="GUM214" s="1102"/>
      <c r="GUN214" s="1102"/>
      <c r="GUO214" s="1102"/>
      <c r="GUP214" s="1102"/>
      <c r="GUQ214" s="1102"/>
      <c r="GUR214" s="1102"/>
      <c r="GUS214" s="1102"/>
      <c r="GUT214" s="1102"/>
      <c r="GUU214" s="1102"/>
      <c r="GUV214" s="1102"/>
      <c r="GUW214" s="1102"/>
      <c r="GUX214" s="1102"/>
      <c r="GUY214" s="1102"/>
      <c r="GUZ214" s="1102"/>
      <c r="GVA214" s="1102"/>
      <c r="GVB214" s="1102"/>
      <c r="GVC214" s="1102"/>
      <c r="GVD214" s="1102"/>
      <c r="GVE214" s="1102"/>
      <c r="GVF214" s="1102"/>
      <c r="GVG214" s="1102"/>
      <c r="GVH214" s="1102"/>
      <c r="GVI214" s="1102"/>
      <c r="GVJ214" s="1102"/>
      <c r="GVK214" s="1102"/>
      <c r="GVL214" s="1102"/>
      <c r="GVM214" s="1102"/>
      <c r="GVN214" s="1102"/>
      <c r="GVO214" s="1102"/>
      <c r="GVP214" s="1102"/>
      <c r="GVQ214" s="1102"/>
      <c r="GVR214" s="1102"/>
      <c r="GVS214" s="1102"/>
      <c r="GVT214" s="1102"/>
      <c r="GVU214" s="1102"/>
      <c r="GVV214" s="1102"/>
      <c r="GVW214" s="1102"/>
      <c r="GVX214" s="1102"/>
      <c r="GVY214" s="1102"/>
      <c r="GVZ214" s="1102"/>
      <c r="GWA214" s="1102"/>
      <c r="GWB214" s="1102"/>
      <c r="GWC214" s="1102"/>
      <c r="GWD214" s="1102"/>
      <c r="GWE214" s="1102"/>
      <c r="GWF214" s="1102"/>
      <c r="GWG214" s="1102"/>
      <c r="GWH214" s="1102"/>
      <c r="GWI214" s="1102"/>
      <c r="GWJ214" s="1102"/>
      <c r="GWK214" s="1102"/>
      <c r="GWL214" s="1102"/>
      <c r="GWM214" s="1102"/>
      <c r="GWN214" s="1102"/>
      <c r="GWO214" s="1102"/>
      <c r="GWP214" s="1102"/>
      <c r="GWQ214" s="1102"/>
      <c r="GWR214" s="1102"/>
      <c r="GWS214" s="1102"/>
      <c r="GWT214" s="1102"/>
      <c r="GWU214" s="1102"/>
      <c r="GWV214" s="1102"/>
      <c r="GWW214" s="1102"/>
      <c r="GWX214" s="1102"/>
      <c r="GWY214" s="1102"/>
      <c r="GWZ214" s="1102"/>
      <c r="GXA214" s="1102"/>
      <c r="GXB214" s="1102"/>
      <c r="GXC214" s="1102"/>
      <c r="GXD214" s="1102"/>
      <c r="GXE214" s="1102"/>
      <c r="GXF214" s="1102"/>
      <c r="GXG214" s="1102"/>
      <c r="GXH214" s="1102"/>
      <c r="GXI214" s="1102"/>
      <c r="GXJ214" s="1102"/>
      <c r="GXK214" s="1102"/>
      <c r="GXL214" s="1102"/>
      <c r="GXM214" s="1102"/>
      <c r="GXN214" s="1102"/>
      <c r="GXO214" s="1102"/>
      <c r="GXP214" s="1102"/>
      <c r="GXQ214" s="1102"/>
      <c r="GXR214" s="1102"/>
      <c r="GXS214" s="1102"/>
      <c r="GXT214" s="1102"/>
      <c r="GXU214" s="1102"/>
      <c r="GXV214" s="1102"/>
      <c r="GXW214" s="1102"/>
      <c r="GXX214" s="1102"/>
      <c r="GXY214" s="1102"/>
      <c r="GXZ214" s="1102"/>
      <c r="GYA214" s="1102"/>
      <c r="GYB214" s="1102"/>
      <c r="GYC214" s="1102"/>
      <c r="GYD214" s="1102"/>
      <c r="GYE214" s="1102"/>
      <c r="GYF214" s="1102"/>
      <c r="GYG214" s="1102"/>
      <c r="GYH214" s="1102"/>
      <c r="GYI214" s="1102"/>
      <c r="GYJ214" s="1102"/>
      <c r="GYK214" s="1102"/>
      <c r="GYL214" s="1102"/>
      <c r="GYM214" s="1102"/>
      <c r="GYN214" s="1102"/>
      <c r="GYO214" s="1102"/>
      <c r="GYP214" s="1102"/>
      <c r="GYQ214" s="1102"/>
      <c r="GYR214" s="1102"/>
      <c r="GYS214" s="1102"/>
      <c r="GYT214" s="1102"/>
      <c r="GYU214" s="1102"/>
      <c r="GYV214" s="1102"/>
      <c r="GYW214" s="1102"/>
      <c r="GYX214" s="1102"/>
      <c r="GYY214" s="1102"/>
      <c r="GYZ214" s="1102"/>
      <c r="GZA214" s="1102"/>
      <c r="GZB214" s="1102"/>
      <c r="GZC214" s="1102"/>
      <c r="GZD214" s="1102"/>
      <c r="GZE214" s="1102"/>
      <c r="GZF214" s="1102"/>
      <c r="GZG214" s="1102"/>
      <c r="GZH214" s="1102"/>
      <c r="GZI214" s="1102"/>
      <c r="GZJ214" s="1102"/>
      <c r="GZK214" s="1102"/>
      <c r="GZL214" s="1102"/>
      <c r="GZM214" s="1102"/>
      <c r="GZN214" s="1102"/>
      <c r="GZO214" s="1102"/>
      <c r="GZP214" s="1102"/>
      <c r="GZQ214" s="1102"/>
      <c r="GZR214" s="1102"/>
      <c r="GZS214" s="1102"/>
      <c r="GZT214" s="1102"/>
      <c r="GZU214" s="1102"/>
      <c r="GZV214" s="1102"/>
      <c r="GZW214" s="1102"/>
      <c r="GZX214" s="1102"/>
      <c r="GZY214" s="1102"/>
      <c r="GZZ214" s="1102"/>
      <c r="HAA214" s="1102"/>
      <c r="HAB214" s="1102"/>
      <c r="HAC214" s="1102"/>
      <c r="HAD214" s="1102"/>
      <c r="HAE214" s="1102"/>
      <c r="HAF214" s="1102"/>
      <c r="HAG214" s="1102"/>
      <c r="HAH214" s="1102"/>
      <c r="HAI214" s="1102"/>
      <c r="HAJ214" s="1102"/>
      <c r="HAK214" s="1102"/>
      <c r="HAL214" s="1102"/>
      <c r="HAM214" s="1102"/>
      <c r="HAN214" s="1102"/>
      <c r="HAO214" s="1102"/>
      <c r="HAP214" s="1102"/>
      <c r="HAQ214" s="1102"/>
      <c r="HAR214" s="1102"/>
      <c r="HAS214" s="1102"/>
      <c r="HAT214" s="1102"/>
      <c r="HAU214" s="1102"/>
      <c r="HAV214" s="1102"/>
      <c r="HAW214" s="1102"/>
      <c r="HAX214" s="1102"/>
      <c r="HAY214" s="1102"/>
      <c r="HAZ214" s="1102"/>
      <c r="HBA214" s="1102"/>
      <c r="HBB214" s="1102"/>
      <c r="HBC214" s="1102"/>
      <c r="HBD214" s="1102"/>
      <c r="HBE214" s="1102"/>
      <c r="HBF214" s="1102"/>
      <c r="HBG214" s="1102"/>
      <c r="HBH214" s="1102"/>
      <c r="HBI214" s="1102"/>
      <c r="HBJ214" s="1102"/>
      <c r="HBK214" s="1102"/>
      <c r="HBL214" s="1102"/>
      <c r="HBM214" s="1102"/>
      <c r="HBN214" s="1102"/>
      <c r="HBO214" s="1102"/>
      <c r="HBP214" s="1102"/>
      <c r="HBQ214" s="1102"/>
      <c r="HBR214" s="1102"/>
      <c r="HBS214" s="1102"/>
      <c r="HBT214" s="1102"/>
      <c r="HBU214" s="1102"/>
      <c r="HBV214" s="1102"/>
      <c r="HBW214" s="1102"/>
      <c r="HBX214" s="1102"/>
      <c r="HBY214" s="1102"/>
      <c r="HBZ214" s="1102"/>
      <c r="HCA214" s="1102"/>
      <c r="HCB214" s="1102"/>
      <c r="HCC214" s="1102"/>
      <c r="HCD214" s="1102"/>
      <c r="HCE214" s="1102"/>
      <c r="HCF214" s="1102"/>
      <c r="HCG214" s="1102"/>
      <c r="HCH214" s="1102"/>
      <c r="HCI214" s="1102"/>
      <c r="HCJ214" s="1102"/>
      <c r="HCK214" s="1102"/>
      <c r="HCL214" s="1102"/>
      <c r="HCM214" s="1102"/>
      <c r="HCN214" s="1102"/>
      <c r="HCO214" s="1102"/>
      <c r="HCP214" s="1102"/>
      <c r="HCQ214" s="1102"/>
      <c r="HCR214" s="1102"/>
      <c r="HCS214" s="1102"/>
      <c r="HCT214" s="1102"/>
      <c r="HCU214" s="1102"/>
      <c r="HCV214" s="1102"/>
      <c r="HCW214" s="1102"/>
      <c r="HCX214" s="1102"/>
      <c r="HCY214" s="1102"/>
      <c r="HCZ214" s="1102"/>
      <c r="HDA214" s="1102"/>
      <c r="HDB214" s="1102"/>
      <c r="HDC214" s="1102"/>
      <c r="HDD214" s="1102"/>
      <c r="HDE214" s="1102"/>
      <c r="HDF214" s="1102"/>
      <c r="HDG214" s="1102"/>
      <c r="HDH214" s="1102"/>
      <c r="HDI214" s="1102"/>
      <c r="HDJ214" s="1102"/>
      <c r="HDK214" s="1102"/>
      <c r="HDL214" s="1102"/>
      <c r="HDM214" s="1102"/>
      <c r="HDN214" s="1102"/>
      <c r="HDO214" s="1102"/>
      <c r="HDP214" s="1102"/>
      <c r="HDQ214" s="1102"/>
      <c r="HDR214" s="1102"/>
      <c r="HDS214" s="1102"/>
      <c r="HDT214" s="1102"/>
      <c r="HDU214" s="1102"/>
      <c r="HDV214" s="1102"/>
      <c r="HDW214" s="1102"/>
      <c r="HDX214" s="1102"/>
      <c r="HDY214" s="1102"/>
      <c r="HDZ214" s="1102"/>
      <c r="HEA214" s="1102"/>
      <c r="HEB214" s="1102"/>
      <c r="HEC214" s="1102"/>
      <c r="HED214" s="1102"/>
      <c r="HEE214" s="1102"/>
      <c r="HEF214" s="1102"/>
      <c r="HEG214" s="1102"/>
      <c r="HEH214" s="1102"/>
      <c r="HEI214" s="1102"/>
      <c r="HEJ214" s="1102"/>
      <c r="HEK214" s="1102"/>
      <c r="HEL214" s="1102"/>
      <c r="HEM214" s="1102"/>
      <c r="HEN214" s="1102"/>
      <c r="HEO214" s="1102"/>
      <c r="HEP214" s="1102"/>
      <c r="HEQ214" s="1102"/>
      <c r="HER214" s="1102"/>
      <c r="HES214" s="1102"/>
      <c r="HET214" s="1102"/>
      <c r="HEU214" s="1102"/>
      <c r="HEV214" s="1102"/>
      <c r="HEW214" s="1102"/>
      <c r="HEX214" s="1102"/>
      <c r="HEY214" s="1102"/>
      <c r="HEZ214" s="1102"/>
      <c r="HFA214" s="1102"/>
      <c r="HFB214" s="1102"/>
      <c r="HFC214" s="1102"/>
      <c r="HFD214" s="1102"/>
      <c r="HFE214" s="1102"/>
      <c r="HFF214" s="1102"/>
      <c r="HFG214" s="1102"/>
      <c r="HFH214" s="1102"/>
      <c r="HFI214" s="1102"/>
      <c r="HFJ214" s="1102"/>
      <c r="HFK214" s="1102"/>
      <c r="HFL214" s="1102"/>
      <c r="HFM214" s="1102"/>
      <c r="HFN214" s="1102"/>
      <c r="HFO214" s="1102"/>
      <c r="HFP214" s="1102"/>
      <c r="HFQ214" s="1102"/>
      <c r="HFR214" s="1102"/>
      <c r="HFS214" s="1102"/>
      <c r="HFT214" s="1102"/>
      <c r="HFU214" s="1102"/>
      <c r="HFV214" s="1102"/>
      <c r="HFW214" s="1102"/>
      <c r="HFX214" s="1102"/>
      <c r="HFY214" s="1102"/>
      <c r="HFZ214" s="1102"/>
      <c r="HGA214" s="1102"/>
      <c r="HGB214" s="1102"/>
      <c r="HGC214" s="1102"/>
      <c r="HGD214" s="1102"/>
      <c r="HGE214" s="1102"/>
      <c r="HGF214" s="1102"/>
      <c r="HGG214" s="1102"/>
      <c r="HGH214" s="1102"/>
      <c r="HGI214" s="1102"/>
      <c r="HGJ214" s="1102"/>
      <c r="HGK214" s="1102"/>
      <c r="HGL214" s="1102"/>
      <c r="HGM214" s="1102"/>
      <c r="HGN214" s="1102"/>
      <c r="HGO214" s="1102"/>
      <c r="HGP214" s="1102"/>
      <c r="HGQ214" s="1102"/>
      <c r="HGR214" s="1102"/>
      <c r="HGS214" s="1102"/>
      <c r="HGT214" s="1102"/>
      <c r="HGU214" s="1102"/>
      <c r="HGV214" s="1102"/>
      <c r="HGW214" s="1102"/>
      <c r="HGX214" s="1102"/>
      <c r="HGY214" s="1102"/>
      <c r="HGZ214" s="1102"/>
      <c r="HHA214" s="1102"/>
      <c r="HHB214" s="1102"/>
      <c r="HHC214" s="1102"/>
      <c r="HHD214" s="1102"/>
      <c r="HHE214" s="1102"/>
      <c r="HHF214" s="1102"/>
      <c r="HHG214" s="1102"/>
      <c r="HHH214" s="1102"/>
      <c r="HHI214" s="1102"/>
      <c r="HHJ214" s="1102"/>
      <c r="HHK214" s="1102"/>
      <c r="HHL214" s="1102"/>
      <c r="HHM214" s="1102"/>
      <c r="HHN214" s="1102"/>
      <c r="HHO214" s="1102"/>
      <c r="HHP214" s="1102"/>
      <c r="HHQ214" s="1102"/>
      <c r="HHR214" s="1102"/>
      <c r="HHS214" s="1102"/>
      <c r="HHT214" s="1102"/>
      <c r="HHU214" s="1102"/>
      <c r="HHV214" s="1102"/>
      <c r="HHW214" s="1102"/>
      <c r="HHX214" s="1102"/>
      <c r="HHY214" s="1102"/>
      <c r="HHZ214" s="1102"/>
      <c r="HIA214" s="1102"/>
      <c r="HIB214" s="1102"/>
      <c r="HIC214" s="1102"/>
      <c r="HID214" s="1102"/>
      <c r="HIE214" s="1102"/>
      <c r="HIF214" s="1102"/>
      <c r="HIG214" s="1102"/>
      <c r="HIH214" s="1102"/>
      <c r="HII214" s="1102"/>
      <c r="HIJ214" s="1102"/>
      <c r="HIK214" s="1102"/>
      <c r="HIL214" s="1102"/>
      <c r="HIM214" s="1102"/>
      <c r="HIN214" s="1102"/>
      <c r="HIO214" s="1102"/>
      <c r="HIP214" s="1102"/>
      <c r="HIQ214" s="1102"/>
      <c r="HIR214" s="1102"/>
      <c r="HIS214" s="1102"/>
      <c r="HIT214" s="1102"/>
      <c r="HIU214" s="1102"/>
      <c r="HIV214" s="1102"/>
      <c r="HIW214" s="1102"/>
      <c r="HIX214" s="1102"/>
      <c r="HIY214" s="1102"/>
      <c r="HIZ214" s="1102"/>
      <c r="HJA214" s="1102"/>
      <c r="HJB214" s="1102"/>
      <c r="HJC214" s="1102"/>
      <c r="HJD214" s="1102"/>
      <c r="HJE214" s="1102"/>
      <c r="HJF214" s="1102"/>
      <c r="HJG214" s="1102"/>
      <c r="HJH214" s="1102"/>
      <c r="HJI214" s="1102"/>
      <c r="HJJ214" s="1102"/>
      <c r="HJK214" s="1102"/>
      <c r="HJL214" s="1102"/>
      <c r="HJM214" s="1102"/>
      <c r="HJN214" s="1102"/>
      <c r="HJO214" s="1102"/>
      <c r="HJP214" s="1102"/>
      <c r="HJQ214" s="1102"/>
      <c r="HJR214" s="1102"/>
      <c r="HJS214" s="1102"/>
      <c r="HJT214" s="1102"/>
      <c r="HJU214" s="1102"/>
      <c r="HJV214" s="1102"/>
      <c r="HJW214" s="1102"/>
      <c r="HJX214" s="1102"/>
      <c r="HJY214" s="1102"/>
      <c r="HJZ214" s="1102"/>
      <c r="HKA214" s="1102"/>
      <c r="HKB214" s="1102"/>
      <c r="HKC214" s="1102"/>
      <c r="HKD214" s="1102"/>
      <c r="HKE214" s="1102"/>
      <c r="HKF214" s="1102"/>
      <c r="HKG214" s="1102"/>
      <c r="HKH214" s="1102"/>
      <c r="HKI214" s="1102"/>
      <c r="HKJ214" s="1102"/>
      <c r="HKK214" s="1102"/>
      <c r="HKL214" s="1102"/>
      <c r="HKM214" s="1102"/>
      <c r="HKN214" s="1102"/>
      <c r="HKO214" s="1102"/>
      <c r="HKP214" s="1102"/>
      <c r="HKQ214" s="1102"/>
      <c r="HKR214" s="1102"/>
      <c r="HKS214" s="1102"/>
      <c r="HKT214" s="1102"/>
      <c r="HKU214" s="1102"/>
      <c r="HKV214" s="1102"/>
      <c r="HKW214" s="1102"/>
      <c r="HKX214" s="1102"/>
      <c r="HKY214" s="1102"/>
      <c r="HKZ214" s="1102"/>
      <c r="HLA214" s="1102"/>
      <c r="HLB214" s="1102"/>
      <c r="HLC214" s="1102"/>
      <c r="HLD214" s="1102"/>
      <c r="HLE214" s="1102"/>
      <c r="HLF214" s="1102"/>
      <c r="HLG214" s="1102"/>
      <c r="HLH214" s="1102"/>
      <c r="HLI214" s="1102"/>
      <c r="HLJ214" s="1102"/>
      <c r="HLK214" s="1102"/>
      <c r="HLL214" s="1102"/>
      <c r="HLM214" s="1102"/>
      <c r="HLN214" s="1102"/>
      <c r="HLO214" s="1102"/>
      <c r="HLP214" s="1102"/>
      <c r="HLQ214" s="1102"/>
      <c r="HLR214" s="1102"/>
      <c r="HLS214" s="1102"/>
      <c r="HLT214" s="1102"/>
      <c r="HLU214" s="1102"/>
      <c r="HLV214" s="1102"/>
      <c r="HLW214" s="1102"/>
      <c r="HLX214" s="1102"/>
      <c r="HLY214" s="1102"/>
      <c r="HLZ214" s="1102"/>
      <c r="HMA214" s="1102"/>
      <c r="HMB214" s="1102"/>
      <c r="HMC214" s="1102"/>
      <c r="HMD214" s="1102"/>
      <c r="HME214" s="1102"/>
      <c r="HMF214" s="1102"/>
      <c r="HMG214" s="1102"/>
      <c r="HMH214" s="1102"/>
      <c r="HMI214" s="1102"/>
      <c r="HMJ214" s="1102"/>
      <c r="HMK214" s="1102"/>
      <c r="HML214" s="1102"/>
      <c r="HMM214" s="1102"/>
      <c r="HMN214" s="1102"/>
      <c r="HMO214" s="1102"/>
      <c r="HMP214" s="1102"/>
      <c r="HMQ214" s="1102"/>
      <c r="HMR214" s="1102"/>
      <c r="HMS214" s="1102"/>
      <c r="HMT214" s="1102"/>
      <c r="HMU214" s="1102"/>
      <c r="HMV214" s="1102"/>
      <c r="HMW214" s="1102"/>
      <c r="HMX214" s="1102"/>
      <c r="HMY214" s="1102"/>
      <c r="HMZ214" s="1102"/>
      <c r="HNA214" s="1102"/>
      <c r="HNB214" s="1102"/>
      <c r="HNC214" s="1102"/>
      <c r="HND214" s="1102"/>
      <c r="HNE214" s="1102"/>
      <c r="HNF214" s="1102"/>
      <c r="HNG214" s="1102"/>
      <c r="HNH214" s="1102"/>
      <c r="HNI214" s="1102"/>
      <c r="HNJ214" s="1102"/>
      <c r="HNK214" s="1102"/>
      <c r="HNL214" s="1102"/>
      <c r="HNM214" s="1102"/>
      <c r="HNN214" s="1102"/>
      <c r="HNO214" s="1102"/>
      <c r="HNP214" s="1102"/>
      <c r="HNQ214" s="1102"/>
      <c r="HNR214" s="1102"/>
      <c r="HNS214" s="1102"/>
      <c r="HNT214" s="1102"/>
      <c r="HNU214" s="1102"/>
      <c r="HNV214" s="1102"/>
      <c r="HNW214" s="1102"/>
      <c r="HNX214" s="1102"/>
      <c r="HNY214" s="1102"/>
      <c r="HNZ214" s="1102"/>
      <c r="HOA214" s="1102"/>
      <c r="HOB214" s="1102"/>
      <c r="HOC214" s="1102"/>
      <c r="HOD214" s="1102"/>
      <c r="HOE214" s="1102"/>
      <c r="HOF214" s="1102"/>
      <c r="HOG214" s="1102"/>
      <c r="HOH214" s="1102"/>
      <c r="HOI214" s="1102"/>
      <c r="HOJ214" s="1102"/>
      <c r="HOK214" s="1102"/>
      <c r="HOL214" s="1102"/>
      <c r="HOM214" s="1102"/>
      <c r="HON214" s="1102"/>
      <c r="HOO214" s="1102"/>
      <c r="HOP214" s="1102"/>
      <c r="HOQ214" s="1102"/>
      <c r="HOR214" s="1102"/>
      <c r="HOS214" s="1102"/>
      <c r="HOT214" s="1102"/>
      <c r="HOU214" s="1102"/>
      <c r="HOV214" s="1102"/>
      <c r="HOW214" s="1102"/>
      <c r="HOX214" s="1102"/>
      <c r="HOY214" s="1102"/>
      <c r="HOZ214" s="1102"/>
      <c r="HPA214" s="1102"/>
      <c r="HPB214" s="1102"/>
      <c r="HPC214" s="1102"/>
      <c r="HPD214" s="1102"/>
      <c r="HPE214" s="1102"/>
      <c r="HPF214" s="1102"/>
      <c r="HPG214" s="1102"/>
      <c r="HPH214" s="1102"/>
      <c r="HPI214" s="1102"/>
      <c r="HPJ214" s="1102"/>
      <c r="HPK214" s="1102"/>
      <c r="HPL214" s="1102"/>
      <c r="HPM214" s="1102"/>
      <c r="HPN214" s="1102"/>
      <c r="HPO214" s="1102"/>
      <c r="HPP214" s="1102"/>
      <c r="HPQ214" s="1102"/>
      <c r="HPR214" s="1102"/>
      <c r="HPS214" s="1102"/>
      <c r="HPT214" s="1102"/>
      <c r="HPU214" s="1102"/>
      <c r="HPV214" s="1102"/>
      <c r="HPW214" s="1102"/>
      <c r="HPX214" s="1102"/>
      <c r="HPY214" s="1102"/>
      <c r="HPZ214" s="1102"/>
      <c r="HQA214" s="1102"/>
      <c r="HQB214" s="1102"/>
      <c r="HQC214" s="1102"/>
      <c r="HQD214" s="1102"/>
      <c r="HQE214" s="1102"/>
      <c r="HQF214" s="1102"/>
      <c r="HQG214" s="1102"/>
      <c r="HQH214" s="1102"/>
      <c r="HQI214" s="1102"/>
      <c r="HQJ214" s="1102"/>
      <c r="HQK214" s="1102"/>
      <c r="HQL214" s="1102"/>
      <c r="HQM214" s="1102"/>
      <c r="HQN214" s="1102"/>
      <c r="HQO214" s="1102"/>
      <c r="HQP214" s="1102"/>
      <c r="HQQ214" s="1102"/>
      <c r="HQR214" s="1102"/>
      <c r="HQS214" s="1102"/>
      <c r="HQT214" s="1102"/>
      <c r="HQU214" s="1102"/>
      <c r="HQV214" s="1102"/>
      <c r="HQW214" s="1102"/>
      <c r="HQX214" s="1102"/>
      <c r="HQY214" s="1102"/>
      <c r="HQZ214" s="1102"/>
      <c r="HRA214" s="1102"/>
      <c r="HRB214" s="1102"/>
      <c r="HRC214" s="1102"/>
      <c r="HRD214" s="1102"/>
      <c r="HRE214" s="1102"/>
      <c r="HRF214" s="1102"/>
      <c r="HRG214" s="1102"/>
      <c r="HRH214" s="1102"/>
      <c r="HRI214" s="1102"/>
      <c r="HRJ214" s="1102"/>
      <c r="HRK214" s="1102"/>
      <c r="HRL214" s="1102"/>
      <c r="HRM214" s="1102"/>
      <c r="HRN214" s="1102"/>
      <c r="HRO214" s="1102"/>
      <c r="HRP214" s="1102"/>
      <c r="HRQ214" s="1102"/>
      <c r="HRR214" s="1102"/>
      <c r="HRS214" s="1102"/>
      <c r="HRT214" s="1102"/>
      <c r="HRU214" s="1102"/>
      <c r="HRV214" s="1102"/>
      <c r="HRW214" s="1102"/>
      <c r="HRX214" s="1102"/>
      <c r="HRY214" s="1102"/>
      <c r="HRZ214" s="1102"/>
      <c r="HSA214" s="1102"/>
      <c r="HSB214" s="1102"/>
      <c r="HSC214" s="1102"/>
      <c r="HSD214" s="1102"/>
      <c r="HSE214" s="1102"/>
      <c r="HSF214" s="1102"/>
      <c r="HSG214" s="1102"/>
      <c r="HSH214" s="1102"/>
      <c r="HSI214" s="1102"/>
      <c r="HSJ214" s="1102"/>
      <c r="HSK214" s="1102"/>
      <c r="HSL214" s="1102"/>
      <c r="HSM214" s="1102"/>
      <c r="HSN214" s="1102"/>
      <c r="HSO214" s="1102"/>
      <c r="HSP214" s="1102"/>
      <c r="HSQ214" s="1102"/>
      <c r="HSR214" s="1102"/>
      <c r="HSS214" s="1102"/>
      <c r="HST214" s="1102"/>
      <c r="HSU214" s="1102"/>
      <c r="HSV214" s="1102"/>
      <c r="HSW214" s="1102"/>
      <c r="HSX214" s="1102"/>
      <c r="HSY214" s="1102"/>
      <c r="HSZ214" s="1102"/>
      <c r="HTA214" s="1102"/>
      <c r="HTB214" s="1102"/>
      <c r="HTC214" s="1102"/>
      <c r="HTD214" s="1102"/>
      <c r="HTE214" s="1102"/>
      <c r="HTF214" s="1102"/>
      <c r="HTG214" s="1102"/>
      <c r="HTH214" s="1102"/>
      <c r="HTI214" s="1102"/>
      <c r="HTJ214" s="1102"/>
      <c r="HTK214" s="1102"/>
      <c r="HTL214" s="1102"/>
      <c r="HTM214" s="1102"/>
      <c r="HTN214" s="1102"/>
      <c r="HTO214" s="1102"/>
      <c r="HTP214" s="1102"/>
      <c r="HTQ214" s="1102"/>
      <c r="HTR214" s="1102"/>
      <c r="HTS214" s="1102"/>
      <c r="HTT214" s="1102"/>
      <c r="HTU214" s="1102"/>
      <c r="HTV214" s="1102"/>
      <c r="HTW214" s="1102"/>
      <c r="HTX214" s="1102"/>
      <c r="HTY214" s="1102"/>
      <c r="HTZ214" s="1102"/>
      <c r="HUA214" s="1102"/>
      <c r="HUB214" s="1102"/>
      <c r="HUC214" s="1102"/>
      <c r="HUD214" s="1102"/>
      <c r="HUE214" s="1102"/>
      <c r="HUF214" s="1102"/>
      <c r="HUG214" s="1102"/>
      <c r="HUH214" s="1102"/>
      <c r="HUI214" s="1102"/>
      <c r="HUJ214" s="1102"/>
      <c r="HUK214" s="1102"/>
      <c r="HUL214" s="1102"/>
      <c r="HUM214" s="1102"/>
      <c r="HUN214" s="1102"/>
      <c r="HUO214" s="1102"/>
      <c r="HUP214" s="1102"/>
      <c r="HUQ214" s="1102"/>
      <c r="HUR214" s="1102"/>
      <c r="HUS214" s="1102"/>
      <c r="HUT214" s="1102"/>
      <c r="HUU214" s="1102"/>
      <c r="HUV214" s="1102"/>
      <c r="HUW214" s="1102"/>
      <c r="HUX214" s="1102"/>
      <c r="HUY214" s="1102"/>
      <c r="HUZ214" s="1102"/>
      <c r="HVA214" s="1102"/>
      <c r="HVB214" s="1102"/>
      <c r="HVC214" s="1102"/>
      <c r="HVD214" s="1102"/>
      <c r="HVE214" s="1102"/>
      <c r="HVF214" s="1102"/>
      <c r="HVG214" s="1102"/>
      <c r="HVH214" s="1102"/>
      <c r="HVI214" s="1102"/>
      <c r="HVJ214" s="1102"/>
      <c r="HVK214" s="1102"/>
      <c r="HVL214" s="1102"/>
      <c r="HVM214" s="1102"/>
      <c r="HVN214" s="1102"/>
      <c r="HVO214" s="1102"/>
      <c r="HVP214" s="1102"/>
      <c r="HVQ214" s="1102"/>
      <c r="HVR214" s="1102"/>
      <c r="HVS214" s="1102"/>
      <c r="HVT214" s="1102"/>
      <c r="HVU214" s="1102"/>
      <c r="HVV214" s="1102"/>
      <c r="HVW214" s="1102"/>
      <c r="HVX214" s="1102"/>
      <c r="HVY214" s="1102"/>
      <c r="HVZ214" s="1102"/>
      <c r="HWA214" s="1102"/>
      <c r="HWB214" s="1102"/>
      <c r="HWC214" s="1102"/>
      <c r="HWD214" s="1102"/>
      <c r="HWE214" s="1102"/>
      <c r="HWF214" s="1102"/>
      <c r="HWG214" s="1102"/>
      <c r="HWH214" s="1102"/>
      <c r="HWI214" s="1102"/>
      <c r="HWJ214" s="1102"/>
      <c r="HWK214" s="1102"/>
      <c r="HWL214" s="1102"/>
      <c r="HWM214" s="1102"/>
      <c r="HWN214" s="1102"/>
      <c r="HWO214" s="1102"/>
      <c r="HWP214" s="1102"/>
      <c r="HWQ214" s="1102"/>
      <c r="HWR214" s="1102"/>
      <c r="HWS214" s="1102"/>
      <c r="HWT214" s="1102"/>
      <c r="HWU214" s="1102"/>
      <c r="HWV214" s="1102"/>
      <c r="HWW214" s="1102"/>
      <c r="HWX214" s="1102"/>
      <c r="HWY214" s="1102"/>
      <c r="HWZ214" s="1102"/>
      <c r="HXA214" s="1102"/>
      <c r="HXB214" s="1102"/>
      <c r="HXC214" s="1102"/>
      <c r="HXD214" s="1102"/>
      <c r="HXE214" s="1102"/>
      <c r="HXF214" s="1102"/>
      <c r="HXG214" s="1102"/>
      <c r="HXH214" s="1102"/>
      <c r="HXI214" s="1102"/>
      <c r="HXJ214" s="1102"/>
      <c r="HXK214" s="1102"/>
      <c r="HXL214" s="1102"/>
      <c r="HXM214" s="1102"/>
      <c r="HXN214" s="1102"/>
      <c r="HXO214" s="1102"/>
      <c r="HXP214" s="1102"/>
      <c r="HXQ214" s="1102"/>
      <c r="HXR214" s="1102"/>
      <c r="HXS214" s="1102"/>
      <c r="HXT214" s="1102"/>
      <c r="HXU214" s="1102"/>
      <c r="HXV214" s="1102"/>
      <c r="HXW214" s="1102"/>
      <c r="HXX214" s="1102"/>
      <c r="HXY214" s="1102"/>
      <c r="HXZ214" s="1102"/>
      <c r="HYA214" s="1102"/>
      <c r="HYB214" s="1102"/>
      <c r="HYC214" s="1102"/>
      <c r="HYD214" s="1102"/>
      <c r="HYE214" s="1102"/>
      <c r="HYF214" s="1102"/>
      <c r="HYG214" s="1102"/>
      <c r="HYH214" s="1102"/>
      <c r="HYI214" s="1102"/>
      <c r="HYJ214" s="1102"/>
      <c r="HYK214" s="1102"/>
      <c r="HYL214" s="1102"/>
      <c r="HYM214" s="1102"/>
      <c r="HYN214" s="1102"/>
      <c r="HYO214" s="1102"/>
      <c r="HYP214" s="1102"/>
      <c r="HYQ214" s="1102"/>
      <c r="HYR214" s="1102"/>
      <c r="HYS214" s="1102"/>
      <c r="HYT214" s="1102"/>
      <c r="HYU214" s="1102"/>
      <c r="HYV214" s="1102"/>
      <c r="HYW214" s="1102"/>
      <c r="HYX214" s="1102"/>
      <c r="HYY214" s="1102"/>
      <c r="HYZ214" s="1102"/>
      <c r="HZA214" s="1102"/>
      <c r="HZB214" s="1102"/>
      <c r="HZC214" s="1102"/>
      <c r="HZD214" s="1102"/>
      <c r="HZE214" s="1102"/>
      <c r="HZF214" s="1102"/>
      <c r="HZG214" s="1102"/>
      <c r="HZH214" s="1102"/>
      <c r="HZI214" s="1102"/>
      <c r="HZJ214" s="1102"/>
      <c r="HZK214" s="1102"/>
      <c r="HZL214" s="1102"/>
      <c r="HZM214" s="1102"/>
      <c r="HZN214" s="1102"/>
      <c r="HZO214" s="1102"/>
      <c r="HZP214" s="1102"/>
      <c r="HZQ214" s="1102"/>
      <c r="HZR214" s="1102"/>
      <c r="HZS214" s="1102"/>
      <c r="HZT214" s="1102"/>
      <c r="HZU214" s="1102"/>
      <c r="HZV214" s="1102"/>
      <c r="HZW214" s="1102"/>
      <c r="HZX214" s="1102"/>
      <c r="HZY214" s="1102"/>
      <c r="HZZ214" s="1102"/>
      <c r="IAA214" s="1102"/>
      <c r="IAB214" s="1102"/>
      <c r="IAC214" s="1102"/>
      <c r="IAD214" s="1102"/>
      <c r="IAE214" s="1102"/>
      <c r="IAF214" s="1102"/>
      <c r="IAG214" s="1102"/>
      <c r="IAH214" s="1102"/>
      <c r="IAI214" s="1102"/>
      <c r="IAJ214" s="1102"/>
      <c r="IAK214" s="1102"/>
      <c r="IAL214" s="1102"/>
      <c r="IAM214" s="1102"/>
      <c r="IAN214" s="1102"/>
      <c r="IAO214" s="1102"/>
      <c r="IAP214" s="1102"/>
      <c r="IAQ214" s="1102"/>
      <c r="IAR214" s="1102"/>
      <c r="IAS214" s="1102"/>
      <c r="IAT214" s="1102"/>
      <c r="IAU214" s="1102"/>
      <c r="IAV214" s="1102"/>
      <c r="IAW214" s="1102"/>
      <c r="IAX214" s="1102"/>
      <c r="IAY214" s="1102"/>
      <c r="IAZ214" s="1102"/>
      <c r="IBA214" s="1102"/>
      <c r="IBB214" s="1102"/>
      <c r="IBC214" s="1102"/>
      <c r="IBD214" s="1102"/>
      <c r="IBE214" s="1102"/>
      <c r="IBF214" s="1102"/>
      <c r="IBG214" s="1102"/>
      <c r="IBH214" s="1102"/>
      <c r="IBI214" s="1102"/>
      <c r="IBJ214" s="1102"/>
      <c r="IBK214" s="1102"/>
      <c r="IBL214" s="1102"/>
      <c r="IBM214" s="1102"/>
      <c r="IBN214" s="1102"/>
      <c r="IBO214" s="1102"/>
      <c r="IBP214" s="1102"/>
      <c r="IBQ214" s="1102"/>
      <c r="IBR214" s="1102"/>
      <c r="IBS214" s="1102"/>
      <c r="IBT214" s="1102"/>
      <c r="IBU214" s="1102"/>
      <c r="IBV214" s="1102"/>
      <c r="IBW214" s="1102"/>
      <c r="IBX214" s="1102"/>
      <c r="IBY214" s="1102"/>
      <c r="IBZ214" s="1102"/>
      <c r="ICA214" s="1102"/>
      <c r="ICB214" s="1102"/>
      <c r="ICC214" s="1102"/>
      <c r="ICD214" s="1102"/>
      <c r="ICE214" s="1102"/>
      <c r="ICF214" s="1102"/>
      <c r="ICG214" s="1102"/>
      <c r="ICH214" s="1102"/>
      <c r="ICI214" s="1102"/>
      <c r="ICJ214" s="1102"/>
      <c r="ICK214" s="1102"/>
      <c r="ICL214" s="1102"/>
      <c r="ICM214" s="1102"/>
      <c r="ICN214" s="1102"/>
      <c r="ICO214" s="1102"/>
      <c r="ICP214" s="1102"/>
      <c r="ICQ214" s="1102"/>
      <c r="ICR214" s="1102"/>
      <c r="ICS214" s="1102"/>
      <c r="ICT214" s="1102"/>
      <c r="ICU214" s="1102"/>
      <c r="ICV214" s="1102"/>
      <c r="ICW214" s="1102"/>
      <c r="ICX214" s="1102"/>
      <c r="ICY214" s="1102"/>
      <c r="ICZ214" s="1102"/>
      <c r="IDA214" s="1102"/>
      <c r="IDB214" s="1102"/>
      <c r="IDC214" s="1102"/>
      <c r="IDD214" s="1102"/>
      <c r="IDE214" s="1102"/>
      <c r="IDF214" s="1102"/>
      <c r="IDG214" s="1102"/>
      <c r="IDH214" s="1102"/>
      <c r="IDI214" s="1102"/>
      <c r="IDJ214" s="1102"/>
      <c r="IDK214" s="1102"/>
      <c r="IDL214" s="1102"/>
      <c r="IDM214" s="1102"/>
      <c r="IDN214" s="1102"/>
      <c r="IDO214" s="1102"/>
      <c r="IDP214" s="1102"/>
      <c r="IDQ214" s="1102"/>
      <c r="IDR214" s="1102"/>
      <c r="IDS214" s="1102"/>
      <c r="IDT214" s="1102"/>
      <c r="IDU214" s="1102"/>
      <c r="IDV214" s="1102"/>
      <c r="IDW214" s="1102"/>
      <c r="IDX214" s="1102"/>
      <c r="IDY214" s="1102"/>
      <c r="IDZ214" s="1102"/>
      <c r="IEA214" s="1102"/>
      <c r="IEB214" s="1102"/>
      <c r="IEC214" s="1102"/>
      <c r="IED214" s="1102"/>
      <c r="IEE214" s="1102"/>
      <c r="IEF214" s="1102"/>
      <c r="IEG214" s="1102"/>
      <c r="IEH214" s="1102"/>
      <c r="IEI214" s="1102"/>
      <c r="IEJ214" s="1102"/>
      <c r="IEK214" s="1102"/>
      <c r="IEL214" s="1102"/>
      <c r="IEM214" s="1102"/>
      <c r="IEN214" s="1102"/>
      <c r="IEO214" s="1102"/>
      <c r="IEP214" s="1102"/>
      <c r="IEQ214" s="1102"/>
      <c r="IER214" s="1102"/>
      <c r="IES214" s="1102"/>
      <c r="IET214" s="1102"/>
      <c r="IEU214" s="1102"/>
      <c r="IEV214" s="1102"/>
      <c r="IEW214" s="1102"/>
      <c r="IEX214" s="1102"/>
      <c r="IEY214" s="1102"/>
      <c r="IEZ214" s="1102"/>
      <c r="IFA214" s="1102"/>
      <c r="IFB214" s="1102"/>
      <c r="IFC214" s="1102"/>
      <c r="IFD214" s="1102"/>
      <c r="IFE214" s="1102"/>
      <c r="IFF214" s="1102"/>
      <c r="IFG214" s="1102"/>
      <c r="IFH214" s="1102"/>
      <c r="IFI214" s="1102"/>
      <c r="IFJ214" s="1102"/>
      <c r="IFK214" s="1102"/>
      <c r="IFL214" s="1102"/>
      <c r="IFM214" s="1102"/>
      <c r="IFN214" s="1102"/>
      <c r="IFO214" s="1102"/>
      <c r="IFP214" s="1102"/>
      <c r="IFQ214" s="1102"/>
      <c r="IFR214" s="1102"/>
      <c r="IFS214" s="1102"/>
      <c r="IFT214" s="1102"/>
      <c r="IFU214" s="1102"/>
      <c r="IFV214" s="1102"/>
      <c r="IFW214" s="1102"/>
      <c r="IFX214" s="1102"/>
      <c r="IFY214" s="1102"/>
      <c r="IFZ214" s="1102"/>
      <c r="IGA214" s="1102"/>
      <c r="IGB214" s="1102"/>
      <c r="IGC214" s="1102"/>
      <c r="IGD214" s="1102"/>
      <c r="IGE214" s="1102"/>
      <c r="IGF214" s="1102"/>
      <c r="IGG214" s="1102"/>
      <c r="IGH214" s="1102"/>
      <c r="IGI214" s="1102"/>
      <c r="IGJ214" s="1102"/>
      <c r="IGK214" s="1102"/>
      <c r="IGL214" s="1102"/>
      <c r="IGM214" s="1102"/>
      <c r="IGN214" s="1102"/>
      <c r="IGO214" s="1102"/>
      <c r="IGP214" s="1102"/>
      <c r="IGQ214" s="1102"/>
      <c r="IGR214" s="1102"/>
      <c r="IGS214" s="1102"/>
      <c r="IGT214" s="1102"/>
      <c r="IGU214" s="1102"/>
      <c r="IGV214" s="1102"/>
      <c r="IGW214" s="1102"/>
      <c r="IGX214" s="1102"/>
      <c r="IGY214" s="1102"/>
      <c r="IGZ214" s="1102"/>
      <c r="IHA214" s="1102"/>
      <c r="IHB214" s="1102"/>
      <c r="IHC214" s="1102"/>
      <c r="IHD214" s="1102"/>
      <c r="IHE214" s="1102"/>
      <c r="IHF214" s="1102"/>
      <c r="IHG214" s="1102"/>
      <c r="IHH214" s="1102"/>
      <c r="IHI214" s="1102"/>
      <c r="IHJ214" s="1102"/>
      <c r="IHK214" s="1102"/>
      <c r="IHL214" s="1102"/>
      <c r="IHM214" s="1102"/>
      <c r="IHN214" s="1102"/>
      <c r="IHO214" s="1102"/>
      <c r="IHP214" s="1102"/>
      <c r="IHQ214" s="1102"/>
      <c r="IHR214" s="1102"/>
      <c r="IHS214" s="1102"/>
      <c r="IHT214" s="1102"/>
      <c r="IHU214" s="1102"/>
      <c r="IHV214" s="1102"/>
      <c r="IHW214" s="1102"/>
      <c r="IHX214" s="1102"/>
      <c r="IHY214" s="1102"/>
      <c r="IHZ214" s="1102"/>
      <c r="IIA214" s="1102"/>
      <c r="IIB214" s="1102"/>
      <c r="IIC214" s="1102"/>
      <c r="IID214" s="1102"/>
      <c r="IIE214" s="1102"/>
      <c r="IIF214" s="1102"/>
      <c r="IIG214" s="1102"/>
      <c r="IIH214" s="1102"/>
      <c r="III214" s="1102"/>
      <c r="IIJ214" s="1102"/>
      <c r="IIK214" s="1102"/>
      <c r="IIL214" s="1102"/>
      <c r="IIM214" s="1102"/>
      <c r="IIN214" s="1102"/>
      <c r="IIO214" s="1102"/>
      <c r="IIP214" s="1102"/>
      <c r="IIQ214" s="1102"/>
      <c r="IIR214" s="1102"/>
      <c r="IIS214" s="1102"/>
      <c r="IIT214" s="1102"/>
      <c r="IIU214" s="1102"/>
      <c r="IIV214" s="1102"/>
      <c r="IIW214" s="1102"/>
      <c r="IIX214" s="1102"/>
      <c r="IIY214" s="1102"/>
      <c r="IIZ214" s="1102"/>
      <c r="IJA214" s="1102"/>
      <c r="IJB214" s="1102"/>
      <c r="IJC214" s="1102"/>
      <c r="IJD214" s="1102"/>
      <c r="IJE214" s="1102"/>
      <c r="IJF214" s="1102"/>
      <c r="IJG214" s="1102"/>
      <c r="IJH214" s="1102"/>
      <c r="IJI214" s="1102"/>
      <c r="IJJ214" s="1102"/>
      <c r="IJK214" s="1102"/>
      <c r="IJL214" s="1102"/>
      <c r="IJM214" s="1102"/>
      <c r="IJN214" s="1102"/>
      <c r="IJO214" s="1102"/>
      <c r="IJP214" s="1102"/>
      <c r="IJQ214" s="1102"/>
      <c r="IJR214" s="1102"/>
      <c r="IJS214" s="1102"/>
      <c r="IJT214" s="1102"/>
      <c r="IJU214" s="1102"/>
      <c r="IJV214" s="1102"/>
      <c r="IJW214" s="1102"/>
      <c r="IJX214" s="1102"/>
      <c r="IJY214" s="1102"/>
      <c r="IJZ214" s="1102"/>
      <c r="IKA214" s="1102"/>
      <c r="IKB214" s="1102"/>
      <c r="IKC214" s="1102"/>
      <c r="IKD214" s="1102"/>
      <c r="IKE214" s="1102"/>
      <c r="IKF214" s="1102"/>
      <c r="IKG214" s="1102"/>
      <c r="IKH214" s="1102"/>
      <c r="IKI214" s="1102"/>
      <c r="IKJ214" s="1102"/>
      <c r="IKK214" s="1102"/>
      <c r="IKL214" s="1102"/>
      <c r="IKM214" s="1102"/>
      <c r="IKN214" s="1102"/>
      <c r="IKO214" s="1102"/>
      <c r="IKP214" s="1102"/>
      <c r="IKQ214" s="1102"/>
      <c r="IKR214" s="1102"/>
      <c r="IKS214" s="1102"/>
      <c r="IKT214" s="1102"/>
      <c r="IKU214" s="1102"/>
      <c r="IKV214" s="1102"/>
      <c r="IKW214" s="1102"/>
      <c r="IKX214" s="1102"/>
      <c r="IKY214" s="1102"/>
      <c r="IKZ214" s="1102"/>
      <c r="ILA214" s="1102"/>
      <c r="ILB214" s="1102"/>
      <c r="ILC214" s="1102"/>
      <c r="ILD214" s="1102"/>
      <c r="ILE214" s="1102"/>
      <c r="ILF214" s="1102"/>
      <c r="ILG214" s="1102"/>
      <c r="ILH214" s="1102"/>
      <c r="ILI214" s="1102"/>
      <c r="ILJ214" s="1102"/>
      <c r="ILK214" s="1102"/>
      <c r="ILL214" s="1102"/>
      <c r="ILM214" s="1102"/>
      <c r="ILN214" s="1102"/>
      <c r="ILO214" s="1102"/>
      <c r="ILP214" s="1102"/>
      <c r="ILQ214" s="1102"/>
      <c r="ILR214" s="1102"/>
      <c r="ILS214" s="1102"/>
      <c r="ILT214" s="1102"/>
      <c r="ILU214" s="1102"/>
      <c r="ILV214" s="1102"/>
      <c r="ILW214" s="1102"/>
      <c r="ILX214" s="1102"/>
      <c r="ILY214" s="1102"/>
      <c r="ILZ214" s="1102"/>
      <c r="IMA214" s="1102"/>
      <c r="IMB214" s="1102"/>
      <c r="IMC214" s="1102"/>
      <c r="IMD214" s="1102"/>
      <c r="IME214" s="1102"/>
      <c r="IMF214" s="1102"/>
      <c r="IMG214" s="1102"/>
      <c r="IMH214" s="1102"/>
      <c r="IMI214" s="1102"/>
      <c r="IMJ214" s="1102"/>
      <c r="IMK214" s="1102"/>
      <c r="IML214" s="1102"/>
      <c r="IMM214" s="1102"/>
      <c r="IMN214" s="1102"/>
      <c r="IMO214" s="1102"/>
      <c r="IMP214" s="1102"/>
      <c r="IMQ214" s="1102"/>
      <c r="IMR214" s="1102"/>
      <c r="IMS214" s="1102"/>
      <c r="IMT214" s="1102"/>
      <c r="IMU214" s="1102"/>
      <c r="IMV214" s="1102"/>
      <c r="IMW214" s="1102"/>
      <c r="IMX214" s="1102"/>
      <c r="IMY214" s="1102"/>
      <c r="IMZ214" s="1102"/>
      <c r="INA214" s="1102"/>
      <c r="INB214" s="1102"/>
      <c r="INC214" s="1102"/>
      <c r="IND214" s="1102"/>
      <c r="INE214" s="1102"/>
      <c r="INF214" s="1102"/>
      <c r="ING214" s="1102"/>
      <c r="INH214" s="1102"/>
      <c r="INI214" s="1102"/>
      <c r="INJ214" s="1102"/>
      <c r="INK214" s="1102"/>
      <c r="INL214" s="1102"/>
      <c r="INM214" s="1102"/>
      <c r="INN214" s="1102"/>
      <c r="INO214" s="1102"/>
      <c r="INP214" s="1102"/>
      <c r="INQ214" s="1102"/>
      <c r="INR214" s="1102"/>
      <c r="INS214" s="1102"/>
      <c r="INT214" s="1102"/>
      <c r="INU214" s="1102"/>
      <c r="INV214" s="1102"/>
      <c r="INW214" s="1102"/>
      <c r="INX214" s="1102"/>
      <c r="INY214" s="1102"/>
      <c r="INZ214" s="1102"/>
      <c r="IOA214" s="1102"/>
      <c r="IOB214" s="1102"/>
      <c r="IOC214" s="1102"/>
      <c r="IOD214" s="1102"/>
      <c r="IOE214" s="1102"/>
      <c r="IOF214" s="1102"/>
      <c r="IOG214" s="1102"/>
      <c r="IOH214" s="1102"/>
      <c r="IOI214" s="1102"/>
      <c r="IOJ214" s="1102"/>
      <c r="IOK214" s="1102"/>
      <c r="IOL214" s="1102"/>
      <c r="IOM214" s="1102"/>
      <c r="ION214" s="1102"/>
      <c r="IOO214" s="1102"/>
      <c r="IOP214" s="1102"/>
      <c r="IOQ214" s="1102"/>
      <c r="IOR214" s="1102"/>
      <c r="IOS214" s="1102"/>
      <c r="IOT214" s="1102"/>
      <c r="IOU214" s="1102"/>
      <c r="IOV214" s="1102"/>
      <c r="IOW214" s="1102"/>
      <c r="IOX214" s="1102"/>
      <c r="IOY214" s="1102"/>
      <c r="IOZ214" s="1102"/>
      <c r="IPA214" s="1102"/>
      <c r="IPB214" s="1102"/>
      <c r="IPC214" s="1102"/>
      <c r="IPD214" s="1102"/>
      <c r="IPE214" s="1102"/>
      <c r="IPF214" s="1102"/>
      <c r="IPG214" s="1102"/>
      <c r="IPH214" s="1102"/>
      <c r="IPI214" s="1102"/>
      <c r="IPJ214" s="1102"/>
      <c r="IPK214" s="1102"/>
      <c r="IPL214" s="1102"/>
      <c r="IPM214" s="1102"/>
      <c r="IPN214" s="1102"/>
      <c r="IPO214" s="1102"/>
      <c r="IPP214" s="1102"/>
      <c r="IPQ214" s="1102"/>
      <c r="IPR214" s="1102"/>
      <c r="IPS214" s="1102"/>
      <c r="IPT214" s="1102"/>
      <c r="IPU214" s="1102"/>
      <c r="IPV214" s="1102"/>
      <c r="IPW214" s="1102"/>
      <c r="IPX214" s="1102"/>
      <c r="IPY214" s="1102"/>
      <c r="IPZ214" s="1102"/>
      <c r="IQA214" s="1102"/>
      <c r="IQB214" s="1102"/>
      <c r="IQC214" s="1102"/>
      <c r="IQD214" s="1102"/>
      <c r="IQE214" s="1102"/>
      <c r="IQF214" s="1102"/>
      <c r="IQG214" s="1102"/>
      <c r="IQH214" s="1102"/>
      <c r="IQI214" s="1102"/>
      <c r="IQJ214" s="1102"/>
      <c r="IQK214" s="1102"/>
      <c r="IQL214" s="1102"/>
      <c r="IQM214" s="1102"/>
      <c r="IQN214" s="1102"/>
      <c r="IQO214" s="1102"/>
      <c r="IQP214" s="1102"/>
      <c r="IQQ214" s="1102"/>
      <c r="IQR214" s="1102"/>
      <c r="IQS214" s="1102"/>
      <c r="IQT214" s="1102"/>
      <c r="IQU214" s="1102"/>
      <c r="IQV214" s="1102"/>
      <c r="IQW214" s="1102"/>
      <c r="IQX214" s="1102"/>
      <c r="IQY214" s="1102"/>
      <c r="IQZ214" s="1102"/>
      <c r="IRA214" s="1102"/>
      <c r="IRB214" s="1102"/>
      <c r="IRC214" s="1102"/>
      <c r="IRD214" s="1102"/>
      <c r="IRE214" s="1102"/>
      <c r="IRF214" s="1102"/>
      <c r="IRG214" s="1102"/>
      <c r="IRH214" s="1102"/>
      <c r="IRI214" s="1102"/>
      <c r="IRJ214" s="1102"/>
      <c r="IRK214" s="1102"/>
      <c r="IRL214" s="1102"/>
      <c r="IRM214" s="1102"/>
      <c r="IRN214" s="1102"/>
      <c r="IRO214" s="1102"/>
      <c r="IRP214" s="1102"/>
      <c r="IRQ214" s="1102"/>
      <c r="IRR214" s="1102"/>
      <c r="IRS214" s="1102"/>
      <c r="IRT214" s="1102"/>
      <c r="IRU214" s="1102"/>
      <c r="IRV214" s="1102"/>
      <c r="IRW214" s="1102"/>
      <c r="IRX214" s="1102"/>
      <c r="IRY214" s="1102"/>
      <c r="IRZ214" s="1102"/>
      <c r="ISA214" s="1102"/>
      <c r="ISB214" s="1102"/>
      <c r="ISC214" s="1102"/>
      <c r="ISD214" s="1102"/>
      <c r="ISE214" s="1102"/>
      <c r="ISF214" s="1102"/>
      <c r="ISG214" s="1102"/>
      <c r="ISH214" s="1102"/>
      <c r="ISI214" s="1102"/>
      <c r="ISJ214" s="1102"/>
      <c r="ISK214" s="1102"/>
      <c r="ISL214" s="1102"/>
      <c r="ISM214" s="1102"/>
      <c r="ISN214" s="1102"/>
      <c r="ISO214" s="1102"/>
      <c r="ISP214" s="1102"/>
      <c r="ISQ214" s="1102"/>
      <c r="ISR214" s="1102"/>
      <c r="ISS214" s="1102"/>
      <c r="IST214" s="1102"/>
      <c r="ISU214" s="1102"/>
      <c r="ISV214" s="1102"/>
      <c r="ISW214" s="1102"/>
      <c r="ISX214" s="1102"/>
      <c r="ISY214" s="1102"/>
      <c r="ISZ214" s="1102"/>
      <c r="ITA214" s="1102"/>
      <c r="ITB214" s="1102"/>
      <c r="ITC214" s="1102"/>
      <c r="ITD214" s="1102"/>
      <c r="ITE214" s="1102"/>
      <c r="ITF214" s="1102"/>
      <c r="ITG214" s="1102"/>
      <c r="ITH214" s="1102"/>
      <c r="ITI214" s="1102"/>
      <c r="ITJ214" s="1102"/>
      <c r="ITK214" s="1102"/>
      <c r="ITL214" s="1102"/>
      <c r="ITM214" s="1102"/>
      <c r="ITN214" s="1102"/>
      <c r="ITO214" s="1102"/>
      <c r="ITP214" s="1102"/>
      <c r="ITQ214" s="1102"/>
      <c r="ITR214" s="1102"/>
      <c r="ITS214" s="1102"/>
      <c r="ITT214" s="1102"/>
      <c r="ITU214" s="1102"/>
      <c r="ITV214" s="1102"/>
      <c r="ITW214" s="1102"/>
      <c r="ITX214" s="1102"/>
      <c r="ITY214" s="1102"/>
      <c r="ITZ214" s="1102"/>
      <c r="IUA214" s="1102"/>
      <c r="IUB214" s="1102"/>
      <c r="IUC214" s="1102"/>
      <c r="IUD214" s="1102"/>
      <c r="IUE214" s="1102"/>
      <c r="IUF214" s="1102"/>
      <c r="IUG214" s="1102"/>
      <c r="IUH214" s="1102"/>
      <c r="IUI214" s="1102"/>
      <c r="IUJ214" s="1102"/>
      <c r="IUK214" s="1102"/>
      <c r="IUL214" s="1102"/>
      <c r="IUM214" s="1102"/>
      <c r="IUN214" s="1102"/>
      <c r="IUO214" s="1102"/>
      <c r="IUP214" s="1102"/>
      <c r="IUQ214" s="1102"/>
      <c r="IUR214" s="1102"/>
      <c r="IUS214" s="1102"/>
      <c r="IUT214" s="1102"/>
      <c r="IUU214" s="1102"/>
      <c r="IUV214" s="1102"/>
      <c r="IUW214" s="1102"/>
      <c r="IUX214" s="1102"/>
      <c r="IUY214" s="1102"/>
      <c r="IUZ214" s="1102"/>
      <c r="IVA214" s="1102"/>
      <c r="IVB214" s="1102"/>
      <c r="IVC214" s="1102"/>
      <c r="IVD214" s="1102"/>
      <c r="IVE214" s="1102"/>
      <c r="IVF214" s="1102"/>
      <c r="IVG214" s="1102"/>
      <c r="IVH214" s="1102"/>
      <c r="IVI214" s="1102"/>
      <c r="IVJ214" s="1102"/>
      <c r="IVK214" s="1102"/>
      <c r="IVL214" s="1102"/>
      <c r="IVM214" s="1102"/>
      <c r="IVN214" s="1102"/>
      <c r="IVO214" s="1102"/>
      <c r="IVP214" s="1102"/>
      <c r="IVQ214" s="1102"/>
      <c r="IVR214" s="1102"/>
      <c r="IVS214" s="1102"/>
      <c r="IVT214" s="1102"/>
      <c r="IVU214" s="1102"/>
      <c r="IVV214" s="1102"/>
      <c r="IVW214" s="1102"/>
      <c r="IVX214" s="1102"/>
      <c r="IVY214" s="1102"/>
      <c r="IVZ214" s="1102"/>
      <c r="IWA214" s="1102"/>
      <c r="IWB214" s="1102"/>
      <c r="IWC214" s="1102"/>
      <c r="IWD214" s="1102"/>
      <c r="IWE214" s="1102"/>
      <c r="IWF214" s="1102"/>
      <c r="IWG214" s="1102"/>
      <c r="IWH214" s="1102"/>
      <c r="IWI214" s="1102"/>
      <c r="IWJ214" s="1102"/>
      <c r="IWK214" s="1102"/>
      <c r="IWL214" s="1102"/>
      <c r="IWM214" s="1102"/>
      <c r="IWN214" s="1102"/>
      <c r="IWO214" s="1102"/>
      <c r="IWP214" s="1102"/>
      <c r="IWQ214" s="1102"/>
      <c r="IWR214" s="1102"/>
      <c r="IWS214" s="1102"/>
      <c r="IWT214" s="1102"/>
      <c r="IWU214" s="1102"/>
      <c r="IWV214" s="1102"/>
      <c r="IWW214" s="1102"/>
      <c r="IWX214" s="1102"/>
      <c r="IWY214" s="1102"/>
      <c r="IWZ214" s="1102"/>
      <c r="IXA214" s="1102"/>
      <c r="IXB214" s="1102"/>
      <c r="IXC214" s="1102"/>
      <c r="IXD214" s="1102"/>
      <c r="IXE214" s="1102"/>
      <c r="IXF214" s="1102"/>
      <c r="IXG214" s="1102"/>
      <c r="IXH214" s="1102"/>
      <c r="IXI214" s="1102"/>
      <c r="IXJ214" s="1102"/>
      <c r="IXK214" s="1102"/>
      <c r="IXL214" s="1102"/>
      <c r="IXM214" s="1102"/>
      <c r="IXN214" s="1102"/>
      <c r="IXO214" s="1102"/>
      <c r="IXP214" s="1102"/>
      <c r="IXQ214" s="1102"/>
      <c r="IXR214" s="1102"/>
      <c r="IXS214" s="1102"/>
      <c r="IXT214" s="1102"/>
      <c r="IXU214" s="1102"/>
      <c r="IXV214" s="1102"/>
      <c r="IXW214" s="1102"/>
      <c r="IXX214" s="1102"/>
      <c r="IXY214" s="1102"/>
      <c r="IXZ214" s="1102"/>
      <c r="IYA214" s="1102"/>
      <c r="IYB214" s="1102"/>
      <c r="IYC214" s="1102"/>
      <c r="IYD214" s="1102"/>
      <c r="IYE214" s="1102"/>
      <c r="IYF214" s="1102"/>
      <c r="IYG214" s="1102"/>
      <c r="IYH214" s="1102"/>
      <c r="IYI214" s="1102"/>
      <c r="IYJ214" s="1102"/>
      <c r="IYK214" s="1102"/>
      <c r="IYL214" s="1102"/>
      <c r="IYM214" s="1102"/>
      <c r="IYN214" s="1102"/>
      <c r="IYO214" s="1102"/>
      <c r="IYP214" s="1102"/>
      <c r="IYQ214" s="1102"/>
      <c r="IYR214" s="1102"/>
      <c r="IYS214" s="1102"/>
      <c r="IYT214" s="1102"/>
      <c r="IYU214" s="1102"/>
      <c r="IYV214" s="1102"/>
      <c r="IYW214" s="1102"/>
      <c r="IYX214" s="1102"/>
      <c r="IYY214" s="1102"/>
      <c r="IYZ214" s="1102"/>
      <c r="IZA214" s="1102"/>
      <c r="IZB214" s="1102"/>
      <c r="IZC214" s="1102"/>
      <c r="IZD214" s="1102"/>
      <c r="IZE214" s="1102"/>
      <c r="IZF214" s="1102"/>
      <c r="IZG214" s="1102"/>
      <c r="IZH214" s="1102"/>
      <c r="IZI214" s="1102"/>
      <c r="IZJ214" s="1102"/>
      <c r="IZK214" s="1102"/>
      <c r="IZL214" s="1102"/>
      <c r="IZM214" s="1102"/>
      <c r="IZN214" s="1102"/>
      <c r="IZO214" s="1102"/>
      <c r="IZP214" s="1102"/>
      <c r="IZQ214" s="1102"/>
      <c r="IZR214" s="1102"/>
      <c r="IZS214" s="1102"/>
      <c r="IZT214" s="1102"/>
      <c r="IZU214" s="1102"/>
      <c r="IZV214" s="1102"/>
      <c r="IZW214" s="1102"/>
      <c r="IZX214" s="1102"/>
      <c r="IZY214" s="1102"/>
      <c r="IZZ214" s="1102"/>
      <c r="JAA214" s="1102"/>
      <c r="JAB214" s="1102"/>
      <c r="JAC214" s="1102"/>
      <c r="JAD214" s="1102"/>
      <c r="JAE214" s="1102"/>
      <c r="JAF214" s="1102"/>
      <c r="JAG214" s="1102"/>
      <c r="JAH214" s="1102"/>
      <c r="JAI214" s="1102"/>
      <c r="JAJ214" s="1102"/>
      <c r="JAK214" s="1102"/>
      <c r="JAL214" s="1102"/>
      <c r="JAM214" s="1102"/>
      <c r="JAN214" s="1102"/>
      <c r="JAO214" s="1102"/>
      <c r="JAP214" s="1102"/>
      <c r="JAQ214" s="1102"/>
      <c r="JAR214" s="1102"/>
      <c r="JAS214" s="1102"/>
      <c r="JAT214" s="1102"/>
      <c r="JAU214" s="1102"/>
      <c r="JAV214" s="1102"/>
      <c r="JAW214" s="1102"/>
      <c r="JAX214" s="1102"/>
      <c r="JAY214" s="1102"/>
      <c r="JAZ214" s="1102"/>
      <c r="JBA214" s="1102"/>
      <c r="JBB214" s="1102"/>
      <c r="JBC214" s="1102"/>
      <c r="JBD214" s="1102"/>
      <c r="JBE214" s="1102"/>
      <c r="JBF214" s="1102"/>
      <c r="JBG214" s="1102"/>
      <c r="JBH214" s="1102"/>
      <c r="JBI214" s="1102"/>
      <c r="JBJ214" s="1102"/>
      <c r="JBK214" s="1102"/>
      <c r="JBL214" s="1102"/>
      <c r="JBM214" s="1102"/>
      <c r="JBN214" s="1102"/>
      <c r="JBO214" s="1102"/>
      <c r="JBP214" s="1102"/>
      <c r="JBQ214" s="1102"/>
      <c r="JBR214" s="1102"/>
      <c r="JBS214" s="1102"/>
      <c r="JBT214" s="1102"/>
      <c r="JBU214" s="1102"/>
      <c r="JBV214" s="1102"/>
      <c r="JBW214" s="1102"/>
      <c r="JBX214" s="1102"/>
      <c r="JBY214" s="1102"/>
      <c r="JBZ214" s="1102"/>
      <c r="JCA214" s="1102"/>
      <c r="JCB214" s="1102"/>
      <c r="JCC214" s="1102"/>
      <c r="JCD214" s="1102"/>
      <c r="JCE214" s="1102"/>
      <c r="JCF214" s="1102"/>
      <c r="JCG214" s="1102"/>
      <c r="JCH214" s="1102"/>
      <c r="JCI214" s="1102"/>
      <c r="JCJ214" s="1102"/>
      <c r="JCK214" s="1102"/>
      <c r="JCL214" s="1102"/>
      <c r="JCM214" s="1102"/>
      <c r="JCN214" s="1102"/>
      <c r="JCO214" s="1102"/>
      <c r="JCP214" s="1102"/>
      <c r="JCQ214" s="1102"/>
      <c r="JCR214" s="1102"/>
      <c r="JCS214" s="1102"/>
      <c r="JCT214" s="1102"/>
      <c r="JCU214" s="1102"/>
      <c r="JCV214" s="1102"/>
      <c r="JCW214" s="1102"/>
      <c r="JCX214" s="1102"/>
      <c r="JCY214" s="1102"/>
      <c r="JCZ214" s="1102"/>
      <c r="JDA214" s="1102"/>
      <c r="JDB214" s="1102"/>
      <c r="JDC214" s="1102"/>
      <c r="JDD214" s="1102"/>
      <c r="JDE214" s="1102"/>
      <c r="JDF214" s="1102"/>
      <c r="JDG214" s="1102"/>
      <c r="JDH214" s="1102"/>
      <c r="JDI214" s="1102"/>
      <c r="JDJ214" s="1102"/>
      <c r="JDK214" s="1102"/>
      <c r="JDL214" s="1102"/>
      <c r="JDM214" s="1102"/>
      <c r="JDN214" s="1102"/>
      <c r="JDO214" s="1102"/>
      <c r="JDP214" s="1102"/>
      <c r="JDQ214" s="1102"/>
      <c r="JDR214" s="1102"/>
      <c r="JDS214" s="1102"/>
      <c r="JDT214" s="1102"/>
      <c r="JDU214" s="1102"/>
      <c r="JDV214" s="1102"/>
      <c r="JDW214" s="1102"/>
      <c r="JDX214" s="1102"/>
      <c r="JDY214" s="1102"/>
      <c r="JDZ214" s="1102"/>
      <c r="JEA214" s="1102"/>
      <c r="JEB214" s="1102"/>
      <c r="JEC214" s="1102"/>
      <c r="JED214" s="1102"/>
      <c r="JEE214" s="1102"/>
      <c r="JEF214" s="1102"/>
      <c r="JEG214" s="1102"/>
      <c r="JEH214" s="1102"/>
      <c r="JEI214" s="1102"/>
      <c r="JEJ214" s="1102"/>
      <c r="JEK214" s="1102"/>
      <c r="JEL214" s="1102"/>
      <c r="JEM214" s="1102"/>
      <c r="JEN214" s="1102"/>
      <c r="JEO214" s="1102"/>
      <c r="JEP214" s="1102"/>
      <c r="JEQ214" s="1102"/>
      <c r="JER214" s="1102"/>
      <c r="JES214" s="1102"/>
      <c r="JET214" s="1102"/>
      <c r="JEU214" s="1102"/>
      <c r="JEV214" s="1102"/>
      <c r="JEW214" s="1102"/>
      <c r="JEX214" s="1102"/>
      <c r="JEY214" s="1102"/>
      <c r="JEZ214" s="1102"/>
      <c r="JFA214" s="1102"/>
      <c r="JFB214" s="1102"/>
      <c r="JFC214" s="1102"/>
      <c r="JFD214" s="1102"/>
      <c r="JFE214" s="1102"/>
      <c r="JFF214" s="1102"/>
      <c r="JFG214" s="1102"/>
      <c r="JFH214" s="1102"/>
      <c r="JFI214" s="1102"/>
      <c r="JFJ214" s="1102"/>
      <c r="JFK214" s="1102"/>
      <c r="JFL214" s="1102"/>
      <c r="JFM214" s="1102"/>
      <c r="JFN214" s="1102"/>
      <c r="JFO214" s="1102"/>
      <c r="JFP214" s="1102"/>
      <c r="JFQ214" s="1102"/>
      <c r="JFR214" s="1102"/>
      <c r="JFS214" s="1102"/>
      <c r="JFT214" s="1102"/>
      <c r="JFU214" s="1102"/>
      <c r="JFV214" s="1102"/>
      <c r="JFW214" s="1102"/>
      <c r="JFX214" s="1102"/>
      <c r="JFY214" s="1102"/>
      <c r="JFZ214" s="1102"/>
      <c r="JGA214" s="1102"/>
      <c r="JGB214" s="1102"/>
      <c r="JGC214" s="1102"/>
      <c r="JGD214" s="1102"/>
      <c r="JGE214" s="1102"/>
      <c r="JGF214" s="1102"/>
      <c r="JGG214" s="1102"/>
      <c r="JGH214" s="1102"/>
      <c r="JGI214" s="1102"/>
      <c r="JGJ214" s="1102"/>
      <c r="JGK214" s="1102"/>
      <c r="JGL214" s="1102"/>
      <c r="JGM214" s="1102"/>
      <c r="JGN214" s="1102"/>
      <c r="JGO214" s="1102"/>
      <c r="JGP214" s="1102"/>
      <c r="JGQ214" s="1102"/>
      <c r="JGR214" s="1102"/>
      <c r="JGS214" s="1102"/>
      <c r="JGT214" s="1102"/>
      <c r="JGU214" s="1102"/>
      <c r="JGV214" s="1102"/>
      <c r="JGW214" s="1102"/>
      <c r="JGX214" s="1102"/>
      <c r="JGY214" s="1102"/>
      <c r="JGZ214" s="1102"/>
      <c r="JHA214" s="1102"/>
      <c r="JHB214" s="1102"/>
      <c r="JHC214" s="1102"/>
      <c r="JHD214" s="1102"/>
      <c r="JHE214" s="1102"/>
      <c r="JHF214" s="1102"/>
      <c r="JHG214" s="1102"/>
      <c r="JHH214" s="1102"/>
      <c r="JHI214" s="1102"/>
      <c r="JHJ214" s="1102"/>
      <c r="JHK214" s="1102"/>
      <c r="JHL214" s="1102"/>
      <c r="JHM214" s="1102"/>
      <c r="JHN214" s="1102"/>
      <c r="JHO214" s="1102"/>
      <c r="JHP214" s="1102"/>
      <c r="JHQ214" s="1102"/>
      <c r="JHR214" s="1102"/>
      <c r="JHS214" s="1102"/>
      <c r="JHT214" s="1102"/>
      <c r="JHU214" s="1102"/>
      <c r="JHV214" s="1102"/>
      <c r="JHW214" s="1102"/>
      <c r="JHX214" s="1102"/>
      <c r="JHY214" s="1102"/>
      <c r="JHZ214" s="1102"/>
      <c r="JIA214" s="1102"/>
      <c r="JIB214" s="1102"/>
      <c r="JIC214" s="1102"/>
      <c r="JID214" s="1102"/>
      <c r="JIE214" s="1102"/>
      <c r="JIF214" s="1102"/>
      <c r="JIG214" s="1102"/>
      <c r="JIH214" s="1102"/>
      <c r="JII214" s="1102"/>
      <c r="JIJ214" s="1102"/>
      <c r="JIK214" s="1102"/>
      <c r="JIL214" s="1102"/>
      <c r="JIM214" s="1102"/>
      <c r="JIN214" s="1102"/>
      <c r="JIO214" s="1102"/>
      <c r="JIP214" s="1102"/>
      <c r="JIQ214" s="1102"/>
      <c r="JIR214" s="1102"/>
      <c r="JIS214" s="1102"/>
      <c r="JIT214" s="1102"/>
      <c r="JIU214" s="1102"/>
      <c r="JIV214" s="1102"/>
      <c r="JIW214" s="1102"/>
      <c r="JIX214" s="1102"/>
      <c r="JIY214" s="1102"/>
      <c r="JIZ214" s="1102"/>
      <c r="JJA214" s="1102"/>
      <c r="JJB214" s="1102"/>
      <c r="JJC214" s="1102"/>
      <c r="JJD214" s="1102"/>
      <c r="JJE214" s="1102"/>
      <c r="JJF214" s="1102"/>
      <c r="JJG214" s="1102"/>
      <c r="JJH214" s="1102"/>
      <c r="JJI214" s="1102"/>
      <c r="JJJ214" s="1102"/>
      <c r="JJK214" s="1102"/>
      <c r="JJL214" s="1102"/>
      <c r="JJM214" s="1102"/>
      <c r="JJN214" s="1102"/>
      <c r="JJO214" s="1102"/>
      <c r="JJP214" s="1102"/>
      <c r="JJQ214" s="1102"/>
      <c r="JJR214" s="1102"/>
      <c r="JJS214" s="1102"/>
      <c r="JJT214" s="1102"/>
      <c r="JJU214" s="1102"/>
      <c r="JJV214" s="1102"/>
      <c r="JJW214" s="1102"/>
      <c r="JJX214" s="1102"/>
      <c r="JJY214" s="1102"/>
      <c r="JJZ214" s="1102"/>
      <c r="JKA214" s="1102"/>
      <c r="JKB214" s="1102"/>
      <c r="JKC214" s="1102"/>
      <c r="JKD214" s="1102"/>
      <c r="JKE214" s="1102"/>
      <c r="JKF214" s="1102"/>
      <c r="JKG214" s="1102"/>
      <c r="JKH214" s="1102"/>
      <c r="JKI214" s="1102"/>
      <c r="JKJ214" s="1102"/>
      <c r="JKK214" s="1102"/>
      <c r="JKL214" s="1102"/>
      <c r="JKM214" s="1102"/>
      <c r="JKN214" s="1102"/>
      <c r="JKO214" s="1102"/>
      <c r="JKP214" s="1102"/>
      <c r="JKQ214" s="1102"/>
      <c r="JKR214" s="1102"/>
      <c r="JKS214" s="1102"/>
      <c r="JKT214" s="1102"/>
      <c r="JKU214" s="1102"/>
      <c r="JKV214" s="1102"/>
      <c r="JKW214" s="1102"/>
      <c r="JKX214" s="1102"/>
      <c r="JKY214" s="1102"/>
      <c r="JKZ214" s="1102"/>
      <c r="JLA214" s="1102"/>
      <c r="JLB214" s="1102"/>
      <c r="JLC214" s="1102"/>
      <c r="JLD214" s="1102"/>
      <c r="JLE214" s="1102"/>
      <c r="JLF214" s="1102"/>
      <c r="JLG214" s="1102"/>
      <c r="JLH214" s="1102"/>
      <c r="JLI214" s="1102"/>
      <c r="JLJ214" s="1102"/>
      <c r="JLK214" s="1102"/>
      <c r="JLL214" s="1102"/>
      <c r="JLM214" s="1102"/>
      <c r="JLN214" s="1102"/>
      <c r="JLO214" s="1102"/>
      <c r="JLP214" s="1102"/>
      <c r="JLQ214" s="1102"/>
      <c r="JLR214" s="1102"/>
      <c r="JLS214" s="1102"/>
      <c r="JLT214" s="1102"/>
      <c r="JLU214" s="1102"/>
      <c r="JLV214" s="1102"/>
      <c r="JLW214" s="1102"/>
      <c r="JLX214" s="1102"/>
      <c r="JLY214" s="1102"/>
      <c r="JLZ214" s="1102"/>
      <c r="JMA214" s="1102"/>
      <c r="JMB214" s="1102"/>
      <c r="JMC214" s="1102"/>
      <c r="JMD214" s="1102"/>
      <c r="JME214" s="1102"/>
      <c r="JMF214" s="1102"/>
      <c r="JMG214" s="1102"/>
      <c r="JMH214" s="1102"/>
      <c r="JMI214" s="1102"/>
      <c r="JMJ214" s="1102"/>
      <c r="JMK214" s="1102"/>
      <c r="JML214" s="1102"/>
      <c r="JMM214" s="1102"/>
      <c r="JMN214" s="1102"/>
      <c r="JMO214" s="1102"/>
      <c r="JMP214" s="1102"/>
      <c r="JMQ214" s="1102"/>
      <c r="JMR214" s="1102"/>
      <c r="JMS214" s="1102"/>
      <c r="JMT214" s="1102"/>
      <c r="JMU214" s="1102"/>
      <c r="JMV214" s="1102"/>
      <c r="JMW214" s="1102"/>
      <c r="JMX214" s="1102"/>
      <c r="JMY214" s="1102"/>
      <c r="JMZ214" s="1102"/>
      <c r="JNA214" s="1102"/>
      <c r="JNB214" s="1102"/>
      <c r="JNC214" s="1102"/>
      <c r="JND214" s="1102"/>
      <c r="JNE214" s="1102"/>
      <c r="JNF214" s="1102"/>
      <c r="JNG214" s="1102"/>
      <c r="JNH214" s="1102"/>
      <c r="JNI214" s="1102"/>
      <c r="JNJ214" s="1102"/>
      <c r="JNK214" s="1102"/>
      <c r="JNL214" s="1102"/>
      <c r="JNM214" s="1102"/>
      <c r="JNN214" s="1102"/>
      <c r="JNO214" s="1102"/>
      <c r="JNP214" s="1102"/>
      <c r="JNQ214" s="1102"/>
      <c r="JNR214" s="1102"/>
      <c r="JNS214" s="1102"/>
      <c r="JNT214" s="1102"/>
      <c r="JNU214" s="1102"/>
      <c r="JNV214" s="1102"/>
      <c r="JNW214" s="1102"/>
      <c r="JNX214" s="1102"/>
      <c r="JNY214" s="1102"/>
      <c r="JNZ214" s="1102"/>
      <c r="JOA214" s="1102"/>
      <c r="JOB214" s="1102"/>
      <c r="JOC214" s="1102"/>
      <c r="JOD214" s="1102"/>
      <c r="JOE214" s="1102"/>
      <c r="JOF214" s="1102"/>
      <c r="JOG214" s="1102"/>
      <c r="JOH214" s="1102"/>
      <c r="JOI214" s="1102"/>
      <c r="JOJ214" s="1102"/>
      <c r="JOK214" s="1102"/>
      <c r="JOL214" s="1102"/>
      <c r="JOM214" s="1102"/>
      <c r="JON214" s="1102"/>
      <c r="JOO214" s="1102"/>
      <c r="JOP214" s="1102"/>
      <c r="JOQ214" s="1102"/>
      <c r="JOR214" s="1102"/>
      <c r="JOS214" s="1102"/>
      <c r="JOT214" s="1102"/>
      <c r="JOU214" s="1102"/>
      <c r="JOV214" s="1102"/>
      <c r="JOW214" s="1102"/>
      <c r="JOX214" s="1102"/>
      <c r="JOY214" s="1102"/>
      <c r="JOZ214" s="1102"/>
      <c r="JPA214" s="1102"/>
      <c r="JPB214" s="1102"/>
      <c r="JPC214" s="1102"/>
      <c r="JPD214" s="1102"/>
      <c r="JPE214" s="1102"/>
      <c r="JPF214" s="1102"/>
      <c r="JPG214" s="1102"/>
      <c r="JPH214" s="1102"/>
      <c r="JPI214" s="1102"/>
      <c r="JPJ214" s="1102"/>
      <c r="JPK214" s="1102"/>
      <c r="JPL214" s="1102"/>
      <c r="JPM214" s="1102"/>
      <c r="JPN214" s="1102"/>
      <c r="JPO214" s="1102"/>
      <c r="JPP214" s="1102"/>
      <c r="JPQ214" s="1102"/>
      <c r="JPR214" s="1102"/>
      <c r="JPS214" s="1102"/>
      <c r="JPT214" s="1102"/>
      <c r="JPU214" s="1102"/>
      <c r="JPV214" s="1102"/>
      <c r="JPW214" s="1102"/>
      <c r="JPX214" s="1102"/>
      <c r="JPY214" s="1102"/>
      <c r="JPZ214" s="1102"/>
      <c r="JQA214" s="1102"/>
      <c r="JQB214" s="1102"/>
      <c r="JQC214" s="1102"/>
      <c r="JQD214" s="1102"/>
      <c r="JQE214" s="1102"/>
      <c r="JQF214" s="1102"/>
      <c r="JQG214" s="1102"/>
      <c r="JQH214" s="1102"/>
      <c r="JQI214" s="1102"/>
      <c r="JQJ214" s="1102"/>
      <c r="JQK214" s="1102"/>
      <c r="JQL214" s="1102"/>
      <c r="JQM214" s="1102"/>
      <c r="JQN214" s="1102"/>
      <c r="JQO214" s="1102"/>
      <c r="JQP214" s="1102"/>
      <c r="JQQ214" s="1102"/>
      <c r="JQR214" s="1102"/>
      <c r="JQS214" s="1102"/>
      <c r="JQT214" s="1102"/>
      <c r="JQU214" s="1102"/>
      <c r="JQV214" s="1102"/>
      <c r="JQW214" s="1102"/>
      <c r="JQX214" s="1102"/>
      <c r="JQY214" s="1102"/>
      <c r="JQZ214" s="1102"/>
      <c r="JRA214" s="1102"/>
      <c r="JRB214" s="1102"/>
      <c r="JRC214" s="1102"/>
      <c r="JRD214" s="1102"/>
      <c r="JRE214" s="1102"/>
      <c r="JRF214" s="1102"/>
      <c r="JRG214" s="1102"/>
      <c r="JRH214" s="1102"/>
      <c r="JRI214" s="1102"/>
      <c r="JRJ214" s="1102"/>
      <c r="JRK214" s="1102"/>
      <c r="JRL214" s="1102"/>
      <c r="JRM214" s="1102"/>
      <c r="JRN214" s="1102"/>
      <c r="JRO214" s="1102"/>
      <c r="JRP214" s="1102"/>
      <c r="JRQ214" s="1102"/>
      <c r="JRR214" s="1102"/>
      <c r="JRS214" s="1102"/>
      <c r="JRT214" s="1102"/>
      <c r="JRU214" s="1102"/>
      <c r="JRV214" s="1102"/>
      <c r="JRW214" s="1102"/>
      <c r="JRX214" s="1102"/>
      <c r="JRY214" s="1102"/>
      <c r="JRZ214" s="1102"/>
      <c r="JSA214" s="1102"/>
      <c r="JSB214" s="1102"/>
      <c r="JSC214" s="1102"/>
      <c r="JSD214" s="1102"/>
      <c r="JSE214" s="1102"/>
      <c r="JSF214" s="1102"/>
      <c r="JSG214" s="1102"/>
      <c r="JSH214" s="1102"/>
      <c r="JSI214" s="1102"/>
      <c r="JSJ214" s="1102"/>
      <c r="JSK214" s="1102"/>
      <c r="JSL214" s="1102"/>
      <c r="JSM214" s="1102"/>
      <c r="JSN214" s="1102"/>
      <c r="JSO214" s="1102"/>
      <c r="JSP214" s="1102"/>
      <c r="JSQ214" s="1102"/>
      <c r="JSR214" s="1102"/>
      <c r="JSS214" s="1102"/>
      <c r="JST214" s="1102"/>
      <c r="JSU214" s="1102"/>
      <c r="JSV214" s="1102"/>
      <c r="JSW214" s="1102"/>
      <c r="JSX214" s="1102"/>
      <c r="JSY214" s="1102"/>
      <c r="JSZ214" s="1102"/>
      <c r="JTA214" s="1102"/>
      <c r="JTB214" s="1102"/>
      <c r="JTC214" s="1102"/>
      <c r="JTD214" s="1102"/>
      <c r="JTE214" s="1102"/>
      <c r="JTF214" s="1102"/>
      <c r="JTG214" s="1102"/>
      <c r="JTH214" s="1102"/>
      <c r="JTI214" s="1102"/>
      <c r="JTJ214" s="1102"/>
      <c r="JTK214" s="1102"/>
      <c r="JTL214" s="1102"/>
      <c r="JTM214" s="1102"/>
      <c r="JTN214" s="1102"/>
      <c r="JTO214" s="1102"/>
      <c r="JTP214" s="1102"/>
      <c r="JTQ214" s="1102"/>
      <c r="JTR214" s="1102"/>
      <c r="JTS214" s="1102"/>
      <c r="JTT214" s="1102"/>
      <c r="JTU214" s="1102"/>
      <c r="JTV214" s="1102"/>
      <c r="JTW214" s="1102"/>
      <c r="JTX214" s="1102"/>
      <c r="JTY214" s="1102"/>
      <c r="JTZ214" s="1102"/>
      <c r="JUA214" s="1102"/>
      <c r="JUB214" s="1102"/>
      <c r="JUC214" s="1102"/>
      <c r="JUD214" s="1102"/>
      <c r="JUE214" s="1102"/>
      <c r="JUF214" s="1102"/>
      <c r="JUG214" s="1102"/>
      <c r="JUH214" s="1102"/>
      <c r="JUI214" s="1102"/>
      <c r="JUJ214" s="1102"/>
      <c r="JUK214" s="1102"/>
      <c r="JUL214" s="1102"/>
      <c r="JUM214" s="1102"/>
      <c r="JUN214" s="1102"/>
      <c r="JUO214" s="1102"/>
      <c r="JUP214" s="1102"/>
      <c r="JUQ214" s="1102"/>
      <c r="JUR214" s="1102"/>
      <c r="JUS214" s="1102"/>
      <c r="JUT214" s="1102"/>
      <c r="JUU214" s="1102"/>
      <c r="JUV214" s="1102"/>
      <c r="JUW214" s="1102"/>
      <c r="JUX214" s="1102"/>
      <c r="JUY214" s="1102"/>
      <c r="JUZ214" s="1102"/>
      <c r="JVA214" s="1102"/>
      <c r="JVB214" s="1102"/>
      <c r="JVC214" s="1102"/>
      <c r="JVD214" s="1102"/>
      <c r="JVE214" s="1102"/>
      <c r="JVF214" s="1102"/>
      <c r="JVG214" s="1102"/>
      <c r="JVH214" s="1102"/>
      <c r="JVI214" s="1102"/>
      <c r="JVJ214" s="1102"/>
      <c r="JVK214" s="1102"/>
      <c r="JVL214" s="1102"/>
      <c r="JVM214" s="1102"/>
      <c r="JVN214" s="1102"/>
      <c r="JVO214" s="1102"/>
      <c r="JVP214" s="1102"/>
      <c r="JVQ214" s="1102"/>
      <c r="JVR214" s="1102"/>
      <c r="JVS214" s="1102"/>
      <c r="JVT214" s="1102"/>
      <c r="JVU214" s="1102"/>
      <c r="JVV214" s="1102"/>
      <c r="JVW214" s="1102"/>
      <c r="JVX214" s="1102"/>
      <c r="JVY214" s="1102"/>
      <c r="JVZ214" s="1102"/>
      <c r="JWA214" s="1102"/>
      <c r="JWB214" s="1102"/>
      <c r="JWC214" s="1102"/>
      <c r="JWD214" s="1102"/>
      <c r="JWE214" s="1102"/>
      <c r="JWF214" s="1102"/>
      <c r="JWG214" s="1102"/>
      <c r="JWH214" s="1102"/>
      <c r="JWI214" s="1102"/>
      <c r="JWJ214" s="1102"/>
      <c r="JWK214" s="1102"/>
      <c r="JWL214" s="1102"/>
      <c r="JWM214" s="1102"/>
      <c r="JWN214" s="1102"/>
      <c r="JWO214" s="1102"/>
      <c r="JWP214" s="1102"/>
      <c r="JWQ214" s="1102"/>
      <c r="JWR214" s="1102"/>
      <c r="JWS214" s="1102"/>
      <c r="JWT214" s="1102"/>
      <c r="JWU214" s="1102"/>
      <c r="JWV214" s="1102"/>
      <c r="JWW214" s="1102"/>
      <c r="JWX214" s="1102"/>
      <c r="JWY214" s="1102"/>
      <c r="JWZ214" s="1102"/>
      <c r="JXA214" s="1102"/>
      <c r="JXB214" s="1102"/>
      <c r="JXC214" s="1102"/>
      <c r="JXD214" s="1102"/>
      <c r="JXE214" s="1102"/>
      <c r="JXF214" s="1102"/>
      <c r="JXG214" s="1102"/>
      <c r="JXH214" s="1102"/>
      <c r="JXI214" s="1102"/>
      <c r="JXJ214" s="1102"/>
      <c r="JXK214" s="1102"/>
      <c r="JXL214" s="1102"/>
      <c r="JXM214" s="1102"/>
      <c r="JXN214" s="1102"/>
      <c r="JXO214" s="1102"/>
      <c r="JXP214" s="1102"/>
      <c r="JXQ214" s="1102"/>
      <c r="JXR214" s="1102"/>
      <c r="JXS214" s="1102"/>
      <c r="JXT214" s="1102"/>
      <c r="JXU214" s="1102"/>
      <c r="JXV214" s="1102"/>
      <c r="JXW214" s="1102"/>
      <c r="JXX214" s="1102"/>
      <c r="JXY214" s="1102"/>
      <c r="JXZ214" s="1102"/>
      <c r="JYA214" s="1102"/>
      <c r="JYB214" s="1102"/>
      <c r="JYC214" s="1102"/>
      <c r="JYD214" s="1102"/>
      <c r="JYE214" s="1102"/>
      <c r="JYF214" s="1102"/>
      <c r="JYG214" s="1102"/>
      <c r="JYH214" s="1102"/>
      <c r="JYI214" s="1102"/>
      <c r="JYJ214" s="1102"/>
      <c r="JYK214" s="1102"/>
      <c r="JYL214" s="1102"/>
      <c r="JYM214" s="1102"/>
      <c r="JYN214" s="1102"/>
      <c r="JYO214" s="1102"/>
      <c r="JYP214" s="1102"/>
      <c r="JYQ214" s="1102"/>
      <c r="JYR214" s="1102"/>
      <c r="JYS214" s="1102"/>
      <c r="JYT214" s="1102"/>
      <c r="JYU214" s="1102"/>
      <c r="JYV214" s="1102"/>
      <c r="JYW214" s="1102"/>
      <c r="JYX214" s="1102"/>
      <c r="JYY214" s="1102"/>
      <c r="JYZ214" s="1102"/>
      <c r="JZA214" s="1102"/>
      <c r="JZB214" s="1102"/>
      <c r="JZC214" s="1102"/>
      <c r="JZD214" s="1102"/>
      <c r="JZE214" s="1102"/>
      <c r="JZF214" s="1102"/>
      <c r="JZG214" s="1102"/>
      <c r="JZH214" s="1102"/>
      <c r="JZI214" s="1102"/>
      <c r="JZJ214" s="1102"/>
      <c r="JZK214" s="1102"/>
      <c r="JZL214" s="1102"/>
      <c r="JZM214" s="1102"/>
      <c r="JZN214" s="1102"/>
      <c r="JZO214" s="1102"/>
      <c r="JZP214" s="1102"/>
      <c r="JZQ214" s="1102"/>
      <c r="JZR214" s="1102"/>
      <c r="JZS214" s="1102"/>
      <c r="JZT214" s="1102"/>
      <c r="JZU214" s="1102"/>
      <c r="JZV214" s="1102"/>
      <c r="JZW214" s="1102"/>
      <c r="JZX214" s="1102"/>
      <c r="JZY214" s="1102"/>
      <c r="JZZ214" s="1102"/>
      <c r="KAA214" s="1102"/>
      <c r="KAB214" s="1102"/>
      <c r="KAC214" s="1102"/>
      <c r="KAD214" s="1102"/>
      <c r="KAE214" s="1102"/>
      <c r="KAF214" s="1102"/>
      <c r="KAG214" s="1102"/>
      <c r="KAH214" s="1102"/>
      <c r="KAI214" s="1102"/>
      <c r="KAJ214" s="1102"/>
      <c r="KAK214" s="1102"/>
      <c r="KAL214" s="1102"/>
      <c r="KAM214" s="1102"/>
      <c r="KAN214" s="1102"/>
      <c r="KAO214" s="1102"/>
      <c r="KAP214" s="1102"/>
      <c r="KAQ214" s="1102"/>
      <c r="KAR214" s="1102"/>
      <c r="KAS214" s="1102"/>
      <c r="KAT214" s="1102"/>
      <c r="KAU214" s="1102"/>
      <c r="KAV214" s="1102"/>
      <c r="KAW214" s="1102"/>
      <c r="KAX214" s="1102"/>
      <c r="KAY214" s="1102"/>
      <c r="KAZ214" s="1102"/>
      <c r="KBA214" s="1102"/>
      <c r="KBB214" s="1102"/>
      <c r="KBC214" s="1102"/>
      <c r="KBD214" s="1102"/>
      <c r="KBE214" s="1102"/>
      <c r="KBF214" s="1102"/>
      <c r="KBG214" s="1102"/>
      <c r="KBH214" s="1102"/>
      <c r="KBI214" s="1102"/>
      <c r="KBJ214" s="1102"/>
      <c r="KBK214" s="1102"/>
      <c r="KBL214" s="1102"/>
      <c r="KBM214" s="1102"/>
      <c r="KBN214" s="1102"/>
      <c r="KBO214" s="1102"/>
      <c r="KBP214" s="1102"/>
      <c r="KBQ214" s="1102"/>
      <c r="KBR214" s="1102"/>
      <c r="KBS214" s="1102"/>
      <c r="KBT214" s="1102"/>
      <c r="KBU214" s="1102"/>
      <c r="KBV214" s="1102"/>
      <c r="KBW214" s="1102"/>
      <c r="KBX214" s="1102"/>
      <c r="KBY214" s="1102"/>
      <c r="KBZ214" s="1102"/>
      <c r="KCA214" s="1102"/>
      <c r="KCB214" s="1102"/>
      <c r="KCC214" s="1102"/>
      <c r="KCD214" s="1102"/>
      <c r="KCE214" s="1102"/>
      <c r="KCF214" s="1102"/>
      <c r="KCG214" s="1102"/>
      <c r="KCH214" s="1102"/>
      <c r="KCI214" s="1102"/>
      <c r="KCJ214" s="1102"/>
      <c r="KCK214" s="1102"/>
      <c r="KCL214" s="1102"/>
      <c r="KCM214" s="1102"/>
      <c r="KCN214" s="1102"/>
      <c r="KCO214" s="1102"/>
      <c r="KCP214" s="1102"/>
      <c r="KCQ214" s="1102"/>
      <c r="KCR214" s="1102"/>
      <c r="KCS214" s="1102"/>
      <c r="KCT214" s="1102"/>
      <c r="KCU214" s="1102"/>
      <c r="KCV214" s="1102"/>
      <c r="KCW214" s="1102"/>
      <c r="KCX214" s="1102"/>
      <c r="KCY214" s="1102"/>
      <c r="KCZ214" s="1102"/>
      <c r="KDA214" s="1102"/>
      <c r="KDB214" s="1102"/>
      <c r="KDC214" s="1102"/>
      <c r="KDD214" s="1102"/>
      <c r="KDE214" s="1102"/>
      <c r="KDF214" s="1102"/>
      <c r="KDG214" s="1102"/>
      <c r="KDH214" s="1102"/>
      <c r="KDI214" s="1102"/>
      <c r="KDJ214" s="1102"/>
      <c r="KDK214" s="1102"/>
      <c r="KDL214" s="1102"/>
      <c r="KDM214" s="1102"/>
      <c r="KDN214" s="1102"/>
      <c r="KDO214" s="1102"/>
      <c r="KDP214" s="1102"/>
      <c r="KDQ214" s="1102"/>
      <c r="KDR214" s="1102"/>
      <c r="KDS214" s="1102"/>
      <c r="KDT214" s="1102"/>
      <c r="KDU214" s="1102"/>
      <c r="KDV214" s="1102"/>
      <c r="KDW214" s="1102"/>
      <c r="KDX214" s="1102"/>
      <c r="KDY214" s="1102"/>
      <c r="KDZ214" s="1102"/>
      <c r="KEA214" s="1102"/>
      <c r="KEB214" s="1102"/>
      <c r="KEC214" s="1102"/>
      <c r="KED214" s="1102"/>
      <c r="KEE214" s="1102"/>
      <c r="KEF214" s="1102"/>
      <c r="KEG214" s="1102"/>
      <c r="KEH214" s="1102"/>
      <c r="KEI214" s="1102"/>
      <c r="KEJ214" s="1102"/>
      <c r="KEK214" s="1102"/>
      <c r="KEL214" s="1102"/>
      <c r="KEM214" s="1102"/>
      <c r="KEN214" s="1102"/>
      <c r="KEO214" s="1102"/>
      <c r="KEP214" s="1102"/>
      <c r="KEQ214" s="1102"/>
      <c r="KER214" s="1102"/>
      <c r="KES214" s="1102"/>
      <c r="KET214" s="1102"/>
      <c r="KEU214" s="1102"/>
      <c r="KEV214" s="1102"/>
      <c r="KEW214" s="1102"/>
      <c r="KEX214" s="1102"/>
      <c r="KEY214" s="1102"/>
      <c r="KEZ214" s="1102"/>
      <c r="KFA214" s="1102"/>
      <c r="KFB214" s="1102"/>
      <c r="KFC214" s="1102"/>
      <c r="KFD214" s="1102"/>
      <c r="KFE214" s="1102"/>
      <c r="KFF214" s="1102"/>
      <c r="KFG214" s="1102"/>
      <c r="KFH214" s="1102"/>
      <c r="KFI214" s="1102"/>
      <c r="KFJ214" s="1102"/>
      <c r="KFK214" s="1102"/>
      <c r="KFL214" s="1102"/>
      <c r="KFM214" s="1102"/>
      <c r="KFN214" s="1102"/>
      <c r="KFO214" s="1102"/>
      <c r="KFP214" s="1102"/>
      <c r="KFQ214" s="1102"/>
      <c r="KFR214" s="1102"/>
      <c r="KFS214" s="1102"/>
      <c r="KFT214" s="1102"/>
      <c r="KFU214" s="1102"/>
      <c r="KFV214" s="1102"/>
      <c r="KFW214" s="1102"/>
      <c r="KFX214" s="1102"/>
      <c r="KFY214" s="1102"/>
      <c r="KFZ214" s="1102"/>
      <c r="KGA214" s="1102"/>
      <c r="KGB214" s="1102"/>
      <c r="KGC214" s="1102"/>
      <c r="KGD214" s="1102"/>
      <c r="KGE214" s="1102"/>
      <c r="KGF214" s="1102"/>
      <c r="KGG214" s="1102"/>
      <c r="KGH214" s="1102"/>
      <c r="KGI214" s="1102"/>
      <c r="KGJ214" s="1102"/>
      <c r="KGK214" s="1102"/>
      <c r="KGL214" s="1102"/>
      <c r="KGM214" s="1102"/>
      <c r="KGN214" s="1102"/>
      <c r="KGO214" s="1102"/>
      <c r="KGP214" s="1102"/>
      <c r="KGQ214" s="1102"/>
      <c r="KGR214" s="1102"/>
      <c r="KGS214" s="1102"/>
      <c r="KGT214" s="1102"/>
      <c r="KGU214" s="1102"/>
      <c r="KGV214" s="1102"/>
      <c r="KGW214" s="1102"/>
      <c r="KGX214" s="1102"/>
      <c r="KGY214" s="1102"/>
      <c r="KGZ214" s="1102"/>
      <c r="KHA214" s="1102"/>
      <c r="KHB214" s="1102"/>
      <c r="KHC214" s="1102"/>
      <c r="KHD214" s="1102"/>
      <c r="KHE214" s="1102"/>
      <c r="KHF214" s="1102"/>
      <c r="KHG214" s="1102"/>
      <c r="KHH214" s="1102"/>
      <c r="KHI214" s="1102"/>
      <c r="KHJ214" s="1102"/>
      <c r="KHK214" s="1102"/>
      <c r="KHL214" s="1102"/>
      <c r="KHM214" s="1102"/>
      <c r="KHN214" s="1102"/>
      <c r="KHO214" s="1102"/>
      <c r="KHP214" s="1102"/>
      <c r="KHQ214" s="1102"/>
      <c r="KHR214" s="1102"/>
      <c r="KHS214" s="1102"/>
      <c r="KHT214" s="1102"/>
      <c r="KHU214" s="1102"/>
      <c r="KHV214" s="1102"/>
      <c r="KHW214" s="1102"/>
      <c r="KHX214" s="1102"/>
      <c r="KHY214" s="1102"/>
      <c r="KHZ214" s="1102"/>
      <c r="KIA214" s="1102"/>
      <c r="KIB214" s="1102"/>
      <c r="KIC214" s="1102"/>
      <c r="KID214" s="1102"/>
      <c r="KIE214" s="1102"/>
      <c r="KIF214" s="1102"/>
      <c r="KIG214" s="1102"/>
      <c r="KIH214" s="1102"/>
      <c r="KII214" s="1102"/>
      <c r="KIJ214" s="1102"/>
      <c r="KIK214" s="1102"/>
      <c r="KIL214" s="1102"/>
      <c r="KIM214" s="1102"/>
      <c r="KIN214" s="1102"/>
      <c r="KIO214" s="1102"/>
      <c r="KIP214" s="1102"/>
      <c r="KIQ214" s="1102"/>
      <c r="KIR214" s="1102"/>
      <c r="KIS214" s="1102"/>
      <c r="KIT214" s="1102"/>
      <c r="KIU214" s="1102"/>
      <c r="KIV214" s="1102"/>
      <c r="KIW214" s="1102"/>
      <c r="KIX214" s="1102"/>
      <c r="KIY214" s="1102"/>
      <c r="KIZ214" s="1102"/>
      <c r="KJA214" s="1102"/>
      <c r="KJB214" s="1102"/>
      <c r="KJC214" s="1102"/>
      <c r="KJD214" s="1102"/>
      <c r="KJE214" s="1102"/>
      <c r="KJF214" s="1102"/>
      <c r="KJG214" s="1102"/>
      <c r="KJH214" s="1102"/>
      <c r="KJI214" s="1102"/>
      <c r="KJJ214" s="1102"/>
      <c r="KJK214" s="1102"/>
      <c r="KJL214" s="1102"/>
      <c r="KJM214" s="1102"/>
      <c r="KJN214" s="1102"/>
      <c r="KJO214" s="1102"/>
      <c r="KJP214" s="1102"/>
      <c r="KJQ214" s="1102"/>
      <c r="KJR214" s="1102"/>
      <c r="KJS214" s="1102"/>
      <c r="KJT214" s="1102"/>
      <c r="KJU214" s="1102"/>
      <c r="KJV214" s="1102"/>
      <c r="KJW214" s="1102"/>
      <c r="KJX214" s="1102"/>
      <c r="KJY214" s="1102"/>
      <c r="KJZ214" s="1102"/>
      <c r="KKA214" s="1102"/>
      <c r="KKB214" s="1102"/>
      <c r="KKC214" s="1102"/>
      <c r="KKD214" s="1102"/>
      <c r="KKE214" s="1102"/>
      <c r="KKF214" s="1102"/>
      <c r="KKG214" s="1102"/>
      <c r="KKH214" s="1102"/>
      <c r="KKI214" s="1102"/>
      <c r="KKJ214" s="1102"/>
      <c r="KKK214" s="1102"/>
      <c r="KKL214" s="1102"/>
      <c r="KKM214" s="1102"/>
      <c r="KKN214" s="1102"/>
      <c r="KKO214" s="1102"/>
      <c r="KKP214" s="1102"/>
      <c r="KKQ214" s="1102"/>
      <c r="KKR214" s="1102"/>
      <c r="KKS214" s="1102"/>
      <c r="KKT214" s="1102"/>
      <c r="KKU214" s="1102"/>
      <c r="KKV214" s="1102"/>
      <c r="KKW214" s="1102"/>
      <c r="KKX214" s="1102"/>
      <c r="KKY214" s="1102"/>
      <c r="KKZ214" s="1102"/>
      <c r="KLA214" s="1102"/>
      <c r="KLB214" s="1102"/>
      <c r="KLC214" s="1102"/>
      <c r="KLD214" s="1102"/>
      <c r="KLE214" s="1102"/>
      <c r="KLF214" s="1102"/>
      <c r="KLG214" s="1102"/>
      <c r="KLH214" s="1102"/>
      <c r="KLI214" s="1102"/>
      <c r="KLJ214" s="1102"/>
      <c r="KLK214" s="1102"/>
      <c r="KLL214" s="1102"/>
      <c r="KLM214" s="1102"/>
      <c r="KLN214" s="1102"/>
      <c r="KLO214" s="1102"/>
      <c r="KLP214" s="1102"/>
      <c r="KLQ214" s="1102"/>
      <c r="KLR214" s="1102"/>
      <c r="KLS214" s="1102"/>
      <c r="KLT214" s="1102"/>
      <c r="KLU214" s="1102"/>
      <c r="KLV214" s="1102"/>
      <c r="KLW214" s="1102"/>
      <c r="KLX214" s="1102"/>
      <c r="KLY214" s="1102"/>
      <c r="KLZ214" s="1102"/>
      <c r="KMA214" s="1102"/>
      <c r="KMB214" s="1102"/>
      <c r="KMC214" s="1102"/>
      <c r="KMD214" s="1102"/>
      <c r="KME214" s="1102"/>
      <c r="KMF214" s="1102"/>
      <c r="KMG214" s="1102"/>
      <c r="KMH214" s="1102"/>
      <c r="KMI214" s="1102"/>
      <c r="KMJ214" s="1102"/>
      <c r="KMK214" s="1102"/>
      <c r="KML214" s="1102"/>
      <c r="KMM214" s="1102"/>
      <c r="KMN214" s="1102"/>
      <c r="KMO214" s="1102"/>
      <c r="KMP214" s="1102"/>
      <c r="KMQ214" s="1102"/>
      <c r="KMR214" s="1102"/>
      <c r="KMS214" s="1102"/>
      <c r="KMT214" s="1102"/>
      <c r="KMU214" s="1102"/>
      <c r="KMV214" s="1102"/>
      <c r="KMW214" s="1102"/>
      <c r="KMX214" s="1102"/>
      <c r="KMY214" s="1102"/>
      <c r="KMZ214" s="1102"/>
      <c r="KNA214" s="1102"/>
      <c r="KNB214" s="1102"/>
      <c r="KNC214" s="1102"/>
      <c r="KND214" s="1102"/>
      <c r="KNE214" s="1102"/>
      <c r="KNF214" s="1102"/>
      <c r="KNG214" s="1102"/>
      <c r="KNH214" s="1102"/>
      <c r="KNI214" s="1102"/>
      <c r="KNJ214" s="1102"/>
      <c r="KNK214" s="1102"/>
      <c r="KNL214" s="1102"/>
      <c r="KNM214" s="1102"/>
      <c r="KNN214" s="1102"/>
      <c r="KNO214" s="1102"/>
      <c r="KNP214" s="1102"/>
      <c r="KNQ214" s="1102"/>
      <c r="KNR214" s="1102"/>
      <c r="KNS214" s="1102"/>
      <c r="KNT214" s="1102"/>
      <c r="KNU214" s="1102"/>
      <c r="KNV214" s="1102"/>
      <c r="KNW214" s="1102"/>
      <c r="KNX214" s="1102"/>
      <c r="KNY214" s="1102"/>
      <c r="KNZ214" s="1102"/>
      <c r="KOA214" s="1102"/>
      <c r="KOB214" s="1102"/>
      <c r="KOC214" s="1102"/>
      <c r="KOD214" s="1102"/>
      <c r="KOE214" s="1102"/>
      <c r="KOF214" s="1102"/>
      <c r="KOG214" s="1102"/>
      <c r="KOH214" s="1102"/>
      <c r="KOI214" s="1102"/>
      <c r="KOJ214" s="1102"/>
      <c r="KOK214" s="1102"/>
      <c r="KOL214" s="1102"/>
      <c r="KOM214" s="1102"/>
      <c r="KON214" s="1102"/>
      <c r="KOO214" s="1102"/>
      <c r="KOP214" s="1102"/>
      <c r="KOQ214" s="1102"/>
      <c r="KOR214" s="1102"/>
      <c r="KOS214" s="1102"/>
      <c r="KOT214" s="1102"/>
      <c r="KOU214" s="1102"/>
      <c r="KOV214" s="1102"/>
      <c r="KOW214" s="1102"/>
      <c r="KOX214" s="1102"/>
      <c r="KOY214" s="1102"/>
      <c r="KOZ214" s="1102"/>
      <c r="KPA214" s="1102"/>
      <c r="KPB214" s="1102"/>
      <c r="KPC214" s="1102"/>
      <c r="KPD214" s="1102"/>
      <c r="KPE214" s="1102"/>
      <c r="KPF214" s="1102"/>
      <c r="KPG214" s="1102"/>
      <c r="KPH214" s="1102"/>
      <c r="KPI214" s="1102"/>
      <c r="KPJ214" s="1102"/>
      <c r="KPK214" s="1102"/>
      <c r="KPL214" s="1102"/>
      <c r="KPM214" s="1102"/>
      <c r="KPN214" s="1102"/>
      <c r="KPO214" s="1102"/>
      <c r="KPP214" s="1102"/>
      <c r="KPQ214" s="1102"/>
      <c r="KPR214" s="1102"/>
      <c r="KPS214" s="1102"/>
      <c r="KPT214" s="1102"/>
      <c r="KPU214" s="1102"/>
      <c r="KPV214" s="1102"/>
      <c r="KPW214" s="1102"/>
      <c r="KPX214" s="1102"/>
      <c r="KPY214" s="1102"/>
      <c r="KPZ214" s="1102"/>
      <c r="KQA214" s="1102"/>
      <c r="KQB214" s="1102"/>
      <c r="KQC214" s="1102"/>
      <c r="KQD214" s="1102"/>
      <c r="KQE214" s="1102"/>
      <c r="KQF214" s="1102"/>
      <c r="KQG214" s="1102"/>
      <c r="KQH214" s="1102"/>
      <c r="KQI214" s="1102"/>
      <c r="KQJ214" s="1102"/>
      <c r="KQK214" s="1102"/>
      <c r="KQL214" s="1102"/>
      <c r="KQM214" s="1102"/>
      <c r="KQN214" s="1102"/>
      <c r="KQO214" s="1102"/>
      <c r="KQP214" s="1102"/>
      <c r="KQQ214" s="1102"/>
      <c r="KQR214" s="1102"/>
      <c r="KQS214" s="1102"/>
      <c r="KQT214" s="1102"/>
      <c r="KQU214" s="1102"/>
      <c r="KQV214" s="1102"/>
      <c r="KQW214" s="1102"/>
      <c r="KQX214" s="1102"/>
      <c r="KQY214" s="1102"/>
      <c r="KQZ214" s="1102"/>
      <c r="KRA214" s="1102"/>
      <c r="KRB214" s="1102"/>
      <c r="KRC214" s="1102"/>
      <c r="KRD214" s="1102"/>
      <c r="KRE214" s="1102"/>
      <c r="KRF214" s="1102"/>
      <c r="KRG214" s="1102"/>
      <c r="KRH214" s="1102"/>
      <c r="KRI214" s="1102"/>
      <c r="KRJ214" s="1102"/>
      <c r="KRK214" s="1102"/>
      <c r="KRL214" s="1102"/>
      <c r="KRM214" s="1102"/>
      <c r="KRN214" s="1102"/>
      <c r="KRO214" s="1102"/>
      <c r="KRP214" s="1102"/>
      <c r="KRQ214" s="1102"/>
      <c r="KRR214" s="1102"/>
      <c r="KRS214" s="1102"/>
      <c r="KRT214" s="1102"/>
      <c r="KRU214" s="1102"/>
      <c r="KRV214" s="1102"/>
      <c r="KRW214" s="1102"/>
      <c r="KRX214" s="1102"/>
      <c r="KRY214" s="1102"/>
      <c r="KRZ214" s="1102"/>
      <c r="KSA214" s="1102"/>
      <c r="KSB214" s="1102"/>
      <c r="KSC214" s="1102"/>
      <c r="KSD214" s="1102"/>
      <c r="KSE214" s="1102"/>
      <c r="KSF214" s="1102"/>
      <c r="KSG214" s="1102"/>
      <c r="KSH214" s="1102"/>
      <c r="KSI214" s="1102"/>
      <c r="KSJ214" s="1102"/>
      <c r="KSK214" s="1102"/>
      <c r="KSL214" s="1102"/>
      <c r="KSM214" s="1102"/>
      <c r="KSN214" s="1102"/>
      <c r="KSO214" s="1102"/>
      <c r="KSP214" s="1102"/>
      <c r="KSQ214" s="1102"/>
      <c r="KSR214" s="1102"/>
      <c r="KSS214" s="1102"/>
      <c r="KST214" s="1102"/>
      <c r="KSU214" s="1102"/>
      <c r="KSV214" s="1102"/>
      <c r="KSW214" s="1102"/>
      <c r="KSX214" s="1102"/>
      <c r="KSY214" s="1102"/>
      <c r="KSZ214" s="1102"/>
      <c r="KTA214" s="1102"/>
      <c r="KTB214" s="1102"/>
      <c r="KTC214" s="1102"/>
      <c r="KTD214" s="1102"/>
      <c r="KTE214" s="1102"/>
      <c r="KTF214" s="1102"/>
      <c r="KTG214" s="1102"/>
      <c r="KTH214" s="1102"/>
      <c r="KTI214" s="1102"/>
      <c r="KTJ214" s="1102"/>
      <c r="KTK214" s="1102"/>
      <c r="KTL214" s="1102"/>
      <c r="KTM214" s="1102"/>
      <c r="KTN214" s="1102"/>
      <c r="KTO214" s="1102"/>
      <c r="KTP214" s="1102"/>
      <c r="KTQ214" s="1102"/>
      <c r="KTR214" s="1102"/>
      <c r="KTS214" s="1102"/>
      <c r="KTT214" s="1102"/>
      <c r="KTU214" s="1102"/>
      <c r="KTV214" s="1102"/>
      <c r="KTW214" s="1102"/>
      <c r="KTX214" s="1102"/>
      <c r="KTY214" s="1102"/>
      <c r="KTZ214" s="1102"/>
      <c r="KUA214" s="1102"/>
      <c r="KUB214" s="1102"/>
      <c r="KUC214" s="1102"/>
      <c r="KUD214" s="1102"/>
      <c r="KUE214" s="1102"/>
      <c r="KUF214" s="1102"/>
      <c r="KUG214" s="1102"/>
      <c r="KUH214" s="1102"/>
      <c r="KUI214" s="1102"/>
      <c r="KUJ214" s="1102"/>
      <c r="KUK214" s="1102"/>
      <c r="KUL214" s="1102"/>
      <c r="KUM214" s="1102"/>
      <c r="KUN214" s="1102"/>
      <c r="KUO214" s="1102"/>
      <c r="KUP214" s="1102"/>
      <c r="KUQ214" s="1102"/>
      <c r="KUR214" s="1102"/>
      <c r="KUS214" s="1102"/>
      <c r="KUT214" s="1102"/>
      <c r="KUU214" s="1102"/>
      <c r="KUV214" s="1102"/>
      <c r="KUW214" s="1102"/>
      <c r="KUX214" s="1102"/>
      <c r="KUY214" s="1102"/>
      <c r="KUZ214" s="1102"/>
      <c r="KVA214" s="1102"/>
      <c r="KVB214" s="1102"/>
      <c r="KVC214" s="1102"/>
      <c r="KVD214" s="1102"/>
      <c r="KVE214" s="1102"/>
      <c r="KVF214" s="1102"/>
      <c r="KVG214" s="1102"/>
      <c r="KVH214" s="1102"/>
      <c r="KVI214" s="1102"/>
      <c r="KVJ214" s="1102"/>
      <c r="KVK214" s="1102"/>
      <c r="KVL214" s="1102"/>
      <c r="KVM214" s="1102"/>
      <c r="KVN214" s="1102"/>
      <c r="KVO214" s="1102"/>
      <c r="KVP214" s="1102"/>
      <c r="KVQ214" s="1102"/>
      <c r="KVR214" s="1102"/>
      <c r="KVS214" s="1102"/>
      <c r="KVT214" s="1102"/>
      <c r="KVU214" s="1102"/>
      <c r="KVV214" s="1102"/>
      <c r="KVW214" s="1102"/>
      <c r="KVX214" s="1102"/>
      <c r="KVY214" s="1102"/>
      <c r="KVZ214" s="1102"/>
      <c r="KWA214" s="1102"/>
      <c r="KWB214" s="1102"/>
      <c r="KWC214" s="1102"/>
      <c r="KWD214" s="1102"/>
      <c r="KWE214" s="1102"/>
      <c r="KWF214" s="1102"/>
      <c r="KWG214" s="1102"/>
      <c r="KWH214" s="1102"/>
      <c r="KWI214" s="1102"/>
      <c r="KWJ214" s="1102"/>
      <c r="KWK214" s="1102"/>
      <c r="KWL214" s="1102"/>
      <c r="KWM214" s="1102"/>
      <c r="KWN214" s="1102"/>
      <c r="KWO214" s="1102"/>
      <c r="KWP214" s="1102"/>
      <c r="KWQ214" s="1102"/>
      <c r="KWR214" s="1102"/>
      <c r="KWS214" s="1102"/>
      <c r="KWT214" s="1102"/>
      <c r="KWU214" s="1102"/>
      <c r="KWV214" s="1102"/>
      <c r="KWW214" s="1102"/>
      <c r="KWX214" s="1102"/>
      <c r="KWY214" s="1102"/>
      <c r="KWZ214" s="1102"/>
      <c r="KXA214" s="1102"/>
      <c r="KXB214" s="1102"/>
      <c r="KXC214" s="1102"/>
      <c r="KXD214" s="1102"/>
      <c r="KXE214" s="1102"/>
      <c r="KXF214" s="1102"/>
      <c r="KXG214" s="1102"/>
      <c r="KXH214" s="1102"/>
      <c r="KXI214" s="1102"/>
      <c r="KXJ214" s="1102"/>
      <c r="KXK214" s="1102"/>
      <c r="KXL214" s="1102"/>
      <c r="KXM214" s="1102"/>
      <c r="KXN214" s="1102"/>
      <c r="KXO214" s="1102"/>
      <c r="KXP214" s="1102"/>
      <c r="KXQ214" s="1102"/>
      <c r="KXR214" s="1102"/>
      <c r="KXS214" s="1102"/>
      <c r="KXT214" s="1102"/>
      <c r="KXU214" s="1102"/>
      <c r="KXV214" s="1102"/>
      <c r="KXW214" s="1102"/>
      <c r="KXX214" s="1102"/>
      <c r="KXY214" s="1102"/>
      <c r="KXZ214" s="1102"/>
      <c r="KYA214" s="1102"/>
      <c r="KYB214" s="1102"/>
      <c r="KYC214" s="1102"/>
      <c r="KYD214" s="1102"/>
      <c r="KYE214" s="1102"/>
      <c r="KYF214" s="1102"/>
      <c r="KYG214" s="1102"/>
      <c r="KYH214" s="1102"/>
      <c r="KYI214" s="1102"/>
      <c r="KYJ214" s="1102"/>
      <c r="KYK214" s="1102"/>
      <c r="KYL214" s="1102"/>
      <c r="KYM214" s="1102"/>
      <c r="KYN214" s="1102"/>
      <c r="KYO214" s="1102"/>
      <c r="KYP214" s="1102"/>
      <c r="KYQ214" s="1102"/>
      <c r="KYR214" s="1102"/>
      <c r="KYS214" s="1102"/>
      <c r="KYT214" s="1102"/>
      <c r="KYU214" s="1102"/>
      <c r="KYV214" s="1102"/>
      <c r="KYW214" s="1102"/>
      <c r="KYX214" s="1102"/>
      <c r="KYY214" s="1102"/>
      <c r="KYZ214" s="1102"/>
      <c r="KZA214" s="1102"/>
      <c r="KZB214" s="1102"/>
      <c r="KZC214" s="1102"/>
      <c r="KZD214" s="1102"/>
      <c r="KZE214" s="1102"/>
      <c r="KZF214" s="1102"/>
      <c r="KZG214" s="1102"/>
      <c r="KZH214" s="1102"/>
      <c r="KZI214" s="1102"/>
      <c r="KZJ214" s="1102"/>
      <c r="KZK214" s="1102"/>
      <c r="KZL214" s="1102"/>
      <c r="KZM214" s="1102"/>
      <c r="KZN214" s="1102"/>
      <c r="KZO214" s="1102"/>
      <c r="KZP214" s="1102"/>
      <c r="KZQ214" s="1102"/>
      <c r="KZR214" s="1102"/>
      <c r="KZS214" s="1102"/>
      <c r="KZT214" s="1102"/>
      <c r="KZU214" s="1102"/>
      <c r="KZV214" s="1102"/>
      <c r="KZW214" s="1102"/>
      <c r="KZX214" s="1102"/>
      <c r="KZY214" s="1102"/>
      <c r="KZZ214" s="1102"/>
      <c r="LAA214" s="1102"/>
      <c r="LAB214" s="1102"/>
      <c r="LAC214" s="1102"/>
      <c r="LAD214" s="1102"/>
      <c r="LAE214" s="1102"/>
      <c r="LAF214" s="1102"/>
      <c r="LAG214" s="1102"/>
      <c r="LAH214" s="1102"/>
      <c r="LAI214" s="1102"/>
      <c r="LAJ214" s="1102"/>
      <c r="LAK214" s="1102"/>
      <c r="LAL214" s="1102"/>
      <c r="LAM214" s="1102"/>
      <c r="LAN214" s="1102"/>
      <c r="LAO214" s="1102"/>
      <c r="LAP214" s="1102"/>
      <c r="LAQ214" s="1102"/>
      <c r="LAR214" s="1102"/>
      <c r="LAS214" s="1102"/>
      <c r="LAT214" s="1102"/>
      <c r="LAU214" s="1102"/>
      <c r="LAV214" s="1102"/>
      <c r="LAW214" s="1102"/>
      <c r="LAX214" s="1102"/>
      <c r="LAY214" s="1102"/>
      <c r="LAZ214" s="1102"/>
      <c r="LBA214" s="1102"/>
      <c r="LBB214" s="1102"/>
      <c r="LBC214" s="1102"/>
      <c r="LBD214" s="1102"/>
      <c r="LBE214" s="1102"/>
      <c r="LBF214" s="1102"/>
      <c r="LBG214" s="1102"/>
      <c r="LBH214" s="1102"/>
      <c r="LBI214" s="1102"/>
      <c r="LBJ214" s="1102"/>
      <c r="LBK214" s="1102"/>
      <c r="LBL214" s="1102"/>
      <c r="LBM214" s="1102"/>
      <c r="LBN214" s="1102"/>
      <c r="LBO214" s="1102"/>
      <c r="LBP214" s="1102"/>
      <c r="LBQ214" s="1102"/>
      <c r="LBR214" s="1102"/>
      <c r="LBS214" s="1102"/>
      <c r="LBT214" s="1102"/>
      <c r="LBU214" s="1102"/>
      <c r="LBV214" s="1102"/>
      <c r="LBW214" s="1102"/>
      <c r="LBX214" s="1102"/>
      <c r="LBY214" s="1102"/>
      <c r="LBZ214" s="1102"/>
      <c r="LCA214" s="1102"/>
      <c r="LCB214" s="1102"/>
      <c r="LCC214" s="1102"/>
      <c r="LCD214" s="1102"/>
      <c r="LCE214" s="1102"/>
      <c r="LCF214" s="1102"/>
      <c r="LCG214" s="1102"/>
      <c r="LCH214" s="1102"/>
      <c r="LCI214" s="1102"/>
      <c r="LCJ214" s="1102"/>
      <c r="LCK214" s="1102"/>
      <c r="LCL214" s="1102"/>
      <c r="LCM214" s="1102"/>
      <c r="LCN214" s="1102"/>
      <c r="LCO214" s="1102"/>
      <c r="LCP214" s="1102"/>
      <c r="LCQ214" s="1102"/>
      <c r="LCR214" s="1102"/>
      <c r="LCS214" s="1102"/>
      <c r="LCT214" s="1102"/>
      <c r="LCU214" s="1102"/>
      <c r="LCV214" s="1102"/>
      <c r="LCW214" s="1102"/>
      <c r="LCX214" s="1102"/>
      <c r="LCY214" s="1102"/>
      <c r="LCZ214" s="1102"/>
      <c r="LDA214" s="1102"/>
      <c r="LDB214" s="1102"/>
      <c r="LDC214" s="1102"/>
      <c r="LDD214" s="1102"/>
      <c r="LDE214" s="1102"/>
      <c r="LDF214" s="1102"/>
      <c r="LDG214" s="1102"/>
      <c r="LDH214" s="1102"/>
      <c r="LDI214" s="1102"/>
      <c r="LDJ214" s="1102"/>
      <c r="LDK214" s="1102"/>
      <c r="LDL214" s="1102"/>
      <c r="LDM214" s="1102"/>
      <c r="LDN214" s="1102"/>
      <c r="LDO214" s="1102"/>
      <c r="LDP214" s="1102"/>
      <c r="LDQ214" s="1102"/>
      <c r="LDR214" s="1102"/>
      <c r="LDS214" s="1102"/>
      <c r="LDT214" s="1102"/>
      <c r="LDU214" s="1102"/>
      <c r="LDV214" s="1102"/>
      <c r="LDW214" s="1102"/>
      <c r="LDX214" s="1102"/>
      <c r="LDY214" s="1102"/>
      <c r="LDZ214" s="1102"/>
      <c r="LEA214" s="1102"/>
      <c r="LEB214" s="1102"/>
      <c r="LEC214" s="1102"/>
      <c r="LED214" s="1102"/>
      <c r="LEE214" s="1102"/>
      <c r="LEF214" s="1102"/>
      <c r="LEG214" s="1102"/>
      <c r="LEH214" s="1102"/>
      <c r="LEI214" s="1102"/>
      <c r="LEJ214" s="1102"/>
      <c r="LEK214" s="1102"/>
      <c r="LEL214" s="1102"/>
      <c r="LEM214" s="1102"/>
      <c r="LEN214" s="1102"/>
      <c r="LEO214" s="1102"/>
      <c r="LEP214" s="1102"/>
      <c r="LEQ214" s="1102"/>
      <c r="LER214" s="1102"/>
      <c r="LES214" s="1102"/>
      <c r="LET214" s="1102"/>
      <c r="LEU214" s="1102"/>
      <c r="LEV214" s="1102"/>
      <c r="LEW214" s="1102"/>
      <c r="LEX214" s="1102"/>
      <c r="LEY214" s="1102"/>
      <c r="LEZ214" s="1102"/>
      <c r="LFA214" s="1102"/>
      <c r="LFB214" s="1102"/>
      <c r="LFC214" s="1102"/>
      <c r="LFD214" s="1102"/>
      <c r="LFE214" s="1102"/>
      <c r="LFF214" s="1102"/>
      <c r="LFG214" s="1102"/>
      <c r="LFH214" s="1102"/>
      <c r="LFI214" s="1102"/>
      <c r="LFJ214" s="1102"/>
      <c r="LFK214" s="1102"/>
      <c r="LFL214" s="1102"/>
      <c r="LFM214" s="1102"/>
      <c r="LFN214" s="1102"/>
      <c r="LFO214" s="1102"/>
      <c r="LFP214" s="1102"/>
      <c r="LFQ214" s="1102"/>
      <c r="LFR214" s="1102"/>
      <c r="LFS214" s="1102"/>
      <c r="LFT214" s="1102"/>
      <c r="LFU214" s="1102"/>
      <c r="LFV214" s="1102"/>
      <c r="LFW214" s="1102"/>
      <c r="LFX214" s="1102"/>
      <c r="LFY214" s="1102"/>
      <c r="LFZ214" s="1102"/>
      <c r="LGA214" s="1102"/>
      <c r="LGB214" s="1102"/>
      <c r="LGC214" s="1102"/>
      <c r="LGD214" s="1102"/>
      <c r="LGE214" s="1102"/>
      <c r="LGF214" s="1102"/>
      <c r="LGG214" s="1102"/>
      <c r="LGH214" s="1102"/>
      <c r="LGI214" s="1102"/>
      <c r="LGJ214" s="1102"/>
      <c r="LGK214" s="1102"/>
      <c r="LGL214" s="1102"/>
      <c r="LGM214" s="1102"/>
      <c r="LGN214" s="1102"/>
      <c r="LGO214" s="1102"/>
      <c r="LGP214" s="1102"/>
      <c r="LGQ214" s="1102"/>
      <c r="LGR214" s="1102"/>
      <c r="LGS214" s="1102"/>
      <c r="LGT214" s="1102"/>
      <c r="LGU214" s="1102"/>
      <c r="LGV214" s="1102"/>
      <c r="LGW214" s="1102"/>
      <c r="LGX214" s="1102"/>
      <c r="LGY214" s="1102"/>
      <c r="LGZ214" s="1102"/>
      <c r="LHA214" s="1102"/>
      <c r="LHB214" s="1102"/>
      <c r="LHC214" s="1102"/>
      <c r="LHD214" s="1102"/>
      <c r="LHE214" s="1102"/>
      <c r="LHF214" s="1102"/>
      <c r="LHG214" s="1102"/>
      <c r="LHH214" s="1102"/>
      <c r="LHI214" s="1102"/>
      <c r="LHJ214" s="1102"/>
      <c r="LHK214" s="1102"/>
      <c r="LHL214" s="1102"/>
      <c r="LHM214" s="1102"/>
      <c r="LHN214" s="1102"/>
      <c r="LHO214" s="1102"/>
      <c r="LHP214" s="1102"/>
      <c r="LHQ214" s="1102"/>
      <c r="LHR214" s="1102"/>
      <c r="LHS214" s="1102"/>
      <c r="LHT214" s="1102"/>
      <c r="LHU214" s="1102"/>
      <c r="LHV214" s="1102"/>
      <c r="LHW214" s="1102"/>
      <c r="LHX214" s="1102"/>
      <c r="LHY214" s="1102"/>
      <c r="LHZ214" s="1102"/>
      <c r="LIA214" s="1102"/>
      <c r="LIB214" s="1102"/>
      <c r="LIC214" s="1102"/>
      <c r="LID214" s="1102"/>
      <c r="LIE214" s="1102"/>
      <c r="LIF214" s="1102"/>
      <c r="LIG214" s="1102"/>
      <c r="LIH214" s="1102"/>
      <c r="LII214" s="1102"/>
      <c r="LIJ214" s="1102"/>
      <c r="LIK214" s="1102"/>
      <c r="LIL214" s="1102"/>
      <c r="LIM214" s="1102"/>
      <c r="LIN214" s="1102"/>
      <c r="LIO214" s="1102"/>
      <c r="LIP214" s="1102"/>
      <c r="LIQ214" s="1102"/>
      <c r="LIR214" s="1102"/>
      <c r="LIS214" s="1102"/>
      <c r="LIT214" s="1102"/>
      <c r="LIU214" s="1102"/>
      <c r="LIV214" s="1102"/>
      <c r="LIW214" s="1102"/>
      <c r="LIX214" s="1102"/>
      <c r="LIY214" s="1102"/>
      <c r="LIZ214" s="1102"/>
      <c r="LJA214" s="1102"/>
      <c r="LJB214" s="1102"/>
      <c r="LJC214" s="1102"/>
      <c r="LJD214" s="1102"/>
      <c r="LJE214" s="1102"/>
      <c r="LJF214" s="1102"/>
      <c r="LJG214" s="1102"/>
      <c r="LJH214" s="1102"/>
      <c r="LJI214" s="1102"/>
      <c r="LJJ214" s="1102"/>
      <c r="LJK214" s="1102"/>
      <c r="LJL214" s="1102"/>
      <c r="LJM214" s="1102"/>
      <c r="LJN214" s="1102"/>
      <c r="LJO214" s="1102"/>
      <c r="LJP214" s="1102"/>
      <c r="LJQ214" s="1102"/>
      <c r="LJR214" s="1102"/>
      <c r="LJS214" s="1102"/>
      <c r="LJT214" s="1102"/>
      <c r="LJU214" s="1102"/>
      <c r="LJV214" s="1102"/>
      <c r="LJW214" s="1102"/>
      <c r="LJX214" s="1102"/>
      <c r="LJY214" s="1102"/>
      <c r="LJZ214" s="1102"/>
      <c r="LKA214" s="1102"/>
      <c r="LKB214" s="1102"/>
      <c r="LKC214" s="1102"/>
      <c r="LKD214" s="1102"/>
      <c r="LKE214" s="1102"/>
      <c r="LKF214" s="1102"/>
      <c r="LKG214" s="1102"/>
      <c r="LKH214" s="1102"/>
      <c r="LKI214" s="1102"/>
      <c r="LKJ214" s="1102"/>
      <c r="LKK214" s="1102"/>
      <c r="LKL214" s="1102"/>
      <c r="LKM214" s="1102"/>
      <c r="LKN214" s="1102"/>
      <c r="LKO214" s="1102"/>
      <c r="LKP214" s="1102"/>
      <c r="LKQ214" s="1102"/>
      <c r="LKR214" s="1102"/>
      <c r="LKS214" s="1102"/>
      <c r="LKT214" s="1102"/>
      <c r="LKU214" s="1102"/>
      <c r="LKV214" s="1102"/>
      <c r="LKW214" s="1102"/>
      <c r="LKX214" s="1102"/>
      <c r="LKY214" s="1102"/>
      <c r="LKZ214" s="1102"/>
      <c r="LLA214" s="1102"/>
      <c r="LLB214" s="1102"/>
      <c r="LLC214" s="1102"/>
      <c r="LLD214" s="1102"/>
      <c r="LLE214" s="1102"/>
      <c r="LLF214" s="1102"/>
      <c r="LLG214" s="1102"/>
      <c r="LLH214" s="1102"/>
      <c r="LLI214" s="1102"/>
      <c r="LLJ214" s="1102"/>
      <c r="LLK214" s="1102"/>
      <c r="LLL214" s="1102"/>
      <c r="LLM214" s="1102"/>
      <c r="LLN214" s="1102"/>
      <c r="LLO214" s="1102"/>
      <c r="LLP214" s="1102"/>
      <c r="LLQ214" s="1102"/>
      <c r="LLR214" s="1102"/>
      <c r="LLS214" s="1102"/>
      <c r="LLT214" s="1102"/>
      <c r="LLU214" s="1102"/>
      <c r="LLV214" s="1102"/>
      <c r="LLW214" s="1102"/>
      <c r="LLX214" s="1102"/>
      <c r="LLY214" s="1102"/>
      <c r="LLZ214" s="1102"/>
      <c r="LMA214" s="1102"/>
      <c r="LMB214" s="1102"/>
      <c r="LMC214" s="1102"/>
      <c r="LMD214" s="1102"/>
      <c r="LME214" s="1102"/>
      <c r="LMF214" s="1102"/>
      <c r="LMG214" s="1102"/>
      <c r="LMH214" s="1102"/>
      <c r="LMI214" s="1102"/>
      <c r="LMJ214" s="1102"/>
      <c r="LMK214" s="1102"/>
      <c r="LML214" s="1102"/>
      <c r="LMM214" s="1102"/>
      <c r="LMN214" s="1102"/>
      <c r="LMO214" s="1102"/>
      <c r="LMP214" s="1102"/>
      <c r="LMQ214" s="1102"/>
      <c r="LMR214" s="1102"/>
      <c r="LMS214" s="1102"/>
      <c r="LMT214" s="1102"/>
      <c r="LMU214" s="1102"/>
      <c r="LMV214" s="1102"/>
      <c r="LMW214" s="1102"/>
      <c r="LMX214" s="1102"/>
      <c r="LMY214" s="1102"/>
      <c r="LMZ214" s="1102"/>
      <c r="LNA214" s="1102"/>
      <c r="LNB214" s="1102"/>
      <c r="LNC214" s="1102"/>
      <c r="LND214" s="1102"/>
      <c r="LNE214" s="1102"/>
      <c r="LNF214" s="1102"/>
      <c r="LNG214" s="1102"/>
      <c r="LNH214" s="1102"/>
      <c r="LNI214" s="1102"/>
      <c r="LNJ214" s="1102"/>
      <c r="LNK214" s="1102"/>
      <c r="LNL214" s="1102"/>
      <c r="LNM214" s="1102"/>
      <c r="LNN214" s="1102"/>
      <c r="LNO214" s="1102"/>
      <c r="LNP214" s="1102"/>
      <c r="LNQ214" s="1102"/>
      <c r="LNR214" s="1102"/>
      <c r="LNS214" s="1102"/>
      <c r="LNT214" s="1102"/>
      <c r="LNU214" s="1102"/>
      <c r="LNV214" s="1102"/>
      <c r="LNW214" s="1102"/>
      <c r="LNX214" s="1102"/>
      <c r="LNY214" s="1102"/>
      <c r="LNZ214" s="1102"/>
      <c r="LOA214" s="1102"/>
      <c r="LOB214" s="1102"/>
      <c r="LOC214" s="1102"/>
      <c r="LOD214" s="1102"/>
      <c r="LOE214" s="1102"/>
      <c r="LOF214" s="1102"/>
      <c r="LOG214" s="1102"/>
      <c r="LOH214" s="1102"/>
      <c r="LOI214" s="1102"/>
      <c r="LOJ214" s="1102"/>
      <c r="LOK214" s="1102"/>
      <c r="LOL214" s="1102"/>
      <c r="LOM214" s="1102"/>
      <c r="LON214" s="1102"/>
      <c r="LOO214" s="1102"/>
      <c r="LOP214" s="1102"/>
      <c r="LOQ214" s="1102"/>
      <c r="LOR214" s="1102"/>
      <c r="LOS214" s="1102"/>
      <c r="LOT214" s="1102"/>
      <c r="LOU214" s="1102"/>
      <c r="LOV214" s="1102"/>
      <c r="LOW214" s="1102"/>
      <c r="LOX214" s="1102"/>
      <c r="LOY214" s="1102"/>
      <c r="LOZ214" s="1102"/>
      <c r="LPA214" s="1102"/>
      <c r="LPB214" s="1102"/>
      <c r="LPC214" s="1102"/>
      <c r="LPD214" s="1102"/>
      <c r="LPE214" s="1102"/>
      <c r="LPF214" s="1102"/>
      <c r="LPG214" s="1102"/>
      <c r="LPH214" s="1102"/>
      <c r="LPI214" s="1102"/>
      <c r="LPJ214" s="1102"/>
      <c r="LPK214" s="1102"/>
      <c r="LPL214" s="1102"/>
      <c r="LPM214" s="1102"/>
      <c r="LPN214" s="1102"/>
      <c r="LPO214" s="1102"/>
      <c r="LPP214" s="1102"/>
      <c r="LPQ214" s="1102"/>
      <c r="LPR214" s="1102"/>
      <c r="LPS214" s="1102"/>
      <c r="LPT214" s="1102"/>
      <c r="LPU214" s="1102"/>
      <c r="LPV214" s="1102"/>
      <c r="LPW214" s="1102"/>
      <c r="LPX214" s="1102"/>
      <c r="LPY214" s="1102"/>
      <c r="LPZ214" s="1102"/>
      <c r="LQA214" s="1102"/>
      <c r="LQB214" s="1102"/>
      <c r="LQC214" s="1102"/>
      <c r="LQD214" s="1102"/>
      <c r="LQE214" s="1102"/>
      <c r="LQF214" s="1102"/>
      <c r="LQG214" s="1102"/>
      <c r="LQH214" s="1102"/>
      <c r="LQI214" s="1102"/>
      <c r="LQJ214" s="1102"/>
      <c r="LQK214" s="1102"/>
      <c r="LQL214" s="1102"/>
      <c r="LQM214" s="1102"/>
      <c r="LQN214" s="1102"/>
      <c r="LQO214" s="1102"/>
      <c r="LQP214" s="1102"/>
      <c r="LQQ214" s="1102"/>
      <c r="LQR214" s="1102"/>
      <c r="LQS214" s="1102"/>
      <c r="LQT214" s="1102"/>
      <c r="LQU214" s="1102"/>
      <c r="LQV214" s="1102"/>
      <c r="LQW214" s="1102"/>
      <c r="LQX214" s="1102"/>
      <c r="LQY214" s="1102"/>
      <c r="LQZ214" s="1102"/>
      <c r="LRA214" s="1102"/>
      <c r="LRB214" s="1102"/>
      <c r="LRC214" s="1102"/>
      <c r="LRD214" s="1102"/>
      <c r="LRE214" s="1102"/>
      <c r="LRF214" s="1102"/>
      <c r="LRG214" s="1102"/>
      <c r="LRH214" s="1102"/>
      <c r="LRI214" s="1102"/>
      <c r="LRJ214" s="1102"/>
      <c r="LRK214" s="1102"/>
      <c r="LRL214" s="1102"/>
      <c r="LRM214" s="1102"/>
      <c r="LRN214" s="1102"/>
      <c r="LRO214" s="1102"/>
      <c r="LRP214" s="1102"/>
      <c r="LRQ214" s="1102"/>
      <c r="LRR214" s="1102"/>
      <c r="LRS214" s="1102"/>
      <c r="LRT214" s="1102"/>
      <c r="LRU214" s="1102"/>
      <c r="LRV214" s="1102"/>
      <c r="LRW214" s="1102"/>
      <c r="LRX214" s="1102"/>
      <c r="LRY214" s="1102"/>
      <c r="LRZ214" s="1102"/>
      <c r="LSA214" s="1102"/>
      <c r="LSB214" s="1102"/>
      <c r="LSC214" s="1102"/>
      <c r="LSD214" s="1102"/>
      <c r="LSE214" s="1102"/>
      <c r="LSF214" s="1102"/>
      <c r="LSG214" s="1102"/>
      <c r="LSH214" s="1102"/>
      <c r="LSI214" s="1102"/>
      <c r="LSJ214" s="1102"/>
      <c r="LSK214" s="1102"/>
      <c r="LSL214" s="1102"/>
      <c r="LSM214" s="1102"/>
      <c r="LSN214" s="1102"/>
      <c r="LSO214" s="1102"/>
      <c r="LSP214" s="1102"/>
      <c r="LSQ214" s="1102"/>
      <c r="LSR214" s="1102"/>
      <c r="LSS214" s="1102"/>
      <c r="LST214" s="1102"/>
      <c r="LSU214" s="1102"/>
      <c r="LSV214" s="1102"/>
      <c r="LSW214" s="1102"/>
      <c r="LSX214" s="1102"/>
      <c r="LSY214" s="1102"/>
      <c r="LSZ214" s="1102"/>
      <c r="LTA214" s="1102"/>
      <c r="LTB214" s="1102"/>
      <c r="LTC214" s="1102"/>
      <c r="LTD214" s="1102"/>
      <c r="LTE214" s="1102"/>
      <c r="LTF214" s="1102"/>
      <c r="LTG214" s="1102"/>
      <c r="LTH214" s="1102"/>
      <c r="LTI214" s="1102"/>
      <c r="LTJ214" s="1102"/>
      <c r="LTK214" s="1102"/>
      <c r="LTL214" s="1102"/>
      <c r="LTM214" s="1102"/>
      <c r="LTN214" s="1102"/>
      <c r="LTO214" s="1102"/>
      <c r="LTP214" s="1102"/>
      <c r="LTQ214" s="1102"/>
      <c r="LTR214" s="1102"/>
      <c r="LTS214" s="1102"/>
      <c r="LTT214" s="1102"/>
      <c r="LTU214" s="1102"/>
      <c r="LTV214" s="1102"/>
      <c r="LTW214" s="1102"/>
      <c r="LTX214" s="1102"/>
      <c r="LTY214" s="1102"/>
      <c r="LTZ214" s="1102"/>
      <c r="LUA214" s="1102"/>
      <c r="LUB214" s="1102"/>
      <c r="LUC214" s="1102"/>
      <c r="LUD214" s="1102"/>
      <c r="LUE214" s="1102"/>
      <c r="LUF214" s="1102"/>
      <c r="LUG214" s="1102"/>
      <c r="LUH214" s="1102"/>
      <c r="LUI214" s="1102"/>
      <c r="LUJ214" s="1102"/>
      <c r="LUK214" s="1102"/>
      <c r="LUL214" s="1102"/>
      <c r="LUM214" s="1102"/>
      <c r="LUN214" s="1102"/>
      <c r="LUO214" s="1102"/>
      <c r="LUP214" s="1102"/>
      <c r="LUQ214" s="1102"/>
      <c r="LUR214" s="1102"/>
      <c r="LUS214" s="1102"/>
      <c r="LUT214" s="1102"/>
      <c r="LUU214" s="1102"/>
      <c r="LUV214" s="1102"/>
      <c r="LUW214" s="1102"/>
      <c r="LUX214" s="1102"/>
      <c r="LUY214" s="1102"/>
      <c r="LUZ214" s="1102"/>
      <c r="LVA214" s="1102"/>
      <c r="LVB214" s="1102"/>
      <c r="LVC214" s="1102"/>
      <c r="LVD214" s="1102"/>
      <c r="LVE214" s="1102"/>
      <c r="LVF214" s="1102"/>
      <c r="LVG214" s="1102"/>
      <c r="LVH214" s="1102"/>
      <c r="LVI214" s="1102"/>
      <c r="LVJ214" s="1102"/>
      <c r="LVK214" s="1102"/>
      <c r="LVL214" s="1102"/>
      <c r="LVM214" s="1102"/>
      <c r="LVN214" s="1102"/>
      <c r="LVO214" s="1102"/>
      <c r="LVP214" s="1102"/>
      <c r="LVQ214" s="1102"/>
      <c r="LVR214" s="1102"/>
      <c r="LVS214" s="1102"/>
      <c r="LVT214" s="1102"/>
      <c r="LVU214" s="1102"/>
      <c r="LVV214" s="1102"/>
      <c r="LVW214" s="1102"/>
      <c r="LVX214" s="1102"/>
      <c r="LVY214" s="1102"/>
      <c r="LVZ214" s="1102"/>
      <c r="LWA214" s="1102"/>
      <c r="LWB214" s="1102"/>
      <c r="LWC214" s="1102"/>
      <c r="LWD214" s="1102"/>
      <c r="LWE214" s="1102"/>
      <c r="LWF214" s="1102"/>
      <c r="LWG214" s="1102"/>
      <c r="LWH214" s="1102"/>
      <c r="LWI214" s="1102"/>
      <c r="LWJ214" s="1102"/>
      <c r="LWK214" s="1102"/>
      <c r="LWL214" s="1102"/>
      <c r="LWM214" s="1102"/>
      <c r="LWN214" s="1102"/>
      <c r="LWO214" s="1102"/>
      <c r="LWP214" s="1102"/>
      <c r="LWQ214" s="1102"/>
      <c r="LWR214" s="1102"/>
      <c r="LWS214" s="1102"/>
      <c r="LWT214" s="1102"/>
      <c r="LWU214" s="1102"/>
      <c r="LWV214" s="1102"/>
      <c r="LWW214" s="1102"/>
      <c r="LWX214" s="1102"/>
      <c r="LWY214" s="1102"/>
      <c r="LWZ214" s="1102"/>
      <c r="LXA214" s="1102"/>
      <c r="LXB214" s="1102"/>
      <c r="LXC214" s="1102"/>
      <c r="LXD214" s="1102"/>
      <c r="LXE214" s="1102"/>
      <c r="LXF214" s="1102"/>
      <c r="LXG214" s="1102"/>
      <c r="LXH214" s="1102"/>
      <c r="LXI214" s="1102"/>
      <c r="LXJ214" s="1102"/>
      <c r="LXK214" s="1102"/>
      <c r="LXL214" s="1102"/>
      <c r="LXM214" s="1102"/>
      <c r="LXN214" s="1102"/>
      <c r="LXO214" s="1102"/>
      <c r="LXP214" s="1102"/>
      <c r="LXQ214" s="1102"/>
      <c r="LXR214" s="1102"/>
      <c r="LXS214" s="1102"/>
      <c r="LXT214" s="1102"/>
      <c r="LXU214" s="1102"/>
      <c r="LXV214" s="1102"/>
      <c r="LXW214" s="1102"/>
      <c r="LXX214" s="1102"/>
      <c r="LXY214" s="1102"/>
      <c r="LXZ214" s="1102"/>
      <c r="LYA214" s="1102"/>
      <c r="LYB214" s="1102"/>
      <c r="LYC214" s="1102"/>
      <c r="LYD214" s="1102"/>
      <c r="LYE214" s="1102"/>
      <c r="LYF214" s="1102"/>
      <c r="LYG214" s="1102"/>
      <c r="LYH214" s="1102"/>
      <c r="LYI214" s="1102"/>
      <c r="LYJ214" s="1102"/>
      <c r="LYK214" s="1102"/>
      <c r="LYL214" s="1102"/>
      <c r="LYM214" s="1102"/>
      <c r="LYN214" s="1102"/>
      <c r="LYO214" s="1102"/>
      <c r="LYP214" s="1102"/>
      <c r="LYQ214" s="1102"/>
      <c r="LYR214" s="1102"/>
      <c r="LYS214" s="1102"/>
      <c r="LYT214" s="1102"/>
      <c r="LYU214" s="1102"/>
      <c r="LYV214" s="1102"/>
      <c r="LYW214" s="1102"/>
      <c r="LYX214" s="1102"/>
      <c r="LYY214" s="1102"/>
      <c r="LYZ214" s="1102"/>
      <c r="LZA214" s="1102"/>
      <c r="LZB214" s="1102"/>
      <c r="LZC214" s="1102"/>
      <c r="LZD214" s="1102"/>
      <c r="LZE214" s="1102"/>
      <c r="LZF214" s="1102"/>
      <c r="LZG214" s="1102"/>
      <c r="LZH214" s="1102"/>
      <c r="LZI214" s="1102"/>
      <c r="LZJ214" s="1102"/>
      <c r="LZK214" s="1102"/>
      <c r="LZL214" s="1102"/>
      <c r="LZM214" s="1102"/>
      <c r="LZN214" s="1102"/>
      <c r="LZO214" s="1102"/>
      <c r="LZP214" s="1102"/>
      <c r="LZQ214" s="1102"/>
      <c r="LZR214" s="1102"/>
      <c r="LZS214" s="1102"/>
      <c r="LZT214" s="1102"/>
      <c r="LZU214" s="1102"/>
      <c r="LZV214" s="1102"/>
      <c r="LZW214" s="1102"/>
      <c r="LZX214" s="1102"/>
      <c r="LZY214" s="1102"/>
      <c r="LZZ214" s="1102"/>
      <c r="MAA214" s="1102"/>
      <c r="MAB214" s="1102"/>
      <c r="MAC214" s="1102"/>
      <c r="MAD214" s="1102"/>
      <c r="MAE214" s="1102"/>
      <c r="MAF214" s="1102"/>
      <c r="MAG214" s="1102"/>
      <c r="MAH214" s="1102"/>
      <c r="MAI214" s="1102"/>
      <c r="MAJ214" s="1102"/>
      <c r="MAK214" s="1102"/>
      <c r="MAL214" s="1102"/>
      <c r="MAM214" s="1102"/>
      <c r="MAN214" s="1102"/>
      <c r="MAO214" s="1102"/>
      <c r="MAP214" s="1102"/>
      <c r="MAQ214" s="1102"/>
      <c r="MAR214" s="1102"/>
      <c r="MAS214" s="1102"/>
      <c r="MAT214" s="1102"/>
      <c r="MAU214" s="1102"/>
      <c r="MAV214" s="1102"/>
      <c r="MAW214" s="1102"/>
      <c r="MAX214" s="1102"/>
      <c r="MAY214" s="1102"/>
      <c r="MAZ214" s="1102"/>
      <c r="MBA214" s="1102"/>
      <c r="MBB214" s="1102"/>
      <c r="MBC214" s="1102"/>
      <c r="MBD214" s="1102"/>
      <c r="MBE214" s="1102"/>
      <c r="MBF214" s="1102"/>
      <c r="MBG214" s="1102"/>
      <c r="MBH214" s="1102"/>
      <c r="MBI214" s="1102"/>
      <c r="MBJ214" s="1102"/>
      <c r="MBK214" s="1102"/>
      <c r="MBL214" s="1102"/>
      <c r="MBM214" s="1102"/>
      <c r="MBN214" s="1102"/>
      <c r="MBO214" s="1102"/>
      <c r="MBP214" s="1102"/>
      <c r="MBQ214" s="1102"/>
      <c r="MBR214" s="1102"/>
      <c r="MBS214" s="1102"/>
      <c r="MBT214" s="1102"/>
      <c r="MBU214" s="1102"/>
      <c r="MBV214" s="1102"/>
      <c r="MBW214" s="1102"/>
      <c r="MBX214" s="1102"/>
      <c r="MBY214" s="1102"/>
      <c r="MBZ214" s="1102"/>
      <c r="MCA214" s="1102"/>
      <c r="MCB214" s="1102"/>
      <c r="MCC214" s="1102"/>
      <c r="MCD214" s="1102"/>
      <c r="MCE214" s="1102"/>
      <c r="MCF214" s="1102"/>
      <c r="MCG214" s="1102"/>
      <c r="MCH214" s="1102"/>
      <c r="MCI214" s="1102"/>
      <c r="MCJ214" s="1102"/>
      <c r="MCK214" s="1102"/>
      <c r="MCL214" s="1102"/>
      <c r="MCM214" s="1102"/>
      <c r="MCN214" s="1102"/>
      <c r="MCO214" s="1102"/>
      <c r="MCP214" s="1102"/>
      <c r="MCQ214" s="1102"/>
      <c r="MCR214" s="1102"/>
      <c r="MCS214" s="1102"/>
      <c r="MCT214" s="1102"/>
      <c r="MCU214" s="1102"/>
      <c r="MCV214" s="1102"/>
      <c r="MCW214" s="1102"/>
      <c r="MCX214" s="1102"/>
      <c r="MCY214" s="1102"/>
      <c r="MCZ214" s="1102"/>
      <c r="MDA214" s="1102"/>
      <c r="MDB214" s="1102"/>
      <c r="MDC214" s="1102"/>
      <c r="MDD214" s="1102"/>
      <c r="MDE214" s="1102"/>
      <c r="MDF214" s="1102"/>
      <c r="MDG214" s="1102"/>
      <c r="MDH214" s="1102"/>
      <c r="MDI214" s="1102"/>
      <c r="MDJ214" s="1102"/>
      <c r="MDK214" s="1102"/>
      <c r="MDL214" s="1102"/>
      <c r="MDM214" s="1102"/>
      <c r="MDN214" s="1102"/>
      <c r="MDO214" s="1102"/>
      <c r="MDP214" s="1102"/>
      <c r="MDQ214" s="1102"/>
      <c r="MDR214" s="1102"/>
      <c r="MDS214" s="1102"/>
      <c r="MDT214" s="1102"/>
      <c r="MDU214" s="1102"/>
      <c r="MDV214" s="1102"/>
      <c r="MDW214" s="1102"/>
      <c r="MDX214" s="1102"/>
      <c r="MDY214" s="1102"/>
      <c r="MDZ214" s="1102"/>
      <c r="MEA214" s="1102"/>
      <c r="MEB214" s="1102"/>
      <c r="MEC214" s="1102"/>
      <c r="MED214" s="1102"/>
      <c r="MEE214" s="1102"/>
      <c r="MEF214" s="1102"/>
      <c r="MEG214" s="1102"/>
      <c r="MEH214" s="1102"/>
      <c r="MEI214" s="1102"/>
      <c r="MEJ214" s="1102"/>
      <c r="MEK214" s="1102"/>
      <c r="MEL214" s="1102"/>
      <c r="MEM214" s="1102"/>
      <c r="MEN214" s="1102"/>
      <c r="MEO214" s="1102"/>
      <c r="MEP214" s="1102"/>
      <c r="MEQ214" s="1102"/>
      <c r="MER214" s="1102"/>
      <c r="MES214" s="1102"/>
      <c r="MET214" s="1102"/>
      <c r="MEU214" s="1102"/>
      <c r="MEV214" s="1102"/>
      <c r="MEW214" s="1102"/>
      <c r="MEX214" s="1102"/>
      <c r="MEY214" s="1102"/>
      <c r="MEZ214" s="1102"/>
      <c r="MFA214" s="1102"/>
      <c r="MFB214" s="1102"/>
      <c r="MFC214" s="1102"/>
      <c r="MFD214" s="1102"/>
      <c r="MFE214" s="1102"/>
      <c r="MFF214" s="1102"/>
      <c r="MFG214" s="1102"/>
      <c r="MFH214" s="1102"/>
      <c r="MFI214" s="1102"/>
      <c r="MFJ214" s="1102"/>
      <c r="MFK214" s="1102"/>
      <c r="MFL214" s="1102"/>
      <c r="MFM214" s="1102"/>
      <c r="MFN214" s="1102"/>
      <c r="MFO214" s="1102"/>
      <c r="MFP214" s="1102"/>
      <c r="MFQ214" s="1102"/>
      <c r="MFR214" s="1102"/>
      <c r="MFS214" s="1102"/>
      <c r="MFT214" s="1102"/>
      <c r="MFU214" s="1102"/>
      <c r="MFV214" s="1102"/>
      <c r="MFW214" s="1102"/>
      <c r="MFX214" s="1102"/>
      <c r="MFY214" s="1102"/>
      <c r="MFZ214" s="1102"/>
      <c r="MGA214" s="1102"/>
      <c r="MGB214" s="1102"/>
      <c r="MGC214" s="1102"/>
      <c r="MGD214" s="1102"/>
      <c r="MGE214" s="1102"/>
      <c r="MGF214" s="1102"/>
      <c r="MGG214" s="1102"/>
      <c r="MGH214" s="1102"/>
      <c r="MGI214" s="1102"/>
      <c r="MGJ214" s="1102"/>
      <c r="MGK214" s="1102"/>
      <c r="MGL214" s="1102"/>
      <c r="MGM214" s="1102"/>
      <c r="MGN214" s="1102"/>
      <c r="MGO214" s="1102"/>
      <c r="MGP214" s="1102"/>
      <c r="MGQ214" s="1102"/>
      <c r="MGR214" s="1102"/>
      <c r="MGS214" s="1102"/>
      <c r="MGT214" s="1102"/>
      <c r="MGU214" s="1102"/>
      <c r="MGV214" s="1102"/>
      <c r="MGW214" s="1102"/>
      <c r="MGX214" s="1102"/>
      <c r="MGY214" s="1102"/>
      <c r="MGZ214" s="1102"/>
      <c r="MHA214" s="1102"/>
      <c r="MHB214" s="1102"/>
      <c r="MHC214" s="1102"/>
      <c r="MHD214" s="1102"/>
      <c r="MHE214" s="1102"/>
      <c r="MHF214" s="1102"/>
      <c r="MHG214" s="1102"/>
      <c r="MHH214" s="1102"/>
      <c r="MHI214" s="1102"/>
      <c r="MHJ214" s="1102"/>
      <c r="MHK214" s="1102"/>
      <c r="MHL214" s="1102"/>
      <c r="MHM214" s="1102"/>
      <c r="MHN214" s="1102"/>
      <c r="MHO214" s="1102"/>
      <c r="MHP214" s="1102"/>
      <c r="MHQ214" s="1102"/>
      <c r="MHR214" s="1102"/>
      <c r="MHS214" s="1102"/>
      <c r="MHT214" s="1102"/>
      <c r="MHU214" s="1102"/>
      <c r="MHV214" s="1102"/>
      <c r="MHW214" s="1102"/>
      <c r="MHX214" s="1102"/>
      <c r="MHY214" s="1102"/>
      <c r="MHZ214" s="1102"/>
      <c r="MIA214" s="1102"/>
      <c r="MIB214" s="1102"/>
      <c r="MIC214" s="1102"/>
      <c r="MID214" s="1102"/>
      <c r="MIE214" s="1102"/>
      <c r="MIF214" s="1102"/>
      <c r="MIG214" s="1102"/>
      <c r="MIH214" s="1102"/>
      <c r="MII214" s="1102"/>
      <c r="MIJ214" s="1102"/>
      <c r="MIK214" s="1102"/>
      <c r="MIL214" s="1102"/>
      <c r="MIM214" s="1102"/>
      <c r="MIN214" s="1102"/>
      <c r="MIO214" s="1102"/>
      <c r="MIP214" s="1102"/>
      <c r="MIQ214" s="1102"/>
      <c r="MIR214" s="1102"/>
      <c r="MIS214" s="1102"/>
      <c r="MIT214" s="1102"/>
      <c r="MIU214" s="1102"/>
      <c r="MIV214" s="1102"/>
      <c r="MIW214" s="1102"/>
      <c r="MIX214" s="1102"/>
      <c r="MIY214" s="1102"/>
      <c r="MIZ214" s="1102"/>
      <c r="MJA214" s="1102"/>
      <c r="MJB214" s="1102"/>
      <c r="MJC214" s="1102"/>
      <c r="MJD214" s="1102"/>
      <c r="MJE214" s="1102"/>
      <c r="MJF214" s="1102"/>
      <c r="MJG214" s="1102"/>
      <c r="MJH214" s="1102"/>
      <c r="MJI214" s="1102"/>
      <c r="MJJ214" s="1102"/>
      <c r="MJK214" s="1102"/>
      <c r="MJL214" s="1102"/>
      <c r="MJM214" s="1102"/>
      <c r="MJN214" s="1102"/>
      <c r="MJO214" s="1102"/>
      <c r="MJP214" s="1102"/>
      <c r="MJQ214" s="1102"/>
      <c r="MJR214" s="1102"/>
      <c r="MJS214" s="1102"/>
      <c r="MJT214" s="1102"/>
      <c r="MJU214" s="1102"/>
      <c r="MJV214" s="1102"/>
      <c r="MJW214" s="1102"/>
      <c r="MJX214" s="1102"/>
      <c r="MJY214" s="1102"/>
      <c r="MJZ214" s="1102"/>
      <c r="MKA214" s="1102"/>
      <c r="MKB214" s="1102"/>
      <c r="MKC214" s="1102"/>
      <c r="MKD214" s="1102"/>
      <c r="MKE214" s="1102"/>
      <c r="MKF214" s="1102"/>
      <c r="MKG214" s="1102"/>
      <c r="MKH214" s="1102"/>
      <c r="MKI214" s="1102"/>
      <c r="MKJ214" s="1102"/>
      <c r="MKK214" s="1102"/>
      <c r="MKL214" s="1102"/>
      <c r="MKM214" s="1102"/>
      <c r="MKN214" s="1102"/>
      <c r="MKO214" s="1102"/>
      <c r="MKP214" s="1102"/>
      <c r="MKQ214" s="1102"/>
      <c r="MKR214" s="1102"/>
      <c r="MKS214" s="1102"/>
      <c r="MKT214" s="1102"/>
      <c r="MKU214" s="1102"/>
      <c r="MKV214" s="1102"/>
      <c r="MKW214" s="1102"/>
      <c r="MKX214" s="1102"/>
      <c r="MKY214" s="1102"/>
      <c r="MKZ214" s="1102"/>
      <c r="MLA214" s="1102"/>
      <c r="MLB214" s="1102"/>
      <c r="MLC214" s="1102"/>
      <c r="MLD214" s="1102"/>
      <c r="MLE214" s="1102"/>
      <c r="MLF214" s="1102"/>
      <c r="MLG214" s="1102"/>
      <c r="MLH214" s="1102"/>
      <c r="MLI214" s="1102"/>
      <c r="MLJ214" s="1102"/>
      <c r="MLK214" s="1102"/>
      <c r="MLL214" s="1102"/>
      <c r="MLM214" s="1102"/>
      <c r="MLN214" s="1102"/>
      <c r="MLO214" s="1102"/>
      <c r="MLP214" s="1102"/>
      <c r="MLQ214" s="1102"/>
      <c r="MLR214" s="1102"/>
      <c r="MLS214" s="1102"/>
      <c r="MLT214" s="1102"/>
      <c r="MLU214" s="1102"/>
      <c r="MLV214" s="1102"/>
      <c r="MLW214" s="1102"/>
      <c r="MLX214" s="1102"/>
      <c r="MLY214" s="1102"/>
      <c r="MLZ214" s="1102"/>
      <c r="MMA214" s="1102"/>
      <c r="MMB214" s="1102"/>
      <c r="MMC214" s="1102"/>
      <c r="MMD214" s="1102"/>
      <c r="MME214" s="1102"/>
      <c r="MMF214" s="1102"/>
      <c r="MMG214" s="1102"/>
      <c r="MMH214" s="1102"/>
      <c r="MMI214" s="1102"/>
      <c r="MMJ214" s="1102"/>
      <c r="MMK214" s="1102"/>
      <c r="MML214" s="1102"/>
      <c r="MMM214" s="1102"/>
      <c r="MMN214" s="1102"/>
      <c r="MMO214" s="1102"/>
      <c r="MMP214" s="1102"/>
      <c r="MMQ214" s="1102"/>
      <c r="MMR214" s="1102"/>
      <c r="MMS214" s="1102"/>
      <c r="MMT214" s="1102"/>
      <c r="MMU214" s="1102"/>
      <c r="MMV214" s="1102"/>
      <c r="MMW214" s="1102"/>
      <c r="MMX214" s="1102"/>
      <c r="MMY214" s="1102"/>
      <c r="MMZ214" s="1102"/>
      <c r="MNA214" s="1102"/>
      <c r="MNB214" s="1102"/>
      <c r="MNC214" s="1102"/>
      <c r="MND214" s="1102"/>
      <c r="MNE214" s="1102"/>
      <c r="MNF214" s="1102"/>
      <c r="MNG214" s="1102"/>
      <c r="MNH214" s="1102"/>
      <c r="MNI214" s="1102"/>
      <c r="MNJ214" s="1102"/>
      <c r="MNK214" s="1102"/>
      <c r="MNL214" s="1102"/>
      <c r="MNM214" s="1102"/>
      <c r="MNN214" s="1102"/>
      <c r="MNO214" s="1102"/>
      <c r="MNP214" s="1102"/>
      <c r="MNQ214" s="1102"/>
      <c r="MNR214" s="1102"/>
      <c r="MNS214" s="1102"/>
      <c r="MNT214" s="1102"/>
      <c r="MNU214" s="1102"/>
      <c r="MNV214" s="1102"/>
      <c r="MNW214" s="1102"/>
      <c r="MNX214" s="1102"/>
      <c r="MNY214" s="1102"/>
      <c r="MNZ214" s="1102"/>
      <c r="MOA214" s="1102"/>
      <c r="MOB214" s="1102"/>
      <c r="MOC214" s="1102"/>
      <c r="MOD214" s="1102"/>
      <c r="MOE214" s="1102"/>
      <c r="MOF214" s="1102"/>
      <c r="MOG214" s="1102"/>
      <c r="MOH214" s="1102"/>
      <c r="MOI214" s="1102"/>
      <c r="MOJ214" s="1102"/>
      <c r="MOK214" s="1102"/>
      <c r="MOL214" s="1102"/>
      <c r="MOM214" s="1102"/>
      <c r="MON214" s="1102"/>
      <c r="MOO214" s="1102"/>
      <c r="MOP214" s="1102"/>
      <c r="MOQ214" s="1102"/>
      <c r="MOR214" s="1102"/>
      <c r="MOS214" s="1102"/>
      <c r="MOT214" s="1102"/>
      <c r="MOU214" s="1102"/>
      <c r="MOV214" s="1102"/>
      <c r="MOW214" s="1102"/>
      <c r="MOX214" s="1102"/>
      <c r="MOY214" s="1102"/>
      <c r="MOZ214" s="1102"/>
      <c r="MPA214" s="1102"/>
      <c r="MPB214" s="1102"/>
      <c r="MPC214" s="1102"/>
      <c r="MPD214" s="1102"/>
      <c r="MPE214" s="1102"/>
      <c r="MPF214" s="1102"/>
      <c r="MPG214" s="1102"/>
      <c r="MPH214" s="1102"/>
      <c r="MPI214" s="1102"/>
      <c r="MPJ214" s="1102"/>
      <c r="MPK214" s="1102"/>
      <c r="MPL214" s="1102"/>
      <c r="MPM214" s="1102"/>
      <c r="MPN214" s="1102"/>
      <c r="MPO214" s="1102"/>
      <c r="MPP214" s="1102"/>
      <c r="MPQ214" s="1102"/>
      <c r="MPR214" s="1102"/>
      <c r="MPS214" s="1102"/>
      <c r="MPT214" s="1102"/>
      <c r="MPU214" s="1102"/>
      <c r="MPV214" s="1102"/>
      <c r="MPW214" s="1102"/>
      <c r="MPX214" s="1102"/>
      <c r="MPY214" s="1102"/>
      <c r="MPZ214" s="1102"/>
      <c r="MQA214" s="1102"/>
      <c r="MQB214" s="1102"/>
      <c r="MQC214" s="1102"/>
      <c r="MQD214" s="1102"/>
      <c r="MQE214" s="1102"/>
      <c r="MQF214" s="1102"/>
      <c r="MQG214" s="1102"/>
      <c r="MQH214" s="1102"/>
      <c r="MQI214" s="1102"/>
      <c r="MQJ214" s="1102"/>
      <c r="MQK214" s="1102"/>
      <c r="MQL214" s="1102"/>
      <c r="MQM214" s="1102"/>
      <c r="MQN214" s="1102"/>
      <c r="MQO214" s="1102"/>
      <c r="MQP214" s="1102"/>
      <c r="MQQ214" s="1102"/>
      <c r="MQR214" s="1102"/>
      <c r="MQS214" s="1102"/>
      <c r="MQT214" s="1102"/>
      <c r="MQU214" s="1102"/>
      <c r="MQV214" s="1102"/>
      <c r="MQW214" s="1102"/>
      <c r="MQX214" s="1102"/>
      <c r="MQY214" s="1102"/>
      <c r="MQZ214" s="1102"/>
      <c r="MRA214" s="1102"/>
      <c r="MRB214" s="1102"/>
      <c r="MRC214" s="1102"/>
      <c r="MRD214" s="1102"/>
      <c r="MRE214" s="1102"/>
      <c r="MRF214" s="1102"/>
      <c r="MRG214" s="1102"/>
      <c r="MRH214" s="1102"/>
      <c r="MRI214" s="1102"/>
      <c r="MRJ214" s="1102"/>
      <c r="MRK214" s="1102"/>
      <c r="MRL214" s="1102"/>
      <c r="MRM214" s="1102"/>
      <c r="MRN214" s="1102"/>
      <c r="MRO214" s="1102"/>
      <c r="MRP214" s="1102"/>
      <c r="MRQ214" s="1102"/>
      <c r="MRR214" s="1102"/>
      <c r="MRS214" s="1102"/>
      <c r="MRT214" s="1102"/>
      <c r="MRU214" s="1102"/>
      <c r="MRV214" s="1102"/>
      <c r="MRW214" s="1102"/>
      <c r="MRX214" s="1102"/>
      <c r="MRY214" s="1102"/>
      <c r="MRZ214" s="1102"/>
      <c r="MSA214" s="1102"/>
      <c r="MSB214" s="1102"/>
      <c r="MSC214" s="1102"/>
      <c r="MSD214" s="1102"/>
      <c r="MSE214" s="1102"/>
      <c r="MSF214" s="1102"/>
      <c r="MSG214" s="1102"/>
      <c r="MSH214" s="1102"/>
      <c r="MSI214" s="1102"/>
      <c r="MSJ214" s="1102"/>
      <c r="MSK214" s="1102"/>
      <c r="MSL214" s="1102"/>
      <c r="MSM214" s="1102"/>
      <c r="MSN214" s="1102"/>
      <c r="MSO214" s="1102"/>
      <c r="MSP214" s="1102"/>
      <c r="MSQ214" s="1102"/>
      <c r="MSR214" s="1102"/>
      <c r="MSS214" s="1102"/>
      <c r="MST214" s="1102"/>
      <c r="MSU214" s="1102"/>
      <c r="MSV214" s="1102"/>
      <c r="MSW214" s="1102"/>
      <c r="MSX214" s="1102"/>
      <c r="MSY214" s="1102"/>
      <c r="MSZ214" s="1102"/>
      <c r="MTA214" s="1102"/>
      <c r="MTB214" s="1102"/>
      <c r="MTC214" s="1102"/>
      <c r="MTD214" s="1102"/>
      <c r="MTE214" s="1102"/>
      <c r="MTF214" s="1102"/>
      <c r="MTG214" s="1102"/>
      <c r="MTH214" s="1102"/>
      <c r="MTI214" s="1102"/>
      <c r="MTJ214" s="1102"/>
      <c r="MTK214" s="1102"/>
      <c r="MTL214" s="1102"/>
      <c r="MTM214" s="1102"/>
      <c r="MTN214" s="1102"/>
      <c r="MTO214" s="1102"/>
      <c r="MTP214" s="1102"/>
      <c r="MTQ214" s="1102"/>
      <c r="MTR214" s="1102"/>
      <c r="MTS214" s="1102"/>
      <c r="MTT214" s="1102"/>
      <c r="MTU214" s="1102"/>
      <c r="MTV214" s="1102"/>
      <c r="MTW214" s="1102"/>
      <c r="MTX214" s="1102"/>
      <c r="MTY214" s="1102"/>
      <c r="MTZ214" s="1102"/>
      <c r="MUA214" s="1102"/>
      <c r="MUB214" s="1102"/>
      <c r="MUC214" s="1102"/>
      <c r="MUD214" s="1102"/>
      <c r="MUE214" s="1102"/>
      <c r="MUF214" s="1102"/>
      <c r="MUG214" s="1102"/>
      <c r="MUH214" s="1102"/>
      <c r="MUI214" s="1102"/>
      <c r="MUJ214" s="1102"/>
      <c r="MUK214" s="1102"/>
      <c r="MUL214" s="1102"/>
      <c r="MUM214" s="1102"/>
      <c r="MUN214" s="1102"/>
      <c r="MUO214" s="1102"/>
      <c r="MUP214" s="1102"/>
      <c r="MUQ214" s="1102"/>
      <c r="MUR214" s="1102"/>
      <c r="MUS214" s="1102"/>
      <c r="MUT214" s="1102"/>
      <c r="MUU214" s="1102"/>
      <c r="MUV214" s="1102"/>
      <c r="MUW214" s="1102"/>
      <c r="MUX214" s="1102"/>
      <c r="MUY214" s="1102"/>
      <c r="MUZ214" s="1102"/>
      <c r="MVA214" s="1102"/>
      <c r="MVB214" s="1102"/>
      <c r="MVC214" s="1102"/>
      <c r="MVD214" s="1102"/>
      <c r="MVE214" s="1102"/>
      <c r="MVF214" s="1102"/>
      <c r="MVG214" s="1102"/>
      <c r="MVH214" s="1102"/>
      <c r="MVI214" s="1102"/>
      <c r="MVJ214" s="1102"/>
      <c r="MVK214" s="1102"/>
      <c r="MVL214" s="1102"/>
      <c r="MVM214" s="1102"/>
      <c r="MVN214" s="1102"/>
      <c r="MVO214" s="1102"/>
      <c r="MVP214" s="1102"/>
      <c r="MVQ214" s="1102"/>
      <c r="MVR214" s="1102"/>
      <c r="MVS214" s="1102"/>
      <c r="MVT214" s="1102"/>
      <c r="MVU214" s="1102"/>
      <c r="MVV214" s="1102"/>
      <c r="MVW214" s="1102"/>
      <c r="MVX214" s="1102"/>
      <c r="MVY214" s="1102"/>
      <c r="MVZ214" s="1102"/>
      <c r="MWA214" s="1102"/>
      <c r="MWB214" s="1102"/>
      <c r="MWC214" s="1102"/>
      <c r="MWD214" s="1102"/>
      <c r="MWE214" s="1102"/>
      <c r="MWF214" s="1102"/>
      <c r="MWG214" s="1102"/>
      <c r="MWH214" s="1102"/>
      <c r="MWI214" s="1102"/>
      <c r="MWJ214" s="1102"/>
      <c r="MWK214" s="1102"/>
      <c r="MWL214" s="1102"/>
      <c r="MWM214" s="1102"/>
      <c r="MWN214" s="1102"/>
      <c r="MWO214" s="1102"/>
      <c r="MWP214" s="1102"/>
      <c r="MWQ214" s="1102"/>
      <c r="MWR214" s="1102"/>
      <c r="MWS214" s="1102"/>
      <c r="MWT214" s="1102"/>
      <c r="MWU214" s="1102"/>
      <c r="MWV214" s="1102"/>
      <c r="MWW214" s="1102"/>
      <c r="MWX214" s="1102"/>
      <c r="MWY214" s="1102"/>
      <c r="MWZ214" s="1102"/>
      <c r="MXA214" s="1102"/>
      <c r="MXB214" s="1102"/>
      <c r="MXC214" s="1102"/>
      <c r="MXD214" s="1102"/>
      <c r="MXE214" s="1102"/>
      <c r="MXF214" s="1102"/>
      <c r="MXG214" s="1102"/>
      <c r="MXH214" s="1102"/>
      <c r="MXI214" s="1102"/>
      <c r="MXJ214" s="1102"/>
      <c r="MXK214" s="1102"/>
      <c r="MXL214" s="1102"/>
      <c r="MXM214" s="1102"/>
      <c r="MXN214" s="1102"/>
      <c r="MXO214" s="1102"/>
      <c r="MXP214" s="1102"/>
      <c r="MXQ214" s="1102"/>
      <c r="MXR214" s="1102"/>
      <c r="MXS214" s="1102"/>
      <c r="MXT214" s="1102"/>
      <c r="MXU214" s="1102"/>
      <c r="MXV214" s="1102"/>
      <c r="MXW214" s="1102"/>
      <c r="MXX214" s="1102"/>
      <c r="MXY214" s="1102"/>
      <c r="MXZ214" s="1102"/>
      <c r="MYA214" s="1102"/>
      <c r="MYB214" s="1102"/>
      <c r="MYC214" s="1102"/>
      <c r="MYD214" s="1102"/>
      <c r="MYE214" s="1102"/>
      <c r="MYF214" s="1102"/>
      <c r="MYG214" s="1102"/>
      <c r="MYH214" s="1102"/>
      <c r="MYI214" s="1102"/>
      <c r="MYJ214" s="1102"/>
      <c r="MYK214" s="1102"/>
      <c r="MYL214" s="1102"/>
      <c r="MYM214" s="1102"/>
      <c r="MYN214" s="1102"/>
      <c r="MYO214" s="1102"/>
      <c r="MYP214" s="1102"/>
      <c r="MYQ214" s="1102"/>
      <c r="MYR214" s="1102"/>
      <c r="MYS214" s="1102"/>
      <c r="MYT214" s="1102"/>
      <c r="MYU214" s="1102"/>
      <c r="MYV214" s="1102"/>
      <c r="MYW214" s="1102"/>
      <c r="MYX214" s="1102"/>
      <c r="MYY214" s="1102"/>
      <c r="MYZ214" s="1102"/>
      <c r="MZA214" s="1102"/>
      <c r="MZB214" s="1102"/>
      <c r="MZC214" s="1102"/>
      <c r="MZD214" s="1102"/>
      <c r="MZE214" s="1102"/>
      <c r="MZF214" s="1102"/>
      <c r="MZG214" s="1102"/>
      <c r="MZH214" s="1102"/>
      <c r="MZI214" s="1102"/>
      <c r="MZJ214" s="1102"/>
      <c r="MZK214" s="1102"/>
      <c r="MZL214" s="1102"/>
      <c r="MZM214" s="1102"/>
      <c r="MZN214" s="1102"/>
      <c r="MZO214" s="1102"/>
      <c r="MZP214" s="1102"/>
      <c r="MZQ214" s="1102"/>
      <c r="MZR214" s="1102"/>
      <c r="MZS214" s="1102"/>
      <c r="MZT214" s="1102"/>
      <c r="MZU214" s="1102"/>
      <c r="MZV214" s="1102"/>
      <c r="MZW214" s="1102"/>
      <c r="MZX214" s="1102"/>
      <c r="MZY214" s="1102"/>
      <c r="MZZ214" s="1102"/>
      <c r="NAA214" s="1102"/>
      <c r="NAB214" s="1102"/>
      <c r="NAC214" s="1102"/>
      <c r="NAD214" s="1102"/>
      <c r="NAE214" s="1102"/>
      <c r="NAF214" s="1102"/>
      <c r="NAG214" s="1102"/>
      <c r="NAH214" s="1102"/>
      <c r="NAI214" s="1102"/>
      <c r="NAJ214" s="1102"/>
      <c r="NAK214" s="1102"/>
      <c r="NAL214" s="1102"/>
      <c r="NAM214" s="1102"/>
      <c r="NAN214" s="1102"/>
      <c r="NAO214" s="1102"/>
      <c r="NAP214" s="1102"/>
      <c r="NAQ214" s="1102"/>
      <c r="NAR214" s="1102"/>
      <c r="NAS214" s="1102"/>
      <c r="NAT214" s="1102"/>
      <c r="NAU214" s="1102"/>
      <c r="NAV214" s="1102"/>
      <c r="NAW214" s="1102"/>
      <c r="NAX214" s="1102"/>
      <c r="NAY214" s="1102"/>
      <c r="NAZ214" s="1102"/>
      <c r="NBA214" s="1102"/>
      <c r="NBB214" s="1102"/>
      <c r="NBC214" s="1102"/>
      <c r="NBD214" s="1102"/>
      <c r="NBE214" s="1102"/>
      <c r="NBF214" s="1102"/>
      <c r="NBG214" s="1102"/>
      <c r="NBH214" s="1102"/>
      <c r="NBI214" s="1102"/>
      <c r="NBJ214" s="1102"/>
      <c r="NBK214" s="1102"/>
      <c r="NBL214" s="1102"/>
      <c r="NBM214" s="1102"/>
      <c r="NBN214" s="1102"/>
      <c r="NBO214" s="1102"/>
      <c r="NBP214" s="1102"/>
      <c r="NBQ214" s="1102"/>
      <c r="NBR214" s="1102"/>
      <c r="NBS214" s="1102"/>
      <c r="NBT214" s="1102"/>
      <c r="NBU214" s="1102"/>
      <c r="NBV214" s="1102"/>
      <c r="NBW214" s="1102"/>
      <c r="NBX214" s="1102"/>
      <c r="NBY214" s="1102"/>
      <c r="NBZ214" s="1102"/>
      <c r="NCA214" s="1102"/>
      <c r="NCB214" s="1102"/>
      <c r="NCC214" s="1102"/>
      <c r="NCD214" s="1102"/>
      <c r="NCE214" s="1102"/>
      <c r="NCF214" s="1102"/>
      <c r="NCG214" s="1102"/>
      <c r="NCH214" s="1102"/>
      <c r="NCI214" s="1102"/>
      <c r="NCJ214" s="1102"/>
      <c r="NCK214" s="1102"/>
      <c r="NCL214" s="1102"/>
      <c r="NCM214" s="1102"/>
      <c r="NCN214" s="1102"/>
      <c r="NCO214" s="1102"/>
      <c r="NCP214" s="1102"/>
      <c r="NCQ214" s="1102"/>
      <c r="NCR214" s="1102"/>
      <c r="NCS214" s="1102"/>
      <c r="NCT214" s="1102"/>
      <c r="NCU214" s="1102"/>
      <c r="NCV214" s="1102"/>
      <c r="NCW214" s="1102"/>
      <c r="NCX214" s="1102"/>
      <c r="NCY214" s="1102"/>
      <c r="NCZ214" s="1102"/>
      <c r="NDA214" s="1102"/>
      <c r="NDB214" s="1102"/>
      <c r="NDC214" s="1102"/>
      <c r="NDD214" s="1102"/>
      <c r="NDE214" s="1102"/>
      <c r="NDF214" s="1102"/>
      <c r="NDG214" s="1102"/>
      <c r="NDH214" s="1102"/>
      <c r="NDI214" s="1102"/>
      <c r="NDJ214" s="1102"/>
      <c r="NDK214" s="1102"/>
      <c r="NDL214" s="1102"/>
      <c r="NDM214" s="1102"/>
      <c r="NDN214" s="1102"/>
      <c r="NDO214" s="1102"/>
      <c r="NDP214" s="1102"/>
      <c r="NDQ214" s="1102"/>
      <c r="NDR214" s="1102"/>
      <c r="NDS214" s="1102"/>
      <c r="NDT214" s="1102"/>
      <c r="NDU214" s="1102"/>
      <c r="NDV214" s="1102"/>
      <c r="NDW214" s="1102"/>
      <c r="NDX214" s="1102"/>
      <c r="NDY214" s="1102"/>
      <c r="NDZ214" s="1102"/>
      <c r="NEA214" s="1102"/>
      <c r="NEB214" s="1102"/>
      <c r="NEC214" s="1102"/>
      <c r="NED214" s="1102"/>
      <c r="NEE214" s="1102"/>
      <c r="NEF214" s="1102"/>
      <c r="NEG214" s="1102"/>
      <c r="NEH214" s="1102"/>
      <c r="NEI214" s="1102"/>
      <c r="NEJ214" s="1102"/>
      <c r="NEK214" s="1102"/>
      <c r="NEL214" s="1102"/>
      <c r="NEM214" s="1102"/>
      <c r="NEN214" s="1102"/>
      <c r="NEO214" s="1102"/>
      <c r="NEP214" s="1102"/>
      <c r="NEQ214" s="1102"/>
      <c r="NER214" s="1102"/>
      <c r="NES214" s="1102"/>
      <c r="NET214" s="1102"/>
      <c r="NEU214" s="1102"/>
      <c r="NEV214" s="1102"/>
      <c r="NEW214" s="1102"/>
      <c r="NEX214" s="1102"/>
      <c r="NEY214" s="1102"/>
      <c r="NEZ214" s="1102"/>
      <c r="NFA214" s="1102"/>
      <c r="NFB214" s="1102"/>
      <c r="NFC214" s="1102"/>
      <c r="NFD214" s="1102"/>
      <c r="NFE214" s="1102"/>
      <c r="NFF214" s="1102"/>
      <c r="NFG214" s="1102"/>
      <c r="NFH214" s="1102"/>
      <c r="NFI214" s="1102"/>
      <c r="NFJ214" s="1102"/>
      <c r="NFK214" s="1102"/>
      <c r="NFL214" s="1102"/>
      <c r="NFM214" s="1102"/>
      <c r="NFN214" s="1102"/>
      <c r="NFO214" s="1102"/>
      <c r="NFP214" s="1102"/>
      <c r="NFQ214" s="1102"/>
      <c r="NFR214" s="1102"/>
      <c r="NFS214" s="1102"/>
      <c r="NFT214" s="1102"/>
      <c r="NFU214" s="1102"/>
      <c r="NFV214" s="1102"/>
      <c r="NFW214" s="1102"/>
      <c r="NFX214" s="1102"/>
      <c r="NFY214" s="1102"/>
      <c r="NFZ214" s="1102"/>
      <c r="NGA214" s="1102"/>
      <c r="NGB214" s="1102"/>
      <c r="NGC214" s="1102"/>
      <c r="NGD214" s="1102"/>
      <c r="NGE214" s="1102"/>
      <c r="NGF214" s="1102"/>
      <c r="NGG214" s="1102"/>
      <c r="NGH214" s="1102"/>
      <c r="NGI214" s="1102"/>
      <c r="NGJ214" s="1102"/>
      <c r="NGK214" s="1102"/>
      <c r="NGL214" s="1102"/>
      <c r="NGM214" s="1102"/>
      <c r="NGN214" s="1102"/>
      <c r="NGO214" s="1102"/>
      <c r="NGP214" s="1102"/>
      <c r="NGQ214" s="1102"/>
      <c r="NGR214" s="1102"/>
      <c r="NGS214" s="1102"/>
      <c r="NGT214" s="1102"/>
      <c r="NGU214" s="1102"/>
      <c r="NGV214" s="1102"/>
      <c r="NGW214" s="1102"/>
      <c r="NGX214" s="1102"/>
      <c r="NGY214" s="1102"/>
      <c r="NGZ214" s="1102"/>
      <c r="NHA214" s="1102"/>
      <c r="NHB214" s="1102"/>
      <c r="NHC214" s="1102"/>
      <c r="NHD214" s="1102"/>
      <c r="NHE214" s="1102"/>
      <c r="NHF214" s="1102"/>
      <c r="NHG214" s="1102"/>
      <c r="NHH214" s="1102"/>
      <c r="NHI214" s="1102"/>
      <c r="NHJ214" s="1102"/>
      <c r="NHK214" s="1102"/>
      <c r="NHL214" s="1102"/>
      <c r="NHM214" s="1102"/>
      <c r="NHN214" s="1102"/>
      <c r="NHO214" s="1102"/>
      <c r="NHP214" s="1102"/>
      <c r="NHQ214" s="1102"/>
      <c r="NHR214" s="1102"/>
      <c r="NHS214" s="1102"/>
      <c r="NHT214" s="1102"/>
      <c r="NHU214" s="1102"/>
      <c r="NHV214" s="1102"/>
      <c r="NHW214" s="1102"/>
      <c r="NHX214" s="1102"/>
      <c r="NHY214" s="1102"/>
      <c r="NHZ214" s="1102"/>
      <c r="NIA214" s="1102"/>
      <c r="NIB214" s="1102"/>
      <c r="NIC214" s="1102"/>
      <c r="NID214" s="1102"/>
      <c r="NIE214" s="1102"/>
      <c r="NIF214" s="1102"/>
      <c r="NIG214" s="1102"/>
      <c r="NIH214" s="1102"/>
      <c r="NII214" s="1102"/>
      <c r="NIJ214" s="1102"/>
      <c r="NIK214" s="1102"/>
      <c r="NIL214" s="1102"/>
      <c r="NIM214" s="1102"/>
      <c r="NIN214" s="1102"/>
      <c r="NIO214" s="1102"/>
      <c r="NIP214" s="1102"/>
      <c r="NIQ214" s="1102"/>
      <c r="NIR214" s="1102"/>
      <c r="NIS214" s="1102"/>
      <c r="NIT214" s="1102"/>
      <c r="NIU214" s="1102"/>
      <c r="NIV214" s="1102"/>
      <c r="NIW214" s="1102"/>
      <c r="NIX214" s="1102"/>
      <c r="NIY214" s="1102"/>
      <c r="NIZ214" s="1102"/>
      <c r="NJA214" s="1102"/>
      <c r="NJB214" s="1102"/>
      <c r="NJC214" s="1102"/>
      <c r="NJD214" s="1102"/>
      <c r="NJE214" s="1102"/>
      <c r="NJF214" s="1102"/>
      <c r="NJG214" s="1102"/>
      <c r="NJH214" s="1102"/>
      <c r="NJI214" s="1102"/>
      <c r="NJJ214" s="1102"/>
      <c r="NJK214" s="1102"/>
      <c r="NJL214" s="1102"/>
      <c r="NJM214" s="1102"/>
      <c r="NJN214" s="1102"/>
      <c r="NJO214" s="1102"/>
      <c r="NJP214" s="1102"/>
      <c r="NJQ214" s="1102"/>
      <c r="NJR214" s="1102"/>
      <c r="NJS214" s="1102"/>
      <c r="NJT214" s="1102"/>
      <c r="NJU214" s="1102"/>
      <c r="NJV214" s="1102"/>
      <c r="NJW214" s="1102"/>
      <c r="NJX214" s="1102"/>
      <c r="NJY214" s="1102"/>
      <c r="NJZ214" s="1102"/>
      <c r="NKA214" s="1102"/>
      <c r="NKB214" s="1102"/>
      <c r="NKC214" s="1102"/>
      <c r="NKD214" s="1102"/>
      <c r="NKE214" s="1102"/>
      <c r="NKF214" s="1102"/>
      <c r="NKG214" s="1102"/>
      <c r="NKH214" s="1102"/>
      <c r="NKI214" s="1102"/>
      <c r="NKJ214" s="1102"/>
      <c r="NKK214" s="1102"/>
      <c r="NKL214" s="1102"/>
      <c r="NKM214" s="1102"/>
      <c r="NKN214" s="1102"/>
      <c r="NKO214" s="1102"/>
      <c r="NKP214" s="1102"/>
      <c r="NKQ214" s="1102"/>
      <c r="NKR214" s="1102"/>
      <c r="NKS214" s="1102"/>
      <c r="NKT214" s="1102"/>
      <c r="NKU214" s="1102"/>
      <c r="NKV214" s="1102"/>
      <c r="NKW214" s="1102"/>
      <c r="NKX214" s="1102"/>
      <c r="NKY214" s="1102"/>
      <c r="NKZ214" s="1102"/>
      <c r="NLA214" s="1102"/>
      <c r="NLB214" s="1102"/>
      <c r="NLC214" s="1102"/>
      <c r="NLD214" s="1102"/>
      <c r="NLE214" s="1102"/>
      <c r="NLF214" s="1102"/>
      <c r="NLG214" s="1102"/>
      <c r="NLH214" s="1102"/>
      <c r="NLI214" s="1102"/>
      <c r="NLJ214" s="1102"/>
      <c r="NLK214" s="1102"/>
      <c r="NLL214" s="1102"/>
      <c r="NLM214" s="1102"/>
      <c r="NLN214" s="1102"/>
      <c r="NLO214" s="1102"/>
      <c r="NLP214" s="1102"/>
      <c r="NLQ214" s="1102"/>
      <c r="NLR214" s="1102"/>
      <c r="NLS214" s="1102"/>
      <c r="NLT214" s="1102"/>
      <c r="NLU214" s="1102"/>
      <c r="NLV214" s="1102"/>
      <c r="NLW214" s="1102"/>
      <c r="NLX214" s="1102"/>
      <c r="NLY214" s="1102"/>
      <c r="NLZ214" s="1102"/>
      <c r="NMA214" s="1102"/>
      <c r="NMB214" s="1102"/>
      <c r="NMC214" s="1102"/>
      <c r="NMD214" s="1102"/>
      <c r="NME214" s="1102"/>
      <c r="NMF214" s="1102"/>
      <c r="NMG214" s="1102"/>
      <c r="NMH214" s="1102"/>
      <c r="NMI214" s="1102"/>
      <c r="NMJ214" s="1102"/>
      <c r="NMK214" s="1102"/>
      <c r="NML214" s="1102"/>
      <c r="NMM214" s="1102"/>
      <c r="NMN214" s="1102"/>
      <c r="NMO214" s="1102"/>
      <c r="NMP214" s="1102"/>
      <c r="NMQ214" s="1102"/>
      <c r="NMR214" s="1102"/>
      <c r="NMS214" s="1102"/>
      <c r="NMT214" s="1102"/>
      <c r="NMU214" s="1102"/>
      <c r="NMV214" s="1102"/>
      <c r="NMW214" s="1102"/>
      <c r="NMX214" s="1102"/>
      <c r="NMY214" s="1102"/>
      <c r="NMZ214" s="1102"/>
      <c r="NNA214" s="1102"/>
      <c r="NNB214" s="1102"/>
      <c r="NNC214" s="1102"/>
      <c r="NND214" s="1102"/>
      <c r="NNE214" s="1102"/>
      <c r="NNF214" s="1102"/>
      <c r="NNG214" s="1102"/>
      <c r="NNH214" s="1102"/>
      <c r="NNI214" s="1102"/>
      <c r="NNJ214" s="1102"/>
      <c r="NNK214" s="1102"/>
      <c r="NNL214" s="1102"/>
      <c r="NNM214" s="1102"/>
      <c r="NNN214" s="1102"/>
      <c r="NNO214" s="1102"/>
      <c r="NNP214" s="1102"/>
      <c r="NNQ214" s="1102"/>
      <c r="NNR214" s="1102"/>
      <c r="NNS214" s="1102"/>
      <c r="NNT214" s="1102"/>
      <c r="NNU214" s="1102"/>
      <c r="NNV214" s="1102"/>
      <c r="NNW214" s="1102"/>
      <c r="NNX214" s="1102"/>
      <c r="NNY214" s="1102"/>
      <c r="NNZ214" s="1102"/>
      <c r="NOA214" s="1102"/>
      <c r="NOB214" s="1102"/>
      <c r="NOC214" s="1102"/>
      <c r="NOD214" s="1102"/>
      <c r="NOE214" s="1102"/>
      <c r="NOF214" s="1102"/>
      <c r="NOG214" s="1102"/>
      <c r="NOH214" s="1102"/>
      <c r="NOI214" s="1102"/>
      <c r="NOJ214" s="1102"/>
      <c r="NOK214" s="1102"/>
      <c r="NOL214" s="1102"/>
      <c r="NOM214" s="1102"/>
      <c r="NON214" s="1102"/>
      <c r="NOO214" s="1102"/>
      <c r="NOP214" s="1102"/>
      <c r="NOQ214" s="1102"/>
      <c r="NOR214" s="1102"/>
      <c r="NOS214" s="1102"/>
      <c r="NOT214" s="1102"/>
      <c r="NOU214" s="1102"/>
      <c r="NOV214" s="1102"/>
      <c r="NOW214" s="1102"/>
      <c r="NOX214" s="1102"/>
      <c r="NOY214" s="1102"/>
      <c r="NOZ214" s="1102"/>
      <c r="NPA214" s="1102"/>
      <c r="NPB214" s="1102"/>
      <c r="NPC214" s="1102"/>
      <c r="NPD214" s="1102"/>
      <c r="NPE214" s="1102"/>
      <c r="NPF214" s="1102"/>
      <c r="NPG214" s="1102"/>
      <c r="NPH214" s="1102"/>
      <c r="NPI214" s="1102"/>
      <c r="NPJ214" s="1102"/>
      <c r="NPK214" s="1102"/>
      <c r="NPL214" s="1102"/>
      <c r="NPM214" s="1102"/>
      <c r="NPN214" s="1102"/>
      <c r="NPO214" s="1102"/>
      <c r="NPP214" s="1102"/>
      <c r="NPQ214" s="1102"/>
      <c r="NPR214" s="1102"/>
      <c r="NPS214" s="1102"/>
      <c r="NPT214" s="1102"/>
      <c r="NPU214" s="1102"/>
      <c r="NPV214" s="1102"/>
      <c r="NPW214" s="1102"/>
      <c r="NPX214" s="1102"/>
      <c r="NPY214" s="1102"/>
      <c r="NPZ214" s="1102"/>
      <c r="NQA214" s="1102"/>
      <c r="NQB214" s="1102"/>
      <c r="NQC214" s="1102"/>
      <c r="NQD214" s="1102"/>
      <c r="NQE214" s="1102"/>
      <c r="NQF214" s="1102"/>
      <c r="NQG214" s="1102"/>
      <c r="NQH214" s="1102"/>
      <c r="NQI214" s="1102"/>
      <c r="NQJ214" s="1102"/>
      <c r="NQK214" s="1102"/>
      <c r="NQL214" s="1102"/>
      <c r="NQM214" s="1102"/>
      <c r="NQN214" s="1102"/>
      <c r="NQO214" s="1102"/>
      <c r="NQP214" s="1102"/>
      <c r="NQQ214" s="1102"/>
      <c r="NQR214" s="1102"/>
      <c r="NQS214" s="1102"/>
      <c r="NQT214" s="1102"/>
      <c r="NQU214" s="1102"/>
      <c r="NQV214" s="1102"/>
      <c r="NQW214" s="1102"/>
      <c r="NQX214" s="1102"/>
      <c r="NQY214" s="1102"/>
      <c r="NQZ214" s="1102"/>
      <c r="NRA214" s="1102"/>
      <c r="NRB214" s="1102"/>
      <c r="NRC214" s="1102"/>
      <c r="NRD214" s="1102"/>
      <c r="NRE214" s="1102"/>
      <c r="NRF214" s="1102"/>
      <c r="NRG214" s="1102"/>
      <c r="NRH214" s="1102"/>
      <c r="NRI214" s="1102"/>
      <c r="NRJ214" s="1102"/>
      <c r="NRK214" s="1102"/>
      <c r="NRL214" s="1102"/>
      <c r="NRM214" s="1102"/>
      <c r="NRN214" s="1102"/>
      <c r="NRO214" s="1102"/>
      <c r="NRP214" s="1102"/>
      <c r="NRQ214" s="1102"/>
      <c r="NRR214" s="1102"/>
      <c r="NRS214" s="1102"/>
      <c r="NRT214" s="1102"/>
      <c r="NRU214" s="1102"/>
      <c r="NRV214" s="1102"/>
      <c r="NRW214" s="1102"/>
      <c r="NRX214" s="1102"/>
      <c r="NRY214" s="1102"/>
      <c r="NRZ214" s="1102"/>
      <c r="NSA214" s="1102"/>
      <c r="NSB214" s="1102"/>
      <c r="NSC214" s="1102"/>
      <c r="NSD214" s="1102"/>
      <c r="NSE214" s="1102"/>
      <c r="NSF214" s="1102"/>
      <c r="NSG214" s="1102"/>
      <c r="NSH214" s="1102"/>
      <c r="NSI214" s="1102"/>
      <c r="NSJ214" s="1102"/>
      <c r="NSK214" s="1102"/>
      <c r="NSL214" s="1102"/>
      <c r="NSM214" s="1102"/>
      <c r="NSN214" s="1102"/>
      <c r="NSO214" s="1102"/>
      <c r="NSP214" s="1102"/>
      <c r="NSQ214" s="1102"/>
      <c r="NSR214" s="1102"/>
      <c r="NSS214" s="1102"/>
      <c r="NST214" s="1102"/>
      <c r="NSU214" s="1102"/>
      <c r="NSV214" s="1102"/>
      <c r="NSW214" s="1102"/>
      <c r="NSX214" s="1102"/>
      <c r="NSY214" s="1102"/>
      <c r="NSZ214" s="1102"/>
      <c r="NTA214" s="1102"/>
      <c r="NTB214" s="1102"/>
      <c r="NTC214" s="1102"/>
      <c r="NTD214" s="1102"/>
      <c r="NTE214" s="1102"/>
      <c r="NTF214" s="1102"/>
      <c r="NTG214" s="1102"/>
      <c r="NTH214" s="1102"/>
      <c r="NTI214" s="1102"/>
      <c r="NTJ214" s="1102"/>
      <c r="NTK214" s="1102"/>
      <c r="NTL214" s="1102"/>
      <c r="NTM214" s="1102"/>
      <c r="NTN214" s="1102"/>
      <c r="NTO214" s="1102"/>
      <c r="NTP214" s="1102"/>
      <c r="NTQ214" s="1102"/>
      <c r="NTR214" s="1102"/>
      <c r="NTS214" s="1102"/>
      <c r="NTT214" s="1102"/>
      <c r="NTU214" s="1102"/>
      <c r="NTV214" s="1102"/>
      <c r="NTW214" s="1102"/>
      <c r="NTX214" s="1102"/>
      <c r="NTY214" s="1102"/>
      <c r="NTZ214" s="1102"/>
      <c r="NUA214" s="1102"/>
      <c r="NUB214" s="1102"/>
      <c r="NUC214" s="1102"/>
      <c r="NUD214" s="1102"/>
      <c r="NUE214" s="1102"/>
      <c r="NUF214" s="1102"/>
      <c r="NUG214" s="1102"/>
      <c r="NUH214" s="1102"/>
      <c r="NUI214" s="1102"/>
      <c r="NUJ214" s="1102"/>
      <c r="NUK214" s="1102"/>
      <c r="NUL214" s="1102"/>
      <c r="NUM214" s="1102"/>
      <c r="NUN214" s="1102"/>
      <c r="NUO214" s="1102"/>
      <c r="NUP214" s="1102"/>
      <c r="NUQ214" s="1102"/>
      <c r="NUR214" s="1102"/>
      <c r="NUS214" s="1102"/>
      <c r="NUT214" s="1102"/>
      <c r="NUU214" s="1102"/>
      <c r="NUV214" s="1102"/>
      <c r="NUW214" s="1102"/>
      <c r="NUX214" s="1102"/>
      <c r="NUY214" s="1102"/>
      <c r="NUZ214" s="1102"/>
      <c r="NVA214" s="1102"/>
      <c r="NVB214" s="1102"/>
      <c r="NVC214" s="1102"/>
      <c r="NVD214" s="1102"/>
      <c r="NVE214" s="1102"/>
      <c r="NVF214" s="1102"/>
      <c r="NVG214" s="1102"/>
      <c r="NVH214" s="1102"/>
      <c r="NVI214" s="1102"/>
      <c r="NVJ214" s="1102"/>
      <c r="NVK214" s="1102"/>
      <c r="NVL214" s="1102"/>
      <c r="NVM214" s="1102"/>
      <c r="NVN214" s="1102"/>
      <c r="NVO214" s="1102"/>
      <c r="NVP214" s="1102"/>
      <c r="NVQ214" s="1102"/>
      <c r="NVR214" s="1102"/>
      <c r="NVS214" s="1102"/>
      <c r="NVT214" s="1102"/>
      <c r="NVU214" s="1102"/>
      <c r="NVV214" s="1102"/>
      <c r="NVW214" s="1102"/>
      <c r="NVX214" s="1102"/>
      <c r="NVY214" s="1102"/>
      <c r="NVZ214" s="1102"/>
      <c r="NWA214" s="1102"/>
      <c r="NWB214" s="1102"/>
      <c r="NWC214" s="1102"/>
      <c r="NWD214" s="1102"/>
      <c r="NWE214" s="1102"/>
      <c r="NWF214" s="1102"/>
      <c r="NWG214" s="1102"/>
      <c r="NWH214" s="1102"/>
      <c r="NWI214" s="1102"/>
      <c r="NWJ214" s="1102"/>
      <c r="NWK214" s="1102"/>
      <c r="NWL214" s="1102"/>
      <c r="NWM214" s="1102"/>
      <c r="NWN214" s="1102"/>
      <c r="NWO214" s="1102"/>
      <c r="NWP214" s="1102"/>
      <c r="NWQ214" s="1102"/>
      <c r="NWR214" s="1102"/>
      <c r="NWS214" s="1102"/>
      <c r="NWT214" s="1102"/>
      <c r="NWU214" s="1102"/>
      <c r="NWV214" s="1102"/>
      <c r="NWW214" s="1102"/>
      <c r="NWX214" s="1102"/>
      <c r="NWY214" s="1102"/>
      <c r="NWZ214" s="1102"/>
      <c r="NXA214" s="1102"/>
      <c r="NXB214" s="1102"/>
      <c r="NXC214" s="1102"/>
      <c r="NXD214" s="1102"/>
      <c r="NXE214" s="1102"/>
      <c r="NXF214" s="1102"/>
      <c r="NXG214" s="1102"/>
      <c r="NXH214" s="1102"/>
      <c r="NXI214" s="1102"/>
      <c r="NXJ214" s="1102"/>
      <c r="NXK214" s="1102"/>
      <c r="NXL214" s="1102"/>
      <c r="NXM214" s="1102"/>
      <c r="NXN214" s="1102"/>
      <c r="NXO214" s="1102"/>
      <c r="NXP214" s="1102"/>
      <c r="NXQ214" s="1102"/>
      <c r="NXR214" s="1102"/>
      <c r="NXS214" s="1102"/>
      <c r="NXT214" s="1102"/>
      <c r="NXU214" s="1102"/>
      <c r="NXV214" s="1102"/>
      <c r="NXW214" s="1102"/>
      <c r="NXX214" s="1102"/>
      <c r="NXY214" s="1102"/>
      <c r="NXZ214" s="1102"/>
      <c r="NYA214" s="1102"/>
      <c r="NYB214" s="1102"/>
      <c r="NYC214" s="1102"/>
      <c r="NYD214" s="1102"/>
      <c r="NYE214" s="1102"/>
      <c r="NYF214" s="1102"/>
      <c r="NYG214" s="1102"/>
      <c r="NYH214" s="1102"/>
      <c r="NYI214" s="1102"/>
      <c r="NYJ214" s="1102"/>
      <c r="NYK214" s="1102"/>
      <c r="NYL214" s="1102"/>
      <c r="NYM214" s="1102"/>
      <c r="NYN214" s="1102"/>
      <c r="NYO214" s="1102"/>
      <c r="NYP214" s="1102"/>
      <c r="NYQ214" s="1102"/>
      <c r="NYR214" s="1102"/>
      <c r="NYS214" s="1102"/>
      <c r="NYT214" s="1102"/>
      <c r="NYU214" s="1102"/>
      <c r="NYV214" s="1102"/>
      <c r="NYW214" s="1102"/>
      <c r="NYX214" s="1102"/>
      <c r="NYY214" s="1102"/>
      <c r="NYZ214" s="1102"/>
      <c r="NZA214" s="1102"/>
      <c r="NZB214" s="1102"/>
      <c r="NZC214" s="1102"/>
      <c r="NZD214" s="1102"/>
      <c r="NZE214" s="1102"/>
      <c r="NZF214" s="1102"/>
      <c r="NZG214" s="1102"/>
      <c r="NZH214" s="1102"/>
      <c r="NZI214" s="1102"/>
      <c r="NZJ214" s="1102"/>
      <c r="NZK214" s="1102"/>
      <c r="NZL214" s="1102"/>
      <c r="NZM214" s="1102"/>
      <c r="NZN214" s="1102"/>
      <c r="NZO214" s="1102"/>
      <c r="NZP214" s="1102"/>
      <c r="NZQ214" s="1102"/>
      <c r="NZR214" s="1102"/>
      <c r="NZS214" s="1102"/>
      <c r="NZT214" s="1102"/>
      <c r="NZU214" s="1102"/>
      <c r="NZV214" s="1102"/>
      <c r="NZW214" s="1102"/>
      <c r="NZX214" s="1102"/>
      <c r="NZY214" s="1102"/>
      <c r="NZZ214" s="1102"/>
      <c r="OAA214" s="1102"/>
      <c r="OAB214" s="1102"/>
      <c r="OAC214" s="1102"/>
      <c r="OAD214" s="1102"/>
      <c r="OAE214" s="1102"/>
      <c r="OAF214" s="1102"/>
      <c r="OAG214" s="1102"/>
      <c r="OAH214" s="1102"/>
      <c r="OAI214" s="1102"/>
      <c r="OAJ214" s="1102"/>
      <c r="OAK214" s="1102"/>
      <c r="OAL214" s="1102"/>
      <c r="OAM214" s="1102"/>
      <c r="OAN214" s="1102"/>
      <c r="OAO214" s="1102"/>
      <c r="OAP214" s="1102"/>
      <c r="OAQ214" s="1102"/>
      <c r="OAR214" s="1102"/>
      <c r="OAS214" s="1102"/>
      <c r="OAT214" s="1102"/>
      <c r="OAU214" s="1102"/>
      <c r="OAV214" s="1102"/>
      <c r="OAW214" s="1102"/>
      <c r="OAX214" s="1102"/>
      <c r="OAY214" s="1102"/>
      <c r="OAZ214" s="1102"/>
      <c r="OBA214" s="1102"/>
      <c r="OBB214" s="1102"/>
      <c r="OBC214" s="1102"/>
      <c r="OBD214" s="1102"/>
      <c r="OBE214" s="1102"/>
      <c r="OBF214" s="1102"/>
      <c r="OBG214" s="1102"/>
      <c r="OBH214" s="1102"/>
      <c r="OBI214" s="1102"/>
      <c r="OBJ214" s="1102"/>
      <c r="OBK214" s="1102"/>
      <c r="OBL214" s="1102"/>
      <c r="OBM214" s="1102"/>
      <c r="OBN214" s="1102"/>
      <c r="OBO214" s="1102"/>
      <c r="OBP214" s="1102"/>
      <c r="OBQ214" s="1102"/>
      <c r="OBR214" s="1102"/>
      <c r="OBS214" s="1102"/>
      <c r="OBT214" s="1102"/>
      <c r="OBU214" s="1102"/>
      <c r="OBV214" s="1102"/>
      <c r="OBW214" s="1102"/>
      <c r="OBX214" s="1102"/>
      <c r="OBY214" s="1102"/>
      <c r="OBZ214" s="1102"/>
      <c r="OCA214" s="1102"/>
      <c r="OCB214" s="1102"/>
      <c r="OCC214" s="1102"/>
      <c r="OCD214" s="1102"/>
      <c r="OCE214" s="1102"/>
      <c r="OCF214" s="1102"/>
      <c r="OCG214" s="1102"/>
      <c r="OCH214" s="1102"/>
      <c r="OCI214" s="1102"/>
      <c r="OCJ214" s="1102"/>
      <c r="OCK214" s="1102"/>
      <c r="OCL214" s="1102"/>
      <c r="OCM214" s="1102"/>
      <c r="OCN214" s="1102"/>
      <c r="OCO214" s="1102"/>
      <c r="OCP214" s="1102"/>
      <c r="OCQ214" s="1102"/>
      <c r="OCR214" s="1102"/>
      <c r="OCS214" s="1102"/>
      <c r="OCT214" s="1102"/>
      <c r="OCU214" s="1102"/>
      <c r="OCV214" s="1102"/>
      <c r="OCW214" s="1102"/>
      <c r="OCX214" s="1102"/>
      <c r="OCY214" s="1102"/>
      <c r="OCZ214" s="1102"/>
      <c r="ODA214" s="1102"/>
      <c r="ODB214" s="1102"/>
      <c r="ODC214" s="1102"/>
      <c r="ODD214" s="1102"/>
      <c r="ODE214" s="1102"/>
      <c r="ODF214" s="1102"/>
      <c r="ODG214" s="1102"/>
      <c r="ODH214" s="1102"/>
      <c r="ODI214" s="1102"/>
      <c r="ODJ214" s="1102"/>
      <c r="ODK214" s="1102"/>
      <c r="ODL214" s="1102"/>
      <c r="ODM214" s="1102"/>
      <c r="ODN214" s="1102"/>
      <c r="ODO214" s="1102"/>
      <c r="ODP214" s="1102"/>
      <c r="ODQ214" s="1102"/>
      <c r="ODR214" s="1102"/>
      <c r="ODS214" s="1102"/>
      <c r="ODT214" s="1102"/>
      <c r="ODU214" s="1102"/>
      <c r="ODV214" s="1102"/>
      <c r="ODW214" s="1102"/>
      <c r="ODX214" s="1102"/>
      <c r="ODY214" s="1102"/>
      <c r="ODZ214" s="1102"/>
      <c r="OEA214" s="1102"/>
      <c r="OEB214" s="1102"/>
      <c r="OEC214" s="1102"/>
      <c r="OED214" s="1102"/>
      <c r="OEE214" s="1102"/>
      <c r="OEF214" s="1102"/>
      <c r="OEG214" s="1102"/>
      <c r="OEH214" s="1102"/>
      <c r="OEI214" s="1102"/>
      <c r="OEJ214" s="1102"/>
      <c r="OEK214" s="1102"/>
      <c r="OEL214" s="1102"/>
      <c r="OEM214" s="1102"/>
      <c r="OEN214" s="1102"/>
      <c r="OEO214" s="1102"/>
      <c r="OEP214" s="1102"/>
      <c r="OEQ214" s="1102"/>
      <c r="OER214" s="1102"/>
      <c r="OES214" s="1102"/>
      <c r="OET214" s="1102"/>
      <c r="OEU214" s="1102"/>
      <c r="OEV214" s="1102"/>
      <c r="OEW214" s="1102"/>
      <c r="OEX214" s="1102"/>
      <c r="OEY214" s="1102"/>
      <c r="OEZ214" s="1102"/>
      <c r="OFA214" s="1102"/>
      <c r="OFB214" s="1102"/>
      <c r="OFC214" s="1102"/>
      <c r="OFD214" s="1102"/>
      <c r="OFE214" s="1102"/>
      <c r="OFF214" s="1102"/>
      <c r="OFG214" s="1102"/>
      <c r="OFH214" s="1102"/>
      <c r="OFI214" s="1102"/>
      <c r="OFJ214" s="1102"/>
      <c r="OFK214" s="1102"/>
      <c r="OFL214" s="1102"/>
      <c r="OFM214" s="1102"/>
      <c r="OFN214" s="1102"/>
      <c r="OFO214" s="1102"/>
      <c r="OFP214" s="1102"/>
      <c r="OFQ214" s="1102"/>
      <c r="OFR214" s="1102"/>
      <c r="OFS214" s="1102"/>
      <c r="OFT214" s="1102"/>
      <c r="OFU214" s="1102"/>
      <c r="OFV214" s="1102"/>
      <c r="OFW214" s="1102"/>
      <c r="OFX214" s="1102"/>
      <c r="OFY214" s="1102"/>
      <c r="OFZ214" s="1102"/>
      <c r="OGA214" s="1102"/>
      <c r="OGB214" s="1102"/>
      <c r="OGC214" s="1102"/>
      <c r="OGD214" s="1102"/>
      <c r="OGE214" s="1102"/>
      <c r="OGF214" s="1102"/>
      <c r="OGG214" s="1102"/>
      <c r="OGH214" s="1102"/>
      <c r="OGI214" s="1102"/>
      <c r="OGJ214" s="1102"/>
      <c r="OGK214" s="1102"/>
      <c r="OGL214" s="1102"/>
      <c r="OGM214" s="1102"/>
      <c r="OGN214" s="1102"/>
      <c r="OGO214" s="1102"/>
      <c r="OGP214" s="1102"/>
      <c r="OGQ214" s="1102"/>
      <c r="OGR214" s="1102"/>
      <c r="OGS214" s="1102"/>
      <c r="OGT214" s="1102"/>
      <c r="OGU214" s="1102"/>
      <c r="OGV214" s="1102"/>
      <c r="OGW214" s="1102"/>
      <c r="OGX214" s="1102"/>
      <c r="OGY214" s="1102"/>
      <c r="OGZ214" s="1102"/>
      <c r="OHA214" s="1102"/>
      <c r="OHB214" s="1102"/>
      <c r="OHC214" s="1102"/>
      <c r="OHD214" s="1102"/>
      <c r="OHE214" s="1102"/>
      <c r="OHF214" s="1102"/>
      <c r="OHG214" s="1102"/>
      <c r="OHH214" s="1102"/>
      <c r="OHI214" s="1102"/>
      <c r="OHJ214" s="1102"/>
      <c r="OHK214" s="1102"/>
      <c r="OHL214" s="1102"/>
      <c r="OHM214" s="1102"/>
      <c r="OHN214" s="1102"/>
      <c r="OHO214" s="1102"/>
      <c r="OHP214" s="1102"/>
      <c r="OHQ214" s="1102"/>
      <c r="OHR214" s="1102"/>
      <c r="OHS214" s="1102"/>
      <c r="OHT214" s="1102"/>
      <c r="OHU214" s="1102"/>
      <c r="OHV214" s="1102"/>
      <c r="OHW214" s="1102"/>
      <c r="OHX214" s="1102"/>
      <c r="OHY214" s="1102"/>
      <c r="OHZ214" s="1102"/>
      <c r="OIA214" s="1102"/>
      <c r="OIB214" s="1102"/>
      <c r="OIC214" s="1102"/>
      <c r="OID214" s="1102"/>
      <c r="OIE214" s="1102"/>
      <c r="OIF214" s="1102"/>
      <c r="OIG214" s="1102"/>
      <c r="OIH214" s="1102"/>
      <c r="OII214" s="1102"/>
      <c r="OIJ214" s="1102"/>
      <c r="OIK214" s="1102"/>
      <c r="OIL214" s="1102"/>
      <c r="OIM214" s="1102"/>
      <c r="OIN214" s="1102"/>
      <c r="OIO214" s="1102"/>
      <c r="OIP214" s="1102"/>
      <c r="OIQ214" s="1102"/>
      <c r="OIR214" s="1102"/>
      <c r="OIS214" s="1102"/>
      <c r="OIT214" s="1102"/>
      <c r="OIU214" s="1102"/>
      <c r="OIV214" s="1102"/>
      <c r="OIW214" s="1102"/>
      <c r="OIX214" s="1102"/>
      <c r="OIY214" s="1102"/>
      <c r="OIZ214" s="1102"/>
      <c r="OJA214" s="1102"/>
      <c r="OJB214" s="1102"/>
      <c r="OJC214" s="1102"/>
      <c r="OJD214" s="1102"/>
      <c r="OJE214" s="1102"/>
      <c r="OJF214" s="1102"/>
      <c r="OJG214" s="1102"/>
      <c r="OJH214" s="1102"/>
      <c r="OJI214" s="1102"/>
      <c r="OJJ214" s="1102"/>
      <c r="OJK214" s="1102"/>
      <c r="OJL214" s="1102"/>
      <c r="OJM214" s="1102"/>
      <c r="OJN214" s="1102"/>
      <c r="OJO214" s="1102"/>
      <c r="OJP214" s="1102"/>
      <c r="OJQ214" s="1102"/>
      <c r="OJR214" s="1102"/>
      <c r="OJS214" s="1102"/>
      <c r="OJT214" s="1102"/>
      <c r="OJU214" s="1102"/>
      <c r="OJV214" s="1102"/>
      <c r="OJW214" s="1102"/>
      <c r="OJX214" s="1102"/>
      <c r="OJY214" s="1102"/>
      <c r="OJZ214" s="1102"/>
      <c r="OKA214" s="1102"/>
      <c r="OKB214" s="1102"/>
      <c r="OKC214" s="1102"/>
      <c r="OKD214" s="1102"/>
      <c r="OKE214" s="1102"/>
      <c r="OKF214" s="1102"/>
      <c r="OKG214" s="1102"/>
      <c r="OKH214" s="1102"/>
      <c r="OKI214" s="1102"/>
      <c r="OKJ214" s="1102"/>
      <c r="OKK214" s="1102"/>
      <c r="OKL214" s="1102"/>
      <c r="OKM214" s="1102"/>
      <c r="OKN214" s="1102"/>
      <c r="OKO214" s="1102"/>
      <c r="OKP214" s="1102"/>
      <c r="OKQ214" s="1102"/>
      <c r="OKR214" s="1102"/>
      <c r="OKS214" s="1102"/>
      <c r="OKT214" s="1102"/>
      <c r="OKU214" s="1102"/>
      <c r="OKV214" s="1102"/>
      <c r="OKW214" s="1102"/>
      <c r="OKX214" s="1102"/>
      <c r="OKY214" s="1102"/>
      <c r="OKZ214" s="1102"/>
      <c r="OLA214" s="1102"/>
      <c r="OLB214" s="1102"/>
      <c r="OLC214" s="1102"/>
      <c r="OLD214" s="1102"/>
      <c r="OLE214" s="1102"/>
      <c r="OLF214" s="1102"/>
      <c r="OLG214" s="1102"/>
      <c r="OLH214" s="1102"/>
      <c r="OLI214" s="1102"/>
      <c r="OLJ214" s="1102"/>
      <c r="OLK214" s="1102"/>
      <c r="OLL214" s="1102"/>
      <c r="OLM214" s="1102"/>
      <c r="OLN214" s="1102"/>
      <c r="OLO214" s="1102"/>
      <c r="OLP214" s="1102"/>
      <c r="OLQ214" s="1102"/>
      <c r="OLR214" s="1102"/>
      <c r="OLS214" s="1102"/>
      <c r="OLT214" s="1102"/>
      <c r="OLU214" s="1102"/>
      <c r="OLV214" s="1102"/>
      <c r="OLW214" s="1102"/>
      <c r="OLX214" s="1102"/>
      <c r="OLY214" s="1102"/>
      <c r="OLZ214" s="1102"/>
      <c r="OMA214" s="1102"/>
      <c r="OMB214" s="1102"/>
      <c r="OMC214" s="1102"/>
      <c r="OMD214" s="1102"/>
      <c r="OME214" s="1102"/>
      <c r="OMF214" s="1102"/>
      <c r="OMG214" s="1102"/>
      <c r="OMH214" s="1102"/>
      <c r="OMI214" s="1102"/>
      <c r="OMJ214" s="1102"/>
      <c r="OMK214" s="1102"/>
      <c r="OML214" s="1102"/>
      <c r="OMM214" s="1102"/>
      <c r="OMN214" s="1102"/>
      <c r="OMO214" s="1102"/>
      <c r="OMP214" s="1102"/>
      <c r="OMQ214" s="1102"/>
      <c r="OMR214" s="1102"/>
      <c r="OMS214" s="1102"/>
      <c r="OMT214" s="1102"/>
      <c r="OMU214" s="1102"/>
      <c r="OMV214" s="1102"/>
      <c r="OMW214" s="1102"/>
      <c r="OMX214" s="1102"/>
      <c r="OMY214" s="1102"/>
      <c r="OMZ214" s="1102"/>
      <c r="ONA214" s="1102"/>
      <c r="ONB214" s="1102"/>
      <c r="ONC214" s="1102"/>
      <c r="OND214" s="1102"/>
      <c r="ONE214" s="1102"/>
      <c r="ONF214" s="1102"/>
      <c r="ONG214" s="1102"/>
      <c r="ONH214" s="1102"/>
      <c r="ONI214" s="1102"/>
      <c r="ONJ214" s="1102"/>
      <c r="ONK214" s="1102"/>
      <c r="ONL214" s="1102"/>
      <c r="ONM214" s="1102"/>
      <c r="ONN214" s="1102"/>
      <c r="ONO214" s="1102"/>
      <c r="ONP214" s="1102"/>
      <c r="ONQ214" s="1102"/>
      <c r="ONR214" s="1102"/>
      <c r="ONS214" s="1102"/>
      <c r="ONT214" s="1102"/>
      <c r="ONU214" s="1102"/>
      <c r="ONV214" s="1102"/>
      <c r="ONW214" s="1102"/>
      <c r="ONX214" s="1102"/>
      <c r="ONY214" s="1102"/>
      <c r="ONZ214" s="1102"/>
      <c r="OOA214" s="1102"/>
      <c r="OOB214" s="1102"/>
      <c r="OOC214" s="1102"/>
      <c r="OOD214" s="1102"/>
      <c r="OOE214" s="1102"/>
      <c r="OOF214" s="1102"/>
      <c r="OOG214" s="1102"/>
      <c r="OOH214" s="1102"/>
      <c r="OOI214" s="1102"/>
      <c r="OOJ214" s="1102"/>
      <c r="OOK214" s="1102"/>
      <c r="OOL214" s="1102"/>
      <c r="OOM214" s="1102"/>
      <c r="OON214" s="1102"/>
      <c r="OOO214" s="1102"/>
      <c r="OOP214" s="1102"/>
      <c r="OOQ214" s="1102"/>
      <c r="OOR214" s="1102"/>
      <c r="OOS214" s="1102"/>
      <c r="OOT214" s="1102"/>
      <c r="OOU214" s="1102"/>
      <c r="OOV214" s="1102"/>
      <c r="OOW214" s="1102"/>
      <c r="OOX214" s="1102"/>
      <c r="OOY214" s="1102"/>
      <c r="OOZ214" s="1102"/>
      <c r="OPA214" s="1102"/>
      <c r="OPB214" s="1102"/>
      <c r="OPC214" s="1102"/>
      <c r="OPD214" s="1102"/>
      <c r="OPE214" s="1102"/>
      <c r="OPF214" s="1102"/>
      <c r="OPG214" s="1102"/>
      <c r="OPH214" s="1102"/>
      <c r="OPI214" s="1102"/>
      <c r="OPJ214" s="1102"/>
      <c r="OPK214" s="1102"/>
      <c r="OPL214" s="1102"/>
      <c r="OPM214" s="1102"/>
      <c r="OPN214" s="1102"/>
      <c r="OPO214" s="1102"/>
      <c r="OPP214" s="1102"/>
      <c r="OPQ214" s="1102"/>
      <c r="OPR214" s="1102"/>
      <c r="OPS214" s="1102"/>
      <c r="OPT214" s="1102"/>
      <c r="OPU214" s="1102"/>
      <c r="OPV214" s="1102"/>
      <c r="OPW214" s="1102"/>
      <c r="OPX214" s="1102"/>
      <c r="OPY214" s="1102"/>
      <c r="OPZ214" s="1102"/>
      <c r="OQA214" s="1102"/>
      <c r="OQB214" s="1102"/>
      <c r="OQC214" s="1102"/>
      <c r="OQD214" s="1102"/>
      <c r="OQE214" s="1102"/>
      <c r="OQF214" s="1102"/>
      <c r="OQG214" s="1102"/>
      <c r="OQH214" s="1102"/>
      <c r="OQI214" s="1102"/>
      <c r="OQJ214" s="1102"/>
      <c r="OQK214" s="1102"/>
      <c r="OQL214" s="1102"/>
      <c r="OQM214" s="1102"/>
      <c r="OQN214" s="1102"/>
      <c r="OQO214" s="1102"/>
      <c r="OQP214" s="1102"/>
      <c r="OQQ214" s="1102"/>
      <c r="OQR214" s="1102"/>
      <c r="OQS214" s="1102"/>
      <c r="OQT214" s="1102"/>
      <c r="OQU214" s="1102"/>
      <c r="OQV214" s="1102"/>
      <c r="OQW214" s="1102"/>
      <c r="OQX214" s="1102"/>
      <c r="OQY214" s="1102"/>
      <c r="OQZ214" s="1102"/>
      <c r="ORA214" s="1102"/>
      <c r="ORB214" s="1102"/>
      <c r="ORC214" s="1102"/>
      <c r="ORD214" s="1102"/>
      <c r="ORE214" s="1102"/>
      <c r="ORF214" s="1102"/>
      <c r="ORG214" s="1102"/>
      <c r="ORH214" s="1102"/>
      <c r="ORI214" s="1102"/>
      <c r="ORJ214" s="1102"/>
      <c r="ORK214" s="1102"/>
      <c r="ORL214" s="1102"/>
      <c r="ORM214" s="1102"/>
      <c r="ORN214" s="1102"/>
      <c r="ORO214" s="1102"/>
      <c r="ORP214" s="1102"/>
      <c r="ORQ214" s="1102"/>
      <c r="ORR214" s="1102"/>
      <c r="ORS214" s="1102"/>
      <c r="ORT214" s="1102"/>
      <c r="ORU214" s="1102"/>
      <c r="ORV214" s="1102"/>
      <c r="ORW214" s="1102"/>
      <c r="ORX214" s="1102"/>
      <c r="ORY214" s="1102"/>
      <c r="ORZ214" s="1102"/>
      <c r="OSA214" s="1102"/>
      <c r="OSB214" s="1102"/>
      <c r="OSC214" s="1102"/>
      <c r="OSD214" s="1102"/>
      <c r="OSE214" s="1102"/>
      <c r="OSF214" s="1102"/>
      <c r="OSG214" s="1102"/>
      <c r="OSH214" s="1102"/>
      <c r="OSI214" s="1102"/>
      <c r="OSJ214" s="1102"/>
      <c r="OSK214" s="1102"/>
      <c r="OSL214" s="1102"/>
      <c r="OSM214" s="1102"/>
      <c r="OSN214" s="1102"/>
      <c r="OSO214" s="1102"/>
      <c r="OSP214" s="1102"/>
      <c r="OSQ214" s="1102"/>
      <c r="OSR214" s="1102"/>
      <c r="OSS214" s="1102"/>
      <c r="OST214" s="1102"/>
      <c r="OSU214" s="1102"/>
      <c r="OSV214" s="1102"/>
      <c r="OSW214" s="1102"/>
      <c r="OSX214" s="1102"/>
      <c r="OSY214" s="1102"/>
      <c r="OSZ214" s="1102"/>
      <c r="OTA214" s="1102"/>
      <c r="OTB214" s="1102"/>
      <c r="OTC214" s="1102"/>
      <c r="OTD214" s="1102"/>
      <c r="OTE214" s="1102"/>
      <c r="OTF214" s="1102"/>
      <c r="OTG214" s="1102"/>
      <c r="OTH214" s="1102"/>
      <c r="OTI214" s="1102"/>
      <c r="OTJ214" s="1102"/>
      <c r="OTK214" s="1102"/>
      <c r="OTL214" s="1102"/>
      <c r="OTM214" s="1102"/>
      <c r="OTN214" s="1102"/>
      <c r="OTO214" s="1102"/>
      <c r="OTP214" s="1102"/>
      <c r="OTQ214" s="1102"/>
      <c r="OTR214" s="1102"/>
      <c r="OTS214" s="1102"/>
      <c r="OTT214" s="1102"/>
      <c r="OTU214" s="1102"/>
      <c r="OTV214" s="1102"/>
      <c r="OTW214" s="1102"/>
      <c r="OTX214" s="1102"/>
      <c r="OTY214" s="1102"/>
      <c r="OTZ214" s="1102"/>
      <c r="OUA214" s="1102"/>
      <c r="OUB214" s="1102"/>
      <c r="OUC214" s="1102"/>
      <c r="OUD214" s="1102"/>
      <c r="OUE214" s="1102"/>
      <c r="OUF214" s="1102"/>
      <c r="OUG214" s="1102"/>
      <c r="OUH214" s="1102"/>
      <c r="OUI214" s="1102"/>
      <c r="OUJ214" s="1102"/>
      <c r="OUK214" s="1102"/>
      <c r="OUL214" s="1102"/>
      <c r="OUM214" s="1102"/>
      <c r="OUN214" s="1102"/>
      <c r="OUO214" s="1102"/>
      <c r="OUP214" s="1102"/>
      <c r="OUQ214" s="1102"/>
      <c r="OUR214" s="1102"/>
      <c r="OUS214" s="1102"/>
      <c r="OUT214" s="1102"/>
      <c r="OUU214" s="1102"/>
      <c r="OUV214" s="1102"/>
      <c r="OUW214" s="1102"/>
      <c r="OUX214" s="1102"/>
      <c r="OUY214" s="1102"/>
      <c r="OUZ214" s="1102"/>
      <c r="OVA214" s="1102"/>
      <c r="OVB214" s="1102"/>
      <c r="OVC214" s="1102"/>
      <c r="OVD214" s="1102"/>
      <c r="OVE214" s="1102"/>
      <c r="OVF214" s="1102"/>
      <c r="OVG214" s="1102"/>
      <c r="OVH214" s="1102"/>
      <c r="OVI214" s="1102"/>
      <c r="OVJ214" s="1102"/>
      <c r="OVK214" s="1102"/>
      <c r="OVL214" s="1102"/>
      <c r="OVM214" s="1102"/>
      <c r="OVN214" s="1102"/>
      <c r="OVO214" s="1102"/>
      <c r="OVP214" s="1102"/>
      <c r="OVQ214" s="1102"/>
      <c r="OVR214" s="1102"/>
      <c r="OVS214" s="1102"/>
      <c r="OVT214" s="1102"/>
      <c r="OVU214" s="1102"/>
      <c r="OVV214" s="1102"/>
      <c r="OVW214" s="1102"/>
      <c r="OVX214" s="1102"/>
      <c r="OVY214" s="1102"/>
      <c r="OVZ214" s="1102"/>
      <c r="OWA214" s="1102"/>
      <c r="OWB214" s="1102"/>
      <c r="OWC214" s="1102"/>
      <c r="OWD214" s="1102"/>
      <c r="OWE214" s="1102"/>
      <c r="OWF214" s="1102"/>
      <c r="OWG214" s="1102"/>
      <c r="OWH214" s="1102"/>
      <c r="OWI214" s="1102"/>
      <c r="OWJ214" s="1102"/>
      <c r="OWK214" s="1102"/>
      <c r="OWL214" s="1102"/>
      <c r="OWM214" s="1102"/>
      <c r="OWN214" s="1102"/>
      <c r="OWO214" s="1102"/>
      <c r="OWP214" s="1102"/>
      <c r="OWQ214" s="1102"/>
      <c r="OWR214" s="1102"/>
      <c r="OWS214" s="1102"/>
      <c r="OWT214" s="1102"/>
      <c r="OWU214" s="1102"/>
      <c r="OWV214" s="1102"/>
      <c r="OWW214" s="1102"/>
      <c r="OWX214" s="1102"/>
      <c r="OWY214" s="1102"/>
      <c r="OWZ214" s="1102"/>
      <c r="OXA214" s="1102"/>
      <c r="OXB214" s="1102"/>
      <c r="OXC214" s="1102"/>
      <c r="OXD214" s="1102"/>
      <c r="OXE214" s="1102"/>
      <c r="OXF214" s="1102"/>
      <c r="OXG214" s="1102"/>
      <c r="OXH214" s="1102"/>
      <c r="OXI214" s="1102"/>
      <c r="OXJ214" s="1102"/>
      <c r="OXK214" s="1102"/>
      <c r="OXL214" s="1102"/>
      <c r="OXM214" s="1102"/>
      <c r="OXN214" s="1102"/>
      <c r="OXO214" s="1102"/>
      <c r="OXP214" s="1102"/>
      <c r="OXQ214" s="1102"/>
      <c r="OXR214" s="1102"/>
      <c r="OXS214" s="1102"/>
      <c r="OXT214" s="1102"/>
      <c r="OXU214" s="1102"/>
      <c r="OXV214" s="1102"/>
      <c r="OXW214" s="1102"/>
      <c r="OXX214" s="1102"/>
      <c r="OXY214" s="1102"/>
      <c r="OXZ214" s="1102"/>
      <c r="OYA214" s="1102"/>
      <c r="OYB214" s="1102"/>
      <c r="OYC214" s="1102"/>
      <c r="OYD214" s="1102"/>
      <c r="OYE214" s="1102"/>
      <c r="OYF214" s="1102"/>
      <c r="OYG214" s="1102"/>
      <c r="OYH214" s="1102"/>
      <c r="OYI214" s="1102"/>
      <c r="OYJ214" s="1102"/>
      <c r="OYK214" s="1102"/>
      <c r="OYL214" s="1102"/>
      <c r="OYM214" s="1102"/>
      <c r="OYN214" s="1102"/>
      <c r="OYO214" s="1102"/>
      <c r="OYP214" s="1102"/>
      <c r="OYQ214" s="1102"/>
      <c r="OYR214" s="1102"/>
      <c r="OYS214" s="1102"/>
      <c r="OYT214" s="1102"/>
      <c r="OYU214" s="1102"/>
      <c r="OYV214" s="1102"/>
      <c r="OYW214" s="1102"/>
      <c r="OYX214" s="1102"/>
      <c r="OYY214" s="1102"/>
      <c r="OYZ214" s="1102"/>
      <c r="OZA214" s="1102"/>
      <c r="OZB214" s="1102"/>
      <c r="OZC214" s="1102"/>
      <c r="OZD214" s="1102"/>
      <c r="OZE214" s="1102"/>
      <c r="OZF214" s="1102"/>
      <c r="OZG214" s="1102"/>
      <c r="OZH214" s="1102"/>
      <c r="OZI214" s="1102"/>
      <c r="OZJ214" s="1102"/>
      <c r="OZK214" s="1102"/>
      <c r="OZL214" s="1102"/>
      <c r="OZM214" s="1102"/>
      <c r="OZN214" s="1102"/>
      <c r="OZO214" s="1102"/>
      <c r="OZP214" s="1102"/>
      <c r="OZQ214" s="1102"/>
      <c r="OZR214" s="1102"/>
      <c r="OZS214" s="1102"/>
      <c r="OZT214" s="1102"/>
      <c r="OZU214" s="1102"/>
      <c r="OZV214" s="1102"/>
      <c r="OZW214" s="1102"/>
      <c r="OZX214" s="1102"/>
      <c r="OZY214" s="1102"/>
      <c r="OZZ214" s="1102"/>
      <c r="PAA214" s="1102"/>
      <c r="PAB214" s="1102"/>
      <c r="PAC214" s="1102"/>
      <c r="PAD214" s="1102"/>
      <c r="PAE214" s="1102"/>
      <c r="PAF214" s="1102"/>
      <c r="PAG214" s="1102"/>
      <c r="PAH214" s="1102"/>
      <c r="PAI214" s="1102"/>
      <c r="PAJ214" s="1102"/>
      <c r="PAK214" s="1102"/>
      <c r="PAL214" s="1102"/>
      <c r="PAM214" s="1102"/>
      <c r="PAN214" s="1102"/>
      <c r="PAO214" s="1102"/>
      <c r="PAP214" s="1102"/>
      <c r="PAQ214" s="1102"/>
      <c r="PAR214" s="1102"/>
      <c r="PAS214" s="1102"/>
      <c r="PAT214" s="1102"/>
      <c r="PAU214" s="1102"/>
      <c r="PAV214" s="1102"/>
      <c r="PAW214" s="1102"/>
      <c r="PAX214" s="1102"/>
      <c r="PAY214" s="1102"/>
      <c r="PAZ214" s="1102"/>
      <c r="PBA214" s="1102"/>
      <c r="PBB214" s="1102"/>
      <c r="PBC214" s="1102"/>
      <c r="PBD214" s="1102"/>
      <c r="PBE214" s="1102"/>
      <c r="PBF214" s="1102"/>
      <c r="PBG214" s="1102"/>
      <c r="PBH214" s="1102"/>
      <c r="PBI214" s="1102"/>
      <c r="PBJ214" s="1102"/>
      <c r="PBK214" s="1102"/>
      <c r="PBL214" s="1102"/>
      <c r="PBM214" s="1102"/>
      <c r="PBN214" s="1102"/>
      <c r="PBO214" s="1102"/>
      <c r="PBP214" s="1102"/>
      <c r="PBQ214" s="1102"/>
      <c r="PBR214" s="1102"/>
      <c r="PBS214" s="1102"/>
      <c r="PBT214" s="1102"/>
      <c r="PBU214" s="1102"/>
      <c r="PBV214" s="1102"/>
      <c r="PBW214" s="1102"/>
      <c r="PBX214" s="1102"/>
      <c r="PBY214" s="1102"/>
      <c r="PBZ214" s="1102"/>
      <c r="PCA214" s="1102"/>
      <c r="PCB214" s="1102"/>
      <c r="PCC214" s="1102"/>
      <c r="PCD214" s="1102"/>
      <c r="PCE214" s="1102"/>
      <c r="PCF214" s="1102"/>
      <c r="PCG214" s="1102"/>
      <c r="PCH214" s="1102"/>
      <c r="PCI214" s="1102"/>
      <c r="PCJ214" s="1102"/>
      <c r="PCK214" s="1102"/>
      <c r="PCL214" s="1102"/>
      <c r="PCM214" s="1102"/>
      <c r="PCN214" s="1102"/>
      <c r="PCO214" s="1102"/>
      <c r="PCP214" s="1102"/>
      <c r="PCQ214" s="1102"/>
      <c r="PCR214" s="1102"/>
      <c r="PCS214" s="1102"/>
      <c r="PCT214" s="1102"/>
      <c r="PCU214" s="1102"/>
      <c r="PCV214" s="1102"/>
      <c r="PCW214" s="1102"/>
      <c r="PCX214" s="1102"/>
      <c r="PCY214" s="1102"/>
      <c r="PCZ214" s="1102"/>
      <c r="PDA214" s="1102"/>
      <c r="PDB214" s="1102"/>
      <c r="PDC214" s="1102"/>
      <c r="PDD214" s="1102"/>
      <c r="PDE214" s="1102"/>
      <c r="PDF214" s="1102"/>
      <c r="PDG214" s="1102"/>
      <c r="PDH214" s="1102"/>
      <c r="PDI214" s="1102"/>
      <c r="PDJ214" s="1102"/>
      <c r="PDK214" s="1102"/>
      <c r="PDL214" s="1102"/>
      <c r="PDM214" s="1102"/>
      <c r="PDN214" s="1102"/>
      <c r="PDO214" s="1102"/>
      <c r="PDP214" s="1102"/>
      <c r="PDQ214" s="1102"/>
      <c r="PDR214" s="1102"/>
      <c r="PDS214" s="1102"/>
      <c r="PDT214" s="1102"/>
      <c r="PDU214" s="1102"/>
      <c r="PDV214" s="1102"/>
      <c r="PDW214" s="1102"/>
      <c r="PDX214" s="1102"/>
      <c r="PDY214" s="1102"/>
      <c r="PDZ214" s="1102"/>
      <c r="PEA214" s="1102"/>
      <c r="PEB214" s="1102"/>
      <c r="PEC214" s="1102"/>
      <c r="PED214" s="1102"/>
      <c r="PEE214" s="1102"/>
      <c r="PEF214" s="1102"/>
      <c r="PEG214" s="1102"/>
      <c r="PEH214" s="1102"/>
      <c r="PEI214" s="1102"/>
      <c r="PEJ214" s="1102"/>
      <c r="PEK214" s="1102"/>
      <c r="PEL214" s="1102"/>
      <c r="PEM214" s="1102"/>
      <c r="PEN214" s="1102"/>
      <c r="PEO214" s="1102"/>
      <c r="PEP214" s="1102"/>
      <c r="PEQ214" s="1102"/>
      <c r="PER214" s="1102"/>
      <c r="PES214" s="1102"/>
      <c r="PET214" s="1102"/>
      <c r="PEU214" s="1102"/>
      <c r="PEV214" s="1102"/>
      <c r="PEW214" s="1102"/>
      <c r="PEX214" s="1102"/>
      <c r="PEY214" s="1102"/>
      <c r="PEZ214" s="1102"/>
      <c r="PFA214" s="1102"/>
      <c r="PFB214" s="1102"/>
      <c r="PFC214" s="1102"/>
      <c r="PFD214" s="1102"/>
      <c r="PFE214" s="1102"/>
      <c r="PFF214" s="1102"/>
      <c r="PFG214" s="1102"/>
      <c r="PFH214" s="1102"/>
      <c r="PFI214" s="1102"/>
      <c r="PFJ214" s="1102"/>
      <c r="PFK214" s="1102"/>
      <c r="PFL214" s="1102"/>
      <c r="PFM214" s="1102"/>
      <c r="PFN214" s="1102"/>
      <c r="PFO214" s="1102"/>
      <c r="PFP214" s="1102"/>
      <c r="PFQ214" s="1102"/>
      <c r="PFR214" s="1102"/>
      <c r="PFS214" s="1102"/>
      <c r="PFT214" s="1102"/>
      <c r="PFU214" s="1102"/>
      <c r="PFV214" s="1102"/>
      <c r="PFW214" s="1102"/>
      <c r="PFX214" s="1102"/>
      <c r="PFY214" s="1102"/>
      <c r="PFZ214" s="1102"/>
      <c r="PGA214" s="1102"/>
      <c r="PGB214" s="1102"/>
      <c r="PGC214" s="1102"/>
      <c r="PGD214" s="1102"/>
      <c r="PGE214" s="1102"/>
      <c r="PGF214" s="1102"/>
      <c r="PGG214" s="1102"/>
      <c r="PGH214" s="1102"/>
      <c r="PGI214" s="1102"/>
      <c r="PGJ214" s="1102"/>
      <c r="PGK214" s="1102"/>
      <c r="PGL214" s="1102"/>
      <c r="PGM214" s="1102"/>
      <c r="PGN214" s="1102"/>
      <c r="PGO214" s="1102"/>
      <c r="PGP214" s="1102"/>
      <c r="PGQ214" s="1102"/>
      <c r="PGR214" s="1102"/>
      <c r="PGS214" s="1102"/>
      <c r="PGT214" s="1102"/>
      <c r="PGU214" s="1102"/>
      <c r="PGV214" s="1102"/>
      <c r="PGW214" s="1102"/>
      <c r="PGX214" s="1102"/>
      <c r="PGY214" s="1102"/>
      <c r="PGZ214" s="1102"/>
      <c r="PHA214" s="1102"/>
      <c r="PHB214" s="1102"/>
      <c r="PHC214" s="1102"/>
      <c r="PHD214" s="1102"/>
      <c r="PHE214" s="1102"/>
      <c r="PHF214" s="1102"/>
      <c r="PHG214" s="1102"/>
      <c r="PHH214" s="1102"/>
      <c r="PHI214" s="1102"/>
      <c r="PHJ214" s="1102"/>
      <c r="PHK214" s="1102"/>
      <c r="PHL214" s="1102"/>
      <c r="PHM214" s="1102"/>
      <c r="PHN214" s="1102"/>
      <c r="PHO214" s="1102"/>
      <c r="PHP214" s="1102"/>
      <c r="PHQ214" s="1102"/>
      <c r="PHR214" s="1102"/>
      <c r="PHS214" s="1102"/>
      <c r="PHT214" s="1102"/>
      <c r="PHU214" s="1102"/>
      <c r="PHV214" s="1102"/>
      <c r="PHW214" s="1102"/>
      <c r="PHX214" s="1102"/>
      <c r="PHY214" s="1102"/>
      <c r="PHZ214" s="1102"/>
      <c r="PIA214" s="1102"/>
      <c r="PIB214" s="1102"/>
      <c r="PIC214" s="1102"/>
      <c r="PID214" s="1102"/>
      <c r="PIE214" s="1102"/>
      <c r="PIF214" s="1102"/>
      <c r="PIG214" s="1102"/>
      <c r="PIH214" s="1102"/>
      <c r="PII214" s="1102"/>
      <c r="PIJ214" s="1102"/>
      <c r="PIK214" s="1102"/>
      <c r="PIL214" s="1102"/>
      <c r="PIM214" s="1102"/>
      <c r="PIN214" s="1102"/>
      <c r="PIO214" s="1102"/>
      <c r="PIP214" s="1102"/>
      <c r="PIQ214" s="1102"/>
      <c r="PIR214" s="1102"/>
      <c r="PIS214" s="1102"/>
      <c r="PIT214" s="1102"/>
      <c r="PIU214" s="1102"/>
      <c r="PIV214" s="1102"/>
      <c r="PIW214" s="1102"/>
      <c r="PIX214" s="1102"/>
      <c r="PIY214" s="1102"/>
      <c r="PIZ214" s="1102"/>
      <c r="PJA214" s="1102"/>
      <c r="PJB214" s="1102"/>
      <c r="PJC214" s="1102"/>
      <c r="PJD214" s="1102"/>
      <c r="PJE214" s="1102"/>
      <c r="PJF214" s="1102"/>
      <c r="PJG214" s="1102"/>
      <c r="PJH214" s="1102"/>
      <c r="PJI214" s="1102"/>
      <c r="PJJ214" s="1102"/>
      <c r="PJK214" s="1102"/>
      <c r="PJL214" s="1102"/>
      <c r="PJM214" s="1102"/>
      <c r="PJN214" s="1102"/>
      <c r="PJO214" s="1102"/>
      <c r="PJP214" s="1102"/>
      <c r="PJQ214" s="1102"/>
      <c r="PJR214" s="1102"/>
      <c r="PJS214" s="1102"/>
      <c r="PJT214" s="1102"/>
      <c r="PJU214" s="1102"/>
      <c r="PJV214" s="1102"/>
      <c r="PJW214" s="1102"/>
      <c r="PJX214" s="1102"/>
      <c r="PJY214" s="1102"/>
      <c r="PJZ214" s="1102"/>
      <c r="PKA214" s="1102"/>
      <c r="PKB214" s="1102"/>
      <c r="PKC214" s="1102"/>
      <c r="PKD214" s="1102"/>
      <c r="PKE214" s="1102"/>
      <c r="PKF214" s="1102"/>
      <c r="PKG214" s="1102"/>
      <c r="PKH214" s="1102"/>
      <c r="PKI214" s="1102"/>
      <c r="PKJ214" s="1102"/>
      <c r="PKK214" s="1102"/>
      <c r="PKL214" s="1102"/>
      <c r="PKM214" s="1102"/>
      <c r="PKN214" s="1102"/>
      <c r="PKO214" s="1102"/>
      <c r="PKP214" s="1102"/>
      <c r="PKQ214" s="1102"/>
      <c r="PKR214" s="1102"/>
      <c r="PKS214" s="1102"/>
      <c r="PKT214" s="1102"/>
      <c r="PKU214" s="1102"/>
      <c r="PKV214" s="1102"/>
      <c r="PKW214" s="1102"/>
      <c r="PKX214" s="1102"/>
      <c r="PKY214" s="1102"/>
      <c r="PKZ214" s="1102"/>
      <c r="PLA214" s="1102"/>
      <c r="PLB214" s="1102"/>
      <c r="PLC214" s="1102"/>
      <c r="PLD214" s="1102"/>
      <c r="PLE214" s="1102"/>
      <c r="PLF214" s="1102"/>
      <c r="PLG214" s="1102"/>
      <c r="PLH214" s="1102"/>
      <c r="PLI214" s="1102"/>
      <c r="PLJ214" s="1102"/>
      <c r="PLK214" s="1102"/>
      <c r="PLL214" s="1102"/>
      <c r="PLM214" s="1102"/>
      <c r="PLN214" s="1102"/>
      <c r="PLO214" s="1102"/>
      <c r="PLP214" s="1102"/>
      <c r="PLQ214" s="1102"/>
      <c r="PLR214" s="1102"/>
      <c r="PLS214" s="1102"/>
      <c r="PLT214" s="1102"/>
      <c r="PLU214" s="1102"/>
      <c r="PLV214" s="1102"/>
      <c r="PLW214" s="1102"/>
      <c r="PLX214" s="1102"/>
      <c r="PLY214" s="1102"/>
      <c r="PLZ214" s="1102"/>
      <c r="PMA214" s="1102"/>
      <c r="PMB214" s="1102"/>
      <c r="PMC214" s="1102"/>
      <c r="PMD214" s="1102"/>
      <c r="PME214" s="1102"/>
      <c r="PMF214" s="1102"/>
      <c r="PMG214" s="1102"/>
      <c r="PMH214" s="1102"/>
      <c r="PMI214" s="1102"/>
      <c r="PMJ214" s="1102"/>
      <c r="PMK214" s="1102"/>
      <c r="PML214" s="1102"/>
      <c r="PMM214" s="1102"/>
      <c r="PMN214" s="1102"/>
      <c r="PMO214" s="1102"/>
      <c r="PMP214" s="1102"/>
      <c r="PMQ214" s="1102"/>
      <c r="PMR214" s="1102"/>
      <c r="PMS214" s="1102"/>
      <c r="PMT214" s="1102"/>
      <c r="PMU214" s="1102"/>
      <c r="PMV214" s="1102"/>
      <c r="PMW214" s="1102"/>
      <c r="PMX214" s="1102"/>
      <c r="PMY214" s="1102"/>
      <c r="PMZ214" s="1102"/>
      <c r="PNA214" s="1102"/>
      <c r="PNB214" s="1102"/>
      <c r="PNC214" s="1102"/>
      <c r="PND214" s="1102"/>
      <c r="PNE214" s="1102"/>
      <c r="PNF214" s="1102"/>
      <c r="PNG214" s="1102"/>
      <c r="PNH214" s="1102"/>
      <c r="PNI214" s="1102"/>
      <c r="PNJ214" s="1102"/>
      <c r="PNK214" s="1102"/>
      <c r="PNL214" s="1102"/>
      <c r="PNM214" s="1102"/>
      <c r="PNN214" s="1102"/>
      <c r="PNO214" s="1102"/>
      <c r="PNP214" s="1102"/>
      <c r="PNQ214" s="1102"/>
      <c r="PNR214" s="1102"/>
      <c r="PNS214" s="1102"/>
      <c r="PNT214" s="1102"/>
      <c r="PNU214" s="1102"/>
      <c r="PNV214" s="1102"/>
      <c r="PNW214" s="1102"/>
      <c r="PNX214" s="1102"/>
      <c r="PNY214" s="1102"/>
      <c r="PNZ214" s="1102"/>
      <c r="POA214" s="1102"/>
      <c r="POB214" s="1102"/>
      <c r="POC214" s="1102"/>
      <c r="POD214" s="1102"/>
      <c r="POE214" s="1102"/>
      <c r="POF214" s="1102"/>
      <c r="POG214" s="1102"/>
      <c r="POH214" s="1102"/>
      <c r="POI214" s="1102"/>
      <c r="POJ214" s="1102"/>
      <c r="POK214" s="1102"/>
      <c r="POL214" s="1102"/>
      <c r="POM214" s="1102"/>
      <c r="PON214" s="1102"/>
      <c r="POO214" s="1102"/>
      <c r="POP214" s="1102"/>
      <c r="POQ214" s="1102"/>
      <c r="POR214" s="1102"/>
      <c r="POS214" s="1102"/>
      <c r="POT214" s="1102"/>
      <c r="POU214" s="1102"/>
      <c r="POV214" s="1102"/>
      <c r="POW214" s="1102"/>
      <c r="POX214" s="1102"/>
      <c r="POY214" s="1102"/>
      <c r="POZ214" s="1102"/>
      <c r="PPA214" s="1102"/>
      <c r="PPB214" s="1102"/>
      <c r="PPC214" s="1102"/>
      <c r="PPD214" s="1102"/>
      <c r="PPE214" s="1102"/>
      <c r="PPF214" s="1102"/>
      <c r="PPG214" s="1102"/>
      <c r="PPH214" s="1102"/>
      <c r="PPI214" s="1102"/>
      <c r="PPJ214" s="1102"/>
      <c r="PPK214" s="1102"/>
      <c r="PPL214" s="1102"/>
      <c r="PPM214" s="1102"/>
      <c r="PPN214" s="1102"/>
      <c r="PPO214" s="1102"/>
      <c r="PPP214" s="1102"/>
      <c r="PPQ214" s="1102"/>
      <c r="PPR214" s="1102"/>
      <c r="PPS214" s="1102"/>
      <c r="PPT214" s="1102"/>
      <c r="PPU214" s="1102"/>
      <c r="PPV214" s="1102"/>
      <c r="PPW214" s="1102"/>
      <c r="PPX214" s="1102"/>
      <c r="PPY214" s="1102"/>
      <c r="PPZ214" s="1102"/>
      <c r="PQA214" s="1102"/>
      <c r="PQB214" s="1102"/>
      <c r="PQC214" s="1102"/>
      <c r="PQD214" s="1102"/>
      <c r="PQE214" s="1102"/>
      <c r="PQF214" s="1102"/>
      <c r="PQG214" s="1102"/>
      <c r="PQH214" s="1102"/>
      <c r="PQI214" s="1102"/>
      <c r="PQJ214" s="1102"/>
      <c r="PQK214" s="1102"/>
      <c r="PQL214" s="1102"/>
      <c r="PQM214" s="1102"/>
      <c r="PQN214" s="1102"/>
      <c r="PQO214" s="1102"/>
      <c r="PQP214" s="1102"/>
      <c r="PQQ214" s="1102"/>
      <c r="PQR214" s="1102"/>
      <c r="PQS214" s="1102"/>
      <c r="PQT214" s="1102"/>
      <c r="PQU214" s="1102"/>
      <c r="PQV214" s="1102"/>
      <c r="PQW214" s="1102"/>
      <c r="PQX214" s="1102"/>
      <c r="PQY214" s="1102"/>
      <c r="PQZ214" s="1102"/>
      <c r="PRA214" s="1102"/>
      <c r="PRB214" s="1102"/>
      <c r="PRC214" s="1102"/>
      <c r="PRD214" s="1102"/>
      <c r="PRE214" s="1102"/>
      <c r="PRF214" s="1102"/>
      <c r="PRG214" s="1102"/>
      <c r="PRH214" s="1102"/>
      <c r="PRI214" s="1102"/>
      <c r="PRJ214" s="1102"/>
      <c r="PRK214" s="1102"/>
      <c r="PRL214" s="1102"/>
      <c r="PRM214" s="1102"/>
      <c r="PRN214" s="1102"/>
      <c r="PRO214" s="1102"/>
      <c r="PRP214" s="1102"/>
      <c r="PRQ214" s="1102"/>
      <c r="PRR214" s="1102"/>
      <c r="PRS214" s="1102"/>
      <c r="PRT214" s="1102"/>
      <c r="PRU214" s="1102"/>
      <c r="PRV214" s="1102"/>
      <c r="PRW214" s="1102"/>
      <c r="PRX214" s="1102"/>
      <c r="PRY214" s="1102"/>
      <c r="PRZ214" s="1102"/>
      <c r="PSA214" s="1102"/>
      <c r="PSB214" s="1102"/>
      <c r="PSC214" s="1102"/>
      <c r="PSD214" s="1102"/>
      <c r="PSE214" s="1102"/>
      <c r="PSF214" s="1102"/>
      <c r="PSG214" s="1102"/>
      <c r="PSH214" s="1102"/>
      <c r="PSI214" s="1102"/>
      <c r="PSJ214" s="1102"/>
      <c r="PSK214" s="1102"/>
      <c r="PSL214" s="1102"/>
      <c r="PSM214" s="1102"/>
      <c r="PSN214" s="1102"/>
      <c r="PSO214" s="1102"/>
      <c r="PSP214" s="1102"/>
      <c r="PSQ214" s="1102"/>
      <c r="PSR214" s="1102"/>
      <c r="PSS214" s="1102"/>
      <c r="PST214" s="1102"/>
      <c r="PSU214" s="1102"/>
      <c r="PSV214" s="1102"/>
      <c r="PSW214" s="1102"/>
      <c r="PSX214" s="1102"/>
      <c r="PSY214" s="1102"/>
      <c r="PSZ214" s="1102"/>
      <c r="PTA214" s="1102"/>
      <c r="PTB214" s="1102"/>
      <c r="PTC214" s="1102"/>
      <c r="PTD214" s="1102"/>
      <c r="PTE214" s="1102"/>
      <c r="PTF214" s="1102"/>
      <c r="PTG214" s="1102"/>
      <c r="PTH214" s="1102"/>
      <c r="PTI214" s="1102"/>
      <c r="PTJ214" s="1102"/>
      <c r="PTK214" s="1102"/>
      <c r="PTL214" s="1102"/>
      <c r="PTM214" s="1102"/>
      <c r="PTN214" s="1102"/>
      <c r="PTO214" s="1102"/>
      <c r="PTP214" s="1102"/>
      <c r="PTQ214" s="1102"/>
      <c r="PTR214" s="1102"/>
      <c r="PTS214" s="1102"/>
      <c r="PTT214" s="1102"/>
      <c r="PTU214" s="1102"/>
      <c r="PTV214" s="1102"/>
      <c r="PTW214" s="1102"/>
      <c r="PTX214" s="1102"/>
      <c r="PTY214" s="1102"/>
      <c r="PTZ214" s="1102"/>
      <c r="PUA214" s="1102"/>
      <c r="PUB214" s="1102"/>
      <c r="PUC214" s="1102"/>
      <c r="PUD214" s="1102"/>
      <c r="PUE214" s="1102"/>
      <c r="PUF214" s="1102"/>
      <c r="PUG214" s="1102"/>
      <c r="PUH214" s="1102"/>
      <c r="PUI214" s="1102"/>
      <c r="PUJ214" s="1102"/>
      <c r="PUK214" s="1102"/>
      <c r="PUL214" s="1102"/>
      <c r="PUM214" s="1102"/>
      <c r="PUN214" s="1102"/>
      <c r="PUO214" s="1102"/>
      <c r="PUP214" s="1102"/>
      <c r="PUQ214" s="1102"/>
      <c r="PUR214" s="1102"/>
      <c r="PUS214" s="1102"/>
      <c r="PUT214" s="1102"/>
      <c r="PUU214" s="1102"/>
      <c r="PUV214" s="1102"/>
      <c r="PUW214" s="1102"/>
      <c r="PUX214" s="1102"/>
      <c r="PUY214" s="1102"/>
      <c r="PUZ214" s="1102"/>
      <c r="PVA214" s="1102"/>
      <c r="PVB214" s="1102"/>
      <c r="PVC214" s="1102"/>
      <c r="PVD214" s="1102"/>
      <c r="PVE214" s="1102"/>
      <c r="PVF214" s="1102"/>
      <c r="PVG214" s="1102"/>
      <c r="PVH214" s="1102"/>
      <c r="PVI214" s="1102"/>
      <c r="PVJ214" s="1102"/>
      <c r="PVK214" s="1102"/>
      <c r="PVL214" s="1102"/>
      <c r="PVM214" s="1102"/>
      <c r="PVN214" s="1102"/>
      <c r="PVO214" s="1102"/>
      <c r="PVP214" s="1102"/>
      <c r="PVQ214" s="1102"/>
      <c r="PVR214" s="1102"/>
      <c r="PVS214" s="1102"/>
      <c r="PVT214" s="1102"/>
      <c r="PVU214" s="1102"/>
      <c r="PVV214" s="1102"/>
      <c r="PVW214" s="1102"/>
      <c r="PVX214" s="1102"/>
      <c r="PVY214" s="1102"/>
      <c r="PVZ214" s="1102"/>
      <c r="PWA214" s="1102"/>
      <c r="PWB214" s="1102"/>
      <c r="PWC214" s="1102"/>
      <c r="PWD214" s="1102"/>
      <c r="PWE214" s="1102"/>
      <c r="PWF214" s="1102"/>
      <c r="PWG214" s="1102"/>
      <c r="PWH214" s="1102"/>
      <c r="PWI214" s="1102"/>
      <c r="PWJ214" s="1102"/>
      <c r="PWK214" s="1102"/>
      <c r="PWL214" s="1102"/>
      <c r="PWM214" s="1102"/>
      <c r="PWN214" s="1102"/>
      <c r="PWO214" s="1102"/>
      <c r="PWP214" s="1102"/>
      <c r="PWQ214" s="1102"/>
      <c r="PWR214" s="1102"/>
      <c r="PWS214" s="1102"/>
      <c r="PWT214" s="1102"/>
      <c r="PWU214" s="1102"/>
      <c r="PWV214" s="1102"/>
      <c r="PWW214" s="1102"/>
      <c r="PWX214" s="1102"/>
      <c r="PWY214" s="1102"/>
      <c r="PWZ214" s="1102"/>
      <c r="PXA214" s="1102"/>
      <c r="PXB214" s="1102"/>
      <c r="PXC214" s="1102"/>
      <c r="PXD214" s="1102"/>
      <c r="PXE214" s="1102"/>
      <c r="PXF214" s="1102"/>
      <c r="PXG214" s="1102"/>
      <c r="PXH214" s="1102"/>
      <c r="PXI214" s="1102"/>
      <c r="PXJ214" s="1102"/>
      <c r="PXK214" s="1102"/>
      <c r="PXL214" s="1102"/>
      <c r="PXM214" s="1102"/>
      <c r="PXN214" s="1102"/>
      <c r="PXO214" s="1102"/>
      <c r="PXP214" s="1102"/>
      <c r="PXQ214" s="1102"/>
      <c r="PXR214" s="1102"/>
      <c r="PXS214" s="1102"/>
      <c r="PXT214" s="1102"/>
      <c r="PXU214" s="1102"/>
      <c r="PXV214" s="1102"/>
      <c r="PXW214" s="1102"/>
      <c r="PXX214" s="1102"/>
      <c r="PXY214" s="1102"/>
      <c r="PXZ214" s="1102"/>
      <c r="PYA214" s="1102"/>
      <c r="PYB214" s="1102"/>
      <c r="PYC214" s="1102"/>
      <c r="PYD214" s="1102"/>
      <c r="PYE214" s="1102"/>
      <c r="PYF214" s="1102"/>
      <c r="PYG214" s="1102"/>
      <c r="PYH214" s="1102"/>
      <c r="PYI214" s="1102"/>
      <c r="PYJ214" s="1102"/>
      <c r="PYK214" s="1102"/>
      <c r="PYL214" s="1102"/>
      <c r="PYM214" s="1102"/>
      <c r="PYN214" s="1102"/>
      <c r="PYO214" s="1102"/>
      <c r="PYP214" s="1102"/>
      <c r="PYQ214" s="1102"/>
      <c r="PYR214" s="1102"/>
      <c r="PYS214" s="1102"/>
      <c r="PYT214" s="1102"/>
      <c r="PYU214" s="1102"/>
      <c r="PYV214" s="1102"/>
      <c r="PYW214" s="1102"/>
      <c r="PYX214" s="1102"/>
      <c r="PYY214" s="1102"/>
      <c r="PYZ214" s="1102"/>
      <c r="PZA214" s="1102"/>
      <c r="PZB214" s="1102"/>
      <c r="PZC214" s="1102"/>
      <c r="PZD214" s="1102"/>
      <c r="PZE214" s="1102"/>
      <c r="PZF214" s="1102"/>
      <c r="PZG214" s="1102"/>
      <c r="PZH214" s="1102"/>
      <c r="PZI214" s="1102"/>
      <c r="PZJ214" s="1102"/>
      <c r="PZK214" s="1102"/>
      <c r="PZL214" s="1102"/>
      <c r="PZM214" s="1102"/>
      <c r="PZN214" s="1102"/>
      <c r="PZO214" s="1102"/>
      <c r="PZP214" s="1102"/>
      <c r="PZQ214" s="1102"/>
      <c r="PZR214" s="1102"/>
      <c r="PZS214" s="1102"/>
      <c r="PZT214" s="1102"/>
      <c r="PZU214" s="1102"/>
      <c r="PZV214" s="1102"/>
      <c r="PZW214" s="1102"/>
      <c r="PZX214" s="1102"/>
      <c r="PZY214" s="1102"/>
      <c r="PZZ214" s="1102"/>
      <c r="QAA214" s="1102"/>
      <c r="QAB214" s="1102"/>
      <c r="QAC214" s="1102"/>
      <c r="QAD214" s="1102"/>
      <c r="QAE214" s="1102"/>
      <c r="QAF214" s="1102"/>
      <c r="QAG214" s="1102"/>
      <c r="QAH214" s="1102"/>
      <c r="QAI214" s="1102"/>
      <c r="QAJ214" s="1102"/>
      <c r="QAK214" s="1102"/>
      <c r="QAL214" s="1102"/>
      <c r="QAM214" s="1102"/>
      <c r="QAN214" s="1102"/>
      <c r="QAO214" s="1102"/>
      <c r="QAP214" s="1102"/>
      <c r="QAQ214" s="1102"/>
      <c r="QAR214" s="1102"/>
      <c r="QAS214" s="1102"/>
      <c r="QAT214" s="1102"/>
      <c r="QAU214" s="1102"/>
      <c r="QAV214" s="1102"/>
      <c r="QAW214" s="1102"/>
      <c r="QAX214" s="1102"/>
      <c r="QAY214" s="1102"/>
      <c r="QAZ214" s="1102"/>
      <c r="QBA214" s="1102"/>
      <c r="QBB214" s="1102"/>
      <c r="QBC214" s="1102"/>
      <c r="QBD214" s="1102"/>
      <c r="QBE214" s="1102"/>
      <c r="QBF214" s="1102"/>
      <c r="QBG214" s="1102"/>
      <c r="QBH214" s="1102"/>
      <c r="QBI214" s="1102"/>
      <c r="QBJ214" s="1102"/>
      <c r="QBK214" s="1102"/>
      <c r="QBL214" s="1102"/>
      <c r="QBM214" s="1102"/>
      <c r="QBN214" s="1102"/>
      <c r="QBO214" s="1102"/>
      <c r="QBP214" s="1102"/>
      <c r="QBQ214" s="1102"/>
      <c r="QBR214" s="1102"/>
      <c r="QBS214" s="1102"/>
      <c r="QBT214" s="1102"/>
      <c r="QBU214" s="1102"/>
      <c r="QBV214" s="1102"/>
      <c r="QBW214" s="1102"/>
      <c r="QBX214" s="1102"/>
      <c r="QBY214" s="1102"/>
      <c r="QBZ214" s="1102"/>
      <c r="QCA214" s="1102"/>
      <c r="QCB214" s="1102"/>
      <c r="QCC214" s="1102"/>
      <c r="QCD214" s="1102"/>
      <c r="QCE214" s="1102"/>
      <c r="QCF214" s="1102"/>
      <c r="QCG214" s="1102"/>
      <c r="QCH214" s="1102"/>
      <c r="QCI214" s="1102"/>
      <c r="QCJ214" s="1102"/>
      <c r="QCK214" s="1102"/>
      <c r="QCL214" s="1102"/>
      <c r="QCM214" s="1102"/>
      <c r="QCN214" s="1102"/>
      <c r="QCO214" s="1102"/>
      <c r="QCP214" s="1102"/>
      <c r="QCQ214" s="1102"/>
      <c r="QCR214" s="1102"/>
      <c r="QCS214" s="1102"/>
      <c r="QCT214" s="1102"/>
      <c r="QCU214" s="1102"/>
      <c r="QCV214" s="1102"/>
      <c r="QCW214" s="1102"/>
      <c r="QCX214" s="1102"/>
      <c r="QCY214" s="1102"/>
      <c r="QCZ214" s="1102"/>
      <c r="QDA214" s="1102"/>
      <c r="QDB214" s="1102"/>
      <c r="QDC214" s="1102"/>
      <c r="QDD214" s="1102"/>
      <c r="QDE214" s="1102"/>
      <c r="QDF214" s="1102"/>
      <c r="QDG214" s="1102"/>
      <c r="QDH214" s="1102"/>
      <c r="QDI214" s="1102"/>
      <c r="QDJ214" s="1102"/>
      <c r="QDK214" s="1102"/>
      <c r="QDL214" s="1102"/>
      <c r="QDM214" s="1102"/>
      <c r="QDN214" s="1102"/>
      <c r="QDO214" s="1102"/>
      <c r="QDP214" s="1102"/>
      <c r="QDQ214" s="1102"/>
      <c r="QDR214" s="1102"/>
      <c r="QDS214" s="1102"/>
      <c r="QDT214" s="1102"/>
      <c r="QDU214" s="1102"/>
      <c r="QDV214" s="1102"/>
      <c r="QDW214" s="1102"/>
      <c r="QDX214" s="1102"/>
      <c r="QDY214" s="1102"/>
      <c r="QDZ214" s="1102"/>
      <c r="QEA214" s="1102"/>
      <c r="QEB214" s="1102"/>
      <c r="QEC214" s="1102"/>
      <c r="QED214" s="1102"/>
      <c r="QEE214" s="1102"/>
      <c r="QEF214" s="1102"/>
      <c r="QEG214" s="1102"/>
      <c r="QEH214" s="1102"/>
      <c r="QEI214" s="1102"/>
      <c r="QEJ214" s="1102"/>
      <c r="QEK214" s="1102"/>
      <c r="QEL214" s="1102"/>
      <c r="QEM214" s="1102"/>
      <c r="QEN214" s="1102"/>
      <c r="QEO214" s="1102"/>
      <c r="QEP214" s="1102"/>
      <c r="QEQ214" s="1102"/>
      <c r="QER214" s="1102"/>
      <c r="QES214" s="1102"/>
      <c r="QET214" s="1102"/>
      <c r="QEU214" s="1102"/>
      <c r="QEV214" s="1102"/>
      <c r="QEW214" s="1102"/>
      <c r="QEX214" s="1102"/>
      <c r="QEY214" s="1102"/>
      <c r="QEZ214" s="1102"/>
      <c r="QFA214" s="1102"/>
      <c r="QFB214" s="1102"/>
      <c r="QFC214" s="1102"/>
      <c r="QFD214" s="1102"/>
      <c r="QFE214" s="1102"/>
      <c r="QFF214" s="1102"/>
      <c r="QFG214" s="1102"/>
      <c r="QFH214" s="1102"/>
      <c r="QFI214" s="1102"/>
      <c r="QFJ214" s="1102"/>
      <c r="QFK214" s="1102"/>
      <c r="QFL214" s="1102"/>
      <c r="QFM214" s="1102"/>
      <c r="QFN214" s="1102"/>
      <c r="QFO214" s="1102"/>
      <c r="QFP214" s="1102"/>
      <c r="QFQ214" s="1102"/>
      <c r="QFR214" s="1102"/>
      <c r="QFS214" s="1102"/>
      <c r="QFT214" s="1102"/>
      <c r="QFU214" s="1102"/>
      <c r="QFV214" s="1102"/>
      <c r="QFW214" s="1102"/>
      <c r="QFX214" s="1102"/>
      <c r="QFY214" s="1102"/>
      <c r="QFZ214" s="1102"/>
      <c r="QGA214" s="1102"/>
      <c r="QGB214" s="1102"/>
      <c r="QGC214" s="1102"/>
      <c r="QGD214" s="1102"/>
      <c r="QGE214" s="1102"/>
      <c r="QGF214" s="1102"/>
      <c r="QGG214" s="1102"/>
      <c r="QGH214" s="1102"/>
      <c r="QGI214" s="1102"/>
      <c r="QGJ214" s="1102"/>
      <c r="QGK214" s="1102"/>
      <c r="QGL214" s="1102"/>
      <c r="QGM214" s="1102"/>
      <c r="QGN214" s="1102"/>
      <c r="QGO214" s="1102"/>
      <c r="QGP214" s="1102"/>
      <c r="QGQ214" s="1102"/>
      <c r="QGR214" s="1102"/>
      <c r="QGS214" s="1102"/>
      <c r="QGT214" s="1102"/>
      <c r="QGU214" s="1102"/>
      <c r="QGV214" s="1102"/>
      <c r="QGW214" s="1102"/>
      <c r="QGX214" s="1102"/>
      <c r="QGY214" s="1102"/>
      <c r="QGZ214" s="1102"/>
      <c r="QHA214" s="1102"/>
      <c r="QHB214" s="1102"/>
      <c r="QHC214" s="1102"/>
      <c r="QHD214" s="1102"/>
      <c r="QHE214" s="1102"/>
      <c r="QHF214" s="1102"/>
      <c r="QHG214" s="1102"/>
      <c r="QHH214" s="1102"/>
      <c r="QHI214" s="1102"/>
      <c r="QHJ214" s="1102"/>
      <c r="QHK214" s="1102"/>
      <c r="QHL214" s="1102"/>
      <c r="QHM214" s="1102"/>
      <c r="QHN214" s="1102"/>
      <c r="QHO214" s="1102"/>
      <c r="QHP214" s="1102"/>
      <c r="QHQ214" s="1102"/>
      <c r="QHR214" s="1102"/>
      <c r="QHS214" s="1102"/>
      <c r="QHT214" s="1102"/>
      <c r="QHU214" s="1102"/>
      <c r="QHV214" s="1102"/>
      <c r="QHW214" s="1102"/>
      <c r="QHX214" s="1102"/>
      <c r="QHY214" s="1102"/>
      <c r="QHZ214" s="1102"/>
      <c r="QIA214" s="1102"/>
      <c r="QIB214" s="1102"/>
      <c r="QIC214" s="1102"/>
      <c r="QID214" s="1102"/>
      <c r="QIE214" s="1102"/>
      <c r="QIF214" s="1102"/>
      <c r="QIG214" s="1102"/>
      <c r="QIH214" s="1102"/>
      <c r="QII214" s="1102"/>
      <c r="QIJ214" s="1102"/>
      <c r="QIK214" s="1102"/>
      <c r="QIL214" s="1102"/>
      <c r="QIM214" s="1102"/>
      <c r="QIN214" s="1102"/>
      <c r="QIO214" s="1102"/>
      <c r="QIP214" s="1102"/>
      <c r="QIQ214" s="1102"/>
      <c r="QIR214" s="1102"/>
      <c r="QIS214" s="1102"/>
      <c r="QIT214" s="1102"/>
      <c r="QIU214" s="1102"/>
      <c r="QIV214" s="1102"/>
      <c r="QIW214" s="1102"/>
      <c r="QIX214" s="1102"/>
      <c r="QIY214" s="1102"/>
      <c r="QIZ214" s="1102"/>
      <c r="QJA214" s="1102"/>
      <c r="QJB214" s="1102"/>
      <c r="QJC214" s="1102"/>
      <c r="QJD214" s="1102"/>
      <c r="QJE214" s="1102"/>
      <c r="QJF214" s="1102"/>
      <c r="QJG214" s="1102"/>
      <c r="QJH214" s="1102"/>
      <c r="QJI214" s="1102"/>
      <c r="QJJ214" s="1102"/>
      <c r="QJK214" s="1102"/>
      <c r="QJL214" s="1102"/>
      <c r="QJM214" s="1102"/>
      <c r="QJN214" s="1102"/>
      <c r="QJO214" s="1102"/>
      <c r="QJP214" s="1102"/>
      <c r="QJQ214" s="1102"/>
      <c r="QJR214" s="1102"/>
      <c r="QJS214" s="1102"/>
      <c r="QJT214" s="1102"/>
      <c r="QJU214" s="1102"/>
      <c r="QJV214" s="1102"/>
      <c r="QJW214" s="1102"/>
      <c r="QJX214" s="1102"/>
      <c r="QJY214" s="1102"/>
      <c r="QJZ214" s="1102"/>
      <c r="QKA214" s="1102"/>
      <c r="QKB214" s="1102"/>
      <c r="QKC214" s="1102"/>
      <c r="QKD214" s="1102"/>
      <c r="QKE214" s="1102"/>
      <c r="QKF214" s="1102"/>
      <c r="QKG214" s="1102"/>
      <c r="QKH214" s="1102"/>
      <c r="QKI214" s="1102"/>
      <c r="QKJ214" s="1102"/>
      <c r="QKK214" s="1102"/>
      <c r="QKL214" s="1102"/>
      <c r="QKM214" s="1102"/>
      <c r="QKN214" s="1102"/>
      <c r="QKO214" s="1102"/>
      <c r="QKP214" s="1102"/>
      <c r="QKQ214" s="1102"/>
      <c r="QKR214" s="1102"/>
      <c r="QKS214" s="1102"/>
      <c r="QKT214" s="1102"/>
      <c r="QKU214" s="1102"/>
      <c r="QKV214" s="1102"/>
      <c r="QKW214" s="1102"/>
      <c r="QKX214" s="1102"/>
      <c r="QKY214" s="1102"/>
      <c r="QKZ214" s="1102"/>
      <c r="QLA214" s="1102"/>
      <c r="QLB214" s="1102"/>
      <c r="QLC214" s="1102"/>
      <c r="QLD214" s="1102"/>
      <c r="QLE214" s="1102"/>
      <c r="QLF214" s="1102"/>
      <c r="QLG214" s="1102"/>
      <c r="QLH214" s="1102"/>
      <c r="QLI214" s="1102"/>
      <c r="QLJ214" s="1102"/>
      <c r="QLK214" s="1102"/>
      <c r="QLL214" s="1102"/>
      <c r="QLM214" s="1102"/>
      <c r="QLN214" s="1102"/>
      <c r="QLO214" s="1102"/>
      <c r="QLP214" s="1102"/>
      <c r="QLQ214" s="1102"/>
      <c r="QLR214" s="1102"/>
      <c r="QLS214" s="1102"/>
      <c r="QLT214" s="1102"/>
      <c r="QLU214" s="1102"/>
      <c r="QLV214" s="1102"/>
      <c r="QLW214" s="1102"/>
      <c r="QLX214" s="1102"/>
      <c r="QLY214" s="1102"/>
      <c r="QLZ214" s="1102"/>
      <c r="QMA214" s="1102"/>
      <c r="QMB214" s="1102"/>
      <c r="QMC214" s="1102"/>
      <c r="QMD214" s="1102"/>
      <c r="QME214" s="1102"/>
      <c r="QMF214" s="1102"/>
      <c r="QMG214" s="1102"/>
      <c r="QMH214" s="1102"/>
      <c r="QMI214" s="1102"/>
      <c r="QMJ214" s="1102"/>
      <c r="QMK214" s="1102"/>
      <c r="QML214" s="1102"/>
      <c r="QMM214" s="1102"/>
      <c r="QMN214" s="1102"/>
      <c r="QMO214" s="1102"/>
      <c r="QMP214" s="1102"/>
      <c r="QMQ214" s="1102"/>
      <c r="QMR214" s="1102"/>
      <c r="QMS214" s="1102"/>
      <c r="QMT214" s="1102"/>
      <c r="QMU214" s="1102"/>
      <c r="QMV214" s="1102"/>
      <c r="QMW214" s="1102"/>
      <c r="QMX214" s="1102"/>
      <c r="QMY214" s="1102"/>
      <c r="QMZ214" s="1102"/>
      <c r="QNA214" s="1102"/>
      <c r="QNB214" s="1102"/>
      <c r="QNC214" s="1102"/>
      <c r="QND214" s="1102"/>
      <c r="QNE214" s="1102"/>
      <c r="QNF214" s="1102"/>
      <c r="QNG214" s="1102"/>
      <c r="QNH214" s="1102"/>
      <c r="QNI214" s="1102"/>
      <c r="QNJ214" s="1102"/>
      <c r="QNK214" s="1102"/>
      <c r="QNL214" s="1102"/>
      <c r="QNM214" s="1102"/>
      <c r="QNN214" s="1102"/>
      <c r="QNO214" s="1102"/>
      <c r="QNP214" s="1102"/>
      <c r="QNQ214" s="1102"/>
      <c r="QNR214" s="1102"/>
      <c r="QNS214" s="1102"/>
      <c r="QNT214" s="1102"/>
      <c r="QNU214" s="1102"/>
      <c r="QNV214" s="1102"/>
      <c r="QNW214" s="1102"/>
      <c r="QNX214" s="1102"/>
      <c r="QNY214" s="1102"/>
      <c r="QNZ214" s="1102"/>
      <c r="QOA214" s="1102"/>
      <c r="QOB214" s="1102"/>
      <c r="QOC214" s="1102"/>
      <c r="QOD214" s="1102"/>
      <c r="QOE214" s="1102"/>
      <c r="QOF214" s="1102"/>
      <c r="QOG214" s="1102"/>
      <c r="QOH214" s="1102"/>
      <c r="QOI214" s="1102"/>
      <c r="QOJ214" s="1102"/>
      <c r="QOK214" s="1102"/>
      <c r="QOL214" s="1102"/>
      <c r="QOM214" s="1102"/>
      <c r="QON214" s="1102"/>
      <c r="QOO214" s="1102"/>
      <c r="QOP214" s="1102"/>
      <c r="QOQ214" s="1102"/>
      <c r="QOR214" s="1102"/>
      <c r="QOS214" s="1102"/>
      <c r="QOT214" s="1102"/>
      <c r="QOU214" s="1102"/>
      <c r="QOV214" s="1102"/>
      <c r="QOW214" s="1102"/>
      <c r="QOX214" s="1102"/>
      <c r="QOY214" s="1102"/>
      <c r="QOZ214" s="1102"/>
      <c r="QPA214" s="1102"/>
      <c r="QPB214" s="1102"/>
      <c r="QPC214" s="1102"/>
      <c r="QPD214" s="1102"/>
      <c r="QPE214" s="1102"/>
      <c r="QPF214" s="1102"/>
      <c r="QPG214" s="1102"/>
      <c r="QPH214" s="1102"/>
      <c r="QPI214" s="1102"/>
      <c r="QPJ214" s="1102"/>
      <c r="QPK214" s="1102"/>
      <c r="QPL214" s="1102"/>
      <c r="QPM214" s="1102"/>
      <c r="QPN214" s="1102"/>
      <c r="QPO214" s="1102"/>
      <c r="QPP214" s="1102"/>
      <c r="QPQ214" s="1102"/>
      <c r="QPR214" s="1102"/>
      <c r="QPS214" s="1102"/>
      <c r="QPT214" s="1102"/>
      <c r="QPU214" s="1102"/>
      <c r="QPV214" s="1102"/>
      <c r="QPW214" s="1102"/>
      <c r="QPX214" s="1102"/>
      <c r="QPY214" s="1102"/>
      <c r="QPZ214" s="1102"/>
      <c r="QQA214" s="1102"/>
      <c r="QQB214" s="1102"/>
      <c r="QQC214" s="1102"/>
      <c r="QQD214" s="1102"/>
      <c r="QQE214" s="1102"/>
      <c r="QQF214" s="1102"/>
      <c r="QQG214" s="1102"/>
      <c r="QQH214" s="1102"/>
      <c r="QQI214" s="1102"/>
      <c r="QQJ214" s="1102"/>
      <c r="QQK214" s="1102"/>
      <c r="QQL214" s="1102"/>
      <c r="QQM214" s="1102"/>
      <c r="QQN214" s="1102"/>
      <c r="QQO214" s="1102"/>
      <c r="QQP214" s="1102"/>
      <c r="QQQ214" s="1102"/>
      <c r="QQR214" s="1102"/>
      <c r="QQS214" s="1102"/>
      <c r="QQT214" s="1102"/>
      <c r="QQU214" s="1102"/>
      <c r="QQV214" s="1102"/>
      <c r="QQW214" s="1102"/>
      <c r="QQX214" s="1102"/>
      <c r="QQY214" s="1102"/>
      <c r="QQZ214" s="1102"/>
      <c r="QRA214" s="1102"/>
      <c r="QRB214" s="1102"/>
      <c r="QRC214" s="1102"/>
      <c r="QRD214" s="1102"/>
      <c r="QRE214" s="1102"/>
      <c r="QRF214" s="1102"/>
      <c r="QRG214" s="1102"/>
      <c r="QRH214" s="1102"/>
      <c r="QRI214" s="1102"/>
      <c r="QRJ214" s="1102"/>
      <c r="QRK214" s="1102"/>
      <c r="QRL214" s="1102"/>
      <c r="QRM214" s="1102"/>
      <c r="QRN214" s="1102"/>
      <c r="QRO214" s="1102"/>
      <c r="QRP214" s="1102"/>
      <c r="QRQ214" s="1102"/>
      <c r="QRR214" s="1102"/>
      <c r="QRS214" s="1102"/>
      <c r="QRT214" s="1102"/>
      <c r="QRU214" s="1102"/>
      <c r="QRV214" s="1102"/>
      <c r="QRW214" s="1102"/>
      <c r="QRX214" s="1102"/>
      <c r="QRY214" s="1102"/>
      <c r="QRZ214" s="1102"/>
      <c r="QSA214" s="1102"/>
      <c r="QSB214" s="1102"/>
      <c r="QSC214" s="1102"/>
      <c r="QSD214" s="1102"/>
      <c r="QSE214" s="1102"/>
      <c r="QSF214" s="1102"/>
      <c r="QSG214" s="1102"/>
      <c r="QSH214" s="1102"/>
      <c r="QSI214" s="1102"/>
      <c r="QSJ214" s="1102"/>
      <c r="QSK214" s="1102"/>
      <c r="QSL214" s="1102"/>
      <c r="QSM214" s="1102"/>
      <c r="QSN214" s="1102"/>
      <c r="QSO214" s="1102"/>
      <c r="QSP214" s="1102"/>
      <c r="QSQ214" s="1102"/>
      <c r="QSR214" s="1102"/>
      <c r="QSS214" s="1102"/>
      <c r="QST214" s="1102"/>
      <c r="QSU214" s="1102"/>
      <c r="QSV214" s="1102"/>
      <c r="QSW214" s="1102"/>
      <c r="QSX214" s="1102"/>
      <c r="QSY214" s="1102"/>
      <c r="QSZ214" s="1102"/>
      <c r="QTA214" s="1102"/>
      <c r="QTB214" s="1102"/>
      <c r="QTC214" s="1102"/>
      <c r="QTD214" s="1102"/>
      <c r="QTE214" s="1102"/>
      <c r="QTF214" s="1102"/>
      <c r="QTG214" s="1102"/>
      <c r="QTH214" s="1102"/>
      <c r="QTI214" s="1102"/>
      <c r="QTJ214" s="1102"/>
      <c r="QTK214" s="1102"/>
      <c r="QTL214" s="1102"/>
      <c r="QTM214" s="1102"/>
      <c r="QTN214" s="1102"/>
      <c r="QTO214" s="1102"/>
      <c r="QTP214" s="1102"/>
      <c r="QTQ214" s="1102"/>
      <c r="QTR214" s="1102"/>
      <c r="QTS214" s="1102"/>
      <c r="QTT214" s="1102"/>
      <c r="QTU214" s="1102"/>
      <c r="QTV214" s="1102"/>
      <c r="QTW214" s="1102"/>
      <c r="QTX214" s="1102"/>
      <c r="QTY214" s="1102"/>
      <c r="QTZ214" s="1102"/>
      <c r="QUA214" s="1102"/>
      <c r="QUB214" s="1102"/>
      <c r="QUC214" s="1102"/>
      <c r="QUD214" s="1102"/>
      <c r="QUE214" s="1102"/>
      <c r="QUF214" s="1102"/>
      <c r="QUG214" s="1102"/>
      <c r="QUH214" s="1102"/>
      <c r="QUI214" s="1102"/>
      <c r="QUJ214" s="1102"/>
      <c r="QUK214" s="1102"/>
      <c r="QUL214" s="1102"/>
      <c r="QUM214" s="1102"/>
      <c r="QUN214" s="1102"/>
      <c r="QUO214" s="1102"/>
      <c r="QUP214" s="1102"/>
      <c r="QUQ214" s="1102"/>
      <c r="QUR214" s="1102"/>
      <c r="QUS214" s="1102"/>
      <c r="QUT214" s="1102"/>
      <c r="QUU214" s="1102"/>
      <c r="QUV214" s="1102"/>
      <c r="QUW214" s="1102"/>
      <c r="QUX214" s="1102"/>
      <c r="QUY214" s="1102"/>
      <c r="QUZ214" s="1102"/>
      <c r="QVA214" s="1102"/>
      <c r="QVB214" s="1102"/>
      <c r="QVC214" s="1102"/>
      <c r="QVD214" s="1102"/>
      <c r="QVE214" s="1102"/>
      <c r="QVF214" s="1102"/>
      <c r="QVG214" s="1102"/>
      <c r="QVH214" s="1102"/>
      <c r="QVI214" s="1102"/>
      <c r="QVJ214" s="1102"/>
      <c r="QVK214" s="1102"/>
      <c r="QVL214" s="1102"/>
      <c r="QVM214" s="1102"/>
      <c r="QVN214" s="1102"/>
      <c r="QVO214" s="1102"/>
      <c r="QVP214" s="1102"/>
      <c r="QVQ214" s="1102"/>
      <c r="QVR214" s="1102"/>
      <c r="QVS214" s="1102"/>
      <c r="QVT214" s="1102"/>
      <c r="QVU214" s="1102"/>
      <c r="QVV214" s="1102"/>
      <c r="QVW214" s="1102"/>
      <c r="QVX214" s="1102"/>
      <c r="QVY214" s="1102"/>
      <c r="QVZ214" s="1102"/>
      <c r="QWA214" s="1102"/>
      <c r="QWB214" s="1102"/>
      <c r="QWC214" s="1102"/>
      <c r="QWD214" s="1102"/>
      <c r="QWE214" s="1102"/>
      <c r="QWF214" s="1102"/>
      <c r="QWG214" s="1102"/>
      <c r="QWH214" s="1102"/>
      <c r="QWI214" s="1102"/>
      <c r="QWJ214" s="1102"/>
      <c r="QWK214" s="1102"/>
      <c r="QWL214" s="1102"/>
      <c r="QWM214" s="1102"/>
      <c r="QWN214" s="1102"/>
      <c r="QWO214" s="1102"/>
      <c r="QWP214" s="1102"/>
      <c r="QWQ214" s="1102"/>
      <c r="QWR214" s="1102"/>
      <c r="QWS214" s="1102"/>
      <c r="QWT214" s="1102"/>
      <c r="QWU214" s="1102"/>
      <c r="QWV214" s="1102"/>
      <c r="QWW214" s="1102"/>
      <c r="QWX214" s="1102"/>
      <c r="QWY214" s="1102"/>
      <c r="QWZ214" s="1102"/>
      <c r="QXA214" s="1102"/>
      <c r="QXB214" s="1102"/>
      <c r="QXC214" s="1102"/>
      <c r="QXD214" s="1102"/>
      <c r="QXE214" s="1102"/>
      <c r="QXF214" s="1102"/>
      <c r="QXG214" s="1102"/>
      <c r="QXH214" s="1102"/>
      <c r="QXI214" s="1102"/>
      <c r="QXJ214" s="1102"/>
      <c r="QXK214" s="1102"/>
      <c r="QXL214" s="1102"/>
      <c r="QXM214" s="1102"/>
      <c r="QXN214" s="1102"/>
      <c r="QXO214" s="1102"/>
      <c r="QXP214" s="1102"/>
      <c r="QXQ214" s="1102"/>
      <c r="QXR214" s="1102"/>
      <c r="QXS214" s="1102"/>
      <c r="QXT214" s="1102"/>
      <c r="QXU214" s="1102"/>
      <c r="QXV214" s="1102"/>
      <c r="QXW214" s="1102"/>
      <c r="QXX214" s="1102"/>
      <c r="QXY214" s="1102"/>
      <c r="QXZ214" s="1102"/>
      <c r="QYA214" s="1102"/>
      <c r="QYB214" s="1102"/>
      <c r="QYC214" s="1102"/>
      <c r="QYD214" s="1102"/>
      <c r="QYE214" s="1102"/>
      <c r="QYF214" s="1102"/>
      <c r="QYG214" s="1102"/>
      <c r="QYH214" s="1102"/>
      <c r="QYI214" s="1102"/>
      <c r="QYJ214" s="1102"/>
      <c r="QYK214" s="1102"/>
      <c r="QYL214" s="1102"/>
      <c r="QYM214" s="1102"/>
      <c r="QYN214" s="1102"/>
      <c r="QYO214" s="1102"/>
      <c r="QYP214" s="1102"/>
      <c r="QYQ214" s="1102"/>
      <c r="QYR214" s="1102"/>
      <c r="QYS214" s="1102"/>
      <c r="QYT214" s="1102"/>
      <c r="QYU214" s="1102"/>
      <c r="QYV214" s="1102"/>
      <c r="QYW214" s="1102"/>
      <c r="QYX214" s="1102"/>
      <c r="QYY214" s="1102"/>
      <c r="QYZ214" s="1102"/>
      <c r="QZA214" s="1102"/>
      <c r="QZB214" s="1102"/>
      <c r="QZC214" s="1102"/>
      <c r="QZD214" s="1102"/>
      <c r="QZE214" s="1102"/>
      <c r="QZF214" s="1102"/>
      <c r="QZG214" s="1102"/>
      <c r="QZH214" s="1102"/>
      <c r="QZI214" s="1102"/>
      <c r="QZJ214" s="1102"/>
      <c r="QZK214" s="1102"/>
      <c r="QZL214" s="1102"/>
      <c r="QZM214" s="1102"/>
      <c r="QZN214" s="1102"/>
      <c r="QZO214" s="1102"/>
      <c r="QZP214" s="1102"/>
      <c r="QZQ214" s="1102"/>
      <c r="QZR214" s="1102"/>
      <c r="QZS214" s="1102"/>
      <c r="QZT214" s="1102"/>
      <c r="QZU214" s="1102"/>
      <c r="QZV214" s="1102"/>
      <c r="QZW214" s="1102"/>
      <c r="QZX214" s="1102"/>
      <c r="QZY214" s="1102"/>
      <c r="QZZ214" s="1102"/>
      <c r="RAA214" s="1102"/>
      <c r="RAB214" s="1102"/>
      <c r="RAC214" s="1102"/>
      <c r="RAD214" s="1102"/>
      <c r="RAE214" s="1102"/>
      <c r="RAF214" s="1102"/>
      <c r="RAG214" s="1102"/>
      <c r="RAH214" s="1102"/>
      <c r="RAI214" s="1102"/>
      <c r="RAJ214" s="1102"/>
      <c r="RAK214" s="1102"/>
      <c r="RAL214" s="1102"/>
      <c r="RAM214" s="1102"/>
      <c r="RAN214" s="1102"/>
      <c r="RAO214" s="1102"/>
      <c r="RAP214" s="1102"/>
      <c r="RAQ214" s="1102"/>
      <c r="RAR214" s="1102"/>
      <c r="RAS214" s="1102"/>
      <c r="RAT214" s="1102"/>
      <c r="RAU214" s="1102"/>
      <c r="RAV214" s="1102"/>
      <c r="RAW214" s="1102"/>
      <c r="RAX214" s="1102"/>
      <c r="RAY214" s="1102"/>
      <c r="RAZ214" s="1102"/>
      <c r="RBA214" s="1102"/>
      <c r="RBB214" s="1102"/>
      <c r="RBC214" s="1102"/>
      <c r="RBD214" s="1102"/>
      <c r="RBE214" s="1102"/>
      <c r="RBF214" s="1102"/>
      <c r="RBG214" s="1102"/>
      <c r="RBH214" s="1102"/>
      <c r="RBI214" s="1102"/>
      <c r="RBJ214" s="1102"/>
      <c r="RBK214" s="1102"/>
      <c r="RBL214" s="1102"/>
      <c r="RBM214" s="1102"/>
      <c r="RBN214" s="1102"/>
      <c r="RBO214" s="1102"/>
      <c r="RBP214" s="1102"/>
      <c r="RBQ214" s="1102"/>
      <c r="RBR214" s="1102"/>
      <c r="RBS214" s="1102"/>
      <c r="RBT214" s="1102"/>
      <c r="RBU214" s="1102"/>
      <c r="RBV214" s="1102"/>
      <c r="RBW214" s="1102"/>
      <c r="RBX214" s="1102"/>
      <c r="RBY214" s="1102"/>
      <c r="RBZ214" s="1102"/>
      <c r="RCA214" s="1102"/>
      <c r="RCB214" s="1102"/>
      <c r="RCC214" s="1102"/>
      <c r="RCD214" s="1102"/>
      <c r="RCE214" s="1102"/>
      <c r="RCF214" s="1102"/>
      <c r="RCG214" s="1102"/>
      <c r="RCH214" s="1102"/>
      <c r="RCI214" s="1102"/>
      <c r="RCJ214" s="1102"/>
      <c r="RCK214" s="1102"/>
      <c r="RCL214" s="1102"/>
      <c r="RCM214" s="1102"/>
      <c r="RCN214" s="1102"/>
      <c r="RCO214" s="1102"/>
      <c r="RCP214" s="1102"/>
      <c r="RCQ214" s="1102"/>
      <c r="RCR214" s="1102"/>
      <c r="RCS214" s="1102"/>
      <c r="RCT214" s="1102"/>
      <c r="RCU214" s="1102"/>
      <c r="RCV214" s="1102"/>
      <c r="RCW214" s="1102"/>
      <c r="RCX214" s="1102"/>
      <c r="RCY214" s="1102"/>
      <c r="RCZ214" s="1102"/>
      <c r="RDA214" s="1102"/>
      <c r="RDB214" s="1102"/>
      <c r="RDC214" s="1102"/>
      <c r="RDD214" s="1102"/>
      <c r="RDE214" s="1102"/>
      <c r="RDF214" s="1102"/>
      <c r="RDG214" s="1102"/>
      <c r="RDH214" s="1102"/>
      <c r="RDI214" s="1102"/>
      <c r="RDJ214" s="1102"/>
      <c r="RDK214" s="1102"/>
      <c r="RDL214" s="1102"/>
      <c r="RDM214" s="1102"/>
      <c r="RDN214" s="1102"/>
      <c r="RDO214" s="1102"/>
      <c r="RDP214" s="1102"/>
      <c r="RDQ214" s="1102"/>
      <c r="RDR214" s="1102"/>
      <c r="RDS214" s="1102"/>
      <c r="RDT214" s="1102"/>
      <c r="RDU214" s="1102"/>
      <c r="RDV214" s="1102"/>
      <c r="RDW214" s="1102"/>
      <c r="RDX214" s="1102"/>
      <c r="RDY214" s="1102"/>
      <c r="RDZ214" s="1102"/>
      <c r="REA214" s="1102"/>
      <c r="REB214" s="1102"/>
      <c r="REC214" s="1102"/>
      <c r="RED214" s="1102"/>
      <c r="REE214" s="1102"/>
      <c r="REF214" s="1102"/>
      <c r="REG214" s="1102"/>
      <c r="REH214" s="1102"/>
      <c r="REI214" s="1102"/>
      <c r="REJ214" s="1102"/>
      <c r="REK214" s="1102"/>
      <c r="REL214" s="1102"/>
      <c r="REM214" s="1102"/>
      <c r="REN214" s="1102"/>
      <c r="REO214" s="1102"/>
      <c r="REP214" s="1102"/>
      <c r="REQ214" s="1102"/>
      <c r="RER214" s="1102"/>
      <c r="RES214" s="1102"/>
      <c r="RET214" s="1102"/>
      <c r="REU214" s="1102"/>
      <c r="REV214" s="1102"/>
      <c r="REW214" s="1102"/>
      <c r="REX214" s="1102"/>
      <c r="REY214" s="1102"/>
      <c r="REZ214" s="1102"/>
      <c r="RFA214" s="1102"/>
      <c r="RFB214" s="1102"/>
      <c r="RFC214" s="1102"/>
      <c r="RFD214" s="1102"/>
      <c r="RFE214" s="1102"/>
      <c r="RFF214" s="1102"/>
      <c r="RFG214" s="1102"/>
      <c r="RFH214" s="1102"/>
      <c r="RFI214" s="1102"/>
      <c r="RFJ214" s="1102"/>
      <c r="RFK214" s="1102"/>
      <c r="RFL214" s="1102"/>
      <c r="RFM214" s="1102"/>
      <c r="RFN214" s="1102"/>
      <c r="RFO214" s="1102"/>
      <c r="RFP214" s="1102"/>
      <c r="RFQ214" s="1102"/>
      <c r="RFR214" s="1102"/>
      <c r="RFS214" s="1102"/>
      <c r="RFT214" s="1102"/>
      <c r="RFU214" s="1102"/>
      <c r="RFV214" s="1102"/>
      <c r="RFW214" s="1102"/>
      <c r="RFX214" s="1102"/>
      <c r="RFY214" s="1102"/>
      <c r="RFZ214" s="1102"/>
      <c r="RGA214" s="1102"/>
      <c r="RGB214" s="1102"/>
      <c r="RGC214" s="1102"/>
      <c r="RGD214" s="1102"/>
      <c r="RGE214" s="1102"/>
      <c r="RGF214" s="1102"/>
      <c r="RGG214" s="1102"/>
      <c r="RGH214" s="1102"/>
      <c r="RGI214" s="1102"/>
      <c r="RGJ214" s="1102"/>
      <c r="RGK214" s="1102"/>
      <c r="RGL214" s="1102"/>
      <c r="RGM214" s="1102"/>
      <c r="RGN214" s="1102"/>
      <c r="RGO214" s="1102"/>
      <c r="RGP214" s="1102"/>
      <c r="RGQ214" s="1102"/>
      <c r="RGR214" s="1102"/>
      <c r="RGS214" s="1102"/>
      <c r="RGT214" s="1102"/>
      <c r="RGU214" s="1102"/>
      <c r="RGV214" s="1102"/>
      <c r="RGW214" s="1102"/>
      <c r="RGX214" s="1102"/>
      <c r="RGY214" s="1102"/>
      <c r="RGZ214" s="1102"/>
      <c r="RHA214" s="1102"/>
      <c r="RHB214" s="1102"/>
      <c r="RHC214" s="1102"/>
      <c r="RHD214" s="1102"/>
      <c r="RHE214" s="1102"/>
      <c r="RHF214" s="1102"/>
      <c r="RHG214" s="1102"/>
      <c r="RHH214" s="1102"/>
      <c r="RHI214" s="1102"/>
      <c r="RHJ214" s="1102"/>
      <c r="RHK214" s="1102"/>
      <c r="RHL214" s="1102"/>
      <c r="RHM214" s="1102"/>
      <c r="RHN214" s="1102"/>
      <c r="RHO214" s="1102"/>
      <c r="RHP214" s="1102"/>
      <c r="RHQ214" s="1102"/>
      <c r="RHR214" s="1102"/>
      <c r="RHS214" s="1102"/>
      <c r="RHT214" s="1102"/>
      <c r="RHU214" s="1102"/>
      <c r="RHV214" s="1102"/>
      <c r="RHW214" s="1102"/>
      <c r="RHX214" s="1102"/>
      <c r="RHY214" s="1102"/>
      <c r="RHZ214" s="1102"/>
      <c r="RIA214" s="1102"/>
      <c r="RIB214" s="1102"/>
      <c r="RIC214" s="1102"/>
      <c r="RID214" s="1102"/>
      <c r="RIE214" s="1102"/>
      <c r="RIF214" s="1102"/>
      <c r="RIG214" s="1102"/>
      <c r="RIH214" s="1102"/>
      <c r="RII214" s="1102"/>
      <c r="RIJ214" s="1102"/>
      <c r="RIK214" s="1102"/>
      <c r="RIL214" s="1102"/>
      <c r="RIM214" s="1102"/>
      <c r="RIN214" s="1102"/>
      <c r="RIO214" s="1102"/>
      <c r="RIP214" s="1102"/>
      <c r="RIQ214" s="1102"/>
      <c r="RIR214" s="1102"/>
      <c r="RIS214" s="1102"/>
      <c r="RIT214" s="1102"/>
      <c r="RIU214" s="1102"/>
      <c r="RIV214" s="1102"/>
      <c r="RIW214" s="1102"/>
      <c r="RIX214" s="1102"/>
      <c r="RIY214" s="1102"/>
      <c r="RIZ214" s="1102"/>
      <c r="RJA214" s="1102"/>
      <c r="RJB214" s="1102"/>
      <c r="RJC214" s="1102"/>
      <c r="RJD214" s="1102"/>
      <c r="RJE214" s="1102"/>
      <c r="RJF214" s="1102"/>
      <c r="RJG214" s="1102"/>
      <c r="RJH214" s="1102"/>
      <c r="RJI214" s="1102"/>
      <c r="RJJ214" s="1102"/>
      <c r="RJK214" s="1102"/>
      <c r="RJL214" s="1102"/>
      <c r="RJM214" s="1102"/>
      <c r="RJN214" s="1102"/>
      <c r="RJO214" s="1102"/>
      <c r="RJP214" s="1102"/>
      <c r="RJQ214" s="1102"/>
      <c r="RJR214" s="1102"/>
      <c r="RJS214" s="1102"/>
      <c r="RJT214" s="1102"/>
      <c r="RJU214" s="1102"/>
      <c r="RJV214" s="1102"/>
      <c r="RJW214" s="1102"/>
      <c r="RJX214" s="1102"/>
      <c r="RJY214" s="1102"/>
      <c r="RJZ214" s="1102"/>
      <c r="RKA214" s="1102"/>
      <c r="RKB214" s="1102"/>
      <c r="RKC214" s="1102"/>
      <c r="RKD214" s="1102"/>
      <c r="RKE214" s="1102"/>
      <c r="RKF214" s="1102"/>
      <c r="RKG214" s="1102"/>
      <c r="RKH214" s="1102"/>
      <c r="RKI214" s="1102"/>
      <c r="RKJ214" s="1102"/>
      <c r="RKK214" s="1102"/>
      <c r="RKL214" s="1102"/>
      <c r="RKM214" s="1102"/>
      <c r="RKN214" s="1102"/>
      <c r="RKO214" s="1102"/>
      <c r="RKP214" s="1102"/>
      <c r="RKQ214" s="1102"/>
      <c r="RKR214" s="1102"/>
      <c r="RKS214" s="1102"/>
      <c r="RKT214" s="1102"/>
      <c r="RKU214" s="1102"/>
      <c r="RKV214" s="1102"/>
      <c r="RKW214" s="1102"/>
      <c r="RKX214" s="1102"/>
      <c r="RKY214" s="1102"/>
      <c r="RKZ214" s="1102"/>
      <c r="RLA214" s="1102"/>
      <c r="RLB214" s="1102"/>
      <c r="RLC214" s="1102"/>
      <c r="RLD214" s="1102"/>
      <c r="RLE214" s="1102"/>
      <c r="RLF214" s="1102"/>
      <c r="RLG214" s="1102"/>
      <c r="RLH214" s="1102"/>
      <c r="RLI214" s="1102"/>
      <c r="RLJ214" s="1102"/>
      <c r="RLK214" s="1102"/>
      <c r="RLL214" s="1102"/>
      <c r="RLM214" s="1102"/>
      <c r="RLN214" s="1102"/>
      <c r="RLO214" s="1102"/>
      <c r="RLP214" s="1102"/>
      <c r="RLQ214" s="1102"/>
      <c r="RLR214" s="1102"/>
      <c r="RLS214" s="1102"/>
      <c r="RLT214" s="1102"/>
      <c r="RLU214" s="1102"/>
      <c r="RLV214" s="1102"/>
      <c r="RLW214" s="1102"/>
      <c r="RLX214" s="1102"/>
      <c r="RLY214" s="1102"/>
      <c r="RLZ214" s="1102"/>
      <c r="RMA214" s="1102"/>
      <c r="RMB214" s="1102"/>
      <c r="RMC214" s="1102"/>
      <c r="RMD214" s="1102"/>
      <c r="RME214" s="1102"/>
      <c r="RMF214" s="1102"/>
      <c r="RMG214" s="1102"/>
      <c r="RMH214" s="1102"/>
      <c r="RMI214" s="1102"/>
      <c r="RMJ214" s="1102"/>
      <c r="RMK214" s="1102"/>
      <c r="RML214" s="1102"/>
      <c r="RMM214" s="1102"/>
      <c r="RMN214" s="1102"/>
      <c r="RMO214" s="1102"/>
      <c r="RMP214" s="1102"/>
      <c r="RMQ214" s="1102"/>
      <c r="RMR214" s="1102"/>
      <c r="RMS214" s="1102"/>
      <c r="RMT214" s="1102"/>
      <c r="RMU214" s="1102"/>
      <c r="RMV214" s="1102"/>
      <c r="RMW214" s="1102"/>
      <c r="RMX214" s="1102"/>
      <c r="RMY214" s="1102"/>
      <c r="RMZ214" s="1102"/>
      <c r="RNA214" s="1102"/>
      <c r="RNB214" s="1102"/>
      <c r="RNC214" s="1102"/>
      <c r="RND214" s="1102"/>
      <c r="RNE214" s="1102"/>
      <c r="RNF214" s="1102"/>
      <c r="RNG214" s="1102"/>
      <c r="RNH214" s="1102"/>
      <c r="RNI214" s="1102"/>
      <c r="RNJ214" s="1102"/>
      <c r="RNK214" s="1102"/>
      <c r="RNL214" s="1102"/>
      <c r="RNM214" s="1102"/>
      <c r="RNN214" s="1102"/>
      <c r="RNO214" s="1102"/>
      <c r="RNP214" s="1102"/>
      <c r="RNQ214" s="1102"/>
      <c r="RNR214" s="1102"/>
      <c r="RNS214" s="1102"/>
      <c r="RNT214" s="1102"/>
      <c r="RNU214" s="1102"/>
      <c r="RNV214" s="1102"/>
      <c r="RNW214" s="1102"/>
      <c r="RNX214" s="1102"/>
      <c r="RNY214" s="1102"/>
      <c r="RNZ214" s="1102"/>
      <c r="ROA214" s="1102"/>
      <c r="ROB214" s="1102"/>
      <c r="ROC214" s="1102"/>
      <c r="ROD214" s="1102"/>
      <c r="ROE214" s="1102"/>
      <c r="ROF214" s="1102"/>
      <c r="ROG214" s="1102"/>
      <c r="ROH214" s="1102"/>
      <c r="ROI214" s="1102"/>
      <c r="ROJ214" s="1102"/>
      <c r="ROK214" s="1102"/>
      <c r="ROL214" s="1102"/>
      <c r="ROM214" s="1102"/>
      <c r="RON214" s="1102"/>
      <c r="ROO214" s="1102"/>
      <c r="ROP214" s="1102"/>
      <c r="ROQ214" s="1102"/>
      <c r="ROR214" s="1102"/>
      <c r="ROS214" s="1102"/>
      <c r="ROT214" s="1102"/>
      <c r="ROU214" s="1102"/>
      <c r="ROV214" s="1102"/>
      <c r="ROW214" s="1102"/>
      <c r="ROX214" s="1102"/>
      <c r="ROY214" s="1102"/>
      <c r="ROZ214" s="1102"/>
      <c r="RPA214" s="1102"/>
      <c r="RPB214" s="1102"/>
      <c r="RPC214" s="1102"/>
      <c r="RPD214" s="1102"/>
      <c r="RPE214" s="1102"/>
      <c r="RPF214" s="1102"/>
      <c r="RPG214" s="1102"/>
      <c r="RPH214" s="1102"/>
      <c r="RPI214" s="1102"/>
      <c r="RPJ214" s="1102"/>
      <c r="RPK214" s="1102"/>
      <c r="RPL214" s="1102"/>
      <c r="RPM214" s="1102"/>
      <c r="RPN214" s="1102"/>
      <c r="RPO214" s="1102"/>
      <c r="RPP214" s="1102"/>
      <c r="RPQ214" s="1102"/>
      <c r="RPR214" s="1102"/>
      <c r="RPS214" s="1102"/>
      <c r="RPT214" s="1102"/>
      <c r="RPU214" s="1102"/>
      <c r="RPV214" s="1102"/>
      <c r="RPW214" s="1102"/>
      <c r="RPX214" s="1102"/>
      <c r="RPY214" s="1102"/>
      <c r="RPZ214" s="1102"/>
      <c r="RQA214" s="1102"/>
      <c r="RQB214" s="1102"/>
      <c r="RQC214" s="1102"/>
      <c r="RQD214" s="1102"/>
      <c r="RQE214" s="1102"/>
      <c r="RQF214" s="1102"/>
      <c r="RQG214" s="1102"/>
      <c r="RQH214" s="1102"/>
      <c r="RQI214" s="1102"/>
      <c r="RQJ214" s="1102"/>
      <c r="RQK214" s="1102"/>
      <c r="RQL214" s="1102"/>
      <c r="RQM214" s="1102"/>
      <c r="RQN214" s="1102"/>
      <c r="RQO214" s="1102"/>
      <c r="RQP214" s="1102"/>
      <c r="RQQ214" s="1102"/>
      <c r="RQR214" s="1102"/>
      <c r="RQS214" s="1102"/>
      <c r="RQT214" s="1102"/>
      <c r="RQU214" s="1102"/>
      <c r="RQV214" s="1102"/>
      <c r="RQW214" s="1102"/>
      <c r="RQX214" s="1102"/>
      <c r="RQY214" s="1102"/>
      <c r="RQZ214" s="1102"/>
      <c r="RRA214" s="1102"/>
      <c r="RRB214" s="1102"/>
      <c r="RRC214" s="1102"/>
      <c r="RRD214" s="1102"/>
      <c r="RRE214" s="1102"/>
      <c r="RRF214" s="1102"/>
      <c r="RRG214" s="1102"/>
      <c r="RRH214" s="1102"/>
      <c r="RRI214" s="1102"/>
      <c r="RRJ214" s="1102"/>
      <c r="RRK214" s="1102"/>
      <c r="RRL214" s="1102"/>
      <c r="RRM214" s="1102"/>
      <c r="RRN214" s="1102"/>
      <c r="RRO214" s="1102"/>
      <c r="RRP214" s="1102"/>
      <c r="RRQ214" s="1102"/>
      <c r="RRR214" s="1102"/>
      <c r="RRS214" s="1102"/>
      <c r="RRT214" s="1102"/>
      <c r="RRU214" s="1102"/>
      <c r="RRV214" s="1102"/>
      <c r="RRW214" s="1102"/>
      <c r="RRX214" s="1102"/>
      <c r="RRY214" s="1102"/>
      <c r="RRZ214" s="1102"/>
      <c r="RSA214" s="1102"/>
      <c r="RSB214" s="1102"/>
      <c r="RSC214" s="1102"/>
      <c r="RSD214" s="1102"/>
      <c r="RSE214" s="1102"/>
      <c r="RSF214" s="1102"/>
      <c r="RSG214" s="1102"/>
      <c r="RSH214" s="1102"/>
      <c r="RSI214" s="1102"/>
      <c r="RSJ214" s="1102"/>
      <c r="RSK214" s="1102"/>
      <c r="RSL214" s="1102"/>
      <c r="RSM214" s="1102"/>
      <c r="RSN214" s="1102"/>
      <c r="RSO214" s="1102"/>
      <c r="RSP214" s="1102"/>
      <c r="RSQ214" s="1102"/>
      <c r="RSR214" s="1102"/>
      <c r="RSS214" s="1102"/>
      <c r="RST214" s="1102"/>
      <c r="RSU214" s="1102"/>
      <c r="RSV214" s="1102"/>
      <c r="RSW214" s="1102"/>
      <c r="RSX214" s="1102"/>
      <c r="RSY214" s="1102"/>
      <c r="RSZ214" s="1102"/>
      <c r="RTA214" s="1102"/>
      <c r="RTB214" s="1102"/>
      <c r="RTC214" s="1102"/>
      <c r="RTD214" s="1102"/>
      <c r="RTE214" s="1102"/>
      <c r="RTF214" s="1102"/>
      <c r="RTG214" s="1102"/>
      <c r="RTH214" s="1102"/>
      <c r="RTI214" s="1102"/>
      <c r="RTJ214" s="1102"/>
      <c r="RTK214" s="1102"/>
      <c r="RTL214" s="1102"/>
      <c r="RTM214" s="1102"/>
      <c r="RTN214" s="1102"/>
      <c r="RTO214" s="1102"/>
      <c r="RTP214" s="1102"/>
      <c r="RTQ214" s="1102"/>
      <c r="RTR214" s="1102"/>
      <c r="RTS214" s="1102"/>
      <c r="RTT214" s="1102"/>
      <c r="RTU214" s="1102"/>
      <c r="RTV214" s="1102"/>
      <c r="RTW214" s="1102"/>
      <c r="RTX214" s="1102"/>
      <c r="RTY214" s="1102"/>
      <c r="RTZ214" s="1102"/>
      <c r="RUA214" s="1102"/>
      <c r="RUB214" s="1102"/>
      <c r="RUC214" s="1102"/>
      <c r="RUD214" s="1102"/>
      <c r="RUE214" s="1102"/>
      <c r="RUF214" s="1102"/>
      <c r="RUG214" s="1102"/>
      <c r="RUH214" s="1102"/>
      <c r="RUI214" s="1102"/>
      <c r="RUJ214" s="1102"/>
      <c r="RUK214" s="1102"/>
      <c r="RUL214" s="1102"/>
      <c r="RUM214" s="1102"/>
      <c r="RUN214" s="1102"/>
      <c r="RUO214" s="1102"/>
      <c r="RUP214" s="1102"/>
      <c r="RUQ214" s="1102"/>
      <c r="RUR214" s="1102"/>
      <c r="RUS214" s="1102"/>
      <c r="RUT214" s="1102"/>
      <c r="RUU214" s="1102"/>
      <c r="RUV214" s="1102"/>
      <c r="RUW214" s="1102"/>
      <c r="RUX214" s="1102"/>
      <c r="RUY214" s="1102"/>
      <c r="RUZ214" s="1102"/>
      <c r="RVA214" s="1102"/>
      <c r="RVB214" s="1102"/>
      <c r="RVC214" s="1102"/>
      <c r="RVD214" s="1102"/>
      <c r="RVE214" s="1102"/>
      <c r="RVF214" s="1102"/>
      <c r="RVG214" s="1102"/>
      <c r="RVH214" s="1102"/>
      <c r="RVI214" s="1102"/>
      <c r="RVJ214" s="1102"/>
      <c r="RVK214" s="1102"/>
      <c r="RVL214" s="1102"/>
      <c r="RVM214" s="1102"/>
      <c r="RVN214" s="1102"/>
      <c r="RVO214" s="1102"/>
      <c r="RVP214" s="1102"/>
      <c r="RVQ214" s="1102"/>
      <c r="RVR214" s="1102"/>
      <c r="RVS214" s="1102"/>
      <c r="RVT214" s="1102"/>
      <c r="RVU214" s="1102"/>
      <c r="RVV214" s="1102"/>
      <c r="RVW214" s="1102"/>
      <c r="RVX214" s="1102"/>
      <c r="RVY214" s="1102"/>
      <c r="RVZ214" s="1102"/>
      <c r="RWA214" s="1102"/>
      <c r="RWB214" s="1102"/>
      <c r="RWC214" s="1102"/>
      <c r="RWD214" s="1102"/>
      <c r="RWE214" s="1102"/>
      <c r="RWF214" s="1102"/>
      <c r="RWG214" s="1102"/>
      <c r="RWH214" s="1102"/>
      <c r="RWI214" s="1102"/>
      <c r="RWJ214" s="1102"/>
      <c r="RWK214" s="1102"/>
      <c r="RWL214" s="1102"/>
      <c r="RWM214" s="1102"/>
      <c r="RWN214" s="1102"/>
      <c r="RWO214" s="1102"/>
      <c r="RWP214" s="1102"/>
      <c r="RWQ214" s="1102"/>
      <c r="RWR214" s="1102"/>
      <c r="RWS214" s="1102"/>
      <c r="RWT214" s="1102"/>
      <c r="RWU214" s="1102"/>
      <c r="RWV214" s="1102"/>
      <c r="RWW214" s="1102"/>
      <c r="RWX214" s="1102"/>
      <c r="RWY214" s="1102"/>
      <c r="RWZ214" s="1102"/>
      <c r="RXA214" s="1102"/>
      <c r="RXB214" s="1102"/>
      <c r="RXC214" s="1102"/>
      <c r="RXD214" s="1102"/>
      <c r="RXE214" s="1102"/>
      <c r="RXF214" s="1102"/>
      <c r="RXG214" s="1102"/>
      <c r="RXH214" s="1102"/>
      <c r="RXI214" s="1102"/>
      <c r="RXJ214" s="1102"/>
      <c r="RXK214" s="1102"/>
      <c r="RXL214" s="1102"/>
      <c r="RXM214" s="1102"/>
      <c r="RXN214" s="1102"/>
      <c r="RXO214" s="1102"/>
      <c r="RXP214" s="1102"/>
      <c r="RXQ214" s="1102"/>
      <c r="RXR214" s="1102"/>
      <c r="RXS214" s="1102"/>
      <c r="RXT214" s="1102"/>
      <c r="RXU214" s="1102"/>
      <c r="RXV214" s="1102"/>
      <c r="RXW214" s="1102"/>
      <c r="RXX214" s="1102"/>
      <c r="RXY214" s="1102"/>
      <c r="RXZ214" s="1102"/>
      <c r="RYA214" s="1102"/>
      <c r="RYB214" s="1102"/>
      <c r="RYC214" s="1102"/>
      <c r="RYD214" s="1102"/>
      <c r="RYE214" s="1102"/>
      <c r="RYF214" s="1102"/>
      <c r="RYG214" s="1102"/>
      <c r="RYH214" s="1102"/>
      <c r="RYI214" s="1102"/>
      <c r="RYJ214" s="1102"/>
      <c r="RYK214" s="1102"/>
      <c r="RYL214" s="1102"/>
      <c r="RYM214" s="1102"/>
      <c r="RYN214" s="1102"/>
      <c r="RYO214" s="1102"/>
      <c r="RYP214" s="1102"/>
      <c r="RYQ214" s="1102"/>
      <c r="RYR214" s="1102"/>
      <c r="RYS214" s="1102"/>
      <c r="RYT214" s="1102"/>
      <c r="RYU214" s="1102"/>
      <c r="RYV214" s="1102"/>
      <c r="RYW214" s="1102"/>
      <c r="RYX214" s="1102"/>
      <c r="RYY214" s="1102"/>
      <c r="RYZ214" s="1102"/>
      <c r="RZA214" s="1102"/>
      <c r="RZB214" s="1102"/>
      <c r="RZC214" s="1102"/>
      <c r="RZD214" s="1102"/>
      <c r="RZE214" s="1102"/>
      <c r="RZF214" s="1102"/>
      <c r="RZG214" s="1102"/>
      <c r="RZH214" s="1102"/>
      <c r="RZI214" s="1102"/>
      <c r="RZJ214" s="1102"/>
      <c r="RZK214" s="1102"/>
      <c r="RZL214" s="1102"/>
      <c r="RZM214" s="1102"/>
      <c r="RZN214" s="1102"/>
      <c r="RZO214" s="1102"/>
      <c r="RZP214" s="1102"/>
      <c r="RZQ214" s="1102"/>
      <c r="RZR214" s="1102"/>
      <c r="RZS214" s="1102"/>
      <c r="RZT214" s="1102"/>
      <c r="RZU214" s="1102"/>
      <c r="RZV214" s="1102"/>
      <c r="RZW214" s="1102"/>
      <c r="RZX214" s="1102"/>
      <c r="RZY214" s="1102"/>
      <c r="RZZ214" s="1102"/>
      <c r="SAA214" s="1102"/>
      <c r="SAB214" s="1102"/>
      <c r="SAC214" s="1102"/>
      <c r="SAD214" s="1102"/>
      <c r="SAE214" s="1102"/>
      <c r="SAF214" s="1102"/>
      <c r="SAG214" s="1102"/>
      <c r="SAH214" s="1102"/>
      <c r="SAI214" s="1102"/>
      <c r="SAJ214" s="1102"/>
      <c r="SAK214" s="1102"/>
      <c r="SAL214" s="1102"/>
      <c r="SAM214" s="1102"/>
      <c r="SAN214" s="1102"/>
      <c r="SAO214" s="1102"/>
      <c r="SAP214" s="1102"/>
      <c r="SAQ214" s="1102"/>
      <c r="SAR214" s="1102"/>
      <c r="SAS214" s="1102"/>
      <c r="SAT214" s="1102"/>
      <c r="SAU214" s="1102"/>
      <c r="SAV214" s="1102"/>
      <c r="SAW214" s="1102"/>
      <c r="SAX214" s="1102"/>
      <c r="SAY214" s="1102"/>
      <c r="SAZ214" s="1102"/>
      <c r="SBA214" s="1102"/>
      <c r="SBB214" s="1102"/>
      <c r="SBC214" s="1102"/>
      <c r="SBD214" s="1102"/>
      <c r="SBE214" s="1102"/>
      <c r="SBF214" s="1102"/>
      <c r="SBG214" s="1102"/>
      <c r="SBH214" s="1102"/>
      <c r="SBI214" s="1102"/>
      <c r="SBJ214" s="1102"/>
      <c r="SBK214" s="1102"/>
      <c r="SBL214" s="1102"/>
      <c r="SBM214" s="1102"/>
      <c r="SBN214" s="1102"/>
      <c r="SBO214" s="1102"/>
      <c r="SBP214" s="1102"/>
      <c r="SBQ214" s="1102"/>
      <c r="SBR214" s="1102"/>
      <c r="SBS214" s="1102"/>
      <c r="SBT214" s="1102"/>
      <c r="SBU214" s="1102"/>
      <c r="SBV214" s="1102"/>
      <c r="SBW214" s="1102"/>
      <c r="SBX214" s="1102"/>
      <c r="SBY214" s="1102"/>
      <c r="SBZ214" s="1102"/>
      <c r="SCA214" s="1102"/>
      <c r="SCB214" s="1102"/>
      <c r="SCC214" s="1102"/>
      <c r="SCD214" s="1102"/>
      <c r="SCE214" s="1102"/>
      <c r="SCF214" s="1102"/>
      <c r="SCG214" s="1102"/>
      <c r="SCH214" s="1102"/>
      <c r="SCI214" s="1102"/>
      <c r="SCJ214" s="1102"/>
      <c r="SCK214" s="1102"/>
      <c r="SCL214" s="1102"/>
      <c r="SCM214" s="1102"/>
      <c r="SCN214" s="1102"/>
      <c r="SCO214" s="1102"/>
      <c r="SCP214" s="1102"/>
      <c r="SCQ214" s="1102"/>
      <c r="SCR214" s="1102"/>
      <c r="SCS214" s="1102"/>
      <c r="SCT214" s="1102"/>
      <c r="SCU214" s="1102"/>
      <c r="SCV214" s="1102"/>
      <c r="SCW214" s="1102"/>
      <c r="SCX214" s="1102"/>
      <c r="SCY214" s="1102"/>
      <c r="SCZ214" s="1102"/>
      <c r="SDA214" s="1102"/>
      <c r="SDB214" s="1102"/>
      <c r="SDC214" s="1102"/>
      <c r="SDD214" s="1102"/>
      <c r="SDE214" s="1102"/>
      <c r="SDF214" s="1102"/>
      <c r="SDG214" s="1102"/>
      <c r="SDH214" s="1102"/>
      <c r="SDI214" s="1102"/>
      <c r="SDJ214" s="1102"/>
      <c r="SDK214" s="1102"/>
      <c r="SDL214" s="1102"/>
      <c r="SDM214" s="1102"/>
      <c r="SDN214" s="1102"/>
      <c r="SDO214" s="1102"/>
      <c r="SDP214" s="1102"/>
      <c r="SDQ214" s="1102"/>
      <c r="SDR214" s="1102"/>
      <c r="SDS214" s="1102"/>
      <c r="SDT214" s="1102"/>
      <c r="SDU214" s="1102"/>
      <c r="SDV214" s="1102"/>
      <c r="SDW214" s="1102"/>
      <c r="SDX214" s="1102"/>
      <c r="SDY214" s="1102"/>
      <c r="SDZ214" s="1102"/>
      <c r="SEA214" s="1102"/>
      <c r="SEB214" s="1102"/>
      <c r="SEC214" s="1102"/>
      <c r="SED214" s="1102"/>
      <c r="SEE214" s="1102"/>
      <c r="SEF214" s="1102"/>
      <c r="SEG214" s="1102"/>
      <c r="SEH214" s="1102"/>
      <c r="SEI214" s="1102"/>
      <c r="SEJ214" s="1102"/>
      <c r="SEK214" s="1102"/>
      <c r="SEL214" s="1102"/>
      <c r="SEM214" s="1102"/>
      <c r="SEN214" s="1102"/>
      <c r="SEO214" s="1102"/>
      <c r="SEP214" s="1102"/>
      <c r="SEQ214" s="1102"/>
      <c r="SER214" s="1102"/>
      <c r="SES214" s="1102"/>
      <c r="SET214" s="1102"/>
      <c r="SEU214" s="1102"/>
      <c r="SEV214" s="1102"/>
      <c r="SEW214" s="1102"/>
      <c r="SEX214" s="1102"/>
      <c r="SEY214" s="1102"/>
      <c r="SEZ214" s="1102"/>
      <c r="SFA214" s="1102"/>
      <c r="SFB214" s="1102"/>
      <c r="SFC214" s="1102"/>
      <c r="SFD214" s="1102"/>
      <c r="SFE214" s="1102"/>
      <c r="SFF214" s="1102"/>
      <c r="SFG214" s="1102"/>
      <c r="SFH214" s="1102"/>
      <c r="SFI214" s="1102"/>
      <c r="SFJ214" s="1102"/>
      <c r="SFK214" s="1102"/>
      <c r="SFL214" s="1102"/>
      <c r="SFM214" s="1102"/>
      <c r="SFN214" s="1102"/>
      <c r="SFO214" s="1102"/>
      <c r="SFP214" s="1102"/>
      <c r="SFQ214" s="1102"/>
      <c r="SFR214" s="1102"/>
      <c r="SFS214" s="1102"/>
      <c r="SFT214" s="1102"/>
      <c r="SFU214" s="1102"/>
      <c r="SFV214" s="1102"/>
      <c r="SFW214" s="1102"/>
      <c r="SFX214" s="1102"/>
      <c r="SFY214" s="1102"/>
      <c r="SFZ214" s="1102"/>
      <c r="SGA214" s="1102"/>
      <c r="SGB214" s="1102"/>
      <c r="SGC214" s="1102"/>
      <c r="SGD214" s="1102"/>
      <c r="SGE214" s="1102"/>
      <c r="SGF214" s="1102"/>
      <c r="SGG214" s="1102"/>
      <c r="SGH214" s="1102"/>
      <c r="SGI214" s="1102"/>
      <c r="SGJ214" s="1102"/>
      <c r="SGK214" s="1102"/>
      <c r="SGL214" s="1102"/>
      <c r="SGM214" s="1102"/>
      <c r="SGN214" s="1102"/>
      <c r="SGO214" s="1102"/>
      <c r="SGP214" s="1102"/>
      <c r="SGQ214" s="1102"/>
      <c r="SGR214" s="1102"/>
      <c r="SGS214" s="1102"/>
      <c r="SGT214" s="1102"/>
      <c r="SGU214" s="1102"/>
      <c r="SGV214" s="1102"/>
      <c r="SGW214" s="1102"/>
      <c r="SGX214" s="1102"/>
      <c r="SGY214" s="1102"/>
      <c r="SGZ214" s="1102"/>
      <c r="SHA214" s="1102"/>
      <c r="SHB214" s="1102"/>
      <c r="SHC214" s="1102"/>
      <c r="SHD214" s="1102"/>
      <c r="SHE214" s="1102"/>
      <c r="SHF214" s="1102"/>
      <c r="SHG214" s="1102"/>
      <c r="SHH214" s="1102"/>
      <c r="SHI214" s="1102"/>
      <c r="SHJ214" s="1102"/>
      <c r="SHK214" s="1102"/>
      <c r="SHL214" s="1102"/>
      <c r="SHM214" s="1102"/>
      <c r="SHN214" s="1102"/>
      <c r="SHO214" s="1102"/>
      <c r="SHP214" s="1102"/>
      <c r="SHQ214" s="1102"/>
      <c r="SHR214" s="1102"/>
      <c r="SHS214" s="1102"/>
      <c r="SHT214" s="1102"/>
      <c r="SHU214" s="1102"/>
      <c r="SHV214" s="1102"/>
      <c r="SHW214" s="1102"/>
      <c r="SHX214" s="1102"/>
      <c r="SHY214" s="1102"/>
      <c r="SHZ214" s="1102"/>
      <c r="SIA214" s="1102"/>
      <c r="SIB214" s="1102"/>
      <c r="SIC214" s="1102"/>
      <c r="SID214" s="1102"/>
      <c r="SIE214" s="1102"/>
      <c r="SIF214" s="1102"/>
      <c r="SIG214" s="1102"/>
      <c r="SIH214" s="1102"/>
      <c r="SII214" s="1102"/>
      <c r="SIJ214" s="1102"/>
      <c r="SIK214" s="1102"/>
      <c r="SIL214" s="1102"/>
      <c r="SIM214" s="1102"/>
      <c r="SIN214" s="1102"/>
      <c r="SIO214" s="1102"/>
      <c r="SIP214" s="1102"/>
      <c r="SIQ214" s="1102"/>
      <c r="SIR214" s="1102"/>
      <c r="SIS214" s="1102"/>
      <c r="SIT214" s="1102"/>
      <c r="SIU214" s="1102"/>
      <c r="SIV214" s="1102"/>
      <c r="SIW214" s="1102"/>
      <c r="SIX214" s="1102"/>
      <c r="SIY214" s="1102"/>
      <c r="SIZ214" s="1102"/>
      <c r="SJA214" s="1102"/>
      <c r="SJB214" s="1102"/>
      <c r="SJC214" s="1102"/>
      <c r="SJD214" s="1102"/>
      <c r="SJE214" s="1102"/>
      <c r="SJF214" s="1102"/>
      <c r="SJG214" s="1102"/>
      <c r="SJH214" s="1102"/>
      <c r="SJI214" s="1102"/>
      <c r="SJJ214" s="1102"/>
      <c r="SJK214" s="1102"/>
      <c r="SJL214" s="1102"/>
      <c r="SJM214" s="1102"/>
      <c r="SJN214" s="1102"/>
      <c r="SJO214" s="1102"/>
      <c r="SJP214" s="1102"/>
      <c r="SJQ214" s="1102"/>
      <c r="SJR214" s="1102"/>
      <c r="SJS214" s="1102"/>
      <c r="SJT214" s="1102"/>
      <c r="SJU214" s="1102"/>
      <c r="SJV214" s="1102"/>
      <c r="SJW214" s="1102"/>
      <c r="SJX214" s="1102"/>
      <c r="SJY214" s="1102"/>
      <c r="SJZ214" s="1102"/>
      <c r="SKA214" s="1102"/>
      <c r="SKB214" s="1102"/>
      <c r="SKC214" s="1102"/>
      <c r="SKD214" s="1102"/>
      <c r="SKE214" s="1102"/>
      <c r="SKF214" s="1102"/>
      <c r="SKG214" s="1102"/>
      <c r="SKH214" s="1102"/>
      <c r="SKI214" s="1102"/>
      <c r="SKJ214" s="1102"/>
      <c r="SKK214" s="1102"/>
      <c r="SKL214" s="1102"/>
      <c r="SKM214" s="1102"/>
      <c r="SKN214" s="1102"/>
      <c r="SKO214" s="1102"/>
      <c r="SKP214" s="1102"/>
      <c r="SKQ214" s="1102"/>
      <c r="SKR214" s="1102"/>
      <c r="SKS214" s="1102"/>
      <c r="SKT214" s="1102"/>
      <c r="SKU214" s="1102"/>
      <c r="SKV214" s="1102"/>
      <c r="SKW214" s="1102"/>
      <c r="SKX214" s="1102"/>
      <c r="SKY214" s="1102"/>
      <c r="SKZ214" s="1102"/>
      <c r="SLA214" s="1102"/>
      <c r="SLB214" s="1102"/>
      <c r="SLC214" s="1102"/>
      <c r="SLD214" s="1102"/>
      <c r="SLE214" s="1102"/>
      <c r="SLF214" s="1102"/>
      <c r="SLG214" s="1102"/>
      <c r="SLH214" s="1102"/>
      <c r="SLI214" s="1102"/>
      <c r="SLJ214" s="1102"/>
      <c r="SLK214" s="1102"/>
      <c r="SLL214" s="1102"/>
      <c r="SLM214" s="1102"/>
      <c r="SLN214" s="1102"/>
      <c r="SLO214" s="1102"/>
      <c r="SLP214" s="1102"/>
      <c r="SLQ214" s="1102"/>
      <c r="SLR214" s="1102"/>
      <c r="SLS214" s="1102"/>
      <c r="SLT214" s="1102"/>
      <c r="SLU214" s="1102"/>
      <c r="SLV214" s="1102"/>
      <c r="SLW214" s="1102"/>
      <c r="SLX214" s="1102"/>
      <c r="SLY214" s="1102"/>
      <c r="SLZ214" s="1102"/>
      <c r="SMA214" s="1102"/>
      <c r="SMB214" s="1102"/>
      <c r="SMC214" s="1102"/>
      <c r="SMD214" s="1102"/>
      <c r="SME214" s="1102"/>
      <c r="SMF214" s="1102"/>
      <c r="SMG214" s="1102"/>
      <c r="SMH214" s="1102"/>
      <c r="SMI214" s="1102"/>
      <c r="SMJ214" s="1102"/>
      <c r="SMK214" s="1102"/>
      <c r="SML214" s="1102"/>
      <c r="SMM214" s="1102"/>
      <c r="SMN214" s="1102"/>
      <c r="SMO214" s="1102"/>
      <c r="SMP214" s="1102"/>
      <c r="SMQ214" s="1102"/>
      <c r="SMR214" s="1102"/>
      <c r="SMS214" s="1102"/>
      <c r="SMT214" s="1102"/>
      <c r="SMU214" s="1102"/>
      <c r="SMV214" s="1102"/>
      <c r="SMW214" s="1102"/>
      <c r="SMX214" s="1102"/>
      <c r="SMY214" s="1102"/>
      <c r="SMZ214" s="1102"/>
      <c r="SNA214" s="1102"/>
      <c r="SNB214" s="1102"/>
      <c r="SNC214" s="1102"/>
      <c r="SND214" s="1102"/>
      <c r="SNE214" s="1102"/>
      <c r="SNF214" s="1102"/>
      <c r="SNG214" s="1102"/>
      <c r="SNH214" s="1102"/>
      <c r="SNI214" s="1102"/>
      <c r="SNJ214" s="1102"/>
      <c r="SNK214" s="1102"/>
      <c r="SNL214" s="1102"/>
      <c r="SNM214" s="1102"/>
      <c r="SNN214" s="1102"/>
      <c r="SNO214" s="1102"/>
      <c r="SNP214" s="1102"/>
      <c r="SNQ214" s="1102"/>
      <c r="SNR214" s="1102"/>
      <c r="SNS214" s="1102"/>
      <c r="SNT214" s="1102"/>
      <c r="SNU214" s="1102"/>
      <c r="SNV214" s="1102"/>
      <c r="SNW214" s="1102"/>
      <c r="SNX214" s="1102"/>
      <c r="SNY214" s="1102"/>
      <c r="SNZ214" s="1102"/>
      <c r="SOA214" s="1102"/>
      <c r="SOB214" s="1102"/>
      <c r="SOC214" s="1102"/>
      <c r="SOD214" s="1102"/>
      <c r="SOE214" s="1102"/>
      <c r="SOF214" s="1102"/>
      <c r="SOG214" s="1102"/>
      <c r="SOH214" s="1102"/>
      <c r="SOI214" s="1102"/>
      <c r="SOJ214" s="1102"/>
      <c r="SOK214" s="1102"/>
      <c r="SOL214" s="1102"/>
      <c r="SOM214" s="1102"/>
      <c r="SON214" s="1102"/>
      <c r="SOO214" s="1102"/>
      <c r="SOP214" s="1102"/>
      <c r="SOQ214" s="1102"/>
      <c r="SOR214" s="1102"/>
      <c r="SOS214" s="1102"/>
      <c r="SOT214" s="1102"/>
      <c r="SOU214" s="1102"/>
      <c r="SOV214" s="1102"/>
      <c r="SOW214" s="1102"/>
      <c r="SOX214" s="1102"/>
      <c r="SOY214" s="1102"/>
      <c r="SOZ214" s="1102"/>
      <c r="SPA214" s="1102"/>
      <c r="SPB214" s="1102"/>
      <c r="SPC214" s="1102"/>
      <c r="SPD214" s="1102"/>
      <c r="SPE214" s="1102"/>
      <c r="SPF214" s="1102"/>
      <c r="SPG214" s="1102"/>
      <c r="SPH214" s="1102"/>
      <c r="SPI214" s="1102"/>
      <c r="SPJ214" s="1102"/>
      <c r="SPK214" s="1102"/>
      <c r="SPL214" s="1102"/>
      <c r="SPM214" s="1102"/>
      <c r="SPN214" s="1102"/>
      <c r="SPO214" s="1102"/>
      <c r="SPP214" s="1102"/>
      <c r="SPQ214" s="1102"/>
      <c r="SPR214" s="1102"/>
      <c r="SPS214" s="1102"/>
      <c r="SPT214" s="1102"/>
      <c r="SPU214" s="1102"/>
      <c r="SPV214" s="1102"/>
      <c r="SPW214" s="1102"/>
      <c r="SPX214" s="1102"/>
      <c r="SPY214" s="1102"/>
      <c r="SPZ214" s="1102"/>
      <c r="SQA214" s="1102"/>
      <c r="SQB214" s="1102"/>
      <c r="SQC214" s="1102"/>
      <c r="SQD214" s="1102"/>
      <c r="SQE214" s="1102"/>
      <c r="SQF214" s="1102"/>
      <c r="SQG214" s="1102"/>
      <c r="SQH214" s="1102"/>
      <c r="SQI214" s="1102"/>
      <c r="SQJ214" s="1102"/>
      <c r="SQK214" s="1102"/>
      <c r="SQL214" s="1102"/>
      <c r="SQM214" s="1102"/>
      <c r="SQN214" s="1102"/>
      <c r="SQO214" s="1102"/>
      <c r="SQP214" s="1102"/>
      <c r="SQQ214" s="1102"/>
      <c r="SQR214" s="1102"/>
      <c r="SQS214" s="1102"/>
      <c r="SQT214" s="1102"/>
      <c r="SQU214" s="1102"/>
      <c r="SQV214" s="1102"/>
      <c r="SQW214" s="1102"/>
      <c r="SQX214" s="1102"/>
      <c r="SQY214" s="1102"/>
      <c r="SQZ214" s="1102"/>
      <c r="SRA214" s="1102"/>
      <c r="SRB214" s="1102"/>
      <c r="SRC214" s="1102"/>
      <c r="SRD214" s="1102"/>
      <c r="SRE214" s="1102"/>
      <c r="SRF214" s="1102"/>
      <c r="SRG214" s="1102"/>
      <c r="SRH214" s="1102"/>
      <c r="SRI214" s="1102"/>
      <c r="SRJ214" s="1102"/>
      <c r="SRK214" s="1102"/>
      <c r="SRL214" s="1102"/>
      <c r="SRM214" s="1102"/>
      <c r="SRN214" s="1102"/>
      <c r="SRO214" s="1102"/>
      <c r="SRP214" s="1102"/>
      <c r="SRQ214" s="1102"/>
      <c r="SRR214" s="1102"/>
      <c r="SRS214" s="1102"/>
      <c r="SRT214" s="1102"/>
      <c r="SRU214" s="1102"/>
      <c r="SRV214" s="1102"/>
      <c r="SRW214" s="1102"/>
      <c r="SRX214" s="1102"/>
      <c r="SRY214" s="1102"/>
      <c r="SRZ214" s="1102"/>
      <c r="SSA214" s="1102"/>
      <c r="SSB214" s="1102"/>
      <c r="SSC214" s="1102"/>
      <c r="SSD214" s="1102"/>
      <c r="SSE214" s="1102"/>
      <c r="SSF214" s="1102"/>
      <c r="SSG214" s="1102"/>
      <c r="SSH214" s="1102"/>
      <c r="SSI214" s="1102"/>
      <c r="SSJ214" s="1102"/>
      <c r="SSK214" s="1102"/>
      <c r="SSL214" s="1102"/>
      <c r="SSM214" s="1102"/>
      <c r="SSN214" s="1102"/>
      <c r="SSO214" s="1102"/>
      <c r="SSP214" s="1102"/>
      <c r="SSQ214" s="1102"/>
      <c r="SSR214" s="1102"/>
      <c r="SSS214" s="1102"/>
      <c r="SST214" s="1102"/>
      <c r="SSU214" s="1102"/>
      <c r="SSV214" s="1102"/>
      <c r="SSW214" s="1102"/>
      <c r="SSX214" s="1102"/>
      <c r="SSY214" s="1102"/>
      <c r="SSZ214" s="1102"/>
      <c r="STA214" s="1102"/>
      <c r="STB214" s="1102"/>
      <c r="STC214" s="1102"/>
      <c r="STD214" s="1102"/>
      <c r="STE214" s="1102"/>
      <c r="STF214" s="1102"/>
      <c r="STG214" s="1102"/>
      <c r="STH214" s="1102"/>
      <c r="STI214" s="1102"/>
      <c r="STJ214" s="1102"/>
      <c r="STK214" s="1102"/>
      <c r="STL214" s="1102"/>
      <c r="STM214" s="1102"/>
      <c r="STN214" s="1102"/>
      <c r="STO214" s="1102"/>
      <c r="STP214" s="1102"/>
      <c r="STQ214" s="1102"/>
      <c r="STR214" s="1102"/>
      <c r="STS214" s="1102"/>
      <c r="STT214" s="1102"/>
      <c r="STU214" s="1102"/>
      <c r="STV214" s="1102"/>
      <c r="STW214" s="1102"/>
      <c r="STX214" s="1102"/>
      <c r="STY214" s="1102"/>
      <c r="STZ214" s="1102"/>
      <c r="SUA214" s="1102"/>
      <c r="SUB214" s="1102"/>
      <c r="SUC214" s="1102"/>
      <c r="SUD214" s="1102"/>
      <c r="SUE214" s="1102"/>
      <c r="SUF214" s="1102"/>
      <c r="SUG214" s="1102"/>
      <c r="SUH214" s="1102"/>
      <c r="SUI214" s="1102"/>
      <c r="SUJ214" s="1102"/>
      <c r="SUK214" s="1102"/>
      <c r="SUL214" s="1102"/>
      <c r="SUM214" s="1102"/>
      <c r="SUN214" s="1102"/>
      <c r="SUO214" s="1102"/>
      <c r="SUP214" s="1102"/>
      <c r="SUQ214" s="1102"/>
      <c r="SUR214" s="1102"/>
      <c r="SUS214" s="1102"/>
      <c r="SUT214" s="1102"/>
      <c r="SUU214" s="1102"/>
      <c r="SUV214" s="1102"/>
      <c r="SUW214" s="1102"/>
      <c r="SUX214" s="1102"/>
      <c r="SUY214" s="1102"/>
      <c r="SUZ214" s="1102"/>
      <c r="SVA214" s="1102"/>
      <c r="SVB214" s="1102"/>
      <c r="SVC214" s="1102"/>
      <c r="SVD214" s="1102"/>
      <c r="SVE214" s="1102"/>
      <c r="SVF214" s="1102"/>
      <c r="SVG214" s="1102"/>
      <c r="SVH214" s="1102"/>
      <c r="SVI214" s="1102"/>
      <c r="SVJ214" s="1102"/>
      <c r="SVK214" s="1102"/>
      <c r="SVL214" s="1102"/>
      <c r="SVM214" s="1102"/>
      <c r="SVN214" s="1102"/>
      <c r="SVO214" s="1102"/>
      <c r="SVP214" s="1102"/>
      <c r="SVQ214" s="1102"/>
      <c r="SVR214" s="1102"/>
      <c r="SVS214" s="1102"/>
      <c r="SVT214" s="1102"/>
      <c r="SVU214" s="1102"/>
      <c r="SVV214" s="1102"/>
      <c r="SVW214" s="1102"/>
      <c r="SVX214" s="1102"/>
      <c r="SVY214" s="1102"/>
      <c r="SVZ214" s="1102"/>
      <c r="SWA214" s="1102"/>
      <c r="SWB214" s="1102"/>
      <c r="SWC214" s="1102"/>
      <c r="SWD214" s="1102"/>
      <c r="SWE214" s="1102"/>
      <c r="SWF214" s="1102"/>
      <c r="SWG214" s="1102"/>
      <c r="SWH214" s="1102"/>
      <c r="SWI214" s="1102"/>
      <c r="SWJ214" s="1102"/>
      <c r="SWK214" s="1102"/>
      <c r="SWL214" s="1102"/>
      <c r="SWM214" s="1102"/>
      <c r="SWN214" s="1102"/>
      <c r="SWO214" s="1102"/>
      <c r="SWP214" s="1102"/>
      <c r="SWQ214" s="1102"/>
      <c r="SWR214" s="1102"/>
      <c r="SWS214" s="1102"/>
      <c r="SWT214" s="1102"/>
      <c r="SWU214" s="1102"/>
      <c r="SWV214" s="1102"/>
      <c r="SWW214" s="1102"/>
      <c r="SWX214" s="1102"/>
      <c r="SWY214" s="1102"/>
      <c r="SWZ214" s="1102"/>
      <c r="SXA214" s="1102"/>
      <c r="SXB214" s="1102"/>
      <c r="SXC214" s="1102"/>
      <c r="SXD214" s="1102"/>
      <c r="SXE214" s="1102"/>
      <c r="SXF214" s="1102"/>
      <c r="SXG214" s="1102"/>
      <c r="SXH214" s="1102"/>
      <c r="SXI214" s="1102"/>
      <c r="SXJ214" s="1102"/>
      <c r="SXK214" s="1102"/>
      <c r="SXL214" s="1102"/>
      <c r="SXM214" s="1102"/>
      <c r="SXN214" s="1102"/>
      <c r="SXO214" s="1102"/>
      <c r="SXP214" s="1102"/>
      <c r="SXQ214" s="1102"/>
      <c r="SXR214" s="1102"/>
      <c r="SXS214" s="1102"/>
      <c r="SXT214" s="1102"/>
      <c r="SXU214" s="1102"/>
      <c r="SXV214" s="1102"/>
      <c r="SXW214" s="1102"/>
      <c r="SXX214" s="1102"/>
      <c r="SXY214" s="1102"/>
      <c r="SXZ214" s="1102"/>
      <c r="SYA214" s="1102"/>
      <c r="SYB214" s="1102"/>
      <c r="SYC214" s="1102"/>
      <c r="SYD214" s="1102"/>
      <c r="SYE214" s="1102"/>
      <c r="SYF214" s="1102"/>
      <c r="SYG214" s="1102"/>
      <c r="SYH214" s="1102"/>
      <c r="SYI214" s="1102"/>
      <c r="SYJ214" s="1102"/>
      <c r="SYK214" s="1102"/>
      <c r="SYL214" s="1102"/>
      <c r="SYM214" s="1102"/>
      <c r="SYN214" s="1102"/>
      <c r="SYO214" s="1102"/>
      <c r="SYP214" s="1102"/>
      <c r="SYQ214" s="1102"/>
      <c r="SYR214" s="1102"/>
      <c r="SYS214" s="1102"/>
      <c r="SYT214" s="1102"/>
      <c r="SYU214" s="1102"/>
      <c r="SYV214" s="1102"/>
      <c r="SYW214" s="1102"/>
      <c r="SYX214" s="1102"/>
      <c r="SYY214" s="1102"/>
      <c r="SYZ214" s="1102"/>
      <c r="SZA214" s="1102"/>
      <c r="SZB214" s="1102"/>
      <c r="SZC214" s="1102"/>
      <c r="SZD214" s="1102"/>
      <c r="SZE214" s="1102"/>
      <c r="SZF214" s="1102"/>
      <c r="SZG214" s="1102"/>
      <c r="SZH214" s="1102"/>
      <c r="SZI214" s="1102"/>
      <c r="SZJ214" s="1102"/>
      <c r="SZK214" s="1102"/>
      <c r="SZL214" s="1102"/>
      <c r="SZM214" s="1102"/>
      <c r="SZN214" s="1102"/>
      <c r="SZO214" s="1102"/>
      <c r="SZP214" s="1102"/>
      <c r="SZQ214" s="1102"/>
      <c r="SZR214" s="1102"/>
      <c r="SZS214" s="1102"/>
      <c r="SZT214" s="1102"/>
      <c r="SZU214" s="1102"/>
      <c r="SZV214" s="1102"/>
      <c r="SZW214" s="1102"/>
      <c r="SZX214" s="1102"/>
      <c r="SZY214" s="1102"/>
      <c r="SZZ214" s="1102"/>
      <c r="TAA214" s="1102"/>
      <c r="TAB214" s="1102"/>
      <c r="TAC214" s="1102"/>
      <c r="TAD214" s="1102"/>
      <c r="TAE214" s="1102"/>
      <c r="TAF214" s="1102"/>
      <c r="TAG214" s="1102"/>
      <c r="TAH214" s="1102"/>
      <c r="TAI214" s="1102"/>
      <c r="TAJ214" s="1102"/>
      <c r="TAK214" s="1102"/>
      <c r="TAL214" s="1102"/>
      <c r="TAM214" s="1102"/>
      <c r="TAN214" s="1102"/>
      <c r="TAO214" s="1102"/>
      <c r="TAP214" s="1102"/>
      <c r="TAQ214" s="1102"/>
      <c r="TAR214" s="1102"/>
      <c r="TAS214" s="1102"/>
      <c r="TAT214" s="1102"/>
      <c r="TAU214" s="1102"/>
      <c r="TAV214" s="1102"/>
      <c r="TAW214" s="1102"/>
      <c r="TAX214" s="1102"/>
      <c r="TAY214" s="1102"/>
      <c r="TAZ214" s="1102"/>
      <c r="TBA214" s="1102"/>
      <c r="TBB214" s="1102"/>
      <c r="TBC214" s="1102"/>
      <c r="TBD214" s="1102"/>
      <c r="TBE214" s="1102"/>
      <c r="TBF214" s="1102"/>
      <c r="TBG214" s="1102"/>
      <c r="TBH214" s="1102"/>
      <c r="TBI214" s="1102"/>
      <c r="TBJ214" s="1102"/>
      <c r="TBK214" s="1102"/>
      <c r="TBL214" s="1102"/>
      <c r="TBM214" s="1102"/>
      <c r="TBN214" s="1102"/>
      <c r="TBO214" s="1102"/>
      <c r="TBP214" s="1102"/>
      <c r="TBQ214" s="1102"/>
      <c r="TBR214" s="1102"/>
      <c r="TBS214" s="1102"/>
      <c r="TBT214" s="1102"/>
      <c r="TBU214" s="1102"/>
      <c r="TBV214" s="1102"/>
      <c r="TBW214" s="1102"/>
      <c r="TBX214" s="1102"/>
      <c r="TBY214" s="1102"/>
      <c r="TBZ214" s="1102"/>
      <c r="TCA214" s="1102"/>
      <c r="TCB214" s="1102"/>
      <c r="TCC214" s="1102"/>
      <c r="TCD214" s="1102"/>
      <c r="TCE214" s="1102"/>
      <c r="TCF214" s="1102"/>
      <c r="TCG214" s="1102"/>
      <c r="TCH214" s="1102"/>
      <c r="TCI214" s="1102"/>
      <c r="TCJ214" s="1102"/>
      <c r="TCK214" s="1102"/>
      <c r="TCL214" s="1102"/>
      <c r="TCM214" s="1102"/>
      <c r="TCN214" s="1102"/>
      <c r="TCO214" s="1102"/>
      <c r="TCP214" s="1102"/>
      <c r="TCQ214" s="1102"/>
      <c r="TCR214" s="1102"/>
      <c r="TCS214" s="1102"/>
      <c r="TCT214" s="1102"/>
      <c r="TCU214" s="1102"/>
      <c r="TCV214" s="1102"/>
      <c r="TCW214" s="1102"/>
      <c r="TCX214" s="1102"/>
      <c r="TCY214" s="1102"/>
      <c r="TCZ214" s="1102"/>
      <c r="TDA214" s="1102"/>
      <c r="TDB214" s="1102"/>
      <c r="TDC214" s="1102"/>
      <c r="TDD214" s="1102"/>
      <c r="TDE214" s="1102"/>
      <c r="TDF214" s="1102"/>
      <c r="TDG214" s="1102"/>
      <c r="TDH214" s="1102"/>
      <c r="TDI214" s="1102"/>
      <c r="TDJ214" s="1102"/>
      <c r="TDK214" s="1102"/>
      <c r="TDL214" s="1102"/>
      <c r="TDM214" s="1102"/>
      <c r="TDN214" s="1102"/>
      <c r="TDO214" s="1102"/>
      <c r="TDP214" s="1102"/>
      <c r="TDQ214" s="1102"/>
      <c r="TDR214" s="1102"/>
      <c r="TDS214" s="1102"/>
      <c r="TDT214" s="1102"/>
      <c r="TDU214" s="1102"/>
      <c r="TDV214" s="1102"/>
      <c r="TDW214" s="1102"/>
      <c r="TDX214" s="1102"/>
      <c r="TDY214" s="1102"/>
      <c r="TDZ214" s="1102"/>
      <c r="TEA214" s="1102"/>
      <c r="TEB214" s="1102"/>
      <c r="TEC214" s="1102"/>
      <c r="TED214" s="1102"/>
      <c r="TEE214" s="1102"/>
      <c r="TEF214" s="1102"/>
      <c r="TEG214" s="1102"/>
      <c r="TEH214" s="1102"/>
      <c r="TEI214" s="1102"/>
      <c r="TEJ214" s="1102"/>
      <c r="TEK214" s="1102"/>
      <c r="TEL214" s="1102"/>
      <c r="TEM214" s="1102"/>
      <c r="TEN214" s="1102"/>
      <c r="TEO214" s="1102"/>
      <c r="TEP214" s="1102"/>
      <c r="TEQ214" s="1102"/>
      <c r="TER214" s="1102"/>
      <c r="TES214" s="1102"/>
      <c r="TET214" s="1102"/>
      <c r="TEU214" s="1102"/>
      <c r="TEV214" s="1102"/>
      <c r="TEW214" s="1102"/>
      <c r="TEX214" s="1102"/>
      <c r="TEY214" s="1102"/>
      <c r="TEZ214" s="1102"/>
      <c r="TFA214" s="1102"/>
      <c r="TFB214" s="1102"/>
      <c r="TFC214" s="1102"/>
      <c r="TFD214" s="1102"/>
      <c r="TFE214" s="1102"/>
      <c r="TFF214" s="1102"/>
      <c r="TFG214" s="1102"/>
      <c r="TFH214" s="1102"/>
      <c r="TFI214" s="1102"/>
      <c r="TFJ214" s="1102"/>
      <c r="TFK214" s="1102"/>
      <c r="TFL214" s="1102"/>
      <c r="TFM214" s="1102"/>
      <c r="TFN214" s="1102"/>
      <c r="TFO214" s="1102"/>
      <c r="TFP214" s="1102"/>
      <c r="TFQ214" s="1102"/>
      <c r="TFR214" s="1102"/>
      <c r="TFS214" s="1102"/>
      <c r="TFT214" s="1102"/>
      <c r="TFU214" s="1102"/>
      <c r="TFV214" s="1102"/>
      <c r="TFW214" s="1102"/>
      <c r="TFX214" s="1102"/>
      <c r="TFY214" s="1102"/>
      <c r="TFZ214" s="1102"/>
      <c r="TGA214" s="1102"/>
      <c r="TGB214" s="1102"/>
      <c r="TGC214" s="1102"/>
      <c r="TGD214" s="1102"/>
      <c r="TGE214" s="1102"/>
      <c r="TGF214" s="1102"/>
      <c r="TGG214" s="1102"/>
      <c r="TGH214" s="1102"/>
      <c r="TGI214" s="1102"/>
      <c r="TGJ214" s="1102"/>
      <c r="TGK214" s="1102"/>
      <c r="TGL214" s="1102"/>
      <c r="TGM214" s="1102"/>
      <c r="TGN214" s="1102"/>
      <c r="TGO214" s="1102"/>
      <c r="TGP214" s="1102"/>
      <c r="TGQ214" s="1102"/>
      <c r="TGR214" s="1102"/>
      <c r="TGS214" s="1102"/>
      <c r="TGT214" s="1102"/>
      <c r="TGU214" s="1102"/>
      <c r="TGV214" s="1102"/>
      <c r="TGW214" s="1102"/>
      <c r="TGX214" s="1102"/>
      <c r="TGY214" s="1102"/>
      <c r="TGZ214" s="1102"/>
      <c r="THA214" s="1102"/>
      <c r="THB214" s="1102"/>
      <c r="THC214" s="1102"/>
      <c r="THD214" s="1102"/>
      <c r="THE214" s="1102"/>
      <c r="THF214" s="1102"/>
      <c r="THG214" s="1102"/>
      <c r="THH214" s="1102"/>
      <c r="THI214" s="1102"/>
      <c r="THJ214" s="1102"/>
      <c r="THK214" s="1102"/>
      <c r="THL214" s="1102"/>
      <c r="THM214" s="1102"/>
      <c r="THN214" s="1102"/>
      <c r="THO214" s="1102"/>
      <c r="THP214" s="1102"/>
      <c r="THQ214" s="1102"/>
      <c r="THR214" s="1102"/>
      <c r="THS214" s="1102"/>
      <c r="THT214" s="1102"/>
      <c r="THU214" s="1102"/>
      <c r="THV214" s="1102"/>
      <c r="THW214" s="1102"/>
      <c r="THX214" s="1102"/>
      <c r="THY214" s="1102"/>
      <c r="THZ214" s="1102"/>
      <c r="TIA214" s="1102"/>
      <c r="TIB214" s="1102"/>
      <c r="TIC214" s="1102"/>
      <c r="TID214" s="1102"/>
      <c r="TIE214" s="1102"/>
      <c r="TIF214" s="1102"/>
      <c r="TIG214" s="1102"/>
      <c r="TIH214" s="1102"/>
      <c r="TII214" s="1102"/>
      <c r="TIJ214" s="1102"/>
      <c r="TIK214" s="1102"/>
      <c r="TIL214" s="1102"/>
      <c r="TIM214" s="1102"/>
      <c r="TIN214" s="1102"/>
      <c r="TIO214" s="1102"/>
      <c r="TIP214" s="1102"/>
      <c r="TIQ214" s="1102"/>
      <c r="TIR214" s="1102"/>
      <c r="TIS214" s="1102"/>
      <c r="TIT214" s="1102"/>
      <c r="TIU214" s="1102"/>
      <c r="TIV214" s="1102"/>
      <c r="TIW214" s="1102"/>
      <c r="TIX214" s="1102"/>
      <c r="TIY214" s="1102"/>
      <c r="TIZ214" s="1102"/>
      <c r="TJA214" s="1102"/>
      <c r="TJB214" s="1102"/>
      <c r="TJC214" s="1102"/>
      <c r="TJD214" s="1102"/>
      <c r="TJE214" s="1102"/>
      <c r="TJF214" s="1102"/>
      <c r="TJG214" s="1102"/>
      <c r="TJH214" s="1102"/>
      <c r="TJI214" s="1102"/>
      <c r="TJJ214" s="1102"/>
      <c r="TJK214" s="1102"/>
      <c r="TJL214" s="1102"/>
      <c r="TJM214" s="1102"/>
      <c r="TJN214" s="1102"/>
      <c r="TJO214" s="1102"/>
      <c r="TJP214" s="1102"/>
      <c r="TJQ214" s="1102"/>
      <c r="TJR214" s="1102"/>
      <c r="TJS214" s="1102"/>
      <c r="TJT214" s="1102"/>
      <c r="TJU214" s="1102"/>
      <c r="TJV214" s="1102"/>
      <c r="TJW214" s="1102"/>
      <c r="TJX214" s="1102"/>
      <c r="TJY214" s="1102"/>
      <c r="TJZ214" s="1102"/>
      <c r="TKA214" s="1102"/>
      <c r="TKB214" s="1102"/>
      <c r="TKC214" s="1102"/>
      <c r="TKD214" s="1102"/>
      <c r="TKE214" s="1102"/>
      <c r="TKF214" s="1102"/>
      <c r="TKG214" s="1102"/>
      <c r="TKH214" s="1102"/>
      <c r="TKI214" s="1102"/>
      <c r="TKJ214" s="1102"/>
      <c r="TKK214" s="1102"/>
      <c r="TKL214" s="1102"/>
      <c r="TKM214" s="1102"/>
      <c r="TKN214" s="1102"/>
      <c r="TKO214" s="1102"/>
      <c r="TKP214" s="1102"/>
      <c r="TKQ214" s="1102"/>
      <c r="TKR214" s="1102"/>
      <c r="TKS214" s="1102"/>
      <c r="TKT214" s="1102"/>
      <c r="TKU214" s="1102"/>
      <c r="TKV214" s="1102"/>
      <c r="TKW214" s="1102"/>
      <c r="TKX214" s="1102"/>
      <c r="TKY214" s="1102"/>
      <c r="TKZ214" s="1102"/>
      <c r="TLA214" s="1102"/>
      <c r="TLB214" s="1102"/>
      <c r="TLC214" s="1102"/>
      <c r="TLD214" s="1102"/>
      <c r="TLE214" s="1102"/>
      <c r="TLF214" s="1102"/>
      <c r="TLG214" s="1102"/>
      <c r="TLH214" s="1102"/>
      <c r="TLI214" s="1102"/>
      <c r="TLJ214" s="1102"/>
      <c r="TLK214" s="1102"/>
      <c r="TLL214" s="1102"/>
      <c r="TLM214" s="1102"/>
      <c r="TLN214" s="1102"/>
      <c r="TLO214" s="1102"/>
      <c r="TLP214" s="1102"/>
      <c r="TLQ214" s="1102"/>
      <c r="TLR214" s="1102"/>
      <c r="TLS214" s="1102"/>
      <c r="TLT214" s="1102"/>
      <c r="TLU214" s="1102"/>
      <c r="TLV214" s="1102"/>
      <c r="TLW214" s="1102"/>
      <c r="TLX214" s="1102"/>
      <c r="TLY214" s="1102"/>
      <c r="TLZ214" s="1102"/>
      <c r="TMA214" s="1102"/>
      <c r="TMB214" s="1102"/>
      <c r="TMC214" s="1102"/>
      <c r="TMD214" s="1102"/>
      <c r="TME214" s="1102"/>
      <c r="TMF214" s="1102"/>
      <c r="TMG214" s="1102"/>
      <c r="TMH214" s="1102"/>
      <c r="TMI214" s="1102"/>
      <c r="TMJ214" s="1102"/>
      <c r="TMK214" s="1102"/>
      <c r="TML214" s="1102"/>
      <c r="TMM214" s="1102"/>
      <c r="TMN214" s="1102"/>
      <c r="TMO214" s="1102"/>
      <c r="TMP214" s="1102"/>
      <c r="TMQ214" s="1102"/>
      <c r="TMR214" s="1102"/>
      <c r="TMS214" s="1102"/>
      <c r="TMT214" s="1102"/>
      <c r="TMU214" s="1102"/>
      <c r="TMV214" s="1102"/>
      <c r="TMW214" s="1102"/>
      <c r="TMX214" s="1102"/>
      <c r="TMY214" s="1102"/>
      <c r="TMZ214" s="1102"/>
      <c r="TNA214" s="1102"/>
      <c r="TNB214" s="1102"/>
      <c r="TNC214" s="1102"/>
      <c r="TND214" s="1102"/>
      <c r="TNE214" s="1102"/>
      <c r="TNF214" s="1102"/>
      <c r="TNG214" s="1102"/>
      <c r="TNH214" s="1102"/>
      <c r="TNI214" s="1102"/>
      <c r="TNJ214" s="1102"/>
      <c r="TNK214" s="1102"/>
      <c r="TNL214" s="1102"/>
      <c r="TNM214" s="1102"/>
      <c r="TNN214" s="1102"/>
      <c r="TNO214" s="1102"/>
      <c r="TNP214" s="1102"/>
      <c r="TNQ214" s="1102"/>
      <c r="TNR214" s="1102"/>
      <c r="TNS214" s="1102"/>
      <c r="TNT214" s="1102"/>
      <c r="TNU214" s="1102"/>
      <c r="TNV214" s="1102"/>
      <c r="TNW214" s="1102"/>
      <c r="TNX214" s="1102"/>
      <c r="TNY214" s="1102"/>
      <c r="TNZ214" s="1102"/>
      <c r="TOA214" s="1102"/>
      <c r="TOB214" s="1102"/>
      <c r="TOC214" s="1102"/>
      <c r="TOD214" s="1102"/>
      <c r="TOE214" s="1102"/>
      <c r="TOF214" s="1102"/>
      <c r="TOG214" s="1102"/>
      <c r="TOH214" s="1102"/>
      <c r="TOI214" s="1102"/>
      <c r="TOJ214" s="1102"/>
      <c r="TOK214" s="1102"/>
      <c r="TOL214" s="1102"/>
      <c r="TOM214" s="1102"/>
      <c r="TON214" s="1102"/>
      <c r="TOO214" s="1102"/>
      <c r="TOP214" s="1102"/>
      <c r="TOQ214" s="1102"/>
      <c r="TOR214" s="1102"/>
      <c r="TOS214" s="1102"/>
      <c r="TOT214" s="1102"/>
      <c r="TOU214" s="1102"/>
      <c r="TOV214" s="1102"/>
      <c r="TOW214" s="1102"/>
      <c r="TOX214" s="1102"/>
      <c r="TOY214" s="1102"/>
      <c r="TOZ214" s="1102"/>
      <c r="TPA214" s="1102"/>
      <c r="TPB214" s="1102"/>
      <c r="TPC214" s="1102"/>
      <c r="TPD214" s="1102"/>
      <c r="TPE214" s="1102"/>
      <c r="TPF214" s="1102"/>
      <c r="TPG214" s="1102"/>
      <c r="TPH214" s="1102"/>
      <c r="TPI214" s="1102"/>
      <c r="TPJ214" s="1102"/>
      <c r="TPK214" s="1102"/>
      <c r="TPL214" s="1102"/>
      <c r="TPM214" s="1102"/>
      <c r="TPN214" s="1102"/>
      <c r="TPO214" s="1102"/>
      <c r="TPP214" s="1102"/>
      <c r="TPQ214" s="1102"/>
      <c r="TPR214" s="1102"/>
      <c r="TPS214" s="1102"/>
      <c r="TPT214" s="1102"/>
      <c r="TPU214" s="1102"/>
      <c r="TPV214" s="1102"/>
      <c r="TPW214" s="1102"/>
      <c r="TPX214" s="1102"/>
      <c r="TPY214" s="1102"/>
      <c r="TPZ214" s="1102"/>
      <c r="TQA214" s="1102"/>
      <c r="TQB214" s="1102"/>
      <c r="TQC214" s="1102"/>
      <c r="TQD214" s="1102"/>
      <c r="TQE214" s="1102"/>
      <c r="TQF214" s="1102"/>
      <c r="TQG214" s="1102"/>
      <c r="TQH214" s="1102"/>
      <c r="TQI214" s="1102"/>
      <c r="TQJ214" s="1102"/>
      <c r="TQK214" s="1102"/>
      <c r="TQL214" s="1102"/>
      <c r="TQM214" s="1102"/>
      <c r="TQN214" s="1102"/>
      <c r="TQO214" s="1102"/>
      <c r="TQP214" s="1102"/>
      <c r="TQQ214" s="1102"/>
      <c r="TQR214" s="1102"/>
      <c r="TQS214" s="1102"/>
      <c r="TQT214" s="1102"/>
      <c r="TQU214" s="1102"/>
      <c r="TQV214" s="1102"/>
      <c r="TQW214" s="1102"/>
      <c r="TQX214" s="1102"/>
      <c r="TQY214" s="1102"/>
      <c r="TQZ214" s="1102"/>
      <c r="TRA214" s="1102"/>
      <c r="TRB214" s="1102"/>
      <c r="TRC214" s="1102"/>
      <c r="TRD214" s="1102"/>
      <c r="TRE214" s="1102"/>
      <c r="TRF214" s="1102"/>
      <c r="TRG214" s="1102"/>
      <c r="TRH214" s="1102"/>
      <c r="TRI214" s="1102"/>
      <c r="TRJ214" s="1102"/>
      <c r="TRK214" s="1102"/>
      <c r="TRL214" s="1102"/>
      <c r="TRM214" s="1102"/>
      <c r="TRN214" s="1102"/>
      <c r="TRO214" s="1102"/>
      <c r="TRP214" s="1102"/>
      <c r="TRQ214" s="1102"/>
      <c r="TRR214" s="1102"/>
      <c r="TRS214" s="1102"/>
      <c r="TRT214" s="1102"/>
      <c r="TRU214" s="1102"/>
      <c r="TRV214" s="1102"/>
      <c r="TRW214" s="1102"/>
      <c r="TRX214" s="1102"/>
      <c r="TRY214" s="1102"/>
      <c r="TRZ214" s="1102"/>
      <c r="TSA214" s="1102"/>
      <c r="TSB214" s="1102"/>
      <c r="TSC214" s="1102"/>
      <c r="TSD214" s="1102"/>
      <c r="TSE214" s="1102"/>
      <c r="TSF214" s="1102"/>
      <c r="TSG214" s="1102"/>
      <c r="TSH214" s="1102"/>
      <c r="TSI214" s="1102"/>
      <c r="TSJ214" s="1102"/>
      <c r="TSK214" s="1102"/>
      <c r="TSL214" s="1102"/>
      <c r="TSM214" s="1102"/>
      <c r="TSN214" s="1102"/>
      <c r="TSO214" s="1102"/>
      <c r="TSP214" s="1102"/>
      <c r="TSQ214" s="1102"/>
      <c r="TSR214" s="1102"/>
      <c r="TSS214" s="1102"/>
      <c r="TST214" s="1102"/>
      <c r="TSU214" s="1102"/>
      <c r="TSV214" s="1102"/>
      <c r="TSW214" s="1102"/>
      <c r="TSX214" s="1102"/>
      <c r="TSY214" s="1102"/>
      <c r="TSZ214" s="1102"/>
      <c r="TTA214" s="1102"/>
      <c r="TTB214" s="1102"/>
      <c r="TTC214" s="1102"/>
      <c r="TTD214" s="1102"/>
      <c r="TTE214" s="1102"/>
      <c r="TTF214" s="1102"/>
      <c r="TTG214" s="1102"/>
      <c r="TTH214" s="1102"/>
      <c r="TTI214" s="1102"/>
      <c r="TTJ214" s="1102"/>
      <c r="TTK214" s="1102"/>
      <c r="TTL214" s="1102"/>
      <c r="TTM214" s="1102"/>
      <c r="TTN214" s="1102"/>
      <c r="TTO214" s="1102"/>
      <c r="TTP214" s="1102"/>
      <c r="TTQ214" s="1102"/>
      <c r="TTR214" s="1102"/>
      <c r="TTS214" s="1102"/>
      <c r="TTT214" s="1102"/>
      <c r="TTU214" s="1102"/>
      <c r="TTV214" s="1102"/>
      <c r="TTW214" s="1102"/>
      <c r="TTX214" s="1102"/>
      <c r="TTY214" s="1102"/>
      <c r="TTZ214" s="1102"/>
      <c r="TUA214" s="1102"/>
      <c r="TUB214" s="1102"/>
      <c r="TUC214" s="1102"/>
      <c r="TUD214" s="1102"/>
      <c r="TUE214" s="1102"/>
      <c r="TUF214" s="1102"/>
      <c r="TUG214" s="1102"/>
      <c r="TUH214" s="1102"/>
      <c r="TUI214" s="1102"/>
      <c r="TUJ214" s="1102"/>
      <c r="TUK214" s="1102"/>
      <c r="TUL214" s="1102"/>
      <c r="TUM214" s="1102"/>
      <c r="TUN214" s="1102"/>
      <c r="TUO214" s="1102"/>
      <c r="TUP214" s="1102"/>
      <c r="TUQ214" s="1102"/>
      <c r="TUR214" s="1102"/>
      <c r="TUS214" s="1102"/>
      <c r="TUT214" s="1102"/>
      <c r="TUU214" s="1102"/>
      <c r="TUV214" s="1102"/>
      <c r="TUW214" s="1102"/>
      <c r="TUX214" s="1102"/>
      <c r="TUY214" s="1102"/>
      <c r="TUZ214" s="1102"/>
      <c r="TVA214" s="1102"/>
      <c r="TVB214" s="1102"/>
      <c r="TVC214" s="1102"/>
      <c r="TVD214" s="1102"/>
      <c r="TVE214" s="1102"/>
      <c r="TVF214" s="1102"/>
      <c r="TVG214" s="1102"/>
      <c r="TVH214" s="1102"/>
      <c r="TVI214" s="1102"/>
      <c r="TVJ214" s="1102"/>
      <c r="TVK214" s="1102"/>
      <c r="TVL214" s="1102"/>
      <c r="TVM214" s="1102"/>
      <c r="TVN214" s="1102"/>
      <c r="TVO214" s="1102"/>
      <c r="TVP214" s="1102"/>
      <c r="TVQ214" s="1102"/>
      <c r="TVR214" s="1102"/>
      <c r="TVS214" s="1102"/>
      <c r="TVT214" s="1102"/>
      <c r="TVU214" s="1102"/>
      <c r="TVV214" s="1102"/>
      <c r="TVW214" s="1102"/>
      <c r="TVX214" s="1102"/>
      <c r="TVY214" s="1102"/>
      <c r="TVZ214" s="1102"/>
      <c r="TWA214" s="1102"/>
      <c r="TWB214" s="1102"/>
      <c r="TWC214" s="1102"/>
      <c r="TWD214" s="1102"/>
      <c r="TWE214" s="1102"/>
      <c r="TWF214" s="1102"/>
      <c r="TWG214" s="1102"/>
      <c r="TWH214" s="1102"/>
      <c r="TWI214" s="1102"/>
      <c r="TWJ214" s="1102"/>
      <c r="TWK214" s="1102"/>
      <c r="TWL214" s="1102"/>
      <c r="TWM214" s="1102"/>
      <c r="TWN214" s="1102"/>
      <c r="TWO214" s="1102"/>
      <c r="TWP214" s="1102"/>
      <c r="TWQ214" s="1102"/>
      <c r="TWR214" s="1102"/>
      <c r="TWS214" s="1102"/>
      <c r="TWT214" s="1102"/>
      <c r="TWU214" s="1102"/>
      <c r="TWV214" s="1102"/>
      <c r="TWW214" s="1102"/>
      <c r="TWX214" s="1102"/>
      <c r="TWY214" s="1102"/>
      <c r="TWZ214" s="1102"/>
      <c r="TXA214" s="1102"/>
      <c r="TXB214" s="1102"/>
      <c r="TXC214" s="1102"/>
      <c r="TXD214" s="1102"/>
      <c r="TXE214" s="1102"/>
      <c r="TXF214" s="1102"/>
      <c r="TXG214" s="1102"/>
      <c r="TXH214" s="1102"/>
      <c r="TXI214" s="1102"/>
      <c r="TXJ214" s="1102"/>
      <c r="TXK214" s="1102"/>
      <c r="TXL214" s="1102"/>
      <c r="TXM214" s="1102"/>
      <c r="TXN214" s="1102"/>
      <c r="TXO214" s="1102"/>
      <c r="TXP214" s="1102"/>
      <c r="TXQ214" s="1102"/>
      <c r="TXR214" s="1102"/>
      <c r="TXS214" s="1102"/>
      <c r="TXT214" s="1102"/>
      <c r="TXU214" s="1102"/>
      <c r="TXV214" s="1102"/>
      <c r="TXW214" s="1102"/>
      <c r="TXX214" s="1102"/>
      <c r="TXY214" s="1102"/>
      <c r="TXZ214" s="1102"/>
      <c r="TYA214" s="1102"/>
      <c r="TYB214" s="1102"/>
      <c r="TYC214" s="1102"/>
      <c r="TYD214" s="1102"/>
      <c r="TYE214" s="1102"/>
      <c r="TYF214" s="1102"/>
      <c r="TYG214" s="1102"/>
      <c r="TYH214" s="1102"/>
      <c r="TYI214" s="1102"/>
      <c r="TYJ214" s="1102"/>
      <c r="TYK214" s="1102"/>
      <c r="TYL214" s="1102"/>
      <c r="TYM214" s="1102"/>
      <c r="TYN214" s="1102"/>
      <c r="TYO214" s="1102"/>
      <c r="TYP214" s="1102"/>
      <c r="TYQ214" s="1102"/>
      <c r="TYR214" s="1102"/>
      <c r="TYS214" s="1102"/>
      <c r="TYT214" s="1102"/>
      <c r="TYU214" s="1102"/>
      <c r="TYV214" s="1102"/>
      <c r="TYW214" s="1102"/>
      <c r="TYX214" s="1102"/>
      <c r="TYY214" s="1102"/>
      <c r="TYZ214" s="1102"/>
      <c r="TZA214" s="1102"/>
      <c r="TZB214" s="1102"/>
      <c r="TZC214" s="1102"/>
      <c r="TZD214" s="1102"/>
      <c r="TZE214" s="1102"/>
      <c r="TZF214" s="1102"/>
      <c r="TZG214" s="1102"/>
      <c r="TZH214" s="1102"/>
      <c r="TZI214" s="1102"/>
      <c r="TZJ214" s="1102"/>
      <c r="TZK214" s="1102"/>
      <c r="TZL214" s="1102"/>
      <c r="TZM214" s="1102"/>
      <c r="TZN214" s="1102"/>
      <c r="TZO214" s="1102"/>
      <c r="TZP214" s="1102"/>
      <c r="TZQ214" s="1102"/>
      <c r="TZR214" s="1102"/>
      <c r="TZS214" s="1102"/>
      <c r="TZT214" s="1102"/>
      <c r="TZU214" s="1102"/>
      <c r="TZV214" s="1102"/>
      <c r="TZW214" s="1102"/>
      <c r="TZX214" s="1102"/>
      <c r="TZY214" s="1102"/>
      <c r="TZZ214" s="1102"/>
      <c r="UAA214" s="1102"/>
      <c r="UAB214" s="1102"/>
      <c r="UAC214" s="1102"/>
      <c r="UAD214" s="1102"/>
      <c r="UAE214" s="1102"/>
      <c r="UAF214" s="1102"/>
      <c r="UAG214" s="1102"/>
      <c r="UAH214" s="1102"/>
      <c r="UAI214" s="1102"/>
      <c r="UAJ214" s="1102"/>
      <c r="UAK214" s="1102"/>
      <c r="UAL214" s="1102"/>
      <c r="UAM214" s="1102"/>
      <c r="UAN214" s="1102"/>
      <c r="UAO214" s="1102"/>
      <c r="UAP214" s="1102"/>
      <c r="UAQ214" s="1102"/>
      <c r="UAR214" s="1102"/>
      <c r="UAS214" s="1102"/>
      <c r="UAT214" s="1102"/>
      <c r="UAU214" s="1102"/>
      <c r="UAV214" s="1102"/>
      <c r="UAW214" s="1102"/>
      <c r="UAX214" s="1102"/>
      <c r="UAY214" s="1102"/>
      <c r="UAZ214" s="1102"/>
      <c r="UBA214" s="1102"/>
      <c r="UBB214" s="1102"/>
      <c r="UBC214" s="1102"/>
      <c r="UBD214" s="1102"/>
      <c r="UBE214" s="1102"/>
      <c r="UBF214" s="1102"/>
      <c r="UBG214" s="1102"/>
      <c r="UBH214" s="1102"/>
      <c r="UBI214" s="1102"/>
      <c r="UBJ214" s="1102"/>
      <c r="UBK214" s="1102"/>
      <c r="UBL214" s="1102"/>
      <c r="UBM214" s="1102"/>
      <c r="UBN214" s="1102"/>
      <c r="UBO214" s="1102"/>
      <c r="UBP214" s="1102"/>
      <c r="UBQ214" s="1102"/>
      <c r="UBR214" s="1102"/>
      <c r="UBS214" s="1102"/>
      <c r="UBT214" s="1102"/>
      <c r="UBU214" s="1102"/>
      <c r="UBV214" s="1102"/>
      <c r="UBW214" s="1102"/>
      <c r="UBX214" s="1102"/>
      <c r="UBY214" s="1102"/>
      <c r="UBZ214" s="1102"/>
      <c r="UCA214" s="1102"/>
      <c r="UCB214" s="1102"/>
      <c r="UCC214" s="1102"/>
      <c r="UCD214" s="1102"/>
      <c r="UCE214" s="1102"/>
      <c r="UCF214" s="1102"/>
      <c r="UCG214" s="1102"/>
      <c r="UCH214" s="1102"/>
      <c r="UCI214" s="1102"/>
      <c r="UCJ214" s="1102"/>
      <c r="UCK214" s="1102"/>
      <c r="UCL214" s="1102"/>
      <c r="UCM214" s="1102"/>
      <c r="UCN214" s="1102"/>
      <c r="UCO214" s="1102"/>
      <c r="UCP214" s="1102"/>
      <c r="UCQ214" s="1102"/>
      <c r="UCR214" s="1102"/>
      <c r="UCS214" s="1102"/>
      <c r="UCT214" s="1102"/>
      <c r="UCU214" s="1102"/>
      <c r="UCV214" s="1102"/>
      <c r="UCW214" s="1102"/>
      <c r="UCX214" s="1102"/>
      <c r="UCY214" s="1102"/>
      <c r="UCZ214" s="1102"/>
      <c r="UDA214" s="1102"/>
      <c r="UDB214" s="1102"/>
      <c r="UDC214" s="1102"/>
      <c r="UDD214" s="1102"/>
      <c r="UDE214" s="1102"/>
      <c r="UDF214" s="1102"/>
      <c r="UDG214" s="1102"/>
      <c r="UDH214" s="1102"/>
      <c r="UDI214" s="1102"/>
      <c r="UDJ214" s="1102"/>
      <c r="UDK214" s="1102"/>
      <c r="UDL214" s="1102"/>
      <c r="UDM214" s="1102"/>
      <c r="UDN214" s="1102"/>
      <c r="UDO214" s="1102"/>
      <c r="UDP214" s="1102"/>
      <c r="UDQ214" s="1102"/>
      <c r="UDR214" s="1102"/>
      <c r="UDS214" s="1102"/>
      <c r="UDT214" s="1102"/>
      <c r="UDU214" s="1102"/>
      <c r="UDV214" s="1102"/>
      <c r="UDW214" s="1102"/>
      <c r="UDX214" s="1102"/>
      <c r="UDY214" s="1102"/>
      <c r="UDZ214" s="1102"/>
      <c r="UEA214" s="1102"/>
      <c r="UEB214" s="1102"/>
      <c r="UEC214" s="1102"/>
      <c r="UED214" s="1102"/>
      <c r="UEE214" s="1102"/>
      <c r="UEF214" s="1102"/>
      <c r="UEG214" s="1102"/>
      <c r="UEH214" s="1102"/>
      <c r="UEI214" s="1102"/>
      <c r="UEJ214" s="1102"/>
      <c r="UEK214" s="1102"/>
      <c r="UEL214" s="1102"/>
      <c r="UEM214" s="1102"/>
      <c r="UEN214" s="1102"/>
      <c r="UEO214" s="1102"/>
      <c r="UEP214" s="1102"/>
      <c r="UEQ214" s="1102"/>
      <c r="UER214" s="1102"/>
      <c r="UES214" s="1102"/>
      <c r="UET214" s="1102"/>
      <c r="UEU214" s="1102"/>
      <c r="UEV214" s="1102"/>
      <c r="UEW214" s="1102"/>
      <c r="UEX214" s="1102"/>
      <c r="UEY214" s="1102"/>
      <c r="UEZ214" s="1102"/>
      <c r="UFA214" s="1102"/>
      <c r="UFB214" s="1102"/>
      <c r="UFC214" s="1102"/>
      <c r="UFD214" s="1102"/>
      <c r="UFE214" s="1102"/>
      <c r="UFF214" s="1102"/>
      <c r="UFG214" s="1102"/>
      <c r="UFH214" s="1102"/>
      <c r="UFI214" s="1102"/>
      <c r="UFJ214" s="1102"/>
      <c r="UFK214" s="1102"/>
      <c r="UFL214" s="1102"/>
      <c r="UFM214" s="1102"/>
      <c r="UFN214" s="1102"/>
      <c r="UFO214" s="1102"/>
      <c r="UFP214" s="1102"/>
      <c r="UFQ214" s="1102"/>
      <c r="UFR214" s="1102"/>
      <c r="UFS214" s="1102"/>
      <c r="UFT214" s="1102"/>
      <c r="UFU214" s="1102"/>
      <c r="UFV214" s="1102"/>
      <c r="UFW214" s="1102"/>
      <c r="UFX214" s="1102"/>
      <c r="UFY214" s="1102"/>
      <c r="UFZ214" s="1102"/>
      <c r="UGA214" s="1102"/>
      <c r="UGB214" s="1102"/>
      <c r="UGC214" s="1102"/>
      <c r="UGD214" s="1102"/>
      <c r="UGE214" s="1102"/>
      <c r="UGF214" s="1102"/>
      <c r="UGG214" s="1102"/>
      <c r="UGH214" s="1102"/>
      <c r="UGI214" s="1102"/>
      <c r="UGJ214" s="1102"/>
      <c r="UGK214" s="1102"/>
      <c r="UGL214" s="1102"/>
      <c r="UGM214" s="1102"/>
      <c r="UGN214" s="1102"/>
      <c r="UGO214" s="1102"/>
      <c r="UGP214" s="1102"/>
      <c r="UGQ214" s="1102"/>
      <c r="UGR214" s="1102"/>
      <c r="UGS214" s="1102"/>
      <c r="UGT214" s="1102"/>
      <c r="UGU214" s="1102"/>
      <c r="UGV214" s="1102"/>
      <c r="UGW214" s="1102"/>
      <c r="UGX214" s="1102"/>
      <c r="UGY214" s="1102"/>
      <c r="UGZ214" s="1102"/>
      <c r="UHA214" s="1102"/>
      <c r="UHB214" s="1102"/>
      <c r="UHC214" s="1102"/>
      <c r="UHD214" s="1102"/>
      <c r="UHE214" s="1102"/>
      <c r="UHF214" s="1102"/>
      <c r="UHG214" s="1102"/>
      <c r="UHH214" s="1102"/>
      <c r="UHI214" s="1102"/>
      <c r="UHJ214" s="1102"/>
      <c r="UHK214" s="1102"/>
      <c r="UHL214" s="1102"/>
      <c r="UHM214" s="1102"/>
      <c r="UHN214" s="1102"/>
      <c r="UHO214" s="1102"/>
      <c r="UHP214" s="1102"/>
      <c r="UHQ214" s="1102"/>
      <c r="UHR214" s="1102"/>
      <c r="UHS214" s="1102"/>
      <c r="UHT214" s="1102"/>
      <c r="UHU214" s="1102"/>
      <c r="UHV214" s="1102"/>
      <c r="UHW214" s="1102"/>
      <c r="UHX214" s="1102"/>
      <c r="UHY214" s="1102"/>
      <c r="UHZ214" s="1102"/>
      <c r="UIA214" s="1102"/>
      <c r="UIB214" s="1102"/>
      <c r="UIC214" s="1102"/>
      <c r="UID214" s="1102"/>
      <c r="UIE214" s="1102"/>
      <c r="UIF214" s="1102"/>
      <c r="UIG214" s="1102"/>
      <c r="UIH214" s="1102"/>
      <c r="UII214" s="1102"/>
      <c r="UIJ214" s="1102"/>
      <c r="UIK214" s="1102"/>
      <c r="UIL214" s="1102"/>
      <c r="UIM214" s="1102"/>
      <c r="UIN214" s="1102"/>
      <c r="UIO214" s="1102"/>
      <c r="UIP214" s="1102"/>
      <c r="UIQ214" s="1102"/>
      <c r="UIR214" s="1102"/>
      <c r="UIS214" s="1102"/>
      <c r="UIT214" s="1102"/>
      <c r="UIU214" s="1102"/>
      <c r="UIV214" s="1102"/>
      <c r="UIW214" s="1102"/>
      <c r="UIX214" s="1102"/>
      <c r="UIY214" s="1102"/>
      <c r="UIZ214" s="1102"/>
      <c r="UJA214" s="1102"/>
      <c r="UJB214" s="1102"/>
      <c r="UJC214" s="1102"/>
      <c r="UJD214" s="1102"/>
      <c r="UJE214" s="1102"/>
      <c r="UJF214" s="1102"/>
      <c r="UJG214" s="1102"/>
      <c r="UJH214" s="1102"/>
      <c r="UJI214" s="1102"/>
      <c r="UJJ214" s="1102"/>
      <c r="UJK214" s="1102"/>
      <c r="UJL214" s="1102"/>
      <c r="UJM214" s="1102"/>
      <c r="UJN214" s="1102"/>
      <c r="UJO214" s="1102"/>
      <c r="UJP214" s="1102"/>
      <c r="UJQ214" s="1102"/>
      <c r="UJR214" s="1102"/>
      <c r="UJS214" s="1102"/>
      <c r="UJT214" s="1102"/>
      <c r="UJU214" s="1102"/>
      <c r="UJV214" s="1102"/>
      <c r="UJW214" s="1102"/>
      <c r="UJX214" s="1102"/>
      <c r="UJY214" s="1102"/>
      <c r="UJZ214" s="1102"/>
      <c r="UKA214" s="1102"/>
      <c r="UKB214" s="1102"/>
      <c r="UKC214" s="1102"/>
      <c r="UKD214" s="1102"/>
      <c r="UKE214" s="1102"/>
      <c r="UKF214" s="1102"/>
      <c r="UKG214" s="1102"/>
      <c r="UKH214" s="1102"/>
      <c r="UKI214" s="1102"/>
      <c r="UKJ214" s="1102"/>
      <c r="UKK214" s="1102"/>
      <c r="UKL214" s="1102"/>
      <c r="UKM214" s="1102"/>
      <c r="UKN214" s="1102"/>
      <c r="UKO214" s="1102"/>
      <c r="UKP214" s="1102"/>
      <c r="UKQ214" s="1102"/>
      <c r="UKR214" s="1102"/>
      <c r="UKS214" s="1102"/>
      <c r="UKT214" s="1102"/>
      <c r="UKU214" s="1102"/>
      <c r="UKV214" s="1102"/>
      <c r="UKW214" s="1102"/>
      <c r="UKX214" s="1102"/>
      <c r="UKY214" s="1102"/>
      <c r="UKZ214" s="1102"/>
      <c r="ULA214" s="1102"/>
      <c r="ULB214" s="1102"/>
      <c r="ULC214" s="1102"/>
      <c r="ULD214" s="1102"/>
      <c r="ULE214" s="1102"/>
      <c r="ULF214" s="1102"/>
      <c r="ULG214" s="1102"/>
      <c r="ULH214" s="1102"/>
      <c r="ULI214" s="1102"/>
      <c r="ULJ214" s="1102"/>
      <c r="ULK214" s="1102"/>
      <c r="ULL214" s="1102"/>
      <c r="ULM214" s="1102"/>
      <c r="ULN214" s="1102"/>
      <c r="ULO214" s="1102"/>
      <c r="ULP214" s="1102"/>
      <c r="ULQ214" s="1102"/>
      <c r="ULR214" s="1102"/>
      <c r="ULS214" s="1102"/>
      <c r="ULT214" s="1102"/>
      <c r="ULU214" s="1102"/>
      <c r="ULV214" s="1102"/>
      <c r="ULW214" s="1102"/>
      <c r="ULX214" s="1102"/>
      <c r="ULY214" s="1102"/>
      <c r="ULZ214" s="1102"/>
      <c r="UMA214" s="1102"/>
      <c r="UMB214" s="1102"/>
      <c r="UMC214" s="1102"/>
      <c r="UMD214" s="1102"/>
      <c r="UME214" s="1102"/>
      <c r="UMF214" s="1102"/>
      <c r="UMG214" s="1102"/>
      <c r="UMH214" s="1102"/>
      <c r="UMI214" s="1102"/>
      <c r="UMJ214" s="1102"/>
      <c r="UMK214" s="1102"/>
      <c r="UML214" s="1102"/>
      <c r="UMM214" s="1102"/>
      <c r="UMN214" s="1102"/>
      <c r="UMO214" s="1102"/>
      <c r="UMP214" s="1102"/>
      <c r="UMQ214" s="1102"/>
      <c r="UMR214" s="1102"/>
      <c r="UMS214" s="1102"/>
      <c r="UMT214" s="1102"/>
      <c r="UMU214" s="1102"/>
      <c r="UMV214" s="1102"/>
      <c r="UMW214" s="1102"/>
      <c r="UMX214" s="1102"/>
      <c r="UMY214" s="1102"/>
      <c r="UMZ214" s="1102"/>
      <c r="UNA214" s="1102"/>
      <c r="UNB214" s="1102"/>
      <c r="UNC214" s="1102"/>
      <c r="UND214" s="1102"/>
      <c r="UNE214" s="1102"/>
      <c r="UNF214" s="1102"/>
      <c r="UNG214" s="1102"/>
      <c r="UNH214" s="1102"/>
      <c r="UNI214" s="1102"/>
      <c r="UNJ214" s="1102"/>
      <c r="UNK214" s="1102"/>
      <c r="UNL214" s="1102"/>
      <c r="UNM214" s="1102"/>
      <c r="UNN214" s="1102"/>
      <c r="UNO214" s="1102"/>
      <c r="UNP214" s="1102"/>
      <c r="UNQ214" s="1102"/>
      <c r="UNR214" s="1102"/>
      <c r="UNS214" s="1102"/>
      <c r="UNT214" s="1102"/>
      <c r="UNU214" s="1102"/>
      <c r="UNV214" s="1102"/>
      <c r="UNW214" s="1102"/>
      <c r="UNX214" s="1102"/>
      <c r="UNY214" s="1102"/>
      <c r="UNZ214" s="1102"/>
      <c r="UOA214" s="1102"/>
      <c r="UOB214" s="1102"/>
      <c r="UOC214" s="1102"/>
      <c r="UOD214" s="1102"/>
      <c r="UOE214" s="1102"/>
      <c r="UOF214" s="1102"/>
      <c r="UOG214" s="1102"/>
      <c r="UOH214" s="1102"/>
      <c r="UOI214" s="1102"/>
      <c r="UOJ214" s="1102"/>
      <c r="UOK214" s="1102"/>
      <c r="UOL214" s="1102"/>
      <c r="UOM214" s="1102"/>
      <c r="UON214" s="1102"/>
      <c r="UOO214" s="1102"/>
      <c r="UOP214" s="1102"/>
      <c r="UOQ214" s="1102"/>
      <c r="UOR214" s="1102"/>
      <c r="UOS214" s="1102"/>
      <c r="UOT214" s="1102"/>
      <c r="UOU214" s="1102"/>
      <c r="UOV214" s="1102"/>
      <c r="UOW214" s="1102"/>
      <c r="UOX214" s="1102"/>
      <c r="UOY214" s="1102"/>
      <c r="UOZ214" s="1102"/>
      <c r="UPA214" s="1102"/>
      <c r="UPB214" s="1102"/>
      <c r="UPC214" s="1102"/>
      <c r="UPD214" s="1102"/>
      <c r="UPE214" s="1102"/>
      <c r="UPF214" s="1102"/>
      <c r="UPG214" s="1102"/>
      <c r="UPH214" s="1102"/>
      <c r="UPI214" s="1102"/>
      <c r="UPJ214" s="1102"/>
      <c r="UPK214" s="1102"/>
      <c r="UPL214" s="1102"/>
      <c r="UPM214" s="1102"/>
      <c r="UPN214" s="1102"/>
      <c r="UPO214" s="1102"/>
      <c r="UPP214" s="1102"/>
      <c r="UPQ214" s="1102"/>
      <c r="UPR214" s="1102"/>
      <c r="UPS214" s="1102"/>
      <c r="UPT214" s="1102"/>
      <c r="UPU214" s="1102"/>
      <c r="UPV214" s="1102"/>
      <c r="UPW214" s="1102"/>
      <c r="UPX214" s="1102"/>
      <c r="UPY214" s="1102"/>
      <c r="UPZ214" s="1102"/>
      <c r="UQA214" s="1102"/>
      <c r="UQB214" s="1102"/>
      <c r="UQC214" s="1102"/>
      <c r="UQD214" s="1102"/>
      <c r="UQE214" s="1102"/>
      <c r="UQF214" s="1102"/>
      <c r="UQG214" s="1102"/>
      <c r="UQH214" s="1102"/>
      <c r="UQI214" s="1102"/>
      <c r="UQJ214" s="1102"/>
      <c r="UQK214" s="1102"/>
      <c r="UQL214" s="1102"/>
      <c r="UQM214" s="1102"/>
      <c r="UQN214" s="1102"/>
      <c r="UQO214" s="1102"/>
      <c r="UQP214" s="1102"/>
      <c r="UQQ214" s="1102"/>
      <c r="UQR214" s="1102"/>
      <c r="UQS214" s="1102"/>
      <c r="UQT214" s="1102"/>
      <c r="UQU214" s="1102"/>
      <c r="UQV214" s="1102"/>
      <c r="UQW214" s="1102"/>
      <c r="UQX214" s="1102"/>
      <c r="UQY214" s="1102"/>
      <c r="UQZ214" s="1102"/>
      <c r="URA214" s="1102"/>
      <c r="URB214" s="1102"/>
      <c r="URC214" s="1102"/>
      <c r="URD214" s="1102"/>
      <c r="URE214" s="1102"/>
      <c r="URF214" s="1102"/>
      <c r="URG214" s="1102"/>
      <c r="URH214" s="1102"/>
      <c r="URI214" s="1102"/>
      <c r="URJ214" s="1102"/>
      <c r="URK214" s="1102"/>
      <c r="URL214" s="1102"/>
      <c r="URM214" s="1102"/>
      <c r="URN214" s="1102"/>
      <c r="URO214" s="1102"/>
      <c r="URP214" s="1102"/>
      <c r="URQ214" s="1102"/>
      <c r="URR214" s="1102"/>
      <c r="URS214" s="1102"/>
      <c r="URT214" s="1102"/>
      <c r="URU214" s="1102"/>
      <c r="URV214" s="1102"/>
      <c r="URW214" s="1102"/>
      <c r="URX214" s="1102"/>
      <c r="URY214" s="1102"/>
      <c r="URZ214" s="1102"/>
      <c r="USA214" s="1102"/>
      <c r="USB214" s="1102"/>
      <c r="USC214" s="1102"/>
      <c r="USD214" s="1102"/>
      <c r="USE214" s="1102"/>
      <c r="USF214" s="1102"/>
      <c r="USG214" s="1102"/>
      <c r="USH214" s="1102"/>
      <c r="USI214" s="1102"/>
      <c r="USJ214" s="1102"/>
      <c r="USK214" s="1102"/>
      <c r="USL214" s="1102"/>
      <c r="USM214" s="1102"/>
      <c r="USN214" s="1102"/>
      <c r="USO214" s="1102"/>
      <c r="USP214" s="1102"/>
      <c r="USQ214" s="1102"/>
      <c r="USR214" s="1102"/>
      <c r="USS214" s="1102"/>
      <c r="UST214" s="1102"/>
      <c r="USU214" s="1102"/>
      <c r="USV214" s="1102"/>
      <c r="USW214" s="1102"/>
      <c r="USX214" s="1102"/>
      <c r="USY214" s="1102"/>
      <c r="USZ214" s="1102"/>
      <c r="UTA214" s="1102"/>
      <c r="UTB214" s="1102"/>
      <c r="UTC214" s="1102"/>
      <c r="UTD214" s="1102"/>
      <c r="UTE214" s="1102"/>
      <c r="UTF214" s="1102"/>
      <c r="UTG214" s="1102"/>
      <c r="UTH214" s="1102"/>
      <c r="UTI214" s="1102"/>
      <c r="UTJ214" s="1102"/>
      <c r="UTK214" s="1102"/>
      <c r="UTL214" s="1102"/>
      <c r="UTM214" s="1102"/>
      <c r="UTN214" s="1102"/>
      <c r="UTO214" s="1102"/>
      <c r="UTP214" s="1102"/>
      <c r="UTQ214" s="1102"/>
      <c r="UTR214" s="1102"/>
      <c r="UTS214" s="1102"/>
      <c r="UTT214" s="1102"/>
      <c r="UTU214" s="1102"/>
      <c r="UTV214" s="1102"/>
      <c r="UTW214" s="1102"/>
      <c r="UTX214" s="1102"/>
      <c r="UTY214" s="1102"/>
      <c r="UTZ214" s="1102"/>
      <c r="UUA214" s="1102"/>
      <c r="UUB214" s="1102"/>
      <c r="UUC214" s="1102"/>
      <c r="UUD214" s="1102"/>
      <c r="UUE214" s="1102"/>
      <c r="UUF214" s="1102"/>
      <c r="UUG214" s="1102"/>
      <c r="UUH214" s="1102"/>
      <c r="UUI214" s="1102"/>
      <c r="UUJ214" s="1102"/>
      <c r="UUK214" s="1102"/>
      <c r="UUL214" s="1102"/>
      <c r="UUM214" s="1102"/>
      <c r="UUN214" s="1102"/>
      <c r="UUO214" s="1102"/>
      <c r="UUP214" s="1102"/>
      <c r="UUQ214" s="1102"/>
      <c r="UUR214" s="1102"/>
      <c r="UUS214" s="1102"/>
      <c r="UUT214" s="1102"/>
      <c r="UUU214" s="1102"/>
      <c r="UUV214" s="1102"/>
      <c r="UUW214" s="1102"/>
      <c r="UUX214" s="1102"/>
      <c r="UUY214" s="1102"/>
      <c r="UUZ214" s="1102"/>
      <c r="UVA214" s="1102"/>
      <c r="UVB214" s="1102"/>
      <c r="UVC214" s="1102"/>
      <c r="UVD214" s="1102"/>
      <c r="UVE214" s="1102"/>
      <c r="UVF214" s="1102"/>
      <c r="UVG214" s="1102"/>
      <c r="UVH214" s="1102"/>
      <c r="UVI214" s="1102"/>
      <c r="UVJ214" s="1102"/>
      <c r="UVK214" s="1102"/>
      <c r="UVL214" s="1102"/>
      <c r="UVM214" s="1102"/>
      <c r="UVN214" s="1102"/>
      <c r="UVO214" s="1102"/>
      <c r="UVP214" s="1102"/>
      <c r="UVQ214" s="1102"/>
      <c r="UVR214" s="1102"/>
      <c r="UVS214" s="1102"/>
      <c r="UVT214" s="1102"/>
      <c r="UVU214" s="1102"/>
      <c r="UVV214" s="1102"/>
      <c r="UVW214" s="1102"/>
      <c r="UVX214" s="1102"/>
      <c r="UVY214" s="1102"/>
      <c r="UVZ214" s="1102"/>
      <c r="UWA214" s="1102"/>
      <c r="UWB214" s="1102"/>
      <c r="UWC214" s="1102"/>
      <c r="UWD214" s="1102"/>
      <c r="UWE214" s="1102"/>
      <c r="UWF214" s="1102"/>
      <c r="UWG214" s="1102"/>
      <c r="UWH214" s="1102"/>
      <c r="UWI214" s="1102"/>
      <c r="UWJ214" s="1102"/>
      <c r="UWK214" s="1102"/>
      <c r="UWL214" s="1102"/>
      <c r="UWM214" s="1102"/>
      <c r="UWN214" s="1102"/>
      <c r="UWO214" s="1102"/>
      <c r="UWP214" s="1102"/>
      <c r="UWQ214" s="1102"/>
      <c r="UWR214" s="1102"/>
      <c r="UWS214" s="1102"/>
      <c r="UWT214" s="1102"/>
      <c r="UWU214" s="1102"/>
      <c r="UWV214" s="1102"/>
      <c r="UWW214" s="1102"/>
      <c r="UWX214" s="1102"/>
      <c r="UWY214" s="1102"/>
      <c r="UWZ214" s="1102"/>
      <c r="UXA214" s="1102"/>
      <c r="UXB214" s="1102"/>
      <c r="UXC214" s="1102"/>
      <c r="UXD214" s="1102"/>
      <c r="UXE214" s="1102"/>
      <c r="UXF214" s="1102"/>
      <c r="UXG214" s="1102"/>
      <c r="UXH214" s="1102"/>
      <c r="UXI214" s="1102"/>
      <c r="UXJ214" s="1102"/>
      <c r="UXK214" s="1102"/>
      <c r="UXL214" s="1102"/>
      <c r="UXM214" s="1102"/>
      <c r="UXN214" s="1102"/>
      <c r="UXO214" s="1102"/>
      <c r="UXP214" s="1102"/>
      <c r="UXQ214" s="1102"/>
      <c r="UXR214" s="1102"/>
      <c r="UXS214" s="1102"/>
      <c r="UXT214" s="1102"/>
      <c r="UXU214" s="1102"/>
      <c r="UXV214" s="1102"/>
      <c r="UXW214" s="1102"/>
      <c r="UXX214" s="1102"/>
      <c r="UXY214" s="1102"/>
      <c r="UXZ214" s="1102"/>
      <c r="UYA214" s="1102"/>
      <c r="UYB214" s="1102"/>
      <c r="UYC214" s="1102"/>
      <c r="UYD214" s="1102"/>
      <c r="UYE214" s="1102"/>
      <c r="UYF214" s="1102"/>
      <c r="UYG214" s="1102"/>
      <c r="UYH214" s="1102"/>
      <c r="UYI214" s="1102"/>
      <c r="UYJ214" s="1102"/>
      <c r="UYK214" s="1102"/>
      <c r="UYL214" s="1102"/>
      <c r="UYM214" s="1102"/>
      <c r="UYN214" s="1102"/>
      <c r="UYO214" s="1102"/>
      <c r="UYP214" s="1102"/>
      <c r="UYQ214" s="1102"/>
      <c r="UYR214" s="1102"/>
      <c r="UYS214" s="1102"/>
      <c r="UYT214" s="1102"/>
      <c r="UYU214" s="1102"/>
      <c r="UYV214" s="1102"/>
      <c r="UYW214" s="1102"/>
      <c r="UYX214" s="1102"/>
      <c r="UYY214" s="1102"/>
      <c r="UYZ214" s="1102"/>
      <c r="UZA214" s="1102"/>
      <c r="UZB214" s="1102"/>
      <c r="UZC214" s="1102"/>
      <c r="UZD214" s="1102"/>
      <c r="UZE214" s="1102"/>
      <c r="UZF214" s="1102"/>
      <c r="UZG214" s="1102"/>
      <c r="UZH214" s="1102"/>
      <c r="UZI214" s="1102"/>
      <c r="UZJ214" s="1102"/>
      <c r="UZK214" s="1102"/>
      <c r="UZL214" s="1102"/>
      <c r="UZM214" s="1102"/>
      <c r="UZN214" s="1102"/>
      <c r="UZO214" s="1102"/>
      <c r="UZP214" s="1102"/>
      <c r="UZQ214" s="1102"/>
      <c r="UZR214" s="1102"/>
      <c r="UZS214" s="1102"/>
      <c r="UZT214" s="1102"/>
      <c r="UZU214" s="1102"/>
      <c r="UZV214" s="1102"/>
      <c r="UZW214" s="1102"/>
      <c r="UZX214" s="1102"/>
      <c r="UZY214" s="1102"/>
      <c r="UZZ214" s="1102"/>
      <c r="VAA214" s="1102"/>
      <c r="VAB214" s="1102"/>
      <c r="VAC214" s="1102"/>
      <c r="VAD214" s="1102"/>
      <c r="VAE214" s="1102"/>
      <c r="VAF214" s="1102"/>
      <c r="VAG214" s="1102"/>
      <c r="VAH214" s="1102"/>
      <c r="VAI214" s="1102"/>
      <c r="VAJ214" s="1102"/>
      <c r="VAK214" s="1102"/>
      <c r="VAL214" s="1102"/>
      <c r="VAM214" s="1102"/>
      <c r="VAN214" s="1102"/>
      <c r="VAO214" s="1102"/>
      <c r="VAP214" s="1102"/>
      <c r="VAQ214" s="1102"/>
      <c r="VAR214" s="1102"/>
      <c r="VAS214" s="1102"/>
      <c r="VAT214" s="1102"/>
      <c r="VAU214" s="1102"/>
      <c r="VAV214" s="1102"/>
      <c r="VAW214" s="1102"/>
      <c r="VAX214" s="1102"/>
      <c r="VAY214" s="1102"/>
      <c r="VAZ214" s="1102"/>
      <c r="VBA214" s="1102"/>
      <c r="VBB214" s="1102"/>
      <c r="VBC214" s="1102"/>
      <c r="VBD214" s="1102"/>
      <c r="VBE214" s="1102"/>
      <c r="VBF214" s="1102"/>
      <c r="VBG214" s="1102"/>
      <c r="VBH214" s="1102"/>
      <c r="VBI214" s="1102"/>
      <c r="VBJ214" s="1102"/>
      <c r="VBK214" s="1102"/>
      <c r="VBL214" s="1102"/>
      <c r="VBM214" s="1102"/>
      <c r="VBN214" s="1102"/>
      <c r="VBO214" s="1102"/>
      <c r="VBP214" s="1102"/>
      <c r="VBQ214" s="1102"/>
      <c r="VBR214" s="1102"/>
      <c r="VBS214" s="1102"/>
      <c r="VBT214" s="1102"/>
      <c r="VBU214" s="1102"/>
      <c r="VBV214" s="1102"/>
      <c r="VBW214" s="1102"/>
      <c r="VBX214" s="1102"/>
      <c r="VBY214" s="1102"/>
      <c r="VBZ214" s="1102"/>
      <c r="VCA214" s="1102"/>
      <c r="VCB214" s="1102"/>
      <c r="VCC214" s="1102"/>
      <c r="VCD214" s="1102"/>
      <c r="VCE214" s="1102"/>
      <c r="VCF214" s="1102"/>
      <c r="VCG214" s="1102"/>
      <c r="VCH214" s="1102"/>
      <c r="VCI214" s="1102"/>
      <c r="VCJ214" s="1102"/>
      <c r="VCK214" s="1102"/>
      <c r="VCL214" s="1102"/>
      <c r="VCM214" s="1102"/>
      <c r="VCN214" s="1102"/>
      <c r="VCO214" s="1102"/>
      <c r="VCP214" s="1102"/>
      <c r="VCQ214" s="1102"/>
      <c r="VCR214" s="1102"/>
      <c r="VCS214" s="1102"/>
      <c r="VCT214" s="1102"/>
      <c r="VCU214" s="1102"/>
      <c r="VCV214" s="1102"/>
      <c r="VCW214" s="1102"/>
      <c r="VCX214" s="1102"/>
      <c r="VCY214" s="1102"/>
      <c r="VCZ214" s="1102"/>
      <c r="VDA214" s="1102"/>
      <c r="VDB214" s="1102"/>
      <c r="VDC214" s="1102"/>
      <c r="VDD214" s="1102"/>
      <c r="VDE214" s="1102"/>
      <c r="VDF214" s="1102"/>
      <c r="VDG214" s="1102"/>
      <c r="VDH214" s="1102"/>
      <c r="VDI214" s="1102"/>
      <c r="VDJ214" s="1102"/>
      <c r="VDK214" s="1102"/>
      <c r="VDL214" s="1102"/>
      <c r="VDM214" s="1102"/>
      <c r="VDN214" s="1102"/>
      <c r="VDO214" s="1102"/>
      <c r="VDP214" s="1102"/>
      <c r="VDQ214" s="1102"/>
      <c r="VDR214" s="1102"/>
      <c r="VDS214" s="1102"/>
      <c r="VDT214" s="1102"/>
      <c r="VDU214" s="1102"/>
      <c r="VDV214" s="1102"/>
      <c r="VDW214" s="1102"/>
      <c r="VDX214" s="1102"/>
      <c r="VDY214" s="1102"/>
      <c r="VDZ214" s="1102"/>
      <c r="VEA214" s="1102"/>
      <c r="VEB214" s="1102"/>
      <c r="VEC214" s="1102"/>
      <c r="VED214" s="1102"/>
      <c r="VEE214" s="1102"/>
      <c r="VEF214" s="1102"/>
      <c r="VEG214" s="1102"/>
      <c r="VEH214" s="1102"/>
      <c r="VEI214" s="1102"/>
      <c r="VEJ214" s="1102"/>
      <c r="VEK214" s="1102"/>
      <c r="VEL214" s="1102"/>
      <c r="VEM214" s="1102"/>
      <c r="VEN214" s="1102"/>
      <c r="VEO214" s="1102"/>
      <c r="VEP214" s="1102"/>
      <c r="VEQ214" s="1102"/>
      <c r="VER214" s="1102"/>
      <c r="VES214" s="1102"/>
      <c r="VET214" s="1102"/>
      <c r="VEU214" s="1102"/>
      <c r="VEV214" s="1102"/>
      <c r="VEW214" s="1102"/>
      <c r="VEX214" s="1102"/>
      <c r="VEY214" s="1102"/>
      <c r="VEZ214" s="1102"/>
      <c r="VFA214" s="1102"/>
      <c r="VFB214" s="1102"/>
      <c r="VFC214" s="1102"/>
      <c r="VFD214" s="1102"/>
      <c r="VFE214" s="1102"/>
      <c r="VFF214" s="1102"/>
      <c r="VFG214" s="1102"/>
      <c r="VFH214" s="1102"/>
      <c r="VFI214" s="1102"/>
      <c r="VFJ214" s="1102"/>
      <c r="VFK214" s="1102"/>
      <c r="VFL214" s="1102"/>
      <c r="VFM214" s="1102"/>
      <c r="VFN214" s="1102"/>
      <c r="VFO214" s="1102"/>
      <c r="VFP214" s="1102"/>
      <c r="VFQ214" s="1102"/>
      <c r="VFR214" s="1102"/>
      <c r="VFS214" s="1102"/>
      <c r="VFT214" s="1102"/>
      <c r="VFU214" s="1102"/>
      <c r="VFV214" s="1102"/>
      <c r="VFW214" s="1102"/>
      <c r="VFX214" s="1102"/>
      <c r="VFY214" s="1102"/>
      <c r="VFZ214" s="1102"/>
      <c r="VGA214" s="1102"/>
      <c r="VGB214" s="1102"/>
      <c r="VGC214" s="1102"/>
      <c r="VGD214" s="1102"/>
      <c r="VGE214" s="1102"/>
      <c r="VGF214" s="1102"/>
      <c r="VGG214" s="1102"/>
      <c r="VGH214" s="1102"/>
      <c r="VGI214" s="1102"/>
      <c r="VGJ214" s="1102"/>
      <c r="VGK214" s="1102"/>
      <c r="VGL214" s="1102"/>
      <c r="VGM214" s="1102"/>
      <c r="VGN214" s="1102"/>
      <c r="VGO214" s="1102"/>
      <c r="VGP214" s="1102"/>
      <c r="VGQ214" s="1102"/>
      <c r="VGR214" s="1102"/>
      <c r="VGS214" s="1102"/>
      <c r="VGT214" s="1102"/>
      <c r="VGU214" s="1102"/>
      <c r="VGV214" s="1102"/>
      <c r="VGW214" s="1102"/>
      <c r="VGX214" s="1102"/>
      <c r="VGY214" s="1102"/>
      <c r="VGZ214" s="1102"/>
      <c r="VHA214" s="1102"/>
      <c r="VHB214" s="1102"/>
      <c r="VHC214" s="1102"/>
      <c r="VHD214" s="1102"/>
      <c r="VHE214" s="1102"/>
      <c r="VHF214" s="1102"/>
      <c r="VHG214" s="1102"/>
      <c r="VHH214" s="1102"/>
      <c r="VHI214" s="1102"/>
      <c r="VHJ214" s="1102"/>
      <c r="VHK214" s="1102"/>
      <c r="VHL214" s="1102"/>
      <c r="VHM214" s="1102"/>
      <c r="VHN214" s="1102"/>
      <c r="VHO214" s="1102"/>
      <c r="VHP214" s="1102"/>
      <c r="VHQ214" s="1102"/>
      <c r="VHR214" s="1102"/>
      <c r="VHS214" s="1102"/>
      <c r="VHT214" s="1102"/>
      <c r="VHU214" s="1102"/>
      <c r="VHV214" s="1102"/>
      <c r="VHW214" s="1102"/>
      <c r="VHX214" s="1102"/>
      <c r="VHY214" s="1102"/>
      <c r="VHZ214" s="1102"/>
      <c r="VIA214" s="1102"/>
      <c r="VIB214" s="1102"/>
      <c r="VIC214" s="1102"/>
      <c r="VID214" s="1102"/>
      <c r="VIE214" s="1102"/>
      <c r="VIF214" s="1102"/>
      <c r="VIG214" s="1102"/>
      <c r="VIH214" s="1102"/>
      <c r="VII214" s="1102"/>
      <c r="VIJ214" s="1102"/>
      <c r="VIK214" s="1102"/>
      <c r="VIL214" s="1102"/>
      <c r="VIM214" s="1102"/>
      <c r="VIN214" s="1102"/>
      <c r="VIO214" s="1102"/>
      <c r="VIP214" s="1102"/>
      <c r="VIQ214" s="1102"/>
      <c r="VIR214" s="1102"/>
      <c r="VIS214" s="1102"/>
      <c r="VIT214" s="1102"/>
      <c r="VIU214" s="1102"/>
      <c r="VIV214" s="1102"/>
      <c r="VIW214" s="1102"/>
      <c r="VIX214" s="1102"/>
      <c r="VIY214" s="1102"/>
      <c r="VIZ214" s="1102"/>
      <c r="VJA214" s="1102"/>
      <c r="VJB214" s="1102"/>
      <c r="VJC214" s="1102"/>
      <c r="VJD214" s="1102"/>
      <c r="VJE214" s="1102"/>
      <c r="VJF214" s="1102"/>
      <c r="VJG214" s="1102"/>
      <c r="VJH214" s="1102"/>
      <c r="VJI214" s="1102"/>
      <c r="VJJ214" s="1102"/>
      <c r="VJK214" s="1102"/>
      <c r="VJL214" s="1102"/>
      <c r="VJM214" s="1102"/>
      <c r="VJN214" s="1102"/>
      <c r="VJO214" s="1102"/>
      <c r="VJP214" s="1102"/>
      <c r="VJQ214" s="1102"/>
      <c r="VJR214" s="1102"/>
      <c r="VJS214" s="1102"/>
      <c r="VJT214" s="1102"/>
      <c r="VJU214" s="1102"/>
      <c r="VJV214" s="1102"/>
      <c r="VJW214" s="1102"/>
      <c r="VJX214" s="1102"/>
      <c r="VJY214" s="1102"/>
      <c r="VJZ214" s="1102"/>
      <c r="VKA214" s="1102"/>
      <c r="VKB214" s="1102"/>
      <c r="VKC214" s="1102"/>
      <c r="VKD214" s="1102"/>
      <c r="VKE214" s="1102"/>
      <c r="VKF214" s="1102"/>
      <c r="VKG214" s="1102"/>
      <c r="VKH214" s="1102"/>
      <c r="VKI214" s="1102"/>
      <c r="VKJ214" s="1102"/>
      <c r="VKK214" s="1102"/>
      <c r="VKL214" s="1102"/>
      <c r="VKM214" s="1102"/>
      <c r="VKN214" s="1102"/>
      <c r="VKO214" s="1102"/>
      <c r="VKP214" s="1102"/>
      <c r="VKQ214" s="1102"/>
      <c r="VKR214" s="1102"/>
      <c r="VKS214" s="1102"/>
      <c r="VKT214" s="1102"/>
      <c r="VKU214" s="1102"/>
      <c r="VKV214" s="1102"/>
      <c r="VKW214" s="1102"/>
      <c r="VKX214" s="1102"/>
      <c r="VKY214" s="1102"/>
      <c r="VKZ214" s="1102"/>
      <c r="VLA214" s="1102"/>
      <c r="VLB214" s="1102"/>
      <c r="VLC214" s="1102"/>
      <c r="VLD214" s="1102"/>
      <c r="VLE214" s="1102"/>
      <c r="VLF214" s="1102"/>
      <c r="VLG214" s="1102"/>
      <c r="VLH214" s="1102"/>
      <c r="VLI214" s="1102"/>
      <c r="VLJ214" s="1102"/>
      <c r="VLK214" s="1102"/>
      <c r="VLL214" s="1102"/>
      <c r="VLM214" s="1102"/>
      <c r="VLN214" s="1102"/>
      <c r="VLO214" s="1102"/>
      <c r="VLP214" s="1102"/>
      <c r="VLQ214" s="1102"/>
      <c r="VLR214" s="1102"/>
      <c r="VLS214" s="1102"/>
      <c r="VLT214" s="1102"/>
      <c r="VLU214" s="1102"/>
      <c r="VLV214" s="1102"/>
      <c r="VLW214" s="1102"/>
      <c r="VLX214" s="1102"/>
      <c r="VLY214" s="1102"/>
      <c r="VLZ214" s="1102"/>
      <c r="VMA214" s="1102"/>
      <c r="VMB214" s="1102"/>
      <c r="VMC214" s="1102"/>
      <c r="VMD214" s="1102"/>
      <c r="VME214" s="1102"/>
      <c r="VMF214" s="1102"/>
      <c r="VMG214" s="1102"/>
      <c r="VMH214" s="1102"/>
      <c r="VMI214" s="1102"/>
      <c r="VMJ214" s="1102"/>
      <c r="VMK214" s="1102"/>
      <c r="VML214" s="1102"/>
      <c r="VMM214" s="1102"/>
      <c r="VMN214" s="1102"/>
      <c r="VMO214" s="1102"/>
      <c r="VMP214" s="1102"/>
      <c r="VMQ214" s="1102"/>
      <c r="VMR214" s="1102"/>
      <c r="VMS214" s="1102"/>
      <c r="VMT214" s="1102"/>
      <c r="VMU214" s="1102"/>
      <c r="VMV214" s="1102"/>
      <c r="VMW214" s="1102"/>
      <c r="VMX214" s="1102"/>
      <c r="VMY214" s="1102"/>
      <c r="VMZ214" s="1102"/>
      <c r="VNA214" s="1102"/>
      <c r="VNB214" s="1102"/>
      <c r="VNC214" s="1102"/>
      <c r="VND214" s="1102"/>
      <c r="VNE214" s="1102"/>
      <c r="VNF214" s="1102"/>
      <c r="VNG214" s="1102"/>
      <c r="VNH214" s="1102"/>
      <c r="VNI214" s="1102"/>
      <c r="VNJ214" s="1102"/>
      <c r="VNK214" s="1102"/>
      <c r="VNL214" s="1102"/>
      <c r="VNM214" s="1102"/>
      <c r="VNN214" s="1102"/>
      <c r="VNO214" s="1102"/>
      <c r="VNP214" s="1102"/>
      <c r="VNQ214" s="1102"/>
      <c r="VNR214" s="1102"/>
      <c r="VNS214" s="1102"/>
      <c r="VNT214" s="1102"/>
      <c r="VNU214" s="1102"/>
      <c r="VNV214" s="1102"/>
      <c r="VNW214" s="1102"/>
      <c r="VNX214" s="1102"/>
      <c r="VNY214" s="1102"/>
      <c r="VNZ214" s="1102"/>
      <c r="VOA214" s="1102"/>
      <c r="VOB214" s="1102"/>
      <c r="VOC214" s="1102"/>
      <c r="VOD214" s="1102"/>
      <c r="VOE214" s="1102"/>
      <c r="VOF214" s="1102"/>
      <c r="VOG214" s="1102"/>
      <c r="VOH214" s="1102"/>
      <c r="VOI214" s="1102"/>
      <c r="VOJ214" s="1102"/>
      <c r="VOK214" s="1102"/>
      <c r="VOL214" s="1102"/>
      <c r="VOM214" s="1102"/>
      <c r="VON214" s="1102"/>
      <c r="VOO214" s="1102"/>
      <c r="VOP214" s="1102"/>
      <c r="VOQ214" s="1102"/>
      <c r="VOR214" s="1102"/>
      <c r="VOS214" s="1102"/>
      <c r="VOT214" s="1102"/>
      <c r="VOU214" s="1102"/>
      <c r="VOV214" s="1102"/>
      <c r="VOW214" s="1102"/>
      <c r="VOX214" s="1102"/>
      <c r="VOY214" s="1102"/>
      <c r="VOZ214" s="1102"/>
      <c r="VPA214" s="1102"/>
      <c r="VPB214" s="1102"/>
      <c r="VPC214" s="1102"/>
      <c r="VPD214" s="1102"/>
      <c r="VPE214" s="1102"/>
      <c r="VPF214" s="1102"/>
      <c r="VPG214" s="1102"/>
      <c r="VPH214" s="1102"/>
      <c r="VPI214" s="1102"/>
      <c r="VPJ214" s="1102"/>
      <c r="VPK214" s="1102"/>
      <c r="VPL214" s="1102"/>
      <c r="VPM214" s="1102"/>
      <c r="VPN214" s="1102"/>
      <c r="VPO214" s="1102"/>
      <c r="VPP214" s="1102"/>
      <c r="VPQ214" s="1102"/>
      <c r="VPR214" s="1102"/>
      <c r="VPS214" s="1102"/>
      <c r="VPT214" s="1102"/>
      <c r="VPU214" s="1102"/>
      <c r="VPV214" s="1102"/>
      <c r="VPW214" s="1102"/>
      <c r="VPX214" s="1102"/>
      <c r="VPY214" s="1102"/>
      <c r="VPZ214" s="1102"/>
      <c r="VQA214" s="1102"/>
      <c r="VQB214" s="1102"/>
      <c r="VQC214" s="1102"/>
      <c r="VQD214" s="1102"/>
      <c r="VQE214" s="1102"/>
      <c r="VQF214" s="1102"/>
      <c r="VQG214" s="1102"/>
      <c r="VQH214" s="1102"/>
      <c r="VQI214" s="1102"/>
      <c r="VQJ214" s="1102"/>
      <c r="VQK214" s="1102"/>
      <c r="VQL214" s="1102"/>
      <c r="VQM214" s="1102"/>
      <c r="VQN214" s="1102"/>
      <c r="VQO214" s="1102"/>
      <c r="VQP214" s="1102"/>
      <c r="VQQ214" s="1102"/>
      <c r="VQR214" s="1102"/>
      <c r="VQS214" s="1102"/>
      <c r="VQT214" s="1102"/>
      <c r="VQU214" s="1102"/>
      <c r="VQV214" s="1102"/>
      <c r="VQW214" s="1102"/>
      <c r="VQX214" s="1102"/>
      <c r="VQY214" s="1102"/>
      <c r="VQZ214" s="1102"/>
      <c r="VRA214" s="1102"/>
      <c r="VRB214" s="1102"/>
      <c r="VRC214" s="1102"/>
      <c r="VRD214" s="1102"/>
      <c r="VRE214" s="1102"/>
      <c r="VRF214" s="1102"/>
      <c r="VRG214" s="1102"/>
      <c r="VRH214" s="1102"/>
      <c r="VRI214" s="1102"/>
      <c r="VRJ214" s="1102"/>
      <c r="VRK214" s="1102"/>
      <c r="VRL214" s="1102"/>
      <c r="VRM214" s="1102"/>
      <c r="VRN214" s="1102"/>
      <c r="VRO214" s="1102"/>
      <c r="VRP214" s="1102"/>
      <c r="VRQ214" s="1102"/>
      <c r="VRR214" s="1102"/>
      <c r="VRS214" s="1102"/>
      <c r="VRT214" s="1102"/>
      <c r="VRU214" s="1102"/>
      <c r="VRV214" s="1102"/>
      <c r="VRW214" s="1102"/>
      <c r="VRX214" s="1102"/>
      <c r="VRY214" s="1102"/>
      <c r="VRZ214" s="1102"/>
      <c r="VSA214" s="1102"/>
      <c r="VSB214" s="1102"/>
      <c r="VSC214" s="1102"/>
      <c r="VSD214" s="1102"/>
      <c r="VSE214" s="1102"/>
      <c r="VSF214" s="1102"/>
      <c r="VSG214" s="1102"/>
      <c r="VSH214" s="1102"/>
      <c r="VSI214" s="1102"/>
      <c r="VSJ214" s="1102"/>
      <c r="VSK214" s="1102"/>
      <c r="VSL214" s="1102"/>
      <c r="VSM214" s="1102"/>
      <c r="VSN214" s="1102"/>
      <c r="VSO214" s="1102"/>
      <c r="VSP214" s="1102"/>
      <c r="VSQ214" s="1102"/>
      <c r="VSR214" s="1102"/>
      <c r="VSS214" s="1102"/>
      <c r="VST214" s="1102"/>
      <c r="VSU214" s="1102"/>
      <c r="VSV214" s="1102"/>
      <c r="VSW214" s="1102"/>
      <c r="VSX214" s="1102"/>
      <c r="VSY214" s="1102"/>
      <c r="VSZ214" s="1102"/>
      <c r="VTA214" s="1102"/>
      <c r="VTB214" s="1102"/>
      <c r="VTC214" s="1102"/>
      <c r="VTD214" s="1102"/>
      <c r="VTE214" s="1102"/>
      <c r="VTF214" s="1102"/>
      <c r="VTG214" s="1102"/>
      <c r="VTH214" s="1102"/>
      <c r="VTI214" s="1102"/>
      <c r="VTJ214" s="1102"/>
      <c r="VTK214" s="1102"/>
      <c r="VTL214" s="1102"/>
      <c r="VTM214" s="1102"/>
      <c r="VTN214" s="1102"/>
      <c r="VTO214" s="1102"/>
      <c r="VTP214" s="1102"/>
      <c r="VTQ214" s="1102"/>
      <c r="VTR214" s="1102"/>
      <c r="VTS214" s="1102"/>
      <c r="VTT214" s="1102"/>
      <c r="VTU214" s="1102"/>
      <c r="VTV214" s="1102"/>
      <c r="VTW214" s="1102"/>
      <c r="VTX214" s="1102"/>
      <c r="VTY214" s="1102"/>
      <c r="VTZ214" s="1102"/>
      <c r="VUA214" s="1102"/>
      <c r="VUB214" s="1102"/>
      <c r="VUC214" s="1102"/>
      <c r="VUD214" s="1102"/>
      <c r="VUE214" s="1102"/>
      <c r="VUF214" s="1102"/>
      <c r="VUG214" s="1102"/>
      <c r="VUH214" s="1102"/>
      <c r="VUI214" s="1102"/>
      <c r="VUJ214" s="1102"/>
      <c r="VUK214" s="1102"/>
      <c r="VUL214" s="1102"/>
      <c r="VUM214" s="1102"/>
      <c r="VUN214" s="1102"/>
      <c r="VUO214" s="1102"/>
      <c r="VUP214" s="1102"/>
      <c r="VUQ214" s="1102"/>
      <c r="VUR214" s="1102"/>
      <c r="VUS214" s="1102"/>
      <c r="VUT214" s="1102"/>
      <c r="VUU214" s="1102"/>
      <c r="VUV214" s="1102"/>
      <c r="VUW214" s="1102"/>
      <c r="VUX214" s="1102"/>
      <c r="VUY214" s="1102"/>
      <c r="VUZ214" s="1102"/>
      <c r="VVA214" s="1102"/>
      <c r="VVB214" s="1102"/>
      <c r="VVC214" s="1102"/>
      <c r="VVD214" s="1102"/>
      <c r="VVE214" s="1102"/>
      <c r="VVF214" s="1102"/>
      <c r="VVG214" s="1102"/>
      <c r="VVH214" s="1102"/>
      <c r="VVI214" s="1102"/>
      <c r="VVJ214" s="1102"/>
      <c r="VVK214" s="1102"/>
      <c r="VVL214" s="1102"/>
      <c r="VVM214" s="1102"/>
      <c r="VVN214" s="1102"/>
      <c r="VVO214" s="1102"/>
      <c r="VVP214" s="1102"/>
      <c r="VVQ214" s="1102"/>
      <c r="VVR214" s="1102"/>
      <c r="VVS214" s="1102"/>
      <c r="VVT214" s="1102"/>
      <c r="VVU214" s="1102"/>
      <c r="VVV214" s="1102"/>
      <c r="VVW214" s="1102"/>
      <c r="VVX214" s="1102"/>
      <c r="VVY214" s="1102"/>
      <c r="VVZ214" s="1102"/>
      <c r="VWA214" s="1102"/>
      <c r="VWB214" s="1102"/>
      <c r="VWC214" s="1102"/>
      <c r="VWD214" s="1102"/>
      <c r="VWE214" s="1102"/>
      <c r="VWF214" s="1102"/>
      <c r="VWG214" s="1102"/>
      <c r="VWH214" s="1102"/>
      <c r="VWI214" s="1102"/>
      <c r="VWJ214" s="1102"/>
      <c r="VWK214" s="1102"/>
      <c r="VWL214" s="1102"/>
      <c r="VWM214" s="1102"/>
      <c r="VWN214" s="1102"/>
      <c r="VWO214" s="1102"/>
      <c r="VWP214" s="1102"/>
      <c r="VWQ214" s="1102"/>
      <c r="VWR214" s="1102"/>
      <c r="VWS214" s="1102"/>
      <c r="VWT214" s="1102"/>
      <c r="VWU214" s="1102"/>
      <c r="VWV214" s="1102"/>
      <c r="VWW214" s="1102"/>
      <c r="VWX214" s="1102"/>
      <c r="VWY214" s="1102"/>
      <c r="VWZ214" s="1102"/>
      <c r="VXA214" s="1102"/>
      <c r="VXB214" s="1102"/>
      <c r="VXC214" s="1102"/>
      <c r="VXD214" s="1102"/>
      <c r="VXE214" s="1102"/>
      <c r="VXF214" s="1102"/>
      <c r="VXG214" s="1102"/>
      <c r="VXH214" s="1102"/>
      <c r="VXI214" s="1102"/>
      <c r="VXJ214" s="1102"/>
      <c r="VXK214" s="1102"/>
      <c r="VXL214" s="1102"/>
      <c r="VXM214" s="1102"/>
      <c r="VXN214" s="1102"/>
      <c r="VXO214" s="1102"/>
      <c r="VXP214" s="1102"/>
      <c r="VXQ214" s="1102"/>
      <c r="VXR214" s="1102"/>
      <c r="VXS214" s="1102"/>
      <c r="VXT214" s="1102"/>
      <c r="VXU214" s="1102"/>
      <c r="VXV214" s="1102"/>
      <c r="VXW214" s="1102"/>
      <c r="VXX214" s="1102"/>
      <c r="VXY214" s="1102"/>
      <c r="VXZ214" s="1102"/>
      <c r="VYA214" s="1102"/>
      <c r="VYB214" s="1102"/>
      <c r="VYC214" s="1102"/>
      <c r="VYD214" s="1102"/>
      <c r="VYE214" s="1102"/>
      <c r="VYF214" s="1102"/>
      <c r="VYG214" s="1102"/>
      <c r="VYH214" s="1102"/>
      <c r="VYI214" s="1102"/>
      <c r="VYJ214" s="1102"/>
      <c r="VYK214" s="1102"/>
      <c r="VYL214" s="1102"/>
      <c r="VYM214" s="1102"/>
      <c r="VYN214" s="1102"/>
      <c r="VYO214" s="1102"/>
      <c r="VYP214" s="1102"/>
      <c r="VYQ214" s="1102"/>
      <c r="VYR214" s="1102"/>
      <c r="VYS214" s="1102"/>
      <c r="VYT214" s="1102"/>
      <c r="VYU214" s="1102"/>
      <c r="VYV214" s="1102"/>
      <c r="VYW214" s="1102"/>
      <c r="VYX214" s="1102"/>
      <c r="VYY214" s="1102"/>
      <c r="VYZ214" s="1102"/>
      <c r="VZA214" s="1102"/>
      <c r="VZB214" s="1102"/>
      <c r="VZC214" s="1102"/>
      <c r="VZD214" s="1102"/>
      <c r="VZE214" s="1102"/>
      <c r="VZF214" s="1102"/>
      <c r="VZG214" s="1102"/>
      <c r="VZH214" s="1102"/>
      <c r="VZI214" s="1102"/>
      <c r="VZJ214" s="1102"/>
      <c r="VZK214" s="1102"/>
      <c r="VZL214" s="1102"/>
      <c r="VZM214" s="1102"/>
      <c r="VZN214" s="1102"/>
      <c r="VZO214" s="1102"/>
      <c r="VZP214" s="1102"/>
      <c r="VZQ214" s="1102"/>
      <c r="VZR214" s="1102"/>
      <c r="VZS214" s="1102"/>
      <c r="VZT214" s="1102"/>
      <c r="VZU214" s="1102"/>
      <c r="VZV214" s="1102"/>
      <c r="VZW214" s="1102"/>
      <c r="VZX214" s="1102"/>
      <c r="VZY214" s="1102"/>
      <c r="VZZ214" s="1102"/>
      <c r="WAA214" s="1102"/>
      <c r="WAB214" s="1102"/>
      <c r="WAC214" s="1102"/>
      <c r="WAD214" s="1102"/>
      <c r="WAE214" s="1102"/>
      <c r="WAF214" s="1102"/>
      <c r="WAG214" s="1102"/>
      <c r="WAH214" s="1102"/>
      <c r="WAI214" s="1102"/>
      <c r="WAJ214" s="1102"/>
      <c r="WAK214" s="1102"/>
      <c r="WAL214" s="1102"/>
      <c r="WAM214" s="1102"/>
      <c r="WAN214" s="1102"/>
      <c r="WAO214" s="1102"/>
      <c r="WAP214" s="1102"/>
      <c r="WAQ214" s="1102"/>
      <c r="WAR214" s="1102"/>
      <c r="WAS214" s="1102"/>
      <c r="WAT214" s="1102"/>
      <c r="WAU214" s="1102"/>
      <c r="WAV214" s="1102"/>
      <c r="WAW214" s="1102"/>
      <c r="WAX214" s="1102"/>
      <c r="WAY214" s="1102"/>
      <c r="WAZ214" s="1102"/>
      <c r="WBA214" s="1102"/>
      <c r="WBB214" s="1102"/>
      <c r="WBC214" s="1102"/>
      <c r="WBD214" s="1102"/>
      <c r="WBE214" s="1102"/>
      <c r="WBF214" s="1102"/>
      <c r="WBG214" s="1102"/>
      <c r="WBH214" s="1102"/>
      <c r="WBI214" s="1102"/>
      <c r="WBJ214" s="1102"/>
      <c r="WBK214" s="1102"/>
      <c r="WBL214" s="1102"/>
      <c r="WBM214" s="1102"/>
      <c r="WBN214" s="1102"/>
      <c r="WBO214" s="1102"/>
      <c r="WBP214" s="1102"/>
      <c r="WBQ214" s="1102"/>
      <c r="WBR214" s="1102"/>
      <c r="WBS214" s="1102"/>
      <c r="WBT214" s="1102"/>
      <c r="WBU214" s="1102"/>
      <c r="WBV214" s="1102"/>
      <c r="WBW214" s="1102"/>
      <c r="WBX214" s="1102"/>
      <c r="WBY214" s="1102"/>
      <c r="WBZ214" s="1102"/>
      <c r="WCA214" s="1102"/>
      <c r="WCB214" s="1102"/>
      <c r="WCC214" s="1102"/>
      <c r="WCD214" s="1102"/>
      <c r="WCE214" s="1102"/>
      <c r="WCF214" s="1102"/>
      <c r="WCG214" s="1102"/>
      <c r="WCH214" s="1102"/>
      <c r="WCI214" s="1102"/>
      <c r="WCJ214" s="1102"/>
      <c r="WCK214" s="1102"/>
      <c r="WCL214" s="1102"/>
      <c r="WCM214" s="1102"/>
      <c r="WCN214" s="1102"/>
      <c r="WCO214" s="1102"/>
      <c r="WCP214" s="1102"/>
      <c r="WCQ214" s="1102"/>
      <c r="WCR214" s="1102"/>
      <c r="WCS214" s="1102"/>
      <c r="WCT214" s="1102"/>
      <c r="WCU214" s="1102"/>
      <c r="WCV214" s="1102"/>
      <c r="WCW214" s="1102"/>
      <c r="WCX214" s="1102"/>
      <c r="WCY214" s="1102"/>
      <c r="WCZ214" s="1102"/>
      <c r="WDA214" s="1102"/>
      <c r="WDB214" s="1102"/>
      <c r="WDC214" s="1102"/>
      <c r="WDD214" s="1102"/>
      <c r="WDE214" s="1102"/>
      <c r="WDF214" s="1102"/>
      <c r="WDG214" s="1102"/>
      <c r="WDH214" s="1102"/>
      <c r="WDI214" s="1102"/>
      <c r="WDJ214" s="1102"/>
      <c r="WDK214" s="1102"/>
      <c r="WDL214" s="1102"/>
      <c r="WDM214" s="1102"/>
      <c r="WDN214" s="1102"/>
      <c r="WDO214" s="1102"/>
      <c r="WDP214" s="1102"/>
      <c r="WDQ214" s="1102"/>
      <c r="WDR214" s="1102"/>
      <c r="WDS214" s="1102"/>
      <c r="WDT214" s="1102"/>
      <c r="WDU214" s="1102"/>
      <c r="WDV214" s="1102"/>
      <c r="WDW214" s="1102"/>
      <c r="WDX214" s="1102"/>
      <c r="WDY214" s="1102"/>
      <c r="WDZ214" s="1102"/>
      <c r="WEA214" s="1102"/>
      <c r="WEB214" s="1102"/>
      <c r="WEC214" s="1102"/>
      <c r="WED214" s="1102"/>
      <c r="WEE214" s="1102"/>
      <c r="WEF214" s="1102"/>
      <c r="WEG214" s="1102"/>
      <c r="WEH214" s="1102"/>
      <c r="WEI214" s="1102"/>
      <c r="WEJ214" s="1102"/>
      <c r="WEK214" s="1102"/>
      <c r="WEL214" s="1102"/>
      <c r="WEM214" s="1102"/>
      <c r="WEN214" s="1102"/>
      <c r="WEO214" s="1102"/>
      <c r="WEP214" s="1102"/>
      <c r="WEQ214" s="1102"/>
      <c r="WER214" s="1102"/>
      <c r="WES214" s="1102"/>
      <c r="WET214" s="1102"/>
      <c r="WEU214" s="1102"/>
      <c r="WEV214" s="1102"/>
      <c r="WEW214" s="1102"/>
      <c r="WEX214" s="1102"/>
      <c r="WEY214" s="1102"/>
      <c r="WEZ214" s="1102"/>
      <c r="WFA214" s="1102"/>
      <c r="WFB214" s="1102"/>
      <c r="WFC214" s="1102"/>
      <c r="WFD214" s="1102"/>
      <c r="WFE214" s="1102"/>
      <c r="WFF214" s="1102"/>
      <c r="WFG214" s="1102"/>
      <c r="WFH214" s="1102"/>
      <c r="WFI214" s="1102"/>
      <c r="WFJ214" s="1102"/>
      <c r="WFK214" s="1102"/>
      <c r="WFL214" s="1102"/>
      <c r="WFM214" s="1102"/>
      <c r="WFN214" s="1102"/>
      <c r="WFO214" s="1102"/>
      <c r="WFP214" s="1102"/>
      <c r="WFQ214" s="1102"/>
      <c r="WFR214" s="1102"/>
      <c r="WFS214" s="1102"/>
      <c r="WFT214" s="1102"/>
      <c r="WFU214" s="1102"/>
      <c r="WFV214" s="1102"/>
      <c r="WFW214" s="1102"/>
      <c r="WFX214" s="1102"/>
      <c r="WFY214" s="1102"/>
      <c r="WFZ214" s="1102"/>
      <c r="WGA214" s="1102"/>
      <c r="WGB214" s="1102"/>
      <c r="WGC214" s="1102"/>
      <c r="WGD214" s="1102"/>
      <c r="WGE214" s="1102"/>
      <c r="WGF214" s="1102"/>
      <c r="WGG214" s="1102"/>
      <c r="WGH214" s="1102"/>
      <c r="WGI214" s="1102"/>
      <c r="WGJ214" s="1102"/>
      <c r="WGK214" s="1102"/>
      <c r="WGL214" s="1102"/>
      <c r="WGM214" s="1102"/>
      <c r="WGN214" s="1102"/>
      <c r="WGO214" s="1102"/>
      <c r="WGP214" s="1102"/>
      <c r="WGQ214" s="1102"/>
      <c r="WGR214" s="1102"/>
      <c r="WGS214" s="1102"/>
      <c r="WGT214" s="1102"/>
      <c r="WGU214" s="1102"/>
      <c r="WGV214" s="1102"/>
      <c r="WGW214" s="1102"/>
      <c r="WGX214" s="1102"/>
      <c r="WGY214" s="1102"/>
      <c r="WGZ214" s="1102"/>
      <c r="WHA214" s="1102"/>
      <c r="WHB214" s="1102"/>
      <c r="WHC214" s="1102"/>
      <c r="WHD214" s="1102"/>
      <c r="WHE214" s="1102"/>
      <c r="WHF214" s="1102"/>
      <c r="WHG214" s="1102"/>
      <c r="WHH214" s="1102"/>
      <c r="WHI214" s="1102"/>
      <c r="WHJ214" s="1102"/>
      <c r="WHK214" s="1102"/>
      <c r="WHL214" s="1102"/>
      <c r="WHM214" s="1102"/>
      <c r="WHN214" s="1102"/>
      <c r="WHO214" s="1102"/>
      <c r="WHP214" s="1102"/>
      <c r="WHQ214" s="1102"/>
      <c r="WHR214" s="1102"/>
      <c r="WHS214" s="1102"/>
      <c r="WHT214" s="1102"/>
      <c r="WHU214" s="1102"/>
      <c r="WHV214" s="1102"/>
      <c r="WHW214" s="1102"/>
      <c r="WHX214" s="1102"/>
      <c r="WHY214" s="1102"/>
      <c r="WHZ214" s="1102"/>
      <c r="WIA214" s="1102"/>
      <c r="WIB214" s="1102"/>
      <c r="WIC214" s="1102"/>
      <c r="WID214" s="1102"/>
      <c r="WIE214" s="1102"/>
      <c r="WIF214" s="1102"/>
      <c r="WIG214" s="1102"/>
      <c r="WIH214" s="1102"/>
      <c r="WII214" s="1102"/>
      <c r="WIJ214" s="1102"/>
      <c r="WIK214" s="1102"/>
      <c r="WIL214" s="1102"/>
      <c r="WIM214" s="1102"/>
      <c r="WIN214" s="1102"/>
      <c r="WIO214" s="1102"/>
      <c r="WIP214" s="1102"/>
      <c r="WIQ214" s="1102"/>
      <c r="WIR214" s="1102"/>
      <c r="WIS214" s="1102"/>
      <c r="WIT214" s="1102"/>
      <c r="WIU214" s="1102"/>
      <c r="WIV214" s="1102"/>
      <c r="WIW214" s="1102"/>
      <c r="WIX214" s="1102"/>
      <c r="WIY214" s="1102"/>
      <c r="WIZ214" s="1102"/>
      <c r="WJA214" s="1102"/>
      <c r="WJB214" s="1102"/>
      <c r="WJC214" s="1102"/>
      <c r="WJD214" s="1102"/>
      <c r="WJE214" s="1102"/>
      <c r="WJF214" s="1102"/>
      <c r="WJG214" s="1102"/>
      <c r="WJH214" s="1102"/>
      <c r="WJI214" s="1102"/>
      <c r="WJJ214" s="1102"/>
      <c r="WJK214" s="1102"/>
      <c r="WJL214" s="1102"/>
      <c r="WJM214" s="1102"/>
      <c r="WJN214" s="1102"/>
      <c r="WJO214" s="1102"/>
      <c r="WJP214" s="1102"/>
      <c r="WJQ214" s="1102"/>
      <c r="WJR214" s="1102"/>
      <c r="WJS214" s="1102"/>
      <c r="WJT214" s="1102"/>
      <c r="WJU214" s="1102"/>
      <c r="WJV214" s="1102"/>
      <c r="WJW214" s="1102"/>
      <c r="WJX214" s="1102"/>
      <c r="WJY214" s="1102"/>
      <c r="WJZ214" s="1102"/>
      <c r="WKA214" s="1102"/>
      <c r="WKB214" s="1102"/>
      <c r="WKC214" s="1102"/>
      <c r="WKD214" s="1102"/>
      <c r="WKE214" s="1102"/>
      <c r="WKF214" s="1102"/>
      <c r="WKG214" s="1102"/>
      <c r="WKH214" s="1102"/>
      <c r="WKI214" s="1102"/>
      <c r="WKJ214" s="1102"/>
      <c r="WKK214" s="1102"/>
      <c r="WKL214" s="1102"/>
      <c r="WKM214" s="1102"/>
      <c r="WKN214" s="1102"/>
      <c r="WKO214" s="1102"/>
      <c r="WKP214" s="1102"/>
      <c r="WKQ214" s="1102"/>
      <c r="WKR214" s="1102"/>
      <c r="WKS214" s="1102"/>
      <c r="WKT214" s="1102"/>
      <c r="WKU214" s="1102"/>
      <c r="WKV214" s="1102"/>
      <c r="WKW214" s="1102"/>
      <c r="WKX214" s="1102"/>
      <c r="WKY214" s="1102"/>
      <c r="WKZ214" s="1102"/>
      <c r="WLA214" s="1102"/>
      <c r="WLB214" s="1102"/>
      <c r="WLC214" s="1102"/>
      <c r="WLD214" s="1102"/>
      <c r="WLE214" s="1102"/>
      <c r="WLF214" s="1102"/>
      <c r="WLG214" s="1102"/>
      <c r="WLH214" s="1102"/>
      <c r="WLI214" s="1102"/>
      <c r="WLJ214" s="1102"/>
      <c r="WLK214" s="1102"/>
      <c r="WLL214" s="1102"/>
      <c r="WLM214" s="1102"/>
      <c r="WLN214" s="1102"/>
      <c r="WLO214" s="1102"/>
      <c r="WLP214" s="1102"/>
      <c r="WLQ214" s="1102"/>
      <c r="WLR214" s="1102"/>
      <c r="WLS214" s="1102"/>
      <c r="WLT214" s="1102"/>
      <c r="WLU214" s="1102"/>
      <c r="WLV214" s="1102"/>
      <c r="WLW214" s="1102"/>
      <c r="WLX214" s="1102"/>
      <c r="WLY214" s="1102"/>
      <c r="WLZ214" s="1102"/>
      <c r="WMA214" s="1102"/>
      <c r="WMB214" s="1102"/>
      <c r="WMC214" s="1102"/>
      <c r="WMD214" s="1102"/>
      <c r="WME214" s="1102"/>
      <c r="WMF214" s="1102"/>
      <c r="WMG214" s="1102"/>
      <c r="WMH214" s="1102"/>
      <c r="WMI214" s="1102"/>
      <c r="WMJ214" s="1102"/>
      <c r="WMK214" s="1102"/>
      <c r="WML214" s="1102"/>
      <c r="WMM214" s="1102"/>
      <c r="WMN214" s="1102"/>
      <c r="WMO214" s="1102"/>
      <c r="WMP214" s="1102"/>
      <c r="WMQ214" s="1102"/>
      <c r="WMR214" s="1102"/>
      <c r="WMS214" s="1102"/>
      <c r="WMT214" s="1102"/>
      <c r="WMU214" s="1102"/>
      <c r="WMV214" s="1102"/>
      <c r="WMW214" s="1102"/>
      <c r="WMX214" s="1102"/>
      <c r="WMY214" s="1102"/>
      <c r="WMZ214" s="1102"/>
      <c r="WNA214" s="1102"/>
      <c r="WNB214" s="1102"/>
      <c r="WNC214" s="1102"/>
      <c r="WND214" s="1102"/>
      <c r="WNE214" s="1102"/>
      <c r="WNF214" s="1102"/>
      <c r="WNG214" s="1102"/>
      <c r="WNH214" s="1102"/>
      <c r="WNI214" s="1102"/>
      <c r="WNJ214" s="1102"/>
      <c r="WNK214" s="1102"/>
      <c r="WNL214" s="1102"/>
      <c r="WNM214" s="1102"/>
      <c r="WNN214" s="1102"/>
      <c r="WNO214" s="1102"/>
      <c r="WNP214" s="1102"/>
      <c r="WNQ214" s="1102"/>
      <c r="WNR214" s="1102"/>
      <c r="WNS214" s="1102"/>
      <c r="WNT214" s="1102"/>
      <c r="WNU214" s="1102"/>
      <c r="WNV214" s="1102"/>
      <c r="WNW214" s="1102"/>
      <c r="WNX214" s="1102"/>
      <c r="WNY214" s="1102"/>
      <c r="WNZ214" s="1102"/>
      <c r="WOA214" s="1102"/>
      <c r="WOB214" s="1102"/>
      <c r="WOC214" s="1102"/>
      <c r="WOD214" s="1102"/>
      <c r="WOE214" s="1102"/>
      <c r="WOF214" s="1102"/>
      <c r="WOG214" s="1102"/>
      <c r="WOH214" s="1102"/>
      <c r="WOI214" s="1102"/>
      <c r="WOJ214" s="1102"/>
      <c r="WOK214" s="1102"/>
      <c r="WOL214" s="1102"/>
      <c r="WOM214" s="1102"/>
      <c r="WON214" s="1102"/>
      <c r="WOO214" s="1102"/>
      <c r="WOP214" s="1102"/>
      <c r="WOQ214" s="1102"/>
      <c r="WOR214" s="1102"/>
      <c r="WOS214" s="1102"/>
      <c r="WOT214" s="1102"/>
      <c r="WOU214" s="1102"/>
      <c r="WOV214" s="1102"/>
      <c r="WOW214" s="1102"/>
      <c r="WOX214" s="1102"/>
      <c r="WOY214" s="1102"/>
      <c r="WOZ214" s="1102"/>
      <c r="WPA214" s="1102"/>
      <c r="WPB214" s="1102"/>
      <c r="WPC214" s="1102"/>
      <c r="WPD214" s="1102"/>
      <c r="WPE214" s="1102"/>
      <c r="WPF214" s="1102"/>
      <c r="WPG214" s="1102"/>
      <c r="WPH214" s="1102"/>
      <c r="WPI214" s="1102"/>
      <c r="WPJ214" s="1102"/>
      <c r="WPK214" s="1102"/>
      <c r="WPL214" s="1102"/>
      <c r="WPM214" s="1102"/>
      <c r="WPN214" s="1102"/>
      <c r="WPO214" s="1102"/>
      <c r="WPP214" s="1102"/>
      <c r="WPQ214" s="1102"/>
      <c r="WPR214" s="1102"/>
      <c r="WPS214" s="1102"/>
      <c r="WPT214" s="1102"/>
      <c r="WPU214" s="1102"/>
      <c r="WPV214" s="1102"/>
      <c r="WPW214" s="1102"/>
      <c r="WPX214" s="1102"/>
      <c r="WPY214" s="1102"/>
      <c r="WPZ214" s="1102"/>
      <c r="WQA214" s="1102"/>
      <c r="WQB214" s="1102"/>
      <c r="WQC214" s="1102"/>
      <c r="WQD214" s="1102"/>
      <c r="WQE214" s="1102"/>
      <c r="WQF214" s="1102"/>
      <c r="WQG214" s="1102"/>
      <c r="WQH214" s="1102"/>
      <c r="WQI214" s="1102"/>
      <c r="WQJ214" s="1102"/>
      <c r="WQK214" s="1102"/>
      <c r="WQL214" s="1102"/>
      <c r="WQM214" s="1102"/>
      <c r="WQN214" s="1102"/>
      <c r="WQO214" s="1102"/>
      <c r="WQP214" s="1102"/>
      <c r="WQQ214" s="1102"/>
      <c r="WQR214" s="1102"/>
      <c r="WQS214" s="1102"/>
      <c r="WQT214" s="1102"/>
      <c r="WQU214" s="1102"/>
      <c r="WQV214" s="1102"/>
      <c r="WQW214" s="1102"/>
      <c r="WQX214" s="1102"/>
      <c r="WQY214" s="1102"/>
      <c r="WQZ214" s="1102"/>
      <c r="WRA214" s="1102"/>
      <c r="WRB214" s="1102"/>
      <c r="WRC214" s="1102"/>
      <c r="WRD214" s="1102"/>
      <c r="WRE214" s="1102"/>
      <c r="WRF214" s="1102"/>
      <c r="WRG214" s="1102"/>
      <c r="WRH214" s="1102"/>
      <c r="WRI214" s="1102"/>
      <c r="WRJ214" s="1102"/>
      <c r="WRK214" s="1102"/>
      <c r="WRL214" s="1102"/>
      <c r="WRM214" s="1102"/>
      <c r="WRN214" s="1102"/>
      <c r="WRO214" s="1102"/>
      <c r="WRP214" s="1102"/>
      <c r="WRQ214" s="1102"/>
      <c r="WRR214" s="1102"/>
      <c r="WRS214" s="1102"/>
      <c r="WRT214" s="1102"/>
      <c r="WRU214" s="1102"/>
      <c r="WRV214" s="1102"/>
      <c r="WRW214" s="1102"/>
      <c r="WRX214" s="1102"/>
      <c r="WRY214" s="1102"/>
      <c r="WRZ214" s="1102"/>
      <c r="WSA214" s="1102"/>
      <c r="WSB214" s="1102"/>
      <c r="WSC214" s="1102"/>
      <c r="WSD214" s="1102"/>
      <c r="WSE214" s="1102"/>
      <c r="WSF214" s="1102"/>
      <c r="WSG214" s="1102"/>
      <c r="WSH214" s="1102"/>
      <c r="WSI214" s="1102"/>
      <c r="WSJ214" s="1102"/>
      <c r="WSK214" s="1102"/>
      <c r="WSL214" s="1102"/>
      <c r="WSM214" s="1102"/>
      <c r="WSN214" s="1102"/>
      <c r="WSO214" s="1102"/>
      <c r="WSP214" s="1102"/>
      <c r="WSQ214" s="1102"/>
      <c r="WSR214" s="1102"/>
      <c r="WSS214" s="1102"/>
      <c r="WST214" s="1102"/>
      <c r="WSU214" s="1102"/>
      <c r="WSV214" s="1102"/>
      <c r="WSW214" s="1102"/>
      <c r="WSX214" s="1102"/>
      <c r="WSY214" s="1102"/>
      <c r="WSZ214" s="1102"/>
      <c r="WTA214" s="1102"/>
      <c r="WTB214" s="1102"/>
      <c r="WTC214" s="1102"/>
      <c r="WTD214" s="1102"/>
      <c r="WTE214" s="1102"/>
      <c r="WTF214" s="1102"/>
      <c r="WTG214" s="1102"/>
      <c r="WTH214" s="1102"/>
      <c r="WTI214" s="1102"/>
      <c r="WTJ214" s="1102"/>
      <c r="WTK214" s="1102"/>
      <c r="WTL214" s="1102"/>
      <c r="WTM214" s="1102"/>
      <c r="WTN214" s="1102"/>
      <c r="WTO214" s="1102"/>
      <c r="WTP214" s="1102"/>
      <c r="WTQ214" s="1102"/>
      <c r="WTR214" s="1102"/>
      <c r="WTS214" s="1102"/>
      <c r="WTT214" s="1102"/>
      <c r="WTU214" s="1102"/>
      <c r="WTV214" s="1102"/>
      <c r="WTW214" s="1102"/>
      <c r="WTX214" s="1102"/>
      <c r="WTY214" s="1102"/>
      <c r="WTZ214" s="1102"/>
      <c r="WUA214" s="1102"/>
      <c r="WUB214" s="1102"/>
      <c r="WUC214" s="1102"/>
      <c r="WUD214" s="1102"/>
      <c r="WUE214" s="1102"/>
      <c r="WUF214" s="1102"/>
      <c r="WUG214" s="1102"/>
      <c r="WUH214" s="1102"/>
      <c r="WUI214" s="1102"/>
      <c r="WUJ214" s="1102"/>
      <c r="WUK214" s="1102"/>
      <c r="WUL214" s="1102"/>
      <c r="WUM214" s="1102"/>
      <c r="WUN214" s="1102"/>
      <c r="WUO214" s="1102"/>
      <c r="WUP214" s="1102"/>
      <c r="WUQ214" s="1102"/>
      <c r="WUR214" s="1102"/>
      <c r="WUS214" s="1102"/>
      <c r="WUT214" s="1102"/>
      <c r="WUU214" s="1102"/>
      <c r="WUV214" s="1102"/>
      <c r="WUW214" s="1102"/>
      <c r="WUX214" s="1102"/>
      <c r="WUY214" s="1102"/>
      <c r="WUZ214" s="1102"/>
      <c r="WVA214" s="1102"/>
      <c r="WVB214" s="1102"/>
      <c r="WVC214" s="1102"/>
      <c r="WVD214" s="1102"/>
      <c r="WVE214" s="1102"/>
      <c r="WVF214" s="1102"/>
      <c r="WVG214" s="1102"/>
      <c r="WVH214" s="1102"/>
      <c r="WVI214" s="1102"/>
      <c r="WVJ214" s="1102"/>
      <c r="WVK214" s="1102"/>
      <c r="WVL214" s="1102"/>
      <c r="WVM214" s="1102"/>
      <c r="WVN214" s="1102"/>
      <c r="WVO214" s="1102"/>
      <c r="WVP214" s="1102"/>
      <c r="WVQ214" s="1102"/>
      <c r="WVR214" s="1102"/>
      <c r="WVS214" s="1102"/>
      <c r="WVT214" s="1102"/>
      <c r="WVU214" s="1102"/>
      <c r="WVV214" s="1102"/>
      <c r="WVW214" s="1102"/>
      <c r="WVX214" s="1102"/>
      <c r="WVY214" s="1102"/>
      <c r="WVZ214" s="1102"/>
      <c r="WWA214" s="1102"/>
    </row>
    <row r="215" spans="1:16147" s="2" customFormat="1" ht="18" customHeight="1">
      <c r="A215" s="67"/>
      <c r="B215" s="22"/>
      <c r="C215" s="22"/>
      <c r="D215" s="22"/>
      <c r="E215" s="22"/>
      <c r="F215" s="2811" t="s">
        <v>35</v>
      </c>
      <c r="G215" s="2811"/>
      <c r="H215" s="951">
        <f>H216</f>
        <v>20000</v>
      </c>
      <c r="I215" s="951">
        <v>20000</v>
      </c>
      <c r="J215" s="53">
        <f>H215-I215</f>
        <v>0</v>
      </c>
      <c r="K215" s="887"/>
      <c r="L215" s="923"/>
      <c r="M215" s="885">
        <f>M216</f>
        <v>20000</v>
      </c>
      <c r="N215" s="87"/>
      <c r="O215" s="4"/>
      <c r="P215" s="39"/>
      <c r="Q215" s="11"/>
      <c r="R215" s="11"/>
      <c r="S215" s="11"/>
      <c r="T215" s="15"/>
      <c r="U215" s="5"/>
    </row>
    <row r="216" spans="1:16147" s="2" customFormat="1" ht="18" customHeight="1">
      <c r="A216" s="67"/>
      <c r="B216" s="22"/>
      <c r="C216" s="22"/>
      <c r="D216" s="22"/>
      <c r="E216" s="22"/>
      <c r="F216" s="30"/>
      <c r="G216" s="22" t="s">
        <v>59</v>
      </c>
      <c r="H216" s="952">
        <f>M216</f>
        <v>20000</v>
      </c>
      <c r="I216" s="952">
        <v>20000</v>
      </c>
      <c r="J216" s="21">
        <f>H216-I216</f>
        <v>0</v>
      </c>
      <c r="K216" s="879" t="s">
        <v>32</v>
      </c>
      <c r="L216" s="895" t="s">
        <v>14</v>
      </c>
      <c r="M216" s="544">
        <v>20000</v>
      </c>
      <c r="N216" s="87"/>
      <c r="O216" s="4"/>
      <c r="P216" s="39"/>
      <c r="Q216" s="11"/>
      <c r="R216" s="11"/>
      <c r="S216" s="11"/>
      <c r="T216" s="15"/>
      <c r="U216" s="5"/>
    </row>
    <row r="217" spans="1:16147" s="2" customFormat="1" ht="18" customHeight="1">
      <c r="A217" s="67"/>
      <c r="B217" s="22"/>
      <c r="C217" s="22"/>
      <c r="D217" s="22"/>
      <c r="E217" s="22"/>
      <c r="F217" s="24"/>
      <c r="G217" s="27"/>
      <c r="H217" s="952"/>
      <c r="I217" s="952"/>
      <c r="J217" s="21"/>
      <c r="K217" s="889" t="s">
        <v>15</v>
      </c>
      <c r="L217" s="889"/>
      <c r="M217" s="876"/>
      <c r="N217" s="87"/>
      <c r="O217" s="4"/>
      <c r="P217" s="39"/>
      <c r="Q217" s="11"/>
      <c r="R217" s="11"/>
      <c r="S217" s="11"/>
      <c r="T217" s="15"/>
      <c r="U217" s="5"/>
    </row>
    <row r="218" spans="1:16147" s="2" customFormat="1" ht="18" customHeight="1">
      <c r="A218" s="67"/>
      <c r="B218" s="22"/>
      <c r="C218" s="22"/>
      <c r="D218" s="22"/>
      <c r="E218" s="22"/>
      <c r="F218" s="24"/>
      <c r="G218" s="27"/>
      <c r="H218" s="952"/>
      <c r="I218" s="952"/>
      <c r="J218" s="21"/>
      <c r="K218" s="889" t="s">
        <v>16</v>
      </c>
      <c r="L218" s="889"/>
      <c r="M218" s="876"/>
      <c r="N218" s="87"/>
      <c r="O218" s="4"/>
      <c r="P218" s="39"/>
      <c r="Q218" s="6"/>
      <c r="R218" s="6"/>
      <c r="S218" s="6"/>
      <c r="T218" s="14"/>
      <c r="U218" s="5"/>
    </row>
    <row r="219" spans="1:16147" s="2" customFormat="1" ht="18" customHeight="1">
      <c r="A219" s="67"/>
      <c r="B219" s="22"/>
      <c r="C219" s="22"/>
      <c r="D219" s="22"/>
      <c r="E219" s="22"/>
      <c r="F219" s="2797" t="s">
        <v>58</v>
      </c>
      <c r="G219" s="2797"/>
      <c r="H219" s="951">
        <f>H220</f>
        <v>14850</v>
      </c>
      <c r="I219" s="951">
        <v>5000</v>
      </c>
      <c r="J219" s="53">
        <f>H219-I219</f>
        <v>9850</v>
      </c>
      <c r="K219" s="887"/>
      <c r="L219" s="923"/>
      <c r="M219" s="885">
        <f>M220</f>
        <v>14850</v>
      </c>
      <c r="N219" s="87"/>
      <c r="O219" s="4"/>
      <c r="P219" s="39"/>
      <c r="Q219" s="48"/>
      <c r="R219" s="11"/>
      <c r="S219" s="11"/>
      <c r="T219" s="50"/>
      <c r="U219" s="49"/>
    </row>
    <row r="220" spans="1:16147" s="2" customFormat="1" ht="18" customHeight="1">
      <c r="A220" s="67"/>
      <c r="B220" s="22"/>
      <c r="C220" s="22"/>
      <c r="D220" s="22"/>
      <c r="E220" s="22"/>
      <c r="F220" s="23"/>
      <c r="G220" s="22" t="s">
        <v>55</v>
      </c>
      <c r="H220" s="952">
        <f>M220</f>
        <v>14850</v>
      </c>
      <c r="I220" s="952">
        <v>5000</v>
      </c>
      <c r="J220" s="21">
        <f>H220-I220</f>
        <v>9850</v>
      </c>
      <c r="K220" s="892" t="s">
        <v>919</v>
      </c>
      <c r="L220" s="895"/>
      <c r="M220" s="544">
        <f>M221+M222+M223+M224+M226+M225</f>
        <v>14850</v>
      </c>
      <c r="N220" s="87"/>
      <c r="O220" s="4"/>
      <c r="P220" s="39"/>
      <c r="Q220" s="48"/>
      <c r="R220" s="11"/>
      <c r="S220" s="11"/>
      <c r="T220" s="50">
        <f>SUM(T221:T226)</f>
        <v>10250000</v>
      </c>
      <c r="U220" s="49"/>
    </row>
    <row r="221" spans="1:16147" s="2" customFormat="1" ht="18" customHeight="1">
      <c r="A221" s="67"/>
      <c r="B221" s="22"/>
      <c r="C221" s="22"/>
      <c r="D221" s="22"/>
      <c r="E221" s="22"/>
      <c r="F221" s="22"/>
      <c r="G221" s="22"/>
      <c r="H221" s="952"/>
      <c r="I221" s="952"/>
      <c r="J221" s="21"/>
      <c r="K221" s="1011" t="s">
        <v>1707</v>
      </c>
      <c r="L221" s="1010" t="s">
        <v>14</v>
      </c>
      <c r="M221" s="987">
        <f>T221/1000</f>
        <v>600</v>
      </c>
      <c r="N221" s="4"/>
      <c r="O221" s="4"/>
      <c r="P221" s="39">
        <v>300000</v>
      </c>
      <c r="Q221" s="6"/>
      <c r="R221" s="6">
        <v>2</v>
      </c>
      <c r="S221" s="6"/>
      <c r="T221" s="45">
        <f>P221*R221</f>
        <v>600000</v>
      </c>
      <c r="U221" s="5"/>
      <c r="V221" s="62"/>
      <c r="W221" s="62"/>
      <c r="X221" s="62"/>
    </row>
    <row r="222" spans="1:16147" s="2" customFormat="1" ht="18" customHeight="1">
      <c r="A222" s="67"/>
      <c r="B222" s="22"/>
      <c r="C222" s="22"/>
      <c r="D222" s="22"/>
      <c r="E222" s="22"/>
      <c r="F222" s="22"/>
      <c r="G222" s="22"/>
      <c r="H222" s="952"/>
      <c r="I222" s="952"/>
      <c r="J222" s="21"/>
      <c r="K222" s="1011" t="s">
        <v>1708</v>
      </c>
      <c r="L222" s="1010" t="s">
        <v>14</v>
      </c>
      <c r="M222" s="987">
        <f>T222/1000</f>
        <v>1600</v>
      </c>
      <c r="N222" s="4"/>
      <c r="O222" s="4"/>
      <c r="P222" s="39">
        <v>1600000</v>
      </c>
      <c r="Q222" s="6"/>
      <c r="R222" s="6">
        <v>1</v>
      </c>
      <c r="S222" s="6"/>
      <c r="T222" s="45">
        <f>P222*R222</f>
        <v>1600000</v>
      </c>
      <c r="U222" s="5"/>
      <c r="V222" s="62"/>
      <c r="W222" s="62"/>
      <c r="X222" s="62"/>
    </row>
    <row r="223" spans="1:16147" s="2" customFormat="1" ht="18" customHeight="1">
      <c r="A223" s="67"/>
      <c r="B223" s="22"/>
      <c r="C223" s="22"/>
      <c r="D223" s="22"/>
      <c r="E223" s="22"/>
      <c r="F223" s="23"/>
      <c r="G223" s="22"/>
      <c r="H223" s="952"/>
      <c r="I223" s="952"/>
      <c r="J223" s="21"/>
      <c r="K223" s="1011" t="s">
        <v>1709</v>
      </c>
      <c r="L223" s="1012" t="s">
        <v>14</v>
      </c>
      <c r="M223" s="987">
        <f>T223/1000</f>
        <v>250</v>
      </c>
      <c r="N223" s="12"/>
      <c r="O223" s="12"/>
      <c r="P223" s="39">
        <v>250000</v>
      </c>
      <c r="Q223" s="48"/>
      <c r="R223" s="6">
        <v>1</v>
      </c>
      <c r="S223" s="11"/>
      <c r="T223" s="45">
        <f>P223*R223</f>
        <v>250000</v>
      </c>
      <c r="U223" s="5"/>
      <c r="V223" s="62"/>
      <c r="W223" s="62"/>
      <c r="X223" s="62"/>
    </row>
    <row r="224" spans="1:16147" s="2" customFormat="1" ht="18" customHeight="1">
      <c r="A224" s="67"/>
      <c r="B224" s="22"/>
      <c r="C224" s="22"/>
      <c r="D224" s="22"/>
      <c r="E224" s="22"/>
      <c r="F224" s="22"/>
      <c r="G224" s="22"/>
      <c r="H224" s="952"/>
      <c r="I224" s="952"/>
      <c r="J224" s="21"/>
      <c r="K224" s="1011" t="s">
        <v>1710</v>
      </c>
      <c r="L224" s="1006" t="s">
        <v>14</v>
      </c>
      <c r="M224" s="987">
        <f>T224/1000</f>
        <v>600</v>
      </c>
      <c r="N224" s="12"/>
      <c r="O224" s="12"/>
      <c r="P224" s="39">
        <v>300000</v>
      </c>
      <c r="Q224" s="6"/>
      <c r="R224" s="6">
        <v>2</v>
      </c>
      <c r="S224" s="6"/>
      <c r="T224" s="45">
        <f>P224*R224</f>
        <v>600000</v>
      </c>
      <c r="U224" s="5"/>
      <c r="V224" s="62"/>
      <c r="W224" s="62"/>
      <c r="X224" s="62"/>
    </row>
    <row r="225" spans="1:16147" s="2" customFormat="1" ht="18" customHeight="1">
      <c r="A225" s="67"/>
      <c r="B225" s="22"/>
      <c r="C225" s="22"/>
      <c r="D225" s="22"/>
      <c r="E225" s="22"/>
      <c r="F225" s="22"/>
      <c r="G225" s="22"/>
      <c r="H225" s="952"/>
      <c r="I225" s="952"/>
      <c r="J225" s="21"/>
      <c r="K225" s="1113" t="s">
        <v>1711</v>
      </c>
      <c r="L225" s="1006" t="s">
        <v>327</v>
      </c>
      <c r="M225" s="987">
        <v>4600</v>
      </c>
      <c r="N225" s="12"/>
      <c r="O225" s="12"/>
      <c r="P225" s="39"/>
      <c r="Q225" s="6"/>
      <c r="R225" s="6"/>
      <c r="S225" s="6"/>
      <c r="T225" s="45"/>
      <c r="U225" s="5"/>
      <c r="V225" s="62"/>
      <c r="W225" s="62"/>
      <c r="X225" s="62"/>
    </row>
    <row r="226" spans="1:16147" s="2" customFormat="1" ht="18" customHeight="1">
      <c r="A226" s="1094"/>
      <c r="B226" s="1095"/>
      <c r="C226" s="1095"/>
      <c r="D226" s="1095"/>
      <c r="E226" s="1095"/>
      <c r="F226" s="1095"/>
      <c r="G226" s="1095"/>
      <c r="H226" s="952"/>
      <c r="I226" s="952"/>
      <c r="J226" s="21"/>
      <c r="K226" s="1113" t="s">
        <v>1712</v>
      </c>
      <c r="L226" s="1117" t="s">
        <v>14</v>
      </c>
      <c r="M226" s="1114">
        <f>T226/1000</f>
        <v>7200</v>
      </c>
      <c r="N226" s="1119"/>
      <c r="O226" s="1119"/>
      <c r="P226" s="39">
        <v>1200000</v>
      </c>
      <c r="Q226" s="1099"/>
      <c r="R226" s="1099">
        <v>1</v>
      </c>
      <c r="S226" s="1099">
        <v>6</v>
      </c>
      <c r="T226" s="45">
        <f>P226*R226*S226</f>
        <v>7200000</v>
      </c>
      <c r="U226" s="1100"/>
      <c r="V226" s="1101"/>
      <c r="W226" s="1101"/>
      <c r="X226" s="1101"/>
      <c r="Y226" s="1102"/>
      <c r="Z226" s="1102"/>
      <c r="AA226" s="1102"/>
      <c r="AB226" s="1102"/>
      <c r="AC226" s="1102"/>
      <c r="AD226" s="1102"/>
      <c r="AE226" s="1102"/>
      <c r="AF226" s="1102"/>
      <c r="AG226" s="1102"/>
      <c r="AH226" s="1102"/>
      <c r="AI226" s="1102"/>
      <c r="AJ226" s="1102"/>
      <c r="AK226" s="1102"/>
      <c r="AL226" s="1102"/>
      <c r="AM226" s="1102"/>
      <c r="AN226" s="1102"/>
      <c r="AO226" s="1102"/>
      <c r="AP226" s="1102"/>
      <c r="AQ226" s="1102"/>
      <c r="AR226" s="1102"/>
      <c r="AS226" s="1102"/>
      <c r="AT226" s="1102"/>
      <c r="AU226" s="1102"/>
      <c r="AV226" s="1102"/>
      <c r="AW226" s="1102"/>
      <c r="AX226" s="1102"/>
      <c r="AY226" s="1102"/>
      <c r="AZ226" s="1102"/>
      <c r="BA226" s="1102"/>
      <c r="BB226" s="1102"/>
      <c r="BC226" s="1102"/>
      <c r="BD226" s="1102"/>
      <c r="BE226" s="1102"/>
      <c r="BF226" s="1102"/>
      <c r="BG226" s="1102"/>
      <c r="BH226" s="1102"/>
      <c r="BI226" s="1102"/>
      <c r="BJ226" s="1102"/>
      <c r="BK226" s="1102"/>
      <c r="BL226" s="1102"/>
      <c r="BM226" s="1102"/>
      <c r="BN226" s="1102"/>
      <c r="BO226" s="1102"/>
      <c r="BP226" s="1102"/>
      <c r="BQ226" s="1102"/>
      <c r="BR226" s="1102"/>
      <c r="BS226" s="1102"/>
      <c r="BT226" s="1102"/>
      <c r="BU226" s="1102"/>
      <c r="BV226" s="1102"/>
      <c r="BW226" s="1102"/>
      <c r="BX226" s="1102"/>
      <c r="BY226" s="1102"/>
      <c r="BZ226" s="1102"/>
      <c r="CA226" s="1102"/>
      <c r="CB226" s="1102"/>
      <c r="CC226" s="1102"/>
      <c r="CD226" s="1102"/>
      <c r="CE226" s="1102"/>
      <c r="CF226" s="1102"/>
      <c r="CG226" s="1102"/>
      <c r="CH226" s="1102"/>
      <c r="CI226" s="1102"/>
      <c r="CJ226" s="1102"/>
      <c r="CK226" s="1102"/>
      <c r="CL226" s="1102"/>
      <c r="CM226" s="1102"/>
      <c r="CN226" s="1102"/>
      <c r="CO226" s="1102"/>
      <c r="CP226" s="1102"/>
      <c r="CQ226" s="1102"/>
      <c r="CR226" s="1102"/>
      <c r="CS226" s="1102"/>
      <c r="CT226" s="1102"/>
      <c r="CU226" s="1102"/>
      <c r="CV226" s="1102"/>
      <c r="CW226" s="1102"/>
      <c r="CX226" s="1102"/>
      <c r="CY226" s="1102"/>
      <c r="CZ226" s="1102"/>
      <c r="DA226" s="1102"/>
      <c r="DB226" s="1102"/>
      <c r="DC226" s="1102"/>
      <c r="DD226" s="1102"/>
      <c r="DE226" s="1102"/>
      <c r="DF226" s="1102"/>
      <c r="DG226" s="1102"/>
      <c r="DH226" s="1102"/>
      <c r="DI226" s="1102"/>
      <c r="DJ226" s="1102"/>
      <c r="DK226" s="1102"/>
      <c r="DL226" s="1102"/>
      <c r="DM226" s="1102"/>
      <c r="DN226" s="1102"/>
      <c r="DO226" s="1102"/>
      <c r="DP226" s="1102"/>
      <c r="DQ226" s="1102"/>
      <c r="DR226" s="1102"/>
      <c r="DS226" s="1102"/>
      <c r="DT226" s="1102"/>
      <c r="DU226" s="1102"/>
      <c r="DV226" s="1102"/>
      <c r="DW226" s="1102"/>
      <c r="DX226" s="1102"/>
      <c r="DY226" s="1102"/>
      <c r="DZ226" s="1102"/>
      <c r="EA226" s="1102"/>
      <c r="EB226" s="1102"/>
      <c r="EC226" s="1102"/>
      <c r="ED226" s="1102"/>
      <c r="EE226" s="1102"/>
      <c r="EF226" s="1102"/>
      <c r="EG226" s="1102"/>
      <c r="EH226" s="1102"/>
      <c r="EI226" s="1102"/>
      <c r="EJ226" s="1102"/>
      <c r="EK226" s="1102"/>
      <c r="EL226" s="1102"/>
      <c r="EM226" s="1102"/>
      <c r="EN226" s="1102"/>
      <c r="EO226" s="1102"/>
      <c r="EP226" s="1102"/>
      <c r="EQ226" s="1102"/>
      <c r="ER226" s="1102"/>
      <c r="ES226" s="1102"/>
      <c r="ET226" s="1102"/>
      <c r="EU226" s="1102"/>
      <c r="EV226" s="1102"/>
      <c r="EW226" s="1102"/>
      <c r="EX226" s="1102"/>
      <c r="EY226" s="1102"/>
      <c r="EZ226" s="1102"/>
      <c r="FA226" s="1102"/>
      <c r="FB226" s="1102"/>
      <c r="FC226" s="1102"/>
      <c r="FD226" s="1102"/>
      <c r="FE226" s="1102"/>
      <c r="FF226" s="1102"/>
      <c r="FG226" s="1102"/>
      <c r="FH226" s="1102"/>
      <c r="FI226" s="1102"/>
      <c r="FJ226" s="1102"/>
      <c r="FK226" s="1102"/>
      <c r="FL226" s="1102"/>
      <c r="FM226" s="1102"/>
      <c r="FN226" s="1102"/>
      <c r="FO226" s="1102"/>
      <c r="FP226" s="1102"/>
      <c r="FQ226" s="1102"/>
      <c r="FR226" s="1102"/>
      <c r="FS226" s="1102"/>
      <c r="FT226" s="1102"/>
      <c r="FU226" s="1102"/>
      <c r="FV226" s="1102"/>
      <c r="FW226" s="1102"/>
      <c r="FX226" s="1102"/>
      <c r="FY226" s="1102"/>
      <c r="FZ226" s="1102"/>
      <c r="GA226" s="1102"/>
      <c r="GB226" s="1102"/>
      <c r="GC226" s="1102"/>
      <c r="GD226" s="1102"/>
      <c r="GE226" s="1102"/>
      <c r="GF226" s="1102"/>
      <c r="GG226" s="1102"/>
      <c r="GH226" s="1102"/>
      <c r="GI226" s="1102"/>
      <c r="GJ226" s="1102"/>
      <c r="GK226" s="1102"/>
      <c r="GL226" s="1102"/>
      <c r="GM226" s="1102"/>
      <c r="GN226" s="1102"/>
      <c r="GO226" s="1102"/>
      <c r="GP226" s="1102"/>
      <c r="GQ226" s="1102"/>
      <c r="GR226" s="1102"/>
      <c r="GS226" s="1102"/>
      <c r="GT226" s="1102"/>
      <c r="GU226" s="1102"/>
      <c r="GV226" s="1102"/>
      <c r="GW226" s="1102"/>
      <c r="GX226" s="1102"/>
      <c r="GY226" s="1102"/>
      <c r="GZ226" s="1102"/>
      <c r="HA226" s="1102"/>
      <c r="HB226" s="1102"/>
      <c r="HC226" s="1102"/>
      <c r="HD226" s="1102"/>
      <c r="HE226" s="1102"/>
      <c r="HF226" s="1102"/>
      <c r="HG226" s="1102"/>
      <c r="HH226" s="1102"/>
      <c r="HI226" s="1102"/>
      <c r="HJ226" s="1102"/>
      <c r="HK226" s="1102"/>
      <c r="HL226" s="1102"/>
      <c r="HM226" s="1102"/>
      <c r="HN226" s="1102"/>
      <c r="HO226" s="1102"/>
      <c r="HP226" s="1102"/>
      <c r="HQ226" s="1102"/>
      <c r="HR226" s="1102"/>
      <c r="HS226" s="1102"/>
      <c r="HT226" s="1102"/>
      <c r="HU226" s="1102"/>
      <c r="HV226" s="1102"/>
      <c r="HW226" s="1102"/>
      <c r="HX226" s="1102"/>
      <c r="HY226" s="1102"/>
      <c r="HZ226" s="1102"/>
      <c r="IA226" s="1102"/>
      <c r="IB226" s="1102"/>
      <c r="IC226" s="1102"/>
      <c r="ID226" s="1102"/>
      <c r="IE226" s="1102"/>
      <c r="IF226" s="1102"/>
      <c r="IG226" s="1102"/>
      <c r="IH226" s="1102"/>
      <c r="II226" s="1102"/>
      <c r="IJ226" s="1102"/>
      <c r="IK226" s="1102"/>
      <c r="IL226" s="1102"/>
      <c r="IM226" s="1102"/>
      <c r="IN226" s="1102"/>
      <c r="IO226" s="1102"/>
      <c r="IP226" s="1102"/>
      <c r="IQ226" s="1102"/>
      <c r="IR226" s="1102"/>
      <c r="IS226" s="1102"/>
      <c r="IT226" s="1102"/>
      <c r="IU226" s="1102"/>
      <c r="IV226" s="1102"/>
      <c r="IW226" s="1102"/>
      <c r="IX226" s="1102"/>
      <c r="IY226" s="1102"/>
      <c r="IZ226" s="1102"/>
      <c r="JA226" s="1102"/>
      <c r="JB226" s="1102"/>
      <c r="JC226" s="1102"/>
      <c r="JD226" s="1102"/>
      <c r="JE226" s="1102"/>
      <c r="JF226" s="1102"/>
      <c r="JG226" s="1102"/>
      <c r="JH226" s="1102"/>
      <c r="JI226" s="1102"/>
      <c r="JJ226" s="1102"/>
      <c r="JK226" s="1102"/>
      <c r="JL226" s="1102"/>
      <c r="JM226" s="1102"/>
      <c r="JN226" s="1102"/>
      <c r="JO226" s="1102"/>
      <c r="JP226" s="1102"/>
      <c r="JQ226" s="1102"/>
      <c r="JR226" s="1102"/>
      <c r="JS226" s="1102"/>
      <c r="JT226" s="1102"/>
      <c r="JU226" s="1102"/>
      <c r="JV226" s="1102"/>
      <c r="JW226" s="1102"/>
      <c r="JX226" s="1102"/>
      <c r="JY226" s="1102"/>
      <c r="JZ226" s="1102"/>
      <c r="KA226" s="1102"/>
      <c r="KB226" s="1102"/>
      <c r="KC226" s="1102"/>
      <c r="KD226" s="1102"/>
      <c r="KE226" s="1102"/>
      <c r="KF226" s="1102"/>
      <c r="KG226" s="1102"/>
      <c r="KH226" s="1102"/>
      <c r="KI226" s="1102"/>
      <c r="KJ226" s="1102"/>
      <c r="KK226" s="1102"/>
      <c r="KL226" s="1102"/>
      <c r="KM226" s="1102"/>
      <c r="KN226" s="1102"/>
      <c r="KO226" s="1102"/>
      <c r="KP226" s="1102"/>
      <c r="KQ226" s="1102"/>
      <c r="KR226" s="1102"/>
      <c r="KS226" s="1102"/>
      <c r="KT226" s="1102"/>
      <c r="KU226" s="1102"/>
      <c r="KV226" s="1102"/>
      <c r="KW226" s="1102"/>
      <c r="KX226" s="1102"/>
      <c r="KY226" s="1102"/>
      <c r="KZ226" s="1102"/>
      <c r="LA226" s="1102"/>
      <c r="LB226" s="1102"/>
      <c r="LC226" s="1102"/>
      <c r="LD226" s="1102"/>
      <c r="LE226" s="1102"/>
      <c r="LF226" s="1102"/>
      <c r="LG226" s="1102"/>
      <c r="LH226" s="1102"/>
      <c r="LI226" s="1102"/>
      <c r="LJ226" s="1102"/>
      <c r="LK226" s="1102"/>
      <c r="LL226" s="1102"/>
      <c r="LM226" s="1102"/>
      <c r="LN226" s="1102"/>
      <c r="LO226" s="1102"/>
      <c r="LP226" s="1102"/>
      <c r="LQ226" s="1102"/>
      <c r="LR226" s="1102"/>
      <c r="LS226" s="1102"/>
      <c r="LT226" s="1102"/>
      <c r="LU226" s="1102"/>
      <c r="LV226" s="1102"/>
      <c r="LW226" s="1102"/>
      <c r="LX226" s="1102"/>
      <c r="LY226" s="1102"/>
      <c r="LZ226" s="1102"/>
      <c r="MA226" s="1102"/>
      <c r="MB226" s="1102"/>
      <c r="MC226" s="1102"/>
      <c r="MD226" s="1102"/>
      <c r="ME226" s="1102"/>
      <c r="MF226" s="1102"/>
      <c r="MG226" s="1102"/>
      <c r="MH226" s="1102"/>
      <c r="MI226" s="1102"/>
      <c r="MJ226" s="1102"/>
      <c r="MK226" s="1102"/>
      <c r="ML226" s="1102"/>
      <c r="MM226" s="1102"/>
      <c r="MN226" s="1102"/>
      <c r="MO226" s="1102"/>
      <c r="MP226" s="1102"/>
      <c r="MQ226" s="1102"/>
      <c r="MR226" s="1102"/>
      <c r="MS226" s="1102"/>
      <c r="MT226" s="1102"/>
      <c r="MU226" s="1102"/>
      <c r="MV226" s="1102"/>
      <c r="MW226" s="1102"/>
      <c r="MX226" s="1102"/>
      <c r="MY226" s="1102"/>
      <c r="MZ226" s="1102"/>
      <c r="NA226" s="1102"/>
      <c r="NB226" s="1102"/>
      <c r="NC226" s="1102"/>
      <c r="ND226" s="1102"/>
      <c r="NE226" s="1102"/>
      <c r="NF226" s="1102"/>
      <c r="NG226" s="1102"/>
      <c r="NH226" s="1102"/>
      <c r="NI226" s="1102"/>
      <c r="NJ226" s="1102"/>
      <c r="NK226" s="1102"/>
      <c r="NL226" s="1102"/>
      <c r="NM226" s="1102"/>
      <c r="NN226" s="1102"/>
      <c r="NO226" s="1102"/>
      <c r="NP226" s="1102"/>
      <c r="NQ226" s="1102"/>
      <c r="NR226" s="1102"/>
      <c r="NS226" s="1102"/>
      <c r="NT226" s="1102"/>
      <c r="NU226" s="1102"/>
      <c r="NV226" s="1102"/>
      <c r="NW226" s="1102"/>
      <c r="NX226" s="1102"/>
      <c r="NY226" s="1102"/>
      <c r="NZ226" s="1102"/>
      <c r="OA226" s="1102"/>
      <c r="OB226" s="1102"/>
      <c r="OC226" s="1102"/>
      <c r="OD226" s="1102"/>
      <c r="OE226" s="1102"/>
      <c r="OF226" s="1102"/>
      <c r="OG226" s="1102"/>
      <c r="OH226" s="1102"/>
      <c r="OI226" s="1102"/>
      <c r="OJ226" s="1102"/>
      <c r="OK226" s="1102"/>
      <c r="OL226" s="1102"/>
      <c r="OM226" s="1102"/>
      <c r="ON226" s="1102"/>
      <c r="OO226" s="1102"/>
      <c r="OP226" s="1102"/>
      <c r="OQ226" s="1102"/>
      <c r="OR226" s="1102"/>
      <c r="OS226" s="1102"/>
      <c r="OT226" s="1102"/>
      <c r="OU226" s="1102"/>
      <c r="OV226" s="1102"/>
      <c r="OW226" s="1102"/>
      <c r="OX226" s="1102"/>
      <c r="OY226" s="1102"/>
      <c r="OZ226" s="1102"/>
      <c r="PA226" s="1102"/>
      <c r="PB226" s="1102"/>
      <c r="PC226" s="1102"/>
      <c r="PD226" s="1102"/>
      <c r="PE226" s="1102"/>
      <c r="PF226" s="1102"/>
      <c r="PG226" s="1102"/>
      <c r="PH226" s="1102"/>
      <c r="PI226" s="1102"/>
      <c r="PJ226" s="1102"/>
      <c r="PK226" s="1102"/>
      <c r="PL226" s="1102"/>
      <c r="PM226" s="1102"/>
      <c r="PN226" s="1102"/>
      <c r="PO226" s="1102"/>
      <c r="PP226" s="1102"/>
      <c r="PQ226" s="1102"/>
      <c r="PR226" s="1102"/>
      <c r="PS226" s="1102"/>
      <c r="PT226" s="1102"/>
      <c r="PU226" s="1102"/>
      <c r="PV226" s="1102"/>
      <c r="PW226" s="1102"/>
      <c r="PX226" s="1102"/>
      <c r="PY226" s="1102"/>
      <c r="PZ226" s="1102"/>
      <c r="QA226" s="1102"/>
      <c r="QB226" s="1102"/>
      <c r="QC226" s="1102"/>
      <c r="QD226" s="1102"/>
      <c r="QE226" s="1102"/>
      <c r="QF226" s="1102"/>
      <c r="QG226" s="1102"/>
      <c r="QH226" s="1102"/>
      <c r="QI226" s="1102"/>
      <c r="QJ226" s="1102"/>
      <c r="QK226" s="1102"/>
      <c r="QL226" s="1102"/>
      <c r="QM226" s="1102"/>
      <c r="QN226" s="1102"/>
      <c r="QO226" s="1102"/>
      <c r="QP226" s="1102"/>
      <c r="QQ226" s="1102"/>
      <c r="QR226" s="1102"/>
      <c r="QS226" s="1102"/>
      <c r="QT226" s="1102"/>
      <c r="QU226" s="1102"/>
      <c r="QV226" s="1102"/>
      <c r="QW226" s="1102"/>
      <c r="QX226" s="1102"/>
      <c r="QY226" s="1102"/>
      <c r="QZ226" s="1102"/>
      <c r="RA226" s="1102"/>
      <c r="RB226" s="1102"/>
      <c r="RC226" s="1102"/>
      <c r="RD226" s="1102"/>
      <c r="RE226" s="1102"/>
      <c r="RF226" s="1102"/>
      <c r="RG226" s="1102"/>
      <c r="RH226" s="1102"/>
      <c r="RI226" s="1102"/>
      <c r="RJ226" s="1102"/>
      <c r="RK226" s="1102"/>
      <c r="RL226" s="1102"/>
      <c r="RM226" s="1102"/>
      <c r="RN226" s="1102"/>
      <c r="RO226" s="1102"/>
      <c r="RP226" s="1102"/>
      <c r="RQ226" s="1102"/>
      <c r="RR226" s="1102"/>
      <c r="RS226" s="1102"/>
      <c r="RT226" s="1102"/>
      <c r="RU226" s="1102"/>
      <c r="RV226" s="1102"/>
      <c r="RW226" s="1102"/>
      <c r="RX226" s="1102"/>
      <c r="RY226" s="1102"/>
      <c r="RZ226" s="1102"/>
      <c r="SA226" s="1102"/>
      <c r="SB226" s="1102"/>
      <c r="SC226" s="1102"/>
      <c r="SD226" s="1102"/>
      <c r="SE226" s="1102"/>
      <c r="SF226" s="1102"/>
      <c r="SG226" s="1102"/>
      <c r="SH226" s="1102"/>
      <c r="SI226" s="1102"/>
      <c r="SJ226" s="1102"/>
      <c r="SK226" s="1102"/>
      <c r="SL226" s="1102"/>
      <c r="SM226" s="1102"/>
      <c r="SN226" s="1102"/>
      <c r="SO226" s="1102"/>
      <c r="SP226" s="1102"/>
      <c r="SQ226" s="1102"/>
      <c r="SR226" s="1102"/>
      <c r="SS226" s="1102"/>
      <c r="ST226" s="1102"/>
      <c r="SU226" s="1102"/>
      <c r="SV226" s="1102"/>
      <c r="SW226" s="1102"/>
      <c r="SX226" s="1102"/>
      <c r="SY226" s="1102"/>
      <c r="SZ226" s="1102"/>
      <c r="TA226" s="1102"/>
      <c r="TB226" s="1102"/>
      <c r="TC226" s="1102"/>
      <c r="TD226" s="1102"/>
      <c r="TE226" s="1102"/>
      <c r="TF226" s="1102"/>
      <c r="TG226" s="1102"/>
      <c r="TH226" s="1102"/>
      <c r="TI226" s="1102"/>
      <c r="TJ226" s="1102"/>
      <c r="TK226" s="1102"/>
      <c r="TL226" s="1102"/>
      <c r="TM226" s="1102"/>
      <c r="TN226" s="1102"/>
      <c r="TO226" s="1102"/>
      <c r="TP226" s="1102"/>
      <c r="TQ226" s="1102"/>
      <c r="TR226" s="1102"/>
      <c r="TS226" s="1102"/>
      <c r="TT226" s="1102"/>
      <c r="TU226" s="1102"/>
      <c r="TV226" s="1102"/>
      <c r="TW226" s="1102"/>
      <c r="TX226" s="1102"/>
      <c r="TY226" s="1102"/>
      <c r="TZ226" s="1102"/>
      <c r="UA226" s="1102"/>
      <c r="UB226" s="1102"/>
      <c r="UC226" s="1102"/>
      <c r="UD226" s="1102"/>
      <c r="UE226" s="1102"/>
      <c r="UF226" s="1102"/>
      <c r="UG226" s="1102"/>
      <c r="UH226" s="1102"/>
      <c r="UI226" s="1102"/>
      <c r="UJ226" s="1102"/>
      <c r="UK226" s="1102"/>
      <c r="UL226" s="1102"/>
      <c r="UM226" s="1102"/>
      <c r="UN226" s="1102"/>
      <c r="UO226" s="1102"/>
      <c r="UP226" s="1102"/>
      <c r="UQ226" s="1102"/>
      <c r="UR226" s="1102"/>
      <c r="US226" s="1102"/>
      <c r="UT226" s="1102"/>
      <c r="UU226" s="1102"/>
      <c r="UV226" s="1102"/>
      <c r="UW226" s="1102"/>
      <c r="UX226" s="1102"/>
      <c r="UY226" s="1102"/>
      <c r="UZ226" s="1102"/>
      <c r="VA226" s="1102"/>
      <c r="VB226" s="1102"/>
      <c r="VC226" s="1102"/>
      <c r="VD226" s="1102"/>
      <c r="VE226" s="1102"/>
      <c r="VF226" s="1102"/>
      <c r="VG226" s="1102"/>
      <c r="VH226" s="1102"/>
      <c r="VI226" s="1102"/>
      <c r="VJ226" s="1102"/>
      <c r="VK226" s="1102"/>
      <c r="VL226" s="1102"/>
      <c r="VM226" s="1102"/>
      <c r="VN226" s="1102"/>
      <c r="VO226" s="1102"/>
      <c r="VP226" s="1102"/>
      <c r="VQ226" s="1102"/>
      <c r="VR226" s="1102"/>
      <c r="VS226" s="1102"/>
      <c r="VT226" s="1102"/>
      <c r="VU226" s="1102"/>
      <c r="VV226" s="1102"/>
      <c r="VW226" s="1102"/>
      <c r="VX226" s="1102"/>
      <c r="VY226" s="1102"/>
      <c r="VZ226" s="1102"/>
      <c r="WA226" s="1102"/>
      <c r="WB226" s="1102"/>
      <c r="WC226" s="1102"/>
      <c r="WD226" s="1102"/>
      <c r="WE226" s="1102"/>
      <c r="WF226" s="1102"/>
      <c r="WG226" s="1102"/>
      <c r="WH226" s="1102"/>
      <c r="WI226" s="1102"/>
      <c r="WJ226" s="1102"/>
      <c r="WK226" s="1102"/>
      <c r="WL226" s="1102"/>
      <c r="WM226" s="1102"/>
      <c r="WN226" s="1102"/>
      <c r="WO226" s="1102"/>
      <c r="WP226" s="1102"/>
      <c r="WQ226" s="1102"/>
      <c r="WR226" s="1102"/>
      <c r="WS226" s="1102"/>
      <c r="WT226" s="1102"/>
      <c r="WU226" s="1102"/>
      <c r="WV226" s="1102"/>
      <c r="WW226" s="1102"/>
      <c r="WX226" s="1102"/>
      <c r="WY226" s="1102"/>
      <c r="WZ226" s="1102"/>
      <c r="XA226" s="1102"/>
      <c r="XB226" s="1102"/>
      <c r="XC226" s="1102"/>
      <c r="XD226" s="1102"/>
      <c r="XE226" s="1102"/>
      <c r="XF226" s="1102"/>
      <c r="XG226" s="1102"/>
      <c r="XH226" s="1102"/>
      <c r="XI226" s="1102"/>
      <c r="XJ226" s="1102"/>
      <c r="XK226" s="1102"/>
      <c r="XL226" s="1102"/>
      <c r="XM226" s="1102"/>
      <c r="XN226" s="1102"/>
      <c r="XO226" s="1102"/>
      <c r="XP226" s="1102"/>
      <c r="XQ226" s="1102"/>
      <c r="XR226" s="1102"/>
      <c r="XS226" s="1102"/>
      <c r="XT226" s="1102"/>
      <c r="XU226" s="1102"/>
      <c r="XV226" s="1102"/>
      <c r="XW226" s="1102"/>
      <c r="XX226" s="1102"/>
      <c r="XY226" s="1102"/>
      <c r="XZ226" s="1102"/>
      <c r="YA226" s="1102"/>
      <c r="YB226" s="1102"/>
      <c r="YC226" s="1102"/>
      <c r="YD226" s="1102"/>
      <c r="YE226" s="1102"/>
      <c r="YF226" s="1102"/>
      <c r="YG226" s="1102"/>
      <c r="YH226" s="1102"/>
      <c r="YI226" s="1102"/>
      <c r="YJ226" s="1102"/>
      <c r="YK226" s="1102"/>
      <c r="YL226" s="1102"/>
      <c r="YM226" s="1102"/>
      <c r="YN226" s="1102"/>
      <c r="YO226" s="1102"/>
      <c r="YP226" s="1102"/>
      <c r="YQ226" s="1102"/>
      <c r="YR226" s="1102"/>
      <c r="YS226" s="1102"/>
      <c r="YT226" s="1102"/>
      <c r="YU226" s="1102"/>
      <c r="YV226" s="1102"/>
      <c r="YW226" s="1102"/>
      <c r="YX226" s="1102"/>
      <c r="YY226" s="1102"/>
      <c r="YZ226" s="1102"/>
      <c r="ZA226" s="1102"/>
      <c r="ZB226" s="1102"/>
      <c r="ZC226" s="1102"/>
      <c r="ZD226" s="1102"/>
      <c r="ZE226" s="1102"/>
      <c r="ZF226" s="1102"/>
      <c r="ZG226" s="1102"/>
      <c r="ZH226" s="1102"/>
      <c r="ZI226" s="1102"/>
      <c r="ZJ226" s="1102"/>
      <c r="ZK226" s="1102"/>
      <c r="ZL226" s="1102"/>
      <c r="ZM226" s="1102"/>
      <c r="ZN226" s="1102"/>
      <c r="ZO226" s="1102"/>
      <c r="ZP226" s="1102"/>
      <c r="ZQ226" s="1102"/>
      <c r="ZR226" s="1102"/>
      <c r="ZS226" s="1102"/>
      <c r="ZT226" s="1102"/>
      <c r="ZU226" s="1102"/>
      <c r="ZV226" s="1102"/>
      <c r="ZW226" s="1102"/>
      <c r="ZX226" s="1102"/>
      <c r="ZY226" s="1102"/>
      <c r="ZZ226" s="1102"/>
      <c r="AAA226" s="1102"/>
      <c r="AAB226" s="1102"/>
      <c r="AAC226" s="1102"/>
      <c r="AAD226" s="1102"/>
      <c r="AAE226" s="1102"/>
      <c r="AAF226" s="1102"/>
      <c r="AAG226" s="1102"/>
      <c r="AAH226" s="1102"/>
      <c r="AAI226" s="1102"/>
      <c r="AAJ226" s="1102"/>
      <c r="AAK226" s="1102"/>
      <c r="AAL226" s="1102"/>
      <c r="AAM226" s="1102"/>
      <c r="AAN226" s="1102"/>
      <c r="AAO226" s="1102"/>
      <c r="AAP226" s="1102"/>
      <c r="AAQ226" s="1102"/>
      <c r="AAR226" s="1102"/>
      <c r="AAS226" s="1102"/>
      <c r="AAT226" s="1102"/>
      <c r="AAU226" s="1102"/>
      <c r="AAV226" s="1102"/>
      <c r="AAW226" s="1102"/>
      <c r="AAX226" s="1102"/>
      <c r="AAY226" s="1102"/>
      <c r="AAZ226" s="1102"/>
      <c r="ABA226" s="1102"/>
      <c r="ABB226" s="1102"/>
      <c r="ABC226" s="1102"/>
      <c r="ABD226" s="1102"/>
      <c r="ABE226" s="1102"/>
      <c r="ABF226" s="1102"/>
      <c r="ABG226" s="1102"/>
      <c r="ABH226" s="1102"/>
      <c r="ABI226" s="1102"/>
      <c r="ABJ226" s="1102"/>
      <c r="ABK226" s="1102"/>
      <c r="ABL226" s="1102"/>
      <c r="ABM226" s="1102"/>
      <c r="ABN226" s="1102"/>
      <c r="ABO226" s="1102"/>
      <c r="ABP226" s="1102"/>
      <c r="ABQ226" s="1102"/>
      <c r="ABR226" s="1102"/>
      <c r="ABS226" s="1102"/>
      <c r="ABT226" s="1102"/>
      <c r="ABU226" s="1102"/>
      <c r="ABV226" s="1102"/>
      <c r="ABW226" s="1102"/>
      <c r="ABX226" s="1102"/>
      <c r="ABY226" s="1102"/>
      <c r="ABZ226" s="1102"/>
      <c r="ACA226" s="1102"/>
      <c r="ACB226" s="1102"/>
      <c r="ACC226" s="1102"/>
      <c r="ACD226" s="1102"/>
      <c r="ACE226" s="1102"/>
      <c r="ACF226" s="1102"/>
      <c r="ACG226" s="1102"/>
      <c r="ACH226" s="1102"/>
      <c r="ACI226" s="1102"/>
      <c r="ACJ226" s="1102"/>
      <c r="ACK226" s="1102"/>
      <c r="ACL226" s="1102"/>
      <c r="ACM226" s="1102"/>
      <c r="ACN226" s="1102"/>
      <c r="ACO226" s="1102"/>
      <c r="ACP226" s="1102"/>
      <c r="ACQ226" s="1102"/>
      <c r="ACR226" s="1102"/>
      <c r="ACS226" s="1102"/>
      <c r="ACT226" s="1102"/>
      <c r="ACU226" s="1102"/>
      <c r="ACV226" s="1102"/>
      <c r="ACW226" s="1102"/>
      <c r="ACX226" s="1102"/>
      <c r="ACY226" s="1102"/>
      <c r="ACZ226" s="1102"/>
      <c r="ADA226" s="1102"/>
      <c r="ADB226" s="1102"/>
      <c r="ADC226" s="1102"/>
      <c r="ADD226" s="1102"/>
      <c r="ADE226" s="1102"/>
      <c r="ADF226" s="1102"/>
      <c r="ADG226" s="1102"/>
      <c r="ADH226" s="1102"/>
      <c r="ADI226" s="1102"/>
      <c r="ADJ226" s="1102"/>
      <c r="ADK226" s="1102"/>
      <c r="ADL226" s="1102"/>
      <c r="ADM226" s="1102"/>
      <c r="ADN226" s="1102"/>
      <c r="ADO226" s="1102"/>
      <c r="ADP226" s="1102"/>
      <c r="ADQ226" s="1102"/>
      <c r="ADR226" s="1102"/>
      <c r="ADS226" s="1102"/>
      <c r="ADT226" s="1102"/>
      <c r="ADU226" s="1102"/>
      <c r="ADV226" s="1102"/>
      <c r="ADW226" s="1102"/>
      <c r="ADX226" s="1102"/>
      <c r="ADY226" s="1102"/>
      <c r="ADZ226" s="1102"/>
      <c r="AEA226" s="1102"/>
      <c r="AEB226" s="1102"/>
      <c r="AEC226" s="1102"/>
      <c r="AED226" s="1102"/>
      <c r="AEE226" s="1102"/>
      <c r="AEF226" s="1102"/>
      <c r="AEG226" s="1102"/>
      <c r="AEH226" s="1102"/>
      <c r="AEI226" s="1102"/>
      <c r="AEJ226" s="1102"/>
      <c r="AEK226" s="1102"/>
      <c r="AEL226" s="1102"/>
      <c r="AEM226" s="1102"/>
      <c r="AEN226" s="1102"/>
      <c r="AEO226" s="1102"/>
      <c r="AEP226" s="1102"/>
      <c r="AEQ226" s="1102"/>
      <c r="AER226" s="1102"/>
      <c r="AES226" s="1102"/>
      <c r="AET226" s="1102"/>
      <c r="AEU226" s="1102"/>
      <c r="AEV226" s="1102"/>
      <c r="AEW226" s="1102"/>
      <c r="AEX226" s="1102"/>
      <c r="AEY226" s="1102"/>
      <c r="AEZ226" s="1102"/>
      <c r="AFA226" s="1102"/>
      <c r="AFB226" s="1102"/>
      <c r="AFC226" s="1102"/>
      <c r="AFD226" s="1102"/>
      <c r="AFE226" s="1102"/>
      <c r="AFF226" s="1102"/>
      <c r="AFG226" s="1102"/>
      <c r="AFH226" s="1102"/>
      <c r="AFI226" s="1102"/>
      <c r="AFJ226" s="1102"/>
      <c r="AFK226" s="1102"/>
      <c r="AFL226" s="1102"/>
      <c r="AFM226" s="1102"/>
      <c r="AFN226" s="1102"/>
      <c r="AFO226" s="1102"/>
      <c r="AFP226" s="1102"/>
      <c r="AFQ226" s="1102"/>
      <c r="AFR226" s="1102"/>
      <c r="AFS226" s="1102"/>
      <c r="AFT226" s="1102"/>
      <c r="AFU226" s="1102"/>
      <c r="AFV226" s="1102"/>
      <c r="AFW226" s="1102"/>
      <c r="AFX226" s="1102"/>
      <c r="AFY226" s="1102"/>
      <c r="AFZ226" s="1102"/>
      <c r="AGA226" s="1102"/>
      <c r="AGB226" s="1102"/>
      <c r="AGC226" s="1102"/>
      <c r="AGD226" s="1102"/>
      <c r="AGE226" s="1102"/>
      <c r="AGF226" s="1102"/>
      <c r="AGG226" s="1102"/>
      <c r="AGH226" s="1102"/>
      <c r="AGI226" s="1102"/>
      <c r="AGJ226" s="1102"/>
      <c r="AGK226" s="1102"/>
      <c r="AGL226" s="1102"/>
      <c r="AGM226" s="1102"/>
      <c r="AGN226" s="1102"/>
      <c r="AGO226" s="1102"/>
      <c r="AGP226" s="1102"/>
      <c r="AGQ226" s="1102"/>
      <c r="AGR226" s="1102"/>
      <c r="AGS226" s="1102"/>
      <c r="AGT226" s="1102"/>
      <c r="AGU226" s="1102"/>
      <c r="AGV226" s="1102"/>
      <c r="AGW226" s="1102"/>
      <c r="AGX226" s="1102"/>
      <c r="AGY226" s="1102"/>
      <c r="AGZ226" s="1102"/>
      <c r="AHA226" s="1102"/>
      <c r="AHB226" s="1102"/>
      <c r="AHC226" s="1102"/>
      <c r="AHD226" s="1102"/>
      <c r="AHE226" s="1102"/>
      <c r="AHF226" s="1102"/>
      <c r="AHG226" s="1102"/>
      <c r="AHH226" s="1102"/>
      <c r="AHI226" s="1102"/>
      <c r="AHJ226" s="1102"/>
      <c r="AHK226" s="1102"/>
      <c r="AHL226" s="1102"/>
      <c r="AHM226" s="1102"/>
      <c r="AHN226" s="1102"/>
      <c r="AHO226" s="1102"/>
      <c r="AHP226" s="1102"/>
      <c r="AHQ226" s="1102"/>
      <c r="AHR226" s="1102"/>
      <c r="AHS226" s="1102"/>
      <c r="AHT226" s="1102"/>
      <c r="AHU226" s="1102"/>
      <c r="AHV226" s="1102"/>
      <c r="AHW226" s="1102"/>
      <c r="AHX226" s="1102"/>
      <c r="AHY226" s="1102"/>
      <c r="AHZ226" s="1102"/>
      <c r="AIA226" s="1102"/>
      <c r="AIB226" s="1102"/>
      <c r="AIC226" s="1102"/>
      <c r="AID226" s="1102"/>
      <c r="AIE226" s="1102"/>
      <c r="AIF226" s="1102"/>
      <c r="AIG226" s="1102"/>
      <c r="AIH226" s="1102"/>
      <c r="AII226" s="1102"/>
      <c r="AIJ226" s="1102"/>
      <c r="AIK226" s="1102"/>
      <c r="AIL226" s="1102"/>
      <c r="AIM226" s="1102"/>
      <c r="AIN226" s="1102"/>
      <c r="AIO226" s="1102"/>
      <c r="AIP226" s="1102"/>
      <c r="AIQ226" s="1102"/>
      <c r="AIR226" s="1102"/>
      <c r="AIS226" s="1102"/>
      <c r="AIT226" s="1102"/>
      <c r="AIU226" s="1102"/>
      <c r="AIV226" s="1102"/>
      <c r="AIW226" s="1102"/>
      <c r="AIX226" s="1102"/>
      <c r="AIY226" s="1102"/>
      <c r="AIZ226" s="1102"/>
      <c r="AJA226" s="1102"/>
      <c r="AJB226" s="1102"/>
      <c r="AJC226" s="1102"/>
      <c r="AJD226" s="1102"/>
      <c r="AJE226" s="1102"/>
      <c r="AJF226" s="1102"/>
      <c r="AJG226" s="1102"/>
      <c r="AJH226" s="1102"/>
      <c r="AJI226" s="1102"/>
      <c r="AJJ226" s="1102"/>
      <c r="AJK226" s="1102"/>
      <c r="AJL226" s="1102"/>
      <c r="AJM226" s="1102"/>
      <c r="AJN226" s="1102"/>
      <c r="AJO226" s="1102"/>
      <c r="AJP226" s="1102"/>
      <c r="AJQ226" s="1102"/>
      <c r="AJR226" s="1102"/>
      <c r="AJS226" s="1102"/>
      <c r="AJT226" s="1102"/>
      <c r="AJU226" s="1102"/>
      <c r="AJV226" s="1102"/>
      <c r="AJW226" s="1102"/>
      <c r="AJX226" s="1102"/>
      <c r="AJY226" s="1102"/>
      <c r="AJZ226" s="1102"/>
      <c r="AKA226" s="1102"/>
      <c r="AKB226" s="1102"/>
      <c r="AKC226" s="1102"/>
      <c r="AKD226" s="1102"/>
      <c r="AKE226" s="1102"/>
      <c r="AKF226" s="1102"/>
      <c r="AKG226" s="1102"/>
      <c r="AKH226" s="1102"/>
      <c r="AKI226" s="1102"/>
      <c r="AKJ226" s="1102"/>
      <c r="AKK226" s="1102"/>
      <c r="AKL226" s="1102"/>
      <c r="AKM226" s="1102"/>
      <c r="AKN226" s="1102"/>
      <c r="AKO226" s="1102"/>
      <c r="AKP226" s="1102"/>
      <c r="AKQ226" s="1102"/>
      <c r="AKR226" s="1102"/>
      <c r="AKS226" s="1102"/>
      <c r="AKT226" s="1102"/>
      <c r="AKU226" s="1102"/>
      <c r="AKV226" s="1102"/>
      <c r="AKW226" s="1102"/>
      <c r="AKX226" s="1102"/>
      <c r="AKY226" s="1102"/>
      <c r="AKZ226" s="1102"/>
      <c r="ALA226" s="1102"/>
      <c r="ALB226" s="1102"/>
      <c r="ALC226" s="1102"/>
      <c r="ALD226" s="1102"/>
      <c r="ALE226" s="1102"/>
      <c r="ALF226" s="1102"/>
      <c r="ALG226" s="1102"/>
      <c r="ALH226" s="1102"/>
      <c r="ALI226" s="1102"/>
      <c r="ALJ226" s="1102"/>
      <c r="ALK226" s="1102"/>
      <c r="ALL226" s="1102"/>
      <c r="ALM226" s="1102"/>
      <c r="ALN226" s="1102"/>
      <c r="ALO226" s="1102"/>
      <c r="ALP226" s="1102"/>
      <c r="ALQ226" s="1102"/>
      <c r="ALR226" s="1102"/>
      <c r="ALS226" s="1102"/>
      <c r="ALT226" s="1102"/>
      <c r="ALU226" s="1102"/>
      <c r="ALV226" s="1102"/>
      <c r="ALW226" s="1102"/>
      <c r="ALX226" s="1102"/>
      <c r="ALY226" s="1102"/>
      <c r="ALZ226" s="1102"/>
      <c r="AMA226" s="1102"/>
      <c r="AMB226" s="1102"/>
      <c r="AMC226" s="1102"/>
      <c r="AMD226" s="1102"/>
      <c r="AME226" s="1102"/>
      <c r="AMF226" s="1102"/>
      <c r="AMG226" s="1102"/>
      <c r="AMH226" s="1102"/>
      <c r="AMI226" s="1102"/>
      <c r="AMJ226" s="1102"/>
      <c r="AMK226" s="1102"/>
      <c r="AML226" s="1102"/>
      <c r="AMM226" s="1102"/>
      <c r="AMN226" s="1102"/>
      <c r="AMO226" s="1102"/>
      <c r="AMP226" s="1102"/>
      <c r="AMQ226" s="1102"/>
      <c r="AMR226" s="1102"/>
      <c r="AMS226" s="1102"/>
      <c r="AMT226" s="1102"/>
      <c r="AMU226" s="1102"/>
      <c r="AMV226" s="1102"/>
      <c r="AMW226" s="1102"/>
      <c r="AMX226" s="1102"/>
      <c r="AMY226" s="1102"/>
      <c r="AMZ226" s="1102"/>
      <c r="ANA226" s="1102"/>
      <c r="ANB226" s="1102"/>
      <c r="ANC226" s="1102"/>
      <c r="AND226" s="1102"/>
      <c r="ANE226" s="1102"/>
      <c r="ANF226" s="1102"/>
      <c r="ANG226" s="1102"/>
      <c r="ANH226" s="1102"/>
      <c r="ANI226" s="1102"/>
      <c r="ANJ226" s="1102"/>
      <c r="ANK226" s="1102"/>
      <c r="ANL226" s="1102"/>
      <c r="ANM226" s="1102"/>
      <c r="ANN226" s="1102"/>
      <c r="ANO226" s="1102"/>
      <c r="ANP226" s="1102"/>
      <c r="ANQ226" s="1102"/>
      <c r="ANR226" s="1102"/>
      <c r="ANS226" s="1102"/>
      <c r="ANT226" s="1102"/>
      <c r="ANU226" s="1102"/>
      <c r="ANV226" s="1102"/>
      <c r="ANW226" s="1102"/>
      <c r="ANX226" s="1102"/>
      <c r="ANY226" s="1102"/>
      <c r="ANZ226" s="1102"/>
      <c r="AOA226" s="1102"/>
      <c r="AOB226" s="1102"/>
      <c r="AOC226" s="1102"/>
      <c r="AOD226" s="1102"/>
      <c r="AOE226" s="1102"/>
      <c r="AOF226" s="1102"/>
      <c r="AOG226" s="1102"/>
      <c r="AOH226" s="1102"/>
      <c r="AOI226" s="1102"/>
      <c r="AOJ226" s="1102"/>
      <c r="AOK226" s="1102"/>
      <c r="AOL226" s="1102"/>
      <c r="AOM226" s="1102"/>
      <c r="AON226" s="1102"/>
      <c r="AOO226" s="1102"/>
      <c r="AOP226" s="1102"/>
      <c r="AOQ226" s="1102"/>
      <c r="AOR226" s="1102"/>
      <c r="AOS226" s="1102"/>
      <c r="AOT226" s="1102"/>
      <c r="AOU226" s="1102"/>
      <c r="AOV226" s="1102"/>
      <c r="AOW226" s="1102"/>
      <c r="AOX226" s="1102"/>
      <c r="AOY226" s="1102"/>
      <c r="AOZ226" s="1102"/>
      <c r="APA226" s="1102"/>
      <c r="APB226" s="1102"/>
      <c r="APC226" s="1102"/>
      <c r="APD226" s="1102"/>
      <c r="APE226" s="1102"/>
      <c r="APF226" s="1102"/>
      <c r="APG226" s="1102"/>
      <c r="APH226" s="1102"/>
      <c r="API226" s="1102"/>
      <c r="APJ226" s="1102"/>
      <c r="APK226" s="1102"/>
      <c r="APL226" s="1102"/>
      <c r="APM226" s="1102"/>
      <c r="APN226" s="1102"/>
      <c r="APO226" s="1102"/>
      <c r="APP226" s="1102"/>
      <c r="APQ226" s="1102"/>
      <c r="APR226" s="1102"/>
      <c r="APS226" s="1102"/>
      <c r="APT226" s="1102"/>
      <c r="APU226" s="1102"/>
      <c r="APV226" s="1102"/>
      <c r="APW226" s="1102"/>
      <c r="APX226" s="1102"/>
      <c r="APY226" s="1102"/>
      <c r="APZ226" s="1102"/>
      <c r="AQA226" s="1102"/>
      <c r="AQB226" s="1102"/>
      <c r="AQC226" s="1102"/>
      <c r="AQD226" s="1102"/>
      <c r="AQE226" s="1102"/>
      <c r="AQF226" s="1102"/>
      <c r="AQG226" s="1102"/>
      <c r="AQH226" s="1102"/>
      <c r="AQI226" s="1102"/>
      <c r="AQJ226" s="1102"/>
      <c r="AQK226" s="1102"/>
      <c r="AQL226" s="1102"/>
      <c r="AQM226" s="1102"/>
      <c r="AQN226" s="1102"/>
      <c r="AQO226" s="1102"/>
      <c r="AQP226" s="1102"/>
      <c r="AQQ226" s="1102"/>
      <c r="AQR226" s="1102"/>
      <c r="AQS226" s="1102"/>
      <c r="AQT226" s="1102"/>
      <c r="AQU226" s="1102"/>
      <c r="AQV226" s="1102"/>
      <c r="AQW226" s="1102"/>
      <c r="AQX226" s="1102"/>
      <c r="AQY226" s="1102"/>
      <c r="AQZ226" s="1102"/>
      <c r="ARA226" s="1102"/>
      <c r="ARB226" s="1102"/>
      <c r="ARC226" s="1102"/>
      <c r="ARD226" s="1102"/>
      <c r="ARE226" s="1102"/>
      <c r="ARF226" s="1102"/>
      <c r="ARG226" s="1102"/>
      <c r="ARH226" s="1102"/>
      <c r="ARI226" s="1102"/>
      <c r="ARJ226" s="1102"/>
      <c r="ARK226" s="1102"/>
      <c r="ARL226" s="1102"/>
      <c r="ARM226" s="1102"/>
      <c r="ARN226" s="1102"/>
      <c r="ARO226" s="1102"/>
      <c r="ARP226" s="1102"/>
      <c r="ARQ226" s="1102"/>
      <c r="ARR226" s="1102"/>
      <c r="ARS226" s="1102"/>
      <c r="ART226" s="1102"/>
      <c r="ARU226" s="1102"/>
      <c r="ARV226" s="1102"/>
      <c r="ARW226" s="1102"/>
      <c r="ARX226" s="1102"/>
      <c r="ARY226" s="1102"/>
      <c r="ARZ226" s="1102"/>
      <c r="ASA226" s="1102"/>
      <c r="ASB226" s="1102"/>
      <c r="ASC226" s="1102"/>
      <c r="ASD226" s="1102"/>
      <c r="ASE226" s="1102"/>
      <c r="ASF226" s="1102"/>
      <c r="ASG226" s="1102"/>
      <c r="ASH226" s="1102"/>
      <c r="ASI226" s="1102"/>
      <c r="ASJ226" s="1102"/>
      <c r="ASK226" s="1102"/>
      <c r="ASL226" s="1102"/>
      <c r="ASM226" s="1102"/>
      <c r="ASN226" s="1102"/>
      <c r="ASO226" s="1102"/>
      <c r="ASP226" s="1102"/>
      <c r="ASQ226" s="1102"/>
      <c r="ASR226" s="1102"/>
      <c r="ASS226" s="1102"/>
      <c r="AST226" s="1102"/>
      <c r="ASU226" s="1102"/>
      <c r="ASV226" s="1102"/>
      <c r="ASW226" s="1102"/>
      <c r="ASX226" s="1102"/>
      <c r="ASY226" s="1102"/>
      <c r="ASZ226" s="1102"/>
      <c r="ATA226" s="1102"/>
      <c r="ATB226" s="1102"/>
      <c r="ATC226" s="1102"/>
      <c r="ATD226" s="1102"/>
      <c r="ATE226" s="1102"/>
      <c r="ATF226" s="1102"/>
      <c r="ATG226" s="1102"/>
      <c r="ATH226" s="1102"/>
      <c r="ATI226" s="1102"/>
      <c r="ATJ226" s="1102"/>
      <c r="ATK226" s="1102"/>
      <c r="ATL226" s="1102"/>
      <c r="ATM226" s="1102"/>
      <c r="ATN226" s="1102"/>
      <c r="ATO226" s="1102"/>
      <c r="ATP226" s="1102"/>
      <c r="ATQ226" s="1102"/>
      <c r="ATR226" s="1102"/>
      <c r="ATS226" s="1102"/>
      <c r="ATT226" s="1102"/>
      <c r="ATU226" s="1102"/>
      <c r="ATV226" s="1102"/>
      <c r="ATW226" s="1102"/>
      <c r="ATX226" s="1102"/>
      <c r="ATY226" s="1102"/>
      <c r="ATZ226" s="1102"/>
      <c r="AUA226" s="1102"/>
      <c r="AUB226" s="1102"/>
      <c r="AUC226" s="1102"/>
      <c r="AUD226" s="1102"/>
      <c r="AUE226" s="1102"/>
      <c r="AUF226" s="1102"/>
      <c r="AUG226" s="1102"/>
      <c r="AUH226" s="1102"/>
      <c r="AUI226" s="1102"/>
      <c r="AUJ226" s="1102"/>
      <c r="AUK226" s="1102"/>
      <c r="AUL226" s="1102"/>
      <c r="AUM226" s="1102"/>
      <c r="AUN226" s="1102"/>
      <c r="AUO226" s="1102"/>
      <c r="AUP226" s="1102"/>
      <c r="AUQ226" s="1102"/>
      <c r="AUR226" s="1102"/>
      <c r="AUS226" s="1102"/>
      <c r="AUT226" s="1102"/>
      <c r="AUU226" s="1102"/>
      <c r="AUV226" s="1102"/>
      <c r="AUW226" s="1102"/>
      <c r="AUX226" s="1102"/>
      <c r="AUY226" s="1102"/>
      <c r="AUZ226" s="1102"/>
      <c r="AVA226" s="1102"/>
      <c r="AVB226" s="1102"/>
      <c r="AVC226" s="1102"/>
      <c r="AVD226" s="1102"/>
      <c r="AVE226" s="1102"/>
      <c r="AVF226" s="1102"/>
      <c r="AVG226" s="1102"/>
      <c r="AVH226" s="1102"/>
      <c r="AVI226" s="1102"/>
      <c r="AVJ226" s="1102"/>
      <c r="AVK226" s="1102"/>
      <c r="AVL226" s="1102"/>
      <c r="AVM226" s="1102"/>
      <c r="AVN226" s="1102"/>
      <c r="AVO226" s="1102"/>
      <c r="AVP226" s="1102"/>
      <c r="AVQ226" s="1102"/>
      <c r="AVR226" s="1102"/>
      <c r="AVS226" s="1102"/>
      <c r="AVT226" s="1102"/>
      <c r="AVU226" s="1102"/>
      <c r="AVV226" s="1102"/>
      <c r="AVW226" s="1102"/>
      <c r="AVX226" s="1102"/>
      <c r="AVY226" s="1102"/>
      <c r="AVZ226" s="1102"/>
      <c r="AWA226" s="1102"/>
      <c r="AWB226" s="1102"/>
      <c r="AWC226" s="1102"/>
      <c r="AWD226" s="1102"/>
      <c r="AWE226" s="1102"/>
      <c r="AWF226" s="1102"/>
      <c r="AWG226" s="1102"/>
      <c r="AWH226" s="1102"/>
      <c r="AWI226" s="1102"/>
      <c r="AWJ226" s="1102"/>
      <c r="AWK226" s="1102"/>
      <c r="AWL226" s="1102"/>
      <c r="AWM226" s="1102"/>
      <c r="AWN226" s="1102"/>
      <c r="AWO226" s="1102"/>
      <c r="AWP226" s="1102"/>
      <c r="AWQ226" s="1102"/>
      <c r="AWR226" s="1102"/>
      <c r="AWS226" s="1102"/>
      <c r="AWT226" s="1102"/>
      <c r="AWU226" s="1102"/>
      <c r="AWV226" s="1102"/>
      <c r="AWW226" s="1102"/>
      <c r="AWX226" s="1102"/>
      <c r="AWY226" s="1102"/>
      <c r="AWZ226" s="1102"/>
      <c r="AXA226" s="1102"/>
      <c r="AXB226" s="1102"/>
      <c r="AXC226" s="1102"/>
      <c r="AXD226" s="1102"/>
      <c r="AXE226" s="1102"/>
      <c r="AXF226" s="1102"/>
      <c r="AXG226" s="1102"/>
      <c r="AXH226" s="1102"/>
      <c r="AXI226" s="1102"/>
      <c r="AXJ226" s="1102"/>
      <c r="AXK226" s="1102"/>
      <c r="AXL226" s="1102"/>
      <c r="AXM226" s="1102"/>
      <c r="AXN226" s="1102"/>
      <c r="AXO226" s="1102"/>
      <c r="AXP226" s="1102"/>
      <c r="AXQ226" s="1102"/>
      <c r="AXR226" s="1102"/>
      <c r="AXS226" s="1102"/>
      <c r="AXT226" s="1102"/>
      <c r="AXU226" s="1102"/>
      <c r="AXV226" s="1102"/>
      <c r="AXW226" s="1102"/>
      <c r="AXX226" s="1102"/>
      <c r="AXY226" s="1102"/>
      <c r="AXZ226" s="1102"/>
      <c r="AYA226" s="1102"/>
      <c r="AYB226" s="1102"/>
      <c r="AYC226" s="1102"/>
      <c r="AYD226" s="1102"/>
      <c r="AYE226" s="1102"/>
      <c r="AYF226" s="1102"/>
      <c r="AYG226" s="1102"/>
      <c r="AYH226" s="1102"/>
      <c r="AYI226" s="1102"/>
      <c r="AYJ226" s="1102"/>
      <c r="AYK226" s="1102"/>
      <c r="AYL226" s="1102"/>
      <c r="AYM226" s="1102"/>
      <c r="AYN226" s="1102"/>
      <c r="AYO226" s="1102"/>
      <c r="AYP226" s="1102"/>
      <c r="AYQ226" s="1102"/>
      <c r="AYR226" s="1102"/>
      <c r="AYS226" s="1102"/>
      <c r="AYT226" s="1102"/>
      <c r="AYU226" s="1102"/>
      <c r="AYV226" s="1102"/>
      <c r="AYW226" s="1102"/>
      <c r="AYX226" s="1102"/>
      <c r="AYY226" s="1102"/>
      <c r="AYZ226" s="1102"/>
      <c r="AZA226" s="1102"/>
      <c r="AZB226" s="1102"/>
      <c r="AZC226" s="1102"/>
      <c r="AZD226" s="1102"/>
      <c r="AZE226" s="1102"/>
      <c r="AZF226" s="1102"/>
      <c r="AZG226" s="1102"/>
      <c r="AZH226" s="1102"/>
      <c r="AZI226" s="1102"/>
      <c r="AZJ226" s="1102"/>
      <c r="AZK226" s="1102"/>
      <c r="AZL226" s="1102"/>
      <c r="AZM226" s="1102"/>
      <c r="AZN226" s="1102"/>
      <c r="AZO226" s="1102"/>
      <c r="AZP226" s="1102"/>
      <c r="AZQ226" s="1102"/>
      <c r="AZR226" s="1102"/>
      <c r="AZS226" s="1102"/>
      <c r="AZT226" s="1102"/>
      <c r="AZU226" s="1102"/>
      <c r="AZV226" s="1102"/>
      <c r="AZW226" s="1102"/>
      <c r="AZX226" s="1102"/>
      <c r="AZY226" s="1102"/>
      <c r="AZZ226" s="1102"/>
      <c r="BAA226" s="1102"/>
      <c r="BAB226" s="1102"/>
      <c r="BAC226" s="1102"/>
      <c r="BAD226" s="1102"/>
      <c r="BAE226" s="1102"/>
      <c r="BAF226" s="1102"/>
      <c r="BAG226" s="1102"/>
      <c r="BAH226" s="1102"/>
      <c r="BAI226" s="1102"/>
      <c r="BAJ226" s="1102"/>
      <c r="BAK226" s="1102"/>
      <c r="BAL226" s="1102"/>
      <c r="BAM226" s="1102"/>
      <c r="BAN226" s="1102"/>
      <c r="BAO226" s="1102"/>
      <c r="BAP226" s="1102"/>
      <c r="BAQ226" s="1102"/>
      <c r="BAR226" s="1102"/>
      <c r="BAS226" s="1102"/>
      <c r="BAT226" s="1102"/>
      <c r="BAU226" s="1102"/>
      <c r="BAV226" s="1102"/>
      <c r="BAW226" s="1102"/>
      <c r="BAX226" s="1102"/>
      <c r="BAY226" s="1102"/>
      <c r="BAZ226" s="1102"/>
      <c r="BBA226" s="1102"/>
      <c r="BBB226" s="1102"/>
      <c r="BBC226" s="1102"/>
      <c r="BBD226" s="1102"/>
      <c r="BBE226" s="1102"/>
      <c r="BBF226" s="1102"/>
      <c r="BBG226" s="1102"/>
      <c r="BBH226" s="1102"/>
      <c r="BBI226" s="1102"/>
      <c r="BBJ226" s="1102"/>
      <c r="BBK226" s="1102"/>
      <c r="BBL226" s="1102"/>
      <c r="BBM226" s="1102"/>
      <c r="BBN226" s="1102"/>
      <c r="BBO226" s="1102"/>
      <c r="BBP226" s="1102"/>
      <c r="BBQ226" s="1102"/>
      <c r="BBR226" s="1102"/>
      <c r="BBS226" s="1102"/>
      <c r="BBT226" s="1102"/>
      <c r="BBU226" s="1102"/>
      <c r="BBV226" s="1102"/>
      <c r="BBW226" s="1102"/>
      <c r="BBX226" s="1102"/>
      <c r="BBY226" s="1102"/>
      <c r="BBZ226" s="1102"/>
      <c r="BCA226" s="1102"/>
      <c r="BCB226" s="1102"/>
      <c r="BCC226" s="1102"/>
      <c r="BCD226" s="1102"/>
      <c r="BCE226" s="1102"/>
      <c r="BCF226" s="1102"/>
      <c r="BCG226" s="1102"/>
      <c r="BCH226" s="1102"/>
      <c r="BCI226" s="1102"/>
      <c r="BCJ226" s="1102"/>
      <c r="BCK226" s="1102"/>
      <c r="BCL226" s="1102"/>
      <c r="BCM226" s="1102"/>
      <c r="BCN226" s="1102"/>
      <c r="BCO226" s="1102"/>
      <c r="BCP226" s="1102"/>
      <c r="BCQ226" s="1102"/>
      <c r="BCR226" s="1102"/>
      <c r="BCS226" s="1102"/>
      <c r="BCT226" s="1102"/>
      <c r="BCU226" s="1102"/>
      <c r="BCV226" s="1102"/>
      <c r="BCW226" s="1102"/>
      <c r="BCX226" s="1102"/>
      <c r="BCY226" s="1102"/>
      <c r="BCZ226" s="1102"/>
      <c r="BDA226" s="1102"/>
      <c r="BDB226" s="1102"/>
      <c r="BDC226" s="1102"/>
      <c r="BDD226" s="1102"/>
      <c r="BDE226" s="1102"/>
      <c r="BDF226" s="1102"/>
      <c r="BDG226" s="1102"/>
      <c r="BDH226" s="1102"/>
      <c r="BDI226" s="1102"/>
      <c r="BDJ226" s="1102"/>
      <c r="BDK226" s="1102"/>
      <c r="BDL226" s="1102"/>
      <c r="BDM226" s="1102"/>
      <c r="BDN226" s="1102"/>
      <c r="BDO226" s="1102"/>
      <c r="BDP226" s="1102"/>
      <c r="BDQ226" s="1102"/>
      <c r="BDR226" s="1102"/>
      <c r="BDS226" s="1102"/>
      <c r="BDT226" s="1102"/>
      <c r="BDU226" s="1102"/>
      <c r="BDV226" s="1102"/>
      <c r="BDW226" s="1102"/>
      <c r="BDX226" s="1102"/>
      <c r="BDY226" s="1102"/>
      <c r="BDZ226" s="1102"/>
      <c r="BEA226" s="1102"/>
      <c r="BEB226" s="1102"/>
      <c r="BEC226" s="1102"/>
      <c r="BED226" s="1102"/>
      <c r="BEE226" s="1102"/>
      <c r="BEF226" s="1102"/>
      <c r="BEG226" s="1102"/>
      <c r="BEH226" s="1102"/>
      <c r="BEI226" s="1102"/>
      <c r="BEJ226" s="1102"/>
      <c r="BEK226" s="1102"/>
      <c r="BEL226" s="1102"/>
      <c r="BEM226" s="1102"/>
      <c r="BEN226" s="1102"/>
      <c r="BEO226" s="1102"/>
      <c r="BEP226" s="1102"/>
      <c r="BEQ226" s="1102"/>
      <c r="BER226" s="1102"/>
      <c r="BES226" s="1102"/>
      <c r="BET226" s="1102"/>
      <c r="BEU226" s="1102"/>
      <c r="BEV226" s="1102"/>
      <c r="BEW226" s="1102"/>
      <c r="BEX226" s="1102"/>
      <c r="BEY226" s="1102"/>
      <c r="BEZ226" s="1102"/>
      <c r="BFA226" s="1102"/>
      <c r="BFB226" s="1102"/>
      <c r="BFC226" s="1102"/>
      <c r="BFD226" s="1102"/>
      <c r="BFE226" s="1102"/>
      <c r="BFF226" s="1102"/>
      <c r="BFG226" s="1102"/>
      <c r="BFH226" s="1102"/>
      <c r="BFI226" s="1102"/>
      <c r="BFJ226" s="1102"/>
      <c r="BFK226" s="1102"/>
      <c r="BFL226" s="1102"/>
      <c r="BFM226" s="1102"/>
      <c r="BFN226" s="1102"/>
      <c r="BFO226" s="1102"/>
      <c r="BFP226" s="1102"/>
      <c r="BFQ226" s="1102"/>
      <c r="BFR226" s="1102"/>
      <c r="BFS226" s="1102"/>
      <c r="BFT226" s="1102"/>
      <c r="BFU226" s="1102"/>
      <c r="BFV226" s="1102"/>
      <c r="BFW226" s="1102"/>
      <c r="BFX226" s="1102"/>
      <c r="BFY226" s="1102"/>
      <c r="BFZ226" s="1102"/>
      <c r="BGA226" s="1102"/>
      <c r="BGB226" s="1102"/>
      <c r="BGC226" s="1102"/>
      <c r="BGD226" s="1102"/>
      <c r="BGE226" s="1102"/>
      <c r="BGF226" s="1102"/>
      <c r="BGG226" s="1102"/>
      <c r="BGH226" s="1102"/>
      <c r="BGI226" s="1102"/>
      <c r="BGJ226" s="1102"/>
      <c r="BGK226" s="1102"/>
      <c r="BGL226" s="1102"/>
      <c r="BGM226" s="1102"/>
      <c r="BGN226" s="1102"/>
      <c r="BGO226" s="1102"/>
      <c r="BGP226" s="1102"/>
      <c r="BGQ226" s="1102"/>
      <c r="BGR226" s="1102"/>
      <c r="BGS226" s="1102"/>
      <c r="BGT226" s="1102"/>
      <c r="BGU226" s="1102"/>
      <c r="BGV226" s="1102"/>
      <c r="BGW226" s="1102"/>
      <c r="BGX226" s="1102"/>
      <c r="BGY226" s="1102"/>
      <c r="BGZ226" s="1102"/>
      <c r="BHA226" s="1102"/>
      <c r="BHB226" s="1102"/>
      <c r="BHC226" s="1102"/>
      <c r="BHD226" s="1102"/>
      <c r="BHE226" s="1102"/>
      <c r="BHF226" s="1102"/>
      <c r="BHG226" s="1102"/>
      <c r="BHH226" s="1102"/>
      <c r="BHI226" s="1102"/>
      <c r="BHJ226" s="1102"/>
      <c r="BHK226" s="1102"/>
      <c r="BHL226" s="1102"/>
      <c r="BHM226" s="1102"/>
      <c r="BHN226" s="1102"/>
      <c r="BHO226" s="1102"/>
      <c r="BHP226" s="1102"/>
      <c r="BHQ226" s="1102"/>
      <c r="BHR226" s="1102"/>
      <c r="BHS226" s="1102"/>
      <c r="BHT226" s="1102"/>
      <c r="BHU226" s="1102"/>
      <c r="BHV226" s="1102"/>
      <c r="BHW226" s="1102"/>
      <c r="BHX226" s="1102"/>
      <c r="BHY226" s="1102"/>
      <c r="BHZ226" s="1102"/>
      <c r="BIA226" s="1102"/>
      <c r="BIB226" s="1102"/>
      <c r="BIC226" s="1102"/>
      <c r="BID226" s="1102"/>
      <c r="BIE226" s="1102"/>
      <c r="BIF226" s="1102"/>
      <c r="BIG226" s="1102"/>
      <c r="BIH226" s="1102"/>
      <c r="BII226" s="1102"/>
      <c r="BIJ226" s="1102"/>
      <c r="BIK226" s="1102"/>
      <c r="BIL226" s="1102"/>
      <c r="BIM226" s="1102"/>
      <c r="BIN226" s="1102"/>
      <c r="BIO226" s="1102"/>
      <c r="BIP226" s="1102"/>
      <c r="BIQ226" s="1102"/>
      <c r="BIR226" s="1102"/>
      <c r="BIS226" s="1102"/>
      <c r="BIT226" s="1102"/>
      <c r="BIU226" s="1102"/>
      <c r="BIV226" s="1102"/>
      <c r="BIW226" s="1102"/>
      <c r="BIX226" s="1102"/>
      <c r="BIY226" s="1102"/>
      <c r="BIZ226" s="1102"/>
      <c r="BJA226" s="1102"/>
      <c r="BJB226" s="1102"/>
      <c r="BJC226" s="1102"/>
      <c r="BJD226" s="1102"/>
      <c r="BJE226" s="1102"/>
      <c r="BJF226" s="1102"/>
      <c r="BJG226" s="1102"/>
      <c r="BJH226" s="1102"/>
      <c r="BJI226" s="1102"/>
      <c r="BJJ226" s="1102"/>
      <c r="BJK226" s="1102"/>
      <c r="BJL226" s="1102"/>
      <c r="BJM226" s="1102"/>
      <c r="BJN226" s="1102"/>
      <c r="BJO226" s="1102"/>
      <c r="BJP226" s="1102"/>
      <c r="BJQ226" s="1102"/>
      <c r="BJR226" s="1102"/>
      <c r="BJS226" s="1102"/>
      <c r="BJT226" s="1102"/>
      <c r="BJU226" s="1102"/>
      <c r="BJV226" s="1102"/>
      <c r="BJW226" s="1102"/>
      <c r="BJX226" s="1102"/>
      <c r="BJY226" s="1102"/>
      <c r="BJZ226" s="1102"/>
      <c r="BKA226" s="1102"/>
      <c r="BKB226" s="1102"/>
      <c r="BKC226" s="1102"/>
      <c r="BKD226" s="1102"/>
      <c r="BKE226" s="1102"/>
      <c r="BKF226" s="1102"/>
      <c r="BKG226" s="1102"/>
      <c r="BKH226" s="1102"/>
      <c r="BKI226" s="1102"/>
      <c r="BKJ226" s="1102"/>
      <c r="BKK226" s="1102"/>
      <c r="BKL226" s="1102"/>
      <c r="BKM226" s="1102"/>
      <c r="BKN226" s="1102"/>
      <c r="BKO226" s="1102"/>
      <c r="BKP226" s="1102"/>
      <c r="BKQ226" s="1102"/>
      <c r="BKR226" s="1102"/>
      <c r="BKS226" s="1102"/>
      <c r="BKT226" s="1102"/>
      <c r="BKU226" s="1102"/>
      <c r="BKV226" s="1102"/>
      <c r="BKW226" s="1102"/>
      <c r="BKX226" s="1102"/>
      <c r="BKY226" s="1102"/>
      <c r="BKZ226" s="1102"/>
      <c r="BLA226" s="1102"/>
      <c r="BLB226" s="1102"/>
      <c r="BLC226" s="1102"/>
      <c r="BLD226" s="1102"/>
      <c r="BLE226" s="1102"/>
      <c r="BLF226" s="1102"/>
      <c r="BLG226" s="1102"/>
      <c r="BLH226" s="1102"/>
      <c r="BLI226" s="1102"/>
      <c r="BLJ226" s="1102"/>
      <c r="BLK226" s="1102"/>
      <c r="BLL226" s="1102"/>
      <c r="BLM226" s="1102"/>
      <c r="BLN226" s="1102"/>
      <c r="BLO226" s="1102"/>
      <c r="BLP226" s="1102"/>
      <c r="BLQ226" s="1102"/>
      <c r="BLR226" s="1102"/>
      <c r="BLS226" s="1102"/>
      <c r="BLT226" s="1102"/>
      <c r="BLU226" s="1102"/>
      <c r="BLV226" s="1102"/>
      <c r="BLW226" s="1102"/>
      <c r="BLX226" s="1102"/>
      <c r="BLY226" s="1102"/>
      <c r="BLZ226" s="1102"/>
      <c r="BMA226" s="1102"/>
      <c r="BMB226" s="1102"/>
      <c r="BMC226" s="1102"/>
      <c r="BMD226" s="1102"/>
      <c r="BME226" s="1102"/>
      <c r="BMF226" s="1102"/>
      <c r="BMG226" s="1102"/>
      <c r="BMH226" s="1102"/>
      <c r="BMI226" s="1102"/>
      <c r="BMJ226" s="1102"/>
      <c r="BMK226" s="1102"/>
      <c r="BML226" s="1102"/>
      <c r="BMM226" s="1102"/>
      <c r="BMN226" s="1102"/>
      <c r="BMO226" s="1102"/>
      <c r="BMP226" s="1102"/>
      <c r="BMQ226" s="1102"/>
      <c r="BMR226" s="1102"/>
      <c r="BMS226" s="1102"/>
      <c r="BMT226" s="1102"/>
      <c r="BMU226" s="1102"/>
      <c r="BMV226" s="1102"/>
      <c r="BMW226" s="1102"/>
      <c r="BMX226" s="1102"/>
      <c r="BMY226" s="1102"/>
      <c r="BMZ226" s="1102"/>
      <c r="BNA226" s="1102"/>
      <c r="BNB226" s="1102"/>
      <c r="BNC226" s="1102"/>
      <c r="BND226" s="1102"/>
      <c r="BNE226" s="1102"/>
      <c r="BNF226" s="1102"/>
      <c r="BNG226" s="1102"/>
      <c r="BNH226" s="1102"/>
      <c r="BNI226" s="1102"/>
      <c r="BNJ226" s="1102"/>
      <c r="BNK226" s="1102"/>
      <c r="BNL226" s="1102"/>
      <c r="BNM226" s="1102"/>
      <c r="BNN226" s="1102"/>
      <c r="BNO226" s="1102"/>
      <c r="BNP226" s="1102"/>
      <c r="BNQ226" s="1102"/>
      <c r="BNR226" s="1102"/>
      <c r="BNS226" s="1102"/>
      <c r="BNT226" s="1102"/>
      <c r="BNU226" s="1102"/>
      <c r="BNV226" s="1102"/>
      <c r="BNW226" s="1102"/>
      <c r="BNX226" s="1102"/>
      <c r="BNY226" s="1102"/>
      <c r="BNZ226" s="1102"/>
      <c r="BOA226" s="1102"/>
      <c r="BOB226" s="1102"/>
      <c r="BOC226" s="1102"/>
      <c r="BOD226" s="1102"/>
      <c r="BOE226" s="1102"/>
      <c r="BOF226" s="1102"/>
      <c r="BOG226" s="1102"/>
      <c r="BOH226" s="1102"/>
      <c r="BOI226" s="1102"/>
      <c r="BOJ226" s="1102"/>
      <c r="BOK226" s="1102"/>
      <c r="BOL226" s="1102"/>
      <c r="BOM226" s="1102"/>
      <c r="BON226" s="1102"/>
      <c r="BOO226" s="1102"/>
      <c r="BOP226" s="1102"/>
      <c r="BOQ226" s="1102"/>
      <c r="BOR226" s="1102"/>
      <c r="BOS226" s="1102"/>
      <c r="BOT226" s="1102"/>
      <c r="BOU226" s="1102"/>
      <c r="BOV226" s="1102"/>
      <c r="BOW226" s="1102"/>
      <c r="BOX226" s="1102"/>
      <c r="BOY226" s="1102"/>
      <c r="BOZ226" s="1102"/>
      <c r="BPA226" s="1102"/>
      <c r="BPB226" s="1102"/>
      <c r="BPC226" s="1102"/>
      <c r="BPD226" s="1102"/>
      <c r="BPE226" s="1102"/>
      <c r="BPF226" s="1102"/>
      <c r="BPG226" s="1102"/>
      <c r="BPH226" s="1102"/>
      <c r="BPI226" s="1102"/>
      <c r="BPJ226" s="1102"/>
      <c r="BPK226" s="1102"/>
      <c r="BPL226" s="1102"/>
      <c r="BPM226" s="1102"/>
      <c r="BPN226" s="1102"/>
      <c r="BPO226" s="1102"/>
      <c r="BPP226" s="1102"/>
      <c r="BPQ226" s="1102"/>
      <c r="BPR226" s="1102"/>
      <c r="BPS226" s="1102"/>
      <c r="BPT226" s="1102"/>
      <c r="BPU226" s="1102"/>
      <c r="BPV226" s="1102"/>
      <c r="BPW226" s="1102"/>
      <c r="BPX226" s="1102"/>
      <c r="BPY226" s="1102"/>
      <c r="BPZ226" s="1102"/>
      <c r="BQA226" s="1102"/>
      <c r="BQB226" s="1102"/>
      <c r="BQC226" s="1102"/>
      <c r="BQD226" s="1102"/>
      <c r="BQE226" s="1102"/>
      <c r="BQF226" s="1102"/>
      <c r="BQG226" s="1102"/>
      <c r="BQH226" s="1102"/>
      <c r="BQI226" s="1102"/>
      <c r="BQJ226" s="1102"/>
      <c r="BQK226" s="1102"/>
      <c r="BQL226" s="1102"/>
      <c r="BQM226" s="1102"/>
      <c r="BQN226" s="1102"/>
      <c r="BQO226" s="1102"/>
      <c r="BQP226" s="1102"/>
      <c r="BQQ226" s="1102"/>
      <c r="BQR226" s="1102"/>
      <c r="BQS226" s="1102"/>
      <c r="BQT226" s="1102"/>
      <c r="BQU226" s="1102"/>
      <c r="BQV226" s="1102"/>
      <c r="BQW226" s="1102"/>
      <c r="BQX226" s="1102"/>
      <c r="BQY226" s="1102"/>
      <c r="BQZ226" s="1102"/>
      <c r="BRA226" s="1102"/>
      <c r="BRB226" s="1102"/>
      <c r="BRC226" s="1102"/>
      <c r="BRD226" s="1102"/>
      <c r="BRE226" s="1102"/>
      <c r="BRF226" s="1102"/>
      <c r="BRG226" s="1102"/>
      <c r="BRH226" s="1102"/>
      <c r="BRI226" s="1102"/>
      <c r="BRJ226" s="1102"/>
      <c r="BRK226" s="1102"/>
      <c r="BRL226" s="1102"/>
      <c r="BRM226" s="1102"/>
      <c r="BRN226" s="1102"/>
      <c r="BRO226" s="1102"/>
      <c r="BRP226" s="1102"/>
      <c r="BRQ226" s="1102"/>
      <c r="BRR226" s="1102"/>
      <c r="BRS226" s="1102"/>
      <c r="BRT226" s="1102"/>
      <c r="BRU226" s="1102"/>
      <c r="BRV226" s="1102"/>
      <c r="BRW226" s="1102"/>
      <c r="BRX226" s="1102"/>
      <c r="BRY226" s="1102"/>
      <c r="BRZ226" s="1102"/>
      <c r="BSA226" s="1102"/>
      <c r="BSB226" s="1102"/>
      <c r="BSC226" s="1102"/>
      <c r="BSD226" s="1102"/>
      <c r="BSE226" s="1102"/>
      <c r="BSF226" s="1102"/>
      <c r="BSG226" s="1102"/>
      <c r="BSH226" s="1102"/>
      <c r="BSI226" s="1102"/>
      <c r="BSJ226" s="1102"/>
      <c r="BSK226" s="1102"/>
      <c r="BSL226" s="1102"/>
      <c r="BSM226" s="1102"/>
      <c r="BSN226" s="1102"/>
      <c r="BSO226" s="1102"/>
      <c r="BSP226" s="1102"/>
      <c r="BSQ226" s="1102"/>
      <c r="BSR226" s="1102"/>
      <c r="BSS226" s="1102"/>
      <c r="BST226" s="1102"/>
      <c r="BSU226" s="1102"/>
      <c r="BSV226" s="1102"/>
      <c r="BSW226" s="1102"/>
      <c r="BSX226" s="1102"/>
      <c r="BSY226" s="1102"/>
      <c r="BSZ226" s="1102"/>
      <c r="BTA226" s="1102"/>
      <c r="BTB226" s="1102"/>
      <c r="BTC226" s="1102"/>
      <c r="BTD226" s="1102"/>
      <c r="BTE226" s="1102"/>
      <c r="BTF226" s="1102"/>
      <c r="BTG226" s="1102"/>
      <c r="BTH226" s="1102"/>
      <c r="BTI226" s="1102"/>
      <c r="BTJ226" s="1102"/>
      <c r="BTK226" s="1102"/>
      <c r="BTL226" s="1102"/>
      <c r="BTM226" s="1102"/>
      <c r="BTN226" s="1102"/>
      <c r="BTO226" s="1102"/>
      <c r="BTP226" s="1102"/>
      <c r="BTQ226" s="1102"/>
      <c r="BTR226" s="1102"/>
      <c r="BTS226" s="1102"/>
      <c r="BTT226" s="1102"/>
      <c r="BTU226" s="1102"/>
      <c r="BTV226" s="1102"/>
      <c r="BTW226" s="1102"/>
      <c r="BTX226" s="1102"/>
      <c r="BTY226" s="1102"/>
      <c r="BTZ226" s="1102"/>
      <c r="BUA226" s="1102"/>
      <c r="BUB226" s="1102"/>
      <c r="BUC226" s="1102"/>
      <c r="BUD226" s="1102"/>
      <c r="BUE226" s="1102"/>
      <c r="BUF226" s="1102"/>
      <c r="BUG226" s="1102"/>
      <c r="BUH226" s="1102"/>
      <c r="BUI226" s="1102"/>
      <c r="BUJ226" s="1102"/>
      <c r="BUK226" s="1102"/>
      <c r="BUL226" s="1102"/>
      <c r="BUM226" s="1102"/>
      <c r="BUN226" s="1102"/>
      <c r="BUO226" s="1102"/>
      <c r="BUP226" s="1102"/>
      <c r="BUQ226" s="1102"/>
      <c r="BUR226" s="1102"/>
      <c r="BUS226" s="1102"/>
      <c r="BUT226" s="1102"/>
      <c r="BUU226" s="1102"/>
      <c r="BUV226" s="1102"/>
      <c r="BUW226" s="1102"/>
      <c r="BUX226" s="1102"/>
      <c r="BUY226" s="1102"/>
      <c r="BUZ226" s="1102"/>
      <c r="BVA226" s="1102"/>
      <c r="BVB226" s="1102"/>
      <c r="BVC226" s="1102"/>
      <c r="BVD226" s="1102"/>
      <c r="BVE226" s="1102"/>
      <c r="BVF226" s="1102"/>
      <c r="BVG226" s="1102"/>
      <c r="BVH226" s="1102"/>
      <c r="BVI226" s="1102"/>
      <c r="BVJ226" s="1102"/>
      <c r="BVK226" s="1102"/>
      <c r="BVL226" s="1102"/>
      <c r="BVM226" s="1102"/>
      <c r="BVN226" s="1102"/>
      <c r="BVO226" s="1102"/>
      <c r="BVP226" s="1102"/>
      <c r="BVQ226" s="1102"/>
      <c r="BVR226" s="1102"/>
      <c r="BVS226" s="1102"/>
      <c r="BVT226" s="1102"/>
      <c r="BVU226" s="1102"/>
      <c r="BVV226" s="1102"/>
      <c r="BVW226" s="1102"/>
      <c r="BVX226" s="1102"/>
      <c r="BVY226" s="1102"/>
      <c r="BVZ226" s="1102"/>
      <c r="BWA226" s="1102"/>
      <c r="BWB226" s="1102"/>
      <c r="BWC226" s="1102"/>
      <c r="BWD226" s="1102"/>
      <c r="BWE226" s="1102"/>
      <c r="BWF226" s="1102"/>
      <c r="BWG226" s="1102"/>
      <c r="BWH226" s="1102"/>
      <c r="BWI226" s="1102"/>
      <c r="BWJ226" s="1102"/>
      <c r="BWK226" s="1102"/>
      <c r="BWL226" s="1102"/>
      <c r="BWM226" s="1102"/>
      <c r="BWN226" s="1102"/>
      <c r="BWO226" s="1102"/>
      <c r="BWP226" s="1102"/>
      <c r="BWQ226" s="1102"/>
      <c r="BWR226" s="1102"/>
      <c r="BWS226" s="1102"/>
      <c r="BWT226" s="1102"/>
      <c r="BWU226" s="1102"/>
      <c r="BWV226" s="1102"/>
      <c r="BWW226" s="1102"/>
      <c r="BWX226" s="1102"/>
      <c r="BWY226" s="1102"/>
      <c r="BWZ226" s="1102"/>
      <c r="BXA226" s="1102"/>
      <c r="BXB226" s="1102"/>
      <c r="BXC226" s="1102"/>
      <c r="BXD226" s="1102"/>
      <c r="BXE226" s="1102"/>
      <c r="BXF226" s="1102"/>
      <c r="BXG226" s="1102"/>
      <c r="BXH226" s="1102"/>
      <c r="BXI226" s="1102"/>
      <c r="BXJ226" s="1102"/>
      <c r="BXK226" s="1102"/>
      <c r="BXL226" s="1102"/>
      <c r="BXM226" s="1102"/>
      <c r="BXN226" s="1102"/>
      <c r="BXO226" s="1102"/>
      <c r="BXP226" s="1102"/>
      <c r="BXQ226" s="1102"/>
      <c r="BXR226" s="1102"/>
      <c r="BXS226" s="1102"/>
      <c r="BXT226" s="1102"/>
      <c r="BXU226" s="1102"/>
      <c r="BXV226" s="1102"/>
      <c r="BXW226" s="1102"/>
      <c r="BXX226" s="1102"/>
      <c r="BXY226" s="1102"/>
      <c r="BXZ226" s="1102"/>
      <c r="BYA226" s="1102"/>
      <c r="BYB226" s="1102"/>
      <c r="BYC226" s="1102"/>
      <c r="BYD226" s="1102"/>
      <c r="BYE226" s="1102"/>
      <c r="BYF226" s="1102"/>
      <c r="BYG226" s="1102"/>
      <c r="BYH226" s="1102"/>
      <c r="BYI226" s="1102"/>
      <c r="BYJ226" s="1102"/>
      <c r="BYK226" s="1102"/>
      <c r="BYL226" s="1102"/>
      <c r="BYM226" s="1102"/>
      <c r="BYN226" s="1102"/>
      <c r="BYO226" s="1102"/>
      <c r="BYP226" s="1102"/>
      <c r="BYQ226" s="1102"/>
      <c r="BYR226" s="1102"/>
      <c r="BYS226" s="1102"/>
      <c r="BYT226" s="1102"/>
      <c r="BYU226" s="1102"/>
      <c r="BYV226" s="1102"/>
      <c r="BYW226" s="1102"/>
      <c r="BYX226" s="1102"/>
      <c r="BYY226" s="1102"/>
      <c r="BYZ226" s="1102"/>
      <c r="BZA226" s="1102"/>
      <c r="BZB226" s="1102"/>
      <c r="BZC226" s="1102"/>
      <c r="BZD226" s="1102"/>
      <c r="BZE226" s="1102"/>
      <c r="BZF226" s="1102"/>
      <c r="BZG226" s="1102"/>
      <c r="BZH226" s="1102"/>
      <c r="BZI226" s="1102"/>
      <c r="BZJ226" s="1102"/>
      <c r="BZK226" s="1102"/>
      <c r="BZL226" s="1102"/>
      <c r="BZM226" s="1102"/>
      <c r="BZN226" s="1102"/>
      <c r="BZO226" s="1102"/>
      <c r="BZP226" s="1102"/>
      <c r="BZQ226" s="1102"/>
      <c r="BZR226" s="1102"/>
      <c r="BZS226" s="1102"/>
      <c r="BZT226" s="1102"/>
      <c r="BZU226" s="1102"/>
      <c r="BZV226" s="1102"/>
      <c r="BZW226" s="1102"/>
      <c r="BZX226" s="1102"/>
      <c r="BZY226" s="1102"/>
      <c r="BZZ226" s="1102"/>
      <c r="CAA226" s="1102"/>
      <c r="CAB226" s="1102"/>
      <c r="CAC226" s="1102"/>
      <c r="CAD226" s="1102"/>
      <c r="CAE226" s="1102"/>
      <c r="CAF226" s="1102"/>
      <c r="CAG226" s="1102"/>
      <c r="CAH226" s="1102"/>
      <c r="CAI226" s="1102"/>
      <c r="CAJ226" s="1102"/>
      <c r="CAK226" s="1102"/>
      <c r="CAL226" s="1102"/>
      <c r="CAM226" s="1102"/>
      <c r="CAN226" s="1102"/>
      <c r="CAO226" s="1102"/>
      <c r="CAP226" s="1102"/>
      <c r="CAQ226" s="1102"/>
      <c r="CAR226" s="1102"/>
      <c r="CAS226" s="1102"/>
      <c r="CAT226" s="1102"/>
      <c r="CAU226" s="1102"/>
      <c r="CAV226" s="1102"/>
      <c r="CAW226" s="1102"/>
      <c r="CAX226" s="1102"/>
      <c r="CAY226" s="1102"/>
      <c r="CAZ226" s="1102"/>
      <c r="CBA226" s="1102"/>
      <c r="CBB226" s="1102"/>
      <c r="CBC226" s="1102"/>
      <c r="CBD226" s="1102"/>
      <c r="CBE226" s="1102"/>
      <c r="CBF226" s="1102"/>
      <c r="CBG226" s="1102"/>
      <c r="CBH226" s="1102"/>
      <c r="CBI226" s="1102"/>
      <c r="CBJ226" s="1102"/>
      <c r="CBK226" s="1102"/>
      <c r="CBL226" s="1102"/>
      <c r="CBM226" s="1102"/>
      <c r="CBN226" s="1102"/>
      <c r="CBO226" s="1102"/>
      <c r="CBP226" s="1102"/>
      <c r="CBQ226" s="1102"/>
      <c r="CBR226" s="1102"/>
      <c r="CBS226" s="1102"/>
      <c r="CBT226" s="1102"/>
      <c r="CBU226" s="1102"/>
      <c r="CBV226" s="1102"/>
      <c r="CBW226" s="1102"/>
      <c r="CBX226" s="1102"/>
      <c r="CBY226" s="1102"/>
      <c r="CBZ226" s="1102"/>
      <c r="CCA226" s="1102"/>
      <c r="CCB226" s="1102"/>
      <c r="CCC226" s="1102"/>
      <c r="CCD226" s="1102"/>
      <c r="CCE226" s="1102"/>
      <c r="CCF226" s="1102"/>
      <c r="CCG226" s="1102"/>
      <c r="CCH226" s="1102"/>
      <c r="CCI226" s="1102"/>
      <c r="CCJ226" s="1102"/>
      <c r="CCK226" s="1102"/>
      <c r="CCL226" s="1102"/>
      <c r="CCM226" s="1102"/>
      <c r="CCN226" s="1102"/>
      <c r="CCO226" s="1102"/>
      <c r="CCP226" s="1102"/>
      <c r="CCQ226" s="1102"/>
      <c r="CCR226" s="1102"/>
      <c r="CCS226" s="1102"/>
      <c r="CCT226" s="1102"/>
      <c r="CCU226" s="1102"/>
      <c r="CCV226" s="1102"/>
      <c r="CCW226" s="1102"/>
      <c r="CCX226" s="1102"/>
      <c r="CCY226" s="1102"/>
      <c r="CCZ226" s="1102"/>
      <c r="CDA226" s="1102"/>
      <c r="CDB226" s="1102"/>
      <c r="CDC226" s="1102"/>
      <c r="CDD226" s="1102"/>
      <c r="CDE226" s="1102"/>
      <c r="CDF226" s="1102"/>
      <c r="CDG226" s="1102"/>
      <c r="CDH226" s="1102"/>
      <c r="CDI226" s="1102"/>
      <c r="CDJ226" s="1102"/>
      <c r="CDK226" s="1102"/>
      <c r="CDL226" s="1102"/>
      <c r="CDM226" s="1102"/>
      <c r="CDN226" s="1102"/>
      <c r="CDO226" s="1102"/>
      <c r="CDP226" s="1102"/>
      <c r="CDQ226" s="1102"/>
      <c r="CDR226" s="1102"/>
      <c r="CDS226" s="1102"/>
      <c r="CDT226" s="1102"/>
      <c r="CDU226" s="1102"/>
      <c r="CDV226" s="1102"/>
      <c r="CDW226" s="1102"/>
      <c r="CDX226" s="1102"/>
      <c r="CDY226" s="1102"/>
      <c r="CDZ226" s="1102"/>
      <c r="CEA226" s="1102"/>
      <c r="CEB226" s="1102"/>
      <c r="CEC226" s="1102"/>
      <c r="CED226" s="1102"/>
      <c r="CEE226" s="1102"/>
      <c r="CEF226" s="1102"/>
      <c r="CEG226" s="1102"/>
      <c r="CEH226" s="1102"/>
      <c r="CEI226" s="1102"/>
      <c r="CEJ226" s="1102"/>
      <c r="CEK226" s="1102"/>
      <c r="CEL226" s="1102"/>
      <c r="CEM226" s="1102"/>
      <c r="CEN226" s="1102"/>
      <c r="CEO226" s="1102"/>
      <c r="CEP226" s="1102"/>
      <c r="CEQ226" s="1102"/>
      <c r="CER226" s="1102"/>
      <c r="CES226" s="1102"/>
      <c r="CET226" s="1102"/>
      <c r="CEU226" s="1102"/>
      <c r="CEV226" s="1102"/>
      <c r="CEW226" s="1102"/>
      <c r="CEX226" s="1102"/>
      <c r="CEY226" s="1102"/>
      <c r="CEZ226" s="1102"/>
      <c r="CFA226" s="1102"/>
      <c r="CFB226" s="1102"/>
      <c r="CFC226" s="1102"/>
      <c r="CFD226" s="1102"/>
      <c r="CFE226" s="1102"/>
      <c r="CFF226" s="1102"/>
      <c r="CFG226" s="1102"/>
      <c r="CFH226" s="1102"/>
      <c r="CFI226" s="1102"/>
      <c r="CFJ226" s="1102"/>
      <c r="CFK226" s="1102"/>
      <c r="CFL226" s="1102"/>
      <c r="CFM226" s="1102"/>
      <c r="CFN226" s="1102"/>
      <c r="CFO226" s="1102"/>
      <c r="CFP226" s="1102"/>
      <c r="CFQ226" s="1102"/>
      <c r="CFR226" s="1102"/>
      <c r="CFS226" s="1102"/>
      <c r="CFT226" s="1102"/>
      <c r="CFU226" s="1102"/>
      <c r="CFV226" s="1102"/>
      <c r="CFW226" s="1102"/>
      <c r="CFX226" s="1102"/>
      <c r="CFY226" s="1102"/>
      <c r="CFZ226" s="1102"/>
      <c r="CGA226" s="1102"/>
      <c r="CGB226" s="1102"/>
      <c r="CGC226" s="1102"/>
      <c r="CGD226" s="1102"/>
      <c r="CGE226" s="1102"/>
      <c r="CGF226" s="1102"/>
      <c r="CGG226" s="1102"/>
      <c r="CGH226" s="1102"/>
      <c r="CGI226" s="1102"/>
      <c r="CGJ226" s="1102"/>
      <c r="CGK226" s="1102"/>
      <c r="CGL226" s="1102"/>
      <c r="CGM226" s="1102"/>
      <c r="CGN226" s="1102"/>
      <c r="CGO226" s="1102"/>
      <c r="CGP226" s="1102"/>
      <c r="CGQ226" s="1102"/>
      <c r="CGR226" s="1102"/>
      <c r="CGS226" s="1102"/>
      <c r="CGT226" s="1102"/>
      <c r="CGU226" s="1102"/>
      <c r="CGV226" s="1102"/>
      <c r="CGW226" s="1102"/>
      <c r="CGX226" s="1102"/>
      <c r="CGY226" s="1102"/>
      <c r="CGZ226" s="1102"/>
      <c r="CHA226" s="1102"/>
      <c r="CHB226" s="1102"/>
      <c r="CHC226" s="1102"/>
      <c r="CHD226" s="1102"/>
      <c r="CHE226" s="1102"/>
      <c r="CHF226" s="1102"/>
      <c r="CHG226" s="1102"/>
      <c r="CHH226" s="1102"/>
      <c r="CHI226" s="1102"/>
      <c r="CHJ226" s="1102"/>
      <c r="CHK226" s="1102"/>
      <c r="CHL226" s="1102"/>
      <c r="CHM226" s="1102"/>
      <c r="CHN226" s="1102"/>
      <c r="CHO226" s="1102"/>
      <c r="CHP226" s="1102"/>
      <c r="CHQ226" s="1102"/>
      <c r="CHR226" s="1102"/>
      <c r="CHS226" s="1102"/>
      <c r="CHT226" s="1102"/>
      <c r="CHU226" s="1102"/>
      <c r="CHV226" s="1102"/>
      <c r="CHW226" s="1102"/>
      <c r="CHX226" s="1102"/>
      <c r="CHY226" s="1102"/>
      <c r="CHZ226" s="1102"/>
      <c r="CIA226" s="1102"/>
      <c r="CIB226" s="1102"/>
      <c r="CIC226" s="1102"/>
      <c r="CID226" s="1102"/>
      <c r="CIE226" s="1102"/>
      <c r="CIF226" s="1102"/>
      <c r="CIG226" s="1102"/>
      <c r="CIH226" s="1102"/>
      <c r="CII226" s="1102"/>
      <c r="CIJ226" s="1102"/>
      <c r="CIK226" s="1102"/>
      <c r="CIL226" s="1102"/>
      <c r="CIM226" s="1102"/>
      <c r="CIN226" s="1102"/>
      <c r="CIO226" s="1102"/>
      <c r="CIP226" s="1102"/>
      <c r="CIQ226" s="1102"/>
      <c r="CIR226" s="1102"/>
      <c r="CIS226" s="1102"/>
      <c r="CIT226" s="1102"/>
      <c r="CIU226" s="1102"/>
      <c r="CIV226" s="1102"/>
      <c r="CIW226" s="1102"/>
      <c r="CIX226" s="1102"/>
      <c r="CIY226" s="1102"/>
      <c r="CIZ226" s="1102"/>
      <c r="CJA226" s="1102"/>
      <c r="CJB226" s="1102"/>
      <c r="CJC226" s="1102"/>
      <c r="CJD226" s="1102"/>
      <c r="CJE226" s="1102"/>
      <c r="CJF226" s="1102"/>
      <c r="CJG226" s="1102"/>
      <c r="CJH226" s="1102"/>
      <c r="CJI226" s="1102"/>
      <c r="CJJ226" s="1102"/>
      <c r="CJK226" s="1102"/>
      <c r="CJL226" s="1102"/>
      <c r="CJM226" s="1102"/>
      <c r="CJN226" s="1102"/>
      <c r="CJO226" s="1102"/>
      <c r="CJP226" s="1102"/>
      <c r="CJQ226" s="1102"/>
      <c r="CJR226" s="1102"/>
      <c r="CJS226" s="1102"/>
      <c r="CJT226" s="1102"/>
      <c r="CJU226" s="1102"/>
      <c r="CJV226" s="1102"/>
      <c r="CJW226" s="1102"/>
      <c r="CJX226" s="1102"/>
      <c r="CJY226" s="1102"/>
      <c r="CJZ226" s="1102"/>
      <c r="CKA226" s="1102"/>
      <c r="CKB226" s="1102"/>
      <c r="CKC226" s="1102"/>
      <c r="CKD226" s="1102"/>
      <c r="CKE226" s="1102"/>
      <c r="CKF226" s="1102"/>
      <c r="CKG226" s="1102"/>
      <c r="CKH226" s="1102"/>
      <c r="CKI226" s="1102"/>
      <c r="CKJ226" s="1102"/>
      <c r="CKK226" s="1102"/>
      <c r="CKL226" s="1102"/>
      <c r="CKM226" s="1102"/>
      <c r="CKN226" s="1102"/>
      <c r="CKO226" s="1102"/>
      <c r="CKP226" s="1102"/>
      <c r="CKQ226" s="1102"/>
      <c r="CKR226" s="1102"/>
      <c r="CKS226" s="1102"/>
      <c r="CKT226" s="1102"/>
      <c r="CKU226" s="1102"/>
      <c r="CKV226" s="1102"/>
      <c r="CKW226" s="1102"/>
      <c r="CKX226" s="1102"/>
      <c r="CKY226" s="1102"/>
      <c r="CKZ226" s="1102"/>
      <c r="CLA226" s="1102"/>
      <c r="CLB226" s="1102"/>
      <c r="CLC226" s="1102"/>
      <c r="CLD226" s="1102"/>
      <c r="CLE226" s="1102"/>
      <c r="CLF226" s="1102"/>
      <c r="CLG226" s="1102"/>
      <c r="CLH226" s="1102"/>
      <c r="CLI226" s="1102"/>
      <c r="CLJ226" s="1102"/>
      <c r="CLK226" s="1102"/>
      <c r="CLL226" s="1102"/>
      <c r="CLM226" s="1102"/>
      <c r="CLN226" s="1102"/>
      <c r="CLO226" s="1102"/>
      <c r="CLP226" s="1102"/>
      <c r="CLQ226" s="1102"/>
      <c r="CLR226" s="1102"/>
      <c r="CLS226" s="1102"/>
      <c r="CLT226" s="1102"/>
      <c r="CLU226" s="1102"/>
      <c r="CLV226" s="1102"/>
      <c r="CLW226" s="1102"/>
      <c r="CLX226" s="1102"/>
      <c r="CLY226" s="1102"/>
      <c r="CLZ226" s="1102"/>
      <c r="CMA226" s="1102"/>
      <c r="CMB226" s="1102"/>
      <c r="CMC226" s="1102"/>
      <c r="CMD226" s="1102"/>
      <c r="CME226" s="1102"/>
      <c r="CMF226" s="1102"/>
      <c r="CMG226" s="1102"/>
      <c r="CMH226" s="1102"/>
      <c r="CMI226" s="1102"/>
      <c r="CMJ226" s="1102"/>
      <c r="CMK226" s="1102"/>
      <c r="CML226" s="1102"/>
      <c r="CMM226" s="1102"/>
      <c r="CMN226" s="1102"/>
      <c r="CMO226" s="1102"/>
      <c r="CMP226" s="1102"/>
      <c r="CMQ226" s="1102"/>
      <c r="CMR226" s="1102"/>
      <c r="CMS226" s="1102"/>
      <c r="CMT226" s="1102"/>
      <c r="CMU226" s="1102"/>
      <c r="CMV226" s="1102"/>
      <c r="CMW226" s="1102"/>
      <c r="CMX226" s="1102"/>
      <c r="CMY226" s="1102"/>
      <c r="CMZ226" s="1102"/>
      <c r="CNA226" s="1102"/>
      <c r="CNB226" s="1102"/>
      <c r="CNC226" s="1102"/>
      <c r="CND226" s="1102"/>
      <c r="CNE226" s="1102"/>
      <c r="CNF226" s="1102"/>
      <c r="CNG226" s="1102"/>
      <c r="CNH226" s="1102"/>
      <c r="CNI226" s="1102"/>
      <c r="CNJ226" s="1102"/>
      <c r="CNK226" s="1102"/>
      <c r="CNL226" s="1102"/>
      <c r="CNM226" s="1102"/>
      <c r="CNN226" s="1102"/>
      <c r="CNO226" s="1102"/>
      <c r="CNP226" s="1102"/>
      <c r="CNQ226" s="1102"/>
      <c r="CNR226" s="1102"/>
      <c r="CNS226" s="1102"/>
      <c r="CNT226" s="1102"/>
      <c r="CNU226" s="1102"/>
      <c r="CNV226" s="1102"/>
      <c r="CNW226" s="1102"/>
      <c r="CNX226" s="1102"/>
      <c r="CNY226" s="1102"/>
      <c r="CNZ226" s="1102"/>
      <c r="COA226" s="1102"/>
      <c r="COB226" s="1102"/>
      <c r="COC226" s="1102"/>
      <c r="COD226" s="1102"/>
      <c r="COE226" s="1102"/>
      <c r="COF226" s="1102"/>
      <c r="COG226" s="1102"/>
      <c r="COH226" s="1102"/>
      <c r="COI226" s="1102"/>
      <c r="COJ226" s="1102"/>
      <c r="COK226" s="1102"/>
      <c r="COL226" s="1102"/>
      <c r="COM226" s="1102"/>
      <c r="CON226" s="1102"/>
      <c r="COO226" s="1102"/>
      <c r="COP226" s="1102"/>
      <c r="COQ226" s="1102"/>
      <c r="COR226" s="1102"/>
      <c r="COS226" s="1102"/>
      <c r="COT226" s="1102"/>
      <c r="COU226" s="1102"/>
      <c r="COV226" s="1102"/>
      <c r="COW226" s="1102"/>
      <c r="COX226" s="1102"/>
      <c r="COY226" s="1102"/>
      <c r="COZ226" s="1102"/>
      <c r="CPA226" s="1102"/>
      <c r="CPB226" s="1102"/>
      <c r="CPC226" s="1102"/>
      <c r="CPD226" s="1102"/>
      <c r="CPE226" s="1102"/>
      <c r="CPF226" s="1102"/>
      <c r="CPG226" s="1102"/>
      <c r="CPH226" s="1102"/>
      <c r="CPI226" s="1102"/>
      <c r="CPJ226" s="1102"/>
      <c r="CPK226" s="1102"/>
      <c r="CPL226" s="1102"/>
      <c r="CPM226" s="1102"/>
      <c r="CPN226" s="1102"/>
      <c r="CPO226" s="1102"/>
      <c r="CPP226" s="1102"/>
      <c r="CPQ226" s="1102"/>
      <c r="CPR226" s="1102"/>
      <c r="CPS226" s="1102"/>
      <c r="CPT226" s="1102"/>
      <c r="CPU226" s="1102"/>
      <c r="CPV226" s="1102"/>
      <c r="CPW226" s="1102"/>
      <c r="CPX226" s="1102"/>
      <c r="CPY226" s="1102"/>
      <c r="CPZ226" s="1102"/>
      <c r="CQA226" s="1102"/>
      <c r="CQB226" s="1102"/>
      <c r="CQC226" s="1102"/>
      <c r="CQD226" s="1102"/>
      <c r="CQE226" s="1102"/>
      <c r="CQF226" s="1102"/>
      <c r="CQG226" s="1102"/>
      <c r="CQH226" s="1102"/>
      <c r="CQI226" s="1102"/>
      <c r="CQJ226" s="1102"/>
      <c r="CQK226" s="1102"/>
      <c r="CQL226" s="1102"/>
      <c r="CQM226" s="1102"/>
      <c r="CQN226" s="1102"/>
      <c r="CQO226" s="1102"/>
      <c r="CQP226" s="1102"/>
      <c r="CQQ226" s="1102"/>
      <c r="CQR226" s="1102"/>
      <c r="CQS226" s="1102"/>
      <c r="CQT226" s="1102"/>
      <c r="CQU226" s="1102"/>
      <c r="CQV226" s="1102"/>
      <c r="CQW226" s="1102"/>
      <c r="CQX226" s="1102"/>
      <c r="CQY226" s="1102"/>
      <c r="CQZ226" s="1102"/>
      <c r="CRA226" s="1102"/>
      <c r="CRB226" s="1102"/>
      <c r="CRC226" s="1102"/>
      <c r="CRD226" s="1102"/>
      <c r="CRE226" s="1102"/>
      <c r="CRF226" s="1102"/>
      <c r="CRG226" s="1102"/>
      <c r="CRH226" s="1102"/>
      <c r="CRI226" s="1102"/>
      <c r="CRJ226" s="1102"/>
      <c r="CRK226" s="1102"/>
      <c r="CRL226" s="1102"/>
      <c r="CRM226" s="1102"/>
      <c r="CRN226" s="1102"/>
      <c r="CRO226" s="1102"/>
      <c r="CRP226" s="1102"/>
      <c r="CRQ226" s="1102"/>
      <c r="CRR226" s="1102"/>
      <c r="CRS226" s="1102"/>
      <c r="CRT226" s="1102"/>
      <c r="CRU226" s="1102"/>
      <c r="CRV226" s="1102"/>
      <c r="CRW226" s="1102"/>
      <c r="CRX226" s="1102"/>
      <c r="CRY226" s="1102"/>
      <c r="CRZ226" s="1102"/>
      <c r="CSA226" s="1102"/>
      <c r="CSB226" s="1102"/>
      <c r="CSC226" s="1102"/>
      <c r="CSD226" s="1102"/>
      <c r="CSE226" s="1102"/>
      <c r="CSF226" s="1102"/>
      <c r="CSG226" s="1102"/>
      <c r="CSH226" s="1102"/>
      <c r="CSI226" s="1102"/>
      <c r="CSJ226" s="1102"/>
      <c r="CSK226" s="1102"/>
      <c r="CSL226" s="1102"/>
      <c r="CSM226" s="1102"/>
      <c r="CSN226" s="1102"/>
      <c r="CSO226" s="1102"/>
      <c r="CSP226" s="1102"/>
      <c r="CSQ226" s="1102"/>
      <c r="CSR226" s="1102"/>
      <c r="CSS226" s="1102"/>
      <c r="CST226" s="1102"/>
      <c r="CSU226" s="1102"/>
      <c r="CSV226" s="1102"/>
      <c r="CSW226" s="1102"/>
      <c r="CSX226" s="1102"/>
      <c r="CSY226" s="1102"/>
      <c r="CSZ226" s="1102"/>
      <c r="CTA226" s="1102"/>
      <c r="CTB226" s="1102"/>
      <c r="CTC226" s="1102"/>
      <c r="CTD226" s="1102"/>
      <c r="CTE226" s="1102"/>
      <c r="CTF226" s="1102"/>
      <c r="CTG226" s="1102"/>
      <c r="CTH226" s="1102"/>
      <c r="CTI226" s="1102"/>
      <c r="CTJ226" s="1102"/>
      <c r="CTK226" s="1102"/>
      <c r="CTL226" s="1102"/>
      <c r="CTM226" s="1102"/>
      <c r="CTN226" s="1102"/>
      <c r="CTO226" s="1102"/>
      <c r="CTP226" s="1102"/>
      <c r="CTQ226" s="1102"/>
      <c r="CTR226" s="1102"/>
      <c r="CTS226" s="1102"/>
      <c r="CTT226" s="1102"/>
      <c r="CTU226" s="1102"/>
      <c r="CTV226" s="1102"/>
      <c r="CTW226" s="1102"/>
      <c r="CTX226" s="1102"/>
      <c r="CTY226" s="1102"/>
      <c r="CTZ226" s="1102"/>
      <c r="CUA226" s="1102"/>
      <c r="CUB226" s="1102"/>
      <c r="CUC226" s="1102"/>
      <c r="CUD226" s="1102"/>
      <c r="CUE226" s="1102"/>
      <c r="CUF226" s="1102"/>
      <c r="CUG226" s="1102"/>
      <c r="CUH226" s="1102"/>
      <c r="CUI226" s="1102"/>
      <c r="CUJ226" s="1102"/>
      <c r="CUK226" s="1102"/>
      <c r="CUL226" s="1102"/>
      <c r="CUM226" s="1102"/>
      <c r="CUN226" s="1102"/>
      <c r="CUO226" s="1102"/>
      <c r="CUP226" s="1102"/>
      <c r="CUQ226" s="1102"/>
      <c r="CUR226" s="1102"/>
      <c r="CUS226" s="1102"/>
      <c r="CUT226" s="1102"/>
      <c r="CUU226" s="1102"/>
      <c r="CUV226" s="1102"/>
      <c r="CUW226" s="1102"/>
      <c r="CUX226" s="1102"/>
      <c r="CUY226" s="1102"/>
      <c r="CUZ226" s="1102"/>
      <c r="CVA226" s="1102"/>
      <c r="CVB226" s="1102"/>
      <c r="CVC226" s="1102"/>
      <c r="CVD226" s="1102"/>
      <c r="CVE226" s="1102"/>
      <c r="CVF226" s="1102"/>
      <c r="CVG226" s="1102"/>
      <c r="CVH226" s="1102"/>
      <c r="CVI226" s="1102"/>
      <c r="CVJ226" s="1102"/>
      <c r="CVK226" s="1102"/>
      <c r="CVL226" s="1102"/>
      <c r="CVM226" s="1102"/>
      <c r="CVN226" s="1102"/>
      <c r="CVO226" s="1102"/>
      <c r="CVP226" s="1102"/>
      <c r="CVQ226" s="1102"/>
      <c r="CVR226" s="1102"/>
      <c r="CVS226" s="1102"/>
      <c r="CVT226" s="1102"/>
      <c r="CVU226" s="1102"/>
      <c r="CVV226" s="1102"/>
      <c r="CVW226" s="1102"/>
      <c r="CVX226" s="1102"/>
      <c r="CVY226" s="1102"/>
      <c r="CVZ226" s="1102"/>
      <c r="CWA226" s="1102"/>
      <c r="CWB226" s="1102"/>
      <c r="CWC226" s="1102"/>
      <c r="CWD226" s="1102"/>
      <c r="CWE226" s="1102"/>
      <c r="CWF226" s="1102"/>
      <c r="CWG226" s="1102"/>
      <c r="CWH226" s="1102"/>
      <c r="CWI226" s="1102"/>
      <c r="CWJ226" s="1102"/>
      <c r="CWK226" s="1102"/>
      <c r="CWL226" s="1102"/>
      <c r="CWM226" s="1102"/>
      <c r="CWN226" s="1102"/>
      <c r="CWO226" s="1102"/>
      <c r="CWP226" s="1102"/>
      <c r="CWQ226" s="1102"/>
      <c r="CWR226" s="1102"/>
      <c r="CWS226" s="1102"/>
      <c r="CWT226" s="1102"/>
      <c r="CWU226" s="1102"/>
      <c r="CWV226" s="1102"/>
      <c r="CWW226" s="1102"/>
      <c r="CWX226" s="1102"/>
      <c r="CWY226" s="1102"/>
      <c r="CWZ226" s="1102"/>
      <c r="CXA226" s="1102"/>
      <c r="CXB226" s="1102"/>
      <c r="CXC226" s="1102"/>
      <c r="CXD226" s="1102"/>
      <c r="CXE226" s="1102"/>
      <c r="CXF226" s="1102"/>
      <c r="CXG226" s="1102"/>
      <c r="CXH226" s="1102"/>
      <c r="CXI226" s="1102"/>
      <c r="CXJ226" s="1102"/>
      <c r="CXK226" s="1102"/>
      <c r="CXL226" s="1102"/>
      <c r="CXM226" s="1102"/>
      <c r="CXN226" s="1102"/>
      <c r="CXO226" s="1102"/>
      <c r="CXP226" s="1102"/>
      <c r="CXQ226" s="1102"/>
      <c r="CXR226" s="1102"/>
      <c r="CXS226" s="1102"/>
      <c r="CXT226" s="1102"/>
      <c r="CXU226" s="1102"/>
      <c r="CXV226" s="1102"/>
      <c r="CXW226" s="1102"/>
      <c r="CXX226" s="1102"/>
      <c r="CXY226" s="1102"/>
      <c r="CXZ226" s="1102"/>
      <c r="CYA226" s="1102"/>
      <c r="CYB226" s="1102"/>
      <c r="CYC226" s="1102"/>
      <c r="CYD226" s="1102"/>
      <c r="CYE226" s="1102"/>
      <c r="CYF226" s="1102"/>
      <c r="CYG226" s="1102"/>
      <c r="CYH226" s="1102"/>
      <c r="CYI226" s="1102"/>
      <c r="CYJ226" s="1102"/>
      <c r="CYK226" s="1102"/>
      <c r="CYL226" s="1102"/>
      <c r="CYM226" s="1102"/>
      <c r="CYN226" s="1102"/>
      <c r="CYO226" s="1102"/>
      <c r="CYP226" s="1102"/>
      <c r="CYQ226" s="1102"/>
      <c r="CYR226" s="1102"/>
      <c r="CYS226" s="1102"/>
      <c r="CYT226" s="1102"/>
      <c r="CYU226" s="1102"/>
      <c r="CYV226" s="1102"/>
      <c r="CYW226" s="1102"/>
      <c r="CYX226" s="1102"/>
      <c r="CYY226" s="1102"/>
      <c r="CYZ226" s="1102"/>
      <c r="CZA226" s="1102"/>
      <c r="CZB226" s="1102"/>
      <c r="CZC226" s="1102"/>
      <c r="CZD226" s="1102"/>
      <c r="CZE226" s="1102"/>
      <c r="CZF226" s="1102"/>
      <c r="CZG226" s="1102"/>
      <c r="CZH226" s="1102"/>
      <c r="CZI226" s="1102"/>
      <c r="CZJ226" s="1102"/>
      <c r="CZK226" s="1102"/>
      <c r="CZL226" s="1102"/>
      <c r="CZM226" s="1102"/>
      <c r="CZN226" s="1102"/>
      <c r="CZO226" s="1102"/>
      <c r="CZP226" s="1102"/>
      <c r="CZQ226" s="1102"/>
      <c r="CZR226" s="1102"/>
      <c r="CZS226" s="1102"/>
      <c r="CZT226" s="1102"/>
      <c r="CZU226" s="1102"/>
      <c r="CZV226" s="1102"/>
      <c r="CZW226" s="1102"/>
      <c r="CZX226" s="1102"/>
      <c r="CZY226" s="1102"/>
      <c r="CZZ226" s="1102"/>
      <c r="DAA226" s="1102"/>
      <c r="DAB226" s="1102"/>
      <c r="DAC226" s="1102"/>
      <c r="DAD226" s="1102"/>
      <c r="DAE226" s="1102"/>
      <c r="DAF226" s="1102"/>
      <c r="DAG226" s="1102"/>
      <c r="DAH226" s="1102"/>
      <c r="DAI226" s="1102"/>
      <c r="DAJ226" s="1102"/>
      <c r="DAK226" s="1102"/>
      <c r="DAL226" s="1102"/>
      <c r="DAM226" s="1102"/>
      <c r="DAN226" s="1102"/>
      <c r="DAO226" s="1102"/>
      <c r="DAP226" s="1102"/>
      <c r="DAQ226" s="1102"/>
      <c r="DAR226" s="1102"/>
      <c r="DAS226" s="1102"/>
      <c r="DAT226" s="1102"/>
      <c r="DAU226" s="1102"/>
      <c r="DAV226" s="1102"/>
      <c r="DAW226" s="1102"/>
      <c r="DAX226" s="1102"/>
      <c r="DAY226" s="1102"/>
      <c r="DAZ226" s="1102"/>
      <c r="DBA226" s="1102"/>
      <c r="DBB226" s="1102"/>
      <c r="DBC226" s="1102"/>
      <c r="DBD226" s="1102"/>
      <c r="DBE226" s="1102"/>
      <c r="DBF226" s="1102"/>
      <c r="DBG226" s="1102"/>
      <c r="DBH226" s="1102"/>
      <c r="DBI226" s="1102"/>
      <c r="DBJ226" s="1102"/>
      <c r="DBK226" s="1102"/>
      <c r="DBL226" s="1102"/>
      <c r="DBM226" s="1102"/>
      <c r="DBN226" s="1102"/>
      <c r="DBO226" s="1102"/>
      <c r="DBP226" s="1102"/>
      <c r="DBQ226" s="1102"/>
      <c r="DBR226" s="1102"/>
      <c r="DBS226" s="1102"/>
      <c r="DBT226" s="1102"/>
      <c r="DBU226" s="1102"/>
      <c r="DBV226" s="1102"/>
      <c r="DBW226" s="1102"/>
      <c r="DBX226" s="1102"/>
      <c r="DBY226" s="1102"/>
      <c r="DBZ226" s="1102"/>
      <c r="DCA226" s="1102"/>
      <c r="DCB226" s="1102"/>
      <c r="DCC226" s="1102"/>
      <c r="DCD226" s="1102"/>
      <c r="DCE226" s="1102"/>
      <c r="DCF226" s="1102"/>
      <c r="DCG226" s="1102"/>
      <c r="DCH226" s="1102"/>
      <c r="DCI226" s="1102"/>
      <c r="DCJ226" s="1102"/>
      <c r="DCK226" s="1102"/>
      <c r="DCL226" s="1102"/>
      <c r="DCM226" s="1102"/>
      <c r="DCN226" s="1102"/>
      <c r="DCO226" s="1102"/>
      <c r="DCP226" s="1102"/>
      <c r="DCQ226" s="1102"/>
      <c r="DCR226" s="1102"/>
      <c r="DCS226" s="1102"/>
      <c r="DCT226" s="1102"/>
      <c r="DCU226" s="1102"/>
      <c r="DCV226" s="1102"/>
      <c r="DCW226" s="1102"/>
      <c r="DCX226" s="1102"/>
      <c r="DCY226" s="1102"/>
      <c r="DCZ226" s="1102"/>
      <c r="DDA226" s="1102"/>
      <c r="DDB226" s="1102"/>
      <c r="DDC226" s="1102"/>
      <c r="DDD226" s="1102"/>
      <c r="DDE226" s="1102"/>
      <c r="DDF226" s="1102"/>
      <c r="DDG226" s="1102"/>
      <c r="DDH226" s="1102"/>
      <c r="DDI226" s="1102"/>
      <c r="DDJ226" s="1102"/>
      <c r="DDK226" s="1102"/>
      <c r="DDL226" s="1102"/>
      <c r="DDM226" s="1102"/>
      <c r="DDN226" s="1102"/>
      <c r="DDO226" s="1102"/>
      <c r="DDP226" s="1102"/>
      <c r="DDQ226" s="1102"/>
      <c r="DDR226" s="1102"/>
      <c r="DDS226" s="1102"/>
      <c r="DDT226" s="1102"/>
      <c r="DDU226" s="1102"/>
      <c r="DDV226" s="1102"/>
      <c r="DDW226" s="1102"/>
      <c r="DDX226" s="1102"/>
      <c r="DDY226" s="1102"/>
      <c r="DDZ226" s="1102"/>
      <c r="DEA226" s="1102"/>
      <c r="DEB226" s="1102"/>
      <c r="DEC226" s="1102"/>
      <c r="DED226" s="1102"/>
      <c r="DEE226" s="1102"/>
      <c r="DEF226" s="1102"/>
      <c r="DEG226" s="1102"/>
      <c r="DEH226" s="1102"/>
      <c r="DEI226" s="1102"/>
      <c r="DEJ226" s="1102"/>
      <c r="DEK226" s="1102"/>
      <c r="DEL226" s="1102"/>
      <c r="DEM226" s="1102"/>
      <c r="DEN226" s="1102"/>
      <c r="DEO226" s="1102"/>
      <c r="DEP226" s="1102"/>
      <c r="DEQ226" s="1102"/>
      <c r="DER226" s="1102"/>
      <c r="DES226" s="1102"/>
      <c r="DET226" s="1102"/>
      <c r="DEU226" s="1102"/>
      <c r="DEV226" s="1102"/>
      <c r="DEW226" s="1102"/>
      <c r="DEX226" s="1102"/>
      <c r="DEY226" s="1102"/>
      <c r="DEZ226" s="1102"/>
      <c r="DFA226" s="1102"/>
      <c r="DFB226" s="1102"/>
      <c r="DFC226" s="1102"/>
      <c r="DFD226" s="1102"/>
      <c r="DFE226" s="1102"/>
      <c r="DFF226" s="1102"/>
      <c r="DFG226" s="1102"/>
      <c r="DFH226" s="1102"/>
      <c r="DFI226" s="1102"/>
      <c r="DFJ226" s="1102"/>
      <c r="DFK226" s="1102"/>
      <c r="DFL226" s="1102"/>
      <c r="DFM226" s="1102"/>
      <c r="DFN226" s="1102"/>
      <c r="DFO226" s="1102"/>
      <c r="DFP226" s="1102"/>
      <c r="DFQ226" s="1102"/>
      <c r="DFR226" s="1102"/>
      <c r="DFS226" s="1102"/>
      <c r="DFT226" s="1102"/>
      <c r="DFU226" s="1102"/>
      <c r="DFV226" s="1102"/>
      <c r="DFW226" s="1102"/>
      <c r="DFX226" s="1102"/>
      <c r="DFY226" s="1102"/>
      <c r="DFZ226" s="1102"/>
      <c r="DGA226" s="1102"/>
      <c r="DGB226" s="1102"/>
      <c r="DGC226" s="1102"/>
      <c r="DGD226" s="1102"/>
      <c r="DGE226" s="1102"/>
      <c r="DGF226" s="1102"/>
      <c r="DGG226" s="1102"/>
      <c r="DGH226" s="1102"/>
      <c r="DGI226" s="1102"/>
      <c r="DGJ226" s="1102"/>
      <c r="DGK226" s="1102"/>
      <c r="DGL226" s="1102"/>
      <c r="DGM226" s="1102"/>
      <c r="DGN226" s="1102"/>
      <c r="DGO226" s="1102"/>
      <c r="DGP226" s="1102"/>
      <c r="DGQ226" s="1102"/>
      <c r="DGR226" s="1102"/>
      <c r="DGS226" s="1102"/>
      <c r="DGT226" s="1102"/>
      <c r="DGU226" s="1102"/>
      <c r="DGV226" s="1102"/>
      <c r="DGW226" s="1102"/>
      <c r="DGX226" s="1102"/>
      <c r="DGY226" s="1102"/>
      <c r="DGZ226" s="1102"/>
      <c r="DHA226" s="1102"/>
      <c r="DHB226" s="1102"/>
      <c r="DHC226" s="1102"/>
      <c r="DHD226" s="1102"/>
      <c r="DHE226" s="1102"/>
      <c r="DHF226" s="1102"/>
      <c r="DHG226" s="1102"/>
      <c r="DHH226" s="1102"/>
      <c r="DHI226" s="1102"/>
      <c r="DHJ226" s="1102"/>
      <c r="DHK226" s="1102"/>
      <c r="DHL226" s="1102"/>
      <c r="DHM226" s="1102"/>
      <c r="DHN226" s="1102"/>
      <c r="DHO226" s="1102"/>
      <c r="DHP226" s="1102"/>
      <c r="DHQ226" s="1102"/>
      <c r="DHR226" s="1102"/>
      <c r="DHS226" s="1102"/>
      <c r="DHT226" s="1102"/>
      <c r="DHU226" s="1102"/>
      <c r="DHV226" s="1102"/>
      <c r="DHW226" s="1102"/>
      <c r="DHX226" s="1102"/>
      <c r="DHY226" s="1102"/>
      <c r="DHZ226" s="1102"/>
      <c r="DIA226" s="1102"/>
      <c r="DIB226" s="1102"/>
      <c r="DIC226" s="1102"/>
      <c r="DID226" s="1102"/>
      <c r="DIE226" s="1102"/>
      <c r="DIF226" s="1102"/>
      <c r="DIG226" s="1102"/>
      <c r="DIH226" s="1102"/>
      <c r="DII226" s="1102"/>
      <c r="DIJ226" s="1102"/>
      <c r="DIK226" s="1102"/>
      <c r="DIL226" s="1102"/>
      <c r="DIM226" s="1102"/>
      <c r="DIN226" s="1102"/>
      <c r="DIO226" s="1102"/>
      <c r="DIP226" s="1102"/>
      <c r="DIQ226" s="1102"/>
      <c r="DIR226" s="1102"/>
      <c r="DIS226" s="1102"/>
      <c r="DIT226" s="1102"/>
      <c r="DIU226" s="1102"/>
      <c r="DIV226" s="1102"/>
      <c r="DIW226" s="1102"/>
      <c r="DIX226" s="1102"/>
      <c r="DIY226" s="1102"/>
      <c r="DIZ226" s="1102"/>
      <c r="DJA226" s="1102"/>
      <c r="DJB226" s="1102"/>
      <c r="DJC226" s="1102"/>
      <c r="DJD226" s="1102"/>
      <c r="DJE226" s="1102"/>
      <c r="DJF226" s="1102"/>
      <c r="DJG226" s="1102"/>
      <c r="DJH226" s="1102"/>
      <c r="DJI226" s="1102"/>
      <c r="DJJ226" s="1102"/>
      <c r="DJK226" s="1102"/>
      <c r="DJL226" s="1102"/>
      <c r="DJM226" s="1102"/>
      <c r="DJN226" s="1102"/>
      <c r="DJO226" s="1102"/>
      <c r="DJP226" s="1102"/>
      <c r="DJQ226" s="1102"/>
      <c r="DJR226" s="1102"/>
      <c r="DJS226" s="1102"/>
      <c r="DJT226" s="1102"/>
      <c r="DJU226" s="1102"/>
      <c r="DJV226" s="1102"/>
      <c r="DJW226" s="1102"/>
      <c r="DJX226" s="1102"/>
      <c r="DJY226" s="1102"/>
      <c r="DJZ226" s="1102"/>
      <c r="DKA226" s="1102"/>
      <c r="DKB226" s="1102"/>
      <c r="DKC226" s="1102"/>
      <c r="DKD226" s="1102"/>
      <c r="DKE226" s="1102"/>
      <c r="DKF226" s="1102"/>
      <c r="DKG226" s="1102"/>
      <c r="DKH226" s="1102"/>
      <c r="DKI226" s="1102"/>
      <c r="DKJ226" s="1102"/>
      <c r="DKK226" s="1102"/>
      <c r="DKL226" s="1102"/>
      <c r="DKM226" s="1102"/>
      <c r="DKN226" s="1102"/>
      <c r="DKO226" s="1102"/>
      <c r="DKP226" s="1102"/>
      <c r="DKQ226" s="1102"/>
      <c r="DKR226" s="1102"/>
      <c r="DKS226" s="1102"/>
      <c r="DKT226" s="1102"/>
      <c r="DKU226" s="1102"/>
      <c r="DKV226" s="1102"/>
      <c r="DKW226" s="1102"/>
      <c r="DKX226" s="1102"/>
      <c r="DKY226" s="1102"/>
      <c r="DKZ226" s="1102"/>
      <c r="DLA226" s="1102"/>
      <c r="DLB226" s="1102"/>
      <c r="DLC226" s="1102"/>
      <c r="DLD226" s="1102"/>
      <c r="DLE226" s="1102"/>
      <c r="DLF226" s="1102"/>
      <c r="DLG226" s="1102"/>
      <c r="DLH226" s="1102"/>
      <c r="DLI226" s="1102"/>
      <c r="DLJ226" s="1102"/>
      <c r="DLK226" s="1102"/>
      <c r="DLL226" s="1102"/>
      <c r="DLM226" s="1102"/>
      <c r="DLN226" s="1102"/>
      <c r="DLO226" s="1102"/>
      <c r="DLP226" s="1102"/>
      <c r="DLQ226" s="1102"/>
      <c r="DLR226" s="1102"/>
      <c r="DLS226" s="1102"/>
      <c r="DLT226" s="1102"/>
      <c r="DLU226" s="1102"/>
      <c r="DLV226" s="1102"/>
      <c r="DLW226" s="1102"/>
      <c r="DLX226" s="1102"/>
      <c r="DLY226" s="1102"/>
      <c r="DLZ226" s="1102"/>
      <c r="DMA226" s="1102"/>
      <c r="DMB226" s="1102"/>
      <c r="DMC226" s="1102"/>
      <c r="DMD226" s="1102"/>
      <c r="DME226" s="1102"/>
      <c r="DMF226" s="1102"/>
      <c r="DMG226" s="1102"/>
      <c r="DMH226" s="1102"/>
      <c r="DMI226" s="1102"/>
      <c r="DMJ226" s="1102"/>
      <c r="DMK226" s="1102"/>
      <c r="DML226" s="1102"/>
      <c r="DMM226" s="1102"/>
      <c r="DMN226" s="1102"/>
      <c r="DMO226" s="1102"/>
      <c r="DMP226" s="1102"/>
      <c r="DMQ226" s="1102"/>
      <c r="DMR226" s="1102"/>
      <c r="DMS226" s="1102"/>
      <c r="DMT226" s="1102"/>
      <c r="DMU226" s="1102"/>
      <c r="DMV226" s="1102"/>
      <c r="DMW226" s="1102"/>
      <c r="DMX226" s="1102"/>
      <c r="DMY226" s="1102"/>
      <c r="DMZ226" s="1102"/>
      <c r="DNA226" s="1102"/>
      <c r="DNB226" s="1102"/>
      <c r="DNC226" s="1102"/>
      <c r="DND226" s="1102"/>
      <c r="DNE226" s="1102"/>
      <c r="DNF226" s="1102"/>
      <c r="DNG226" s="1102"/>
      <c r="DNH226" s="1102"/>
      <c r="DNI226" s="1102"/>
      <c r="DNJ226" s="1102"/>
      <c r="DNK226" s="1102"/>
      <c r="DNL226" s="1102"/>
      <c r="DNM226" s="1102"/>
      <c r="DNN226" s="1102"/>
      <c r="DNO226" s="1102"/>
      <c r="DNP226" s="1102"/>
      <c r="DNQ226" s="1102"/>
      <c r="DNR226" s="1102"/>
      <c r="DNS226" s="1102"/>
      <c r="DNT226" s="1102"/>
      <c r="DNU226" s="1102"/>
      <c r="DNV226" s="1102"/>
      <c r="DNW226" s="1102"/>
      <c r="DNX226" s="1102"/>
      <c r="DNY226" s="1102"/>
      <c r="DNZ226" s="1102"/>
      <c r="DOA226" s="1102"/>
      <c r="DOB226" s="1102"/>
      <c r="DOC226" s="1102"/>
      <c r="DOD226" s="1102"/>
      <c r="DOE226" s="1102"/>
      <c r="DOF226" s="1102"/>
      <c r="DOG226" s="1102"/>
      <c r="DOH226" s="1102"/>
      <c r="DOI226" s="1102"/>
      <c r="DOJ226" s="1102"/>
      <c r="DOK226" s="1102"/>
      <c r="DOL226" s="1102"/>
      <c r="DOM226" s="1102"/>
      <c r="DON226" s="1102"/>
      <c r="DOO226" s="1102"/>
      <c r="DOP226" s="1102"/>
      <c r="DOQ226" s="1102"/>
      <c r="DOR226" s="1102"/>
      <c r="DOS226" s="1102"/>
      <c r="DOT226" s="1102"/>
      <c r="DOU226" s="1102"/>
      <c r="DOV226" s="1102"/>
      <c r="DOW226" s="1102"/>
      <c r="DOX226" s="1102"/>
      <c r="DOY226" s="1102"/>
      <c r="DOZ226" s="1102"/>
      <c r="DPA226" s="1102"/>
      <c r="DPB226" s="1102"/>
      <c r="DPC226" s="1102"/>
      <c r="DPD226" s="1102"/>
      <c r="DPE226" s="1102"/>
      <c r="DPF226" s="1102"/>
      <c r="DPG226" s="1102"/>
      <c r="DPH226" s="1102"/>
      <c r="DPI226" s="1102"/>
      <c r="DPJ226" s="1102"/>
      <c r="DPK226" s="1102"/>
      <c r="DPL226" s="1102"/>
      <c r="DPM226" s="1102"/>
      <c r="DPN226" s="1102"/>
      <c r="DPO226" s="1102"/>
      <c r="DPP226" s="1102"/>
      <c r="DPQ226" s="1102"/>
      <c r="DPR226" s="1102"/>
      <c r="DPS226" s="1102"/>
      <c r="DPT226" s="1102"/>
      <c r="DPU226" s="1102"/>
      <c r="DPV226" s="1102"/>
      <c r="DPW226" s="1102"/>
      <c r="DPX226" s="1102"/>
      <c r="DPY226" s="1102"/>
      <c r="DPZ226" s="1102"/>
      <c r="DQA226" s="1102"/>
      <c r="DQB226" s="1102"/>
      <c r="DQC226" s="1102"/>
      <c r="DQD226" s="1102"/>
      <c r="DQE226" s="1102"/>
      <c r="DQF226" s="1102"/>
      <c r="DQG226" s="1102"/>
      <c r="DQH226" s="1102"/>
      <c r="DQI226" s="1102"/>
      <c r="DQJ226" s="1102"/>
      <c r="DQK226" s="1102"/>
      <c r="DQL226" s="1102"/>
      <c r="DQM226" s="1102"/>
      <c r="DQN226" s="1102"/>
      <c r="DQO226" s="1102"/>
      <c r="DQP226" s="1102"/>
      <c r="DQQ226" s="1102"/>
      <c r="DQR226" s="1102"/>
      <c r="DQS226" s="1102"/>
      <c r="DQT226" s="1102"/>
      <c r="DQU226" s="1102"/>
      <c r="DQV226" s="1102"/>
      <c r="DQW226" s="1102"/>
      <c r="DQX226" s="1102"/>
      <c r="DQY226" s="1102"/>
      <c r="DQZ226" s="1102"/>
      <c r="DRA226" s="1102"/>
      <c r="DRB226" s="1102"/>
      <c r="DRC226" s="1102"/>
      <c r="DRD226" s="1102"/>
      <c r="DRE226" s="1102"/>
      <c r="DRF226" s="1102"/>
      <c r="DRG226" s="1102"/>
      <c r="DRH226" s="1102"/>
      <c r="DRI226" s="1102"/>
      <c r="DRJ226" s="1102"/>
      <c r="DRK226" s="1102"/>
      <c r="DRL226" s="1102"/>
      <c r="DRM226" s="1102"/>
      <c r="DRN226" s="1102"/>
      <c r="DRO226" s="1102"/>
      <c r="DRP226" s="1102"/>
      <c r="DRQ226" s="1102"/>
      <c r="DRR226" s="1102"/>
      <c r="DRS226" s="1102"/>
      <c r="DRT226" s="1102"/>
      <c r="DRU226" s="1102"/>
      <c r="DRV226" s="1102"/>
      <c r="DRW226" s="1102"/>
      <c r="DRX226" s="1102"/>
      <c r="DRY226" s="1102"/>
      <c r="DRZ226" s="1102"/>
      <c r="DSA226" s="1102"/>
      <c r="DSB226" s="1102"/>
      <c r="DSC226" s="1102"/>
      <c r="DSD226" s="1102"/>
      <c r="DSE226" s="1102"/>
      <c r="DSF226" s="1102"/>
      <c r="DSG226" s="1102"/>
      <c r="DSH226" s="1102"/>
      <c r="DSI226" s="1102"/>
      <c r="DSJ226" s="1102"/>
      <c r="DSK226" s="1102"/>
      <c r="DSL226" s="1102"/>
      <c r="DSM226" s="1102"/>
      <c r="DSN226" s="1102"/>
      <c r="DSO226" s="1102"/>
      <c r="DSP226" s="1102"/>
      <c r="DSQ226" s="1102"/>
      <c r="DSR226" s="1102"/>
      <c r="DSS226" s="1102"/>
      <c r="DST226" s="1102"/>
      <c r="DSU226" s="1102"/>
      <c r="DSV226" s="1102"/>
      <c r="DSW226" s="1102"/>
      <c r="DSX226" s="1102"/>
      <c r="DSY226" s="1102"/>
      <c r="DSZ226" s="1102"/>
      <c r="DTA226" s="1102"/>
      <c r="DTB226" s="1102"/>
      <c r="DTC226" s="1102"/>
      <c r="DTD226" s="1102"/>
      <c r="DTE226" s="1102"/>
      <c r="DTF226" s="1102"/>
      <c r="DTG226" s="1102"/>
      <c r="DTH226" s="1102"/>
      <c r="DTI226" s="1102"/>
      <c r="DTJ226" s="1102"/>
      <c r="DTK226" s="1102"/>
      <c r="DTL226" s="1102"/>
      <c r="DTM226" s="1102"/>
      <c r="DTN226" s="1102"/>
      <c r="DTO226" s="1102"/>
      <c r="DTP226" s="1102"/>
      <c r="DTQ226" s="1102"/>
      <c r="DTR226" s="1102"/>
      <c r="DTS226" s="1102"/>
      <c r="DTT226" s="1102"/>
      <c r="DTU226" s="1102"/>
      <c r="DTV226" s="1102"/>
      <c r="DTW226" s="1102"/>
      <c r="DTX226" s="1102"/>
      <c r="DTY226" s="1102"/>
      <c r="DTZ226" s="1102"/>
      <c r="DUA226" s="1102"/>
      <c r="DUB226" s="1102"/>
      <c r="DUC226" s="1102"/>
      <c r="DUD226" s="1102"/>
      <c r="DUE226" s="1102"/>
      <c r="DUF226" s="1102"/>
      <c r="DUG226" s="1102"/>
      <c r="DUH226" s="1102"/>
      <c r="DUI226" s="1102"/>
      <c r="DUJ226" s="1102"/>
      <c r="DUK226" s="1102"/>
      <c r="DUL226" s="1102"/>
      <c r="DUM226" s="1102"/>
      <c r="DUN226" s="1102"/>
      <c r="DUO226" s="1102"/>
      <c r="DUP226" s="1102"/>
      <c r="DUQ226" s="1102"/>
      <c r="DUR226" s="1102"/>
      <c r="DUS226" s="1102"/>
      <c r="DUT226" s="1102"/>
      <c r="DUU226" s="1102"/>
      <c r="DUV226" s="1102"/>
      <c r="DUW226" s="1102"/>
      <c r="DUX226" s="1102"/>
      <c r="DUY226" s="1102"/>
      <c r="DUZ226" s="1102"/>
      <c r="DVA226" s="1102"/>
      <c r="DVB226" s="1102"/>
      <c r="DVC226" s="1102"/>
      <c r="DVD226" s="1102"/>
      <c r="DVE226" s="1102"/>
      <c r="DVF226" s="1102"/>
      <c r="DVG226" s="1102"/>
      <c r="DVH226" s="1102"/>
      <c r="DVI226" s="1102"/>
      <c r="DVJ226" s="1102"/>
      <c r="DVK226" s="1102"/>
      <c r="DVL226" s="1102"/>
      <c r="DVM226" s="1102"/>
      <c r="DVN226" s="1102"/>
      <c r="DVO226" s="1102"/>
      <c r="DVP226" s="1102"/>
      <c r="DVQ226" s="1102"/>
      <c r="DVR226" s="1102"/>
      <c r="DVS226" s="1102"/>
      <c r="DVT226" s="1102"/>
      <c r="DVU226" s="1102"/>
      <c r="DVV226" s="1102"/>
      <c r="DVW226" s="1102"/>
      <c r="DVX226" s="1102"/>
      <c r="DVY226" s="1102"/>
      <c r="DVZ226" s="1102"/>
      <c r="DWA226" s="1102"/>
      <c r="DWB226" s="1102"/>
      <c r="DWC226" s="1102"/>
      <c r="DWD226" s="1102"/>
      <c r="DWE226" s="1102"/>
      <c r="DWF226" s="1102"/>
      <c r="DWG226" s="1102"/>
      <c r="DWH226" s="1102"/>
      <c r="DWI226" s="1102"/>
      <c r="DWJ226" s="1102"/>
      <c r="DWK226" s="1102"/>
      <c r="DWL226" s="1102"/>
      <c r="DWM226" s="1102"/>
      <c r="DWN226" s="1102"/>
      <c r="DWO226" s="1102"/>
      <c r="DWP226" s="1102"/>
      <c r="DWQ226" s="1102"/>
      <c r="DWR226" s="1102"/>
      <c r="DWS226" s="1102"/>
      <c r="DWT226" s="1102"/>
      <c r="DWU226" s="1102"/>
      <c r="DWV226" s="1102"/>
      <c r="DWW226" s="1102"/>
      <c r="DWX226" s="1102"/>
      <c r="DWY226" s="1102"/>
      <c r="DWZ226" s="1102"/>
      <c r="DXA226" s="1102"/>
      <c r="DXB226" s="1102"/>
      <c r="DXC226" s="1102"/>
      <c r="DXD226" s="1102"/>
      <c r="DXE226" s="1102"/>
      <c r="DXF226" s="1102"/>
      <c r="DXG226" s="1102"/>
      <c r="DXH226" s="1102"/>
      <c r="DXI226" s="1102"/>
      <c r="DXJ226" s="1102"/>
      <c r="DXK226" s="1102"/>
      <c r="DXL226" s="1102"/>
      <c r="DXM226" s="1102"/>
      <c r="DXN226" s="1102"/>
      <c r="DXO226" s="1102"/>
      <c r="DXP226" s="1102"/>
      <c r="DXQ226" s="1102"/>
      <c r="DXR226" s="1102"/>
      <c r="DXS226" s="1102"/>
      <c r="DXT226" s="1102"/>
      <c r="DXU226" s="1102"/>
      <c r="DXV226" s="1102"/>
      <c r="DXW226" s="1102"/>
      <c r="DXX226" s="1102"/>
      <c r="DXY226" s="1102"/>
      <c r="DXZ226" s="1102"/>
      <c r="DYA226" s="1102"/>
      <c r="DYB226" s="1102"/>
      <c r="DYC226" s="1102"/>
      <c r="DYD226" s="1102"/>
      <c r="DYE226" s="1102"/>
      <c r="DYF226" s="1102"/>
      <c r="DYG226" s="1102"/>
      <c r="DYH226" s="1102"/>
      <c r="DYI226" s="1102"/>
      <c r="DYJ226" s="1102"/>
      <c r="DYK226" s="1102"/>
      <c r="DYL226" s="1102"/>
      <c r="DYM226" s="1102"/>
      <c r="DYN226" s="1102"/>
      <c r="DYO226" s="1102"/>
      <c r="DYP226" s="1102"/>
      <c r="DYQ226" s="1102"/>
      <c r="DYR226" s="1102"/>
      <c r="DYS226" s="1102"/>
      <c r="DYT226" s="1102"/>
      <c r="DYU226" s="1102"/>
      <c r="DYV226" s="1102"/>
      <c r="DYW226" s="1102"/>
      <c r="DYX226" s="1102"/>
      <c r="DYY226" s="1102"/>
      <c r="DYZ226" s="1102"/>
      <c r="DZA226" s="1102"/>
      <c r="DZB226" s="1102"/>
      <c r="DZC226" s="1102"/>
      <c r="DZD226" s="1102"/>
      <c r="DZE226" s="1102"/>
      <c r="DZF226" s="1102"/>
      <c r="DZG226" s="1102"/>
      <c r="DZH226" s="1102"/>
      <c r="DZI226" s="1102"/>
      <c r="DZJ226" s="1102"/>
      <c r="DZK226" s="1102"/>
      <c r="DZL226" s="1102"/>
      <c r="DZM226" s="1102"/>
      <c r="DZN226" s="1102"/>
      <c r="DZO226" s="1102"/>
      <c r="DZP226" s="1102"/>
      <c r="DZQ226" s="1102"/>
      <c r="DZR226" s="1102"/>
      <c r="DZS226" s="1102"/>
      <c r="DZT226" s="1102"/>
      <c r="DZU226" s="1102"/>
      <c r="DZV226" s="1102"/>
      <c r="DZW226" s="1102"/>
      <c r="DZX226" s="1102"/>
      <c r="DZY226" s="1102"/>
      <c r="DZZ226" s="1102"/>
      <c r="EAA226" s="1102"/>
      <c r="EAB226" s="1102"/>
      <c r="EAC226" s="1102"/>
      <c r="EAD226" s="1102"/>
      <c r="EAE226" s="1102"/>
      <c r="EAF226" s="1102"/>
      <c r="EAG226" s="1102"/>
      <c r="EAH226" s="1102"/>
      <c r="EAI226" s="1102"/>
      <c r="EAJ226" s="1102"/>
      <c r="EAK226" s="1102"/>
      <c r="EAL226" s="1102"/>
      <c r="EAM226" s="1102"/>
      <c r="EAN226" s="1102"/>
      <c r="EAO226" s="1102"/>
      <c r="EAP226" s="1102"/>
      <c r="EAQ226" s="1102"/>
      <c r="EAR226" s="1102"/>
      <c r="EAS226" s="1102"/>
      <c r="EAT226" s="1102"/>
      <c r="EAU226" s="1102"/>
      <c r="EAV226" s="1102"/>
      <c r="EAW226" s="1102"/>
      <c r="EAX226" s="1102"/>
      <c r="EAY226" s="1102"/>
      <c r="EAZ226" s="1102"/>
      <c r="EBA226" s="1102"/>
      <c r="EBB226" s="1102"/>
      <c r="EBC226" s="1102"/>
      <c r="EBD226" s="1102"/>
      <c r="EBE226" s="1102"/>
      <c r="EBF226" s="1102"/>
      <c r="EBG226" s="1102"/>
      <c r="EBH226" s="1102"/>
      <c r="EBI226" s="1102"/>
      <c r="EBJ226" s="1102"/>
      <c r="EBK226" s="1102"/>
      <c r="EBL226" s="1102"/>
      <c r="EBM226" s="1102"/>
      <c r="EBN226" s="1102"/>
      <c r="EBO226" s="1102"/>
      <c r="EBP226" s="1102"/>
      <c r="EBQ226" s="1102"/>
      <c r="EBR226" s="1102"/>
      <c r="EBS226" s="1102"/>
      <c r="EBT226" s="1102"/>
      <c r="EBU226" s="1102"/>
      <c r="EBV226" s="1102"/>
      <c r="EBW226" s="1102"/>
      <c r="EBX226" s="1102"/>
      <c r="EBY226" s="1102"/>
      <c r="EBZ226" s="1102"/>
      <c r="ECA226" s="1102"/>
      <c r="ECB226" s="1102"/>
      <c r="ECC226" s="1102"/>
      <c r="ECD226" s="1102"/>
      <c r="ECE226" s="1102"/>
      <c r="ECF226" s="1102"/>
      <c r="ECG226" s="1102"/>
      <c r="ECH226" s="1102"/>
      <c r="ECI226" s="1102"/>
      <c r="ECJ226" s="1102"/>
      <c r="ECK226" s="1102"/>
      <c r="ECL226" s="1102"/>
      <c r="ECM226" s="1102"/>
      <c r="ECN226" s="1102"/>
      <c r="ECO226" s="1102"/>
      <c r="ECP226" s="1102"/>
      <c r="ECQ226" s="1102"/>
      <c r="ECR226" s="1102"/>
      <c r="ECS226" s="1102"/>
      <c r="ECT226" s="1102"/>
      <c r="ECU226" s="1102"/>
      <c r="ECV226" s="1102"/>
      <c r="ECW226" s="1102"/>
      <c r="ECX226" s="1102"/>
      <c r="ECY226" s="1102"/>
      <c r="ECZ226" s="1102"/>
      <c r="EDA226" s="1102"/>
      <c r="EDB226" s="1102"/>
      <c r="EDC226" s="1102"/>
      <c r="EDD226" s="1102"/>
      <c r="EDE226" s="1102"/>
      <c r="EDF226" s="1102"/>
      <c r="EDG226" s="1102"/>
      <c r="EDH226" s="1102"/>
      <c r="EDI226" s="1102"/>
      <c r="EDJ226" s="1102"/>
      <c r="EDK226" s="1102"/>
      <c r="EDL226" s="1102"/>
      <c r="EDM226" s="1102"/>
      <c r="EDN226" s="1102"/>
      <c r="EDO226" s="1102"/>
      <c r="EDP226" s="1102"/>
      <c r="EDQ226" s="1102"/>
      <c r="EDR226" s="1102"/>
      <c r="EDS226" s="1102"/>
      <c r="EDT226" s="1102"/>
      <c r="EDU226" s="1102"/>
      <c r="EDV226" s="1102"/>
      <c r="EDW226" s="1102"/>
      <c r="EDX226" s="1102"/>
      <c r="EDY226" s="1102"/>
      <c r="EDZ226" s="1102"/>
      <c r="EEA226" s="1102"/>
      <c r="EEB226" s="1102"/>
      <c r="EEC226" s="1102"/>
      <c r="EED226" s="1102"/>
      <c r="EEE226" s="1102"/>
      <c r="EEF226" s="1102"/>
      <c r="EEG226" s="1102"/>
      <c r="EEH226" s="1102"/>
      <c r="EEI226" s="1102"/>
      <c r="EEJ226" s="1102"/>
      <c r="EEK226" s="1102"/>
      <c r="EEL226" s="1102"/>
      <c r="EEM226" s="1102"/>
      <c r="EEN226" s="1102"/>
      <c r="EEO226" s="1102"/>
      <c r="EEP226" s="1102"/>
      <c r="EEQ226" s="1102"/>
      <c r="EER226" s="1102"/>
      <c r="EES226" s="1102"/>
      <c r="EET226" s="1102"/>
      <c r="EEU226" s="1102"/>
      <c r="EEV226" s="1102"/>
      <c r="EEW226" s="1102"/>
      <c r="EEX226" s="1102"/>
      <c r="EEY226" s="1102"/>
      <c r="EEZ226" s="1102"/>
      <c r="EFA226" s="1102"/>
      <c r="EFB226" s="1102"/>
      <c r="EFC226" s="1102"/>
      <c r="EFD226" s="1102"/>
      <c r="EFE226" s="1102"/>
      <c r="EFF226" s="1102"/>
      <c r="EFG226" s="1102"/>
      <c r="EFH226" s="1102"/>
      <c r="EFI226" s="1102"/>
      <c r="EFJ226" s="1102"/>
      <c r="EFK226" s="1102"/>
      <c r="EFL226" s="1102"/>
      <c r="EFM226" s="1102"/>
      <c r="EFN226" s="1102"/>
      <c r="EFO226" s="1102"/>
      <c r="EFP226" s="1102"/>
      <c r="EFQ226" s="1102"/>
      <c r="EFR226" s="1102"/>
      <c r="EFS226" s="1102"/>
      <c r="EFT226" s="1102"/>
      <c r="EFU226" s="1102"/>
      <c r="EFV226" s="1102"/>
      <c r="EFW226" s="1102"/>
      <c r="EFX226" s="1102"/>
      <c r="EFY226" s="1102"/>
      <c r="EFZ226" s="1102"/>
      <c r="EGA226" s="1102"/>
      <c r="EGB226" s="1102"/>
      <c r="EGC226" s="1102"/>
      <c r="EGD226" s="1102"/>
      <c r="EGE226" s="1102"/>
      <c r="EGF226" s="1102"/>
      <c r="EGG226" s="1102"/>
      <c r="EGH226" s="1102"/>
      <c r="EGI226" s="1102"/>
      <c r="EGJ226" s="1102"/>
      <c r="EGK226" s="1102"/>
      <c r="EGL226" s="1102"/>
      <c r="EGM226" s="1102"/>
      <c r="EGN226" s="1102"/>
      <c r="EGO226" s="1102"/>
      <c r="EGP226" s="1102"/>
      <c r="EGQ226" s="1102"/>
      <c r="EGR226" s="1102"/>
      <c r="EGS226" s="1102"/>
      <c r="EGT226" s="1102"/>
      <c r="EGU226" s="1102"/>
      <c r="EGV226" s="1102"/>
      <c r="EGW226" s="1102"/>
      <c r="EGX226" s="1102"/>
      <c r="EGY226" s="1102"/>
      <c r="EGZ226" s="1102"/>
      <c r="EHA226" s="1102"/>
      <c r="EHB226" s="1102"/>
      <c r="EHC226" s="1102"/>
      <c r="EHD226" s="1102"/>
      <c r="EHE226" s="1102"/>
      <c r="EHF226" s="1102"/>
      <c r="EHG226" s="1102"/>
      <c r="EHH226" s="1102"/>
      <c r="EHI226" s="1102"/>
      <c r="EHJ226" s="1102"/>
      <c r="EHK226" s="1102"/>
      <c r="EHL226" s="1102"/>
      <c r="EHM226" s="1102"/>
      <c r="EHN226" s="1102"/>
      <c r="EHO226" s="1102"/>
      <c r="EHP226" s="1102"/>
      <c r="EHQ226" s="1102"/>
      <c r="EHR226" s="1102"/>
      <c r="EHS226" s="1102"/>
      <c r="EHT226" s="1102"/>
      <c r="EHU226" s="1102"/>
      <c r="EHV226" s="1102"/>
      <c r="EHW226" s="1102"/>
      <c r="EHX226" s="1102"/>
      <c r="EHY226" s="1102"/>
      <c r="EHZ226" s="1102"/>
      <c r="EIA226" s="1102"/>
      <c r="EIB226" s="1102"/>
      <c r="EIC226" s="1102"/>
      <c r="EID226" s="1102"/>
      <c r="EIE226" s="1102"/>
      <c r="EIF226" s="1102"/>
      <c r="EIG226" s="1102"/>
      <c r="EIH226" s="1102"/>
      <c r="EII226" s="1102"/>
      <c r="EIJ226" s="1102"/>
      <c r="EIK226" s="1102"/>
      <c r="EIL226" s="1102"/>
      <c r="EIM226" s="1102"/>
      <c r="EIN226" s="1102"/>
      <c r="EIO226" s="1102"/>
      <c r="EIP226" s="1102"/>
      <c r="EIQ226" s="1102"/>
      <c r="EIR226" s="1102"/>
      <c r="EIS226" s="1102"/>
      <c r="EIT226" s="1102"/>
      <c r="EIU226" s="1102"/>
      <c r="EIV226" s="1102"/>
      <c r="EIW226" s="1102"/>
      <c r="EIX226" s="1102"/>
      <c r="EIY226" s="1102"/>
      <c r="EIZ226" s="1102"/>
      <c r="EJA226" s="1102"/>
      <c r="EJB226" s="1102"/>
      <c r="EJC226" s="1102"/>
      <c r="EJD226" s="1102"/>
      <c r="EJE226" s="1102"/>
      <c r="EJF226" s="1102"/>
      <c r="EJG226" s="1102"/>
      <c r="EJH226" s="1102"/>
      <c r="EJI226" s="1102"/>
      <c r="EJJ226" s="1102"/>
      <c r="EJK226" s="1102"/>
      <c r="EJL226" s="1102"/>
      <c r="EJM226" s="1102"/>
      <c r="EJN226" s="1102"/>
      <c r="EJO226" s="1102"/>
      <c r="EJP226" s="1102"/>
      <c r="EJQ226" s="1102"/>
      <c r="EJR226" s="1102"/>
      <c r="EJS226" s="1102"/>
      <c r="EJT226" s="1102"/>
      <c r="EJU226" s="1102"/>
      <c r="EJV226" s="1102"/>
      <c r="EJW226" s="1102"/>
      <c r="EJX226" s="1102"/>
      <c r="EJY226" s="1102"/>
      <c r="EJZ226" s="1102"/>
      <c r="EKA226" s="1102"/>
      <c r="EKB226" s="1102"/>
      <c r="EKC226" s="1102"/>
      <c r="EKD226" s="1102"/>
      <c r="EKE226" s="1102"/>
      <c r="EKF226" s="1102"/>
      <c r="EKG226" s="1102"/>
      <c r="EKH226" s="1102"/>
      <c r="EKI226" s="1102"/>
      <c r="EKJ226" s="1102"/>
      <c r="EKK226" s="1102"/>
      <c r="EKL226" s="1102"/>
      <c r="EKM226" s="1102"/>
      <c r="EKN226" s="1102"/>
      <c r="EKO226" s="1102"/>
      <c r="EKP226" s="1102"/>
      <c r="EKQ226" s="1102"/>
      <c r="EKR226" s="1102"/>
      <c r="EKS226" s="1102"/>
      <c r="EKT226" s="1102"/>
      <c r="EKU226" s="1102"/>
      <c r="EKV226" s="1102"/>
      <c r="EKW226" s="1102"/>
      <c r="EKX226" s="1102"/>
      <c r="EKY226" s="1102"/>
      <c r="EKZ226" s="1102"/>
      <c r="ELA226" s="1102"/>
      <c r="ELB226" s="1102"/>
      <c r="ELC226" s="1102"/>
      <c r="ELD226" s="1102"/>
      <c r="ELE226" s="1102"/>
      <c r="ELF226" s="1102"/>
      <c r="ELG226" s="1102"/>
      <c r="ELH226" s="1102"/>
      <c r="ELI226" s="1102"/>
      <c r="ELJ226" s="1102"/>
      <c r="ELK226" s="1102"/>
      <c r="ELL226" s="1102"/>
      <c r="ELM226" s="1102"/>
      <c r="ELN226" s="1102"/>
      <c r="ELO226" s="1102"/>
      <c r="ELP226" s="1102"/>
      <c r="ELQ226" s="1102"/>
      <c r="ELR226" s="1102"/>
      <c r="ELS226" s="1102"/>
      <c r="ELT226" s="1102"/>
      <c r="ELU226" s="1102"/>
      <c r="ELV226" s="1102"/>
      <c r="ELW226" s="1102"/>
      <c r="ELX226" s="1102"/>
      <c r="ELY226" s="1102"/>
      <c r="ELZ226" s="1102"/>
      <c r="EMA226" s="1102"/>
      <c r="EMB226" s="1102"/>
      <c r="EMC226" s="1102"/>
      <c r="EMD226" s="1102"/>
      <c r="EME226" s="1102"/>
      <c r="EMF226" s="1102"/>
      <c r="EMG226" s="1102"/>
      <c r="EMH226" s="1102"/>
      <c r="EMI226" s="1102"/>
      <c r="EMJ226" s="1102"/>
      <c r="EMK226" s="1102"/>
      <c r="EML226" s="1102"/>
      <c r="EMM226" s="1102"/>
      <c r="EMN226" s="1102"/>
      <c r="EMO226" s="1102"/>
      <c r="EMP226" s="1102"/>
      <c r="EMQ226" s="1102"/>
      <c r="EMR226" s="1102"/>
      <c r="EMS226" s="1102"/>
      <c r="EMT226" s="1102"/>
      <c r="EMU226" s="1102"/>
      <c r="EMV226" s="1102"/>
      <c r="EMW226" s="1102"/>
      <c r="EMX226" s="1102"/>
      <c r="EMY226" s="1102"/>
      <c r="EMZ226" s="1102"/>
      <c r="ENA226" s="1102"/>
      <c r="ENB226" s="1102"/>
      <c r="ENC226" s="1102"/>
      <c r="END226" s="1102"/>
      <c r="ENE226" s="1102"/>
      <c r="ENF226" s="1102"/>
      <c r="ENG226" s="1102"/>
      <c r="ENH226" s="1102"/>
      <c r="ENI226" s="1102"/>
      <c r="ENJ226" s="1102"/>
      <c r="ENK226" s="1102"/>
      <c r="ENL226" s="1102"/>
      <c r="ENM226" s="1102"/>
      <c r="ENN226" s="1102"/>
      <c r="ENO226" s="1102"/>
      <c r="ENP226" s="1102"/>
      <c r="ENQ226" s="1102"/>
      <c r="ENR226" s="1102"/>
      <c r="ENS226" s="1102"/>
      <c r="ENT226" s="1102"/>
      <c r="ENU226" s="1102"/>
      <c r="ENV226" s="1102"/>
      <c r="ENW226" s="1102"/>
      <c r="ENX226" s="1102"/>
      <c r="ENY226" s="1102"/>
      <c r="ENZ226" s="1102"/>
      <c r="EOA226" s="1102"/>
      <c r="EOB226" s="1102"/>
      <c r="EOC226" s="1102"/>
      <c r="EOD226" s="1102"/>
      <c r="EOE226" s="1102"/>
      <c r="EOF226" s="1102"/>
      <c r="EOG226" s="1102"/>
      <c r="EOH226" s="1102"/>
      <c r="EOI226" s="1102"/>
      <c r="EOJ226" s="1102"/>
      <c r="EOK226" s="1102"/>
      <c r="EOL226" s="1102"/>
      <c r="EOM226" s="1102"/>
      <c r="EON226" s="1102"/>
      <c r="EOO226" s="1102"/>
      <c r="EOP226" s="1102"/>
      <c r="EOQ226" s="1102"/>
      <c r="EOR226" s="1102"/>
      <c r="EOS226" s="1102"/>
      <c r="EOT226" s="1102"/>
      <c r="EOU226" s="1102"/>
      <c r="EOV226" s="1102"/>
      <c r="EOW226" s="1102"/>
      <c r="EOX226" s="1102"/>
      <c r="EOY226" s="1102"/>
      <c r="EOZ226" s="1102"/>
      <c r="EPA226" s="1102"/>
      <c r="EPB226" s="1102"/>
      <c r="EPC226" s="1102"/>
      <c r="EPD226" s="1102"/>
      <c r="EPE226" s="1102"/>
      <c r="EPF226" s="1102"/>
      <c r="EPG226" s="1102"/>
      <c r="EPH226" s="1102"/>
      <c r="EPI226" s="1102"/>
      <c r="EPJ226" s="1102"/>
      <c r="EPK226" s="1102"/>
      <c r="EPL226" s="1102"/>
      <c r="EPM226" s="1102"/>
      <c r="EPN226" s="1102"/>
      <c r="EPO226" s="1102"/>
      <c r="EPP226" s="1102"/>
      <c r="EPQ226" s="1102"/>
      <c r="EPR226" s="1102"/>
      <c r="EPS226" s="1102"/>
      <c r="EPT226" s="1102"/>
      <c r="EPU226" s="1102"/>
      <c r="EPV226" s="1102"/>
      <c r="EPW226" s="1102"/>
      <c r="EPX226" s="1102"/>
      <c r="EPY226" s="1102"/>
      <c r="EPZ226" s="1102"/>
      <c r="EQA226" s="1102"/>
      <c r="EQB226" s="1102"/>
      <c r="EQC226" s="1102"/>
      <c r="EQD226" s="1102"/>
      <c r="EQE226" s="1102"/>
      <c r="EQF226" s="1102"/>
      <c r="EQG226" s="1102"/>
      <c r="EQH226" s="1102"/>
      <c r="EQI226" s="1102"/>
      <c r="EQJ226" s="1102"/>
      <c r="EQK226" s="1102"/>
      <c r="EQL226" s="1102"/>
      <c r="EQM226" s="1102"/>
      <c r="EQN226" s="1102"/>
      <c r="EQO226" s="1102"/>
      <c r="EQP226" s="1102"/>
      <c r="EQQ226" s="1102"/>
      <c r="EQR226" s="1102"/>
      <c r="EQS226" s="1102"/>
      <c r="EQT226" s="1102"/>
      <c r="EQU226" s="1102"/>
      <c r="EQV226" s="1102"/>
      <c r="EQW226" s="1102"/>
      <c r="EQX226" s="1102"/>
      <c r="EQY226" s="1102"/>
      <c r="EQZ226" s="1102"/>
      <c r="ERA226" s="1102"/>
      <c r="ERB226" s="1102"/>
      <c r="ERC226" s="1102"/>
      <c r="ERD226" s="1102"/>
      <c r="ERE226" s="1102"/>
      <c r="ERF226" s="1102"/>
      <c r="ERG226" s="1102"/>
      <c r="ERH226" s="1102"/>
      <c r="ERI226" s="1102"/>
      <c r="ERJ226" s="1102"/>
      <c r="ERK226" s="1102"/>
      <c r="ERL226" s="1102"/>
      <c r="ERM226" s="1102"/>
      <c r="ERN226" s="1102"/>
      <c r="ERO226" s="1102"/>
      <c r="ERP226" s="1102"/>
      <c r="ERQ226" s="1102"/>
      <c r="ERR226" s="1102"/>
      <c r="ERS226" s="1102"/>
      <c r="ERT226" s="1102"/>
      <c r="ERU226" s="1102"/>
      <c r="ERV226" s="1102"/>
      <c r="ERW226" s="1102"/>
      <c r="ERX226" s="1102"/>
      <c r="ERY226" s="1102"/>
      <c r="ERZ226" s="1102"/>
      <c r="ESA226" s="1102"/>
      <c r="ESB226" s="1102"/>
      <c r="ESC226" s="1102"/>
      <c r="ESD226" s="1102"/>
      <c r="ESE226" s="1102"/>
      <c r="ESF226" s="1102"/>
      <c r="ESG226" s="1102"/>
      <c r="ESH226" s="1102"/>
      <c r="ESI226" s="1102"/>
      <c r="ESJ226" s="1102"/>
      <c r="ESK226" s="1102"/>
      <c r="ESL226" s="1102"/>
      <c r="ESM226" s="1102"/>
      <c r="ESN226" s="1102"/>
      <c r="ESO226" s="1102"/>
      <c r="ESP226" s="1102"/>
      <c r="ESQ226" s="1102"/>
      <c r="ESR226" s="1102"/>
      <c r="ESS226" s="1102"/>
      <c r="EST226" s="1102"/>
      <c r="ESU226" s="1102"/>
      <c r="ESV226" s="1102"/>
      <c r="ESW226" s="1102"/>
      <c r="ESX226" s="1102"/>
      <c r="ESY226" s="1102"/>
      <c r="ESZ226" s="1102"/>
      <c r="ETA226" s="1102"/>
      <c r="ETB226" s="1102"/>
      <c r="ETC226" s="1102"/>
      <c r="ETD226" s="1102"/>
      <c r="ETE226" s="1102"/>
      <c r="ETF226" s="1102"/>
      <c r="ETG226" s="1102"/>
      <c r="ETH226" s="1102"/>
      <c r="ETI226" s="1102"/>
      <c r="ETJ226" s="1102"/>
      <c r="ETK226" s="1102"/>
      <c r="ETL226" s="1102"/>
      <c r="ETM226" s="1102"/>
      <c r="ETN226" s="1102"/>
      <c r="ETO226" s="1102"/>
      <c r="ETP226" s="1102"/>
      <c r="ETQ226" s="1102"/>
      <c r="ETR226" s="1102"/>
      <c r="ETS226" s="1102"/>
      <c r="ETT226" s="1102"/>
      <c r="ETU226" s="1102"/>
      <c r="ETV226" s="1102"/>
      <c r="ETW226" s="1102"/>
      <c r="ETX226" s="1102"/>
      <c r="ETY226" s="1102"/>
      <c r="ETZ226" s="1102"/>
      <c r="EUA226" s="1102"/>
      <c r="EUB226" s="1102"/>
      <c r="EUC226" s="1102"/>
      <c r="EUD226" s="1102"/>
      <c r="EUE226" s="1102"/>
      <c r="EUF226" s="1102"/>
      <c r="EUG226" s="1102"/>
      <c r="EUH226" s="1102"/>
      <c r="EUI226" s="1102"/>
      <c r="EUJ226" s="1102"/>
      <c r="EUK226" s="1102"/>
      <c r="EUL226" s="1102"/>
      <c r="EUM226" s="1102"/>
      <c r="EUN226" s="1102"/>
      <c r="EUO226" s="1102"/>
      <c r="EUP226" s="1102"/>
      <c r="EUQ226" s="1102"/>
      <c r="EUR226" s="1102"/>
      <c r="EUS226" s="1102"/>
      <c r="EUT226" s="1102"/>
      <c r="EUU226" s="1102"/>
      <c r="EUV226" s="1102"/>
      <c r="EUW226" s="1102"/>
      <c r="EUX226" s="1102"/>
      <c r="EUY226" s="1102"/>
      <c r="EUZ226" s="1102"/>
      <c r="EVA226" s="1102"/>
      <c r="EVB226" s="1102"/>
      <c r="EVC226" s="1102"/>
      <c r="EVD226" s="1102"/>
      <c r="EVE226" s="1102"/>
      <c r="EVF226" s="1102"/>
      <c r="EVG226" s="1102"/>
      <c r="EVH226" s="1102"/>
      <c r="EVI226" s="1102"/>
      <c r="EVJ226" s="1102"/>
      <c r="EVK226" s="1102"/>
      <c r="EVL226" s="1102"/>
      <c r="EVM226" s="1102"/>
      <c r="EVN226" s="1102"/>
      <c r="EVO226" s="1102"/>
      <c r="EVP226" s="1102"/>
      <c r="EVQ226" s="1102"/>
      <c r="EVR226" s="1102"/>
      <c r="EVS226" s="1102"/>
      <c r="EVT226" s="1102"/>
      <c r="EVU226" s="1102"/>
      <c r="EVV226" s="1102"/>
      <c r="EVW226" s="1102"/>
      <c r="EVX226" s="1102"/>
      <c r="EVY226" s="1102"/>
      <c r="EVZ226" s="1102"/>
      <c r="EWA226" s="1102"/>
      <c r="EWB226" s="1102"/>
      <c r="EWC226" s="1102"/>
      <c r="EWD226" s="1102"/>
      <c r="EWE226" s="1102"/>
      <c r="EWF226" s="1102"/>
      <c r="EWG226" s="1102"/>
      <c r="EWH226" s="1102"/>
      <c r="EWI226" s="1102"/>
      <c r="EWJ226" s="1102"/>
      <c r="EWK226" s="1102"/>
      <c r="EWL226" s="1102"/>
      <c r="EWM226" s="1102"/>
      <c r="EWN226" s="1102"/>
      <c r="EWO226" s="1102"/>
      <c r="EWP226" s="1102"/>
      <c r="EWQ226" s="1102"/>
      <c r="EWR226" s="1102"/>
      <c r="EWS226" s="1102"/>
      <c r="EWT226" s="1102"/>
      <c r="EWU226" s="1102"/>
      <c r="EWV226" s="1102"/>
      <c r="EWW226" s="1102"/>
      <c r="EWX226" s="1102"/>
      <c r="EWY226" s="1102"/>
      <c r="EWZ226" s="1102"/>
      <c r="EXA226" s="1102"/>
      <c r="EXB226" s="1102"/>
      <c r="EXC226" s="1102"/>
      <c r="EXD226" s="1102"/>
      <c r="EXE226" s="1102"/>
      <c r="EXF226" s="1102"/>
      <c r="EXG226" s="1102"/>
      <c r="EXH226" s="1102"/>
      <c r="EXI226" s="1102"/>
      <c r="EXJ226" s="1102"/>
      <c r="EXK226" s="1102"/>
      <c r="EXL226" s="1102"/>
      <c r="EXM226" s="1102"/>
      <c r="EXN226" s="1102"/>
      <c r="EXO226" s="1102"/>
      <c r="EXP226" s="1102"/>
      <c r="EXQ226" s="1102"/>
      <c r="EXR226" s="1102"/>
      <c r="EXS226" s="1102"/>
      <c r="EXT226" s="1102"/>
      <c r="EXU226" s="1102"/>
      <c r="EXV226" s="1102"/>
      <c r="EXW226" s="1102"/>
      <c r="EXX226" s="1102"/>
      <c r="EXY226" s="1102"/>
      <c r="EXZ226" s="1102"/>
      <c r="EYA226" s="1102"/>
      <c r="EYB226" s="1102"/>
      <c r="EYC226" s="1102"/>
      <c r="EYD226" s="1102"/>
      <c r="EYE226" s="1102"/>
      <c r="EYF226" s="1102"/>
      <c r="EYG226" s="1102"/>
      <c r="EYH226" s="1102"/>
      <c r="EYI226" s="1102"/>
      <c r="EYJ226" s="1102"/>
      <c r="EYK226" s="1102"/>
      <c r="EYL226" s="1102"/>
      <c r="EYM226" s="1102"/>
      <c r="EYN226" s="1102"/>
      <c r="EYO226" s="1102"/>
      <c r="EYP226" s="1102"/>
      <c r="EYQ226" s="1102"/>
      <c r="EYR226" s="1102"/>
      <c r="EYS226" s="1102"/>
      <c r="EYT226" s="1102"/>
      <c r="EYU226" s="1102"/>
      <c r="EYV226" s="1102"/>
      <c r="EYW226" s="1102"/>
      <c r="EYX226" s="1102"/>
      <c r="EYY226" s="1102"/>
      <c r="EYZ226" s="1102"/>
      <c r="EZA226" s="1102"/>
      <c r="EZB226" s="1102"/>
      <c r="EZC226" s="1102"/>
      <c r="EZD226" s="1102"/>
      <c r="EZE226" s="1102"/>
      <c r="EZF226" s="1102"/>
      <c r="EZG226" s="1102"/>
      <c r="EZH226" s="1102"/>
      <c r="EZI226" s="1102"/>
      <c r="EZJ226" s="1102"/>
      <c r="EZK226" s="1102"/>
      <c r="EZL226" s="1102"/>
      <c r="EZM226" s="1102"/>
      <c r="EZN226" s="1102"/>
      <c r="EZO226" s="1102"/>
      <c r="EZP226" s="1102"/>
      <c r="EZQ226" s="1102"/>
      <c r="EZR226" s="1102"/>
      <c r="EZS226" s="1102"/>
      <c r="EZT226" s="1102"/>
      <c r="EZU226" s="1102"/>
      <c r="EZV226" s="1102"/>
      <c r="EZW226" s="1102"/>
      <c r="EZX226" s="1102"/>
      <c r="EZY226" s="1102"/>
      <c r="EZZ226" s="1102"/>
      <c r="FAA226" s="1102"/>
      <c r="FAB226" s="1102"/>
      <c r="FAC226" s="1102"/>
      <c r="FAD226" s="1102"/>
      <c r="FAE226" s="1102"/>
      <c r="FAF226" s="1102"/>
      <c r="FAG226" s="1102"/>
      <c r="FAH226" s="1102"/>
      <c r="FAI226" s="1102"/>
      <c r="FAJ226" s="1102"/>
      <c r="FAK226" s="1102"/>
      <c r="FAL226" s="1102"/>
      <c r="FAM226" s="1102"/>
      <c r="FAN226" s="1102"/>
      <c r="FAO226" s="1102"/>
      <c r="FAP226" s="1102"/>
      <c r="FAQ226" s="1102"/>
      <c r="FAR226" s="1102"/>
      <c r="FAS226" s="1102"/>
      <c r="FAT226" s="1102"/>
      <c r="FAU226" s="1102"/>
      <c r="FAV226" s="1102"/>
      <c r="FAW226" s="1102"/>
      <c r="FAX226" s="1102"/>
      <c r="FAY226" s="1102"/>
      <c r="FAZ226" s="1102"/>
      <c r="FBA226" s="1102"/>
      <c r="FBB226" s="1102"/>
      <c r="FBC226" s="1102"/>
      <c r="FBD226" s="1102"/>
      <c r="FBE226" s="1102"/>
      <c r="FBF226" s="1102"/>
      <c r="FBG226" s="1102"/>
      <c r="FBH226" s="1102"/>
      <c r="FBI226" s="1102"/>
      <c r="FBJ226" s="1102"/>
      <c r="FBK226" s="1102"/>
      <c r="FBL226" s="1102"/>
      <c r="FBM226" s="1102"/>
      <c r="FBN226" s="1102"/>
      <c r="FBO226" s="1102"/>
      <c r="FBP226" s="1102"/>
      <c r="FBQ226" s="1102"/>
      <c r="FBR226" s="1102"/>
      <c r="FBS226" s="1102"/>
      <c r="FBT226" s="1102"/>
      <c r="FBU226" s="1102"/>
      <c r="FBV226" s="1102"/>
      <c r="FBW226" s="1102"/>
      <c r="FBX226" s="1102"/>
      <c r="FBY226" s="1102"/>
      <c r="FBZ226" s="1102"/>
      <c r="FCA226" s="1102"/>
      <c r="FCB226" s="1102"/>
      <c r="FCC226" s="1102"/>
      <c r="FCD226" s="1102"/>
      <c r="FCE226" s="1102"/>
      <c r="FCF226" s="1102"/>
      <c r="FCG226" s="1102"/>
      <c r="FCH226" s="1102"/>
      <c r="FCI226" s="1102"/>
      <c r="FCJ226" s="1102"/>
      <c r="FCK226" s="1102"/>
      <c r="FCL226" s="1102"/>
      <c r="FCM226" s="1102"/>
      <c r="FCN226" s="1102"/>
      <c r="FCO226" s="1102"/>
      <c r="FCP226" s="1102"/>
      <c r="FCQ226" s="1102"/>
      <c r="FCR226" s="1102"/>
      <c r="FCS226" s="1102"/>
      <c r="FCT226" s="1102"/>
      <c r="FCU226" s="1102"/>
      <c r="FCV226" s="1102"/>
      <c r="FCW226" s="1102"/>
      <c r="FCX226" s="1102"/>
      <c r="FCY226" s="1102"/>
      <c r="FCZ226" s="1102"/>
      <c r="FDA226" s="1102"/>
      <c r="FDB226" s="1102"/>
      <c r="FDC226" s="1102"/>
      <c r="FDD226" s="1102"/>
      <c r="FDE226" s="1102"/>
      <c r="FDF226" s="1102"/>
      <c r="FDG226" s="1102"/>
      <c r="FDH226" s="1102"/>
      <c r="FDI226" s="1102"/>
      <c r="FDJ226" s="1102"/>
      <c r="FDK226" s="1102"/>
      <c r="FDL226" s="1102"/>
      <c r="FDM226" s="1102"/>
      <c r="FDN226" s="1102"/>
      <c r="FDO226" s="1102"/>
      <c r="FDP226" s="1102"/>
      <c r="FDQ226" s="1102"/>
      <c r="FDR226" s="1102"/>
      <c r="FDS226" s="1102"/>
      <c r="FDT226" s="1102"/>
      <c r="FDU226" s="1102"/>
      <c r="FDV226" s="1102"/>
      <c r="FDW226" s="1102"/>
      <c r="FDX226" s="1102"/>
      <c r="FDY226" s="1102"/>
      <c r="FDZ226" s="1102"/>
      <c r="FEA226" s="1102"/>
      <c r="FEB226" s="1102"/>
      <c r="FEC226" s="1102"/>
      <c r="FED226" s="1102"/>
      <c r="FEE226" s="1102"/>
      <c r="FEF226" s="1102"/>
      <c r="FEG226" s="1102"/>
      <c r="FEH226" s="1102"/>
      <c r="FEI226" s="1102"/>
      <c r="FEJ226" s="1102"/>
      <c r="FEK226" s="1102"/>
      <c r="FEL226" s="1102"/>
      <c r="FEM226" s="1102"/>
      <c r="FEN226" s="1102"/>
      <c r="FEO226" s="1102"/>
      <c r="FEP226" s="1102"/>
      <c r="FEQ226" s="1102"/>
      <c r="FER226" s="1102"/>
      <c r="FES226" s="1102"/>
      <c r="FET226" s="1102"/>
      <c r="FEU226" s="1102"/>
      <c r="FEV226" s="1102"/>
      <c r="FEW226" s="1102"/>
      <c r="FEX226" s="1102"/>
      <c r="FEY226" s="1102"/>
      <c r="FEZ226" s="1102"/>
      <c r="FFA226" s="1102"/>
      <c r="FFB226" s="1102"/>
      <c r="FFC226" s="1102"/>
      <c r="FFD226" s="1102"/>
      <c r="FFE226" s="1102"/>
      <c r="FFF226" s="1102"/>
      <c r="FFG226" s="1102"/>
      <c r="FFH226" s="1102"/>
      <c r="FFI226" s="1102"/>
      <c r="FFJ226" s="1102"/>
      <c r="FFK226" s="1102"/>
      <c r="FFL226" s="1102"/>
      <c r="FFM226" s="1102"/>
      <c r="FFN226" s="1102"/>
      <c r="FFO226" s="1102"/>
      <c r="FFP226" s="1102"/>
      <c r="FFQ226" s="1102"/>
      <c r="FFR226" s="1102"/>
      <c r="FFS226" s="1102"/>
      <c r="FFT226" s="1102"/>
      <c r="FFU226" s="1102"/>
      <c r="FFV226" s="1102"/>
      <c r="FFW226" s="1102"/>
      <c r="FFX226" s="1102"/>
      <c r="FFY226" s="1102"/>
      <c r="FFZ226" s="1102"/>
      <c r="FGA226" s="1102"/>
      <c r="FGB226" s="1102"/>
      <c r="FGC226" s="1102"/>
      <c r="FGD226" s="1102"/>
      <c r="FGE226" s="1102"/>
      <c r="FGF226" s="1102"/>
      <c r="FGG226" s="1102"/>
      <c r="FGH226" s="1102"/>
      <c r="FGI226" s="1102"/>
      <c r="FGJ226" s="1102"/>
      <c r="FGK226" s="1102"/>
      <c r="FGL226" s="1102"/>
      <c r="FGM226" s="1102"/>
      <c r="FGN226" s="1102"/>
      <c r="FGO226" s="1102"/>
      <c r="FGP226" s="1102"/>
      <c r="FGQ226" s="1102"/>
      <c r="FGR226" s="1102"/>
      <c r="FGS226" s="1102"/>
      <c r="FGT226" s="1102"/>
      <c r="FGU226" s="1102"/>
      <c r="FGV226" s="1102"/>
      <c r="FGW226" s="1102"/>
      <c r="FGX226" s="1102"/>
      <c r="FGY226" s="1102"/>
      <c r="FGZ226" s="1102"/>
      <c r="FHA226" s="1102"/>
      <c r="FHB226" s="1102"/>
      <c r="FHC226" s="1102"/>
      <c r="FHD226" s="1102"/>
      <c r="FHE226" s="1102"/>
      <c r="FHF226" s="1102"/>
      <c r="FHG226" s="1102"/>
      <c r="FHH226" s="1102"/>
      <c r="FHI226" s="1102"/>
      <c r="FHJ226" s="1102"/>
      <c r="FHK226" s="1102"/>
      <c r="FHL226" s="1102"/>
      <c r="FHM226" s="1102"/>
      <c r="FHN226" s="1102"/>
      <c r="FHO226" s="1102"/>
      <c r="FHP226" s="1102"/>
      <c r="FHQ226" s="1102"/>
      <c r="FHR226" s="1102"/>
      <c r="FHS226" s="1102"/>
      <c r="FHT226" s="1102"/>
      <c r="FHU226" s="1102"/>
      <c r="FHV226" s="1102"/>
      <c r="FHW226" s="1102"/>
      <c r="FHX226" s="1102"/>
      <c r="FHY226" s="1102"/>
      <c r="FHZ226" s="1102"/>
      <c r="FIA226" s="1102"/>
      <c r="FIB226" s="1102"/>
      <c r="FIC226" s="1102"/>
      <c r="FID226" s="1102"/>
      <c r="FIE226" s="1102"/>
      <c r="FIF226" s="1102"/>
      <c r="FIG226" s="1102"/>
      <c r="FIH226" s="1102"/>
      <c r="FII226" s="1102"/>
      <c r="FIJ226" s="1102"/>
      <c r="FIK226" s="1102"/>
      <c r="FIL226" s="1102"/>
      <c r="FIM226" s="1102"/>
      <c r="FIN226" s="1102"/>
      <c r="FIO226" s="1102"/>
      <c r="FIP226" s="1102"/>
      <c r="FIQ226" s="1102"/>
      <c r="FIR226" s="1102"/>
      <c r="FIS226" s="1102"/>
      <c r="FIT226" s="1102"/>
      <c r="FIU226" s="1102"/>
      <c r="FIV226" s="1102"/>
      <c r="FIW226" s="1102"/>
      <c r="FIX226" s="1102"/>
      <c r="FIY226" s="1102"/>
      <c r="FIZ226" s="1102"/>
      <c r="FJA226" s="1102"/>
      <c r="FJB226" s="1102"/>
      <c r="FJC226" s="1102"/>
      <c r="FJD226" s="1102"/>
      <c r="FJE226" s="1102"/>
      <c r="FJF226" s="1102"/>
      <c r="FJG226" s="1102"/>
      <c r="FJH226" s="1102"/>
      <c r="FJI226" s="1102"/>
      <c r="FJJ226" s="1102"/>
      <c r="FJK226" s="1102"/>
      <c r="FJL226" s="1102"/>
      <c r="FJM226" s="1102"/>
      <c r="FJN226" s="1102"/>
      <c r="FJO226" s="1102"/>
      <c r="FJP226" s="1102"/>
      <c r="FJQ226" s="1102"/>
      <c r="FJR226" s="1102"/>
      <c r="FJS226" s="1102"/>
      <c r="FJT226" s="1102"/>
      <c r="FJU226" s="1102"/>
      <c r="FJV226" s="1102"/>
      <c r="FJW226" s="1102"/>
      <c r="FJX226" s="1102"/>
      <c r="FJY226" s="1102"/>
      <c r="FJZ226" s="1102"/>
      <c r="FKA226" s="1102"/>
      <c r="FKB226" s="1102"/>
      <c r="FKC226" s="1102"/>
      <c r="FKD226" s="1102"/>
      <c r="FKE226" s="1102"/>
      <c r="FKF226" s="1102"/>
      <c r="FKG226" s="1102"/>
      <c r="FKH226" s="1102"/>
      <c r="FKI226" s="1102"/>
      <c r="FKJ226" s="1102"/>
      <c r="FKK226" s="1102"/>
      <c r="FKL226" s="1102"/>
      <c r="FKM226" s="1102"/>
      <c r="FKN226" s="1102"/>
      <c r="FKO226" s="1102"/>
      <c r="FKP226" s="1102"/>
      <c r="FKQ226" s="1102"/>
      <c r="FKR226" s="1102"/>
      <c r="FKS226" s="1102"/>
      <c r="FKT226" s="1102"/>
      <c r="FKU226" s="1102"/>
      <c r="FKV226" s="1102"/>
      <c r="FKW226" s="1102"/>
      <c r="FKX226" s="1102"/>
      <c r="FKY226" s="1102"/>
      <c r="FKZ226" s="1102"/>
      <c r="FLA226" s="1102"/>
      <c r="FLB226" s="1102"/>
      <c r="FLC226" s="1102"/>
      <c r="FLD226" s="1102"/>
      <c r="FLE226" s="1102"/>
      <c r="FLF226" s="1102"/>
      <c r="FLG226" s="1102"/>
      <c r="FLH226" s="1102"/>
      <c r="FLI226" s="1102"/>
      <c r="FLJ226" s="1102"/>
      <c r="FLK226" s="1102"/>
      <c r="FLL226" s="1102"/>
      <c r="FLM226" s="1102"/>
      <c r="FLN226" s="1102"/>
      <c r="FLO226" s="1102"/>
      <c r="FLP226" s="1102"/>
      <c r="FLQ226" s="1102"/>
      <c r="FLR226" s="1102"/>
      <c r="FLS226" s="1102"/>
      <c r="FLT226" s="1102"/>
      <c r="FLU226" s="1102"/>
      <c r="FLV226" s="1102"/>
      <c r="FLW226" s="1102"/>
      <c r="FLX226" s="1102"/>
      <c r="FLY226" s="1102"/>
      <c r="FLZ226" s="1102"/>
      <c r="FMA226" s="1102"/>
      <c r="FMB226" s="1102"/>
      <c r="FMC226" s="1102"/>
      <c r="FMD226" s="1102"/>
      <c r="FME226" s="1102"/>
      <c r="FMF226" s="1102"/>
      <c r="FMG226" s="1102"/>
      <c r="FMH226" s="1102"/>
      <c r="FMI226" s="1102"/>
      <c r="FMJ226" s="1102"/>
      <c r="FMK226" s="1102"/>
      <c r="FML226" s="1102"/>
      <c r="FMM226" s="1102"/>
      <c r="FMN226" s="1102"/>
      <c r="FMO226" s="1102"/>
      <c r="FMP226" s="1102"/>
      <c r="FMQ226" s="1102"/>
      <c r="FMR226" s="1102"/>
      <c r="FMS226" s="1102"/>
      <c r="FMT226" s="1102"/>
      <c r="FMU226" s="1102"/>
      <c r="FMV226" s="1102"/>
      <c r="FMW226" s="1102"/>
      <c r="FMX226" s="1102"/>
      <c r="FMY226" s="1102"/>
      <c r="FMZ226" s="1102"/>
      <c r="FNA226" s="1102"/>
      <c r="FNB226" s="1102"/>
      <c r="FNC226" s="1102"/>
      <c r="FND226" s="1102"/>
      <c r="FNE226" s="1102"/>
      <c r="FNF226" s="1102"/>
      <c r="FNG226" s="1102"/>
      <c r="FNH226" s="1102"/>
      <c r="FNI226" s="1102"/>
      <c r="FNJ226" s="1102"/>
      <c r="FNK226" s="1102"/>
      <c r="FNL226" s="1102"/>
      <c r="FNM226" s="1102"/>
      <c r="FNN226" s="1102"/>
      <c r="FNO226" s="1102"/>
      <c r="FNP226" s="1102"/>
      <c r="FNQ226" s="1102"/>
      <c r="FNR226" s="1102"/>
      <c r="FNS226" s="1102"/>
      <c r="FNT226" s="1102"/>
      <c r="FNU226" s="1102"/>
      <c r="FNV226" s="1102"/>
      <c r="FNW226" s="1102"/>
      <c r="FNX226" s="1102"/>
      <c r="FNY226" s="1102"/>
      <c r="FNZ226" s="1102"/>
      <c r="FOA226" s="1102"/>
      <c r="FOB226" s="1102"/>
      <c r="FOC226" s="1102"/>
      <c r="FOD226" s="1102"/>
      <c r="FOE226" s="1102"/>
      <c r="FOF226" s="1102"/>
      <c r="FOG226" s="1102"/>
      <c r="FOH226" s="1102"/>
      <c r="FOI226" s="1102"/>
      <c r="FOJ226" s="1102"/>
      <c r="FOK226" s="1102"/>
      <c r="FOL226" s="1102"/>
      <c r="FOM226" s="1102"/>
      <c r="FON226" s="1102"/>
      <c r="FOO226" s="1102"/>
      <c r="FOP226" s="1102"/>
      <c r="FOQ226" s="1102"/>
      <c r="FOR226" s="1102"/>
      <c r="FOS226" s="1102"/>
      <c r="FOT226" s="1102"/>
      <c r="FOU226" s="1102"/>
      <c r="FOV226" s="1102"/>
      <c r="FOW226" s="1102"/>
      <c r="FOX226" s="1102"/>
      <c r="FOY226" s="1102"/>
      <c r="FOZ226" s="1102"/>
      <c r="FPA226" s="1102"/>
      <c r="FPB226" s="1102"/>
      <c r="FPC226" s="1102"/>
      <c r="FPD226" s="1102"/>
      <c r="FPE226" s="1102"/>
      <c r="FPF226" s="1102"/>
      <c r="FPG226" s="1102"/>
      <c r="FPH226" s="1102"/>
      <c r="FPI226" s="1102"/>
      <c r="FPJ226" s="1102"/>
      <c r="FPK226" s="1102"/>
      <c r="FPL226" s="1102"/>
      <c r="FPM226" s="1102"/>
      <c r="FPN226" s="1102"/>
      <c r="FPO226" s="1102"/>
      <c r="FPP226" s="1102"/>
      <c r="FPQ226" s="1102"/>
      <c r="FPR226" s="1102"/>
      <c r="FPS226" s="1102"/>
      <c r="FPT226" s="1102"/>
      <c r="FPU226" s="1102"/>
      <c r="FPV226" s="1102"/>
      <c r="FPW226" s="1102"/>
      <c r="FPX226" s="1102"/>
      <c r="FPY226" s="1102"/>
      <c r="FPZ226" s="1102"/>
      <c r="FQA226" s="1102"/>
      <c r="FQB226" s="1102"/>
      <c r="FQC226" s="1102"/>
      <c r="FQD226" s="1102"/>
      <c r="FQE226" s="1102"/>
      <c r="FQF226" s="1102"/>
      <c r="FQG226" s="1102"/>
      <c r="FQH226" s="1102"/>
      <c r="FQI226" s="1102"/>
      <c r="FQJ226" s="1102"/>
      <c r="FQK226" s="1102"/>
      <c r="FQL226" s="1102"/>
      <c r="FQM226" s="1102"/>
      <c r="FQN226" s="1102"/>
      <c r="FQO226" s="1102"/>
      <c r="FQP226" s="1102"/>
      <c r="FQQ226" s="1102"/>
      <c r="FQR226" s="1102"/>
      <c r="FQS226" s="1102"/>
      <c r="FQT226" s="1102"/>
      <c r="FQU226" s="1102"/>
      <c r="FQV226" s="1102"/>
      <c r="FQW226" s="1102"/>
      <c r="FQX226" s="1102"/>
      <c r="FQY226" s="1102"/>
      <c r="FQZ226" s="1102"/>
      <c r="FRA226" s="1102"/>
      <c r="FRB226" s="1102"/>
      <c r="FRC226" s="1102"/>
      <c r="FRD226" s="1102"/>
      <c r="FRE226" s="1102"/>
      <c r="FRF226" s="1102"/>
      <c r="FRG226" s="1102"/>
      <c r="FRH226" s="1102"/>
      <c r="FRI226" s="1102"/>
      <c r="FRJ226" s="1102"/>
      <c r="FRK226" s="1102"/>
      <c r="FRL226" s="1102"/>
      <c r="FRM226" s="1102"/>
      <c r="FRN226" s="1102"/>
      <c r="FRO226" s="1102"/>
      <c r="FRP226" s="1102"/>
      <c r="FRQ226" s="1102"/>
      <c r="FRR226" s="1102"/>
      <c r="FRS226" s="1102"/>
      <c r="FRT226" s="1102"/>
      <c r="FRU226" s="1102"/>
      <c r="FRV226" s="1102"/>
      <c r="FRW226" s="1102"/>
      <c r="FRX226" s="1102"/>
      <c r="FRY226" s="1102"/>
      <c r="FRZ226" s="1102"/>
      <c r="FSA226" s="1102"/>
      <c r="FSB226" s="1102"/>
      <c r="FSC226" s="1102"/>
      <c r="FSD226" s="1102"/>
      <c r="FSE226" s="1102"/>
      <c r="FSF226" s="1102"/>
      <c r="FSG226" s="1102"/>
      <c r="FSH226" s="1102"/>
      <c r="FSI226" s="1102"/>
      <c r="FSJ226" s="1102"/>
      <c r="FSK226" s="1102"/>
      <c r="FSL226" s="1102"/>
      <c r="FSM226" s="1102"/>
      <c r="FSN226" s="1102"/>
      <c r="FSO226" s="1102"/>
      <c r="FSP226" s="1102"/>
      <c r="FSQ226" s="1102"/>
      <c r="FSR226" s="1102"/>
      <c r="FSS226" s="1102"/>
      <c r="FST226" s="1102"/>
      <c r="FSU226" s="1102"/>
      <c r="FSV226" s="1102"/>
      <c r="FSW226" s="1102"/>
      <c r="FSX226" s="1102"/>
      <c r="FSY226" s="1102"/>
      <c r="FSZ226" s="1102"/>
      <c r="FTA226" s="1102"/>
      <c r="FTB226" s="1102"/>
      <c r="FTC226" s="1102"/>
      <c r="FTD226" s="1102"/>
      <c r="FTE226" s="1102"/>
      <c r="FTF226" s="1102"/>
      <c r="FTG226" s="1102"/>
      <c r="FTH226" s="1102"/>
      <c r="FTI226" s="1102"/>
      <c r="FTJ226" s="1102"/>
      <c r="FTK226" s="1102"/>
      <c r="FTL226" s="1102"/>
      <c r="FTM226" s="1102"/>
      <c r="FTN226" s="1102"/>
      <c r="FTO226" s="1102"/>
      <c r="FTP226" s="1102"/>
      <c r="FTQ226" s="1102"/>
      <c r="FTR226" s="1102"/>
      <c r="FTS226" s="1102"/>
      <c r="FTT226" s="1102"/>
      <c r="FTU226" s="1102"/>
      <c r="FTV226" s="1102"/>
      <c r="FTW226" s="1102"/>
      <c r="FTX226" s="1102"/>
      <c r="FTY226" s="1102"/>
      <c r="FTZ226" s="1102"/>
      <c r="FUA226" s="1102"/>
      <c r="FUB226" s="1102"/>
      <c r="FUC226" s="1102"/>
      <c r="FUD226" s="1102"/>
      <c r="FUE226" s="1102"/>
      <c r="FUF226" s="1102"/>
      <c r="FUG226" s="1102"/>
      <c r="FUH226" s="1102"/>
      <c r="FUI226" s="1102"/>
      <c r="FUJ226" s="1102"/>
      <c r="FUK226" s="1102"/>
      <c r="FUL226" s="1102"/>
      <c r="FUM226" s="1102"/>
      <c r="FUN226" s="1102"/>
      <c r="FUO226" s="1102"/>
      <c r="FUP226" s="1102"/>
      <c r="FUQ226" s="1102"/>
      <c r="FUR226" s="1102"/>
      <c r="FUS226" s="1102"/>
      <c r="FUT226" s="1102"/>
      <c r="FUU226" s="1102"/>
      <c r="FUV226" s="1102"/>
      <c r="FUW226" s="1102"/>
      <c r="FUX226" s="1102"/>
      <c r="FUY226" s="1102"/>
      <c r="FUZ226" s="1102"/>
      <c r="FVA226" s="1102"/>
      <c r="FVB226" s="1102"/>
      <c r="FVC226" s="1102"/>
      <c r="FVD226" s="1102"/>
      <c r="FVE226" s="1102"/>
      <c r="FVF226" s="1102"/>
      <c r="FVG226" s="1102"/>
      <c r="FVH226" s="1102"/>
      <c r="FVI226" s="1102"/>
      <c r="FVJ226" s="1102"/>
      <c r="FVK226" s="1102"/>
      <c r="FVL226" s="1102"/>
      <c r="FVM226" s="1102"/>
      <c r="FVN226" s="1102"/>
      <c r="FVO226" s="1102"/>
      <c r="FVP226" s="1102"/>
      <c r="FVQ226" s="1102"/>
      <c r="FVR226" s="1102"/>
      <c r="FVS226" s="1102"/>
      <c r="FVT226" s="1102"/>
      <c r="FVU226" s="1102"/>
      <c r="FVV226" s="1102"/>
      <c r="FVW226" s="1102"/>
      <c r="FVX226" s="1102"/>
      <c r="FVY226" s="1102"/>
      <c r="FVZ226" s="1102"/>
      <c r="FWA226" s="1102"/>
      <c r="FWB226" s="1102"/>
      <c r="FWC226" s="1102"/>
      <c r="FWD226" s="1102"/>
      <c r="FWE226" s="1102"/>
      <c r="FWF226" s="1102"/>
      <c r="FWG226" s="1102"/>
      <c r="FWH226" s="1102"/>
      <c r="FWI226" s="1102"/>
      <c r="FWJ226" s="1102"/>
      <c r="FWK226" s="1102"/>
      <c r="FWL226" s="1102"/>
      <c r="FWM226" s="1102"/>
      <c r="FWN226" s="1102"/>
      <c r="FWO226" s="1102"/>
      <c r="FWP226" s="1102"/>
      <c r="FWQ226" s="1102"/>
      <c r="FWR226" s="1102"/>
      <c r="FWS226" s="1102"/>
      <c r="FWT226" s="1102"/>
      <c r="FWU226" s="1102"/>
      <c r="FWV226" s="1102"/>
      <c r="FWW226" s="1102"/>
      <c r="FWX226" s="1102"/>
      <c r="FWY226" s="1102"/>
      <c r="FWZ226" s="1102"/>
      <c r="FXA226" s="1102"/>
      <c r="FXB226" s="1102"/>
      <c r="FXC226" s="1102"/>
      <c r="FXD226" s="1102"/>
      <c r="FXE226" s="1102"/>
      <c r="FXF226" s="1102"/>
      <c r="FXG226" s="1102"/>
      <c r="FXH226" s="1102"/>
      <c r="FXI226" s="1102"/>
      <c r="FXJ226" s="1102"/>
      <c r="FXK226" s="1102"/>
      <c r="FXL226" s="1102"/>
      <c r="FXM226" s="1102"/>
      <c r="FXN226" s="1102"/>
      <c r="FXO226" s="1102"/>
      <c r="FXP226" s="1102"/>
      <c r="FXQ226" s="1102"/>
      <c r="FXR226" s="1102"/>
      <c r="FXS226" s="1102"/>
      <c r="FXT226" s="1102"/>
      <c r="FXU226" s="1102"/>
      <c r="FXV226" s="1102"/>
      <c r="FXW226" s="1102"/>
      <c r="FXX226" s="1102"/>
      <c r="FXY226" s="1102"/>
      <c r="FXZ226" s="1102"/>
      <c r="FYA226" s="1102"/>
      <c r="FYB226" s="1102"/>
      <c r="FYC226" s="1102"/>
      <c r="FYD226" s="1102"/>
      <c r="FYE226" s="1102"/>
      <c r="FYF226" s="1102"/>
      <c r="FYG226" s="1102"/>
      <c r="FYH226" s="1102"/>
      <c r="FYI226" s="1102"/>
      <c r="FYJ226" s="1102"/>
      <c r="FYK226" s="1102"/>
      <c r="FYL226" s="1102"/>
      <c r="FYM226" s="1102"/>
      <c r="FYN226" s="1102"/>
      <c r="FYO226" s="1102"/>
      <c r="FYP226" s="1102"/>
      <c r="FYQ226" s="1102"/>
      <c r="FYR226" s="1102"/>
      <c r="FYS226" s="1102"/>
      <c r="FYT226" s="1102"/>
      <c r="FYU226" s="1102"/>
      <c r="FYV226" s="1102"/>
      <c r="FYW226" s="1102"/>
      <c r="FYX226" s="1102"/>
      <c r="FYY226" s="1102"/>
      <c r="FYZ226" s="1102"/>
      <c r="FZA226" s="1102"/>
      <c r="FZB226" s="1102"/>
      <c r="FZC226" s="1102"/>
      <c r="FZD226" s="1102"/>
      <c r="FZE226" s="1102"/>
      <c r="FZF226" s="1102"/>
      <c r="FZG226" s="1102"/>
      <c r="FZH226" s="1102"/>
      <c r="FZI226" s="1102"/>
      <c r="FZJ226" s="1102"/>
      <c r="FZK226" s="1102"/>
      <c r="FZL226" s="1102"/>
      <c r="FZM226" s="1102"/>
      <c r="FZN226" s="1102"/>
      <c r="FZO226" s="1102"/>
      <c r="FZP226" s="1102"/>
      <c r="FZQ226" s="1102"/>
      <c r="FZR226" s="1102"/>
      <c r="FZS226" s="1102"/>
      <c r="FZT226" s="1102"/>
      <c r="FZU226" s="1102"/>
      <c r="FZV226" s="1102"/>
      <c r="FZW226" s="1102"/>
      <c r="FZX226" s="1102"/>
      <c r="FZY226" s="1102"/>
      <c r="FZZ226" s="1102"/>
      <c r="GAA226" s="1102"/>
      <c r="GAB226" s="1102"/>
      <c r="GAC226" s="1102"/>
      <c r="GAD226" s="1102"/>
      <c r="GAE226" s="1102"/>
      <c r="GAF226" s="1102"/>
      <c r="GAG226" s="1102"/>
      <c r="GAH226" s="1102"/>
      <c r="GAI226" s="1102"/>
      <c r="GAJ226" s="1102"/>
      <c r="GAK226" s="1102"/>
      <c r="GAL226" s="1102"/>
      <c r="GAM226" s="1102"/>
      <c r="GAN226" s="1102"/>
      <c r="GAO226" s="1102"/>
      <c r="GAP226" s="1102"/>
      <c r="GAQ226" s="1102"/>
      <c r="GAR226" s="1102"/>
      <c r="GAS226" s="1102"/>
      <c r="GAT226" s="1102"/>
      <c r="GAU226" s="1102"/>
      <c r="GAV226" s="1102"/>
      <c r="GAW226" s="1102"/>
      <c r="GAX226" s="1102"/>
      <c r="GAY226" s="1102"/>
      <c r="GAZ226" s="1102"/>
      <c r="GBA226" s="1102"/>
      <c r="GBB226" s="1102"/>
      <c r="GBC226" s="1102"/>
      <c r="GBD226" s="1102"/>
      <c r="GBE226" s="1102"/>
      <c r="GBF226" s="1102"/>
      <c r="GBG226" s="1102"/>
      <c r="GBH226" s="1102"/>
      <c r="GBI226" s="1102"/>
      <c r="GBJ226" s="1102"/>
      <c r="GBK226" s="1102"/>
      <c r="GBL226" s="1102"/>
      <c r="GBM226" s="1102"/>
      <c r="GBN226" s="1102"/>
      <c r="GBO226" s="1102"/>
      <c r="GBP226" s="1102"/>
      <c r="GBQ226" s="1102"/>
      <c r="GBR226" s="1102"/>
      <c r="GBS226" s="1102"/>
      <c r="GBT226" s="1102"/>
      <c r="GBU226" s="1102"/>
      <c r="GBV226" s="1102"/>
      <c r="GBW226" s="1102"/>
      <c r="GBX226" s="1102"/>
      <c r="GBY226" s="1102"/>
      <c r="GBZ226" s="1102"/>
      <c r="GCA226" s="1102"/>
      <c r="GCB226" s="1102"/>
      <c r="GCC226" s="1102"/>
      <c r="GCD226" s="1102"/>
      <c r="GCE226" s="1102"/>
      <c r="GCF226" s="1102"/>
      <c r="GCG226" s="1102"/>
      <c r="GCH226" s="1102"/>
      <c r="GCI226" s="1102"/>
      <c r="GCJ226" s="1102"/>
      <c r="GCK226" s="1102"/>
      <c r="GCL226" s="1102"/>
      <c r="GCM226" s="1102"/>
      <c r="GCN226" s="1102"/>
      <c r="GCO226" s="1102"/>
      <c r="GCP226" s="1102"/>
      <c r="GCQ226" s="1102"/>
      <c r="GCR226" s="1102"/>
      <c r="GCS226" s="1102"/>
      <c r="GCT226" s="1102"/>
      <c r="GCU226" s="1102"/>
      <c r="GCV226" s="1102"/>
      <c r="GCW226" s="1102"/>
      <c r="GCX226" s="1102"/>
      <c r="GCY226" s="1102"/>
      <c r="GCZ226" s="1102"/>
      <c r="GDA226" s="1102"/>
      <c r="GDB226" s="1102"/>
      <c r="GDC226" s="1102"/>
      <c r="GDD226" s="1102"/>
      <c r="GDE226" s="1102"/>
      <c r="GDF226" s="1102"/>
      <c r="GDG226" s="1102"/>
      <c r="GDH226" s="1102"/>
      <c r="GDI226" s="1102"/>
      <c r="GDJ226" s="1102"/>
      <c r="GDK226" s="1102"/>
      <c r="GDL226" s="1102"/>
      <c r="GDM226" s="1102"/>
      <c r="GDN226" s="1102"/>
      <c r="GDO226" s="1102"/>
      <c r="GDP226" s="1102"/>
      <c r="GDQ226" s="1102"/>
      <c r="GDR226" s="1102"/>
      <c r="GDS226" s="1102"/>
      <c r="GDT226" s="1102"/>
      <c r="GDU226" s="1102"/>
      <c r="GDV226" s="1102"/>
      <c r="GDW226" s="1102"/>
      <c r="GDX226" s="1102"/>
      <c r="GDY226" s="1102"/>
      <c r="GDZ226" s="1102"/>
      <c r="GEA226" s="1102"/>
      <c r="GEB226" s="1102"/>
      <c r="GEC226" s="1102"/>
      <c r="GED226" s="1102"/>
      <c r="GEE226" s="1102"/>
      <c r="GEF226" s="1102"/>
      <c r="GEG226" s="1102"/>
      <c r="GEH226" s="1102"/>
      <c r="GEI226" s="1102"/>
      <c r="GEJ226" s="1102"/>
      <c r="GEK226" s="1102"/>
      <c r="GEL226" s="1102"/>
      <c r="GEM226" s="1102"/>
      <c r="GEN226" s="1102"/>
      <c r="GEO226" s="1102"/>
      <c r="GEP226" s="1102"/>
      <c r="GEQ226" s="1102"/>
      <c r="GER226" s="1102"/>
      <c r="GES226" s="1102"/>
      <c r="GET226" s="1102"/>
      <c r="GEU226" s="1102"/>
      <c r="GEV226" s="1102"/>
      <c r="GEW226" s="1102"/>
      <c r="GEX226" s="1102"/>
      <c r="GEY226" s="1102"/>
      <c r="GEZ226" s="1102"/>
      <c r="GFA226" s="1102"/>
      <c r="GFB226" s="1102"/>
      <c r="GFC226" s="1102"/>
      <c r="GFD226" s="1102"/>
      <c r="GFE226" s="1102"/>
      <c r="GFF226" s="1102"/>
      <c r="GFG226" s="1102"/>
      <c r="GFH226" s="1102"/>
      <c r="GFI226" s="1102"/>
      <c r="GFJ226" s="1102"/>
      <c r="GFK226" s="1102"/>
      <c r="GFL226" s="1102"/>
      <c r="GFM226" s="1102"/>
      <c r="GFN226" s="1102"/>
      <c r="GFO226" s="1102"/>
      <c r="GFP226" s="1102"/>
      <c r="GFQ226" s="1102"/>
      <c r="GFR226" s="1102"/>
      <c r="GFS226" s="1102"/>
      <c r="GFT226" s="1102"/>
      <c r="GFU226" s="1102"/>
      <c r="GFV226" s="1102"/>
      <c r="GFW226" s="1102"/>
      <c r="GFX226" s="1102"/>
      <c r="GFY226" s="1102"/>
      <c r="GFZ226" s="1102"/>
      <c r="GGA226" s="1102"/>
      <c r="GGB226" s="1102"/>
      <c r="GGC226" s="1102"/>
      <c r="GGD226" s="1102"/>
      <c r="GGE226" s="1102"/>
      <c r="GGF226" s="1102"/>
      <c r="GGG226" s="1102"/>
      <c r="GGH226" s="1102"/>
      <c r="GGI226" s="1102"/>
      <c r="GGJ226" s="1102"/>
      <c r="GGK226" s="1102"/>
      <c r="GGL226" s="1102"/>
      <c r="GGM226" s="1102"/>
      <c r="GGN226" s="1102"/>
      <c r="GGO226" s="1102"/>
      <c r="GGP226" s="1102"/>
      <c r="GGQ226" s="1102"/>
      <c r="GGR226" s="1102"/>
      <c r="GGS226" s="1102"/>
      <c r="GGT226" s="1102"/>
      <c r="GGU226" s="1102"/>
      <c r="GGV226" s="1102"/>
      <c r="GGW226" s="1102"/>
      <c r="GGX226" s="1102"/>
      <c r="GGY226" s="1102"/>
      <c r="GGZ226" s="1102"/>
      <c r="GHA226" s="1102"/>
      <c r="GHB226" s="1102"/>
      <c r="GHC226" s="1102"/>
      <c r="GHD226" s="1102"/>
      <c r="GHE226" s="1102"/>
      <c r="GHF226" s="1102"/>
      <c r="GHG226" s="1102"/>
      <c r="GHH226" s="1102"/>
      <c r="GHI226" s="1102"/>
      <c r="GHJ226" s="1102"/>
      <c r="GHK226" s="1102"/>
      <c r="GHL226" s="1102"/>
      <c r="GHM226" s="1102"/>
      <c r="GHN226" s="1102"/>
      <c r="GHO226" s="1102"/>
      <c r="GHP226" s="1102"/>
      <c r="GHQ226" s="1102"/>
      <c r="GHR226" s="1102"/>
      <c r="GHS226" s="1102"/>
      <c r="GHT226" s="1102"/>
      <c r="GHU226" s="1102"/>
      <c r="GHV226" s="1102"/>
      <c r="GHW226" s="1102"/>
      <c r="GHX226" s="1102"/>
      <c r="GHY226" s="1102"/>
      <c r="GHZ226" s="1102"/>
      <c r="GIA226" s="1102"/>
      <c r="GIB226" s="1102"/>
      <c r="GIC226" s="1102"/>
      <c r="GID226" s="1102"/>
      <c r="GIE226" s="1102"/>
      <c r="GIF226" s="1102"/>
      <c r="GIG226" s="1102"/>
      <c r="GIH226" s="1102"/>
      <c r="GII226" s="1102"/>
      <c r="GIJ226" s="1102"/>
      <c r="GIK226" s="1102"/>
      <c r="GIL226" s="1102"/>
      <c r="GIM226" s="1102"/>
      <c r="GIN226" s="1102"/>
      <c r="GIO226" s="1102"/>
      <c r="GIP226" s="1102"/>
      <c r="GIQ226" s="1102"/>
      <c r="GIR226" s="1102"/>
      <c r="GIS226" s="1102"/>
      <c r="GIT226" s="1102"/>
      <c r="GIU226" s="1102"/>
      <c r="GIV226" s="1102"/>
      <c r="GIW226" s="1102"/>
      <c r="GIX226" s="1102"/>
      <c r="GIY226" s="1102"/>
      <c r="GIZ226" s="1102"/>
      <c r="GJA226" s="1102"/>
      <c r="GJB226" s="1102"/>
      <c r="GJC226" s="1102"/>
      <c r="GJD226" s="1102"/>
      <c r="GJE226" s="1102"/>
      <c r="GJF226" s="1102"/>
      <c r="GJG226" s="1102"/>
      <c r="GJH226" s="1102"/>
      <c r="GJI226" s="1102"/>
      <c r="GJJ226" s="1102"/>
      <c r="GJK226" s="1102"/>
      <c r="GJL226" s="1102"/>
      <c r="GJM226" s="1102"/>
      <c r="GJN226" s="1102"/>
      <c r="GJO226" s="1102"/>
      <c r="GJP226" s="1102"/>
      <c r="GJQ226" s="1102"/>
      <c r="GJR226" s="1102"/>
      <c r="GJS226" s="1102"/>
      <c r="GJT226" s="1102"/>
      <c r="GJU226" s="1102"/>
      <c r="GJV226" s="1102"/>
      <c r="GJW226" s="1102"/>
      <c r="GJX226" s="1102"/>
      <c r="GJY226" s="1102"/>
      <c r="GJZ226" s="1102"/>
      <c r="GKA226" s="1102"/>
      <c r="GKB226" s="1102"/>
      <c r="GKC226" s="1102"/>
      <c r="GKD226" s="1102"/>
      <c r="GKE226" s="1102"/>
      <c r="GKF226" s="1102"/>
      <c r="GKG226" s="1102"/>
      <c r="GKH226" s="1102"/>
      <c r="GKI226" s="1102"/>
      <c r="GKJ226" s="1102"/>
      <c r="GKK226" s="1102"/>
      <c r="GKL226" s="1102"/>
      <c r="GKM226" s="1102"/>
      <c r="GKN226" s="1102"/>
      <c r="GKO226" s="1102"/>
      <c r="GKP226" s="1102"/>
      <c r="GKQ226" s="1102"/>
      <c r="GKR226" s="1102"/>
      <c r="GKS226" s="1102"/>
      <c r="GKT226" s="1102"/>
      <c r="GKU226" s="1102"/>
      <c r="GKV226" s="1102"/>
      <c r="GKW226" s="1102"/>
      <c r="GKX226" s="1102"/>
      <c r="GKY226" s="1102"/>
      <c r="GKZ226" s="1102"/>
      <c r="GLA226" s="1102"/>
      <c r="GLB226" s="1102"/>
      <c r="GLC226" s="1102"/>
      <c r="GLD226" s="1102"/>
      <c r="GLE226" s="1102"/>
      <c r="GLF226" s="1102"/>
      <c r="GLG226" s="1102"/>
      <c r="GLH226" s="1102"/>
      <c r="GLI226" s="1102"/>
      <c r="GLJ226" s="1102"/>
      <c r="GLK226" s="1102"/>
      <c r="GLL226" s="1102"/>
      <c r="GLM226" s="1102"/>
      <c r="GLN226" s="1102"/>
      <c r="GLO226" s="1102"/>
      <c r="GLP226" s="1102"/>
      <c r="GLQ226" s="1102"/>
      <c r="GLR226" s="1102"/>
      <c r="GLS226" s="1102"/>
      <c r="GLT226" s="1102"/>
      <c r="GLU226" s="1102"/>
      <c r="GLV226" s="1102"/>
      <c r="GLW226" s="1102"/>
      <c r="GLX226" s="1102"/>
      <c r="GLY226" s="1102"/>
      <c r="GLZ226" s="1102"/>
      <c r="GMA226" s="1102"/>
      <c r="GMB226" s="1102"/>
      <c r="GMC226" s="1102"/>
      <c r="GMD226" s="1102"/>
      <c r="GME226" s="1102"/>
      <c r="GMF226" s="1102"/>
      <c r="GMG226" s="1102"/>
      <c r="GMH226" s="1102"/>
      <c r="GMI226" s="1102"/>
      <c r="GMJ226" s="1102"/>
      <c r="GMK226" s="1102"/>
      <c r="GML226" s="1102"/>
      <c r="GMM226" s="1102"/>
      <c r="GMN226" s="1102"/>
      <c r="GMO226" s="1102"/>
      <c r="GMP226" s="1102"/>
      <c r="GMQ226" s="1102"/>
      <c r="GMR226" s="1102"/>
      <c r="GMS226" s="1102"/>
      <c r="GMT226" s="1102"/>
      <c r="GMU226" s="1102"/>
      <c r="GMV226" s="1102"/>
      <c r="GMW226" s="1102"/>
      <c r="GMX226" s="1102"/>
      <c r="GMY226" s="1102"/>
      <c r="GMZ226" s="1102"/>
      <c r="GNA226" s="1102"/>
      <c r="GNB226" s="1102"/>
      <c r="GNC226" s="1102"/>
      <c r="GND226" s="1102"/>
      <c r="GNE226" s="1102"/>
      <c r="GNF226" s="1102"/>
      <c r="GNG226" s="1102"/>
      <c r="GNH226" s="1102"/>
      <c r="GNI226" s="1102"/>
      <c r="GNJ226" s="1102"/>
      <c r="GNK226" s="1102"/>
      <c r="GNL226" s="1102"/>
      <c r="GNM226" s="1102"/>
      <c r="GNN226" s="1102"/>
      <c r="GNO226" s="1102"/>
      <c r="GNP226" s="1102"/>
      <c r="GNQ226" s="1102"/>
      <c r="GNR226" s="1102"/>
      <c r="GNS226" s="1102"/>
      <c r="GNT226" s="1102"/>
      <c r="GNU226" s="1102"/>
      <c r="GNV226" s="1102"/>
      <c r="GNW226" s="1102"/>
      <c r="GNX226" s="1102"/>
      <c r="GNY226" s="1102"/>
      <c r="GNZ226" s="1102"/>
      <c r="GOA226" s="1102"/>
      <c r="GOB226" s="1102"/>
      <c r="GOC226" s="1102"/>
      <c r="GOD226" s="1102"/>
      <c r="GOE226" s="1102"/>
      <c r="GOF226" s="1102"/>
      <c r="GOG226" s="1102"/>
      <c r="GOH226" s="1102"/>
      <c r="GOI226" s="1102"/>
      <c r="GOJ226" s="1102"/>
      <c r="GOK226" s="1102"/>
      <c r="GOL226" s="1102"/>
      <c r="GOM226" s="1102"/>
      <c r="GON226" s="1102"/>
      <c r="GOO226" s="1102"/>
      <c r="GOP226" s="1102"/>
      <c r="GOQ226" s="1102"/>
      <c r="GOR226" s="1102"/>
      <c r="GOS226" s="1102"/>
      <c r="GOT226" s="1102"/>
      <c r="GOU226" s="1102"/>
      <c r="GOV226" s="1102"/>
      <c r="GOW226" s="1102"/>
      <c r="GOX226" s="1102"/>
      <c r="GOY226" s="1102"/>
      <c r="GOZ226" s="1102"/>
      <c r="GPA226" s="1102"/>
      <c r="GPB226" s="1102"/>
      <c r="GPC226" s="1102"/>
      <c r="GPD226" s="1102"/>
      <c r="GPE226" s="1102"/>
      <c r="GPF226" s="1102"/>
      <c r="GPG226" s="1102"/>
      <c r="GPH226" s="1102"/>
      <c r="GPI226" s="1102"/>
      <c r="GPJ226" s="1102"/>
      <c r="GPK226" s="1102"/>
      <c r="GPL226" s="1102"/>
      <c r="GPM226" s="1102"/>
      <c r="GPN226" s="1102"/>
      <c r="GPO226" s="1102"/>
      <c r="GPP226" s="1102"/>
      <c r="GPQ226" s="1102"/>
      <c r="GPR226" s="1102"/>
      <c r="GPS226" s="1102"/>
      <c r="GPT226" s="1102"/>
      <c r="GPU226" s="1102"/>
      <c r="GPV226" s="1102"/>
      <c r="GPW226" s="1102"/>
      <c r="GPX226" s="1102"/>
      <c r="GPY226" s="1102"/>
      <c r="GPZ226" s="1102"/>
      <c r="GQA226" s="1102"/>
      <c r="GQB226" s="1102"/>
      <c r="GQC226" s="1102"/>
      <c r="GQD226" s="1102"/>
      <c r="GQE226" s="1102"/>
      <c r="GQF226" s="1102"/>
      <c r="GQG226" s="1102"/>
      <c r="GQH226" s="1102"/>
      <c r="GQI226" s="1102"/>
      <c r="GQJ226" s="1102"/>
      <c r="GQK226" s="1102"/>
      <c r="GQL226" s="1102"/>
      <c r="GQM226" s="1102"/>
      <c r="GQN226" s="1102"/>
      <c r="GQO226" s="1102"/>
      <c r="GQP226" s="1102"/>
      <c r="GQQ226" s="1102"/>
      <c r="GQR226" s="1102"/>
      <c r="GQS226" s="1102"/>
      <c r="GQT226" s="1102"/>
      <c r="GQU226" s="1102"/>
      <c r="GQV226" s="1102"/>
      <c r="GQW226" s="1102"/>
      <c r="GQX226" s="1102"/>
      <c r="GQY226" s="1102"/>
      <c r="GQZ226" s="1102"/>
      <c r="GRA226" s="1102"/>
      <c r="GRB226" s="1102"/>
      <c r="GRC226" s="1102"/>
      <c r="GRD226" s="1102"/>
      <c r="GRE226" s="1102"/>
      <c r="GRF226" s="1102"/>
      <c r="GRG226" s="1102"/>
      <c r="GRH226" s="1102"/>
      <c r="GRI226" s="1102"/>
      <c r="GRJ226" s="1102"/>
      <c r="GRK226" s="1102"/>
      <c r="GRL226" s="1102"/>
      <c r="GRM226" s="1102"/>
      <c r="GRN226" s="1102"/>
      <c r="GRO226" s="1102"/>
      <c r="GRP226" s="1102"/>
      <c r="GRQ226" s="1102"/>
      <c r="GRR226" s="1102"/>
      <c r="GRS226" s="1102"/>
      <c r="GRT226" s="1102"/>
      <c r="GRU226" s="1102"/>
      <c r="GRV226" s="1102"/>
      <c r="GRW226" s="1102"/>
      <c r="GRX226" s="1102"/>
      <c r="GRY226" s="1102"/>
      <c r="GRZ226" s="1102"/>
      <c r="GSA226" s="1102"/>
      <c r="GSB226" s="1102"/>
      <c r="GSC226" s="1102"/>
      <c r="GSD226" s="1102"/>
      <c r="GSE226" s="1102"/>
      <c r="GSF226" s="1102"/>
      <c r="GSG226" s="1102"/>
      <c r="GSH226" s="1102"/>
      <c r="GSI226" s="1102"/>
      <c r="GSJ226" s="1102"/>
      <c r="GSK226" s="1102"/>
      <c r="GSL226" s="1102"/>
      <c r="GSM226" s="1102"/>
      <c r="GSN226" s="1102"/>
      <c r="GSO226" s="1102"/>
      <c r="GSP226" s="1102"/>
      <c r="GSQ226" s="1102"/>
      <c r="GSR226" s="1102"/>
      <c r="GSS226" s="1102"/>
      <c r="GST226" s="1102"/>
      <c r="GSU226" s="1102"/>
      <c r="GSV226" s="1102"/>
      <c r="GSW226" s="1102"/>
      <c r="GSX226" s="1102"/>
      <c r="GSY226" s="1102"/>
      <c r="GSZ226" s="1102"/>
      <c r="GTA226" s="1102"/>
      <c r="GTB226" s="1102"/>
      <c r="GTC226" s="1102"/>
      <c r="GTD226" s="1102"/>
      <c r="GTE226" s="1102"/>
      <c r="GTF226" s="1102"/>
      <c r="GTG226" s="1102"/>
      <c r="GTH226" s="1102"/>
      <c r="GTI226" s="1102"/>
      <c r="GTJ226" s="1102"/>
      <c r="GTK226" s="1102"/>
      <c r="GTL226" s="1102"/>
      <c r="GTM226" s="1102"/>
      <c r="GTN226" s="1102"/>
      <c r="GTO226" s="1102"/>
      <c r="GTP226" s="1102"/>
      <c r="GTQ226" s="1102"/>
      <c r="GTR226" s="1102"/>
      <c r="GTS226" s="1102"/>
      <c r="GTT226" s="1102"/>
      <c r="GTU226" s="1102"/>
      <c r="GTV226" s="1102"/>
      <c r="GTW226" s="1102"/>
      <c r="GTX226" s="1102"/>
      <c r="GTY226" s="1102"/>
      <c r="GTZ226" s="1102"/>
      <c r="GUA226" s="1102"/>
      <c r="GUB226" s="1102"/>
      <c r="GUC226" s="1102"/>
      <c r="GUD226" s="1102"/>
      <c r="GUE226" s="1102"/>
      <c r="GUF226" s="1102"/>
      <c r="GUG226" s="1102"/>
      <c r="GUH226" s="1102"/>
      <c r="GUI226" s="1102"/>
      <c r="GUJ226" s="1102"/>
      <c r="GUK226" s="1102"/>
      <c r="GUL226" s="1102"/>
      <c r="GUM226" s="1102"/>
      <c r="GUN226" s="1102"/>
      <c r="GUO226" s="1102"/>
      <c r="GUP226" s="1102"/>
      <c r="GUQ226" s="1102"/>
      <c r="GUR226" s="1102"/>
      <c r="GUS226" s="1102"/>
      <c r="GUT226" s="1102"/>
      <c r="GUU226" s="1102"/>
      <c r="GUV226" s="1102"/>
      <c r="GUW226" s="1102"/>
      <c r="GUX226" s="1102"/>
      <c r="GUY226" s="1102"/>
      <c r="GUZ226" s="1102"/>
      <c r="GVA226" s="1102"/>
      <c r="GVB226" s="1102"/>
      <c r="GVC226" s="1102"/>
      <c r="GVD226" s="1102"/>
      <c r="GVE226" s="1102"/>
      <c r="GVF226" s="1102"/>
      <c r="GVG226" s="1102"/>
      <c r="GVH226" s="1102"/>
      <c r="GVI226" s="1102"/>
      <c r="GVJ226" s="1102"/>
      <c r="GVK226" s="1102"/>
      <c r="GVL226" s="1102"/>
      <c r="GVM226" s="1102"/>
      <c r="GVN226" s="1102"/>
      <c r="GVO226" s="1102"/>
      <c r="GVP226" s="1102"/>
      <c r="GVQ226" s="1102"/>
      <c r="GVR226" s="1102"/>
      <c r="GVS226" s="1102"/>
      <c r="GVT226" s="1102"/>
      <c r="GVU226" s="1102"/>
      <c r="GVV226" s="1102"/>
      <c r="GVW226" s="1102"/>
      <c r="GVX226" s="1102"/>
      <c r="GVY226" s="1102"/>
      <c r="GVZ226" s="1102"/>
      <c r="GWA226" s="1102"/>
      <c r="GWB226" s="1102"/>
      <c r="GWC226" s="1102"/>
      <c r="GWD226" s="1102"/>
      <c r="GWE226" s="1102"/>
      <c r="GWF226" s="1102"/>
      <c r="GWG226" s="1102"/>
      <c r="GWH226" s="1102"/>
      <c r="GWI226" s="1102"/>
      <c r="GWJ226" s="1102"/>
      <c r="GWK226" s="1102"/>
      <c r="GWL226" s="1102"/>
      <c r="GWM226" s="1102"/>
      <c r="GWN226" s="1102"/>
      <c r="GWO226" s="1102"/>
      <c r="GWP226" s="1102"/>
      <c r="GWQ226" s="1102"/>
      <c r="GWR226" s="1102"/>
      <c r="GWS226" s="1102"/>
      <c r="GWT226" s="1102"/>
      <c r="GWU226" s="1102"/>
      <c r="GWV226" s="1102"/>
      <c r="GWW226" s="1102"/>
      <c r="GWX226" s="1102"/>
      <c r="GWY226" s="1102"/>
      <c r="GWZ226" s="1102"/>
      <c r="GXA226" s="1102"/>
      <c r="GXB226" s="1102"/>
      <c r="GXC226" s="1102"/>
      <c r="GXD226" s="1102"/>
      <c r="GXE226" s="1102"/>
      <c r="GXF226" s="1102"/>
      <c r="GXG226" s="1102"/>
      <c r="GXH226" s="1102"/>
      <c r="GXI226" s="1102"/>
      <c r="GXJ226" s="1102"/>
      <c r="GXK226" s="1102"/>
      <c r="GXL226" s="1102"/>
      <c r="GXM226" s="1102"/>
      <c r="GXN226" s="1102"/>
      <c r="GXO226" s="1102"/>
      <c r="GXP226" s="1102"/>
      <c r="GXQ226" s="1102"/>
      <c r="GXR226" s="1102"/>
      <c r="GXS226" s="1102"/>
      <c r="GXT226" s="1102"/>
      <c r="GXU226" s="1102"/>
      <c r="GXV226" s="1102"/>
      <c r="GXW226" s="1102"/>
      <c r="GXX226" s="1102"/>
      <c r="GXY226" s="1102"/>
      <c r="GXZ226" s="1102"/>
      <c r="GYA226" s="1102"/>
      <c r="GYB226" s="1102"/>
      <c r="GYC226" s="1102"/>
      <c r="GYD226" s="1102"/>
      <c r="GYE226" s="1102"/>
      <c r="GYF226" s="1102"/>
      <c r="GYG226" s="1102"/>
      <c r="GYH226" s="1102"/>
      <c r="GYI226" s="1102"/>
      <c r="GYJ226" s="1102"/>
      <c r="GYK226" s="1102"/>
      <c r="GYL226" s="1102"/>
      <c r="GYM226" s="1102"/>
      <c r="GYN226" s="1102"/>
      <c r="GYO226" s="1102"/>
      <c r="GYP226" s="1102"/>
      <c r="GYQ226" s="1102"/>
      <c r="GYR226" s="1102"/>
      <c r="GYS226" s="1102"/>
      <c r="GYT226" s="1102"/>
      <c r="GYU226" s="1102"/>
      <c r="GYV226" s="1102"/>
      <c r="GYW226" s="1102"/>
      <c r="GYX226" s="1102"/>
      <c r="GYY226" s="1102"/>
      <c r="GYZ226" s="1102"/>
      <c r="GZA226" s="1102"/>
      <c r="GZB226" s="1102"/>
      <c r="GZC226" s="1102"/>
      <c r="GZD226" s="1102"/>
      <c r="GZE226" s="1102"/>
      <c r="GZF226" s="1102"/>
      <c r="GZG226" s="1102"/>
      <c r="GZH226" s="1102"/>
      <c r="GZI226" s="1102"/>
      <c r="GZJ226" s="1102"/>
      <c r="GZK226" s="1102"/>
      <c r="GZL226" s="1102"/>
      <c r="GZM226" s="1102"/>
      <c r="GZN226" s="1102"/>
      <c r="GZO226" s="1102"/>
      <c r="GZP226" s="1102"/>
      <c r="GZQ226" s="1102"/>
      <c r="GZR226" s="1102"/>
      <c r="GZS226" s="1102"/>
      <c r="GZT226" s="1102"/>
      <c r="GZU226" s="1102"/>
      <c r="GZV226" s="1102"/>
      <c r="GZW226" s="1102"/>
      <c r="GZX226" s="1102"/>
      <c r="GZY226" s="1102"/>
      <c r="GZZ226" s="1102"/>
      <c r="HAA226" s="1102"/>
      <c r="HAB226" s="1102"/>
      <c r="HAC226" s="1102"/>
      <c r="HAD226" s="1102"/>
      <c r="HAE226" s="1102"/>
      <c r="HAF226" s="1102"/>
      <c r="HAG226" s="1102"/>
      <c r="HAH226" s="1102"/>
      <c r="HAI226" s="1102"/>
      <c r="HAJ226" s="1102"/>
      <c r="HAK226" s="1102"/>
      <c r="HAL226" s="1102"/>
      <c r="HAM226" s="1102"/>
      <c r="HAN226" s="1102"/>
      <c r="HAO226" s="1102"/>
      <c r="HAP226" s="1102"/>
      <c r="HAQ226" s="1102"/>
      <c r="HAR226" s="1102"/>
      <c r="HAS226" s="1102"/>
      <c r="HAT226" s="1102"/>
      <c r="HAU226" s="1102"/>
      <c r="HAV226" s="1102"/>
      <c r="HAW226" s="1102"/>
      <c r="HAX226" s="1102"/>
      <c r="HAY226" s="1102"/>
      <c r="HAZ226" s="1102"/>
      <c r="HBA226" s="1102"/>
      <c r="HBB226" s="1102"/>
      <c r="HBC226" s="1102"/>
      <c r="HBD226" s="1102"/>
      <c r="HBE226" s="1102"/>
      <c r="HBF226" s="1102"/>
      <c r="HBG226" s="1102"/>
      <c r="HBH226" s="1102"/>
      <c r="HBI226" s="1102"/>
      <c r="HBJ226" s="1102"/>
      <c r="HBK226" s="1102"/>
      <c r="HBL226" s="1102"/>
      <c r="HBM226" s="1102"/>
      <c r="HBN226" s="1102"/>
      <c r="HBO226" s="1102"/>
      <c r="HBP226" s="1102"/>
      <c r="HBQ226" s="1102"/>
      <c r="HBR226" s="1102"/>
      <c r="HBS226" s="1102"/>
      <c r="HBT226" s="1102"/>
      <c r="HBU226" s="1102"/>
      <c r="HBV226" s="1102"/>
      <c r="HBW226" s="1102"/>
      <c r="HBX226" s="1102"/>
      <c r="HBY226" s="1102"/>
      <c r="HBZ226" s="1102"/>
      <c r="HCA226" s="1102"/>
      <c r="HCB226" s="1102"/>
      <c r="HCC226" s="1102"/>
      <c r="HCD226" s="1102"/>
      <c r="HCE226" s="1102"/>
      <c r="HCF226" s="1102"/>
      <c r="HCG226" s="1102"/>
      <c r="HCH226" s="1102"/>
      <c r="HCI226" s="1102"/>
      <c r="HCJ226" s="1102"/>
      <c r="HCK226" s="1102"/>
      <c r="HCL226" s="1102"/>
      <c r="HCM226" s="1102"/>
      <c r="HCN226" s="1102"/>
      <c r="HCO226" s="1102"/>
      <c r="HCP226" s="1102"/>
      <c r="HCQ226" s="1102"/>
      <c r="HCR226" s="1102"/>
      <c r="HCS226" s="1102"/>
      <c r="HCT226" s="1102"/>
      <c r="HCU226" s="1102"/>
      <c r="HCV226" s="1102"/>
      <c r="HCW226" s="1102"/>
      <c r="HCX226" s="1102"/>
      <c r="HCY226" s="1102"/>
      <c r="HCZ226" s="1102"/>
      <c r="HDA226" s="1102"/>
      <c r="HDB226" s="1102"/>
      <c r="HDC226" s="1102"/>
      <c r="HDD226" s="1102"/>
      <c r="HDE226" s="1102"/>
      <c r="HDF226" s="1102"/>
      <c r="HDG226" s="1102"/>
      <c r="HDH226" s="1102"/>
      <c r="HDI226" s="1102"/>
      <c r="HDJ226" s="1102"/>
      <c r="HDK226" s="1102"/>
      <c r="HDL226" s="1102"/>
      <c r="HDM226" s="1102"/>
      <c r="HDN226" s="1102"/>
      <c r="HDO226" s="1102"/>
      <c r="HDP226" s="1102"/>
      <c r="HDQ226" s="1102"/>
      <c r="HDR226" s="1102"/>
      <c r="HDS226" s="1102"/>
      <c r="HDT226" s="1102"/>
      <c r="HDU226" s="1102"/>
      <c r="HDV226" s="1102"/>
      <c r="HDW226" s="1102"/>
      <c r="HDX226" s="1102"/>
      <c r="HDY226" s="1102"/>
      <c r="HDZ226" s="1102"/>
      <c r="HEA226" s="1102"/>
      <c r="HEB226" s="1102"/>
      <c r="HEC226" s="1102"/>
      <c r="HED226" s="1102"/>
      <c r="HEE226" s="1102"/>
      <c r="HEF226" s="1102"/>
      <c r="HEG226" s="1102"/>
      <c r="HEH226" s="1102"/>
      <c r="HEI226" s="1102"/>
      <c r="HEJ226" s="1102"/>
      <c r="HEK226" s="1102"/>
      <c r="HEL226" s="1102"/>
      <c r="HEM226" s="1102"/>
      <c r="HEN226" s="1102"/>
      <c r="HEO226" s="1102"/>
      <c r="HEP226" s="1102"/>
      <c r="HEQ226" s="1102"/>
      <c r="HER226" s="1102"/>
      <c r="HES226" s="1102"/>
      <c r="HET226" s="1102"/>
      <c r="HEU226" s="1102"/>
      <c r="HEV226" s="1102"/>
      <c r="HEW226" s="1102"/>
      <c r="HEX226" s="1102"/>
      <c r="HEY226" s="1102"/>
      <c r="HEZ226" s="1102"/>
      <c r="HFA226" s="1102"/>
      <c r="HFB226" s="1102"/>
      <c r="HFC226" s="1102"/>
      <c r="HFD226" s="1102"/>
      <c r="HFE226" s="1102"/>
      <c r="HFF226" s="1102"/>
      <c r="HFG226" s="1102"/>
      <c r="HFH226" s="1102"/>
      <c r="HFI226" s="1102"/>
      <c r="HFJ226" s="1102"/>
      <c r="HFK226" s="1102"/>
      <c r="HFL226" s="1102"/>
      <c r="HFM226" s="1102"/>
      <c r="HFN226" s="1102"/>
      <c r="HFO226" s="1102"/>
      <c r="HFP226" s="1102"/>
      <c r="HFQ226" s="1102"/>
      <c r="HFR226" s="1102"/>
      <c r="HFS226" s="1102"/>
      <c r="HFT226" s="1102"/>
      <c r="HFU226" s="1102"/>
      <c r="HFV226" s="1102"/>
      <c r="HFW226" s="1102"/>
      <c r="HFX226" s="1102"/>
      <c r="HFY226" s="1102"/>
      <c r="HFZ226" s="1102"/>
      <c r="HGA226" s="1102"/>
      <c r="HGB226" s="1102"/>
      <c r="HGC226" s="1102"/>
      <c r="HGD226" s="1102"/>
      <c r="HGE226" s="1102"/>
      <c r="HGF226" s="1102"/>
      <c r="HGG226" s="1102"/>
      <c r="HGH226" s="1102"/>
      <c r="HGI226" s="1102"/>
      <c r="HGJ226" s="1102"/>
      <c r="HGK226" s="1102"/>
      <c r="HGL226" s="1102"/>
      <c r="HGM226" s="1102"/>
      <c r="HGN226" s="1102"/>
      <c r="HGO226" s="1102"/>
      <c r="HGP226" s="1102"/>
      <c r="HGQ226" s="1102"/>
      <c r="HGR226" s="1102"/>
      <c r="HGS226" s="1102"/>
      <c r="HGT226" s="1102"/>
      <c r="HGU226" s="1102"/>
      <c r="HGV226" s="1102"/>
      <c r="HGW226" s="1102"/>
      <c r="HGX226" s="1102"/>
      <c r="HGY226" s="1102"/>
      <c r="HGZ226" s="1102"/>
      <c r="HHA226" s="1102"/>
      <c r="HHB226" s="1102"/>
      <c r="HHC226" s="1102"/>
      <c r="HHD226" s="1102"/>
      <c r="HHE226" s="1102"/>
      <c r="HHF226" s="1102"/>
      <c r="HHG226" s="1102"/>
      <c r="HHH226" s="1102"/>
      <c r="HHI226" s="1102"/>
      <c r="HHJ226" s="1102"/>
      <c r="HHK226" s="1102"/>
      <c r="HHL226" s="1102"/>
      <c r="HHM226" s="1102"/>
      <c r="HHN226" s="1102"/>
      <c r="HHO226" s="1102"/>
      <c r="HHP226" s="1102"/>
      <c r="HHQ226" s="1102"/>
      <c r="HHR226" s="1102"/>
      <c r="HHS226" s="1102"/>
      <c r="HHT226" s="1102"/>
      <c r="HHU226" s="1102"/>
      <c r="HHV226" s="1102"/>
      <c r="HHW226" s="1102"/>
      <c r="HHX226" s="1102"/>
      <c r="HHY226" s="1102"/>
      <c r="HHZ226" s="1102"/>
      <c r="HIA226" s="1102"/>
      <c r="HIB226" s="1102"/>
      <c r="HIC226" s="1102"/>
      <c r="HID226" s="1102"/>
      <c r="HIE226" s="1102"/>
      <c r="HIF226" s="1102"/>
      <c r="HIG226" s="1102"/>
      <c r="HIH226" s="1102"/>
      <c r="HII226" s="1102"/>
      <c r="HIJ226" s="1102"/>
      <c r="HIK226" s="1102"/>
      <c r="HIL226" s="1102"/>
      <c r="HIM226" s="1102"/>
      <c r="HIN226" s="1102"/>
      <c r="HIO226" s="1102"/>
      <c r="HIP226" s="1102"/>
      <c r="HIQ226" s="1102"/>
      <c r="HIR226" s="1102"/>
      <c r="HIS226" s="1102"/>
      <c r="HIT226" s="1102"/>
      <c r="HIU226" s="1102"/>
      <c r="HIV226" s="1102"/>
      <c r="HIW226" s="1102"/>
      <c r="HIX226" s="1102"/>
      <c r="HIY226" s="1102"/>
      <c r="HIZ226" s="1102"/>
      <c r="HJA226" s="1102"/>
      <c r="HJB226" s="1102"/>
      <c r="HJC226" s="1102"/>
      <c r="HJD226" s="1102"/>
      <c r="HJE226" s="1102"/>
      <c r="HJF226" s="1102"/>
      <c r="HJG226" s="1102"/>
      <c r="HJH226" s="1102"/>
      <c r="HJI226" s="1102"/>
      <c r="HJJ226" s="1102"/>
      <c r="HJK226" s="1102"/>
      <c r="HJL226" s="1102"/>
      <c r="HJM226" s="1102"/>
      <c r="HJN226" s="1102"/>
      <c r="HJO226" s="1102"/>
      <c r="HJP226" s="1102"/>
      <c r="HJQ226" s="1102"/>
      <c r="HJR226" s="1102"/>
      <c r="HJS226" s="1102"/>
      <c r="HJT226" s="1102"/>
      <c r="HJU226" s="1102"/>
      <c r="HJV226" s="1102"/>
      <c r="HJW226" s="1102"/>
      <c r="HJX226" s="1102"/>
      <c r="HJY226" s="1102"/>
      <c r="HJZ226" s="1102"/>
      <c r="HKA226" s="1102"/>
      <c r="HKB226" s="1102"/>
      <c r="HKC226" s="1102"/>
      <c r="HKD226" s="1102"/>
      <c r="HKE226" s="1102"/>
      <c r="HKF226" s="1102"/>
      <c r="HKG226" s="1102"/>
      <c r="HKH226" s="1102"/>
      <c r="HKI226" s="1102"/>
      <c r="HKJ226" s="1102"/>
      <c r="HKK226" s="1102"/>
      <c r="HKL226" s="1102"/>
      <c r="HKM226" s="1102"/>
      <c r="HKN226" s="1102"/>
      <c r="HKO226" s="1102"/>
      <c r="HKP226" s="1102"/>
      <c r="HKQ226" s="1102"/>
      <c r="HKR226" s="1102"/>
      <c r="HKS226" s="1102"/>
      <c r="HKT226" s="1102"/>
      <c r="HKU226" s="1102"/>
      <c r="HKV226" s="1102"/>
      <c r="HKW226" s="1102"/>
      <c r="HKX226" s="1102"/>
      <c r="HKY226" s="1102"/>
      <c r="HKZ226" s="1102"/>
      <c r="HLA226" s="1102"/>
      <c r="HLB226" s="1102"/>
      <c r="HLC226" s="1102"/>
      <c r="HLD226" s="1102"/>
      <c r="HLE226" s="1102"/>
      <c r="HLF226" s="1102"/>
      <c r="HLG226" s="1102"/>
      <c r="HLH226" s="1102"/>
      <c r="HLI226" s="1102"/>
      <c r="HLJ226" s="1102"/>
      <c r="HLK226" s="1102"/>
      <c r="HLL226" s="1102"/>
      <c r="HLM226" s="1102"/>
      <c r="HLN226" s="1102"/>
      <c r="HLO226" s="1102"/>
      <c r="HLP226" s="1102"/>
      <c r="HLQ226" s="1102"/>
      <c r="HLR226" s="1102"/>
      <c r="HLS226" s="1102"/>
      <c r="HLT226" s="1102"/>
      <c r="HLU226" s="1102"/>
      <c r="HLV226" s="1102"/>
      <c r="HLW226" s="1102"/>
      <c r="HLX226" s="1102"/>
      <c r="HLY226" s="1102"/>
      <c r="HLZ226" s="1102"/>
      <c r="HMA226" s="1102"/>
      <c r="HMB226" s="1102"/>
      <c r="HMC226" s="1102"/>
      <c r="HMD226" s="1102"/>
      <c r="HME226" s="1102"/>
      <c r="HMF226" s="1102"/>
      <c r="HMG226" s="1102"/>
      <c r="HMH226" s="1102"/>
      <c r="HMI226" s="1102"/>
      <c r="HMJ226" s="1102"/>
      <c r="HMK226" s="1102"/>
      <c r="HML226" s="1102"/>
      <c r="HMM226" s="1102"/>
      <c r="HMN226" s="1102"/>
      <c r="HMO226" s="1102"/>
      <c r="HMP226" s="1102"/>
      <c r="HMQ226" s="1102"/>
      <c r="HMR226" s="1102"/>
      <c r="HMS226" s="1102"/>
      <c r="HMT226" s="1102"/>
      <c r="HMU226" s="1102"/>
      <c r="HMV226" s="1102"/>
      <c r="HMW226" s="1102"/>
      <c r="HMX226" s="1102"/>
      <c r="HMY226" s="1102"/>
      <c r="HMZ226" s="1102"/>
      <c r="HNA226" s="1102"/>
      <c r="HNB226" s="1102"/>
      <c r="HNC226" s="1102"/>
      <c r="HND226" s="1102"/>
      <c r="HNE226" s="1102"/>
      <c r="HNF226" s="1102"/>
      <c r="HNG226" s="1102"/>
      <c r="HNH226" s="1102"/>
      <c r="HNI226" s="1102"/>
      <c r="HNJ226" s="1102"/>
      <c r="HNK226" s="1102"/>
      <c r="HNL226" s="1102"/>
      <c r="HNM226" s="1102"/>
      <c r="HNN226" s="1102"/>
      <c r="HNO226" s="1102"/>
      <c r="HNP226" s="1102"/>
      <c r="HNQ226" s="1102"/>
      <c r="HNR226" s="1102"/>
      <c r="HNS226" s="1102"/>
      <c r="HNT226" s="1102"/>
      <c r="HNU226" s="1102"/>
      <c r="HNV226" s="1102"/>
      <c r="HNW226" s="1102"/>
      <c r="HNX226" s="1102"/>
      <c r="HNY226" s="1102"/>
      <c r="HNZ226" s="1102"/>
      <c r="HOA226" s="1102"/>
      <c r="HOB226" s="1102"/>
      <c r="HOC226" s="1102"/>
      <c r="HOD226" s="1102"/>
      <c r="HOE226" s="1102"/>
      <c r="HOF226" s="1102"/>
      <c r="HOG226" s="1102"/>
      <c r="HOH226" s="1102"/>
      <c r="HOI226" s="1102"/>
      <c r="HOJ226" s="1102"/>
      <c r="HOK226" s="1102"/>
      <c r="HOL226" s="1102"/>
      <c r="HOM226" s="1102"/>
      <c r="HON226" s="1102"/>
      <c r="HOO226" s="1102"/>
      <c r="HOP226" s="1102"/>
      <c r="HOQ226" s="1102"/>
      <c r="HOR226" s="1102"/>
      <c r="HOS226" s="1102"/>
      <c r="HOT226" s="1102"/>
      <c r="HOU226" s="1102"/>
      <c r="HOV226" s="1102"/>
      <c r="HOW226" s="1102"/>
      <c r="HOX226" s="1102"/>
      <c r="HOY226" s="1102"/>
      <c r="HOZ226" s="1102"/>
      <c r="HPA226" s="1102"/>
      <c r="HPB226" s="1102"/>
      <c r="HPC226" s="1102"/>
      <c r="HPD226" s="1102"/>
      <c r="HPE226" s="1102"/>
      <c r="HPF226" s="1102"/>
      <c r="HPG226" s="1102"/>
      <c r="HPH226" s="1102"/>
      <c r="HPI226" s="1102"/>
      <c r="HPJ226" s="1102"/>
      <c r="HPK226" s="1102"/>
      <c r="HPL226" s="1102"/>
      <c r="HPM226" s="1102"/>
      <c r="HPN226" s="1102"/>
      <c r="HPO226" s="1102"/>
      <c r="HPP226" s="1102"/>
      <c r="HPQ226" s="1102"/>
      <c r="HPR226" s="1102"/>
      <c r="HPS226" s="1102"/>
      <c r="HPT226" s="1102"/>
      <c r="HPU226" s="1102"/>
      <c r="HPV226" s="1102"/>
      <c r="HPW226" s="1102"/>
      <c r="HPX226" s="1102"/>
      <c r="HPY226" s="1102"/>
      <c r="HPZ226" s="1102"/>
      <c r="HQA226" s="1102"/>
      <c r="HQB226" s="1102"/>
      <c r="HQC226" s="1102"/>
      <c r="HQD226" s="1102"/>
      <c r="HQE226" s="1102"/>
      <c r="HQF226" s="1102"/>
      <c r="HQG226" s="1102"/>
      <c r="HQH226" s="1102"/>
      <c r="HQI226" s="1102"/>
      <c r="HQJ226" s="1102"/>
      <c r="HQK226" s="1102"/>
      <c r="HQL226" s="1102"/>
      <c r="HQM226" s="1102"/>
      <c r="HQN226" s="1102"/>
      <c r="HQO226" s="1102"/>
      <c r="HQP226" s="1102"/>
      <c r="HQQ226" s="1102"/>
      <c r="HQR226" s="1102"/>
      <c r="HQS226" s="1102"/>
      <c r="HQT226" s="1102"/>
      <c r="HQU226" s="1102"/>
      <c r="HQV226" s="1102"/>
      <c r="HQW226" s="1102"/>
      <c r="HQX226" s="1102"/>
      <c r="HQY226" s="1102"/>
      <c r="HQZ226" s="1102"/>
      <c r="HRA226" s="1102"/>
      <c r="HRB226" s="1102"/>
      <c r="HRC226" s="1102"/>
      <c r="HRD226" s="1102"/>
      <c r="HRE226" s="1102"/>
      <c r="HRF226" s="1102"/>
      <c r="HRG226" s="1102"/>
      <c r="HRH226" s="1102"/>
      <c r="HRI226" s="1102"/>
      <c r="HRJ226" s="1102"/>
      <c r="HRK226" s="1102"/>
      <c r="HRL226" s="1102"/>
      <c r="HRM226" s="1102"/>
      <c r="HRN226" s="1102"/>
      <c r="HRO226" s="1102"/>
      <c r="HRP226" s="1102"/>
      <c r="HRQ226" s="1102"/>
      <c r="HRR226" s="1102"/>
      <c r="HRS226" s="1102"/>
      <c r="HRT226" s="1102"/>
      <c r="HRU226" s="1102"/>
      <c r="HRV226" s="1102"/>
      <c r="HRW226" s="1102"/>
      <c r="HRX226" s="1102"/>
      <c r="HRY226" s="1102"/>
      <c r="HRZ226" s="1102"/>
      <c r="HSA226" s="1102"/>
      <c r="HSB226" s="1102"/>
      <c r="HSC226" s="1102"/>
      <c r="HSD226" s="1102"/>
      <c r="HSE226" s="1102"/>
      <c r="HSF226" s="1102"/>
      <c r="HSG226" s="1102"/>
      <c r="HSH226" s="1102"/>
      <c r="HSI226" s="1102"/>
      <c r="HSJ226" s="1102"/>
      <c r="HSK226" s="1102"/>
      <c r="HSL226" s="1102"/>
      <c r="HSM226" s="1102"/>
      <c r="HSN226" s="1102"/>
      <c r="HSO226" s="1102"/>
      <c r="HSP226" s="1102"/>
      <c r="HSQ226" s="1102"/>
      <c r="HSR226" s="1102"/>
      <c r="HSS226" s="1102"/>
      <c r="HST226" s="1102"/>
      <c r="HSU226" s="1102"/>
      <c r="HSV226" s="1102"/>
      <c r="HSW226" s="1102"/>
      <c r="HSX226" s="1102"/>
      <c r="HSY226" s="1102"/>
      <c r="HSZ226" s="1102"/>
      <c r="HTA226" s="1102"/>
      <c r="HTB226" s="1102"/>
      <c r="HTC226" s="1102"/>
      <c r="HTD226" s="1102"/>
      <c r="HTE226" s="1102"/>
      <c r="HTF226" s="1102"/>
      <c r="HTG226" s="1102"/>
      <c r="HTH226" s="1102"/>
      <c r="HTI226" s="1102"/>
      <c r="HTJ226" s="1102"/>
      <c r="HTK226" s="1102"/>
      <c r="HTL226" s="1102"/>
      <c r="HTM226" s="1102"/>
      <c r="HTN226" s="1102"/>
      <c r="HTO226" s="1102"/>
      <c r="HTP226" s="1102"/>
      <c r="HTQ226" s="1102"/>
      <c r="HTR226" s="1102"/>
      <c r="HTS226" s="1102"/>
      <c r="HTT226" s="1102"/>
      <c r="HTU226" s="1102"/>
      <c r="HTV226" s="1102"/>
      <c r="HTW226" s="1102"/>
      <c r="HTX226" s="1102"/>
      <c r="HTY226" s="1102"/>
      <c r="HTZ226" s="1102"/>
      <c r="HUA226" s="1102"/>
      <c r="HUB226" s="1102"/>
      <c r="HUC226" s="1102"/>
      <c r="HUD226" s="1102"/>
      <c r="HUE226" s="1102"/>
      <c r="HUF226" s="1102"/>
      <c r="HUG226" s="1102"/>
      <c r="HUH226" s="1102"/>
      <c r="HUI226" s="1102"/>
      <c r="HUJ226" s="1102"/>
      <c r="HUK226" s="1102"/>
      <c r="HUL226" s="1102"/>
      <c r="HUM226" s="1102"/>
      <c r="HUN226" s="1102"/>
      <c r="HUO226" s="1102"/>
      <c r="HUP226" s="1102"/>
      <c r="HUQ226" s="1102"/>
      <c r="HUR226" s="1102"/>
      <c r="HUS226" s="1102"/>
      <c r="HUT226" s="1102"/>
      <c r="HUU226" s="1102"/>
      <c r="HUV226" s="1102"/>
      <c r="HUW226" s="1102"/>
      <c r="HUX226" s="1102"/>
      <c r="HUY226" s="1102"/>
      <c r="HUZ226" s="1102"/>
      <c r="HVA226" s="1102"/>
      <c r="HVB226" s="1102"/>
      <c r="HVC226" s="1102"/>
      <c r="HVD226" s="1102"/>
      <c r="HVE226" s="1102"/>
      <c r="HVF226" s="1102"/>
      <c r="HVG226" s="1102"/>
      <c r="HVH226" s="1102"/>
      <c r="HVI226" s="1102"/>
      <c r="HVJ226" s="1102"/>
      <c r="HVK226" s="1102"/>
      <c r="HVL226" s="1102"/>
      <c r="HVM226" s="1102"/>
      <c r="HVN226" s="1102"/>
      <c r="HVO226" s="1102"/>
      <c r="HVP226" s="1102"/>
      <c r="HVQ226" s="1102"/>
      <c r="HVR226" s="1102"/>
      <c r="HVS226" s="1102"/>
      <c r="HVT226" s="1102"/>
      <c r="HVU226" s="1102"/>
      <c r="HVV226" s="1102"/>
      <c r="HVW226" s="1102"/>
      <c r="HVX226" s="1102"/>
      <c r="HVY226" s="1102"/>
      <c r="HVZ226" s="1102"/>
      <c r="HWA226" s="1102"/>
      <c r="HWB226" s="1102"/>
      <c r="HWC226" s="1102"/>
      <c r="HWD226" s="1102"/>
      <c r="HWE226" s="1102"/>
      <c r="HWF226" s="1102"/>
      <c r="HWG226" s="1102"/>
      <c r="HWH226" s="1102"/>
      <c r="HWI226" s="1102"/>
      <c r="HWJ226" s="1102"/>
      <c r="HWK226" s="1102"/>
      <c r="HWL226" s="1102"/>
      <c r="HWM226" s="1102"/>
      <c r="HWN226" s="1102"/>
      <c r="HWO226" s="1102"/>
      <c r="HWP226" s="1102"/>
      <c r="HWQ226" s="1102"/>
      <c r="HWR226" s="1102"/>
      <c r="HWS226" s="1102"/>
      <c r="HWT226" s="1102"/>
      <c r="HWU226" s="1102"/>
      <c r="HWV226" s="1102"/>
      <c r="HWW226" s="1102"/>
      <c r="HWX226" s="1102"/>
      <c r="HWY226" s="1102"/>
      <c r="HWZ226" s="1102"/>
      <c r="HXA226" s="1102"/>
      <c r="HXB226" s="1102"/>
      <c r="HXC226" s="1102"/>
      <c r="HXD226" s="1102"/>
      <c r="HXE226" s="1102"/>
      <c r="HXF226" s="1102"/>
      <c r="HXG226" s="1102"/>
      <c r="HXH226" s="1102"/>
      <c r="HXI226" s="1102"/>
      <c r="HXJ226" s="1102"/>
      <c r="HXK226" s="1102"/>
      <c r="HXL226" s="1102"/>
      <c r="HXM226" s="1102"/>
      <c r="HXN226" s="1102"/>
      <c r="HXO226" s="1102"/>
      <c r="HXP226" s="1102"/>
      <c r="HXQ226" s="1102"/>
      <c r="HXR226" s="1102"/>
      <c r="HXS226" s="1102"/>
      <c r="HXT226" s="1102"/>
      <c r="HXU226" s="1102"/>
      <c r="HXV226" s="1102"/>
      <c r="HXW226" s="1102"/>
      <c r="HXX226" s="1102"/>
      <c r="HXY226" s="1102"/>
      <c r="HXZ226" s="1102"/>
      <c r="HYA226" s="1102"/>
      <c r="HYB226" s="1102"/>
      <c r="HYC226" s="1102"/>
      <c r="HYD226" s="1102"/>
      <c r="HYE226" s="1102"/>
      <c r="HYF226" s="1102"/>
      <c r="HYG226" s="1102"/>
      <c r="HYH226" s="1102"/>
      <c r="HYI226" s="1102"/>
      <c r="HYJ226" s="1102"/>
      <c r="HYK226" s="1102"/>
      <c r="HYL226" s="1102"/>
      <c r="HYM226" s="1102"/>
      <c r="HYN226" s="1102"/>
      <c r="HYO226" s="1102"/>
      <c r="HYP226" s="1102"/>
      <c r="HYQ226" s="1102"/>
      <c r="HYR226" s="1102"/>
      <c r="HYS226" s="1102"/>
      <c r="HYT226" s="1102"/>
      <c r="HYU226" s="1102"/>
      <c r="HYV226" s="1102"/>
      <c r="HYW226" s="1102"/>
      <c r="HYX226" s="1102"/>
      <c r="HYY226" s="1102"/>
      <c r="HYZ226" s="1102"/>
      <c r="HZA226" s="1102"/>
      <c r="HZB226" s="1102"/>
      <c r="HZC226" s="1102"/>
      <c r="HZD226" s="1102"/>
      <c r="HZE226" s="1102"/>
      <c r="HZF226" s="1102"/>
      <c r="HZG226" s="1102"/>
      <c r="HZH226" s="1102"/>
      <c r="HZI226" s="1102"/>
      <c r="HZJ226" s="1102"/>
      <c r="HZK226" s="1102"/>
      <c r="HZL226" s="1102"/>
      <c r="HZM226" s="1102"/>
      <c r="HZN226" s="1102"/>
      <c r="HZO226" s="1102"/>
      <c r="HZP226" s="1102"/>
      <c r="HZQ226" s="1102"/>
      <c r="HZR226" s="1102"/>
      <c r="HZS226" s="1102"/>
      <c r="HZT226" s="1102"/>
      <c r="HZU226" s="1102"/>
      <c r="HZV226" s="1102"/>
      <c r="HZW226" s="1102"/>
      <c r="HZX226" s="1102"/>
      <c r="HZY226" s="1102"/>
      <c r="HZZ226" s="1102"/>
      <c r="IAA226" s="1102"/>
      <c r="IAB226" s="1102"/>
      <c r="IAC226" s="1102"/>
      <c r="IAD226" s="1102"/>
      <c r="IAE226" s="1102"/>
      <c r="IAF226" s="1102"/>
      <c r="IAG226" s="1102"/>
      <c r="IAH226" s="1102"/>
      <c r="IAI226" s="1102"/>
      <c r="IAJ226" s="1102"/>
      <c r="IAK226" s="1102"/>
      <c r="IAL226" s="1102"/>
      <c r="IAM226" s="1102"/>
      <c r="IAN226" s="1102"/>
      <c r="IAO226" s="1102"/>
      <c r="IAP226" s="1102"/>
      <c r="IAQ226" s="1102"/>
      <c r="IAR226" s="1102"/>
      <c r="IAS226" s="1102"/>
      <c r="IAT226" s="1102"/>
      <c r="IAU226" s="1102"/>
      <c r="IAV226" s="1102"/>
      <c r="IAW226" s="1102"/>
      <c r="IAX226" s="1102"/>
      <c r="IAY226" s="1102"/>
      <c r="IAZ226" s="1102"/>
      <c r="IBA226" s="1102"/>
      <c r="IBB226" s="1102"/>
      <c r="IBC226" s="1102"/>
      <c r="IBD226" s="1102"/>
      <c r="IBE226" s="1102"/>
      <c r="IBF226" s="1102"/>
      <c r="IBG226" s="1102"/>
      <c r="IBH226" s="1102"/>
      <c r="IBI226" s="1102"/>
      <c r="IBJ226" s="1102"/>
      <c r="IBK226" s="1102"/>
      <c r="IBL226" s="1102"/>
      <c r="IBM226" s="1102"/>
      <c r="IBN226" s="1102"/>
      <c r="IBO226" s="1102"/>
      <c r="IBP226" s="1102"/>
      <c r="IBQ226" s="1102"/>
      <c r="IBR226" s="1102"/>
      <c r="IBS226" s="1102"/>
      <c r="IBT226" s="1102"/>
      <c r="IBU226" s="1102"/>
      <c r="IBV226" s="1102"/>
      <c r="IBW226" s="1102"/>
      <c r="IBX226" s="1102"/>
      <c r="IBY226" s="1102"/>
      <c r="IBZ226" s="1102"/>
      <c r="ICA226" s="1102"/>
      <c r="ICB226" s="1102"/>
      <c r="ICC226" s="1102"/>
      <c r="ICD226" s="1102"/>
      <c r="ICE226" s="1102"/>
      <c r="ICF226" s="1102"/>
      <c r="ICG226" s="1102"/>
      <c r="ICH226" s="1102"/>
      <c r="ICI226" s="1102"/>
      <c r="ICJ226" s="1102"/>
      <c r="ICK226" s="1102"/>
      <c r="ICL226" s="1102"/>
      <c r="ICM226" s="1102"/>
      <c r="ICN226" s="1102"/>
      <c r="ICO226" s="1102"/>
      <c r="ICP226" s="1102"/>
      <c r="ICQ226" s="1102"/>
      <c r="ICR226" s="1102"/>
      <c r="ICS226" s="1102"/>
      <c r="ICT226" s="1102"/>
      <c r="ICU226" s="1102"/>
      <c r="ICV226" s="1102"/>
      <c r="ICW226" s="1102"/>
      <c r="ICX226" s="1102"/>
      <c r="ICY226" s="1102"/>
      <c r="ICZ226" s="1102"/>
      <c r="IDA226" s="1102"/>
      <c r="IDB226" s="1102"/>
      <c r="IDC226" s="1102"/>
      <c r="IDD226" s="1102"/>
      <c r="IDE226" s="1102"/>
      <c r="IDF226" s="1102"/>
      <c r="IDG226" s="1102"/>
      <c r="IDH226" s="1102"/>
      <c r="IDI226" s="1102"/>
      <c r="IDJ226" s="1102"/>
      <c r="IDK226" s="1102"/>
      <c r="IDL226" s="1102"/>
      <c r="IDM226" s="1102"/>
      <c r="IDN226" s="1102"/>
      <c r="IDO226" s="1102"/>
      <c r="IDP226" s="1102"/>
      <c r="IDQ226" s="1102"/>
      <c r="IDR226" s="1102"/>
      <c r="IDS226" s="1102"/>
      <c r="IDT226" s="1102"/>
      <c r="IDU226" s="1102"/>
      <c r="IDV226" s="1102"/>
      <c r="IDW226" s="1102"/>
      <c r="IDX226" s="1102"/>
      <c r="IDY226" s="1102"/>
      <c r="IDZ226" s="1102"/>
      <c r="IEA226" s="1102"/>
      <c r="IEB226" s="1102"/>
      <c r="IEC226" s="1102"/>
      <c r="IED226" s="1102"/>
      <c r="IEE226" s="1102"/>
      <c r="IEF226" s="1102"/>
      <c r="IEG226" s="1102"/>
      <c r="IEH226" s="1102"/>
      <c r="IEI226" s="1102"/>
      <c r="IEJ226" s="1102"/>
      <c r="IEK226" s="1102"/>
      <c r="IEL226" s="1102"/>
      <c r="IEM226" s="1102"/>
      <c r="IEN226" s="1102"/>
      <c r="IEO226" s="1102"/>
      <c r="IEP226" s="1102"/>
      <c r="IEQ226" s="1102"/>
      <c r="IER226" s="1102"/>
      <c r="IES226" s="1102"/>
      <c r="IET226" s="1102"/>
      <c r="IEU226" s="1102"/>
      <c r="IEV226" s="1102"/>
      <c r="IEW226" s="1102"/>
      <c r="IEX226" s="1102"/>
      <c r="IEY226" s="1102"/>
      <c r="IEZ226" s="1102"/>
      <c r="IFA226" s="1102"/>
      <c r="IFB226" s="1102"/>
      <c r="IFC226" s="1102"/>
      <c r="IFD226" s="1102"/>
      <c r="IFE226" s="1102"/>
      <c r="IFF226" s="1102"/>
      <c r="IFG226" s="1102"/>
      <c r="IFH226" s="1102"/>
      <c r="IFI226" s="1102"/>
      <c r="IFJ226" s="1102"/>
      <c r="IFK226" s="1102"/>
      <c r="IFL226" s="1102"/>
      <c r="IFM226" s="1102"/>
      <c r="IFN226" s="1102"/>
      <c r="IFO226" s="1102"/>
      <c r="IFP226" s="1102"/>
      <c r="IFQ226" s="1102"/>
      <c r="IFR226" s="1102"/>
      <c r="IFS226" s="1102"/>
      <c r="IFT226" s="1102"/>
      <c r="IFU226" s="1102"/>
      <c r="IFV226" s="1102"/>
      <c r="IFW226" s="1102"/>
      <c r="IFX226" s="1102"/>
      <c r="IFY226" s="1102"/>
      <c r="IFZ226" s="1102"/>
      <c r="IGA226" s="1102"/>
      <c r="IGB226" s="1102"/>
      <c r="IGC226" s="1102"/>
      <c r="IGD226" s="1102"/>
      <c r="IGE226" s="1102"/>
      <c r="IGF226" s="1102"/>
      <c r="IGG226" s="1102"/>
      <c r="IGH226" s="1102"/>
      <c r="IGI226" s="1102"/>
      <c r="IGJ226" s="1102"/>
      <c r="IGK226" s="1102"/>
      <c r="IGL226" s="1102"/>
      <c r="IGM226" s="1102"/>
      <c r="IGN226" s="1102"/>
      <c r="IGO226" s="1102"/>
      <c r="IGP226" s="1102"/>
      <c r="IGQ226" s="1102"/>
      <c r="IGR226" s="1102"/>
      <c r="IGS226" s="1102"/>
      <c r="IGT226" s="1102"/>
      <c r="IGU226" s="1102"/>
      <c r="IGV226" s="1102"/>
      <c r="IGW226" s="1102"/>
      <c r="IGX226" s="1102"/>
      <c r="IGY226" s="1102"/>
      <c r="IGZ226" s="1102"/>
      <c r="IHA226" s="1102"/>
      <c r="IHB226" s="1102"/>
      <c r="IHC226" s="1102"/>
      <c r="IHD226" s="1102"/>
      <c r="IHE226" s="1102"/>
      <c r="IHF226" s="1102"/>
      <c r="IHG226" s="1102"/>
      <c r="IHH226" s="1102"/>
      <c r="IHI226" s="1102"/>
      <c r="IHJ226" s="1102"/>
      <c r="IHK226" s="1102"/>
      <c r="IHL226" s="1102"/>
      <c r="IHM226" s="1102"/>
      <c r="IHN226" s="1102"/>
      <c r="IHO226" s="1102"/>
      <c r="IHP226" s="1102"/>
      <c r="IHQ226" s="1102"/>
      <c r="IHR226" s="1102"/>
      <c r="IHS226" s="1102"/>
      <c r="IHT226" s="1102"/>
      <c r="IHU226" s="1102"/>
      <c r="IHV226" s="1102"/>
      <c r="IHW226" s="1102"/>
      <c r="IHX226" s="1102"/>
      <c r="IHY226" s="1102"/>
      <c r="IHZ226" s="1102"/>
      <c r="IIA226" s="1102"/>
      <c r="IIB226" s="1102"/>
      <c r="IIC226" s="1102"/>
      <c r="IID226" s="1102"/>
      <c r="IIE226" s="1102"/>
      <c r="IIF226" s="1102"/>
      <c r="IIG226" s="1102"/>
      <c r="IIH226" s="1102"/>
      <c r="III226" s="1102"/>
      <c r="IIJ226" s="1102"/>
      <c r="IIK226" s="1102"/>
      <c r="IIL226" s="1102"/>
      <c r="IIM226" s="1102"/>
      <c r="IIN226" s="1102"/>
      <c r="IIO226" s="1102"/>
      <c r="IIP226" s="1102"/>
      <c r="IIQ226" s="1102"/>
      <c r="IIR226" s="1102"/>
      <c r="IIS226" s="1102"/>
      <c r="IIT226" s="1102"/>
      <c r="IIU226" s="1102"/>
      <c r="IIV226" s="1102"/>
      <c r="IIW226" s="1102"/>
      <c r="IIX226" s="1102"/>
      <c r="IIY226" s="1102"/>
      <c r="IIZ226" s="1102"/>
      <c r="IJA226" s="1102"/>
      <c r="IJB226" s="1102"/>
      <c r="IJC226" s="1102"/>
      <c r="IJD226" s="1102"/>
      <c r="IJE226" s="1102"/>
      <c r="IJF226" s="1102"/>
      <c r="IJG226" s="1102"/>
      <c r="IJH226" s="1102"/>
      <c r="IJI226" s="1102"/>
      <c r="IJJ226" s="1102"/>
      <c r="IJK226" s="1102"/>
      <c r="IJL226" s="1102"/>
      <c r="IJM226" s="1102"/>
      <c r="IJN226" s="1102"/>
      <c r="IJO226" s="1102"/>
      <c r="IJP226" s="1102"/>
      <c r="IJQ226" s="1102"/>
      <c r="IJR226" s="1102"/>
      <c r="IJS226" s="1102"/>
      <c r="IJT226" s="1102"/>
      <c r="IJU226" s="1102"/>
      <c r="IJV226" s="1102"/>
      <c r="IJW226" s="1102"/>
      <c r="IJX226" s="1102"/>
      <c r="IJY226" s="1102"/>
      <c r="IJZ226" s="1102"/>
      <c r="IKA226" s="1102"/>
      <c r="IKB226" s="1102"/>
      <c r="IKC226" s="1102"/>
      <c r="IKD226" s="1102"/>
      <c r="IKE226" s="1102"/>
      <c r="IKF226" s="1102"/>
      <c r="IKG226" s="1102"/>
      <c r="IKH226" s="1102"/>
      <c r="IKI226" s="1102"/>
      <c r="IKJ226" s="1102"/>
      <c r="IKK226" s="1102"/>
      <c r="IKL226" s="1102"/>
      <c r="IKM226" s="1102"/>
      <c r="IKN226" s="1102"/>
      <c r="IKO226" s="1102"/>
      <c r="IKP226" s="1102"/>
      <c r="IKQ226" s="1102"/>
      <c r="IKR226" s="1102"/>
      <c r="IKS226" s="1102"/>
      <c r="IKT226" s="1102"/>
      <c r="IKU226" s="1102"/>
      <c r="IKV226" s="1102"/>
      <c r="IKW226" s="1102"/>
      <c r="IKX226" s="1102"/>
      <c r="IKY226" s="1102"/>
      <c r="IKZ226" s="1102"/>
      <c r="ILA226" s="1102"/>
      <c r="ILB226" s="1102"/>
      <c r="ILC226" s="1102"/>
      <c r="ILD226" s="1102"/>
      <c r="ILE226" s="1102"/>
      <c r="ILF226" s="1102"/>
      <c r="ILG226" s="1102"/>
      <c r="ILH226" s="1102"/>
      <c r="ILI226" s="1102"/>
      <c r="ILJ226" s="1102"/>
      <c r="ILK226" s="1102"/>
      <c r="ILL226" s="1102"/>
      <c r="ILM226" s="1102"/>
      <c r="ILN226" s="1102"/>
      <c r="ILO226" s="1102"/>
      <c r="ILP226" s="1102"/>
      <c r="ILQ226" s="1102"/>
      <c r="ILR226" s="1102"/>
      <c r="ILS226" s="1102"/>
      <c r="ILT226" s="1102"/>
      <c r="ILU226" s="1102"/>
      <c r="ILV226" s="1102"/>
      <c r="ILW226" s="1102"/>
      <c r="ILX226" s="1102"/>
      <c r="ILY226" s="1102"/>
      <c r="ILZ226" s="1102"/>
      <c r="IMA226" s="1102"/>
      <c r="IMB226" s="1102"/>
      <c r="IMC226" s="1102"/>
      <c r="IMD226" s="1102"/>
      <c r="IME226" s="1102"/>
      <c r="IMF226" s="1102"/>
      <c r="IMG226" s="1102"/>
      <c r="IMH226" s="1102"/>
      <c r="IMI226" s="1102"/>
      <c r="IMJ226" s="1102"/>
      <c r="IMK226" s="1102"/>
      <c r="IML226" s="1102"/>
      <c r="IMM226" s="1102"/>
      <c r="IMN226" s="1102"/>
      <c r="IMO226" s="1102"/>
      <c r="IMP226" s="1102"/>
      <c r="IMQ226" s="1102"/>
      <c r="IMR226" s="1102"/>
      <c r="IMS226" s="1102"/>
      <c r="IMT226" s="1102"/>
      <c r="IMU226" s="1102"/>
      <c r="IMV226" s="1102"/>
      <c r="IMW226" s="1102"/>
      <c r="IMX226" s="1102"/>
      <c r="IMY226" s="1102"/>
      <c r="IMZ226" s="1102"/>
      <c r="INA226" s="1102"/>
      <c r="INB226" s="1102"/>
      <c r="INC226" s="1102"/>
      <c r="IND226" s="1102"/>
      <c r="INE226" s="1102"/>
      <c r="INF226" s="1102"/>
      <c r="ING226" s="1102"/>
      <c r="INH226" s="1102"/>
      <c r="INI226" s="1102"/>
      <c r="INJ226" s="1102"/>
      <c r="INK226" s="1102"/>
      <c r="INL226" s="1102"/>
      <c r="INM226" s="1102"/>
      <c r="INN226" s="1102"/>
      <c r="INO226" s="1102"/>
      <c r="INP226" s="1102"/>
      <c r="INQ226" s="1102"/>
      <c r="INR226" s="1102"/>
      <c r="INS226" s="1102"/>
      <c r="INT226" s="1102"/>
      <c r="INU226" s="1102"/>
      <c r="INV226" s="1102"/>
      <c r="INW226" s="1102"/>
      <c r="INX226" s="1102"/>
      <c r="INY226" s="1102"/>
      <c r="INZ226" s="1102"/>
      <c r="IOA226" s="1102"/>
      <c r="IOB226" s="1102"/>
      <c r="IOC226" s="1102"/>
      <c r="IOD226" s="1102"/>
      <c r="IOE226" s="1102"/>
      <c r="IOF226" s="1102"/>
      <c r="IOG226" s="1102"/>
      <c r="IOH226" s="1102"/>
      <c r="IOI226" s="1102"/>
      <c r="IOJ226" s="1102"/>
      <c r="IOK226" s="1102"/>
      <c r="IOL226" s="1102"/>
      <c r="IOM226" s="1102"/>
      <c r="ION226" s="1102"/>
      <c r="IOO226" s="1102"/>
      <c r="IOP226" s="1102"/>
      <c r="IOQ226" s="1102"/>
      <c r="IOR226" s="1102"/>
      <c r="IOS226" s="1102"/>
      <c r="IOT226" s="1102"/>
      <c r="IOU226" s="1102"/>
      <c r="IOV226" s="1102"/>
      <c r="IOW226" s="1102"/>
      <c r="IOX226" s="1102"/>
      <c r="IOY226" s="1102"/>
      <c r="IOZ226" s="1102"/>
      <c r="IPA226" s="1102"/>
      <c r="IPB226" s="1102"/>
      <c r="IPC226" s="1102"/>
      <c r="IPD226" s="1102"/>
      <c r="IPE226" s="1102"/>
      <c r="IPF226" s="1102"/>
      <c r="IPG226" s="1102"/>
      <c r="IPH226" s="1102"/>
      <c r="IPI226" s="1102"/>
      <c r="IPJ226" s="1102"/>
      <c r="IPK226" s="1102"/>
      <c r="IPL226" s="1102"/>
      <c r="IPM226" s="1102"/>
      <c r="IPN226" s="1102"/>
      <c r="IPO226" s="1102"/>
      <c r="IPP226" s="1102"/>
      <c r="IPQ226" s="1102"/>
      <c r="IPR226" s="1102"/>
      <c r="IPS226" s="1102"/>
      <c r="IPT226" s="1102"/>
      <c r="IPU226" s="1102"/>
      <c r="IPV226" s="1102"/>
      <c r="IPW226" s="1102"/>
      <c r="IPX226" s="1102"/>
      <c r="IPY226" s="1102"/>
      <c r="IPZ226" s="1102"/>
      <c r="IQA226" s="1102"/>
      <c r="IQB226" s="1102"/>
      <c r="IQC226" s="1102"/>
      <c r="IQD226" s="1102"/>
      <c r="IQE226" s="1102"/>
      <c r="IQF226" s="1102"/>
      <c r="IQG226" s="1102"/>
      <c r="IQH226" s="1102"/>
      <c r="IQI226" s="1102"/>
      <c r="IQJ226" s="1102"/>
      <c r="IQK226" s="1102"/>
      <c r="IQL226" s="1102"/>
      <c r="IQM226" s="1102"/>
      <c r="IQN226" s="1102"/>
      <c r="IQO226" s="1102"/>
      <c r="IQP226" s="1102"/>
      <c r="IQQ226" s="1102"/>
      <c r="IQR226" s="1102"/>
      <c r="IQS226" s="1102"/>
      <c r="IQT226" s="1102"/>
      <c r="IQU226" s="1102"/>
      <c r="IQV226" s="1102"/>
      <c r="IQW226" s="1102"/>
      <c r="IQX226" s="1102"/>
      <c r="IQY226" s="1102"/>
      <c r="IQZ226" s="1102"/>
      <c r="IRA226" s="1102"/>
      <c r="IRB226" s="1102"/>
      <c r="IRC226" s="1102"/>
      <c r="IRD226" s="1102"/>
      <c r="IRE226" s="1102"/>
      <c r="IRF226" s="1102"/>
      <c r="IRG226" s="1102"/>
      <c r="IRH226" s="1102"/>
      <c r="IRI226" s="1102"/>
      <c r="IRJ226" s="1102"/>
      <c r="IRK226" s="1102"/>
      <c r="IRL226" s="1102"/>
      <c r="IRM226" s="1102"/>
      <c r="IRN226" s="1102"/>
      <c r="IRO226" s="1102"/>
      <c r="IRP226" s="1102"/>
      <c r="IRQ226" s="1102"/>
      <c r="IRR226" s="1102"/>
      <c r="IRS226" s="1102"/>
      <c r="IRT226" s="1102"/>
      <c r="IRU226" s="1102"/>
      <c r="IRV226" s="1102"/>
      <c r="IRW226" s="1102"/>
      <c r="IRX226" s="1102"/>
      <c r="IRY226" s="1102"/>
      <c r="IRZ226" s="1102"/>
      <c r="ISA226" s="1102"/>
      <c r="ISB226" s="1102"/>
      <c r="ISC226" s="1102"/>
      <c r="ISD226" s="1102"/>
      <c r="ISE226" s="1102"/>
      <c r="ISF226" s="1102"/>
      <c r="ISG226" s="1102"/>
      <c r="ISH226" s="1102"/>
      <c r="ISI226" s="1102"/>
      <c r="ISJ226" s="1102"/>
      <c r="ISK226" s="1102"/>
      <c r="ISL226" s="1102"/>
      <c r="ISM226" s="1102"/>
      <c r="ISN226" s="1102"/>
      <c r="ISO226" s="1102"/>
      <c r="ISP226" s="1102"/>
      <c r="ISQ226" s="1102"/>
      <c r="ISR226" s="1102"/>
      <c r="ISS226" s="1102"/>
      <c r="IST226" s="1102"/>
      <c r="ISU226" s="1102"/>
      <c r="ISV226" s="1102"/>
      <c r="ISW226" s="1102"/>
      <c r="ISX226" s="1102"/>
      <c r="ISY226" s="1102"/>
      <c r="ISZ226" s="1102"/>
      <c r="ITA226" s="1102"/>
      <c r="ITB226" s="1102"/>
      <c r="ITC226" s="1102"/>
      <c r="ITD226" s="1102"/>
      <c r="ITE226" s="1102"/>
      <c r="ITF226" s="1102"/>
      <c r="ITG226" s="1102"/>
      <c r="ITH226" s="1102"/>
      <c r="ITI226" s="1102"/>
      <c r="ITJ226" s="1102"/>
      <c r="ITK226" s="1102"/>
      <c r="ITL226" s="1102"/>
      <c r="ITM226" s="1102"/>
      <c r="ITN226" s="1102"/>
      <c r="ITO226" s="1102"/>
      <c r="ITP226" s="1102"/>
      <c r="ITQ226" s="1102"/>
      <c r="ITR226" s="1102"/>
      <c r="ITS226" s="1102"/>
      <c r="ITT226" s="1102"/>
      <c r="ITU226" s="1102"/>
      <c r="ITV226" s="1102"/>
      <c r="ITW226" s="1102"/>
      <c r="ITX226" s="1102"/>
      <c r="ITY226" s="1102"/>
      <c r="ITZ226" s="1102"/>
      <c r="IUA226" s="1102"/>
      <c r="IUB226" s="1102"/>
      <c r="IUC226" s="1102"/>
      <c r="IUD226" s="1102"/>
      <c r="IUE226" s="1102"/>
      <c r="IUF226" s="1102"/>
      <c r="IUG226" s="1102"/>
      <c r="IUH226" s="1102"/>
      <c r="IUI226" s="1102"/>
      <c r="IUJ226" s="1102"/>
      <c r="IUK226" s="1102"/>
      <c r="IUL226" s="1102"/>
      <c r="IUM226" s="1102"/>
      <c r="IUN226" s="1102"/>
      <c r="IUO226" s="1102"/>
      <c r="IUP226" s="1102"/>
      <c r="IUQ226" s="1102"/>
      <c r="IUR226" s="1102"/>
      <c r="IUS226" s="1102"/>
      <c r="IUT226" s="1102"/>
      <c r="IUU226" s="1102"/>
      <c r="IUV226" s="1102"/>
      <c r="IUW226" s="1102"/>
      <c r="IUX226" s="1102"/>
      <c r="IUY226" s="1102"/>
      <c r="IUZ226" s="1102"/>
      <c r="IVA226" s="1102"/>
      <c r="IVB226" s="1102"/>
      <c r="IVC226" s="1102"/>
      <c r="IVD226" s="1102"/>
      <c r="IVE226" s="1102"/>
      <c r="IVF226" s="1102"/>
      <c r="IVG226" s="1102"/>
      <c r="IVH226" s="1102"/>
      <c r="IVI226" s="1102"/>
      <c r="IVJ226" s="1102"/>
      <c r="IVK226" s="1102"/>
      <c r="IVL226" s="1102"/>
      <c r="IVM226" s="1102"/>
      <c r="IVN226" s="1102"/>
      <c r="IVO226" s="1102"/>
      <c r="IVP226" s="1102"/>
      <c r="IVQ226" s="1102"/>
      <c r="IVR226" s="1102"/>
      <c r="IVS226" s="1102"/>
      <c r="IVT226" s="1102"/>
      <c r="IVU226" s="1102"/>
      <c r="IVV226" s="1102"/>
      <c r="IVW226" s="1102"/>
      <c r="IVX226" s="1102"/>
      <c r="IVY226" s="1102"/>
      <c r="IVZ226" s="1102"/>
      <c r="IWA226" s="1102"/>
      <c r="IWB226" s="1102"/>
      <c r="IWC226" s="1102"/>
      <c r="IWD226" s="1102"/>
      <c r="IWE226" s="1102"/>
      <c r="IWF226" s="1102"/>
      <c r="IWG226" s="1102"/>
      <c r="IWH226" s="1102"/>
      <c r="IWI226" s="1102"/>
      <c r="IWJ226" s="1102"/>
      <c r="IWK226" s="1102"/>
      <c r="IWL226" s="1102"/>
      <c r="IWM226" s="1102"/>
      <c r="IWN226" s="1102"/>
      <c r="IWO226" s="1102"/>
      <c r="IWP226" s="1102"/>
      <c r="IWQ226" s="1102"/>
      <c r="IWR226" s="1102"/>
      <c r="IWS226" s="1102"/>
      <c r="IWT226" s="1102"/>
      <c r="IWU226" s="1102"/>
      <c r="IWV226" s="1102"/>
      <c r="IWW226" s="1102"/>
      <c r="IWX226" s="1102"/>
      <c r="IWY226" s="1102"/>
      <c r="IWZ226" s="1102"/>
      <c r="IXA226" s="1102"/>
      <c r="IXB226" s="1102"/>
      <c r="IXC226" s="1102"/>
      <c r="IXD226" s="1102"/>
      <c r="IXE226" s="1102"/>
      <c r="IXF226" s="1102"/>
      <c r="IXG226" s="1102"/>
      <c r="IXH226" s="1102"/>
      <c r="IXI226" s="1102"/>
      <c r="IXJ226" s="1102"/>
      <c r="IXK226" s="1102"/>
      <c r="IXL226" s="1102"/>
      <c r="IXM226" s="1102"/>
      <c r="IXN226" s="1102"/>
      <c r="IXO226" s="1102"/>
      <c r="IXP226" s="1102"/>
      <c r="IXQ226" s="1102"/>
      <c r="IXR226" s="1102"/>
      <c r="IXS226" s="1102"/>
      <c r="IXT226" s="1102"/>
      <c r="IXU226" s="1102"/>
      <c r="IXV226" s="1102"/>
      <c r="IXW226" s="1102"/>
      <c r="IXX226" s="1102"/>
      <c r="IXY226" s="1102"/>
      <c r="IXZ226" s="1102"/>
      <c r="IYA226" s="1102"/>
      <c r="IYB226" s="1102"/>
      <c r="IYC226" s="1102"/>
      <c r="IYD226" s="1102"/>
      <c r="IYE226" s="1102"/>
      <c r="IYF226" s="1102"/>
      <c r="IYG226" s="1102"/>
      <c r="IYH226" s="1102"/>
      <c r="IYI226" s="1102"/>
      <c r="IYJ226" s="1102"/>
      <c r="IYK226" s="1102"/>
      <c r="IYL226" s="1102"/>
      <c r="IYM226" s="1102"/>
      <c r="IYN226" s="1102"/>
      <c r="IYO226" s="1102"/>
      <c r="IYP226" s="1102"/>
      <c r="IYQ226" s="1102"/>
      <c r="IYR226" s="1102"/>
      <c r="IYS226" s="1102"/>
      <c r="IYT226" s="1102"/>
      <c r="IYU226" s="1102"/>
      <c r="IYV226" s="1102"/>
      <c r="IYW226" s="1102"/>
      <c r="IYX226" s="1102"/>
      <c r="IYY226" s="1102"/>
      <c r="IYZ226" s="1102"/>
      <c r="IZA226" s="1102"/>
      <c r="IZB226" s="1102"/>
      <c r="IZC226" s="1102"/>
      <c r="IZD226" s="1102"/>
      <c r="IZE226" s="1102"/>
      <c r="IZF226" s="1102"/>
      <c r="IZG226" s="1102"/>
      <c r="IZH226" s="1102"/>
      <c r="IZI226" s="1102"/>
      <c r="IZJ226" s="1102"/>
      <c r="IZK226" s="1102"/>
      <c r="IZL226" s="1102"/>
      <c r="IZM226" s="1102"/>
      <c r="IZN226" s="1102"/>
      <c r="IZO226" s="1102"/>
      <c r="IZP226" s="1102"/>
      <c r="IZQ226" s="1102"/>
      <c r="IZR226" s="1102"/>
      <c r="IZS226" s="1102"/>
      <c r="IZT226" s="1102"/>
      <c r="IZU226" s="1102"/>
      <c r="IZV226" s="1102"/>
      <c r="IZW226" s="1102"/>
      <c r="IZX226" s="1102"/>
      <c r="IZY226" s="1102"/>
      <c r="IZZ226" s="1102"/>
      <c r="JAA226" s="1102"/>
      <c r="JAB226" s="1102"/>
      <c r="JAC226" s="1102"/>
      <c r="JAD226" s="1102"/>
      <c r="JAE226" s="1102"/>
      <c r="JAF226" s="1102"/>
      <c r="JAG226" s="1102"/>
      <c r="JAH226" s="1102"/>
      <c r="JAI226" s="1102"/>
      <c r="JAJ226" s="1102"/>
      <c r="JAK226" s="1102"/>
      <c r="JAL226" s="1102"/>
      <c r="JAM226" s="1102"/>
      <c r="JAN226" s="1102"/>
      <c r="JAO226" s="1102"/>
      <c r="JAP226" s="1102"/>
      <c r="JAQ226" s="1102"/>
      <c r="JAR226" s="1102"/>
      <c r="JAS226" s="1102"/>
      <c r="JAT226" s="1102"/>
      <c r="JAU226" s="1102"/>
      <c r="JAV226" s="1102"/>
      <c r="JAW226" s="1102"/>
      <c r="JAX226" s="1102"/>
      <c r="JAY226" s="1102"/>
      <c r="JAZ226" s="1102"/>
      <c r="JBA226" s="1102"/>
      <c r="JBB226" s="1102"/>
      <c r="JBC226" s="1102"/>
      <c r="JBD226" s="1102"/>
      <c r="JBE226" s="1102"/>
      <c r="JBF226" s="1102"/>
      <c r="JBG226" s="1102"/>
      <c r="JBH226" s="1102"/>
      <c r="JBI226" s="1102"/>
      <c r="JBJ226" s="1102"/>
      <c r="JBK226" s="1102"/>
      <c r="JBL226" s="1102"/>
      <c r="JBM226" s="1102"/>
      <c r="JBN226" s="1102"/>
      <c r="JBO226" s="1102"/>
      <c r="JBP226" s="1102"/>
      <c r="JBQ226" s="1102"/>
      <c r="JBR226" s="1102"/>
      <c r="JBS226" s="1102"/>
      <c r="JBT226" s="1102"/>
      <c r="JBU226" s="1102"/>
      <c r="JBV226" s="1102"/>
      <c r="JBW226" s="1102"/>
      <c r="JBX226" s="1102"/>
      <c r="JBY226" s="1102"/>
      <c r="JBZ226" s="1102"/>
      <c r="JCA226" s="1102"/>
      <c r="JCB226" s="1102"/>
      <c r="JCC226" s="1102"/>
      <c r="JCD226" s="1102"/>
      <c r="JCE226" s="1102"/>
      <c r="JCF226" s="1102"/>
      <c r="JCG226" s="1102"/>
      <c r="JCH226" s="1102"/>
      <c r="JCI226" s="1102"/>
      <c r="JCJ226" s="1102"/>
      <c r="JCK226" s="1102"/>
      <c r="JCL226" s="1102"/>
      <c r="JCM226" s="1102"/>
      <c r="JCN226" s="1102"/>
      <c r="JCO226" s="1102"/>
      <c r="JCP226" s="1102"/>
      <c r="JCQ226" s="1102"/>
      <c r="JCR226" s="1102"/>
      <c r="JCS226" s="1102"/>
      <c r="JCT226" s="1102"/>
      <c r="JCU226" s="1102"/>
      <c r="JCV226" s="1102"/>
      <c r="JCW226" s="1102"/>
      <c r="JCX226" s="1102"/>
      <c r="JCY226" s="1102"/>
      <c r="JCZ226" s="1102"/>
      <c r="JDA226" s="1102"/>
      <c r="JDB226" s="1102"/>
      <c r="JDC226" s="1102"/>
      <c r="JDD226" s="1102"/>
      <c r="JDE226" s="1102"/>
      <c r="JDF226" s="1102"/>
      <c r="JDG226" s="1102"/>
      <c r="JDH226" s="1102"/>
      <c r="JDI226" s="1102"/>
      <c r="JDJ226" s="1102"/>
      <c r="JDK226" s="1102"/>
      <c r="JDL226" s="1102"/>
      <c r="JDM226" s="1102"/>
      <c r="JDN226" s="1102"/>
      <c r="JDO226" s="1102"/>
      <c r="JDP226" s="1102"/>
      <c r="JDQ226" s="1102"/>
      <c r="JDR226" s="1102"/>
      <c r="JDS226" s="1102"/>
      <c r="JDT226" s="1102"/>
      <c r="JDU226" s="1102"/>
      <c r="JDV226" s="1102"/>
      <c r="JDW226" s="1102"/>
      <c r="JDX226" s="1102"/>
      <c r="JDY226" s="1102"/>
      <c r="JDZ226" s="1102"/>
      <c r="JEA226" s="1102"/>
      <c r="JEB226" s="1102"/>
      <c r="JEC226" s="1102"/>
      <c r="JED226" s="1102"/>
      <c r="JEE226" s="1102"/>
      <c r="JEF226" s="1102"/>
      <c r="JEG226" s="1102"/>
      <c r="JEH226" s="1102"/>
      <c r="JEI226" s="1102"/>
      <c r="JEJ226" s="1102"/>
      <c r="JEK226" s="1102"/>
      <c r="JEL226" s="1102"/>
      <c r="JEM226" s="1102"/>
      <c r="JEN226" s="1102"/>
      <c r="JEO226" s="1102"/>
      <c r="JEP226" s="1102"/>
      <c r="JEQ226" s="1102"/>
      <c r="JER226" s="1102"/>
      <c r="JES226" s="1102"/>
      <c r="JET226" s="1102"/>
      <c r="JEU226" s="1102"/>
      <c r="JEV226" s="1102"/>
      <c r="JEW226" s="1102"/>
      <c r="JEX226" s="1102"/>
      <c r="JEY226" s="1102"/>
      <c r="JEZ226" s="1102"/>
      <c r="JFA226" s="1102"/>
      <c r="JFB226" s="1102"/>
      <c r="JFC226" s="1102"/>
      <c r="JFD226" s="1102"/>
      <c r="JFE226" s="1102"/>
      <c r="JFF226" s="1102"/>
      <c r="JFG226" s="1102"/>
      <c r="JFH226" s="1102"/>
      <c r="JFI226" s="1102"/>
      <c r="JFJ226" s="1102"/>
      <c r="JFK226" s="1102"/>
      <c r="JFL226" s="1102"/>
      <c r="JFM226" s="1102"/>
      <c r="JFN226" s="1102"/>
      <c r="JFO226" s="1102"/>
      <c r="JFP226" s="1102"/>
      <c r="JFQ226" s="1102"/>
      <c r="JFR226" s="1102"/>
      <c r="JFS226" s="1102"/>
      <c r="JFT226" s="1102"/>
      <c r="JFU226" s="1102"/>
      <c r="JFV226" s="1102"/>
      <c r="JFW226" s="1102"/>
      <c r="JFX226" s="1102"/>
      <c r="JFY226" s="1102"/>
      <c r="JFZ226" s="1102"/>
      <c r="JGA226" s="1102"/>
      <c r="JGB226" s="1102"/>
      <c r="JGC226" s="1102"/>
      <c r="JGD226" s="1102"/>
      <c r="JGE226" s="1102"/>
      <c r="JGF226" s="1102"/>
      <c r="JGG226" s="1102"/>
      <c r="JGH226" s="1102"/>
      <c r="JGI226" s="1102"/>
      <c r="JGJ226" s="1102"/>
      <c r="JGK226" s="1102"/>
      <c r="JGL226" s="1102"/>
      <c r="JGM226" s="1102"/>
      <c r="JGN226" s="1102"/>
      <c r="JGO226" s="1102"/>
      <c r="JGP226" s="1102"/>
      <c r="JGQ226" s="1102"/>
      <c r="JGR226" s="1102"/>
      <c r="JGS226" s="1102"/>
      <c r="JGT226" s="1102"/>
      <c r="JGU226" s="1102"/>
      <c r="JGV226" s="1102"/>
      <c r="JGW226" s="1102"/>
      <c r="JGX226" s="1102"/>
      <c r="JGY226" s="1102"/>
      <c r="JGZ226" s="1102"/>
      <c r="JHA226" s="1102"/>
      <c r="JHB226" s="1102"/>
      <c r="JHC226" s="1102"/>
      <c r="JHD226" s="1102"/>
      <c r="JHE226" s="1102"/>
      <c r="JHF226" s="1102"/>
      <c r="JHG226" s="1102"/>
      <c r="JHH226" s="1102"/>
      <c r="JHI226" s="1102"/>
      <c r="JHJ226" s="1102"/>
      <c r="JHK226" s="1102"/>
      <c r="JHL226" s="1102"/>
      <c r="JHM226" s="1102"/>
      <c r="JHN226" s="1102"/>
      <c r="JHO226" s="1102"/>
      <c r="JHP226" s="1102"/>
      <c r="JHQ226" s="1102"/>
      <c r="JHR226" s="1102"/>
      <c r="JHS226" s="1102"/>
      <c r="JHT226" s="1102"/>
      <c r="JHU226" s="1102"/>
      <c r="JHV226" s="1102"/>
      <c r="JHW226" s="1102"/>
      <c r="JHX226" s="1102"/>
      <c r="JHY226" s="1102"/>
      <c r="JHZ226" s="1102"/>
      <c r="JIA226" s="1102"/>
      <c r="JIB226" s="1102"/>
      <c r="JIC226" s="1102"/>
      <c r="JID226" s="1102"/>
      <c r="JIE226" s="1102"/>
      <c r="JIF226" s="1102"/>
      <c r="JIG226" s="1102"/>
      <c r="JIH226" s="1102"/>
      <c r="JII226" s="1102"/>
      <c r="JIJ226" s="1102"/>
      <c r="JIK226" s="1102"/>
      <c r="JIL226" s="1102"/>
      <c r="JIM226" s="1102"/>
      <c r="JIN226" s="1102"/>
      <c r="JIO226" s="1102"/>
      <c r="JIP226" s="1102"/>
      <c r="JIQ226" s="1102"/>
      <c r="JIR226" s="1102"/>
      <c r="JIS226" s="1102"/>
      <c r="JIT226" s="1102"/>
      <c r="JIU226" s="1102"/>
      <c r="JIV226" s="1102"/>
      <c r="JIW226" s="1102"/>
      <c r="JIX226" s="1102"/>
      <c r="JIY226" s="1102"/>
      <c r="JIZ226" s="1102"/>
      <c r="JJA226" s="1102"/>
      <c r="JJB226" s="1102"/>
      <c r="JJC226" s="1102"/>
      <c r="JJD226" s="1102"/>
      <c r="JJE226" s="1102"/>
      <c r="JJF226" s="1102"/>
      <c r="JJG226" s="1102"/>
      <c r="JJH226" s="1102"/>
      <c r="JJI226" s="1102"/>
      <c r="JJJ226" s="1102"/>
      <c r="JJK226" s="1102"/>
      <c r="JJL226" s="1102"/>
      <c r="JJM226" s="1102"/>
      <c r="JJN226" s="1102"/>
      <c r="JJO226" s="1102"/>
      <c r="JJP226" s="1102"/>
      <c r="JJQ226" s="1102"/>
      <c r="JJR226" s="1102"/>
      <c r="JJS226" s="1102"/>
      <c r="JJT226" s="1102"/>
      <c r="JJU226" s="1102"/>
      <c r="JJV226" s="1102"/>
      <c r="JJW226" s="1102"/>
      <c r="JJX226" s="1102"/>
      <c r="JJY226" s="1102"/>
      <c r="JJZ226" s="1102"/>
      <c r="JKA226" s="1102"/>
      <c r="JKB226" s="1102"/>
      <c r="JKC226" s="1102"/>
      <c r="JKD226" s="1102"/>
      <c r="JKE226" s="1102"/>
      <c r="JKF226" s="1102"/>
      <c r="JKG226" s="1102"/>
      <c r="JKH226" s="1102"/>
      <c r="JKI226" s="1102"/>
      <c r="JKJ226" s="1102"/>
      <c r="JKK226" s="1102"/>
      <c r="JKL226" s="1102"/>
      <c r="JKM226" s="1102"/>
      <c r="JKN226" s="1102"/>
      <c r="JKO226" s="1102"/>
      <c r="JKP226" s="1102"/>
      <c r="JKQ226" s="1102"/>
      <c r="JKR226" s="1102"/>
      <c r="JKS226" s="1102"/>
      <c r="JKT226" s="1102"/>
      <c r="JKU226" s="1102"/>
      <c r="JKV226" s="1102"/>
      <c r="JKW226" s="1102"/>
      <c r="JKX226" s="1102"/>
      <c r="JKY226" s="1102"/>
      <c r="JKZ226" s="1102"/>
      <c r="JLA226" s="1102"/>
      <c r="JLB226" s="1102"/>
      <c r="JLC226" s="1102"/>
      <c r="JLD226" s="1102"/>
      <c r="JLE226" s="1102"/>
      <c r="JLF226" s="1102"/>
      <c r="JLG226" s="1102"/>
      <c r="JLH226" s="1102"/>
      <c r="JLI226" s="1102"/>
      <c r="JLJ226" s="1102"/>
      <c r="JLK226" s="1102"/>
      <c r="JLL226" s="1102"/>
      <c r="JLM226" s="1102"/>
      <c r="JLN226" s="1102"/>
      <c r="JLO226" s="1102"/>
      <c r="JLP226" s="1102"/>
      <c r="JLQ226" s="1102"/>
      <c r="JLR226" s="1102"/>
      <c r="JLS226" s="1102"/>
      <c r="JLT226" s="1102"/>
      <c r="JLU226" s="1102"/>
      <c r="JLV226" s="1102"/>
      <c r="JLW226" s="1102"/>
      <c r="JLX226" s="1102"/>
      <c r="JLY226" s="1102"/>
      <c r="JLZ226" s="1102"/>
      <c r="JMA226" s="1102"/>
      <c r="JMB226" s="1102"/>
      <c r="JMC226" s="1102"/>
      <c r="JMD226" s="1102"/>
      <c r="JME226" s="1102"/>
      <c r="JMF226" s="1102"/>
      <c r="JMG226" s="1102"/>
      <c r="JMH226" s="1102"/>
      <c r="JMI226" s="1102"/>
      <c r="JMJ226" s="1102"/>
      <c r="JMK226" s="1102"/>
      <c r="JML226" s="1102"/>
      <c r="JMM226" s="1102"/>
      <c r="JMN226" s="1102"/>
      <c r="JMO226" s="1102"/>
      <c r="JMP226" s="1102"/>
      <c r="JMQ226" s="1102"/>
      <c r="JMR226" s="1102"/>
      <c r="JMS226" s="1102"/>
      <c r="JMT226" s="1102"/>
      <c r="JMU226" s="1102"/>
      <c r="JMV226" s="1102"/>
      <c r="JMW226" s="1102"/>
      <c r="JMX226" s="1102"/>
      <c r="JMY226" s="1102"/>
      <c r="JMZ226" s="1102"/>
      <c r="JNA226" s="1102"/>
      <c r="JNB226" s="1102"/>
      <c r="JNC226" s="1102"/>
      <c r="JND226" s="1102"/>
      <c r="JNE226" s="1102"/>
      <c r="JNF226" s="1102"/>
      <c r="JNG226" s="1102"/>
      <c r="JNH226" s="1102"/>
      <c r="JNI226" s="1102"/>
      <c r="JNJ226" s="1102"/>
      <c r="JNK226" s="1102"/>
      <c r="JNL226" s="1102"/>
      <c r="JNM226" s="1102"/>
      <c r="JNN226" s="1102"/>
      <c r="JNO226" s="1102"/>
      <c r="JNP226" s="1102"/>
      <c r="JNQ226" s="1102"/>
      <c r="JNR226" s="1102"/>
      <c r="JNS226" s="1102"/>
      <c r="JNT226" s="1102"/>
      <c r="JNU226" s="1102"/>
      <c r="JNV226" s="1102"/>
      <c r="JNW226" s="1102"/>
      <c r="JNX226" s="1102"/>
      <c r="JNY226" s="1102"/>
      <c r="JNZ226" s="1102"/>
      <c r="JOA226" s="1102"/>
      <c r="JOB226" s="1102"/>
      <c r="JOC226" s="1102"/>
      <c r="JOD226" s="1102"/>
      <c r="JOE226" s="1102"/>
      <c r="JOF226" s="1102"/>
      <c r="JOG226" s="1102"/>
      <c r="JOH226" s="1102"/>
      <c r="JOI226" s="1102"/>
      <c r="JOJ226" s="1102"/>
      <c r="JOK226" s="1102"/>
      <c r="JOL226" s="1102"/>
      <c r="JOM226" s="1102"/>
      <c r="JON226" s="1102"/>
      <c r="JOO226" s="1102"/>
      <c r="JOP226" s="1102"/>
      <c r="JOQ226" s="1102"/>
      <c r="JOR226" s="1102"/>
      <c r="JOS226" s="1102"/>
      <c r="JOT226" s="1102"/>
      <c r="JOU226" s="1102"/>
      <c r="JOV226" s="1102"/>
      <c r="JOW226" s="1102"/>
      <c r="JOX226" s="1102"/>
      <c r="JOY226" s="1102"/>
      <c r="JOZ226" s="1102"/>
      <c r="JPA226" s="1102"/>
      <c r="JPB226" s="1102"/>
      <c r="JPC226" s="1102"/>
      <c r="JPD226" s="1102"/>
      <c r="JPE226" s="1102"/>
      <c r="JPF226" s="1102"/>
      <c r="JPG226" s="1102"/>
      <c r="JPH226" s="1102"/>
      <c r="JPI226" s="1102"/>
      <c r="JPJ226" s="1102"/>
      <c r="JPK226" s="1102"/>
      <c r="JPL226" s="1102"/>
      <c r="JPM226" s="1102"/>
      <c r="JPN226" s="1102"/>
      <c r="JPO226" s="1102"/>
      <c r="JPP226" s="1102"/>
      <c r="JPQ226" s="1102"/>
      <c r="JPR226" s="1102"/>
      <c r="JPS226" s="1102"/>
      <c r="JPT226" s="1102"/>
      <c r="JPU226" s="1102"/>
      <c r="JPV226" s="1102"/>
      <c r="JPW226" s="1102"/>
      <c r="JPX226" s="1102"/>
      <c r="JPY226" s="1102"/>
      <c r="JPZ226" s="1102"/>
      <c r="JQA226" s="1102"/>
      <c r="JQB226" s="1102"/>
      <c r="JQC226" s="1102"/>
      <c r="JQD226" s="1102"/>
      <c r="JQE226" s="1102"/>
      <c r="JQF226" s="1102"/>
      <c r="JQG226" s="1102"/>
      <c r="JQH226" s="1102"/>
      <c r="JQI226" s="1102"/>
      <c r="JQJ226" s="1102"/>
      <c r="JQK226" s="1102"/>
      <c r="JQL226" s="1102"/>
      <c r="JQM226" s="1102"/>
      <c r="JQN226" s="1102"/>
      <c r="JQO226" s="1102"/>
      <c r="JQP226" s="1102"/>
      <c r="JQQ226" s="1102"/>
      <c r="JQR226" s="1102"/>
      <c r="JQS226" s="1102"/>
      <c r="JQT226" s="1102"/>
      <c r="JQU226" s="1102"/>
      <c r="JQV226" s="1102"/>
      <c r="JQW226" s="1102"/>
      <c r="JQX226" s="1102"/>
      <c r="JQY226" s="1102"/>
      <c r="JQZ226" s="1102"/>
      <c r="JRA226" s="1102"/>
      <c r="JRB226" s="1102"/>
      <c r="JRC226" s="1102"/>
      <c r="JRD226" s="1102"/>
      <c r="JRE226" s="1102"/>
      <c r="JRF226" s="1102"/>
      <c r="JRG226" s="1102"/>
      <c r="JRH226" s="1102"/>
      <c r="JRI226" s="1102"/>
      <c r="JRJ226" s="1102"/>
      <c r="JRK226" s="1102"/>
      <c r="JRL226" s="1102"/>
      <c r="JRM226" s="1102"/>
      <c r="JRN226" s="1102"/>
      <c r="JRO226" s="1102"/>
      <c r="JRP226" s="1102"/>
      <c r="JRQ226" s="1102"/>
      <c r="JRR226" s="1102"/>
      <c r="JRS226" s="1102"/>
      <c r="JRT226" s="1102"/>
      <c r="JRU226" s="1102"/>
      <c r="JRV226" s="1102"/>
      <c r="JRW226" s="1102"/>
      <c r="JRX226" s="1102"/>
      <c r="JRY226" s="1102"/>
      <c r="JRZ226" s="1102"/>
      <c r="JSA226" s="1102"/>
      <c r="JSB226" s="1102"/>
      <c r="JSC226" s="1102"/>
      <c r="JSD226" s="1102"/>
      <c r="JSE226" s="1102"/>
      <c r="JSF226" s="1102"/>
      <c r="JSG226" s="1102"/>
      <c r="JSH226" s="1102"/>
      <c r="JSI226" s="1102"/>
      <c r="JSJ226" s="1102"/>
      <c r="JSK226" s="1102"/>
      <c r="JSL226" s="1102"/>
      <c r="JSM226" s="1102"/>
      <c r="JSN226" s="1102"/>
      <c r="JSO226" s="1102"/>
      <c r="JSP226" s="1102"/>
      <c r="JSQ226" s="1102"/>
      <c r="JSR226" s="1102"/>
      <c r="JSS226" s="1102"/>
      <c r="JST226" s="1102"/>
      <c r="JSU226" s="1102"/>
      <c r="JSV226" s="1102"/>
      <c r="JSW226" s="1102"/>
      <c r="JSX226" s="1102"/>
      <c r="JSY226" s="1102"/>
      <c r="JSZ226" s="1102"/>
      <c r="JTA226" s="1102"/>
      <c r="JTB226" s="1102"/>
      <c r="JTC226" s="1102"/>
      <c r="JTD226" s="1102"/>
      <c r="JTE226" s="1102"/>
      <c r="JTF226" s="1102"/>
      <c r="JTG226" s="1102"/>
      <c r="JTH226" s="1102"/>
      <c r="JTI226" s="1102"/>
      <c r="JTJ226" s="1102"/>
      <c r="JTK226" s="1102"/>
      <c r="JTL226" s="1102"/>
      <c r="JTM226" s="1102"/>
      <c r="JTN226" s="1102"/>
      <c r="JTO226" s="1102"/>
      <c r="JTP226" s="1102"/>
      <c r="JTQ226" s="1102"/>
      <c r="JTR226" s="1102"/>
      <c r="JTS226" s="1102"/>
      <c r="JTT226" s="1102"/>
      <c r="JTU226" s="1102"/>
      <c r="JTV226" s="1102"/>
      <c r="JTW226" s="1102"/>
      <c r="JTX226" s="1102"/>
      <c r="JTY226" s="1102"/>
      <c r="JTZ226" s="1102"/>
      <c r="JUA226" s="1102"/>
      <c r="JUB226" s="1102"/>
      <c r="JUC226" s="1102"/>
      <c r="JUD226" s="1102"/>
      <c r="JUE226" s="1102"/>
      <c r="JUF226" s="1102"/>
      <c r="JUG226" s="1102"/>
      <c r="JUH226" s="1102"/>
      <c r="JUI226" s="1102"/>
      <c r="JUJ226" s="1102"/>
      <c r="JUK226" s="1102"/>
      <c r="JUL226" s="1102"/>
      <c r="JUM226" s="1102"/>
      <c r="JUN226" s="1102"/>
      <c r="JUO226" s="1102"/>
      <c r="JUP226" s="1102"/>
      <c r="JUQ226" s="1102"/>
      <c r="JUR226" s="1102"/>
      <c r="JUS226" s="1102"/>
      <c r="JUT226" s="1102"/>
      <c r="JUU226" s="1102"/>
      <c r="JUV226" s="1102"/>
      <c r="JUW226" s="1102"/>
      <c r="JUX226" s="1102"/>
      <c r="JUY226" s="1102"/>
      <c r="JUZ226" s="1102"/>
      <c r="JVA226" s="1102"/>
      <c r="JVB226" s="1102"/>
      <c r="JVC226" s="1102"/>
      <c r="JVD226" s="1102"/>
      <c r="JVE226" s="1102"/>
      <c r="JVF226" s="1102"/>
      <c r="JVG226" s="1102"/>
      <c r="JVH226" s="1102"/>
      <c r="JVI226" s="1102"/>
      <c r="JVJ226" s="1102"/>
      <c r="JVK226" s="1102"/>
      <c r="JVL226" s="1102"/>
      <c r="JVM226" s="1102"/>
      <c r="JVN226" s="1102"/>
      <c r="JVO226" s="1102"/>
      <c r="JVP226" s="1102"/>
      <c r="JVQ226" s="1102"/>
      <c r="JVR226" s="1102"/>
      <c r="JVS226" s="1102"/>
      <c r="JVT226" s="1102"/>
      <c r="JVU226" s="1102"/>
      <c r="JVV226" s="1102"/>
      <c r="JVW226" s="1102"/>
      <c r="JVX226" s="1102"/>
      <c r="JVY226" s="1102"/>
      <c r="JVZ226" s="1102"/>
      <c r="JWA226" s="1102"/>
      <c r="JWB226" s="1102"/>
      <c r="JWC226" s="1102"/>
      <c r="JWD226" s="1102"/>
      <c r="JWE226" s="1102"/>
      <c r="JWF226" s="1102"/>
      <c r="JWG226" s="1102"/>
      <c r="JWH226" s="1102"/>
      <c r="JWI226" s="1102"/>
      <c r="JWJ226" s="1102"/>
      <c r="JWK226" s="1102"/>
      <c r="JWL226" s="1102"/>
      <c r="JWM226" s="1102"/>
      <c r="JWN226" s="1102"/>
      <c r="JWO226" s="1102"/>
      <c r="JWP226" s="1102"/>
      <c r="JWQ226" s="1102"/>
      <c r="JWR226" s="1102"/>
      <c r="JWS226" s="1102"/>
      <c r="JWT226" s="1102"/>
      <c r="JWU226" s="1102"/>
      <c r="JWV226" s="1102"/>
      <c r="JWW226" s="1102"/>
      <c r="JWX226" s="1102"/>
      <c r="JWY226" s="1102"/>
      <c r="JWZ226" s="1102"/>
      <c r="JXA226" s="1102"/>
      <c r="JXB226" s="1102"/>
      <c r="JXC226" s="1102"/>
      <c r="JXD226" s="1102"/>
      <c r="JXE226" s="1102"/>
      <c r="JXF226" s="1102"/>
      <c r="JXG226" s="1102"/>
      <c r="JXH226" s="1102"/>
      <c r="JXI226" s="1102"/>
      <c r="JXJ226" s="1102"/>
      <c r="JXK226" s="1102"/>
      <c r="JXL226" s="1102"/>
      <c r="JXM226" s="1102"/>
      <c r="JXN226" s="1102"/>
      <c r="JXO226" s="1102"/>
      <c r="JXP226" s="1102"/>
      <c r="JXQ226" s="1102"/>
      <c r="JXR226" s="1102"/>
      <c r="JXS226" s="1102"/>
      <c r="JXT226" s="1102"/>
      <c r="JXU226" s="1102"/>
      <c r="JXV226" s="1102"/>
      <c r="JXW226" s="1102"/>
      <c r="JXX226" s="1102"/>
      <c r="JXY226" s="1102"/>
      <c r="JXZ226" s="1102"/>
      <c r="JYA226" s="1102"/>
      <c r="JYB226" s="1102"/>
      <c r="JYC226" s="1102"/>
      <c r="JYD226" s="1102"/>
      <c r="JYE226" s="1102"/>
      <c r="JYF226" s="1102"/>
      <c r="JYG226" s="1102"/>
      <c r="JYH226" s="1102"/>
      <c r="JYI226" s="1102"/>
      <c r="JYJ226" s="1102"/>
      <c r="JYK226" s="1102"/>
      <c r="JYL226" s="1102"/>
      <c r="JYM226" s="1102"/>
      <c r="JYN226" s="1102"/>
      <c r="JYO226" s="1102"/>
      <c r="JYP226" s="1102"/>
      <c r="JYQ226" s="1102"/>
      <c r="JYR226" s="1102"/>
      <c r="JYS226" s="1102"/>
      <c r="JYT226" s="1102"/>
      <c r="JYU226" s="1102"/>
      <c r="JYV226" s="1102"/>
      <c r="JYW226" s="1102"/>
      <c r="JYX226" s="1102"/>
      <c r="JYY226" s="1102"/>
      <c r="JYZ226" s="1102"/>
      <c r="JZA226" s="1102"/>
      <c r="JZB226" s="1102"/>
      <c r="JZC226" s="1102"/>
      <c r="JZD226" s="1102"/>
      <c r="JZE226" s="1102"/>
      <c r="JZF226" s="1102"/>
      <c r="JZG226" s="1102"/>
      <c r="JZH226" s="1102"/>
      <c r="JZI226" s="1102"/>
      <c r="JZJ226" s="1102"/>
      <c r="JZK226" s="1102"/>
      <c r="JZL226" s="1102"/>
      <c r="JZM226" s="1102"/>
      <c r="JZN226" s="1102"/>
      <c r="JZO226" s="1102"/>
      <c r="JZP226" s="1102"/>
      <c r="JZQ226" s="1102"/>
      <c r="JZR226" s="1102"/>
      <c r="JZS226" s="1102"/>
      <c r="JZT226" s="1102"/>
      <c r="JZU226" s="1102"/>
      <c r="JZV226" s="1102"/>
      <c r="JZW226" s="1102"/>
      <c r="JZX226" s="1102"/>
      <c r="JZY226" s="1102"/>
      <c r="JZZ226" s="1102"/>
      <c r="KAA226" s="1102"/>
      <c r="KAB226" s="1102"/>
      <c r="KAC226" s="1102"/>
      <c r="KAD226" s="1102"/>
      <c r="KAE226" s="1102"/>
      <c r="KAF226" s="1102"/>
      <c r="KAG226" s="1102"/>
      <c r="KAH226" s="1102"/>
      <c r="KAI226" s="1102"/>
      <c r="KAJ226" s="1102"/>
      <c r="KAK226" s="1102"/>
      <c r="KAL226" s="1102"/>
      <c r="KAM226" s="1102"/>
      <c r="KAN226" s="1102"/>
      <c r="KAO226" s="1102"/>
      <c r="KAP226" s="1102"/>
      <c r="KAQ226" s="1102"/>
      <c r="KAR226" s="1102"/>
      <c r="KAS226" s="1102"/>
      <c r="KAT226" s="1102"/>
      <c r="KAU226" s="1102"/>
      <c r="KAV226" s="1102"/>
      <c r="KAW226" s="1102"/>
      <c r="KAX226" s="1102"/>
      <c r="KAY226" s="1102"/>
      <c r="KAZ226" s="1102"/>
      <c r="KBA226" s="1102"/>
      <c r="KBB226" s="1102"/>
      <c r="KBC226" s="1102"/>
      <c r="KBD226" s="1102"/>
      <c r="KBE226" s="1102"/>
      <c r="KBF226" s="1102"/>
      <c r="KBG226" s="1102"/>
      <c r="KBH226" s="1102"/>
      <c r="KBI226" s="1102"/>
      <c r="KBJ226" s="1102"/>
      <c r="KBK226" s="1102"/>
      <c r="KBL226" s="1102"/>
      <c r="KBM226" s="1102"/>
      <c r="KBN226" s="1102"/>
      <c r="KBO226" s="1102"/>
      <c r="KBP226" s="1102"/>
      <c r="KBQ226" s="1102"/>
      <c r="KBR226" s="1102"/>
      <c r="KBS226" s="1102"/>
      <c r="KBT226" s="1102"/>
      <c r="KBU226" s="1102"/>
      <c r="KBV226" s="1102"/>
      <c r="KBW226" s="1102"/>
      <c r="KBX226" s="1102"/>
      <c r="KBY226" s="1102"/>
      <c r="KBZ226" s="1102"/>
      <c r="KCA226" s="1102"/>
      <c r="KCB226" s="1102"/>
      <c r="KCC226" s="1102"/>
      <c r="KCD226" s="1102"/>
      <c r="KCE226" s="1102"/>
      <c r="KCF226" s="1102"/>
      <c r="KCG226" s="1102"/>
      <c r="KCH226" s="1102"/>
      <c r="KCI226" s="1102"/>
      <c r="KCJ226" s="1102"/>
      <c r="KCK226" s="1102"/>
      <c r="KCL226" s="1102"/>
      <c r="KCM226" s="1102"/>
      <c r="KCN226" s="1102"/>
      <c r="KCO226" s="1102"/>
      <c r="KCP226" s="1102"/>
      <c r="KCQ226" s="1102"/>
      <c r="KCR226" s="1102"/>
      <c r="KCS226" s="1102"/>
      <c r="KCT226" s="1102"/>
      <c r="KCU226" s="1102"/>
      <c r="KCV226" s="1102"/>
      <c r="KCW226" s="1102"/>
      <c r="KCX226" s="1102"/>
      <c r="KCY226" s="1102"/>
      <c r="KCZ226" s="1102"/>
      <c r="KDA226" s="1102"/>
      <c r="KDB226" s="1102"/>
      <c r="KDC226" s="1102"/>
      <c r="KDD226" s="1102"/>
      <c r="KDE226" s="1102"/>
      <c r="KDF226" s="1102"/>
      <c r="KDG226" s="1102"/>
      <c r="KDH226" s="1102"/>
      <c r="KDI226" s="1102"/>
      <c r="KDJ226" s="1102"/>
      <c r="KDK226" s="1102"/>
      <c r="KDL226" s="1102"/>
      <c r="KDM226" s="1102"/>
      <c r="KDN226" s="1102"/>
      <c r="KDO226" s="1102"/>
      <c r="KDP226" s="1102"/>
      <c r="KDQ226" s="1102"/>
      <c r="KDR226" s="1102"/>
      <c r="KDS226" s="1102"/>
      <c r="KDT226" s="1102"/>
      <c r="KDU226" s="1102"/>
      <c r="KDV226" s="1102"/>
      <c r="KDW226" s="1102"/>
      <c r="KDX226" s="1102"/>
      <c r="KDY226" s="1102"/>
      <c r="KDZ226" s="1102"/>
      <c r="KEA226" s="1102"/>
      <c r="KEB226" s="1102"/>
      <c r="KEC226" s="1102"/>
      <c r="KED226" s="1102"/>
      <c r="KEE226" s="1102"/>
      <c r="KEF226" s="1102"/>
      <c r="KEG226" s="1102"/>
      <c r="KEH226" s="1102"/>
      <c r="KEI226" s="1102"/>
      <c r="KEJ226" s="1102"/>
      <c r="KEK226" s="1102"/>
      <c r="KEL226" s="1102"/>
      <c r="KEM226" s="1102"/>
      <c r="KEN226" s="1102"/>
      <c r="KEO226" s="1102"/>
      <c r="KEP226" s="1102"/>
      <c r="KEQ226" s="1102"/>
      <c r="KER226" s="1102"/>
      <c r="KES226" s="1102"/>
      <c r="KET226" s="1102"/>
      <c r="KEU226" s="1102"/>
      <c r="KEV226" s="1102"/>
      <c r="KEW226" s="1102"/>
      <c r="KEX226" s="1102"/>
      <c r="KEY226" s="1102"/>
      <c r="KEZ226" s="1102"/>
      <c r="KFA226" s="1102"/>
      <c r="KFB226" s="1102"/>
      <c r="KFC226" s="1102"/>
      <c r="KFD226" s="1102"/>
      <c r="KFE226" s="1102"/>
      <c r="KFF226" s="1102"/>
      <c r="KFG226" s="1102"/>
      <c r="KFH226" s="1102"/>
      <c r="KFI226" s="1102"/>
      <c r="KFJ226" s="1102"/>
      <c r="KFK226" s="1102"/>
      <c r="KFL226" s="1102"/>
      <c r="KFM226" s="1102"/>
      <c r="KFN226" s="1102"/>
      <c r="KFO226" s="1102"/>
      <c r="KFP226" s="1102"/>
      <c r="KFQ226" s="1102"/>
      <c r="KFR226" s="1102"/>
      <c r="KFS226" s="1102"/>
      <c r="KFT226" s="1102"/>
      <c r="KFU226" s="1102"/>
      <c r="KFV226" s="1102"/>
      <c r="KFW226" s="1102"/>
      <c r="KFX226" s="1102"/>
      <c r="KFY226" s="1102"/>
      <c r="KFZ226" s="1102"/>
      <c r="KGA226" s="1102"/>
      <c r="KGB226" s="1102"/>
      <c r="KGC226" s="1102"/>
      <c r="KGD226" s="1102"/>
      <c r="KGE226" s="1102"/>
      <c r="KGF226" s="1102"/>
      <c r="KGG226" s="1102"/>
      <c r="KGH226" s="1102"/>
      <c r="KGI226" s="1102"/>
      <c r="KGJ226" s="1102"/>
      <c r="KGK226" s="1102"/>
      <c r="KGL226" s="1102"/>
      <c r="KGM226" s="1102"/>
      <c r="KGN226" s="1102"/>
      <c r="KGO226" s="1102"/>
      <c r="KGP226" s="1102"/>
      <c r="KGQ226" s="1102"/>
      <c r="KGR226" s="1102"/>
      <c r="KGS226" s="1102"/>
      <c r="KGT226" s="1102"/>
      <c r="KGU226" s="1102"/>
      <c r="KGV226" s="1102"/>
      <c r="KGW226" s="1102"/>
      <c r="KGX226" s="1102"/>
      <c r="KGY226" s="1102"/>
      <c r="KGZ226" s="1102"/>
      <c r="KHA226" s="1102"/>
      <c r="KHB226" s="1102"/>
      <c r="KHC226" s="1102"/>
      <c r="KHD226" s="1102"/>
      <c r="KHE226" s="1102"/>
      <c r="KHF226" s="1102"/>
      <c r="KHG226" s="1102"/>
      <c r="KHH226" s="1102"/>
      <c r="KHI226" s="1102"/>
      <c r="KHJ226" s="1102"/>
      <c r="KHK226" s="1102"/>
      <c r="KHL226" s="1102"/>
      <c r="KHM226" s="1102"/>
      <c r="KHN226" s="1102"/>
      <c r="KHO226" s="1102"/>
      <c r="KHP226" s="1102"/>
      <c r="KHQ226" s="1102"/>
      <c r="KHR226" s="1102"/>
      <c r="KHS226" s="1102"/>
      <c r="KHT226" s="1102"/>
      <c r="KHU226" s="1102"/>
      <c r="KHV226" s="1102"/>
      <c r="KHW226" s="1102"/>
      <c r="KHX226" s="1102"/>
      <c r="KHY226" s="1102"/>
      <c r="KHZ226" s="1102"/>
      <c r="KIA226" s="1102"/>
      <c r="KIB226" s="1102"/>
      <c r="KIC226" s="1102"/>
      <c r="KID226" s="1102"/>
      <c r="KIE226" s="1102"/>
      <c r="KIF226" s="1102"/>
      <c r="KIG226" s="1102"/>
      <c r="KIH226" s="1102"/>
      <c r="KII226" s="1102"/>
      <c r="KIJ226" s="1102"/>
      <c r="KIK226" s="1102"/>
      <c r="KIL226" s="1102"/>
      <c r="KIM226" s="1102"/>
      <c r="KIN226" s="1102"/>
      <c r="KIO226" s="1102"/>
      <c r="KIP226" s="1102"/>
      <c r="KIQ226" s="1102"/>
      <c r="KIR226" s="1102"/>
      <c r="KIS226" s="1102"/>
      <c r="KIT226" s="1102"/>
      <c r="KIU226" s="1102"/>
      <c r="KIV226" s="1102"/>
      <c r="KIW226" s="1102"/>
      <c r="KIX226" s="1102"/>
      <c r="KIY226" s="1102"/>
      <c r="KIZ226" s="1102"/>
      <c r="KJA226" s="1102"/>
      <c r="KJB226" s="1102"/>
      <c r="KJC226" s="1102"/>
      <c r="KJD226" s="1102"/>
      <c r="KJE226" s="1102"/>
      <c r="KJF226" s="1102"/>
      <c r="KJG226" s="1102"/>
      <c r="KJH226" s="1102"/>
      <c r="KJI226" s="1102"/>
      <c r="KJJ226" s="1102"/>
      <c r="KJK226" s="1102"/>
      <c r="KJL226" s="1102"/>
      <c r="KJM226" s="1102"/>
      <c r="KJN226" s="1102"/>
      <c r="KJO226" s="1102"/>
      <c r="KJP226" s="1102"/>
      <c r="KJQ226" s="1102"/>
      <c r="KJR226" s="1102"/>
      <c r="KJS226" s="1102"/>
      <c r="KJT226" s="1102"/>
      <c r="KJU226" s="1102"/>
      <c r="KJV226" s="1102"/>
      <c r="KJW226" s="1102"/>
      <c r="KJX226" s="1102"/>
      <c r="KJY226" s="1102"/>
      <c r="KJZ226" s="1102"/>
      <c r="KKA226" s="1102"/>
      <c r="KKB226" s="1102"/>
      <c r="KKC226" s="1102"/>
      <c r="KKD226" s="1102"/>
      <c r="KKE226" s="1102"/>
      <c r="KKF226" s="1102"/>
      <c r="KKG226" s="1102"/>
      <c r="KKH226" s="1102"/>
      <c r="KKI226" s="1102"/>
      <c r="KKJ226" s="1102"/>
      <c r="KKK226" s="1102"/>
      <c r="KKL226" s="1102"/>
      <c r="KKM226" s="1102"/>
      <c r="KKN226" s="1102"/>
      <c r="KKO226" s="1102"/>
      <c r="KKP226" s="1102"/>
      <c r="KKQ226" s="1102"/>
      <c r="KKR226" s="1102"/>
      <c r="KKS226" s="1102"/>
      <c r="KKT226" s="1102"/>
      <c r="KKU226" s="1102"/>
      <c r="KKV226" s="1102"/>
      <c r="KKW226" s="1102"/>
      <c r="KKX226" s="1102"/>
      <c r="KKY226" s="1102"/>
      <c r="KKZ226" s="1102"/>
      <c r="KLA226" s="1102"/>
      <c r="KLB226" s="1102"/>
      <c r="KLC226" s="1102"/>
      <c r="KLD226" s="1102"/>
      <c r="KLE226" s="1102"/>
      <c r="KLF226" s="1102"/>
      <c r="KLG226" s="1102"/>
      <c r="KLH226" s="1102"/>
      <c r="KLI226" s="1102"/>
      <c r="KLJ226" s="1102"/>
      <c r="KLK226" s="1102"/>
      <c r="KLL226" s="1102"/>
      <c r="KLM226" s="1102"/>
      <c r="KLN226" s="1102"/>
      <c r="KLO226" s="1102"/>
      <c r="KLP226" s="1102"/>
      <c r="KLQ226" s="1102"/>
      <c r="KLR226" s="1102"/>
      <c r="KLS226" s="1102"/>
      <c r="KLT226" s="1102"/>
      <c r="KLU226" s="1102"/>
      <c r="KLV226" s="1102"/>
      <c r="KLW226" s="1102"/>
      <c r="KLX226" s="1102"/>
      <c r="KLY226" s="1102"/>
      <c r="KLZ226" s="1102"/>
      <c r="KMA226" s="1102"/>
      <c r="KMB226" s="1102"/>
      <c r="KMC226" s="1102"/>
      <c r="KMD226" s="1102"/>
      <c r="KME226" s="1102"/>
      <c r="KMF226" s="1102"/>
      <c r="KMG226" s="1102"/>
      <c r="KMH226" s="1102"/>
      <c r="KMI226" s="1102"/>
      <c r="KMJ226" s="1102"/>
      <c r="KMK226" s="1102"/>
      <c r="KML226" s="1102"/>
      <c r="KMM226" s="1102"/>
      <c r="KMN226" s="1102"/>
      <c r="KMO226" s="1102"/>
      <c r="KMP226" s="1102"/>
      <c r="KMQ226" s="1102"/>
      <c r="KMR226" s="1102"/>
      <c r="KMS226" s="1102"/>
      <c r="KMT226" s="1102"/>
      <c r="KMU226" s="1102"/>
      <c r="KMV226" s="1102"/>
      <c r="KMW226" s="1102"/>
      <c r="KMX226" s="1102"/>
      <c r="KMY226" s="1102"/>
      <c r="KMZ226" s="1102"/>
      <c r="KNA226" s="1102"/>
      <c r="KNB226" s="1102"/>
      <c r="KNC226" s="1102"/>
      <c r="KND226" s="1102"/>
      <c r="KNE226" s="1102"/>
      <c r="KNF226" s="1102"/>
      <c r="KNG226" s="1102"/>
      <c r="KNH226" s="1102"/>
      <c r="KNI226" s="1102"/>
      <c r="KNJ226" s="1102"/>
      <c r="KNK226" s="1102"/>
      <c r="KNL226" s="1102"/>
      <c r="KNM226" s="1102"/>
      <c r="KNN226" s="1102"/>
      <c r="KNO226" s="1102"/>
      <c r="KNP226" s="1102"/>
      <c r="KNQ226" s="1102"/>
      <c r="KNR226" s="1102"/>
      <c r="KNS226" s="1102"/>
      <c r="KNT226" s="1102"/>
      <c r="KNU226" s="1102"/>
      <c r="KNV226" s="1102"/>
      <c r="KNW226" s="1102"/>
      <c r="KNX226" s="1102"/>
      <c r="KNY226" s="1102"/>
      <c r="KNZ226" s="1102"/>
      <c r="KOA226" s="1102"/>
      <c r="KOB226" s="1102"/>
      <c r="KOC226" s="1102"/>
      <c r="KOD226" s="1102"/>
      <c r="KOE226" s="1102"/>
      <c r="KOF226" s="1102"/>
      <c r="KOG226" s="1102"/>
      <c r="KOH226" s="1102"/>
      <c r="KOI226" s="1102"/>
      <c r="KOJ226" s="1102"/>
      <c r="KOK226" s="1102"/>
      <c r="KOL226" s="1102"/>
      <c r="KOM226" s="1102"/>
      <c r="KON226" s="1102"/>
      <c r="KOO226" s="1102"/>
      <c r="KOP226" s="1102"/>
      <c r="KOQ226" s="1102"/>
      <c r="KOR226" s="1102"/>
      <c r="KOS226" s="1102"/>
      <c r="KOT226" s="1102"/>
      <c r="KOU226" s="1102"/>
      <c r="KOV226" s="1102"/>
      <c r="KOW226" s="1102"/>
      <c r="KOX226" s="1102"/>
      <c r="KOY226" s="1102"/>
      <c r="KOZ226" s="1102"/>
      <c r="KPA226" s="1102"/>
      <c r="KPB226" s="1102"/>
      <c r="KPC226" s="1102"/>
      <c r="KPD226" s="1102"/>
      <c r="KPE226" s="1102"/>
      <c r="KPF226" s="1102"/>
      <c r="KPG226" s="1102"/>
      <c r="KPH226" s="1102"/>
      <c r="KPI226" s="1102"/>
      <c r="KPJ226" s="1102"/>
      <c r="KPK226" s="1102"/>
      <c r="KPL226" s="1102"/>
      <c r="KPM226" s="1102"/>
      <c r="KPN226" s="1102"/>
      <c r="KPO226" s="1102"/>
      <c r="KPP226" s="1102"/>
      <c r="KPQ226" s="1102"/>
      <c r="KPR226" s="1102"/>
      <c r="KPS226" s="1102"/>
      <c r="KPT226" s="1102"/>
      <c r="KPU226" s="1102"/>
      <c r="KPV226" s="1102"/>
      <c r="KPW226" s="1102"/>
      <c r="KPX226" s="1102"/>
      <c r="KPY226" s="1102"/>
      <c r="KPZ226" s="1102"/>
      <c r="KQA226" s="1102"/>
      <c r="KQB226" s="1102"/>
      <c r="KQC226" s="1102"/>
      <c r="KQD226" s="1102"/>
      <c r="KQE226" s="1102"/>
      <c r="KQF226" s="1102"/>
      <c r="KQG226" s="1102"/>
      <c r="KQH226" s="1102"/>
      <c r="KQI226" s="1102"/>
      <c r="KQJ226" s="1102"/>
      <c r="KQK226" s="1102"/>
      <c r="KQL226" s="1102"/>
      <c r="KQM226" s="1102"/>
      <c r="KQN226" s="1102"/>
      <c r="KQO226" s="1102"/>
      <c r="KQP226" s="1102"/>
      <c r="KQQ226" s="1102"/>
      <c r="KQR226" s="1102"/>
      <c r="KQS226" s="1102"/>
      <c r="KQT226" s="1102"/>
      <c r="KQU226" s="1102"/>
      <c r="KQV226" s="1102"/>
      <c r="KQW226" s="1102"/>
      <c r="KQX226" s="1102"/>
      <c r="KQY226" s="1102"/>
      <c r="KQZ226" s="1102"/>
      <c r="KRA226" s="1102"/>
      <c r="KRB226" s="1102"/>
      <c r="KRC226" s="1102"/>
      <c r="KRD226" s="1102"/>
      <c r="KRE226" s="1102"/>
      <c r="KRF226" s="1102"/>
      <c r="KRG226" s="1102"/>
      <c r="KRH226" s="1102"/>
      <c r="KRI226" s="1102"/>
      <c r="KRJ226" s="1102"/>
      <c r="KRK226" s="1102"/>
      <c r="KRL226" s="1102"/>
      <c r="KRM226" s="1102"/>
      <c r="KRN226" s="1102"/>
      <c r="KRO226" s="1102"/>
      <c r="KRP226" s="1102"/>
      <c r="KRQ226" s="1102"/>
      <c r="KRR226" s="1102"/>
      <c r="KRS226" s="1102"/>
      <c r="KRT226" s="1102"/>
      <c r="KRU226" s="1102"/>
      <c r="KRV226" s="1102"/>
      <c r="KRW226" s="1102"/>
      <c r="KRX226" s="1102"/>
      <c r="KRY226" s="1102"/>
      <c r="KRZ226" s="1102"/>
      <c r="KSA226" s="1102"/>
      <c r="KSB226" s="1102"/>
      <c r="KSC226" s="1102"/>
      <c r="KSD226" s="1102"/>
      <c r="KSE226" s="1102"/>
      <c r="KSF226" s="1102"/>
      <c r="KSG226" s="1102"/>
      <c r="KSH226" s="1102"/>
      <c r="KSI226" s="1102"/>
      <c r="KSJ226" s="1102"/>
      <c r="KSK226" s="1102"/>
      <c r="KSL226" s="1102"/>
      <c r="KSM226" s="1102"/>
      <c r="KSN226" s="1102"/>
      <c r="KSO226" s="1102"/>
      <c r="KSP226" s="1102"/>
      <c r="KSQ226" s="1102"/>
      <c r="KSR226" s="1102"/>
      <c r="KSS226" s="1102"/>
      <c r="KST226" s="1102"/>
      <c r="KSU226" s="1102"/>
      <c r="KSV226" s="1102"/>
      <c r="KSW226" s="1102"/>
      <c r="KSX226" s="1102"/>
      <c r="KSY226" s="1102"/>
      <c r="KSZ226" s="1102"/>
      <c r="KTA226" s="1102"/>
      <c r="KTB226" s="1102"/>
      <c r="KTC226" s="1102"/>
      <c r="KTD226" s="1102"/>
      <c r="KTE226" s="1102"/>
      <c r="KTF226" s="1102"/>
      <c r="KTG226" s="1102"/>
      <c r="KTH226" s="1102"/>
      <c r="KTI226" s="1102"/>
      <c r="KTJ226" s="1102"/>
      <c r="KTK226" s="1102"/>
      <c r="KTL226" s="1102"/>
      <c r="KTM226" s="1102"/>
      <c r="KTN226" s="1102"/>
      <c r="KTO226" s="1102"/>
      <c r="KTP226" s="1102"/>
      <c r="KTQ226" s="1102"/>
      <c r="KTR226" s="1102"/>
      <c r="KTS226" s="1102"/>
      <c r="KTT226" s="1102"/>
      <c r="KTU226" s="1102"/>
      <c r="KTV226" s="1102"/>
      <c r="KTW226" s="1102"/>
      <c r="KTX226" s="1102"/>
      <c r="KTY226" s="1102"/>
      <c r="KTZ226" s="1102"/>
      <c r="KUA226" s="1102"/>
      <c r="KUB226" s="1102"/>
      <c r="KUC226" s="1102"/>
      <c r="KUD226" s="1102"/>
      <c r="KUE226" s="1102"/>
      <c r="KUF226" s="1102"/>
      <c r="KUG226" s="1102"/>
      <c r="KUH226" s="1102"/>
      <c r="KUI226" s="1102"/>
      <c r="KUJ226" s="1102"/>
      <c r="KUK226" s="1102"/>
      <c r="KUL226" s="1102"/>
      <c r="KUM226" s="1102"/>
      <c r="KUN226" s="1102"/>
      <c r="KUO226" s="1102"/>
      <c r="KUP226" s="1102"/>
      <c r="KUQ226" s="1102"/>
      <c r="KUR226" s="1102"/>
      <c r="KUS226" s="1102"/>
      <c r="KUT226" s="1102"/>
      <c r="KUU226" s="1102"/>
      <c r="KUV226" s="1102"/>
      <c r="KUW226" s="1102"/>
      <c r="KUX226" s="1102"/>
      <c r="KUY226" s="1102"/>
      <c r="KUZ226" s="1102"/>
      <c r="KVA226" s="1102"/>
      <c r="KVB226" s="1102"/>
      <c r="KVC226" s="1102"/>
      <c r="KVD226" s="1102"/>
      <c r="KVE226" s="1102"/>
      <c r="KVF226" s="1102"/>
      <c r="KVG226" s="1102"/>
      <c r="KVH226" s="1102"/>
      <c r="KVI226" s="1102"/>
      <c r="KVJ226" s="1102"/>
      <c r="KVK226" s="1102"/>
      <c r="KVL226" s="1102"/>
      <c r="KVM226" s="1102"/>
      <c r="KVN226" s="1102"/>
      <c r="KVO226" s="1102"/>
      <c r="KVP226" s="1102"/>
      <c r="KVQ226" s="1102"/>
      <c r="KVR226" s="1102"/>
      <c r="KVS226" s="1102"/>
      <c r="KVT226" s="1102"/>
      <c r="KVU226" s="1102"/>
      <c r="KVV226" s="1102"/>
      <c r="KVW226" s="1102"/>
      <c r="KVX226" s="1102"/>
      <c r="KVY226" s="1102"/>
      <c r="KVZ226" s="1102"/>
      <c r="KWA226" s="1102"/>
      <c r="KWB226" s="1102"/>
      <c r="KWC226" s="1102"/>
      <c r="KWD226" s="1102"/>
      <c r="KWE226" s="1102"/>
      <c r="KWF226" s="1102"/>
      <c r="KWG226" s="1102"/>
      <c r="KWH226" s="1102"/>
      <c r="KWI226" s="1102"/>
      <c r="KWJ226" s="1102"/>
      <c r="KWK226" s="1102"/>
      <c r="KWL226" s="1102"/>
      <c r="KWM226" s="1102"/>
      <c r="KWN226" s="1102"/>
      <c r="KWO226" s="1102"/>
      <c r="KWP226" s="1102"/>
      <c r="KWQ226" s="1102"/>
      <c r="KWR226" s="1102"/>
      <c r="KWS226" s="1102"/>
      <c r="KWT226" s="1102"/>
      <c r="KWU226" s="1102"/>
      <c r="KWV226" s="1102"/>
      <c r="KWW226" s="1102"/>
      <c r="KWX226" s="1102"/>
      <c r="KWY226" s="1102"/>
      <c r="KWZ226" s="1102"/>
      <c r="KXA226" s="1102"/>
      <c r="KXB226" s="1102"/>
      <c r="KXC226" s="1102"/>
      <c r="KXD226" s="1102"/>
      <c r="KXE226" s="1102"/>
      <c r="KXF226" s="1102"/>
      <c r="KXG226" s="1102"/>
      <c r="KXH226" s="1102"/>
      <c r="KXI226" s="1102"/>
      <c r="KXJ226" s="1102"/>
      <c r="KXK226" s="1102"/>
      <c r="KXL226" s="1102"/>
      <c r="KXM226" s="1102"/>
      <c r="KXN226" s="1102"/>
      <c r="KXO226" s="1102"/>
      <c r="KXP226" s="1102"/>
      <c r="KXQ226" s="1102"/>
      <c r="KXR226" s="1102"/>
      <c r="KXS226" s="1102"/>
      <c r="KXT226" s="1102"/>
      <c r="KXU226" s="1102"/>
      <c r="KXV226" s="1102"/>
      <c r="KXW226" s="1102"/>
      <c r="KXX226" s="1102"/>
      <c r="KXY226" s="1102"/>
      <c r="KXZ226" s="1102"/>
      <c r="KYA226" s="1102"/>
      <c r="KYB226" s="1102"/>
      <c r="KYC226" s="1102"/>
      <c r="KYD226" s="1102"/>
      <c r="KYE226" s="1102"/>
      <c r="KYF226" s="1102"/>
      <c r="KYG226" s="1102"/>
      <c r="KYH226" s="1102"/>
      <c r="KYI226" s="1102"/>
      <c r="KYJ226" s="1102"/>
      <c r="KYK226" s="1102"/>
      <c r="KYL226" s="1102"/>
      <c r="KYM226" s="1102"/>
      <c r="KYN226" s="1102"/>
      <c r="KYO226" s="1102"/>
      <c r="KYP226" s="1102"/>
      <c r="KYQ226" s="1102"/>
      <c r="KYR226" s="1102"/>
      <c r="KYS226" s="1102"/>
      <c r="KYT226" s="1102"/>
      <c r="KYU226" s="1102"/>
      <c r="KYV226" s="1102"/>
      <c r="KYW226" s="1102"/>
      <c r="KYX226" s="1102"/>
      <c r="KYY226" s="1102"/>
      <c r="KYZ226" s="1102"/>
      <c r="KZA226" s="1102"/>
      <c r="KZB226" s="1102"/>
      <c r="KZC226" s="1102"/>
      <c r="KZD226" s="1102"/>
      <c r="KZE226" s="1102"/>
      <c r="KZF226" s="1102"/>
      <c r="KZG226" s="1102"/>
      <c r="KZH226" s="1102"/>
      <c r="KZI226" s="1102"/>
      <c r="KZJ226" s="1102"/>
      <c r="KZK226" s="1102"/>
      <c r="KZL226" s="1102"/>
      <c r="KZM226" s="1102"/>
      <c r="KZN226" s="1102"/>
      <c r="KZO226" s="1102"/>
      <c r="KZP226" s="1102"/>
      <c r="KZQ226" s="1102"/>
      <c r="KZR226" s="1102"/>
      <c r="KZS226" s="1102"/>
      <c r="KZT226" s="1102"/>
      <c r="KZU226" s="1102"/>
      <c r="KZV226" s="1102"/>
      <c r="KZW226" s="1102"/>
      <c r="KZX226" s="1102"/>
      <c r="KZY226" s="1102"/>
      <c r="KZZ226" s="1102"/>
      <c r="LAA226" s="1102"/>
      <c r="LAB226" s="1102"/>
      <c r="LAC226" s="1102"/>
      <c r="LAD226" s="1102"/>
      <c r="LAE226" s="1102"/>
      <c r="LAF226" s="1102"/>
      <c r="LAG226" s="1102"/>
      <c r="LAH226" s="1102"/>
      <c r="LAI226" s="1102"/>
      <c r="LAJ226" s="1102"/>
      <c r="LAK226" s="1102"/>
      <c r="LAL226" s="1102"/>
      <c r="LAM226" s="1102"/>
      <c r="LAN226" s="1102"/>
      <c r="LAO226" s="1102"/>
      <c r="LAP226" s="1102"/>
      <c r="LAQ226" s="1102"/>
      <c r="LAR226" s="1102"/>
      <c r="LAS226" s="1102"/>
      <c r="LAT226" s="1102"/>
      <c r="LAU226" s="1102"/>
      <c r="LAV226" s="1102"/>
      <c r="LAW226" s="1102"/>
      <c r="LAX226" s="1102"/>
      <c r="LAY226" s="1102"/>
      <c r="LAZ226" s="1102"/>
      <c r="LBA226" s="1102"/>
      <c r="LBB226" s="1102"/>
      <c r="LBC226" s="1102"/>
      <c r="LBD226" s="1102"/>
      <c r="LBE226" s="1102"/>
      <c r="LBF226" s="1102"/>
      <c r="LBG226" s="1102"/>
      <c r="LBH226" s="1102"/>
      <c r="LBI226" s="1102"/>
      <c r="LBJ226" s="1102"/>
      <c r="LBK226" s="1102"/>
      <c r="LBL226" s="1102"/>
      <c r="LBM226" s="1102"/>
      <c r="LBN226" s="1102"/>
      <c r="LBO226" s="1102"/>
      <c r="LBP226" s="1102"/>
      <c r="LBQ226" s="1102"/>
      <c r="LBR226" s="1102"/>
      <c r="LBS226" s="1102"/>
      <c r="LBT226" s="1102"/>
      <c r="LBU226" s="1102"/>
      <c r="LBV226" s="1102"/>
      <c r="LBW226" s="1102"/>
      <c r="LBX226" s="1102"/>
      <c r="LBY226" s="1102"/>
      <c r="LBZ226" s="1102"/>
      <c r="LCA226" s="1102"/>
      <c r="LCB226" s="1102"/>
      <c r="LCC226" s="1102"/>
      <c r="LCD226" s="1102"/>
      <c r="LCE226" s="1102"/>
      <c r="LCF226" s="1102"/>
      <c r="LCG226" s="1102"/>
      <c r="LCH226" s="1102"/>
      <c r="LCI226" s="1102"/>
      <c r="LCJ226" s="1102"/>
      <c r="LCK226" s="1102"/>
      <c r="LCL226" s="1102"/>
      <c r="LCM226" s="1102"/>
      <c r="LCN226" s="1102"/>
      <c r="LCO226" s="1102"/>
      <c r="LCP226" s="1102"/>
      <c r="LCQ226" s="1102"/>
      <c r="LCR226" s="1102"/>
      <c r="LCS226" s="1102"/>
      <c r="LCT226" s="1102"/>
      <c r="LCU226" s="1102"/>
      <c r="LCV226" s="1102"/>
      <c r="LCW226" s="1102"/>
      <c r="LCX226" s="1102"/>
      <c r="LCY226" s="1102"/>
      <c r="LCZ226" s="1102"/>
      <c r="LDA226" s="1102"/>
      <c r="LDB226" s="1102"/>
      <c r="LDC226" s="1102"/>
      <c r="LDD226" s="1102"/>
      <c r="LDE226" s="1102"/>
      <c r="LDF226" s="1102"/>
      <c r="LDG226" s="1102"/>
      <c r="LDH226" s="1102"/>
      <c r="LDI226" s="1102"/>
      <c r="LDJ226" s="1102"/>
      <c r="LDK226" s="1102"/>
      <c r="LDL226" s="1102"/>
      <c r="LDM226" s="1102"/>
      <c r="LDN226" s="1102"/>
      <c r="LDO226" s="1102"/>
      <c r="LDP226" s="1102"/>
      <c r="LDQ226" s="1102"/>
      <c r="LDR226" s="1102"/>
      <c r="LDS226" s="1102"/>
      <c r="LDT226" s="1102"/>
      <c r="LDU226" s="1102"/>
      <c r="LDV226" s="1102"/>
      <c r="LDW226" s="1102"/>
      <c r="LDX226" s="1102"/>
      <c r="LDY226" s="1102"/>
      <c r="LDZ226" s="1102"/>
      <c r="LEA226" s="1102"/>
      <c r="LEB226" s="1102"/>
      <c r="LEC226" s="1102"/>
      <c r="LED226" s="1102"/>
      <c r="LEE226" s="1102"/>
      <c r="LEF226" s="1102"/>
      <c r="LEG226" s="1102"/>
      <c r="LEH226" s="1102"/>
      <c r="LEI226" s="1102"/>
      <c r="LEJ226" s="1102"/>
      <c r="LEK226" s="1102"/>
      <c r="LEL226" s="1102"/>
      <c r="LEM226" s="1102"/>
      <c r="LEN226" s="1102"/>
      <c r="LEO226" s="1102"/>
      <c r="LEP226" s="1102"/>
      <c r="LEQ226" s="1102"/>
      <c r="LER226" s="1102"/>
      <c r="LES226" s="1102"/>
      <c r="LET226" s="1102"/>
      <c r="LEU226" s="1102"/>
      <c r="LEV226" s="1102"/>
      <c r="LEW226" s="1102"/>
      <c r="LEX226" s="1102"/>
      <c r="LEY226" s="1102"/>
      <c r="LEZ226" s="1102"/>
      <c r="LFA226" s="1102"/>
      <c r="LFB226" s="1102"/>
      <c r="LFC226" s="1102"/>
      <c r="LFD226" s="1102"/>
      <c r="LFE226" s="1102"/>
      <c r="LFF226" s="1102"/>
      <c r="LFG226" s="1102"/>
      <c r="LFH226" s="1102"/>
      <c r="LFI226" s="1102"/>
      <c r="LFJ226" s="1102"/>
      <c r="LFK226" s="1102"/>
      <c r="LFL226" s="1102"/>
      <c r="LFM226" s="1102"/>
      <c r="LFN226" s="1102"/>
      <c r="LFO226" s="1102"/>
      <c r="LFP226" s="1102"/>
      <c r="LFQ226" s="1102"/>
      <c r="LFR226" s="1102"/>
      <c r="LFS226" s="1102"/>
      <c r="LFT226" s="1102"/>
      <c r="LFU226" s="1102"/>
      <c r="LFV226" s="1102"/>
      <c r="LFW226" s="1102"/>
      <c r="LFX226" s="1102"/>
      <c r="LFY226" s="1102"/>
      <c r="LFZ226" s="1102"/>
      <c r="LGA226" s="1102"/>
      <c r="LGB226" s="1102"/>
      <c r="LGC226" s="1102"/>
      <c r="LGD226" s="1102"/>
      <c r="LGE226" s="1102"/>
      <c r="LGF226" s="1102"/>
      <c r="LGG226" s="1102"/>
      <c r="LGH226" s="1102"/>
      <c r="LGI226" s="1102"/>
      <c r="LGJ226" s="1102"/>
      <c r="LGK226" s="1102"/>
      <c r="LGL226" s="1102"/>
      <c r="LGM226" s="1102"/>
      <c r="LGN226" s="1102"/>
      <c r="LGO226" s="1102"/>
      <c r="LGP226" s="1102"/>
      <c r="LGQ226" s="1102"/>
      <c r="LGR226" s="1102"/>
      <c r="LGS226" s="1102"/>
      <c r="LGT226" s="1102"/>
      <c r="LGU226" s="1102"/>
      <c r="LGV226" s="1102"/>
      <c r="LGW226" s="1102"/>
      <c r="LGX226" s="1102"/>
      <c r="LGY226" s="1102"/>
      <c r="LGZ226" s="1102"/>
      <c r="LHA226" s="1102"/>
      <c r="LHB226" s="1102"/>
      <c r="LHC226" s="1102"/>
      <c r="LHD226" s="1102"/>
      <c r="LHE226" s="1102"/>
      <c r="LHF226" s="1102"/>
      <c r="LHG226" s="1102"/>
      <c r="LHH226" s="1102"/>
      <c r="LHI226" s="1102"/>
      <c r="LHJ226" s="1102"/>
      <c r="LHK226" s="1102"/>
      <c r="LHL226" s="1102"/>
      <c r="LHM226" s="1102"/>
      <c r="LHN226" s="1102"/>
      <c r="LHO226" s="1102"/>
      <c r="LHP226" s="1102"/>
      <c r="LHQ226" s="1102"/>
      <c r="LHR226" s="1102"/>
      <c r="LHS226" s="1102"/>
      <c r="LHT226" s="1102"/>
      <c r="LHU226" s="1102"/>
      <c r="LHV226" s="1102"/>
      <c r="LHW226" s="1102"/>
      <c r="LHX226" s="1102"/>
      <c r="LHY226" s="1102"/>
      <c r="LHZ226" s="1102"/>
      <c r="LIA226" s="1102"/>
      <c r="LIB226" s="1102"/>
      <c r="LIC226" s="1102"/>
      <c r="LID226" s="1102"/>
      <c r="LIE226" s="1102"/>
      <c r="LIF226" s="1102"/>
      <c r="LIG226" s="1102"/>
      <c r="LIH226" s="1102"/>
      <c r="LII226" s="1102"/>
      <c r="LIJ226" s="1102"/>
      <c r="LIK226" s="1102"/>
      <c r="LIL226" s="1102"/>
      <c r="LIM226" s="1102"/>
      <c r="LIN226" s="1102"/>
      <c r="LIO226" s="1102"/>
      <c r="LIP226" s="1102"/>
      <c r="LIQ226" s="1102"/>
      <c r="LIR226" s="1102"/>
      <c r="LIS226" s="1102"/>
      <c r="LIT226" s="1102"/>
      <c r="LIU226" s="1102"/>
      <c r="LIV226" s="1102"/>
      <c r="LIW226" s="1102"/>
      <c r="LIX226" s="1102"/>
      <c r="LIY226" s="1102"/>
      <c r="LIZ226" s="1102"/>
      <c r="LJA226" s="1102"/>
      <c r="LJB226" s="1102"/>
      <c r="LJC226" s="1102"/>
      <c r="LJD226" s="1102"/>
      <c r="LJE226" s="1102"/>
      <c r="LJF226" s="1102"/>
      <c r="LJG226" s="1102"/>
      <c r="LJH226" s="1102"/>
      <c r="LJI226" s="1102"/>
      <c r="LJJ226" s="1102"/>
      <c r="LJK226" s="1102"/>
      <c r="LJL226" s="1102"/>
      <c r="LJM226" s="1102"/>
      <c r="LJN226" s="1102"/>
      <c r="LJO226" s="1102"/>
      <c r="LJP226" s="1102"/>
      <c r="LJQ226" s="1102"/>
      <c r="LJR226" s="1102"/>
      <c r="LJS226" s="1102"/>
      <c r="LJT226" s="1102"/>
      <c r="LJU226" s="1102"/>
      <c r="LJV226" s="1102"/>
      <c r="LJW226" s="1102"/>
      <c r="LJX226" s="1102"/>
      <c r="LJY226" s="1102"/>
      <c r="LJZ226" s="1102"/>
      <c r="LKA226" s="1102"/>
      <c r="LKB226" s="1102"/>
      <c r="LKC226" s="1102"/>
      <c r="LKD226" s="1102"/>
      <c r="LKE226" s="1102"/>
      <c r="LKF226" s="1102"/>
      <c r="LKG226" s="1102"/>
      <c r="LKH226" s="1102"/>
      <c r="LKI226" s="1102"/>
      <c r="LKJ226" s="1102"/>
      <c r="LKK226" s="1102"/>
      <c r="LKL226" s="1102"/>
      <c r="LKM226" s="1102"/>
      <c r="LKN226" s="1102"/>
      <c r="LKO226" s="1102"/>
      <c r="LKP226" s="1102"/>
      <c r="LKQ226" s="1102"/>
      <c r="LKR226" s="1102"/>
      <c r="LKS226" s="1102"/>
      <c r="LKT226" s="1102"/>
      <c r="LKU226" s="1102"/>
      <c r="LKV226" s="1102"/>
      <c r="LKW226" s="1102"/>
      <c r="LKX226" s="1102"/>
      <c r="LKY226" s="1102"/>
      <c r="LKZ226" s="1102"/>
      <c r="LLA226" s="1102"/>
      <c r="LLB226" s="1102"/>
      <c r="LLC226" s="1102"/>
      <c r="LLD226" s="1102"/>
      <c r="LLE226" s="1102"/>
      <c r="LLF226" s="1102"/>
      <c r="LLG226" s="1102"/>
      <c r="LLH226" s="1102"/>
      <c r="LLI226" s="1102"/>
      <c r="LLJ226" s="1102"/>
      <c r="LLK226" s="1102"/>
      <c r="LLL226" s="1102"/>
      <c r="LLM226" s="1102"/>
      <c r="LLN226" s="1102"/>
      <c r="LLO226" s="1102"/>
      <c r="LLP226" s="1102"/>
      <c r="LLQ226" s="1102"/>
      <c r="LLR226" s="1102"/>
      <c r="LLS226" s="1102"/>
      <c r="LLT226" s="1102"/>
      <c r="LLU226" s="1102"/>
      <c r="LLV226" s="1102"/>
      <c r="LLW226" s="1102"/>
      <c r="LLX226" s="1102"/>
      <c r="LLY226" s="1102"/>
      <c r="LLZ226" s="1102"/>
      <c r="LMA226" s="1102"/>
      <c r="LMB226" s="1102"/>
      <c r="LMC226" s="1102"/>
      <c r="LMD226" s="1102"/>
      <c r="LME226" s="1102"/>
      <c r="LMF226" s="1102"/>
      <c r="LMG226" s="1102"/>
      <c r="LMH226" s="1102"/>
      <c r="LMI226" s="1102"/>
      <c r="LMJ226" s="1102"/>
      <c r="LMK226" s="1102"/>
      <c r="LML226" s="1102"/>
      <c r="LMM226" s="1102"/>
      <c r="LMN226" s="1102"/>
      <c r="LMO226" s="1102"/>
      <c r="LMP226" s="1102"/>
      <c r="LMQ226" s="1102"/>
      <c r="LMR226" s="1102"/>
      <c r="LMS226" s="1102"/>
      <c r="LMT226" s="1102"/>
      <c r="LMU226" s="1102"/>
      <c r="LMV226" s="1102"/>
      <c r="LMW226" s="1102"/>
      <c r="LMX226" s="1102"/>
      <c r="LMY226" s="1102"/>
      <c r="LMZ226" s="1102"/>
      <c r="LNA226" s="1102"/>
      <c r="LNB226" s="1102"/>
      <c r="LNC226" s="1102"/>
      <c r="LND226" s="1102"/>
      <c r="LNE226" s="1102"/>
      <c r="LNF226" s="1102"/>
      <c r="LNG226" s="1102"/>
      <c r="LNH226" s="1102"/>
      <c r="LNI226" s="1102"/>
      <c r="LNJ226" s="1102"/>
      <c r="LNK226" s="1102"/>
      <c r="LNL226" s="1102"/>
      <c r="LNM226" s="1102"/>
      <c r="LNN226" s="1102"/>
      <c r="LNO226" s="1102"/>
      <c r="LNP226" s="1102"/>
      <c r="LNQ226" s="1102"/>
      <c r="LNR226" s="1102"/>
      <c r="LNS226" s="1102"/>
      <c r="LNT226" s="1102"/>
      <c r="LNU226" s="1102"/>
      <c r="LNV226" s="1102"/>
      <c r="LNW226" s="1102"/>
      <c r="LNX226" s="1102"/>
      <c r="LNY226" s="1102"/>
      <c r="LNZ226" s="1102"/>
      <c r="LOA226" s="1102"/>
      <c r="LOB226" s="1102"/>
      <c r="LOC226" s="1102"/>
      <c r="LOD226" s="1102"/>
      <c r="LOE226" s="1102"/>
      <c r="LOF226" s="1102"/>
      <c r="LOG226" s="1102"/>
      <c r="LOH226" s="1102"/>
      <c r="LOI226" s="1102"/>
      <c r="LOJ226" s="1102"/>
      <c r="LOK226" s="1102"/>
      <c r="LOL226" s="1102"/>
      <c r="LOM226" s="1102"/>
      <c r="LON226" s="1102"/>
      <c r="LOO226" s="1102"/>
      <c r="LOP226" s="1102"/>
      <c r="LOQ226" s="1102"/>
      <c r="LOR226" s="1102"/>
      <c r="LOS226" s="1102"/>
      <c r="LOT226" s="1102"/>
      <c r="LOU226" s="1102"/>
      <c r="LOV226" s="1102"/>
      <c r="LOW226" s="1102"/>
      <c r="LOX226" s="1102"/>
      <c r="LOY226" s="1102"/>
      <c r="LOZ226" s="1102"/>
      <c r="LPA226" s="1102"/>
      <c r="LPB226" s="1102"/>
      <c r="LPC226" s="1102"/>
      <c r="LPD226" s="1102"/>
      <c r="LPE226" s="1102"/>
      <c r="LPF226" s="1102"/>
      <c r="LPG226" s="1102"/>
      <c r="LPH226" s="1102"/>
      <c r="LPI226" s="1102"/>
      <c r="LPJ226" s="1102"/>
      <c r="LPK226" s="1102"/>
      <c r="LPL226" s="1102"/>
      <c r="LPM226" s="1102"/>
      <c r="LPN226" s="1102"/>
      <c r="LPO226" s="1102"/>
      <c r="LPP226" s="1102"/>
      <c r="LPQ226" s="1102"/>
      <c r="LPR226" s="1102"/>
      <c r="LPS226" s="1102"/>
      <c r="LPT226" s="1102"/>
      <c r="LPU226" s="1102"/>
      <c r="LPV226" s="1102"/>
      <c r="LPW226" s="1102"/>
      <c r="LPX226" s="1102"/>
      <c r="LPY226" s="1102"/>
      <c r="LPZ226" s="1102"/>
      <c r="LQA226" s="1102"/>
      <c r="LQB226" s="1102"/>
      <c r="LQC226" s="1102"/>
      <c r="LQD226" s="1102"/>
      <c r="LQE226" s="1102"/>
      <c r="LQF226" s="1102"/>
      <c r="LQG226" s="1102"/>
      <c r="LQH226" s="1102"/>
      <c r="LQI226" s="1102"/>
      <c r="LQJ226" s="1102"/>
      <c r="LQK226" s="1102"/>
      <c r="LQL226" s="1102"/>
      <c r="LQM226" s="1102"/>
      <c r="LQN226" s="1102"/>
      <c r="LQO226" s="1102"/>
      <c r="LQP226" s="1102"/>
      <c r="LQQ226" s="1102"/>
      <c r="LQR226" s="1102"/>
      <c r="LQS226" s="1102"/>
      <c r="LQT226" s="1102"/>
      <c r="LQU226" s="1102"/>
      <c r="LQV226" s="1102"/>
      <c r="LQW226" s="1102"/>
      <c r="LQX226" s="1102"/>
      <c r="LQY226" s="1102"/>
      <c r="LQZ226" s="1102"/>
      <c r="LRA226" s="1102"/>
      <c r="LRB226" s="1102"/>
      <c r="LRC226" s="1102"/>
      <c r="LRD226" s="1102"/>
      <c r="LRE226" s="1102"/>
      <c r="LRF226" s="1102"/>
      <c r="LRG226" s="1102"/>
      <c r="LRH226" s="1102"/>
      <c r="LRI226" s="1102"/>
      <c r="LRJ226" s="1102"/>
      <c r="LRK226" s="1102"/>
      <c r="LRL226" s="1102"/>
      <c r="LRM226" s="1102"/>
      <c r="LRN226" s="1102"/>
      <c r="LRO226" s="1102"/>
      <c r="LRP226" s="1102"/>
      <c r="LRQ226" s="1102"/>
      <c r="LRR226" s="1102"/>
      <c r="LRS226" s="1102"/>
      <c r="LRT226" s="1102"/>
      <c r="LRU226" s="1102"/>
      <c r="LRV226" s="1102"/>
      <c r="LRW226" s="1102"/>
      <c r="LRX226" s="1102"/>
      <c r="LRY226" s="1102"/>
      <c r="LRZ226" s="1102"/>
      <c r="LSA226" s="1102"/>
      <c r="LSB226" s="1102"/>
      <c r="LSC226" s="1102"/>
      <c r="LSD226" s="1102"/>
      <c r="LSE226" s="1102"/>
      <c r="LSF226" s="1102"/>
      <c r="LSG226" s="1102"/>
      <c r="LSH226" s="1102"/>
      <c r="LSI226" s="1102"/>
      <c r="LSJ226" s="1102"/>
      <c r="LSK226" s="1102"/>
      <c r="LSL226" s="1102"/>
      <c r="LSM226" s="1102"/>
      <c r="LSN226" s="1102"/>
      <c r="LSO226" s="1102"/>
      <c r="LSP226" s="1102"/>
      <c r="LSQ226" s="1102"/>
      <c r="LSR226" s="1102"/>
      <c r="LSS226" s="1102"/>
      <c r="LST226" s="1102"/>
      <c r="LSU226" s="1102"/>
      <c r="LSV226" s="1102"/>
      <c r="LSW226" s="1102"/>
      <c r="LSX226" s="1102"/>
      <c r="LSY226" s="1102"/>
      <c r="LSZ226" s="1102"/>
      <c r="LTA226" s="1102"/>
      <c r="LTB226" s="1102"/>
      <c r="LTC226" s="1102"/>
      <c r="LTD226" s="1102"/>
      <c r="LTE226" s="1102"/>
      <c r="LTF226" s="1102"/>
      <c r="LTG226" s="1102"/>
      <c r="LTH226" s="1102"/>
      <c r="LTI226" s="1102"/>
      <c r="LTJ226" s="1102"/>
      <c r="LTK226" s="1102"/>
      <c r="LTL226" s="1102"/>
      <c r="LTM226" s="1102"/>
      <c r="LTN226" s="1102"/>
      <c r="LTO226" s="1102"/>
      <c r="LTP226" s="1102"/>
      <c r="LTQ226" s="1102"/>
      <c r="LTR226" s="1102"/>
      <c r="LTS226" s="1102"/>
      <c r="LTT226" s="1102"/>
      <c r="LTU226" s="1102"/>
      <c r="LTV226" s="1102"/>
      <c r="LTW226" s="1102"/>
      <c r="LTX226" s="1102"/>
      <c r="LTY226" s="1102"/>
      <c r="LTZ226" s="1102"/>
      <c r="LUA226" s="1102"/>
      <c r="LUB226" s="1102"/>
      <c r="LUC226" s="1102"/>
      <c r="LUD226" s="1102"/>
      <c r="LUE226" s="1102"/>
      <c r="LUF226" s="1102"/>
      <c r="LUG226" s="1102"/>
      <c r="LUH226" s="1102"/>
      <c r="LUI226" s="1102"/>
      <c r="LUJ226" s="1102"/>
      <c r="LUK226" s="1102"/>
      <c r="LUL226" s="1102"/>
      <c r="LUM226" s="1102"/>
      <c r="LUN226" s="1102"/>
      <c r="LUO226" s="1102"/>
      <c r="LUP226" s="1102"/>
      <c r="LUQ226" s="1102"/>
      <c r="LUR226" s="1102"/>
      <c r="LUS226" s="1102"/>
      <c r="LUT226" s="1102"/>
      <c r="LUU226" s="1102"/>
      <c r="LUV226" s="1102"/>
      <c r="LUW226" s="1102"/>
      <c r="LUX226" s="1102"/>
      <c r="LUY226" s="1102"/>
      <c r="LUZ226" s="1102"/>
      <c r="LVA226" s="1102"/>
      <c r="LVB226" s="1102"/>
      <c r="LVC226" s="1102"/>
      <c r="LVD226" s="1102"/>
      <c r="LVE226" s="1102"/>
      <c r="LVF226" s="1102"/>
      <c r="LVG226" s="1102"/>
      <c r="LVH226" s="1102"/>
      <c r="LVI226" s="1102"/>
      <c r="LVJ226" s="1102"/>
      <c r="LVK226" s="1102"/>
      <c r="LVL226" s="1102"/>
      <c r="LVM226" s="1102"/>
      <c r="LVN226" s="1102"/>
      <c r="LVO226" s="1102"/>
      <c r="LVP226" s="1102"/>
      <c r="LVQ226" s="1102"/>
      <c r="LVR226" s="1102"/>
      <c r="LVS226" s="1102"/>
      <c r="LVT226" s="1102"/>
      <c r="LVU226" s="1102"/>
      <c r="LVV226" s="1102"/>
      <c r="LVW226" s="1102"/>
      <c r="LVX226" s="1102"/>
      <c r="LVY226" s="1102"/>
      <c r="LVZ226" s="1102"/>
      <c r="LWA226" s="1102"/>
      <c r="LWB226" s="1102"/>
      <c r="LWC226" s="1102"/>
      <c r="LWD226" s="1102"/>
      <c r="LWE226" s="1102"/>
      <c r="LWF226" s="1102"/>
      <c r="LWG226" s="1102"/>
      <c r="LWH226" s="1102"/>
      <c r="LWI226" s="1102"/>
      <c r="LWJ226" s="1102"/>
      <c r="LWK226" s="1102"/>
      <c r="LWL226" s="1102"/>
      <c r="LWM226" s="1102"/>
      <c r="LWN226" s="1102"/>
      <c r="LWO226" s="1102"/>
      <c r="LWP226" s="1102"/>
      <c r="LWQ226" s="1102"/>
      <c r="LWR226" s="1102"/>
      <c r="LWS226" s="1102"/>
      <c r="LWT226" s="1102"/>
      <c r="LWU226" s="1102"/>
      <c r="LWV226" s="1102"/>
      <c r="LWW226" s="1102"/>
      <c r="LWX226" s="1102"/>
      <c r="LWY226" s="1102"/>
      <c r="LWZ226" s="1102"/>
      <c r="LXA226" s="1102"/>
      <c r="LXB226" s="1102"/>
      <c r="LXC226" s="1102"/>
      <c r="LXD226" s="1102"/>
      <c r="LXE226" s="1102"/>
      <c r="LXF226" s="1102"/>
      <c r="LXG226" s="1102"/>
      <c r="LXH226" s="1102"/>
      <c r="LXI226" s="1102"/>
      <c r="LXJ226" s="1102"/>
      <c r="LXK226" s="1102"/>
      <c r="LXL226" s="1102"/>
      <c r="LXM226" s="1102"/>
      <c r="LXN226" s="1102"/>
      <c r="LXO226" s="1102"/>
      <c r="LXP226" s="1102"/>
      <c r="LXQ226" s="1102"/>
      <c r="LXR226" s="1102"/>
      <c r="LXS226" s="1102"/>
      <c r="LXT226" s="1102"/>
      <c r="LXU226" s="1102"/>
      <c r="LXV226" s="1102"/>
      <c r="LXW226" s="1102"/>
      <c r="LXX226" s="1102"/>
      <c r="LXY226" s="1102"/>
      <c r="LXZ226" s="1102"/>
      <c r="LYA226" s="1102"/>
      <c r="LYB226" s="1102"/>
      <c r="LYC226" s="1102"/>
      <c r="LYD226" s="1102"/>
      <c r="LYE226" s="1102"/>
      <c r="LYF226" s="1102"/>
      <c r="LYG226" s="1102"/>
      <c r="LYH226" s="1102"/>
      <c r="LYI226" s="1102"/>
      <c r="LYJ226" s="1102"/>
      <c r="LYK226" s="1102"/>
      <c r="LYL226" s="1102"/>
      <c r="LYM226" s="1102"/>
      <c r="LYN226" s="1102"/>
      <c r="LYO226" s="1102"/>
      <c r="LYP226" s="1102"/>
      <c r="LYQ226" s="1102"/>
      <c r="LYR226" s="1102"/>
      <c r="LYS226" s="1102"/>
      <c r="LYT226" s="1102"/>
      <c r="LYU226" s="1102"/>
      <c r="LYV226" s="1102"/>
      <c r="LYW226" s="1102"/>
      <c r="LYX226" s="1102"/>
      <c r="LYY226" s="1102"/>
      <c r="LYZ226" s="1102"/>
      <c r="LZA226" s="1102"/>
      <c r="LZB226" s="1102"/>
      <c r="LZC226" s="1102"/>
      <c r="LZD226" s="1102"/>
      <c r="LZE226" s="1102"/>
      <c r="LZF226" s="1102"/>
      <c r="LZG226" s="1102"/>
      <c r="LZH226" s="1102"/>
      <c r="LZI226" s="1102"/>
      <c r="LZJ226" s="1102"/>
      <c r="LZK226" s="1102"/>
      <c r="LZL226" s="1102"/>
      <c r="LZM226" s="1102"/>
      <c r="LZN226" s="1102"/>
      <c r="LZO226" s="1102"/>
      <c r="LZP226" s="1102"/>
      <c r="LZQ226" s="1102"/>
      <c r="LZR226" s="1102"/>
      <c r="LZS226" s="1102"/>
      <c r="LZT226" s="1102"/>
      <c r="LZU226" s="1102"/>
      <c r="LZV226" s="1102"/>
      <c r="LZW226" s="1102"/>
      <c r="LZX226" s="1102"/>
      <c r="LZY226" s="1102"/>
      <c r="LZZ226" s="1102"/>
      <c r="MAA226" s="1102"/>
      <c r="MAB226" s="1102"/>
      <c r="MAC226" s="1102"/>
      <c r="MAD226" s="1102"/>
      <c r="MAE226" s="1102"/>
      <c r="MAF226" s="1102"/>
      <c r="MAG226" s="1102"/>
      <c r="MAH226" s="1102"/>
      <c r="MAI226" s="1102"/>
      <c r="MAJ226" s="1102"/>
      <c r="MAK226" s="1102"/>
      <c r="MAL226" s="1102"/>
      <c r="MAM226" s="1102"/>
      <c r="MAN226" s="1102"/>
      <c r="MAO226" s="1102"/>
      <c r="MAP226" s="1102"/>
      <c r="MAQ226" s="1102"/>
      <c r="MAR226" s="1102"/>
      <c r="MAS226" s="1102"/>
      <c r="MAT226" s="1102"/>
      <c r="MAU226" s="1102"/>
      <c r="MAV226" s="1102"/>
      <c r="MAW226" s="1102"/>
      <c r="MAX226" s="1102"/>
      <c r="MAY226" s="1102"/>
      <c r="MAZ226" s="1102"/>
      <c r="MBA226" s="1102"/>
      <c r="MBB226" s="1102"/>
      <c r="MBC226" s="1102"/>
      <c r="MBD226" s="1102"/>
      <c r="MBE226" s="1102"/>
      <c r="MBF226" s="1102"/>
      <c r="MBG226" s="1102"/>
      <c r="MBH226" s="1102"/>
      <c r="MBI226" s="1102"/>
      <c r="MBJ226" s="1102"/>
      <c r="MBK226" s="1102"/>
      <c r="MBL226" s="1102"/>
      <c r="MBM226" s="1102"/>
      <c r="MBN226" s="1102"/>
      <c r="MBO226" s="1102"/>
      <c r="MBP226" s="1102"/>
      <c r="MBQ226" s="1102"/>
      <c r="MBR226" s="1102"/>
      <c r="MBS226" s="1102"/>
      <c r="MBT226" s="1102"/>
      <c r="MBU226" s="1102"/>
      <c r="MBV226" s="1102"/>
      <c r="MBW226" s="1102"/>
      <c r="MBX226" s="1102"/>
      <c r="MBY226" s="1102"/>
      <c r="MBZ226" s="1102"/>
      <c r="MCA226" s="1102"/>
      <c r="MCB226" s="1102"/>
      <c r="MCC226" s="1102"/>
      <c r="MCD226" s="1102"/>
      <c r="MCE226" s="1102"/>
      <c r="MCF226" s="1102"/>
      <c r="MCG226" s="1102"/>
      <c r="MCH226" s="1102"/>
      <c r="MCI226" s="1102"/>
      <c r="MCJ226" s="1102"/>
      <c r="MCK226" s="1102"/>
      <c r="MCL226" s="1102"/>
      <c r="MCM226" s="1102"/>
      <c r="MCN226" s="1102"/>
      <c r="MCO226" s="1102"/>
      <c r="MCP226" s="1102"/>
      <c r="MCQ226" s="1102"/>
      <c r="MCR226" s="1102"/>
      <c r="MCS226" s="1102"/>
      <c r="MCT226" s="1102"/>
      <c r="MCU226" s="1102"/>
      <c r="MCV226" s="1102"/>
      <c r="MCW226" s="1102"/>
      <c r="MCX226" s="1102"/>
      <c r="MCY226" s="1102"/>
      <c r="MCZ226" s="1102"/>
      <c r="MDA226" s="1102"/>
      <c r="MDB226" s="1102"/>
      <c r="MDC226" s="1102"/>
      <c r="MDD226" s="1102"/>
      <c r="MDE226" s="1102"/>
      <c r="MDF226" s="1102"/>
      <c r="MDG226" s="1102"/>
      <c r="MDH226" s="1102"/>
      <c r="MDI226" s="1102"/>
      <c r="MDJ226" s="1102"/>
      <c r="MDK226" s="1102"/>
      <c r="MDL226" s="1102"/>
      <c r="MDM226" s="1102"/>
      <c r="MDN226" s="1102"/>
      <c r="MDO226" s="1102"/>
      <c r="MDP226" s="1102"/>
      <c r="MDQ226" s="1102"/>
      <c r="MDR226" s="1102"/>
      <c r="MDS226" s="1102"/>
      <c r="MDT226" s="1102"/>
      <c r="MDU226" s="1102"/>
      <c r="MDV226" s="1102"/>
      <c r="MDW226" s="1102"/>
      <c r="MDX226" s="1102"/>
      <c r="MDY226" s="1102"/>
      <c r="MDZ226" s="1102"/>
      <c r="MEA226" s="1102"/>
      <c r="MEB226" s="1102"/>
      <c r="MEC226" s="1102"/>
      <c r="MED226" s="1102"/>
      <c r="MEE226" s="1102"/>
      <c r="MEF226" s="1102"/>
      <c r="MEG226" s="1102"/>
      <c r="MEH226" s="1102"/>
      <c r="MEI226" s="1102"/>
      <c r="MEJ226" s="1102"/>
      <c r="MEK226" s="1102"/>
      <c r="MEL226" s="1102"/>
      <c r="MEM226" s="1102"/>
      <c r="MEN226" s="1102"/>
      <c r="MEO226" s="1102"/>
      <c r="MEP226" s="1102"/>
      <c r="MEQ226" s="1102"/>
      <c r="MER226" s="1102"/>
      <c r="MES226" s="1102"/>
      <c r="MET226" s="1102"/>
      <c r="MEU226" s="1102"/>
      <c r="MEV226" s="1102"/>
      <c r="MEW226" s="1102"/>
      <c r="MEX226" s="1102"/>
      <c r="MEY226" s="1102"/>
      <c r="MEZ226" s="1102"/>
      <c r="MFA226" s="1102"/>
      <c r="MFB226" s="1102"/>
      <c r="MFC226" s="1102"/>
      <c r="MFD226" s="1102"/>
      <c r="MFE226" s="1102"/>
      <c r="MFF226" s="1102"/>
      <c r="MFG226" s="1102"/>
      <c r="MFH226" s="1102"/>
      <c r="MFI226" s="1102"/>
      <c r="MFJ226" s="1102"/>
      <c r="MFK226" s="1102"/>
      <c r="MFL226" s="1102"/>
      <c r="MFM226" s="1102"/>
      <c r="MFN226" s="1102"/>
      <c r="MFO226" s="1102"/>
      <c r="MFP226" s="1102"/>
      <c r="MFQ226" s="1102"/>
      <c r="MFR226" s="1102"/>
      <c r="MFS226" s="1102"/>
      <c r="MFT226" s="1102"/>
      <c r="MFU226" s="1102"/>
      <c r="MFV226" s="1102"/>
      <c r="MFW226" s="1102"/>
      <c r="MFX226" s="1102"/>
      <c r="MFY226" s="1102"/>
      <c r="MFZ226" s="1102"/>
      <c r="MGA226" s="1102"/>
      <c r="MGB226" s="1102"/>
      <c r="MGC226" s="1102"/>
      <c r="MGD226" s="1102"/>
      <c r="MGE226" s="1102"/>
      <c r="MGF226" s="1102"/>
      <c r="MGG226" s="1102"/>
      <c r="MGH226" s="1102"/>
      <c r="MGI226" s="1102"/>
      <c r="MGJ226" s="1102"/>
      <c r="MGK226" s="1102"/>
      <c r="MGL226" s="1102"/>
      <c r="MGM226" s="1102"/>
      <c r="MGN226" s="1102"/>
      <c r="MGO226" s="1102"/>
      <c r="MGP226" s="1102"/>
      <c r="MGQ226" s="1102"/>
      <c r="MGR226" s="1102"/>
      <c r="MGS226" s="1102"/>
      <c r="MGT226" s="1102"/>
      <c r="MGU226" s="1102"/>
      <c r="MGV226" s="1102"/>
      <c r="MGW226" s="1102"/>
      <c r="MGX226" s="1102"/>
      <c r="MGY226" s="1102"/>
      <c r="MGZ226" s="1102"/>
      <c r="MHA226" s="1102"/>
      <c r="MHB226" s="1102"/>
      <c r="MHC226" s="1102"/>
      <c r="MHD226" s="1102"/>
      <c r="MHE226" s="1102"/>
      <c r="MHF226" s="1102"/>
      <c r="MHG226" s="1102"/>
      <c r="MHH226" s="1102"/>
      <c r="MHI226" s="1102"/>
      <c r="MHJ226" s="1102"/>
      <c r="MHK226" s="1102"/>
      <c r="MHL226" s="1102"/>
      <c r="MHM226" s="1102"/>
      <c r="MHN226" s="1102"/>
      <c r="MHO226" s="1102"/>
      <c r="MHP226" s="1102"/>
      <c r="MHQ226" s="1102"/>
      <c r="MHR226" s="1102"/>
      <c r="MHS226" s="1102"/>
      <c r="MHT226" s="1102"/>
      <c r="MHU226" s="1102"/>
      <c r="MHV226" s="1102"/>
      <c r="MHW226" s="1102"/>
      <c r="MHX226" s="1102"/>
      <c r="MHY226" s="1102"/>
      <c r="MHZ226" s="1102"/>
      <c r="MIA226" s="1102"/>
      <c r="MIB226" s="1102"/>
      <c r="MIC226" s="1102"/>
      <c r="MID226" s="1102"/>
      <c r="MIE226" s="1102"/>
      <c r="MIF226" s="1102"/>
      <c r="MIG226" s="1102"/>
      <c r="MIH226" s="1102"/>
      <c r="MII226" s="1102"/>
      <c r="MIJ226" s="1102"/>
      <c r="MIK226" s="1102"/>
      <c r="MIL226" s="1102"/>
      <c r="MIM226" s="1102"/>
      <c r="MIN226" s="1102"/>
      <c r="MIO226" s="1102"/>
      <c r="MIP226" s="1102"/>
      <c r="MIQ226" s="1102"/>
      <c r="MIR226" s="1102"/>
      <c r="MIS226" s="1102"/>
      <c r="MIT226" s="1102"/>
      <c r="MIU226" s="1102"/>
      <c r="MIV226" s="1102"/>
      <c r="MIW226" s="1102"/>
      <c r="MIX226" s="1102"/>
      <c r="MIY226" s="1102"/>
      <c r="MIZ226" s="1102"/>
      <c r="MJA226" s="1102"/>
      <c r="MJB226" s="1102"/>
      <c r="MJC226" s="1102"/>
      <c r="MJD226" s="1102"/>
      <c r="MJE226" s="1102"/>
      <c r="MJF226" s="1102"/>
      <c r="MJG226" s="1102"/>
      <c r="MJH226" s="1102"/>
      <c r="MJI226" s="1102"/>
      <c r="MJJ226" s="1102"/>
      <c r="MJK226" s="1102"/>
      <c r="MJL226" s="1102"/>
      <c r="MJM226" s="1102"/>
      <c r="MJN226" s="1102"/>
      <c r="MJO226" s="1102"/>
      <c r="MJP226" s="1102"/>
      <c r="MJQ226" s="1102"/>
      <c r="MJR226" s="1102"/>
      <c r="MJS226" s="1102"/>
      <c r="MJT226" s="1102"/>
      <c r="MJU226" s="1102"/>
      <c r="MJV226" s="1102"/>
      <c r="MJW226" s="1102"/>
      <c r="MJX226" s="1102"/>
      <c r="MJY226" s="1102"/>
      <c r="MJZ226" s="1102"/>
      <c r="MKA226" s="1102"/>
      <c r="MKB226" s="1102"/>
      <c r="MKC226" s="1102"/>
      <c r="MKD226" s="1102"/>
      <c r="MKE226" s="1102"/>
      <c r="MKF226" s="1102"/>
      <c r="MKG226" s="1102"/>
      <c r="MKH226" s="1102"/>
      <c r="MKI226" s="1102"/>
      <c r="MKJ226" s="1102"/>
      <c r="MKK226" s="1102"/>
      <c r="MKL226" s="1102"/>
      <c r="MKM226" s="1102"/>
      <c r="MKN226" s="1102"/>
      <c r="MKO226" s="1102"/>
      <c r="MKP226" s="1102"/>
      <c r="MKQ226" s="1102"/>
      <c r="MKR226" s="1102"/>
      <c r="MKS226" s="1102"/>
      <c r="MKT226" s="1102"/>
      <c r="MKU226" s="1102"/>
      <c r="MKV226" s="1102"/>
      <c r="MKW226" s="1102"/>
      <c r="MKX226" s="1102"/>
      <c r="MKY226" s="1102"/>
      <c r="MKZ226" s="1102"/>
      <c r="MLA226" s="1102"/>
      <c r="MLB226" s="1102"/>
      <c r="MLC226" s="1102"/>
      <c r="MLD226" s="1102"/>
      <c r="MLE226" s="1102"/>
      <c r="MLF226" s="1102"/>
      <c r="MLG226" s="1102"/>
      <c r="MLH226" s="1102"/>
      <c r="MLI226" s="1102"/>
      <c r="MLJ226" s="1102"/>
      <c r="MLK226" s="1102"/>
      <c r="MLL226" s="1102"/>
      <c r="MLM226" s="1102"/>
      <c r="MLN226" s="1102"/>
      <c r="MLO226" s="1102"/>
      <c r="MLP226" s="1102"/>
      <c r="MLQ226" s="1102"/>
      <c r="MLR226" s="1102"/>
      <c r="MLS226" s="1102"/>
      <c r="MLT226" s="1102"/>
      <c r="MLU226" s="1102"/>
      <c r="MLV226" s="1102"/>
      <c r="MLW226" s="1102"/>
      <c r="MLX226" s="1102"/>
      <c r="MLY226" s="1102"/>
      <c r="MLZ226" s="1102"/>
      <c r="MMA226" s="1102"/>
      <c r="MMB226" s="1102"/>
      <c r="MMC226" s="1102"/>
      <c r="MMD226" s="1102"/>
      <c r="MME226" s="1102"/>
      <c r="MMF226" s="1102"/>
      <c r="MMG226" s="1102"/>
      <c r="MMH226" s="1102"/>
      <c r="MMI226" s="1102"/>
      <c r="MMJ226" s="1102"/>
      <c r="MMK226" s="1102"/>
      <c r="MML226" s="1102"/>
      <c r="MMM226" s="1102"/>
      <c r="MMN226" s="1102"/>
      <c r="MMO226" s="1102"/>
      <c r="MMP226" s="1102"/>
      <c r="MMQ226" s="1102"/>
      <c r="MMR226" s="1102"/>
      <c r="MMS226" s="1102"/>
      <c r="MMT226" s="1102"/>
      <c r="MMU226" s="1102"/>
      <c r="MMV226" s="1102"/>
      <c r="MMW226" s="1102"/>
      <c r="MMX226" s="1102"/>
      <c r="MMY226" s="1102"/>
      <c r="MMZ226" s="1102"/>
      <c r="MNA226" s="1102"/>
      <c r="MNB226" s="1102"/>
      <c r="MNC226" s="1102"/>
      <c r="MND226" s="1102"/>
      <c r="MNE226" s="1102"/>
      <c r="MNF226" s="1102"/>
      <c r="MNG226" s="1102"/>
      <c r="MNH226" s="1102"/>
      <c r="MNI226" s="1102"/>
      <c r="MNJ226" s="1102"/>
      <c r="MNK226" s="1102"/>
      <c r="MNL226" s="1102"/>
      <c r="MNM226" s="1102"/>
      <c r="MNN226" s="1102"/>
      <c r="MNO226" s="1102"/>
      <c r="MNP226" s="1102"/>
      <c r="MNQ226" s="1102"/>
      <c r="MNR226" s="1102"/>
      <c r="MNS226" s="1102"/>
      <c r="MNT226" s="1102"/>
      <c r="MNU226" s="1102"/>
      <c r="MNV226" s="1102"/>
      <c r="MNW226" s="1102"/>
      <c r="MNX226" s="1102"/>
      <c r="MNY226" s="1102"/>
      <c r="MNZ226" s="1102"/>
      <c r="MOA226" s="1102"/>
      <c r="MOB226" s="1102"/>
      <c r="MOC226" s="1102"/>
      <c r="MOD226" s="1102"/>
      <c r="MOE226" s="1102"/>
      <c r="MOF226" s="1102"/>
      <c r="MOG226" s="1102"/>
      <c r="MOH226" s="1102"/>
      <c r="MOI226" s="1102"/>
      <c r="MOJ226" s="1102"/>
      <c r="MOK226" s="1102"/>
      <c r="MOL226" s="1102"/>
      <c r="MOM226" s="1102"/>
      <c r="MON226" s="1102"/>
      <c r="MOO226" s="1102"/>
      <c r="MOP226" s="1102"/>
      <c r="MOQ226" s="1102"/>
      <c r="MOR226" s="1102"/>
      <c r="MOS226" s="1102"/>
      <c r="MOT226" s="1102"/>
      <c r="MOU226" s="1102"/>
      <c r="MOV226" s="1102"/>
      <c r="MOW226" s="1102"/>
      <c r="MOX226" s="1102"/>
      <c r="MOY226" s="1102"/>
      <c r="MOZ226" s="1102"/>
      <c r="MPA226" s="1102"/>
      <c r="MPB226" s="1102"/>
      <c r="MPC226" s="1102"/>
      <c r="MPD226" s="1102"/>
      <c r="MPE226" s="1102"/>
      <c r="MPF226" s="1102"/>
      <c r="MPG226" s="1102"/>
      <c r="MPH226" s="1102"/>
      <c r="MPI226" s="1102"/>
      <c r="MPJ226" s="1102"/>
      <c r="MPK226" s="1102"/>
      <c r="MPL226" s="1102"/>
      <c r="MPM226" s="1102"/>
      <c r="MPN226" s="1102"/>
      <c r="MPO226" s="1102"/>
      <c r="MPP226" s="1102"/>
      <c r="MPQ226" s="1102"/>
      <c r="MPR226" s="1102"/>
      <c r="MPS226" s="1102"/>
      <c r="MPT226" s="1102"/>
      <c r="MPU226" s="1102"/>
      <c r="MPV226" s="1102"/>
      <c r="MPW226" s="1102"/>
      <c r="MPX226" s="1102"/>
      <c r="MPY226" s="1102"/>
      <c r="MPZ226" s="1102"/>
      <c r="MQA226" s="1102"/>
      <c r="MQB226" s="1102"/>
      <c r="MQC226" s="1102"/>
      <c r="MQD226" s="1102"/>
      <c r="MQE226" s="1102"/>
      <c r="MQF226" s="1102"/>
      <c r="MQG226" s="1102"/>
      <c r="MQH226" s="1102"/>
      <c r="MQI226" s="1102"/>
      <c r="MQJ226" s="1102"/>
      <c r="MQK226" s="1102"/>
      <c r="MQL226" s="1102"/>
      <c r="MQM226" s="1102"/>
      <c r="MQN226" s="1102"/>
      <c r="MQO226" s="1102"/>
      <c r="MQP226" s="1102"/>
      <c r="MQQ226" s="1102"/>
      <c r="MQR226" s="1102"/>
      <c r="MQS226" s="1102"/>
      <c r="MQT226" s="1102"/>
      <c r="MQU226" s="1102"/>
      <c r="MQV226" s="1102"/>
      <c r="MQW226" s="1102"/>
      <c r="MQX226" s="1102"/>
      <c r="MQY226" s="1102"/>
      <c r="MQZ226" s="1102"/>
      <c r="MRA226" s="1102"/>
      <c r="MRB226" s="1102"/>
      <c r="MRC226" s="1102"/>
      <c r="MRD226" s="1102"/>
      <c r="MRE226" s="1102"/>
      <c r="MRF226" s="1102"/>
      <c r="MRG226" s="1102"/>
      <c r="MRH226" s="1102"/>
      <c r="MRI226" s="1102"/>
      <c r="MRJ226" s="1102"/>
      <c r="MRK226" s="1102"/>
      <c r="MRL226" s="1102"/>
      <c r="MRM226" s="1102"/>
      <c r="MRN226" s="1102"/>
      <c r="MRO226" s="1102"/>
      <c r="MRP226" s="1102"/>
      <c r="MRQ226" s="1102"/>
      <c r="MRR226" s="1102"/>
      <c r="MRS226" s="1102"/>
      <c r="MRT226" s="1102"/>
      <c r="MRU226" s="1102"/>
      <c r="MRV226" s="1102"/>
      <c r="MRW226" s="1102"/>
      <c r="MRX226" s="1102"/>
      <c r="MRY226" s="1102"/>
      <c r="MRZ226" s="1102"/>
      <c r="MSA226" s="1102"/>
      <c r="MSB226" s="1102"/>
      <c r="MSC226" s="1102"/>
      <c r="MSD226" s="1102"/>
      <c r="MSE226" s="1102"/>
      <c r="MSF226" s="1102"/>
      <c r="MSG226" s="1102"/>
      <c r="MSH226" s="1102"/>
      <c r="MSI226" s="1102"/>
      <c r="MSJ226" s="1102"/>
      <c r="MSK226" s="1102"/>
      <c r="MSL226" s="1102"/>
      <c r="MSM226" s="1102"/>
      <c r="MSN226" s="1102"/>
      <c r="MSO226" s="1102"/>
      <c r="MSP226" s="1102"/>
      <c r="MSQ226" s="1102"/>
      <c r="MSR226" s="1102"/>
      <c r="MSS226" s="1102"/>
      <c r="MST226" s="1102"/>
      <c r="MSU226" s="1102"/>
      <c r="MSV226" s="1102"/>
      <c r="MSW226" s="1102"/>
      <c r="MSX226" s="1102"/>
      <c r="MSY226" s="1102"/>
      <c r="MSZ226" s="1102"/>
      <c r="MTA226" s="1102"/>
      <c r="MTB226" s="1102"/>
      <c r="MTC226" s="1102"/>
      <c r="MTD226" s="1102"/>
      <c r="MTE226" s="1102"/>
      <c r="MTF226" s="1102"/>
      <c r="MTG226" s="1102"/>
      <c r="MTH226" s="1102"/>
      <c r="MTI226" s="1102"/>
      <c r="MTJ226" s="1102"/>
      <c r="MTK226" s="1102"/>
      <c r="MTL226" s="1102"/>
      <c r="MTM226" s="1102"/>
      <c r="MTN226" s="1102"/>
      <c r="MTO226" s="1102"/>
      <c r="MTP226" s="1102"/>
      <c r="MTQ226" s="1102"/>
      <c r="MTR226" s="1102"/>
      <c r="MTS226" s="1102"/>
      <c r="MTT226" s="1102"/>
      <c r="MTU226" s="1102"/>
      <c r="MTV226" s="1102"/>
      <c r="MTW226" s="1102"/>
      <c r="MTX226" s="1102"/>
      <c r="MTY226" s="1102"/>
      <c r="MTZ226" s="1102"/>
      <c r="MUA226" s="1102"/>
      <c r="MUB226" s="1102"/>
      <c r="MUC226" s="1102"/>
      <c r="MUD226" s="1102"/>
      <c r="MUE226" s="1102"/>
      <c r="MUF226" s="1102"/>
      <c r="MUG226" s="1102"/>
      <c r="MUH226" s="1102"/>
      <c r="MUI226" s="1102"/>
      <c r="MUJ226" s="1102"/>
      <c r="MUK226" s="1102"/>
      <c r="MUL226" s="1102"/>
      <c r="MUM226" s="1102"/>
      <c r="MUN226" s="1102"/>
      <c r="MUO226" s="1102"/>
      <c r="MUP226" s="1102"/>
      <c r="MUQ226" s="1102"/>
      <c r="MUR226" s="1102"/>
      <c r="MUS226" s="1102"/>
      <c r="MUT226" s="1102"/>
      <c r="MUU226" s="1102"/>
      <c r="MUV226" s="1102"/>
      <c r="MUW226" s="1102"/>
      <c r="MUX226" s="1102"/>
      <c r="MUY226" s="1102"/>
      <c r="MUZ226" s="1102"/>
      <c r="MVA226" s="1102"/>
      <c r="MVB226" s="1102"/>
      <c r="MVC226" s="1102"/>
      <c r="MVD226" s="1102"/>
      <c r="MVE226" s="1102"/>
      <c r="MVF226" s="1102"/>
      <c r="MVG226" s="1102"/>
      <c r="MVH226" s="1102"/>
      <c r="MVI226" s="1102"/>
      <c r="MVJ226" s="1102"/>
      <c r="MVK226" s="1102"/>
      <c r="MVL226" s="1102"/>
      <c r="MVM226" s="1102"/>
      <c r="MVN226" s="1102"/>
      <c r="MVO226" s="1102"/>
      <c r="MVP226" s="1102"/>
      <c r="MVQ226" s="1102"/>
      <c r="MVR226" s="1102"/>
      <c r="MVS226" s="1102"/>
      <c r="MVT226" s="1102"/>
      <c r="MVU226" s="1102"/>
      <c r="MVV226" s="1102"/>
      <c r="MVW226" s="1102"/>
      <c r="MVX226" s="1102"/>
      <c r="MVY226" s="1102"/>
      <c r="MVZ226" s="1102"/>
      <c r="MWA226" s="1102"/>
      <c r="MWB226" s="1102"/>
      <c r="MWC226" s="1102"/>
      <c r="MWD226" s="1102"/>
      <c r="MWE226" s="1102"/>
      <c r="MWF226" s="1102"/>
      <c r="MWG226" s="1102"/>
      <c r="MWH226" s="1102"/>
      <c r="MWI226" s="1102"/>
      <c r="MWJ226" s="1102"/>
      <c r="MWK226" s="1102"/>
      <c r="MWL226" s="1102"/>
      <c r="MWM226" s="1102"/>
      <c r="MWN226" s="1102"/>
      <c r="MWO226" s="1102"/>
      <c r="MWP226" s="1102"/>
      <c r="MWQ226" s="1102"/>
      <c r="MWR226" s="1102"/>
      <c r="MWS226" s="1102"/>
      <c r="MWT226" s="1102"/>
      <c r="MWU226" s="1102"/>
      <c r="MWV226" s="1102"/>
      <c r="MWW226" s="1102"/>
      <c r="MWX226" s="1102"/>
      <c r="MWY226" s="1102"/>
      <c r="MWZ226" s="1102"/>
      <c r="MXA226" s="1102"/>
      <c r="MXB226" s="1102"/>
      <c r="MXC226" s="1102"/>
      <c r="MXD226" s="1102"/>
      <c r="MXE226" s="1102"/>
      <c r="MXF226" s="1102"/>
      <c r="MXG226" s="1102"/>
      <c r="MXH226" s="1102"/>
      <c r="MXI226" s="1102"/>
      <c r="MXJ226" s="1102"/>
      <c r="MXK226" s="1102"/>
      <c r="MXL226" s="1102"/>
      <c r="MXM226" s="1102"/>
      <c r="MXN226" s="1102"/>
      <c r="MXO226" s="1102"/>
      <c r="MXP226" s="1102"/>
      <c r="MXQ226" s="1102"/>
      <c r="MXR226" s="1102"/>
      <c r="MXS226" s="1102"/>
      <c r="MXT226" s="1102"/>
      <c r="MXU226" s="1102"/>
      <c r="MXV226" s="1102"/>
      <c r="MXW226" s="1102"/>
      <c r="MXX226" s="1102"/>
      <c r="MXY226" s="1102"/>
      <c r="MXZ226" s="1102"/>
      <c r="MYA226" s="1102"/>
      <c r="MYB226" s="1102"/>
      <c r="MYC226" s="1102"/>
      <c r="MYD226" s="1102"/>
      <c r="MYE226" s="1102"/>
      <c r="MYF226" s="1102"/>
      <c r="MYG226" s="1102"/>
      <c r="MYH226" s="1102"/>
      <c r="MYI226" s="1102"/>
      <c r="MYJ226" s="1102"/>
      <c r="MYK226" s="1102"/>
      <c r="MYL226" s="1102"/>
      <c r="MYM226" s="1102"/>
      <c r="MYN226" s="1102"/>
      <c r="MYO226" s="1102"/>
      <c r="MYP226" s="1102"/>
      <c r="MYQ226" s="1102"/>
      <c r="MYR226" s="1102"/>
      <c r="MYS226" s="1102"/>
      <c r="MYT226" s="1102"/>
      <c r="MYU226" s="1102"/>
      <c r="MYV226" s="1102"/>
      <c r="MYW226" s="1102"/>
      <c r="MYX226" s="1102"/>
      <c r="MYY226" s="1102"/>
      <c r="MYZ226" s="1102"/>
      <c r="MZA226" s="1102"/>
      <c r="MZB226" s="1102"/>
      <c r="MZC226" s="1102"/>
      <c r="MZD226" s="1102"/>
      <c r="MZE226" s="1102"/>
      <c r="MZF226" s="1102"/>
      <c r="MZG226" s="1102"/>
      <c r="MZH226" s="1102"/>
      <c r="MZI226" s="1102"/>
      <c r="MZJ226" s="1102"/>
      <c r="MZK226" s="1102"/>
      <c r="MZL226" s="1102"/>
      <c r="MZM226" s="1102"/>
      <c r="MZN226" s="1102"/>
      <c r="MZO226" s="1102"/>
      <c r="MZP226" s="1102"/>
      <c r="MZQ226" s="1102"/>
      <c r="MZR226" s="1102"/>
      <c r="MZS226" s="1102"/>
      <c r="MZT226" s="1102"/>
      <c r="MZU226" s="1102"/>
      <c r="MZV226" s="1102"/>
      <c r="MZW226" s="1102"/>
      <c r="MZX226" s="1102"/>
      <c r="MZY226" s="1102"/>
      <c r="MZZ226" s="1102"/>
      <c r="NAA226" s="1102"/>
      <c r="NAB226" s="1102"/>
      <c r="NAC226" s="1102"/>
      <c r="NAD226" s="1102"/>
      <c r="NAE226" s="1102"/>
      <c r="NAF226" s="1102"/>
      <c r="NAG226" s="1102"/>
      <c r="NAH226" s="1102"/>
      <c r="NAI226" s="1102"/>
      <c r="NAJ226" s="1102"/>
      <c r="NAK226" s="1102"/>
      <c r="NAL226" s="1102"/>
      <c r="NAM226" s="1102"/>
      <c r="NAN226" s="1102"/>
      <c r="NAO226" s="1102"/>
      <c r="NAP226" s="1102"/>
      <c r="NAQ226" s="1102"/>
      <c r="NAR226" s="1102"/>
      <c r="NAS226" s="1102"/>
      <c r="NAT226" s="1102"/>
      <c r="NAU226" s="1102"/>
      <c r="NAV226" s="1102"/>
      <c r="NAW226" s="1102"/>
      <c r="NAX226" s="1102"/>
      <c r="NAY226" s="1102"/>
      <c r="NAZ226" s="1102"/>
      <c r="NBA226" s="1102"/>
      <c r="NBB226" s="1102"/>
      <c r="NBC226" s="1102"/>
      <c r="NBD226" s="1102"/>
      <c r="NBE226" s="1102"/>
      <c r="NBF226" s="1102"/>
      <c r="NBG226" s="1102"/>
      <c r="NBH226" s="1102"/>
      <c r="NBI226" s="1102"/>
      <c r="NBJ226" s="1102"/>
      <c r="NBK226" s="1102"/>
      <c r="NBL226" s="1102"/>
      <c r="NBM226" s="1102"/>
      <c r="NBN226" s="1102"/>
      <c r="NBO226" s="1102"/>
      <c r="NBP226" s="1102"/>
      <c r="NBQ226" s="1102"/>
      <c r="NBR226" s="1102"/>
      <c r="NBS226" s="1102"/>
      <c r="NBT226" s="1102"/>
      <c r="NBU226" s="1102"/>
      <c r="NBV226" s="1102"/>
      <c r="NBW226" s="1102"/>
      <c r="NBX226" s="1102"/>
      <c r="NBY226" s="1102"/>
      <c r="NBZ226" s="1102"/>
      <c r="NCA226" s="1102"/>
      <c r="NCB226" s="1102"/>
      <c r="NCC226" s="1102"/>
      <c r="NCD226" s="1102"/>
      <c r="NCE226" s="1102"/>
      <c r="NCF226" s="1102"/>
      <c r="NCG226" s="1102"/>
      <c r="NCH226" s="1102"/>
      <c r="NCI226" s="1102"/>
      <c r="NCJ226" s="1102"/>
      <c r="NCK226" s="1102"/>
      <c r="NCL226" s="1102"/>
      <c r="NCM226" s="1102"/>
      <c r="NCN226" s="1102"/>
      <c r="NCO226" s="1102"/>
      <c r="NCP226" s="1102"/>
      <c r="NCQ226" s="1102"/>
      <c r="NCR226" s="1102"/>
      <c r="NCS226" s="1102"/>
      <c r="NCT226" s="1102"/>
      <c r="NCU226" s="1102"/>
      <c r="NCV226" s="1102"/>
      <c r="NCW226" s="1102"/>
      <c r="NCX226" s="1102"/>
      <c r="NCY226" s="1102"/>
      <c r="NCZ226" s="1102"/>
      <c r="NDA226" s="1102"/>
      <c r="NDB226" s="1102"/>
      <c r="NDC226" s="1102"/>
      <c r="NDD226" s="1102"/>
      <c r="NDE226" s="1102"/>
      <c r="NDF226" s="1102"/>
      <c r="NDG226" s="1102"/>
      <c r="NDH226" s="1102"/>
      <c r="NDI226" s="1102"/>
      <c r="NDJ226" s="1102"/>
      <c r="NDK226" s="1102"/>
      <c r="NDL226" s="1102"/>
      <c r="NDM226" s="1102"/>
      <c r="NDN226" s="1102"/>
      <c r="NDO226" s="1102"/>
      <c r="NDP226" s="1102"/>
      <c r="NDQ226" s="1102"/>
      <c r="NDR226" s="1102"/>
      <c r="NDS226" s="1102"/>
      <c r="NDT226" s="1102"/>
      <c r="NDU226" s="1102"/>
      <c r="NDV226" s="1102"/>
      <c r="NDW226" s="1102"/>
      <c r="NDX226" s="1102"/>
      <c r="NDY226" s="1102"/>
      <c r="NDZ226" s="1102"/>
      <c r="NEA226" s="1102"/>
      <c r="NEB226" s="1102"/>
      <c r="NEC226" s="1102"/>
      <c r="NED226" s="1102"/>
      <c r="NEE226" s="1102"/>
      <c r="NEF226" s="1102"/>
      <c r="NEG226" s="1102"/>
      <c r="NEH226" s="1102"/>
      <c r="NEI226" s="1102"/>
      <c r="NEJ226" s="1102"/>
      <c r="NEK226" s="1102"/>
      <c r="NEL226" s="1102"/>
      <c r="NEM226" s="1102"/>
      <c r="NEN226" s="1102"/>
      <c r="NEO226" s="1102"/>
      <c r="NEP226" s="1102"/>
      <c r="NEQ226" s="1102"/>
      <c r="NER226" s="1102"/>
      <c r="NES226" s="1102"/>
      <c r="NET226" s="1102"/>
      <c r="NEU226" s="1102"/>
      <c r="NEV226" s="1102"/>
      <c r="NEW226" s="1102"/>
      <c r="NEX226" s="1102"/>
      <c r="NEY226" s="1102"/>
      <c r="NEZ226" s="1102"/>
      <c r="NFA226" s="1102"/>
      <c r="NFB226" s="1102"/>
      <c r="NFC226" s="1102"/>
      <c r="NFD226" s="1102"/>
      <c r="NFE226" s="1102"/>
      <c r="NFF226" s="1102"/>
      <c r="NFG226" s="1102"/>
      <c r="NFH226" s="1102"/>
      <c r="NFI226" s="1102"/>
      <c r="NFJ226" s="1102"/>
      <c r="NFK226" s="1102"/>
      <c r="NFL226" s="1102"/>
      <c r="NFM226" s="1102"/>
      <c r="NFN226" s="1102"/>
      <c r="NFO226" s="1102"/>
      <c r="NFP226" s="1102"/>
      <c r="NFQ226" s="1102"/>
      <c r="NFR226" s="1102"/>
      <c r="NFS226" s="1102"/>
      <c r="NFT226" s="1102"/>
      <c r="NFU226" s="1102"/>
      <c r="NFV226" s="1102"/>
      <c r="NFW226" s="1102"/>
      <c r="NFX226" s="1102"/>
      <c r="NFY226" s="1102"/>
      <c r="NFZ226" s="1102"/>
      <c r="NGA226" s="1102"/>
      <c r="NGB226" s="1102"/>
      <c r="NGC226" s="1102"/>
      <c r="NGD226" s="1102"/>
      <c r="NGE226" s="1102"/>
      <c r="NGF226" s="1102"/>
      <c r="NGG226" s="1102"/>
      <c r="NGH226" s="1102"/>
      <c r="NGI226" s="1102"/>
      <c r="NGJ226" s="1102"/>
      <c r="NGK226" s="1102"/>
      <c r="NGL226" s="1102"/>
      <c r="NGM226" s="1102"/>
      <c r="NGN226" s="1102"/>
      <c r="NGO226" s="1102"/>
      <c r="NGP226" s="1102"/>
      <c r="NGQ226" s="1102"/>
      <c r="NGR226" s="1102"/>
      <c r="NGS226" s="1102"/>
      <c r="NGT226" s="1102"/>
      <c r="NGU226" s="1102"/>
      <c r="NGV226" s="1102"/>
      <c r="NGW226" s="1102"/>
      <c r="NGX226" s="1102"/>
      <c r="NGY226" s="1102"/>
      <c r="NGZ226" s="1102"/>
      <c r="NHA226" s="1102"/>
      <c r="NHB226" s="1102"/>
      <c r="NHC226" s="1102"/>
      <c r="NHD226" s="1102"/>
      <c r="NHE226" s="1102"/>
      <c r="NHF226" s="1102"/>
      <c r="NHG226" s="1102"/>
      <c r="NHH226" s="1102"/>
      <c r="NHI226" s="1102"/>
      <c r="NHJ226" s="1102"/>
      <c r="NHK226" s="1102"/>
      <c r="NHL226" s="1102"/>
      <c r="NHM226" s="1102"/>
      <c r="NHN226" s="1102"/>
      <c r="NHO226" s="1102"/>
      <c r="NHP226" s="1102"/>
      <c r="NHQ226" s="1102"/>
      <c r="NHR226" s="1102"/>
      <c r="NHS226" s="1102"/>
      <c r="NHT226" s="1102"/>
      <c r="NHU226" s="1102"/>
      <c r="NHV226" s="1102"/>
      <c r="NHW226" s="1102"/>
      <c r="NHX226" s="1102"/>
      <c r="NHY226" s="1102"/>
      <c r="NHZ226" s="1102"/>
      <c r="NIA226" s="1102"/>
      <c r="NIB226" s="1102"/>
      <c r="NIC226" s="1102"/>
      <c r="NID226" s="1102"/>
      <c r="NIE226" s="1102"/>
      <c r="NIF226" s="1102"/>
      <c r="NIG226" s="1102"/>
      <c r="NIH226" s="1102"/>
      <c r="NII226" s="1102"/>
      <c r="NIJ226" s="1102"/>
      <c r="NIK226" s="1102"/>
      <c r="NIL226" s="1102"/>
      <c r="NIM226" s="1102"/>
      <c r="NIN226" s="1102"/>
      <c r="NIO226" s="1102"/>
      <c r="NIP226" s="1102"/>
      <c r="NIQ226" s="1102"/>
      <c r="NIR226" s="1102"/>
      <c r="NIS226" s="1102"/>
      <c r="NIT226" s="1102"/>
      <c r="NIU226" s="1102"/>
      <c r="NIV226" s="1102"/>
      <c r="NIW226" s="1102"/>
      <c r="NIX226" s="1102"/>
      <c r="NIY226" s="1102"/>
      <c r="NIZ226" s="1102"/>
      <c r="NJA226" s="1102"/>
      <c r="NJB226" s="1102"/>
      <c r="NJC226" s="1102"/>
      <c r="NJD226" s="1102"/>
      <c r="NJE226" s="1102"/>
      <c r="NJF226" s="1102"/>
      <c r="NJG226" s="1102"/>
      <c r="NJH226" s="1102"/>
      <c r="NJI226" s="1102"/>
      <c r="NJJ226" s="1102"/>
      <c r="NJK226" s="1102"/>
      <c r="NJL226" s="1102"/>
      <c r="NJM226" s="1102"/>
      <c r="NJN226" s="1102"/>
      <c r="NJO226" s="1102"/>
      <c r="NJP226" s="1102"/>
      <c r="NJQ226" s="1102"/>
      <c r="NJR226" s="1102"/>
      <c r="NJS226" s="1102"/>
      <c r="NJT226" s="1102"/>
      <c r="NJU226" s="1102"/>
      <c r="NJV226" s="1102"/>
      <c r="NJW226" s="1102"/>
      <c r="NJX226" s="1102"/>
      <c r="NJY226" s="1102"/>
      <c r="NJZ226" s="1102"/>
      <c r="NKA226" s="1102"/>
      <c r="NKB226" s="1102"/>
      <c r="NKC226" s="1102"/>
      <c r="NKD226" s="1102"/>
      <c r="NKE226" s="1102"/>
      <c r="NKF226" s="1102"/>
      <c r="NKG226" s="1102"/>
      <c r="NKH226" s="1102"/>
      <c r="NKI226" s="1102"/>
      <c r="NKJ226" s="1102"/>
      <c r="NKK226" s="1102"/>
      <c r="NKL226" s="1102"/>
      <c r="NKM226" s="1102"/>
      <c r="NKN226" s="1102"/>
      <c r="NKO226" s="1102"/>
      <c r="NKP226" s="1102"/>
      <c r="NKQ226" s="1102"/>
      <c r="NKR226" s="1102"/>
      <c r="NKS226" s="1102"/>
      <c r="NKT226" s="1102"/>
      <c r="NKU226" s="1102"/>
      <c r="NKV226" s="1102"/>
      <c r="NKW226" s="1102"/>
      <c r="NKX226" s="1102"/>
      <c r="NKY226" s="1102"/>
      <c r="NKZ226" s="1102"/>
      <c r="NLA226" s="1102"/>
      <c r="NLB226" s="1102"/>
      <c r="NLC226" s="1102"/>
      <c r="NLD226" s="1102"/>
      <c r="NLE226" s="1102"/>
      <c r="NLF226" s="1102"/>
      <c r="NLG226" s="1102"/>
      <c r="NLH226" s="1102"/>
      <c r="NLI226" s="1102"/>
      <c r="NLJ226" s="1102"/>
      <c r="NLK226" s="1102"/>
      <c r="NLL226" s="1102"/>
      <c r="NLM226" s="1102"/>
      <c r="NLN226" s="1102"/>
      <c r="NLO226" s="1102"/>
      <c r="NLP226" s="1102"/>
      <c r="NLQ226" s="1102"/>
      <c r="NLR226" s="1102"/>
      <c r="NLS226" s="1102"/>
      <c r="NLT226" s="1102"/>
      <c r="NLU226" s="1102"/>
      <c r="NLV226" s="1102"/>
      <c r="NLW226" s="1102"/>
      <c r="NLX226" s="1102"/>
      <c r="NLY226" s="1102"/>
      <c r="NLZ226" s="1102"/>
      <c r="NMA226" s="1102"/>
      <c r="NMB226" s="1102"/>
      <c r="NMC226" s="1102"/>
      <c r="NMD226" s="1102"/>
      <c r="NME226" s="1102"/>
      <c r="NMF226" s="1102"/>
      <c r="NMG226" s="1102"/>
      <c r="NMH226" s="1102"/>
      <c r="NMI226" s="1102"/>
      <c r="NMJ226" s="1102"/>
      <c r="NMK226" s="1102"/>
      <c r="NML226" s="1102"/>
      <c r="NMM226" s="1102"/>
      <c r="NMN226" s="1102"/>
      <c r="NMO226" s="1102"/>
      <c r="NMP226" s="1102"/>
      <c r="NMQ226" s="1102"/>
      <c r="NMR226" s="1102"/>
      <c r="NMS226" s="1102"/>
      <c r="NMT226" s="1102"/>
      <c r="NMU226" s="1102"/>
      <c r="NMV226" s="1102"/>
      <c r="NMW226" s="1102"/>
      <c r="NMX226" s="1102"/>
      <c r="NMY226" s="1102"/>
      <c r="NMZ226" s="1102"/>
      <c r="NNA226" s="1102"/>
      <c r="NNB226" s="1102"/>
      <c r="NNC226" s="1102"/>
      <c r="NND226" s="1102"/>
      <c r="NNE226" s="1102"/>
      <c r="NNF226" s="1102"/>
      <c r="NNG226" s="1102"/>
      <c r="NNH226" s="1102"/>
      <c r="NNI226" s="1102"/>
      <c r="NNJ226" s="1102"/>
      <c r="NNK226" s="1102"/>
      <c r="NNL226" s="1102"/>
      <c r="NNM226" s="1102"/>
      <c r="NNN226" s="1102"/>
      <c r="NNO226" s="1102"/>
      <c r="NNP226" s="1102"/>
      <c r="NNQ226" s="1102"/>
      <c r="NNR226" s="1102"/>
      <c r="NNS226" s="1102"/>
      <c r="NNT226" s="1102"/>
      <c r="NNU226" s="1102"/>
      <c r="NNV226" s="1102"/>
      <c r="NNW226" s="1102"/>
      <c r="NNX226" s="1102"/>
      <c r="NNY226" s="1102"/>
      <c r="NNZ226" s="1102"/>
      <c r="NOA226" s="1102"/>
      <c r="NOB226" s="1102"/>
      <c r="NOC226" s="1102"/>
      <c r="NOD226" s="1102"/>
      <c r="NOE226" s="1102"/>
      <c r="NOF226" s="1102"/>
      <c r="NOG226" s="1102"/>
      <c r="NOH226" s="1102"/>
      <c r="NOI226" s="1102"/>
      <c r="NOJ226" s="1102"/>
      <c r="NOK226" s="1102"/>
      <c r="NOL226" s="1102"/>
      <c r="NOM226" s="1102"/>
      <c r="NON226" s="1102"/>
      <c r="NOO226" s="1102"/>
      <c r="NOP226" s="1102"/>
      <c r="NOQ226" s="1102"/>
      <c r="NOR226" s="1102"/>
      <c r="NOS226" s="1102"/>
      <c r="NOT226" s="1102"/>
      <c r="NOU226" s="1102"/>
      <c r="NOV226" s="1102"/>
      <c r="NOW226" s="1102"/>
      <c r="NOX226" s="1102"/>
      <c r="NOY226" s="1102"/>
      <c r="NOZ226" s="1102"/>
      <c r="NPA226" s="1102"/>
      <c r="NPB226" s="1102"/>
      <c r="NPC226" s="1102"/>
      <c r="NPD226" s="1102"/>
      <c r="NPE226" s="1102"/>
      <c r="NPF226" s="1102"/>
      <c r="NPG226" s="1102"/>
      <c r="NPH226" s="1102"/>
      <c r="NPI226" s="1102"/>
      <c r="NPJ226" s="1102"/>
      <c r="NPK226" s="1102"/>
      <c r="NPL226" s="1102"/>
      <c r="NPM226" s="1102"/>
      <c r="NPN226" s="1102"/>
      <c r="NPO226" s="1102"/>
      <c r="NPP226" s="1102"/>
      <c r="NPQ226" s="1102"/>
      <c r="NPR226" s="1102"/>
      <c r="NPS226" s="1102"/>
      <c r="NPT226" s="1102"/>
      <c r="NPU226" s="1102"/>
      <c r="NPV226" s="1102"/>
      <c r="NPW226" s="1102"/>
      <c r="NPX226" s="1102"/>
      <c r="NPY226" s="1102"/>
      <c r="NPZ226" s="1102"/>
      <c r="NQA226" s="1102"/>
      <c r="NQB226" s="1102"/>
      <c r="NQC226" s="1102"/>
      <c r="NQD226" s="1102"/>
      <c r="NQE226" s="1102"/>
      <c r="NQF226" s="1102"/>
      <c r="NQG226" s="1102"/>
      <c r="NQH226" s="1102"/>
      <c r="NQI226" s="1102"/>
      <c r="NQJ226" s="1102"/>
      <c r="NQK226" s="1102"/>
      <c r="NQL226" s="1102"/>
      <c r="NQM226" s="1102"/>
      <c r="NQN226" s="1102"/>
      <c r="NQO226" s="1102"/>
      <c r="NQP226" s="1102"/>
      <c r="NQQ226" s="1102"/>
      <c r="NQR226" s="1102"/>
      <c r="NQS226" s="1102"/>
      <c r="NQT226" s="1102"/>
      <c r="NQU226" s="1102"/>
      <c r="NQV226" s="1102"/>
      <c r="NQW226" s="1102"/>
      <c r="NQX226" s="1102"/>
      <c r="NQY226" s="1102"/>
      <c r="NQZ226" s="1102"/>
      <c r="NRA226" s="1102"/>
      <c r="NRB226" s="1102"/>
      <c r="NRC226" s="1102"/>
      <c r="NRD226" s="1102"/>
      <c r="NRE226" s="1102"/>
      <c r="NRF226" s="1102"/>
      <c r="NRG226" s="1102"/>
      <c r="NRH226" s="1102"/>
      <c r="NRI226" s="1102"/>
      <c r="NRJ226" s="1102"/>
      <c r="NRK226" s="1102"/>
      <c r="NRL226" s="1102"/>
      <c r="NRM226" s="1102"/>
      <c r="NRN226" s="1102"/>
      <c r="NRO226" s="1102"/>
      <c r="NRP226" s="1102"/>
      <c r="NRQ226" s="1102"/>
      <c r="NRR226" s="1102"/>
      <c r="NRS226" s="1102"/>
      <c r="NRT226" s="1102"/>
      <c r="NRU226" s="1102"/>
      <c r="NRV226" s="1102"/>
      <c r="NRW226" s="1102"/>
      <c r="NRX226" s="1102"/>
      <c r="NRY226" s="1102"/>
      <c r="NRZ226" s="1102"/>
      <c r="NSA226" s="1102"/>
      <c r="NSB226" s="1102"/>
      <c r="NSC226" s="1102"/>
      <c r="NSD226" s="1102"/>
      <c r="NSE226" s="1102"/>
      <c r="NSF226" s="1102"/>
      <c r="NSG226" s="1102"/>
      <c r="NSH226" s="1102"/>
      <c r="NSI226" s="1102"/>
      <c r="NSJ226" s="1102"/>
      <c r="NSK226" s="1102"/>
      <c r="NSL226" s="1102"/>
      <c r="NSM226" s="1102"/>
      <c r="NSN226" s="1102"/>
      <c r="NSO226" s="1102"/>
      <c r="NSP226" s="1102"/>
      <c r="NSQ226" s="1102"/>
      <c r="NSR226" s="1102"/>
      <c r="NSS226" s="1102"/>
      <c r="NST226" s="1102"/>
      <c r="NSU226" s="1102"/>
      <c r="NSV226" s="1102"/>
      <c r="NSW226" s="1102"/>
      <c r="NSX226" s="1102"/>
      <c r="NSY226" s="1102"/>
      <c r="NSZ226" s="1102"/>
      <c r="NTA226" s="1102"/>
      <c r="NTB226" s="1102"/>
      <c r="NTC226" s="1102"/>
      <c r="NTD226" s="1102"/>
      <c r="NTE226" s="1102"/>
      <c r="NTF226" s="1102"/>
      <c r="NTG226" s="1102"/>
      <c r="NTH226" s="1102"/>
      <c r="NTI226" s="1102"/>
      <c r="NTJ226" s="1102"/>
      <c r="NTK226" s="1102"/>
      <c r="NTL226" s="1102"/>
      <c r="NTM226" s="1102"/>
      <c r="NTN226" s="1102"/>
      <c r="NTO226" s="1102"/>
      <c r="NTP226" s="1102"/>
      <c r="NTQ226" s="1102"/>
      <c r="NTR226" s="1102"/>
      <c r="NTS226" s="1102"/>
      <c r="NTT226" s="1102"/>
      <c r="NTU226" s="1102"/>
      <c r="NTV226" s="1102"/>
      <c r="NTW226" s="1102"/>
      <c r="NTX226" s="1102"/>
      <c r="NTY226" s="1102"/>
      <c r="NTZ226" s="1102"/>
      <c r="NUA226" s="1102"/>
      <c r="NUB226" s="1102"/>
      <c r="NUC226" s="1102"/>
      <c r="NUD226" s="1102"/>
      <c r="NUE226" s="1102"/>
      <c r="NUF226" s="1102"/>
      <c r="NUG226" s="1102"/>
      <c r="NUH226" s="1102"/>
      <c r="NUI226" s="1102"/>
      <c r="NUJ226" s="1102"/>
      <c r="NUK226" s="1102"/>
      <c r="NUL226" s="1102"/>
      <c r="NUM226" s="1102"/>
      <c r="NUN226" s="1102"/>
      <c r="NUO226" s="1102"/>
      <c r="NUP226" s="1102"/>
      <c r="NUQ226" s="1102"/>
      <c r="NUR226" s="1102"/>
      <c r="NUS226" s="1102"/>
      <c r="NUT226" s="1102"/>
      <c r="NUU226" s="1102"/>
      <c r="NUV226" s="1102"/>
      <c r="NUW226" s="1102"/>
      <c r="NUX226" s="1102"/>
      <c r="NUY226" s="1102"/>
      <c r="NUZ226" s="1102"/>
      <c r="NVA226" s="1102"/>
      <c r="NVB226" s="1102"/>
      <c r="NVC226" s="1102"/>
      <c r="NVD226" s="1102"/>
      <c r="NVE226" s="1102"/>
      <c r="NVF226" s="1102"/>
      <c r="NVG226" s="1102"/>
      <c r="NVH226" s="1102"/>
      <c r="NVI226" s="1102"/>
      <c r="NVJ226" s="1102"/>
      <c r="NVK226" s="1102"/>
      <c r="NVL226" s="1102"/>
      <c r="NVM226" s="1102"/>
      <c r="NVN226" s="1102"/>
      <c r="NVO226" s="1102"/>
      <c r="NVP226" s="1102"/>
      <c r="NVQ226" s="1102"/>
      <c r="NVR226" s="1102"/>
      <c r="NVS226" s="1102"/>
      <c r="NVT226" s="1102"/>
      <c r="NVU226" s="1102"/>
      <c r="NVV226" s="1102"/>
      <c r="NVW226" s="1102"/>
      <c r="NVX226" s="1102"/>
      <c r="NVY226" s="1102"/>
      <c r="NVZ226" s="1102"/>
      <c r="NWA226" s="1102"/>
      <c r="NWB226" s="1102"/>
      <c r="NWC226" s="1102"/>
      <c r="NWD226" s="1102"/>
      <c r="NWE226" s="1102"/>
      <c r="NWF226" s="1102"/>
      <c r="NWG226" s="1102"/>
      <c r="NWH226" s="1102"/>
      <c r="NWI226" s="1102"/>
      <c r="NWJ226" s="1102"/>
      <c r="NWK226" s="1102"/>
      <c r="NWL226" s="1102"/>
      <c r="NWM226" s="1102"/>
      <c r="NWN226" s="1102"/>
      <c r="NWO226" s="1102"/>
      <c r="NWP226" s="1102"/>
      <c r="NWQ226" s="1102"/>
      <c r="NWR226" s="1102"/>
      <c r="NWS226" s="1102"/>
      <c r="NWT226" s="1102"/>
      <c r="NWU226" s="1102"/>
      <c r="NWV226" s="1102"/>
      <c r="NWW226" s="1102"/>
      <c r="NWX226" s="1102"/>
      <c r="NWY226" s="1102"/>
      <c r="NWZ226" s="1102"/>
      <c r="NXA226" s="1102"/>
      <c r="NXB226" s="1102"/>
      <c r="NXC226" s="1102"/>
      <c r="NXD226" s="1102"/>
      <c r="NXE226" s="1102"/>
      <c r="NXF226" s="1102"/>
      <c r="NXG226" s="1102"/>
      <c r="NXH226" s="1102"/>
      <c r="NXI226" s="1102"/>
      <c r="NXJ226" s="1102"/>
      <c r="NXK226" s="1102"/>
      <c r="NXL226" s="1102"/>
      <c r="NXM226" s="1102"/>
      <c r="NXN226" s="1102"/>
      <c r="NXO226" s="1102"/>
      <c r="NXP226" s="1102"/>
      <c r="NXQ226" s="1102"/>
      <c r="NXR226" s="1102"/>
      <c r="NXS226" s="1102"/>
      <c r="NXT226" s="1102"/>
      <c r="NXU226" s="1102"/>
      <c r="NXV226" s="1102"/>
      <c r="NXW226" s="1102"/>
      <c r="NXX226" s="1102"/>
      <c r="NXY226" s="1102"/>
      <c r="NXZ226" s="1102"/>
      <c r="NYA226" s="1102"/>
      <c r="NYB226" s="1102"/>
      <c r="NYC226" s="1102"/>
      <c r="NYD226" s="1102"/>
      <c r="NYE226" s="1102"/>
      <c r="NYF226" s="1102"/>
      <c r="NYG226" s="1102"/>
      <c r="NYH226" s="1102"/>
      <c r="NYI226" s="1102"/>
      <c r="NYJ226" s="1102"/>
      <c r="NYK226" s="1102"/>
      <c r="NYL226" s="1102"/>
      <c r="NYM226" s="1102"/>
      <c r="NYN226" s="1102"/>
      <c r="NYO226" s="1102"/>
      <c r="NYP226" s="1102"/>
      <c r="NYQ226" s="1102"/>
      <c r="NYR226" s="1102"/>
      <c r="NYS226" s="1102"/>
      <c r="NYT226" s="1102"/>
      <c r="NYU226" s="1102"/>
      <c r="NYV226" s="1102"/>
      <c r="NYW226" s="1102"/>
      <c r="NYX226" s="1102"/>
      <c r="NYY226" s="1102"/>
      <c r="NYZ226" s="1102"/>
      <c r="NZA226" s="1102"/>
      <c r="NZB226" s="1102"/>
      <c r="NZC226" s="1102"/>
      <c r="NZD226" s="1102"/>
      <c r="NZE226" s="1102"/>
      <c r="NZF226" s="1102"/>
      <c r="NZG226" s="1102"/>
      <c r="NZH226" s="1102"/>
      <c r="NZI226" s="1102"/>
      <c r="NZJ226" s="1102"/>
      <c r="NZK226" s="1102"/>
      <c r="NZL226" s="1102"/>
      <c r="NZM226" s="1102"/>
      <c r="NZN226" s="1102"/>
      <c r="NZO226" s="1102"/>
      <c r="NZP226" s="1102"/>
      <c r="NZQ226" s="1102"/>
      <c r="NZR226" s="1102"/>
      <c r="NZS226" s="1102"/>
      <c r="NZT226" s="1102"/>
      <c r="NZU226" s="1102"/>
      <c r="NZV226" s="1102"/>
      <c r="NZW226" s="1102"/>
      <c r="NZX226" s="1102"/>
      <c r="NZY226" s="1102"/>
      <c r="NZZ226" s="1102"/>
      <c r="OAA226" s="1102"/>
      <c r="OAB226" s="1102"/>
      <c r="OAC226" s="1102"/>
      <c r="OAD226" s="1102"/>
      <c r="OAE226" s="1102"/>
      <c r="OAF226" s="1102"/>
      <c r="OAG226" s="1102"/>
      <c r="OAH226" s="1102"/>
      <c r="OAI226" s="1102"/>
      <c r="OAJ226" s="1102"/>
      <c r="OAK226" s="1102"/>
      <c r="OAL226" s="1102"/>
      <c r="OAM226" s="1102"/>
      <c r="OAN226" s="1102"/>
      <c r="OAO226" s="1102"/>
      <c r="OAP226" s="1102"/>
      <c r="OAQ226" s="1102"/>
      <c r="OAR226" s="1102"/>
      <c r="OAS226" s="1102"/>
      <c r="OAT226" s="1102"/>
      <c r="OAU226" s="1102"/>
      <c r="OAV226" s="1102"/>
      <c r="OAW226" s="1102"/>
      <c r="OAX226" s="1102"/>
      <c r="OAY226" s="1102"/>
      <c r="OAZ226" s="1102"/>
      <c r="OBA226" s="1102"/>
      <c r="OBB226" s="1102"/>
      <c r="OBC226" s="1102"/>
      <c r="OBD226" s="1102"/>
      <c r="OBE226" s="1102"/>
      <c r="OBF226" s="1102"/>
      <c r="OBG226" s="1102"/>
      <c r="OBH226" s="1102"/>
      <c r="OBI226" s="1102"/>
      <c r="OBJ226" s="1102"/>
      <c r="OBK226" s="1102"/>
      <c r="OBL226" s="1102"/>
      <c r="OBM226" s="1102"/>
      <c r="OBN226" s="1102"/>
      <c r="OBO226" s="1102"/>
      <c r="OBP226" s="1102"/>
      <c r="OBQ226" s="1102"/>
      <c r="OBR226" s="1102"/>
      <c r="OBS226" s="1102"/>
      <c r="OBT226" s="1102"/>
      <c r="OBU226" s="1102"/>
      <c r="OBV226" s="1102"/>
      <c r="OBW226" s="1102"/>
      <c r="OBX226" s="1102"/>
      <c r="OBY226" s="1102"/>
      <c r="OBZ226" s="1102"/>
      <c r="OCA226" s="1102"/>
      <c r="OCB226" s="1102"/>
      <c r="OCC226" s="1102"/>
      <c r="OCD226" s="1102"/>
      <c r="OCE226" s="1102"/>
      <c r="OCF226" s="1102"/>
      <c r="OCG226" s="1102"/>
      <c r="OCH226" s="1102"/>
      <c r="OCI226" s="1102"/>
      <c r="OCJ226" s="1102"/>
      <c r="OCK226" s="1102"/>
      <c r="OCL226" s="1102"/>
      <c r="OCM226" s="1102"/>
      <c r="OCN226" s="1102"/>
      <c r="OCO226" s="1102"/>
      <c r="OCP226" s="1102"/>
      <c r="OCQ226" s="1102"/>
      <c r="OCR226" s="1102"/>
      <c r="OCS226" s="1102"/>
      <c r="OCT226" s="1102"/>
      <c r="OCU226" s="1102"/>
      <c r="OCV226" s="1102"/>
      <c r="OCW226" s="1102"/>
      <c r="OCX226" s="1102"/>
      <c r="OCY226" s="1102"/>
      <c r="OCZ226" s="1102"/>
      <c r="ODA226" s="1102"/>
      <c r="ODB226" s="1102"/>
      <c r="ODC226" s="1102"/>
      <c r="ODD226" s="1102"/>
      <c r="ODE226" s="1102"/>
      <c r="ODF226" s="1102"/>
      <c r="ODG226" s="1102"/>
      <c r="ODH226" s="1102"/>
      <c r="ODI226" s="1102"/>
      <c r="ODJ226" s="1102"/>
      <c r="ODK226" s="1102"/>
      <c r="ODL226" s="1102"/>
      <c r="ODM226" s="1102"/>
      <c r="ODN226" s="1102"/>
      <c r="ODO226" s="1102"/>
      <c r="ODP226" s="1102"/>
      <c r="ODQ226" s="1102"/>
      <c r="ODR226" s="1102"/>
      <c r="ODS226" s="1102"/>
      <c r="ODT226" s="1102"/>
      <c r="ODU226" s="1102"/>
      <c r="ODV226" s="1102"/>
      <c r="ODW226" s="1102"/>
      <c r="ODX226" s="1102"/>
      <c r="ODY226" s="1102"/>
      <c r="ODZ226" s="1102"/>
      <c r="OEA226" s="1102"/>
      <c r="OEB226" s="1102"/>
      <c r="OEC226" s="1102"/>
      <c r="OED226" s="1102"/>
      <c r="OEE226" s="1102"/>
      <c r="OEF226" s="1102"/>
      <c r="OEG226" s="1102"/>
      <c r="OEH226" s="1102"/>
      <c r="OEI226" s="1102"/>
      <c r="OEJ226" s="1102"/>
      <c r="OEK226" s="1102"/>
      <c r="OEL226" s="1102"/>
      <c r="OEM226" s="1102"/>
      <c r="OEN226" s="1102"/>
      <c r="OEO226" s="1102"/>
      <c r="OEP226" s="1102"/>
      <c r="OEQ226" s="1102"/>
      <c r="OER226" s="1102"/>
      <c r="OES226" s="1102"/>
      <c r="OET226" s="1102"/>
      <c r="OEU226" s="1102"/>
      <c r="OEV226" s="1102"/>
      <c r="OEW226" s="1102"/>
      <c r="OEX226" s="1102"/>
      <c r="OEY226" s="1102"/>
      <c r="OEZ226" s="1102"/>
      <c r="OFA226" s="1102"/>
      <c r="OFB226" s="1102"/>
      <c r="OFC226" s="1102"/>
      <c r="OFD226" s="1102"/>
      <c r="OFE226" s="1102"/>
      <c r="OFF226" s="1102"/>
      <c r="OFG226" s="1102"/>
      <c r="OFH226" s="1102"/>
      <c r="OFI226" s="1102"/>
      <c r="OFJ226" s="1102"/>
      <c r="OFK226" s="1102"/>
      <c r="OFL226" s="1102"/>
      <c r="OFM226" s="1102"/>
      <c r="OFN226" s="1102"/>
      <c r="OFO226" s="1102"/>
      <c r="OFP226" s="1102"/>
      <c r="OFQ226" s="1102"/>
      <c r="OFR226" s="1102"/>
      <c r="OFS226" s="1102"/>
      <c r="OFT226" s="1102"/>
      <c r="OFU226" s="1102"/>
      <c r="OFV226" s="1102"/>
      <c r="OFW226" s="1102"/>
      <c r="OFX226" s="1102"/>
      <c r="OFY226" s="1102"/>
      <c r="OFZ226" s="1102"/>
      <c r="OGA226" s="1102"/>
      <c r="OGB226" s="1102"/>
      <c r="OGC226" s="1102"/>
      <c r="OGD226" s="1102"/>
      <c r="OGE226" s="1102"/>
      <c r="OGF226" s="1102"/>
      <c r="OGG226" s="1102"/>
      <c r="OGH226" s="1102"/>
      <c r="OGI226" s="1102"/>
      <c r="OGJ226" s="1102"/>
      <c r="OGK226" s="1102"/>
      <c r="OGL226" s="1102"/>
      <c r="OGM226" s="1102"/>
      <c r="OGN226" s="1102"/>
      <c r="OGO226" s="1102"/>
      <c r="OGP226" s="1102"/>
      <c r="OGQ226" s="1102"/>
      <c r="OGR226" s="1102"/>
      <c r="OGS226" s="1102"/>
      <c r="OGT226" s="1102"/>
      <c r="OGU226" s="1102"/>
      <c r="OGV226" s="1102"/>
      <c r="OGW226" s="1102"/>
      <c r="OGX226" s="1102"/>
      <c r="OGY226" s="1102"/>
      <c r="OGZ226" s="1102"/>
      <c r="OHA226" s="1102"/>
      <c r="OHB226" s="1102"/>
      <c r="OHC226" s="1102"/>
      <c r="OHD226" s="1102"/>
      <c r="OHE226" s="1102"/>
      <c r="OHF226" s="1102"/>
      <c r="OHG226" s="1102"/>
      <c r="OHH226" s="1102"/>
      <c r="OHI226" s="1102"/>
      <c r="OHJ226" s="1102"/>
      <c r="OHK226" s="1102"/>
      <c r="OHL226" s="1102"/>
      <c r="OHM226" s="1102"/>
      <c r="OHN226" s="1102"/>
      <c r="OHO226" s="1102"/>
      <c r="OHP226" s="1102"/>
      <c r="OHQ226" s="1102"/>
      <c r="OHR226" s="1102"/>
      <c r="OHS226" s="1102"/>
      <c r="OHT226" s="1102"/>
      <c r="OHU226" s="1102"/>
      <c r="OHV226" s="1102"/>
      <c r="OHW226" s="1102"/>
      <c r="OHX226" s="1102"/>
      <c r="OHY226" s="1102"/>
      <c r="OHZ226" s="1102"/>
      <c r="OIA226" s="1102"/>
      <c r="OIB226" s="1102"/>
      <c r="OIC226" s="1102"/>
      <c r="OID226" s="1102"/>
      <c r="OIE226" s="1102"/>
      <c r="OIF226" s="1102"/>
      <c r="OIG226" s="1102"/>
      <c r="OIH226" s="1102"/>
      <c r="OII226" s="1102"/>
      <c r="OIJ226" s="1102"/>
      <c r="OIK226" s="1102"/>
      <c r="OIL226" s="1102"/>
      <c r="OIM226" s="1102"/>
      <c r="OIN226" s="1102"/>
      <c r="OIO226" s="1102"/>
      <c r="OIP226" s="1102"/>
      <c r="OIQ226" s="1102"/>
      <c r="OIR226" s="1102"/>
      <c r="OIS226" s="1102"/>
      <c r="OIT226" s="1102"/>
      <c r="OIU226" s="1102"/>
      <c r="OIV226" s="1102"/>
      <c r="OIW226" s="1102"/>
      <c r="OIX226" s="1102"/>
      <c r="OIY226" s="1102"/>
      <c r="OIZ226" s="1102"/>
      <c r="OJA226" s="1102"/>
      <c r="OJB226" s="1102"/>
      <c r="OJC226" s="1102"/>
      <c r="OJD226" s="1102"/>
      <c r="OJE226" s="1102"/>
      <c r="OJF226" s="1102"/>
      <c r="OJG226" s="1102"/>
      <c r="OJH226" s="1102"/>
      <c r="OJI226" s="1102"/>
      <c r="OJJ226" s="1102"/>
      <c r="OJK226" s="1102"/>
      <c r="OJL226" s="1102"/>
      <c r="OJM226" s="1102"/>
      <c r="OJN226" s="1102"/>
      <c r="OJO226" s="1102"/>
      <c r="OJP226" s="1102"/>
      <c r="OJQ226" s="1102"/>
      <c r="OJR226" s="1102"/>
      <c r="OJS226" s="1102"/>
      <c r="OJT226" s="1102"/>
      <c r="OJU226" s="1102"/>
      <c r="OJV226" s="1102"/>
      <c r="OJW226" s="1102"/>
      <c r="OJX226" s="1102"/>
      <c r="OJY226" s="1102"/>
      <c r="OJZ226" s="1102"/>
      <c r="OKA226" s="1102"/>
      <c r="OKB226" s="1102"/>
      <c r="OKC226" s="1102"/>
      <c r="OKD226" s="1102"/>
      <c r="OKE226" s="1102"/>
      <c r="OKF226" s="1102"/>
      <c r="OKG226" s="1102"/>
      <c r="OKH226" s="1102"/>
      <c r="OKI226" s="1102"/>
      <c r="OKJ226" s="1102"/>
      <c r="OKK226" s="1102"/>
      <c r="OKL226" s="1102"/>
      <c r="OKM226" s="1102"/>
      <c r="OKN226" s="1102"/>
      <c r="OKO226" s="1102"/>
      <c r="OKP226" s="1102"/>
      <c r="OKQ226" s="1102"/>
      <c r="OKR226" s="1102"/>
      <c r="OKS226" s="1102"/>
      <c r="OKT226" s="1102"/>
      <c r="OKU226" s="1102"/>
      <c r="OKV226" s="1102"/>
      <c r="OKW226" s="1102"/>
      <c r="OKX226" s="1102"/>
      <c r="OKY226" s="1102"/>
      <c r="OKZ226" s="1102"/>
      <c r="OLA226" s="1102"/>
      <c r="OLB226" s="1102"/>
      <c r="OLC226" s="1102"/>
      <c r="OLD226" s="1102"/>
      <c r="OLE226" s="1102"/>
      <c r="OLF226" s="1102"/>
      <c r="OLG226" s="1102"/>
      <c r="OLH226" s="1102"/>
      <c r="OLI226" s="1102"/>
      <c r="OLJ226" s="1102"/>
      <c r="OLK226" s="1102"/>
      <c r="OLL226" s="1102"/>
      <c r="OLM226" s="1102"/>
      <c r="OLN226" s="1102"/>
      <c r="OLO226" s="1102"/>
      <c r="OLP226" s="1102"/>
      <c r="OLQ226" s="1102"/>
      <c r="OLR226" s="1102"/>
      <c r="OLS226" s="1102"/>
      <c r="OLT226" s="1102"/>
      <c r="OLU226" s="1102"/>
      <c r="OLV226" s="1102"/>
      <c r="OLW226" s="1102"/>
      <c r="OLX226" s="1102"/>
      <c r="OLY226" s="1102"/>
      <c r="OLZ226" s="1102"/>
      <c r="OMA226" s="1102"/>
      <c r="OMB226" s="1102"/>
      <c r="OMC226" s="1102"/>
      <c r="OMD226" s="1102"/>
      <c r="OME226" s="1102"/>
      <c r="OMF226" s="1102"/>
      <c r="OMG226" s="1102"/>
      <c r="OMH226" s="1102"/>
      <c r="OMI226" s="1102"/>
      <c r="OMJ226" s="1102"/>
      <c r="OMK226" s="1102"/>
      <c r="OML226" s="1102"/>
      <c r="OMM226" s="1102"/>
      <c r="OMN226" s="1102"/>
      <c r="OMO226" s="1102"/>
      <c r="OMP226" s="1102"/>
      <c r="OMQ226" s="1102"/>
      <c r="OMR226" s="1102"/>
      <c r="OMS226" s="1102"/>
      <c r="OMT226" s="1102"/>
      <c r="OMU226" s="1102"/>
      <c r="OMV226" s="1102"/>
      <c r="OMW226" s="1102"/>
      <c r="OMX226" s="1102"/>
      <c r="OMY226" s="1102"/>
      <c r="OMZ226" s="1102"/>
      <c r="ONA226" s="1102"/>
      <c r="ONB226" s="1102"/>
      <c r="ONC226" s="1102"/>
      <c r="OND226" s="1102"/>
      <c r="ONE226" s="1102"/>
      <c r="ONF226" s="1102"/>
      <c r="ONG226" s="1102"/>
      <c r="ONH226" s="1102"/>
      <c r="ONI226" s="1102"/>
      <c r="ONJ226" s="1102"/>
      <c r="ONK226" s="1102"/>
      <c r="ONL226" s="1102"/>
      <c r="ONM226" s="1102"/>
      <c r="ONN226" s="1102"/>
      <c r="ONO226" s="1102"/>
      <c r="ONP226" s="1102"/>
      <c r="ONQ226" s="1102"/>
      <c r="ONR226" s="1102"/>
      <c r="ONS226" s="1102"/>
      <c r="ONT226" s="1102"/>
      <c r="ONU226" s="1102"/>
      <c r="ONV226" s="1102"/>
      <c r="ONW226" s="1102"/>
      <c r="ONX226" s="1102"/>
      <c r="ONY226" s="1102"/>
      <c r="ONZ226" s="1102"/>
      <c r="OOA226" s="1102"/>
      <c r="OOB226" s="1102"/>
      <c r="OOC226" s="1102"/>
      <c r="OOD226" s="1102"/>
      <c r="OOE226" s="1102"/>
      <c r="OOF226" s="1102"/>
      <c r="OOG226" s="1102"/>
      <c r="OOH226" s="1102"/>
      <c r="OOI226" s="1102"/>
      <c r="OOJ226" s="1102"/>
      <c r="OOK226" s="1102"/>
      <c r="OOL226" s="1102"/>
      <c r="OOM226" s="1102"/>
      <c r="OON226" s="1102"/>
      <c r="OOO226" s="1102"/>
      <c r="OOP226" s="1102"/>
      <c r="OOQ226" s="1102"/>
      <c r="OOR226" s="1102"/>
      <c r="OOS226" s="1102"/>
      <c r="OOT226" s="1102"/>
      <c r="OOU226" s="1102"/>
      <c r="OOV226" s="1102"/>
      <c r="OOW226" s="1102"/>
      <c r="OOX226" s="1102"/>
      <c r="OOY226" s="1102"/>
      <c r="OOZ226" s="1102"/>
      <c r="OPA226" s="1102"/>
      <c r="OPB226" s="1102"/>
      <c r="OPC226" s="1102"/>
      <c r="OPD226" s="1102"/>
      <c r="OPE226" s="1102"/>
      <c r="OPF226" s="1102"/>
      <c r="OPG226" s="1102"/>
      <c r="OPH226" s="1102"/>
      <c r="OPI226" s="1102"/>
      <c r="OPJ226" s="1102"/>
      <c r="OPK226" s="1102"/>
      <c r="OPL226" s="1102"/>
      <c r="OPM226" s="1102"/>
      <c r="OPN226" s="1102"/>
      <c r="OPO226" s="1102"/>
      <c r="OPP226" s="1102"/>
      <c r="OPQ226" s="1102"/>
      <c r="OPR226" s="1102"/>
      <c r="OPS226" s="1102"/>
      <c r="OPT226" s="1102"/>
      <c r="OPU226" s="1102"/>
      <c r="OPV226" s="1102"/>
      <c r="OPW226" s="1102"/>
      <c r="OPX226" s="1102"/>
      <c r="OPY226" s="1102"/>
      <c r="OPZ226" s="1102"/>
      <c r="OQA226" s="1102"/>
      <c r="OQB226" s="1102"/>
      <c r="OQC226" s="1102"/>
      <c r="OQD226" s="1102"/>
      <c r="OQE226" s="1102"/>
      <c r="OQF226" s="1102"/>
      <c r="OQG226" s="1102"/>
      <c r="OQH226" s="1102"/>
      <c r="OQI226" s="1102"/>
      <c r="OQJ226" s="1102"/>
      <c r="OQK226" s="1102"/>
      <c r="OQL226" s="1102"/>
      <c r="OQM226" s="1102"/>
      <c r="OQN226" s="1102"/>
      <c r="OQO226" s="1102"/>
      <c r="OQP226" s="1102"/>
      <c r="OQQ226" s="1102"/>
      <c r="OQR226" s="1102"/>
      <c r="OQS226" s="1102"/>
      <c r="OQT226" s="1102"/>
      <c r="OQU226" s="1102"/>
      <c r="OQV226" s="1102"/>
      <c r="OQW226" s="1102"/>
      <c r="OQX226" s="1102"/>
      <c r="OQY226" s="1102"/>
      <c r="OQZ226" s="1102"/>
      <c r="ORA226" s="1102"/>
      <c r="ORB226" s="1102"/>
      <c r="ORC226" s="1102"/>
      <c r="ORD226" s="1102"/>
      <c r="ORE226" s="1102"/>
      <c r="ORF226" s="1102"/>
      <c r="ORG226" s="1102"/>
      <c r="ORH226" s="1102"/>
      <c r="ORI226" s="1102"/>
      <c r="ORJ226" s="1102"/>
      <c r="ORK226" s="1102"/>
      <c r="ORL226" s="1102"/>
      <c r="ORM226" s="1102"/>
      <c r="ORN226" s="1102"/>
      <c r="ORO226" s="1102"/>
      <c r="ORP226" s="1102"/>
      <c r="ORQ226" s="1102"/>
      <c r="ORR226" s="1102"/>
      <c r="ORS226" s="1102"/>
      <c r="ORT226" s="1102"/>
      <c r="ORU226" s="1102"/>
      <c r="ORV226" s="1102"/>
      <c r="ORW226" s="1102"/>
      <c r="ORX226" s="1102"/>
      <c r="ORY226" s="1102"/>
      <c r="ORZ226" s="1102"/>
      <c r="OSA226" s="1102"/>
      <c r="OSB226" s="1102"/>
      <c r="OSC226" s="1102"/>
      <c r="OSD226" s="1102"/>
      <c r="OSE226" s="1102"/>
      <c r="OSF226" s="1102"/>
      <c r="OSG226" s="1102"/>
      <c r="OSH226" s="1102"/>
      <c r="OSI226" s="1102"/>
      <c r="OSJ226" s="1102"/>
      <c r="OSK226" s="1102"/>
      <c r="OSL226" s="1102"/>
      <c r="OSM226" s="1102"/>
      <c r="OSN226" s="1102"/>
      <c r="OSO226" s="1102"/>
      <c r="OSP226" s="1102"/>
      <c r="OSQ226" s="1102"/>
      <c r="OSR226" s="1102"/>
      <c r="OSS226" s="1102"/>
      <c r="OST226" s="1102"/>
      <c r="OSU226" s="1102"/>
      <c r="OSV226" s="1102"/>
      <c r="OSW226" s="1102"/>
      <c r="OSX226" s="1102"/>
      <c r="OSY226" s="1102"/>
      <c r="OSZ226" s="1102"/>
      <c r="OTA226" s="1102"/>
      <c r="OTB226" s="1102"/>
      <c r="OTC226" s="1102"/>
      <c r="OTD226" s="1102"/>
      <c r="OTE226" s="1102"/>
      <c r="OTF226" s="1102"/>
      <c r="OTG226" s="1102"/>
      <c r="OTH226" s="1102"/>
      <c r="OTI226" s="1102"/>
      <c r="OTJ226" s="1102"/>
      <c r="OTK226" s="1102"/>
      <c r="OTL226" s="1102"/>
      <c r="OTM226" s="1102"/>
      <c r="OTN226" s="1102"/>
      <c r="OTO226" s="1102"/>
      <c r="OTP226" s="1102"/>
      <c r="OTQ226" s="1102"/>
      <c r="OTR226" s="1102"/>
      <c r="OTS226" s="1102"/>
      <c r="OTT226" s="1102"/>
      <c r="OTU226" s="1102"/>
      <c r="OTV226" s="1102"/>
      <c r="OTW226" s="1102"/>
      <c r="OTX226" s="1102"/>
      <c r="OTY226" s="1102"/>
      <c r="OTZ226" s="1102"/>
      <c r="OUA226" s="1102"/>
      <c r="OUB226" s="1102"/>
      <c r="OUC226" s="1102"/>
      <c r="OUD226" s="1102"/>
      <c r="OUE226" s="1102"/>
      <c r="OUF226" s="1102"/>
      <c r="OUG226" s="1102"/>
      <c r="OUH226" s="1102"/>
      <c r="OUI226" s="1102"/>
      <c r="OUJ226" s="1102"/>
      <c r="OUK226" s="1102"/>
      <c r="OUL226" s="1102"/>
      <c r="OUM226" s="1102"/>
      <c r="OUN226" s="1102"/>
      <c r="OUO226" s="1102"/>
      <c r="OUP226" s="1102"/>
      <c r="OUQ226" s="1102"/>
      <c r="OUR226" s="1102"/>
      <c r="OUS226" s="1102"/>
      <c r="OUT226" s="1102"/>
      <c r="OUU226" s="1102"/>
      <c r="OUV226" s="1102"/>
      <c r="OUW226" s="1102"/>
      <c r="OUX226" s="1102"/>
      <c r="OUY226" s="1102"/>
      <c r="OUZ226" s="1102"/>
      <c r="OVA226" s="1102"/>
      <c r="OVB226" s="1102"/>
      <c r="OVC226" s="1102"/>
      <c r="OVD226" s="1102"/>
      <c r="OVE226" s="1102"/>
      <c r="OVF226" s="1102"/>
      <c r="OVG226" s="1102"/>
      <c r="OVH226" s="1102"/>
      <c r="OVI226" s="1102"/>
      <c r="OVJ226" s="1102"/>
      <c r="OVK226" s="1102"/>
      <c r="OVL226" s="1102"/>
      <c r="OVM226" s="1102"/>
      <c r="OVN226" s="1102"/>
      <c r="OVO226" s="1102"/>
      <c r="OVP226" s="1102"/>
      <c r="OVQ226" s="1102"/>
      <c r="OVR226" s="1102"/>
      <c r="OVS226" s="1102"/>
      <c r="OVT226" s="1102"/>
      <c r="OVU226" s="1102"/>
      <c r="OVV226" s="1102"/>
      <c r="OVW226" s="1102"/>
      <c r="OVX226" s="1102"/>
      <c r="OVY226" s="1102"/>
      <c r="OVZ226" s="1102"/>
      <c r="OWA226" s="1102"/>
      <c r="OWB226" s="1102"/>
      <c r="OWC226" s="1102"/>
      <c r="OWD226" s="1102"/>
      <c r="OWE226" s="1102"/>
      <c r="OWF226" s="1102"/>
      <c r="OWG226" s="1102"/>
      <c r="OWH226" s="1102"/>
      <c r="OWI226" s="1102"/>
      <c r="OWJ226" s="1102"/>
      <c r="OWK226" s="1102"/>
      <c r="OWL226" s="1102"/>
      <c r="OWM226" s="1102"/>
      <c r="OWN226" s="1102"/>
      <c r="OWO226" s="1102"/>
      <c r="OWP226" s="1102"/>
      <c r="OWQ226" s="1102"/>
      <c r="OWR226" s="1102"/>
      <c r="OWS226" s="1102"/>
      <c r="OWT226" s="1102"/>
      <c r="OWU226" s="1102"/>
      <c r="OWV226" s="1102"/>
      <c r="OWW226" s="1102"/>
      <c r="OWX226" s="1102"/>
      <c r="OWY226" s="1102"/>
      <c r="OWZ226" s="1102"/>
      <c r="OXA226" s="1102"/>
      <c r="OXB226" s="1102"/>
      <c r="OXC226" s="1102"/>
      <c r="OXD226" s="1102"/>
      <c r="OXE226" s="1102"/>
      <c r="OXF226" s="1102"/>
      <c r="OXG226" s="1102"/>
      <c r="OXH226" s="1102"/>
      <c r="OXI226" s="1102"/>
      <c r="OXJ226" s="1102"/>
      <c r="OXK226" s="1102"/>
      <c r="OXL226" s="1102"/>
      <c r="OXM226" s="1102"/>
      <c r="OXN226" s="1102"/>
      <c r="OXO226" s="1102"/>
      <c r="OXP226" s="1102"/>
      <c r="OXQ226" s="1102"/>
      <c r="OXR226" s="1102"/>
      <c r="OXS226" s="1102"/>
      <c r="OXT226" s="1102"/>
      <c r="OXU226" s="1102"/>
      <c r="OXV226" s="1102"/>
      <c r="OXW226" s="1102"/>
      <c r="OXX226" s="1102"/>
      <c r="OXY226" s="1102"/>
      <c r="OXZ226" s="1102"/>
      <c r="OYA226" s="1102"/>
      <c r="OYB226" s="1102"/>
      <c r="OYC226" s="1102"/>
      <c r="OYD226" s="1102"/>
      <c r="OYE226" s="1102"/>
      <c r="OYF226" s="1102"/>
      <c r="OYG226" s="1102"/>
      <c r="OYH226" s="1102"/>
      <c r="OYI226" s="1102"/>
      <c r="OYJ226" s="1102"/>
      <c r="OYK226" s="1102"/>
      <c r="OYL226" s="1102"/>
      <c r="OYM226" s="1102"/>
      <c r="OYN226" s="1102"/>
      <c r="OYO226" s="1102"/>
      <c r="OYP226" s="1102"/>
      <c r="OYQ226" s="1102"/>
      <c r="OYR226" s="1102"/>
      <c r="OYS226" s="1102"/>
      <c r="OYT226" s="1102"/>
      <c r="OYU226" s="1102"/>
      <c r="OYV226" s="1102"/>
      <c r="OYW226" s="1102"/>
      <c r="OYX226" s="1102"/>
      <c r="OYY226" s="1102"/>
      <c r="OYZ226" s="1102"/>
      <c r="OZA226" s="1102"/>
      <c r="OZB226" s="1102"/>
      <c r="OZC226" s="1102"/>
      <c r="OZD226" s="1102"/>
      <c r="OZE226" s="1102"/>
      <c r="OZF226" s="1102"/>
      <c r="OZG226" s="1102"/>
      <c r="OZH226" s="1102"/>
      <c r="OZI226" s="1102"/>
      <c r="OZJ226" s="1102"/>
      <c r="OZK226" s="1102"/>
      <c r="OZL226" s="1102"/>
      <c r="OZM226" s="1102"/>
      <c r="OZN226" s="1102"/>
      <c r="OZO226" s="1102"/>
      <c r="OZP226" s="1102"/>
      <c r="OZQ226" s="1102"/>
      <c r="OZR226" s="1102"/>
      <c r="OZS226" s="1102"/>
      <c r="OZT226" s="1102"/>
      <c r="OZU226" s="1102"/>
      <c r="OZV226" s="1102"/>
      <c r="OZW226" s="1102"/>
      <c r="OZX226" s="1102"/>
      <c r="OZY226" s="1102"/>
      <c r="OZZ226" s="1102"/>
      <c r="PAA226" s="1102"/>
      <c r="PAB226" s="1102"/>
      <c r="PAC226" s="1102"/>
      <c r="PAD226" s="1102"/>
      <c r="PAE226" s="1102"/>
      <c r="PAF226" s="1102"/>
      <c r="PAG226" s="1102"/>
      <c r="PAH226" s="1102"/>
      <c r="PAI226" s="1102"/>
      <c r="PAJ226" s="1102"/>
      <c r="PAK226" s="1102"/>
      <c r="PAL226" s="1102"/>
      <c r="PAM226" s="1102"/>
      <c r="PAN226" s="1102"/>
      <c r="PAO226" s="1102"/>
      <c r="PAP226" s="1102"/>
      <c r="PAQ226" s="1102"/>
      <c r="PAR226" s="1102"/>
      <c r="PAS226" s="1102"/>
      <c r="PAT226" s="1102"/>
      <c r="PAU226" s="1102"/>
      <c r="PAV226" s="1102"/>
      <c r="PAW226" s="1102"/>
      <c r="PAX226" s="1102"/>
      <c r="PAY226" s="1102"/>
      <c r="PAZ226" s="1102"/>
      <c r="PBA226" s="1102"/>
      <c r="PBB226" s="1102"/>
      <c r="PBC226" s="1102"/>
      <c r="PBD226" s="1102"/>
      <c r="PBE226" s="1102"/>
      <c r="PBF226" s="1102"/>
      <c r="PBG226" s="1102"/>
      <c r="PBH226" s="1102"/>
      <c r="PBI226" s="1102"/>
      <c r="PBJ226" s="1102"/>
      <c r="PBK226" s="1102"/>
      <c r="PBL226" s="1102"/>
      <c r="PBM226" s="1102"/>
      <c r="PBN226" s="1102"/>
      <c r="PBO226" s="1102"/>
      <c r="PBP226" s="1102"/>
      <c r="PBQ226" s="1102"/>
      <c r="PBR226" s="1102"/>
      <c r="PBS226" s="1102"/>
      <c r="PBT226" s="1102"/>
      <c r="PBU226" s="1102"/>
      <c r="PBV226" s="1102"/>
      <c r="PBW226" s="1102"/>
      <c r="PBX226" s="1102"/>
      <c r="PBY226" s="1102"/>
      <c r="PBZ226" s="1102"/>
      <c r="PCA226" s="1102"/>
      <c r="PCB226" s="1102"/>
      <c r="PCC226" s="1102"/>
      <c r="PCD226" s="1102"/>
      <c r="PCE226" s="1102"/>
      <c r="PCF226" s="1102"/>
      <c r="PCG226" s="1102"/>
      <c r="PCH226" s="1102"/>
      <c r="PCI226" s="1102"/>
      <c r="PCJ226" s="1102"/>
      <c r="PCK226" s="1102"/>
      <c r="PCL226" s="1102"/>
      <c r="PCM226" s="1102"/>
      <c r="PCN226" s="1102"/>
      <c r="PCO226" s="1102"/>
      <c r="PCP226" s="1102"/>
      <c r="PCQ226" s="1102"/>
      <c r="PCR226" s="1102"/>
      <c r="PCS226" s="1102"/>
      <c r="PCT226" s="1102"/>
      <c r="PCU226" s="1102"/>
      <c r="PCV226" s="1102"/>
      <c r="PCW226" s="1102"/>
      <c r="PCX226" s="1102"/>
      <c r="PCY226" s="1102"/>
      <c r="PCZ226" s="1102"/>
      <c r="PDA226" s="1102"/>
      <c r="PDB226" s="1102"/>
      <c r="PDC226" s="1102"/>
      <c r="PDD226" s="1102"/>
      <c r="PDE226" s="1102"/>
      <c r="PDF226" s="1102"/>
      <c r="PDG226" s="1102"/>
      <c r="PDH226" s="1102"/>
      <c r="PDI226" s="1102"/>
      <c r="PDJ226" s="1102"/>
      <c r="PDK226" s="1102"/>
      <c r="PDL226" s="1102"/>
      <c r="PDM226" s="1102"/>
      <c r="PDN226" s="1102"/>
      <c r="PDO226" s="1102"/>
      <c r="PDP226" s="1102"/>
      <c r="PDQ226" s="1102"/>
      <c r="PDR226" s="1102"/>
      <c r="PDS226" s="1102"/>
      <c r="PDT226" s="1102"/>
      <c r="PDU226" s="1102"/>
      <c r="PDV226" s="1102"/>
      <c r="PDW226" s="1102"/>
      <c r="PDX226" s="1102"/>
      <c r="PDY226" s="1102"/>
      <c r="PDZ226" s="1102"/>
      <c r="PEA226" s="1102"/>
      <c r="PEB226" s="1102"/>
      <c r="PEC226" s="1102"/>
      <c r="PED226" s="1102"/>
      <c r="PEE226" s="1102"/>
      <c r="PEF226" s="1102"/>
      <c r="PEG226" s="1102"/>
      <c r="PEH226" s="1102"/>
      <c r="PEI226" s="1102"/>
      <c r="PEJ226" s="1102"/>
      <c r="PEK226" s="1102"/>
      <c r="PEL226" s="1102"/>
      <c r="PEM226" s="1102"/>
      <c r="PEN226" s="1102"/>
      <c r="PEO226" s="1102"/>
      <c r="PEP226" s="1102"/>
      <c r="PEQ226" s="1102"/>
      <c r="PER226" s="1102"/>
      <c r="PES226" s="1102"/>
      <c r="PET226" s="1102"/>
      <c r="PEU226" s="1102"/>
      <c r="PEV226" s="1102"/>
      <c r="PEW226" s="1102"/>
      <c r="PEX226" s="1102"/>
      <c r="PEY226" s="1102"/>
      <c r="PEZ226" s="1102"/>
      <c r="PFA226" s="1102"/>
      <c r="PFB226" s="1102"/>
      <c r="PFC226" s="1102"/>
      <c r="PFD226" s="1102"/>
      <c r="PFE226" s="1102"/>
      <c r="PFF226" s="1102"/>
      <c r="PFG226" s="1102"/>
      <c r="PFH226" s="1102"/>
      <c r="PFI226" s="1102"/>
      <c r="PFJ226" s="1102"/>
      <c r="PFK226" s="1102"/>
      <c r="PFL226" s="1102"/>
      <c r="PFM226" s="1102"/>
      <c r="PFN226" s="1102"/>
      <c r="PFO226" s="1102"/>
      <c r="PFP226" s="1102"/>
      <c r="PFQ226" s="1102"/>
      <c r="PFR226" s="1102"/>
      <c r="PFS226" s="1102"/>
      <c r="PFT226" s="1102"/>
      <c r="PFU226" s="1102"/>
      <c r="PFV226" s="1102"/>
      <c r="PFW226" s="1102"/>
      <c r="PFX226" s="1102"/>
      <c r="PFY226" s="1102"/>
      <c r="PFZ226" s="1102"/>
      <c r="PGA226" s="1102"/>
      <c r="PGB226" s="1102"/>
      <c r="PGC226" s="1102"/>
      <c r="PGD226" s="1102"/>
      <c r="PGE226" s="1102"/>
      <c r="PGF226" s="1102"/>
      <c r="PGG226" s="1102"/>
      <c r="PGH226" s="1102"/>
      <c r="PGI226" s="1102"/>
      <c r="PGJ226" s="1102"/>
      <c r="PGK226" s="1102"/>
      <c r="PGL226" s="1102"/>
      <c r="PGM226" s="1102"/>
      <c r="PGN226" s="1102"/>
      <c r="PGO226" s="1102"/>
      <c r="PGP226" s="1102"/>
      <c r="PGQ226" s="1102"/>
      <c r="PGR226" s="1102"/>
      <c r="PGS226" s="1102"/>
      <c r="PGT226" s="1102"/>
      <c r="PGU226" s="1102"/>
      <c r="PGV226" s="1102"/>
      <c r="PGW226" s="1102"/>
      <c r="PGX226" s="1102"/>
      <c r="PGY226" s="1102"/>
      <c r="PGZ226" s="1102"/>
      <c r="PHA226" s="1102"/>
      <c r="PHB226" s="1102"/>
      <c r="PHC226" s="1102"/>
      <c r="PHD226" s="1102"/>
      <c r="PHE226" s="1102"/>
      <c r="PHF226" s="1102"/>
      <c r="PHG226" s="1102"/>
      <c r="PHH226" s="1102"/>
      <c r="PHI226" s="1102"/>
      <c r="PHJ226" s="1102"/>
      <c r="PHK226" s="1102"/>
      <c r="PHL226" s="1102"/>
      <c r="PHM226" s="1102"/>
      <c r="PHN226" s="1102"/>
      <c r="PHO226" s="1102"/>
      <c r="PHP226" s="1102"/>
      <c r="PHQ226" s="1102"/>
      <c r="PHR226" s="1102"/>
      <c r="PHS226" s="1102"/>
      <c r="PHT226" s="1102"/>
      <c r="PHU226" s="1102"/>
      <c r="PHV226" s="1102"/>
      <c r="PHW226" s="1102"/>
      <c r="PHX226" s="1102"/>
      <c r="PHY226" s="1102"/>
      <c r="PHZ226" s="1102"/>
      <c r="PIA226" s="1102"/>
      <c r="PIB226" s="1102"/>
      <c r="PIC226" s="1102"/>
      <c r="PID226" s="1102"/>
      <c r="PIE226" s="1102"/>
      <c r="PIF226" s="1102"/>
      <c r="PIG226" s="1102"/>
      <c r="PIH226" s="1102"/>
      <c r="PII226" s="1102"/>
      <c r="PIJ226" s="1102"/>
      <c r="PIK226" s="1102"/>
      <c r="PIL226" s="1102"/>
      <c r="PIM226" s="1102"/>
      <c r="PIN226" s="1102"/>
      <c r="PIO226" s="1102"/>
      <c r="PIP226" s="1102"/>
      <c r="PIQ226" s="1102"/>
      <c r="PIR226" s="1102"/>
      <c r="PIS226" s="1102"/>
      <c r="PIT226" s="1102"/>
      <c r="PIU226" s="1102"/>
      <c r="PIV226" s="1102"/>
      <c r="PIW226" s="1102"/>
      <c r="PIX226" s="1102"/>
      <c r="PIY226" s="1102"/>
      <c r="PIZ226" s="1102"/>
      <c r="PJA226" s="1102"/>
      <c r="PJB226" s="1102"/>
      <c r="PJC226" s="1102"/>
      <c r="PJD226" s="1102"/>
      <c r="PJE226" s="1102"/>
      <c r="PJF226" s="1102"/>
      <c r="PJG226" s="1102"/>
      <c r="PJH226" s="1102"/>
      <c r="PJI226" s="1102"/>
      <c r="PJJ226" s="1102"/>
      <c r="PJK226" s="1102"/>
      <c r="PJL226" s="1102"/>
      <c r="PJM226" s="1102"/>
      <c r="PJN226" s="1102"/>
      <c r="PJO226" s="1102"/>
      <c r="PJP226" s="1102"/>
      <c r="PJQ226" s="1102"/>
      <c r="PJR226" s="1102"/>
      <c r="PJS226" s="1102"/>
      <c r="PJT226" s="1102"/>
      <c r="PJU226" s="1102"/>
      <c r="PJV226" s="1102"/>
      <c r="PJW226" s="1102"/>
      <c r="PJX226" s="1102"/>
      <c r="PJY226" s="1102"/>
      <c r="PJZ226" s="1102"/>
      <c r="PKA226" s="1102"/>
      <c r="PKB226" s="1102"/>
      <c r="PKC226" s="1102"/>
      <c r="PKD226" s="1102"/>
      <c r="PKE226" s="1102"/>
      <c r="PKF226" s="1102"/>
      <c r="PKG226" s="1102"/>
      <c r="PKH226" s="1102"/>
      <c r="PKI226" s="1102"/>
      <c r="PKJ226" s="1102"/>
      <c r="PKK226" s="1102"/>
      <c r="PKL226" s="1102"/>
      <c r="PKM226" s="1102"/>
      <c r="PKN226" s="1102"/>
      <c r="PKO226" s="1102"/>
      <c r="PKP226" s="1102"/>
      <c r="PKQ226" s="1102"/>
      <c r="PKR226" s="1102"/>
      <c r="PKS226" s="1102"/>
      <c r="PKT226" s="1102"/>
      <c r="PKU226" s="1102"/>
      <c r="PKV226" s="1102"/>
      <c r="PKW226" s="1102"/>
      <c r="PKX226" s="1102"/>
      <c r="PKY226" s="1102"/>
      <c r="PKZ226" s="1102"/>
      <c r="PLA226" s="1102"/>
      <c r="PLB226" s="1102"/>
      <c r="PLC226" s="1102"/>
      <c r="PLD226" s="1102"/>
      <c r="PLE226" s="1102"/>
      <c r="PLF226" s="1102"/>
      <c r="PLG226" s="1102"/>
      <c r="PLH226" s="1102"/>
      <c r="PLI226" s="1102"/>
      <c r="PLJ226" s="1102"/>
      <c r="PLK226" s="1102"/>
      <c r="PLL226" s="1102"/>
      <c r="PLM226" s="1102"/>
      <c r="PLN226" s="1102"/>
      <c r="PLO226" s="1102"/>
      <c r="PLP226" s="1102"/>
      <c r="PLQ226" s="1102"/>
      <c r="PLR226" s="1102"/>
      <c r="PLS226" s="1102"/>
      <c r="PLT226" s="1102"/>
      <c r="PLU226" s="1102"/>
      <c r="PLV226" s="1102"/>
      <c r="PLW226" s="1102"/>
      <c r="PLX226" s="1102"/>
      <c r="PLY226" s="1102"/>
      <c r="PLZ226" s="1102"/>
      <c r="PMA226" s="1102"/>
      <c r="PMB226" s="1102"/>
      <c r="PMC226" s="1102"/>
      <c r="PMD226" s="1102"/>
      <c r="PME226" s="1102"/>
      <c r="PMF226" s="1102"/>
      <c r="PMG226" s="1102"/>
      <c r="PMH226" s="1102"/>
      <c r="PMI226" s="1102"/>
      <c r="PMJ226" s="1102"/>
      <c r="PMK226" s="1102"/>
      <c r="PML226" s="1102"/>
      <c r="PMM226" s="1102"/>
      <c r="PMN226" s="1102"/>
      <c r="PMO226" s="1102"/>
      <c r="PMP226" s="1102"/>
      <c r="PMQ226" s="1102"/>
      <c r="PMR226" s="1102"/>
      <c r="PMS226" s="1102"/>
      <c r="PMT226" s="1102"/>
      <c r="PMU226" s="1102"/>
      <c r="PMV226" s="1102"/>
      <c r="PMW226" s="1102"/>
      <c r="PMX226" s="1102"/>
      <c r="PMY226" s="1102"/>
      <c r="PMZ226" s="1102"/>
      <c r="PNA226" s="1102"/>
      <c r="PNB226" s="1102"/>
      <c r="PNC226" s="1102"/>
      <c r="PND226" s="1102"/>
      <c r="PNE226" s="1102"/>
      <c r="PNF226" s="1102"/>
      <c r="PNG226" s="1102"/>
      <c r="PNH226" s="1102"/>
      <c r="PNI226" s="1102"/>
      <c r="PNJ226" s="1102"/>
      <c r="PNK226" s="1102"/>
      <c r="PNL226" s="1102"/>
      <c r="PNM226" s="1102"/>
      <c r="PNN226" s="1102"/>
      <c r="PNO226" s="1102"/>
      <c r="PNP226" s="1102"/>
      <c r="PNQ226" s="1102"/>
      <c r="PNR226" s="1102"/>
      <c r="PNS226" s="1102"/>
      <c r="PNT226" s="1102"/>
      <c r="PNU226" s="1102"/>
      <c r="PNV226" s="1102"/>
      <c r="PNW226" s="1102"/>
      <c r="PNX226" s="1102"/>
      <c r="PNY226" s="1102"/>
      <c r="PNZ226" s="1102"/>
      <c r="POA226" s="1102"/>
      <c r="POB226" s="1102"/>
      <c r="POC226" s="1102"/>
      <c r="POD226" s="1102"/>
      <c r="POE226" s="1102"/>
      <c r="POF226" s="1102"/>
      <c r="POG226" s="1102"/>
      <c r="POH226" s="1102"/>
      <c r="POI226" s="1102"/>
      <c r="POJ226" s="1102"/>
      <c r="POK226" s="1102"/>
      <c r="POL226" s="1102"/>
      <c r="POM226" s="1102"/>
      <c r="PON226" s="1102"/>
      <c r="POO226" s="1102"/>
      <c r="POP226" s="1102"/>
      <c r="POQ226" s="1102"/>
      <c r="POR226" s="1102"/>
      <c r="POS226" s="1102"/>
      <c r="POT226" s="1102"/>
      <c r="POU226" s="1102"/>
      <c r="POV226" s="1102"/>
      <c r="POW226" s="1102"/>
      <c r="POX226" s="1102"/>
      <c r="POY226" s="1102"/>
      <c r="POZ226" s="1102"/>
      <c r="PPA226" s="1102"/>
      <c r="PPB226" s="1102"/>
      <c r="PPC226" s="1102"/>
      <c r="PPD226" s="1102"/>
      <c r="PPE226" s="1102"/>
      <c r="PPF226" s="1102"/>
      <c r="PPG226" s="1102"/>
      <c r="PPH226" s="1102"/>
      <c r="PPI226" s="1102"/>
      <c r="PPJ226" s="1102"/>
      <c r="PPK226" s="1102"/>
      <c r="PPL226" s="1102"/>
      <c r="PPM226" s="1102"/>
      <c r="PPN226" s="1102"/>
      <c r="PPO226" s="1102"/>
      <c r="PPP226" s="1102"/>
      <c r="PPQ226" s="1102"/>
      <c r="PPR226" s="1102"/>
      <c r="PPS226" s="1102"/>
      <c r="PPT226" s="1102"/>
      <c r="PPU226" s="1102"/>
      <c r="PPV226" s="1102"/>
      <c r="PPW226" s="1102"/>
      <c r="PPX226" s="1102"/>
      <c r="PPY226" s="1102"/>
      <c r="PPZ226" s="1102"/>
      <c r="PQA226" s="1102"/>
      <c r="PQB226" s="1102"/>
      <c r="PQC226" s="1102"/>
      <c r="PQD226" s="1102"/>
      <c r="PQE226" s="1102"/>
      <c r="PQF226" s="1102"/>
      <c r="PQG226" s="1102"/>
      <c r="PQH226" s="1102"/>
      <c r="PQI226" s="1102"/>
      <c r="PQJ226" s="1102"/>
      <c r="PQK226" s="1102"/>
      <c r="PQL226" s="1102"/>
      <c r="PQM226" s="1102"/>
      <c r="PQN226" s="1102"/>
      <c r="PQO226" s="1102"/>
      <c r="PQP226" s="1102"/>
      <c r="PQQ226" s="1102"/>
      <c r="PQR226" s="1102"/>
      <c r="PQS226" s="1102"/>
      <c r="PQT226" s="1102"/>
      <c r="PQU226" s="1102"/>
      <c r="PQV226" s="1102"/>
      <c r="PQW226" s="1102"/>
      <c r="PQX226" s="1102"/>
      <c r="PQY226" s="1102"/>
      <c r="PQZ226" s="1102"/>
      <c r="PRA226" s="1102"/>
      <c r="PRB226" s="1102"/>
      <c r="PRC226" s="1102"/>
      <c r="PRD226" s="1102"/>
      <c r="PRE226" s="1102"/>
      <c r="PRF226" s="1102"/>
      <c r="PRG226" s="1102"/>
      <c r="PRH226" s="1102"/>
      <c r="PRI226" s="1102"/>
      <c r="PRJ226" s="1102"/>
      <c r="PRK226" s="1102"/>
      <c r="PRL226" s="1102"/>
      <c r="PRM226" s="1102"/>
      <c r="PRN226" s="1102"/>
      <c r="PRO226" s="1102"/>
      <c r="PRP226" s="1102"/>
      <c r="PRQ226" s="1102"/>
      <c r="PRR226" s="1102"/>
      <c r="PRS226" s="1102"/>
      <c r="PRT226" s="1102"/>
      <c r="PRU226" s="1102"/>
      <c r="PRV226" s="1102"/>
      <c r="PRW226" s="1102"/>
      <c r="PRX226" s="1102"/>
      <c r="PRY226" s="1102"/>
      <c r="PRZ226" s="1102"/>
      <c r="PSA226" s="1102"/>
      <c r="PSB226" s="1102"/>
      <c r="PSC226" s="1102"/>
      <c r="PSD226" s="1102"/>
      <c r="PSE226" s="1102"/>
      <c r="PSF226" s="1102"/>
      <c r="PSG226" s="1102"/>
      <c r="PSH226" s="1102"/>
      <c r="PSI226" s="1102"/>
      <c r="PSJ226" s="1102"/>
      <c r="PSK226" s="1102"/>
      <c r="PSL226" s="1102"/>
      <c r="PSM226" s="1102"/>
      <c r="PSN226" s="1102"/>
      <c r="PSO226" s="1102"/>
      <c r="PSP226" s="1102"/>
      <c r="PSQ226" s="1102"/>
      <c r="PSR226" s="1102"/>
      <c r="PSS226" s="1102"/>
      <c r="PST226" s="1102"/>
      <c r="PSU226" s="1102"/>
      <c r="PSV226" s="1102"/>
      <c r="PSW226" s="1102"/>
      <c r="PSX226" s="1102"/>
      <c r="PSY226" s="1102"/>
      <c r="PSZ226" s="1102"/>
      <c r="PTA226" s="1102"/>
      <c r="PTB226" s="1102"/>
      <c r="PTC226" s="1102"/>
      <c r="PTD226" s="1102"/>
      <c r="PTE226" s="1102"/>
      <c r="PTF226" s="1102"/>
      <c r="PTG226" s="1102"/>
      <c r="PTH226" s="1102"/>
      <c r="PTI226" s="1102"/>
      <c r="PTJ226" s="1102"/>
      <c r="PTK226" s="1102"/>
      <c r="PTL226" s="1102"/>
      <c r="PTM226" s="1102"/>
      <c r="PTN226" s="1102"/>
      <c r="PTO226" s="1102"/>
      <c r="PTP226" s="1102"/>
      <c r="PTQ226" s="1102"/>
      <c r="PTR226" s="1102"/>
      <c r="PTS226" s="1102"/>
      <c r="PTT226" s="1102"/>
      <c r="PTU226" s="1102"/>
      <c r="PTV226" s="1102"/>
      <c r="PTW226" s="1102"/>
      <c r="PTX226" s="1102"/>
      <c r="PTY226" s="1102"/>
      <c r="PTZ226" s="1102"/>
      <c r="PUA226" s="1102"/>
      <c r="PUB226" s="1102"/>
      <c r="PUC226" s="1102"/>
      <c r="PUD226" s="1102"/>
      <c r="PUE226" s="1102"/>
      <c r="PUF226" s="1102"/>
      <c r="PUG226" s="1102"/>
      <c r="PUH226" s="1102"/>
      <c r="PUI226" s="1102"/>
      <c r="PUJ226" s="1102"/>
      <c r="PUK226" s="1102"/>
      <c r="PUL226" s="1102"/>
      <c r="PUM226" s="1102"/>
      <c r="PUN226" s="1102"/>
      <c r="PUO226" s="1102"/>
      <c r="PUP226" s="1102"/>
      <c r="PUQ226" s="1102"/>
      <c r="PUR226" s="1102"/>
      <c r="PUS226" s="1102"/>
      <c r="PUT226" s="1102"/>
      <c r="PUU226" s="1102"/>
      <c r="PUV226" s="1102"/>
      <c r="PUW226" s="1102"/>
      <c r="PUX226" s="1102"/>
      <c r="PUY226" s="1102"/>
      <c r="PUZ226" s="1102"/>
      <c r="PVA226" s="1102"/>
      <c r="PVB226" s="1102"/>
      <c r="PVC226" s="1102"/>
      <c r="PVD226" s="1102"/>
      <c r="PVE226" s="1102"/>
      <c r="PVF226" s="1102"/>
      <c r="PVG226" s="1102"/>
      <c r="PVH226" s="1102"/>
      <c r="PVI226" s="1102"/>
      <c r="PVJ226" s="1102"/>
      <c r="PVK226" s="1102"/>
      <c r="PVL226" s="1102"/>
      <c r="PVM226" s="1102"/>
      <c r="PVN226" s="1102"/>
      <c r="PVO226" s="1102"/>
      <c r="PVP226" s="1102"/>
      <c r="PVQ226" s="1102"/>
      <c r="PVR226" s="1102"/>
      <c r="PVS226" s="1102"/>
      <c r="PVT226" s="1102"/>
      <c r="PVU226" s="1102"/>
      <c r="PVV226" s="1102"/>
      <c r="PVW226" s="1102"/>
      <c r="PVX226" s="1102"/>
      <c r="PVY226" s="1102"/>
      <c r="PVZ226" s="1102"/>
      <c r="PWA226" s="1102"/>
      <c r="PWB226" s="1102"/>
      <c r="PWC226" s="1102"/>
      <c r="PWD226" s="1102"/>
      <c r="PWE226" s="1102"/>
      <c r="PWF226" s="1102"/>
      <c r="PWG226" s="1102"/>
      <c r="PWH226" s="1102"/>
      <c r="PWI226" s="1102"/>
      <c r="PWJ226" s="1102"/>
      <c r="PWK226" s="1102"/>
      <c r="PWL226" s="1102"/>
      <c r="PWM226" s="1102"/>
      <c r="PWN226" s="1102"/>
      <c r="PWO226" s="1102"/>
      <c r="PWP226" s="1102"/>
      <c r="PWQ226" s="1102"/>
      <c r="PWR226" s="1102"/>
      <c r="PWS226" s="1102"/>
      <c r="PWT226" s="1102"/>
      <c r="PWU226" s="1102"/>
      <c r="PWV226" s="1102"/>
      <c r="PWW226" s="1102"/>
      <c r="PWX226" s="1102"/>
      <c r="PWY226" s="1102"/>
      <c r="PWZ226" s="1102"/>
      <c r="PXA226" s="1102"/>
      <c r="PXB226" s="1102"/>
      <c r="PXC226" s="1102"/>
      <c r="PXD226" s="1102"/>
      <c r="PXE226" s="1102"/>
      <c r="PXF226" s="1102"/>
      <c r="PXG226" s="1102"/>
      <c r="PXH226" s="1102"/>
      <c r="PXI226" s="1102"/>
      <c r="PXJ226" s="1102"/>
      <c r="PXK226" s="1102"/>
      <c r="PXL226" s="1102"/>
      <c r="PXM226" s="1102"/>
      <c r="PXN226" s="1102"/>
      <c r="PXO226" s="1102"/>
      <c r="PXP226" s="1102"/>
      <c r="PXQ226" s="1102"/>
      <c r="PXR226" s="1102"/>
      <c r="PXS226" s="1102"/>
      <c r="PXT226" s="1102"/>
      <c r="PXU226" s="1102"/>
      <c r="PXV226" s="1102"/>
      <c r="PXW226" s="1102"/>
      <c r="PXX226" s="1102"/>
      <c r="PXY226" s="1102"/>
      <c r="PXZ226" s="1102"/>
      <c r="PYA226" s="1102"/>
      <c r="PYB226" s="1102"/>
      <c r="PYC226" s="1102"/>
      <c r="PYD226" s="1102"/>
      <c r="PYE226" s="1102"/>
      <c r="PYF226" s="1102"/>
      <c r="PYG226" s="1102"/>
      <c r="PYH226" s="1102"/>
      <c r="PYI226" s="1102"/>
      <c r="PYJ226" s="1102"/>
      <c r="PYK226" s="1102"/>
      <c r="PYL226" s="1102"/>
      <c r="PYM226" s="1102"/>
      <c r="PYN226" s="1102"/>
      <c r="PYO226" s="1102"/>
      <c r="PYP226" s="1102"/>
      <c r="PYQ226" s="1102"/>
      <c r="PYR226" s="1102"/>
      <c r="PYS226" s="1102"/>
      <c r="PYT226" s="1102"/>
      <c r="PYU226" s="1102"/>
      <c r="PYV226" s="1102"/>
      <c r="PYW226" s="1102"/>
      <c r="PYX226" s="1102"/>
      <c r="PYY226" s="1102"/>
      <c r="PYZ226" s="1102"/>
      <c r="PZA226" s="1102"/>
      <c r="PZB226" s="1102"/>
      <c r="PZC226" s="1102"/>
      <c r="PZD226" s="1102"/>
      <c r="PZE226" s="1102"/>
      <c r="PZF226" s="1102"/>
      <c r="PZG226" s="1102"/>
      <c r="PZH226" s="1102"/>
      <c r="PZI226" s="1102"/>
      <c r="PZJ226" s="1102"/>
      <c r="PZK226" s="1102"/>
      <c r="PZL226" s="1102"/>
      <c r="PZM226" s="1102"/>
      <c r="PZN226" s="1102"/>
      <c r="PZO226" s="1102"/>
      <c r="PZP226" s="1102"/>
      <c r="PZQ226" s="1102"/>
      <c r="PZR226" s="1102"/>
      <c r="PZS226" s="1102"/>
      <c r="PZT226" s="1102"/>
      <c r="PZU226" s="1102"/>
      <c r="PZV226" s="1102"/>
      <c r="PZW226" s="1102"/>
      <c r="PZX226" s="1102"/>
      <c r="PZY226" s="1102"/>
      <c r="PZZ226" s="1102"/>
      <c r="QAA226" s="1102"/>
      <c r="QAB226" s="1102"/>
      <c r="QAC226" s="1102"/>
      <c r="QAD226" s="1102"/>
      <c r="QAE226" s="1102"/>
      <c r="QAF226" s="1102"/>
      <c r="QAG226" s="1102"/>
      <c r="QAH226" s="1102"/>
      <c r="QAI226" s="1102"/>
      <c r="QAJ226" s="1102"/>
      <c r="QAK226" s="1102"/>
      <c r="QAL226" s="1102"/>
      <c r="QAM226" s="1102"/>
      <c r="QAN226" s="1102"/>
      <c r="QAO226" s="1102"/>
      <c r="QAP226" s="1102"/>
      <c r="QAQ226" s="1102"/>
      <c r="QAR226" s="1102"/>
      <c r="QAS226" s="1102"/>
      <c r="QAT226" s="1102"/>
      <c r="QAU226" s="1102"/>
      <c r="QAV226" s="1102"/>
      <c r="QAW226" s="1102"/>
      <c r="QAX226" s="1102"/>
      <c r="QAY226" s="1102"/>
      <c r="QAZ226" s="1102"/>
      <c r="QBA226" s="1102"/>
      <c r="QBB226" s="1102"/>
      <c r="QBC226" s="1102"/>
      <c r="QBD226" s="1102"/>
      <c r="QBE226" s="1102"/>
      <c r="QBF226" s="1102"/>
      <c r="QBG226" s="1102"/>
      <c r="QBH226" s="1102"/>
      <c r="QBI226" s="1102"/>
      <c r="QBJ226" s="1102"/>
      <c r="QBK226" s="1102"/>
      <c r="QBL226" s="1102"/>
      <c r="QBM226" s="1102"/>
      <c r="QBN226" s="1102"/>
      <c r="QBO226" s="1102"/>
      <c r="QBP226" s="1102"/>
      <c r="QBQ226" s="1102"/>
      <c r="QBR226" s="1102"/>
      <c r="QBS226" s="1102"/>
      <c r="QBT226" s="1102"/>
      <c r="QBU226" s="1102"/>
      <c r="QBV226" s="1102"/>
      <c r="QBW226" s="1102"/>
      <c r="QBX226" s="1102"/>
      <c r="QBY226" s="1102"/>
      <c r="QBZ226" s="1102"/>
      <c r="QCA226" s="1102"/>
      <c r="QCB226" s="1102"/>
      <c r="QCC226" s="1102"/>
      <c r="QCD226" s="1102"/>
      <c r="QCE226" s="1102"/>
      <c r="QCF226" s="1102"/>
      <c r="QCG226" s="1102"/>
      <c r="QCH226" s="1102"/>
      <c r="QCI226" s="1102"/>
      <c r="QCJ226" s="1102"/>
      <c r="QCK226" s="1102"/>
      <c r="QCL226" s="1102"/>
      <c r="QCM226" s="1102"/>
      <c r="QCN226" s="1102"/>
      <c r="QCO226" s="1102"/>
      <c r="QCP226" s="1102"/>
      <c r="QCQ226" s="1102"/>
      <c r="QCR226" s="1102"/>
      <c r="QCS226" s="1102"/>
      <c r="QCT226" s="1102"/>
      <c r="QCU226" s="1102"/>
      <c r="QCV226" s="1102"/>
      <c r="QCW226" s="1102"/>
      <c r="QCX226" s="1102"/>
      <c r="QCY226" s="1102"/>
      <c r="QCZ226" s="1102"/>
      <c r="QDA226" s="1102"/>
      <c r="QDB226" s="1102"/>
      <c r="QDC226" s="1102"/>
      <c r="QDD226" s="1102"/>
      <c r="QDE226" s="1102"/>
      <c r="QDF226" s="1102"/>
      <c r="QDG226" s="1102"/>
      <c r="QDH226" s="1102"/>
      <c r="QDI226" s="1102"/>
      <c r="QDJ226" s="1102"/>
      <c r="QDK226" s="1102"/>
      <c r="QDL226" s="1102"/>
      <c r="QDM226" s="1102"/>
      <c r="QDN226" s="1102"/>
      <c r="QDO226" s="1102"/>
      <c r="QDP226" s="1102"/>
      <c r="QDQ226" s="1102"/>
      <c r="QDR226" s="1102"/>
      <c r="QDS226" s="1102"/>
      <c r="QDT226" s="1102"/>
      <c r="QDU226" s="1102"/>
      <c r="QDV226" s="1102"/>
      <c r="QDW226" s="1102"/>
      <c r="QDX226" s="1102"/>
      <c r="QDY226" s="1102"/>
      <c r="QDZ226" s="1102"/>
      <c r="QEA226" s="1102"/>
      <c r="QEB226" s="1102"/>
      <c r="QEC226" s="1102"/>
      <c r="QED226" s="1102"/>
      <c r="QEE226" s="1102"/>
      <c r="QEF226" s="1102"/>
      <c r="QEG226" s="1102"/>
      <c r="QEH226" s="1102"/>
      <c r="QEI226" s="1102"/>
      <c r="QEJ226" s="1102"/>
      <c r="QEK226" s="1102"/>
      <c r="QEL226" s="1102"/>
      <c r="QEM226" s="1102"/>
      <c r="QEN226" s="1102"/>
      <c r="QEO226" s="1102"/>
      <c r="QEP226" s="1102"/>
      <c r="QEQ226" s="1102"/>
      <c r="QER226" s="1102"/>
      <c r="QES226" s="1102"/>
      <c r="QET226" s="1102"/>
      <c r="QEU226" s="1102"/>
      <c r="QEV226" s="1102"/>
      <c r="QEW226" s="1102"/>
      <c r="QEX226" s="1102"/>
      <c r="QEY226" s="1102"/>
      <c r="QEZ226" s="1102"/>
      <c r="QFA226" s="1102"/>
      <c r="QFB226" s="1102"/>
      <c r="QFC226" s="1102"/>
      <c r="QFD226" s="1102"/>
      <c r="QFE226" s="1102"/>
      <c r="QFF226" s="1102"/>
      <c r="QFG226" s="1102"/>
      <c r="QFH226" s="1102"/>
      <c r="QFI226" s="1102"/>
      <c r="QFJ226" s="1102"/>
      <c r="QFK226" s="1102"/>
      <c r="QFL226" s="1102"/>
      <c r="QFM226" s="1102"/>
      <c r="QFN226" s="1102"/>
      <c r="QFO226" s="1102"/>
      <c r="QFP226" s="1102"/>
      <c r="QFQ226" s="1102"/>
      <c r="QFR226" s="1102"/>
      <c r="QFS226" s="1102"/>
      <c r="QFT226" s="1102"/>
      <c r="QFU226" s="1102"/>
      <c r="QFV226" s="1102"/>
      <c r="QFW226" s="1102"/>
      <c r="QFX226" s="1102"/>
      <c r="QFY226" s="1102"/>
      <c r="QFZ226" s="1102"/>
      <c r="QGA226" s="1102"/>
      <c r="QGB226" s="1102"/>
      <c r="QGC226" s="1102"/>
      <c r="QGD226" s="1102"/>
      <c r="QGE226" s="1102"/>
      <c r="QGF226" s="1102"/>
      <c r="QGG226" s="1102"/>
      <c r="QGH226" s="1102"/>
      <c r="QGI226" s="1102"/>
      <c r="QGJ226" s="1102"/>
      <c r="QGK226" s="1102"/>
      <c r="QGL226" s="1102"/>
      <c r="QGM226" s="1102"/>
      <c r="QGN226" s="1102"/>
      <c r="QGO226" s="1102"/>
      <c r="QGP226" s="1102"/>
      <c r="QGQ226" s="1102"/>
      <c r="QGR226" s="1102"/>
      <c r="QGS226" s="1102"/>
      <c r="QGT226" s="1102"/>
      <c r="QGU226" s="1102"/>
      <c r="QGV226" s="1102"/>
      <c r="QGW226" s="1102"/>
      <c r="QGX226" s="1102"/>
      <c r="QGY226" s="1102"/>
      <c r="QGZ226" s="1102"/>
      <c r="QHA226" s="1102"/>
      <c r="QHB226" s="1102"/>
      <c r="QHC226" s="1102"/>
      <c r="QHD226" s="1102"/>
      <c r="QHE226" s="1102"/>
      <c r="QHF226" s="1102"/>
      <c r="QHG226" s="1102"/>
      <c r="QHH226" s="1102"/>
      <c r="QHI226" s="1102"/>
      <c r="QHJ226" s="1102"/>
      <c r="QHK226" s="1102"/>
      <c r="QHL226" s="1102"/>
      <c r="QHM226" s="1102"/>
      <c r="QHN226" s="1102"/>
      <c r="QHO226" s="1102"/>
      <c r="QHP226" s="1102"/>
      <c r="QHQ226" s="1102"/>
      <c r="QHR226" s="1102"/>
      <c r="QHS226" s="1102"/>
      <c r="QHT226" s="1102"/>
      <c r="QHU226" s="1102"/>
      <c r="QHV226" s="1102"/>
      <c r="QHW226" s="1102"/>
      <c r="QHX226" s="1102"/>
      <c r="QHY226" s="1102"/>
      <c r="QHZ226" s="1102"/>
      <c r="QIA226" s="1102"/>
      <c r="QIB226" s="1102"/>
      <c r="QIC226" s="1102"/>
      <c r="QID226" s="1102"/>
      <c r="QIE226" s="1102"/>
      <c r="QIF226" s="1102"/>
      <c r="QIG226" s="1102"/>
      <c r="QIH226" s="1102"/>
      <c r="QII226" s="1102"/>
      <c r="QIJ226" s="1102"/>
      <c r="QIK226" s="1102"/>
      <c r="QIL226" s="1102"/>
      <c r="QIM226" s="1102"/>
      <c r="QIN226" s="1102"/>
      <c r="QIO226" s="1102"/>
      <c r="QIP226" s="1102"/>
      <c r="QIQ226" s="1102"/>
      <c r="QIR226" s="1102"/>
      <c r="QIS226" s="1102"/>
      <c r="QIT226" s="1102"/>
      <c r="QIU226" s="1102"/>
      <c r="QIV226" s="1102"/>
      <c r="QIW226" s="1102"/>
      <c r="QIX226" s="1102"/>
      <c r="QIY226" s="1102"/>
      <c r="QIZ226" s="1102"/>
      <c r="QJA226" s="1102"/>
      <c r="QJB226" s="1102"/>
      <c r="QJC226" s="1102"/>
      <c r="QJD226" s="1102"/>
      <c r="QJE226" s="1102"/>
      <c r="QJF226" s="1102"/>
      <c r="QJG226" s="1102"/>
      <c r="QJH226" s="1102"/>
      <c r="QJI226" s="1102"/>
      <c r="QJJ226" s="1102"/>
      <c r="QJK226" s="1102"/>
      <c r="QJL226" s="1102"/>
      <c r="QJM226" s="1102"/>
      <c r="QJN226" s="1102"/>
      <c r="QJO226" s="1102"/>
      <c r="QJP226" s="1102"/>
      <c r="QJQ226" s="1102"/>
      <c r="QJR226" s="1102"/>
      <c r="QJS226" s="1102"/>
      <c r="QJT226" s="1102"/>
      <c r="QJU226" s="1102"/>
      <c r="QJV226" s="1102"/>
      <c r="QJW226" s="1102"/>
      <c r="QJX226" s="1102"/>
      <c r="QJY226" s="1102"/>
      <c r="QJZ226" s="1102"/>
      <c r="QKA226" s="1102"/>
      <c r="QKB226" s="1102"/>
      <c r="QKC226" s="1102"/>
      <c r="QKD226" s="1102"/>
      <c r="QKE226" s="1102"/>
      <c r="QKF226" s="1102"/>
      <c r="QKG226" s="1102"/>
      <c r="QKH226" s="1102"/>
      <c r="QKI226" s="1102"/>
      <c r="QKJ226" s="1102"/>
      <c r="QKK226" s="1102"/>
      <c r="QKL226" s="1102"/>
      <c r="QKM226" s="1102"/>
      <c r="QKN226" s="1102"/>
      <c r="QKO226" s="1102"/>
      <c r="QKP226" s="1102"/>
      <c r="QKQ226" s="1102"/>
      <c r="QKR226" s="1102"/>
      <c r="QKS226" s="1102"/>
      <c r="QKT226" s="1102"/>
      <c r="QKU226" s="1102"/>
      <c r="QKV226" s="1102"/>
      <c r="QKW226" s="1102"/>
      <c r="QKX226" s="1102"/>
      <c r="QKY226" s="1102"/>
      <c r="QKZ226" s="1102"/>
      <c r="QLA226" s="1102"/>
      <c r="QLB226" s="1102"/>
      <c r="QLC226" s="1102"/>
      <c r="QLD226" s="1102"/>
      <c r="QLE226" s="1102"/>
      <c r="QLF226" s="1102"/>
      <c r="QLG226" s="1102"/>
      <c r="QLH226" s="1102"/>
      <c r="QLI226" s="1102"/>
      <c r="QLJ226" s="1102"/>
      <c r="QLK226" s="1102"/>
      <c r="QLL226" s="1102"/>
      <c r="QLM226" s="1102"/>
      <c r="QLN226" s="1102"/>
      <c r="QLO226" s="1102"/>
      <c r="QLP226" s="1102"/>
      <c r="QLQ226" s="1102"/>
      <c r="QLR226" s="1102"/>
      <c r="QLS226" s="1102"/>
      <c r="QLT226" s="1102"/>
      <c r="QLU226" s="1102"/>
      <c r="QLV226" s="1102"/>
      <c r="QLW226" s="1102"/>
      <c r="QLX226" s="1102"/>
      <c r="QLY226" s="1102"/>
      <c r="QLZ226" s="1102"/>
      <c r="QMA226" s="1102"/>
      <c r="QMB226" s="1102"/>
      <c r="QMC226" s="1102"/>
      <c r="QMD226" s="1102"/>
      <c r="QME226" s="1102"/>
      <c r="QMF226" s="1102"/>
      <c r="QMG226" s="1102"/>
      <c r="QMH226" s="1102"/>
      <c r="QMI226" s="1102"/>
      <c r="QMJ226" s="1102"/>
      <c r="QMK226" s="1102"/>
      <c r="QML226" s="1102"/>
      <c r="QMM226" s="1102"/>
      <c r="QMN226" s="1102"/>
      <c r="QMO226" s="1102"/>
      <c r="QMP226" s="1102"/>
      <c r="QMQ226" s="1102"/>
      <c r="QMR226" s="1102"/>
      <c r="QMS226" s="1102"/>
      <c r="QMT226" s="1102"/>
      <c r="QMU226" s="1102"/>
      <c r="QMV226" s="1102"/>
      <c r="QMW226" s="1102"/>
      <c r="QMX226" s="1102"/>
      <c r="QMY226" s="1102"/>
      <c r="QMZ226" s="1102"/>
      <c r="QNA226" s="1102"/>
      <c r="QNB226" s="1102"/>
      <c r="QNC226" s="1102"/>
      <c r="QND226" s="1102"/>
      <c r="QNE226" s="1102"/>
      <c r="QNF226" s="1102"/>
      <c r="QNG226" s="1102"/>
      <c r="QNH226" s="1102"/>
      <c r="QNI226" s="1102"/>
      <c r="QNJ226" s="1102"/>
      <c r="QNK226" s="1102"/>
      <c r="QNL226" s="1102"/>
      <c r="QNM226" s="1102"/>
      <c r="QNN226" s="1102"/>
      <c r="QNO226" s="1102"/>
      <c r="QNP226" s="1102"/>
      <c r="QNQ226" s="1102"/>
      <c r="QNR226" s="1102"/>
      <c r="QNS226" s="1102"/>
      <c r="QNT226" s="1102"/>
      <c r="QNU226" s="1102"/>
      <c r="QNV226" s="1102"/>
      <c r="QNW226" s="1102"/>
      <c r="QNX226" s="1102"/>
      <c r="QNY226" s="1102"/>
      <c r="QNZ226" s="1102"/>
      <c r="QOA226" s="1102"/>
      <c r="QOB226" s="1102"/>
      <c r="QOC226" s="1102"/>
      <c r="QOD226" s="1102"/>
      <c r="QOE226" s="1102"/>
      <c r="QOF226" s="1102"/>
      <c r="QOG226" s="1102"/>
      <c r="QOH226" s="1102"/>
      <c r="QOI226" s="1102"/>
      <c r="QOJ226" s="1102"/>
      <c r="QOK226" s="1102"/>
      <c r="QOL226" s="1102"/>
      <c r="QOM226" s="1102"/>
      <c r="QON226" s="1102"/>
      <c r="QOO226" s="1102"/>
      <c r="QOP226" s="1102"/>
      <c r="QOQ226" s="1102"/>
      <c r="QOR226" s="1102"/>
      <c r="QOS226" s="1102"/>
      <c r="QOT226" s="1102"/>
      <c r="QOU226" s="1102"/>
      <c r="QOV226" s="1102"/>
      <c r="QOW226" s="1102"/>
      <c r="QOX226" s="1102"/>
      <c r="QOY226" s="1102"/>
      <c r="QOZ226" s="1102"/>
      <c r="QPA226" s="1102"/>
      <c r="QPB226" s="1102"/>
      <c r="QPC226" s="1102"/>
      <c r="QPD226" s="1102"/>
      <c r="QPE226" s="1102"/>
      <c r="QPF226" s="1102"/>
      <c r="QPG226" s="1102"/>
      <c r="QPH226" s="1102"/>
      <c r="QPI226" s="1102"/>
      <c r="QPJ226" s="1102"/>
      <c r="QPK226" s="1102"/>
      <c r="QPL226" s="1102"/>
      <c r="QPM226" s="1102"/>
      <c r="QPN226" s="1102"/>
      <c r="QPO226" s="1102"/>
      <c r="QPP226" s="1102"/>
      <c r="QPQ226" s="1102"/>
      <c r="QPR226" s="1102"/>
      <c r="QPS226" s="1102"/>
      <c r="QPT226" s="1102"/>
      <c r="QPU226" s="1102"/>
      <c r="QPV226" s="1102"/>
      <c r="QPW226" s="1102"/>
      <c r="QPX226" s="1102"/>
      <c r="QPY226" s="1102"/>
      <c r="QPZ226" s="1102"/>
      <c r="QQA226" s="1102"/>
      <c r="QQB226" s="1102"/>
      <c r="QQC226" s="1102"/>
      <c r="QQD226" s="1102"/>
      <c r="QQE226" s="1102"/>
      <c r="QQF226" s="1102"/>
      <c r="QQG226" s="1102"/>
      <c r="QQH226" s="1102"/>
      <c r="QQI226" s="1102"/>
      <c r="QQJ226" s="1102"/>
      <c r="QQK226" s="1102"/>
      <c r="QQL226" s="1102"/>
      <c r="QQM226" s="1102"/>
      <c r="QQN226" s="1102"/>
      <c r="QQO226" s="1102"/>
      <c r="QQP226" s="1102"/>
      <c r="QQQ226" s="1102"/>
      <c r="QQR226" s="1102"/>
      <c r="QQS226" s="1102"/>
      <c r="QQT226" s="1102"/>
      <c r="QQU226" s="1102"/>
      <c r="QQV226" s="1102"/>
      <c r="QQW226" s="1102"/>
      <c r="QQX226" s="1102"/>
      <c r="QQY226" s="1102"/>
      <c r="QQZ226" s="1102"/>
      <c r="QRA226" s="1102"/>
      <c r="QRB226" s="1102"/>
      <c r="QRC226" s="1102"/>
      <c r="QRD226" s="1102"/>
      <c r="QRE226" s="1102"/>
      <c r="QRF226" s="1102"/>
      <c r="QRG226" s="1102"/>
      <c r="QRH226" s="1102"/>
      <c r="QRI226" s="1102"/>
      <c r="QRJ226" s="1102"/>
      <c r="QRK226" s="1102"/>
      <c r="QRL226" s="1102"/>
      <c r="QRM226" s="1102"/>
      <c r="QRN226" s="1102"/>
      <c r="QRO226" s="1102"/>
      <c r="QRP226" s="1102"/>
      <c r="QRQ226" s="1102"/>
      <c r="QRR226" s="1102"/>
      <c r="QRS226" s="1102"/>
      <c r="QRT226" s="1102"/>
      <c r="QRU226" s="1102"/>
      <c r="QRV226" s="1102"/>
      <c r="QRW226" s="1102"/>
      <c r="QRX226" s="1102"/>
      <c r="QRY226" s="1102"/>
      <c r="QRZ226" s="1102"/>
      <c r="QSA226" s="1102"/>
      <c r="QSB226" s="1102"/>
      <c r="QSC226" s="1102"/>
      <c r="QSD226" s="1102"/>
      <c r="QSE226" s="1102"/>
      <c r="QSF226" s="1102"/>
      <c r="QSG226" s="1102"/>
      <c r="QSH226" s="1102"/>
      <c r="QSI226" s="1102"/>
      <c r="QSJ226" s="1102"/>
      <c r="QSK226" s="1102"/>
      <c r="QSL226" s="1102"/>
      <c r="QSM226" s="1102"/>
      <c r="QSN226" s="1102"/>
      <c r="QSO226" s="1102"/>
      <c r="QSP226" s="1102"/>
      <c r="QSQ226" s="1102"/>
      <c r="QSR226" s="1102"/>
      <c r="QSS226" s="1102"/>
      <c r="QST226" s="1102"/>
      <c r="QSU226" s="1102"/>
      <c r="QSV226" s="1102"/>
      <c r="QSW226" s="1102"/>
      <c r="QSX226" s="1102"/>
      <c r="QSY226" s="1102"/>
      <c r="QSZ226" s="1102"/>
      <c r="QTA226" s="1102"/>
      <c r="QTB226" s="1102"/>
      <c r="QTC226" s="1102"/>
      <c r="QTD226" s="1102"/>
      <c r="QTE226" s="1102"/>
      <c r="QTF226" s="1102"/>
      <c r="QTG226" s="1102"/>
      <c r="QTH226" s="1102"/>
      <c r="QTI226" s="1102"/>
      <c r="QTJ226" s="1102"/>
      <c r="QTK226" s="1102"/>
      <c r="QTL226" s="1102"/>
      <c r="QTM226" s="1102"/>
      <c r="QTN226" s="1102"/>
      <c r="QTO226" s="1102"/>
      <c r="QTP226" s="1102"/>
      <c r="QTQ226" s="1102"/>
      <c r="QTR226" s="1102"/>
      <c r="QTS226" s="1102"/>
      <c r="QTT226" s="1102"/>
      <c r="QTU226" s="1102"/>
      <c r="QTV226" s="1102"/>
      <c r="QTW226" s="1102"/>
      <c r="QTX226" s="1102"/>
      <c r="QTY226" s="1102"/>
      <c r="QTZ226" s="1102"/>
      <c r="QUA226" s="1102"/>
      <c r="QUB226" s="1102"/>
      <c r="QUC226" s="1102"/>
      <c r="QUD226" s="1102"/>
      <c r="QUE226" s="1102"/>
      <c r="QUF226" s="1102"/>
      <c r="QUG226" s="1102"/>
      <c r="QUH226" s="1102"/>
      <c r="QUI226" s="1102"/>
      <c r="QUJ226" s="1102"/>
      <c r="QUK226" s="1102"/>
      <c r="QUL226" s="1102"/>
      <c r="QUM226" s="1102"/>
      <c r="QUN226" s="1102"/>
      <c r="QUO226" s="1102"/>
      <c r="QUP226" s="1102"/>
      <c r="QUQ226" s="1102"/>
      <c r="QUR226" s="1102"/>
      <c r="QUS226" s="1102"/>
      <c r="QUT226" s="1102"/>
      <c r="QUU226" s="1102"/>
      <c r="QUV226" s="1102"/>
      <c r="QUW226" s="1102"/>
      <c r="QUX226" s="1102"/>
      <c r="QUY226" s="1102"/>
      <c r="QUZ226" s="1102"/>
      <c r="QVA226" s="1102"/>
      <c r="QVB226" s="1102"/>
      <c r="QVC226" s="1102"/>
      <c r="QVD226" s="1102"/>
      <c r="QVE226" s="1102"/>
      <c r="QVF226" s="1102"/>
      <c r="QVG226" s="1102"/>
      <c r="QVH226" s="1102"/>
      <c r="QVI226" s="1102"/>
      <c r="QVJ226" s="1102"/>
      <c r="QVK226" s="1102"/>
      <c r="QVL226" s="1102"/>
      <c r="QVM226" s="1102"/>
      <c r="QVN226" s="1102"/>
      <c r="QVO226" s="1102"/>
      <c r="QVP226" s="1102"/>
      <c r="QVQ226" s="1102"/>
      <c r="QVR226" s="1102"/>
      <c r="QVS226" s="1102"/>
      <c r="QVT226" s="1102"/>
      <c r="QVU226" s="1102"/>
      <c r="QVV226" s="1102"/>
      <c r="QVW226" s="1102"/>
      <c r="QVX226" s="1102"/>
      <c r="QVY226" s="1102"/>
      <c r="QVZ226" s="1102"/>
      <c r="QWA226" s="1102"/>
      <c r="QWB226" s="1102"/>
      <c r="QWC226" s="1102"/>
      <c r="QWD226" s="1102"/>
      <c r="QWE226" s="1102"/>
      <c r="QWF226" s="1102"/>
      <c r="QWG226" s="1102"/>
      <c r="QWH226" s="1102"/>
      <c r="QWI226" s="1102"/>
      <c r="QWJ226" s="1102"/>
      <c r="QWK226" s="1102"/>
      <c r="QWL226" s="1102"/>
      <c r="QWM226" s="1102"/>
      <c r="QWN226" s="1102"/>
      <c r="QWO226" s="1102"/>
      <c r="QWP226" s="1102"/>
      <c r="QWQ226" s="1102"/>
      <c r="QWR226" s="1102"/>
      <c r="QWS226" s="1102"/>
      <c r="QWT226" s="1102"/>
      <c r="QWU226" s="1102"/>
      <c r="QWV226" s="1102"/>
      <c r="QWW226" s="1102"/>
      <c r="QWX226" s="1102"/>
      <c r="QWY226" s="1102"/>
      <c r="QWZ226" s="1102"/>
      <c r="QXA226" s="1102"/>
      <c r="QXB226" s="1102"/>
      <c r="QXC226" s="1102"/>
      <c r="QXD226" s="1102"/>
      <c r="QXE226" s="1102"/>
      <c r="QXF226" s="1102"/>
      <c r="QXG226" s="1102"/>
      <c r="QXH226" s="1102"/>
      <c r="QXI226" s="1102"/>
      <c r="QXJ226" s="1102"/>
      <c r="QXK226" s="1102"/>
      <c r="QXL226" s="1102"/>
      <c r="QXM226" s="1102"/>
      <c r="QXN226" s="1102"/>
      <c r="QXO226" s="1102"/>
      <c r="QXP226" s="1102"/>
      <c r="QXQ226" s="1102"/>
      <c r="QXR226" s="1102"/>
      <c r="QXS226" s="1102"/>
      <c r="QXT226" s="1102"/>
      <c r="QXU226" s="1102"/>
      <c r="QXV226" s="1102"/>
      <c r="QXW226" s="1102"/>
      <c r="QXX226" s="1102"/>
      <c r="QXY226" s="1102"/>
      <c r="QXZ226" s="1102"/>
      <c r="QYA226" s="1102"/>
      <c r="QYB226" s="1102"/>
      <c r="QYC226" s="1102"/>
      <c r="QYD226" s="1102"/>
      <c r="QYE226" s="1102"/>
      <c r="QYF226" s="1102"/>
      <c r="QYG226" s="1102"/>
      <c r="QYH226" s="1102"/>
      <c r="QYI226" s="1102"/>
      <c r="QYJ226" s="1102"/>
      <c r="QYK226" s="1102"/>
      <c r="QYL226" s="1102"/>
      <c r="QYM226" s="1102"/>
      <c r="QYN226" s="1102"/>
      <c r="QYO226" s="1102"/>
      <c r="QYP226" s="1102"/>
      <c r="QYQ226" s="1102"/>
      <c r="QYR226" s="1102"/>
      <c r="QYS226" s="1102"/>
      <c r="QYT226" s="1102"/>
      <c r="QYU226" s="1102"/>
      <c r="QYV226" s="1102"/>
      <c r="QYW226" s="1102"/>
      <c r="QYX226" s="1102"/>
      <c r="QYY226" s="1102"/>
      <c r="QYZ226" s="1102"/>
      <c r="QZA226" s="1102"/>
      <c r="QZB226" s="1102"/>
      <c r="QZC226" s="1102"/>
      <c r="QZD226" s="1102"/>
      <c r="QZE226" s="1102"/>
      <c r="QZF226" s="1102"/>
      <c r="QZG226" s="1102"/>
      <c r="QZH226" s="1102"/>
      <c r="QZI226" s="1102"/>
      <c r="QZJ226" s="1102"/>
      <c r="QZK226" s="1102"/>
      <c r="QZL226" s="1102"/>
      <c r="QZM226" s="1102"/>
      <c r="QZN226" s="1102"/>
      <c r="QZO226" s="1102"/>
      <c r="QZP226" s="1102"/>
      <c r="QZQ226" s="1102"/>
      <c r="QZR226" s="1102"/>
      <c r="QZS226" s="1102"/>
      <c r="QZT226" s="1102"/>
      <c r="QZU226" s="1102"/>
      <c r="QZV226" s="1102"/>
      <c r="QZW226" s="1102"/>
      <c r="QZX226" s="1102"/>
      <c r="QZY226" s="1102"/>
      <c r="QZZ226" s="1102"/>
      <c r="RAA226" s="1102"/>
      <c r="RAB226" s="1102"/>
      <c r="RAC226" s="1102"/>
      <c r="RAD226" s="1102"/>
      <c r="RAE226" s="1102"/>
      <c r="RAF226" s="1102"/>
      <c r="RAG226" s="1102"/>
      <c r="RAH226" s="1102"/>
      <c r="RAI226" s="1102"/>
      <c r="RAJ226" s="1102"/>
      <c r="RAK226" s="1102"/>
      <c r="RAL226" s="1102"/>
      <c r="RAM226" s="1102"/>
      <c r="RAN226" s="1102"/>
      <c r="RAO226" s="1102"/>
      <c r="RAP226" s="1102"/>
      <c r="RAQ226" s="1102"/>
      <c r="RAR226" s="1102"/>
      <c r="RAS226" s="1102"/>
      <c r="RAT226" s="1102"/>
      <c r="RAU226" s="1102"/>
      <c r="RAV226" s="1102"/>
      <c r="RAW226" s="1102"/>
      <c r="RAX226" s="1102"/>
      <c r="RAY226" s="1102"/>
      <c r="RAZ226" s="1102"/>
      <c r="RBA226" s="1102"/>
      <c r="RBB226" s="1102"/>
      <c r="RBC226" s="1102"/>
      <c r="RBD226" s="1102"/>
      <c r="RBE226" s="1102"/>
      <c r="RBF226" s="1102"/>
      <c r="RBG226" s="1102"/>
      <c r="RBH226" s="1102"/>
      <c r="RBI226" s="1102"/>
      <c r="RBJ226" s="1102"/>
      <c r="RBK226" s="1102"/>
      <c r="RBL226" s="1102"/>
      <c r="RBM226" s="1102"/>
      <c r="RBN226" s="1102"/>
      <c r="RBO226" s="1102"/>
      <c r="RBP226" s="1102"/>
      <c r="RBQ226" s="1102"/>
      <c r="RBR226" s="1102"/>
      <c r="RBS226" s="1102"/>
      <c r="RBT226" s="1102"/>
      <c r="RBU226" s="1102"/>
      <c r="RBV226" s="1102"/>
      <c r="RBW226" s="1102"/>
      <c r="RBX226" s="1102"/>
      <c r="RBY226" s="1102"/>
      <c r="RBZ226" s="1102"/>
      <c r="RCA226" s="1102"/>
      <c r="RCB226" s="1102"/>
      <c r="RCC226" s="1102"/>
      <c r="RCD226" s="1102"/>
      <c r="RCE226" s="1102"/>
      <c r="RCF226" s="1102"/>
      <c r="RCG226" s="1102"/>
      <c r="RCH226" s="1102"/>
      <c r="RCI226" s="1102"/>
      <c r="RCJ226" s="1102"/>
      <c r="RCK226" s="1102"/>
      <c r="RCL226" s="1102"/>
      <c r="RCM226" s="1102"/>
      <c r="RCN226" s="1102"/>
      <c r="RCO226" s="1102"/>
      <c r="RCP226" s="1102"/>
      <c r="RCQ226" s="1102"/>
      <c r="RCR226" s="1102"/>
      <c r="RCS226" s="1102"/>
      <c r="RCT226" s="1102"/>
      <c r="RCU226" s="1102"/>
      <c r="RCV226" s="1102"/>
      <c r="RCW226" s="1102"/>
      <c r="RCX226" s="1102"/>
      <c r="RCY226" s="1102"/>
      <c r="RCZ226" s="1102"/>
      <c r="RDA226" s="1102"/>
      <c r="RDB226" s="1102"/>
      <c r="RDC226" s="1102"/>
      <c r="RDD226" s="1102"/>
      <c r="RDE226" s="1102"/>
      <c r="RDF226" s="1102"/>
      <c r="RDG226" s="1102"/>
      <c r="RDH226" s="1102"/>
      <c r="RDI226" s="1102"/>
      <c r="RDJ226" s="1102"/>
      <c r="RDK226" s="1102"/>
      <c r="RDL226" s="1102"/>
      <c r="RDM226" s="1102"/>
      <c r="RDN226" s="1102"/>
      <c r="RDO226" s="1102"/>
      <c r="RDP226" s="1102"/>
      <c r="RDQ226" s="1102"/>
      <c r="RDR226" s="1102"/>
      <c r="RDS226" s="1102"/>
      <c r="RDT226" s="1102"/>
      <c r="RDU226" s="1102"/>
      <c r="RDV226" s="1102"/>
      <c r="RDW226" s="1102"/>
      <c r="RDX226" s="1102"/>
      <c r="RDY226" s="1102"/>
      <c r="RDZ226" s="1102"/>
      <c r="REA226" s="1102"/>
      <c r="REB226" s="1102"/>
      <c r="REC226" s="1102"/>
      <c r="RED226" s="1102"/>
      <c r="REE226" s="1102"/>
      <c r="REF226" s="1102"/>
      <c r="REG226" s="1102"/>
      <c r="REH226" s="1102"/>
      <c r="REI226" s="1102"/>
      <c r="REJ226" s="1102"/>
      <c r="REK226" s="1102"/>
      <c r="REL226" s="1102"/>
      <c r="REM226" s="1102"/>
      <c r="REN226" s="1102"/>
      <c r="REO226" s="1102"/>
      <c r="REP226" s="1102"/>
      <c r="REQ226" s="1102"/>
      <c r="RER226" s="1102"/>
      <c r="RES226" s="1102"/>
      <c r="RET226" s="1102"/>
      <c r="REU226" s="1102"/>
      <c r="REV226" s="1102"/>
      <c r="REW226" s="1102"/>
      <c r="REX226" s="1102"/>
      <c r="REY226" s="1102"/>
      <c r="REZ226" s="1102"/>
      <c r="RFA226" s="1102"/>
      <c r="RFB226" s="1102"/>
      <c r="RFC226" s="1102"/>
      <c r="RFD226" s="1102"/>
      <c r="RFE226" s="1102"/>
      <c r="RFF226" s="1102"/>
      <c r="RFG226" s="1102"/>
      <c r="RFH226" s="1102"/>
      <c r="RFI226" s="1102"/>
      <c r="RFJ226" s="1102"/>
      <c r="RFK226" s="1102"/>
      <c r="RFL226" s="1102"/>
      <c r="RFM226" s="1102"/>
      <c r="RFN226" s="1102"/>
      <c r="RFO226" s="1102"/>
      <c r="RFP226" s="1102"/>
      <c r="RFQ226" s="1102"/>
      <c r="RFR226" s="1102"/>
      <c r="RFS226" s="1102"/>
      <c r="RFT226" s="1102"/>
      <c r="RFU226" s="1102"/>
      <c r="RFV226" s="1102"/>
      <c r="RFW226" s="1102"/>
      <c r="RFX226" s="1102"/>
      <c r="RFY226" s="1102"/>
      <c r="RFZ226" s="1102"/>
      <c r="RGA226" s="1102"/>
      <c r="RGB226" s="1102"/>
      <c r="RGC226" s="1102"/>
      <c r="RGD226" s="1102"/>
      <c r="RGE226" s="1102"/>
      <c r="RGF226" s="1102"/>
      <c r="RGG226" s="1102"/>
      <c r="RGH226" s="1102"/>
      <c r="RGI226" s="1102"/>
      <c r="RGJ226" s="1102"/>
      <c r="RGK226" s="1102"/>
      <c r="RGL226" s="1102"/>
      <c r="RGM226" s="1102"/>
      <c r="RGN226" s="1102"/>
      <c r="RGO226" s="1102"/>
      <c r="RGP226" s="1102"/>
      <c r="RGQ226" s="1102"/>
      <c r="RGR226" s="1102"/>
      <c r="RGS226" s="1102"/>
      <c r="RGT226" s="1102"/>
      <c r="RGU226" s="1102"/>
      <c r="RGV226" s="1102"/>
      <c r="RGW226" s="1102"/>
      <c r="RGX226" s="1102"/>
      <c r="RGY226" s="1102"/>
      <c r="RGZ226" s="1102"/>
      <c r="RHA226" s="1102"/>
      <c r="RHB226" s="1102"/>
      <c r="RHC226" s="1102"/>
      <c r="RHD226" s="1102"/>
      <c r="RHE226" s="1102"/>
      <c r="RHF226" s="1102"/>
      <c r="RHG226" s="1102"/>
      <c r="RHH226" s="1102"/>
      <c r="RHI226" s="1102"/>
      <c r="RHJ226" s="1102"/>
      <c r="RHK226" s="1102"/>
      <c r="RHL226" s="1102"/>
      <c r="RHM226" s="1102"/>
      <c r="RHN226" s="1102"/>
      <c r="RHO226" s="1102"/>
      <c r="RHP226" s="1102"/>
      <c r="RHQ226" s="1102"/>
      <c r="RHR226" s="1102"/>
      <c r="RHS226" s="1102"/>
      <c r="RHT226" s="1102"/>
      <c r="RHU226" s="1102"/>
      <c r="RHV226" s="1102"/>
      <c r="RHW226" s="1102"/>
      <c r="RHX226" s="1102"/>
      <c r="RHY226" s="1102"/>
      <c r="RHZ226" s="1102"/>
      <c r="RIA226" s="1102"/>
      <c r="RIB226" s="1102"/>
      <c r="RIC226" s="1102"/>
      <c r="RID226" s="1102"/>
      <c r="RIE226" s="1102"/>
      <c r="RIF226" s="1102"/>
      <c r="RIG226" s="1102"/>
      <c r="RIH226" s="1102"/>
      <c r="RII226" s="1102"/>
      <c r="RIJ226" s="1102"/>
      <c r="RIK226" s="1102"/>
      <c r="RIL226" s="1102"/>
      <c r="RIM226" s="1102"/>
      <c r="RIN226" s="1102"/>
      <c r="RIO226" s="1102"/>
      <c r="RIP226" s="1102"/>
      <c r="RIQ226" s="1102"/>
      <c r="RIR226" s="1102"/>
      <c r="RIS226" s="1102"/>
      <c r="RIT226" s="1102"/>
      <c r="RIU226" s="1102"/>
      <c r="RIV226" s="1102"/>
      <c r="RIW226" s="1102"/>
      <c r="RIX226" s="1102"/>
      <c r="RIY226" s="1102"/>
      <c r="RIZ226" s="1102"/>
      <c r="RJA226" s="1102"/>
      <c r="RJB226" s="1102"/>
      <c r="RJC226" s="1102"/>
      <c r="RJD226" s="1102"/>
      <c r="RJE226" s="1102"/>
      <c r="RJF226" s="1102"/>
      <c r="RJG226" s="1102"/>
      <c r="RJH226" s="1102"/>
      <c r="RJI226" s="1102"/>
      <c r="RJJ226" s="1102"/>
      <c r="RJK226" s="1102"/>
      <c r="RJL226" s="1102"/>
      <c r="RJM226" s="1102"/>
      <c r="RJN226" s="1102"/>
      <c r="RJO226" s="1102"/>
      <c r="RJP226" s="1102"/>
      <c r="RJQ226" s="1102"/>
      <c r="RJR226" s="1102"/>
      <c r="RJS226" s="1102"/>
      <c r="RJT226" s="1102"/>
      <c r="RJU226" s="1102"/>
      <c r="RJV226" s="1102"/>
      <c r="RJW226" s="1102"/>
      <c r="RJX226" s="1102"/>
      <c r="RJY226" s="1102"/>
      <c r="RJZ226" s="1102"/>
      <c r="RKA226" s="1102"/>
      <c r="RKB226" s="1102"/>
      <c r="RKC226" s="1102"/>
      <c r="RKD226" s="1102"/>
      <c r="RKE226" s="1102"/>
      <c r="RKF226" s="1102"/>
      <c r="RKG226" s="1102"/>
      <c r="RKH226" s="1102"/>
      <c r="RKI226" s="1102"/>
      <c r="RKJ226" s="1102"/>
      <c r="RKK226" s="1102"/>
      <c r="RKL226" s="1102"/>
      <c r="RKM226" s="1102"/>
      <c r="RKN226" s="1102"/>
      <c r="RKO226" s="1102"/>
      <c r="RKP226" s="1102"/>
      <c r="RKQ226" s="1102"/>
      <c r="RKR226" s="1102"/>
      <c r="RKS226" s="1102"/>
      <c r="RKT226" s="1102"/>
      <c r="RKU226" s="1102"/>
      <c r="RKV226" s="1102"/>
      <c r="RKW226" s="1102"/>
      <c r="RKX226" s="1102"/>
      <c r="RKY226" s="1102"/>
      <c r="RKZ226" s="1102"/>
      <c r="RLA226" s="1102"/>
      <c r="RLB226" s="1102"/>
      <c r="RLC226" s="1102"/>
      <c r="RLD226" s="1102"/>
      <c r="RLE226" s="1102"/>
      <c r="RLF226" s="1102"/>
      <c r="RLG226" s="1102"/>
      <c r="RLH226" s="1102"/>
      <c r="RLI226" s="1102"/>
      <c r="RLJ226" s="1102"/>
      <c r="RLK226" s="1102"/>
      <c r="RLL226" s="1102"/>
      <c r="RLM226" s="1102"/>
      <c r="RLN226" s="1102"/>
      <c r="RLO226" s="1102"/>
      <c r="RLP226" s="1102"/>
      <c r="RLQ226" s="1102"/>
      <c r="RLR226" s="1102"/>
      <c r="RLS226" s="1102"/>
      <c r="RLT226" s="1102"/>
      <c r="RLU226" s="1102"/>
      <c r="RLV226" s="1102"/>
      <c r="RLW226" s="1102"/>
      <c r="RLX226" s="1102"/>
      <c r="RLY226" s="1102"/>
      <c r="RLZ226" s="1102"/>
      <c r="RMA226" s="1102"/>
      <c r="RMB226" s="1102"/>
      <c r="RMC226" s="1102"/>
      <c r="RMD226" s="1102"/>
      <c r="RME226" s="1102"/>
      <c r="RMF226" s="1102"/>
      <c r="RMG226" s="1102"/>
      <c r="RMH226" s="1102"/>
      <c r="RMI226" s="1102"/>
      <c r="RMJ226" s="1102"/>
      <c r="RMK226" s="1102"/>
      <c r="RML226" s="1102"/>
      <c r="RMM226" s="1102"/>
      <c r="RMN226" s="1102"/>
      <c r="RMO226" s="1102"/>
      <c r="RMP226" s="1102"/>
      <c r="RMQ226" s="1102"/>
      <c r="RMR226" s="1102"/>
      <c r="RMS226" s="1102"/>
      <c r="RMT226" s="1102"/>
      <c r="RMU226" s="1102"/>
      <c r="RMV226" s="1102"/>
      <c r="RMW226" s="1102"/>
      <c r="RMX226" s="1102"/>
      <c r="RMY226" s="1102"/>
      <c r="RMZ226" s="1102"/>
      <c r="RNA226" s="1102"/>
      <c r="RNB226" s="1102"/>
      <c r="RNC226" s="1102"/>
      <c r="RND226" s="1102"/>
      <c r="RNE226" s="1102"/>
      <c r="RNF226" s="1102"/>
      <c r="RNG226" s="1102"/>
      <c r="RNH226" s="1102"/>
      <c r="RNI226" s="1102"/>
      <c r="RNJ226" s="1102"/>
      <c r="RNK226" s="1102"/>
      <c r="RNL226" s="1102"/>
      <c r="RNM226" s="1102"/>
      <c r="RNN226" s="1102"/>
      <c r="RNO226" s="1102"/>
      <c r="RNP226" s="1102"/>
      <c r="RNQ226" s="1102"/>
      <c r="RNR226" s="1102"/>
      <c r="RNS226" s="1102"/>
      <c r="RNT226" s="1102"/>
      <c r="RNU226" s="1102"/>
      <c r="RNV226" s="1102"/>
      <c r="RNW226" s="1102"/>
      <c r="RNX226" s="1102"/>
      <c r="RNY226" s="1102"/>
      <c r="RNZ226" s="1102"/>
      <c r="ROA226" s="1102"/>
      <c r="ROB226" s="1102"/>
      <c r="ROC226" s="1102"/>
      <c r="ROD226" s="1102"/>
      <c r="ROE226" s="1102"/>
      <c r="ROF226" s="1102"/>
      <c r="ROG226" s="1102"/>
      <c r="ROH226" s="1102"/>
      <c r="ROI226" s="1102"/>
      <c r="ROJ226" s="1102"/>
      <c r="ROK226" s="1102"/>
      <c r="ROL226" s="1102"/>
      <c r="ROM226" s="1102"/>
      <c r="RON226" s="1102"/>
      <c r="ROO226" s="1102"/>
      <c r="ROP226" s="1102"/>
      <c r="ROQ226" s="1102"/>
      <c r="ROR226" s="1102"/>
      <c r="ROS226" s="1102"/>
      <c r="ROT226" s="1102"/>
      <c r="ROU226" s="1102"/>
      <c r="ROV226" s="1102"/>
      <c r="ROW226" s="1102"/>
      <c r="ROX226" s="1102"/>
      <c r="ROY226" s="1102"/>
      <c r="ROZ226" s="1102"/>
      <c r="RPA226" s="1102"/>
      <c r="RPB226" s="1102"/>
      <c r="RPC226" s="1102"/>
      <c r="RPD226" s="1102"/>
      <c r="RPE226" s="1102"/>
      <c r="RPF226" s="1102"/>
      <c r="RPG226" s="1102"/>
      <c r="RPH226" s="1102"/>
      <c r="RPI226" s="1102"/>
      <c r="RPJ226" s="1102"/>
      <c r="RPK226" s="1102"/>
      <c r="RPL226" s="1102"/>
      <c r="RPM226" s="1102"/>
      <c r="RPN226" s="1102"/>
      <c r="RPO226" s="1102"/>
      <c r="RPP226" s="1102"/>
      <c r="RPQ226" s="1102"/>
      <c r="RPR226" s="1102"/>
      <c r="RPS226" s="1102"/>
      <c r="RPT226" s="1102"/>
      <c r="RPU226" s="1102"/>
      <c r="RPV226" s="1102"/>
      <c r="RPW226" s="1102"/>
      <c r="RPX226" s="1102"/>
      <c r="RPY226" s="1102"/>
      <c r="RPZ226" s="1102"/>
      <c r="RQA226" s="1102"/>
      <c r="RQB226" s="1102"/>
      <c r="RQC226" s="1102"/>
      <c r="RQD226" s="1102"/>
      <c r="RQE226" s="1102"/>
      <c r="RQF226" s="1102"/>
      <c r="RQG226" s="1102"/>
      <c r="RQH226" s="1102"/>
      <c r="RQI226" s="1102"/>
      <c r="RQJ226" s="1102"/>
      <c r="RQK226" s="1102"/>
      <c r="RQL226" s="1102"/>
      <c r="RQM226" s="1102"/>
      <c r="RQN226" s="1102"/>
      <c r="RQO226" s="1102"/>
      <c r="RQP226" s="1102"/>
      <c r="RQQ226" s="1102"/>
      <c r="RQR226" s="1102"/>
      <c r="RQS226" s="1102"/>
      <c r="RQT226" s="1102"/>
      <c r="RQU226" s="1102"/>
      <c r="RQV226" s="1102"/>
      <c r="RQW226" s="1102"/>
      <c r="RQX226" s="1102"/>
      <c r="RQY226" s="1102"/>
      <c r="RQZ226" s="1102"/>
      <c r="RRA226" s="1102"/>
      <c r="RRB226" s="1102"/>
      <c r="RRC226" s="1102"/>
      <c r="RRD226" s="1102"/>
      <c r="RRE226" s="1102"/>
      <c r="RRF226" s="1102"/>
      <c r="RRG226" s="1102"/>
      <c r="RRH226" s="1102"/>
      <c r="RRI226" s="1102"/>
      <c r="RRJ226" s="1102"/>
      <c r="RRK226" s="1102"/>
      <c r="RRL226" s="1102"/>
      <c r="RRM226" s="1102"/>
      <c r="RRN226" s="1102"/>
      <c r="RRO226" s="1102"/>
      <c r="RRP226" s="1102"/>
      <c r="RRQ226" s="1102"/>
      <c r="RRR226" s="1102"/>
      <c r="RRS226" s="1102"/>
      <c r="RRT226" s="1102"/>
      <c r="RRU226" s="1102"/>
      <c r="RRV226" s="1102"/>
      <c r="RRW226" s="1102"/>
      <c r="RRX226" s="1102"/>
      <c r="RRY226" s="1102"/>
      <c r="RRZ226" s="1102"/>
      <c r="RSA226" s="1102"/>
      <c r="RSB226" s="1102"/>
      <c r="RSC226" s="1102"/>
      <c r="RSD226" s="1102"/>
      <c r="RSE226" s="1102"/>
      <c r="RSF226" s="1102"/>
      <c r="RSG226" s="1102"/>
      <c r="RSH226" s="1102"/>
      <c r="RSI226" s="1102"/>
      <c r="RSJ226" s="1102"/>
      <c r="RSK226" s="1102"/>
      <c r="RSL226" s="1102"/>
      <c r="RSM226" s="1102"/>
      <c r="RSN226" s="1102"/>
      <c r="RSO226" s="1102"/>
      <c r="RSP226" s="1102"/>
      <c r="RSQ226" s="1102"/>
      <c r="RSR226" s="1102"/>
      <c r="RSS226" s="1102"/>
      <c r="RST226" s="1102"/>
      <c r="RSU226" s="1102"/>
      <c r="RSV226" s="1102"/>
      <c r="RSW226" s="1102"/>
      <c r="RSX226" s="1102"/>
      <c r="RSY226" s="1102"/>
      <c r="RSZ226" s="1102"/>
      <c r="RTA226" s="1102"/>
      <c r="RTB226" s="1102"/>
      <c r="RTC226" s="1102"/>
      <c r="RTD226" s="1102"/>
      <c r="RTE226" s="1102"/>
      <c r="RTF226" s="1102"/>
      <c r="RTG226" s="1102"/>
      <c r="RTH226" s="1102"/>
      <c r="RTI226" s="1102"/>
      <c r="RTJ226" s="1102"/>
      <c r="RTK226" s="1102"/>
      <c r="RTL226" s="1102"/>
      <c r="RTM226" s="1102"/>
      <c r="RTN226" s="1102"/>
      <c r="RTO226" s="1102"/>
      <c r="RTP226" s="1102"/>
      <c r="RTQ226" s="1102"/>
      <c r="RTR226" s="1102"/>
      <c r="RTS226" s="1102"/>
      <c r="RTT226" s="1102"/>
      <c r="RTU226" s="1102"/>
      <c r="RTV226" s="1102"/>
      <c r="RTW226" s="1102"/>
      <c r="RTX226" s="1102"/>
      <c r="RTY226" s="1102"/>
      <c r="RTZ226" s="1102"/>
      <c r="RUA226" s="1102"/>
      <c r="RUB226" s="1102"/>
      <c r="RUC226" s="1102"/>
      <c r="RUD226" s="1102"/>
      <c r="RUE226" s="1102"/>
      <c r="RUF226" s="1102"/>
      <c r="RUG226" s="1102"/>
      <c r="RUH226" s="1102"/>
      <c r="RUI226" s="1102"/>
      <c r="RUJ226" s="1102"/>
      <c r="RUK226" s="1102"/>
      <c r="RUL226" s="1102"/>
      <c r="RUM226" s="1102"/>
      <c r="RUN226" s="1102"/>
      <c r="RUO226" s="1102"/>
      <c r="RUP226" s="1102"/>
      <c r="RUQ226" s="1102"/>
      <c r="RUR226" s="1102"/>
      <c r="RUS226" s="1102"/>
      <c r="RUT226" s="1102"/>
      <c r="RUU226" s="1102"/>
      <c r="RUV226" s="1102"/>
      <c r="RUW226" s="1102"/>
      <c r="RUX226" s="1102"/>
      <c r="RUY226" s="1102"/>
      <c r="RUZ226" s="1102"/>
      <c r="RVA226" s="1102"/>
      <c r="RVB226" s="1102"/>
      <c r="RVC226" s="1102"/>
      <c r="RVD226" s="1102"/>
      <c r="RVE226" s="1102"/>
      <c r="RVF226" s="1102"/>
      <c r="RVG226" s="1102"/>
      <c r="RVH226" s="1102"/>
      <c r="RVI226" s="1102"/>
      <c r="RVJ226" s="1102"/>
      <c r="RVK226" s="1102"/>
      <c r="RVL226" s="1102"/>
      <c r="RVM226" s="1102"/>
      <c r="RVN226" s="1102"/>
      <c r="RVO226" s="1102"/>
      <c r="RVP226" s="1102"/>
      <c r="RVQ226" s="1102"/>
      <c r="RVR226" s="1102"/>
      <c r="RVS226" s="1102"/>
      <c r="RVT226" s="1102"/>
      <c r="RVU226" s="1102"/>
      <c r="RVV226" s="1102"/>
      <c r="RVW226" s="1102"/>
      <c r="RVX226" s="1102"/>
      <c r="RVY226" s="1102"/>
      <c r="RVZ226" s="1102"/>
      <c r="RWA226" s="1102"/>
      <c r="RWB226" s="1102"/>
      <c r="RWC226" s="1102"/>
      <c r="RWD226" s="1102"/>
      <c r="RWE226" s="1102"/>
      <c r="RWF226" s="1102"/>
      <c r="RWG226" s="1102"/>
      <c r="RWH226" s="1102"/>
      <c r="RWI226" s="1102"/>
      <c r="RWJ226" s="1102"/>
      <c r="RWK226" s="1102"/>
      <c r="RWL226" s="1102"/>
      <c r="RWM226" s="1102"/>
      <c r="RWN226" s="1102"/>
      <c r="RWO226" s="1102"/>
      <c r="RWP226" s="1102"/>
      <c r="RWQ226" s="1102"/>
      <c r="RWR226" s="1102"/>
      <c r="RWS226" s="1102"/>
      <c r="RWT226" s="1102"/>
      <c r="RWU226" s="1102"/>
      <c r="RWV226" s="1102"/>
      <c r="RWW226" s="1102"/>
      <c r="RWX226" s="1102"/>
      <c r="RWY226" s="1102"/>
      <c r="RWZ226" s="1102"/>
      <c r="RXA226" s="1102"/>
      <c r="RXB226" s="1102"/>
      <c r="RXC226" s="1102"/>
      <c r="RXD226" s="1102"/>
      <c r="RXE226" s="1102"/>
      <c r="RXF226" s="1102"/>
      <c r="RXG226" s="1102"/>
      <c r="RXH226" s="1102"/>
      <c r="RXI226" s="1102"/>
      <c r="RXJ226" s="1102"/>
      <c r="RXK226" s="1102"/>
      <c r="RXL226" s="1102"/>
      <c r="RXM226" s="1102"/>
      <c r="RXN226" s="1102"/>
      <c r="RXO226" s="1102"/>
      <c r="RXP226" s="1102"/>
      <c r="RXQ226" s="1102"/>
      <c r="RXR226" s="1102"/>
      <c r="RXS226" s="1102"/>
      <c r="RXT226" s="1102"/>
      <c r="RXU226" s="1102"/>
      <c r="RXV226" s="1102"/>
      <c r="RXW226" s="1102"/>
      <c r="RXX226" s="1102"/>
      <c r="RXY226" s="1102"/>
      <c r="RXZ226" s="1102"/>
      <c r="RYA226" s="1102"/>
      <c r="RYB226" s="1102"/>
      <c r="RYC226" s="1102"/>
      <c r="RYD226" s="1102"/>
      <c r="RYE226" s="1102"/>
      <c r="RYF226" s="1102"/>
      <c r="RYG226" s="1102"/>
      <c r="RYH226" s="1102"/>
      <c r="RYI226" s="1102"/>
      <c r="RYJ226" s="1102"/>
      <c r="RYK226" s="1102"/>
      <c r="RYL226" s="1102"/>
      <c r="RYM226" s="1102"/>
      <c r="RYN226" s="1102"/>
      <c r="RYO226" s="1102"/>
      <c r="RYP226" s="1102"/>
      <c r="RYQ226" s="1102"/>
      <c r="RYR226" s="1102"/>
      <c r="RYS226" s="1102"/>
      <c r="RYT226" s="1102"/>
      <c r="RYU226" s="1102"/>
      <c r="RYV226" s="1102"/>
      <c r="RYW226" s="1102"/>
      <c r="RYX226" s="1102"/>
      <c r="RYY226" s="1102"/>
      <c r="RYZ226" s="1102"/>
      <c r="RZA226" s="1102"/>
      <c r="RZB226" s="1102"/>
      <c r="RZC226" s="1102"/>
      <c r="RZD226" s="1102"/>
      <c r="RZE226" s="1102"/>
      <c r="RZF226" s="1102"/>
      <c r="RZG226" s="1102"/>
      <c r="RZH226" s="1102"/>
      <c r="RZI226" s="1102"/>
      <c r="RZJ226" s="1102"/>
      <c r="RZK226" s="1102"/>
      <c r="RZL226" s="1102"/>
      <c r="RZM226" s="1102"/>
      <c r="RZN226" s="1102"/>
      <c r="RZO226" s="1102"/>
      <c r="RZP226" s="1102"/>
      <c r="RZQ226" s="1102"/>
      <c r="RZR226" s="1102"/>
      <c r="RZS226" s="1102"/>
      <c r="RZT226" s="1102"/>
      <c r="RZU226" s="1102"/>
      <c r="RZV226" s="1102"/>
      <c r="RZW226" s="1102"/>
      <c r="RZX226" s="1102"/>
      <c r="RZY226" s="1102"/>
      <c r="RZZ226" s="1102"/>
      <c r="SAA226" s="1102"/>
      <c r="SAB226" s="1102"/>
      <c r="SAC226" s="1102"/>
      <c r="SAD226" s="1102"/>
      <c r="SAE226" s="1102"/>
      <c r="SAF226" s="1102"/>
      <c r="SAG226" s="1102"/>
      <c r="SAH226" s="1102"/>
      <c r="SAI226" s="1102"/>
      <c r="SAJ226" s="1102"/>
      <c r="SAK226" s="1102"/>
      <c r="SAL226" s="1102"/>
      <c r="SAM226" s="1102"/>
      <c r="SAN226" s="1102"/>
      <c r="SAO226" s="1102"/>
      <c r="SAP226" s="1102"/>
      <c r="SAQ226" s="1102"/>
      <c r="SAR226" s="1102"/>
      <c r="SAS226" s="1102"/>
      <c r="SAT226" s="1102"/>
      <c r="SAU226" s="1102"/>
      <c r="SAV226" s="1102"/>
      <c r="SAW226" s="1102"/>
      <c r="SAX226" s="1102"/>
      <c r="SAY226" s="1102"/>
      <c r="SAZ226" s="1102"/>
      <c r="SBA226" s="1102"/>
      <c r="SBB226" s="1102"/>
      <c r="SBC226" s="1102"/>
      <c r="SBD226" s="1102"/>
      <c r="SBE226" s="1102"/>
      <c r="SBF226" s="1102"/>
      <c r="SBG226" s="1102"/>
      <c r="SBH226" s="1102"/>
      <c r="SBI226" s="1102"/>
      <c r="SBJ226" s="1102"/>
      <c r="SBK226" s="1102"/>
      <c r="SBL226" s="1102"/>
      <c r="SBM226" s="1102"/>
      <c r="SBN226" s="1102"/>
      <c r="SBO226" s="1102"/>
      <c r="SBP226" s="1102"/>
      <c r="SBQ226" s="1102"/>
      <c r="SBR226" s="1102"/>
      <c r="SBS226" s="1102"/>
      <c r="SBT226" s="1102"/>
      <c r="SBU226" s="1102"/>
      <c r="SBV226" s="1102"/>
      <c r="SBW226" s="1102"/>
      <c r="SBX226" s="1102"/>
      <c r="SBY226" s="1102"/>
      <c r="SBZ226" s="1102"/>
      <c r="SCA226" s="1102"/>
      <c r="SCB226" s="1102"/>
      <c r="SCC226" s="1102"/>
      <c r="SCD226" s="1102"/>
      <c r="SCE226" s="1102"/>
      <c r="SCF226" s="1102"/>
      <c r="SCG226" s="1102"/>
      <c r="SCH226" s="1102"/>
      <c r="SCI226" s="1102"/>
      <c r="SCJ226" s="1102"/>
      <c r="SCK226" s="1102"/>
      <c r="SCL226" s="1102"/>
      <c r="SCM226" s="1102"/>
      <c r="SCN226" s="1102"/>
      <c r="SCO226" s="1102"/>
      <c r="SCP226" s="1102"/>
      <c r="SCQ226" s="1102"/>
      <c r="SCR226" s="1102"/>
      <c r="SCS226" s="1102"/>
      <c r="SCT226" s="1102"/>
      <c r="SCU226" s="1102"/>
      <c r="SCV226" s="1102"/>
      <c r="SCW226" s="1102"/>
      <c r="SCX226" s="1102"/>
      <c r="SCY226" s="1102"/>
      <c r="SCZ226" s="1102"/>
      <c r="SDA226" s="1102"/>
      <c r="SDB226" s="1102"/>
      <c r="SDC226" s="1102"/>
      <c r="SDD226" s="1102"/>
      <c r="SDE226" s="1102"/>
      <c r="SDF226" s="1102"/>
      <c r="SDG226" s="1102"/>
      <c r="SDH226" s="1102"/>
      <c r="SDI226" s="1102"/>
      <c r="SDJ226" s="1102"/>
      <c r="SDK226" s="1102"/>
      <c r="SDL226" s="1102"/>
      <c r="SDM226" s="1102"/>
      <c r="SDN226" s="1102"/>
      <c r="SDO226" s="1102"/>
      <c r="SDP226" s="1102"/>
      <c r="SDQ226" s="1102"/>
      <c r="SDR226" s="1102"/>
      <c r="SDS226" s="1102"/>
      <c r="SDT226" s="1102"/>
      <c r="SDU226" s="1102"/>
      <c r="SDV226" s="1102"/>
      <c r="SDW226" s="1102"/>
      <c r="SDX226" s="1102"/>
      <c r="SDY226" s="1102"/>
      <c r="SDZ226" s="1102"/>
      <c r="SEA226" s="1102"/>
      <c r="SEB226" s="1102"/>
      <c r="SEC226" s="1102"/>
      <c r="SED226" s="1102"/>
      <c r="SEE226" s="1102"/>
      <c r="SEF226" s="1102"/>
      <c r="SEG226" s="1102"/>
      <c r="SEH226" s="1102"/>
      <c r="SEI226" s="1102"/>
      <c r="SEJ226" s="1102"/>
      <c r="SEK226" s="1102"/>
      <c r="SEL226" s="1102"/>
      <c r="SEM226" s="1102"/>
      <c r="SEN226" s="1102"/>
      <c r="SEO226" s="1102"/>
      <c r="SEP226" s="1102"/>
      <c r="SEQ226" s="1102"/>
      <c r="SER226" s="1102"/>
      <c r="SES226" s="1102"/>
      <c r="SET226" s="1102"/>
      <c r="SEU226" s="1102"/>
      <c r="SEV226" s="1102"/>
      <c r="SEW226" s="1102"/>
      <c r="SEX226" s="1102"/>
      <c r="SEY226" s="1102"/>
      <c r="SEZ226" s="1102"/>
      <c r="SFA226" s="1102"/>
      <c r="SFB226" s="1102"/>
      <c r="SFC226" s="1102"/>
      <c r="SFD226" s="1102"/>
      <c r="SFE226" s="1102"/>
      <c r="SFF226" s="1102"/>
      <c r="SFG226" s="1102"/>
      <c r="SFH226" s="1102"/>
      <c r="SFI226" s="1102"/>
      <c r="SFJ226" s="1102"/>
      <c r="SFK226" s="1102"/>
      <c r="SFL226" s="1102"/>
      <c r="SFM226" s="1102"/>
      <c r="SFN226" s="1102"/>
      <c r="SFO226" s="1102"/>
      <c r="SFP226" s="1102"/>
      <c r="SFQ226" s="1102"/>
      <c r="SFR226" s="1102"/>
      <c r="SFS226" s="1102"/>
      <c r="SFT226" s="1102"/>
      <c r="SFU226" s="1102"/>
      <c r="SFV226" s="1102"/>
      <c r="SFW226" s="1102"/>
      <c r="SFX226" s="1102"/>
      <c r="SFY226" s="1102"/>
      <c r="SFZ226" s="1102"/>
      <c r="SGA226" s="1102"/>
      <c r="SGB226" s="1102"/>
      <c r="SGC226" s="1102"/>
      <c r="SGD226" s="1102"/>
      <c r="SGE226" s="1102"/>
      <c r="SGF226" s="1102"/>
      <c r="SGG226" s="1102"/>
      <c r="SGH226" s="1102"/>
      <c r="SGI226" s="1102"/>
      <c r="SGJ226" s="1102"/>
      <c r="SGK226" s="1102"/>
      <c r="SGL226" s="1102"/>
      <c r="SGM226" s="1102"/>
      <c r="SGN226" s="1102"/>
      <c r="SGO226" s="1102"/>
      <c r="SGP226" s="1102"/>
      <c r="SGQ226" s="1102"/>
      <c r="SGR226" s="1102"/>
      <c r="SGS226" s="1102"/>
      <c r="SGT226" s="1102"/>
      <c r="SGU226" s="1102"/>
      <c r="SGV226" s="1102"/>
      <c r="SGW226" s="1102"/>
      <c r="SGX226" s="1102"/>
      <c r="SGY226" s="1102"/>
      <c r="SGZ226" s="1102"/>
      <c r="SHA226" s="1102"/>
      <c r="SHB226" s="1102"/>
      <c r="SHC226" s="1102"/>
      <c r="SHD226" s="1102"/>
      <c r="SHE226" s="1102"/>
      <c r="SHF226" s="1102"/>
      <c r="SHG226" s="1102"/>
      <c r="SHH226" s="1102"/>
      <c r="SHI226" s="1102"/>
      <c r="SHJ226" s="1102"/>
      <c r="SHK226" s="1102"/>
      <c r="SHL226" s="1102"/>
      <c r="SHM226" s="1102"/>
      <c r="SHN226" s="1102"/>
      <c r="SHO226" s="1102"/>
      <c r="SHP226" s="1102"/>
      <c r="SHQ226" s="1102"/>
      <c r="SHR226" s="1102"/>
      <c r="SHS226" s="1102"/>
      <c r="SHT226" s="1102"/>
      <c r="SHU226" s="1102"/>
      <c r="SHV226" s="1102"/>
      <c r="SHW226" s="1102"/>
      <c r="SHX226" s="1102"/>
      <c r="SHY226" s="1102"/>
      <c r="SHZ226" s="1102"/>
      <c r="SIA226" s="1102"/>
      <c r="SIB226" s="1102"/>
      <c r="SIC226" s="1102"/>
      <c r="SID226" s="1102"/>
      <c r="SIE226" s="1102"/>
      <c r="SIF226" s="1102"/>
      <c r="SIG226" s="1102"/>
      <c r="SIH226" s="1102"/>
      <c r="SII226" s="1102"/>
      <c r="SIJ226" s="1102"/>
      <c r="SIK226" s="1102"/>
      <c r="SIL226" s="1102"/>
      <c r="SIM226" s="1102"/>
      <c r="SIN226" s="1102"/>
      <c r="SIO226" s="1102"/>
      <c r="SIP226" s="1102"/>
      <c r="SIQ226" s="1102"/>
      <c r="SIR226" s="1102"/>
      <c r="SIS226" s="1102"/>
      <c r="SIT226" s="1102"/>
      <c r="SIU226" s="1102"/>
      <c r="SIV226" s="1102"/>
      <c r="SIW226" s="1102"/>
      <c r="SIX226" s="1102"/>
      <c r="SIY226" s="1102"/>
      <c r="SIZ226" s="1102"/>
      <c r="SJA226" s="1102"/>
      <c r="SJB226" s="1102"/>
      <c r="SJC226" s="1102"/>
      <c r="SJD226" s="1102"/>
      <c r="SJE226" s="1102"/>
      <c r="SJF226" s="1102"/>
      <c r="SJG226" s="1102"/>
      <c r="SJH226" s="1102"/>
      <c r="SJI226" s="1102"/>
      <c r="SJJ226" s="1102"/>
      <c r="SJK226" s="1102"/>
      <c r="SJL226" s="1102"/>
      <c r="SJM226" s="1102"/>
      <c r="SJN226" s="1102"/>
      <c r="SJO226" s="1102"/>
      <c r="SJP226" s="1102"/>
      <c r="SJQ226" s="1102"/>
      <c r="SJR226" s="1102"/>
      <c r="SJS226" s="1102"/>
      <c r="SJT226" s="1102"/>
      <c r="SJU226" s="1102"/>
      <c r="SJV226" s="1102"/>
      <c r="SJW226" s="1102"/>
      <c r="SJX226" s="1102"/>
      <c r="SJY226" s="1102"/>
      <c r="SJZ226" s="1102"/>
      <c r="SKA226" s="1102"/>
      <c r="SKB226" s="1102"/>
      <c r="SKC226" s="1102"/>
      <c r="SKD226" s="1102"/>
      <c r="SKE226" s="1102"/>
      <c r="SKF226" s="1102"/>
      <c r="SKG226" s="1102"/>
      <c r="SKH226" s="1102"/>
      <c r="SKI226" s="1102"/>
      <c r="SKJ226" s="1102"/>
      <c r="SKK226" s="1102"/>
      <c r="SKL226" s="1102"/>
      <c r="SKM226" s="1102"/>
      <c r="SKN226" s="1102"/>
      <c r="SKO226" s="1102"/>
      <c r="SKP226" s="1102"/>
      <c r="SKQ226" s="1102"/>
      <c r="SKR226" s="1102"/>
      <c r="SKS226" s="1102"/>
      <c r="SKT226" s="1102"/>
      <c r="SKU226" s="1102"/>
      <c r="SKV226" s="1102"/>
      <c r="SKW226" s="1102"/>
      <c r="SKX226" s="1102"/>
      <c r="SKY226" s="1102"/>
      <c r="SKZ226" s="1102"/>
      <c r="SLA226" s="1102"/>
      <c r="SLB226" s="1102"/>
      <c r="SLC226" s="1102"/>
      <c r="SLD226" s="1102"/>
      <c r="SLE226" s="1102"/>
      <c r="SLF226" s="1102"/>
      <c r="SLG226" s="1102"/>
      <c r="SLH226" s="1102"/>
      <c r="SLI226" s="1102"/>
      <c r="SLJ226" s="1102"/>
      <c r="SLK226" s="1102"/>
      <c r="SLL226" s="1102"/>
      <c r="SLM226" s="1102"/>
      <c r="SLN226" s="1102"/>
      <c r="SLO226" s="1102"/>
      <c r="SLP226" s="1102"/>
      <c r="SLQ226" s="1102"/>
      <c r="SLR226" s="1102"/>
      <c r="SLS226" s="1102"/>
      <c r="SLT226" s="1102"/>
      <c r="SLU226" s="1102"/>
      <c r="SLV226" s="1102"/>
      <c r="SLW226" s="1102"/>
      <c r="SLX226" s="1102"/>
      <c r="SLY226" s="1102"/>
      <c r="SLZ226" s="1102"/>
      <c r="SMA226" s="1102"/>
      <c r="SMB226" s="1102"/>
      <c r="SMC226" s="1102"/>
      <c r="SMD226" s="1102"/>
      <c r="SME226" s="1102"/>
      <c r="SMF226" s="1102"/>
      <c r="SMG226" s="1102"/>
      <c r="SMH226" s="1102"/>
      <c r="SMI226" s="1102"/>
      <c r="SMJ226" s="1102"/>
      <c r="SMK226" s="1102"/>
      <c r="SML226" s="1102"/>
      <c r="SMM226" s="1102"/>
      <c r="SMN226" s="1102"/>
      <c r="SMO226" s="1102"/>
      <c r="SMP226" s="1102"/>
      <c r="SMQ226" s="1102"/>
      <c r="SMR226" s="1102"/>
      <c r="SMS226" s="1102"/>
      <c r="SMT226" s="1102"/>
      <c r="SMU226" s="1102"/>
      <c r="SMV226" s="1102"/>
      <c r="SMW226" s="1102"/>
      <c r="SMX226" s="1102"/>
      <c r="SMY226" s="1102"/>
      <c r="SMZ226" s="1102"/>
      <c r="SNA226" s="1102"/>
      <c r="SNB226" s="1102"/>
      <c r="SNC226" s="1102"/>
      <c r="SND226" s="1102"/>
      <c r="SNE226" s="1102"/>
      <c r="SNF226" s="1102"/>
      <c r="SNG226" s="1102"/>
      <c r="SNH226" s="1102"/>
      <c r="SNI226" s="1102"/>
      <c r="SNJ226" s="1102"/>
      <c r="SNK226" s="1102"/>
      <c r="SNL226" s="1102"/>
      <c r="SNM226" s="1102"/>
      <c r="SNN226" s="1102"/>
      <c r="SNO226" s="1102"/>
      <c r="SNP226" s="1102"/>
      <c r="SNQ226" s="1102"/>
      <c r="SNR226" s="1102"/>
      <c r="SNS226" s="1102"/>
      <c r="SNT226" s="1102"/>
      <c r="SNU226" s="1102"/>
      <c r="SNV226" s="1102"/>
      <c r="SNW226" s="1102"/>
      <c r="SNX226" s="1102"/>
      <c r="SNY226" s="1102"/>
      <c r="SNZ226" s="1102"/>
      <c r="SOA226" s="1102"/>
      <c r="SOB226" s="1102"/>
      <c r="SOC226" s="1102"/>
      <c r="SOD226" s="1102"/>
      <c r="SOE226" s="1102"/>
      <c r="SOF226" s="1102"/>
      <c r="SOG226" s="1102"/>
      <c r="SOH226" s="1102"/>
      <c r="SOI226" s="1102"/>
      <c r="SOJ226" s="1102"/>
      <c r="SOK226" s="1102"/>
      <c r="SOL226" s="1102"/>
      <c r="SOM226" s="1102"/>
      <c r="SON226" s="1102"/>
      <c r="SOO226" s="1102"/>
      <c r="SOP226" s="1102"/>
      <c r="SOQ226" s="1102"/>
      <c r="SOR226" s="1102"/>
      <c r="SOS226" s="1102"/>
      <c r="SOT226" s="1102"/>
      <c r="SOU226" s="1102"/>
      <c r="SOV226" s="1102"/>
      <c r="SOW226" s="1102"/>
      <c r="SOX226" s="1102"/>
      <c r="SOY226" s="1102"/>
      <c r="SOZ226" s="1102"/>
      <c r="SPA226" s="1102"/>
      <c r="SPB226" s="1102"/>
      <c r="SPC226" s="1102"/>
      <c r="SPD226" s="1102"/>
      <c r="SPE226" s="1102"/>
      <c r="SPF226" s="1102"/>
      <c r="SPG226" s="1102"/>
      <c r="SPH226" s="1102"/>
      <c r="SPI226" s="1102"/>
      <c r="SPJ226" s="1102"/>
      <c r="SPK226" s="1102"/>
      <c r="SPL226" s="1102"/>
      <c r="SPM226" s="1102"/>
      <c r="SPN226" s="1102"/>
      <c r="SPO226" s="1102"/>
      <c r="SPP226" s="1102"/>
      <c r="SPQ226" s="1102"/>
      <c r="SPR226" s="1102"/>
      <c r="SPS226" s="1102"/>
      <c r="SPT226" s="1102"/>
      <c r="SPU226" s="1102"/>
      <c r="SPV226" s="1102"/>
      <c r="SPW226" s="1102"/>
      <c r="SPX226" s="1102"/>
      <c r="SPY226" s="1102"/>
      <c r="SPZ226" s="1102"/>
      <c r="SQA226" s="1102"/>
      <c r="SQB226" s="1102"/>
      <c r="SQC226" s="1102"/>
      <c r="SQD226" s="1102"/>
      <c r="SQE226" s="1102"/>
      <c r="SQF226" s="1102"/>
      <c r="SQG226" s="1102"/>
      <c r="SQH226" s="1102"/>
      <c r="SQI226" s="1102"/>
      <c r="SQJ226" s="1102"/>
      <c r="SQK226" s="1102"/>
      <c r="SQL226" s="1102"/>
      <c r="SQM226" s="1102"/>
      <c r="SQN226" s="1102"/>
      <c r="SQO226" s="1102"/>
      <c r="SQP226" s="1102"/>
      <c r="SQQ226" s="1102"/>
      <c r="SQR226" s="1102"/>
      <c r="SQS226" s="1102"/>
      <c r="SQT226" s="1102"/>
      <c r="SQU226" s="1102"/>
      <c r="SQV226" s="1102"/>
      <c r="SQW226" s="1102"/>
      <c r="SQX226" s="1102"/>
      <c r="SQY226" s="1102"/>
      <c r="SQZ226" s="1102"/>
      <c r="SRA226" s="1102"/>
      <c r="SRB226" s="1102"/>
      <c r="SRC226" s="1102"/>
      <c r="SRD226" s="1102"/>
      <c r="SRE226" s="1102"/>
      <c r="SRF226" s="1102"/>
      <c r="SRG226" s="1102"/>
      <c r="SRH226" s="1102"/>
      <c r="SRI226" s="1102"/>
      <c r="SRJ226" s="1102"/>
      <c r="SRK226" s="1102"/>
      <c r="SRL226" s="1102"/>
      <c r="SRM226" s="1102"/>
      <c r="SRN226" s="1102"/>
      <c r="SRO226" s="1102"/>
      <c r="SRP226" s="1102"/>
      <c r="SRQ226" s="1102"/>
      <c r="SRR226" s="1102"/>
      <c r="SRS226" s="1102"/>
      <c r="SRT226" s="1102"/>
      <c r="SRU226" s="1102"/>
      <c r="SRV226" s="1102"/>
      <c r="SRW226" s="1102"/>
      <c r="SRX226" s="1102"/>
      <c r="SRY226" s="1102"/>
      <c r="SRZ226" s="1102"/>
      <c r="SSA226" s="1102"/>
      <c r="SSB226" s="1102"/>
      <c r="SSC226" s="1102"/>
      <c r="SSD226" s="1102"/>
      <c r="SSE226" s="1102"/>
      <c r="SSF226" s="1102"/>
      <c r="SSG226" s="1102"/>
      <c r="SSH226" s="1102"/>
      <c r="SSI226" s="1102"/>
      <c r="SSJ226" s="1102"/>
      <c r="SSK226" s="1102"/>
      <c r="SSL226" s="1102"/>
      <c r="SSM226" s="1102"/>
      <c r="SSN226" s="1102"/>
      <c r="SSO226" s="1102"/>
      <c r="SSP226" s="1102"/>
      <c r="SSQ226" s="1102"/>
      <c r="SSR226" s="1102"/>
      <c r="SSS226" s="1102"/>
      <c r="SST226" s="1102"/>
      <c r="SSU226" s="1102"/>
      <c r="SSV226" s="1102"/>
      <c r="SSW226" s="1102"/>
      <c r="SSX226" s="1102"/>
      <c r="SSY226" s="1102"/>
      <c r="SSZ226" s="1102"/>
      <c r="STA226" s="1102"/>
      <c r="STB226" s="1102"/>
      <c r="STC226" s="1102"/>
      <c r="STD226" s="1102"/>
      <c r="STE226" s="1102"/>
      <c r="STF226" s="1102"/>
      <c r="STG226" s="1102"/>
      <c r="STH226" s="1102"/>
      <c r="STI226" s="1102"/>
      <c r="STJ226" s="1102"/>
      <c r="STK226" s="1102"/>
      <c r="STL226" s="1102"/>
      <c r="STM226" s="1102"/>
      <c r="STN226" s="1102"/>
      <c r="STO226" s="1102"/>
      <c r="STP226" s="1102"/>
      <c r="STQ226" s="1102"/>
      <c r="STR226" s="1102"/>
      <c r="STS226" s="1102"/>
      <c r="STT226" s="1102"/>
      <c r="STU226" s="1102"/>
      <c r="STV226" s="1102"/>
      <c r="STW226" s="1102"/>
      <c r="STX226" s="1102"/>
      <c r="STY226" s="1102"/>
      <c r="STZ226" s="1102"/>
      <c r="SUA226" s="1102"/>
      <c r="SUB226" s="1102"/>
      <c r="SUC226" s="1102"/>
      <c r="SUD226" s="1102"/>
      <c r="SUE226" s="1102"/>
      <c r="SUF226" s="1102"/>
      <c r="SUG226" s="1102"/>
      <c r="SUH226" s="1102"/>
      <c r="SUI226" s="1102"/>
      <c r="SUJ226" s="1102"/>
      <c r="SUK226" s="1102"/>
      <c r="SUL226" s="1102"/>
      <c r="SUM226" s="1102"/>
      <c r="SUN226" s="1102"/>
      <c r="SUO226" s="1102"/>
      <c r="SUP226" s="1102"/>
      <c r="SUQ226" s="1102"/>
      <c r="SUR226" s="1102"/>
      <c r="SUS226" s="1102"/>
      <c r="SUT226" s="1102"/>
      <c r="SUU226" s="1102"/>
      <c r="SUV226" s="1102"/>
      <c r="SUW226" s="1102"/>
      <c r="SUX226" s="1102"/>
      <c r="SUY226" s="1102"/>
      <c r="SUZ226" s="1102"/>
      <c r="SVA226" s="1102"/>
      <c r="SVB226" s="1102"/>
      <c r="SVC226" s="1102"/>
      <c r="SVD226" s="1102"/>
      <c r="SVE226" s="1102"/>
      <c r="SVF226" s="1102"/>
      <c r="SVG226" s="1102"/>
      <c r="SVH226" s="1102"/>
      <c r="SVI226" s="1102"/>
      <c r="SVJ226" s="1102"/>
      <c r="SVK226" s="1102"/>
      <c r="SVL226" s="1102"/>
      <c r="SVM226" s="1102"/>
      <c r="SVN226" s="1102"/>
      <c r="SVO226" s="1102"/>
      <c r="SVP226" s="1102"/>
      <c r="SVQ226" s="1102"/>
      <c r="SVR226" s="1102"/>
      <c r="SVS226" s="1102"/>
      <c r="SVT226" s="1102"/>
      <c r="SVU226" s="1102"/>
      <c r="SVV226" s="1102"/>
      <c r="SVW226" s="1102"/>
      <c r="SVX226" s="1102"/>
      <c r="SVY226" s="1102"/>
      <c r="SVZ226" s="1102"/>
      <c r="SWA226" s="1102"/>
      <c r="SWB226" s="1102"/>
      <c r="SWC226" s="1102"/>
      <c r="SWD226" s="1102"/>
      <c r="SWE226" s="1102"/>
      <c r="SWF226" s="1102"/>
      <c r="SWG226" s="1102"/>
      <c r="SWH226" s="1102"/>
      <c r="SWI226" s="1102"/>
      <c r="SWJ226" s="1102"/>
      <c r="SWK226" s="1102"/>
      <c r="SWL226" s="1102"/>
      <c r="SWM226" s="1102"/>
      <c r="SWN226" s="1102"/>
      <c r="SWO226" s="1102"/>
      <c r="SWP226" s="1102"/>
      <c r="SWQ226" s="1102"/>
      <c r="SWR226" s="1102"/>
      <c r="SWS226" s="1102"/>
      <c r="SWT226" s="1102"/>
      <c r="SWU226" s="1102"/>
      <c r="SWV226" s="1102"/>
      <c r="SWW226" s="1102"/>
      <c r="SWX226" s="1102"/>
      <c r="SWY226" s="1102"/>
      <c r="SWZ226" s="1102"/>
      <c r="SXA226" s="1102"/>
      <c r="SXB226" s="1102"/>
      <c r="SXC226" s="1102"/>
      <c r="SXD226" s="1102"/>
      <c r="SXE226" s="1102"/>
      <c r="SXF226" s="1102"/>
      <c r="SXG226" s="1102"/>
      <c r="SXH226" s="1102"/>
      <c r="SXI226" s="1102"/>
      <c r="SXJ226" s="1102"/>
      <c r="SXK226" s="1102"/>
      <c r="SXL226" s="1102"/>
      <c r="SXM226" s="1102"/>
      <c r="SXN226" s="1102"/>
      <c r="SXO226" s="1102"/>
      <c r="SXP226" s="1102"/>
      <c r="SXQ226" s="1102"/>
      <c r="SXR226" s="1102"/>
      <c r="SXS226" s="1102"/>
      <c r="SXT226" s="1102"/>
      <c r="SXU226" s="1102"/>
      <c r="SXV226" s="1102"/>
      <c r="SXW226" s="1102"/>
      <c r="SXX226" s="1102"/>
      <c r="SXY226" s="1102"/>
      <c r="SXZ226" s="1102"/>
      <c r="SYA226" s="1102"/>
      <c r="SYB226" s="1102"/>
      <c r="SYC226" s="1102"/>
      <c r="SYD226" s="1102"/>
      <c r="SYE226" s="1102"/>
      <c r="SYF226" s="1102"/>
      <c r="SYG226" s="1102"/>
      <c r="SYH226" s="1102"/>
      <c r="SYI226" s="1102"/>
      <c r="SYJ226" s="1102"/>
      <c r="SYK226" s="1102"/>
      <c r="SYL226" s="1102"/>
      <c r="SYM226" s="1102"/>
      <c r="SYN226" s="1102"/>
      <c r="SYO226" s="1102"/>
      <c r="SYP226" s="1102"/>
      <c r="SYQ226" s="1102"/>
      <c r="SYR226" s="1102"/>
      <c r="SYS226" s="1102"/>
      <c r="SYT226" s="1102"/>
      <c r="SYU226" s="1102"/>
      <c r="SYV226" s="1102"/>
      <c r="SYW226" s="1102"/>
      <c r="SYX226" s="1102"/>
      <c r="SYY226" s="1102"/>
      <c r="SYZ226" s="1102"/>
      <c r="SZA226" s="1102"/>
      <c r="SZB226" s="1102"/>
      <c r="SZC226" s="1102"/>
      <c r="SZD226" s="1102"/>
      <c r="SZE226" s="1102"/>
      <c r="SZF226" s="1102"/>
      <c r="SZG226" s="1102"/>
      <c r="SZH226" s="1102"/>
      <c r="SZI226" s="1102"/>
      <c r="SZJ226" s="1102"/>
      <c r="SZK226" s="1102"/>
      <c r="SZL226" s="1102"/>
      <c r="SZM226" s="1102"/>
      <c r="SZN226" s="1102"/>
      <c r="SZO226" s="1102"/>
      <c r="SZP226" s="1102"/>
      <c r="SZQ226" s="1102"/>
      <c r="SZR226" s="1102"/>
      <c r="SZS226" s="1102"/>
      <c r="SZT226" s="1102"/>
      <c r="SZU226" s="1102"/>
      <c r="SZV226" s="1102"/>
      <c r="SZW226" s="1102"/>
      <c r="SZX226" s="1102"/>
      <c r="SZY226" s="1102"/>
      <c r="SZZ226" s="1102"/>
      <c r="TAA226" s="1102"/>
      <c r="TAB226" s="1102"/>
      <c r="TAC226" s="1102"/>
      <c r="TAD226" s="1102"/>
      <c r="TAE226" s="1102"/>
      <c r="TAF226" s="1102"/>
      <c r="TAG226" s="1102"/>
      <c r="TAH226" s="1102"/>
      <c r="TAI226" s="1102"/>
      <c r="TAJ226" s="1102"/>
      <c r="TAK226" s="1102"/>
      <c r="TAL226" s="1102"/>
      <c r="TAM226" s="1102"/>
      <c r="TAN226" s="1102"/>
      <c r="TAO226" s="1102"/>
      <c r="TAP226" s="1102"/>
      <c r="TAQ226" s="1102"/>
      <c r="TAR226" s="1102"/>
      <c r="TAS226" s="1102"/>
      <c r="TAT226" s="1102"/>
      <c r="TAU226" s="1102"/>
      <c r="TAV226" s="1102"/>
      <c r="TAW226" s="1102"/>
      <c r="TAX226" s="1102"/>
      <c r="TAY226" s="1102"/>
      <c r="TAZ226" s="1102"/>
      <c r="TBA226" s="1102"/>
      <c r="TBB226" s="1102"/>
      <c r="TBC226" s="1102"/>
      <c r="TBD226" s="1102"/>
      <c r="TBE226" s="1102"/>
      <c r="TBF226" s="1102"/>
      <c r="TBG226" s="1102"/>
      <c r="TBH226" s="1102"/>
      <c r="TBI226" s="1102"/>
      <c r="TBJ226" s="1102"/>
      <c r="TBK226" s="1102"/>
      <c r="TBL226" s="1102"/>
      <c r="TBM226" s="1102"/>
      <c r="TBN226" s="1102"/>
      <c r="TBO226" s="1102"/>
      <c r="TBP226" s="1102"/>
      <c r="TBQ226" s="1102"/>
      <c r="TBR226" s="1102"/>
      <c r="TBS226" s="1102"/>
      <c r="TBT226" s="1102"/>
      <c r="TBU226" s="1102"/>
      <c r="TBV226" s="1102"/>
      <c r="TBW226" s="1102"/>
      <c r="TBX226" s="1102"/>
      <c r="TBY226" s="1102"/>
      <c r="TBZ226" s="1102"/>
      <c r="TCA226" s="1102"/>
      <c r="TCB226" s="1102"/>
      <c r="TCC226" s="1102"/>
      <c r="TCD226" s="1102"/>
      <c r="TCE226" s="1102"/>
      <c r="TCF226" s="1102"/>
      <c r="TCG226" s="1102"/>
      <c r="TCH226" s="1102"/>
      <c r="TCI226" s="1102"/>
      <c r="TCJ226" s="1102"/>
      <c r="TCK226" s="1102"/>
      <c r="TCL226" s="1102"/>
      <c r="TCM226" s="1102"/>
      <c r="TCN226" s="1102"/>
      <c r="TCO226" s="1102"/>
      <c r="TCP226" s="1102"/>
      <c r="TCQ226" s="1102"/>
      <c r="TCR226" s="1102"/>
      <c r="TCS226" s="1102"/>
      <c r="TCT226" s="1102"/>
      <c r="TCU226" s="1102"/>
      <c r="TCV226" s="1102"/>
      <c r="TCW226" s="1102"/>
      <c r="TCX226" s="1102"/>
      <c r="TCY226" s="1102"/>
      <c r="TCZ226" s="1102"/>
      <c r="TDA226" s="1102"/>
      <c r="TDB226" s="1102"/>
      <c r="TDC226" s="1102"/>
      <c r="TDD226" s="1102"/>
      <c r="TDE226" s="1102"/>
      <c r="TDF226" s="1102"/>
      <c r="TDG226" s="1102"/>
      <c r="TDH226" s="1102"/>
      <c r="TDI226" s="1102"/>
      <c r="TDJ226" s="1102"/>
      <c r="TDK226" s="1102"/>
      <c r="TDL226" s="1102"/>
      <c r="TDM226" s="1102"/>
      <c r="TDN226" s="1102"/>
      <c r="TDO226" s="1102"/>
      <c r="TDP226" s="1102"/>
      <c r="TDQ226" s="1102"/>
      <c r="TDR226" s="1102"/>
      <c r="TDS226" s="1102"/>
      <c r="TDT226" s="1102"/>
      <c r="TDU226" s="1102"/>
      <c r="TDV226" s="1102"/>
      <c r="TDW226" s="1102"/>
      <c r="TDX226" s="1102"/>
      <c r="TDY226" s="1102"/>
      <c r="TDZ226" s="1102"/>
      <c r="TEA226" s="1102"/>
      <c r="TEB226" s="1102"/>
      <c r="TEC226" s="1102"/>
      <c r="TED226" s="1102"/>
      <c r="TEE226" s="1102"/>
      <c r="TEF226" s="1102"/>
      <c r="TEG226" s="1102"/>
      <c r="TEH226" s="1102"/>
      <c r="TEI226" s="1102"/>
      <c r="TEJ226" s="1102"/>
      <c r="TEK226" s="1102"/>
      <c r="TEL226" s="1102"/>
      <c r="TEM226" s="1102"/>
      <c r="TEN226" s="1102"/>
      <c r="TEO226" s="1102"/>
      <c r="TEP226" s="1102"/>
      <c r="TEQ226" s="1102"/>
      <c r="TER226" s="1102"/>
      <c r="TES226" s="1102"/>
      <c r="TET226" s="1102"/>
      <c r="TEU226" s="1102"/>
      <c r="TEV226" s="1102"/>
      <c r="TEW226" s="1102"/>
      <c r="TEX226" s="1102"/>
      <c r="TEY226" s="1102"/>
      <c r="TEZ226" s="1102"/>
      <c r="TFA226" s="1102"/>
      <c r="TFB226" s="1102"/>
      <c r="TFC226" s="1102"/>
      <c r="TFD226" s="1102"/>
      <c r="TFE226" s="1102"/>
      <c r="TFF226" s="1102"/>
      <c r="TFG226" s="1102"/>
      <c r="TFH226" s="1102"/>
      <c r="TFI226" s="1102"/>
      <c r="TFJ226" s="1102"/>
      <c r="TFK226" s="1102"/>
      <c r="TFL226" s="1102"/>
      <c r="TFM226" s="1102"/>
      <c r="TFN226" s="1102"/>
      <c r="TFO226" s="1102"/>
      <c r="TFP226" s="1102"/>
      <c r="TFQ226" s="1102"/>
      <c r="TFR226" s="1102"/>
      <c r="TFS226" s="1102"/>
      <c r="TFT226" s="1102"/>
      <c r="TFU226" s="1102"/>
      <c r="TFV226" s="1102"/>
      <c r="TFW226" s="1102"/>
      <c r="TFX226" s="1102"/>
      <c r="TFY226" s="1102"/>
      <c r="TFZ226" s="1102"/>
      <c r="TGA226" s="1102"/>
      <c r="TGB226" s="1102"/>
      <c r="TGC226" s="1102"/>
      <c r="TGD226" s="1102"/>
      <c r="TGE226" s="1102"/>
      <c r="TGF226" s="1102"/>
      <c r="TGG226" s="1102"/>
      <c r="TGH226" s="1102"/>
      <c r="TGI226" s="1102"/>
      <c r="TGJ226" s="1102"/>
      <c r="TGK226" s="1102"/>
      <c r="TGL226" s="1102"/>
      <c r="TGM226" s="1102"/>
      <c r="TGN226" s="1102"/>
      <c r="TGO226" s="1102"/>
      <c r="TGP226" s="1102"/>
      <c r="TGQ226" s="1102"/>
      <c r="TGR226" s="1102"/>
      <c r="TGS226" s="1102"/>
      <c r="TGT226" s="1102"/>
      <c r="TGU226" s="1102"/>
      <c r="TGV226" s="1102"/>
      <c r="TGW226" s="1102"/>
      <c r="TGX226" s="1102"/>
      <c r="TGY226" s="1102"/>
      <c r="TGZ226" s="1102"/>
      <c r="THA226" s="1102"/>
      <c r="THB226" s="1102"/>
      <c r="THC226" s="1102"/>
      <c r="THD226" s="1102"/>
      <c r="THE226" s="1102"/>
      <c r="THF226" s="1102"/>
      <c r="THG226" s="1102"/>
      <c r="THH226" s="1102"/>
      <c r="THI226" s="1102"/>
      <c r="THJ226" s="1102"/>
      <c r="THK226" s="1102"/>
      <c r="THL226" s="1102"/>
      <c r="THM226" s="1102"/>
      <c r="THN226" s="1102"/>
      <c r="THO226" s="1102"/>
      <c r="THP226" s="1102"/>
      <c r="THQ226" s="1102"/>
      <c r="THR226" s="1102"/>
      <c r="THS226" s="1102"/>
      <c r="THT226" s="1102"/>
      <c r="THU226" s="1102"/>
      <c r="THV226" s="1102"/>
      <c r="THW226" s="1102"/>
      <c r="THX226" s="1102"/>
      <c r="THY226" s="1102"/>
      <c r="THZ226" s="1102"/>
      <c r="TIA226" s="1102"/>
      <c r="TIB226" s="1102"/>
      <c r="TIC226" s="1102"/>
      <c r="TID226" s="1102"/>
      <c r="TIE226" s="1102"/>
      <c r="TIF226" s="1102"/>
      <c r="TIG226" s="1102"/>
      <c r="TIH226" s="1102"/>
      <c r="TII226" s="1102"/>
      <c r="TIJ226" s="1102"/>
      <c r="TIK226" s="1102"/>
      <c r="TIL226" s="1102"/>
      <c r="TIM226" s="1102"/>
      <c r="TIN226" s="1102"/>
      <c r="TIO226" s="1102"/>
      <c r="TIP226" s="1102"/>
      <c r="TIQ226" s="1102"/>
      <c r="TIR226" s="1102"/>
      <c r="TIS226" s="1102"/>
      <c r="TIT226" s="1102"/>
      <c r="TIU226" s="1102"/>
      <c r="TIV226" s="1102"/>
      <c r="TIW226" s="1102"/>
      <c r="TIX226" s="1102"/>
      <c r="TIY226" s="1102"/>
      <c r="TIZ226" s="1102"/>
      <c r="TJA226" s="1102"/>
      <c r="TJB226" s="1102"/>
      <c r="TJC226" s="1102"/>
      <c r="TJD226" s="1102"/>
      <c r="TJE226" s="1102"/>
      <c r="TJF226" s="1102"/>
      <c r="TJG226" s="1102"/>
      <c r="TJH226" s="1102"/>
      <c r="TJI226" s="1102"/>
      <c r="TJJ226" s="1102"/>
      <c r="TJK226" s="1102"/>
      <c r="TJL226" s="1102"/>
      <c r="TJM226" s="1102"/>
      <c r="TJN226" s="1102"/>
      <c r="TJO226" s="1102"/>
      <c r="TJP226" s="1102"/>
      <c r="TJQ226" s="1102"/>
      <c r="TJR226" s="1102"/>
      <c r="TJS226" s="1102"/>
      <c r="TJT226" s="1102"/>
      <c r="TJU226" s="1102"/>
      <c r="TJV226" s="1102"/>
      <c r="TJW226" s="1102"/>
      <c r="TJX226" s="1102"/>
      <c r="TJY226" s="1102"/>
      <c r="TJZ226" s="1102"/>
      <c r="TKA226" s="1102"/>
      <c r="TKB226" s="1102"/>
      <c r="TKC226" s="1102"/>
      <c r="TKD226" s="1102"/>
      <c r="TKE226" s="1102"/>
      <c r="TKF226" s="1102"/>
      <c r="TKG226" s="1102"/>
      <c r="TKH226" s="1102"/>
      <c r="TKI226" s="1102"/>
      <c r="TKJ226" s="1102"/>
      <c r="TKK226" s="1102"/>
      <c r="TKL226" s="1102"/>
      <c r="TKM226" s="1102"/>
      <c r="TKN226" s="1102"/>
      <c r="TKO226" s="1102"/>
      <c r="TKP226" s="1102"/>
      <c r="TKQ226" s="1102"/>
      <c r="TKR226" s="1102"/>
      <c r="TKS226" s="1102"/>
      <c r="TKT226" s="1102"/>
      <c r="TKU226" s="1102"/>
      <c r="TKV226" s="1102"/>
      <c r="TKW226" s="1102"/>
      <c r="TKX226" s="1102"/>
      <c r="TKY226" s="1102"/>
      <c r="TKZ226" s="1102"/>
      <c r="TLA226" s="1102"/>
      <c r="TLB226" s="1102"/>
      <c r="TLC226" s="1102"/>
      <c r="TLD226" s="1102"/>
      <c r="TLE226" s="1102"/>
      <c r="TLF226" s="1102"/>
      <c r="TLG226" s="1102"/>
      <c r="TLH226" s="1102"/>
      <c r="TLI226" s="1102"/>
      <c r="TLJ226" s="1102"/>
      <c r="TLK226" s="1102"/>
      <c r="TLL226" s="1102"/>
      <c r="TLM226" s="1102"/>
      <c r="TLN226" s="1102"/>
      <c r="TLO226" s="1102"/>
      <c r="TLP226" s="1102"/>
      <c r="TLQ226" s="1102"/>
      <c r="TLR226" s="1102"/>
      <c r="TLS226" s="1102"/>
      <c r="TLT226" s="1102"/>
      <c r="TLU226" s="1102"/>
      <c r="TLV226" s="1102"/>
      <c r="TLW226" s="1102"/>
      <c r="TLX226" s="1102"/>
      <c r="TLY226" s="1102"/>
      <c r="TLZ226" s="1102"/>
      <c r="TMA226" s="1102"/>
      <c r="TMB226" s="1102"/>
      <c r="TMC226" s="1102"/>
      <c r="TMD226" s="1102"/>
      <c r="TME226" s="1102"/>
      <c r="TMF226" s="1102"/>
      <c r="TMG226" s="1102"/>
      <c r="TMH226" s="1102"/>
      <c r="TMI226" s="1102"/>
      <c r="TMJ226" s="1102"/>
      <c r="TMK226" s="1102"/>
      <c r="TML226" s="1102"/>
      <c r="TMM226" s="1102"/>
      <c r="TMN226" s="1102"/>
      <c r="TMO226" s="1102"/>
      <c r="TMP226" s="1102"/>
      <c r="TMQ226" s="1102"/>
      <c r="TMR226" s="1102"/>
      <c r="TMS226" s="1102"/>
      <c r="TMT226" s="1102"/>
      <c r="TMU226" s="1102"/>
      <c r="TMV226" s="1102"/>
      <c r="TMW226" s="1102"/>
      <c r="TMX226" s="1102"/>
      <c r="TMY226" s="1102"/>
      <c r="TMZ226" s="1102"/>
      <c r="TNA226" s="1102"/>
      <c r="TNB226" s="1102"/>
      <c r="TNC226" s="1102"/>
      <c r="TND226" s="1102"/>
      <c r="TNE226" s="1102"/>
      <c r="TNF226" s="1102"/>
      <c r="TNG226" s="1102"/>
      <c r="TNH226" s="1102"/>
      <c r="TNI226" s="1102"/>
      <c r="TNJ226" s="1102"/>
      <c r="TNK226" s="1102"/>
      <c r="TNL226" s="1102"/>
      <c r="TNM226" s="1102"/>
      <c r="TNN226" s="1102"/>
      <c r="TNO226" s="1102"/>
      <c r="TNP226" s="1102"/>
      <c r="TNQ226" s="1102"/>
      <c r="TNR226" s="1102"/>
      <c r="TNS226" s="1102"/>
      <c r="TNT226" s="1102"/>
      <c r="TNU226" s="1102"/>
      <c r="TNV226" s="1102"/>
      <c r="TNW226" s="1102"/>
      <c r="TNX226" s="1102"/>
      <c r="TNY226" s="1102"/>
      <c r="TNZ226" s="1102"/>
      <c r="TOA226" s="1102"/>
      <c r="TOB226" s="1102"/>
      <c r="TOC226" s="1102"/>
      <c r="TOD226" s="1102"/>
      <c r="TOE226" s="1102"/>
      <c r="TOF226" s="1102"/>
      <c r="TOG226" s="1102"/>
      <c r="TOH226" s="1102"/>
      <c r="TOI226" s="1102"/>
      <c r="TOJ226" s="1102"/>
      <c r="TOK226" s="1102"/>
      <c r="TOL226" s="1102"/>
      <c r="TOM226" s="1102"/>
      <c r="TON226" s="1102"/>
      <c r="TOO226" s="1102"/>
      <c r="TOP226" s="1102"/>
      <c r="TOQ226" s="1102"/>
      <c r="TOR226" s="1102"/>
      <c r="TOS226" s="1102"/>
      <c r="TOT226" s="1102"/>
      <c r="TOU226" s="1102"/>
      <c r="TOV226" s="1102"/>
      <c r="TOW226" s="1102"/>
      <c r="TOX226" s="1102"/>
      <c r="TOY226" s="1102"/>
      <c r="TOZ226" s="1102"/>
      <c r="TPA226" s="1102"/>
      <c r="TPB226" s="1102"/>
      <c r="TPC226" s="1102"/>
      <c r="TPD226" s="1102"/>
      <c r="TPE226" s="1102"/>
      <c r="TPF226" s="1102"/>
      <c r="TPG226" s="1102"/>
      <c r="TPH226" s="1102"/>
      <c r="TPI226" s="1102"/>
      <c r="TPJ226" s="1102"/>
      <c r="TPK226" s="1102"/>
      <c r="TPL226" s="1102"/>
      <c r="TPM226" s="1102"/>
      <c r="TPN226" s="1102"/>
      <c r="TPO226" s="1102"/>
      <c r="TPP226" s="1102"/>
      <c r="TPQ226" s="1102"/>
      <c r="TPR226" s="1102"/>
      <c r="TPS226" s="1102"/>
      <c r="TPT226" s="1102"/>
      <c r="TPU226" s="1102"/>
      <c r="TPV226" s="1102"/>
      <c r="TPW226" s="1102"/>
      <c r="TPX226" s="1102"/>
      <c r="TPY226" s="1102"/>
      <c r="TPZ226" s="1102"/>
      <c r="TQA226" s="1102"/>
      <c r="TQB226" s="1102"/>
      <c r="TQC226" s="1102"/>
      <c r="TQD226" s="1102"/>
      <c r="TQE226" s="1102"/>
      <c r="TQF226" s="1102"/>
      <c r="TQG226" s="1102"/>
      <c r="TQH226" s="1102"/>
      <c r="TQI226" s="1102"/>
      <c r="TQJ226" s="1102"/>
      <c r="TQK226" s="1102"/>
      <c r="TQL226" s="1102"/>
      <c r="TQM226" s="1102"/>
      <c r="TQN226" s="1102"/>
      <c r="TQO226" s="1102"/>
      <c r="TQP226" s="1102"/>
      <c r="TQQ226" s="1102"/>
      <c r="TQR226" s="1102"/>
      <c r="TQS226" s="1102"/>
      <c r="TQT226" s="1102"/>
      <c r="TQU226" s="1102"/>
      <c r="TQV226" s="1102"/>
      <c r="TQW226" s="1102"/>
      <c r="TQX226" s="1102"/>
      <c r="TQY226" s="1102"/>
      <c r="TQZ226" s="1102"/>
      <c r="TRA226" s="1102"/>
      <c r="TRB226" s="1102"/>
      <c r="TRC226" s="1102"/>
      <c r="TRD226" s="1102"/>
      <c r="TRE226" s="1102"/>
      <c r="TRF226" s="1102"/>
      <c r="TRG226" s="1102"/>
      <c r="TRH226" s="1102"/>
      <c r="TRI226" s="1102"/>
      <c r="TRJ226" s="1102"/>
      <c r="TRK226" s="1102"/>
      <c r="TRL226" s="1102"/>
      <c r="TRM226" s="1102"/>
      <c r="TRN226" s="1102"/>
      <c r="TRO226" s="1102"/>
      <c r="TRP226" s="1102"/>
      <c r="TRQ226" s="1102"/>
      <c r="TRR226" s="1102"/>
      <c r="TRS226" s="1102"/>
      <c r="TRT226" s="1102"/>
      <c r="TRU226" s="1102"/>
      <c r="TRV226" s="1102"/>
      <c r="TRW226" s="1102"/>
      <c r="TRX226" s="1102"/>
      <c r="TRY226" s="1102"/>
      <c r="TRZ226" s="1102"/>
      <c r="TSA226" s="1102"/>
      <c r="TSB226" s="1102"/>
      <c r="TSC226" s="1102"/>
      <c r="TSD226" s="1102"/>
      <c r="TSE226" s="1102"/>
      <c r="TSF226" s="1102"/>
      <c r="TSG226" s="1102"/>
      <c r="TSH226" s="1102"/>
      <c r="TSI226" s="1102"/>
      <c r="TSJ226" s="1102"/>
      <c r="TSK226" s="1102"/>
      <c r="TSL226" s="1102"/>
      <c r="TSM226" s="1102"/>
      <c r="TSN226" s="1102"/>
      <c r="TSO226" s="1102"/>
      <c r="TSP226" s="1102"/>
      <c r="TSQ226" s="1102"/>
      <c r="TSR226" s="1102"/>
      <c r="TSS226" s="1102"/>
      <c r="TST226" s="1102"/>
      <c r="TSU226" s="1102"/>
      <c r="TSV226" s="1102"/>
      <c r="TSW226" s="1102"/>
      <c r="TSX226" s="1102"/>
      <c r="TSY226" s="1102"/>
      <c r="TSZ226" s="1102"/>
      <c r="TTA226" s="1102"/>
      <c r="TTB226" s="1102"/>
      <c r="TTC226" s="1102"/>
      <c r="TTD226" s="1102"/>
      <c r="TTE226" s="1102"/>
      <c r="TTF226" s="1102"/>
      <c r="TTG226" s="1102"/>
      <c r="TTH226" s="1102"/>
      <c r="TTI226" s="1102"/>
      <c r="TTJ226" s="1102"/>
      <c r="TTK226" s="1102"/>
      <c r="TTL226" s="1102"/>
      <c r="TTM226" s="1102"/>
      <c r="TTN226" s="1102"/>
      <c r="TTO226" s="1102"/>
      <c r="TTP226" s="1102"/>
      <c r="TTQ226" s="1102"/>
      <c r="TTR226" s="1102"/>
      <c r="TTS226" s="1102"/>
      <c r="TTT226" s="1102"/>
      <c r="TTU226" s="1102"/>
      <c r="TTV226" s="1102"/>
      <c r="TTW226" s="1102"/>
      <c r="TTX226" s="1102"/>
      <c r="TTY226" s="1102"/>
      <c r="TTZ226" s="1102"/>
      <c r="TUA226" s="1102"/>
      <c r="TUB226" s="1102"/>
      <c r="TUC226" s="1102"/>
      <c r="TUD226" s="1102"/>
      <c r="TUE226" s="1102"/>
      <c r="TUF226" s="1102"/>
      <c r="TUG226" s="1102"/>
      <c r="TUH226" s="1102"/>
      <c r="TUI226" s="1102"/>
      <c r="TUJ226" s="1102"/>
      <c r="TUK226" s="1102"/>
      <c r="TUL226" s="1102"/>
      <c r="TUM226" s="1102"/>
      <c r="TUN226" s="1102"/>
      <c r="TUO226" s="1102"/>
      <c r="TUP226" s="1102"/>
      <c r="TUQ226" s="1102"/>
      <c r="TUR226" s="1102"/>
      <c r="TUS226" s="1102"/>
      <c r="TUT226" s="1102"/>
      <c r="TUU226" s="1102"/>
      <c r="TUV226" s="1102"/>
      <c r="TUW226" s="1102"/>
      <c r="TUX226" s="1102"/>
      <c r="TUY226" s="1102"/>
      <c r="TUZ226" s="1102"/>
      <c r="TVA226" s="1102"/>
      <c r="TVB226" s="1102"/>
      <c r="TVC226" s="1102"/>
      <c r="TVD226" s="1102"/>
      <c r="TVE226" s="1102"/>
      <c r="TVF226" s="1102"/>
      <c r="TVG226" s="1102"/>
      <c r="TVH226" s="1102"/>
      <c r="TVI226" s="1102"/>
      <c r="TVJ226" s="1102"/>
      <c r="TVK226" s="1102"/>
      <c r="TVL226" s="1102"/>
      <c r="TVM226" s="1102"/>
      <c r="TVN226" s="1102"/>
      <c r="TVO226" s="1102"/>
      <c r="TVP226" s="1102"/>
      <c r="TVQ226" s="1102"/>
      <c r="TVR226" s="1102"/>
      <c r="TVS226" s="1102"/>
      <c r="TVT226" s="1102"/>
      <c r="TVU226" s="1102"/>
      <c r="TVV226" s="1102"/>
      <c r="TVW226" s="1102"/>
      <c r="TVX226" s="1102"/>
      <c r="TVY226" s="1102"/>
      <c r="TVZ226" s="1102"/>
      <c r="TWA226" s="1102"/>
      <c r="TWB226" s="1102"/>
      <c r="TWC226" s="1102"/>
      <c r="TWD226" s="1102"/>
      <c r="TWE226" s="1102"/>
      <c r="TWF226" s="1102"/>
      <c r="TWG226" s="1102"/>
      <c r="TWH226" s="1102"/>
      <c r="TWI226" s="1102"/>
      <c r="TWJ226" s="1102"/>
      <c r="TWK226" s="1102"/>
      <c r="TWL226" s="1102"/>
      <c r="TWM226" s="1102"/>
      <c r="TWN226" s="1102"/>
      <c r="TWO226" s="1102"/>
      <c r="TWP226" s="1102"/>
      <c r="TWQ226" s="1102"/>
      <c r="TWR226" s="1102"/>
      <c r="TWS226" s="1102"/>
      <c r="TWT226" s="1102"/>
      <c r="TWU226" s="1102"/>
      <c r="TWV226" s="1102"/>
      <c r="TWW226" s="1102"/>
      <c r="TWX226" s="1102"/>
      <c r="TWY226" s="1102"/>
      <c r="TWZ226" s="1102"/>
      <c r="TXA226" s="1102"/>
      <c r="TXB226" s="1102"/>
      <c r="TXC226" s="1102"/>
      <c r="TXD226" s="1102"/>
      <c r="TXE226" s="1102"/>
      <c r="TXF226" s="1102"/>
      <c r="TXG226" s="1102"/>
      <c r="TXH226" s="1102"/>
      <c r="TXI226" s="1102"/>
      <c r="TXJ226" s="1102"/>
      <c r="TXK226" s="1102"/>
      <c r="TXL226" s="1102"/>
      <c r="TXM226" s="1102"/>
      <c r="TXN226" s="1102"/>
      <c r="TXO226" s="1102"/>
      <c r="TXP226" s="1102"/>
      <c r="TXQ226" s="1102"/>
      <c r="TXR226" s="1102"/>
      <c r="TXS226" s="1102"/>
      <c r="TXT226" s="1102"/>
      <c r="TXU226" s="1102"/>
      <c r="TXV226" s="1102"/>
      <c r="TXW226" s="1102"/>
      <c r="TXX226" s="1102"/>
      <c r="TXY226" s="1102"/>
      <c r="TXZ226" s="1102"/>
      <c r="TYA226" s="1102"/>
      <c r="TYB226" s="1102"/>
      <c r="TYC226" s="1102"/>
      <c r="TYD226" s="1102"/>
      <c r="TYE226" s="1102"/>
      <c r="TYF226" s="1102"/>
      <c r="TYG226" s="1102"/>
      <c r="TYH226" s="1102"/>
      <c r="TYI226" s="1102"/>
      <c r="TYJ226" s="1102"/>
      <c r="TYK226" s="1102"/>
      <c r="TYL226" s="1102"/>
      <c r="TYM226" s="1102"/>
      <c r="TYN226" s="1102"/>
      <c r="TYO226" s="1102"/>
      <c r="TYP226" s="1102"/>
      <c r="TYQ226" s="1102"/>
      <c r="TYR226" s="1102"/>
      <c r="TYS226" s="1102"/>
      <c r="TYT226" s="1102"/>
      <c r="TYU226" s="1102"/>
      <c r="TYV226" s="1102"/>
      <c r="TYW226" s="1102"/>
      <c r="TYX226" s="1102"/>
      <c r="TYY226" s="1102"/>
      <c r="TYZ226" s="1102"/>
      <c r="TZA226" s="1102"/>
      <c r="TZB226" s="1102"/>
      <c r="TZC226" s="1102"/>
      <c r="TZD226" s="1102"/>
      <c r="TZE226" s="1102"/>
      <c r="TZF226" s="1102"/>
      <c r="TZG226" s="1102"/>
      <c r="TZH226" s="1102"/>
      <c r="TZI226" s="1102"/>
      <c r="TZJ226" s="1102"/>
      <c r="TZK226" s="1102"/>
      <c r="TZL226" s="1102"/>
      <c r="TZM226" s="1102"/>
      <c r="TZN226" s="1102"/>
      <c r="TZO226" s="1102"/>
      <c r="TZP226" s="1102"/>
      <c r="TZQ226" s="1102"/>
      <c r="TZR226" s="1102"/>
      <c r="TZS226" s="1102"/>
      <c r="TZT226" s="1102"/>
      <c r="TZU226" s="1102"/>
      <c r="TZV226" s="1102"/>
      <c r="TZW226" s="1102"/>
      <c r="TZX226" s="1102"/>
      <c r="TZY226" s="1102"/>
      <c r="TZZ226" s="1102"/>
      <c r="UAA226" s="1102"/>
      <c r="UAB226" s="1102"/>
      <c r="UAC226" s="1102"/>
      <c r="UAD226" s="1102"/>
      <c r="UAE226" s="1102"/>
      <c r="UAF226" s="1102"/>
      <c r="UAG226" s="1102"/>
      <c r="UAH226" s="1102"/>
      <c r="UAI226" s="1102"/>
      <c r="UAJ226" s="1102"/>
      <c r="UAK226" s="1102"/>
      <c r="UAL226" s="1102"/>
      <c r="UAM226" s="1102"/>
      <c r="UAN226" s="1102"/>
      <c r="UAO226" s="1102"/>
      <c r="UAP226" s="1102"/>
      <c r="UAQ226" s="1102"/>
      <c r="UAR226" s="1102"/>
      <c r="UAS226" s="1102"/>
      <c r="UAT226" s="1102"/>
      <c r="UAU226" s="1102"/>
      <c r="UAV226" s="1102"/>
      <c r="UAW226" s="1102"/>
      <c r="UAX226" s="1102"/>
      <c r="UAY226" s="1102"/>
      <c r="UAZ226" s="1102"/>
      <c r="UBA226" s="1102"/>
      <c r="UBB226" s="1102"/>
      <c r="UBC226" s="1102"/>
      <c r="UBD226" s="1102"/>
      <c r="UBE226" s="1102"/>
      <c r="UBF226" s="1102"/>
      <c r="UBG226" s="1102"/>
      <c r="UBH226" s="1102"/>
      <c r="UBI226" s="1102"/>
      <c r="UBJ226" s="1102"/>
      <c r="UBK226" s="1102"/>
      <c r="UBL226" s="1102"/>
      <c r="UBM226" s="1102"/>
      <c r="UBN226" s="1102"/>
      <c r="UBO226" s="1102"/>
      <c r="UBP226" s="1102"/>
      <c r="UBQ226" s="1102"/>
      <c r="UBR226" s="1102"/>
      <c r="UBS226" s="1102"/>
      <c r="UBT226" s="1102"/>
      <c r="UBU226" s="1102"/>
      <c r="UBV226" s="1102"/>
      <c r="UBW226" s="1102"/>
      <c r="UBX226" s="1102"/>
      <c r="UBY226" s="1102"/>
      <c r="UBZ226" s="1102"/>
      <c r="UCA226" s="1102"/>
      <c r="UCB226" s="1102"/>
      <c r="UCC226" s="1102"/>
      <c r="UCD226" s="1102"/>
      <c r="UCE226" s="1102"/>
      <c r="UCF226" s="1102"/>
      <c r="UCG226" s="1102"/>
      <c r="UCH226" s="1102"/>
      <c r="UCI226" s="1102"/>
      <c r="UCJ226" s="1102"/>
      <c r="UCK226" s="1102"/>
      <c r="UCL226" s="1102"/>
      <c r="UCM226" s="1102"/>
      <c r="UCN226" s="1102"/>
      <c r="UCO226" s="1102"/>
      <c r="UCP226" s="1102"/>
      <c r="UCQ226" s="1102"/>
      <c r="UCR226" s="1102"/>
      <c r="UCS226" s="1102"/>
      <c r="UCT226" s="1102"/>
      <c r="UCU226" s="1102"/>
      <c r="UCV226" s="1102"/>
      <c r="UCW226" s="1102"/>
      <c r="UCX226" s="1102"/>
      <c r="UCY226" s="1102"/>
      <c r="UCZ226" s="1102"/>
      <c r="UDA226" s="1102"/>
      <c r="UDB226" s="1102"/>
      <c r="UDC226" s="1102"/>
      <c r="UDD226" s="1102"/>
      <c r="UDE226" s="1102"/>
      <c r="UDF226" s="1102"/>
      <c r="UDG226" s="1102"/>
      <c r="UDH226" s="1102"/>
      <c r="UDI226" s="1102"/>
      <c r="UDJ226" s="1102"/>
      <c r="UDK226" s="1102"/>
      <c r="UDL226" s="1102"/>
      <c r="UDM226" s="1102"/>
      <c r="UDN226" s="1102"/>
      <c r="UDO226" s="1102"/>
      <c r="UDP226" s="1102"/>
      <c r="UDQ226" s="1102"/>
      <c r="UDR226" s="1102"/>
      <c r="UDS226" s="1102"/>
      <c r="UDT226" s="1102"/>
      <c r="UDU226" s="1102"/>
      <c r="UDV226" s="1102"/>
      <c r="UDW226" s="1102"/>
      <c r="UDX226" s="1102"/>
      <c r="UDY226" s="1102"/>
      <c r="UDZ226" s="1102"/>
      <c r="UEA226" s="1102"/>
      <c r="UEB226" s="1102"/>
      <c r="UEC226" s="1102"/>
      <c r="UED226" s="1102"/>
      <c r="UEE226" s="1102"/>
      <c r="UEF226" s="1102"/>
      <c r="UEG226" s="1102"/>
      <c r="UEH226" s="1102"/>
      <c r="UEI226" s="1102"/>
      <c r="UEJ226" s="1102"/>
      <c r="UEK226" s="1102"/>
      <c r="UEL226" s="1102"/>
      <c r="UEM226" s="1102"/>
      <c r="UEN226" s="1102"/>
      <c r="UEO226" s="1102"/>
      <c r="UEP226" s="1102"/>
      <c r="UEQ226" s="1102"/>
      <c r="UER226" s="1102"/>
      <c r="UES226" s="1102"/>
      <c r="UET226" s="1102"/>
      <c r="UEU226" s="1102"/>
      <c r="UEV226" s="1102"/>
      <c r="UEW226" s="1102"/>
      <c r="UEX226" s="1102"/>
      <c r="UEY226" s="1102"/>
      <c r="UEZ226" s="1102"/>
      <c r="UFA226" s="1102"/>
      <c r="UFB226" s="1102"/>
      <c r="UFC226" s="1102"/>
      <c r="UFD226" s="1102"/>
      <c r="UFE226" s="1102"/>
      <c r="UFF226" s="1102"/>
      <c r="UFG226" s="1102"/>
      <c r="UFH226" s="1102"/>
      <c r="UFI226" s="1102"/>
      <c r="UFJ226" s="1102"/>
      <c r="UFK226" s="1102"/>
      <c r="UFL226" s="1102"/>
      <c r="UFM226" s="1102"/>
      <c r="UFN226" s="1102"/>
      <c r="UFO226" s="1102"/>
      <c r="UFP226" s="1102"/>
      <c r="UFQ226" s="1102"/>
      <c r="UFR226" s="1102"/>
      <c r="UFS226" s="1102"/>
      <c r="UFT226" s="1102"/>
      <c r="UFU226" s="1102"/>
      <c r="UFV226" s="1102"/>
      <c r="UFW226" s="1102"/>
      <c r="UFX226" s="1102"/>
      <c r="UFY226" s="1102"/>
      <c r="UFZ226" s="1102"/>
      <c r="UGA226" s="1102"/>
      <c r="UGB226" s="1102"/>
      <c r="UGC226" s="1102"/>
      <c r="UGD226" s="1102"/>
      <c r="UGE226" s="1102"/>
      <c r="UGF226" s="1102"/>
      <c r="UGG226" s="1102"/>
      <c r="UGH226" s="1102"/>
      <c r="UGI226" s="1102"/>
      <c r="UGJ226" s="1102"/>
      <c r="UGK226" s="1102"/>
      <c r="UGL226" s="1102"/>
      <c r="UGM226" s="1102"/>
      <c r="UGN226" s="1102"/>
      <c r="UGO226" s="1102"/>
      <c r="UGP226" s="1102"/>
      <c r="UGQ226" s="1102"/>
      <c r="UGR226" s="1102"/>
      <c r="UGS226" s="1102"/>
      <c r="UGT226" s="1102"/>
      <c r="UGU226" s="1102"/>
      <c r="UGV226" s="1102"/>
      <c r="UGW226" s="1102"/>
      <c r="UGX226" s="1102"/>
      <c r="UGY226" s="1102"/>
      <c r="UGZ226" s="1102"/>
      <c r="UHA226" s="1102"/>
      <c r="UHB226" s="1102"/>
      <c r="UHC226" s="1102"/>
      <c r="UHD226" s="1102"/>
      <c r="UHE226" s="1102"/>
      <c r="UHF226" s="1102"/>
      <c r="UHG226" s="1102"/>
      <c r="UHH226" s="1102"/>
      <c r="UHI226" s="1102"/>
      <c r="UHJ226" s="1102"/>
      <c r="UHK226" s="1102"/>
      <c r="UHL226" s="1102"/>
      <c r="UHM226" s="1102"/>
      <c r="UHN226" s="1102"/>
      <c r="UHO226" s="1102"/>
      <c r="UHP226" s="1102"/>
      <c r="UHQ226" s="1102"/>
      <c r="UHR226" s="1102"/>
      <c r="UHS226" s="1102"/>
      <c r="UHT226" s="1102"/>
      <c r="UHU226" s="1102"/>
      <c r="UHV226" s="1102"/>
      <c r="UHW226" s="1102"/>
      <c r="UHX226" s="1102"/>
      <c r="UHY226" s="1102"/>
      <c r="UHZ226" s="1102"/>
      <c r="UIA226" s="1102"/>
      <c r="UIB226" s="1102"/>
      <c r="UIC226" s="1102"/>
      <c r="UID226" s="1102"/>
      <c r="UIE226" s="1102"/>
      <c r="UIF226" s="1102"/>
      <c r="UIG226" s="1102"/>
      <c r="UIH226" s="1102"/>
      <c r="UII226" s="1102"/>
      <c r="UIJ226" s="1102"/>
      <c r="UIK226" s="1102"/>
      <c r="UIL226" s="1102"/>
      <c r="UIM226" s="1102"/>
      <c r="UIN226" s="1102"/>
      <c r="UIO226" s="1102"/>
      <c r="UIP226" s="1102"/>
      <c r="UIQ226" s="1102"/>
      <c r="UIR226" s="1102"/>
      <c r="UIS226" s="1102"/>
      <c r="UIT226" s="1102"/>
      <c r="UIU226" s="1102"/>
      <c r="UIV226" s="1102"/>
      <c r="UIW226" s="1102"/>
      <c r="UIX226" s="1102"/>
      <c r="UIY226" s="1102"/>
      <c r="UIZ226" s="1102"/>
      <c r="UJA226" s="1102"/>
      <c r="UJB226" s="1102"/>
      <c r="UJC226" s="1102"/>
      <c r="UJD226" s="1102"/>
      <c r="UJE226" s="1102"/>
      <c r="UJF226" s="1102"/>
      <c r="UJG226" s="1102"/>
      <c r="UJH226" s="1102"/>
      <c r="UJI226" s="1102"/>
      <c r="UJJ226" s="1102"/>
      <c r="UJK226" s="1102"/>
      <c r="UJL226" s="1102"/>
      <c r="UJM226" s="1102"/>
      <c r="UJN226" s="1102"/>
      <c r="UJO226" s="1102"/>
      <c r="UJP226" s="1102"/>
      <c r="UJQ226" s="1102"/>
      <c r="UJR226" s="1102"/>
      <c r="UJS226" s="1102"/>
      <c r="UJT226" s="1102"/>
      <c r="UJU226" s="1102"/>
      <c r="UJV226" s="1102"/>
      <c r="UJW226" s="1102"/>
      <c r="UJX226" s="1102"/>
      <c r="UJY226" s="1102"/>
      <c r="UJZ226" s="1102"/>
      <c r="UKA226" s="1102"/>
      <c r="UKB226" s="1102"/>
      <c r="UKC226" s="1102"/>
      <c r="UKD226" s="1102"/>
      <c r="UKE226" s="1102"/>
      <c r="UKF226" s="1102"/>
      <c r="UKG226" s="1102"/>
      <c r="UKH226" s="1102"/>
      <c r="UKI226" s="1102"/>
      <c r="UKJ226" s="1102"/>
      <c r="UKK226" s="1102"/>
      <c r="UKL226" s="1102"/>
      <c r="UKM226" s="1102"/>
      <c r="UKN226" s="1102"/>
      <c r="UKO226" s="1102"/>
      <c r="UKP226" s="1102"/>
      <c r="UKQ226" s="1102"/>
      <c r="UKR226" s="1102"/>
      <c r="UKS226" s="1102"/>
      <c r="UKT226" s="1102"/>
      <c r="UKU226" s="1102"/>
      <c r="UKV226" s="1102"/>
      <c r="UKW226" s="1102"/>
      <c r="UKX226" s="1102"/>
      <c r="UKY226" s="1102"/>
      <c r="UKZ226" s="1102"/>
      <c r="ULA226" s="1102"/>
      <c r="ULB226" s="1102"/>
      <c r="ULC226" s="1102"/>
      <c r="ULD226" s="1102"/>
      <c r="ULE226" s="1102"/>
      <c r="ULF226" s="1102"/>
      <c r="ULG226" s="1102"/>
      <c r="ULH226" s="1102"/>
      <c r="ULI226" s="1102"/>
      <c r="ULJ226" s="1102"/>
      <c r="ULK226" s="1102"/>
      <c r="ULL226" s="1102"/>
      <c r="ULM226" s="1102"/>
      <c r="ULN226" s="1102"/>
      <c r="ULO226" s="1102"/>
      <c r="ULP226" s="1102"/>
      <c r="ULQ226" s="1102"/>
      <c r="ULR226" s="1102"/>
      <c r="ULS226" s="1102"/>
      <c r="ULT226" s="1102"/>
      <c r="ULU226" s="1102"/>
      <c r="ULV226" s="1102"/>
      <c r="ULW226" s="1102"/>
      <c r="ULX226" s="1102"/>
      <c r="ULY226" s="1102"/>
      <c r="ULZ226" s="1102"/>
      <c r="UMA226" s="1102"/>
      <c r="UMB226" s="1102"/>
      <c r="UMC226" s="1102"/>
      <c r="UMD226" s="1102"/>
      <c r="UME226" s="1102"/>
      <c r="UMF226" s="1102"/>
      <c r="UMG226" s="1102"/>
      <c r="UMH226" s="1102"/>
      <c r="UMI226" s="1102"/>
      <c r="UMJ226" s="1102"/>
      <c r="UMK226" s="1102"/>
      <c r="UML226" s="1102"/>
      <c r="UMM226" s="1102"/>
      <c r="UMN226" s="1102"/>
      <c r="UMO226" s="1102"/>
      <c r="UMP226" s="1102"/>
      <c r="UMQ226" s="1102"/>
      <c r="UMR226" s="1102"/>
      <c r="UMS226" s="1102"/>
      <c r="UMT226" s="1102"/>
      <c r="UMU226" s="1102"/>
      <c r="UMV226" s="1102"/>
      <c r="UMW226" s="1102"/>
      <c r="UMX226" s="1102"/>
      <c r="UMY226" s="1102"/>
      <c r="UMZ226" s="1102"/>
      <c r="UNA226" s="1102"/>
      <c r="UNB226" s="1102"/>
      <c r="UNC226" s="1102"/>
      <c r="UND226" s="1102"/>
      <c r="UNE226" s="1102"/>
      <c r="UNF226" s="1102"/>
      <c r="UNG226" s="1102"/>
      <c r="UNH226" s="1102"/>
      <c r="UNI226" s="1102"/>
      <c r="UNJ226" s="1102"/>
      <c r="UNK226" s="1102"/>
      <c r="UNL226" s="1102"/>
      <c r="UNM226" s="1102"/>
      <c r="UNN226" s="1102"/>
      <c r="UNO226" s="1102"/>
      <c r="UNP226" s="1102"/>
      <c r="UNQ226" s="1102"/>
      <c r="UNR226" s="1102"/>
      <c r="UNS226" s="1102"/>
      <c r="UNT226" s="1102"/>
      <c r="UNU226" s="1102"/>
      <c r="UNV226" s="1102"/>
      <c r="UNW226" s="1102"/>
      <c r="UNX226" s="1102"/>
      <c r="UNY226" s="1102"/>
      <c r="UNZ226" s="1102"/>
      <c r="UOA226" s="1102"/>
      <c r="UOB226" s="1102"/>
      <c r="UOC226" s="1102"/>
      <c r="UOD226" s="1102"/>
      <c r="UOE226" s="1102"/>
      <c r="UOF226" s="1102"/>
      <c r="UOG226" s="1102"/>
      <c r="UOH226" s="1102"/>
      <c r="UOI226" s="1102"/>
      <c r="UOJ226" s="1102"/>
      <c r="UOK226" s="1102"/>
      <c r="UOL226" s="1102"/>
      <c r="UOM226" s="1102"/>
      <c r="UON226" s="1102"/>
      <c r="UOO226" s="1102"/>
      <c r="UOP226" s="1102"/>
      <c r="UOQ226" s="1102"/>
      <c r="UOR226" s="1102"/>
      <c r="UOS226" s="1102"/>
      <c r="UOT226" s="1102"/>
      <c r="UOU226" s="1102"/>
      <c r="UOV226" s="1102"/>
      <c r="UOW226" s="1102"/>
      <c r="UOX226" s="1102"/>
      <c r="UOY226" s="1102"/>
      <c r="UOZ226" s="1102"/>
      <c r="UPA226" s="1102"/>
      <c r="UPB226" s="1102"/>
      <c r="UPC226" s="1102"/>
      <c r="UPD226" s="1102"/>
      <c r="UPE226" s="1102"/>
      <c r="UPF226" s="1102"/>
      <c r="UPG226" s="1102"/>
      <c r="UPH226" s="1102"/>
      <c r="UPI226" s="1102"/>
      <c r="UPJ226" s="1102"/>
      <c r="UPK226" s="1102"/>
      <c r="UPL226" s="1102"/>
      <c r="UPM226" s="1102"/>
      <c r="UPN226" s="1102"/>
      <c r="UPO226" s="1102"/>
      <c r="UPP226" s="1102"/>
      <c r="UPQ226" s="1102"/>
      <c r="UPR226" s="1102"/>
      <c r="UPS226" s="1102"/>
      <c r="UPT226" s="1102"/>
      <c r="UPU226" s="1102"/>
      <c r="UPV226" s="1102"/>
      <c r="UPW226" s="1102"/>
      <c r="UPX226" s="1102"/>
      <c r="UPY226" s="1102"/>
      <c r="UPZ226" s="1102"/>
      <c r="UQA226" s="1102"/>
      <c r="UQB226" s="1102"/>
      <c r="UQC226" s="1102"/>
      <c r="UQD226" s="1102"/>
      <c r="UQE226" s="1102"/>
      <c r="UQF226" s="1102"/>
      <c r="UQG226" s="1102"/>
      <c r="UQH226" s="1102"/>
      <c r="UQI226" s="1102"/>
      <c r="UQJ226" s="1102"/>
      <c r="UQK226" s="1102"/>
      <c r="UQL226" s="1102"/>
      <c r="UQM226" s="1102"/>
      <c r="UQN226" s="1102"/>
      <c r="UQO226" s="1102"/>
      <c r="UQP226" s="1102"/>
      <c r="UQQ226" s="1102"/>
      <c r="UQR226" s="1102"/>
      <c r="UQS226" s="1102"/>
      <c r="UQT226" s="1102"/>
      <c r="UQU226" s="1102"/>
      <c r="UQV226" s="1102"/>
      <c r="UQW226" s="1102"/>
      <c r="UQX226" s="1102"/>
      <c r="UQY226" s="1102"/>
      <c r="UQZ226" s="1102"/>
      <c r="URA226" s="1102"/>
      <c r="URB226" s="1102"/>
      <c r="URC226" s="1102"/>
      <c r="URD226" s="1102"/>
      <c r="URE226" s="1102"/>
      <c r="URF226" s="1102"/>
      <c r="URG226" s="1102"/>
      <c r="URH226" s="1102"/>
      <c r="URI226" s="1102"/>
      <c r="URJ226" s="1102"/>
      <c r="URK226" s="1102"/>
      <c r="URL226" s="1102"/>
      <c r="URM226" s="1102"/>
      <c r="URN226" s="1102"/>
      <c r="URO226" s="1102"/>
      <c r="URP226" s="1102"/>
      <c r="URQ226" s="1102"/>
      <c r="URR226" s="1102"/>
      <c r="URS226" s="1102"/>
      <c r="URT226" s="1102"/>
      <c r="URU226" s="1102"/>
      <c r="URV226" s="1102"/>
      <c r="URW226" s="1102"/>
      <c r="URX226" s="1102"/>
      <c r="URY226" s="1102"/>
      <c r="URZ226" s="1102"/>
      <c r="USA226" s="1102"/>
      <c r="USB226" s="1102"/>
      <c r="USC226" s="1102"/>
      <c r="USD226" s="1102"/>
      <c r="USE226" s="1102"/>
      <c r="USF226" s="1102"/>
      <c r="USG226" s="1102"/>
      <c r="USH226" s="1102"/>
      <c r="USI226" s="1102"/>
      <c r="USJ226" s="1102"/>
      <c r="USK226" s="1102"/>
      <c r="USL226" s="1102"/>
      <c r="USM226" s="1102"/>
      <c r="USN226" s="1102"/>
      <c r="USO226" s="1102"/>
      <c r="USP226" s="1102"/>
      <c r="USQ226" s="1102"/>
      <c r="USR226" s="1102"/>
      <c r="USS226" s="1102"/>
      <c r="UST226" s="1102"/>
      <c r="USU226" s="1102"/>
      <c r="USV226" s="1102"/>
      <c r="USW226" s="1102"/>
      <c r="USX226" s="1102"/>
      <c r="USY226" s="1102"/>
      <c r="USZ226" s="1102"/>
      <c r="UTA226" s="1102"/>
      <c r="UTB226" s="1102"/>
      <c r="UTC226" s="1102"/>
      <c r="UTD226" s="1102"/>
      <c r="UTE226" s="1102"/>
      <c r="UTF226" s="1102"/>
      <c r="UTG226" s="1102"/>
      <c r="UTH226" s="1102"/>
      <c r="UTI226" s="1102"/>
      <c r="UTJ226" s="1102"/>
      <c r="UTK226" s="1102"/>
      <c r="UTL226" s="1102"/>
      <c r="UTM226" s="1102"/>
      <c r="UTN226" s="1102"/>
      <c r="UTO226" s="1102"/>
      <c r="UTP226" s="1102"/>
      <c r="UTQ226" s="1102"/>
      <c r="UTR226" s="1102"/>
      <c r="UTS226" s="1102"/>
      <c r="UTT226" s="1102"/>
      <c r="UTU226" s="1102"/>
      <c r="UTV226" s="1102"/>
      <c r="UTW226" s="1102"/>
      <c r="UTX226" s="1102"/>
      <c r="UTY226" s="1102"/>
      <c r="UTZ226" s="1102"/>
      <c r="UUA226" s="1102"/>
      <c r="UUB226" s="1102"/>
      <c r="UUC226" s="1102"/>
      <c r="UUD226" s="1102"/>
      <c r="UUE226" s="1102"/>
      <c r="UUF226" s="1102"/>
      <c r="UUG226" s="1102"/>
      <c r="UUH226" s="1102"/>
      <c r="UUI226" s="1102"/>
      <c r="UUJ226" s="1102"/>
      <c r="UUK226" s="1102"/>
      <c r="UUL226" s="1102"/>
      <c r="UUM226" s="1102"/>
      <c r="UUN226" s="1102"/>
      <c r="UUO226" s="1102"/>
      <c r="UUP226" s="1102"/>
      <c r="UUQ226" s="1102"/>
      <c r="UUR226" s="1102"/>
      <c r="UUS226" s="1102"/>
      <c r="UUT226" s="1102"/>
      <c r="UUU226" s="1102"/>
      <c r="UUV226" s="1102"/>
      <c r="UUW226" s="1102"/>
      <c r="UUX226" s="1102"/>
      <c r="UUY226" s="1102"/>
      <c r="UUZ226" s="1102"/>
      <c r="UVA226" s="1102"/>
      <c r="UVB226" s="1102"/>
      <c r="UVC226" s="1102"/>
      <c r="UVD226" s="1102"/>
      <c r="UVE226" s="1102"/>
      <c r="UVF226" s="1102"/>
      <c r="UVG226" s="1102"/>
      <c r="UVH226" s="1102"/>
      <c r="UVI226" s="1102"/>
      <c r="UVJ226" s="1102"/>
      <c r="UVK226" s="1102"/>
      <c r="UVL226" s="1102"/>
      <c r="UVM226" s="1102"/>
      <c r="UVN226" s="1102"/>
      <c r="UVO226" s="1102"/>
      <c r="UVP226" s="1102"/>
      <c r="UVQ226" s="1102"/>
      <c r="UVR226" s="1102"/>
      <c r="UVS226" s="1102"/>
      <c r="UVT226" s="1102"/>
      <c r="UVU226" s="1102"/>
      <c r="UVV226" s="1102"/>
      <c r="UVW226" s="1102"/>
      <c r="UVX226" s="1102"/>
      <c r="UVY226" s="1102"/>
      <c r="UVZ226" s="1102"/>
      <c r="UWA226" s="1102"/>
      <c r="UWB226" s="1102"/>
      <c r="UWC226" s="1102"/>
      <c r="UWD226" s="1102"/>
      <c r="UWE226" s="1102"/>
      <c r="UWF226" s="1102"/>
      <c r="UWG226" s="1102"/>
      <c r="UWH226" s="1102"/>
      <c r="UWI226" s="1102"/>
      <c r="UWJ226" s="1102"/>
      <c r="UWK226" s="1102"/>
      <c r="UWL226" s="1102"/>
      <c r="UWM226" s="1102"/>
      <c r="UWN226" s="1102"/>
      <c r="UWO226" s="1102"/>
      <c r="UWP226" s="1102"/>
      <c r="UWQ226" s="1102"/>
      <c r="UWR226" s="1102"/>
      <c r="UWS226" s="1102"/>
      <c r="UWT226" s="1102"/>
      <c r="UWU226" s="1102"/>
      <c r="UWV226" s="1102"/>
      <c r="UWW226" s="1102"/>
      <c r="UWX226" s="1102"/>
      <c r="UWY226" s="1102"/>
      <c r="UWZ226" s="1102"/>
      <c r="UXA226" s="1102"/>
      <c r="UXB226" s="1102"/>
      <c r="UXC226" s="1102"/>
      <c r="UXD226" s="1102"/>
      <c r="UXE226" s="1102"/>
      <c r="UXF226" s="1102"/>
      <c r="UXG226" s="1102"/>
      <c r="UXH226" s="1102"/>
      <c r="UXI226" s="1102"/>
      <c r="UXJ226" s="1102"/>
      <c r="UXK226" s="1102"/>
      <c r="UXL226" s="1102"/>
      <c r="UXM226" s="1102"/>
      <c r="UXN226" s="1102"/>
      <c r="UXO226" s="1102"/>
      <c r="UXP226" s="1102"/>
      <c r="UXQ226" s="1102"/>
      <c r="UXR226" s="1102"/>
      <c r="UXS226" s="1102"/>
      <c r="UXT226" s="1102"/>
      <c r="UXU226" s="1102"/>
      <c r="UXV226" s="1102"/>
      <c r="UXW226" s="1102"/>
      <c r="UXX226" s="1102"/>
      <c r="UXY226" s="1102"/>
      <c r="UXZ226" s="1102"/>
      <c r="UYA226" s="1102"/>
      <c r="UYB226" s="1102"/>
      <c r="UYC226" s="1102"/>
      <c r="UYD226" s="1102"/>
      <c r="UYE226" s="1102"/>
      <c r="UYF226" s="1102"/>
      <c r="UYG226" s="1102"/>
      <c r="UYH226" s="1102"/>
      <c r="UYI226" s="1102"/>
      <c r="UYJ226" s="1102"/>
      <c r="UYK226" s="1102"/>
      <c r="UYL226" s="1102"/>
      <c r="UYM226" s="1102"/>
      <c r="UYN226" s="1102"/>
      <c r="UYO226" s="1102"/>
      <c r="UYP226" s="1102"/>
      <c r="UYQ226" s="1102"/>
      <c r="UYR226" s="1102"/>
      <c r="UYS226" s="1102"/>
      <c r="UYT226" s="1102"/>
      <c r="UYU226" s="1102"/>
      <c r="UYV226" s="1102"/>
      <c r="UYW226" s="1102"/>
      <c r="UYX226" s="1102"/>
      <c r="UYY226" s="1102"/>
      <c r="UYZ226" s="1102"/>
      <c r="UZA226" s="1102"/>
      <c r="UZB226" s="1102"/>
      <c r="UZC226" s="1102"/>
      <c r="UZD226" s="1102"/>
      <c r="UZE226" s="1102"/>
      <c r="UZF226" s="1102"/>
      <c r="UZG226" s="1102"/>
      <c r="UZH226" s="1102"/>
      <c r="UZI226" s="1102"/>
      <c r="UZJ226" s="1102"/>
      <c r="UZK226" s="1102"/>
      <c r="UZL226" s="1102"/>
      <c r="UZM226" s="1102"/>
      <c r="UZN226" s="1102"/>
      <c r="UZO226" s="1102"/>
      <c r="UZP226" s="1102"/>
      <c r="UZQ226" s="1102"/>
      <c r="UZR226" s="1102"/>
      <c r="UZS226" s="1102"/>
      <c r="UZT226" s="1102"/>
      <c r="UZU226" s="1102"/>
      <c r="UZV226" s="1102"/>
      <c r="UZW226" s="1102"/>
      <c r="UZX226" s="1102"/>
      <c r="UZY226" s="1102"/>
      <c r="UZZ226" s="1102"/>
      <c r="VAA226" s="1102"/>
      <c r="VAB226" s="1102"/>
      <c r="VAC226" s="1102"/>
      <c r="VAD226" s="1102"/>
      <c r="VAE226" s="1102"/>
      <c r="VAF226" s="1102"/>
      <c r="VAG226" s="1102"/>
      <c r="VAH226" s="1102"/>
      <c r="VAI226" s="1102"/>
      <c r="VAJ226" s="1102"/>
      <c r="VAK226" s="1102"/>
      <c r="VAL226" s="1102"/>
      <c r="VAM226" s="1102"/>
      <c r="VAN226" s="1102"/>
      <c r="VAO226" s="1102"/>
      <c r="VAP226" s="1102"/>
      <c r="VAQ226" s="1102"/>
      <c r="VAR226" s="1102"/>
      <c r="VAS226" s="1102"/>
      <c r="VAT226" s="1102"/>
      <c r="VAU226" s="1102"/>
      <c r="VAV226" s="1102"/>
      <c r="VAW226" s="1102"/>
      <c r="VAX226" s="1102"/>
      <c r="VAY226" s="1102"/>
      <c r="VAZ226" s="1102"/>
      <c r="VBA226" s="1102"/>
      <c r="VBB226" s="1102"/>
      <c r="VBC226" s="1102"/>
      <c r="VBD226" s="1102"/>
      <c r="VBE226" s="1102"/>
      <c r="VBF226" s="1102"/>
      <c r="VBG226" s="1102"/>
      <c r="VBH226" s="1102"/>
      <c r="VBI226" s="1102"/>
      <c r="VBJ226" s="1102"/>
      <c r="VBK226" s="1102"/>
      <c r="VBL226" s="1102"/>
      <c r="VBM226" s="1102"/>
      <c r="VBN226" s="1102"/>
      <c r="VBO226" s="1102"/>
      <c r="VBP226" s="1102"/>
      <c r="VBQ226" s="1102"/>
      <c r="VBR226" s="1102"/>
      <c r="VBS226" s="1102"/>
      <c r="VBT226" s="1102"/>
      <c r="VBU226" s="1102"/>
      <c r="VBV226" s="1102"/>
      <c r="VBW226" s="1102"/>
      <c r="VBX226" s="1102"/>
      <c r="VBY226" s="1102"/>
      <c r="VBZ226" s="1102"/>
      <c r="VCA226" s="1102"/>
      <c r="VCB226" s="1102"/>
      <c r="VCC226" s="1102"/>
      <c r="VCD226" s="1102"/>
      <c r="VCE226" s="1102"/>
      <c r="VCF226" s="1102"/>
      <c r="VCG226" s="1102"/>
      <c r="VCH226" s="1102"/>
      <c r="VCI226" s="1102"/>
      <c r="VCJ226" s="1102"/>
      <c r="VCK226" s="1102"/>
      <c r="VCL226" s="1102"/>
      <c r="VCM226" s="1102"/>
      <c r="VCN226" s="1102"/>
      <c r="VCO226" s="1102"/>
      <c r="VCP226" s="1102"/>
      <c r="VCQ226" s="1102"/>
      <c r="VCR226" s="1102"/>
      <c r="VCS226" s="1102"/>
      <c r="VCT226" s="1102"/>
      <c r="VCU226" s="1102"/>
      <c r="VCV226" s="1102"/>
      <c r="VCW226" s="1102"/>
      <c r="VCX226" s="1102"/>
      <c r="VCY226" s="1102"/>
      <c r="VCZ226" s="1102"/>
      <c r="VDA226" s="1102"/>
      <c r="VDB226" s="1102"/>
      <c r="VDC226" s="1102"/>
      <c r="VDD226" s="1102"/>
      <c r="VDE226" s="1102"/>
      <c r="VDF226" s="1102"/>
      <c r="VDG226" s="1102"/>
      <c r="VDH226" s="1102"/>
      <c r="VDI226" s="1102"/>
      <c r="VDJ226" s="1102"/>
      <c r="VDK226" s="1102"/>
      <c r="VDL226" s="1102"/>
      <c r="VDM226" s="1102"/>
      <c r="VDN226" s="1102"/>
      <c r="VDO226" s="1102"/>
      <c r="VDP226" s="1102"/>
      <c r="VDQ226" s="1102"/>
      <c r="VDR226" s="1102"/>
      <c r="VDS226" s="1102"/>
      <c r="VDT226" s="1102"/>
      <c r="VDU226" s="1102"/>
      <c r="VDV226" s="1102"/>
      <c r="VDW226" s="1102"/>
      <c r="VDX226" s="1102"/>
      <c r="VDY226" s="1102"/>
      <c r="VDZ226" s="1102"/>
      <c r="VEA226" s="1102"/>
      <c r="VEB226" s="1102"/>
      <c r="VEC226" s="1102"/>
      <c r="VED226" s="1102"/>
      <c r="VEE226" s="1102"/>
      <c r="VEF226" s="1102"/>
      <c r="VEG226" s="1102"/>
      <c r="VEH226" s="1102"/>
      <c r="VEI226" s="1102"/>
      <c r="VEJ226" s="1102"/>
      <c r="VEK226" s="1102"/>
      <c r="VEL226" s="1102"/>
      <c r="VEM226" s="1102"/>
      <c r="VEN226" s="1102"/>
      <c r="VEO226" s="1102"/>
      <c r="VEP226" s="1102"/>
      <c r="VEQ226" s="1102"/>
      <c r="VER226" s="1102"/>
      <c r="VES226" s="1102"/>
      <c r="VET226" s="1102"/>
      <c r="VEU226" s="1102"/>
      <c r="VEV226" s="1102"/>
      <c r="VEW226" s="1102"/>
      <c r="VEX226" s="1102"/>
      <c r="VEY226" s="1102"/>
      <c r="VEZ226" s="1102"/>
      <c r="VFA226" s="1102"/>
      <c r="VFB226" s="1102"/>
      <c r="VFC226" s="1102"/>
      <c r="VFD226" s="1102"/>
      <c r="VFE226" s="1102"/>
      <c r="VFF226" s="1102"/>
      <c r="VFG226" s="1102"/>
      <c r="VFH226" s="1102"/>
      <c r="VFI226" s="1102"/>
      <c r="VFJ226" s="1102"/>
      <c r="VFK226" s="1102"/>
      <c r="VFL226" s="1102"/>
      <c r="VFM226" s="1102"/>
      <c r="VFN226" s="1102"/>
      <c r="VFO226" s="1102"/>
      <c r="VFP226" s="1102"/>
      <c r="VFQ226" s="1102"/>
      <c r="VFR226" s="1102"/>
      <c r="VFS226" s="1102"/>
      <c r="VFT226" s="1102"/>
      <c r="VFU226" s="1102"/>
      <c r="VFV226" s="1102"/>
      <c r="VFW226" s="1102"/>
      <c r="VFX226" s="1102"/>
      <c r="VFY226" s="1102"/>
      <c r="VFZ226" s="1102"/>
      <c r="VGA226" s="1102"/>
      <c r="VGB226" s="1102"/>
      <c r="VGC226" s="1102"/>
      <c r="VGD226" s="1102"/>
      <c r="VGE226" s="1102"/>
      <c r="VGF226" s="1102"/>
      <c r="VGG226" s="1102"/>
      <c r="VGH226" s="1102"/>
      <c r="VGI226" s="1102"/>
      <c r="VGJ226" s="1102"/>
      <c r="VGK226" s="1102"/>
      <c r="VGL226" s="1102"/>
      <c r="VGM226" s="1102"/>
      <c r="VGN226" s="1102"/>
      <c r="VGO226" s="1102"/>
      <c r="VGP226" s="1102"/>
      <c r="VGQ226" s="1102"/>
      <c r="VGR226" s="1102"/>
      <c r="VGS226" s="1102"/>
      <c r="VGT226" s="1102"/>
      <c r="VGU226" s="1102"/>
      <c r="VGV226" s="1102"/>
      <c r="VGW226" s="1102"/>
      <c r="VGX226" s="1102"/>
      <c r="VGY226" s="1102"/>
      <c r="VGZ226" s="1102"/>
      <c r="VHA226" s="1102"/>
      <c r="VHB226" s="1102"/>
      <c r="VHC226" s="1102"/>
      <c r="VHD226" s="1102"/>
      <c r="VHE226" s="1102"/>
      <c r="VHF226" s="1102"/>
      <c r="VHG226" s="1102"/>
      <c r="VHH226" s="1102"/>
      <c r="VHI226" s="1102"/>
      <c r="VHJ226" s="1102"/>
      <c r="VHK226" s="1102"/>
      <c r="VHL226" s="1102"/>
      <c r="VHM226" s="1102"/>
      <c r="VHN226" s="1102"/>
      <c r="VHO226" s="1102"/>
      <c r="VHP226" s="1102"/>
      <c r="VHQ226" s="1102"/>
      <c r="VHR226" s="1102"/>
      <c r="VHS226" s="1102"/>
      <c r="VHT226" s="1102"/>
      <c r="VHU226" s="1102"/>
      <c r="VHV226" s="1102"/>
      <c r="VHW226" s="1102"/>
      <c r="VHX226" s="1102"/>
      <c r="VHY226" s="1102"/>
      <c r="VHZ226" s="1102"/>
      <c r="VIA226" s="1102"/>
      <c r="VIB226" s="1102"/>
      <c r="VIC226" s="1102"/>
      <c r="VID226" s="1102"/>
      <c r="VIE226" s="1102"/>
      <c r="VIF226" s="1102"/>
      <c r="VIG226" s="1102"/>
      <c r="VIH226" s="1102"/>
      <c r="VII226" s="1102"/>
      <c r="VIJ226" s="1102"/>
      <c r="VIK226" s="1102"/>
      <c r="VIL226" s="1102"/>
      <c r="VIM226" s="1102"/>
      <c r="VIN226" s="1102"/>
      <c r="VIO226" s="1102"/>
      <c r="VIP226" s="1102"/>
      <c r="VIQ226" s="1102"/>
      <c r="VIR226" s="1102"/>
      <c r="VIS226" s="1102"/>
      <c r="VIT226" s="1102"/>
      <c r="VIU226" s="1102"/>
      <c r="VIV226" s="1102"/>
      <c r="VIW226" s="1102"/>
      <c r="VIX226" s="1102"/>
      <c r="VIY226" s="1102"/>
      <c r="VIZ226" s="1102"/>
      <c r="VJA226" s="1102"/>
      <c r="VJB226" s="1102"/>
      <c r="VJC226" s="1102"/>
      <c r="VJD226" s="1102"/>
      <c r="VJE226" s="1102"/>
      <c r="VJF226" s="1102"/>
      <c r="VJG226" s="1102"/>
      <c r="VJH226" s="1102"/>
      <c r="VJI226" s="1102"/>
      <c r="VJJ226" s="1102"/>
      <c r="VJK226" s="1102"/>
      <c r="VJL226" s="1102"/>
      <c r="VJM226" s="1102"/>
      <c r="VJN226" s="1102"/>
      <c r="VJO226" s="1102"/>
      <c r="VJP226" s="1102"/>
      <c r="VJQ226" s="1102"/>
      <c r="VJR226" s="1102"/>
      <c r="VJS226" s="1102"/>
      <c r="VJT226" s="1102"/>
      <c r="VJU226" s="1102"/>
      <c r="VJV226" s="1102"/>
      <c r="VJW226" s="1102"/>
      <c r="VJX226" s="1102"/>
      <c r="VJY226" s="1102"/>
      <c r="VJZ226" s="1102"/>
      <c r="VKA226" s="1102"/>
      <c r="VKB226" s="1102"/>
      <c r="VKC226" s="1102"/>
      <c r="VKD226" s="1102"/>
      <c r="VKE226" s="1102"/>
      <c r="VKF226" s="1102"/>
      <c r="VKG226" s="1102"/>
      <c r="VKH226" s="1102"/>
      <c r="VKI226" s="1102"/>
      <c r="VKJ226" s="1102"/>
      <c r="VKK226" s="1102"/>
      <c r="VKL226" s="1102"/>
      <c r="VKM226" s="1102"/>
      <c r="VKN226" s="1102"/>
      <c r="VKO226" s="1102"/>
      <c r="VKP226" s="1102"/>
      <c r="VKQ226" s="1102"/>
      <c r="VKR226" s="1102"/>
      <c r="VKS226" s="1102"/>
      <c r="VKT226" s="1102"/>
      <c r="VKU226" s="1102"/>
      <c r="VKV226" s="1102"/>
      <c r="VKW226" s="1102"/>
      <c r="VKX226" s="1102"/>
      <c r="VKY226" s="1102"/>
      <c r="VKZ226" s="1102"/>
      <c r="VLA226" s="1102"/>
      <c r="VLB226" s="1102"/>
      <c r="VLC226" s="1102"/>
      <c r="VLD226" s="1102"/>
      <c r="VLE226" s="1102"/>
      <c r="VLF226" s="1102"/>
      <c r="VLG226" s="1102"/>
      <c r="VLH226" s="1102"/>
      <c r="VLI226" s="1102"/>
      <c r="VLJ226" s="1102"/>
      <c r="VLK226" s="1102"/>
      <c r="VLL226" s="1102"/>
      <c r="VLM226" s="1102"/>
      <c r="VLN226" s="1102"/>
      <c r="VLO226" s="1102"/>
      <c r="VLP226" s="1102"/>
      <c r="VLQ226" s="1102"/>
      <c r="VLR226" s="1102"/>
      <c r="VLS226" s="1102"/>
      <c r="VLT226" s="1102"/>
      <c r="VLU226" s="1102"/>
      <c r="VLV226" s="1102"/>
      <c r="VLW226" s="1102"/>
      <c r="VLX226" s="1102"/>
      <c r="VLY226" s="1102"/>
      <c r="VLZ226" s="1102"/>
      <c r="VMA226" s="1102"/>
      <c r="VMB226" s="1102"/>
      <c r="VMC226" s="1102"/>
      <c r="VMD226" s="1102"/>
      <c r="VME226" s="1102"/>
      <c r="VMF226" s="1102"/>
      <c r="VMG226" s="1102"/>
      <c r="VMH226" s="1102"/>
      <c r="VMI226" s="1102"/>
      <c r="VMJ226" s="1102"/>
      <c r="VMK226" s="1102"/>
      <c r="VML226" s="1102"/>
      <c r="VMM226" s="1102"/>
      <c r="VMN226" s="1102"/>
      <c r="VMO226" s="1102"/>
      <c r="VMP226" s="1102"/>
      <c r="VMQ226" s="1102"/>
      <c r="VMR226" s="1102"/>
      <c r="VMS226" s="1102"/>
      <c r="VMT226" s="1102"/>
      <c r="VMU226" s="1102"/>
      <c r="VMV226" s="1102"/>
      <c r="VMW226" s="1102"/>
      <c r="VMX226" s="1102"/>
      <c r="VMY226" s="1102"/>
      <c r="VMZ226" s="1102"/>
      <c r="VNA226" s="1102"/>
      <c r="VNB226" s="1102"/>
      <c r="VNC226" s="1102"/>
      <c r="VND226" s="1102"/>
      <c r="VNE226" s="1102"/>
      <c r="VNF226" s="1102"/>
      <c r="VNG226" s="1102"/>
      <c r="VNH226" s="1102"/>
      <c r="VNI226" s="1102"/>
      <c r="VNJ226" s="1102"/>
      <c r="VNK226" s="1102"/>
      <c r="VNL226" s="1102"/>
      <c r="VNM226" s="1102"/>
      <c r="VNN226" s="1102"/>
      <c r="VNO226" s="1102"/>
      <c r="VNP226" s="1102"/>
      <c r="VNQ226" s="1102"/>
      <c r="VNR226" s="1102"/>
      <c r="VNS226" s="1102"/>
      <c r="VNT226" s="1102"/>
      <c r="VNU226" s="1102"/>
      <c r="VNV226" s="1102"/>
      <c r="VNW226" s="1102"/>
      <c r="VNX226" s="1102"/>
      <c r="VNY226" s="1102"/>
      <c r="VNZ226" s="1102"/>
      <c r="VOA226" s="1102"/>
      <c r="VOB226" s="1102"/>
      <c r="VOC226" s="1102"/>
      <c r="VOD226" s="1102"/>
      <c r="VOE226" s="1102"/>
      <c r="VOF226" s="1102"/>
      <c r="VOG226" s="1102"/>
      <c r="VOH226" s="1102"/>
      <c r="VOI226" s="1102"/>
      <c r="VOJ226" s="1102"/>
      <c r="VOK226" s="1102"/>
      <c r="VOL226" s="1102"/>
      <c r="VOM226" s="1102"/>
      <c r="VON226" s="1102"/>
      <c r="VOO226" s="1102"/>
      <c r="VOP226" s="1102"/>
      <c r="VOQ226" s="1102"/>
      <c r="VOR226" s="1102"/>
      <c r="VOS226" s="1102"/>
      <c r="VOT226" s="1102"/>
      <c r="VOU226" s="1102"/>
      <c r="VOV226" s="1102"/>
      <c r="VOW226" s="1102"/>
      <c r="VOX226" s="1102"/>
      <c r="VOY226" s="1102"/>
      <c r="VOZ226" s="1102"/>
      <c r="VPA226" s="1102"/>
      <c r="VPB226" s="1102"/>
      <c r="VPC226" s="1102"/>
      <c r="VPD226" s="1102"/>
      <c r="VPE226" s="1102"/>
      <c r="VPF226" s="1102"/>
      <c r="VPG226" s="1102"/>
      <c r="VPH226" s="1102"/>
      <c r="VPI226" s="1102"/>
      <c r="VPJ226" s="1102"/>
      <c r="VPK226" s="1102"/>
      <c r="VPL226" s="1102"/>
      <c r="VPM226" s="1102"/>
      <c r="VPN226" s="1102"/>
      <c r="VPO226" s="1102"/>
      <c r="VPP226" s="1102"/>
      <c r="VPQ226" s="1102"/>
      <c r="VPR226" s="1102"/>
      <c r="VPS226" s="1102"/>
      <c r="VPT226" s="1102"/>
      <c r="VPU226" s="1102"/>
      <c r="VPV226" s="1102"/>
      <c r="VPW226" s="1102"/>
      <c r="VPX226" s="1102"/>
      <c r="VPY226" s="1102"/>
      <c r="VPZ226" s="1102"/>
      <c r="VQA226" s="1102"/>
      <c r="VQB226" s="1102"/>
      <c r="VQC226" s="1102"/>
      <c r="VQD226" s="1102"/>
      <c r="VQE226" s="1102"/>
      <c r="VQF226" s="1102"/>
      <c r="VQG226" s="1102"/>
      <c r="VQH226" s="1102"/>
      <c r="VQI226" s="1102"/>
      <c r="VQJ226" s="1102"/>
      <c r="VQK226" s="1102"/>
      <c r="VQL226" s="1102"/>
      <c r="VQM226" s="1102"/>
      <c r="VQN226" s="1102"/>
      <c r="VQO226" s="1102"/>
      <c r="VQP226" s="1102"/>
      <c r="VQQ226" s="1102"/>
      <c r="VQR226" s="1102"/>
      <c r="VQS226" s="1102"/>
      <c r="VQT226" s="1102"/>
      <c r="VQU226" s="1102"/>
      <c r="VQV226" s="1102"/>
      <c r="VQW226" s="1102"/>
      <c r="VQX226" s="1102"/>
      <c r="VQY226" s="1102"/>
      <c r="VQZ226" s="1102"/>
      <c r="VRA226" s="1102"/>
      <c r="VRB226" s="1102"/>
      <c r="VRC226" s="1102"/>
      <c r="VRD226" s="1102"/>
      <c r="VRE226" s="1102"/>
      <c r="VRF226" s="1102"/>
      <c r="VRG226" s="1102"/>
      <c r="VRH226" s="1102"/>
      <c r="VRI226" s="1102"/>
      <c r="VRJ226" s="1102"/>
      <c r="VRK226" s="1102"/>
      <c r="VRL226" s="1102"/>
      <c r="VRM226" s="1102"/>
      <c r="VRN226" s="1102"/>
      <c r="VRO226" s="1102"/>
      <c r="VRP226" s="1102"/>
      <c r="VRQ226" s="1102"/>
      <c r="VRR226" s="1102"/>
      <c r="VRS226" s="1102"/>
      <c r="VRT226" s="1102"/>
      <c r="VRU226" s="1102"/>
      <c r="VRV226" s="1102"/>
      <c r="VRW226" s="1102"/>
      <c r="VRX226" s="1102"/>
      <c r="VRY226" s="1102"/>
      <c r="VRZ226" s="1102"/>
      <c r="VSA226" s="1102"/>
      <c r="VSB226" s="1102"/>
      <c r="VSC226" s="1102"/>
      <c r="VSD226" s="1102"/>
      <c r="VSE226" s="1102"/>
      <c r="VSF226" s="1102"/>
      <c r="VSG226" s="1102"/>
      <c r="VSH226" s="1102"/>
      <c r="VSI226" s="1102"/>
      <c r="VSJ226" s="1102"/>
      <c r="VSK226" s="1102"/>
      <c r="VSL226" s="1102"/>
      <c r="VSM226" s="1102"/>
      <c r="VSN226" s="1102"/>
      <c r="VSO226" s="1102"/>
      <c r="VSP226" s="1102"/>
      <c r="VSQ226" s="1102"/>
      <c r="VSR226" s="1102"/>
      <c r="VSS226" s="1102"/>
      <c r="VST226" s="1102"/>
      <c r="VSU226" s="1102"/>
      <c r="VSV226" s="1102"/>
      <c r="VSW226" s="1102"/>
      <c r="VSX226" s="1102"/>
      <c r="VSY226" s="1102"/>
      <c r="VSZ226" s="1102"/>
      <c r="VTA226" s="1102"/>
      <c r="VTB226" s="1102"/>
      <c r="VTC226" s="1102"/>
      <c r="VTD226" s="1102"/>
      <c r="VTE226" s="1102"/>
      <c r="VTF226" s="1102"/>
      <c r="VTG226" s="1102"/>
      <c r="VTH226" s="1102"/>
      <c r="VTI226" s="1102"/>
      <c r="VTJ226" s="1102"/>
      <c r="VTK226" s="1102"/>
      <c r="VTL226" s="1102"/>
      <c r="VTM226" s="1102"/>
      <c r="VTN226" s="1102"/>
      <c r="VTO226" s="1102"/>
      <c r="VTP226" s="1102"/>
      <c r="VTQ226" s="1102"/>
      <c r="VTR226" s="1102"/>
      <c r="VTS226" s="1102"/>
      <c r="VTT226" s="1102"/>
      <c r="VTU226" s="1102"/>
      <c r="VTV226" s="1102"/>
      <c r="VTW226" s="1102"/>
      <c r="VTX226" s="1102"/>
      <c r="VTY226" s="1102"/>
      <c r="VTZ226" s="1102"/>
      <c r="VUA226" s="1102"/>
      <c r="VUB226" s="1102"/>
      <c r="VUC226" s="1102"/>
      <c r="VUD226" s="1102"/>
      <c r="VUE226" s="1102"/>
      <c r="VUF226" s="1102"/>
      <c r="VUG226" s="1102"/>
      <c r="VUH226" s="1102"/>
      <c r="VUI226" s="1102"/>
      <c r="VUJ226" s="1102"/>
      <c r="VUK226" s="1102"/>
      <c r="VUL226" s="1102"/>
      <c r="VUM226" s="1102"/>
      <c r="VUN226" s="1102"/>
      <c r="VUO226" s="1102"/>
      <c r="VUP226" s="1102"/>
      <c r="VUQ226" s="1102"/>
      <c r="VUR226" s="1102"/>
      <c r="VUS226" s="1102"/>
      <c r="VUT226" s="1102"/>
      <c r="VUU226" s="1102"/>
      <c r="VUV226" s="1102"/>
      <c r="VUW226" s="1102"/>
      <c r="VUX226" s="1102"/>
      <c r="VUY226" s="1102"/>
      <c r="VUZ226" s="1102"/>
      <c r="VVA226" s="1102"/>
      <c r="VVB226" s="1102"/>
      <c r="VVC226" s="1102"/>
      <c r="VVD226" s="1102"/>
      <c r="VVE226" s="1102"/>
      <c r="VVF226" s="1102"/>
      <c r="VVG226" s="1102"/>
      <c r="VVH226" s="1102"/>
      <c r="VVI226" s="1102"/>
      <c r="VVJ226" s="1102"/>
      <c r="VVK226" s="1102"/>
      <c r="VVL226" s="1102"/>
      <c r="VVM226" s="1102"/>
      <c r="VVN226" s="1102"/>
      <c r="VVO226" s="1102"/>
      <c r="VVP226" s="1102"/>
      <c r="VVQ226" s="1102"/>
      <c r="VVR226" s="1102"/>
      <c r="VVS226" s="1102"/>
      <c r="VVT226" s="1102"/>
      <c r="VVU226" s="1102"/>
      <c r="VVV226" s="1102"/>
      <c r="VVW226" s="1102"/>
      <c r="VVX226" s="1102"/>
      <c r="VVY226" s="1102"/>
      <c r="VVZ226" s="1102"/>
      <c r="VWA226" s="1102"/>
      <c r="VWB226" s="1102"/>
      <c r="VWC226" s="1102"/>
      <c r="VWD226" s="1102"/>
      <c r="VWE226" s="1102"/>
      <c r="VWF226" s="1102"/>
      <c r="VWG226" s="1102"/>
      <c r="VWH226" s="1102"/>
      <c r="VWI226" s="1102"/>
      <c r="VWJ226" s="1102"/>
      <c r="VWK226" s="1102"/>
      <c r="VWL226" s="1102"/>
      <c r="VWM226" s="1102"/>
      <c r="VWN226" s="1102"/>
      <c r="VWO226" s="1102"/>
      <c r="VWP226" s="1102"/>
      <c r="VWQ226" s="1102"/>
      <c r="VWR226" s="1102"/>
      <c r="VWS226" s="1102"/>
      <c r="VWT226" s="1102"/>
      <c r="VWU226" s="1102"/>
      <c r="VWV226" s="1102"/>
      <c r="VWW226" s="1102"/>
      <c r="VWX226" s="1102"/>
      <c r="VWY226" s="1102"/>
      <c r="VWZ226" s="1102"/>
      <c r="VXA226" s="1102"/>
      <c r="VXB226" s="1102"/>
      <c r="VXC226" s="1102"/>
      <c r="VXD226" s="1102"/>
      <c r="VXE226" s="1102"/>
      <c r="VXF226" s="1102"/>
      <c r="VXG226" s="1102"/>
      <c r="VXH226" s="1102"/>
      <c r="VXI226" s="1102"/>
      <c r="VXJ226" s="1102"/>
      <c r="VXK226" s="1102"/>
      <c r="VXL226" s="1102"/>
      <c r="VXM226" s="1102"/>
      <c r="VXN226" s="1102"/>
      <c r="VXO226" s="1102"/>
      <c r="VXP226" s="1102"/>
      <c r="VXQ226" s="1102"/>
      <c r="VXR226" s="1102"/>
      <c r="VXS226" s="1102"/>
      <c r="VXT226" s="1102"/>
      <c r="VXU226" s="1102"/>
      <c r="VXV226" s="1102"/>
      <c r="VXW226" s="1102"/>
      <c r="VXX226" s="1102"/>
      <c r="VXY226" s="1102"/>
      <c r="VXZ226" s="1102"/>
      <c r="VYA226" s="1102"/>
      <c r="VYB226" s="1102"/>
      <c r="VYC226" s="1102"/>
      <c r="VYD226" s="1102"/>
      <c r="VYE226" s="1102"/>
      <c r="VYF226" s="1102"/>
      <c r="VYG226" s="1102"/>
      <c r="VYH226" s="1102"/>
      <c r="VYI226" s="1102"/>
      <c r="VYJ226" s="1102"/>
      <c r="VYK226" s="1102"/>
      <c r="VYL226" s="1102"/>
      <c r="VYM226" s="1102"/>
      <c r="VYN226" s="1102"/>
      <c r="VYO226" s="1102"/>
      <c r="VYP226" s="1102"/>
      <c r="VYQ226" s="1102"/>
      <c r="VYR226" s="1102"/>
      <c r="VYS226" s="1102"/>
      <c r="VYT226" s="1102"/>
      <c r="VYU226" s="1102"/>
      <c r="VYV226" s="1102"/>
      <c r="VYW226" s="1102"/>
      <c r="VYX226" s="1102"/>
      <c r="VYY226" s="1102"/>
      <c r="VYZ226" s="1102"/>
      <c r="VZA226" s="1102"/>
      <c r="VZB226" s="1102"/>
      <c r="VZC226" s="1102"/>
      <c r="VZD226" s="1102"/>
      <c r="VZE226" s="1102"/>
      <c r="VZF226" s="1102"/>
      <c r="VZG226" s="1102"/>
      <c r="VZH226" s="1102"/>
      <c r="VZI226" s="1102"/>
      <c r="VZJ226" s="1102"/>
      <c r="VZK226" s="1102"/>
      <c r="VZL226" s="1102"/>
      <c r="VZM226" s="1102"/>
      <c r="VZN226" s="1102"/>
      <c r="VZO226" s="1102"/>
      <c r="VZP226" s="1102"/>
      <c r="VZQ226" s="1102"/>
      <c r="VZR226" s="1102"/>
      <c r="VZS226" s="1102"/>
      <c r="VZT226" s="1102"/>
      <c r="VZU226" s="1102"/>
      <c r="VZV226" s="1102"/>
      <c r="VZW226" s="1102"/>
      <c r="VZX226" s="1102"/>
      <c r="VZY226" s="1102"/>
      <c r="VZZ226" s="1102"/>
      <c r="WAA226" s="1102"/>
      <c r="WAB226" s="1102"/>
      <c r="WAC226" s="1102"/>
      <c r="WAD226" s="1102"/>
      <c r="WAE226" s="1102"/>
      <c r="WAF226" s="1102"/>
      <c r="WAG226" s="1102"/>
      <c r="WAH226" s="1102"/>
      <c r="WAI226" s="1102"/>
      <c r="WAJ226" s="1102"/>
      <c r="WAK226" s="1102"/>
      <c r="WAL226" s="1102"/>
      <c r="WAM226" s="1102"/>
      <c r="WAN226" s="1102"/>
      <c r="WAO226" s="1102"/>
      <c r="WAP226" s="1102"/>
      <c r="WAQ226" s="1102"/>
      <c r="WAR226" s="1102"/>
      <c r="WAS226" s="1102"/>
      <c r="WAT226" s="1102"/>
      <c r="WAU226" s="1102"/>
      <c r="WAV226" s="1102"/>
      <c r="WAW226" s="1102"/>
      <c r="WAX226" s="1102"/>
      <c r="WAY226" s="1102"/>
      <c r="WAZ226" s="1102"/>
      <c r="WBA226" s="1102"/>
      <c r="WBB226" s="1102"/>
      <c r="WBC226" s="1102"/>
      <c r="WBD226" s="1102"/>
      <c r="WBE226" s="1102"/>
      <c r="WBF226" s="1102"/>
      <c r="WBG226" s="1102"/>
      <c r="WBH226" s="1102"/>
      <c r="WBI226" s="1102"/>
      <c r="WBJ226" s="1102"/>
      <c r="WBK226" s="1102"/>
      <c r="WBL226" s="1102"/>
      <c r="WBM226" s="1102"/>
      <c r="WBN226" s="1102"/>
      <c r="WBO226" s="1102"/>
      <c r="WBP226" s="1102"/>
      <c r="WBQ226" s="1102"/>
      <c r="WBR226" s="1102"/>
      <c r="WBS226" s="1102"/>
      <c r="WBT226" s="1102"/>
      <c r="WBU226" s="1102"/>
      <c r="WBV226" s="1102"/>
      <c r="WBW226" s="1102"/>
      <c r="WBX226" s="1102"/>
      <c r="WBY226" s="1102"/>
      <c r="WBZ226" s="1102"/>
      <c r="WCA226" s="1102"/>
      <c r="WCB226" s="1102"/>
      <c r="WCC226" s="1102"/>
      <c r="WCD226" s="1102"/>
      <c r="WCE226" s="1102"/>
      <c r="WCF226" s="1102"/>
      <c r="WCG226" s="1102"/>
      <c r="WCH226" s="1102"/>
      <c r="WCI226" s="1102"/>
      <c r="WCJ226" s="1102"/>
      <c r="WCK226" s="1102"/>
      <c r="WCL226" s="1102"/>
      <c r="WCM226" s="1102"/>
      <c r="WCN226" s="1102"/>
      <c r="WCO226" s="1102"/>
      <c r="WCP226" s="1102"/>
      <c r="WCQ226" s="1102"/>
      <c r="WCR226" s="1102"/>
      <c r="WCS226" s="1102"/>
      <c r="WCT226" s="1102"/>
      <c r="WCU226" s="1102"/>
      <c r="WCV226" s="1102"/>
      <c r="WCW226" s="1102"/>
      <c r="WCX226" s="1102"/>
      <c r="WCY226" s="1102"/>
      <c r="WCZ226" s="1102"/>
      <c r="WDA226" s="1102"/>
      <c r="WDB226" s="1102"/>
      <c r="WDC226" s="1102"/>
      <c r="WDD226" s="1102"/>
      <c r="WDE226" s="1102"/>
      <c r="WDF226" s="1102"/>
      <c r="WDG226" s="1102"/>
      <c r="WDH226" s="1102"/>
      <c r="WDI226" s="1102"/>
      <c r="WDJ226" s="1102"/>
      <c r="WDK226" s="1102"/>
      <c r="WDL226" s="1102"/>
      <c r="WDM226" s="1102"/>
      <c r="WDN226" s="1102"/>
      <c r="WDO226" s="1102"/>
      <c r="WDP226" s="1102"/>
      <c r="WDQ226" s="1102"/>
      <c r="WDR226" s="1102"/>
      <c r="WDS226" s="1102"/>
      <c r="WDT226" s="1102"/>
      <c r="WDU226" s="1102"/>
      <c r="WDV226" s="1102"/>
      <c r="WDW226" s="1102"/>
      <c r="WDX226" s="1102"/>
      <c r="WDY226" s="1102"/>
      <c r="WDZ226" s="1102"/>
      <c r="WEA226" s="1102"/>
      <c r="WEB226" s="1102"/>
      <c r="WEC226" s="1102"/>
      <c r="WED226" s="1102"/>
      <c r="WEE226" s="1102"/>
      <c r="WEF226" s="1102"/>
      <c r="WEG226" s="1102"/>
      <c r="WEH226" s="1102"/>
      <c r="WEI226" s="1102"/>
      <c r="WEJ226" s="1102"/>
      <c r="WEK226" s="1102"/>
      <c r="WEL226" s="1102"/>
      <c r="WEM226" s="1102"/>
      <c r="WEN226" s="1102"/>
      <c r="WEO226" s="1102"/>
      <c r="WEP226" s="1102"/>
      <c r="WEQ226" s="1102"/>
      <c r="WER226" s="1102"/>
      <c r="WES226" s="1102"/>
      <c r="WET226" s="1102"/>
      <c r="WEU226" s="1102"/>
      <c r="WEV226" s="1102"/>
      <c r="WEW226" s="1102"/>
      <c r="WEX226" s="1102"/>
      <c r="WEY226" s="1102"/>
      <c r="WEZ226" s="1102"/>
      <c r="WFA226" s="1102"/>
      <c r="WFB226" s="1102"/>
      <c r="WFC226" s="1102"/>
      <c r="WFD226" s="1102"/>
      <c r="WFE226" s="1102"/>
      <c r="WFF226" s="1102"/>
      <c r="WFG226" s="1102"/>
      <c r="WFH226" s="1102"/>
      <c r="WFI226" s="1102"/>
      <c r="WFJ226" s="1102"/>
      <c r="WFK226" s="1102"/>
      <c r="WFL226" s="1102"/>
      <c r="WFM226" s="1102"/>
      <c r="WFN226" s="1102"/>
      <c r="WFO226" s="1102"/>
      <c r="WFP226" s="1102"/>
      <c r="WFQ226" s="1102"/>
      <c r="WFR226" s="1102"/>
      <c r="WFS226" s="1102"/>
      <c r="WFT226" s="1102"/>
      <c r="WFU226" s="1102"/>
      <c r="WFV226" s="1102"/>
      <c r="WFW226" s="1102"/>
      <c r="WFX226" s="1102"/>
      <c r="WFY226" s="1102"/>
      <c r="WFZ226" s="1102"/>
      <c r="WGA226" s="1102"/>
      <c r="WGB226" s="1102"/>
      <c r="WGC226" s="1102"/>
      <c r="WGD226" s="1102"/>
      <c r="WGE226" s="1102"/>
      <c r="WGF226" s="1102"/>
      <c r="WGG226" s="1102"/>
      <c r="WGH226" s="1102"/>
      <c r="WGI226" s="1102"/>
      <c r="WGJ226" s="1102"/>
      <c r="WGK226" s="1102"/>
      <c r="WGL226" s="1102"/>
      <c r="WGM226" s="1102"/>
      <c r="WGN226" s="1102"/>
      <c r="WGO226" s="1102"/>
      <c r="WGP226" s="1102"/>
      <c r="WGQ226" s="1102"/>
      <c r="WGR226" s="1102"/>
      <c r="WGS226" s="1102"/>
      <c r="WGT226" s="1102"/>
      <c r="WGU226" s="1102"/>
      <c r="WGV226" s="1102"/>
      <c r="WGW226" s="1102"/>
      <c r="WGX226" s="1102"/>
      <c r="WGY226" s="1102"/>
      <c r="WGZ226" s="1102"/>
      <c r="WHA226" s="1102"/>
      <c r="WHB226" s="1102"/>
      <c r="WHC226" s="1102"/>
      <c r="WHD226" s="1102"/>
      <c r="WHE226" s="1102"/>
      <c r="WHF226" s="1102"/>
      <c r="WHG226" s="1102"/>
      <c r="WHH226" s="1102"/>
      <c r="WHI226" s="1102"/>
      <c r="WHJ226" s="1102"/>
      <c r="WHK226" s="1102"/>
      <c r="WHL226" s="1102"/>
      <c r="WHM226" s="1102"/>
      <c r="WHN226" s="1102"/>
      <c r="WHO226" s="1102"/>
      <c r="WHP226" s="1102"/>
      <c r="WHQ226" s="1102"/>
      <c r="WHR226" s="1102"/>
      <c r="WHS226" s="1102"/>
      <c r="WHT226" s="1102"/>
      <c r="WHU226" s="1102"/>
      <c r="WHV226" s="1102"/>
      <c r="WHW226" s="1102"/>
      <c r="WHX226" s="1102"/>
      <c r="WHY226" s="1102"/>
      <c r="WHZ226" s="1102"/>
      <c r="WIA226" s="1102"/>
      <c r="WIB226" s="1102"/>
      <c r="WIC226" s="1102"/>
      <c r="WID226" s="1102"/>
      <c r="WIE226" s="1102"/>
      <c r="WIF226" s="1102"/>
      <c r="WIG226" s="1102"/>
      <c r="WIH226" s="1102"/>
      <c r="WII226" s="1102"/>
      <c r="WIJ226" s="1102"/>
      <c r="WIK226" s="1102"/>
      <c r="WIL226" s="1102"/>
      <c r="WIM226" s="1102"/>
      <c r="WIN226" s="1102"/>
      <c r="WIO226" s="1102"/>
      <c r="WIP226" s="1102"/>
      <c r="WIQ226" s="1102"/>
      <c r="WIR226" s="1102"/>
      <c r="WIS226" s="1102"/>
      <c r="WIT226" s="1102"/>
      <c r="WIU226" s="1102"/>
      <c r="WIV226" s="1102"/>
      <c r="WIW226" s="1102"/>
      <c r="WIX226" s="1102"/>
      <c r="WIY226" s="1102"/>
      <c r="WIZ226" s="1102"/>
      <c r="WJA226" s="1102"/>
      <c r="WJB226" s="1102"/>
      <c r="WJC226" s="1102"/>
      <c r="WJD226" s="1102"/>
      <c r="WJE226" s="1102"/>
      <c r="WJF226" s="1102"/>
      <c r="WJG226" s="1102"/>
      <c r="WJH226" s="1102"/>
      <c r="WJI226" s="1102"/>
      <c r="WJJ226" s="1102"/>
      <c r="WJK226" s="1102"/>
      <c r="WJL226" s="1102"/>
      <c r="WJM226" s="1102"/>
      <c r="WJN226" s="1102"/>
      <c r="WJO226" s="1102"/>
      <c r="WJP226" s="1102"/>
      <c r="WJQ226" s="1102"/>
      <c r="WJR226" s="1102"/>
      <c r="WJS226" s="1102"/>
      <c r="WJT226" s="1102"/>
      <c r="WJU226" s="1102"/>
      <c r="WJV226" s="1102"/>
      <c r="WJW226" s="1102"/>
      <c r="WJX226" s="1102"/>
      <c r="WJY226" s="1102"/>
      <c r="WJZ226" s="1102"/>
      <c r="WKA226" s="1102"/>
      <c r="WKB226" s="1102"/>
      <c r="WKC226" s="1102"/>
      <c r="WKD226" s="1102"/>
      <c r="WKE226" s="1102"/>
      <c r="WKF226" s="1102"/>
      <c r="WKG226" s="1102"/>
      <c r="WKH226" s="1102"/>
      <c r="WKI226" s="1102"/>
      <c r="WKJ226" s="1102"/>
      <c r="WKK226" s="1102"/>
      <c r="WKL226" s="1102"/>
      <c r="WKM226" s="1102"/>
      <c r="WKN226" s="1102"/>
      <c r="WKO226" s="1102"/>
      <c r="WKP226" s="1102"/>
      <c r="WKQ226" s="1102"/>
      <c r="WKR226" s="1102"/>
      <c r="WKS226" s="1102"/>
      <c r="WKT226" s="1102"/>
      <c r="WKU226" s="1102"/>
      <c r="WKV226" s="1102"/>
      <c r="WKW226" s="1102"/>
      <c r="WKX226" s="1102"/>
      <c r="WKY226" s="1102"/>
      <c r="WKZ226" s="1102"/>
      <c r="WLA226" s="1102"/>
      <c r="WLB226" s="1102"/>
      <c r="WLC226" s="1102"/>
      <c r="WLD226" s="1102"/>
      <c r="WLE226" s="1102"/>
      <c r="WLF226" s="1102"/>
      <c r="WLG226" s="1102"/>
      <c r="WLH226" s="1102"/>
      <c r="WLI226" s="1102"/>
      <c r="WLJ226" s="1102"/>
      <c r="WLK226" s="1102"/>
      <c r="WLL226" s="1102"/>
      <c r="WLM226" s="1102"/>
      <c r="WLN226" s="1102"/>
      <c r="WLO226" s="1102"/>
      <c r="WLP226" s="1102"/>
      <c r="WLQ226" s="1102"/>
      <c r="WLR226" s="1102"/>
      <c r="WLS226" s="1102"/>
      <c r="WLT226" s="1102"/>
      <c r="WLU226" s="1102"/>
      <c r="WLV226" s="1102"/>
      <c r="WLW226" s="1102"/>
      <c r="WLX226" s="1102"/>
      <c r="WLY226" s="1102"/>
      <c r="WLZ226" s="1102"/>
      <c r="WMA226" s="1102"/>
      <c r="WMB226" s="1102"/>
      <c r="WMC226" s="1102"/>
      <c r="WMD226" s="1102"/>
      <c r="WME226" s="1102"/>
      <c r="WMF226" s="1102"/>
      <c r="WMG226" s="1102"/>
      <c r="WMH226" s="1102"/>
      <c r="WMI226" s="1102"/>
      <c r="WMJ226" s="1102"/>
      <c r="WMK226" s="1102"/>
      <c r="WML226" s="1102"/>
      <c r="WMM226" s="1102"/>
      <c r="WMN226" s="1102"/>
      <c r="WMO226" s="1102"/>
      <c r="WMP226" s="1102"/>
      <c r="WMQ226" s="1102"/>
      <c r="WMR226" s="1102"/>
      <c r="WMS226" s="1102"/>
      <c r="WMT226" s="1102"/>
      <c r="WMU226" s="1102"/>
      <c r="WMV226" s="1102"/>
      <c r="WMW226" s="1102"/>
      <c r="WMX226" s="1102"/>
      <c r="WMY226" s="1102"/>
      <c r="WMZ226" s="1102"/>
      <c r="WNA226" s="1102"/>
      <c r="WNB226" s="1102"/>
      <c r="WNC226" s="1102"/>
      <c r="WND226" s="1102"/>
      <c r="WNE226" s="1102"/>
      <c r="WNF226" s="1102"/>
      <c r="WNG226" s="1102"/>
      <c r="WNH226" s="1102"/>
      <c r="WNI226" s="1102"/>
      <c r="WNJ226" s="1102"/>
      <c r="WNK226" s="1102"/>
      <c r="WNL226" s="1102"/>
      <c r="WNM226" s="1102"/>
      <c r="WNN226" s="1102"/>
      <c r="WNO226" s="1102"/>
      <c r="WNP226" s="1102"/>
      <c r="WNQ226" s="1102"/>
      <c r="WNR226" s="1102"/>
      <c r="WNS226" s="1102"/>
      <c r="WNT226" s="1102"/>
      <c r="WNU226" s="1102"/>
      <c r="WNV226" s="1102"/>
      <c r="WNW226" s="1102"/>
      <c r="WNX226" s="1102"/>
      <c r="WNY226" s="1102"/>
      <c r="WNZ226" s="1102"/>
      <c r="WOA226" s="1102"/>
      <c r="WOB226" s="1102"/>
      <c r="WOC226" s="1102"/>
      <c r="WOD226" s="1102"/>
      <c r="WOE226" s="1102"/>
      <c r="WOF226" s="1102"/>
      <c r="WOG226" s="1102"/>
      <c r="WOH226" s="1102"/>
      <c r="WOI226" s="1102"/>
      <c r="WOJ226" s="1102"/>
      <c r="WOK226" s="1102"/>
      <c r="WOL226" s="1102"/>
      <c r="WOM226" s="1102"/>
      <c r="WON226" s="1102"/>
      <c r="WOO226" s="1102"/>
      <c r="WOP226" s="1102"/>
      <c r="WOQ226" s="1102"/>
      <c r="WOR226" s="1102"/>
      <c r="WOS226" s="1102"/>
      <c r="WOT226" s="1102"/>
      <c r="WOU226" s="1102"/>
      <c r="WOV226" s="1102"/>
      <c r="WOW226" s="1102"/>
      <c r="WOX226" s="1102"/>
      <c r="WOY226" s="1102"/>
      <c r="WOZ226" s="1102"/>
      <c r="WPA226" s="1102"/>
      <c r="WPB226" s="1102"/>
      <c r="WPC226" s="1102"/>
      <c r="WPD226" s="1102"/>
      <c r="WPE226" s="1102"/>
      <c r="WPF226" s="1102"/>
      <c r="WPG226" s="1102"/>
      <c r="WPH226" s="1102"/>
      <c r="WPI226" s="1102"/>
      <c r="WPJ226" s="1102"/>
      <c r="WPK226" s="1102"/>
      <c r="WPL226" s="1102"/>
      <c r="WPM226" s="1102"/>
      <c r="WPN226" s="1102"/>
      <c r="WPO226" s="1102"/>
      <c r="WPP226" s="1102"/>
      <c r="WPQ226" s="1102"/>
      <c r="WPR226" s="1102"/>
      <c r="WPS226" s="1102"/>
      <c r="WPT226" s="1102"/>
      <c r="WPU226" s="1102"/>
      <c r="WPV226" s="1102"/>
      <c r="WPW226" s="1102"/>
      <c r="WPX226" s="1102"/>
      <c r="WPY226" s="1102"/>
      <c r="WPZ226" s="1102"/>
      <c r="WQA226" s="1102"/>
      <c r="WQB226" s="1102"/>
      <c r="WQC226" s="1102"/>
      <c r="WQD226" s="1102"/>
      <c r="WQE226" s="1102"/>
      <c r="WQF226" s="1102"/>
      <c r="WQG226" s="1102"/>
      <c r="WQH226" s="1102"/>
      <c r="WQI226" s="1102"/>
      <c r="WQJ226" s="1102"/>
      <c r="WQK226" s="1102"/>
      <c r="WQL226" s="1102"/>
      <c r="WQM226" s="1102"/>
      <c r="WQN226" s="1102"/>
      <c r="WQO226" s="1102"/>
      <c r="WQP226" s="1102"/>
      <c r="WQQ226" s="1102"/>
      <c r="WQR226" s="1102"/>
      <c r="WQS226" s="1102"/>
      <c r="WQT226" s="1102"/>
      <c r="WQU226" s="1102"/>
      <c r="WQV226" s="1102"/>
      <c r="WQW226" s="1102"/>
      <c r="WQX226" s="1102"/>
      <c r="WQY226" s="1102"/>
      <c r="WQZ226" s="1102"/>
      <c r="WRA226" s="1102"/>
      <c r="WRB226" s="1102"/>
      <c r="WRC226" s="1102"/>
      <c r="WRD226" s="1102"/>
      <c r="WRE226" s="1102"/>
      <c r="WRF226" s="1102"/>
      <c r="WRG226" s="1102"/>
      <c r="WRH226" s="1102"/>
      <c r="WRI226" s="1102"/>
      <c r="WRJ226" s="1102"/>
      <c r="WRK226" s="1102"/>
      <c r="WRL226" s="1102"/>
      <c r="WRM226" s="1102"/>
      <c r="WRN226" s="1102"/>
      <c r="WRO226" s="1102"/>
      <c r="WRP226" s="1102"/>
      <c r="WRQ226" s="1102"/>
      <c r="WRR226" s="1102"/>
      <c r="WRS226" s="1102"/>
      <c r="WRT226" s="1102"/>
      <c r="WRU226" s="1102"/>
      <c r="WRV226" s="1102"/>
      <c r="WRW226" s="1102"/>
      <c r="WRX226" s="1102"/>
      <c r="WRY226" s="1102"/>
      <c r="WRZ226" s="1102"/>
      <c r="WSA226" s="1102"/>
      <c r="WSB226" s="1102"/>
      <c r="WSC226" s="1102"/>
      <c r="WSD226" s="1102"/>
      <c r="WSE226" s="1102"/>
      <c r="WSF226" s="1102"/>
      <c r="WSG226" s="1102"/>
      <c r="WSH226" s="1102"/>
      <c r="WSI226" s="1102"/>
      <c r="WSJ226" s="1102"/>
      <c r="WSK226" s="1102"/>
      <c r="WSL226" s="1102"/>
      <c r="WSM226" s="1102"/>
      <c r="WSN226" s="1102"/>
      <c r="WSO226" s="1102"/>
      <c r="WSP226" s="1102"/>
      <c r="WSQ226" s="1102"/>
      <c r="WSR226" s="1102"/>
      <c r="WSS226" s="1102"/>
      <c r="WST226" s="1102"/>
      <c r="WSU226" s="1102"/>
      <c r="WSV226" s="1102"/>
      <c r="WSW226" s="1102"/>
      <c r="WSX226" s="1102"/>
      <c r="WSY226" s="1102"/>
      <c r="WSZ226" s="1102"/>
      <c r="WTA226" s="1102"/>
      <c r="WTB226" s="1102"/>
      <c r="WTC226" s="1102"/>
      <c r="WTD226" s="1102"/>
      <c r="WTE226" s="1102"/>
      <c r="WTF226" s="1102"/>
      <c r="WTG226" s="1102"/>
      <c r="WTH226" s="1102"/>
      <c r="WTI226" s="1102"/>
      <c r="WTJ226" s="1102"/>
      <c r="WTK226" s="1102"/>
      <c r="WTL226" s="1102"/>
      <c r="WTM226" s="1102"/>
      <c r="WTN226" s="1102"/>
      <c r="WTO226" s="1102"/>
      <c r="WTP226" s="1102"/>
      <c r="WTQ226" s="1102"/>
      <c r="WTR226" s="1102"/>
      <c r="WTS226" s="1102"/>
      <c r="WTT226" s="1102"/>
      <c r="WTU226" s="1102"/>
      <c r="WTV226" s="1102"/>
      <c r="WTW226" s="1102"/>
      <c r="WTX226" s="1102"/>
      <c r="WTY226" s="1102"/>
      <c r="WTZ226" s="1102"/>
      <c r="WUA226" s="1102"/>
      <c r="WUB226" s="1102"/>
      <c r="WUC226" s="1102"/>
      <c r="WUD226" s="1102"/>
      <c r="WUE226" s="1102"/>
      <c r="WUF226" s="1102"/>
      <c r="WUG226" s="1102"/>
      <c r="WUH226" s="1102"/>
      <c r="WUI226" s="1102"/>
      <c r="WUJ226" s="1102"/>
      <c r="WUK226" s="1102"/>
      <c r="WUL226" s="1102"/>
      <c r="WUM226" s="1102"/>
      <c r="WUN226" s="1102"/>
      <c r="WUO226" s="1102"/>
      <c r="WUP226" s="1102"/>
      <c r="WUQ226" s="1102"/>
      <c r="WUR226" s="1102"/>
      <c r="WUS226" s="1102"/>
      <c r="WUT226" s="1102"/>
      <c r="WUU226" s="1102"/>
      <c r="WUV226" s="1102"/>
      <c r="WUW226" s="1102"/>
      <c r="WUX226" s="1102"/>
      <c r="WUY226" s="1102"/>
      <c r="WUZ226" s="1102"/>
      <c r="WVA226" s="1102"/>
      <c r="WVB226" s="1102"/>
      <c r="WVC226" s="1102"/>
      <c r="WVD226" s="1102"/>
      <c r="WVE226" s="1102"/>
      <c r="WVF226" s="1102"/>
      <c r="WVG226" s="1102"/>
      <c r="WVH226" s="1102"/>
      <c r="WVI226" s="1102"/>
      <c r="WVJ226" s="1102"/>
      <c r="WVK226" s="1102"/>
      <c r="WVL226" s="1102"/>
      <c r="WVM226" s="1102"/>
      <c r="WVN226" s="1102"/>
      <c r="WVO226" s="1102"/>
      <c r="WVP226" s="1102"/>
      <c r="WVQ226" s="1102"/>
      <c r="WVR226" s="1102"/>
      <c r="WVS226" s="1102"/>
      <c r="WVT226" s="1102"/>
      <c r="WVU226" s="1102"/>
      <c r="WVV226" s="1102"/>
      <c r="WVW226" s="1102"/>
      <c r="WVX226" s="1102"/>
      <c r="WVY226" s="1102"/>
      <c r="WVZ226" s="1102"/>
      <c r="WWA226" s="1102"/>
    </row>
    <row r="227" spans="1:16147" s="2" customFormat="1" ht="18" customHeight="1">
      <c r="A227" s="67"/>
      <c r="B227" s="22"/>
      <c r="C227" s="22"/>
      <c r="D227" s="22"/>
      <c r="E227" s="22"/>
      <c r="F227" s="2797" t="s">
        <v>65</v>
      </c>
      <c r="G227" s="2797"/>
      <c r="H227" s="951">
        <f>H228+H230</f>
        <v>26955</v>
      </c>
      <c r="I227" s="951">
        <v>27135</v>
      </c>
      <c r="J227" s="53">
        <f>H227-I227</f>
        <v>-180</v>
      </c>
      <c r="K227" s="887"/>
      <c r="L227" s="884"/>
      <c r="M227" s="885">
        <f>M228+M230</f>
        <v>26955</v>
      </c>
      <c r="N227" s="89"/>
      <c r="O227" s="7"/>
      <c r="P227" s="40" t="s">
        <v>113</v>
      </c>
      <c r="Q227" s="41" t="s">
        <v>13</v>
      </c>
      <c r="R227" s="41" t="s">
        <v>25</v>
      </c>
      <c r="S227" s="41" t="s">
        <v>9</v>
      </c>
      <c r="T227" s="42" t="s">
        <v>117</v>
      </c>
      <c r="U227" s="5"/>
    </row>
    <row r="228" spans="1:16147" s="2" customFormat="1" ht="18" customHeight="1">
      <c r="A228" s="67"/>
      <c r="B228" s="22"/>
      <c r="C228" s="22"/>
      <c r="D228" s="22"/>
      <c r="E228" s="22"/>
      <c r="F228" s="23"/>
      <c r="G228" s="25" t="s">
        <v>56</v>
      </c>
      <c r="H228" s="953">
        <f>M228</f>
        <v>21555</v>
      </c>
      <c r="I228" s="953">
        <v>21735</v>
      </c>
      <c r="J228" s="26">
        <f>H228-I228</f>
        <v>-180</v>
      </c>
      <c r="K228" s="892" t="s">
        <v>30</v>
      </c>
      <c r="L228" s="905"/>
      <c r="M228" s="882">
        <f>T228/1000</f>
        <v>21555</v>
      </c>
      <c r="N228" s="87"/>
      <c r="O228" s="4"/>
      <c r="P228" s="39"/>
      <c r="Q228" s="6"/>
      <c r="R228" s="6"/>
      <c r="S228" s="6"/>
      <c r="T228" s="14">
        <f>SUM(T229)</f>
        <v>21555000</v>
      </c>
      <c r="U228" s="5"/>
    </row>
    <row r="229" spans="1:16147" s="2" customFormat="1" ht="18" customHeight="1">
      <c r="A229" s="67"/>
      <c r="B229" s="22"/>
      <c r="C229" s="22"/>
      <c r="D229" s="22"/>
      <c r="E229" s="22"/>
      <c r="F229" s="23"/>
      <c r="G229" s="58"/>
      <c r="H229" s="950"/>
      <c r="I229" s="950"/>
      <c r="J229" s="21"/>
      <c r="K229" s="1120" t="s">
        <v>920</v>
      </c>
      <c r="L229" s="1025" t="s">
        <v>14</v>
      </c>
      <c r="M229" s="1026">
        <f>T229/1000</f>
        <v>21555</v>
      </c>
      <c r="N229" s="4"/>
      <c r="O229" s="4"/>
      <c r="P229" s="39">
        <v>45000</v>
      </c>
      <c r="Q229" s="6">
        <v>479</v>
      </c>
      <c r="R229" s="11"/>
      <c r="S229" s="6"/>
      <c r="T229" s="45">
        <f>P229*Q229</f>
        <v>21555000</v>
      </c>
      <c r="U229" s="5"/>
      <c r="V229" s="62"/>
      <c r="W229" s="62"/>
      <c r="X229" s="62"/>
    </row>
    <row r="230" spans="1:16147" s="2" customFormat="1" ht="18" customHeight="1">
      <c r="A230" s="67"/>
      <c r="B230" s="22"/>
      <c r="C230" s="22"/>
      <c r="D230" s="22"/>
      <c r="E230" s="22"/>
      <c r="F230" s="23"/>
      <c r="G230" s="25" t="s">
        <v>62</v>
      </c>
      <c r="H230" s="953">
        <f>M230</f>
        <v>5400</v>
      </c>
      <c r="I230" s="953">
        <v>5400</v>
      </c>
      <c r="J230" s="26">
        <f>H230-I230</f>
        <v>0</v>
      </c>
      <c r="K230" s="892" t="s">
        <v>127</v>
      </c>
      <c r="L230" s="890"/>
      <c r="M230" s="544">
        <f>SUM(M231:M233)</f>
        <v>5400</v>
      </c>
      <c r="N230" s="87"/>
      <c r="O230" s="4"/>
      <c r="P230" s="64"/>
      <c r="Q230" s="6"/>
      <c r="R230" s="11"/>
      <c r="S230" s="6"/>
      <c r="T230" s="14">
        <f>SUM(T231:T233)</f>
        <v>5400000</v>
      </c>
      <c r="U230" s="5"/>
    </row>
    <row r="231" spans="1:16147" ht="18" customHeight="1">
      <c r="A231" s="67"/>
      <c r="B231" s="22"/>
      <c r="C231" s="22"/>
      <c r="D231" s="22"/>
      <c r="E231" s="22"/>
      <c r="F231" s="24"/>
      <c r="G231" s="27"/>
      <c r="H231" s="952"/>
      <c r="I231" s="952"/>
      <c r="J231" s="21"/>
      <c r="K231" s="879" t="s">
        <v>1</v>
      </c>
      <c r="L231" s="890" t="s">
        <v>14</v>
      </c>
      <c r="M231" s="876">
        <f>T231/1000</f>
        <v>1200</v>
      </c>
      <c r="P231" s="39">
        <v>100000</v>
      </c>
      <c r="Q231" s="6">
        <v>3</v>
      </c>
      <c r="R231" s="11"/>
      <c r="S231" s="6">
        <v>12</v>
      </c>
      <c r="T231" s="14">
        <f>S231*P231</f>
        <v>1200000</v>
      </c>
      <c r="V231" s="2"/>
    </row>
    <row r="232" spans="1:16147" s="2" customFormat="1" ht="18" customHeight="1">
      <c r="A232" s="67"/>
      <c r="B232" s="22"/>
      <c r="C232" s="22"/>
      <c r="D232" s="22"/>
      <c r="E232" s="22"/>
      <c r="F232" s="24"/>
      <c r="G232" s="27"/>
      <c r="H232" s="952"/>
      <c r="I232" s="952"/>
      <c r="J232" s="21"/>
      <c r="K232" s="879" t="s">
        <v>2</v>
      </c>
      <c r="L232" s="890" t="s">
        <v>14</v>
      </c>
      <c r="M232" s="876">
        <f>T232/1000</f>
        <v>2100</v>
      </c>
      <c r="N232" s="87"/>
      <c r="O232" s="4"/>
      <c r="P232" s="39">
        <v>175000</v>
      </c>
      <c r="Q232" s="6">
        <v>8</v>
      </c>
      <c r="R232" s="6"/>
      <c r="S232" s="6">
        <v>12</v>
      </c>
      <c r="T232" s="14">
        <f>S232*P232</f>
        <v>2100000</v>
      </c>
      <c r="U232" s="5"/>
    </row>
    <row r="233" spans="1:16147" ht="18" customHeight="1">
      <c r="A233" s="67"/>
      <c r="B233" s="22"/>
      <c r="C233" s="22"/>
      <c r="D233" s="22"/>
      <c r="E233" s="22"/>
      <c r="F233" s="24"/>
      <c r="G233" s="27"/>
      <c r="H233" s="952"/>
      <c r="I233" s="952"/>
      <c r="J233" s="60"/>
      <c r="K233" s="879" t="s">
        <v>3</v>
      </c>
      <c r="L233" s="890" t="s">
        <v>14</v>
      </c>
      <c r="M233" s="876">
        <f>T233/1000</f>
        <v>2100</v>
      </c>
      <c r="P233" s="39">
        <v>175000</v>
      </c>
      <c r="Q233" s="6">
        <v>9</v>
      </c>
      <c r="S233" s="6">
        <v>12</v>
      </c>
      <c r="T233" s="14">
        <f>S233*P233</f>
        <v>2100000</v>
      </c>
      <c r="V233" s="2"/>
    </row>
    <row r="234" spans="1:16147" s="1050" customFormat="1" ht="18" customHeight="1">
      <c r="A234" s="1041"/>
      <c r="B234" s="1042"/>
      <c r="D234" s="1576"/>
      <c r="E234" s="1376" t="s">
        <v>50</v>
      </c>
      <c r="F234" s="1377"/>
      <c r="G234" s="1378"/>
      <c r="H234" s="1035">
        <f>H235+H251+H254</f>
        <v>3673512</v>
      </c>
      <c r="I234" s="1035">
        <f>I235+I251+I254</f>
        <v>3478574</v>
      </c>
      <c r="J234" s="54">
        <f>H234-I234</f>
        <v>194938</v>
      </c>
      <c r="K234" s="922"/>
      <c r="L234" s="1037"/>
      <c r="M234" s="885">
        <f>M235+M251+M254</f>
        <v>3673512</v>
      </c>
      <c r="N234" s="1043"/>
      <c r="O234" s="1044"/>
      <c r="P234" s="1045" t="s">
        <v>113</v>
      </c>
      <c r="Q234" s="1046" t="s">
        <v>13</v>
      </c>
      <c r="R234" s="1046" t="s">
        <v>25</v>
      </c>
      <c r="S234" s="1046" t="s">
        <v>9</v>
      </c>
      <c r="T234" s="1047" t="s">
        <v>117</v>
      </c>
      <c r="U234" s="1048"/>
      <c r="V234" s="1049"/>
    </row>
    <row r="235" spans="1:16147" ht="18" customHeight="1">
      <c r="A235" s="67"/>
      <c r="B235" s="22"/>
      <c r="C235" s="22"/>
      <c r="D235" s="22"/>
      <c r="E235" s="22"/>
      <c r="F235" s="2797" t="s">
        <v>72</v>
      </c>
      <c r="G235" s="2797"/>
      <c r="H235" s="951">
        <f>M235</f>
        <v>3650232</v>
      </c>
      <c r="I235" s="951">
        <v>3454194</v>
      </c>
      <c r="J235" s="53">
        <f>H235-I235</f>
        <v>196038</v>
      </c>
      <c r="K235" s="887"/>
      <c r="L235" s="884"/>
      <c r="M235" s="885">
        <f>M236+M238+M244</f>
        <v>3650232</v>
      </c>
      <c r="N235" s="89"/>
      <c r="O235" s="7"/>
      <c r="P235" s="40"/>
      <c r="Q235" s="41" t="s">
        <v>22</v>
      </c>
      <c r="R235" s="41" t="s">
        <v>10</v>
      </c>
      <c r="S235" s="41" t="s">
        <v>9</v>
      </c>
      <c r="T235" s="42" t="s">
        <v>117</v>
      </c>
      <c r="U235" s="1"/>
    </row>
    <row r="236" spans="1:16147" ht="18" customHeight="1">
      <c r="A236" s="67"/>
      <c r="B236" s="22"/>
      <c r="C236" s="22"/>
      <c r="D236" s="22"/>
      <c r="E236" s="22"/>
      <c r="F236" s="22"/>
      <c r="G236" s="22" t="s">
        <v>68</v>
      </c>
      <c r="H236" s="952">
        <f>M236</f>
        <v>261417</v>
      </c>
      <c r="I236" s="952">
        <v>1217022</v>
      </c>
      <c r="J236" s="21">
        <f>H236-I236</f>
        <v>-955605</v>
      </c>
      <c r="K236" s="1088" t="s">
        <v>87</v>
      </c>
      <c r="L236" s="1012"/>
      <c r="M236" s="987">
        <v>261417</v>
      </c>
      <c r="N236" s="2602" t="s">
        <v>2575</v>
      </c>
      <c r="O236" s="10"/>
      <c r="T236" s="45">
        <f>SUM(T237)</f>
        <v>261417051</v>
      </c>
      <c r="V236" s="6"/>
    </row>
    <row r="237" spans="1:16147" ht="18" customHeight="1">
      <c r="A237" s="67"/>
      <c r="B237" s="22"/>
      <c r="C237" s="22"/>
      <c r="D237" s="22"/>
      <c r="E237" s="22"/>
      <c r="F237" s="22"/>
      <c r="G237" s="58"/>
      <c r="H237" s="950"/>
      <c r="I237" s="950"/>
      <c r="J237" s="60"/>
      <c r="K237" s="1120" t="s">
        <v>930</v>
      </c>
      <c r="L237" s="1025" t="s">
        <v>14</v>
      </c>
      <c r="M237" s="1026">
        <f>T237/1000</f>
        <v>261417.05100000001</v>
      </c>
      <c r="N237" s="10"/>
      <c r="O237" s="10"/>
      <c r="P237" s="39">
        <v>5532636000</v>
      </c>
      <c r="Q237" s="39">
        <f>P237*1.05</f>
        <v>5809267800</v>
      </c>
      <c r="R237" s="46">
        <v>0.09</v>
      </c>
      <c r="S237" s="6">
        <v>0.5</v>
      </c>
      <c r="T237" s="45">
        <f>Q237*R237*S237</f>
        <v>261417051</v>
      </c>
      <c r="V237" s="6"/>
    </row>
    <row r="238" spans="1:16147" ht="18" customHeight="1">
      <c r="A238" s="67"/>
      <c r="B238" s="22"/>
      <c r="C238" s="22"/>
      <c r="D238" s="22"/>
      <c r="E238" s="22"/>
      <c r="F238" s="22"/>
      <c r="G238" s="37" t="s">
        <v>83</v>
      </c>
      <c r="H238" s="952">
        <f>M238</f>
        <v>500878</v>
      </c>
      <c r="I238" s="952">
        <v>2237172</v>
      </c>
      <c r="J238" s="21">
        <f>H238-I238</f>
        <v>-1736294</v>
      </c>
      <c r="K238" s="892" t="s">
        <v>87</v>
      </c>
      <c r="L238" s="895"/>
      <c r="M238" s="544">
        <v>500878</v>
      </c>
      <c r="N238" s="2602" t="s">
        <v>2575</v>
      </c>
      <c r="O238" s="10"/>
      <c r="T238" s="14">
        <f>SUM(T239:T243)</f>
        <v>500878395.52181554</v>
      </c>
    </row>
    <row r="239" spans="1:16147" ht="18" customHeight="1">
      <c r="A239" s="67"/>
      <c r="B239" s="22"/>
      <c r="C239" s="22"/>
      <c r="D239" s="22"/>
      <c r="E239" s="22"/>
      <c r="F239" s="22"/>
      <c r="G239" s="22"/>
      <c r="H239" s="952"/>
      <c r="I239" s="952"/>
      <c r="J239" s="21"/>
      <c r="K239" s="1011" t="s">
        <v>938</v>
      </c>
      <c r="L239" s="1006" t="s">
        <v>14</v>
      </c>
      <c r="M239" s="1118">
        <f t="shared" ref="M239:M243" si="23">T239/1000</f>
        <v>205938.54351000002</v>
      </c>
      <c r="N239" s="10"/>
      <c r="O239" s="10"/>
      <c r="Q239" s="39">
        <f>Q237</f>
        <v>5809267800</v>
      </c>
      <c r="R239" s="46">
        <v>7.0900000000000005E-2</v>
      </c>
      <c r="S239" s="6">
        <v>0.5</v>
      </c>
      <c r="T239" s="45">
        <f>Q239*R239*S239</f>
        <v>205938543.51000002</v>
      </c>
      <c r="V239" s="1057"/>
      <c r="W239" s="1057"/>
      <c r="X239" s="1057"/>
    </row>
    <row r="240" spans="1:16147" ht="18" customHeight="1">
      <c r="A240" s="67"/>
      <c r="B240" s="22"/>
      <c r="C240" s="22"/>
      <c r="D240" s="22"/>
      <c r="E240" s="22"/>
      <c r="F240" s="22"/>
      <c r="G240" s="22"/>
      <c r="H240" s="952"/>
      <c r="I240" s="952"/>
      <c r="J240" s="21"/>
      <c r="K240" s="1011" t="s">
        <v>939</v>
      </c>
      <c r="L240" s="1006" t="s">
        <v>14</v>
      </c>
      <c r="M240" s="1118">
        <f t="shared" si="23"/>
        <v>13190.3637118155</v>
      </c>
      <c r="N240" s="10"/>
      <c r="O240" s="10"/>
      <c r="Q240" s="39">
        <f>T239</f>
        <v>205938543.51000002</v>
      </c>
      <c r="R240" s="46">
        <v>0.12809999999999999</v>
      </c>
      <c r="S240" s="6">
        <v>0.5</v>
      </c>
      <c r="T240" s="45">
        <f>Q240*R240*S240</f>
        <v>13190363.711815501</v>
      </c>
      <c r="V240" s="1057"/>
      <c r="W240" s="1057"/>
      <c r="X240" s="1057"/>
    </row>
    <row r="241" spans="1:24" ht="18" customHeight="1">
      <c r="A241" s="67"/>
      <c r="B241" s="22"/>
      <c r="C241" s="22"/>
      <c r="D241" s="22"/>
      <c r="E241" s="22"/>
      <c r="F241" s="22"/>
      <c r="G241" s="22"/>
      <c r="H241" s="952"/>
      <c r="I241" s="952"/>
      <c r="J241" s="21"/>
      <c r="K241" s="1011" t="s">
        <v>940</v>
      </c>
      <c r="L241" s="1006" t="s">
        <v>14</v>
      </c>
      <c r="M241" s="1118">
        <f t="shared" si="23"/>
        <v>52283.410199999998</v>
      </c>
      <c r="N241" s="10"/>
      <c r="O241" s="10"/>
      <c r="Q241" s="39">
        <f>Q239</f>
        <v>5809267800</v>
      </c>
      <c r="R241" s="46">
        <v>1.7999999999999999E-2</v>
      </c>
      <c r="S241" s="6">
        <v>0.5</v>
      </c>
      <c r="T241" s="45">
        <f>Q241*R241*S241</f>
        <v>52283410.199999996</v>
      </c>
      <c r="V241" s="1057"/>
      <c r="W241" s="1057"/>
      <c r="X241" s="1057"/>
    </row>
    <row r="242" spans="1:24" ht="18" customHeight="1">
      <c r="A242" s="67"/>
      <c r="B242" s="22"/>
      <c r="C242" s="22"/>
      <c r="D242" s="22"/>
      <c r="E242" s="22"/>
      <c r="F242" s="22"/>
      <c r="G242" s="22"/>
      <c r="H242" s="952"/>
      <c r="I242" s="952"/>
      <c r="J242" s="21"/>
      <c r="K242" s="1011" t="s">
        <v>941</v>
      </c>
      <c r="L242" s="1006" t="s">
        <v>14</v>
      </c>
      <c r="M242" s="1118">
        <f t="shared" si="23"/>
        <v>49378.776300000005</v>
      </c>
      <c r="N242" s="10"/>
      <c r="O242" s="10"/>
      <c r="Q242" s="39">
        <f>Q239</f>
        <v>5809267800</v>
      </c>
      <c r="R242" s="46">
        <v>8.5000000000000006E-3</v>
      </c>
      <c r="S242" s="6">
        <v>1</v>
      </c>
      <c r="T242" s="45">
        <f>Q242*R242*S242</f>
        <v>49378776.300000004</v>
      </c>
      <c r="V242" s="1057"/>
      <c r="W242" s="1057"/>
      <c r="X242" s="1057"/>
    </row>
    <row r="243" spans="1:24" ht="18" customHeight="1">
      <c r="A243" s="67"/>
      <c r="B243" s="22"/>
      <c r="C243" s="22"/>
      <c r="D243" s="22"/>
      <c r="E243" s="22"/>
      <c r="F243" s="22"/>
      <c r="G243" s="58"/>
      <c r="H243" s="950"/>
      <c r="I243" s="950"/>
      <c r="J243" s="60"/>
      <c r="K243" s="1120" t="s">
        <v>942</v>
      </c>
      <c r="L243" s="1025" t="s">
        <v>14</v>
      </c>
      <c r="M243" s="1106">
        <f t="shared" si="23"/>
        <v>180087.30180000002</v>
      </c>
      <c r="N243" s="10"/>
      <c r="O243" s="10"/>
      <c r="Q243" s="39">
        <f>Q239</f>
        <v>5809267800</v>
      </c>
      <c r="R243" s="6">
        <f>31/1000</f>
        <v>3.1E-2</v>
      </c>
      <c r="S243" s="6">
        <v>1</v>
      </c>
      <c r="T243" s="45">
        <f>Q243*R243*S243</f>
        <v>180087301.80000001</v>
      </c>
      <c r="V243" s="1057"/>
      <c r="W243" s="1057"/>
      <c r="X243" s="1057"/>
    </row>
    <row r="244" spans="1:24" ht="21">
      <c r="A244" s="67"/>
      <c r="B244" s="22"/>
      <c r="C244" s="22"/>
      <c r="D244" s="22"/>
      <c r="E244" s="22"/>
      <c r="F244" s="22"/>
      <c r="G244" s="1138" t="s">
        <v>931</v>
      </c>
      <c r="H244" s="952">
        <f>M244</f>
        <v>2887937</v>
      </c>
      <c r="I244" s="952">
        <v>0</v>
      </c>
      <c r="J244" s="21">
        <f>H244-I244</f>
        <v>2887937</v>
      </c>
      <c r="K244" s="1088" t="s">
        <v>87</v>
      </c>
      <c r="L244" s="1012"/>
      <c r="M244" s="987">
        <v>2887937</v>
      </c>
      <c r="N244" s="2602" t="s">
        <v>2575</v>
      </c>
      <c r="O244" s="10"/>
      <c r="T244" s="45">
        <f>SUM(T246:T250)</f>
        <v>1897564811.417079</v>
      </c>
      <c r="V244" s="1057"/>
      <c r="W244" s="1057"/>
      <c r="X244" s="1057"/>
    </row>
    <row r="245" spans="1:24" ht="18" customHeight="1">
      <c r="A245" s="67"/>
      <c r="B245" s="22"/>
      <c r="C245" s="22"/>
      <c r="D245" s="22"/>
      <c r="E245" s="22"/>
      <c r="F245" s="22"/>
      <c r="G245" s="22"/>
      <c r="H245" s="952"/>
      <c r="I245" s="952"/>
      <c r="J245" s="21"/>
      <c r="K245" s="1011" t="s">
        <v>932</v>
      </c>
      <c r="L245" s="1006" t="s">
        <v>14</v>
      </c>
      <c r="M245" s="1004">
        <f>T245/1000</f>
        <v>990371.71799999999</v>
      </c>
      <c r="N245" s="10"/>
      <c r="O245" s="10"/>
      <c r="P245" s="39">
        <v>20960248000</v>
      </c>
      <c r="Q245" s="39">
        <f>P245*1.05</f>
        <v>22008260400</v>
      </c>
      <c r="R245" s="46">
        <v>0.09</v>
      </c>
      <c r="S245" s="6">
        <v>0.5</v>
      </c>
      <c r="T245" s="45">
        <f t="shared" ref="T245:T250" si="24">Q245*R245*S245</f>
        <v>990371718</v>
      </c>
      <c r="V245" s="1057"/>
      <c r="W245" s="1057"/>
      <c r="X245" s="1057"/>
    </row>
    <row r="246" spans="1:24" ht="18" customHeight="1">
      <c r="A246" s="67"/>
      <c r="B246" s="22"/>
      <c r="C246" s="22"/>
      <c r="D246" s="22"/>
      <c r="E246" s="22"/>
      <c r="F246" s="22"/>
      <c r="G246" s="22"/>
      <c r="H246" s="952"/>
      <c r="I246" s="952"/>
      <c r="J246" s="21"/>
      <c r="K246" s="1011" t="s">
        <v>933</v>
      </c>
      <c r="L246" s="1006" t="s">
        <v>14</v>
      </c>
      <c r="M246" s="1118">
        <f t="shared" ref="M246:M250" si="25">T246/1000</f>
        <v>780192.8311800001</v>
      </c>
      <c r="N246" s="10"/>
      <c r="O246" s="10"/>
      <c r="Q246" s="39">
        <f>Q245</f>
        <v>22008260400</v>
      </c>
      <c r="R246" s="46">
        <v>7.0900000000000005E-2</v>
      </c>
      <c r="S246" s="6">
        <v>0.5</v>
      </c>
      <c r="T246" s="45">
        <f t="shared" si="24"/>
        <v>780192831.18000007</v>
      </c>
      <c r="V246" s="1057"/>
      <c r="W246" s="1057"/>
      <c r="X246" s="1057"/>
    </row>
    <row r="247" spans="1:24" ht="18" customHeight="1">
      <c r="A247" s="67"/>
      <c r="B247" s="22"/>
      <c r="C247" s="22"/>
      <c r="D247" s="22"/>
      <c r="E247" s="22"/>
      <c r="F247" s="22"/>
      <c r="G247" s="22"/>
      <c r="H247" s="952"/>
      <c r="I247" s="952"/>
      <c r="J247" s="21"/>
      <c r="K247" s="1011" t="s">
        <v>934</v>
      </c>
      <c r="L247" s="1006" t="s">
        <v>14</v>
      </c>
      <c r="M247" s="1118">
        <f t="shared" si="25"/>
        <v>49971.350837079</v>
      </c>
      <c r="N247" s="10"/>
      <c r="O247" s="10"/>
      <c r="Q247" s="39">
        <f>T246</f>
        <v>780192831.18000007</v>
      </c>
      <c r="R247" s="46">
        <v>0.12809999999999999</v>
      </c>
      <c r="S247" s="6">
        <v>0.5</v>
      </c>
      <c r="T247" s="45">
        <f t="shared" si="24"/>
        <v>49971350.837079003</v>
      </c>
      <c r="V247" s="1057"/>
      <c r="W247" s="1057"/>
      <c r="X247" s="1057"/>
    </row>
    <row r="248" spans="1:24" ht="18" customHeight="1">
      <c r="A248" s="67"/>
      <c r="B248" s="22"/>
      <c r="C248" s="22"/>
      <c r="D248" s="22"/>
      <c r="E248" s="22"/>
      <c r="F248" s="22"/>
      <c r="G248" s="22"/>
      <c r="H248" s="952"/>
      <c r="I248" s="952"/>
      <c r="J248" s="21"/>
      <c r="K248" s="1011" t="s">
        <v>935</v>
      </c>
      <c r="L248" s="1006" t="s">
        <v>14</v>
      </c>
      <c r="M248" s="1118">
        <f t="shared" si="25"/>
        <v>198074.34359999999</v>
      </c>
      <c r="N248" s="10"/>
      <c r="O248" s="10"/>
      <c r="Q248" s="39">
        <f>Q246</f>
        <v>22008260400</v>
      </c>
      <c r="R248" s="46">
        <v>1.7999999999999999E-2</v>
      </c>
      <c r="S248" s="6">
        <v>0.5</v>
      </c>
      <c r="T248" s="45">
        <f t="shared" si="24"/>
        <v>198074343.59999999</v>
      </c>
      <c r="V248" s="1057"/>
      <c r="W248" s="1057"/>
      <c r="X248" s="1057"/>
    </row>
    <row r="249" spans="1:24" ht="18" customHeight="1">
      <c r="A249" s="67"/>
      <c r="B249" s="22"/>
      <c r="C249" s="22"/>
      <c r="D249" s="22"/>
      <c r="E249" s="22"/>
      <c r="F249" s="22"/>
      <c r="G249" s="22"/>
      <c r="H249" s="952"/>
      <c r="I249" s="952"/>
      <c r="J249" s="21"/>
      <c r="K249" s="1011" t="s">
        <v>936</v>
      </c>
      <c r="L249" s="1006" t="s">
        <v>14</v>
      </c>
      <c r="M249" s="1118">
        <f t="shared" si="25"/>
        <v>187070.21340000001</v>
      </c>
      <c r="N249" s="10"/>
      <c r="O249" s="10"/>
      <c r="Q249" s="39">
        <f>Q246</f>
        <v>22008260400</v>
      </c>
      <c r="R249" s="46">
        <v>8.5000000000000006E-3</v>
      </c>
      <c r="S249" s="6">
        <v>1</v>
      </c>
      <c r="T249" s="45">
        <f t="shared" si="24"/>
        <v>187070213.40000001</v>
      </c>
      <c r="V249" s="1057"/>
      <c r="W249" s="1057"/>
      <c r="X249" s="1057"/>
    </row>
    <row r="250" spans="1:24" ht="18" customHeight="1">
      <c r="A250" s="67"/>
      <c r="B250" s="22"/>
      <c r="C250" s="22"/>
      <c r="D250" s="22"/>
      <c r="E250" s="22"/>
      <c r="F250" s="22"/>
      <c r="G250" s="22"/>
      <c r="H250" s="952"/>
      <c r="I250" s="952"/>
      <c r="J250" s="21"/>
      <c r="K250" s="1011" t="s">
        <v>937</v>
      </c>
      <c r="L250" s="1006" t="s">
        <v>14</v>
      </c>
      <c r="M250" s="1118">
        <f t="shared" si="25"/>
        <v>682256.07239999995</v>
      </c>
      <c r="N250" s="10"/>
      <c r="O250" s="10"/>
      <c r="Q250" s="39">
        <f>Q246</f>
        <v>22008260400</v>
      </c>
      <c r="R250" s="6">
        <f>31/1000</f>
        <v>3.1E-2</v>
      </c>
      <c r="S250" s="6">
        <v>1</v>
      </c>
      <c r="T250" s="45">
        <f t="shared" si="24"/>
        <v>682256072.39999998</v>
      </c>
      <c r="V250" s="1057"/>
      <c r="W250" s="1057"/>
      <c r="X250" s="1057"/>
    </row>
    <row r="251" spans="1:24" s="2" customFormat="1" ht="18" customHeight="1">
      <c r="A251" s="67"/>
      <c r="B251" s="22"/>
      <c r="C251" s="22"/>
      <c r="D251" s="22"/>
      <c r="E251" s="22"/>
      <c r="F251" s="2797" t="s">
        <v>109</v>
      </c>
      <c r="G251" s="2797"/>
      <c r="H251" s="951">
        <f>H252</f>
        <v>19400</v>
      </c>
      <c r="I251" s="951">
        <f>I252</f>
        <v>21200</v>
      </c>
      <c r="J251" s="53">
        <f>H251-I251</f>
        <v>-1800</v>
      </c>
      <c r="K251" s="887"/>
      <c r="L251" s="884"/>
      <c r="M251" s="888">
        <f>M252</f>
        <v>19400</v>
      </c>
      <c r="N251" s="91"/>
      <c r="O251" s="10"/>
      <c r="P251" s="39"/>
      <c r="Q251" s="6"/>
      <c r="R251" s="6"/>
      <c r="S251" s="6"/>
      <c r="T251" s="14"/>
      <c r="U251" s="5"/>
      <c r="V251" s="1"/>
    </row>
    <row r="252" spans="1:24" s="2" customFormat="1" ht="18" customHeight="1">
      <c r="A252" s="67"/>
      <c r="B252" s="22"/>
      <c r="C252" s="22"/>
      <c r="D252" s="22"/>
      <c r="E252" s="22"/>
      <c r="F252" s="24"/>
      <c r="G252" s="38" t="s">
        <v>84</v>
      </c>
      <c r="H252" s="952">
        <f>M252</f>
        <v>19400</v>
      </c>
      <c r="I252" s="952">
        <v>21200</v>
      </c>
      <c r="J252" s="21">
        <f>H252-I252</f>
        <v>-1800</v>
      </c>
      <c r="K252" s="892" t="s">
        <v>31</v>
      </c>
      <c r="L252" s="934"/>
      <c r="M252" s="544">
        <f>M253</f>
        <v>19400</v>
      </c>
      <c r="N252" s="91"/>
      <c r="O252" s="10"/>
      <c r="P252" s="39"/>
      <c r="Q252" s="6"/>
      <c r="R252" s="6"/>
      <c r="S252" s="6"/>
      <c r="T252" s="14"/>
      <c r="U252" s="5"/>
      <c r="V252" s="1"/>
    </row>
    <row r="253" spans="1:24" s="2" customFormat="1" ht="18" customHeight="1">
      <c r="A253" s="67"/>
      <c r="B253" s="22"/>
      <c r="C253" s="22"/>
      <c r="D253" s="22"/>
      <c r="E253" s="22"/>
      <c r="F253" s="24"/>
      <c r="G253" s="27"/>
      <c r="H253" s="952"/>
      <c r="I253" s="952"/>
      <c r="J253" s="21"/>
      <c r="K253" s="900" t="s">
        <v>1472</v>
      </c>
      <c r="L253" s="890" t="s">
        <v>14</v>
      </c>
      <c r="M253" s="891">
        <v>19400</v>
      </c>
      <c r="N253" s="91"/>
      <c r="O253" s="10"/>
      <c r="P253" s="39"/>
      <c r="Q253" s="6"/>
      <c r="R253" s="6"/>
      <c r="S253" s="6"/>
      <c r="T253" s="14"/>
      <c r="U253" s="5"/>
      <c r="V253" s="1"/>
    </row>
    <row r="254" spans="1:24" s="2" customFormat="1" ht="18" customHeight="1">
      <c r="A254" s="67"/>
      <c r="B254" s="22"/>
      <c r="C254" s="22"/>
      <c r="D254" s="1558"/>
      <c r="E254" s="1558"/>
      <c r="F254" s="2814" t="s">
        <v>5</v>
      </c>
      <c r="G254" s="2815"/>
      <c r="H254" s="953">
        <f>M254</f>
        <v>3880</v>
      </c>
      <c r="I254" s="953">
        <v>3180</v>
      </c>
      <c r="J254" s="26">
        <f>H254-I254</f>
        <v>700</v>
      </c>
      <c r="K254" s="935" t="s">
        <v>1473</v>
      </c>
      <c r="L254" s="905"/>
      <c r="M254" s="925">
        <f>M255</f>
        <v>3880</v>
      </c>
      <c r="N254" s="91"/>
      <c r="O254" s="10"/>
      <c r="P254" s="39"/>
      <c r="Q254" s="6"/>
      <c r="R254" s="6"/>
      <c r="S254" s="6"/>
      <c r="T254" s="14"/>
      <c r="U254" s="5"/>
      <c r="V254" s="1"/>
    </row>
    <row r="255" spans="1:24" s="2" customFormat="1" ht="18" customHeight="1">
      <c r="A255" s="67"/>
      <c r="B255" s="22"/>
      <c r="C255" s="22"/>
      <c r="D255" s="1558"/>
      <c r="E255" s="1558"/>
      <c r="F255" s="2816"/>
      <c r="G255" s="2817"/>
      <c r="H255" s="950"/>
      <c r="I255" s="950"/>
      <c r="J255" s="21"/>
      <c r="K255" s="936" t="s">
        <v>1474</v>
      </c>
      <c r="L255" s="890" t="s">
        <v>14</v>
      </c>
      <c r="M255" s="891">
        <f>19400*0.2</f>
        <v>3880</v>
      </c>
      <c r="N255" s="87"/>
      <c r="O255" s="4"/>
      <c r="P255" s="39"/>
      <c r="Q255" s="6"/>
      <c r="R255" s="6"/>
      <c r="S255" s="6"/>
      <c r="T255" s="14"/>
      <c r="U255" s="5"/>
    </row>
    <row r="256" spans="1:24" s="2" customFormat="1" ht="18" customHeight="1">
      <c r="A256" s="67"/>
      <c r="B256" s="1590"/>
      <c r="C256" s="1591"/>
      <c r="D256" s="1591"/>
      <c r="E256" s="547" t="s">
        <v>660</v>
      </c>
      <c r="F256" s="547"/>
      <c r="G256" s="548"/>
      <c r="H256" s="1592">
        <f>H257</f>
        <v>0</v>
      </c>
      <c r="I256" s="1592">
        <v>5000</v>
      </c>
      <c r="J256" s="53">
        <f t="shared" ref="J256:J261" si="26">H256-I256</f>
        <v>-5000</v>
      </c>
      <c r="K256" s="918"/>
      <c r="L256" s="937"/>
      <c r="M256" s="885">
        <f>M257</f>
        <v>0</v>
      </c>
      <c r="N256" s="87"/>
      <c r="O256" s="4"/>
      <c r="P256" s="39"/>
      <c r="Q256" s="6"/>
      <c r="R256" s="6"/>
      <c r="S256" s="6"/>
      <c r="T256" s="14"/>
      <c r="U256" s="5"/>
    </row>
    <row r="257" spans="1:24" s="2" customFormat="1" ht="18" customHeight="1">
      <c r="A257" s="67"/>
      <c r="B257" s="22"/>
      <c r="C257" s="22"/>
      <c r="D257" s="22"/>
      <c r="E257" s="22"/>
      <c r="F257" s="2818" t="s">
        <v>71</v>
      </c>
      <c r="G257" s="2818"/>
      <c r="H257" s="956">
        <f>M257</f>
        <v>0</v>
      </c>
      <c r="I257" s="956">
        <v>5000</v>
      </c>
      <c r="J257" s="26">
        <f t="shared" si="26"/>
        <v>-5000</v>
      </c>
      <c r="K257" s="879" t="s">
        <v>82</v>
      </c>
      <c r="L257" s="1075" t="s">
        <v>14</v>
      </c>
      <c r="M257" s="544">
        <v>0</v>
      </c>
      <c r="N257" s="87"/>
      <c r="O257" s="4"/>
      <c r="P257" s="39"/>
      <c r="Q257" s="6"/>
      <c r="R257" s="13"/>
      <c r="S257" s="13"/>
      <c r="T257" s="50"/>
      <c r="U257" s="49"/>
    </row>
    <row r="258" spans="1:24" ht="18" customHeight="1">
      <c r="A258" s="2568"/>
      <c r="B258" s="1593"/>
      <c r="C258" s="1594"/>
      <c r="D258" s="1376" t="s">
        <v>1713</v>
      </c>
      <c r="E258" s="1377"/>
      <c r="F258" s="1377"/>
      <c r="G258" s="1378"/>
      <c r="H258" s="1592">
        <f>H259+H283</f>
        <v>156430</v>
      </c>
      <c r="I258" s="1592">
        <f>I259+I283</f>
        <v>289592</v>
      </c>
      <c r="J258" s="53">
        <f t="shared" si="26"/>
        <v>-133162</v>
      </c>
      <c r="K258" s="1480"/>
      <c r="L258" s="1595"/>
      <c r="M258" s="1482"/>
    </row>
    <row r="259" spans="1:24" ht="18" customHeight="1">
      <c r="A259" s="2567"/>
      <c r="B259" s="22"/>
      <c r="C259" s="22"/>
      <c r="D259" s="1042"/>
      <c r="E259" s="1596" t="s">
        <v>830</v>
      </c>
      <c r="F259" s="1042"/>
      <c r="G259" s="1378"/>
      <c r="H259" s="1592">
        <f>H260+H272</f>
        <v>148280</v>
      </c>
      <c r="I259" s="1592">
        <f>I260+I272</f>
        <v>279752</v>
      </c>
      <c r="J259" s="53">
        <f t="shared" si="26"/>
        <v>-131472</v>
      </c>
      <c r="K259" s="1480"/>
      <c r="L259" s="1595"/>
      <c r="M259" s="1482"/>
    </row>
    <row r="260" spans="1:24" ht="18" customHeight="1">
      <c r="A260" s="2567"/>
      <c r="B260" s="22"/>
      <c r="C260" s="22"/>
      <c r="D260" s="1042"/>
      <c r="E260" s="1042"/>
      <c r="F260" s="55" t="s">
        <v>61</v>
      </c>
      <c r="G260" s="59"/>
      <c r="H260" s="1592">
        <f>H261</f>
        <v>41280</v>
      </c>
      <c r="I260" s="1592">
        <f>I261</f>
        <v>32752</v>
      </c>
      <c r="J260" s="53">
        <f t="shared" si="26"/>
        <v>8528</v>
      </c>
      <c r="K260" s="1480"/>
      <c r="L260" s="1595"/>
      <c r="M260" s="1482"/>
    </row>
    <row r="261" spans="1:24" s="2" customFormat="1" ht="18" customHeight="1">
      <c r="A261" s="67"/>
      <c r="B261" s="22"/>
      <c r="C261" s="22"/>
      <c r="D261" s="22"/>
      <c r="E261" s="22"/>
      <c r="F261" s="22"/>
      <c r="G261" s="25" t="s">
        <v>43</v>
      </c>
      <c r="H261" s="955">
        <f>M261</f>
        <v>41280</v>
      </c>
      <c r="I261" s="955">
        <v>32752</v>
      </c>
      <c r="J261" s="545">
        <f t="shared" si="26"/>
        <v>8528</v>
      </c>
      <c r="K261" s="906" t="s">
        <v>104</v>
      </c>
      <c r="L261" s="905"/>
      <c r="M261" s="882">
        <f>M262+M263+M265+M267+M268+M269+M271+M264+M266</f>
        <v>41280</v>
      </c>
      <c r="N261" s="89"/>
      <c r="O261" s="7"/>
      <c r="P261" s="40" t="s">
        <v>113</v>
      </c>
      <c r="Q261" s="41" t="s">
        <v>111</v>
      </c>
      <c r="R261" s="41" t="s">
        <v>25</v>
      </c>
      <c r="S261" s="41" t="s">
        <v>9</v>
      </c>
      <c r="T261" s="42" t="s">
        <v>117</v>
      </c>
      <c r="U261" s="5"/>
    </row>
    <row r="262" spans="1:24" s="2" customFormat="1" ht="18" customHeight="1">
      <c r="A262" s="67"/>
      <c r="B262" s="22"/>
      <c r="C262" s="22"/>
      <c r="D262" s="22"/>
      <c r="E262" s="22"/>
      <c r="F262" s="22"/>
      <c r="G262" s="22"/>
      <c r="H262" s="956"/>
      <c r="I262" s="956"/>
      <c r="J262" s="543"/>
      <c r="K262" s="926" t="s">
        <v>881</v>
      </c>
      <c r="L262" s="1006" t="s">
        <v>327</v>
      </c>
      <c r="M262" s="1089">
        <v>5500</v>
      </c>
      <c r="N262" s="9"/>
      <c r="O262" s="1306"/>
      <c r="P262" s="39"/>
      <c r="Q262" s="6"/>
      <c r="R262" s="6"/>
      <c r="S262" s="6"/>
      <c r="T262" s="45"/>
      <c r="U262" s="5"/>
      <c r="V262" s="62"/>
      <c r="W262" s="62"/>
      <c r="X262" s="62"/>
    </row>
    <row r="263" spans="1:24" s="2" customFormat="1" ht="18" customHeight="1">
      <c r="A263" s="67"/>
      <c r="B263" s="22"/>
      <c r="C263" s="22"/>
      <c r="D263" s="22"/>
      <c r="E263" s="22"/>
      <c r="F263" s="22"/>
      <c r="G263" s="22"/>
      <c r="H263" s="956"/>
      <c r="I263" s="956"/>
      <c r="J263" s="543"/>
      <c r="K263" s="1597" t="s">
        <v>882</v>
      </c>
      <c r="L263" s="1006" t="s">
        <v>327</v>
      </c>
      <c r="M263" s="1089">
        <v>7000</v>
      </c>
      <c r="N263" s="9"/>
      <c r="O263" s="1306"/>
      <c r="P263" s="39"/>
      <c r="Q263" s="6"/>
      <c r="R263" s="6"/>
      <c r="S263" s="6"/>
      <c r="T263" s="45"/>
      <c r="U263" s="5"/>
      <c r="V263" s="62"/>
      <c r="W263" s="62"/>
      <c r="X263" s="62"/>
    </row>
    <row r="264" spans="1:24" s="2" customFormat="1" ht="18" customHeight="1">
      <c r="A264" s="67"/>
      <c r="B264" s="22"/>
      <c r="C264" s="22"/>
      <c r="D264" s="22"/>
      <c r="E264" s="22"/>
      <c r="F264" s="22"/>
      <c r="G264" s="22"/>
      <c r="H264" s="956"/>
      <c r="I264" s="956"/>
      <c r="J264" s="543"/>
      <c r="K264" s="907" t="s">
        <v>945</v>
      </c>
      <c r="L264" s="877" t="s">
        <v>14</v>
      </c>
      <c r="M264" s="896">
        <v>5000</v>
      </c>
      <c r="N264" s="9"/>
      <c r="O264" s="1306"/>
      <c r="P264" s="39"/>
      <c r="Q264" s="6"/>
      <c r="R264" s="6"/>
      <c r="S264" s="6"/>
      <c r="T264" s="45"/>
      <c r="U264" s="5"/>
      <c r="V264" s="62"/>
      <c r="W264" s="62"/>
      <c r="X264" s="62"/>
    </row>
    <row r="265" spans="1:24" s="2" customFormat="1" ht="18" customHeight="1">
      <c r="A265" s="67"/>
      <c r="B265" s="22"/>
      <c r="C265" s="22"/>
      <c r="D265" s="22"/>
      <c r="E265" s="22"/>
      <c r="F265" s="22"/>
      <c r="G265" s="22"/>
      <c r="H265" s="956"/>
      <c r="I265" s="956"/>
      <c r="J265" s="543"/>
      <c r="K265" s="1091" t="s">
        <v>947</v>
      </c>
      <c r="L265" s="1006" t="s">
        <v>14</v>
      </c>
      <c r="M265" s="1090">
        <v>2574</v>
      </c>
      <c r="N265" s="9"/>
      <c r="O265" s="1306"/>
      <c r="P265" s="39"/>
      <c r="Q265" s="6"/>
      <c r="R265" s="6"/>
      <c r="S265" s="6"/>
      <c r="T265" s="45"/>
      <c r="U265" s="5"/>
      <c r="V265" s="62"/>
      <c r="W265" s="62"/>
      <c r="X265" s="62"/>
    </row>
    <row r="266" spans="1:24" s="2" customFormat="1" ht="18" customHeight="1">
      <c r="A266" s="67"/>
      <c r="B266" s="22"/>
      <c r="C266" s="22"/>
      <c r="D266" s="22"/>
      <c r="E266" s="22"/>
      <c r="F266" s="22"/>
      <c r="G266" s="22"/>
      <c r="H266" s="956"/>
      <c r="I266" s="956"/>
      <c r="J266" s="543"/>
      <c r="K266" s="1091" t="s">
        <v>948</v>
      </c>
      <c r="L266" s="1006" t="s">
        <v>14</v>
      </c>
      <c r="M266" s="1090">
        <v>3366</v>
      </c>
      <c r="N266" s="9"/>
      <c r="O266" s="1306"/>
      <c r="P266" s="39"/>
      <c r="Q266" s="6"/>
      <c r="R266" s="6"/>
      <c r="S266" s="6"/>
      <c r="T266" s="45"/>
      <c r="U266" s="5"/>
      <c r="V266" s="62"/>
      <c r="W266" s="62"/>
      <c r="X266" s="62"/>
    </row>
    <row r="267" spans="1:24" s="2" customFormat="1" ht="18" customHeight="1">
      <c r="A267" s="67"/>
      <c r="B267" s="22"/>
      <c r="C267" s="22"/>
      <c r="D267" s="22"/>
      <c r="E267" s="22"/>
      <c r="F267" s="22"/>
      <c r="G267" s="22"/>
      <c r="H267" s="956"/>
      <c r="I267" s="956"/>
      <c r="J267" s="543"/>
      <c r="K267" s="1093" t="s">
        <v>658</v>
      </c>
      <c r="L267" s="1006" t="s">
        <v>14</v>
      </c>
      <c r="M267" s="1090">
        <v>440</v>
      </c>
      <c r="N267" s="9"/>
      <c r="O267" s="1306"/>
      <c r="P267" s="39"/>
      <c r="Q267" s="6"/>
      <c r="R267" s="6"/>
      <c r="S267" s="6"/>
      <c r="T267" s="45"/>
      <c r="U267" s="5"/>
      <c r="V267" s="62"/>
      <c r="W267" s="62"/>
      <c r="X267" s="62"/>
    </row>
    <row r="268" spans="1:24" s="2" customFormat="1" ht="18" customHeight="1">
      <c r="A268" s="67"/>
      <c r="B268" s="22"/>
      <c r="C268" s="22"/>
      <c r="D268" s="22"/>
      <c r="E268" s="22"/>
      <c r="F268" s="22"/>
      <c r="G268" s="22"/>
      <c r="H268" s="956"/>
      <c r="I268" s="956"/>
      <c r="J268" s="543"/>
      <c r="K268" s="889" t="s">
        <v>944</v>
      </c>
      <c r="L268" s="895" t="s">
        <v>327</v>
      </c>
      <c r="M268" s="899">
        <v>1650</v>
      </c>
      <c r="N268" s="9"/>
      <c r="O268" s="1306"/>
      <c r="P268" s="39"/>
      <c r="Q268" s="6"/>
      <c r="R268" s="6"/>
      <c r="S268" s="6"/>
      <c r="T268" s="45"/>
      <c r="U268" s="5"/>
      <c r="V268" s="62"/>
      <c r="W268" s="62"/>
      <c r="X268" s="62"/>
    </row>
    <row r="269" spans="1:24" s="2" customFormat="1" ht="18" customHeight="1">
      <c r="A269" s="67"/>
      <c r="B269" s="22"/>
      <c r="C269" s="22"/>
      <c r="D269" s="22"/>
      <c r="E269" s="22"/>
      <c r="F269" s="22"/>
      <c r="G269" s="22"/>
      <c r="H269" s="956"/>
      <c r="I269" s="956"/>
      <c r="J269" s="543"/>
      <c r="K269" s="1093" t="s">
        <v>93</v>
      </c>
      <c r="L269" s="1012"/>
      <c r="M269" s="1090">
        <f>SUM(M270:M270)</f>
        <v>10800</v>
      </c>
      <c r="N269" s="9"/>
      <c r="O269" s="1306"/>
      <c r="P269" s="39"/>
      <c r="Q269" s="6"/>
      <c r="R269" s="6"/>
      <c r="S269" s="6"/>
      <c r="T269" s="45"/>
      <c r="U269" s="5"/>
      <c r="V269" s="62"/>
      <c r="W269" s="62"/>
      <c r="X269" s="62"/>
    </row>
    <row r="270" spans="1:24" s="2" customFormat="1" ht="18" customHeight="1">
      <c r="A270" s="67"/>
      <c r="B270" s="22"/>
      <c r="C270" s="22"/>
      <c r="D270" s="22"/>
      <c r="E270" s="22"/>
      <c r="F270" s="22"/>
      <c r="G270" s="22"/>
      <c r="H270" s="956"/>
      <c r="I270" s="956"/>
      <c r="J270" s="543"/>
      <c r="K270" s="1091" t="s">
        <v>943</v>
      </c>
      <c r="L270" s="1012" t="s">
        <v>14</v>
      </c>
      <c r="M270" s="1092">
        <v>10800</v>
      </c>
      <c r="N270" s="9"/>
      <c r="O270" s="1306"/>
      <c r="P270" s="39"/>
      <c r="Q270" s="6"/>
      <c r="R270" s="6"/>
      <c r="S270" s="6"/>
      <c r="T270" s="45"/>
      <c r="U270" s="5"/>
      <c r="V270" s="62"/>
      <c r="W270" s="62"/>
      <c r="X270" s="62"/>
    </row>
    <row r="271" spans="1:24" s="2" customFormat="1" ht="18" customHeight="1">
      <c r="A271" s="67"/>
      <c r="B271" s="22"/>
      <c r="C271" s="22"/>
      <c r="D271" s="22"/>
      <c r="E271" s="22"/>
      <c r="F271" s="22"/>
      <c r="G271" s="22"/>
      <c r="H271" s="956"/>
      <c r="I271" s="956"/>
      <c r="J271" s="543"/>
      <c r="K271" s="889" t="s">
        <v>1468</v>
      </c>
      <c r="L271" s="895" t="s">
        <v>14</v>
      </c>
      <c r="M271" s="899">
        <v>4950</v>
      </c>
      <c r="N271" s="90"/>
      <c r="O271" s="1306"/>
      <c r="P271" s="39">
        <v>5000000</v>
      </c>
      <c r="Q271" s="6">
        <v>1</v>
      </c>
      <c r="R271" s="6">
        <v>1</v>
      </c>
      <c r="S271" s="6"/>
      <c r="T271" s="14">
        <f>P271*Q271*R271</f>
        <v>5000000</v>
      </c>
      <c r="U271" s="5"/>
    </row>
    <row r="272" spans="1:24" s="2" customFormat="1" ht="18" customHeight="1">
      <c r="A272" s="67"/>
      <c r="B272" s="22"/>
      <c r="C272" s="22"/>
      <c r="D272" s="22"/>
      <c r="E272" s="22"/>
      <c r="F272" s="2811" t="s">
        <v>36</v>
      </c>
      <c r="G272" s="2811"/>
      <c r="H272" s="951">
        <f>H276+H273</f>
        <v>107000</v>
      </c>
      <c r="I272" s="951">
        <v>247000</v>
      </c>
      <c r="J272" s="53">
        <f>H272-I272</f>
        <v>-140000</v>
      </c>
      <c r="K272" s="887"/>
      <c r="L272" s="923"/>
      <c r="M272" s="885">
        <f>M273+M276</f>
        <v>107000</v>
      </c>
      <c r="N272" s="87"/>
      <c r="O272" s="4"/>
      <c r="P272" s="39"/>
      <c r="Q272" s="6"/>
      <c r="R272" s="6"/>
      <c r="S272" s="6"/>
      <c r="T272" s="14"/>
      <c r="U272" s="5"/>
    </row>
    <row r="273" spans="1:16147" s="2" customFormat="1" ht="18" customHeight="1">
      <c r="A273" s="67"/>
      <c r="B273" s="22"/>
      <c r="C273" s="22"/>
      <c r="D273" s="22"/>
      <c r="E273" s="22"/>
      <c r="F273" s="2401"/>
      <c r="G273" s="25" t="s">
        <v>60</v>
      </c>
      <c r="H273" s="953">
        <f>M273</f>
        <v>5500</v>
      </c>
      <c r="I273" s="953">
        <v>21000</v>
      </c>
      <c r="J273" s="26">
        <f>H273-I273</f>
        <v>-15500</v>
      </c>
      <c r="K273" s="906" t="s">
        <v>912</v>
      </c>
      <c r="L273" s="909"/>
      <c r="M273" s="882">
        <f>M274+M275</f>
        <v>5500</v>
      </c>
      <c r="N273" s="87"/>
      <c r="O273" s="4"/>
      <c r="P273" s="39"/>
      <c r="Q273" s="6"/>
      <c r="R273" s="6"/>
      <c r="S273" s="6"/>
      <c r="T273" s="14"/>
      <c r="U273" s="5"/>
    </row>
    <row r="274" spans="1:16147" s="2" customFormat="1" ht="18" customHeight="1">
      <c r="A274" s="67"/>
      <c r="B274" s="22"/>
      <c r="C274" s="22"/>
      <c r="D274" s="22"/>
      <c r="E274" s="22"/>
      <c r="F274" s="2401"/>
      <c r="G274" s="22"/>
      <c r="H274" s="952"/>
      <c r="I274" s="952"/>
      <c r="J274" s="21"/>
      <c r="K274" s="1011" t="s">
        <v>910</v>
      </c>
      <c r="L274" s="1012" t="s">
        <v>327</v>
      </c>
      <c r="M274" s="987">
        <v>4000</v>
      </c>
      <c r="N274" s="4"/>
      <c r="O274" s="4"/>
      <c r="P274" s="39"/>
      <c r="Q274" s="6"/>
      <c r="R274" s="6"/>
      <c r="S274" s="6"/>
      <c r="T274" s="45"/>
      <c r="U274" s="5"/>
      <c r="V274" s="62"/>
      <c r="W274" s="62"/>
      <c r="X274" s="62"/>
    </row>
    <row r="275" spans="1:16147" s="2" customFormat="1" ht="18" customHeight="1">
      <c r="A275" s="67"/>
      <c r="B275" s="22"/>
      <c r="C275" s="22"/>
      <c r="D275" s="22"/>
      <c r="E275" s="22"/>
      <c r="F275" s="2401"/>
      <c r="G275" s="22"/>
      <c r="H275" s="952"/>
      <c r="I275" s="952"/>
      <c r="J275" s="21"/>
      <c r="K275" s="1011" t="s">
        <v>911</v>
      </c>
      <c r="L275" s="1012" t="s">
        <v>327</v>
      </c>
      <c r="M275" s="987">
        <v>1500</v>
      </c>
      <c r="N275" s="4"/>
      <c r="O275" s="4"/>
      <c r="P275" s="39"/>
      <c r="Q275" s="6"/>
      <c r="R275" s="6"/>
      <c r="S275" s="6"/>
      <c r="T275" s="45"/>
      <c r="U275" s="5"/>
      <c r="V275" s="62"/>
      <c r="W275" s="62"/>
      <c r="X275" s="62"/>
    </row>
    <row r="276" spans="1:16147" s="2" customFormat="1" ht="18" customHeight="1">
      <c r="A276" s="67"/>
      <c r="B276" s="22"/>
      <c r="C276" s="22"/>
      <c r="D276" s="22"/>
      <c r="E276" s="22"/>
      <c r="F276" s="2401"/>
      <c r="G276" s="25" t="s">
        <v>54</v>
      </c>
      <c r="H276" s="953">
        <f>M276</f>
        <v>101500</v>
      </c>
      <c r="I276" s="953">
        <v>226000</v>
      </c>
      <c r="J276" s="26">
        <f>H276-I276</f>
        <v>-124500</v>
      </c>
      <c r="K276" s="906" t="s">
        <v>122</v>
      </c>
      <c r="L276" s="1307"/>
      <c r="M276" s="882">
        <f>M277+M278+M279+M280+M281+M282</f>
        <v>101500</v>
      </c>
      <c r="N276" s="87"/>
      <c r="O276" s="4"/>
      <c r="P276" s="39"/>
      <c r="Q276" s="6"/>
      <c r="R276" s="6"/>
      <c r="S276" s="6"/>
      <c r="T276" s="14"/>
      <c r="U276" s="5"/>
    </row>
    <row r="277" spans="1:16147" s="2" customFormat="1" ht="18" customHeight="1">
      <c r="A277" s="67"/>
      <c r="B277" s="22"/>
      <c r="C277" s="22"/>
      <c r="D277" s="22"/>
      <c r="E277" s="22"/>
      <c r="F277" s="2401"/>
      <c r="G277" s="22"/>
      <c r="H277" s="952"/>
      <c r="I277" s="952"/>
      <c r="J277" s="21"/>
      <c r="K277" s="1011" t="s">
        <v>913</v>
      </c>
      <c r="L277" s="1107" t="s">
        <v>327</v>
      </c>
      <c r="M277" s="987">
        <v>47000</v>
      </c>
      <c r="N277" s="4"/>
      <c r="O277" s="4"/>
      <c r="P277" s="39"/>
      <c r="Q277" s="6"/>
      <c r="R277" s="6"/>
      <c r="S277" s="6"/>
      <c r="T277" s="45"/>
      <c r="U277" s="5"/>
      <c r="V277" s="62"/>
      <c r="W277" s="62"/>
      <c r="X277" s="62"/>
    </row>
    <row r="278" spans="1:16147" s="2" customFormat="1" ht="18" customHeight="1">
      <c r="A278" s="67"/>
      <c r="B278" s="22"/>
      <c r="C278" s="22"/>
      <c r="D278" s="22"/>
      <c r="E278" s="22"/>
      <c r="F278" s="2401"/>
      <c r="G278" s="22"/>
      <c r="H278" s="952"/>
      <c r="I278" s="952"/>
      <c r="J278" s="21"/>
      <c r="K278" s="1011" t="s">
        <v>914</v>
      </c>
      <c r="L278" s="1107" t="s">
        <v>327</v>
      </c>
      <c r="M278" s="987">
        <v>4800</v>
      </c>
      <c r="N278" s="4"/>
      <c r="O278" s="4"/>
      <c r="P278" s="39"/>
      <c r="Q278" s="6"/>
      <c r="R278" s="6"/>
      <c r="S278" s="6"/>
      <c r="T278" s="45"/>
      <c r="U278" s="5"/>
      <c r="V278" s="62"/>
      <c r="W278" s="62"/>
      <c r="X278" s="62"/>
    </row>
    <row r="279" spans="1:16147" s="2" customFormat="1" ht="18" customHeight="1">
      <c r="A279" s="67"/>
      <c r="B279" s="22"/>
      <c r="C279" s="22"/>
      <c r="D279" s="22"/>
      <c r="E279" s="22"/>
      <c r="F279" s="2401"/>
      <c r="G279" s="22"/>
      <c r="H279" s="952"/>
      <c r="I279" s="952"/>
      <c r="J279" s="21"/>
      <c r="K279" s="1011" t="s">
        <v>915</v>
      </c>
      <c r="L279" s="1107" t="s">
        <v>327</v>
      </c>
      <c r="M279" s="987">
        <v>1700</v>
      </c>
      <c r="N279" s="4"/>
      <c r="O279" s="4"/>
      <c r="P279" s="39"/>
      <c r="Q279" s="6"/>
      <c r="R279" s="6"/>
      <c r="S279" s="6"/>
      <c r="T279" s="45"/>
      <c r="U279" s="5"/>
      <c r="V279" s="62"/>
      <c r="W279" s="62"/>
      <c r="X279" s="62"/>
    </row>
    <row r="280" spans="1:16147" s="2" customFormat="1" ht="18" customHeight="1">
      <c r="A280" s="67"/>
      <c r="B280" s="22"/>
      <c r="C280" s="22"/>
      <c r="D280" s="22"/>
      <c r="E280" s="22"/>
      <c r="F280" s="2401"/>
      <c r="G280" s="22"/>
      <c r="H280" s="952"/>
      <c r="I280" s="952"/>
      <c r="J280" s="21"/>
      <c r="K280" s="1011" t="s">
        <v>916</v>
      </c>
      <c r="L280" s="1107" t="s">
        <v>327</v>
      </c>
      <c r="M280" s="987">
        <v>10000</v>
      </c>
      <c r="N280" s="4"/>
      <c r="O280" s="4"/>
      <c r="P280" s="39"/>
      <c r="Q280" s="6"/>
      <c r="R280" s="6"/>
      <c r="S280" s="6"/>
      <c r="T280" s="45"/>
      <c r="U280" s="5"/>
      <c r="V280" s="62"/>
      <c r="W280" s="62"/>
      <c r="X280" s="62"/>
    </row>
    <row r="281" spans="1:16147" s="2" customFormat="1" ht="18" customHeight="1">
      <c r="A281" s="67"/>
      <c r="B281" s="22"/>
      <c r="C281" s="22"/>
      <c r="D281" s="22"/>
      <c r="E281" s="22"/>
      <c r="F281" s="2401"/>
      <c r="G281" s="22"/>
      <c r="H281" s="952"/>
      <c r="I281" s="952"/>
      <c r="J281" s="21"/>
      <c r="K281" s="1011" t="s">
        <v>917</v>
      </c>
      <c r="L281" s="1107" t="s">
        <v>327</v>
      </c>
      <c r="M281" s="987">
        <v>16000</v>
      </c>
      <c r="N281" s="4"/>
      <c r="O281" s="4"/>
      <c r="P281" s="39"/>
      <c r="Q281" s="6"/>
      <c r="R281" s="6"/>
      <c r="S281" s="6"/>
      <c r="T281" s="45"/>
      <c r="U281" s="5"/>
      <c r="V281" s="62"/>
      <c r="W281" s="62"/>
      <c r="X281" s="62"/>
    </row>
    <row r="282" spans="1:16147" s="2" customFormat="1" ht="18" customHeight="1">
      <c r="A282" s="1108"/>
      <c r="B282" s="1109"/>
      <c r="C282" s="1110"/>
      <c r="D282" s="1110"/>
      <c r="E282" s="1110"/>
      <c r="F282" s="1111"/>
      <c r="G282" s="1112"/>
      <c r="H282" s="952"/>
      <c r="I282" s="952"/>
      <c r="J282" s="21"/>
      <c r="K282" s="1113" t="s">
        <v>918</v>
      </c>
      <c r="L282" s="1097" t="s">
        <v>14</v>
      </c>
      <c r="M282" s="1114">
        <f>T282/1000</f>
        <v>22000</v>
      </c>
      <c r="N282" s="4"/>
      <c r="O282" s="4"/>
      <c r="P282" s="39">
        <v>22000000</v>
      </c>
      <c r="Q282" s="48">
        <v>1</v>
      </c>
      <c r="R282" s="1115"/>
      <c r="S282" s="1115">
        <v>1</v>
      </c>
      <c r="T282" s="1116">
        <f t="shared" ref="T282" si="27">P282*Q282*S282</f>
        <v>22000000</v>
      </c>
      <c r="U282" s="49"/>
      <c r="V282" s="1101"/>
      <c r="W282" s="1101"/>
      <c r="X282" s="1101"/>
      <c r="Y282" s="1102"/>
      <c r="Z282" s="1102"/>
      <c r="AA282" s="1102"/>
      <c r="AB282" s="1102"/>
      <c r="AC282" s="1102"/>
      <c r="AD282" s="1102"/>
      <c r="AE282" s="1102"/>
      <c r="AF282" s="1102"/>
      <c r="AG282" s="1102"/>
      <c r="AH282" s="1102"/>
      <c r="AI282" s="1102"/>
      <c r="AJ282" s="1102"/>
      <c r="AK282" s="1102"/>
      <c r="AL282" s="1102"/>
      <c r="AM282" s="1102"/>
      <c r="AN282" s="1102"/>
      <c r="AO282" s="1102"/>
      <c r="AP282" s="1102"/>
      <c r="AQ282" s="1102"/>
      <c r="AR282" s="1102"/>
      <c r="AS282" s="1102"/>
      <c r="AT282" s="1102"/>
      <c r="AU282" s="1102"/>
      <c r="AV282" s="1102"/>
      <c r="AW282" s="1102"/>
      <c r="AX282" s="1102"/>
      <c r="AY282" s="1102"/>
      <c r="AZ282" s="1102"/>
      <c r="BA282" s="1102"/>
      <c r="BB282" s="1102"/>
      <c r="BC282" s="1102"/>
      <c r="BD282" s="1102"/>
      <c r="BE282" s="1102"/>
      <c r="BF282" s="1102"/>
      <c r="BG282" s="1102"/>
      <c r="BH282" s="1102"/>
      <c r="BI282" s="1102"/>
      <c r="BJ282" s="1102"/>
      <c r="BK282" s="1102"/>
      <c r="BL282" s="1102"/>
      <c r="BM282" s="1102"/>
      <c r="BN282" s="1102"/>
      <c r="BO282" s="1102"/>
      <c r="BP282" s="1102"/>
      <c r="BQ282" s="1102"/>
      <c r="BR282" s="1102"/>
      <c r="BS282" s="1102"/>
      <c r="BT282" s="1102"/>
      <c r="BU282" s="1102"/>
      <c r="BV282" s="1102"/>
      <c r="BW282" s="1102"/>
      <c r="BX282" s="1102"/>
      <c r="BY282" s="1102"/>
      <c r="BZ282" s="1102"/>
      <c r="CA282" s="1102"/>
      <c r="CB282" s="1102"/>
      <c r="CC282" s="1102"/>
      <c r="CD282" s="1102"/>
      <c r="CE282" s="1102"/>
      <c r="CF282" s="1102"/>
      <c r="CG282" s="1102"/>
      <c r="CH282" s="1102"/>
      <c r="CI282" s="1102"/>
      <c r="CJ282" s="1102"/>
      <c r="CK282" s="1102"/>
      <c r="CL282" s="1102"/>
      <c r="CM282" s="1102"/>
      <c r="CN282" s="1102"/>
      <c r="CO282" s="1102"/>
      <c r="CP282" s="1102"/>
      <c r="CQ282" s="1102"/>
      <c r="CR282" s="1102"/>
      <c r="CS282" s="1102"/>
      <c r="CT282" s="1102"/>
      <c r="CU282" s="1102"/>
      <c r="CV282" s="1102"/>
      <c r="CW282" s="1102"/>
      <c r="CX282" s="1102"/>
      <c r="CY282" s="1102"/>
      <c r="CZ282" s="1102"/>
      <c r="DA282" s="1102"/>
      <c r="DB282" s="1102"/>
      <c r="DC282" s="1102"/>
      <c r="DD282" s="1102"/>
      <c r="DE282" s="1102"/>
      <c r="DF282" s="1102"/>
      <c r="DG282" s="1102"/>
      <c r="DH282" s="1102"/>
      <c r="DI282" s="1102"/>
      <c r="DJ282" s="1102"/>
      <c r="DK282" s="1102"/>
      <c r="DL282" s="1102"/>
      <c r="DM282" s="1102"/>
      <c r="DN282" s="1102"/>
      <c r="DO282" s="1102"/>
      <c r="DP282" s="1102"/>
      <c r="DQ282" s="1102"/>
      <c r="DR282" s="1102"/>
      <c r="DS282" s="1102"/>
      <c r="DT282" s="1102"/>
      <c r="DU282" s="1102"/>
      <c r="DV282" s="1102"/>
      <c r="DW282" s="1102"/>
      <c r="DX282" s="1102"/>
      <c r="DY282" s="1102"/>
      <c r="DZ282" s="1102"/>
      <c r="EA282" s="1102"/>
      <c r="EB282" s="1102"/>
      <c r="EC282" s="1102"/>
      <c r="ED282" s="1102"/>
      <c r="EE282" s="1102"/>
      <c r="EF282" s="1102"/>
      <c r="EG282" s="1102"/>
      <c r="EH282" s="1102"/>
      <c r="EI282" s="1102"/>
      <c r="EJ282" s="1102"/>
      <c r="EK282" s="1102"/>
      <c r="EL282" s="1102"/>
      <c r="EM282" s="1102"/>
      <c r="EN282" s="1102"/>
      <c r="EO282" s="1102"/>
      <c r="EP282" s="1102"/>
      <c r="EQ282" s="1102"/>
      <c r="ER282" s="1102"/>
      <c r="ES282" s="1102"/>
      <c r="ET282" s="1102"/>
      <c r="EU282" s="1102"/>
      <c r="EV282" s="1102"/>
      <c r="EW282" s="1102"/>
      <c r="EX282" s="1102"/>
      <c r="EY282" s="1102"/>
      <c r="EZ282" s="1102"/>
      <c r="FA282" s="1102"/>
      <c r="FB282" s="1102"/>
      <c r="FC282" s="1102"/>
      <c r="FD282" s="1102"/>
      <c r="FE282" s="1102"/>
      <c r="FF282" s="1102"/>
      <c r="FG282" s="1102"/>
      <c r="FH282" s="1102"/>
      <c r="FI282" s="1102"/>
      <c r="FJ282" s="1102"/>
      <c r="FK282" s="1102"/>
      <c r="FL282" s="1102"/>
      <c r="FM282" s="1102"/>
      <c r="FN282" s="1102"/>
      <c r="FO282" s="1102"/>
      <c r="FP282" s="1102"/>
      <c r="FQ282" s="1102"/>
      <c r="FR282" s="1102"/>
      <c r="FS282" s="1102"/>
      <c r="FT282" s="1102"/>
      <c r="FU282" s="1102"/>
      <c r="FV282" s="1102"/>
      <c r="FW282" s="1102"/>
      <c r="FX282" s="1102"/>
      <c r="FY282" s="1102"/>
      <c r="FZ282" s="1102"/>
      <c r="GA282" s="1102"/>
      <c r="GB282" s="1102"/>
      <c r="GC282" s="1102"/>
      <c r="GD282" s="1102"/>
      <c r="GE282" s="1102"/>
      <c r="GF282" s="1102"/>
      <c r="GG282" s="1102"/>
      <c r="GH282" s="1102"/>
      <c r="GI282" s="1102"/>
      <c r="GJ282" s="1102"/>
      <c r="GK282" s="1102"/>
      <c r="GL282" s="1102"/>
      <c r="GM282" s="1102"/>
      <c r="GN282" s="1102"/>
      <c r="GO282" s="1102"/>
      <c r="GP282" s="1102"/>
      <c r="GQ282" s="1102"/>
      <c r="GR282" s="1102"/>
      <c r="GS282" s="1102"/>
      <c r="GT282" s="1102"/>
      <c r="GU282" s="1102"/>
      <c r="GV282" s="1102"/>
      <c r="GW282" s="1102"/>
      <c r="GX282" s="1102"/>
      <c r="GY282" s="1102"/>
      <c r="GZ282" s="1102"/>
      <c r="HA282" s="1102"/>
      <c r="HB282" s="1102"/>
      <c r="HC282" s="1102"/>
      <c r="HD282" s="1102"/>
      <c r="HE282" s="1102"/>
      <c r="HF282" s="1102"/>
      <c r="HG282" s="1102"/>
      <c r="HH282" s="1102"/>
      <c r="HI282" s="1102"/>
      <c r="HJ282" s="1102"/>
      <c r="HK282" s="1102"/>
      <c r="HL282" s="1102"/>
      <c r="HM282" s="1102"/>
      <c r="HN282" s="1102"/>
      <c r="HO282" s="1102"/>
      <c r="HP282" s="1102"/>
      <c r="HQ282" s="1102"/>
      <c r="HR282" s="1102"/>
      <c r="HS282" s="1102"/>
      <c r="HT282" s="1102"/>
      <c r="HU282" s="1102"/>
      <c r="HV282" s="1102"/>
      <c r="HW282" s="1102"/>
      <c r="HX282" s="1102"/>
      <c r="HY282" s="1102"/>
      <c r="HZ282" s="1102"/>
      <c r="IA282" s="1102"/>
      <c r="IB282" s="1102"/>
      <c r="IC282" s="1102"/>
      <c r="ID282" s="1102"/>
      <c r="IE282" s="1102"/>
      <c r="IF282" s="1102"/>
      <c r="IG282" s="1102"/>
      <c r="IH282" s="1102"/>
      <c r="II282" s="1102"/>
      <c r="IJ282" s="1102"/>
      <c r="IK282" s="1102"/>
      <c r="IL282" s="1102"/>
      <c r="IM282" s="1102"/>
      <c r="IN282" s="1102"/>
      <c r="IO282" s="1102"/>
      <c r="IP282" s="1102"/>
      <c r="IQ282" s="1102"/>
      <c r="IR282" s="1102"/>
      <c r="IS282" s="1102"/>
      <c r="IT282" s="1102"/>
      <c r="IU282" s="1102"/>
      <c r="IV282" s="1102"/>
      <c r="IW282" s="1102"/>
      <c r="IX282" s="1102"/>
      <c r="IY282" s="1102"/>
      <c r="IZ282" s="1102"/>
      <c r="JA282" s="1102"/>
      <c r="JB282" s="1102"/>
      <c r="JC282" s="1102"/>
      <c r="JD282" s="1102"/>
      <c r="JE282" s="1102"/>
      <c r="JF282" s="1102"/>
      <c r="JG282" s="1102"/>
      <c r="JH282" s="1102"/>
      <c r="JI282" s="1102"/>
      <c r="JJ282" s="1102"/>
      <c r="JK282" s="1102"/>
      <c r="JL282" s="1102"/>
      <c r="JM282" s="1102"/>
      <c r="JN282" s="1102"/>
      <c r="JO282" s="1102"/>
      <c r="JP282" s="1102"/>
      <c r="JQ282" s="1102"/>
      <c r="JR282" s="1102"/>
      <c r="JS282" s="1102"/>
      <c r="JT282" s="1102"/>
      <c r="JU282" s="1102"/>
      <c r="JV282" s="1102"/>
      <c r="JW282" s="1102"/>
      <c r="JX282" s="1102"/>
      <c r="JY282" s="1102"/>
      <c r="JZ282" s="1102"/>
      <c r="KA282" s="1102"/>
      <c r="KB282" s="1102"/>
      <c r="KC282" s="1102"/>
      <c r="KD282" s="1102"/>
      <c r="KE282" s="1102"/>
      <c r="KF282" s="1102"/>
      <c r="KG282" s="1102"/>
      <c r="KH282" s="1102"/>
      <c r="KI282" s="1102"/>
      <c r="KJ282" s="1102"/>
      <c r="KK282" s="1102"/>
      <c r="KL282" s="1102"/>
      <c r="KM282" s="1102"/>
      <c r="KN282" s="1102"/>
      <c r="KO282" s="1102"/>
      <c r="KP282" s="1102"/>
      <c r="KQ282" s="1102"/>
      <c r="KR282" s="1102"/>
      <c r="KS282" s="1102"/>
      <c r="KT282" s="1102"/>
      <c r="KU282" s="1102"/>
      <c r="KV282" s="1102"/>
      <c r="KW282" s="1102"/>
      <c r="KX282" s="1102"/>
      <c r="KY282" s="1102"/>
      <c r="KZ282" s="1102"/>
      <c r="LA282" s="1102"/>
      <c r="LB282" s="1102"/>
      <c r="LC282" s="1102"/>
      <c r="LD282" s="1102"/>
      <c r="LE282" s="1102"/>
      <c r="LF282" s="1102"/>
      <c r="LG282" s="1102"/>
      <c r="LH282" s="1102"/>
      <c r="LI282" s="1102"/>
      <c r="LJ282" s="1102"/>
      <c r="LK282" s="1102"/>
      <c r="LL282" s="1102"/>
      <c r="LM282" s="1102"/>
      <c r="LN282" s="1102"/>
      <c r="LO282" s="1102"/>
      <c r="LP282" s="1102"/>
      <c r="LQ282" s="1102"/>
      <c r="LR282" s="1102"/>
      <c r="LS282" s="1102"/>
      <c r="LT282" s="1102"/>
      <c r="LU282" s="1102"/>
      <c r="LV282" s="1102"/>
      <c r="LW282" s="1102"/>
      <c r="LX282" s="1102"/>
      <c r="LY282" s="1102"/>
      <c r="LZ282" s="1102"/>
      <c r="MA282" s="1102"/>
      <c r="MB282" s="1102"/>
      <c r="MC282" s="1102"/>
      <c r="MD282" s="1102"/>
      <c r="ME282" s="1102"/>
      <c r="MF282" s="1102"/>
      <c r="MG282" s="1102"/>
      <c r="MH282" s="1102"/>
      <c r="MI282" s="1102"/>
      <c r="MJ282" s="1102"/>
      <c r="MK282" s="1102"/>
      <c r="ML282" s="1102"/>
      <c r="MM282" s="1102"/>
      <c r="MN282" s="1102"/>
      <c r="MO282" s="1102"/>
      <c r="MP282" s="1102"/>
      <c r="MQ282" s="1102"/>
      <c r="MR282" s="1102"/>
      <c r="MS282" s="1102"/>
      <c r="MT282" s="1102"/>
      <c r="MU282" s="1102"/>
      <c r="MV282" s="1102"/>
      <c r="MW282" s="1102"/>
      <c r="MX282" s="1102"/>
      <c r="MY282" s="1102"/>
      <c r="MZ282" s="1102"/>
      <c r="NA282" s="1102"/>
      <c r="NB282" s="1102"/>
      <c r="NC282" s="1102"/>
      <c r="ND282" s="1102"/>
      <c r="NE282" s="1102"/>
      <c r="NF282" s="1102"/>
      <c r="NG282" s="1102"/>
      <c r="NH282" s="1102"/>
      <c r="NI282" s="1102"/>
      <c r="NJ282" s="1102"/>
      <c r="NK282" s="1102"/>
      <c r="NL282" s="1102"/>
      <c r="NM282" s="1102"/>
      <c r="NN282" s="1102"/>
      <c r="NO282" s="1102"/>
      <c r="NP282" s="1102"/>
      <c r="NQ282" s="1102"/>
      <c r="NR282" s="1102"/>
      <c r="NS282" s="1102"/>
      <c r="NT282" s="1102"/>
      <c r="NU282" s="1102"/>
      <c r="NV282" s="1102"/>
      <c r="NW282" s="1102"/>
      <c r="NX282" s="1102"/>
      <c r="NY282" s="1102"/>
      <c r="NZ282" s="1102"/>
      <c r="OA282" s="1102"/>
      <c r="OB282" s="1102"/>
      <c r="OC282" s="1102"/>
      <c r="OD282" s="1102"/>
      <c r="OE282" s="1102"/>
      <c r="OF282" s="1102"/>
      <c r="OG282" s="1102"/>
      <c r="OH282" s="1102"/>
      <c r="OI282" s="1102"/>
      <c r="OJ282" s="1102"/>
      <c r="OK282" s="1102"/>
      <c r="OL282" s="1102"/>
      <c r="OM282" s="1102"/>
      <c r="ON282" s="1102"/>
      <c r="OO282" s="1102"/>
      <c r="OP282" s="1102"/>
      <c r="OQ282" s="1102"/>
      <c r="OR282" s="1102"/>
      <c r="OS282" s="1102"/>
      <c r="OT282" s="1102"/>
      <c r="OU282" s="1102"/>
      <c r="OV282" s="1102"/>
      <c r="OW282" s="1102"/>
      <c r="OX282" s="1102"/>
      <c r="OY282" s="1102"/>
      <c r="OZ282" s="1102"/>
      <c r="PA282" s="1102"/>
      <c r="PB282" s="1102"/>
      <c r="PC282" s="1102"/>
      <c r="PD282" s="1102"/>
      <c r="PE282" s="1102"/>
      <c r="PF282" s="1102"/>
      <c r="PG282" s="1102"/>
      <c r="PH282" s="1102"/>
      <c r="PI282" s="1102"/>
      <c r="PJ282" s="1102"/>
      <c r="PK282" s="1102"/>
      <c r="PL282" s="1102"/>
      <c r="PM282" s="1102"/>
      <c r="PN282" s="1102"/>
      <c r="PO282" s="1102"/>
      <c r="PP282" s="1102"/>
      <c r="PQ282" s="1102"/>
      <c r="PR282" s="1102"/>
      <c r="PS282" s="1102"/>
      <c r="PT282" s="1102"/>
      <c r="PU282" s="1102"/>
      <c r="PV282" s="1102"/>
      <c r="PW282" s="1102"/>
      <c r="PX282" s="1102"/>
      <c r="PY282" s="1102"/>
      <c r="PZ282" s="1102"/>
      <c r="QA282" s="1102"/>
      <c r="QB282" s="1102"/>
      <c r="QC282" s="1102"/>
      <c r="QD282" s="1102"/>
      <c r="QE282" s="1102"/>
      <c r="QF282" s="1102"/>
      <c r="QG282" s="1102"/>
      <c r="QH282" s="1102"/>
      <c r="QI282" s="1102"/>
      <c r="QJ282" s="1102"/>
      <c r="QK282" s="1102"/>
      <c r="QL282" s="1102"/>
      <c r="QM282" s="1102"/>
      <c r="QN282" s="1102"/>
      <c r="QO282" s="1102"/>
      <c r="QP282" s="1102"/>
      <c r="QQ282" s="1102"/>
      <c r="QR282" s="1102"/>
      <c r="QS282" s="1102"/>
      <c r="QT282" s="1102"/>
      <c r="QU282" s="1102"/>
      <c r="QV282" s="1102"/>
      <c r="QW282" s="1102"/>
      <c r="QX282" s="1102"/>
      <c r="QY282" s="1102"/>
      <c r="QZ282" s="1102"/>
      <c r="RA282" s="1102"/>
      <c r="RB282" s="1102"/>
      <c r="RC282" s="1102"/>
      <c r="RD282" s="1102"/>
      <c r="RE282" s="1102"/>
      <c r="RF282" s="1102"/>
      <c r="RG282" s="1102"/>
      <c r="RH282" s="1102"/>
      <c r="RI282" s="1102"/>
      <c r="RJ282" s="1102"/>
      <c r="RK282" s="1102"/>
      <c r="RL282" s="1102"/>
      <c r="RM282" s="1102"/>
      <c r="RN282" s="1102"/>
      <c r="RO282" s="1102"/>
      <c r="RP282" s="1102"/>
      <c r="RQ282" s="1102"/>
      <c r="RR282" s="1102"/>
      <c r="RS282" s="1102"/>
      <c r="RT282" s="1102"/>
      <c r="RU282" s="1102"/>
      <c r="RV282" s="1102"/>
      <c r="RW282" s="1102"/>
      <c r="RX282" s="1102"/>
      <c r="RY282" s="1102"/>
      <c r="RZ282" s="1102"/>
      <c r="SA282" s="1102"/>
      <c r="SB282" s="1102"/>
      <c r="SC282" s="1102"/>
      <c r="SD282" s="1102"/>
      <c r="SE282" s="1102"/>
      <c r="SF282" s="1102"/>
      <c r="SG282" s="1102"/>
      <c r="SH282" s="1102"/>
      <c r="SI282" s="1102"/>
      <c r="SJ282" s="1102"/>
      <c r="SK282" s="1102"/>
      <c r="SL282" s="1102"/>
      <c r="SM282" s="1102"/>
      <c r="SN282" s="1102"/>
      <c r="SO282" s="1102"/>
      <c r="SP282" s="1102"/>
      <c r="SQ282" s="1102"/>
      <c r="SR282" s="1102"/>
      <c r="SS282" s="1102"/>
      <c r="ST282" s="1102"/>
      <c r="SU282" s="1102"/>
      <c r="SV282" s="1102"/>
      <c r="SW282" s="1102"/>
      <c r="SX282" s="1102"/>
      <c r="SY282" s="1102"/>
      <c r="SZ282" s="1102"/>
      <c r="TA282" s="1102"/>
      <c r="TB282" s="1102"/>
      <c r="TC282" s="1102"/>
      <c r="TD282" s="1102"/>
      <c r="TE282" s="1102"/>
      <c r="TF282" s="1102"/>
      <c r="TG282" s="1102"/>
      <c r="TH282" s="1102"/>
      <c r="TI282" s="1102"/>
      <c r="TJ282" s="1102"/>
      <c r="TK282" s="1102"/>
      <c r="TL282" s="1102"/>
      <c r="TM282" s="1102"/>
      <c r="TN282" s="1102"/>
      <c r="TO282" s="1102"/>
      <c r="TP282" s="1102"/>
      <c r="TQ282" s="1102"/>
      <c r="TR282" s="1102"/>
      <c r="TS282" s="1102"/>
      <c r="TT282" s="1102"/>
      <c r="TU282" s="1102"/>
      <c r="TV282" s="1102"/>
      <c r="TW282" s="1102"/>
      <c r="TX282" s="1102"/>
      <c r="TY282" s="1102"/>
      <c r="TZ282" s="1102"/>
      <c r="UA282" s="1102"/>
      <c r="UB282" s="1102"/>
      <c r="UC282" s="1102"/>
      <c r="UD282" s="1102"/>
      <c r="UE282" s="1102"/>
      <c r="UF282" s="1102"/>
      <c r="UG282" s="1102"/>
      <c r="UH282" s="1102"/>
      <c r="UI282" s="1102"/>
      <c r="UJ282" s="1102"/>
      <c r="UK282" s="1102"/>
      <c r="UL282" s="1102"/>
      <c r="UM282" s="1102"/>
      <c r="UN282" s="1102"/>
      <c r="UO282" s="1102"/>
      <c r="UP282" s="1102"/>
      <c r="UQ282" s="1102"/>
      <c r="UR282" s="1102"/>
      <c r="US282" s="1102"/>
      <c r="UT282" s="1102"/>
      <c r="UU282" s="1102"/>
      <c r="UV282" s="1102"/>
      <c r="UW282" s="1102"/>
      <c r="UX282" s="1102"/>
      <c r="UY282" s="1102"/>
      <c r="UZ282" s="1102"/>
      <c r="VA282" s="1102"/>
      <c r="VB282" s="1102"/>
      <c r="VC282" s="1102"/>
      <c r="VD282" s="1102"/>
      <c r="VE282" s="1102"/>
      <c r="VF282" s="1102"/>
      <c r="VG282" s="1102"/>
      <c r="VH282" s="1102"/>
      <c r="VI282" s="1102"/>
      <c r="VJ282" s="1102"/>
      <c r="VK282" s="1102"/>
      <c r="VL282" s="1102"/>
      <c r="VM282" s="1102"/>
      <c r="VN282" s="1102"/>
      <c r="VO282" s="1102"/>
      <c r="VP282" s="1102"/>
      <c r="VQ282" s="1102"/>
      <c r="VR282" s="1102"/>
      <c r="VS282" s="1102"/>
      <c r="VT282" s="1102"/>
      <c r="VU282" s="1102"/>
      <c r="VV282" s="1102"/>
      <c r="VW282" s="1102"/>
      <c r="VX282" s="1102"/>
      <c r="VY282" s="1102"/>
      <c r="VZ282" s="1102"/>
      <c r="WA282" s="1102"/>
      <c r="WB282" s="1102"/>
      <c r="WC282" s="1102"/>
      <c r="WD282" s="1102"/>
      <c r="WE282" s="1102"/>
      <c r="WF282" s="1102"/>
      <c r="WG282" s="1102"/>
      <c r="WH282" s="1102"/>
      <c r="WI282" s="1102"/>
      <c r="WJ282" s="1102"/>
      <c r="WK282" s="1102"/>
      <c r="WL282" s="1102"/>
      <c r="WM282" s="1102"/>
      <c r="WN282" s="1102"/>
      <c r="WO282" s="1102"/>
      <c r="WP282" s="1102"/>
      <c r="WQ282" s="1102"/>
      <c r="WR282" s="1102"/>
      <c r="WS282" s="1102"/>
      <c r="WT282" s="1102"/>
      <c r="WU282" s="1102"/>
      <c r="WV282" s="1102"/>
      <c r="WW282" s="1102"/>
      <c r="WX282" s="1102"/>
      <c r="WY282" s="1102"/>
      <c r="WZ282" s="1102"/>
      <c r="XA282" s="1102"/>
      <c r="XB282" s="1102"/>
      <c r="XC282" s="1102"/>
      <c r="XD282" s="1102"/>
      <c r="XE282" s="1102"/>
      <c r="XF282" s="1102"/>
      <c r="XG282" s="1102"/>
      <c r="XH282" s="1102"/>
      <c r="XI282" s="1102"/>
      <c r="XJ282" s="1102"/>
      <c r="XK282" s="1102"/>
      <c r="XL282" s="1102"/>
      <c r="XM282" s="1102"/>
      <c r="XN282" s="1102"/>
      <c r="XO282" s="1102"/>
      <c r="XP282" s="1102"/>
      <c r="XQ282" s="1102"/>
      <c r="XR282" s="1102"/>
      <c r="XS282" s="1102"/>
      <c r="XT282" s="1102"/>
      <c r="XU282" s="1102"/>
      <c r="XV282" s="1102"/>
      <c r="XW282" s="1102"/>
      <c r="XX282" s="1102"/>
      <c r="XY282" s="1102"/>
      <c r="XZ282" s="1102"/>
      <c r="YA282" s="1102"/>
      <c r="YB282" s="1102"/>
      <c r="YC282" s="1102"/>
      <c r="YD282" s="1102"/>
      <c r="YE282" s="1102"/>
      <c r="YF282" s="1102"/>
      <c r="YG282" s="1102"/>
      <c r="YH282" s="1102"/>
      <c r="YI282" s="1102"/>
      <c r="YJ282" s="1102"/>
      <c r="YK282" s="1102"/>
      <c r="YL282" s="1102"/>
      <c r="YM282" s="1102"/>
      <c r="YN282" s="1102"/>
      <c r="YO282" s="1102"/>
      <c r="YP282" s="1102"/>
      <c r="YQ282" s="1102"/>
      <c r="YR282" s="1102"/>
      <c r="YS282" s="1102"/>
      <c r="YT282" s="1102"/>
      <c r="YU282" s="1102"/>
      <c r="YV282" s="1102"/>
      <c r="YW282" s="1102"/>
      <c r="YX282" s="1102"/>
      <c r="YY282" s="1102"/>
      <c r="YZ282" s="1102"/>
      <c r="ZA282" s="1102"/>
      <c r="ZB282" s="1102"/>
      <c r="ZC282" s="1102"/>
      <c r="ZD282" s="1102"/>
      <c r="ZE282" s="1102"/>
      <c r="ZF282" s="1102"/>
      <c r="ZG282" s="1102"/>
      <c r="ZH282" s="1102"/>
      <c r="ZI282" s="1102"/>
      <c r="ZJ282" s="1102"/>
      <c r="ZK282" s="1102"/>
      <c r="ZL282" s="1102"/>
      <c r="ZM282" s="1102"/>
      <c r="ZN282" s="1102"/>
      <c r="ZO282" s="1102"/>
      <c r="ZP282" s="1102"/>
      <c r="ZQ282" s="1102"/>
      <c r="ZR282" s="1102"/>
      <c r="ZS282" s="1102"/>
      <c r="ZT282" s="1102"/>
      <c r="ZU282" s="1102"/>
      <c r="ZV282" s="1102"/>
      <c r="ZW282" s="1102"/>
      <c r="ZX282" s="1102"/>
      <c r="ZY282" s="1102"/>
      <c r="ZZ282" s="1102"/>
      <c r="AAA282" s="1102"/>
      <c r="AAB282" s="1102"/>
      <c r="AAC282" s="1102"/>
      <c r="AAD282" s="1102"/>
      <c r="AAE282" s="1102"/>
      <c r="AAF282" s="1102"/>
      <c r="AAG282" s="1102"/>
      <c r="AAH282" s="1102"/>
      <c r="AAI282" s="1102"/>
      <c r="AAJ282" s="1102"/>
      <c r="AAK282" s="1102"/>
      <c r="AAL282" s="1102"/>
      <c r="AAM282" s="1102"/>
      <c r="AAN282" s="1102"/>
      <c r="AAO282" s="1102"/>
      <c r="AAP282" s="1102"/>
      <c r="AAQ282" s="1102"/>
      <c r="AAR282" s="1102"/>
      <c r="AAS282" s="1102"/>
      <c r="AAT282" s="1102"/>
      <c r="AAU282" s="1102"/>
      <c r="AAV282" s="1102"/>
      <c r="AAW282" s="1102"/>
      <c r="AAX282" s="1102"/>
      <c r="AAY282" s="1102"/>
      <c r="AAZ282" s="1102"/>
      <c r="ABA282" s="1102"/>
      <c r="ABB282" s="1102"/>
      <c r="ABC282" s="1102"/>
      <c r="ABD282" s="1102"/>
      <c r="ABE282" s="1102"/>
      <c r="ABF282" s="1102"/>
      <c r="ABG282" s="1102"/>
      <c r="ABH282" s="1102"/>
      <c r="ABI282" s="1102"/>
      <c r="ABJ282" s="1102"/>
      <c r="ABK282" s="1102"/>
      <c r="ABL282" s="1102"/>
      <c r="ABM282" s="1102"/>
      <c r="ABN282" s="1102"/>
      <c r="ABO282" s="1102"/>
      <c r="ABP282" s="1102"/>
      <c r="ABQ282" s="1102"/>
      <c r="ABR282" s="1102"/>
      <c r="ABS282" s="1102"/>
      <c r="ABT282" s="1102"/>
      <c r="ABU282" s="1102"/>
      <c r="ABV282" s="1102"/>
      <c r="ABW282" s="1102"/>
      <c r="ABX282" s="1102"/>
      <c r="ABY282" s="1102"/>
      <c r="ABZ282" s="1102"/>
      <c r="ACA282" s="1102"/>
      <c r="ACB282" s="1102"/>
      <c r="ACC282" s="1102"/>
      <c r="ACD282" s="1102"/>
      <c r="ACE282" s="1102"/>
      <c r="ACF282" s="1102"/>
      <c r="ACG282" s="1102"/>
      <c r="ACH282" s="1102"/>
      <c r="ACI282" s="1102"/>
      <c r="ACJ282" s="1102"/>
      <c r="ACK282" s="1102"/>
      <c r="ACL282" s="1102"/>
      <c r="ACM282" s="1102"/>
      <c r="ACN282" s="1102"/>
      <c r="ACO282" s="1102"/>
      <c r="ACP282" s="1102"/>
      <c r="ACQ282" s="1102"/>
      <c r="ACR282" s="1102"/>
      <c r="ACS282" s="1102"/>
      <c r="ACT282" s="1102"/>
      <c r="ACU282" s="1102"/>
      <c r="ACV282" s="1102"/>
      <c r="ACW282" s="1102"/>
      <c r="ACX282" s="1102"/>
      <c r="ACY282" s="1102"/>
      <c r="ACZ282" s="1102"/>
      <c r="ADA282" s="1102"/>
      <c r="ADB282" s="1102"/>
      <c r="ADC282" s="1102"/>
      <c r="ADD282" s="1102"/>
      <c r="ADE282" s="1102"/>
      <c r="ADF282" s="1102"/>
      <c r="ADG282" s="1102"/>
      <c r="ADH282" s="1102"/>
      <c r="ADI282" s="1102"/>
      <c r="ADJ282" s="1102"/>
      <c r="ADK282" s="1102"/>
      <c r="ADL282" s="1102"/>
      <c r="ADM282" s="1102"/>
      <c r="ADN282" s="1102"/>
      <c r="ADO282" s="1102"/>
      <c r="ADP282" s="1102"/>
      <c r="ADQ282" s="1102"/>
      <c r="ADR282" s="1102"/>
      <c r="ADS282" s="1102"/>
      <c r="ADT282" s="1102"/>
      <c r="ADU282" s="1102"/>
      <c r="ADV282" s="1102"/>
      <c r="ADW282" s="1102"/>
      <c r="ADX282" s="1102"/>
      <c r="ADY282" s="1102"/>
      <c r="ADZ282" s="1102"/>
      <c r="AEA282" s="1102"/>
      <c r="AEB282" s="1102"/>
      <c r="AEC282" s="1102"/>
      <c r="AED282" s="1102"/>
      <c r="AEE282" s="1102"/>
      <c r="AEF282" s="1102"/>
      <c r="AEG282" s="1102"/>
      <c r="AEH282" s="1102"/>
      <c r="AEI282" s="1102"/>
      <c r="AEJ282" s="1102"/>
      <c r="AEK282" s="1102"/>
      <c r="AEL282" s="1102"/>
      <c r="AEM282" s="1102"/>
      <c r="AEN282" s="1102"/>
      <c r="AEO282" s="1102"/>
      <c r="AEP282" s="1102"/>
      <c r="AEQ282" s="1102"/>
      <c r="AER282" s="1102"/>
      <c r="AES282" s="1102"/>
      <c r="AET282" s="1102"/>
      <c r="AEU282" s="1102"/>
      <c r="AEV282" s="1102"/>
      <c r="AEW282" s="1102"/>
      <c r="AEX282" s="1102"/>
      <c r="AEY282" s="1102"/>
      <c r="AEZ282" s="1102"/>
      <c r="AFA282" s="1102"/>
      <c r="AFB282" s="1102"/>
      <c r="AFC282" s="1102"/>
      <c r="AFD282" s="1102"/>
      <c r="AFE282" s="1102"/>
      <c r="AFF282" s="1102"/>
      <c r="AFG282" s="1102"/>
      <c r="AFH282" s="1102"/>
      <c r="AFI282" s="1102"/>
      <c r="AFJ282" s="1102"/>
      <c r="AFK282" s="1102"/>
      <c r="AFL282" s="1102"/>
      <c r="AFM282" s="1102"/>
      <c r="AFN282" s="1102"/>
      <c r="AFO282" s="1102"/>
      <c r="AFP282" s="1102"/>
      <c r="AFQ282" s="1102"/>
      <c r="AFR282" s="1102"/>
      <c r="AFS282" s="1102"/>
      <c r="AFT282" s="1102"/>
      <c r="AFU282" s="1102"/>
      <c r="AFV282" s="1102"/>
      <c r="AFW282" s="1102"/>
      <c r="AFX282" s="1102"/>
      <c r="AFY282" s="1102"/>
      <c r="AFZ282" s="1102"/>
      <c r="AGA282" s="1102"/>
      <c r="AGB282" s="1102"/>
      <c r="AGC282" s="1102"/>
      <c r="AGD282" s="1102"/>
      <c r="AGE282" s="1102"/>
      <c r="AGF282" s="1102"/>
      <c r="AGG282" s="1102"/>
      <c r="AGH282" s="1102"/>
      <c r="AGI282" s="1102"/>
      <c r="AGJ282" s="1102"/>
      <c r="AGK282" s="1102"/>
      <c r="AGL282" s="1102"/>
      <c r="AGM282" s="1102"/>
      <c r="AGN282" s="1102"/>
      <c r="AGO282" s="1102"/>
      <c r="AGP282" s="1102"/>
      <c r="AGQ282" s="1102"/>
      <c r="AGR282" s="1102"/>
      <c r="AGS282" s="1102"/>
      <c r="AGT282" s="1102"/>
      <c r="AGU282" s="1102"/>
      <c r="AGV282" s="1102"/>
      <c r="AGW282" s="1102"/>
      <c r="AGX282" s="1102"/>
      <c r="AGY282" s="1102"/>
      <c r="AGZ282" s="1102"/>
      <c r="AHA282" s="1102"/>
      <c r="AHB282" s="1102"/>
      <c r="AHC282" s="1102"/>
      <c r="AHD282" s="1102"/>
      <c r="AHE282" s="1102"/>
      <c r="AHF282" s="1102"/>
      <c r="AHG282" s="1102"/>
      <c r="AHH282" s="1102"/>
      <c r="AHI282" s="1102"/>
      <c r="AHJ282" s="1102"/>
      <c r="AHK282" s="1102"/>
      <c r="AHL282" s="1102"/>
      <c r="AHM282" s="1102"/>
      <c r="AHN282" s="1102"/>
      <c r="AHO282" s="1102"/>
      <c r="AHP282" s="1102"/>
      <c r="AHQ282" s="1102"/>
      <c r="AHR282" s="1102"/>
      <c r="AHS282" s="1102"/>
      <c r="AHT282" s="1102"/>
      <c r="AHU282" s="1102"/>
      <c r="AHV282" s="1102"/>
      <c r="AHW282" s="1102"/>
      <c r="AHX282" s="1102"/>
      <c r="AHY282" s="1102"/>
      <c r="AHZ282" s="1102"/>
      <c r="AIA282" s="1102"/>
      <c r="AIB282" s="1102"/>
      <c r="AIC282" s="1102"/>
      <c r="AID282" s="1102"/>
      <c r="AIE282" s="1102"/>
      <c r="AIF282" s="1102"/>
      <c r="AIG282" s="1102"/>
      <c r="AIH282" s="1102"/>
      <c r="AII282" s="1102"/>
      <c r="AIJ282" s="1102"/>
      <c r="AIK282" s="1102"/>
      <c r="AIL282" s="1102"/>
      <c r="AIM282" s="1102"/>
      <c r="AIN282" s="1102"/>
      <c r="AIO282" s="1102"/>
      <c r="AIP282" s="1102"/>
      <c r="AIQ282" s="1102"/>
      <c r="AIR282" s="1102"/>
      <c r="AIS282" s="1102"/>
      <c r="AIT282" s="1102"/>
      <c r="AIU282" s="1102"/>
      <c r="AIV282" s="1102"/>
      <c r="AIW282" s="1102"/>
      <c r="AIX282" s="1102"/>
      <c r="AIY282" s="1102"/>
      <c r="AIZ282" s="1102"/>
      <c r="AJA282" s="1102"/>
      <c r="AJB282" s="1102"/>
      <c r="AJC282" s="1102"/>
      <c r="AJD282" s="1102"/>
      <c r="AJE282" s="1102"/>
      <c r="AJF282" s="1102"/>
      <c r="AJG282" s="1102"/>
      <c r="AJH282" s="1102"/>
      <c r="AJI282" s="1102"/>
      <c r="AJJ282" s="1102"/>
      <c r="AJK282" s="1102"/>
      <c r="AJL282" s="1102"/>
      <c r="AJM282" s="1102"/>
      <c r="AJN282" s="1102"/>
      <c r="AJO282" s="1102"/>
      <c r="AJP282" s="1102"/>
      <c r="AJQ282" s="1102"/>
      <c r="AJR282" s="1102"/>
      <c r="AJS282" s="1102"/>
      <c r="AJT282" s="1102"/>
      <c r="AJU282" s="1102"/>
      <c r="AJV282" s="1102"/>
      <c r="AJW282" s="1102"/>
      <c r="AJX282" s="1102"/>
      <c r="AJY282" s="1102"/>
      <c r="AJZ282" s="1102"/>
      <c r="AKA282" s="1102"/>
      <c r="AKB282" s="1102"/>
      <c r="AKC282" s="1102"/>
      <c r="AKD282" s="1102"/>
      <c r="AKE282" s="1102"/>
      <c r="AKF282" s="1102"/>
      <c r="AKG282" s="1102"/>
      <c r="AKH282" s="1102"/>
      <c r="AKI282" s="1102"/>
      <c r="AKJ282" s="1102"/>
      <c r="AKK282" s="1102"/>
      <c r="AKL282" s="1102"/>
      <c r="AKM282" s="1102"/>
      <c r="AKN282" s="1102"/>
      <c r="AKO282" s="1102"/>
      <c r="AKP282" s="1102"/>
      <c r="AKQ282" s="1102"/>
      <c r="AKR282" s="1102"/>
      <c r="AKS282" s="1102"/>
      <c r="AKT282" s="1102"/>
      <c r="AKU282" s="1102"/>
      <c r="AKV282" s="1102"/>
      <c r="AKW282" s="1102"/>
      <c r="AKX282" s="1102"/>
      <c r="AKY282" s="1102"/>
      <c r="AKZ282" s="1102"/>
      <c r="ALA282" s="1102"/>
      <c r="ALB282" s="1102"/>
      <c r="ALC282" s="1102"/>
      <c r="ALD282" s="1102"/>
      <c r="ALE282" s="1102"/>
      <c r="ALF282" s="1102"/>
      <c r="ALG282" s="1102"/>
      <c r="ALH282" s="1102"/>
      <c r="ALI282" s="1102"/>
      <c r="ALJ282" s="1102"/>
      <c r="ALK282" s="1102"/>
      <c r="ALL282" s="1102"/>
      <c r="ALM282" s="1102"/>
      <c r="ALN282" s="1102"/>
      <c r="ALO282" s="1102"/>
      <c r="ALP282" s="1102"/>
      <c r="ALQ282" s="1102"/>
      <c r="ALR282" s="1102"/>
      <c r="ALS282" s="1102"/>
      <c r="ALT282" s="1102"/>
      <c r="ALU282" s="1102"/>
      <c r="ALV282" s="1102"/>
      <c r="ALW282" s="1102"/>
      <c r="ALX282" s="1102"/>
      <c r="ALY282" s="1102"/>
      <c r="ALZ282" s="1102"/>
      <c r="AMA282" s="1102"/>
      <c r="AMB282" s="1102"/>
      <c r="AMC282" s="1102"/>
      <c r="AMD282" s="1102"/>
      <c r="AME282" s="1102"/>
      <c r="AMF282" s="1102"/>
      <c r="AMG282" s="1102"/>
      <c r="AMH282" s="1102"/>
      <c r="AMI282" s="1102"/>
      <c r="AMJ282" s="1102"/>
      <c r="AMK282" s="1102"/>
      <c r="AML282" s="1102"/>
      <c r="AMM282" s="1102"/>
      <c r="AMN282" s="1102"/>
      <c r="AMO282" s="1102"/>
      <c r="AMP282" s="1102"/>
      <c r="AMQ282" s="1102"/>
      <c r="AMR282" s="1102"/>
      <c r="AMS282" s="1102"/>
      <c r="AMT282" s="1102"/>
      <c r="AMU282" s="1102"/>
      <c r="AMV282" s="1102"/>
      <c r="AMW282" s="1102"/>
      <c r="AMX282" s="1102"/>
      <c r="AMY282" s="1102"/>
      <c r="AMZ282" s="1102"/>
      <c r="ANA282" s="1102"/>
      <c r="ANB282" s="1102"/>
      <c r="ANC282" s="1102"/>
      <c r="AND282" s="1102"/>
      <c r="ANE282" s="1102"/>
      <c r="ANF282" s="1102"/>
      <c r="ANG282" s="1102"/>
      <c r="ANH282" s="1102"/>
      <c r="ANI282" s="1102"/>
      <c r="ANJ282" s="1102"/>
      <c r="ANK282" s="1102"/>
      <c r="ANL282" s="1102"/>
      <c r="ANM282" s="1102"/>
      <c r="ANN282" s="1102"/>
      <c r="ANO282" s="1102"/>
      <c r="ANP282" s="1102"/>
      <c r="ANQ282" s="1102"/>
      <c r="ANR282" s="1102"/>
      <c r="ANS282" s="1102"/>
      <c r="ANT282" s="1102"/>
      <c r="ANU282" s="1102"/>
      <c r="ANV282" s="1102"/>
      <c r="ANW282" s="1102"/>
      <c r="ANX282" s="1102"/>
      <c r="ANY282" s="1102"/>
      <c r="ANZ282" s="1102"/>
      <c r="AOA282" s="1102"/>
      <c r="AOB282" s="1102"/>
      <c r="AOC282" s="1102"/>
      <c r="AOD282" s="1102"/>
      <c r="AOE282" s="1102"/>
      <c r="AOF282" s="1102"/>
      <c r="AOG282" s="1102"/>
      <c r="AOH282" s="1102"/>
      <c r="AOI282" s="1102"/>
      <c r="AOJ282" s="1102"/>
      <c r="AOK282" s="1102"/>
      <c r="AOL282" s="1102"/>
      <c r="AOM282" s="1102"/>
      <c r="AON282" s="1102"/>
      <c r="AOO282" s="1102"/>
      <c r="AOP282" s="1102"/>
      <c r="AOQ282" s="1102"/>
      <c r="AOR282" s="1102"/>
      <c r="AOS282" s="1102"/>
      <c r="AOT282" s="1102"/>
      <c r="AOU282" s="1102"/>
      <c r="AOV282" s="1102"/>
      <c r="AOW282" s="1102"/>
      <c r="AOX282" s="1102"/>
      <c r="AOY282" s="1102"/>
      <c r="AOZ282" s="1102"/>
      <c r="APA282" s="1102"/>
      <c r="APB282" s="1102"/>
      <c r="APC282" s="1102"/>
      <c r="APD282" s="1102"/>
      <c r="APE282" s="1102"/>
      <c r="APF282" s="1102"/>
      <c r="APG282" s="1102"/>
      <c r="APH282" s="1102"/>
      <c r="API282" s="1102"/>
      <c r="APJ282" s="1102"/>
      <c r="APK282" s="1102"/>
      <c r="APL282" s="1102"/>
      <c r="APM282" s="1102"/>
      <c r="APN282" s="1102"/>
      <c r="APO282" s="1102"/>
      <c r="APP282" s="1102"/>
      <c r="APQ282" s="1102"/>
      <c r="APR282" s="1102"/>
      <c r="APS282" s="1102"/>
      <c r="APT282" s="1102"/>
      <c r="APU282" s="1102"/>
      <c r="APV282" s="1102"/>
      <c r="APW282" s="1102"/>
      <c r="APX282" s="1102"/>
      <c r="APY282" s="1102"/>
      <c r="APZ282" s="1102"/>
      <c r="AQA282" s="1102"/>
      <c r="AQB282" s="1102"/>
      <c r="AQC282" s="1102"/>
      <c r="AQD282" s="1102"/>
      <c r="AQE282" s="1102"/>
      <c r="AQF282" s="1102"/>
      <c r="AQG282" s="1102"/>
      <c r="AQH282" s="1102"/>
      <c r="AQI282" s="1102"/>
      <c r="AQJ282" s="1102"/>
      <c r="AQK282" s="1102"/>
      <c r="AQL282" s="1102"/>
      <c r="AQM282" s="1102"/>
      <c r="AQN282" s="1102"/>
      <c r="AQO282" s="1102"/>
      <c r="AQP282" s="1102"/>
      <c r="AQQ282" s="1102"/>
      <c r="AQR282" s="1102"/>
      <c r="AQS282" s="1102"/>
      <c r="AQT282" s="1102"/>
      <c r="AQU282" s="1102"/>
      <c r="AQV282" s="1102"/>
      <c r="AQW282" s="1102"/>
      <c r="AQX282" s="1102"/>
      <c r="AQY282" s="1102"/>
      <c r="AQZ282" s="1102"/>
      <c r="ARA282" s="1102"/>
      <c r="ARB282" s="1102"/>
      <c r="ARC282" s="1102"/>
      <c r="ARD282" s="1102"/>
      <c r="ARE282" s="1102"/>
      <c r="ARF282" s="1102"/>
      <c r="ARG282" s="1102"/>
      <c r="ARH282" s="1102"/>
      <c r="ARI282" s="1102"/>
      <c r="ARJ282" s="1102"/>
      <c r="ARK282" s="1102"/>
      <c r="ARL282" s="1102"/>
      <c r="ARM282" s="1102"/>
      <c r="ARN282" s="1102"/>
      <c r="ARO282" s="1102"/>
      <c r="ARP282" s="1102"/>
      <c r="ARQ282" s="1102"/>
      <c r="ARR282" s="1102"/>
      <c r="ARS282" s="1102"/>
      <c r="ART282" s="1102"/>
      <c r="ARU282" s="1102"/>
      <c r="ARV282" s="1102"/>
      <c r="ARW282" s="1102"/>
      <c r="ARX282" s="1102"/>
      <c r="ARY282" s="1102"/>
      <c r="ARZ282" s="1102"/>
      <c r="ASA282" s="1102"/>
      <c r="ASB282" s="1102"/>
      <c r="ASC282" s="1102"/>
      <c r="ASD282" s="1102"/>
      <c r="ASE282" s="1102"/>
      <c r="ASF282" s="1102"/>
      <c r="ASG282" s="1102"/>
      <c r="ASH282" s="1102"/>
      <c r="ASI282" s="1102"/>
      <c r="ASJ282" s="1102"/>
      <c r="ASK282" s="1102"/>
      <c r="ASL282" s="1102"/>
      <c r="ASM282" s="1102"/>
      <c r="ASN282" s="1102"/>
      <c r="ASO282" s="1102"/>
      <c r="ASP282" s="1102"/>
      <c r="ASQ282" s="1102"/>
      <c r="ASR282" s="1102"/>
      <c r="ASS282" s="1102"/>
      <c r="AST282" s="1102"/>
      <c r="ASU282" s="1102"/>
      <c r="ASV282" s="1102"/>
      <c r="ASW282" s="1102"/>
      <c r="ASX282" s="1102"/>
      <c r="ASY282" s="1102"/>
      <c r="ASZ282" s="1102"/>
      <c r="ATA282" s="1102"/>
      <c r="ATB282" s="1102"/>
      <c r="ATC282" s="1102"/>
      <c r="ATD282" s="1102"/>
      <c r="ATE282" s="1102"/>
      <c r="ATF282" s="1102"/>
      <c r="ATG282" s="1102"/>
      <c r="ATH282" s="1102"/>
      <c r="ATI282" s="1102"/>
      <c r="ATJ282" s="1102"/>
      <c r="ATK282" s="1102"/>
      <c r="ATL282" s="1102"/>
      <c r="ATM282" s="1102"/>
      <c r="ATN282" s="1102"/>
      <c r="ATO282" s="1102"/>
      <c r="ATP282" s="1102"/>
      <c r="ATQ282" s="1102"/>
      <c r="ATR282" s="1102"/>
      <c r="ATS282" s="1102"/>
      <c r="ATT282" s="1102"/>
      <c r="ATU282" s="1102"/>
      <c r="ATV282" s="1102"/>
      <c r="ATW282" s="1102"/>
      <c r="ATX282" s="1102"/>
      <c r="ATY282" s="1102"/>
      <c r="ATZ282" s="1102"/>
      <c r="AUA282" s="1102"/>
      <c r="AUB282" s="1102"/>
      <c r="AUC282" s="1102"/>
      <c r="AUD282" s="1102"/>
      <c r="AUE282" s="1102"/>
      <c r="AUF282" s="1102"/>
      <c r="AUG282" s="1102"/>
      <c r="AUH282" s="1102"/>
      <c r="AUI282" s="1102"/>
      <c r="AUJ282" s="1102"/>
      <c r="AUK282" s="1102"/>
      <c r="AUL282" s="1102"/>
      <c r="AUM282" s="1102"/>
      <c r="AUN282" s="1102"/>
      <c r="AUO282" s="1102"/>
      <c r="AUP282" s="1102"/>
      <c r="AUQ282" s="1102"/>
      <c r="AUR282" s="1102"/>
      <c r="AUS282" s="1102"/>
      <c r="AUT282" s="1102"/>
      <c r="AUU282" s="1102"/>
      <c r="AUV282" s="1102"/>
      <c r="AUW282" s="1102"/>
      <c r="AUX282" s="1102"/>
      <c r="AUY282" s="1102"/>
      <c r="AUZ282" s="1102"/>
      <c r="AVA282" s="1102"/>
      <c r="AVB282" s="1102"/>
      <c r="AVC282" s="1102"/>
      <c r="AVD282" s="1102"/>
      <c r="AVE282" s="1102"/>
      <c r="AVF282" s="1102"/>
      <c r="AVG282" s="1102"/>
      <c r="AVH282" s="1102"/>
      <c r="AVI282" s="1102"/>
      <c r="AVJ282" s="1102"/>
      <c r="AVK282" s="1102"/>
      <c r="AVL282" s="1102"/>
      <c r="AVM282" s="1102"/>
      <c r="AVN282" s="1102"/>
      <c r="AVO282" s="1102"/>
      <c r="AVP282" s="1102"/>
      <c r="AVQ282" s="1102"/>
      <c r="AVR282" s="1102"/>
      <c r="AVS282" s="1102"/>
      <c r="AVT282" s="1102"/>
      <c r="AVU282" s="1102"/>
      <c r="AVV282" s="1102"/>
      <c r="AVW282" s="1102"/>
      <c r="AVX282" s="1102"/>
      <c r="AVY282" s="1102"/>
      <c r="AVZ282" s="1102"/>
      <c r="AWA282" s="1102"/>
      <c r="AWB282" s="1102"/>
      <c r="AWC282" s="1102"/>
      <c r="AWD282" s="1102"/>
      <c r="AWE282" s="1102"/>
      <c r="AWF282" s="1102"/>
      <c r="AWG282" s="1102"/>
      <c r="AWH282" s="1102"/>
      <c r="AWI282" s="1102"/>
      <c r="AWJ282" s="1102"/>
      <c r="AWK282" s="1102"/>
      <c r="AWL282" s="1102"/>
      <c r="AWM282" s="1102"/>
      <c r="AWN282" s="1102"/>
      <c r="AWO282" s="1102"/>
      <c r="AWP282" s="1102"/>
      <c r="AWQ282" s="1102"/>
      <c r="AWR282" s="1102"/>
      <c r="AWS282" s="1102"/>
      <c r="AWT282" s="1102"/>
      <c r="AWU282" s="1102"/>
      <c r="AWV282" s="1102"/>
      <c r="AWW282" s="1102"/>
      <c r="AWX282" s="1102"/>
      <c r="AWY282" s="1102"/>
      <c r="AWZ282" s="1102"/>
      <c r="AXA282" s="1102"/>
      <c r="AXB282" s="1102"/>
      <c r="AXC282" s="1102"/>
      <c r="AXD282" s="1102"/>
      <c r="AXE282" s="1102"/>
      <c r="AXF282" s="1102"/>
      <c r="AXG282" s="1102"/>
      <c r="AXH282" s="1102"/>
      <c r="AXI282" s="1102"/>
      <c r="AXJ282" s="1102"/>
      <c r="AXK282" s="1102"/>
      <c r="AXL282" s="1102"/>
      <c r="AXM282" s="1102"/>
      <c r="AXN282" s="1102"/>
      <c r="AXO282" s="1102"/>
      <c r="AXP282" s="1102"/>
      <c r="AXQ282" s="1102"/>
      <c r="AXR282" s="1102"/>
      <c r="AXS282" s="1102"/>
      <c r="AXT282" s="1102"/>
      <c r="AXU282" s="1102"/>
      <c r="AXV282" s="1102"/>
      <c r="AXW282" s="1102"/>
      <c r="AXX282" s="1102"/>
      <c r="AXY282" s="1102"/>
      <c r="AXZ282" s="1102"/>
      <c r="AYA282" s="1102"/>
      <c r="AYB282" s="1102"/>
      <c r="AYC282" s="1102"/>
      <c r="AYD282" s="1102"/>
      <c r="AYE282" s="1102"/>
      <c r="AYF282" s="1102"/>
      <c r="AYG282" s="1102"/>
      <c r="AYH282" s="1102"/>
      <c r="AYI282" s="1102"/>
      <c r="AYJ282" s="1102"/>
      <c r="AYK282" s="1102"/>
      <c r="AYL282" s="1102"/>
      <c r="AYM282" s="1102"/>
      <c r="AYN282" s="1102"/>
      <c r="AYO282" s="1102"/>
      <c r="AYP282" s="1102"/>
      <c r="AYQ282" s="1102"/>
      <c r="AYR282" s="1102"/>
      <c r="AYS282" s="1102"/>
      <c r="AYT282" s="1102"/>
      <c r="AYU282" s="1102"/>
      <c r="AYV282" s="1102"/>
      <c r="AYW282" s="1102"/>
      <c r="AYX282" s="1102"/>
      <c r="AYY282" s="1102"/>
      <c r="AYZ282" s="1102"/>
      <c r="AZA282" s="1102"/>
      <c r="AZB282" s="1102"/>
      <c r="AZC282" s="1102"/>
      <c r="AZD282" s="1102"/>
      <c r="AZE282" s="1102"/>
      <c r="AZF282" s="1102"/>
      <c r="AZG282" s="1102"/>
      <c r="AZH282" s="1102"/>
      <c r="AZI282" s="1102"/>
      <c r="AZJ282" s="1102"/>
      <c r="AZK282" s="1102"/>
      <c r="AZL282" s="1102"/>
      <c r="AZM282" s="1102"/>
      <c r="AZN282" s="1102"/>
      <c r="AZO282" s="1102"/>
      <c r="AZP282" s="1102"/>
      <c r="AZQ282" s="1102"/>
      <c r="AZR282" s="1102"/>
      <c r="AZS282" s="1102"/>
      <c r="AZT282" s="1102"/>
      <c r="AZU282" s="1102"/>
      <c r="AZV282" s="1102"/>
      <c r="AZW282" s="1102"/>
      <c r="AZX282" s="1102"/>
      <c r="AZY282" s="1102"/>
      <c r="AZZ282" s="1102"/>
      <c r="BAA282" s="1102"/>
      <c r="BAB282" s="1102"/>
      <c r="BAC282" s="1102"/>
      <c r="BAD282" s="1102"/>
      <c r="BAE282" s="1102"/>
      <c r="BAF282" s="1102"/>
      <c r="BAG282" s="1102"/>
      <c r="BAH282" s="1102"/>
      <c r="BAI282" s="1102"/>
      <c r="BAJ282" s="1102"/>
      <c r="BAK282" s="1102"/>
      <c r="BAL282" s="1102"/>
      <c r="BAM282" s="1102"/>
      <c r="BAN282" s="1102"/>
      <c r="BAO282" s="1102"/>
      <c r="BAP282" s="1102"/>
      <c r="BAQ282" s="1102"/>
      <c r="BAR282" s="1102"/>
      <c r="BAS282" s="1102"/>
      <c r="BAT282" s="1102"/>
      <c r="BAU282" s="1102"/>
      <c r="BAV282" s="1102"/>
      <c r="BAW282" s="1102"/>
      <c r="BAX282" s="1102"/>
      <c r="BAY282" s="1102"/>
      <c r="BAZ282" s="1102"/>
      <c r="BBA282" s="1102"/>
      <c r="BBB282" s="1102"/>
      <c r="BBC282" s="1102"/>
      <c r="BBD282" s="1102"/>
      <c r="BBE282" s="1102"/>
      <c r="BBF282" s="1102"/>
      <c r="BBG282" s="1102"/>
      <c r="BBH282" s="1102"/>
      <c r="BBI282" s="1102"/>
      <c r="BBJ282" s="1102"/>
      <c r="BBK282" s="1102"/>
      <c r="BBL282" s="1102"/>
      <c r="BBM282" s="1102"/>
      <c r="BBN282" s="1102"/>
      <c r="BBO282" s="1102"/>
      <c r="BBP282" s="1102"/>
      <c r="BBQ282" s="1102"/>
      <c r="BBR282" s="1102"/>
      <c r="BBS282" s="1102"/>
      <c r="BBT282" s="1102"/>
      <c r="BBU282" s="1102"/>
      <c r="BBV282" s="1102"/>
      <c r="BBW282" s="1102"/>
      <c r="BBX282" s="1102"/>
      <c r="BBY282" s="1102"/>
      <c r="BBZ282" s="1102"/>
      <c r="BCA282" s="1102"/>
      <c r="BCB282" s="1102"/>
      <c r="BCC282" s="1102"/>
      <c r="BCD282" s="1102"/>
      <c r="BCE282" s="1102"/>
      <c r="BCF282" s="1102"/>
      <c r="BCG282" s="1102"/>
      <c r="BCH282" s="1102"/>
      <c r="BCI282" s="1102"/>
      <c r="BCJ282" s="1102"/>
      <c r="BCK282" s="1102"/>
      <c r="BCL282" s="1102"/>
      <c r="BCM282" s="1102"/>
      <c r="BCN282" s="1102"/>
      <c r="BCO282" s="1102"/>
      <c r="BCP282" s="1102"/>
      <c r="BCQ282" s="1102"/>
      <c r="BCR282" s="1102"/>
      <c r="BCS282" s="1102"/>
      <c r="BCT282" s="1102"/>
      <c r="BCU282" s="1102"/>
      <c r="BCV282" s="1102"/>
      <c r="BCW282" s="1102"/>
      <c r="BCX282" s="1102"/>
      <c r="BCY282" s="1102"/>
      <c r="BCZ282" s="1102"/>
      <c r="BDA282" s="1102"/>
      <c r="BDB282" s="1102"/>
      <c r="BDC282" s="1102"/>
      <c r="BDD282" s="1102"/>
      <c r="BDE282" s="1102"/>
      <c r="BDF282" s="1102"/>
      <c r="BDG282" s="1102"/>
      <c r="BDH282" s="1102"/>
      <c r="BDI282" s="1102"/>
      <c r="BDJ282" s="1102"/>
      <c r="BDK282" s="1102"/>
      <c r="BDL282" s="1102"/>
      <c r="BDM282" s="1102"/>
      <c r="BDN282" s="1102"/>
      <c r="BDO282" s="1102"/>
      <c r="BDP282" s="1102"/>
      <c r="BDQ282" s="1102"/>
      <c r="BDR282" s="1102"/>
      <c r="BDS282" s="1102"/>
      <c r="BDT282" s="1102"/>
      <c r="BDU282" s="1102"/>
      <c r="BDV282" s="1102"/>
      <c r="BDW282" s="1102"/>
      <c r="BDX282" s="1102"/>
      <c r="BDY282" s="1102"/>
      <c r="BDZ282" s="1102"/>
      <c r="BEA282" s="1102"/>
      <c r="BEB282" s="1102"/>
      <c r="BEC282" s="1102"/>
      <c r="BED282" s="1102"/>
      <c r="BEE282" s="1102"/>
      <c r="BEF282" s="1102"/>
      <c r="BEG282" s="1102"/>
      <c r="BEH282" s="1102"/>
      <c r="BEI282" s="1102"/>
      <c r="BEJ282" s="1102"/>
      <c r="BEK282" s="1102"/>
      <c r="BEL282" s="1102"/>
      <c r="BEM282" s="1102"/>
      <c r="BEN282" s="1102"/>
      <c r="BEO282" s="1102"/>
      <c r="BEP282" s="1102"/>
      <c r="BEQ282" s="1102"/>
      <c r="BER282" s="1102"/>
      <c r="BES282" s="1102"/>
      <c r="BET282" s="1102"/>
      <c r="BEU282" s="1102"/>
      <c r="BEV282" s="1102"/>
      <c r="BEW282" s="1102"/>
      <c r="BEX282" s="1102"/>
      <c r="BEY282" s="1102"/>
      <c r="BEZ282" s="1102"/>
      <c r="BFA282" s="1102"/>
      <c r="BFB282" s="1102"/>
      <c r="BFC282" s="1102"/>
      <c r="BFD282" s="1102"/>
      <c r="BFE282" s="1102"/>
      <c r="BFF282" s="1102"/>
      <c r="BFG282" s="1102"/>
      <c r="BFH282" s="1102"/>
      <c r="BFI282" s="1102"/>
      <c r="BFJ282" s="1102"/>
      <c r="BFK282" s="1102"/>
      <c r="BFL282" s="1102"/>
      <c r="BFM282" s="1102"/>
      <c r="BFN282" s="1102"/>
      <c r="BFO282" s="1102"/>
      <c r="BFP282" s="1102"/>
      <c r="BFQ282" s="1102"/>
      <c r="BFR282" s="1102"/>
      <c r="BFS282" s="1102"/>
      <c r="BFT282" s="1102"/>
      <c r="BFU282" s="1102"/>
      <c r="BFV282" s="1102"/>
      <c r="BFW282" s="1102"/>
      <c r="BFX282" s="1102"/>
      <c r="BFY282" s="1102"/>
      <c r="BFZ282" s="1102"/>
      <c r="BGA282" s="1102"/>
      <c r="BGB282" s="1102"/>
      <c r="BGC282" s="1102"/>
      <c r="BGD282" s="1102"/>
      <c r="BGE282" s="1102"/>
      <c r="BGF282" s="1102"/>
      <c r="BGG282" s="1102"/>
      <c r="BGH282" s="1102"/>
      <c r="BGI282" s="1102"/>
      <c r="BGJ282" s="1102"/>
      <c r="BGK282" s="1102"/>
      <c r="BGL282" s="1102"/>
      <c r="BGM282" s="1102"/>
      <c r="BGN282" s="1102"/>
      <c r="BGO282" s="1102"/>
      <c r="BGP282" s="1102"/>
      <c r="BGQ282" s="1102"/>
      <c r="BGR282" s="1102"/>
      <c r="BGS282" s="1102"/>
      <c r="BGT282" s="1102"/>
      <c r="BGU282" s="1102"/>
      <c r="BGV282" s="1102"/>
      <c r="BGW282" s="1102"/>
      <c r="BGX282" s="1102"/>
      <c r="BGY282" s="1102"/>
      <c r="BGZ282" s="1102"/>
      <c r="BHA282" s="1102"/>
      <c r="BHB282" s="1102"/>
      <c r="BHC282" s="1102"/>
      <c r="BHD282" s="1102"/>
      <c r="BHE282" s="1102"/>
      <c r="BHF282" s="1102"/>
      <c r="BHG282" s="1102"/>
      <c r="BHH282" s="1102"/>
      <c r="BHI282" s="1102"/>
      <c r="BHJ282" s="1102"/>
      <c r="BHK282" s="1102"/>
      <c r="BHL282" s="1102"/>
      <c r="BHM282" s="1102"/>
      <c r="BHN282" s="1102"/>
      <c r="BHO282" s="1102"/>
      <c r="BHP282" s="1102"/>
      <c r="BHQ282" s="1102"/>
      <c r="BHR282" s="1102"/>
      <c r="BHS282" s="1102"/>
      <c r="BHT282" s="1102"/>
      <c r="BHU282" s="1102"/>
      <c r="BHV282" s="1102"/>
      <c r="BHW282" s="1102"/>
      <c r="BHX282" s="1102"/>
      <c r="BHY282" s="1102"/>
      <c r="BHZ282" s="1102"/>
      <c r="BIA282" s="1102"/>
      <c r="BIB282" s="1102"/>
      <c r="BIC282" s="1102"/>
      <c r="BID282" s="1102"/>
      <c r="BIE282" s="1102"/>
      <c r="BIF282" s="1102"/>
      <c r="BIG282" s="1102"/>
      <c r="BIH282" s="1102"/>
      <c r="BII282" s="1102"/>
      <c r="BIJ282" s="1102"/>
      <c r="BIK282" s="1102"/>
      <c r="BIL282" s="1102"/>
      <c r="BIM282" s="1102"/>
      <c r="BIN282" s="1102"/>
      <c r="BIO282" s="1102"/>
      <c r="BIP282" s="1102"/>
      <c r="BIQ282" s="1102"/>
      <c r="BIR282" s="1102"/>
      <c r="BIS282" s="1102"/>
      <c r="BIT282" s="1102"/>
      <c r="BIU282" s="1102"/>
      <c r="BIV282" s="1102"/>
      <c r="BIW282" s="1102"/>
      <c r="BIX282" s="1102"/>
      <c r="BIY282" s="1102"/>
      <c r="BIZ282" s="1102"/>
      <c r="BJA282" s="1102"/>
      <c r="BJB282" s="1102"/>
      <c r="BJC282" s="1102"/>
      <c r="BJD282" s="1102"/>
      <c r="BJE282" s="1102"/>
      <c r="BJF282" s="1102"/>
      <c r="BJG282" s="1102"/>
      <c r="BJH282" s="1102"/>
      <c r="BJI282" s="1102"/>
      <c r="BJJ282" s="1102"/>
      <c r="BJK282" s="1102"/>
      <c r="BJL282" s="1102"/>
      <c r="BJM282" s="1102"/>
      <c r="BJN282" s="1102"/>
      <c r="BJO282" s="1102"/>
      <c r="BJP282" s="1102"/>
      <c r="BJQ282" s="1102"/>
      <c r="BJR282" s="1102"/>
      <c r="BJS282" s="1102"/>
      <c r="BJT282" s="1102"/>
      <c r="BJU282" s="1102"/>
      <c r="BJV282" s="1102"/>
      <c r="BJW282" s="1102"/>
      <c r="BJX282" s="1102"/>
      <c r="BJY282" s="1102"/>
      <c r="BJZ282" s="1102"/>
      <c r="BKA282" s="1102"/>
      <c r="BKB282" s="1102"/>
      <c r="BKC282" s="1102"/>
      <c r="BKD282" s="1102"/>
      <c r="BKE282" s="1102"/>
      <c r="BKF282" s="1102"/>
      <c r="BKG282" s="1102"/>
      <c r="BKH282" s="1102"/>
      <c r="BKI282" s="1102"/>
      <c r="BKJ282" s="1102"/>
      <c r="BKK282" s="1102"/>
      <c r="BKL282" s="1102"/>
      <c r="BKM282" s="1102"/>
      <c r="BKN282" s="1102"/>
      <c r="BKO282" s="1102"/>
      <c r="BKP282" s="1102"/>
      <c r="BKQ282" s="1102"/>
      <c r="BKR282" s="1102"/>
      <c r="BKS282" s="1102"/>
      <c r="BKT282" s="1102"/>
      <c r="BKU282" s="1102"/>
      <c r="BKV282" s="1102"/>
      <c r="BKW282" s="1102"/>
      <c r="BKX282" s="1102"/>
      <c r="BKY282" s="1102"/>
      <c r="BKZ282" s="1102"/>
      <c r="BLA282" s="1102"/>
      <c r="BLB282" s="1102"/>
      <c r="BLC282" s="1102"/>
      <c r="BLD282" s="1102"/>
      <c r="BLE282" s="1102"/>
      <c r="BLF282" s="1102"/>
      <c r="BLG282" s="1102"/>
      <c r="BLH282" s="1102"/>
      <c r="BLI282" s="1102"/>
      <c r="BLJ282" s="1102"/>
      <c r="BLK282" s="1102"/>
      <c r="BLL282" s="1102"/>
      <c r="BLM282" s="1102"/>
      <c r="BLN282" s="1102"/>
      <c r="BLO282" s="1102"/>
      <c r="BLP282" s="1102"/>
      <c r="BLQ282" s="1102"/>
      <c r="BLR282" s="1102"/>
      <c r="BLS282" s="1102"/>
      <c r="BLT282" s="1102"/>
      <c r="BLU282" s="1102"/>
      <c r="BLV282" s="1102"/>
      <c r="BLW282" s="1102"/>
      <c r="BLX282" s="1102"/>
      <c r="BLY282" s="1102"/>
      <c r="BLZ282" s="1102"/>
      <c r="BMA282" s="1102"/>
      <c r="BMB282" s="1102"/>
      <c r="BMC282" s="1102"/>
      <c r="BMD282" s="1102"/>
      <c r="BME282" s="1102"/>
      <c r="BMF282" s="1102"/>
      <c r="BMG282" s="1102"/>
      <c r="BMH282" s="1102"/>
      <c r="BMI282" s="1102"/>
      <c r="BMJ282" s="1102"/>
      <c r="BMK282" s="1102"/>
      <c r="BML282" s="1102"/>
      <c r="BMM282" s="1102"/>
      <c r="BMN282" s="1102"/>
      <c r="BMO282" s="1102"/>
      <c r="BMP282" s="1102"/>
      <c r="BMQ282" s="1102"/>
      <c r="BMR282" s="1102"/>
      <c r="BMS282" s="1102"/>
      <c r="BMT282" s="1102"/>
      <c r="BMU282" s="1102"/>
      <c r="BMV282" s="1102"/>
      <c r="BMW282" s="1102"/>
      <c r="BMX282" s="1102"/>
      <c r="BMY282" s="1102"/>
      <c r="BMZ282" s="1102"/>
      <c r="BNA282" s="1102"/>
      <c r="BNB282" s="1102"/>
      <c r="BNC282" s="1102"/>
      <c r="BND282" s="1102"/>
      <c r="BNE282" s="1102"/>
      <c r="BNF282" s="1102"/>
      <c r="BNG282" s="1102"/>
      <c r="BNH282" s="1102"/>
      <c r="BNI282" s="1102"/>
      <c r="BNJ282" s="1102"/>
      <c r="BNK282" s="1102"/>
      <c r="BNL282" s="1102"/>
      <c r="BNM282" s="1102"/>
      <c r="BNN282" s="1102"/>
      <c r="BNO282" s="1102"/>
      <c r="BNP282" s="1102"/>
      <c r="BNQ282" s="1102"/>
      <c r="BNR282" s="1102"/>
      <c r="BNS282" s="1102"/>
      <c r="BNT282" s="1102"/>
      <c r="BNU282" s="1102"/>
      <c r="BNV282" s="1102"/>
      <c r="BNW282" s="1102"/>
      <c r="BNX282" s="1102"/>
      <c r="BNY282" s="1102"/>
      <c r="BNZ282" s="1102"/>
      <c r="BOA282" s="1102"/>
      <c r="BOB282" s="1102"/>
      <c r="BOC282" s="1102"/>
      <c r="BOD282" s="1102"/>
      <c r="BOE282" s="1102"/>
      <c r="BOF282" s="1102"/>
      <c r="BOG282" s="1102"/>
      <c r="BOH282" s="1102"/>
      <c r="BOI282" s="1102"/>
      <c r="BOJ282" s="1102"/>
      <c r="BOK282" s="1102"/>
      <c r="BOL282" s="1102"/>
      <c r="BOM282" s="1102"/>
      <c r="BON282" s="1102"/>
      <c r="BOO282" s="1102"/>
      <c r="BOP282" s="1102"/>
      <c r="BOQ282" s="1102"/>
      <c r="BOR282" s="1102"/>
      <c r="BOS282" s="1102"/>
      <c r="BOT282" s="1102"/>
      <c r="BOU282" s="1102"/>
      <c r="BOV282" s="1102"/>
      <c r="BOW282" s="1102"/>
      <c r="BOX282" s="1102"/>
      <c r="BOY282" s="1102"/>
      <c r="BOZ282" s="1102"/>
      <c r="BPA282" s="1102"/>
      <c r="BPB282" s="1102"/>
      <c r="BPC282" s="1102"/>
      <c r="BPD282" s="1102"/>
      <c r="BPE282" s="1102"/>
      <c r="BPF282" s="1102"/>
      <c r="BPG282" s="1102"/>
      <c r="BPH282" s="1102"/>
      <c r="BPI282" s="1102"/>
      <c r="BPJ282" s="1102"/>
      <c r="BPK282" s="1102"/>
      <c r="BPL282" s="1102"/>
      <c r="BPM282" s="1102"/>
      <c r="BPN282" s="1102"/>
      <c r="BPO282" s="1102"/>
      <c r="BPP282" s="1102"/>
      <c r="BPQ282" s="1102"/>
      <c r="BPR282" s="1102"/>
      <c r="BPS282" s="1102"/>
      <c r="BPT282" s="1102"/>
      <c r="BPU282" s="1102"/>
      <c r="BPV282" s="1102"/>
      <c r="BPW282" s="1102"/>
      <c r="BPX282" s="1102"/>
      <c r="BPY282" s="1102"/>
      <c r="BPZ282" s="1102"/>
      <c r="BQA282" s="1102"/>
      <c r="BQB282" s="1102"/>
      <c r="BQC282" s="1102"/>
      <c r="BQD282" s="1102"/>
      <c r="BQE282" s="1102"/>
      <c r="BQF282" s="1102"/>
      <c r="BQG282" s="1102"/>
      <c r="BQH282" s="1102"/>
      <c r="BQI282" s="1102"/>
      <c r="BQJ282" s="1102"/>
      <c r="BQK282" s="1102"/>
      <c r="BQL282" s="1102"/>
      <c r="BQM282" s="1102"/>
      <c r="BQN282" s="1102"/>
      <c r="BQO282" s="1102"/>
      <c r="BQP282" s="1102"/>
      <c r="BQQ282" s="1102"/>
      <c r="BQR282" s="1102"/>
      <c r="BQS282" s="1102"/>
      <c r="BQT282" s="1102"/>
      <c r="BQU282" s="1102"/>
      <c r="BQV282" s="1102"/>
      <c r="BQW282" s="1102"/>
      <c r="BQX282" s="1102"/>
      <c r="BQY282" s="1102"/>
      <c r="BQZ282" s="1102"/>
      <c r="BRA282" s="1102"/>
      <c r="BRB282" s="1102"/>
      <c r="BRC282" s="1102"/>
      <c r="BRD282" s="1102"/>
      <c r="BRE282" s="1102"/>
      <c r="BRF282" s="1102"/>
      <c r="BRG282" s="1102"/>
      <c r="BRH282" s="1102"/>
      <c r="BRI282" s="1102"/>
      <c r="BRJ282" s="1102"/>
      <c r="BRK282" s="1102"/>
      <c r="BRL282" s="1102"/>
      <c r="BRM282" s="1102"/>
      <c r="BRN282" s="1102"/>
      <c r="BRO282" s="1102"/>
      <c r="BRP282" s="1102"/>
      <c r="BRQ282" s="1102"/>
      <c r="BRR282" s="1102"/>
      <c r="BRS282" s="1102"/>
      <c r="BRT282" s="1102"/>
      <c r="BRU282" s="1102"/>
      <c r="BRV282" s="1102"/>
      <c r="BRW282" s="1102"/>
      <c r="BRX282" s="1102"/>
      <c r="BRY282" s="1102"/>
      <c r="BRZ282" s="1102"/>
      <c r="BSA282" s="1102"/>
      <c r="BSB282" s="1102"/>
      <c r="BSC282" s="1102"/>
      <c r="BSD282" s="1102"/>
      <c r="BSE282" s="1102"/>
      <c r="BSF282" s="1102"/>
      <c r="BSG282" s="1102"/>
      <c r="BSH282" s="1102"/>
      <c r="BSI282" s="1102"/>
      <c r="BSJ282" s="1102"/>
      <c r="BSK282" s="1102"/>
      <c r="BSL282" s="1102"/>
      <c r="BSM282" s="1102"/>
      <c r="BSN282" s="1102"/>
      <c r="BSO282" s="1102"/>
      <c r="BSP282" s="1102"/>
      <c r="BSQ282" s="1102"/>
      <c r="BSR282" s="1102"/>
      <c r="BSS282" s="1102"/>
      <c r="BST282" s="1102"/>
      <c r="BSU282" s="1102"/>
      <c r="BSV282" s="1102"/>
      <c r="BSW282" s="1102"/>
      <c r="BSX282" s="1102"/>
      <c r="BSY282" s="1102"/>
      <c r="BSZ282" s="1102"/>
      <c r="BTA282" s="1102"/>
      <c r="BTB282" s="1102"/>
      <c r="BTC282" s="1102"/>
      <c r="BTD282" s="1102"/>
      <c r="BTE282" s="1102"/>
      <c r="BTF282" s="1102"/>
      <c r="BTG282" s="1102"/>
      <c r="BTH282" s="1102"/>
      <c r="BTI282" s="1102"/>
      <c r="BTJ282" s="1102"/>
      <c r="BTK282" s="1102"/>
      <c r="BTL282" s="1102"/>
      <c r="BTM282" s="1102"/>
      <c r="BTN282" s="1102"/>
      <c r="BTO282" s="1102"/>
      <c r="BTP282" s="1102"/>
      <c r="BTQ282" s="1102"/>
      <c r="BTR282" s="1102"/>
      <c r="BTS282" s="1102"/>
      <c r="BTT282" s="1102"/>
      <c r="BTU282" s="1102"/>
      <c r="BTV282" s="1102"/>
      <c r="BTW282" s="1102"/>
      <c r="BTX282" s="1102"/>
      <c r="BTY282" s="1102"/>
      <c r="BTZ282" s="1102"/>
      <c r="BUA282" s="1102"/>
      <c r="BUB282" s="1102"/>
      <c r="BUC282" s="1102"/>
      <c r="BUD282" s="1102"/>
      <c r="BUE282" s="1102"/>
      <c r="BUF282" s="1102"/>
      <c r="BUG282" s="1102"/>
      <c r="BUH282" s="1102"/>
      <c r="BUI282" s="1102"/>
      <c r="BUJ282" s="1102"/>
      <c r="BUK282" s="1102"/>
      <c r="BUL282" s="1102"/>
      <c r="BUM282" s="1102"/>
      <c r="BUN282" s="1102"/>
      <c r="BUO282" s="1102"/>
      <c r="BUP282" s="1102"/>
      <c r="BUQ282" s="1102"/>
      <c r="BUR282" s="1102"/>
      <c r="BUS282" s="1102"/>
      <c r="BUT282" s="1102"/>
      <c r="BUU282" s="1102"/>
      <c r="BUV282" s="1102"/>
      <c r="BUW282" s="1102"/>
      <c r="BUX282" s="1102"/>
      <c r="BUY282" s="1102"/>
      <c r="BUZ282" s="1102"/>
      <c r="BVA282" s="1102"/>
      <c r="BVB282" s="1102"/>
      <c r="BVC282" s="1102"/>
      <c r="BVD282" s="1102"/>
      <c r="BVE282" s="1102"/>
      <c r="BVF282" s="1102"/>
      <c r="BVG282" s="1102"/>
      <c r="BVH282" s="1102"/>
      <c r="BVI282" s="1102"/>
      <c r="BVJ282" s="1102"/>
      <c r="BVK282" s="1102"/>
      <c r="BVL282" s="1102"/>
      <c r="BVM282" s="1102"/>
      <c r="BVN282" s="1102"/>
      <c r="BVO282" s="1102"/>
      <c r="BVP282" s="1102"/>
      <c r="BVQ282" s="1102"/>
      <c r="BVR282" s="1102"/>
      <c r="BVS282" s="1102"/>
      <c r="BVT282" s="1102"/>
      <c r="BVU282" s="1102"/>
      <c r="BVV282" s="1102"/>
      <c r="BVW282" s="1102"/>
      <c r="BVX282" s="1102"/>
      <c r="BVY282" s="1102"/>
      <c r="BVZ282" s="1102"/>
      <c r="BWA282" s="1102"/>
      <c r="BWB282" s="1102"/>
      <c r="BWC282" s="1102"/>
      <c r="BWD282" s="1102"/>
      <c r="BWE282" s="1102"/>
      <c r="BWF282" s="1102"/>
      <c r="BWG282" s="1102"/>
      <c r="BWH282" s="1102"/>
      <c r="BWI282" s="1102"/>
      <c r="BWJ282" s="1102"/>
      <c r="BWK282" s="1102"/>
      <c r="BWL282" s="1102"/>
      <c r="BWM282" s="1102"/>
      <c r="BWN282" s="1102"/>
      <c r="BWO282" s="1102"/>
      <c r="BWP282" s="1102"/>
      <c r="BWQ282" s="1102"/>
      <c r="BWR282" s="1102"/>
      <c r="BWS282" s="1102"/>
      <c r="BWT282" s="1102"/>
      <c r="BWU282" s="1102"/>
      <c r="BWV282" s="1102"/>
      <c r="BWW282" s="1102"/>
      <c r="BWX282" s="1102"/>
      <c r="BWY282" s="1102"/>
      <c r="BWZ282" s="1102"/>
      <c r="BXA282" s="1102"/>
      <c r="BXB282" s="1102"/>
      <c r="BXC282" s="1102"/>
      <c r="BXD282" s="1102"/>
      <c r="BXE282" s="1102"/>
      <c r="BXF282" s="1102"/>
      <c r="BXG282" s="1102"/>
      <c r="BXH282" s="1102"/>
      <c r="BXI282" s="1102"/>
      <c r="BXJ282" s="1102"/>
      <c r="BXK282" s="1102"/>
      <c r="BXL282" s="1102"/>
      <c r="BXM282" s="1102"/>
      <c r="BXN282" s="1102"/>
      <c r="BXO282" s="1102"/>
      <c r="BXP282" s="1102"/>
      <c r="BXQ282" s="1102"/>
      <c r="BXR282" s="1102"/>
      <c r="BXS282" s="1102"/>
      <c r="BXT282" s="1102"/>
      <c r="BXU282" s="1102"/>
      <c r="BXV282" s="1102"/>
      <c r="BXW282" s="1102"/>
      <c r="BXX282" s="1102"/>
      <c r="BXY282" s="1102"/>
      <c r="BXZ282" s="1102"/>
      <c r="BYA282" s="1102"/>
      <c r="BYB282" s="1102"/>
      <c r="BYC282" s="1102"/>
      <c r="BYD282" s="1102"/>
      <c r="BYE282" s="1102"/>
      <c r="BYF282" s="1102"/>
      <c r="BYG282" s="1102"/>
      <c r="BYH282" s="1102"/>
      <c r="BYI282" s="1102"/>
      <c r="BYJ282" s="1102"/>
      <c r="BYK282" s="1102"/>
      <c r="BYL282" s="1102"/>
      <c r="BYM282" s="1102"/>
      <c r="BYN282" s="1102"/>
      <c r="BYO282" s="1102"/>
      <c r="BYP282" s="1102"/>
      <c r="BYQ282" s="1102"/>
      <c r="BYR282" s="1102"/>
      <c r="BYS282" s="1102"/>
      <c r="BYT282" s="1102"/>
      <c r="BYU282" s="1102"/>
      <c r="BYV282" s="1102"/>
      <c r="BYW282" s="1102"/>
      <c r="BYX282" s="1102"/>
      <c r="BYY282" s="1102"/>
      <c r="BYZ282" s="1102"/>
      <c r="BZA282" s="1102"/>
      <c r="BZB282" s="1102"/>
      <c r="BZC282" s="1102"/>
      <c r="BZD282" s="1102"/>
      <c r="BZE282" s="1102"/>
      <c r="BZF282" s="1102"/>
      <c r="BZG282" s="1102"/>
      <c r="BZH282" s="1102"/>
      <c r="BZI282" s="1102"/>
      <c r="BZJ282" s="1102"/>
      <c r="BZK282" s="1102"/>
      <c r="BZL282" s="1102"/>
      <c r="BZM282" s="1102"/>
      <c r="BZN282" s="1102"/>
      <c r="BZO282" s="1102"/>
      <c r="BZP282" s="1102"/>
      <c r="BZQ282" s="1102"/>
      <c r="BZR282" s="1102"/>
      <c r="BZS282" s="1102"/>
      <c r="BZT282" s="1102"/>
      <c r="BZU282" s="1102"/>
      <c r="BZV282" s="1102"/>
      <c r="BZW282" s="1102"/>
      <c r="BZX282" s="1102"/>
      <c r="BZY282" s="1102"/>
      <c r="BZZ282" s="1102"/>
      <c r="CAA282" s="1102"/>
      <c r="CAB282" s="1102"/>
      <c r="CAC282" s="1102"/>
      <c r="CAD282" s="1102"/>
      <c r="CAE282" s="1102"/>
      <c r="CAF282" s="1102"/>
      <c r="CAG282" s="1102"/>
      <c r="CAH282" s="1102"/>
      <c r="CAI282" s="1102"/>
      <c r="CAJ282" s="1102"/>
      <c r="CAK282" s="1102"/>
      <c r="CAL282" s="1102"/>
      <c r="CAM282" s="1102"/>
      <c r="CAN282" s="1102"/>
      <c r="CAO282" s="1102"/>
      <c r="CAP282" s="1102"/>
      <c r="CAQ282" s="1102"/>
      <c r="CAR282" s="1102"/>
      <c r="CAS282" s="1102"/>
      <c r="CAT282" s="1102"/>
      <c r="CAU282" s="1102"/>
      <c r="CAV282" s="1102"/>
      <c r="CAW282" s="1102"/>
      <c r="CAX282" s="1102"/>
      <c r="CAY282" s="1102"/>
      <c r="CAZ282" s="1102"/>
      <c r="CBA282" s="1102"/>
      <c r="CBB282" s="1102"/>
      <c r="CBC282" s="1102"/>
      <c r="CBD282" s="1102"/>
      <c r="CBE282" s="1102"/>
      <c r="CBF282" s="1102"/>
      <c r="CBG282" s="1102"/>
      <c r="CBH282" s="1102"/>
      <c r="CBI282" s="1102"/>
      <c r="CBJ282" s="1102"/>
      <c r="CBK282" s="1102"/>
      <c r="CBL282" s="1102"/>
      <c r="CBM282" s="1102"/>
      <c r="CBN282" s="1102"/>
      <c r="CBO282" s="1102"/>
      <c r="CBP282" s="1102"/>
      <c r="CBQ282" s="1102"/>
      <c r="CBR282" s="1102"/>
      <c r="CBS282" s="1102"/>
      <c r="CBT282" s="1102"/>
      <c r="CBU282" s="1102"/>
      <c r="CBV282" s="1102"/>
      <c r="CBW282" s="1102"/>
      <c r="CBX282" s="1102"/>
      <c r="CBY282" s="1102"/>
      <c r="CBZ282" s="1102"/>
      <c r="CCA282" s="1102"/>
      <c r="CCB282" s="1102"/>
      <c r="CCC282" s="1102"/>
      <c r="CCD282" s="1102"/>
      <c r="CCE282" s="1102"/>
      <c r="CCF282" s="1102"/>
      <c r="CCG282" s="1102"/>
      <c r="CCH282" s="1102"/>
      <c r="CCI282" s="1102"/>
      <c r="CCJ282" s="1102"/>
      <c r="CCK282" s="1102"/>
      <c r="CCL282" s="1102"/>
      <c r="CCM282" s="1102"/>
      <c r="CCN282" s="1102"/>
      <c r="CCO282" s="1102"/>
      <c r="CCP282" s="1102"/>
      <c r="CCQ282" s="1102"/>
      <c r="CCR282" s="1102"/>
      <c r="CCS282" s="1102"/>
      <c r="CCT282" s="1102"/>
      <c r="CCU282" s="1102"/>
      <c r="CCV282" s="1102"/>
      <c r="CCW282" s="1102"/>
      <c r="CCX282" s="1102"/>
      <c r="CCY282" s="1102"/>
      <c r="CCZ282" s="1102"/>
      <c r="CDA282" s="1102"/>
      <c r="CDB282" s="1102"/>
      <c r="CDC282" s="1102"/>
      <c r="CDD282" s="1102"/>
      <c r="CDE282" s="1102"/>
      <c r="CDF282" s="1102"/>
      <c r="CDG282" s="1102"/>
      <c r="CDH282" s="1102"/>
      <c r="CDI282" s="1102"/>
      <c r="CDJ282" s="1102"/>
      <c r="CDK282" s="1102"/>
      <c r="CDL282" s="1102"/>
      <c r="CDM282" s="1102"/>
      <c r="CDN282" s="1102"/>
      <c r="CDO282" s="1102"/>
      <c r="CDP282" s="1102"/>
      <c r="CDQ282" s="1102"/>
      <c r="CDR282" s="1102"/>
      <c r="CDS282" s="1102"/>
      <c r="CDT282" s="1102"/>
      <c r="CDU282" s="1102"/>
      <c r="CDV282" s="1102"/>
      <c r="CDW282" s="1102"/>
      <c r="CDX282" s="1102"/>
      <c r="CDY282" s="1102"/>
      <c r="CDZ282" s="1102"/>
      <c r="CEA282" s="1102"/>
      <c r="CEB282" s="1102"/>
      <c r="CEC282" s="1102"/>
      <c r="CED282" s="1102"/>
      <c r="CEE282" s="1102"/>
      <c r="CEF282" s="1102"/>
      <c r="CEG282" s="1102"/>
      <c r="CEH282" s="1102"/>
      <c r="CEI282" s="1102"/>
      <c r="CEJ282" s="1102"/>
      <c r="CEK282" s="1102"/>
      <c r="CEL282" s="1102"/>
      <c r="CEM282" s="1102"/>
      <c r="CEN282" s="1102"/>
      <c r="CEO282" s="1102"/>
      <c r="CEP282" s="1102"/>
      <c r="CEQ282" s="1102"/>
      <c r="CER282" s="1102"/>
      <c r="CES282" s="1102"/>
      <c r="CET282" s="1102"/>
      <c r="CEU282" s="1102"/>
      <c r="CEV282" s="1102"/>
      <c r="CEW282" s="1102"/>
      <c r="CEX282" s="1102"/>
      <c r="CEY282" s="1102"/>
      <c r="CEZ282" s="1102"/>
      <c r="CFA282" s="1102"/>
      <c r="CFB282" s="1102"/>
      <c r="CFC282" s="1102"/>
      <c r="CFD282" s="1102"/>
      <c r="CFE282" s="1102"/>
      <c r="CFF282" s="1102"/>
      <c r="CFG282" s="1102"/>
      <c r="CFH282" s="1102"/>
      <c r="CFI282" s="1102"/>
      <c r="CFJ282" s="1102"/>
      <c r="CFK282" s="1102"/>
      <c r="CFL282" s="1102"/>
      <c r="CFM282" s="1102"/>
      <c r="CFN282" s="1102"/>
      <c r="CFO282" s="1102"/>
      <c r="CFP282" s="1102"/>
      <c r="CFQ282" s="1102"/>
      <c r="CFR282" s="1102"/>
      <c r="CFS282" s="1102"/>
      <c r="CFT282" s="1102"/>
      <c r="CFU282" s="1102"/>
      <c r="CFV282" s="1102"/>
      <c r="CFW282" s="1102"/>
      <c r="CFX282" s="1102"/>
      <c r="CFY282" s="1102"/>
      <c r="CFZ282" s="1102"/>
      <c r="CGA282" s="1102"/>
      <c r="CGB282" s="1102"/>
      <c r="CGC282" s="1102"/>
      <c r="CGD282" s="1102"/>
      <c r="CGE282" s="1102"/>
      <c r="CGF282" s="1102"/>
      <c r="CGG282" s="1102"/>
      <c r="CGH282" s="1102"/>
      <c r="CGI282" s="1102"/>
      <c r="CGJ282" s="1102"/>
      <c r="CGK282" s="1102"/>
      <c r="CGL282" s="1102"/>
      <c r="CGM282" s="1102"/>
      <c r="CGN282" s="1102"/>
      <c r="CGO282" s="1102"/>
      <c r="CGP282" s="1102"/>
      <c r="CGQ282" s="1102"/>
      <c r="CGR282" s="1102"/>
      <c r="CGS282" s="1102"/>
      <c r="CGT282" s="1102"/>
      <c r="CGU282" s="1102"/>
      <c r="CGV282" s="1102"/>
      <c r="CGW282" s="1102"/>
      <c r="CGX282" s="1102"/>
      <c r="CGY282" s="1102"/>
      <c r="CGZ282" s="1102"/>
      <c r="CHA282" s="1102"/>
      <c r="CHB282" s="1102"/>
      <c r="CHC282" s="1102"/>
      <c r="CHD282" s="1102"/>
      <c r="CHE282" s="1102"/>
      <c r="CHF282" s="1102"/>
      <c r="CHG282" s="1102"/>
      <c r="CHH282" s="1102"/>
      <c r="CHI282" s="1102"/>
      <c r="CHJ282" s="1102"/>
      <c r="CHK282" s="1102"/>
      <c r="CHL282" s="1102"/>
      <c r="CHM282" s="1102"/>
      <c r="CHN282" s="1102"/>
      <c r="CHO282" s="1102"/>
      <c r="CHP282" s="1102"/>
      <c r="CHQ282" s="1102"/>
      <c r="CHR282" s="1102"/>
      <c r="CHS282" s="1102"/>
      <c r="CHT282" s="1102"/>
      <c r="CHU282" s="1102"/>
      <c r="CHV282" s="1102"/>
      <c r="CHW282" s="1102"/>
      <c r="CHX282" s="1102"/>
      <c r="CHY282" s="1102"/>
      <c r="CHZ282" s="1102"/>
      <c r="CIA282" s="1102"/>
      <c r="CIB282" s="1102"/>
      <c r="CIC282" s="1102"/>
      <c r="CID282" s="1102"/>
      <c r="CIE282" s="1102"/>
      <c r="CIF282" s="1102"/>
      <c r="CIG282" s="1102"/>
      <c r="CIH282" s="1102"/>
      <c r="CII282" s="1102"/>
      <c r="CIJ282" s="1102"/>
      <c r="CIK282" s="1102"/>
      <c r="CIL282" s="1102"/>
      <c r="CIM282" s="1102"/>
      <c r="CIN282" s="1102"/>
      <c r="CIO282" s="1102"/>
      <c r="CIP282" s="1102"/>
      <c r="CIQ282" s="1102"/>
      <c r="CIR282" s="1102"/>
      <c r="CIS282" s="1102"/>
      <c r="CIT282" s="1102"/>
      <c r="CIU282" s="1102"/>
      <c r="CIV282" s="1102"/>
      <c r="CIW282" s="1102"/>
      <c r="CIX282" s="1102"/>
      <c r="CIY282" s="1102"/>
      <c r="CIZ282" s="1102"/>
      <c r="CJA282" s="1102"/>
      <c r="CJB282" s="1102"/>
      <c r="CJC282" s="1102"/>
      <c r="CJD282" s="1102"/>
      <c r="CJE282" s="1102"/>
      <c r="CJF282" s="1102"/>
      <c r="CJG282" s="1102"/>
      <c r="CJH282" s="1102"/>
      <c r="CJI282" s="1102"/>
      <c r="CJJ282" s="1102"/>
      <c r="CJK282" s="1102"/>
      <c r="CJL282" s="1102"/>
      <c r="CJM282" s="1102"/>
      <c r="CJN282" s="1102"/>
      <c r="CJO282" s="1102"/>
      <c r="CJP282" s="1102"/>
      <c r="CJQ282" s="1102"/>
      <c r="CJR282" s="1102"/>
      <c r="CJS282" s="1102"/>
      <c r="CJT282" s="1102"/>
      <c r="CJU282" s="1102"/>
      <c r="CJV282" s="1102"/>
      <c r="CJW282" s="1102"/>
      <c r="CJX282" s="1102"/>
      <c r="CJY282" s="1102"/>
      <c r="CJZ282" s="1102"/>
      <c r="CKA282" s="1102"/>
      <c r="CKB282" s="1102"/>
      <c r="CKC282" s="1102"/>
      <c r="CKD282" s="1102"/>
      <c r="CKE282" s="1102"/>
      <c r="CKF282" s="1102"/>
      <c r="CKG282" s="1102"/>
      <c r="CKH282" s="1102"/>
      <c r="CKI282" s="1102"/>
      <c r="CKJ282" s="1102"/>
      <c r="CKK282" s="1102"/>
      <c r="CKL282" s="1102"/>
      <c r="CKM282" s="1102"/>
      <c r="CKN282" s="1102"/>
      <c r="CKO282" s="1102"/>
      <c r="CKP282" s="1102"/>
      <c r="CKQ282" s="1102"/>
      <c r="CKR282" s="1102"/>
      <c r="CKS282" s="1102"/>
      <c r="CKT282" s="1102"/>
      <c r="CKU282" s="1102"/>
      <c r="CKV282" s="1102"/>
      <c r="CKW282" s="1102"/>
      <c r="CKX282" s="1102"/>
      <c r="CKY282" s="1102"/>
      <c r="CKZ282" s="1102"/>
      <c r="CLA282" s="1102"/>
      <c r="CLB282" s="1102"/>
      <c r="CLC282" s="1102"/>
      <c r="CLD282" s="1102"/>
      <c r="CLE282" s="1102"/>
      <c r="CLF282" s="1102"/>
      <c r="CLG282" s="1102"/>
      <c r="CLH282" s="1102"/>
      <c r="CLI282" s="1102"/>
      <c r="CLJ282" s="1102"/>
      <c r="CLK282" s="1102"/>
      <c r="CLL282" s="1102"/>
      <c r="CLM282" s="1102"/>
      <c r="CLN282" s="1102"/>
      <c r="CLO282" s="1102"/>
      <c r="CLP282" s="1102"/>
      <c r="CLQ282" s="1102"/>
      <c r="CLR282" s="1102"/>
      <c r="CLS282" s="1102"/>
      <c r="CLT282" s="1102"/>
      <c r="CLU282" s="1102"/>
      <c r="CLV282" s="1102"/>
      <c r="CLW282" s="1102"/>
      <c r="CLX282" s="1102"/>
      <c r="CLY282" s="1102"/>
      <c r="CLZ282" s="1102"/>
      <c r="CMA282" s="1102"/>
      <c r="CMB282" s="1102"/>
      <c r="CMC282" s="1102"/>
      <c r="CMD282" s="1102"/>
      <c r="CME282" s="1102"/>
      <c r="CMF282" s="1102"/>
      <c r="CMG282" s="1102"/>
      <c r="CMH282" s="1102"/>
      <c r="CMI282" s="1102"/>
      <c r="CMJ282" s="1102"/>
      <c r="CMK282" s="1102"/>
      <c r="CML282" s="1102"/>
      <c r="CMM282" s="1102"/>
      <c r="CMN282" s="1102"/>
      <c r="CMO282" s="1102"/>
      <c r="CMP282" s="1102"/>
      <c r="CMQ282" s="1102"/>
      <c r="CMR282" s="1102"/>
      <c r="CMS282" s="1102"/>
      <c r="CMT282" s="1102"/>
      <c r="CMU282" s="1102"/>
      <c r="CMV282" s="1102"/>
      <c r="CMW282" s="1102"/>
      <c r="CMX282" s="1102"/>
      <c r="CMY282" s="1102"/>
      <c r="CMZ282" s="1102"/>
      <c r="CNA282" s="1102"/>
      <c r="CNB282" s="1102"/>
      <c r="CNC282" s="1102"/>
      <c r="CND282" s="1102"/>
      <c r="CNE282" s="1102"/>
      <c r="CNF282" s="1102"/>
      <c r="CNG282" s="1102"/>
      <c r="CNH282" s="1102"/>
      <c r="CNI282" s="1102"/>
      <c r="CNJ282" s="1102"/>
      <c r="CNK282" s="1102"/>
      <c r="CNL282" s="1102"/>
      <c r="CNM282" s="1102"/>
      <c r="CNN282" s="1102"/>
      <c r="CNO282" s="1102"/>
      <c r="CNP282" s="1102"/>
      <c r="CNQ282" s="1102"/>
      <c r="CNR282" s="1102"/>
      <c r="CNS282" s="1102"/>
      <c r="CNT282" s="1102"/>
      <c r="CNU282" s="1102"/>
      <c r="CNV282" s="1102"/>
      <c r="CNW282" s="1102"/>
      <c r="CNX282" s="1102"/>
      <c r="CNY282" s="1102"/>
      <c r="CNZ282" s="1102"/>
      <c r="COA282" s="1102"/>
      <c r="COB282" s="1102"/>
      <c r="COC282" s="1102"/>
      <c r="COD282" s="1102"/>
      <c r="COE282" s="1102"/>
      <c r="COF282" s="1102"/>
      <c r="COG282" s="1102"/>
      <c r="COH282" s="1102"/>
      <c r="COI282" s="1102"/>
      <c r="COJ282" s="1102"/>
      <c r="COK282" s="1102"/>
      <c r="COL282" s="1102"/>
      <c r="COM282" s="1102"/>
      <c r="CON282" s="1102"/>
      <c r="COO282" s="1102"/>
      <c r="COP282" s="1102"/>
      <c r="COQ282" s="1102"/>
      <c r="COR282" s="1102"/>
      <c r="COS282" s="1102"/>
      <c r="COT282" s="1102"/>
      <c r="COU282" s="1102"/>
      <c r="COV282" s="1102"/>
      <c r="COW282" s="1102"/>
      <c r="COX282" s="1102"/>
      <c r="COY282" s="1102"/>
      <c r="COZ282" s="1102"/>
      <c r="CPA282" s="1102"/>
      <c r="CPB282" s="1102"/>
      <c r="CPC282" s="1102"/>
      <c r="CPD282" s="1102"/>
      <c r="CPE282" s="1102"/>
      <c r="CPF282" s="1102"/>
      <c r="CPG282" s="1102"/>
      <c r="CPH282" s="1102"/>
      <c r="CPI282" s="1102"/>
      <c r="CPJ282" s="1102"/>
      <c r="CPK282" s="1102"/>
      <c r="CPL282" s="1102"/>
      <c r="CPM282" s="1102"/>
      <c r="CPN282" s="1102"/>
      <c r="CPO282" s="1102"/>
      <c r="CPP282" s="1102"/>
      <c r="CPQ282" s="1102"/>
      <c r="CPR282" s="1102"/>
      <c r="CPS282" s="1102"/>
      <c r="CPT282" s="1102"/>
      <c r="CPU282" s="1102"/>
      <c r="CPV282" s="1102"/>
      <c r="CPW282" s="1102"/>
      <c r="CPX282" s="1102"/>
      <c r="CPY282" s="1102"/>
      <c r="CPZ282" s="1102"/>
      <c r="CQA282" s="1102"/>
      <c r="CQB282" s="1102"/>
      <c r="CQC282" s="1102"/>
      <c r="CQD282" s="1102"/>
      <c r="CQE282" s="1102"/>
      <c r="CQF282" s="1102"/>
      <c r="CQG282" s="1102"/>
      <c r="CQH282" s="1102"/>
      <c r="CQI282" s="1102"/>
      <c r="CQJ282" s="1102"/>
      <c r="CQK282" s="1102"/>
      <c r="CQL282" s="1102"/>
      <c r="CQM282" s="1102"/>
      <c r="CQN282" s="1102"/>
      <c r="CQO282" s="1102"/>
      <c r="CQP282" s="1102"/>
      <c r="CQQ282" s="1102"/>
      <c r="CQR282" s="1102"/>
      <c r="CQS282" s="1102"/>
      <c r="CQT282" s="1102"/>
      <c r="CQU282" s="1102"/>
      <c r="CQV282" s="1102"/>
      <c r="CQW282" s="1102"/>
      <c r="CQX282" s="1102"/>
      <c r="CQY282" s="1102"/>
      <c r="CQZ282" s="1102"/>
      <c r="CRA282" s="1102"/>
      <c r="CRB282" s="1102"/>
      <c r="CRC282" s="1102"/>
      <c r="CRD282" s="1102"/>
      <c r="CRE282" s="1102"/>
      <c r="CRF282" s="1102"/>
      <c r="CRG282" s="1102"/>
      <c r="CRH282" s="1102"/>
      <c r="CRI282" s="1102"/>
      <c r="CRJ282" s="1102"/>
      <c r="CRK282" s="1102"/>
      <c r="CRL282" s="1102"/>
      <c r="CRM282" s="1102"/>
      <c r="CRN282" s="1102"/>
      <c r="CRO282" s="1102"/>
      <c r="CRP282" s="1102"/>
      <c r="CRQ282" s="1102"/>
      <c r="CRR282" s="1102"/>
      <c r="CRS282" s="1102"/>
      <c r="CRT282" s="1102"/>
      <c r="CRU282" s="1102"/>
      <c r="CRV282" s="1102"/>
      <c r="CRW282" s="1102"/>
      <c r="CRX282" s="1102"/>
      <c r="CRY282" s="1102"/>
      <c r="CRZ282" s="1102"/>
      <c r="CSA282" s="1102"/>
      <c r="CSB282" s="1102"/>
      <c r="CSC282" s="1102"/>
      <c r="CSD282" s="1102"/>
      <c r="CSE282" s="1102"/>
      <c r="CSF282" s="1102"/>
      <c r="CSG282" s="1102"/>
      <c r="CSH282" s="1102"/>
      <c r="CSI282" s="1102"/>
      <c r="CSJ282" s="1102"/>
      <c r="CSK282" s="1102"/>
      <c r="CSL282" s="1102"/>
      <c r="CSM282" s="1102"/>
      <c r="CSN282" s="1102"/>
      <c r="CSO282" s="1102"/>
      <c r="CSP282" s="1102"/>
      <c r="CSQ282" s="1102"/>
      <c r="CSR282" s="1102"/>
      <c r="CSS282" s="1102"/>
      <c r="CST282" s="1102"/>
      <c r="CSU282" s="1102"/>
      <c r="CSV282" s="1102"/>
      <c r="CSW282" s="1102"/>
      <c r="CSX282" s="1102"/>
      <c r="CSY282" s="1102"/>
      <c r="CSZ282" s="1102"/>
      <c r="CTA282" s="1102"/>
      <c r="CTB282" s="1102"/>
      <c r="CTC282" s="1102"/>
      <c r="CTD282" s="1102"/>
      <c r="CTE282" s="1102"/>
      <c r="CTF282" s="1102"/>
      <c r="CTG282" s="1102"/>
      <c r="CTH282" s="1102"/>
      <c r="CTI282" s="1102"/>
      <c r="CTJ282" s="1102"/>
      <c r="CTK282" s="1102"/>
      <c r="CTL282" s="1102"/>
      <c r="CTM282" s="1102"/>
      <c r="CTN282" s="1102"/>
      <c r="CTO282" s="1102"/>
      <c r="CTP282" s="1102"/>
      <c r="CTQ282" s="1102"/>
      <c r="CTR282" s="1102"/>
      <c r="CTS282" s="1102"/>
      <c r="CTT282" s="1102"/>
      <c r="CTU282" s="1102"/>
      <c r="CTV282" s="1102"/>
      <c r="CTW282" s="1102"/>
      <c r="CTX282" s="1102"/>
      <c r="CTY282" s="1102"/>
      <c r="CTZ282" s="1102"/>
      <c r="CUA282" s="1102"/>
      <c r="CUB282" s="1102"/>
      <c r="CUC282" s="1102"/>
      <c r="CUD282" s="1102"/>
      <c r="CUE282" s="1102"/>
      <c r="CUF282" s="1102"/>
      <c r="CUG282" s="1102"/>
      <c r="CUH282" s="1102"/>
      <c r="CUI282" s="1102"/>
      <c r="CUJ282" s="1102"/>
      <c r="CUK282" s="1102"/>
      <c r="CUL282" s="1102"/>
      <c r="CUM282" s="1102"/>
      <c r="CUN282" s="1102"/>
      <c r="CUO282" s="1102"/>
      <c r="CUP282" s="1102"/>
      <c r="CUQ282" s="1102"/>
      <c r="CUR282" s="1102"/>
      <c r="CUS282" s="1102"/>
      <c r="CUT282" s="1102"/>
      <c r="CUU282" s="1102"/>
      <c r="CUV282" s="1102"/>
      <c r="CUW282" s="1102"/>
      <c r="CUX282" s="1102"/>
      <c r="CUY282" s="1102"/>
      <c r="CUZ282" s="1102"/>
      <c r="CVA282" s="1102"/>
      <c r="CVB282" s="1102"/>
      <c r="CVC282" s="1102"/>
      <c r="CVD282" s="1102"/>
      <c r="CVE282" s="1102"/>
      <c r="CVF282" s="1102"/>
      <c r="CVG282" s="1102"/>
      <c r="CVH282" s="1102"/>
      <c r="CVI282" s="1102"/>
      <c r="CVJ282" s="1102"/>
      <c r="CVK282" s="1102"/>
      <c r="CVL282" s="1102"/>
      <c r="CVM282" s="1102"/>
      <c r="CVN282" s="1102"/>
      <c r="CVO282" s="1102"/>
      <c r="CVP282" s="1102"/>
      <c r="CVQ282" s="1102"/>
      <c r="CVR282" s="1102"/>
      <c r="CVS282" s="1102"/>
      <c r="CVT282" s="1102"/>
      <c r="CVU282" s="1102"/>
      <c r="CVV282" s="1102"/>
      <c r="CVW282" s="1102"/>
      <c r="CVX282" s="1102"/>
      <c r="CVY282" s="1102"/>
      <c r="CVZ282" s="1102"/>
      <c r="CWA282" s="1102"/>
      <c r="CWB282" s="1102"/>
      <c r="CWC282" s="1102"/>
      <c r="CWD282" s="1102"/>
      <c r="CWE282" s="1102"/>
      <c r="CWF282" s="1102"/>
      <c r="CWG282" s="1102"/>
      <c r="CWH282" s="1102"/>
      <c r="CWI282" s="1102"/>
      <c r="CWJ282" s="1102"/>
      <c r="CWK282" s="1102"/>
      <c r="CWL282" s="1102"/>
      <c r="CWM282" s="1102"/>
      <c r="CWN282" s="1102"/>
      <c r="CWO282" s="1102"/>
      <c r="CWP282" s="1102"/>
      <c r="CWQ282" s="1102"/>
      <c r="CWR282" s="1102"/>
      <c r="CWS282" s="1102"/>
      <c r="CWT282" s="1102"/>
      <c r="CWU282" s="1102"/>
      <c r="CWV282" s="1102"/>
      <c r="CWW282" s="1102"/>
      <c r="CWX282" s="1102"/>
      <c r="CWY282" s="1102"/>
      <c r="CWZ282" s="1102"/>
      <c r="CXA282" s="1102"/>
      <c r="CXB282" s="1102"/>
      <c r="CXC282" s="1102"/>
      <c r="CXD282" s="1102"/>
      <c r="CXE282" s="1102"/>
      <c r="CXF282" s="1102"/>
      <c r="CXG282" s="1102"/>
      <c r="CXH282" s="1102"/>
      <c r="CXI282" s="1102"/>
      <c r="CXJ282" s="1102"/>
      <c r="CXK282" s="1102"/>
      <c r="CXL282" s="1102"/>
      <c r="CXM282" s="1102"/>
      <c r="CXN282" s="1102"/>
      <c r="CXO282" s="1102"/>
      <c r="CXP282" s="1102"/>
      <c r="CXQ282" s="1102"/>
      <c r="CXR282" s="1102"/>
      <c r="CXS282" s="1102"/>
      <c r="CXT282" s="1102"/>
      <c r="CXU282" s="1102"/>
      <c r="CXV282" s="1102"/>
      <c r="CXW282" s="1102"/>
      <c r="CXX282" s="1102"/>
      <c r="CXY282" s="1102"/>
      <c r="CXZ282" s="1102"/>
      <c r="CYA282" s="1102"/>
      <c r="CYB282" s="1102"/>
      <c r="CYC282" s="1102"/>
      <c r="CYD282" s="1102"/>
      <c r="CYE282" s="1102"/>
      <c r="CYF282" s="1102"/>
      <c r="CYG282" s="1102"/>
      <c r="CYH282" s="1102"/>
      <c r="CYI282" s="1102"/>
      <c r="CYJ282" s="1102"/>
      <c r="CYK282" s="1102"/>
      <c r="CYL282" s="1102"/>
      <c r="CYM282" s="1102"/>
      <c r="CYN282" s="1102"/>
      <c r="CYO282" s="1102"/>
      <c r="CYP282" s="1102"/>
      <c r="CYQ282" s="1102"/>
      <c r="CYR282" s="1102"/>
      <c r="CYS282" s="1102"/>
      <c r="CYT282" s="1102"/>
      <c r="CYU282" s="1102"/>
      <c r="CYV282" s="1102"/>
      <c r="CYW282" s="1102"/>
      <c r="CYX282" s="1102"/>
      <c r="CYY282" s="1102"/>
      <c r="CYZ282" s="1102"/>
      <c r="CZA282" s="1102"/>
      <c r="CZB282" s="1102"/>
      <c r="CZC282" s="1102"/>
      <c r="CZD282" s="1102"/>
      <c r="CZE282" s="1102"/>
      <c r="CZF282" s="1102"/>
      <c r="CZG282" s="1102"/>
      <c r="CZH282" s="1102"/>
      <c r="CZI282" s="1102"/>
      <c r="CZJ282" s="1102"/>
      <c r="CZK282" s="1102"/>
      <c r="CZL282" s="1102"/>
      <c r="CZM282" s="1102"/>
      <c r="CZN282" s="1102"/>
      <c r="CZO282" s="1102"/>
      <c r="CZP282" s="1102"/>
      <c r="CZQ282" s="1102"/>
      <c r="CZR282" s="1102"/>
      <c r="CZS282" s="1102"/>
      <c r="CZT282" s="1102"/>
      <c r="CZU282" s="1102"/>
      <c r="CZV282" s="1102"/>
      <c r="CZW282" s="1102"/>
      <c r="CZX282" s="1102"/>
      <c r="CZY282" s="1102"/>
      <c r="CZZ282" s="1102"/>
      <c r="DAA282" s="1102"/>
      <c r="DAB282" s="1102"/>
      <c r="DAC282" s="1102"/>
      <c r="DAD282" s="1102"/>
      <c r="DAE282" s="1102"/>
      <c r="DAF282" s="1102"/>
      <c r="DAG282" s="1102"/>
      <c r="DAH282" s="1102"/>
      <c r="DAI282" s="1102"/>
      <c r="DAJ282" s="1102"/>
      <c r="DAK282" s="1102"/>
      <c r="DAL282" s="1102"/>
      <c r="DAM282" s="1102"/>
      <c r="DAN282" s="1102"/>
      <c r="DAO282" s="1102"/>
      <c r="DAP282" s="1102"/>
      <c r="DAQ282" s="1102"/>
      <c r="DAR282" s="1102"/>
      <c r="DAS282" s="1102"/>
      <c r="DAT282" s="1102"/>
      <c r="DAU282" s="1102"/>
      <c r="DAV282" s="1102"/>
      <c r="DAW282" s="1102"/>
      <c r="DAX282" s="1102"/>
      <c r="DAY282" s="1102"/>
      <c r="DAZ282" s="1102"/>
      <c r="DBA282" s="1102"/>
      <c r="DBB282" s="1102"/>
      <c r="DBC282" s="1102"/>
      <c r="DBD282" s="1102"/>
      <c r="DBE282" s="1102"/>
      <c r="DBF282" s="1102"/>
      <c r="DBG282" s="1102"/>
      <c r="DBH282" s="1102"/>
      <c r="DBI282" s="1102"/>
      <c r="DBJ282" s="1102"/>
      <c r="DBK282" s="1102"/>
      <c r="DBL282" s="1102"/>
      <c r="DBM282" s="1102"/>
      <c r="DBN282" s="1102"/>
      <c r="DBO282" s="1102"/>
      <c r="DBP282" s="1102"/>
      <c r="DBQ282" s="1102"/>
      <c r="DBR282" s="1102"/>
      <c r="DBS282" s="1102"/>
      <c r="DBT282" s="1102"/>
      <c r="DBU282" s="1102"/>
      <c r="DBV282" s="1102"/>
      <c r="DBW282" s="1102"/>
      <c r="DBX282" s="1102"/>
      <c r="DBY282" s="1102"/>
      <c r="DBZ282" s="1102"/>
      <c r="DCA282" s="1102"/>
      <c r="DCB282" s="1102"/>
      <c r="DCC282" s="1102"/>
      <c r="DCD282" s="1102"/>
      <c r="DCE282" s="1102"/>
      <c r="DCF282" s="1102"/>
      <c r="DCG282" s="1102"/>
      <c r="DCH282" s="1102"/>
      <c r="DCI282" s="1102"/>
      <c r="DCJ282" s="1102"/>
      <c r="DCK282" s="1102"/>
      <c r="DCL282" s="1102"/>
      <c r="DCM282" s="1102"/>
      <c r="DCN282" s="1102"/>
      <c r="DCO282" s="1102"/>
      <c r="DCP282" s="1102"/>
      <c r="DCQ282" s="1102"/>
      <c r="DCR282" s="1102"/>
      <c r="DCS282" s="1102"/>
      <c r="DCT282" s="1102"/>
      <c r="DCU282" s="1102"/>
      <c r="DCV282" s="1102"/>
      <c r="DCW282" s="1102"/>
      <c r="DCX282" s="1102"/>
      <c r="DCY282" s="1102"/>
      <c r="DCZ282" s="1102"/>
      <c r="DDA282" s="1102"/>
      <c r="DDB282" s="1102"/>
      <c r="DDC282" s="1102"/>
      <c r="DDD282" s="1102"/>
      <c r="DDE282" s="1102"/>
      <c r="DDF282" s="1102"/>
      <c r="DDG282" s="1102"/>
      <c r="DDH282" s="1102"/>
      <c r="DDI282" s="1102"/>
      <c r="DDJ282" s="1102"/>
      <c r="DDK282" s="1102"/>
      <c r="DDL282" s="1102"/>
      <c r="DDM282" s="1102"/>
      <c r="DDN282" s="1102"/>
      <c r="DDO282" s="1102"/>
      <c r="DDP282" s="1102"/>
      <c r="DDQ282" s="1102"/>
      <c r="DDR282" s="1102"/>
      <c r="DDS282" s="1102"/>
      <c r="DDT282" s="1102"/>
      <c r="DDU282" s="1102"/>
      <c r="DDV282" s="1102"/>
      <c r="DDW282" s="1102"/>
      <c r="DDX282" s="1102"/>
      <c r="DDY282" s="1102"/>
      <c r="DDZ282" s="1102"/>
      <c r="DEA282" s="1102"/>
      <c r="DEB282" s="1102"/>
      <c r="DEC282" s="1102"/>
      <c r="DED282" s="1102"/>
      <c r="DEE282" s="1102"/>
      <c r="DEF282" s="1102"/>
      <c r="DEG282" s="1102"/>
      <c r="DEH282" s="1102"/>
      <c r="DEI282" s="1102"/>
      <c r="DEJ282" s="1102"/>
      <c r="DEK282" s="1102"/>
      <c r="DEL282" s="1102"/>
      <c r="DEM282" s="1102"/>
      <c r="DEN282" s="1102"/>
      <c r="DEO282" s="1102"/>
      <c r="DEP282" s="1102"/>
      <c r="DEQ282" s="1102"/>
      <c r="DER282" s="1102"/>
      <c r="DES282" s="1102"/>
      <c r="DET282" s="1102"/>
      <c r="DEU282" s="1102"/>
      <c r="DEV282" s="1102"/>
      <c r="DEW282" s="1102"/>
      <c r="DEX282" s="1102"/>
      <c r="DEY282" s="1102"/>
      <c r="DEZ282" s="1102"/>
      <c r="DFA282" s="1102"/>
      <c r="DFB282" s="1102"/>
      <c r="DFC282" s="1102"/>
      <c r="DFD282" s="1102"/>
      <c r="DFE282" s="1102"/>
      <c r="DFF282" s="1102"/>
      <c r="DFG282" s="1102"/>
      <c r="DFH282" s="1102"/>
      <c r="DFI282" s="1102"/>
      <c r="DFJ282" s="1102"/>
      <c r="DFK282" s="1102"/>
      <c r="DFL282" s="1102"/>
      <c r="DFM282" s="1102"/>
      <c r="DFN282" s="1102"/>
      <c r="DFO282" s="1102"/>
      <c r="DFP282" s="1102"/>
      <c r="DFQ282" s="1102"/>
      <c r="DFR282" s="1102"/>
      <c r="DFS282" s="1102"/>
      <c r="DFT282" s="1102"/>
      <c r="DFU282" s="1102"/>
      <c r="DFV282" s="1102"/>
      <c r="DFW282" s="1102"/>
      <c r="DFX282" s="1102"/>
      <c r="DFY282" s="1102"/>
      <c r="DFZ282" s="1102"/>
      <c r="DGA282" s="1102"/>
      <c r="DGB282" s="1102"/>
      <c r="DGC282" s="1102"/>
      <c r="DGD282" s="1102"/>
      <c r="DGE282" s="1102"/>
      <c r="DGF282" s="1102"/>
      <c r="DGG282" s="1102"/>
      <c r="DGH282" s="1102"/>
      <c r="DGI282" s="1102"/>
      <c r="DGJ282" s="1102"/>
      <c r="DGK282" s="1102"/>
      <c r="DGL282" s="1102"/>
      <c r="DGM282" s="1102"/>
      <c r="DGN282" s="1102"/>
      <c r="DGO282" s="1102"/>
      <c r="DGP282" s="1102"/>
      <c r="DGQ282" s="1102"/>
      <c r="DGR282" s="1102"/>
      <c r="DGS282" s="1102"/>
      <c r="DGT282" s="1102"/>
      <c r="DGU282" s="1102"/>
      <c r="DGV282" s="1102"/>
      <c r="DGW282" s="1102"/>
      <c r="DGX282" s="1102"/>
      <c r="DGY282" s="1102"/>
      <c r="DGZ282" s="1102"/>
      <c r="DHA282" s="1102"/>
      <c r="DHB282" s="1102"/>
      <c r="DHC282" s="1102"/>
      <c r="DHD282" s="1102"/>
      <c r="DHE282" s="1102"/>
      <c r="DHF282" s="1102"/>
      <c r="DHG282" s="1102"/>
      <c r="DHH282" s="1102"/>
      <c r="DHI282" s="1102"/>
      <c r="DHJ282" s="1102"/>
      <c r="DHK282" s="1102"/>
      <c r="DHL282" s="1102"/>
      <c r="DHM282" s="1102"/>
      <c r="DHN282" s="1102"/>
      <c r="DHO282" s="1102"/>
      <c r="DHP282" s="1102"/>
      <c r="DHQ282" s="1102"/>
      <c r="DHR282" s="1102"/>
      <c r="DHS282" s="1102"/>
      <c r="DHT282" s="1102"/>
      <c r="DHU282" s="1102"/>
      <c r="DHV282" s="1102"/>
      <c r="DHW282" s="1102"/>
      <c r="DHX282" s="1102"/>
      <c r="DHY282" s="1102"/>
      <c r="DHZ282" s="1102"/>
      <c r="DIA282" s="1102"/>
      <c r="DIB282" s="1102"/>
      <c r="DIC282" s="1102"/>
      <c r="DID282" s="1102"/>
      <c r="DIE282" s="1102"/>
      <c r="DIF282" s="1102"/>
      <c r="DIG282" s="1102"/>
      <c r="DIH282" s="1102"/>
      <c r="DII282" s="1102"/>
      <c r="DIJ282" s="1102"/>
      <c r="DIK282" s="1102"/>
      <c r="DIL282" s="1102"/>
      <c r="DIM282" s="1102"/>
      <c r="DIN282" s="1102"/>
      <c r="DIO282" s="1102"/>
      <c r="DIP282" s="1102"/>
      <c r="DIQ282" s="1102"/>
      <c r="DIR282" s="1102"/>
      <c r="DIS282" s="1102"/>
      <c r="DIT282" s="1102"/>
      <c r="DIU282" s="1102"/>
      <c r="DIV282" s="1102"/>
      <c r="DIW282" s="1102"/>
      <c r="DIX282" s="1102"/>
      <c r="DIY282" s="1102"/>
      <c r="DIZ282" s="1102"/>
      <c r="DJA282" s="1102"/>
      <c r="DJB282" s="1102"/>
      <c r="DJC282" s="1102"/>
      <c r="DJD282" s="1102"/>
      <c r="DJE282" s="1102"/>
      <c r="DJF282" s="1102"/>
      <c r="DJG282" s="1102"/>
      <c r="DJH282" s="1102"/>
      <c r="DJI282" s="1102"/>
      <c r="DJJ282" s="1102"/>
      <c r="DJK282" s="1102"/>
      <c r="DJL282" s="1102"/>
      <c r="DJM282" s="1102"/>
      <c r="DJN282" s="1102"/>
      <c r="DJO282" s="1102"/>
      <c r="DJP282" s="1102"/>
      <c r="DJQ282" s="1102"/>
      <c r="DJR282" s="1102"/>
      <c r="DJS282" s="1102"/>
      <c r="DJT282" s="1102"/>
      <c r="DJU282" s="1102"/>
      <c r="DJV282" s="1102"/>
      <c r="DJW282" s="1102"/>
      <c r="DJX282" s="1102"/>
      <c r="DJY282" s="1102"/>
      <c r="DJZ282" s="1102"/>
      <c r="DKA282" s="1102"/>
      <c r="DKB282" s="1102"/>
      <c r="DKC282" s="1102"/>
      <c r="DKD282" s="1102"/>
      <c r="DKE282" s="1102"/>
      <c r="DKF282" s="1102"/>
      <c r="DKG282" s="1102"/>
      <c r="DKH282" s="1102"/>
      <c r="DKI282" s="1102"/>
      <c r="DKJ282" s="1102"/>
      <c r="DKK282" s="1102"/>
      <c r="DKL282" s="1102"/>
      <c r="DKM282" s="1102"/>
      <c r="DKN282" s="1102"/>
      <c r="DKO282" s="1102"/>
      <c r="DKP282" s="1102"/>
      <c r="DKQ282" s="1102"/>
      <c r="DKR282" s="1102"/>
      <c r="DKS282" s="1102"/>
      <c r="DKT282" s="1102"/>
      <c r="DKU282" s="1102"/>
      <c r="DKV282" s="1102"/>
      <c r="DKW282" s="1102"/>
      <c r="DKX282" s="1102"/>
      <c r="DKY282" s="1102"/>
      <c r="DKZ282" s="1102"/>
      <c r="DLA282" s="1102"/>
      <c r="DLB282" s="1102"/>
      <c r="DLC282" s="1102"/>
      <c r="DLD282" s="1102"/>
      <c r="DLE282" s="1102"/>
      <c r="DLF282" s="1102"/>
      <c r="DLG282" s="1102"/>
      <c r="DLH282" s="1102"/>
      <c r="DLI282" s="1102"/>
      <c r="DLJ282" s="1102"/>
      <c r="DLK282" s="1102"/>
      <c r="DLL282" s="1102"/>
      <c r="DLM282" s="1102"/>
      <c r="DLN282" s="1102"/>
      <c r="DLO282" s="1102"/>
      <c r="DLP282" s="1102"/>
      <c r="DLQ282" s="1102"/>
      <c r="DLR282" s="1102"/>
      <c r="DLS282" s="1102"/>
      <c r="DLT282" s="1102"/>
      <c r="DLU282" s="1102"/>
      <c r="DLV282" s="1102"/>
      <c r="DLW282" s="1102"/>
      <c r="DLX282" s="1102"/>
      <c r="DLY282" s="1102"/>
      <c r="DLZ282" s="1102"/>
      <c r="DMA282" s="1102"/>
      <c r="DMB282" s="1102"/>
      <c r="DMC282" s="1102"/>
      <c r="DMD282" s="1102"/>
      <c r="DME282" s="1102"/>
      <c r="DMF282" s="1102"/>
      <c r="DMG282" s="1102"/>
      <c r="DMH282" s="1102"/>
      <c r="DMI282" s="1102"/>
      <c r="DMJ282" s="1102"/>
      <c r="DMK282" s="1102"/>
      <c r="DML282" s="1102"/>
      <c r="DMM282" s="1102"/>
      <c r="DMN282" s="1102"/>
      <c r="DMO282" s="1102"/>
      <c r="DMP282" s="1102"/>
      <c r="DMQ282" s="1102"/>
      <c r="DMR282" s="1102"/>
      <c r="DMS282" s="1102"/>
      <c r="DMT282" s="1102"/>
      <c r="DMU282" s="1102"/>
      <c r="DMV282" s="1102"/>
      <c r="DMW282" s="1102"/>
      <c r="DMX282" s="1102"/>
      <c r="DMY282" s="1102"/>
      <c r="DMZ282" s="1102"/>
      <c r="DNA282" s="1102"/>
      <c r="DNB282" s="1102"/>
      <c r="DNC282" s="1102"/>
      <c r="DND282" s="1102"/>
      <c r="DNE282" s="1102"/>
      <c r="DNF282" s="1102"/>
      <c r="DNG282" s="1102"/>
      <c r="DNH282" s="1102"/>
      <c r="DNI282" s="1102"/>
      <c r="DNJ282" s="1102"/>
      <c r="DNK282" s="1102"/>
      <c r="DNL282" s="1102"/>
      <c r="DNM282" s="1102"/>
      <c r="DNN282" s="1102"/>
      <c r="DNO282" s="1102"/>
      <c r="DNP282" s="1102"/>
      <c r="DNQ282" s="1102"/>
      <c r="DNR282" s="1102"/>
      <c r="DNS282" s="1102"/>
      <c r="DNT282" s="1102"/>
      <c r="DNU282" s="1102"/>
      <c r="DNV282" s="1102"/>
      <c r="DNW282" s="1102"/>
      <c r="DNX282" s="1102"/>
      <c r="DNY282" s="1102"/>
      <c r="DNZ282" s="1102"/>
      <c r="DOA282" s="1102"/>
      <c r="DOB282" s="1102"/>
      <c r="DOC282" s="1102"/>
      <c r="DOD282" s="1102"/>
      <c r="DOE282" s="1102"/>
      <c r="DOF282" s="1102"/>
      <c r="DOG282" s="1102"/>
      <c r="DOH282" s="1102"/>
      <c r="DOI282" s="1102"/>
      <c r="DOJ282" s="1102"/>
      <c r="DOK282" s="1102"/>
      <c r="DOL282" s="1102"/>
      <c r="DOM282" s="1102"/>
      <c r="DON282" s="1102"/>
      <c r="DOO282" s="1102"/>
      <c r="DOP282" s="1102"/>
      <c r="DOQ282" s="1102"/>
      <c r="DOR282" s="1102"/>
      <c r="DOS282" s="1102"/>
      <c r="DOT282" s="1102"/>
      <c r="DOU282" s="1102"/>
      <c r="DOV282" s="1102"/>
      <c r="DOW282" s="1102"/>
      <c r="DOX282" s="1102"/>
      <c r="DOY282" s="1102"/>
      <c r="DOZ282" s="1102"/>
      <c r="DPA282" s="1102"/>
      <c r="DPB282" s="1102"/>
      <c r="DPC282" s="1102"/>
      <c r="DPD282" s="1102"/>
      <c r="DPE282" s="1102"/>
      <c r="DPF282" s="1102"/>
      <c r="DPG282" s="1102"/>
      <c r="DPH282" s="1102"/>
      <c r="DPI282" s="1102"/>
      <c r="DPJ282" s="1102"/>
      <c r="DPK282" s="1102"/>
      <c r="DPL282" s="1102"/>
      <c r="DPM282" s="1102"/>
      <c r="DPN282" s="1102"/>
      <c r="DPO282" s="1102"/>
      <c r="DPP282" s="1102"/>
      <c r="DPQ282" s="1102"/>
      <c r="DPR282" s="1102"/>
      <c r="DPS282" s="1102"/>
      <c r="DPT282" s="1102"/>
      <c r="DPU282" s="1102"/>
      <c r="DPV282" s="1102"/>
      <c r="DPW282" s="1102"/>
      <c r="DPX282" s="1102"/>
      <c r="DPY282" s="1102"/>
      <c r="DPZ282" s="1102"/>
      <c r="DQA282" s="1102"/>
      <c r="DQB282" s="1102"/>
      <c r="DQC282" s="1102"/>
      <c r="DQD282" s="1102"/>
      <c r="DQE282" s="1102"/>
      <c r="DQF282" s="1102"/>
      <c r="DQG282" s="1102"/>
      <c r="DQH282" s="1102"/>
      <c r="DQI282" s="1102"/>
      <c r="DQJ282" s="1102"/>
      <c r="DQK282" s="1102"/>
      <c r="DQL282" s="1102"/>
      <c r="DQM282" s="1102"/>
      <c r="DQN282" s="1102"/>
      <c r="DQO282" s="1102"/>
      <c r="DQP282" s="1102"/>
      <c r="DQQ282" s="1102"/>
      <c r="DQR282" s="1102"/>
      <c r="DQS282" s="1102"/>
      <c r="DQT282" s="1102"/>
      <c r="DQU282" s="1102"/>
      <c r="DQV282" s="1102"/>
      <c r="DQW282" s="1102"/>
      <c r="DQX282" s="1102"/>
      <c r="DQY282" s="1102"/>
      <c r="DQZ282" s="1102"/>
      <c r="DRA282" s="1102"/>
      <c r="DRB282" s="1102"/>
      <c r="DRC282" s="1102"/>
      <c r="DRD282" s="1102"/>
      <c r="DRE282" s="1102"/>
      <c r="DRF282" s="1102"/>
      <c r="DRG282" s="1102"/>
      <c r="DRH282" s="1102"/>
      <c r="DRI282" s="1102"/>
      <c r="DRJ282" s="1102"/>
      <c r="DRK282" s="1102"/>
      <c r="DRL282" s="1102"/>
      <c r="DRM282" s="1102"/>
      <c r="DRN282" s="1102"/>
      <c r="DRO282" s="1102"/>
      <c r="DRP282" s="1102"/>
      <c r="DRQ282" s="1102"/>
      <c r="DRR282" s="1102"/>
      <c r="DRS282" s="1102"/>
      <c r="DRT282" s="1102"/>
      <c r="DRU282" s="1102"/>
      <c r="DRV282" s="1102"/>
      <c r="DRW282" s="1102"/>
      <c r="DRX282" s="1102"/>
      <c r="DRY282" s="1102"/>
      <c r="DRZ282" s="1102"/>
      <c r="DSA282" s="1102"/>
      <c r="DSB282" s="1102"/>
      <c r="DSC282" s="1102"/>
      <c r="DSD282" s="1102"/>
      <c r="DSE282" s="1102"/>
      <c r="DSF282" s="1102"/>
      <c r="DSG282" s="1102"/>
      <c r="DSH282" s="1102"/>
      <c r="DSI282" s="1102"/>
      <c r="DSJ282" s="1102"/>
      <c r="DSK282" s="1102"/>
      <c r="DSL282" s="1102"/>
      <c r="DSM282" s="1102"/>
      <c r="DSN282" s="1102"/>
      <c r="DSO282" s="1102"/>
      <c r="DSP282" s="1102"/>
      <c r="DSQ282" s="1102"/>
      <c r="DSR282" s="1102"/>
      <c r="DSS282" s="1102"/>
      <c r="DST282" s="1102"/>
      <c r="DSU282" s="1102"/>
      <c r="DSV282" s="1102"/>
      <c r="DSW282" s="1102"/>
      <c r="DSX282" s="1102"/>
      <c r="DSY282" s="1102"/>
      <c r="DSZ282" s="1102"/>
      <c r="DTA282" s="1102"/>
      <c r="DTB282" s="1102"/>
      <c r="DTC282" s="1102"/>
      <c r="DTD282" s="1102"/>
      <c r="DTE282" s="1102"/>
      <c r="DTF282" s="1102"/>
      <c r="DTG282" s="1102"/>
      <c r="DTH282" s="1102"/>
      <c r="DTI282" s="1102"/>
      <c r="DTJ282" s="1102"/>
      <c r="DTK282" s="1102"/>
      <c r="DTL282" s="1102"/>
      <c r="DTM282" s="1102"/>
      <c r="DTN282" s="1102"/>
      <c r="DTO282" s="1102"/>
      <c r="DTP282" s="1102"/>
      <c r="DTQ282" s="1102"/>
      <c r="DTR282" s="1102"/>
      <c r="DTS282" s="1102"/>
      <c r="DTT282" s="1102"/>
      <c r="DTU282" s="1102"/>
      <c r="DTV282" s="1102"/>
      <c r="DTW282" s="1102"/>
      <c r="DTX282" s="1102"/>
      <c r="DTY282" s="1102"/>
      <c r="DTZ282" s="1102"/>
      <c r="DUA282" s="1102"/>
      <c r="DUB282" s="1102"/>
      <c r="DUC282" s="1102"/>
      <c r="DUD282" s="1102"/>
      <c r="DUE282" s="1102"/>
      <c r="DUF282" s="1102"/>
      <c r="DUG282" s="1102"/>
      <c r="DUH282" s="1102"/>
      <c r="DUI282" s="1102"/>
      <c r="DUJ282" s="1102"/>
      <c r="DUK282" s="1102"/>
      <c r="DUL282" s="1102"/>
      <c r="DUM282" s="1102"/>
      <c r="DUN282" s="1102"/>
      <c r="DUO282" s="1102"/>
      <c r="DUP282" s="1102"/>
      <c r="DUQ282" s="1102"/>
      <c r="DUR282" s="1102"/>
      <c r="DUS282" s="1102"/>
      <c r="DUT282" s="1102"/>
      <c r="DUU282" s="1102"/>
      <c r="DUV282" s="1102"/>
      <c r="DUW282" s="1102"/>
      <c r="DUX282" s="1102"/>
      <c r="DUY282" s="1102"/>
      <c r="DUZ282" s="1102"/>
      <c r="DVA282" s="1102"/>
      <c r="DVB282" s="1102"/>
      <c r="DVC282" s="1102"/>
      <c r="DVD282" s="1102"/>
      <c r="DVE282" s="1102"/>
      <c r="DVF282" s="1102"/>
      <c r="DVG282" s="1102"/>
      <c r="DVH282" s="1102"/>
      <c r="DVI282" s="1102"/>
      <c r="DVJ282" s="1102"/>
      <c r="DVK282" s="1102"/>
      <c r="DVL282" s="1102"/>
      <c r="DVM282" s="1102"/>
      <c r="DVN282" s="1102"/>
      <c r="DVO282" s="1102"/>
      <c r="DVP282" s="1102"/>
      <c r="DVQ282" s="1102"/>
      <c r="DVR282" s="1102"/>
      <c r="DVS282" s="1102"/>
      <c r="DVT282" s="1102"/>
      <c r="DVU282" s="1102"/>
      <c r="DVV282" s="1102"/>
      <c r="DVW282" s="1102"/>
      <c r="DVX282" s="1102"/>
      <c r="DVY282" s="1102"/>
      <c r="DVZ282" s="1102"/>
      <c r="DWA282" s="1102"/>
      <c r="DWB282" s="1102"/>
      <c r="DWC282" s="1102"/>
      <c r="DWD282" s="1102"/>
      <c r="DWE282" s="1102"/>
      <c r="DWF282" s="1102"/>
      <c r="DWG282" s="1102"/>
      <c r="DWH282" s="1102"/>
      <c r="DWI282" s="1102"/>
      <c r="DWJ282" s="1102"/>
      <c r="DWK282" s="1102"/>
      <c r="DWL282" s="1102"/>
      <c r="DWM282" s="1102"/>
      <c r="DWN282" s="1102"/>
      <c r="DWO282" s="1102"/>
      <c r="DWP282" s="1102"/>
      <c r="DWQ282" s="1102"/>
      <c r="DWR282" s="1102"/>
      <c r="DWS282" s="1102"/>
      <c r="DWT282" s="1102"/>
      <c r="DWU282" s="1102"/>
      <c r="DWV282" s="1102"/>
      <c r="DWW282" s="1102"/>
      <c r="DWX282" s="1102"/>
      <c r="DWY282" s="1102"/>
      <c r="DWZ282" s="1102"/>
      <c r="DXA282" s="1102"/>
      <c r="DXB282" s="1102"/>
      <c r="DXC282" s="1102"/>
      <c r="DXD282" s="1102"/>
      <c r="DXE282" s="1102"/>
      <c r="DXF282" s="1102"/>
      <c r="DXG282" s="1102"/>
      <c r="DXH282" s="1102"/>
      <c r="DXI282" s="1102"/>
      <c r="DXJ282" s="1102"/>
      <c r="DXK282" s="1102"/>
      <c r="DXL282" s="1102"/>
      <c r="DXM282" s="1102"/>
      <c r="DXN282" s="1102"/>
      <c r="DXO282" s="1102"/>
      <c r="DXP282" s="1102"/>
      <c r="DXQ282" s="1102"/>
      <c r="DXR282" s="1102"/>
      <c r="DXS282" s="1102"/>
      <c r="DXT282" s="1102"/>
      <c r="DXU282" s="1102"/>
      <c r="DXV282" s="1102"/>
      <c r="DXW282" s="1102"/>
      <c r="DXX282" s="1102"/>
      <c r="DXY282" s="1102"/>
      <c r="DXZ282" s="1102"/>
      <c r="DYA282" s="1102"/>
      <c r="DYB282" s="1102"/>
      <c r="DYC282" s="1102"/>
      <c r="DYD282" s="1102"/>
      <c r="DYE282" s="1102"/>
      <c r="DYF282" s="1102"/>
      <c r="DYG282" s="1102"/>
      <c r="DYH282" s="1102"/>
      <c r="DYI282" s="1102"/>
      <c r="DYJ282" s="1102"/>
      <c r="DYK282" s="1102"/>
      <c r="DYL282" s="1102"/>
      <c r="DYM282" s="1102"/>
      <c r="DYN282" s="1102"/>
      <c r="DYO282" s="1102"/>
      <c r="DYP282" s="1102"/>
      <c r="DYQ282" s="1102"/>
      <c r="DYR282" s="1102"/>
      <c r="DYS282" s="1102"/>
      <c r="DYT282" s="1102"/>
      <c r="DYU282" s="1102"/>
      <c r="DYV282" s="1102"/>
      <c r="DYW282" s="1102"/>
      <c r="DYX282" s="1102"/>
      <c r="DYY282" s="1102"/>
      <c r="DYZ282" s="1102"/>
      <c r="DZA282" s="1102"/>
      <c r="DZB282" s="1102"/>
      <c r="DZC282" s="1102"/>
      <c r="DZD282" s="1102"/>
      <c r="DZE282" s="1102"/>
      <c r="DZF282" s="1102"/>
      <c r="DZG282" s="1102"/>
      <c r="DZH282" s="1102"/>
      <c r="DZI282" s="1102"/>
      <c r="DZJ282" s="1102"/>
      <c r="DZK282" s="1102"/>
      <c r="DZL282" s="1102"/>
      <c r="DZM282" s="1102"/>
      <c r="DZN282" s="1102"/>
      <c r="DZO282" s="1102"/>
      <c r="DZP282" s="1102"/>
      <c r="DZQ282" s="1102"/>
      <c r="DZR282" s="1102"/>
      <c r="DZS282" s="1102"/>
      <c r="DZT282" s="1102"/>
      <c r="DZU282" s="1102"/>
      <c r="DZV282" s="1102"/>
      <c r="DZW282" s="1102"/>
      <c r="DZX282" s="1102"/>
      <c r="DZY282" s="1102"/>
      <c r="DZZ282" s="1102"/>
      <c r="EAA282" s="1102"/>
      <c r="EAB282" s="1102"/>
      <c r="EAC282" s="1102"/>
      <c r="EAD282" s="1102"/>
      <c r="EAE282" s="1102"/>
      <c r="EAF282" s="1102"/>
      <c r="EAG282" s="1102"/>
      <c r="EAH282" s="1102"/>
      <c r="EAI282" s="1102"/>
      <c r="EAJ282" s="1102"/>
      <c r="EAK282" s="1102"/>
      <c r="EAL282" s="1102"/>
      <c r="EAM282" s="1102"/>
      <c r="EAN282" s="1102"/>
      <c r="EAO282" s="1102"/>
      <c r="EAP282" s="1102"/>
      <c r="EAQ282" s="1102"/>
      <c r="EAR282" s="1102"/>
      <c r="EAS282" s="1102"/>
      <c r="EAT282" s="1102"/>
      <c r="EAU282" s="1102"/>
      <c r="EAV282" s="1102"/>
      <c r="EAW282" s="1102"/>
      <c r="EAX282" s="1102"/>
      <c r="EAY282" s="1102"/>
      <c r="EAZ282" s="1102"/>
      <c r="EBA282" s="1102"/>
      <c r="EBB282" s="1102"/>
      <c r="EBC282" s="1102"/>
      <c r="EBD282" s="1102"/>
      <c r="EBE282" s="1102"/>
      <c r="EBF282" s="1102"/>
      <c r="EBG282" s="1102"/>
      <c r="EBH282" s="1102"/>
      <c r="EBI282" s="1102"/>
      <c r="EBJ282" s="1102"/>
      <c r="EBK282" s="1102"/>
      <c r="EBL282" s="1102"/>
      <c r="EBM282" s="1102"/>
      <c r="EBN282" s="1102"/>
      <c r="EBO282" s="1102"/>
      <c r="EBP282" s="1102"/>
      <c r="EBQ282" s="1102"/>
      <c r="EBR282" s="1102"/>
      <c r="EBS282" s="1102"/>
      <c r="EBT282" s="1102"/>
      <c r="EBU282" s="1102"/>
      <c r="EBV282" s="1102"/>
      <c r="EBW282" s="1102"/>
      <c r="EBX282" s="1102"/>
      <c r="EBY282" s="1102"/>
      <c r="EBZ282" s="1102"/>
      <c r="ECA282" s="1102"/>
      <c r="ECB282" s="1102"/>
      <c r="ECC282" s="1102"/>
      <c r="ECD282" s="1102"/>
      <c r="ECE282" s="1102"/>
      <c r="ECF282" s="1102"/>
      <c r="ECG282" s="1102"/>
      <c r="ECH282" s="1102"/>
      <c r="ECI282" s="1102"/>
      <c r="ECJ282" s="1102"/>
      <c r="ECK282" s="1102"/>
      <c r="ECL282" s="1102"/>
      <c r="ECM282" s="1102"/>
      <c r="ECN282" s="1102"/>
      <c r="ECO282" s="1102"/>
      <c r="ECP282" s="1102"/>
      <c r="ECQ282" s="1102"/>
      <c r="ECR282" s="1102"/>
      <c r="ECS282" s="1102"/>
      <c r="ECT282" s="1102"/>
      <c r="ECU282" s="1102"/>
      <c r="ECV282" s="1102"/>
      <c r="ECW282" s="1102"/>
      <c r="ECX282" s="1102"/>
      <c r="ECY282" s="1102"/>
      <c r="ECZ282" s="1102"/>
      <c r="EDA282" s="1102"/>
      <c r="EDB282" s="1102"/>
      <c r="EDC282" s="1102"/>
      <c r="EDD282" s="1102"/>
      <c r="EDE282" s="1102"/>
      <c r="EDF282" s="1102"/>
      <c r="EDG282" s="1102"/>
      <c r="EDH282" s="1102"/>
      <c r="EDI282" s="1102"/>
      <c r="EDJ282" s="1102"/>
      <c r="EDK282" s="1102"/>
      <c r="EDL282" s="1102"/>
      <c r="EDM282" s="1102"/>
      <c r="EDN282" s="1102"/>
      <c r="EDO282" s="1102"/>
      <c r="EDP282" s="1102"/>
      <c r="EDQ282" s="1102"/>
      <c r="EDR282" s="1102"/>
      <c r="EDS282" s="1102"/>
      <c r="EDT282" s="1102"/>
      <c r="EDU282" s="1102"/>
      <c r="EDV282" s="1102"/>
      <c r="EDW282" s="1102"/>
      <c r="EDX282" s="1102"/>
      <c r="EDY282" s="1102"/>
      <c r="EDZ282" s="1102"/>
      <c r="EEA282" s="1102"/>
      <c r="EEB282" s="1102"/>
      <c r="EEC282" s="1102"/>
      <c r="EED282" s="1102"/>
      <c r="EEE282" s="1102"/>
      <c r="EEF282" s="1102"/>
      <c r="EEG282" s="1102"/>
      <c r="EEH282" s="1102"/>
      <c r="EEI282" s="1102"/>
      <c r="EEJ282" s="1102"/>
      <c r="EEK282" s="1102"/>
      <c r="EEL282" s="1102"/>
      <c r="EEM282" s="1102"/>
      <c r="EEN282" s="1102"/>
      <c r="EEO282" s="1102"/>
      <c r="EEP282" s="1102"/>
      <c r="EEQ282" s="1102"/>
      <c r="EER282" s="1102"/>
      <c r="EES282" s="1102"/>
      <c r="EET282" s="1102"/>
      <c r="EEU282" s="1102"/>
      <c r="EEV282" s="1102"/>
      <c r="EEW282" s="1102"/>
      <c r="EEX282" s="1102"/>
      <c r="EEY282" s="1102"/>
      <c r="EEZ282" s="1102"/>
      <c r="EFA282" s="1102"/>
      <c r="EFB282" s="1102"/>
      <c r="EFC282" s="1102"/>
      <c r="EFD282" s="1102"/>
      <c r="EFE282" s="1102"/>
      <c r="EFF282" s="1102"/>
      <c r="EFG282" s="1102"/>
      <c r="EFH282" s="1102"/>
      <c r="EFI282" s="1102"/>
      <c r="EFJ282" s="1102"/>
      <c r="EFK282" s="1102"/>
      <c r="EFL282" s="1102"/>
      <c r="EFM282" s="1102"/>
      <c r="EFN282" s="1102"/>
      <c r="EFO282" s="1102"/>
      <c r="EFP282" s="1102"/>
      <c r="EFQ282" s="1102"/>
      <c r="EFR282" s="1102"/>
      <c r="EFS282" s="1102"/>
      <c r="EFT282" s="1102"/>
      <c r="EFU282" s="1102"/>
      <c r="EFV282" s="1102"/>
      <c r="EFW282" s="1102"/>
      <c r="EFX282" s="1102"/>
      <c r="EFY282" s="1102"/>
      <c r="EFZ282" s="1102"/>
      <c r="EGA282" s="1102"/>
      <c r="EGB282" s="1102"/>
      <c r="EGC282" s="1102"/>
      <c r="EGD282" s="1102"/>
      <c r="EGE282" s="1102"/>
      <c r="EGF282" s="1102"/>
      <c r="EGG282" s="1102"/>
      <c r="EGH282" s="1102"/>
      <c r="EGI282" s="1102"/>
      <c r="EGJ282" s="1102"/>
      <c r="EGK282" s="1102"/>
      <c r="EGL282" s="1102"/>
      <c r="EGM282" s="1102"/>
      <c r="EGN282" s="1102"/>
      <c r="EGO282" s="1102"/>
      <c r="EGP282" s="1102"/>
      <c r="EGQ282" s="1102"/>
      <c r="EGR282" s="1102"/>
      <c r="EGS282" s="1102"/>
      <c r="EGT282" s="1102"/>
      <c r="EGU282" s="1102"/>
      <c r="EGV282" s="1102"/>
      <c r="EGW282" s="1102"/>
      <c r="EGX282" s="1102"/>
      <c r="EGY282" s="1102"/>
      <c r="EGZ282" s="1102"/>
      <c r="EHA282" s="1102"/>
      <c r="EHB282" s="1102"/>
      <c r="EHC282" s="1102"/>
      <c r="EHD282" s="1102"/>
      <c r="EHE282" s="1102"/>
      <c r="EHF282" s="1102"/>
      <c r="EHG282" s="1102"/>
      <c r="EHH282" s="1102"/>
      <c r="EHI282" s="1102"/>
      <c r="EHJ282" s="1102"/>
      <c r="EHK282" s="1102"/>
      <c r="EHL282" s="1102"/>
      <c r="EHM282" s="1102"/>
      <c r="EHN282" s="1102"/>
      <c r="EHO282" s="1102"/>
      <c r="EHP282" s="1102"/>
      <c r="EHQ282" s="1102"/>
      <c r="EHR282" s="1102"/>
      <c r="EHS282" s="1102"/>
      <c r="EHT282" s="1102"/>
      <c r="EHU282" s="1102"/>
      <c r="EHV282" s="1102"/>
      <c r="EHW282" s="1102"/>
      <c r="EHX282" s="1102"/>
      <c r="EHY282" s="1102"/>
      <c r="EHZ282" s="1102"/>
      <c r="EIA282" s="1102"/>
      <c r="EIB282" s="1102"/>
      <c r="EIC282" s="1102"/>
      <c r="EID282" s="1102"/>
      <c r="EIE282" s="1102"/>
      <c r="EIF282" s="1102"/>
      <c r="EIG282" s="1102"/>
      <c r="EIH282" s="1102"/>
      <c r="EII282" s="1102"/>
      <c r="EIJ282" s="1102"/>
      <c r="EIK282" s="1102"/>
      <c r="EIL282" s="1102"/>
      <c r="EIM282" s="1102"/>
      <c r="EIN282" s="1102"/>
      <c r="EIO282" s="1102"/>
      <c r="EIP282" s="1102"/>
      <c r="EIQ282" s="1102"/>
      <c r="EIR282" s="1102"/>
      <c r="EIS282" s="1102"/>
      <c r="EIT282" s="1102"/>
      <c r="EIU282" s="1102"/>
      <c r="EIV282" s="1102"/>
      <c r="EIW282" s="1102"/>
      <c r="EIX282" s="1102"/>
      <c r="EIY282" s="1102"/>
      <c r="EIZ282" s="1102"/>
      <c r="EJA282" s="1102"/>
      <c r="EJB282" s="1102"/>
      <c r="EJC282" s="1102"/>
      <c r="EJD282" s="1102"/>
      <c r="EJE282" s="1102"/>
      <c r="EJF282" s="1102"/>
      <c r="EJG282" s="1102"/>
      <c r="EJH282" s="1102"/>
      <c r="EJI282" s="1102"/>
      <c r="EJJ282" s="1102"/>
      <c r="EJK282" s="1102"/>
      <c r="EJL282" s="1102"/>
      <c r="EJM282" s="1102"/>
      <c r="EJN282" s="1102"/>
      <c r="EJO282" s="1102"/>
      <c r="EJP282" s="1102"/>
      <c r="EJQ282" s="1102"/>
      <c r="EJR282" s="1102"/>
      <c r="EJS282" s="1102"/>
      <c r="EJT282" s="1102"/>
      <c r="EJU282" s="1102"/>
      <c r="EJV282" s="1102"/>
      <c r="EJW282" s="1102"/>
      <c r="EJX282" s="1102"/>
      <c r="EJY282" s="1102"/>
      <c r="EJZ282" s="1102"/>
      <c r="EKA282" s="1102"/>
      <c r="EKB282" s="1102"/>
      <c r="EKC282" s="1102"/>
      <c r="EKD282" s="1102"/>
      <c r="EKE282" s="1102"/>
      <c r="EKF282" s="1102"/>
      <c r="EKG282" s="1102"/>
      <c r="EKH282" s="1102"/>
      <c r="EKI282" s="1102"/>
      <c r="EKJ282" s="1102"/>
      <c r="EKK282" s="1102"/>
      <c r="EKL282" s="1102"/>
      <c r="EKM282" s="1102"/>
      <c r="EKN282" s="1102"/>
      <c r="EKO282" s="1102"/>
      <c r="EKP282" s="1102"/>
      <c r="EKQ282" s="1102"/>
      <c r="EKR282" s="1102"/>
      <c r="EKS282" s="1102"/>
      <c r="EKT282" s="1102"/>
      <c r="EKU282" s="1102"/>
      <c r="EKV282" s="1102"/>
      <c r="EKW282" s="1102"/>
      <c r="EKX282" s="1102"/>
      <c r="EKY282" s="1102"/>
      <c r="EKZ282" s="1102"/>
      <c r="ELA282" s="1102"/>
      <c r="ELB282" s="1102"/>
      <c r="ELC282" s="1102"/>
      <c r="ELD282" s="1102"/>
      <c r="ELE282" s="1102"/>
      <c r="ELF282" s="1102"/>
      <c r="ELG282" s="1102"/>
      <c r="ELH282" s="1102"/>
      <c r="ELI282" s="1102"/>
      <c r="ELJ282" s="1102"/>
      <c r="ELK282" s="1102"/>
      <c r="ELL282" s="1102"/>
      <c r="ELM282" s="1102"/>
      <c r="ELN282" s="1102"/>
      <c r="ELO282" s="1102"/>
      <c r="ELP282" s="1102"/>
      <c r="ELQ282" s="1102"/>
      <c r="ELR282" s="1102"/>
      <c r="ELS282" s="1102"/>
      <c r="ELT282" s="1102"/>
      <c r="ELU282" s="1102"/>
      <c r="ELV282" s="1102"/>
      <c r="ELW282" s="1102"/>
      <c r="ELX282" s="1102"/>
      <c r="ELY282" s="1102"/>
      <c r="ELZ282" s="1102"/>
      <c r="EMA282" s="1102"/>
      <c r="EMB282" s="1102"/>
      <c r="EMC282" s="1102"/>
      <c r="EMD282" s="1102"/>
      <c r="EME282" s="1102"/>
      <c r="EMF282" s="1102"/>
      <c r="EMG282" s="1102"/>
      <c r="EMH282" s="1102"/>
      <c r="EMI282" s="1102"/>
      <c r="EMJ282" s="1102"/>
      <c r="EMK282" s="1102"/>
      <c r="EML282" s="1102"/>
      <c r="EMM282" s="1102"/>
      <c r="EMN282" s="1102"/>
      <c r="EMO282" s="1102"/>
      <c r="EMP282" s="1102"/>
      <c r="EMQ282" s="1102"/>
      <c r="EMR282" s="1102"/>
      <c r="EMS282" s="1102"/>
      <c r="EMT282" s="1102"/>
      <c r="EMU282" s="1102"/>
      <c r="EMV282" s="1102"/>
      <c r="EMW282" s="1102"/>
      <c r="EMX282" s="1102"/>
      <c r="EMY282" s="1102"/>
      <c r="EMZ282" s="1102"/>
      <c r="ENA282" s="1102"/>
      <c r="ENB282" s="1102"/>
      <c r="ENC282" s="1102"/>
      <c r="END282" s="1102"/>
      <c r="ENE282" s="1102"/>
      <c r="ENF282" s="1102"/>
      <c r="ENG282" s="1102"/>
      <c r="ENH282" s="1102"/>
      <c r="ENI282" s="1102"/>
      <c r="ENJ282" s="1102"/>
      <c r="ENK282" s="1102"/>
      <c r="ENL282" s="1102"/>
      <c r="ENM282" s="1102"/>
      <c r="ENN282" s="1102"/>
      <c r="ENO282" s="1102"/>
      <c r="ENP282" s="1102"/>
      <c r="ENQ282" s="1102"/>
      <c r="ENR282" s="1102"/>
      <c r="ENS282" s="1102"/>
      <c r="ENT282" s="1102"/>
      <c r="ENU282" s="1102"/>
      <c r="ENV282" s="1102"/>
      <c r="ENW282" s="1102"/>
      <c r="ENX282" s="1102"/>
      <c r="ENY282" s="1102"/>
      <c r="ENZ282" s="1102"/>
      <c r="EOA282" s="1102"/>
      <c r="EOB282" s="1102"/>
      <c r="EOC282" s="1102"/>
      <c r="EOD282" s="1102"/>
      <c r="EOE282" s="1102"/>
      <c r="EOF282" s="1102"/>
      <c r="EOG282" s="1102"/>
      <c r="EOH282" s="1102"/>
      <c r="EOI282" s="1102"/>
      <c r="EOJ282" s="1102"/>
      <c r="EOK282" s="1102"/>
      <c r="EOL282" s="1102"/>
      <c r="EOM282" s="1102"/>
      <c r="EON282" s="1102"/>
      <c r="EOO282" s="1102"/>
      <c r="EOP282" s="1102"/>
      <c r="EOQ282" s="1102"/>
      <c r="EOR282" s="1102"/>
      <c r="EOS282" s="1102"/>
      <c r="EOT282" s="1102"/>
      <c r="EOU282" s="1102"/>
      <c r="EOV282" s="1102"/>
      <c r="EOW282" s="1102"/>
      <c r="EOX282" s="1102"/>
      <c r="EOY282" s="1102"/>
      <c r="EOZ282" s="1102"/>
      <c r="EPA282" s="1102"/>
      <c r="EPB282" s="1102"/>
      <c r="EPC282" s="1102"/>
      <c r="EPD282" s="1102"/>
      <c r="EPE282" s="1102"/>
      <c r="EPF282" s="1102"/>
      <c r="EPG282" s="1102"/>
      <c r="EPH282" s="1102"/>
      <c r="EPI282" s="1102"/>
      <c r="EPJ282" s="1102"/>
      <c r="EPK282" s="1102"/>
      <c r="EPL282" s="1102"/>
      <c r="EPM282" s="1102"/>
      <c r="EPN282" s="1102"/>
      <c r="EPO282" s="1102"/>
      <c r="EPP282" s="1102"/>
      <c r="EPQ282" s="1102"/>
      <c r="EPR282" s="1102"/>
      <c r="EPS282" s="1102"/>
      <c r="EPT282" s="1102"/>
      <c r="EPU282" s="1102"/>
      <c r="EPV282" s="1102"/>
      <c r="EPW282" s="1102"/>
      <c r="EPX282" s="1102"/>
      <c r="EPY282" s="1102"/>
      <c r="EPZ282" s="1102"/>
      <c r="EQA282" s="1102"/>
      <c r="EQB282" s="1102"/>
      <c r="EQC282" s="1102"/>
      <c r="EQD282" s="1102"/>
      <c r="EQE282" s="1102"/>
      <c r="EQF282" s="1102"/>
      <c r="EQG282" s="1102"/>
      <c r="EQH282" s="1102"/>
      <c r="EQI282" s="1102"/>
      <c r="EQJ282" s="1102"/>
      <c r="EQK282" s="1102"/>
      <c r="EQL282" s="1102"/>
      <c r="EQM282" s="1102"/>
      <c r="EQN282" s="1102"/>
      <c r="EQO282" s="1102"/>
      <c r="EQP282" s="1102"/>
      <c r="EQQ282" s="1102"/>
      <c r="EQR282" s="1102"/>
      <c r="EQS282" s="1102"/>
      <c r="EQT282" s="1102"/>
      <c r="EQU282" s="1102"/>
      <c r="EQV282" s="1102"/>
      <c r="EQW282" s="1102"/>
      <c r="EQX282" s="1102"/>
      <c r="EQY282" s="1102"/>
      <c r="EQZ282" s="1102"/>
      <c r="ERA282" s="1102"/>
      <c r="ERB282" s="1102"/>
      <c r="ERC282" s="1102"/>
      <c r="ERD282" s="1102"/>
      <c r="ERE282" s="1102"/>
      <c r="ERF282" s="1102"/>
      <c r="ERG282" s="1102"/>
      <c r="ERH282" s="1102"/>
      <c r="ERI282" s="1102"/>
      <c r="ERJ282" s="1102"/>
      <c r="ERK282" s="1102"/>
      <c r="ERL282" s="1102"/>
      <c r="ERM282" s="1102"/>
      <c r="ERN282" s="1102"/>
      <c r="ERO282" s="1102"/>
      <c r="ERP282" s="1102"/>
      <c r="ERQ282" s="1102"/>
      <c r="ERR282" s="1102"/>
      <c r="ERS282" s="1102"/>
      <c r="ERT282" s="1102"/>
      <c r="ERU282" s="1102"/>
      <c r="ERV282" s="1102"/>
      <c r="ERW282" s="1102"/>
      <c r="ERX282" s="1102"/>
      <c r="ERY282" s="1102"/>
      <c r="ERZ282" s="1102"/>
      <c r="ESA282" s="1102"/>
      <c r="ESB282" s="1102"/>
      <c r="ESC282" s="1102"/>
      <c r="ESD282" s="1102"/>
      <c r="ESE282" s="1102"/>
      <c r="ESF282" s="1102"/>
      <c r="ESG282" s="1102"/>
      <c r="ESH282" s="1102"/>
      <c r="ESI282" s="1102"/>
      <c r="ESJ282" s="1102"/>
      <c r="ESK282" s="1102"/>
      <c r="ESL282" s="1102"/>
      <c r="ESM282" s="1102"/>
      <c r="ESN282" s="1102"/>
      <c r="ESO282" s="1102"/>
      <c r="ESP282" s="1102"/>
      <c r="ESQ282" s="1102"/>
      <c r="ESR282" s="1102"/>
      <c r="ESS282" s="1102"/>
      <c r="EST282" s="1102"/>
      <c r="ESU282" s="1102"/>
      <c r="ESV282" s="1102"/>
      <c r="ESW282" s="1102"/>
      <c r="ESX282" s="1102"/>
      <c r="ESY282" s="1102"/>
      <c r="ESZ282" s="1102"/>
      <c r="ETA282" s="1102"/>
      <c r="ETB282" s="1102"/>
      <c r="ETC282" s="1102"/>
      <c r="ETD282" s="1102"/>
      <c r="ETE282" s="1102"/>
      <c r="ETF282" s="1102"/>
      <c r="ETG282" s="1102"/>
      <c r="ETH282" s="1102"/>
      <c r="ETI282" s="1102"/>
      <c r="ETJ282" s="1102"/>
      <c r="ETK282" s="1102"/>
      <c r="ETL282" s="1102"/>
      <c r="ETM282" s="1102"/>
      <c r="ETN282" s="1102"/>
      <c r="ETO282" s="1102"/>
      <c r="ETP282" s="1102"/>
      <c r="ETQ282" s="1102"/>
      <c r="ETR282" s="1102"/>
      <c r="ETS282" s="1102"/>
      <c r="ETT282" s="1102"/>
      <c r="ETU282" s="1102"/>
      <c r="ETV282" s="1102"/>
      <c r="ETW282" s="1102"/>
      <c r="ETX282" s="1102"/>
      <c r="ETY282" s="1102"/>
      <c r="ETZ282" s="1102"/>
      <c r="EUA282" s="1102"/>
      <c r="EUB282" s="1102"/>
      <c r="EUC282" s="1102"/>
      <c r="EUD282" s="1102"/>
      <c r="EUE282" s="1102"/>
      <c r="EUF282" s="1102"/>
      <c r="EUG282" s="1102"/>
      <c r="EUH282" s="1102"/>
      <c r="EUI282" s="1102"/>
      <c r="EUJ282" s="1102"/>
      <c r="EUK282" s="1102"/>
      <c r="EUL282" s="1102"/>
      <c r="EUM282" s="1102"/>
      <c r="EUN282" s="1102"/>
      <c r="EUO282" s="1102"/>
      <c r="EUP282" s="1102"/>
      <c r="EUQ282" s="1102"/>
      <c r="EUR282" s="1102"/>
      <c r="EUS282" s="1102"/>
      <c r="EUT282" s="1102"/>
      <c r="EUU282" s="1102"/>
      <c r="EUV282" s="1102"/>
      <c r="EUW282" s="1102"/>
      <c r="EUX282" s="1102"/>
      <c r="EUY282" s="1102"/>
      <c r="EUZ282" s="1102"/>
      <c r="EVA282" s="1102"/>
      <c r="EVB282" s="1102"/>
      <c r="EVC282" s="1102"/>
      <c r="EVD282" s="1102"/>
      <c r="EVE282" s="1102"/>
      <c r="EVF282" s="1102"/>
      <c r="EVG282" s="1102"/>
      <c r="EVH282" s="1102"/>
      <c r="EVI282" s="1102"/>
      <c r="EVJ282" s="1102"/>
      <c r="EVK282" s="1102"/>
      <c r="EVL282" s="1102"/>
      <c r="EVM282" s="1102"/>
      <c r="EVN282" s="1102"/>
      <c r="EVO282" s="1102"/>
      <c r="EVP282" s="1102"/>
      <c r="EVQ282" s="1102"/>
      <c r="EVR282" s="1102"/>
      <c r="EVS282" s="1102"/>
      <c r="EVT282" s="1102"/>
      <c r="EVU282" s="1102"/>
      <c r="EVV282" s="1102"/>
      <c r="EVW282" s="1102"/>
      <c r="EVX282" s="1102"/>
      <c r="EVY282" s="1102"/>
      <c r="EVZ282" s="1102"/>
      <c r="EWA282" s="1102"/>
      <c r="EWB282" s="1102"/>
      <c r="EWC282" s="1102"/>
      <c r="EWD282" s="1102"/>
      <c r="EWE282" s="1102"/>
      <c r="EWF282" s="1102"/>
      <c r="EWG282" s="1102"/>
      <c r="EWH282" s="1102"/>
      <c r="EWI282" s="1102"/>
      <c r="EWJ282" s="1102"/>
      <c r="EWK282" s="1102"/>
      <c r="EWL282" s="1102"/>
      <c r="EWM282" s="1102"/>
      <c r="EWN282" s="1102"/>
      <c r="EWO282" s="1102"/>
      <c r="EWP282" s="1102"/>
      <c r="EWQ282" s="1102"/>
      <c r="EWR282" s="1102"/>
      <c r="EWS282" s="1102"/>
      <c r="EWT282" s="1102"/>
      <c r="EWU282" s="1102"/>
      <c r="EWV282" s="1102"/>
      <c r="EWW282" s="1102"/>
      <c r="EWX282" s="1102"/>
      <c r="EWY282" s="1102"/>
      <c r="EWZ282" s="1102"/>
      <c r="EXA282" s="1102"/>
      <c r="EXB282" s="1102"/>
      <c r="EXC282" s="1102"/>
      <c r="EXD282" s="1102"/>
      <c r="EXE282" s="1102"/>
      <c r="EXF282" s="1102"/>
      <c r="EXG282" s="1102"/>
      <c r="EXH282" s="1102"/>
      <c r="EXI282" s="1102"/>
      <c r="EXJ282" s="1102"/>
      <c r="EXK282" s="1102"/>
      <c r="EXL282" s="1102"/>
      <c r="EXM282" s="1102"/>
      <c r="EXN282" s="1102"/>
      <c r="EXO282" s="1102"/>
      <c r="EXP282" s="1102"/>
      <c r="EXQ282" s="1102"/>
      <c r="EXR282" s="1102"/>
      <c r="EXS282" s="1102"/>
      <c r="EXT282" s="1102"/>
      <c r="EXU282" s="1102"/>
      <c r="EXV282" s="1102"/>
      <c r="EXW282" s="1102"/>
      <c r="EXX282" s="1102"/>
      <c r="EXY282" s="1102"/>
      <c r="EXZ282" s="1102"/>
      <c r="EYA282" s="1102"/>
      <c r="EYB282" s="1102"/>
      <c r="EYC282" s="1102"/>
      <c r="EYD282" s="1102"/>
      <c r="EYE282" s="1102"/>
      <c r="EYF282" s="1102"/>
      <c r="EYG282" s="1102"/>
      <c r="EYH282" s="1102"/>
      <c r="EYI282" s="1102"/>
      <c r="EYJ282" s="1102"/>
      <c r="EYK282" s="1102"/>
      <c r="EYL282" s="1102"/>
      <c r="EYM282" s="1102"/>
      <c r="EYN282" s="1102"/>
      <c r="EYO282" s="1102"/>
      <c r="EYP282" s="1102"/>
      <c r="EYQ282" s="1102"/>
      <c r="EYR282" s="1102"/>
      <c r="EYS282" s="1102"/>
      <c r="EYT282" s="1102"/>
      <c r="EYU282" s="1102"/>
      <c r="EYV282" s="1102"/>
      <c r="EYW282" s="1102"/>
      <c r="EYX282" s="1102"/>
      <c r="EYY282" s="1102"/>
      <c r="EYZ282" s="1102"/>
      <c r="EZA282" s="1102"/>
      <c r="EZB282" s="1102"/>
      <c r="EZC282" s="1102"/>
      <c r="EZD282" s="1102"/>
      <c r="EZE282" s="1102"/>
      <c r="EZF282" s="1102"/>
      <c r="EZG282" s="1102"/>
      <c r="EZH282" s="1102"/>
      <c r="EZI282" s="1102"/>
      <c r="EZJ282" s="1102"/>
      <c r="EZK282" s="1102"/>
      <c r="EZL282" s="1102"/>
      <c r="EZM282" s="1102"/>
      <c r="EZN282" s="1102"/>
      <c r="EZO282" s="1102"/>
      <c r="EZP282" s="1102"/>
      <c r="EZQ282" s="1102"/>
      <c r="EZR282" s="1102"/>
      <c r="EZS282" s="1102"/>
      <c r="EZT282" s="1102"/>
      <c r="EZU282" s="1102"/>
      <c r="EZV282" s="1102"/>
      <c r="EZW282" s="1102"/>
      <c r="EZX282" s="1102"/>
      <c r="EZY282" s="1102"/>
      <c r="EZZ282" s="1102"/>
      <c r="FAA282" s="1102"/>
      <c r="FAB282" s="1102"/>
      <c r="FAC282" s="1102"/>
      <c r="FAD282" s="1102"/>
      <c r="FAE282" s="1102"/>
      <c r="FAF282" s="1102"/>
      <c r="FAG282" s="1102"/>
      <c r="FAH282" s="1102"/>
      <c r="FAI282" s="1102"/>
      <c r="FAJ282" s="1102"/>
      <c r="FAK282" s="1102"/>
      <c r="FAL282" s="1102"/>
      <c r="FAM282" s="1102"/>
      <c r="FAN282" s="1102"/>
      <c r="FAO282" s="1102"/>
      <c r="FAP282" s="1102"/>
      <c r="FAQ282" s="1102"/>
      <c r="FAR282" s="1102"/>
      <c r="FAS282" s="1102"/>
      <c r="FAT282" s="1102"/>
      <c r="FAU282" s="1102"/>
      <c r="FAV282" s="1102"/>
      <c r="FAW282" s="1102"/>
      <c r="FAX282" s="1102"/>
      <c r="FAY282" s="1102"/>
      <c r="FAZ282" s="1102"/>
      <c r="FBA282" s="1102"/>
      <c r="FBB282" s="1102"/>
      <c r="FBC282" s="1102"/>
      <c r="FBD282" s="1102"/>
      <c r="FBE282" s="1102"/>
      <c r="FBF282" s="1102"/>
      <c r="FBG282" s="1102"/>
      <c r="FBH282" s="1102"/>
      <c r="FBI282" s="1102"/>
      <c r="FBJ282" s="1102"/>
      <c r="FBK282" s="1102"/>
      <c r="FBL282" s="1102"/>
      <c r="FBM282" s="1102"/>
      <c r="FBN282" s="1102"/>
      <c r="FBO282" s="1102"/>
      <c r="FBP282" s="1102"/>
      <c r="FBQ282" s="1102"/>
      <c r="FBR282" s="1102"/>
      <c r="FBS282" s="1102"/>
      <c r="FBT282" s="1102"/>
      <c r="FBU282" s="1102"/>
      <c r="FBV282" s="1102"/>
      <c r="FBW282" s="1102"/>
      <c r="FBX282" s="1102"/>
      <c r="FBY282" s="1102"/>
      <c r="FBZ282" s="1102"/>
      <c r="FCA282" s="1102"/>
      <c r="FCB282" s="1102"/>
      <c r="FCC282" s="1102"/>
      <c r="FCD282" s="1102"/>
      <c r="FCE282" s="1102"/>
      <c r="FCF282" s="1102"/>
      <c r="FCG282" s="1102"/>
      <c r="FCH282" s="1102"/>
      <c r="FCI282" s="1102"/>
      <c r="FCJ282" s="1102"/>
      <c r="FCK282" s="1102"/>
      <c r="FCL282" s="1102"/>
      <c r="FCM282" s="1102"/>
      <c r="FCN282" s="1102"/>
      <c r="FCO282" s="1102"/>
      <c r="FCP282" s="1102"/>
      <c r="FCQ282" s="1102"/>
      <c r="FCR282" s="1102"/>
      <c r="FCS282" s="1102"/>
      <c r="FCT282" s="1102"/>
      <c r="FCU282" s="1102"/>
      <c r="FCV282" s="1102"/>
      <c r="FCW282" s="1102"/>
      <c r="FCX282" s="1102"/>
      <c r="FCY282" s="1102"/>
      <c r="FCZ282" s="1102"/>
      <c r="FDA282" s="1102"/>
      <c r="FDB282" s="1102"/>
      <c r="FDC282" s="1102"/>
      <c r="FDD282" s="1102"/>
      <c r="FDE282" s="1102"/>
      <c r="FDF282" s="1102"/>
      <c r="FDG282" s="1102"/>
      <c r="FDH282" s="1102"/>
      <c r="FDI282" s="1102"/>
      <c r="FDJ282" s="1102"/>
      <c r="FDK282" s="1102"/>
      <c r="FDL282" s="1102"/>
      <c r="FDM282" s="1102"/>
      <c r="FDN282" s="1102"/>
      <c r="FDO282" s="1102"/>
      <c r="FDP282" s="1102"/>
      <c r="FDQ282" s="1102"/>
      <c r="FDR282" s="1102"/>
      <c r="FDS282" s="1102"/>
      <c r="FDT282" s="1102"/>
      <c r="FDU282" s="1102"/>
      <c r="FDV282" s="1102"/>
      <c r="FDW282" s="1102"/>
      <c r="FDX282" s="1102"/>
      <c r="FDY282" s="1102"/>
      <c r="FDZ282" s="1102"/>
      <c r="FEA282" s="1102"/>
      <c r="FEB282" s="1102"/>
      <c r="FEC282" s="1102"/>
      <c r="FED282" s="1102"/>
      <c r="FEE282" s="1102"/>
      <c r="FEF282" s="1102"/>
      <c r="FEG282" s="1102"/>
      <c r="FEH282" s="1102"/>
      <c r="FEI282" s="1102"/>
      <c r="FEJ282" s="1102"/>
      <c r="FEK282" s="1102"/>
      <c r="FEL282" s="1102"/>
      <c r="FEM282" s="1102"/>
      <c r="FEN282" s="1102"/>
      <c r="FEO282" s="1102"/>
      <c r="FEP282" s="1102"/>
      <c r="FEQ282" s="1102"/>
      <c r="FER282" s="1102"/>
      <c r="FES282" s="1102"/>
      <c r="FET282" s="1102"/>
      <c r="FEU282" s="1102"/>
      <c r="FEV282" s="1102"/>
      <c r="FEW282" s="1102"/>
      <c r="FEX282" s="1102"/>
      <c r="FEY282" s="1102"/>
      <c r="FEZ282" s="1102"/>
      <c r="FFA282" s="1102"/>
      <c r="FFB282" s="1102"/>
      <c r="FFC282" s="1102"/>
      <c r="FFD282" s="1102"/>
      <c r="FFE282" s="1102"/>
      <c r="FFF282" s="1102"/>
      <c r="FFG282" s="1102"/>
      <c r="FFH282" s="1102"/>
      <c r="FFI282" s="1102"/>
      <c r="FFJ282" s="1102"/>
      <c r="FFK282" s="1102"/>
      <c r="FFL282" s="1102"/>
      <c r="FFM282" s="1102"/>
      <c r="FFN282" s="1102"/>
      <c r="FFO282" s="1102"/>
      <c r="FFP282" s="1102"/>
      <c r="FFQ282" s="1102"/>
      <c r="FFR282" s="1102"/>
      <c r="FFS282" s="1102"/>
      <c r="FFT282" s="1102"/>
      <c r="FFU282" s="1102"/>
      <c r="FFV282" s="1102"/>
      <c r="FFW282" s="1102"/>
      <c r="FFX282" s="1102"/>
      <c r="FFY282" s="1102"/>
      <c r="FFZ282" s="1102"/>
      <c r="FGA282" s="1102"/>
      <c r="FGB282" s="1102"/>
      <c r="FGC282" s="1102"/>
      <c r="FGD282" s="1102"/>
      <c r="FGE282" s="1102"/>
      <c r="FGF282" s="1102"/>
      <c r="FGG282" s="1102"/>
      <c r="FGH282" s="1102"/>
      <c r="FGI282" s="1102"/>
      <c r="FGJ282" s="1102"/>
      <c r="FGK282" s="1102"/>
      <c r="FGL282" s="1102"/>
      <c r="FGM282" s="1102"/>
      <c r="FGN282" s="1102"/>
      <c r="FGO282" s="1102"/>
      <c r="FGP282" s="1102"/>
      <c r="FGQ282" s="1102"/>
      <c r="FGR282" s="1102"/>
      <c r="FGS282" s="1102"/>
      <c r="FGT282" s="1102"/>
      <c r="FGU282" s="1102"/>
      <c r="FGV282" s="1102"/>
      <c r="FGW282" s="1102"/>
      <c r="FGX282" s="1102"/>
      <c r="FGY282" s="1102"/>
      <c r="FGZ282" s="1102"/>
      <c r="FHA282" s="1102"/>
      <c r="FHB282" s="1102"/>
      <c r="FHC282" s="1102"/>
      <c r="FHD282" s="1102"/>
      <c r="FHE282" s="1102"/>
      <c r="FHF282" s="1102"/>
      <c r="FHG282" s="1102"/>
      <c r="FHH282" s="1102"/>
      <c r="FHI282" s="1102"/>
      <c r="FHJ282" s="1102"/>
      <c r="FHK282" s="1102"/>
      <c r="FHL282" s="1102"/>
      <c r="FHM282" s="1102"/>
      <c r="FHN282" s="1102"/>
      <c r="FHO282" s="1102"/>
      <c r="FHP282" s="1102"/>
      <c r="FHQ282" s="1102"/>
      <c r="FHR282" s="1102"/>
      <c r="FHS282" s="1102"/>
      <c r="FHT282" s="1102"/>
      <c r="FHU282" s="1102"/>
      <c r="FHV282" s="1102"/>
      <c r="FHW282" s="1102"/>
      <c r="FHX282" s="1102"/>
      <c r="FHY282" s="1102"/>
      <c r="FHZ282" s="1102"/>
      <c r="FIA282" s="1102"/>
      <c r="FIB282" s="1102"/>
      <c r="FIC282" s="1102"/>
      <c r="FID282" s="1102"/>
      <c r="FIE282" s="1102"/>
      <c r="FIF282" s="1102"/>
      <c r="FIG282" s="1102"/>
      <c r="FIH282" s="1102"/>
      <c r="FII282" s="1102"/>
      <c r="FIJ282" s="1102"/>
      <c r="FIK282" s="1102"/>
      <c r="FIL282" s="1102"/>
      <c r="FIM282" s="1102"/>
      <c r="FIN282" s="1102"/>
      <c r="FIO282" s="1102"/>
      <c r="FIP282" s="1102"/>
      <c r="FIQ282" s="1102"/>
      <c r="FIR282" s="1102"/>
      <c r="FIS282" s="1102"/>
      <c r="FIT282" s="1102"/>
      <c r="FIU282" s="1102"/>
      <c r="FIV282" s="1102"/>
      <c r="FIW282" s="1102"/>
      <c r="FIX282" s="1102"/>
      <c r="FIY282" s="1102"/>
      <c r="FIZ282" s="1102"/>
      <c r="FJA282" s="1102"/>
      <c r="FJB282" s="1102"/>
      <c r="FJC282" s="1102"/>
      <c r="FJD282" s="1102"/>
      <c r="FJE282" s="1102"/>
      <c r="FJF282" s="1102"/>
      <c r="FJG282" s="1102"/>
      <c r="FJH282" s="1102"/>
      <c r="FJI282" s="1102"/>
      <c r="FJJ282" s="1102"/>
      <c r="FJK282" s="1102"/>
      <c r="FJL282" s="1102"/>
      <c r="FJM282" s="1102"/>
      <c r="FJN282" s="1102"/>
      <c r="FJO282" s="1102"/>
      <c r="FJP282" s="1102"/>
      <c r="FJQ282" s="1102"/>
      <c r="FJR282" s="1102"/>
      <c r="FJS282" s="1102"/>
      <c r="FJT282" s="1102"/>
      <c r="FJU282" s="1102"/>
      <c r="FJV282" s="1102"/>
      <c r="FJW282" s="1102"/>
      <c r="FJX282" s="1102"/>
      <c r="FJY282" s="1102"/>
      <c r="FJZ282" s="1102"/>
      <c r="FKA282" s="1102"/>
      <c r="FKB282" s="1102"/>
      <c r="FKC282" s="1102"/>
      <c r="FKD282" s="1102"/>
      <c r="FKE282" s="1102"/>
      <c r="FKF282" s="1102"/>
      <c r="FKG282" s="1102"/>
      <c r="FKH282" s="1102"/>
      <c r="FKI282" s="1102"/>
      <c r="FKJ282" s="1102"/>
      <c r="FKK282" s="1102"/>
      <c r="FKL282" s="1102"/>
      <c r="FKM282" s="1102"/>
      <c r="FKN282" s="1102"/>
      <c r="FKO282" s="1102"/>
      <c r="FKP282" s="1102"/>
      <c r="FKQ282" s="1102"/>
      <c r="FKR282" s="1102"/>
      <c r="FKS282" s="1102"/>
      <c r="FKT282" s="1102"/>
      <c r="FKU282" s="1102"/>
      <c r="FKV282" s="1102"/>
      <c r="FKW282" s="1102"/>
      <c r="FKX282" s="1102"/>
      <c r="FKY282" s="1102"/>
      <c r="FKZ282" s="1102"/>
      <c r="FLA282" s="1102"/>
      <c r="FLB282" s="1102"/>
      <c r="FLC282" s="1102"/>
      <c r="FLD282" s="1102"/>
      <c r="FLE282" s="1102"/>
      <c r="FLF282" s="1102"/>
      <c r="FLG282" s="1102"/>
      <c r="FLH282" s="1102"/>
      <c r="FLI282" s="1102"/>
      <c r="FLJ282" s="1102"/>
      <c r="FLK282" s="1102"/>
      <c r="FLL282" s="1102"/>
      <c r="FLM282" s="1102"/>
      <c r="FLN282" s="1102"/>
      <c r="FLO282" s="1102"/>
      <c r="FLP282" s="1102"/>
      <c r="FLQ282" s="1102"/>
      <c r="FLR282" s="1102"/>
      <c r="FLS282" s="1102"/>
      <c r="FLT282" s="1102"/>
      <c r="FLU282" s="1102"/>
      <c r="FLV282" s="1102"/>
      <c r="FLW282" s="1102"/>
      <c r="FLX282" s="1102"/>
      <c r="FLY282" s="1102"/>
      <c r="FLZ282" s="1102"/>
      <c r="FMA282" s="1102"/>
      <c r="FMB282" s="1102"/>
      <c r="FMC282" s="1102"/>
      <c r="FMD282" s="1102"/>
      <c r="FME282" s="1102"/>
      <c r="FMF282" s="1102"/>
      <c r="FMG282" s="1102"/>
      <c r="FMH282" s="1102"/>
      <c r="FMI282" s="1102"/>
      <c r="FMJ282" s="1102"/>
      <c r="FMK282" s="1102"/>
      <c r="FML282" s="1102"/>
      <c r="FMM282" s="1102"/>
      <c r="FMN282" s="1102"/>
      <c r="FMO282" s="1102"/>
      <c r="FMP282" s="1102"/>
      <c r="FMQ282" s="1102"/>
      <c r="FMR282" s="1102"/>
      <c r="FMS282" s="1102"/>
      <c r="FMT282" s="1102"/>
      <c r="FMU282" s="1102"/>
      <c r="FMV282" s="1102"/>
      <c r="FMW282" s="1102"/>
      <c r="FMX282" s="1102"/>
      <c r="FMY282" s="1102"/>
      <c r="FMZ282" s="1102"/>
      <c r="FNA282" s="1102"/>
      <c r="FNB282" s="1102"/>
      <c r="FNC282" s="1102"/>
      <c r="FND282" s="1102"/>
      <c r="FNE282" s="1102"/>
      <c r="FNF282" s="1102"/>
      <c r="FNG282" s="1102"/>
      <c r="FNH282" s="1102"/>
      <c r="FNI282" s="1102"/>
      <c r="FNJ282" s="1102"/>
      <c r="FNK282" s="1102"/>
      <c r="FNL282" s="1102"/>
      <c r="FNM282" s="1102"/>
      <c r="FNN282" s="1102"/>
      <c r="FNO282" s="1102"/>
      <c r="FNP282" s="1102"/>
      <c r="FNQ282" s="1102"/>
      <c r="FNR282" s="1102"/>
      <c r="FNS282" s="1102"/>
      <c r="FNT282" s="1102"/>
      <c r="FNU282" s="1102"/>
      <c r="FNV282" s="1102"/>
      <c r="FNW282" s="1102"/>
      <c r="FNX282" s="1102"/>
      <c r="FNY282" s="1102"/>
      <c r="FNZ282" s="1102"/>
      <c r="FOA282" s="1102"/>
      <c r="FOB282" s="1102"/>
      <c r="FOC282" s="1102"/>
      <c r="FOD282" s="1102"/>
      <c r="FOE282" s="1102"/>
      <c r="FOF282" s="1102"/>
      <c r="FOG282" s="1102"/>
      <c r="FOH282" s="1102"/>
      <c r="FOI282" s="1102"/>
      <c r="FOJ282" s="1102"/>
      <c r="FOK282" s="1102"/>
      <c r="FOL282" s="1102"/>
      <c r="FOM282" s="1102"/>
      <c r="FON282" s="1102"/>
      <c r="FOO282" s="1102"/>
      <c r="FOP282" s="1102"/>
      <c r="FOQ282" s="1102"/>
      <c r="FOR282" s="1102"/>
      <c r="FOS282" s="1102"/>
      <c r="FOT282" s="1102"/>
      <c r="FOU282" s="1102"/>
      <c r="FOV282" s="1102"/>
      <c r="FOW282" s="1102"/>
      <c r="FOX282" s="1102"/>
      <c r="FOY282" s="1102"/>
      <c r="FOZ282" s="1102"/>
      <c r="FPA282" s="1102"/>
      <c r="FPB282" s="1102"/>
      <c r="FPC282" s="1102"/>
      <c r="FPD282" s="1102"/>
      <c r="FPE282" s="1102"/>
      <c r="FPF282" s="1102"/>
      <c r="FPG282" s="1102"/>
      <c r="FPH282" s="1102"/>
      <c r="FPI282" s="1102"/>
      <c r="FPJ282" s="1102"/>
      <c r="FPK282" s="1102"/>
      <c r="FPL282" s="1102"/>
      <c r="FPM282" s="1102"/>
      <c r="FPN282" s="1102"/>
      <c r="FPO282" s="1102"/>
      <c r="FPP282" s="1102"/>
      <c r="FPQ282" s="1102"/>
      <c r="FPR282" s="1102"/>
      <c r="FPS282" s="1102"/>
      <c r="FPT282" s="1102"/>
      <c r="FPU282" s="1102"/>
      <c r="FPV282" s="1102"/>
      <c r="FPW282" s="1102"/>
      <c r="FPX282" s="1102"/>
      <c r="FPY282" s="1102"/>
      <c r="FPZ282" s="1102"/>
      <c r="FQA282" s="1102"/>
      <c r="FQB282" s="1102"/>
      <c r="FQC282" s="1102"/>
      <c r="FQD282" s="1102"/>
      <c r="FQE282" s="1102"/>
      <c r="FQF282" s="1102"/>
      <c r="FQG282" s="1102"/>
      <c r="FQH282" s="1102"/>
      <c r="FQI282" s="1102"/>
      <c r="FQJ282" s="1102"/>
      <c r="FQK282" s="1102"/>
      <c r="FQL282" s="1102"/>
      <c r="FQM282" s="1102"/>
      <c r="FQN282" s="1102"/>
      <c r="FQO282" s="1102"/>
      <c r="FQP282" s="1102"/>
      <c r="FQQ282" s="1102"/>
      <c r="FQR282" s="1102"/>
      <c r="FQS282" s="1102"/>
      <c r="FQT282" s="1102"/>
      <c r="FQU282" s="1102"/>
      <c r="FQV282" s="1102"/>
      <c r="FQW282" s="1102"/>
      <c r="FQX282" s="1102"/>
      <c r="FQY282" s="1102"/>
      <c r="FQZ282" s="1102"/>
      <c r="FRA282" s="1102"/>
      <c r="FRB282" s="1102"/>
      <c r="FRC282" s="1102"/>
      <c r="FRD282" s="1102"/>
      <c r="FRE282" s="1102"/>
      <c r="FRF282" s="1102"/>
      <c r="FRG282" s="1102"/>
      <c r="FRH282" s="1102"/>
      <c r="FRI282" s="1102"/>
      <c r="FRJ282" s="1102"/>
      <c r="FRK282" s="1102"/>
      <c r="FRL282" s="1102"/>
      <c r="FRM282" s="1102"/>
      <c r="FRN282" s="1102"/>
      <c r="FRO282" s="1102"/>
      <c r="FRP282" s="1102"/>
      <c r="FRQ282" s="1102"/>
      <c r="FRR282" s="1102"/>
      <c r="FRS282" s="1102"/>
      <c r="FRT282" s="1102"/>
      <c r="FRU282" s="1102"/>
      <c r="FRV282" s="1102"/>
      <c r="FRW282" s="1102"/>
      <c r="FRX282" s="1102"/>
      <c r="FRY282" s="1102"/>
      <c r="FRZ282" s="1102"/>
      <c r="FSA282" s="1102"/>
      <c r="FSB282" s="1102"/>
      <c r="FSC282" s="1102"/>
      <c r="FSD282" s="1102"/>
      <c r="FSE282" s="1102"/>
      <c r="FSF282" s="1102"/>
      <c r="FSG282" s="1102"/>
      <c r="FSH282" s="1102"/>
      <c r="FSI282" s="1102"/>
      <c r="FSJ282" s="1102"/>
      <c r="FSK282" s="1102"/>
      <c r="FSL282" s="1102"/>
      <c r="FSM282" s="1102"/>
      <c r="FSN282" s="1102"/>
      <c r="FSO282" s="1102"/>
      <c r="FSP282" s="1102"/>
      <c r="FSQ282" s="1102"/>
      <c r="FSR282" s="1102"/>
      <c r="FSS282" s="1102"/>
      <c r="FST282" s="1102"/>
      <c r="FSU282" s="1102"/>
      <c r="FSV282" s="1102"/>
      <c r="FSW282" s="1102"/>
      <c r="FSX282" s="1102"/>
      <c r="FSY282" s="1102"/>
      <c r="FSZ282" s="1102"/>
      <c r="FTA282" s="1102"/>
      <c r="FTB282" s="1102"/>
      <c r="FTC282" s="1102"/>
      <c r="FTD282" s="1102"/>
      <c r="FTE282" s="1102"/>
      <c r="FTF282" s="1102"/>
      <c r="FTG282" s="1102"/>
      <c r="FTH282" s="1102"/>
      <c r="FTI282" s="1102"/>
      <c r="FTJ282" s="1102"/>
      <c r="FTK282" s="1102"/>
      <c r="FTL282" s="1102"/>
      <c r="FTM282" s="1102"/>
      <c r="FTN282" s="1102"/>
      <c r="FTO282" s="1102"/>
      <c r="FTP282" s="1102"/>
      <c r="FTQ282" s="1102"/>
      <c r="FTR282" s="1102"/>
      <c r="FTS282" s="1102"/>
      <c r="FTT282" s="1102"/>
      <c r="FTU282" s="1102"/>
      <c r="FTV282" s="1102"/>
      <c r="FTW282" s="1102"/>
      <c r="FTX282" s="1102"/>
      <c r="FTY282" s="1102"/>
      <c r="FTZ282" s="1102"/>
      <c r="FUA282" s="1102"/>
      <c r="FUB282" s="1102"/>
      <c r="FUC282" s="1102"/>
      <c r="FUD282" s="1102"/>
      <c r="FUE282" s="1102"/>
      <c r="FUF282" s="1102"/>
      <c r="FUG282" s="1102"/>
      <c r="FUH282" s="1102"/>
      <c r="FUI282" s="1102"/>
      <c r="FUJ282" s="1102"/>
      <c r="FUK282" s="1102"/>
      <c r="FUL282" s="1102"/>
      <c r="FUM282" s="1102"/>
      <c r="FUN282" s="1102"/>
      <c r="FUO282" s="1102"/>
      <c r="FUP282" s="1102"/>
      <c r="FUQ282" s="1102"/>
      <c r="FUR282" s="1102"/>
      <c r="FUS282" s="1102"/>
      <c r="FUT282" s="1102"/>
      <c r="FUU282" s="1102"/>
      <c r="FUV282" s="1102"/>
      <c r="FUW282" s="1102"/>
      <c r="FUX282" s="1102"/>
      <c r="FUY282" s="1102"/>
      <c r="FUZ282" s="1102"/>
      <c r="FVA282" s="1102"/>
      <c r="FVB282" s="1102"/>
      <c r="FVC282" s="1102"/>
      <c r="FVD282" s="1102"/>
      <c r="FVE282" s="1102"/>
      <c r="FVF282" s="1102"/>
      <c r="FVG282" s="1102"/>
      <c r="FVH282" s="1102"/>
      <c r="FVI282" s="1102"/>
      <c r="FVJ282" s="1102"/>
      <c r="FVK282" s="1102"/>
      <c r="FVL282" s="1102"/>
      <c r="FVM282" s="1102"/>
      <c r="FVN282" s="1102"/>
      <c r="FVO282" s="1102"/>
      <c r="FVP282" s="1102"/>
      <c r="FVQ282" s="1102"/>
      <c r="FVR282" s="1102"/>
      <c r="FVS282" s="1102"/>
      <c r="FVT282" s="1102"/>
      <c r="FVU282" s="1102"/>
      <c r="FVV282" s="1102"/>
      <c r="FVW282" s="1102"/>
      <c r="FVX282" s="1102"/>
      <c r="FVY282" s="1102"/>
      <c r="FVZ282" s="1102"/>
      <c r="FWA282" s="1102"/>
      <c r="FWB282" s="1102"/>
      <c r="FWC282" s="1102"/>
      <c r="FWD282" s="1102"/>
      <c r="FWE282" s="1102"/>
      <c r="FWF282" s="1102"/>
      <c r="FWG282" s="1102"/>
      <c r="FWH282" s="1102"/>
      <c r="FWI282" s="1102"/>
      <c r="FWJ282" s="1102"/>
      <c r="FWK282" s="1102"/>
      <c r="FWL282" s="1102"/>
      <c r="FWM282" s="1102"/>
      <c r="FWN282" s="1102"/>
      <c r="FWO282" s="1102"/>
      <c r="FWP282" s="1102"/>
      <c r="FWQ282" s="1102"/>
      <c r="FWR282" s="1102"/>
      <c r="FWS282" s="1102"/>
      <c r="FWT282" s="1102"/>
      <c r="FWU282" s="1102"/>
      <c r="FWV282" s="1102"/>
      <c r="FWW282" s="1102"/>
      <c r="FWX282" s="1102"/>
      <c r="FWY282" s="1102"/>
      <c r="FWZ282" s="1102"/>
      <c r="FXA282" s="1102"/>
      <c r="FXB282" s="1102"/>
      <c r="FXC282" s="1102"/>
      <c r="FXD282" s="1102"/>
      <c r="FXE282" s="1102"/>
      <c r="FXF282" s="1102"/>
      <c r="FXG282" s="1102"/>
      <c r="FXH282" s="1102"/>
      <c r="FXI282" s="1102"/>
      <c r="FXJ282" s="1102"/>
      <c r="FXK282" s="1102"/>
      <c r="FXL282" s="1102"/>
      <c r="FXM282" s="1102"/>
      <c r="FXN282" s="1102"/>
      <c r="FXO282" s="1102"/>
      <c r="FXP282" s="1102"/>
      <c r="FXQ282" s="1102"/>
      <c r="FXR282" s="1102"/>
      <c r="FXS282" s="1102"/>
      <c r="FXT282" s="1102"/>
      <c r="FXU282" s="1102"/>
      <c r="FXV282" s="1102"/>
      <c r="FXW282" s="1102"/>
      <c r="FXX282" s="1102"/>
      <c r="FXY282" s="1102"/>
      <c r="FXZ282" s="1102"/>
      <c r="FYA282" s="1102"/>
      <c r="FYB282" s="1102"/>
      <c r="FYC282" s="1102"/>
      <c r="FYD282" s="1102"/>
      <c r="FYE282" s="1102"/>
      <c r="FYF282" s="1102"/>
      <c r="FYG282" s="1102"/>
      <c r="FYH282" s="1102"/>
      <c r="FYI282" s="1102"/>
      <c r="FYJ282" s="1102"/>
      <c r="FYK282" s="1102"/>
      <c r="FYL282" s="1102"/>
      <c r="FYM282" s="1102"/>
      <c r="FYN282" s="1102"/>
      <c r="FYO282" s="1102"/>
      <c r="FYP282" s="1102"/>
      <c r="FYQ282" s="1102"/>
      <c r="FYR282" s="1102"/>
      <c r="FYS282" s="1102"/>
      <c r="FYT282" s="1102"/>
      <c r="FYU282" s="1102"/>
      <c r="FYV282" s="1102"/>
      <c r="FYW282" s="1102"/>
      <c r="FYX282" s="1102"/>
      <c r="FYY282" s="1102"/>
      <c r="FYZ282" s="1102"/>
      <c r="FZA282" s="1102"/>
      <c r="FZB282" s="1102"/>
      <c r="FZC282" s="1102"/>
      <c r="FZD282" s="1102"/>
      <c r="FZE282" s="1102"/>
      <c r="FZF282" s="1102"/>
      <c r="FZG282" s="1102"/>
      <c r="FZH282" s="1102"/>
      <c r="FZI282" s="1102"/>
      <c r="FZJ282" s="1102"/>
      <c r="FZK282" s="1102"/>
      <c r="FZL282" s="1102"/>
      <c r="FZM282" s="1102"/>
      <c r="FZN282" s="1102"/>
      <c r="FZO282" s="1102"/>
      <c r="FZP282" s="1102"/>
      <c r="FZQ282" s="1102"/>
      <c r="FZR282" s="1102"/>
      <c r="FZS282" s="1102"/>
      <c r="FZT282" s="1102"/>
      <c r="FZU282" s="1102"/>
      <c r="FZV282" s="1102"/>
      <c r="FZW282" s="1102"/>
      <c r="FZX282" s="1102"/>
      <c r="FZY282" s="1102"/>
      <c r="FZZ282" s="1102"/>
      <c r="GAA282" s="1102"/>
      <c r="GAB282" s="1102"/>
      <c r="GAC282" s="1102"/>
      <c r="GAD282" s="1102"/>
      <c r="GAE282" s="1102"/>
      <c r="GAF282" s="1102"/>
      <c r="GAG282" s="1102"/>
      <c r="GAH282" s="1102"/>
      <c r="GAI282" s="1102"/>
      <c r="GAJ282" s="1102"/>
      <c r="GAK282" s="1102"/>
      <c r="GAL282" s="1102"/>
      <c r="GAM282" s="1102"/>
      <c r="GAN282" s="1102"/>
      <c r="GAO282" s="1102"/>
      <c r="GAP282" s="1102"/>
      <c r="GAQ282" s="1102"/>
      <c r="GAR282" s="1102"/>
      <c r="GAS282" s="1102"/>
      <c r="GAT282" s="1102"/>
      <c r="GAU282" s="1102"/>
      <c r="GAV282" s="1102"/>
      <c r="GAW282" s="1102"/>
      <c r="GAX282" s="1102"/>
      <c r="GAY282" s="1102"/>
      <c r="GAZ282" s="1102"/>
      <c r="GBA282" s="1102"/>
      <c r="GBB282" s="1102"/>
      <c r="GBC282" s="1102"/>
      <c r="GBD282" s="1102"/>
      <c r="GBE282" s="1102"/>
      <c r="GBF282" s="1102"/>
      <c r="GBG282" s="1102"/>
      <c r="GBH282" s="1102"/>
      <c r="GBI282" s="1102"/>
      <c r="GBJ282" s="1102"/>
      <c r="GBK282" s="1102"/>
      <c r="GBL282" s="1102"/>
      <c r="GBM282" s="1102"/>
      <c r="GBN282" s="1102"/>
      <c r="GBO282" s="1102"/>
      <c r="GBP282" s="1102"/>
      <c r="GBQ282" s="1102"/>
      <c r="GBR282" s="1102"/>
      <c r="GBS282" s="1102"/>
      <c r="GBT282" s="1102"/>
      <c r="GBU282" s="1102"/>
      <c r="GBV282" s="1102"/>
      <c r="GBW282" s="1102"/>
      <c r="GBX282" s="1102"/>
      <c r="GBY282" s="1102"/>
      <c r="GBZ282" s="1102"/>
      <c r="GCA282" s="1102"/>
      <c r="GCB282" s="1102"/>
      <c r="GCC282" s="1102"/>
      <c r="GCD282" s="1102"/>
      <c r="GCE282" s="1102"/>
      <c r="GCF282" s="1102"/>
      <c r="GCG282" s="1102"/>
      <c r="GCH282" s="1102"/>
      <c r="GCI282" s="1102"/>
      <c r="GCJ282" s="1102"/>
      <c r="GCK282" s="1102"/>
      <c r="GCL282" s="1102"/>
      <c r="GCM282" s="1102"/>
      <c r="GCN282" s="1102"/>
      <c r="GCO282" s="1102"/>
      <c r="GCP282" s="1102"/>
      <c r="GCQ282" s="1102"/>
      <c r="GCR282" s="1102"/>
      <c r="GCS282" s="1102"/>
      <c r="GCT282" s="1102"/>
      <c r="GCU282" s="1102"/>
      <c r="GCV282" s="1102"/>
      <c r="GCW282" s="1102"/>
      <c r="GCX282" s="1102"/>
      <c r="GCY282" s="1102"/>
      <c r="GCZ282" s="1102"/>
      <c r="GDA282" s="1102"/>
      <c r="GDB282" s="1102"/>
      <c r="GDC282" s="1102"/>
      <c r="GDD282" s="1102"/>
      <c r="GDE282" s="1102"/>
      <c r="GDF282" s="1102"/>
      <c r="GDG282" s="1102"/>
      <c r="GDH282" s="1102"/>
      <c r="GDI282" s="1102"/>
      <c r="GDJ282" s="1102"/>
      <c r="GDK282" s="1102"/>
      <c r="GDL282" s="1102"/>
      <c r="GDM282" s="1102"/>
      <c r="GDN282" s="1102"/>
      <c r="GDO282" s="1102"/>
      <c r="GDP282" s="1102"/>
      <c r="GDQ282" s="1102"/>
      <c r="GDR282" s="1102"/>
      <c r="GDS282" s="1102"/>
      <c r="GDT282" s="1102"/>
      <c r="GDU282" s="1102"/>
      <c r="GDV282" s="1102"/>
      <c r="GDW282" s="1102"/>
      <c r="GDX282" s="1102"/>
      <c r="GDY282" s="1102"/>
      <c r="GDZ282" s="1102"/>
      <c r="GEA282" s="1102"/>
      <c r="GEB282" s="1102"/>
      <c r="GEC282" s="1102"/>
      <c r="GED282" s="1102"/>
      <c r="GEE282" s="1102"/>
      <c r="GEF282" s="1102"/>
      <c r="GEG282" s="1102"/>
      <c r="GEH282" s="1102"/>
      <c r="GEI282" s="1102"/>
      <c r="GEJ282" s="1102"/>
      <c r="GEK282" s="1102"/>
      <c r="GEL282" s="1102"/>
      <c r="GEM282" s="1102"/>
      <c r="GEN282" s="1102"/>
      <c r="GEO282" s="1102"/>
      <c r="GEP282" s="1102"/>
      <c r="GEQ282" s="1102"/>
      <c r="GER282" s="1102"/>
      <c r="GES282" s="1102"/>
      <c r="GET282" s="1102"/>
      <c r="GEU282" s="1102"/>
      <c r="GEV282" s="1102"/>
      <c r="GEW282" s="1102"/>
      <c r="GEX282" s="1102"/>
      <c r="GEY282" s="1102"/>
      <c r="GEZ282" s="1102"/>
      <c r="GFA282" s="1102"/>
      <c r="GFB282" s="1102"/>
      <c r="GFC282" s="1102"/>
      <c r="GFD282" s="1102"/>
      <c r="GFE282" s="1102"/>
      <c r="GFF282" s="1102"/>
      <c r="GFG282" s="1102"/>
      <c r="GFH282" s="1102"/>
      <c r="GFI282" s="1102"/>
      <c r="GFJ282" s="1102"/>
      <c r="GFK282" s="1102"/>
      <c r="GFL282" s="1102"/>
      <c r="GFM282" s="1102"/>
      <c r="GFN282" s="1102"/>
      <c r="GFO282" s="1102"/>
      <c r="GFP282" s="1102"/>
      <c r="GFQ282" s="1102"/>
      <c r="GFR282" s="1102"/>
      <c r="GFS282" s="1102"/>
      <c r="GFT282" s="1102"/>
      <c r="GFU282" s="1102"/>
      <c r="GFV282" s="1102"/>
      <c r="GFW282" s="1102"/>
      <c r="GFX282" s="1102"/>
      <c r="GFY282" s="1102"/>
      <c r="GFZ282" s="1102"/>
      <c r="GGA282" s="1102"/>
      <c r="GGB282" s="1102"/>
      <c r="GGC282" s="1102"/>
      <c r="GGD282" s="1102"/>
      <c r="GGE282" s="1102"/>
      <c r="GGF282" s="1102"/>
      <c r="GGG282" s="1102"/>
      <c r="GGH282" s="1102"/>
      <c r="GGI282" s="1102"/>
      <c r="GGJ282" s="1102"/>
      <c r="GGK282" s="1102"/>
      <c r="GGL282" s="1102"/>
      <c r="GGM282" s="1102"/>
      <c r="GGN282" s="1102"/>
      <c r="GGO282" s="1102"/>
      <c r="GGP282" s="1102"/>
      <c r="GGQ282" s="1102"/>
      <c r="GGR282" s="1102"/>
      <c r="GGS282" s="1102"/>
      <c r="GGT282" s="1102"/>
      <c r="GGU282" s="1102"/>
      <c r="GGV282" s="1102"/>
      <c r="GGW282" s="1102"/>
      <c r="GGX282" s="1102"/>
      <c r="GGY282" s="1102"/>
      <c r="GGZ282" s="1102"/>
      <c r="GHA282" s="1102"/>
      <c r="GHB282" s="1102"/>
      <c r="GHC282" s="1102"/>
      <c r="GHD282" s="1102"/>
      <c r="GHE282" s="1102"/>
      <c r="GHF282" s="1102"/>
      <c r="GHG282" s="1102"/>
      <c r="GHH282" s="1102"/>
      <c r="GHI282" s="1102"/>
      <c r="GHJ282" s="1102"/>
      <c r="GHK282" s="1102"/>
      <c r="GHL282" s="1102"/>
      <c r="GHM282" s="1102"/>
      <c r="GHN282" s="1102"/>
      <c r="GHO282" s="1102"/>
      <c r="GHP282" s="1102"/>
      <c r="GHQ282" s="1102"/>
      <c r="GHR282" s="1102"/>
      <c r="GHS282" s="1102"/>
      <c r="GHT282" s="1102"/>
      <c r="GHU282" s="1102"/>
      <c r="GHV282" s="1102"/>
      <c r="GHW282" s="1102"/>
      <c r="GHX282" s="1102"/>
      <c r="GHY282" s="1102"/>
      <c r="GHZ282" s="1102"/>
      <c r="GIA282" s="1102"/>
      <c r="GIB282" s="1102"/>
      <c r="GIC282" s="1102"/>
      <c r="GID282" s="1102"/>
      <c r="GIE282" s="1102"/>
      <c r="GIF282" s="1102"/>
      <c r="GIG282" s="1102"/>
      <c r="GIH282" s="1102"/>
      <c r="GII282" s="1102"/>
      <c r="GIJ282" s="1102"/>
      <c r="GIK282" s="1102"/>
      <c r="GIL282" s="1102"/>
      <c r="GIM282" s="1102"/>
      <c r="GIN282" s="1102"/>
      <c r="GIO282" s="1102"/>
      <c r="GIP282" s="1102"/>
      <c r="GIQ282" s="1102"/>
      <c r="GIR282" s="1102"/>
      <c r="GIS282" s="1102"/>
      <c r="GIT282" s="1102"/>
      <c r="GIU282" s="1102"/>
      <c r="GIV282" s="1102"/>
      <c r="GIW282" s="1102"/>
      <c r="GIX282" s="1102"/>
      <c r="GIY282" s="1102"/>
      <c r="GIZ282" s="1102"/>
      <c r="GJA282" s="1102"/>
      <c r="GJB282" s="1102"/>
      <c r="GJC282" s="1102"/>
      <c r="GJD282" s="1102"/>
      <c r="GJE282" s="1102"/>
      <c r="GJF282" s="1102"/>
      <c r="GJG282" s="1102"/>
      <c r="GJH282" s="1102"/>
      <c r="GJI282" s="1102"/>
      <c r="GJJ282" s="1102"/>
      <c r="GJK282" s="1102"/>
      <c r="GJL282" s="1102"/>
      <c r="GJM282" s="1102"/>
      <c r="GJN282" s="1102"/>
      <c r="GJO282" s="1102"/>
      <c r="GJP282" s="1102"/>
      <c r="GJQ282" s="1102"/>
      <c r="GJR282" s="1102"/>
      <c r="GJS282" s="1102"/>
      <c r="GJT282" s="1102"/>
      <c r="GJU282" s="1102"/>
      <c r="GJV282" s="1102"/>
      <c r="GJW282" s="1102"/>
      <c r="GJX282" s="1102"/>
      <c r="GJY282" s="1102"/>
      <c r="GJZ282" s="1102"/>
      <c r="GKA282" s="1102"/>
      <c r="GKB282" s="1102"/>
      <c r="GKC282" s="1102"/>
      <c r="GKD282" s="1102"/>
      <c r="GKE282" s="1102"/>
      <c r="GKF282" s="1102"/>
      <c r="GKG282" s="1102"/>
      <c r="GKH282" s="1102"/>
      <c r="GKI282" s="1102"/>
      <c r="GKJ282" s="1102"/>
      <c r="GKK282" s="1102"/>
      <c r="GKL282" s="1102"/>
      <c r="GKM282" s="1102"/>
      <c r="GKN282" s="1102"/>
      <c r="GKO282" s="1102"/>
      <c r="GKP282" s="1102"/>
      <c r="GKQ282" s="1102"/>
      <c r="GKR282" s="1102"/>
      <c r="GKS282" s="1102"/>
      <c r="GKT282" s="1102"/>
      <c r="GKU282" s="1102"/>
      <c r="GKV282" s="1102"/>
      <c r="GKW282" s="1102"/>
      <c r="GKX282" s="1102"/>
      <c r="GKY282" s="1102"/>
      <c r="GKZ282" s="1102"/>
      <c r="GLA282" s="1102"/>
      <c r="GLB282" s="1102"/>
      <c r="GLC282" s="1102"/>
      <c r="GLD282" s="1102"/>
      <c r="GLE282" s="1102"/>
      <c r="GLF282" s="1102"/>
      <c r="GLG282" s="1102"/>
      <c r="GLH282" s="1102"/>
      <c r="GLI282" s="1102"/>
      <c r="GLJ282" s="1102"/>
      <c r="GLK282" s="1102"/>
      <c r="GLL282" s="1102"/>
      <c r="GLM282" s="1102"/>
      <c r="GLN282" s="1102"/>
      <c r="GLO282" s="1102"/>
      <c r="GLP282" s="1102"/>
      <c r="GLQ282" s="1102"/>
      <c r="GLR282" s="1102"/>
      <c r="GLS282" s="1102"/>
      <c r="GLT282" s="1102"/>
      <c r="GLU282" s="1102"/>
      <c r="GLV282" s="1102"/>
      <c r="GLW282" s="1102"/>
      <c r="GLX282" s="1102"/>
      <c r="GLY282" s="1102"/>
      <c r="GLZ282" s="1102"/>
      <c r="GMA282" s="1102"/>
      <c r="GMB282" s="1102"/>
      <c r="GMC282" s="1102"/>
      <c r="GMD282" s="1102"/>
      <c r="GME282" s="1102"/>
      <c r="GMF282" s="1102"/>
      <c r="GMG282" s="1102"/>
      <c r="GMH282" s="1102"/>
      <c r="GMI282" s="1102"/>
      <c r="GMJ282" s="1102"/>
      <c r="GMK282" s="1102"/>
      <c r="GML282" s="1102"/>
      <c r="GMM282" s="1102"/>
      <c r="GMN282" s="1102"/>
      <c r="GMO282" s="1102"/>
      <c r="GMP282" s="1102"/>
      <c r="GMQ282" s="1102"/>
      <c r="GMR282" s="1102"/>
      <c r="GMS282" s="1102"/>
      <c r="GMT282" s="1102"/>
      <c r="GMU282" s="1102"/>
      <c r="GMV282" s="1102"/>
      <c r="GMW282" s="1102"/>
      <c r="GMX282" s="1102"/>
      <c r="GMY282" s="1102"/>
      <c r="GMZ282" s="1102"/>
      <c r="GNA282" s="1102"/>
      <c r="GNB282" s="1102"/>
      <c r="GNC282" s="1102"/>
      <c r="GND282" s="1102"/>
      <c r="GNE282" s="1102"/>
      <c r="GNF282" s="1102"/>
      <c r="GNG282" s="1102"/>
      <c r="GNH282" s="1102"/>
      <c r="GNI282" s="1102"/>
      <c r="GNJ282" s="1102"/>
      <c r="GNK282" s="1102"/>
      <c r="GNL282" s="1102"/>
      <c r="GNM282" s="1102"/>
      <c r="GNN282" s="1102"/>
      <c r="GNO282" s="1102"/>
      <c r="GNP282" s="1102"/>
      <c r="GNQ282" s="1102"/>
      <c r="GNR282" s="1102"/>
      <c r="GNS282" s="1102"/>
      <c r="GNT282" s="1102"/>
      <c r="GNU282" s="1102"/>
      <c r="GNV282" s="1102"/>
      <c r="GNW282" s="1102"/>
      <c r="GNX282" s="1102"/>
      <c r="GNY282" s="1102"/>
      <c r="GNZ282" s="1102"/>
      <c r="GOA282" s="1102"/>
      <c r="GOB282" s="1102"/>
      <c r="GOC282" s="1102"/>
      <c r="GOD282" s="1102"/>
      <c r="GOE282" s="1102"/>
      <c r="GOF282" s="1102"/>
      <c r="GOG282" s="1102"/>
      <c r="GOH282" s="1102"/>
      <c r="GOI282" s="1102"/>
      <c r="GOJ282" s="1102"/>
      <c r="GOK282" s="1102"/>
      <c r="GOL282" s="1102"/>
      <c r="GOM282" s="1102"/>
      <c r="GON282" s="1102"/>
      <c r="GOO282" s="1102"/>
      <c r="GOP282" s="1102"/>
      <c r="GOQ282" s="1102"/>
      <c r="GOR282" s="1102"/>
      <c r="GOS282" s="1102"/>
      <c r="GOT282" s="1102"/>
      <c r="GOU282" s="1102"/>
      <c r="GOV282" s="1102"/>
      <c r="GOW282" s="1102"/>
      <c r="GOX282" s="1102"/>
      <c r="GOY282" s="1102"/>
      <c r="GOZ282" s="1102"/>
      <c r="GPA282" s="1102"/>
      <c r="GPB282" s="1102"/>
      <c r="GPC282" s="1102"/>
      <c r="GPD282" s="1102"/>
      <c r="GPE282" s="1102"/>
      <c r="GPF282" s="1102"/>
      <c r="GPG282" s="1102"/>
      <c r="GPH282" s="1102"/>
      <c r="GPI282" s="1102"/>
      <c r="GPJ282" s="1102"/>
      <c r="GPK282" s="1102"/>
      <c r="GPL282" s="1102"/>
      <c r="GPM282" s="1102"/>
      <c r="GPN282" s="1102"/>
      <c r="GPO282" s="1102"/>
      <c r="GPP282" s="1102"/>
      <c r="GPQ282" s="1102"/>
      <c r="GPR282" s="1102"/>
      <c r="GPS282" s="1102"/>
      <c r="GPT282" s="1102"/>
      <c r="GPU282" s="1102"/>
      <c r="GPV282" s="1102"/>
      <c r="GPW282" s="1102"/>
      <c r="GPX282" s="1102"/>
      <c r="GPY282" s="1102"/>
      <c r="GPZ282" s="1102"/>
      <c r="GQA282" s="1102"/>
      <c r="GQB282" s="1102"/>
      <c r="GQC282" s="1102"/>
      <c r="GQD282" s="1102"/>
      <c r="GQE282" s="1102"/>
      <c r="GQF282" s="1102"/>
      <c r="GQG282" s="1102"/>
      <c r="GQH282" s="1102"/>
      <c r="GQI282" s="1102"/>
      <c r="GQJ282" s="1102"/>
      <c r="GQK282" s="1102"/>
      <c r="GQL282" s="1102"/>
      <c r="GQM282" s="1102"/>
      <c r="GQN282" s="1102"/>
      <c r="GQO282" s="1102"/>
      <c r="GQP282" s="1102"/>
      <c r="GQQ282" s="1102"/>
      <c r="GQR282" s="1102"/>
      <c r="GQS282" s="1102"/>
      <c r="GQT282" s="1102"/>
      <c r="GQU282" s="1102"/>
      <c r="GQV282" s="1102"/>
      <c r="GQW282" s="1102"/>
      <c r="GQX282" s="1102"/>
      <c r="GQY282" s="1102"/>
      <c r="GQZ282" s="1102"/>
      <c r="GRA282" s="1102"/>
      <c r="GRB282" s="1102"/>
      <c r="GRC282" s="1102"/>
      <c r="GRD282" s="1102"/>
      <c r="GRE282" s="1102"/>
      <c r="GRF282" s="1102"/>
      <c r="GRG282" s="1102"/>
      <c r="GRH282" s="1102"/>
      <c r="GRI282" s="1102"/>
      <c r="GRJ282" s="1102"/>
      <c r="GRK282" s="1102"/>
      <c r="GRL282" s="1102"/>
      <c r="GRM282" s="1102"/>
      <c r="GRN282" s="1102"/>
      <c r="GRO282" s="1102"/>
      <c r="GRP282" s="1102"/>
      <c r="GRQ282" s="1102"/>
      <c r="GRR282" s="1102"/>
      <c r="GRS282" s="1102"/>
      <c r="GRT282" s="1102"/>
      <c r="GRU282" s="1102"/>
      <c r="GRV282" s="1102"/>
      <c r="GRW282" s="1102"/>
      <c r="GRX282" s="1102"/>
      <c r="GRY282" s="1102"/>
      <c r="GRZ282" s="1102"/>
      <c r="GSA282" s="1102"/>
      <c r="GSB282" s="1102"/>
      <c r="GSC282" s="1102"/>
      <c r="GSD282" s="1102"/>
      <c r="GSE282" s="1102"/>
      <c r="GSF282" s="1102"/>
      <c r="GSG282" s="1102"/>
      <c r="GSH282" s="1102"/>
      <c r="GSI282" s="1102"/>
      <c r="GSJ282" s="1102"/>
      <c r="GSK282" s="1102"/>
      <c r="GSL282" s="1102"/>
      <c r="GSM282" s="1102"/>
      <c r="GSN282" s="1102"/>
      <c r="GSO282" s="1102"/>
      <c r="GSP282" s="1102"/>
      <c r="GSQ282" s="1102"/>
      <c r="GSR282" s="1102"/>
      <c r="GSS282" s="1102"/>
      <c r="GST282" s="1102"/>
      <c r="GSU282" s="1102"/>
      <c r="GSV282" s="1102"/>
      <c r="GSW282" s="1102"/>
      <c r="GSX282" s="1102"/>
      <c r="GSY282" s="1102"/>
      <c r="GSZ282" s="1102"/>
      <c r="GTA282" s="1102"/>
      <c r="GTB282" s="1102"/>
      <c r="GTC282" s="1102"/>
      <c r="GTD282" s="1102"/>
      <c r="GTE282" s="1102"/>
      <c r="GTF282" s="1102"/>
      <c r="GTG282" s="1102"/>
      <c r="GTH282" s="1102"/>
      <c r="GTI282" s="1102"/>
      <c r="GTJ282" s="1102"/>
      <c r="GTK282" s="1102"/>
      <c r="GTL282" s="1102"/>
      <c r="GTM282" s="1102"/>
      <c r="GTN282" s="1102"/>
      <c r="GTO282" s="1102"/>
      <c r="GTP282" s="1102"/>
      <c r="GTQ282" s="1102"/>
      <c r="GTR282" s="1102"/>
      <c r="GTS282" s="1102"/>
      <c r="GTT282" s="1102"/>
      <c r="GTU282" s="1102"/>
      <c r="GTV282" s="1102"/>
      <c r="GTW282" s="1102"/>
      <c r="GTX282" s="1102"/>
      <c r="GTY282" s="1102"/>
      <c r="GTZ282" s="1102"/>
      <c r="GUA282" s="1102"/>
      <c r="GUB282" s="1102"/>
      <c r="GUC282" s="1102"/>
      <c r="GUD282" s="1102"/>
      <c r="GUE282" s="1102"/>
      <c r="GUF282" s="1102"/>
      <c r="GUG282" s="1102"/>
      <c r="GUH282" s="1102"/>
      <c r="GUI282" s="1102"/>
      <c r="GUJ282" s="1102"/>
      <c r="GUK282" s="1102"/>
      <c r="GUL282" s="1102"/>
      <c r="GUM282" s="1102"/>
      <c r="GUN282" s="1102"/>
      <c r="GUO282" s="1102"/>
      <c r="GUP282" s="1102"/>
      <c r="GUQ282" s="1102"/>
      <c r="GUR282" s="1102"/>
      <c r="GUS282" s="1102"/>
      <c r="GUT282" s="1102"/>
      <c r="GUU282" s="1102"/>
      <c r="GUV282" s="1102"/>
      <c r="GUW282" s="1102"/>
      <c r="GUX282" s="1102"/>
      <c r="GUY282" s="1102"/>
      <c r="GUZ282" s="1102"/>
      <c r="GVA282" s="1102"/>
      <c r="GVB282" s="1102"/>
      <c r="GVC282" s="1102"/>
      <c r="GVD282" s="1102"/>
      <c r="GVE282" s="1102"/>
      <c r="GVF282" s="1102"/>
      <c r="GVG282" s="1102"/>
      <c r="GVH282" s="1102"/>
      <c r="GVI282" s="1102"/>
      <c r="GVJ282" s="1102"/>
      <c r="GVK282" s="1102"/>
      <c r="GVL282" s="1102"/>
      <c r="GVM282" s="1102"/>
      <c r="GVN282" s="1102"/>
      <c r="GVO282" s="1102"/>
      <c r="GVP282" s="1102"/>
      <c r="GVQ282" s="1102"/>
      <c r="GVR282" s="1102"/>
      <c r="GVS282" s="1102"/>
      <c r="GVT282" s="1102"/>
      <c r="GVU282" s="1102"/>
      <c r="GVV282" s="1102"/>
      <c r="GVW282" s="1102"/>
      <c r="GVX282" s="1102"/>
      <c r="GVY282" s="1102"/>
      <c r="GVZ282" s="1102"/>
      <c r="GWA282" s="1102"/>
      <c r="GWB282" s="1102"/>
      <c r="GWC282" s="1102"/>
      <c r="GWD282" s="1102"/>
      <c r="GWE282" s="1102"/>
      <c r="GWF282" s="1102"/>
      <c r="GWG282" s="1102"/>
      <c r="GWH282" s="1102"/>
      <c r="GWI282" s="1102"/>
      <c r="GWJ282" s="1102"/>
      <c r="GWK282" s="1102"/>
      <c r="GWL282" s="1102"/>
      <c r="GWM282" s="1102"/>
      <c r="GWN282" s="1102"/>
      <c r="GWO282" s="1102"/>
      <c r="GWP282" s="1102"/>
      <c r="GWQ282" s="1102"/>
      <c r="GWR282" s="1102"/>
      <c r="GWS282" s="1102"/>
      <c r="GWT282" s="1102"/>
      <c r="GWU282" s="1102"/>
      <c r="GWV282" s="1102"/>
      <c r="GWW282" s="1102"/>
      <c r="GWX282" s="1102"/>
      <c r="GWY282" s="1102"/>
      <c r="GWZ282" s="1102"/>
      <c r="GXA282" s="1102"/>
      <c r="GXB282" s="1102"/>
      <c r="GXC282" s="1102"/>
      <c r="GXD282" s="1102"/>
      <c r="GXE282" s="1102"/>
      <c r="GXF282" s="1102"/>
      <c r="GXG282" s="1102"/>
      <c r="GXH282" s="1102"/>
      <c r="GXI282" s="1102"/>
      <c r="GXJ282" s="1102"/>
      <c r="GXK282" s="1102"/>
      <c r="GXL282" s="1102"/>
      <c r="GXM282" s="1102"/>
      <c r="GXN282" s="1102"/>
      <c r="GXO282" s="1102"/>
      <c r="GXP282" s="1102"/>
      <c r="GXQ282" s="1102"/>
      <c r="GXR282" s="1102"/>
      <c r="GXS282" s="1102"/>
      <c r="GXT282" s="1102"/>
      <c r="GXU282" s="1102"/>
      <c r="GXV282" s="1102"/>
      <c r="GXW282" s="1102"/>
      <c r="GXX282" s="1102"/>
      <c r="GXY282" s="1102"/>
      <c r="GXZ282" s="1102"/>
      <c r="GYA282" s="1102"/>
      <c r="GYB282" s="1102"/>
      <c r="GYC282" s="1102"/>
      <c r="GYD282" s="1102"/>
      <c r="GYE282" s="1102"/>
      <c r="GYF282" s="1102"/>
      <c r="GYG282" s="1102"/>
      <c r="GYH282" s="1102"/>
      <c r="GYI282" s="1102"/>
      <c r="GYJ282" s="1102"/>
      <c r="GYK282" s="1102"/>
      <c r="GYL282" s="1102"/>
      <c r="GYM282" s="1102"/>
      <c r="GYN282" s="1102"/>
      <c r="GYO282" s="1102"/>
      <c r="GYP282" s="1102"/>
      <c r="GYQ282" s="1102"/>
      <c r="GYR282" s="1102"/>
      <c r="GYS282" s="1102"/>
      <c r="GYT282" s="1102"/>
      <c r="GYU282" s="1102"/>
      <c r="GYV282" s="1102"/>
      <c r="GYW282" s="1102"/>
      <c r="GYX282" s="1102"/>
      <c r="GYY282" s="1102"/>
      <c r="GYZ282" s="1102"/>
      <c r="GZA282" s="1102"/>
      <c r="GZB282" s="1102"/>
      <c r="GZC282" s="1102"/>
      <c r="GZD282" s="1102"/>
      <c r="GZE282" s="1102"/>
      <c r="GZF282" s="1102"/>
      <c r="GZG282" s="1102"/>
      <c r="GZH282" s="1102"/>
      <c r="GZI282" s="1102"/>
      <c r="GZJ282" s="1102"/>
      <c r="GZK282" s="1102"/>
      <c r="GZL282" s="1102"/>
      <c r="GZM282" s="1102"/>
      <c r="GZN282" s="1102"/>
      <c r="GZO282" s="1102"/>
      <c r="GZP282" s="1102"/>
      <c r="GZQ282" s="1102"/>
      <c r="GZR282" s="1102"/>
      <c r="GZS282" s="1102"/>
      <c r="GZT282" s="1102"/>
      <c r="GZU282" s="1102"/>
      <c r="GZV282" s="1102"/>
      <c r="GZW282" s="1102"/>
      <c r="GZX282" s="1102"/>
      <c r="GZY282" s="1102"/>
      <c r="GZZ282" s="1102"/>
      <c r="HAA282" s="1102"/>
      <c r="HAB282" s="1102"/>
      <c r="HAC282" s="1102"/>
      <c r="HAD282" s="1102"/>
      <c r="HAE282" s="1102"/>
      <c r="HAF282" s="1102"/>
      <c r="HAG282" s="1102"/>
      <c r="HAH282" s="1102"/>
      <c r="HAI282" s="1102"/>
      <c r="HAJ282" s="1102"/>
      <c r="HAK282" s="1102"/>
      <c r="HAL282" s="1102"/>
      <c r="HAM282" s="1102"/>
      <c r="HAN282" s="1102"/>
      <c r="HAO282" s="1102"/>
      <c r="HAP282" s="1102"/>
      <c r="HAQ282" s="1102"/>
      <c r="HAR282" s="1102"/>
      <c r="HAS282" s="1102"/>
      <c r="HAT282" s="1102"/>
      <c r="HAU282" s="1102"/>
      <c r="HAV282" s="1102"/>
      <c r="HAW282" s="1102"/>
      <c r="HAX282" s="1102"/>
      <c r="HAY282" s="1102"/>
      <c r="HAZ282" s="1102"/>
      <c r="HBA282" s="1102"/>
      <c r="HBB282" s="1102"/>
      <c r="HBC282" s="1102"/>
      <c r="HBD282" s="1102"/>
      <c r="HBE282" s="1102"/>
      <c r="HBF282" s="1102"/>
      <c r="HBG282" s="1102"/>
      <c r="HBH282" s="1102"/>
      <c r="HBI282" s="1102"/>
      <c r="HBJ282" s="1102"/>
      <c r="HBK282" s="1102"/>
      <c r="HBL282" s="1102"/>
      <c r="HBM282" s="1102"/>
      <c r="HBN282" s="1102"/>
      <c r="HBO282" s="1102"/>
      <c r="HBP282" s="1102"/>
      <c r="HBQ282" s="1102"/>
      <c r="HBR282" s="1102"/>
      <c r="HBS282" s="1102"/>
      <c r="HBT282" s="1102"/>
      <c r="HBU282" s="1102"/>
      <c r="HBV282" s="1102"/>
      <c r="HBW282" s="1102"/>
      <c r="HBX282" s="1102"/>
      <c r="HBY282" s="1102"/>
      <c r="HBZ282" s="1102"/>
      <c r="HCA282" s="1102"/>
      <c r="HCB282" s="1102"/>
      <c r="HCC282" s="1102"/>
      <c r="HCD282" s="1102"/>
      <c r="HCE282" s="1102"/>
      <c r="HCF282" s="1102"/>
      <c r="HCG282" s="1102"/>
      <c r="HCH282" s="1102"/>
      <c r="HCI282" s="1102"/>
      <c r="HCJ282" s="1102"/>
      <c r="HCK282" s="1102"/>
      <c r="HCL282" s="1102"/>
      <c r="HCM282" s="1102"/>
      <c r="HCN282" s="1102"/>
      <c r="HCO282" s="1102"/>
      <c r="HCP282" s="1102"/>
      <c r="HCQ282" s="1102"/>
      <c r="HCR282" s="1102"/>
      <c r="HCS282" s="1102"/>
      <c r="HCT282" s="1102"/>
      <c r="HCU282" s="1102"/>
      <c r="HCV282" s="1102"/>
      <c r="HCW282" s="1102"/>
      <c r="HCX282" s="1102"/>
      <c r="HCY282" s="1102"/>
      <c r="HCZ282" s="1102"/>
      <c r="HDA282" s="1102"/>
      <c r="HDB282" s="1102"/>
      <c r="HDC282" s="1102"/>
      <c r="HDD282" s="1102"/>
      <c r="HDE282" s="1102"/>
      <c r="HDF282" s="1102"/>
      <c r="HDG282" s="1102"/>
      <c r="HDH282" s="1102"/>
      <c r="HDI282" s="1102"/>
      <c r="HDJ282" s="1102"/>
      <c r="HDK282" s="1102"/>
      <c r="HDL282" s="1102"/>
      <c r="HDM282" s="1102"/>
      <c r="HDN282" s="1102"/>
      <c r="HDO282" s="1102"/>
      <c r="HDP282" s="1102"/>
      <c r="HDQ282" s="1102"/>
      <c r="HDR282" s="1102"/>
      <c r="HDS282" s="1102"/>
      <c r="HDT282" s="1102"/>
      <c r="HDU282" s="1102"/>
      <c r="HDV282" s="1102"/>
      <c r="HDW282" s="1102"/>
      <c r="HDX282" s="1102"/>
      <c r="HDY282" s="1102"/>
      <c r="HDZ282" s="1102"/>
      <c r="HEA282" s="1102"/>
      <c r="HEB282" s="1102"/>
      <c r="HEC282" s="1102"/>
      <c r="HED282" s="1102"/>
      <c r="HEE282" s="1102"/>
      <c r="HEF282" s="1102"/>
      <c r="HEG282" s="1102"/>
      <c r="HEH282" s="1102"/>
      <c r="HEI282" s="1102"/>
      <c r="HEJ282" s="1102"/>
      <c r="HEK282" s="1102"/>
      <c r="HEL282" s="1102"/>
      <c r="HEM282" s="1102"/>
      <c r="HEN282" s="1102"/>
      <c r="HEO282" s="1102"/>
      <c r="HEP282" s="1102"/>
      <c r="HEQ282" s="1102"/>
      <c r="HER282" s="1102"/>
      <c r="HES282" s="1102"/>
      <c r="HET282" s="1102"/>
      <c r="HEU282" s="1102"/>
      <c r="HEV282" s="1102"/>
      <c r="HEW282" s="1102"/>
      <c r="HEX282" s="1102"/>
      <c r="HEY282" s="1102"/>
      <c r="HEZ282" s="1102"/>
      <c r="HFA282" s="1102"/>
      <c r="HFB282" s="1102"/>
      <c r="HFC282" s="1102"/>
      <c r="HFD282" s="1102"/>
      <c r="HFE282" s="1102"/>
      <c r="HFF282" s="1102"/>
      <c r="HFG282" s="1102"/>
      <c r="HFH282" s="1102"/>
      <c r="HFI282" s="1102"/>
      <c r="HFJ282" s="1102"/>
      <c r="HFK282" s="1102"/>
      <c r="HFL282" s="1102"/>
      <c r="HFM282" s="1102"/>
      <c r="HFN282" s="1102"/>
      <c r="HFO282" s="1102"/>
      <c r="HFP282" s="1102"/>
      <c r="HFQ282" s="1102"/>
      <c r="HFR282" s="1102"/>
      <c r="HFS282" s="1102"/>
      <c r="HFT282" s="1102"/>
      <c r="HFU282" s="1102"/>
      <c r="HFV282" s="1102"/>
      <c r="HFW282" s="1102"/>
      <c r="HFX282" s="1102"/>
      <c r="HFY282" s="1102"/>
      <c r="HFZ282" s="1102"/>
      <c r="HGA282" s="1102"/>
      <c r="HGB282" s="1102"/>
      <c r="HGC282" s="1102"/>
      <c r="HGD282" s="1102"/>
      <c r="HGE282" s="1102"/>
      <c r="HGF282" s="1102"/>
      <c r="HGG282" s="1102"/>
      <c r="HGH282" s="1102"/>
      <c r="HGI282" s="1102"/>
      <c r="HGJ282" s="1102"/>
      <c r="HGK282" s="1102"/>
      <c r="HGL282" s="1102"/>
      <c r="HGM282" s="1102"/>
      <c r="HGN282" s="1102"/>
      <c r="HGO282" s="1102"/>
      <c r="HGP282" s="1102"/>
      <c r="HGQ282" s="1102"/>
      <c r="HGR282" s="1102"/>
      <c r="HGS282" s="1102"/>
      <c r="HGT282" s="1102"/>
      <c r="HGU282" s="1102"/>
      <c r="HGV282" s="1102"/>
      <c r="HGW282" s="1102"/>
      <c r="HGX282" s="1102"/>
      <c r="HGY282" s="1102"/>
      <c r="HGZ282" s="1102"/>
      <c r="HHA282" s="1102"/>
      <c r="HHB282" s="1102"/>
      <c r="HHC282" s="1102"/>
      <c r="HHD282" s="1102"/>
      <c r="HHE282" s="1102"/>
      <c r="HHF282" s="1102"/>
      <c r="HHG282" s="1102"/>
      <c r="HHH282" s="1102"/>
      <c r="HHI282" s="1102"/>
      <c r="HHJ282" s="1102"/>
      <c r="HHK282" s="1102"/>
      <c r="HHL282" s="1102"/>
      <c r="HHM282" s="1102"/>
      <c r="HHN282" s="1102"/>
      <c r="HHO282" s="1102"/>
      <c r="HHP282" s="1102"/>
      <c r="HHQ282" s="1102"/>
      <c r="HHR282" s="1102"/>
      <c r="HHS282" s="1102"/>
      <c r="HHT282" s="1102"/>
      <c r="HHU282" s="1102"/>
      <c r="HHV282" s="1102"/>
      <c r="HHW282" s="1102"/>
      <c r="HHX282" s="1102"/>
      <c r="HHY282" s="1102"/>
      <c r="HHZ282" s="1102"/>
      <c r="HIA282" s="1102"/>
      <c r="HIB282" s="1102"/>
      <c r="HIC282" s="1102"/>
      <c r="HID282" s="1102"/>
      <c r="HIE282" s="1102"/>
      <c r="HIF282" s="1102"/>
      <c r="HIG282" s="1102"/>
      <c r="HIH282" s="1102"/>
      <c r="HII282" s="1102"/>
      <c r="HIJ282" s="1102"/>
      <c r="HIK282" s="1102"/>
      <c r="HIL282" s="1102"/>
      <c r="HIM282" s="1102"/>
      <c r="HIN282" s="1102"/>
      <c r="HIO282" s="1102"/>
      <c r="HIP282" s="1102"/>
      <c r="HIQ282" s="1102"/>
      <c r="HIR282" s="1102"/>
      <c r="HIS282" s="1102"/>
      <c r="HIT282" s="1102"/>
      <c r="HIU282" s="1102"/>
      <c r="HIV282" s="1102"/>
      <c r="HIW282" s="1102"/>
      <c r="HIX282" s="1102"/>
      <c r="HIY282" s="1102"/>
      <c r="HIZ282" s="1102"/>
      <c r="HJA282" s="1102"/>
      <c r="HJB282" s="1102"/>
      <c r="HJC282" s="1102"/>
      <c r="HJD282" s="1102"/>
      <c r="HJE282" s="1102"/>
      <c r="HJF282" s="1102"/>
      <c r="HJG282" s="1102"/>
      <c r="HJH282" s="1102"/>
      <c r="HJI282" s="1102"/>
      <c r="HJJ282" s="1102"/>
      <c r="HJK282" s="1102"/>
      <c r="HJL282" s="1102"/>
      <c r="HJM282" s="1102"/>
      <c r="HJN282" s="1102"/>
      <c r="HJO282" s="1102"/>
      <c r="HJP282" s="1102"/>
      <c r="HJQ282" s="1102"/>
      <c r="HJR282" s="1102"/>
      <c r="HJS282" s="1102"/>
      <c r="HJT282" s="1102"/>
      <c r="HJU282" s="1102"/>
      <c r="HJV282" s="1102"/>
      <c r="HJW282" s="1102"/>
      <c r="HJX282" s="1102"/>
      <c r="HJY282" s="1102"/>
      <c r="HJZ282" s="1102"/>
      <c r="HKA282" s="1102"/>
      <c r="HKB282" s="1102"/>
      <c r="HKC282" s="1102"/>
      <c r="HKD282" s="1102"/>
      <c r="HKE282" s="1102"/>
      <c r="HKF282" s="1102"/>
      <c r="HKG282" s="1102"/>
      <c r="HKH282" s="1102"/>
      <c r="HKI282" s="1102"/>
      <c r="HKJ282" s="1102"/>
      <c r="HKK282" s="1102"/>
      <c r="HKL282" s="1102"/>
      <c r="HKM282" s="1102"/>
      <c r="HKN282" s="1102"/>
      <c r="HKO282" s="1102"/>
      <c r="HKP282" s="1102"/>
      <c r="HKQ282" s="1102"/>
      <c r="HKR282" s="1102"/>
      <c r="HKS282" s="1102"/>
      <c r="HKT282" s="1102"/>
      <c r="HKU282" s="1102"/>
      <c r="HKV282" s="1102"/>
      <c r="HKW282" s="1102"/>
      <c r="HKX282" s="1102"/>
      <c r="HKY282" s="1102"/>
      <c r="HKZ282" s="1102"/>
      <c r="HLA282" s="1102"/>
      <c r="HLB282" s="1102"/>
      <c r="HLC282" s="1102"/>
      <c r="HLD282" s="1102"/>
      <c r="HLE282" s="1102"/>
      <c r="HLF282" s="1102"/>
      <c r="HLG282" s="1102"/>
      <c r="HLH282" s="1102"/>
      <c r="HLI282" s="1102"/>
      <c r="HLJ282" s="1102"/>
      <c r="HLK282" s="1102"/>
      <c r="HLL282" s="1102"/>
      <c r="HLM282" s="1102"/>
      <c r="HLN282" s="1102"/>
      <c r="HLO282" s="1102"/>
      <c r="HLP282" s="1102"/>
      <c r="HLQ282" s="1102"/>
      <c r="HLR282" s="1102"/>
      <c r="HLS282" s="1102"/>
      <c r="HLT282" s="1102"/>
      <c r="HLU282" s="1102"/>
      <c r="HLV282" s="1102"/>
      <c r="HLW282" s="1102"/>
      <c r="HLX282" s="1102"/>
      <c r="HLY282" s="1102"/>
      <c r="HLZ282" s="1102"/>
      <c r="HMA282" s="1102"/>
      <c r="HMB282" s="1102"/>
      <c r="HMC282" s="1102"/>
      <c r="HMD282" s="1102"/>
      <c r="HME282" s="1102"/>
      <c r="HMF282" s="1102"/>
      <c r="HMG282" s="1102"/>
      <c r="HMH282" s="1102"/>
      <c r="HMI282" s="1102"/>
      <c r="HMJ282" s="1102"/>
      <c r="HMK282" s="1102"/>
      <c r="HML282" s="1102"/>
      <c r="HMM282" s="1102"/>
      <c r="HMN282" s="1102"/>
      <c r="HMO282" s="1102"/>
      <c r="HMP282" s="1102"/>
      <c r="HMQ282" s="1102"/>
      <c r="HMR282" s="1102"/>
      <c r="HMS282" s="1102"/>
      <c r="HMT282" s="1102"/>
      <c r="HMU282" s="1102"/>
      <c r="HMV282" s="1102"/>
      <c r="HMW282" s="1102"/>
      <c r="HMX282" s="1102"/>
      <c r="HMY282" s="1102"/>
      <c r="HMZ282" s="1102"/>
      <c r="HNA282" s="1102"/>
      <c r="HNB282" s="1102"/>
      <c r="HNC282" s="1102"/>
      <c r="HND282" s="1102"/>
      <c r="HNE282" s="1102"/>
      <c r="HNF282" s="1102"/>
      <c r="HNG282" s="1102"/>
      <c r="HNH282" s="1102"/>
      <c r="HNI282" s="1102"/>
      <c r="HNJ282" s="1102"/>
      <c r="HNK282" s="1102"/>
      <c r="HNL282" s="1102"/>
      <c r="HNM282" s="1102"/>
      <c r="HNN282" s="1102"/>
      <c r="HNO282" s="1102"/>
      <c r="HNP282" s="1102"/>
      <c r="HNQ282" s="1102"/>
      <c r="HNR282" s="1102"/>
      <c r="HNS282" s="1102"/>
      <c r="HNT282" s="1102"/>
      <c r="HNU282" s="1102"/>
      <c r="HNV282" s="1102"/>
      <c r="HNW282" s="1102"/>
      <c r="HNX282" s="1102"/>
      <c r="HNY282" s="1102"/>
      <c r="HNZ282" s="1102"/>
      <c r="HOA282" s="1102"/>
      <c r="HOB282" s="1102"/>
      <c r="HOC282" s="1102"/>
      <c r="HOD282" s="1102"/>
      <c r="HOE282" s="1102"/>
      <c r="HOF282" s="1102"/>
      <c r="HOG282" s="1102"/>
      <c r="HOH282" s="1102"/>
      <c r="HOI282" s="1102"/>
      <c r="HOJ282" s="1102"/>
      <c r="HOK282" s="1102"/>
      <c r="HOL282" s="1102"/>
      <c r="HOM282" s="1102"/>
      <c r="HON282" s="1102"/>
      <c r="HOO282" s="1102"/>
      <c r="HOP282" s="1102"/>
      <c r="HOQ282" s="1102"/>
      <c r="HOR282" s="1102"/>
      <c r="HOS282" s="1102"/>
      <c r="HOT282" s="1102"/>
      <c r="HOU282" s="1102"/>
      <c r="HOV282" s="1102"/>
      <c r="HOW282" s="1102"/>
      <c r="HOX282" s="1102"/>
      <c r="HOY282" s="1102"/>
      <c r="HOZ282" s="1102"/>
      <c r="HPA282" s="1102"/>
      <c r="HPB282" s="1102"/>
      <c r="HPC282" s="1102"/>
      <c r="HPD282" s="1102"/>
      <c r="HPE282" s="1102"/>
      <c r="HPF282" s="1102"/>
      <c r="HPG282" s="1102"/>
      <c r="HPH282" s="1102"/>
      <c r="HPI282" s="1102"/>
      <c r="HPJ282" s="1102"/>
      <c r="HPK282" s="1102"/>
      <c r="HPL282" s="1102"/>
      <c r="HPM282" s="1102"/>
      <c r="HPN282" s="1102"/>
      <c r="HPO282" s="1102"/>
      <c r="HPP282" s="1102"/>
      <c r="HPQ282" s="1102"/>
      <c r="HPR282" s="1102"/>
      <c r="HPS282" s="1102"/>
      <c r="HPT282" s="1102"/>
      <c r="HPU282" s="1102"/>
      <c r="HPV282" s="1102"/>
      <c r="HPW282" s="1102"/>
      <c r="HPX282" s="1102"/>
      <c r="HPY282" s="1102"/>
      <c r="HPZ282" s="1102"/>
      <c r="HQA282" s="1102"/>
      <c r="HQB282" s="1102"/>
      <c r="HQC282" s="1102"/>
      <c r="HQD282" s="1102"/>
      <c r="HQE282" s="1102"/>
      <c r="HQF282" s="1102"/>
      <c r="HQG282" s="1102"/>
      <c r="HQH282" s="1102"/>
      <c r="HQI282" s="1102"/>
      <c r="HQJ282" s="1102"/>
      <c r="HQK282" s="1102"/>
      <c r="HQL282" s="1102"/>
      <c r="HQM282" s="1102"/>
      <c r="HQN282" s="1102"/>
      <c r="HQO282" s="1102"/>
      <c r="HQP282" s="1102"/>
      <c r="HQQ282" s="1102"/>
      <c r="HQR282" s="1102"/>
      <c r="HQS282" s="1102"/>
      <c r="HQT282" s="1102"/>
      <c r="HQU282" s="1102"/>
      <c r="HQV282" s="1102"/>
      <c r="HQW282" s="1102"/>
      <c r="HQX282" s="1102"/>
      <c r="HQY282" s="1102"/>
      <c r="HQZ282" s="1102"/>
      <c r="HRA282" s="1102"/>
      <c r="HRB282" s="1102"/>
      <c r="HRC282" s="1102"/>
      <c r="HRD282" s="1102"/>
      <c r="HRE282" s="1102"/>
      <c r="HRF282" s="1102"/>
      <c r="HRG282" s="1102"/>
      <c r="HRH282" s="1102"/>
      <c r="HRI282" s="1102"/>
      <c r="HRJ282" s="1102"/>
      <c r="HRK282" s="1102"/>
      <c r="HRL282" s="1102"/>
      <c r="HRM282" s="1102"/>
      <c r="HRN282" s="1102"/>
      <c r="HRO282" s="1102"/>
      <c r="HRP282" s="1102"/>
      <c r="HRQ282" s="1102"/>
      <c r="HRR282" s="1102"/>
      <c r="HRS282" s="1102"/>
      <c r="HRT282" s="1102"/>
      <c r="HRU282" s="1102"/>
      <c r="HRV282" s="1102"/>
      <c r="HRW282" s="1102"/>
      <c r="HRX282" s="1102"/>
      <c r="HRY282" s="1102"/>
      <c r="HRZ282" s="1102"/>
      <c r="HSA282" s="1102"/>
      <c r="HSB282" s="1102"/>
      <c r="HSC282" s="1102"/>
      <c r="HSD282" s="1102"/>
      <c r="HSE282" s="1102"/>
      <c r="HSF282" s="1102"/>
      <c r="HSG282" s="1102"/>
      <c r="HSH282" s="1102"/>
      <c r="HSI282" s="1102"/>
      <c r="HSJ282" s="1102"/>
      <c r="HSK282" s="1102"/>
      <c r="HSL282" s="1102"/>
      <c r="HSM282" s="1102"/>
      <c r="HSN282" s="1102"/>
      <c r="HSO282" s="1102"/>
      <c r="HSP282" s="1102"/>
      <c r="HSQ282" s="1102"/>
      <c r="HSR282" s="1102"/>
      <c r="HSS282" s="1102"/>
      <c r="HST282" s="1102"/>
      <c r="HSU282" s="1102"/>
      <c r="HSV282" s="1102"/>
      <c r="HSW282" s="1102"/>
      <c r="HSX282" s="1102"/>
      <c r="HSY282" s="1102"/>
      <c r="HSZ282" s="1102"/>
      <c r="HTA282" s="1102"/>
      <c r="HTB282" s="1102"/>
      <c r="HTC282" s="1102"/>
      <c r="HTD282" s="1102"/>
      <c r="HTE282" s="1102"/>
      <c r="HTF282" s="1102"/>
      <c r="HTG282" s="1102"/>
      <c r="HTH282" s="1102"/>
      <c r="HTI282" s="1102"/>
      <c r="HTJ282" s="1102"/>
      <c r="HTK282" s="1102"/>
      <c r="HTL282" s="1102"/>
      <c r="HTM282" s="1102"/>
      <c r="HTN282" s="1102"/>
      <c r="HTO282" s="1102"/>
      <c r="HTP282" s="1102"/>
      <c r="HTQ282" s="1102"/>
      <c r="HTR282" s="1102"/>
      <c r="HTS282" s="1102"/>
      <c r="HTT282" s="1102"/>
      <c r="HTU282" s="1102"/>
      <c r="HTV282" s="1102"/>
      <c r="HTW282" s="1102"/>
      <c r="HTX282" s="1102"/>
      <c r="HTY282" s="1102"/>
      <c r="HTZ282" s="1102"/>
      <c r="HUA282" s="1102"/>
      <c r="HUB282" s="1102"/>
      <c r="HUC282" s="1102"/>
      <c r="HUD282" s="1102"/>
      <c r="HUE282" s="1102"/>
      <c r="HUF282" s="1102"/>
      <c r="HUG282" s="1102"/>
      <c r="HUH282" s="1102"/>
      <c r="HUI282" s="1102"/>
      <c r="HUJ282" s="1102"/>
      <c r="HUK282" s="1102"/>
      <c r="HUL282" s="1102"/>
      <c r="HUM282" s="1102"/>
      <c r="HUN282" s="1102"/>
      <c r="HUO282" s="1102"/>
      <c r="HUP282" s="1102"/>
      <c r="HUQ282" s="1102"/>
      <c r="HUR282" s="1102"/>
      <c r="HUS282" s="1102"/>
      <c r="HUT282" s="1102"/>
      <c r="HUU282" s="1102"/>
      <c r="HUV282" s="1102"/>
      <c r="HUW282" s="1102"/>
      <c r="HUX282" s="1102"/>
      <c r="HUY282" s="1102"/>
      <c r="HUZ282" s="1102"/>
      <c r="HVA282" s="1102"/>
      <c r="HVB282" s="1102"/>
      <c r="HVC282" s="1102"/>
      <c r="HVD282" s="1102"/>
      <c r="HVE282" s="1102"/>
      <c r="HVF282" s="1102"/>
      <c r="HVG282" s="1102"/>
      <c r="HVH282" s="1102"/>
      <c r="HVI282" s="1102"/>
      <c r="HVJ282" s="1102"/>
      <c r="HVK282" s="1102"/>
      <c r="HVL282" s="1102"/>
      <c r="HVM282" s="1102"/>
      <c r="HVN282" s="1102"/>
      <c r="HVO282" s="1102"/>
      <c r="HVP282" s="1102"/>
      <c r="HVQ282" s="1102"/>
      <c r="HVR282" s="1102"/>
      <c r="HVS282" s="1102"/>
      <c r="HVT282" s="1102"/>
      <c r="HVU282" s="1102"/>
      <c r="HVV282" s="1102"/>
      <c r="HVW282" s="1102"/>
      <c r="HVX282" s="1102"/>
      <c r="HVY282" s="1102"/>
      <c r="HVZ282" s="1102"/>
      <c r="HWA282" s="1102"/>
      <c r="HWB282" s="1102"/>
      <c r="HWC282" s="1102"/>
      <c r="HWD282" s="1102"/>
      <c r="HWE282" s="1102"/>
      <c r="HWF282" s="1102"/>
      <c r="HWG282" s="1102"/>
      <c r="HWH282" s="1102"/>
      <c r="HWI282" s="1102"/>
      <c r="HWJ282" s="1102"/>
      <c r="HWK282" s="1102"/>
      <c r="HWL282" s="1102"/>
      <c r="HWM282" s="1102"/>
      <c r="HWN282" s="1102"/>
      <c r="HWO282" s="1102"/>
      <c r="HWP282" s="1102"/>
      <c r="HWQ282" s="1102"/>
      <c r="HWR282" s="1102"/>
      <c r="HWS282" s="1102"/>
      <c r="HWT282" s="1102"/>
      <c r="HWU282" s="1102"/>
      <c r="HWV282" s="1102"/>
      <c r="HWW282" s="1102"/>
      <c r="HWX282" s="1102"/>
      <c r="HWY282" s="1102"/>
      <c r="HWZ282" s="1102"/>
      <c r="HXA282" s="1102"/>
      <c r="HXB282" s="1102"/>
      <c r="HXC282" s="1102"/>
      <c r="HXD282" s="1102"/>
      <c r="HXE282" s="1102"/>
      <c r="HXF282" s="1102"/>
      <c r="HXG282" s="1102"/>
      <c r="HXH282" s="1102"/>
      <c r="HXI282" s="1102"/>
      <c r="HXJ282" s="1102"/>
      <c r="HXK282" s="1102"/>
      <c r="HXL282" s="1102"/>
      <c r="HXM282" s="1102"/>
      <c r="HXN282" s="1102"/>
      <c r="HXO282" s="1102"/>
      <c r="HXP282" s="1102"/>
      <c r="HXQ282" s="1102"/>
      <c r="HXR282" s="1102"/>
      <c r="HXS282" s="1102"/>
      <c r="HXT282" s="1102"/>
      <c r="HXU282" s="1102"/>
      <c r="HXV282" s="1102"/>
      <c r="HXW282" s="1102"/>
      <c r="HXX282" s="1102"/>
      <c r="HXY282" s="1102"/>
      <c r="HXZ282" s="1102"/>
      <c r="HYA282" s="1102"/>
      <c r="HYB282" s="1102"/>
      <c r="HYC282" s="1102"/>
      <c r="HYD282" s="1102"/>
      <c r="HYE282" s="1102"/>
      <c r="HYF282" s="1102"/>
      <c r="HYG282" s="1102"/>
      <c r="HYH282" s="1102"/>
      <c r="HYI282" s="1102"/>
      <c r="HYJ282" s="1102"/>
      <c r="HYK282" s="1102"/>
      <c r="HYL282" s="1102"/>
      <c r="HYM282" s="1102"/>
      <c r="HYN282" s="1102"/>
      <c r="HYO282" s="1102"/>
      <c r="HYP282" s="1102"/>
      <c r="HYQ282" s="1102"/>
      <c r="HYR282" s="1102"/>
      <c r="HYS282" s="1102"/>
      <c r="HYT282" s="1102"/>
      <c r="HYU282" s="1102"/>
      <c r="HYV282" s="1102"/>
      <c r="HYW282" s="1102"/>
      <c r="HYX282" s="1102"/>
      <c r="HYY282" s="1102"/>
      <c r="HYZ282" s="1102"/>
      <c r="HZA282" s="1102"/>
      <c r="HZB282" s="1102"/>
      <c r="HZC282" s="1102"/>
      <c r="HZD282" s="1102"/>
      <c r="HZE282" s="1102"/>
      <c r="HZF282" s="1102"/>
      <c r="HZG282" s="1102"/>
      <c r="HZH282" s="1102"/>
      <c r="HZI282" s="1102"/>
      <c r="HZJ282" s="1102"/>
      <c r="HZK282" s="1102"/>
      <c r="HZL282" s="1102"/>
      <c r="HZM282" s="1102"/>
      <c r="HZN282" s="1102"/>
      <c r="HZO282" s="1102"/>
      <c r="HZP282" s="1102"/>
      <c r="HZQ282" s="1102"/>
      <c r="HZR282" s="1102"/>
      <c r="HZS282" s="1102"/>
      <c r="HZT282" s="1102"/>
      <c r="HZU282" s="1102"/>
      <c r="HZV282" s="1102"/>
      <c r="HZW282" s="1102"/>
      <c r="HZX282" s="1102"/>
      <c r="HZY282" s="1102"/>
      <c r="HZZ282" s="1102"/>
      <c r="IAA282" s="1102"/>
      <c r="IAB282" s="1102"/>
      <c r="IAC282" s="1102"/>
      <c r="IAD282" s="1102"/>
      <c r="IAE282" s="1102"/>
      <c r="IAF282" s="1102"/>
      <c r="IAG282" s="1102"/>
      <c r="IAH282" s="1102"/>
      <c r="IAI282" s="1102"/>
      <c r="IAJ282" s="1102"/>
      <c r="IAK282" s="1102"/>
      <c r="IAL282" s="1102"/>
      <c r="IAM282" s="1102"/>
      <c r="IAN282" s="1102"/>
      <c r="IAO282" s="1102"/>
      <c r="IAP282" s="1102"/>
      <c r="IAQ282" s="1102"/>
      <c r="IAR282" s="1102"/>
      <c r="IAS282" s="1102"/>
      <c r="IAT282" s="1102"/>
      <c r="IAU282" s="1102"/>
      <c r="IAV282" s="1102"/>
      <c r="IAW282" s="1102"/>
      <c r="IAX282" s="1102"/>
      <c r="IAY282" s="1102"/>
      <c r="IAZ282" s="1102"/>
      <c r="IBA282" s="1102"/>
      <c r="IBB282" s="1102"/>
      <c r="IBC282" s="1102"/>
      <c r="IBD282" s="1102"/>
      <c r="IBE282" s="1102"/>
      <c r="IBF282" s="1102"/>
      <c r="IBG282" s="1102"/>
      <c r="IBH282" s="1102"/>
      <c r="IBI282" s="1102"/>
      <c r="IBJ282" s="1102"/>
      <c r="IBK282" s="1102"/>
      <c r="IBL282" s="1102"/>
      <c r="IBM282" s="1102"/>
      <c r="IBN282" s="1102"/>
      <c r="IBO282" s="1102"/>
      <c r="IBP282" s="1102"/>
      <c r="IBQ282" s="1102"/>
      <c r="IBR282" s="1102"/>
      <c r="IBS282" s="1102"/>
      <c r="IBT282" s="1102"/>
      <c r="IBU282" s="1102"/>
      <c r="IBV282" s="1102"/>
      <c r="IBW282" s="1102"/>
      <c r="IBX282" s="1102"/>
      <c r="IBY282" s="1102"/>
      <c r="IBZ282" s="1102"/>
      <c r="ICA282" s="1102"/>
      <c r="ICB282" s="1102"/>
      <c r="ICC282" s="1102"/>
      <c r="ICD282" s="1102"/>
      <c r="ICE282" s="1102"/>
      <c r="ICF282" s="1102"/>
      <c r="ICG282" s="1102"/>
      <c r="ICH282" s="1102"/>
      <c r="ICI282" s="1102"/>
      <c r="ICJ282" s="1102"/>
      <c r="ICK282" s="1102"/>
      <c r="ICL282" s="1102"/>
      <c r="ICM282" s="1102"/>
      <c r="ICN282" s="1102"/>
      <c r="ICO282" s="1102"/>
      <c r="ICP282" s="1102"/>
      <c r="ICQ282" s="1102"/>
      <c r="ICR282" s="1102"/>
      <c r="ICS282" s="1102"/>
      <c r="ICT282" s="1102"/>
      <c r="ICU282" s="1102"/>
      <c r="ICV282" s="1102"/>
      <c r="ICW282" s="1102"/>
      <c r="ICX282" s="1102"/>
      <c r="ICY282" s="1102"/>
      <c r="ICZ282" s="1102"/>
      <c r="IDA282" s="1102"/>
      <c r="IDB282" s="1102"/>
      <c r="IDC282" s="1102"/>
      <c r="IDD282" s="1102"/>
      <c r="IDE282" s="1102"/>
      <c r="IDF282" s="1102"/>
      <c r="IDG282" s="1102"/>
      <c r="IDH282" s="1102"/>
      <c r="IDI282" s="1102"/>
      <c r="IDJ282" s="1102"/>
      <c r="IDK282" s="1102"/>
      <c r="IDL282" s="1102"/>
      <c r="IDM282" s="1102"/>
      <c r="IDN282" s="1102"/>
      <c r="IDO282" s="1102"/>
      <c r="IDP282" s="1102"/>
      <c r="IDQ282" s="1102"/>
      <c r="IDR282" s="1102"/>
      <c r="IDS282" s="1102"/>
      <c r="IDT282" s="1102"/>
      <c r="IDU282" s="1102"/>
      <c r="IDV282" s="1102"/>
      <c r="IDW282" s="1102"/>
      <c r="IDX282" s="1102"/>
      <c r="IDY282" s="1102"/>
      <c r="IDZ282" s="1102"/>
      <c r="IEA282" s="1102"/>
      <c r="IEB282" s="1102"/>
      <c r="IEC282" s="1102"/>
      <c r="IED282" s="1102"/>
      <c r="IEE282" s="1102"/>
      <c r="IEF282" s="1102"/>
      <c r="IEG282" s="1102"/>
      <c r="IEH282" s="1102"/>
      <c r="IEI282" s="1102"/>
      <c r="IEJ282" s="1102"/>
      <c r="IEK282" s="1102"/>
      <c r="IEL282" s="1102"/>
      <c r="IEM282" s="1102"/>
      <c r="IEN282" s="1102"/>
      <c r="IEO282" s="1102"/>
      <c r="IEP282" s="1102"/>
      <c r="IEQ282" s="1102"/>
      <c r="IER282" s="1102"/>
      <c r="IES282" s="1102"/>
      <c r="IET282" s="1102"/>
      <c r="IEU282" s="1102"/>
      <c r="IEV282" s="1102"/>
      <c r="IEW282" s="1102"/>
      <c r="IEX282" s="1102"/>
      <c r="IEY282" s="1102"/>
      <c r="IEZ282" s="1102"/>
      <c r="IFA282" s="1102"/>
      <c r="IFB282" s="1102"/>
      <c r="IFC282" s="1102"/>
      <c r="IFD282" s="1102"/>
      <c r="IFE282" s="1102"/>
      <c r="IFF282" s="1102"/>
      <c r="IFG282" s="1102"/>
      <c r="IFH282" s="1102"/>
      <c r="IFI282" s="1102"/>
      <c r="IFJ282" s="1102"/>
      <c r="IFK282" s="1102"/>
      <c r="IFL282" s="1102"/>
      <c r="IFM282" s="1102"/>
      <c r="IFN282" s="1102"/>
      <c r="IFO282" s="1102"/>
      <c r="IFP282" s="1102"/>
      <c r="IFQ282" s="1102"/>
      <c r="IFR282" s="1102"/>
      <c r="IFS282" s="1102"/>
      <c r="IFT282" s="1102"/>
      <c r="IFU282" s="1102"/>
      <c r="IFV282" s="1102"/>
      <c r="IFW282" s="1102"/>
      <c r="IFX282" s="1102"/>
      <c r="IFY282" s="1102"/>
      <c r="IFZ282" s="1102"/>
      <c r="IGA282" s="1102"/>
      <c r="IGB282" s="1102"/>
      <c r="IGC282" s="1102"/>
      <c r="IGD282" s="1102"/>
      <c r="IGE282" s="1102"/>
      <c r="IGF282" s="1102"/>
      <c r="IGG282" s="1102"/>
      <c r="IGH282" s="1102"/>
      <c r="IGI282" s="1102"/>
      <c r="IGJ282" s="1102"/>
      <c r="IGK282" s="1102"/>
      <c r="IGL282" s="1102"/>
      <c r="IGM282" s="1102"/>
      <c r="IGN282" s="1102"/>
      <c r="IGO282" s="1102"/>
      <c r="IGP282" s="1102"/>
      <c r="IGQ282" s="1102"/>
      <c r="IGR282" s="1102"/>
      <c r="IGS282" s="1102"/>
      <c r="IGT282" s="1102"/>
      <c r="IGU282" s="1102"/>
      <c r="IGV282" s="1102"/>
      <c r="IGW282" s="1102"/>
      <c r="IGX282" s="1102"/>
      <c r="IGY282" s="1102"/>
      <c r="IGZ282" s="1102"/>
      <c r="IHA282" s="1102"/>
      <c r="IHB282" s="1102"/>
      <c r="IHC282" s="1102"/>
      <c r="IHD282" s="1102"/>
      <c r="IHE282" s="1102"/>
      <c r="IHF282" s="1102"/>
      <c r="IHG282" s="1102"/>
      <c r="IHH282" s="1102"/>
      <c r="IHI282" s="1102"/>
      <c r="IHJ282" s="1102"/>
      <c r="IHK282" s="1102"/>
      <c r="IHL282" s="1102"/>
      <c r="IHM282" s="1102"/>
      <c r="IHN282" s="1102"/>
      <c r="IHO282" s="1102"/>
      <c r="IHP282" s="1102"/>
      <c r="IHQ282" s="1102"/>
      <c r="IHR282" s="1102"/>
      <c r="IHS282" s="1102"/>
      <c r="IHT282" s="1102"/>
      <c r="IHU282" s="1102"/>
      <c r="IHV282" s="1102"/>
      <c r="IHW282" s="1102"/>
      <c r="IHX282" s="1102"/>
      <c r="IHY282" s="1102"/>
      <c r="IHZ282" s="1102"/>
      <c r="IIA282" s="1102"/>
      <c r="IIB282" s="1102"/>
      <c r="IIC282" s="1102"/>
      <c r="IID282" s="1102"/>
      <c r="IIE282" s="1102"/>
      <c r="IIF282" s="1102"/>
      <c r="IIG282" s="1102"/>
      <c r="IIH282" s="1102"/>
      <c r="III282" s="1102"/>
      <c r="IIJ282" s="1102"/>
      <c r="IIK282" s="1102"/>
      <c r="IIL282" s="1102"/>
      <c r="IIM282" s="1102"/>
      <c r="IIN282" s="1102"/>
      <c r="IIO282" s="1102"/>
      <c r="IIP282" s="1102"/>
      <c r="IIQ282" s="1102"/>
      <c r="IIR282" s="1102"/>
      <c r="IIS282" s="1102"/>
      <c r="IIT282" s="1102"/>
      <c r="IIU282" s="1102"/>
      <c r="IIV282" s="1102"/>
      <c r="IIW282" s="1102"/>
      <c r="IIX282" s="1102"/>
      <c r="IIY282" s="1102"/>
      <c r="IIZ282" s="1102"/>
      <c r="IJA282" s="1102"/>
      <c r="IJB282" s="1102"/>
      <c r="IJC282" s="1102"/>
      <c r="IJD282" s="1102"/>
      <c r="IJE282" s="1102"/>
      <c r="IJF282" s="1102"/>
      <c r="IJG282" s="1102"/>
      <c r="IJH282" s="1102"/>
      <c r="IJI282" s="1102"/>
      <c r="IJJ282" s="1102"/>
      <c r="IJK282" s="1102"/>
      <c r="IJL282" s="1102"/>
      <c r="IJM282" s="1102"/>
      <c r="IJN282" s="1102"/>
      <c r="IJO282" s="1102"/>
      <c r="IJP282" s="1102"/>
      <c r="IJQ282" s="1102"/>
      <c r="IJR282" s="1102"/>
      <c r="IJS282" s="1102"/>
      <c r="IJT282" s="1102"/>
      <c r="IJU282" s="1102"/>
      <c r="IJV282" s="1102"/>
      <c r="IJW282" s="1102"/>
      <c r="IJX282" s="1102"/>
      <c r="IJY282" s="1102"/>
      <c r="IJZ282" s="1102"/>
      <c r="IKA282" s="1102"/>
      <c r="IKB282" s="1102"/>
      <c r="IKC282" s="1102"/>
      <c r="IKD282" s="1102"/>
      <c r="IKE282" s="1102"/>
      <c r="IKF282" s="1102"/>
      <c r="IKG282" s="1102"/>
      <c r="IKH282" s="1102"/>
      <c r="IKI282" s="1102"/>
      <c r="IKJ282" s="1102"/>
      <c r="IKK282" s="1102"/>
      <c r="IKL282" s="1102"/>
      <c r="IKM282" s="1102"/>
      <c r="IKN282" s="1102"/>
      <c r="IKO282" s="1102"/>
      <c r="IKP282" s="1102"/>
      <c r="IKQ282" s="1102"/>
      <c r="IKR282" s="1102"/>
      <c r="IKS282" s="1102"/>
      <c r="IKT282" s="1102"/>
      <c r="IKU282" s="1102"/>
      <c r="IKV282" s="1102"/>
      <c r="IKW282" s="1102"/>
      <c r="IKX282" s="1102"/>
      <c r="IKY282" s="1102"/>
      <c r="IKZ282" s="1102"/>
      <c r="ILA282" s="1102"/>
      <c r="ILB282" s="1102"/>
      <c r="ILC282" s="1102"/>
      <c r="ILD282" s="1102"/>
      <c r="ILE282" s="1102"/>
      <c r="ILF282" s="1102"/>
      <c r="ILG282" s="1102"/>
      <c r="ILH282" s="1102"/>
      <c r="ILI282" s="1102"/>
      <c r="ILJ282" s="1102"/>
      <c r="ILK282" s="1102"/>
      <c r="ILL282" s="1102"/>
      <c r="ILM282" s="1102"/>
      <c r="ILN282" s="1102"/>
      <c r="ILO282" s="1102"/>
      <c r="ILP282" s="1102"/>
      <c r="ILQ282" s="1102"/>
      <c r="ILR282" s="1102"/>
      <c r="ILS282" s="1102"/>
      <c r="ILT282" s="1102"/>
      <c r="ILU282" s="1102"/>
      <c r="ILV282" s="1102"/>
      <c r="ILW282" s="1102"/>
      <c r="ILX282" s="1102"/>
      <c r="ILY282" s="1102"/>
      <c r="ILZ282" s="1102"/>
      <c r="IMA282" s="1102"/>
      <c r="IMB282" s="1102"/>
      <c r="IMC282" s="1102"/>
      <c r="IMD282" s="1102"/>
      <c r="IME282" s="1102"/>
      <c r="IMF282" s="1102"/>
      <c r="IMG282" s="1102"/>
      <c r="IMH282" s="1102"/>
      <c r="IMI282" s="1102"/>
      <c r="IMJ282" s="1102"/>
      <c r="IMK282" s="1102"/>
      <c r="IML282" s="1102"/>
      <c r="IMM282" s="1102"/>
      <c r="IMN282" s="1102"/>
      <c r="IMO282" s="1102"/>
      <c r="IMP282" s="1102"/>
      <c r="IMQ282" s="1102"/>
      <c r="IMR282" s="1102"/>
      <c r="IMS282" s="1102"/>
      <c r="IMT282" s="1102"/>
      <c r="IMU282" s="1102"/>
      <c r="IMV282" s="1102"/>
      <c r="IMW282" s="1102"/>
      <c r="IMX282" s="1102"/>
      <c r="IMY282" s="1102"/>
      <c r="IMZ282" s="1102"/>
      <c r="INA282" s="1102"/>
      <c r="INB282" s="1102"/>
      <c r="INC282" s="1102"/>
      <c r="IND282" s="1102"/>
      <c r="INE282" s="1102"/>
      <c r="INF282" s="1102"/>
      <c r="ING282" s="1102"/>
      <c r="INH282" s="1102"/>
      <c r="INI282" s="1102"/>
      <c r="INJ282" s="1102"/>
      <c r="INK282" s="1102"/>
      <c r="INL282" s="1102"/>
      <c r="INM282" s="1102"/>
      <c r="INN282" s="1102"/>
      <c r="INO282" s="1102"/>
      <c r="INP282" s="1102"/>
      <c r="INQ282" s="1102"/>
      <c r="INR282" s="1102"/>
      <c r="INS282" s="1102"/>
      <c r="INT282" s="1102"/>
      <c r="INU282" s="1102"/>
      <c r="INV282" s="1102"/>
      <c r="INW282" s="1102"/>
      <c r="INX282" s="1102"/>
      <c r="INY282" s="1102"/>
      <c r="INZ282" s="1102"/>
      <c r="IOA282" s="1102"/>
      <c r="IOB282" s="1102"/>
      <c r="IOC282" s="1102"/>
      <c r="IOD282" s="1102"/>
      <c r="IOE282" s="1102"/>
      <c r="IOF282" s="1102"/>
      <c r="IOG282" s="1102"/>
      <c r="IOH282" s="1102"/>
      <c r="IOI282" s="1102"/>
      <c r="IOJ282" s="1102"/>
      <c r="IOK282" s="1102"/>
      <c r="IOL282" s="1102"/>
      <c r="IOM282" s="1102"/>
      <c r="ION282" s="1102"/>
      <c r="IOO282" s="1102"/>
      <c r="IOP282" s="1102"/>
      <c r="IOQ282" s="1102"/>
      <c r="IOR282" s="1102"/>
      <c r="IOS282" s="1102"/>
      <c r="IOT282" s="1102"/>
      <c r="IOU282" s="1102"/>
      <c r="IOV282" s="1102"/>
      <c r="IOW282" s="1102"/>
      <c r="IOX282" s="1102"/>
      <c r="IOY282" s="1102"/>
      <c r="IOZ282" s="1102"/>
      <c r="IPA282" s="1102"/>
      <c r="IPB282" s="1102"/>
      <c r="IPC282" s="1102"/>
      <c r="IPD282" s="1102"/>
      <c r="IPE282" s="1102"/>
      <c r="IPF282" s="1102"/>
      <c r="IPG282" s="1102"/>
      <c r="IPH282" s="1102"/>
      <c r="IPI282" s="1102"/>
      <c r="IPJ282" s="1102"/>
      <c r="IPK282" s="1102"/>
      <c r="IPL282" s="1102"/>
      <c r="IPM282" s="1102"/>
      <c r="IPN282" s="1102"/>
      <c r="IPO282" s="1102"/>
      <c r="IPP282" s="1102"/>
      <c r="IPQ282" s="1102"/>
      <c r="IPR282" s="1102"/>
      <c r="IPS282" s="1102"/>
      <c r="IPT282" s="1102"/>
      <c r="IPU282" s="1102"/>
      <c r="IPV282" s="1102"/>
      <c r="IPW282" s="1102"/>
      <c r="IPX282" s="1102"/>
      <c r="IPY282" s="1102"/>
      <c r="IPZ282" s="1102"/>
      <c r="IQA282" s="1102"/>
      <c r="IQB282" s="1102"/>
      <c r="IQC282" s="1102"/>
      <c r="IQD282" s="1102"/>
      <c r="IQE282" s="1102"/>
      <c r="IQF282" s="1102"/>
      <c r="IQG282" s="1102"/>
      <c r="IQH282" s="1102"/>
      <c r="IQI282" s="1102"/>
      <c r="IQJ282" s="1102"/>
      <c r="IQK282" s="1102"/>
      <c r="IQL282" s="1102"/>
      <c r="IQM282" s="1102"/>
      <c r="IQN282" s="1102"/>
      <c r="IQO282" s="1102"/>
      <c r="IQP282" s="1102"/>
      <c r="IQQ282" s="1102"/>
      <c r="IQR282" s="1102"/>
      <c r="IQS282" s="1102"/>
      <c r="IQT282" s="1102"/>
      <c r="IQU282" s="1102"/>
      <c r="IQV282" s="1102"/>
      <c r="IQW282" s="1102"/>
      <c r="IQX282" s="1102"/>
      <c r="IQY282" s="1102"/>
      <c r="IQZ282" s="1102"/>
      <c r="IRA282" s="1102"/>
      <c r="IRB282" s="1102"/>
      <c r="IRC282" s="1102"/>
      <c r="IRD282" s="1102"/>
      <c r="IRE282" s="1102"/>
      <c r="IRF282" s="1102"/>
      <c r="IRG282" s="1102"/>
      <c r="IRH282" s="1102"/>
      <c r="IRI282" s="1102"/>
      <c r="IRJ282" s="1102"/>
      <c r="IRK282" s="1102"/>
      <c r="IRL282" s="1102"/>
      <c r="IRM282" s="1102"/>
      <c r="IRN282" s="1102"/>
      <c r="IRO282" s="1102"/>
      <c r="IRP282" s="1102"/>
      <c r="IRQ282" s="1102"/>
      <c r="IRR282" s="1102"/>
      <c r="IRS282" s="1102"/>
      <c r="IRT282" s="1102"/>
      <c r="IRU282" s="1102"/>
      <c r="IRV282" s="1102"/>
      <c r="IRW282" s="1102"/>
      <c r="IRX282" s="1102"/>
      <c r="IRY282" s="1102"/>
      <c r="IRZ282" s="1102"/>
      <c r="ISA282" s="1102"/>
      <c r="ISB282" s="1102"/>
      <c r="ISC282" s="1102"/>
      <c r="ISD282" s="1102"/>
      <c r="ISE282" s="1102"/>
      <c r="ISF282" s="1102"/>
      <c r="ISG282" s="1102"/>
      <c r="ISH282" s="1102"/>
      <c r="ISI282" s="1102"/>
      <c r="ISJ282" s="1102"/>
      <c r="ISK282" s="1102"/>
      <c r="ISL282" s="1102"/>
      <c r="ISM282" s="1102"/>
      <c r="ISN282" s="1102"/>
      <c r="ISO282" s="1102"/>
      <c r="ISP282" s="1102"/>
      <c r="ISQ282" s="1102"/>
      <c r="ISR282" s="1102"/>
      <c r="ISS282" s="1102"/>
      <c r="IST282" s="1102"/>
      <c r="ISU282" s="1102"/>
      <c r="ISV282" s="1102"/>
      <c r="ISW282" s="1102"/>
      <c r="ISX282" s="1102"/>
      <c r="ISY282" s="1102"/>
      <c r="ISZ282" s="1102"/>
      <c r="ITA282" s="1102"/>
      <c r="ITB282" s="1102"/>
      <c r="ITC282" s="1102"/>
      <c r="ITD282" s="1102"/>
      <c r="ITE282" s="1102"/>
      <c r="ITF282" s="1102"/>
      <c r="ITG282" s="1102"/>
      <c r="ITH282" s="1102"/>
      <c r="ITI282" s="1102"/>
      <c r="ITJ282" s="1102"/>
      <c r="ITK282" s="1102"/>
      <c r="ITL282" s="1102"/>
      <c r="ITM282" s="1102"/>
      <c r="ITN282" s="1102"/>
      <c r="ITO282" s="1102"/>
      <c r="ITP282" s="1102"/>
      <c r="ITQ282" s="1102"/>
      <c r="ITR282" s="1102"/>
      <c r="ITS282" s="1102"/>
      <c r="ITT282" s="1102"/>
      <c r="ITU282" s="1102"/>
      <c r="ITV282" s="1102"/>
      <c r="ITW282" s="1102"/>
      <c r="ITX282" s="1102"/>
      <c r="ITY282" s="1102"/>
      <c r="ITZ282" s="1102"/>
      <c r="IUA282" s="1102"/>
      <c r="IUB282" s="1102"/>
      <c r="IUC282" s="1102"/>
      <c r="IUD282" s="1102"/>
      <c r="IUE282" s="1102"/>
      <c r="IUF282" s="1102"/>
      <c r="IUG282" s="1102"/>
      <c r="IUH282" s="1102"/>
      <c r="IUI282" s="1102"/>
      <c r="IUJ282" s="1102"/>
      <c r="IUK282" s="1102"/>
      <c r="IUL282" s="1102"/>
      <c r="IUM282" s="1102"/>
      <c r="IUN282" s="1102"/>
      <c r="IUO282" s="1102"/>
      <c r="IUP282" s="1102"/>
      <c r="IUQ282" s="1102"/>
      <c r="IUR282" s="1102"/>
      <c r="IUS282" s="1102"/>
      <c r="IUT282" s="1102"/>
      <c r="IUU282" s="1102"/>
      <c r="IUV282" s="1102"/>
      <c r="IUW282" s="1102"/>
      <c r="IUX282" s="1102"/>
      <c r="IUY282" s="1102"/>
      <c r="IUZ282" s="1102"/>
      <c r="IVA282" s="1102"/>
      <c r="IVB282" s="1102"/>
      <c r="IVC282" s="1102"/>
      <c r="IVD282" s="1102"/>
      <c r="IVE282" s="1102"/>
      <c r="IVF282" s="1102"/>
      <c r="IVG282" s="1102"/>
      <c r="IVH282" s="1102"/>
      <c r="IVI282" s="1102"/>
      <c r="IVJ282" s="1102"/>
      <c r="IVK282" s="1102"/>
      <c r="IVL282" s="1102"/>
      <c r="IVM282" s="1102"/>
      <c r="IVN282" s="1102"/>
      <c r="IVO282" s="1102"/>
      <c r="IVP282" s="1102"/>
      <c r="IVQ282" s="1102"/>
      <c r="IVR282" s="1102"/>
      <c r="IVS282" s="1102"/>
      <c r="IVT282" s="1102"/>
      <c r="IVU282" s="1102"/>
      <c r="IVV282" s="1102"/>
      <c r="IVW282" s="1102"/>
      <c r="IVX282" s="1102"/>
      <c r="IVY282" s="1102"/>
      <c r="IVZ282" s="1102"/>
      <c r="IWA282" s="1102"/>
      <c r="IWB282" s="1102"/>
      <c r="IWC282" s="1102"/>
      <c r="IWD282" s="1102"/>
      <c r="IWE282" s="1102"/>
      <c r="IWF282" s="1102"/>
      <c r="IWG282" s="1102"/>
      <c r="IWH282" s="1102"/>
      <c r="IWI282" s="1102"/>
      <c r="IWJ282" s="1102"/>
      <c r="IWK282" s="1102"/>
      <c r="IWL282" s="1102"/>
      <c r="IWM282" s="1102"/>
      <c r="IWN282" s="1102"/>
      <c r="IWO282" s="1102"/>
      <c r="IWP282" s="1102"/>
      <c r="IWQ282" s="1102"/>
      <c r="IWR282" s="1102"/>
      <c r="IWS282" s="1102"/>
      <c r="IWT282" s="1102"/>
      <c r="IWU282" s="1102"/>
      <c r="IWV282" s="1102"/>
      <c r="IWW282" s="1102"/>
      <c r="IWX282" s="1102"/>
      <c r="IWY282" s="1102"/>
      <c r="IWZ282" s="1102"/>
      <c r="IXA282" s="1102"/>
      <c r="IXB282" s="1102"/>
      <c r="IXC282" s="1102"/>
      <c r="IXD282" s="1102"/>
      <c r="IXE282" s="1102"/>
      <c r="IXF282" s="1102"/>
      <c r="IXG282" s="1102"/>
      <c r="IXH282" s="1102"/>
      <c r="IXI282" s="1102"/>
      <c r="IXJ282" s="1102"/>
      <c r="IXK282" s="1102"/>
      <c r="IXL282" s="1102"/>
      <c r="IXM282" s="1102"/>
      <c r="IXN282" s="1102"/>
      <c r="IXO282" s="1102"/>
      <c r="IXP282" s="1102"/>
      <c r="IXQ282" s="1102"/>
      <c r="IXR282" s="1102"/>
      <c r="IXS282" s="1102"/>
      <c r="IXT282" s="1102"/>
      <c r="IXU282" s="1102"/>
      <c r="IXV282" s="1102"/>
      <c r="IXW282" s="1102"/>
      <c r="IXX282" s="1102"/>
      <c r="IXY282" s="1102"/>
      <c r="IXZ282" s="1102"/>
      <c r="IYA282" s="1102"/>
      <c r="IYB282" s="1102"/>
      <c r="IYC282" s="1102"/>
      <c r="IYD282" s="1102"/>
      <c r="IYE282" s="1102"/>
      <c r="IYF282" s="1102"/>
      <c r="IYG282" s="1102"/>
      <c r="IYH282" s="1102"/>
      <c r="IYI282" s="1102"/>
      <c r="IYJ282" s="1102"/>
      <c r="IYK282" s="1102"/>
      <c r="IYL282" s="1102"/>
      <c r="IYM282" s="1102"/>
      <c r="IYN282" s="1102"/>
      <c r="IYO282" s="1102"/>
      <c r="IYP282" s="1102"/>
      <c r="IYQ282" s="1102"/>
      <c r="IYR282" s="1102"/>
      <c r="IYS282" s="1102"/>
      <c r="IYT282" s="1102"/>
      <c r="IYU282" s="1102"/>
      <c r="IYV282" s="1102"/>
      <c r="IYW282" s="1102"/>
      <c r="IYX282" s="1102"/>
      <c r="IYY282" s="1102"/>
      <c r="IYZ282" s="1102"/>
      <c r="IZA282" s="1102"/>
      <c r="IZB282" s="1102"/>
      <c r="IZC282" s="1102"/>
      <c r="IZD282" s="1102"/>
      <c r="IZE282" s="1102"/>
      <c r="IZF282" s="1102"/>
      <c r="IZG282" s="1102"/>
      <c r="IZH282" s="1102"/>
      <c r="IZI282" s="1102"/>
      <c r="IZJ282" s="1102"/>
      <c r="IZK282" s="1102"/>
      <c r="IZL282" s="1102"/>
      <c r="IZM282" s="1102"/>
      <c r="IZN282" s="1102"/>
      <c r="IZO282" s="1102"/>
      <c r="IZP282" s="1102"/>
      <c r="IZQ282" s="1102"/>
      <c r="IZR282" s="1102"/>
      <c r="IZS282" s="1102"/>
      <c r="IZT282" s="1102"/>
      <c r="IZU282" s="1102"/>
      <c r="IZV282" s="1102"/>
      <c r="IZW282" s="1102"/>
      <c r="IZX282" s="1102"/>
      <c r="IZY282" s="1102"/>
      <c r="IZZ282" s="1102"/>
      <c r="JAA282" s="1102"/>
      <c r="JAB282" s="1102"/>
      <c r="JAC282" s="1102"/>
      <c r="JAD282" s="1102"/>
      <c r="JAE282" s="1102"/>
      <c r="JAF282" s="1102"/>
      <c r="JAG282" s="1102"/>
      <c r="JAH282" s="1102"/>
      <c r="JAI282" s="1102"/>
      <c r="JAJ282" s="1102"/>
      <c r="JAK282" s="1102"/>
      <c r="JAL282" s="1102"/>
      <c r="JAM282" s="1102"/>
      <c r="JAN282" s="1102"/>
      <c r="JAO282" s="1102"/>
      <c r="JAP282" s="1102"/>
      <c r="JAQ282" s="1102"/>
      <c r="JAR282" s="1102"/>
      <c r="JAS282" s="1102"/>
      <c r="JAT282" s="1102"/>
      <c r="JAU282" s="1102"/>
      <c r="JAV282" s="1102"/>
      <c r="JAW282" s="1102"/>
      <c r="JAX282" s="1102"/>
      <c r="JAY282" s="1102"/>
      <c r="JAZ282" s="1102"/>
      <c r="JBA282" s="1102"/>
      <c r="JBB282" s="1102"/>
      <c r="JBC282" s="1102"/>
      <c r="JBD282" s="1102"/>
      <c r="JBE282" s="1102"/>
      <c r="JBF282" s="1102"/>
      <c r="JBG282" s="1102"/>
      <c r="JBH282" s="1102"/>
      <c r="JBI282" s="1102"/>
      <c r="JBJ282" s="1102"/>
      <c r="JBK282" s="1102"/>
      <c r="JBL282" s="1102"/>
      <c r="JBM282" s="1102"/>
      <c r="JBN282" s="1102"/>
      <c r="JBO282" s="1102"/>
      <c r="JBP282" s="1102"/>
      <c r="JBQ282" s="1102"/>
      <c r="JBR282" s="1102"/>
      <c r="JBS282" s="1102"/>
      <c r="JBT282" s="1102"/>
      <c r="JBU282" s="1102"/>
      <c r="JBV282" s="1102"/>
      <c r="JBW282" s="1102"/>
      <c r="JBX282" s="1102"/>
      <c r="JBY282" s="1102"/>
      <c r="JBZ282" s="1102"/>
      <c r="JCA282" s="1102"/>
      <c r="JCB282" s="1102"/>
      <c r="JCC282" s="1102"/>
      <c r="JCD282" s="1102"/>
      <c r="JCE282" s="1102"/>
      <c r="JCF282" s="1102"/>
      <c r="JCG282" s="1102"/>
      <c r="JCH282" s="1102"/>
      <c r="JCI282" s="1102"/>
      <c r="JCJ282" s="1102"/>
      <c r="JCK282" s="1102"/>
      <c r="JCL282" s="1102"/>
      <c r="JCM282" s="1102"/>
      <c r="JCN282" s="1102"/>
      <c r="JCO282" s="1102"/>
      <c r="JCP282" s="1102"/>
      <c r="JCQ282" s="1102"/>
      <c r="JCR282" s="1102"/>
      <c r="JCS282" s="1102"/>
      <c r="JCT282" s="1102"/>
      <c r="JCU282" s="1102"/>
      <c r="JCV282" s="1102"/>
      <c r="JCW282" s="1102"/>
      <c r="JCX282" s="1102"/>
      <c r="JCY282" s="1102"/>
      <c r="JCZ282" s="1102"/>
      <c r="JDA282" s="1102"/>
      <c r="JDB282" s="1102"/>
      <c r="JDC282" s="1102"/>
      <c r="JDD282" s="1102"/>
      <c r="JDE282" s="1102"/>
      <c r="JDF282" s="1102"/>
      <c r="JDG282" s="1102"/>
      <c r="JDH282" s="1102"/>
      <c r="JDI282" s="1102"/>
      <c r="JDJ282" s="1102"/>
      <c r="JDK282" s="1102"/>
      <c r="JDL282" s="1102"/>
      <c r="JDM282" s="1102"/>
      <c r="JDN282" s="1102"/>
      <c r="JDO282" s="1102"/>
      <c r="JDP282" s="1102"/>
      <c r="JDQ282" s="1102"/>
      <c r="JDR282" s="1102"/>
      <c r="JDS282" s="1102"/>
      <c r="JDT282" s="1102"/>
      <c r="JDU282" s="1102"/>
      <c r="JDV282" s="1102"/>
      <c r="JDW282" s="1102"/>
      <c r="JDX282" s="1102"/>
      <c r="JDY282" s="1102"/>
      <c r="JDZ282" s="1102"/>
      <c r="JEA282" s="1102"/>
      <c r="JEB282" s="1102"/>
      <c r="JEC282" s="1102"/>
      <c r="JED282" s="1102"/>
      <c r="JEE282" s="1102"/>
      <c r="JEF282" s="1102"/>
      <c r="JEG282" s="1102"/>
      <c r="JEH282" s="1102"/>
      <c r="JEI282" s="1102"/>
      <c r="JEJ282" s="1102"/>
      <c r="JEK282" s="1102"/>
      <c r="JEL282" s="1102"/>
      <c r="JEM282" s="1102"/>
      <c r="JEN282" s="1102"/>
      <c r="JEO282" s="1102"/>
      <c r="JEP282" s="1102"/>
      <c r="JEQ282" s="1102"/>
      <c r="JER282" s="1102"/>
      <c r="JES282" s="1102"/>
      <c r="JET282" s="1102"/>
      <c r="JEU282" s="1102"/>
      <c r="JEV282" s="1102"/>
      <c r="JEW282" s="1102"/>
      <c r="JEX282" s="1102"/>
      <c r="JEY282" s="1102"/>
      <c r="JEZ282" s="1102"/>
      <c r="JFA282" s="1102"/>
      <c r="JFB282" s="1102"/>
      <c r="JFC282" s="1102"/>
      <c r="JFD282" s="1102"/>
      <c r="JFE282" s="1102"/>
      <c r="JFF282" s="1102"/>
      <c r="JFG282" s="1102"/>
      <c r="JFH282" s="1102"/>
      <c r="JFI282" s="1102"/>
      <c r="JFJ282" s="1102"/>
      <c r="JFK282" s="1102"/>
      <c r="JFL282" s="1102"/>
      <c r="JFM282" s="1102"/>
      <c r="JFN282" s="1102"/>
      <c r="JFO282" s="1102"/>
      <c r="JFP282" s="1102"/>
      <c r="JFQ282" s="1102"/>
      <c r="JFR282" s="1102"/>
      <c r="JFS282" s="1102"/>
      <c r="JFT282" s="1102"/>
      <c r="JFU282" s="1102"/>
      <c r="JFV282" s="1102"/>
      <c r="JFW282" s="1102"/>
      <c r="JFX282" s="1102"/>
      <c r="JFY282" s="1102"/>
      <c r="JFZ282" s="1102"/>
      <c r="JGA282" s="1102"/>
      <c r="JGB282" s="1102"/>
      <c r="JGC282" s="1102"/>
      <c r="JGD282" s="1102"/>
      <c r="JGE282" s="1102"/>
      <c r="JGF282" s="1102"/>
      <c r="JGG282" s="1102"/>
      <c r="JGH282" s="1102"/>
      <c r="JGI282" s="1102"/>
      <c r="JGJ282" s="1102"/>
      <c r="JGK282" s="1102"/>
      <c r="JGL282" s="1102"/>
      <c r="JGM282" s="1102"/>
      <c r="JGN282" s="1102"/>
      <c r="JGO282" s="1102"/>
      <c r="JGP282" s="1102"/>
      <c r="JGQ282" s="1102"/>
      <c r="JGR282" s="1102"/>
      <c r="JGS282" s="1102"/>
      <c r="JGT282" s="1102"/>
      <c r="JGU282" s="1102"/>
      <c r="JGV282" s="1102"/>
      <c r="JGW282" s="1102"/>
      <c r="JGX282" s="1102"/>
      <c r="JGY282" s="1102"/>
      <c r="JGZ282" s="1102"/>
      <c r="JHA282" s="1102"/>
      <c r="JHB282" s="1102"/>
      <c r="JHC282" s="1102"/>
      <c r="JHD282" s="1102"/>
      <c r="JHE282" s="1102"/>
      <c r="JHF282" s="1102"/>
      <c r="JHG282" s="1102"/>
      <c r="JHH282" s="1102"/>
      <c r="JHI282" s="1102"/>
      <c r="JHJ282" s="1102"/>
      <c r="JHK282" s="1102"/>
      <c r="JHL282" s="1102"/>
      <c r="JHM282" s="1102"/>
      <c r="JHN282" s="1102"/>
      <c r="JHO282" s="1102"/>
      <c r="JHP282" s="1102"/>
      <c r="JHQ282" s="1102"/>
      <c r="JHR282" s="1102"/>
      <c r="JHS282" s="1102"/>
      <c r="JHT282" s="1102"/>
      <c r="JHU282" s="1102"/>
      <c r="JHV282" s="1102"/>
      <c r="JHW282" s="1102"/>
      <c r="JHX282" s="1102"/>
      <c r="JHY282" s="1102"/>
      <c r="JHZ282" s="1102"/>
      <c r="JIA282" s="1102"/>
      <c r="JIB282" s="1102"/>
      <c r="JIC282" s="1102"/>
      <c r="JID282" s="1102"/>
      <c r="JIE282" s="1102"/>
      <c r="JIF282" s="1102"/>
      <c r="JIG282" s="1102"/>
      <c r="JIH282" s="1102"/>
      <c r="JII282" s="1102"/>
      <c r="JIJ282" s="1102"/>
      <c r="JIK282" s="1102"/>
      <c r="JIL282" s="1102"/>
      <c r="JIM282" s="1102"/>
      <c r="JIN282" s="1102"/>
      <c r="JIO282" s="1102"/>
      <c r="JIP282" s="1102"/>
      <c r="JIQ282" s="1102"/>
      <c r="JIR282" s="1102"/>
      <c r="JIS282" s="1102"/>
      <c r="JIT282" s="1102"/>
      <c r="JIU282" s="1102"/>
      <c r="JIV282" s="1102"/>
      <c r="JIW282" s="1102"/>
      <c r="JIX282" s="1102"/>
      <c r="JIY282" s="1102"/>
      <c r="JIZ282" s="1102"/>
      <c r="JJA282" s="1102"/>
      <c r="JJB282" s="1102"/>
      <c r="JJC282" s="1102"/>
      <c r="JJD282" s="1102"/>
      <c r="JJE282" s="1102"/>
      <c r="JJF282" s="1102"/>
      <c r="JJG282" s="1102"/>
      <c r="JJH282" s="1102"/>
      <c r="JJI282" s="1102"/>
      <c r="JJJ282" s="1102"/>
      <c r="JJK282" s="1102"/>
      <c r="JJL282" s="1102"/>
      <c r="JJM282" s="1102"/>
      <c r="JJN282" s="1102"/>
      <c r="JJO282" s="1102"/>
      <c r="JJP282" s="1102"/>
      <c r="JJQ282" s="1102"/>
      <c r="JJR282" s="1102"/>
      <c r="JJS282" s="1102"/>
      <c r="JJT282" s="1102"/>
      <c r="JJU282" s="1102"/>
      <c r="JJV282" s="1102"/>
      <c r="JJW282" s="1102"/>
      <c r="JJX282" s="1102"/>
      <c r="JJY282" s="1102"/>
      <c r="JJZ282" s="1102"/>
      <c r="JKA282" s="1102"/>
      <c r="JKB282" s="1102"/>
      <c r="JKC282" s="1102"/>
      <c r="JKD282" s="1102"/>
      <c r="JKE282" s="1102"/>
      <c r="JKF282" s="1102"/>
      <c r="JKG282" s="1102"/>
      <c r="JKH282" s="1102"/>
      <c r="JKI282" s="1102"/>
      <c r="JKJ282" s="1102"/>
      <c r="JKK282" s="1102"/>
      <c r="JKL282" s="1102"/>
      <c r="JKM282" s="1102"/>
      <c r="JKN282" s="1102"/>
      <c r="JKO282" s="1102"/>
      <c r="JKP282" s="1102"/>
      <c r="JKQ282" s="1102"/>
      <c r="JKR282" s="1102"/>
      <c r="JKS282" s="1102"/>
      <c r="JKT282" s="1102"/>
      <c r="JKU282" s="1102"/>
      <c r="JKV282" s="1102"/>
      <c r="JKW282" s="1102"/>
      <c r="JKX282" s="1102"/>
      <c r="JKY282" s="1102"/>
      <c r="JKZ282" s="1102"/>
      <c r="JLA282" s="1102"/>
      <c r="JLB282" s="1102"/>
      <c r="JLC282" s="1102"/>
      <c r="JLD282" s="1102"/>
      <c r="JLE282" s="1102"/>
      <c r="JLF282" s="1102"/>
      <c r="JLG282" s="1102"/>
      <c r="JLH282" s="1102"/>
      <c r="JLI282" s="1102"/>
      <c r="JLJ282" s="1102"/>
      <c r="JLK282" s="1102"/>
      <c r="JLL282" s="1102"/>
      <c r="JLM282" s="1102"/>
      <c r="JLN282" s="1102"/>
      <c r="JLO282" s="1102"/>
      <c r="JLP282" s="1102"/>
      <c r="JLQ282" s="1102"/>
      <c r="JLR282" s="1102"/>
      <c r="JLS282" s="1102"/>
      <c r="JLT282" s="1102"/>
      <c r="JLU282" s="1102"/>
      <c r="JLV282" s="1102"/>
      <c r="JLW282" s="1102"/>
      <c r="JLX282" s="1102"/>
      <c r="JLY282" s="1102"/>
      <c r="JLZ282" s="1102"/>
      <c r="JMA282" s="1102"/>
      <c r="JMB282" s="1102"/>
      <c r="JMC282" s="1102"/>
      <c r="JMD282" s="1102"/>
      <c r="JME282" s="1102"/>
      <c r="JMF282" s="1102"/>
      <c r="JMG282" s="1102"/>
      <c r="JMH282" s="1102"/>
      <c r="JMI282" s="1102"/>
      <c r="JMJ282" s="1102"/>
      <c r="JMK282" s="1102"/>
      <c r="JML282" s="1102"/>
      <c r="JMM282" s="1102"/>
      <c r="JMN282" s="1102"/>
      <c r="JMO282" s="1102"/>
      <c r="JMP282" s="1102"/>
      <c r="JMQ282" s="1102"/>
      <c r="JMR282" s="1102"/>
      <c r="JMS282" s="1102"/>
      <c r="JMT282" s="1102"/>
      <c r="JMU282" s="1102"/>
      <c r="JMV282" s="1102"/>
      <c r="JMW282" s="1102"/>
      <c r="JMX282" s="1102"/>
      <c r="JMY282" s="1102"/>
      <c r="JMZ282" s="1102"/>
      <c r="JNA282" s="1102"/>
      <c r="JNB282" s="1102"/>
      <c r="JNC282" s="1102"/>
      <c r="JND282" s="1102"/>
      <c r="JNE282" s="1102"/>
      <c r="JNF282" s="1102"/>
      <c r="JNG282" s="1102"/>
      <c r="JNH282" s="1102"/>
      <c r="JNI282" s="1102"/>
      <c r="JNJ282" s="1102"/>
      <c r="JNK282" s="1102"/>
      <c r="JNL282" s="1102"/>
      <c r="JNM282" s="1102"/>
      <c r="JNN282" s="1102"/>
      <c r="JNO282" s="1102"/>
      <c r="JNP282" s="1102"/>
      <c r="JNQ282" s="1102"/>
      <c r="JNR282" s="1102"/>
      <c r="JNS282" s="1102"/>
      <c r="JNT282" s="1102"/>
      <c r="JNU282" s="1102"/>
      <c r="JNV282" s="1102"/>
      <c r="JNW282" s="1102"/>
      <c r="JNX282" s="1102"/>
      <c r="JNY282" s="1102"/>
      <c r="JNZ282" s="1102"/>
      <c r="JOA282" s="1102"/>
      <c r="JOB282" s="1102"/>
      <c r="JOC282" s="1102"/>
      <c r="JOD282" s="1102"/>
      <c r="JOE282" s="1102"/>
      <c r="JOF282" s="1102"/>
      <c r="JOG282" s="1102"/>
      <c r="JOH282" s="1102"/>
      <c r="JOI282" s="1102"/>
      <c r="JOJ282" s="1102"/>
      <c r="JOK282" s="1102"/>
      <c r="JOL282" s="1102"/>
      <c r="JOM282" s="1102"/>
      <c r="JON282" s="1102"/>
      <c r="JOO282" s="1102"/>
      <c r="JOP282" s="1102"/>
      <c r="JOQ282" s="1102"/>
      <c r="JOR282" s="1102"/>
      <c r="JOS282" s="1102"/>
      <c r="JOT282" s="1102"/>
      <c r="JOU282" s="1102"/>
      <c r="JOV282" s="1102"/>
      <c r="JOW282" s="1102"/>
      <c r="JOX282" s="1102"/>
      <c r="JOY282" s="1102"/>
      <c r="JOZ282" s="1102"/>
      <c r="JPA282" s="1102"/>
      <c r="JPB282" s="1102"/>
      <c r="JPC282" s="1102"/>
      <c r="JPD282" s="1102"/>
      <c r="JPE282" s="1102"/>
      <c r="JPF282" s="1102"/>
      <c r="JPG282" s="1102"/>
      <c r="JPH282" s="1102"/>
      <c r="JPI282" s="1102"/>
      <c r="JPJ282" s="1102"/>
      <c r="JPK282" s="1102"/>
      <c r="JPL282" s="1102"/>
      <c r="JPM282" s="1102"/>
      <c r="JPN282" s="1102"/>
      <c r="JPO282" s="1102"/>
      <c r="JPP282" s="1102"/>
      <c r="JPQ282" s="1102"/>
      <c r="JPR282" s="1102"/>
      <c r="JPS282" s="1102"/>
      <c r="JPT282" s="1102"/>
      <c r="JPU282" s="1102"/>
      <c r="JPV282" s="1102"/>
      <c r="JPW282" s="1102"/>
      <c r="JPX282" s="1102"/>
      <c r="JPY282" s="1102"/>
      <c r="JPZ282" s="1102"/>
      <c r="JQA282" s="1102"/>
      <c r="JQB282" s="1102"/>
      <c r="JQC282" s="1102"/>
      <c r="JQD282" s="1102"/>
      <c r="JQE282" s="1102"/>
      <c r="JQF282" s="1102"/>
      <c r="JQG282" s="1102"/>
      <c r="JQH282" s="1102"/>
      <c r="JQI282" s="1102"/>
      <c r="JQJ282" s="1102"/>
      <c r="JQK282" s="1102"/>
      <c r="JQL282" s="1102"/>
      <c r="JQM282" s="1102"/>
      <c r="JQN282" s="1102"/>
      <c r="JQO282" s="1102"/>
      <c r="JQP282" s="1102"/>
      <c r="JQQ282" s="1102"/>
      <c r="JQR282" s="1102"/>
      <c r="JQS282" s="1102"/>
      <c r="JQT282" s="1102"/>
      <c r="JQU282" s="1102"/>
      <c r="JQV282" s="1102"/>
      <c r="JQW282" s="1102"/>
      <c r="JQX282" s="1102"/>
      <c r="JQY282" s="1102"/>
      <c r="JQZ282" s="1102"/>
      <c r="JRA282" s="1102"/>
      <c r="JRB282" s="1102"/>
      <c r="JRC282" s="1102"/>
      <c r="JRD282" s="1102"/>
      <c r="JRE282" s="1102"/>
      <c r="JRF282" s="1102"/>
      <c r="JRG282" s="1102"/>
      <c r="JRH282" s="1102"/>
      <c r="JRI282" s="1102"/>
      <c r="JRJ282" s="1102"/>
      <c r="JRK282" s="1102"/>
      <c r="JRL282" s="1102"/>
      <c r="JRM282" s="1102"/>
      <c r="JRN282" s="1102"/>
      <c r="JRO282" s="1102"/>
      <c r="JRP282" s="1102"/>
      <c r="JRQ282" s="1102"/>
      <c r="JRR282" s="1102"/>
      <c r="JRS282" s="1102"/>
      <c r="JRT282" s="1102"/>
      <c r="JRU282" s="1102"/>
      <c r="JRV282" s="1102"/>
      <c r="JRW282" s="1102"/>
      <c r="JRX282" s="1102"/>
      <c r="JRY282" s="1102"/>
      <c r="JRZ282" s="1102"/>
      <c r="JSA282" s="1102"/>
      <c r="JSB282" s="1102"/>
      <c r="JSC282" s="1102"/>
      <c r="JSD282" s="1102"/>
      <c r="JSE282" s="1102"/>
      <c r="JSF282" s="1102"/>
      <c r="JSG282" s="1102"/>
      <c r="JSH282" s="1102"/>
      <c r="JSI282" s="1102"/>
      <c r="JSJ282" s="1102"/>
      <c r="JSK282" s="1102"/>
      <c r="JSL282" s="1102"/>
      <c r="JSM282" s="1102"/>
      <c r="JSN282" s="1102"/>
      <c r="JSO282" s="1102"/>
      <c r="JSP282" s="1102"/>
      <c r="JSQ282" s="1102"/>
      <c r="JSR282" s="1102"/>
      <c r="JSS282" s="1102"/>
      <c r="JST282" s="1102"/>
      <c r="JSU282" s="1102"/>
      <c r="JSV282" s="1102"/>
      <c r="JSW282" s="1102"/>
      <c r="JSX282" s="1102"/>
      <c r="JSY282" s="1102"/>
      <c r="JSZ282" s="1102"/>
      <c r="JTA282" s="1102"/>
      <c r="JTB282" s="1102"/>
      <c r="JTC282" s="1102"/>
      <c r="JTD282" s="1102"/>
      <c r="JTE282" s="1102"/>
      <c r="JTF282" s="1102"/>
      <c r="JTG282" s="1102"/>
      <c r="JTH282" s="1102"/>
      <c r="JTI282" s="1102"/>
      <c r="JTJ282" s="1102"/>
      <c r="JTK282" s="1102"/>
      <c r="JTL282" s="1102"/>
      <c r="JTM282" s="1102"/>
      <c r="JTN282" s="1102"/>
      <c r="JTO282" s="1102"/>
      <c r="JTP282" s="1102"/>
      <c r="JTQ282" s="1102"/>
      <c r="JTR282" s="1102"/>
      <c r="JTS282" s="1102"/>
      <c r="JTT282" s="1102"/>
      <c r="JTU282" s="1102"/>
      <c r="JTV282" s="1102"/>
      <c r="JTW282" s="1102"/>
      <c r="JTX282" s="1102"/>
      <c r="JTY282" s="1102"/>
      <c r="JTZ282" s="1102"/>
      <c r="JUA282" s="1102"/>
      <c r="JUB282" s="1102"/>
      <c r="JUC282" s="1102"/>
      <c r="JUD282" s="1102"/>
      <c r="JUE282" s="1102"/>
      <c r="JUF282" s="1102"/>
      <c r="JUG282" s="1102"/>
      <c r="JUH282" s="1102"/>
      <c r="JUI282" s="1102"/>
      <c r="JUJ282" s="1102"/>
      <c r="JUK282" s="1102"/>
      <c r="JUL282" s="1102"/>
      <c r="JUM282" s="1102"/>
      <c r="JUN282" s="1102"/>
      <c r="JUO282" s="1102"/>
      <c r="JUP282" s="1102"/>
      <c r="JUQ282" s="1102"/>
      <c r="JUR282" s="1102"/>
      <c r="JUS282" s="1102"/>
      <c r="JUT282" s="1102"/>
      <c r="JUU282" s="1102"/>
      <c r="JUV282" s="1102"/>
      <c r="JUW282" s="1102"/>
      <c r="JUX282" s="1102"/>
      <c r="JUY282" s="1102"/>
      <c r="JUZ282" s="1102"/>
      <c r="JVA282" s="1102"/>
      <c r="JVB282" s="1102"/>
      <c r="JVC282" s="1102"/>
      <c r="JVD282" s="1102"/>
      <c r="JVE282" s="1102"/>
      <c r="JVF282" s="1102"/>
      <c r="JVG282" s="1102"/>
      <c r="JVH282" s="1102"/>
      <c r="JVI282" s="1102"/>
      <c r="JVJ282" s="1102"/>
      <c r="JVK282" s="1102"/>
      <c r="JVL282" s="1102"/>
      <c r="JVM282" s="1102"/>
      <c r="JVN282" s="1102"/>
      <c r="JVO282" s="1102"/>
      <c r="JVP282" s="1102"/>
      <c r="JVQ282" s="1102"/>
      <c r="JVR282" s="1102"/>
      <c r="JVS282" s="1102"/>
      <c r="JVT282" s="1102"/>
      <c r="JVU282" s="1102"/>
      <c r="JVV282" s="1102"/>
      <c r="JVW282" s="1102"/>
      <c r="JVX282" s="1102"/>
      <c r="JVY282" s="1102"/>
      <c r="JVZ282" s="1102"/>
      <c r="JWA282" s="1102"/>
      <c r="JWB282" s="1102"/>
      <c r="JWC282" s="1102"/>
      <c r="JWD282" s="1102"/>
      <c r="JWE282" s="1102"/>
      <c r="JWF282" s="1102"/>
      <c r="JWG282" s="1102"/>
      <c r="JWH282" s="1102"/>
      <c r="JWI282" s="1102"/>
      <c r="JWJ282" s="1102"/>
      <c r="JWK282" s="1102"/>
      <c r="JWL282" s="1102"/>
      <c r="JWM282" s="1102"/>
      <c r="JWN282" s="1102"/>
      <c r="JWO282" s="1102"/>
      <c r="JWP282" s="1102"/>
      <c r="JWQ282" s="1102"/>
      <c r="JWR282" s="1102"/>
      <c r="JWS282" s="1102"/>
      <c r="JWT282" s="1102"/>
      <c r="JWU282" s="1102"/>
      <c r="JWV282" s="1102"/>
      <c r="JWW282" s="1102"/>
      <c r="JWX282" s="1102"/>
      <c r="JWY282" s="1102"/>
      <c r="JWZ282" s="1102"/>
      <c r="JXA282" s="1102"/>
      <c r="JXB282" s="1102"/>
      <c r="JXC282" s="1102"/>
      <c r="JXD282" s="1102"/>
      <c r="JXE282" s="1102"/>
      <c r="JXF282" s="1102"/>
      <c r="JXG282" s="1102"/>
      <c r="JXH282" s="1102"/>
      <c r="JXI282" s="1102"/>
      <c r="JXJ282" s="1102"/>
      <c r="JXK282" s="1102"/>
      <c r="JXL282" s="1102"/>
      <c r="JXM282" s="1102"/>
      <c r="JXN282" s="1102"/>
      <c r="JXO282" s="1102"/>
      <c r="JXP282" s="1102"/>
      <c r="JXQ282" s="1102"/>
      <c r="JXR282" s="1102"/>
      <c r="JXS282" s="1102"/>
      <c r="JXT282" s="1102"/>
      <c r="JXU282" s="1102"/>
      <c r="JXV282" s="1102"/>
      <c r="JXW282" s="1102"/>
      <c r="JXX282" s="1102"/>
      <c r="JXY282" s="1102"/>
      <c r="JXZ282" s="1102"/>
      <c r="JYA282" s="1102"/>
      <c r="JYB282" s="1102"/>
      <c r="JYC282" s="1102"/>
      <c r="JYD282" s="1102"/>
      <c r="JYE282" s="1102"/>
      <c r="JYF282" s="1102"/>
      <c r="JYG282" s="1102"/>
      <c r="JYH282" s="1102"/>
      <c r="JYI282" s="1102"/>
      <c r="JYJ282" s="1102"/>
      <c r="JYK282" s="1102"/>
      <c r="JYL282" s="1102"/>
      <c r="JYM282" s="1102"/>
      <c r="JYN282" s="1102"/>
      <c r="JYO282" s="1102"/>
      <c r="JYP282" s="1102"/>
      <c r="JYQ282" s="1102"/>
      <c r="JYR282" s="1102"/>
      <c r="JYS282" s="1102"/>
      <c r="JYT282" s="1102"/>
      <c r="JYU282" s="1102"/>
      <c r="JYV282" s="1102"/>
      <c r="JYW282" s="1102"/>
      <c r="JYX282" s="1102"/>
      <c r="JYY282" s="1102"/>
      <c r="JYZ282" s="1102"/>
      <c r="JZA282" s="1102"/>
      <c r="JZB282" s="1102"/>
      <c r="JZC282" s="1102"/>
      <c r="JZD282" s="1102"/>
      <c r="JZE282" s="1102"/>
      <c r="JZF282" s="1102"/>
      <c r="JZG282" s="1102"/>
      <c r="JZH282" s="1102"/>
      <c r="JZI282" s="1102"/>
      <c r="JZJ282" s="1102"/>
      <c r="JZK282" s="1102"/>
      <c r="JZL282" s="1102"/>
      <c r="JZM282" s="1102"/>
      <c r="JZN282" s="1102"/>
      <c r="JZO282" s="1102"/>
      <c r="JZP282" s="1102"/>
      <c r="JZQ282" s="1102"/>
      <c r="JZR282" s="1102"/>
      <c r="JZS282" s="1102"/>
      <c r="JZT282" s="1102"/>
      <c r="JZU282" s="1102"/>
      <c r="JZV282" s="1102"/>
      <c r="JZW282" s="1102"/>
      <c r="JZX282" s="1102"/>
      <c r="JZY282" s="1102"/>
      <c r="JZZ282" s="1102"/>
      <c r="KAA282" s="1102"/>
      <c r="KAB282" s="1102"/>
      <c r="KAC282" s="1102"/>
      <c r="KAD282" s="1102"/>
      <c r="KAE282" s="1102"/>
      <c r="KAF282" s="1102"/>
      <c r="KAG282" s="1102"/>
      <c r="KAH282" s="1102"/>
      <c r="KAI282" s="1102"/>
      <c r="KAJ282" s="1102"/>
      <c r="KAK282" s="1102"/>
      <c r="KAL282" s="1102"/>
      <c r="KAM282" s="1102"/>
      <c r="KAN282" s="1102"/>
      <c r="KAO282" s="1102"/>
      <c r="KAP282" s="1102"/>
      <c r="KAQ282" s="1102"/>
      <c r="KAR282" s="1102"/>
      <c r="KAS282" s="1102"/>
      <c r="KAT282" s="1102"/>
      <c r="KAU282" s="1102"/>
      <c r="KAV282" s="1102"/>
      <c r="KAW282" s="1102"/>
      <c r="KAX282" s="1102"/>
      <c r="KAY282" s="1102"/>
      <c r="KAZ282" s="1102"/>
      <c r="KBA282" s="1102"/>
      <c r="KBB282" s="1102"/>
      <c r="KBC282" s="1102"/>
      <c r="KBD282" s="1102"/>
      <c r="KBE282" s="1102"/>
      <c r="KBF282" s="1102"/>
      <c r="KBG282" s="1102"/>
      <c r="KBH282" s="1102"/>
      <c r="KBI282" s="1102"/>
      <c r="KBJ282" s="1102"/>
      <c r="KBK282" s="1102"/>
      <c r="KBL282" s="1102"/>
      <c r="KBM282" s="1102"/>
      <c r="KBN282" s="1102"/>
      <c r="KBO282" s="1102"/>
      <c r="KBP282" s="1102"/>
      <c r="KBQ282" s="1102"/>
      <c r="KBR282" s="1102"/>
      <c r="KBS282" s="1102"/>
      <c r="KBT282" s="1102"/>
      <c r="KBU282" s="1102"/>
      <c r="KBV282" s="1102"/>
      <c r="KBW282" s="1102"/>
      <c r="KBX282" s="1102"/>
      <c r="KBY282" s="1102"/>
      <c r="KBZ282" s="1102"/>
      <c r="KCA282" s="1102"/>
      <c r="KCB282" s="1102"/>
      <c r="KCC282" s="1102"/>
      <c r="KCD282" s="1102"/>
      <c r="KCE282" s="1102"/>
      <c r="KCF282" s="1102"/>
      <c r="KCG282" s="1102"/>
      <c r="KCH282" s="1102"/>
      <c r="KCI282" s="1102"/>
      <c r="KCJ282" s="1102"/>
      <c r="KCK282" s="1102"/>
      <c r="KCL282" s="1102"/>
      <c r="KCM282" s="1102"/>
      <c r="KCN282" s="1102"/>
      <c r="KCO282" s="1102"/>
      <c r="KCP282" s="1102"/>
      <c r="KCQ282" s="1102"/>
      <c r="KCR282" s="1102"/>
      <c r="KCS282" s="1102"/>
      <c r="KCT282" s="1102"/>
      <c r="KCU282" s="1102"/>
      <c r="KCV282" s="1102"/>
      <c r="KCW282" s="1102"/>
      <c r="KCX282" s="1102"/>
      <c r="KCY282" s="1102"/>
      <c r="KCZ282" s="1102"/>
      <c r="KDA282" s="1102"/>
      <c r="KDB282" s="1102"/>
      <c r="KDC282" s="1102"/>
      <c r="KDD282" s="1102"/>
      <c r="KDE282" s="1102"/>
      <c r="KDF282" s="1102"/>
      <c r="KDG282" s="1102"/>
      <c r="KDH282" s="1102"/>
      <c r="KDI282" s="1102"/>
      <c r="KDJ282" s="1102"/>
      <c r="KDK282" s="1102"/>
      <c r="KDL282" s="1102"/>
      <c r="KDM282" s="1102"/>
      <c r="KDN282" s="1102"/>
      <c r="KDO282" s="1102"/>
      <c r="KDP282" s="1102"/>
      <c r="KDQ282" s="1102"/>
      <c r="KDR282" s="1102"/>
      <c r="KDS282" s="1102"/>
      <c r="KDT282" s="1102"/>
      <c r="KDU282" s="1102"/>
      <c r="KDV282" s="1102"/>
      <c r="KDW282" s="1102"/>
      <c r="KDX282" s="1102"/>
      <c r="KDY282" s="1102"/>
      <c r="KDZ282" s="1102"/>
      <c r="KEA282" s="1102"/>
      <c r="KEB282" s="1102"/>
      <c r="KEC282" s="1102"/>
      <c r="KED282" s="1102"/>
      <c r="KEE282" s="1102"/>
      <c r="KEF282" s="1102"/>
      <c r="KEG282" s="1102"/>
      <c r="KEH282" s="1102"/>
      <c r="KEI282" s="1102"/>
      <c r="KEJ282" s="1102"/>
      <c r="KEK282" s="1102"/>
      <c r="KEL282" s="1102"/>
      <c r="KEM282" s="1102"/>
      <c r="KEN282" s="1102"/>
      <c r="KEO282" s="1102"/>
      <c r="KEP282" s="1102"/>
      <c r="KEQ282" s="1102"/>
      <c r="KER282" s="1102"/>
      <c r="KES282" s="1102"/>
      <c r="KET282" s="1102"/>
      <c r="KEU282" s="1102"/>
      <c r="KEV282" s="1102"/>
      <c r="KEW282" s="1102"/>
      <c r="KEX282" s="1102"/>
      <c r="KEY282" s="1102"/>
      <c r="KEZ282" s="1102"/>
      <c r="KFA282" s="1102"/>
      <c r="KFB282" s="1102"/>
      <c r="KFC282" s="1102"/>
      <c r="KFD282" s="1102"/>
      <c r="KFE282" s="1102"/>
      <c r="KFF282" s="1102"/>
      <c r="KFG282" s="1102"/>
      <c r="KFH282" s="1102"/>
      <c r="KFI282" s="1102"/>
      <c r="KFJ282" s="1102"/>
      <c r="KFK282" s="1102"/>
      <c r="KFL282" s="1102"/>
      <c r="KFM282" s="1102"/>
      <c r="KFN282" s="1102"/>
      <c r="KFO282" s="1102"/>
      <c r="KFP282" s="1102"/>
      <c r="KFQ282" s="1102"/>
      <c r="KFR282" s="1102"/>
      <c r="KFS282" s="1102"/>
      <c r="KFT282" s="1102"/>
      <c r="KFU282" s="1102"/>
      <c r="KFV282" s="1102"/>
      <c r="KFW282" s="1102"/>
      <c r="KFX282" s="1102"/>
      <c r="KFY282" s="1102"/>
      <c r="KFZ282" s="1102"/>
      <c r="KGA282" s="1102"/>
      <c r="KGB282" s="1102"/>
      <c r="KGC282" s="1102"/>
      <c r="KGD282" s="1102"/>
      <c r="KGE282" s="1102"/>
      <c r="KGF282" s="1102"/>
      <c r="KGG282" s="1102"/>
      <c r="KGH282" s="1102"/>
      <c r="KGI282" s="1102"/>
      <c r="KGJ282" s="1102"/>
      <c r="KGK282" s="1102"/>
      <c r="KGL282" s="1102"/>
      <c r="KGM282" s="1102"/>
      <c r="KGN282" s="1102"/>
      <c r="KGO282" s="1102"/>
      <c r="KGP282" s="1102"/>
      <c r="KGQ282" s="1102"/>
      <c r="KGR282" s="1102"/>
      <c r="KGS282" s="1102"/>
      <c r="KGT282" s="1102"/>
      <c r="KGU282" s="1102"/>
      <c r="KGV282" s="1102"/>
      <c r="KGW282" s="1102"/>
      <c r="KGX282" s="1102"/>
      <c r="KGY282" s="1102"/>
      <c r="KGZ282" s="1102"/>
      <c r="KHA282" s="1102"/>
      <c r="KHB282" s="1102"/>
      <c r="KHC282" s="1102"/>
      <c r="KHD282" s="1102"/>
      <c r="KHE282" s="1102"/>
      <c r="KHF282" s="1102"/>
      <c r="KHG282" s="1102"/>
      <c r="KHH282" s="1102"/>
      <c r="KHI282" s="1102"/>
      <c r="KHJ282" s="1102"/>
      <c r="KHK282" s="1102"/>
      <c r="KHL282" s="1102"/>
      <c r="KHM282" s="1102"/>
      <c r="KHN282" s="1102"/>
      <c r="KHO282" s="1102"/>
      <c r="KHP282" s="1102"/>
      <c r="KHQ282" s="1102"/>
      <c r="KHR282" s="1102"/>
      <c r="KHS282" s="1102"/>
      <c r="KHT282" s="1102"/>
      <c r="KHU282" s="1102"/>
      <c r="KHV282" s="1102"/>
      <c r="KHW282" s="1102"/>
      <c r="KHX282" s="1102"/>
      <c r="KHY282" s="1102"/>
      <c r="KHZ282" s="1102"/>
      <c r="KIA282" s="1102"/>
      <c r="KIB282" s="1102"/>
      <c r="KIC282" s="1102"/>
      <c r="KID282" s="1102"/>
      <c r="KIE282" s="1102"/>
      <c r="KIF282" s="1102"/>
      <c r="KIG282" s="1102"/>
      <c r="KIH282" s="1102"/>
      <c r="KII282" s="1102"/>
      <c r="KIJ282" s="1102"/>
      <c r="KIK282" s="1102"/>
      <c r="KIL282" s="1102"/>
      <c r="KIM282" s="1102"/>
      <c r="KIN282" s="1102"/>
      <c r="KIO282" s="1102"/>
      <c r="KIP282" s="1102"/>
      <c r="KIQ282" s="1102"/>
      <c r="KIR282" s="1102"/>
      <c r="KIS282" s="1102"/>
      <c r="KIT282" s="1102"/>
      <c r="KIU282" s="1102"/>
      <c r="KIV282" s="1102"/>
      <c r="KIW282" s="1102"/>
      <c r="KIX282" s="1102"/>
      <c r="KIY282" s="1102"/>
      <c r="KIZ282" s="1102"/>
      <c r="KJA282" s="1102"/>
      <c r="KJB282" s="1102"/>
      <c r="KJC282" s="1102"/>
      <c r="KJD282" s="1102"/>
      <c r="KJE282" s="1102"/>
      <c r="KJF282" s="1102"/>
      <c r="KJG282" s="1102"/>
      <c r="KJH282" s="1102"/>
      <c r="KJI282" s="1102"/>
      <c r="KJJ282" s="1102"/>
      <c r="KJK282" s="1102"/>
      <c r="KJL282" s="1102"/>
      <c r="KJM282" s="1102"/>
      <c r="KJN282" s="1102"/>
      <c r="KJO282" s="1102"/>
      <c r="KJP282" s="1102"/>
      <c r="KJQ282" s="1102"/>
      <c r="KJR282" s="1102"/>
      <c r="KJS282" s="1102"/>
      <c r="KJT282" s="1102"/>
      <c r="KJU282" s="1102"/>
      <c r="KJV282" s="1102"/>
      <c r="KJW282" s="1102"/>
      <c r="KJX282" s="1102"/>
      <c r="KJY282" s="1102"/>
      <c r="KJZ282" s="1102"/>
      <c r="KKA282" s="1102"/>
      <c r="KKB282" s="1102"/>
      <c r="KKC282" s="1102"/>
      <c r="KKD282" s="1102"/>
      <c r="KKE282" s="1102"/>
      <c r="KKF282" s="1102"/>
      <c r="KKG282" s="1102"/>
      <c r="KKH282" s="1102"/>
      <c r="KKI282" s="1102"/>
      <c r="KKJ282" s="1102"/>
      <c r="KKK282" s="1102"/>
      <c r="KKL282" s="1102"/>
      <c r="KKM282" s="1102"/>
      <c r="KKN282" s="1102"/>
      <c r="KKO282" s="1102"/>
      <c r="KKP282" s="1102"/>
      <c r="KKQ282" s="1102"/>
      <c r="KKR282" s="1102"/>
      <c r="KKS282" s="1102"/>
      <c r="KKT282" s="1102"/>
      <c r="KKU282" s="1102"/>
      <c r="KKV282" s="1102"/>
      <c r="KKW282" s="1102"/>
      <c r="KKX282" s="1102"/>
      <c r="KKY282" s="1102"/>
      <c r="KKZ282" s="1102"/>
      <c r="KLA282" s="1102"/>
      <c r="KLB282" s="1102"/>
      <c r="KLC282" s="1102"/>
      <c r="KLD282" s="1102"/>
      <c r="KLE282" s="1102"/>
      <c r="KLF282" s="1102"/>
      <c r="KLG282" s="1102"/>
      <c r="KLH282" s="1102"/>
      <c r="KLI282" s="1102"/>
      <c r="KLJ282" s="1102"/>
      <c r="KLK282" s="1102"/>
      <c r="KLL282" s="1102"/>
      <c r="KLM282" s="1102"/>
      <c r="KLN282" s="1102"/>
      <c r="KLO282" s="1102"/>
      <c r="KLP282" s="1102"/>
      <c r="KLQ282" s="1102"/>
      <c r="KLR282" s="1102"/>
      <c r="KLS282" s="1102"/>
      <c r="KLT282" s="1102"/>
      <c r="KLU282" s="1102"/>
      <c r="KLV282" s="1102"/>
      <c r="KLW282" s="1102"/>
      <c r="KLX282" s="1102"/>
      <c r="KLY282" s="1102"/>
      <c r="KLZ282" s="1102"/>
      <c r="KMA282" s="1102"/>
      <c r="KMB282" s="1102"/>
      <c r="KMC282" s="1102"/>
      <c r="KMD282" s="1102"/>
      <c r="KME282" s="1102"/>
      <c r="KMF282" s="1102"/>
      <c r="KMG282" s="1102"/>
      <c r="KMH282" s="1102"/>
      <c r="KMI282" s="1102"/>
      <c r="KMJ282" s="1102"/>
      <c r="KMK282" s="1102"/>
      <c r="KML282" s="1102"/>
      <c r="KMM282" s="1102"/>
      <c r="KMN282" s="1102"/>
      <c r="KMO282" s="1102"/>
      <c r="KMP282" s="1102"/>
      <c r="KMQ282" s="1102"/>
      <c r="KMR282" s="1102"/>
      <c r="KMS282" s="1102"/>
      <c r="KMT282" s="1102"/>
      <c r="KMU282" s="1102"/>
      <c r="KMV282" s="1102"/>
      <c r="KMW282" s="1102"/>
      <c r="KMX282" s="1102"/>
      <c r="KMY282" s="1102"/>
      <c r="KMZ282" s="1102"/>
      <c r="KNA282" s="1102"/>
      <c r="KNB282" s="1102"/>
      <c r="KNC282" s="1102"/>
      <c r="KND282" s="1102"/>
      <c r="KNE282" s="1102"/>
      <c r="KNF282" s="1102"/>
      <c r="KNG282" s="1102"/>
      <c r="KNH282" s="1102"/>
      <c r="KNI282" s="1102"/>
      <c r="KNJ282" s="1102"/>
      <c r="KNK282" s="1102"/>
      <c r="KNL282" s="1102"/>
      <c r="KNM282" s="1102"/>
      <c r="KNN282" s="1102"/>
      <c r="KNO282" s="1102"/>
      <c r="KNP282" s="1102"/>
      <c r="KNQ282" s="1102"/>
      <c r="KNR282" s="1102"/>
      <c r="KNS282" s="1102"/>
      <c r="KNT282" s="1102"/>
      <c r="KNU282" s="1102"/>
      <c r="KNV282" s="1102"/>
      <c r="KNW282" s="1102"/>
      <c r="KNX282" s="1102"/>
      <c r="KNY282" s="1102"/>
      <c r="KNZ282" s="1102"/>
      <c r="KOA282" s="1102"/>
      <c r="KOB282" s="1102"/>
      <c r="KOC282" s="1102"/>
      <c r="KOD282" s="1102"/>
      <c r="KOE282" s="1102"/>
      <c r="KOF282" s="1102"/>
      <c r="KOG282" s="1102"/>
      <c r="KOH282" s="1102"/>
      <c r="KOI282" s="1102"/>
      <c r="KOJ282" s="1102"/>
      <c r="KOK282" s="1102"/>
      <c r="KOL282" s="1102"/>
      <c r="KOM282" s="1102"/>
      <c r="KON282" s="1102"/>
      <c r="KOO282" s="1102"/>
      <c r="KOP282" s="1102"/>
      <c r="KOQ282" s="1102"/>
      <c r="KOR282" s="1102"/>
      <c r="KOS282" s="1102"/>
      <c r="KOT282" s="1102"/>
      <c r="KOU282" s="1102"/>
      <c r="KOV282" s="1102"/>
      <c r="KOW282" s="1102"/>
      <c r="KOX282" s="1102"/>
      <c r="KOY282" s="1102"/>
      <c r="KOZ282" s="1102"/>
      <c r="KPA282" s="1102"/>
      <c r="KPB282" s="1102"/>
      <c r="KPC282" s="1102"/>
      <c r="KPD282" s="1102"/>
      <c r="KPE282" s="1102"/>
      <c r="KPF282" s="1102"/>
      <c r="KPG282" s="1102"/>
      <c r="KPH282" s="1102"/>
      <c r="KPI282" s="1102"/>
      <c r="KPJ282" s="1102"/>
      <c r="KPK282" s="1102"/>
      <c r="KPL282" s="1102"/>
      <c r="KPM282" s="1102"/>
      <c r="KPN282" s="1102"/>
      <c r="KPO282" s="1102"/>
      <c r="KPP282" s="1102"/>
      <c r="KPQ282" s="1102"/>
      <c r="KPR282" s="1102"/>
      <c r="KPS282" s="1102"/>
      <c r="KPT282" s="1102"/>
      <c r="KPU282" s="1102"/>
      <c r="KPV282" s="1102"/>
      <c r="KPW282" s="1102"/>
      <c r="KPX282" s="1102"/>
      <c r="KPY282" s="1102"/>
      <c r="KPZ282" s="1102"/>
      <c r="KQA282" s="1102"/>
      <c r="KQB282" s="1102"/>
      <c r="KQC282" s="1102"/>
      <c r="KQD282" s="1102"/>
      <c r="KQE282" s="1102"/>
      <c r="KQF282" s="1102"/>
      <c r="KQG282" s="1102"/>
      <c r="KQH282" s="1102"/>
      <c r="KQI282" s="1102"/>
      <c r="KQJ282" s="1102"/>
      <c r="KQK282" s="1102"/>
      <c r="KQL282" s="1102"/>
      <c r="KQM282" s="1102"/>
      <c r="KQN282" s="1102"/>
      <c r="KQO282" s="1102"/>
      <c r="KQP282" s="1102"/>
      <c r="KQQ282" s="1102"/>
      <c r="KQR282" s="1102"/>
      <c r="KQS282" s="1102"/>
      <c r="KQT282" s="1102"/>
      <c r="KQU282" s="1102"/>
      <c r="KQV282" s="1102"/>
      <c r="KQW282" s="1102"/>
      <c r="KQX282" s="1102"/>
      <c r="KQY282" s="1102"/>
      <c r="KQZ282" s="1102"/>
      <c r="KRA282" s="1102"/>
      <c r="KRB282" s="1102"/>
      <c r="KRC282" s="1102"/>
      <c r="KRD282" s="1102"/>
      <c r="KRE282" s="1102"/>
      <c r="KRF282" s="1102"/>
      <c r="KRG282" s="1102"/>
      <c r="KRH282" s="1102"/>
      <c r="KRI282" s="1102"/>
      <c r="KRJ282" s="1102"/>
      <c r="KRK282" s="1102"/>
      <c r="KRL282" s="1102"/>
      <c r="KRM282" s="1102"/>
      <c r="KRN282" s="1102"/>
      <c r="KRO282" s="1102"/>
      <c r="KRP282" s="1102"/>
      <c r="KRQ282" s="1102"/>
      <c r="KRR282" s="1102"/>
      <c r="KRS282" s="1102"/>
      <c r="KRT282" s="1102"/>
      <c r="KRU282" s="1102"/>
      <c r="KRV282" s="1102"/>
      <c r="KRW282" s="1102"/>
      <c r="KRX282" s="1102"/>
      <c r="KRY282" s="1102"/>
      <c r="KRZ282" s="1102"/>
      <c r="KSA282" s="1102"/>
      <c r="KSB282" s="1102"/>
      <c r="KSC282" s="1102"/>
      <c r="KSD282" s="1102"/>
      <c r="KSE282" s="1102"/>
      <c r="KSF282" s="1102"/>
      <c r="KSG282" s="1102"/>
      <c r="KSH282" s="1102"/>
      <c r="KSI282" s="1102"/>
      <c r="KSJ282" s="1102"/>
      <c r="KSK282" s="1102"/>
      <c r="KSL282" s="1102"/>
      <c r="KSM282" s="1102"/>
      <c r="KSN282" s="1102"/>
      <c r="KSO282" s="1102"/>
      <c r="KSP282" s="1102"/>
      <c r="KSQ282" s="1102"/>
      <c r="KSR282" s="1102"/>
      <c r="KSS282" s="1102"/>
      <c r="KST282" s="1102"/>
      <c r="KSU282" s="1102"/>
      <c r="KSV282" s="1102"/>
      <c r="KSW282" s="1102"/>
      <c r="KSX282" s="1102"/>
      <c r="KSY282" s="1102"/>
      <c r="KSZ282" s="1102"/>
      <c r="KTA282" s="1102"/>
      <c r="KTB282" s="1102"/>
      <c r="KTC282" s="1102"/>
      <c r="KTD282" s="1102"/>
      <c r="KTE282" s="1102"/>
      <c r="KTF282" s="1102"/>
      <c r="KTG282" s="1102"/>
      <c r="KTH282" s="1102"/>
      <c r="KTI282" s="1102"/>
      <c r="KTJ282" s="1102"/>
      <c r="KTK282" s="1102"/>
      <c r="KTL282" s="1102"/>
      <c r="KTM282" s="1102"/>
      <c r="KTN282" s="1102"/>
      <c r="KTO282" s="1102"/>
      <c r="KTP282" s="1102"/>
      <c r="KTQ282" s="1102"/>
      <c r="KTR282" s="1102"/>
      <c r="KTS282" s="1102"/>
      <c r="KTT282" s="1102"/>
      <c r="KTU282" s="1102"/>
      <c r="KTV282" s="1102"/>
      <c r="KTW282" s="1102"/>
      <c r="KTX282" s="1102"/>
      <c r="KTY282" s="1102"/>
      <c r="KTZ282" s="1102"/>
      <c r="KUA282" s="1102"/>
      <c r="KUB282" s="1102"/>
      <c r="KUC282" s="1102"/>
      <c r="KUD282" s="1102"/>
      <c r="KUE282" s="1102"/>
      <c r="KUF282" s="1102"/>
      <c r="KUG282" s="1102"/>
      <c r="KUH282" s="1102"/>
      <c r="KUI282" s="1102"/>
      <c r="KUJ282" s="1102"/>
      <c r="KUK282" s="1102"/>
      <c r="KUL282" s="1102"/>
      <c r="KUM282" s="1102"/>
      <c r="KUN282" s="1102"/>
      <c r="KUO282" s="1102"/>
      <c r="KUP282" s="1102"/>
      <c r="KUQ282" s="1102"/>
      <c r="KUR282" s="1102"/>
      <c r="KUS282" s="1102"/>
      <c r="KUT282" s="1102"/>
      <c r="KUU282" s="1102"/>
      <c r="KUV282" s="1102"/>
      <c r="KUW282" s="1102"/>
      <c r="KUX282" s="1102"/>
      <c r="KUY282" s="1102"/>
      <c r="KUZ282" s="1102"/>
      <c r="KVA282" s="1102"/>
      <c r="KVB282" s="1102"/>
      <c r="KVC282" s="1102"/>
      <c r="KVD282" s="1102"/>
      <c r="KVE282" s="1102"/>
      <c r="KVF282" s="1102"/>
      <c r="KVG282" s="1102"/>
      <c r="KVH282" s="1102"/>
      <c r="KVI282" s="1102"/>
      <c r="KVJ282" s="1102"/>
      <c r="KVK282" s="1102"/>
      <c r="KVL282" s="1102"/>
      <c r="KVM282" s="1102"/>
      <c r="KVN282" s="1102"/>
      <c r="KVO282" s="1102"/>
      <c r="KVP282" s="1102"/>
      <c r="KVQ282" s="1102"/>
      <c r="KVR282" s="1102"/>
      <c r="KVS282" s="1102"/>
      <c r="KVT282" s="1102"/>
      <c r="KVU282" s="1102"/>
      <c r="KVV282" s="1102"/>
      <c r="KVW282" s="1102"/>
      <c r="KVX282" s="1102"/>
      <c r="KVY282" s="1102"/>
      <c r="KVZ282" s="1102"/>
      <c r="KWA282" s="1102"/>
      <c r="KWB282" s="1102"/>
      <c r="KWC282" s="1102"/>
      <c r="KWD282" s="1102"/>
      <c r="KWE282" s="1102"/>
      <c r="KWF282" s="1102"/>
      <c r="KWG282" s="1102"/>
      <c r="KWH282" s="1102"/>
      <c r="KWI282" s="1102"/>
      <c r="KWJ282" s="1102"/>
      <c r="KWK282" s="1102"/>
      <c r="KWL282" s="1102"/>
      <c r="KWM282" s="1102"/>
      <c r="KWN282" s="1102"/>
      <c r="KWO282" s="1102"/>
      <c r="KWP282" s="1102"/>
      <c r="KWQ282" s="1102"/>
      <c r="KWR282" s="1102"/>
      <c r="KWS282" s="1102"/>
      <c r="KWT282" s="1102"/>
      <c r="KWU282" s="1102"/>
      <c r="KWV282" s="1102"/>
      <c r="KWW282" s="1102"/>
      <c r="KWX282" s="1102"/>
      <c r="KWY282" s="1102"/>
      <c r="KWZ282" s="1102"/>
      <c r="KXA282" s="1102"/>
      <c r="KXB282" s="1102"/>
      <c r="KXC282" s="1102"/>
      <c r="KXD282" s="1102"/>
      <c r="KXE282" s="1102"/>
      <c r="KXF282" s="1102"/>
      <c r="KXG282" s="1102"/>
      <c r="KXH282" s="1102"/>
      <c r="KXI282" s="1102"/>
      <c r="KXJ282" s="1102"/>
      <c r="KXK282" s="1102"/>
      <c r="KXL282" s="1102"/>
      <c r="KXM282" s="1102"/>
      <c r="KXN282" s="1102"/>
      <c r="KXO282" s="1102"/>
      <c r="KXP282" s="1102"/>
      <c r="KXQ282" s="1102"/>
      <c r="KXR282" s="1102"/>
      <c r="KXS282" s="1102"/>
      <c r="KXT282" s="1102"/>
      <c r="KXU282" s="1102"/>
      <c r="KXV282" s="1102"/>
      <c r="KXW282" s="1102"/>
      <c r="KXX282" s="1102"/>
      <c r="KXY282" s="1102"/>
      <c r="KXZ282" s="1102"/>
      <c r="KYA282" s="1102"/>
      <c r="KYB282" s="1102"/>
      <c r="KYC282" s="1102"/>
      <c r="KYD282" s="1102"/>
      <c r="KYE282" s="1102"/>
      <c r="KYF282" s="1102"/>
      <c r="KYG282" s="1102"/>
      <c r="KYH282" s="1102"/>
      <c r="KYI282" s="1102"/>
      <c r="KYJ282" s="1102"/>
      <c r="KYK282" s="1102"/>
      <c r="KYL282" s="1102"/>
      <c r="KYM282" s="1102"/>
      <c r="KYN282" s="1102"/>
      <c r="KYO282" s="1102"/>
      <c r="KYP282" s="1102"/>
      <c r="KYQ282" s="1102"/>
      <c r="KYR282" s="1102"/>
      <c r="KYS282" s="1102"/>
      <c r="KYT282" s="1102"/>
      <c r="KYU282" s="1102"/>
      <c r="KYV282" s="1102"/>
      <c r="KYW282" s="1102"/>
      <c r="KYX282" s="1102"/>
      <c r="KYY282" s="1102"/>
      <c r="KYZ282" s="1102"/>
      <c r="KZA282" s="1102"/>
      <c r="KZB282" s="1102"/>
      <c r="KZC282" s="1102"/>
      <c r="KZD282" s="1102"/>
      <c r="KZE282" s="1102"/>
      <c r="KZF282" s="1102"/>
      <c r="KZG282" s="1102"/>
      <c r="KZH282" s="1102"/>
      <c r="KZI282" s="1102"/>
      <c r="KZJ282" s="1102"/>
      <c r="KZK282" s="1102"/>
      <c r="KZL282" s="1102"/>
      <c r="KZM282" s="1102"/>
      <c r="KZN282" s="1102"/>
      <c r="KZO282" s="1102"/>
      <c r="KZP282" s="1102"/>
      <c r="KZQ282" s="1102"/>
      <c r="KZR282" s="1102"/>
      <c r="KZS282" s="1102"/>
      <c r="KZT282" s="1102"/>
      <c r="KZU282" s="1102"/>
      <c r="KZV282" s="1102"/>
      <c r="KZW282" s="1102"/>
      <c r="KZX282" s="1102"/>
      <c r="KZY282" s="1102"/>
      <c r="KZZ282" s="1102"/>
      <c r="LAA282" s="1102"/>
      <c r="LAB282" s="1102"/>
      <c r="LAC282" s="1102"/>
      <c r="LAD282" s="1102"/>
      <c r="LAE282" s="1102"/>
      <c r="LAF282" s="1102"/>
      <c r="LAG282" s="1102"/>
      <c r="LAH282" s="1102"/>
      <c r="LAI282" s="1102"/>
      <c r="LAJ282" s="1102"/>
      <c r="LAK282" s="1102"/>
      <c r="LAL282" s="1102"/>
      <c r="LAM282" s="1102"/>
      <c r="LAN282" s="1102"/>
      <c r="LAO282" s="1102"/>
      <c r="LAP282" s="1102"/>
      <c r="LAQ282" s="1102"/>
      <c r="LAR282" s="1102"/>
      <c r="LAS282" s="1102"/>
      <c r="LAT282" s="1102"/>
      <c r="LAU282" s="1102"/>
      <c r="LAV282" s="1102"/>
      <c r="LAW282" s="1102"/>
      <c r="LAX282" s="1102"/>
      <c r="LAY282" s="1102"/>
      <c r="LAZ282" s="1102"/>
      <c r="LBA282" s="1102"/>
      <c r="LBB282" s="1102"/>
      <c r="LBC282" s="1102"/>
      <c r="LBD282" s="1102"/>
      <c r="LBE282" s="1102"/>
      <c r="LBF282" s="1102"/>
      <c r="LBG282" s="1102"/>
      <c r="LBH282" s="1102"/>
      <c r="LBI282" s="1102"/>
      <c r="LBJ282" s="1102"/>
      <c r="LBK282" s="1102"/>
      <c r="LBL282" s="1102"/>
      <c r="LBM282" s="1102"/>
      <c r="LBN282" s="1102"/>
      <c r="LBO282" s="1102"/>
      <c r="LBP282" s="1102"/>
      <c r="LBQ282" s="1102"/>
      <c r="LBR282" s="1102"/>
      <c r="LBS282" s="1102"/>
      <c r="LBT282" s="1102"/>
      <c r="LBU282" s="1102"/>
      <c r="LBV282" s="1102"/>
      <c r="LBW282" s="1102"/>
      <c r="LBX282" s="1102"/>
      <c r="LBY282" s="1102"/>
      <c r="LBZ282" s="1102"/>
      <c r="LCA282" s="1102"/>
      <c r="LCB282" s="1102"/>
      <c r="LCC282" s="1102"/>
      <c r="LCD282" s="1102"/>
      <c r="LCE282" s="1102"/>
      <c r="LCF282" s="1102"/>
      <c r="LCG282" s="1102"/>
      <c r="LCH282" s="1102"/>
      <c r="LCI282" s="1102"/>
      <c r="LCJ282" s="1102"/>
      <c r="LCK282" s="1102"/>
      <c r="LCL282" s="1102"/>
      <c r="LCM282" s="1102"/>
      <c r="LCN282" s="1102"/>
      <c r="LCO282" s="1102"/>
      <c r="LCP282" s="1102"/>
      <c r="LCQ282" s="1102"/>
      <c r="LCR282" s="1102"/>
      <c r="LCS282" s="1102"/>
      <c r="LCT282" s="1102"/>
      <c r="LCU282" s="1102"/>
      <c r="LCV282" s="1102"/>
      <c r="LCW282" s="1102"/>
      <c r="LCX282" s="1102"/>
      <c r="LCY282" s="1102"/>
      <c r="LCZ282" s="1102"/>
      <c r="LDA282" s="1102"/>
      <c r="LDB282" s="1102"/>
      <c r="LDC282" s="1102"/>
      <c r="LDD282" s="1102"/>
      <c r="LDE282" s="1102"/>
      <c r="LDF282" s="1102"/>
      <c r="LDG282" s="1102"/>
      <c r="LDH282" s="1102"/>
      <c r="LDI282" s="1102"/>
      <c r="LDJ282" s="1102"/>
      <c r="LDK282" s="1102"/>
      <c r="LDL282" s="1102"/>
      <c r="LDM282" s="1102"/>
      <c r="LDN282" s="1102"/>
      <c r="LDO282" s="1102"/>
      <c r="LDP282" s="1102"/>
      <c r="LDQ282" s="1102"/>
      <c r="LDR282" s="1102"/>
      <c r="LDS282" s="1102"/>
      <c r="LDT282" s="1102"/>
      <c r="LDU282" s="1102"/>
      <c r="LDV282" s="1102"/>
      <c r="LDW282" s="1102"/>
      <c r="LDX282" s="1102"/>
      <c r="LDY282" s="1102"/>
      <c r="LDZ282" s="1102"/>
      <c r="LEA282" s="1102"/>
      <c r="LEB282" s="1102"/>
      <c r="LEC282" s="1102"/>
      <c r="LED282" s="1102"/>
      <c r="LEE282" s="1102"/>
      <c r="LEF282" s="1102"/>
      <c r="LEG282" s="1102"/>
      <c r="LEH282" s="1102"/>
      <c r="LEI282" s="1102"/>
      <c r="LEJ282" s="1102"/>
      <c r="LEK282" s="1102"/>
      <c r="LEL282" s="1102"/>
      <c r="LEM282" s="1102"/>
      <c r="LEN282" s="1102"/>
      <c r="LEO282" s="1102"/>
      <c r="LEP282" s="1102"/>
      <c r="LEQ282" s="1102"/>
      <c r="LER282" s="1102"/>
      <c r="LES282" s="1102"/>
      <c r="LET282" s="1102"/>
      <c r="LEU282" s="1102"/>
      <c r="LEV282" s="1102"/>
      <c r="LEW282" s="1102"/>
      <c r="LEX282" s="1102"/>
      <c r="LEY282" s="1102"/>
      <c r="LEZ282" s="1102"/>
      <c r="LFA282" s="1102"/>
      <c r="LFB282" s="1102"/>
      <c r="LFC282" s="1102"/>
      <c r="LFD282" s="1102"/>
      <c r="LFE282" s="1102"/>
      <c r="LFF282" s="1102"/>
      <c r="LFG282" s="1102"/>
      <c r="LFH282" s="1102"/>
      <c r="LFI282" s="1102"/>
      <c r="LFJ282" s="1102"/>
      <c r="LFK282" s="1102"/>
      <c r="LFL282" s="1102"/>
      <c r="LFM282" s="1102"/>
      <c r="LFN282" s="1102"/>
      <c r="LFO282" s="1102"/>
      <c r="LFP282" s="1102"/>
      <c r="LFQ282" s="1102"/>
      <c r="LFR282" s="1102"/>
      <c r="LFS282" s="1102"/>
      <c r="LFT282" s="1102"/>
      <c r="LFU282" s="1102"/>
      <c r="LFV282" s="1102"/>
      <c r="LFW282" s="1102"/>
      <c r="LFX282" s="1102"/>
      <c r="LFY282" s="1102"/>
      <c r="LFZ282" s="1102"/>
      <c r="LGA282" s="1102"/>
      <c r="LGB282" s="1102"/>
      <c r="LGC282" s="1102"/>
      <c r="LGD282" s="1102"/>
      <c r="LGE282" s="1102"/>
      <c r="LGF282" s="1102"/>
      <c r="LGG282" s="1102"/>
      <c r="LGH282" s="1102"/>
      <c r="LGI282" s="1102"/>
      <c r="LGJ282" s="1102"/>
      <c r="LGK282" s="1102"/>
      <c r="LGL282" s="1102"/>
      <c r="LGM282" s="1102"/>
      <c r="LGN282" s="1102"/>
      <c r="LGO282" s="1102"/>
      <c r="LGP282" s="1102"/>
      <c r="LGQ282" s="1102"/>
      <c r="LGR282" s="1102"/>
      <c r="LGS282" s="1102"/>
      <c r="LGT282" s="1102"/>
      <c r="LGU282" s="1102"/>
      <c r="LGV282" s="1102"/>
      <c r="LGW282" s="1102"/>
      <c r="LGX282" s="1102"/>
      <c r="LGY282" s="1102"/>
      <c r="LGZ282" s="1102"/>
      <c r="LHA282" s="1102"/>
      <c r="LHB282" s="1102"/>
      <c r="LHC282" s="1102"/>
      <c r="LHD282" s="1102"/>
      <c r="LHE282" s="1102"/>
      <c r="LHF282" s="1102"/>
      <c r="LHG282" s="1102"/>
      <c r="LHH282" s="1102"/>
      <c r="LHI282" s="1102"/>
      <c r="LHJ282" s="1102"/>
      <c r="LHK282" s="1102"/>
      <c r="LHL282" s="1102"/>
      <c r="LHM282" s="1102"/>
      <c r="LHN282" s="1102"/>
      <c r="LHO282" s="1102"/>
      <c r="LHP282" s="1102"/>
      <c r="LHQ282" s="1102"/>
      <c r="LHR282" s="1102"/>
      <c r="LHS282" s="1102"/>
      <c r="LHT282" s="1102"/>
      <c r="LHU282" s="1102"/>
      <c r="LHV282" s="1102"/>
      <c r="LHW282" s="1102"/>
      <c r="LHX282" s="1102"/>
      <c r="LHY282" s="1102"/>
      <c r="LHZ282" s="1102"/>
      <c r="LIA282" s="1102"/>
      <c r="LIB282" s="1102"/>
      <c r="LIC282" s="1102"/>
      <c r="LID282" s="1102"/>
      <c r="LIE282" s="1102"/>
      <c r="LIF282" s="1102"/>
      <c r="LIG282" s="1102"/>
      <c r="LIH282" s="1102"/>
      <c r="LII282" s="1102"/>
      <c r="LIJ282" s="1102"/>
      <c r="LIK282" s="1102"/>
      <c r="LIL282" s="1102"/>
      <c r="LIM282" s="1102"/>
      <c r="LIN282" s="1102"/>
      <c r="LIO282" s="1102"/>
      <c r="LIP282" s="1102"/>
      <c r="LIQ282" s="1102"/>
      <c r="LIR282" s="1102"/>
      <c r="LIS282" s="1102"/>
      <c r="LIT282" s="1102"/>
      <c r="LIU282" s="1102"/>
      <c r="LIV282" s="1102"/>
      <c r="LIW282" s="1102"/>
      <c r="LIX282" s="1102"/>
      <c r="LIY282" s="1102"/>
      <c r="LIZ282" s="1102"/>
      <c r="LJA282" s="1102"/>
      <c r="LJB282" s="1102"/>
      <c r="LJC282" s="1102"/>
      <c r="LJD282" s="1102"/>
      <c r="LJE282" s="1102"/>
      <c r="LJF282" s="1102"/>
      <c r="LJG282" s="1102"/>
      <c r="LJH282" s="1102"/>
      <c r="LJI282" s="1102"/>
      <c r="LJJ282" s="1102"/>
      <c r="LJK282" s="1102"/>
      <c r="LJL282" s="1102"/>
      <c r="LJM282" s="1102"/>
      <c r="LJN282" s="1102"/>
      <c r="LJO282" s="1102"/>
      <c r="LJP282" s="1102"/>
      <c r="LJQ282" s="1102"/>
      <c r="LJR282" s="1102"/>
      <c r="LJS282" s="1102"/>
      <c r="LJT282" s="1102"/>
      <c r="LJU282" s="1102"/>
      <c r="LJV282" s="1102"/>
      <c r="LJW282" s="1102"/>
      <c r="LJX282" s="1102"/>
      <c r="LJY282" s="1102"/>
      <c r="LJZ282" s="1102"/>
      <c r="LKA282" s="1102"/>
      <c r="LKB282" s="1102"/>
      <c r="LKC282" s="1102"/>
      <c r="LKD282" s="1102"/>
      <c r="LKE282" s="1102"/>
      <c r="LKF282" s="1102"/>
      <c r="LKG282" s="1102"/>
      <c r="LKH282" s="1102"/>
      <c r="LKI282" s="1102"/>
      <c r="LKJ282" s="1102"/>
      <c r="LKK282" s="1102"/>
      <c r="LKL282" s="1102"/>
      <c r="LKM282" s="1102"/>
      <c r="LKN282" s="1102"/>
      <c r="LKO282" s="1102"/>
      <c r="LKP282" s="1102"/>
      <c r="LKQ282" s="1102"/>
      <c r="LKR282" s="1102"/>
      <c r="LKS282" s="1102"/>
      <c r="LKT282" s="1102"/>
      <c r="LKU282" s="1102"/>
      <c r="LKV282" s="1102"/>
      <c r="LKW282" s="1102"/>
      <c r="LKX282" s="1102"/>
      <c r="LKY282" s="1102"/>
      <c r="LKZ282" s="1102"/>
      <c r="LLA282" s="1102"/>
      <c r="LLB282" s="1102"/>
      <c r="LLC282" s="1102"/>
      <c r="LLD282" s="1102"/>
      <c r="LLE282" s="1102"/>
      <c r="LLF282" s="1102"/>
      <c r="LLG282" s="1102"/>
      <c r="LLH282" s="1102"/>
      <c r="LLI282" s="1102"/>
      <c r="LLJ282" s="1102"/>
      <c r="LLK282" s="1102"/>
      <c r="LLL282" s="1102"/>
      <c r="LLM282" s="1102"/>
      <c r="LLN282" s="1102"/>
      <c r="LLO282" s="1102"/>
      <c r="LLP282" s="1102"/>
      <c r="LLQ282" s="1102"/>
      <c r="LLR282" s="1102"/>
      <c r="LLS282" s="1102"/>
      <c r="LLT282" s="1102"/>
      <c r="LLU282" s="1102"/>
      <c r="LLV282" s="1102"/>
      <c r="LLW282" s="1102"/>
      <c r="LLX282" s="1102"/>
      <c r="LLY282" s="1102"/>
      <c r="LLZ282" s="1102"/>
      <c r="LMA282" s="1102"/>
      <c r="LMB282" s="1102"/>
      <c r="LMC282" s="1102"/>
      <c r="LMD282" s="1102"/>
      <c r="LME282" s="1102"/>
      <c r="LMF282" s="1102"/>
      <c r="LMG282" s="1102"/>
      <c r="LMH282" s="1102"/>
      <c r="LMI282" s="1102"/>
      <c r="LMJ282" s="1102"/>
      <c r="LMK282" s="1102"/>
      <c r="LML282" s="1102"/>
      <c r="LMM282" s="1102"/>
      <c r="LMN282" s="1102"/>
      <c r="LMO282" s="1102"/>
      <c r="LMP282" s="1102"/>
      <c r="LMQ282" s="1102"/>
      <c r="LMR282" s="1102"/>
      <c r="LMS282" s="1102"/>
      <c r="LMT282" s="1102"/>
      <c r="LMU282" s="1102"/>
      <c r="LMV282" s="1102"/>
      <c r="LMW282" s="1102"/>
      <c r="LMX282" s="1102"/>
      <c r="LMY282" s="1102"/>
      <c r="LMZ282" s="1102"/>
      <c r="LNA282" s="1102"/>
      <c r="LNB282" s="1102"/>
      <c r="LNC282" s="1102"/>
      <c r="LND282" s="1102"/>
      <c r="LNE282" s="1102"/>
      <c r="LNF282" s="1102"/>
      <c r="LNG282" s="1102"/>
      <c r="LNH282" s="1102"/>
      <c r="LNI282" s="1102"/>
      <c r="LNJ282" s="1102"/>
      <c r="LNK282" s="1102"/>
      <c r="LNL282" s="1102"/>
      <c r="LNM282" s="1102"/>
      <c r="LNN282" s="1102"/>
      <c r="LNO282" s="1102"/>
      <c r="LNP282" s="1102"/>
      <c r="LNQ282" s="1102"/>
      <c r="LNR282" s="1102"/>
      <c r="LNS282" s="1102"/>
      <c r="LNT282" s="1102"/>
      <c r="LNU282" s="1102"/>
      <c r="LNV282" s="1102"/>
      <c r="LNW282" s="1102"/>
      <c r="LNX282" s="1102"/>
      <c r="LNY282" s="1102"/>
      <c r="LNZ282" s="1102"/>
      <c r="LOA282" s="1102"/>
      <c r="LOB282" s="1102"/>
      <c r="LOC282" s="1102"/>
      <c r="LOD282" s="1102"/>
      <c r="LOE282" s="1102"/>
      <c r="LOF282" s="1102"/>
      <c r="LOG282" s="1102"/>
      <c r="LOH282" s="1102"/>
      <c r="LOI282" s="1102"/>
      <c r="LOJ282" s="1102"/>
      <c r="LOK282" s="1102"/>
      <c r="LOL282" s="1102"/>
      <c r="LOM282" s="1102"/>
      <c r="LON282" s="1102"/>
      <c r="LOO282" s="1102"/>
      <c r="LOP282" s="1102"/>
      <c r="LOQ282" s="1102"/>
      <c r="LOR282" s="1102"/>
      <c r="LOS282" s="1102"/>
      <c r="LOT282" s="1102"/>
      <c r="LOU282" s="1102"/>
      <c r="LOV282" s="1102"/>
      <c r="LOW282" s="1102"/>
      <c r="LOX282" s="1102"/>
      <c r="LOY282" s="1102"/>
      <c r="LOZ282" s="1102"/>
      <c r="LPA282" s="1102"/>
      <c r="LPB282" s="1102"/>
      <c r="LPC282" s="1102"/>
      <c r="LPD282" s="1102"/>
      <c r="LPE282" s="1102"/>
      <c r="LPF282" s="1102"/>
      <c r="LPG282" s="1102"/>
      <c r="LPH282" s="1102"/>
      <c r="LPI282" s="1102"/>
      <c r="LPJ282" s="1102"/>
      <c r="LPK282" s="1102"/>
      <c r="LPL282" s="1102"/>
      <c r="LPM282" s="1102"/>
      <c r="LPN282" s="1102"/>
      <c r="LPO282" s="1102"/>
      <c r="LPP282" s="1102"/>
      <c r="LPQ282" s="1102"/>
      <c r="LPR282" s="1102"/>
      <c r="LPS282" s="1102"/>
      <c r="LPT282" s="1102"/>
      <c r="LPU282" s="1102"/>
      <c r="LPV282" s="1102"/>
      <c r="LPW282" s="1102"/>
      <c r="LPX282" s="1102"/>
      <c r="LPY282" s="1102"/>
      <c r="LPZ282" s="1102"/>
      <c r="LQA282" s="1102"/>
      <c r="LQB282" s="1102"/>
      <c r="LQC282" s="1102"/>
      <c r="LQD282" s="1102"/>
      <c r="LQE282" s="1102"/>
      <c r="LQF282" s="1102"/>
      <c r="LQG282" s="1102"/>
      <c r="LQH282" s="1102"/>
      <c r="LQI282" s="1102"/>
      <c r="LQJ282" s="1102"/>
      <c r="LQK282" s="1102"/>
      <c r="LQL282" s="1102"/>
      <c r="LQM282" s="1102"/>
      <c r="LQN282" s="1102"/>
      <c r="LQO282" s="1102"/>
      <c r="LQP282" s="1102"/>
      <c r="LQQ282" s="1102"/>
      <c r="LQR282" s="1102"/>
      <c r="LQS282" s="1102"/>
      <c r="LQT282" s="1102"/>
      <c r="LQU282" s="1102"/>
      <c r="LQV282" s="1102"/>
      <c r="LQW282" s="1102"/>
      <c r="LQX282" s="1102"/>
      <c r="LQY282" s="1102"/>
      <c r="LQZ282" s="1102"/>
      <c r="LRA282" s="1102"/>
      <c r="LRB282" s="1102"/>
      <c r="LRC282" s="1102"/>
      <c r="LRD282" s="1102"/>
      <c r="LRE282" s="1102"/>
      <c r="LRF282" s="1102"/>
      <c r="LRG282" s="1102"/>
      <c r="LRH282" s="1102"/>
      <c r="LRI282" s="1102"/>
      <c r="LRJ282" s="1102"/>
      <c r="LRK282" s="1102"/>
      <c r="LRL282" s="1102"/>
      <c r="LRM282" s="1102"/>
      <c r="LRN282" s="1102"/>
      <c r="LRO282" s="1102"/>
      <c r="LRP282" s="1102"/>
      <c r="LRQ282" s="1102"/>
      <c r="LRR282" s="1102"/>
      <c r="LRS282" s="1102"/>
      <c r="LRT282" s="1102"/>
      <c r="LRU282" s="1102"/>
      <c r="LRV282" s="1102"/>
      <c r="LRW282" s="1102"/>
      <c r="LRX282" s="1102"/>
      <c r="LRY282" s="1102"/>
      <c r="LRZ282" s="1102"/>
      <c r="LSA282" s="1102"/>
      <c r="LSB282" s="1102"/>
      <c r="LSC282" s="1102"/>
      <c r="LSD282" s="1102"/>
      <c r="LSE282" s="1102"/>
      <c r="LSF282" s="1102"/>
      <c r="LSG282" s="1102"/>
      <c r="LSH282" s="1102"/>
      <c r="LSI282" s="1102"/>
      <c r="LSJ282" s="1102"/>
      <c r="LSK282" s="1102"/>
      <c r="LSL282" s="1102"/>
      <c r="LSM282" s="1102"/>
      <c r="LSN282" s="1102"/>
      <c r="LSO282" s="1102"/>
      <c r="LSP282" s="1102"/>
      <c r="LSQ282" s="1102"/>
      <c r="LSR282" s="1102"/>
      <c r="LSS282" s="1102"/>
      <c r="LST282" s="1102"/>
      <c r="LSU282" s="1102"/>
      <c r="LSV282" s="1102"/>
      <c r="LSW282" s="1102"/>
      <c r="LSX282" s="1102"/>
      <c r="LSY282" s="1102"/>
      <c r="LSZ282" s="1102"/>
      <c r="LTA282" s="1102"/>
      <c r="LTB282" s="1102"/>
      <c r="LTC282" s="1102"/>
      <c r="LTD282" s="1102"/>
      <c r="LTE282" s="1102"/>
      <c r="LTF282" s="1102"/>
      <c r="LTG282" s="1102"/>
      <c r="LTH282" s="1102"/>
      <c r="LTI282" s="1102"/>
      <c r="LTJ282" s="1102"/>
      <c r="LTK282" s="1102"/>
      <c r="LTL282" s="1102"/>
      <c r="LTM282" s="1102"/>
      <c r="LTN282" s="1102"/>
      <c r="LTO282" s="1102"/>
      <c r="LTP282" s="1102"/>
      <c r="LTQ282" s="1102"/>
      <c r="LTR282" s="1102"/>
      <c r="LTS282" s="1102"/>
      <c r="LTT282" s="1102"/>
      <c r="LTU282" s="1102"/>
      <c r="LTV282" s="1102"/>
      <c r="LTW282" s="1102"/>
      <c r="LTX282" s="1102"/>
      <c r="LTY282" s="1102"/>
      <c r="LTZ282" s="1102"/>
      <c r="LUA282" s="1102"/>
      <c r="LUB282" s="1102"/>
      <c r="LUC282" s="1102"/>
      <c r="LUD282" s="1102"/>
      <c r="LUE282" s="1102"/>
      <c r="LUF282" s="1102"/>
      <c r="LUG282" s="1102"/>
      <c r="LUH282" s="1102"/>
      <c r="LUI282" s="1102"/>
      <c r="LUJ282" s="1102"/>
      <c r="LUK282" s="1102"/>
      <c r="LUL282" s="1102"/>
      <c r="LUM282" s="1102"/>
      <c r="LUN282" s="1102"/>
      <c r="LUO282" s="1102"/>
      <c r="LUP282" s="1102"/>
      <c r="LUQ282" s="1102"/>
      <c r="LUR282" s="1102"/>
      <c r="LUS282" s="1102"/>
      <c r="LUT282" s="1102"/>
      <c r="LUU282" s="1102"/>
      <c r="LUV282" s="1102"/>
      <c r="LUW282" s="1102"/>
      <c r="LUX282" s="1102"/>
      <c r="LUY282" s="1102"/>
      <c r="LUZ282" s="1102"/>
      <c r="LVA282" s="1102"/>
      <c r="LVB282" s="1102"/>
      <c r="LVC282" s="1102"/>
      <c r="LVD282" s="1102"/>
      <c r="LVE282" s="1102"/>
      <c r="LVF282" s="1102"/>
      <c r="LVG282" s="1102"/>
      <c r="LVH282" s="1102"/>
      <c r="LVI282" s="1102"/>
      <c r="LVJ282" s="1102"/>
      <c r="LVK282" s="1102"/>
      <c r="LVL282" s="1102"/>
      <c r="LVM282" s="1102"/>
      <c r="LVN282" s="1102"/>
      <c r="LVO282" s="1102"/>
      <c r="LVP282" s="1102"/>
      <c r="LVQ282" s="1102"/>
      <c r="LVR282" s="1102"/>
      <c r="LVS282" s="1102"/>
      <c r="LVT282" s="1102"/>
      <c r="LVU282" s="1102"/>
      <c r="LVV282" s="1102"/>
      <c r="LVW282" s="1102"/>
      <c r="LVX282" s="1102"/>
      <c r="LVY282" s="1102"/>
      <c r="LVZ282" s="1102"/>
      <c r="LWA282" s="1102"/>
      <c r="LWB282" s="1102"/>
      <c r="LWC282" s="1102"/>
      <c r="LWD282" s="1102"/>
      <c r="LWE282" s="1102"/>
      <c r="LWF282" s="1102"/>
      <c r="LWG282" s="1102"/>
      <c r="LWH282" s="1102"/>
      <c r="LWI282" s="1102"/>
      <c r="LWJ282" s="1102"/>
      <c r="LWK282" s="1102"/>
      <c r="LWL282" s="1102"/>
      <c r="LWM282" s="1102"/>
      <c r="LWN282" s="1102"/>
      <c r="LWO282" s="1102"/>
      <c r="LWP282" s="1102"/>
      <c r="LWQ282" s="1102"/>
      <c r="LWR282" s="1102"/>
      <c r="LWS282" s="1102"/>
      <c r="LWT282" s="1102"/>
      <c r="LWU282" s="1102"/>
      <c r="LWV282" s="1102"/>
      <c r="LWW282" s="1102"/>
      <c r="LWX282" s="1102"/>
      <c r="LWY282" s="1102"/>
      <c r="LWZ282" s="1102"/>
      <c r="LXA282" s="1102"/>
      <c r="LXB282" s="1102"/>
      <c r="LXC282" s="1102"/>
      <c r="LXD282" s="1102"/>
      <c r="LXE282" s="1102"/>
      <c r="LXF282" s="1102"/>
      <c r="LXG282" s="1102"/>
      <c r="LXH282" s="1102"/>
      <c r="LXI282" s="1102"/>
      <c r="LXJ282" s="1102"/>
      <c r="LXK282" s="1102"/>
      <c r="LXL282" s="1102"/>
      <c r="LXM282" s="1102"/>
      <c r="LXN282" s="1102"/>
      <c r="LXO282" s="1102"/>
      <c r="LXP282" s="1102"/>
      <c r="LXQ282" s="1102"/>
      <c r="LXR282" s="1102"/>
      <c r="LXS282" s="1102"/>
      <c r="LXT282" s="1102"/>
      <c r="LXU282" s="1102"/>
      <c r="LXV282" s="1102"/>
      <c r="LXW282" s="1102"/>
      <c r="LXX282" s="1102"/>
      <c r="LXY282" s="1102"/>
      <c r="LXZ282" s="1102"/>
      <c r="LYA282" s="1102"/>
      <c r="LYB282" s="1102"/>
      <c r="LYC282" s="1102"/>
      <c r="LYD282" s="1102"/>
      <c r="LYE282" s="1102"/>
      <c r="LYF282" s="1102"/>
      <c r="LYG282" s="1102"/>
      <c r="LYH282" s="1102"/>
      <c r="LYI282" s="1102"/>
      <c r="LYJ282" s="1102"/>
      <c r="LYK282" s="1102"/>
      <c r="LYL282" s="1102"/>
      <c r="LYM282" s="1102"/>
      <c r="LYN282" s="1102"/>
      <c r="LYO282" s="1102"/>
      <c r="LYP282" s="1102"/>
      <c r="LYQ282" s="1102"/>
      <c r="LYR282" s="1102"/>
      <c r="LYS282" s="1102"/>
      <c r="LYT282" s="1102"/>
      <c r="LYU282" s="1102"/>
      <c r="LYV282" s="1102"/>
      <c r="LYW282" s="1102"/>
      <c r="LYX282" s="1102"/>
      <c r="LYY282" s="1102"/>
      <c r="LYZ282" s="1102"/>
      <c r="LZA282" s="1102"/>
      <c r="LZB282" s="1102"/>
      <c r="LZC282" s="1102"/>
      <c r="LZD282" s="1102"/>
      <c r="LZE282" s="1102"/>
      <c r="LZF282" s="1102"/>
      <c r="LZG282" s="1102"/>
      <c r="LZH282" s="1102"/>
      <c r="LZI282" s="1102"/>
      <c r="LZJ282" s="1102"/>
      <c r="LZK282" s="1102"/>
      <c r="LZL282" s="1102"/>
      <c r="LZM282" s="1102"/>
      <c r="LZN282" s="1102"/>
      <c r="LZO282" s="1102"/>
      <c r="LZP282" s="1102"/>
      <c r="LZQ282" s="1102"/>
      <c r="LZR282" s="1102"/>
      <c r="LZS282" s="1102"/>
      <c r="LZT282" s="1102"/>
      <c r="LZU282" s="1102"/>
      <c r="LZV282" s="1102"/>
      <c r="LZW282" s="1102"/>
      <c r="LZX282" s="1102"/>
      <c r="LZY282" s="1102"/>
      <c r="LZZ282" s="1102"/>
      <c r="MAA282" s="1102"/>
      <c r="MAB282" s="1102"/>
      <c r="MAC282" s="1102"/>
      <c r="MAD282" s="1102"/>
      <c r="MAE282" s="1102"/>
      <c r="MAF282" s="1102"/>
      <c r="MAG282" s="1102"/>
      <c r="MAH282" s="1102"/>
      <c r="MAI282" s="1102"/>
      <c r="MAJ282" s="1102"/>
      <c r="MAK282" s="1102"/>
      <c r="MAL282" s="1102"/>
      <c r="MAM282" s="1102"/>
      <c r="MAN282" s="1102"/>
      <c r="MAO282" s="1102"/>
      <c r="MAP282" s="1102"/>
      <c r="MAQ282" s="1102"/>
      <c r="MAR282" s="1102"/>
      <c r="MAS282" s="1102"/>
      <c r="MAT282" s="1102"/>
      <c r="MAU282" s="1102"/>
      <c r="MAV282" s="1102"/>
      <c r="MAW282" s="1102"/>
      <c r="MAX282" s="1102"/>
      <c r="MAY282" s="1102"/>
      <c r="MAZ282" s="1102"/>
      <c r="MBA282" s="1102"/>
      <c r="MBB282" s="1102"/>
      <c r="MBC282" s="1102"/>
      <c r="MBD282" s="1102"/>
      <c r="MBE282" s="1102"/>
      <c r="MBF282" s="1102"/>
      <c r="MBG282" s="1102"/>
      <c r="MBH282" s="1102"/>
      <c r="MBI282" s="1102"/>
      <c r="MBJ282" s="1102"/>
      <c r="MBK282" s="1102"/>
      <c r="MBL282" s="1102"/>
      <c r="MBM282" s="1102"/>
      <c r="MBN282" s="1102"/>
      <c r="MBO282" s="1102"/>
      <c r="MBP282" s="1102"/>
      <c r="MBQ282" s="1102"/>
      <c r="MBR282" s="1102"/>
      <c r="MBS282" s="1102"/>
      <c r="MBT282" s="1102"/>
      <c r="MBU282" s="1102"/>
      <c r="MBV282" s="1102"/>
      <c r="MBW282" s="1102"/>
      <c r="MBX282" s="1102"/>
      <c r="MBY282" s="1102"/>
      <c r="MBZ282" s="1102"/>
      <c r="MCA282" s="1102"/>
      <c r="MCB282" s="1102"/>
      <c r="MCC282" s="1102"/>
      <c r="MCD282" s="1102"/>
      <c r="MCE282" s="1102"/>
      <c r="MCF282" s="1102"/>
      <c r="MCG282" s="1102"/>
      <c r="MCH282" s="1102"/>
      <c r="MCI282" s="1102"/>
      <c r="MCJ282" s="1102"/>
      <c r="MCK282" s="1102"/>
      <c r="MCL282" s="1102"/>
      <c r="MCM282" s="1102"/>
      <c r="MCN282" s="1102"/>
      <c r="MCO282" s="1102"/>
      <c r="MCP282" s="1102"/>
      <c r="MCQ282" s="1102"/>
      <c r="MCR282" s="1102"/>
      <c r="MCS282" s="1102"/>
      <c r="MCT282" s="1102"/>
      <c r="MCU282" s="1102"/>
      <c r="MCV282" s="1102"/>
      <c r="MCW282" s="1102"/>
      <c r="MCX282" s="1102"/>
      <c r="MCY282" s="1102"/>
      <c r="MCZ282" s="1102"/>
      <c r="MDA282" s="1102"/>
      <c r="MDB282" s="1102"/>
      <c r="MDC282" s="1102"/>
      <c r="MDD282" s="1102"/>
      <c r="MDE282" s="1102"/>
      <c r="MDF282" s="1102"/>
      <c r="MDG282" s="1102"/>
      <c r="MDH282" s="1102"/>
      <c r="MDI282" s="1102"/>
      <c r="MDJ282" s="1102"/>
      <c r="MDK282" s="1102"/>
      <c r="MDL282" s="1102"/>
      <c r="MDM282" s="1102"/>
      <c r="MDN282" s="1102"/>
      <c r="MDO282" s="1102"/>
      <c r="MDP282" s="1102"/>
      <c r="MDQ282" s="1102"/>
      <c r="MDR282" s="1102"/>
      <c r="MDS282" s="1102"/>
      <c r="MDT282" s="1102"/>
      <c r="MDU282" s="1102"/>
      <c r="MDV282" s="1102"/>
      <c r="MDW282" s="1102"/>
      <c r="MDX282" s="1102"/>
      <c r="MDY282" s="1102"/>
      <c r="MDZ282" s="1102"/>
      <c r="MEA282" s="1102"/>
      <c r="MEB282" s="1102"/>
      <c r="MEC282" s="1102"/>
      <c r="MED282" s="1102"/>
      <c r="MEE282" s="1102"/>
      <c r="MEF282" s="1102"/>
      <c r="MEG282" s="1102"/>
      <c r="MEH282" s="1102"/>
      <c r="MEI282" s="1102"/>
      <c r="MEJ282" s="1102"/>
      <c r="MEK282" s="1102"/>
      <c r="MEL282" s="1102"/>
      <c r="MEM282" s="1102"/>
      <c r="MEN282" s="1102"/>
      <c r="MEO282" s="1102"/>
      <c r="MEP282" s="1102"/>
      <c r="MEQ282" s="1102"/>
      <c r="MER282" s="1102"/>
      <c r="MES282" s="1102"/>
      <c r="MET282" s="1102"/>
      <c r="MEU282" s="1102"/>
      <c r="MEV282" s="1102"/>
      <c r="MEW282" s="1102"/>
      <c r="MEX282" s="1102"/>
      <c r="MEY282" s="1102"/>
      <c r="MEZ282" s="1102"/>
      <c r="MFA282" s="1102"/>
      <c r="MFB282" s="1102"/>
      <c r="MFC282" s="1102"/>
      <c r="MFD282" s="1102"/>
      <c r="MFE282" s="1102"/>
      <c r="MFF282" s="1102"/>
      <c r="MFG282" s="1102"/>
      <c r="MFH282" s="1102"/>
      <c r="MFI282" s="1102"/>
      <c r="MFJ282" s="1102"/>
      <c r="MFK282" s="1102"/>
      <c r="MFL282" s="1102"/>
      <c r="MFM282" s="1102"/>
      <c r="MFN282" s="1102"/>
      <c r="MFO282" s="1102"/>
      <c r="MFP282" s="1102"/>
      <c r="MFQ282" s="1102"/>
      <c r="MFR282" s="1102"/>
      <c r="MFS282" s="1102"/>
      <c r="MFT282" s="1102"/>
      <c r="MFU282" s="1102"/>
      <c r="MFV282" s="1102"/>
      <c r="MFW282" s="1102"/>
      <c r="MFX282" s="1102"/>
      <c r="MFY282" s="1102"/>
      <c r="MFZ282" s="1102"/>
      <c r="MGA282" s="1102"/>
      <c r="MGB282" s="1102"/>
      <c r="MGC282" s="1102"/>
      <c r="MGD282" s="1102"/>
      <c r="MGE282" s="1102"/>
      <c r="MGF282" s="1102"/>
      <c r="MGG282" s="1102"/>
      <c r="MGH282" s="1102"/>
      <c r="MGI282" s="1102"/>
      <c r="MGJ282" s="1102"/>
      <c r="MGK282" s="1102"/>
      <c r="MGL282" s="1102"/>
      <c r="MGM282" s="1102"/>
      <c r="MGN282" s="1102"/>
      <c r="MGO282" s="1102"/>
      <c r="MGP282" s="1102"/>
      <c r="MGQ282" s="1102"/>
      <c r="MGR282" s="1102"/>
      <c r="MGS282" s="1102"/>
      <c r="MGT282" s="1102"/>
      <c r="MGU282" s="1102"/>
      <c r="MGV282" s="1102"/>
      <c r="MGW282" s="1102"/>
      <c r="MGX282" s="1102"/>
      <c r="MGY282" s="1102"/>
      <c r="MGZ282" s="1102"/>
      <c r="MHA282" s="1102"/>
      <c r="MHB282" s="1102"/>
      <c r="MHC282" s="1102"/>
      <c r="MHD282" s="1102"/>
      <c r="MHE282" s="1102"/>
      <c r="MHF282" s="1102"/>
      <c r="MHG282" s="1102"/>
      <c r="MHH282" s="1102"/>
      <c r="MHI282" s="1102"/>
      <c r="MHJ282" s="1102"/>
      <c r="MHK282" s="1102"/>
      <c r="MHL282" s="1102"/>
      <c r="MHM282" s="1102"/>
      <c r="MHN282" s="1102"/>
      <c r="MHO282" s="1102"/>
      <c r="MHP282" s="1102"/>
      <c r="MHQ282" s="1102"/>
      <c r="MHR282" s="1102"/>
      <c r="MHS282" s="1102"/>
      <c r="MHT282" s="1102"/>
      <c r="MHU282" s="1102"/>
      <c r="MHV282" s="1102"/>
      <c r="MHW282" s="1102"/>
      <c r="MHX282" s="1102"/>
      <c r="MHY282" s="1102"/>
      <c r="MHZ282" s="1102"/>
      <c r="MIA282" s="1102"/>
      <c r="MIB282" s="1102"/>
      <c r="MIC282" s="1102"/>
      <c r="MID282" s="1102"/>
      <c r="MIE282" s="1102"/>
      <c r="MIF282" s="1102"/>
      <c r="MIG282" s="1102"/>
      <c r="MIH282" s="1102"/>
      <c r="MII282" s="1102"/>
      <c r="MIJ282" s="1102"/>
      <c r="MIK282" s="1102"/>
      <c r="MIL282" s="1102"/>
      <c r="MIM282" s="1102"/>
      <c r="MIN282" s="1102"/>
      <c r="MIO282" s="1102"/>
      <c r="MIP282" s="1102"/>
      <c r="MIQ282" s="1102"/>
      <c r="MIR282" s="1102"/>
      <c r="MIS282" s="1102"/>
      <c r="MIT282" s="1102"/>
      <c r="MIU282" s="1102"/>
      <c r="MIV282" s="1102"/>
      <c r="MIW282" s="1102"/>
      <c r="MIX282" s="1102"/>
      <c r="MIY282" s="1102"/>
      <c r="MIZ282" s="1102"/>
      <c r="MJA282" s="1102"/>
      <c r="MJB282" s="1102"/>
      <c r="MJC282" s="1102"/>
      <c r="MJD282" s="1102"/>
      <c r="MJE282" s="1102"/>
      <c r="MJF282" s="1102"/>
      <c r="MJG282" s="1102"/>
      <c r="MJH282" s="1102"/>
      <c r="MJI282" s="1102"/>
      <c r="MJJ282" s="1102"/>
      <c r="MJK282" s="1102"/>
      <c r="MJL282" s="1102"/>
      <c r="MJM282" s="1102"/>
      <c r="MJN282" s="1102"/>
      <c r="MJO282" s="1102"/>
      <c r="MJP282" s="1102"/>
      <c r="MJQ282" s="1102"/>
      <c r="MJR282" s="1102"/>
      <c r="MJS282" s="1102"/>
      <c r="MJT282" s="1102"/>
      <c r="MJU282" s="1102"/>
      <c r="MJV282" s="1102"/>
      <c r="MJW282" s="1102"/>
      <c r="MJX282" s="1102"/>
      <c r="MJY282" s="1102"/>
      <c r="MJZ282" s="1102"/>
      <c r="MKA282" s="1102"/>
      <c r="MKB282" s="1102"/>
      <c r="MKC282" s="1102"/>
      <c r="MKD282" s="1102"/>
      <c r="MKE282" s="1102"/>
      <c r="MKF282" s="1102"/>
      <c r="MKG282" s="1102"/>
      <c r="MKH282" s="1102"/>
      <c r="MKI282" s="1102"/>
      <c r="MKJ282" s="1102"/>
      <c r="MKK282" s="1102"/>
      <c r="MKL282" s="1102"/>
      <c r="MKM282" s="1102"/>
      <c r="MKN282" s="1102"/>
      <c r="MKO282" s="1102"/>
      <c r="MKP282" s="1102"/>
      <c r="MKQ282" s="1102"/>
      <c r="MKR282" s="1102"/>
      <c r="MKS282" s="1102"/>
      <c r="MKT282" s="1102"/>
      <c r="MKU282" s="1102"/>
      <c r="MKV282" s="1102"/>
      <c r="MKW282" s="1102"/>
      <c r="MKX282" s="1102"/>
      <c r="MKY282" s="1102"/>
      <c r="MKZ282" s="1102"/>
      <c r="MLA282" s="1102"/>
      <c r="MLB282" s="1102"/>
      <c r="MLC282" s="1102"/>
      <c r="MLD282" s="1102"/>
      <c r="MLE282" s="1102"/>
      <c r="MLF282" s="1102"/>
      <c r="MLG282" s="1102"/>
      <c r="MLH282" s="1102"/>
      <c r="MLI282" s="1102"/>
      <c r="MLJ282" s="1102"/>
      <c r="MLK282" s="1102"/>
      <c r="MLL282" s="1102"/>
      <c r="MLM282" s="1102"/>
      <c r="MLN282" s="1102"/>
      <c r="MLO282" s="1102"/>
      <c r="MLP282" s="1102"/>
      <c r="MLQ282" s="1102"/>
      <c r="MLR282" s="1102"/>
      <c r="MLS282" s="1102"/>
      <c r="MLT282" s="1102"/>
      <c r="MLU282" s="1102"/>
      <c r="MLV282" s="1102"/>
      <c r="MLW282" s="1102"/>
      <c r="MLX282" s="1102"/>
      <c r="MLY282" s="1102"/>
      <c r="MLZ282" s="1102"/>
      <c r="MMA282" s="1102"/>
      <c r="MMB282" s="1102"/>
      <c r="MMC282" s="1102"/>
      <c r="MMD282" s="1102"/>
      <c r="MME282" s="1102"/>
      <c r="MMF282" s="1102"/>
      <c r="MMG282" s="1102"/>
      <c r="MMH282" s="1102"/>
      <c r="MMI282" s="1102"/>
      <c r="MMJ282" s="1102"/>
      <c r="MMK282" s="1102"/>
      <c r="MML282" s="1102"/>
      <c r="MMM282" s="1102"/>
      <c r="MMN282" s="1102"/>
      <c r="MMO282" s="1102"/>
      <c r="MMP282" s="1102"/>
      <c r="MMQ282" s="1102"/>
      <c r="MMR282" s="1102"/>
      <c r="MMS282" s="1102"/>
      <c r="MMT282" s="1102"/>
      <c r="MMU282" s="1102"/>
      <c r="MMV282" s="1102"/>
      <c r="MMW282" s="1102"/>
      <c r="MMX282" s="1102"/>
      <c r="MMY282" s="1102"/>
      <c r="MMZ282" s="1102"/>
      <c r="MNA282" s="1102"/>
      <c r="MNB282" s="1102"/>
      <c r="MNC282" s="1102"/>
      <c r="MND282" s="1102"/>
      <c r="MNE282" s="1102"/>
      <c r="MNF282" s="1102"/>
      <c r="MNG282" s="1102"/>
      <c r="MNH282" s="1102"/>
      <c r="MNI282" s="1102"/>
      <c r="MNJ282" s="1102"/>
      <c r="MNK282" s="1102"/>
      <c r="MNL282" s="1102"/>
      <c r="MNM282" s="1102"/>
      <c r="MNN282" s="1102"/>
      <c r="MNO282" s="1102"/>
      <c r="MNP282" s="1102"/>
      <c r="MNQ282" s="1102"/>
      <c r="MNR282" s="1102"/>
      <c r="MNS282" s="1102"/>
      <c r="MNT282" s="1102"/>
      <c r="MNU282" s="1102"/>
      <c r="MNV282" s="1102"/>
      <c r="MNW282" s="1102"/>
      <c r="MNX282" s="1102"/>
      <c r="MNY282" s="1102"/>
      <c r="MNZ282" s="1102"/>
      <c r="MOA282" s="1102"/>
      <c r="MOB282" s="1102"/>
      <c r="MOC282" s="1102"/>
      <c r="MOD282" s="1102"/>
      <c r="MOE282" s="1102"/>
      <c r="MOF282" s="1102"/>
      <c r="MOG282" s="1102"/>
      <c r="MOH282" s="1102"/>
      <c r="MOI282" s="1102"/>
      <c r="MOJ282" s="1102"/>
      <c r="MOK282" s="1102"/>
      <c r="MOL282" s="1102"/>
      <c r="MOM282" s="1102"/>
      <c r="MON282" s="1102"/>
      <c r="MOO282" s="1102"/>
      <c r="MOP282" s="1102"/>
      <c r="MOQ282" s="1102"/>
      <c r="MOR282" s="1102"/>
      <c r="MOS282" s="1102"/>
      <c r="MOT282" s="1102"/>
      <c r="MOU282" s="1102"/>
      <c r="MOV282" s="1102"/>
      <c r="MOW282" s="1102"/>
      <c r="MOX282" s="1102"/>
      <c r="MOY282" s="1102"/>
      <c r="MOZ282" s="1102"/>
      <c r="MPA282" s="1102"/>
      <c r="MPB282" s="1102"/>
      <c r="MPC282" s="1102"/>
      <c r="MPD282" s="1102"/>
      <c r="MPE282" s="1102"/>
      <c r="MPF282" s="1102"/>
      <c r="MPG282" s="1102"/>
      <c r="MPH282" s="1102"/>
      <c r="MPI282" s="1102"/>
      <c r="MPJ282" s="1102"/>
      <c r="MPK282" s="1102"/>
      <c r="MPL282" s="1102"/>
      <c r="MPM282" s="1102"/>
      <c r="MPN282" s="1102"/>
      <c r="MPO282" s="1102"/>
      <c r="MPP282" s="1102"/>
      <c r="MPQ282" s="1102"/>
      <c r="MPR282" s="1102"/>
      <c r="MPS282" s="1102"/>
      <c r="MPT282" s="1102"/>
      <c r="MPU282" s="1102"/>
      <c r="MPV282" s="1102"/>
      <c r="MPW282" s="1102"/>
      <c r="MPX282" s="1102"/>
      <c r="MPY282" s="1102"/>
      <c r="MPZ282" s="1102"/>
      <c r="MQA282" s="1102"/>
      <c r="MQB282" s="1102"/>
      <c r="MQC282" s="1102"/>
      <c r="MQD282" s="1102"/>
      <c r="MQE282" s="1102"/>
      <c r="MQF282" s="1102"/>
      <c r="MQG282" s="1102"/>
      <c r="MQH282" s="1102"/>
      <c r="MQI282" s="1102"/>
      <c r="MQJ282" s="1102"/>
      <c r="MQK282" s="1102"/>
      <c r="MQL282" s="1102"/>
      <c r="MQM282" s="1102"/>
      <c r="MQN282" s="1102"/>
      <c r="MQO282" s="1102"/>
      <c r="MQP282" s="1102"/>
      <c r="MQQ282" s="1102"/>
      <c r="MQR282" s="1102"/>
      <c r="MQS282" s="1102"/>
      <c r="MQT282" s="1102"/>
      <c r="MQU282" s="1102"/>
      <c r="MQV282" s="1102"/>
      <c r="MQW282" s="1102"/>
      <c r="MQX282" s="1102"/>
      <c r="MQY282" s="1102"/>
      <c r="MQZ282" s="1102"/>
      <c r="MRA282" s="1102"/>
      <c r="MRB282" s="1102"/>
      <c r="MRC282" s="1102"/>
      <c r="MRD282" s="1102"/>
      <c r="MRE282" s="1102"/>
      <c r="MRF282" s="1102"/>
      <c r="MRG282" s="1102"/>
      <c r="MRH282" s="1102"/>
      <c r="MRI282" s="1102"/>
      <c r="MRJ282" s="1102"/>
      <c r="MRK282" s="1102"/>
      <c r="MRL282" s="1102"/>
      <c r="MRM282" s="1102"/>
      <c r="MRN282" s="1102"/>
      <c r="MRO282" s="1102"/>
      <c r="MRP282" s="1102"/>
      <c r="MRQ282" s="1102"/>
      <c r="MRR282" s="1102"/>
      <c r="MRS282" s="1102"/>
      <c r="MRT282" s="1102"/>
      <c r="MRU282" s="1102"/>
      <c r="MRV282" s="1102"/>
      <c r="MRW282" s="1102"/>
      <c r="MRX282" s="1102"/>
      <c r="MRY282" s="1102"/>
      <c r="MRZ282" s="1102"/>
      <c r="MSA282" s="1102"/>
      <c r="MSB282" s="1102"/>
      <c r="MSC282" s="1102"/>
      <c r="MSD282" s="1102"/>
      <c r="MSE282" s="1102"/>
      <c r="MSF282" s="1102"/>
      <c r="MSG282" s="1102"/>
      <c r="MSH282" s="1102"/>
      <c r="MSI282" s="1102"/>
      <c r="MSJ282" s="1102"/>
      <c r="MSK282" s="1102"/>
      <c r="MSL282" s="1102"/>
      <c r="MSM282" s="1102"/>
      <c r="MSN282" s="1102"/>
      <c r="MSO282" s="1102"/>
      <c r="MSP282" s="1102"/>
      <c r="MSQ282" s="1102"/>
      <c r="MSR282" s="1102"/>
      <c r="MSS282" s="1102"/>
      <c r="MST282" s="1102"/>
      <c r="MSU282" s="1102"/>
      <c r="MSV282" s="1102"/>
      <c r="MSW282" s="1102"/>
      <c r="MSX282" s="1102"/>
      <c r="MSY282" s="1102"/>
      <c r="MSZ282" s="1102"/>
      <c r="MTA282" s="1102"/>
      <c r="MTB282" s="1102"/>
      <c r="MTC282" s="1102"/>
      <c r="MTD282" s="1102"/>
      <c r="MTE282" s="1102"/>
      <c r="MTF282" s="1102"/>
      <c r="MTG282" s="1102"/>
      <c r="MTH282" s="1102"/>
      <c r="MTI282" s="1102"/>
      <c r="MTJ282" s="1102"/>
      <c r="MTK282" s="1102"/>
      <c r="MTL282" s="1102"/>
      <c r="MTM282" s="1102"/>
      <c r="MTN282" s="1102"/>
      <c r="MTO282" s="1102"/>
      <c r="MTP282" s="1102"/>
      <c r="MTQ282" s="1102"/>
      <c r="MTR282" s="1102"/>
      <c r="MTS282" s="1102"/>
      <c r="MTT282" s="1102"/>
      <c r="MTU282" s="1102"/>
      <c r="MTV282" s="1102"/>
      <c r="MTW282" s="1102"/>
      <c r="MTX282" s="1102"/>
      <c r="MTY282" s="1102"/>
      <c r="MTZ282" s="1102"/>
      <c r="MUA282" s="1102"/>
      <c r="MUB282" s="1102"/>
      <c r="MUC282" s="1102"/>
      <c r="MUD282" s="1102"/>
      <c r="MUE282" s="1102"/>
      <c r="MUF282" s="1102"/>
      <c r="MUG282" s="1102"/>
      <c r="MUH282" s="1102"/>
      <c r="MUI282" s="1102"/>
      <c r="MUJ282" s="1102"/>
      <c r="MUK282" s="1102"/>
      <c r="MUL282" s="1102"/>
      <c r="MUM282" s="1102"/>
      <c r="MUN282" s="1102"/>
      <c r="MUO282" s="1102"/>
      <c r="MUP282" s="1102"/>
      <c r="MUQ282" s="1102"/>
      <c r="MUR282" s="1102"/>
      <c r="MUS282" s="1102"/>
      <c r="MUT282" s="1102"/>
      <c r="MUU282" s="1102"/>
      <c r="MUV282" s="1102"/>
      <c r="MUW282" s="1102"/>
      <c r="MUX282" s="1102"/>
      <c r="MUY282" s="1102"/>
      <c r="MUZ282" s="1102"/>
      <c r="MVA282" s="1102"/>
      <c r="MVB282" s="1102"/>
      <c r="MVC282" s="1102"/>
      <c r="MVD282" s="1102"/>
      <c r="MVE282" s="1102"/>
      <c r="MVF282" s="1102"/>
      <c r="MVG282" s="1102"/>
      <c r="MVH282" s="1102"/>
      <c r="MVI282" s="1102"/>
      <c r="MVJ282" s="1102"/>
      <c r="MVK282" s="1102"/>
      <c r="MVL282" s="1102"/>
      <c r="MVM282" s="1102"/>
      <c r="MVN282" s="1102"/>
      <c r="MVO282" s="1102"/>
      <c r="MVP282" s="1102"/>
      <c r="MVQ282" s="1102"/>
      <c r="MVR282" s="1102"/>
      <c r="MVS282" s="1102"/>
      <c r="MVT282" s="1102"/>
      <c r="MVU282" s="1102"/>
      <c r="MVV282" s="1102"/>
      <c r="MVW282" s="1102"/>
      <c r="MVX282" s="1102"/>
      <c r="MVY282" s="1102"/>
      <c r="MVZ282" s="1102"/>
      <c r="MWA282" s="1102"/>
      <c r="MWB282" s="1102"/>
      <c r="MWC282" s="1102"/>
      <c r="MWD282" s="1102"/>
      <c r="MWE282" s="1102"/>
      <c r="MWF282" s="1102"/>
      <c r="MWG282" s="1102"/>
      <c r="MWH282" s="1102"/>
      <c r="MWI282" s="1102"/>
      <c r="MWJ282" s="1102"/>
      <c r="MWK282" s="1102"/>
      <c r="MWL282" s="1102"/>
      <c r="MWM282" s="1102"/>
      <c r="MWN282" s="1102"/>
      <c r="MWO282" s="1102"/>
      <c r="MWP282" s="1102"/>
      <c r="MWQ282" s="1102"/>
      <c r="MWR282" s="1102"/>
      <c r="MWS282" s="1102"/>
      <c r="MWT282" s="1102"/>
      <c r="MWU282" s="1102"/>
      <c r="MWV282" s="1102"/>
      <c r="MWW282" s="1102"/>
      <c r="MWX282" s="1102"/>
      <c r="MWY282" s="1102"/>
      <c r="MWZ282" s="1102"/>
      <c r="MXA282" s="1102"/>
      <c r="MXB282" s="1102"/>
      <c r="MXC282" s="1102"/>
      <c r="MXD282" s="1102"/>
      <c r="MXE282" s="1102"/>
      <c r="MXF282" s="1102"/>
      <c r="MXG282" s="1102"/>
      <c r="MXH282" s="1102"/>
      <c r="MXI282" s="1102"/>
      <c r="MXJ282" s="1102"/>
      <c r="MXK282" s="1102"/>
      <c r="MXL282" s="1102"/>
      <c r="MXM282" s="1102"/>
      <c r="MXN282" s="1102"/>
      <c r="MXO282" s="1102"/>
      <c r="MXP282" s="1102"/>
      <c r="MXQ282" s="1102"/>
      <c r="MXR282" s="1102"/>
      <c r="MXS282" s="1102"/>
      <c r="MXT282" s="1102"/>
      <c r="MXU282" s="1102"/>
      <c r="MXV282" s="1102"/>
      <c r="MXW282" s="1102"/>
      <c r="MXX282" s="1102"/>
      <c r="MXY282" s="1102"/>
      <c r="MXZ282" s="1102"/>
      <c r="MYA282" s="1102"/>
      <c r="MYB282" s="1102"/>
      <c r="MYC282" s="1102"/>
      <c r="MYD282" s="1102"/>
      <c r="MYE282" s="1102"/>
      <c r="MYF282" s="1102"/>
      <c r="MYG282" s="1102"/>
      <c r="MYH282" s="1102"/>
      <c r="MYI282" s="1102"/>
      <c r="MYJ282" s="1102"/>
      <c r="MYK282" s="1102"/>
      <c r="MYL282" s="1102"/>
      <c r="MYM282" s="1102"/>
      <c r="MYN282" s="1102"/>
      <c r="MYO282" s="1102"/>
      <c r="MYP282" s="1102"/>
      <c r="MYQ282" s="1102"/>
      <c r="MYR282" s="1102"/>
      <c r="MYS282" s="1102"/>
      <c r="MYT282" s="1102"/>
      <c r="MYU282" s="1102"/>
      <c r="MYV282" s="1102"/>
      <c r="MYW282" s="1102"/>
      <c r="MYX282" s="1102"/>
      <c r="MYY282" s="1102"/>
      <c r="MYZ282" s="1102"/>
      <c r="MZA282" s="1102"/>
      <c r="MZB282" s="1102"/>
      <c r="MZC282" s="1102"/>
      <c r="MZD282" s="1102"/>
      <c r="MZE282" s="1102"/>
      <c r="MZF282" s="1102"/>
      <c r="MZG282" s="1102"/>
      <c r="MZH282" s="1102"/>
      <c r="MZI282" s="1102"/>
      <c r="MZJ282" s="1102"/>
      <c r="MZK282" s="1102"/>
      <c r="MZL282" s="1102"/>
      <c r="MZM282" s="1102"/>
      <c r="MZN282" s="1102"/>
      <c r="MZO282" s="1102"/>
      <c r="MZP282" s="1102"/>
      <c r="MZQ282" s="1102"/>
      <c r="MZR282" s="1102"/>
      <c r="MZS282" s="1102"/>
      <c r="MZT282" s="1102"/>
      <c r="MZU282" s="1102"/>
      <c r="MZV282" s="1102"/>
      <c r="MZW282" s="1102"/>
      <c r="MZX282" s="1102"/>
      <c r="MZY282" s="1102"/>
      <c r="MZZ282" s="1102"/>
      <c r="NAA282" s="1102"/>
      <c r="NAB282" s="1102"/>
      <c r="NAC282" s="1102"/>
      <c r="NAD282" s="1102"/>
      <c r="NAE282" s="1102"/>
      <c r="NAF282" s="1102"/>
      <c r="NAG282" s="1102"/>
      <c r="NAH282" s="1102"/>
      <c r="NAI282" s="1102"/>
      <c r="NAJ282" s="1102"/>
      <c r="NAK282" s="1102"/>
      <c r="NAL282" s="1102"/>
      <c r="NAM282" s="1102"/>
      <c r="NAN282" s="1102"/>
      <c r="NAO282" s="1102"/>
      <c r="NAP282" s="1102"/>
      <c r="NAQ282" s="1102"/>
      <c r="NAR282" s="1102"/>
      <c r="NAS282" s="1102"/>
      <c r="NAT282" s="1102"/>
      <c r="NAU282" s="1102"/>
      <c r="NAV282" s="1102"/>
      <c r="NAW282" s="1102"/>
      <c r="NAX282" s="1102"/>
      <c r="NAY282" s="1102"/>
      <c r="NAZ282" s="1102"/>
      <c r="NBA282" s="1102"/>
      <c r="NBB282" s="1102"/>
      <c r="NBC282" s="1102"/>
      <c r="NBD282" s="1102"/>
      <c r="NBE282" s="1102"/>
      <c r="NBF282" s="1102"/>
      <c r="NBG282" s="1102"/>
      <c r="NBH282" s="1102"/>
      <c r="NBI282" s="1102"/>
      <c r="NBJ282" s="1102"/>
      <c r="NBK282" s="1102"/>
      <c r="NBL282" s="1102"/>
      <c r="NBM282" s="1102"/>
      <c r="NBN282" s="1102"/>
      <c r="NBO282" s="1102"/>
      <c r="NBP282" s="1102"/>
      <c r="NBQ282" s="1102"/>
      <c r="NBR282" s="1102"/>
      <c r="NBS282" s="1102"/>
      <c r="NBT282" s="1102"/>
      <c r="NBU282" s="1102"/>
      <c r="NBV282" s="1102"/>
      <c r="NBW282" s="1102"/>
      <c r="NBX282" s="1102"/>
      <c r="NBY282" s="1102"/>
      <c r="NBZ282" s="1102"/>
      <c r="NCA282" s="1102"/>
      <c r="NCB282" s="1102"/>
      <c r="NCC282" s="1102"/>
      <c r="NCD282" s="1102"/>
      <c r="NCE282" s="1102"/>
      <c r="NCF282" s="1102"/>
      <c r="NCG282" s="1102"/>
      <c r="NCH282" s="1102"/>
      <c r="NCI282" s="1102"/>
      <c r="NCJ282" s="1102"/>
      <c r="NCK282" s="1102"/>
      <c r="NCL282" s="1102"/>
      <c r="NCM282" s="1102"/>
      <c r="NCN282" s="1102"/>
      <c r="NCO282" s="1102"/>
      <c r="NCP282" s="1102"/>
      <c r="NCQ282" s="1102"/>
      <c r="NCR282" s="1102"/>
      <c r="NCS282" s="1102"/>
      <c r="NCT282" s="1102"/>
      <c r="NCU282" s="1102"/>
      <c r="NCV282" s="1102"/>
      <c r="NCW282" s="1102"/>
      <c r="NCX282" s="1102"/>
      <c r="NCY282" s="1102"/>
      <c r="NCZ282" s="1102"/>
      <c r="NDA282" s="1102"/>
      <c r="NDB282" s="1102"/>
      <c r="NDC282" s="1102"/>
      <c r="NDD282" s="1102"/>
      <c r="NDE282" s="1102"/>
      <c r="NDF282" s="1102"/>
      <c r="NDG282" s="1102"/>
      <c r="NDH282" s="1102"/>
      <c r="NDI282" s="1102"/>
      <c r="NDJ282" s="1102"/>
      <c r="NDK282" s="1102"/>
      <c r="NDL282" s="1102"/>
      <c r="NDM282" s="1102"/>
      <c r="NDN282" s="1102"/>
      <c r="NDO282" s="1102"/>
      <c r="NDP282" s="1102"/>
      <c r="NDQ282" s="1102"/>
      <c r="NDR282" s="1102"/>
      <c r="NDS282" s="1102"/>
      <c r="NDT282" s="1102"/>
      <c r="NDU282" s="1102"/>
      <c r="NDV282" s="1102"/>
      <c r="NDW282" s="1102"/>
      <c r="NDX282" s="1102"/>
      <c r="NDY282" s="1102"/>
      <c r="NDZ282" s="1102"/>
      <c r="NEA282" s="1102"/>
      <c r="NEB282" s="1102"/>
      <c r="NEC282" s="1102"/>
      <c r="NED282" s="1102"/>
      <c r="NEE282" s="1102"/>
      <c r="NEF282" s="1102"/>
      <c r="NEG282" s="1102"/>
      <c r="NEH282" s="1102"/>
      <c r="NEI282" s="1102"/>
      <c r="NEJ282" s="1102"/>
      <c r="NEK282" s="1102"/>
      <c r="NEL282" s="1102"/>
      <c r="NEM282" s="1102"/>
      <c r="NEN282" s="1102"/>
      <c r="NEO282" s="1102"/>
      <c r="NEP282" s="1102"/>
      <c r="NEQ282" s="1102"/>
      <c r="NER282" s="1102"/>
      <c r="NES282" s="1102"/>
      <c r="NET282" s="1102"/>
      <c r="NEU282" s="1102"/>
      <c r="NEV282" s="1102"/>
      <c r="NEW282" s="1102"/>
      <c r="NEX282" s="1102"/>
      <c r="NEY282" s="1102"/>
      <c r="NEZ282" s="1102"/>
      <c r="NFA282" s="1102"/>
      <c r="NFB282" s="1102"/>
      <c r="NFC282" s="1102"/>
      <c r="NFD282" s="1102"/>
      <c r="NFE282" s="1102"/>
      <c r="NFF282" s="1102"/>
      <c r="NFG282" s="1102"/>
      <c r="NFH282" s="1102"/>
      <c r="NFI282" s="1102"/>
      <c r="NFJ282" s="1102"/>
      <c r="NFK282" s="1102"/>
      <c r="NFL282" s="1102"/>
      <c r="NFM282" s="1102"/>
      <c r="NFN282" s="1102"/>
      <c r="NFO282" s="1102"/>
      <c r="NFP282" s="1102"/>
      <c r="NFQ282" s="1102"/>
      <c r="NFR282" s="1102"/>
      <c r="NFS282" s="1102"/>
      <c r="NFT282" s="1102"/>
      <c r="NFU282" s="1102"/>
      <c r="NFV282" s="1102"/>
      <c r="NFW282" s="1102"/>
      <c r="NFX282" s="1102"/>
      <c r="NFY282" s="1102"/>
      <c r="NFZ282" s="1102"/>
      <c r="NGA282" s="1102"/>
      <c r="NGB282" s="1102"/>
      <c r="NGC282" s="1102"/>
      <c r="NGD282" s="1102"/>
      <c r="NGE282" s="1102"/>
      <c r="NGF282" s="1102"/>
      <c r="NGG282" s="1102"/>
      <c r="NGH282" s="1102"/>
      <c r="NGI282" s="1102"/>
      <c r="NGJ282" s="1102"/>
      <c r="NGK282" s="1102"/>
      <c r="NGL282" s="1102"/>
      <c r="NGM282" s="1102"/>
      <c r="NGN282" s="1102"/>
      <c r="NGO282" s="1102"/>
      <c r="NGP282" s="1102"/>
      <c r="NGQ282" s="1102"/>
      <c r="NGR282" s="1102"/>
      <c r="NGS282" s="1102"/>
      <c r="NGT282" s="1102"/>
      <c r="NGU282" s="1102"/>
      <c r="NGV282" s="1102"/>
      <c r="NGW282" s="1102"/>
      <c r="NGX282" s="1102"/>
      <c r="NGY282" s="1102"/>
      <c r="NGZ282" s="1102"/>
      <c r="NHA282" s="1102"/>
      <c r="NHB282" s="1102"/>
      <c r="NHC282" s="1102"/>
      <c r="NHD282" s="1102"/>
      <c r="NHE282" s="1102"/>
      <c r="NHF282" s="1102"/>
      <c r="NHG282" s="1102"/>
      <c r="NHH282" s="1102"/>
      <c r="NHI282" s="1102"/>
      <c r="NHJ282" s="1102"/>
      <c r="NHK282" s="1102"/>
      <c r="NHL282" s="1102"/>
      <c r="NHM282" s="1102"/>
      <c r="NHN282" s="1102"/>
      <c r="NHO282" s="1102"/>
      <c r="NHP282" s="1102"/>
      <c r="NHQ282" s="1102"/>
      <c r="NHR282" s="1102"/>
      <c r="NHS282" s="1102"/>
      <c r="NHT282" s="1102"/>
      <c r="NHU282" s="1102"/>
      <c r="NHV282" s="1102"/>
      <c r="NHW282" s="1102"/>
      <c r="NHX282" s="1102"/>
      <c r="NHY282" s="1102"/>
      <c r="NHZ282" s="1102"/>
      <c r="NIA282" s="1102"/>
      <c r="NIB282" s="1102"/>
      <c r="NIC282" s="1102"/>
      <c r="NID282" s="1102"/>
      <c r="NIE282" s="1102"/>
      <c r="NIF282" s="1102"/>
      <c r="NIG282" s="1102"/>
      <c r="NIH282" s="1102"/>
      <c r="NII282" s="1102"/>
      <c r="NIJ282" s="1102"/>
      <c r="NIK282" s="1102"/>
      <c r="NIL282" s="1102"/>
      <c r="NIM282" s="1102"/>
      <c r="NIN282" s="1102"/>
      <c r="NIO282" s="1102"/>
      <c r="NIP282" s="1102"/>
      <c r="NIQ282" s="1102"/>
      <c r="NIR282" s="1102"/>
      <c r="NIS282" s="1102"/>
      <c r="NIT282" s="1102"/>
      <c r="NIU282" s="1102"/>
      <c r="NIV282" s="1102"/>
      <c r="NIW282" s="1102"/>
      <c r="NIX282" s="1102"/>
      <c r="NIY282" s="1102"/>
      <c r="NIZ282" s="1102"/>
      <c r="NJA282" s="1102"/>
      <c r="NJB282" s="1102"/>
      <c r="NJC282" s="1102"/>
      <c r="NJD282" s="1102"/>
      <c r="NJE282" s="1102"/>
      <c r="NJF282" s="1102"/>
      <c r="NJG282" s="1102"/>
      <c r="NJH282" s="1102"/>
      <c r="NJI282" s="1102"/>
      <c r="NJJ282" s="1102"/>
      <c r="NJK282" s="1102"/>
      <c r="NJL282" s="1102"/>
      <c r="NJM282" s="1102"/>
      <c r="NJN282" s="1102"/>
      <c r="NJO282" s="1102"/>
      <c r="NJP282" s="1102"/>
      <c r="NJQ282" s="1102"/>
      <c r="NJR282" s="1102"/>
      <c r="NJS282" s="1102"/>
      <c r="NJT282" s="1102"/>
      <c r="NJU282" s="1102"/>
      <c r="NJV282" s="1102"/>
      <c r="NJW282" s="1102"/>
      <c r="NJX282" s="1102"/>
      <c r="NJY282" s="1102"/>
      <c r="NJZ282" s="1102"/>
      <c r="NKA282" s="1102"/>
      <c r="NKB282" s="1102"/>
      <c r="NKC282" s="1102"/>
      <c r="NKD282" s="1102"/>
      <c r="NKE282" s="1102"/>
      <c r="NKF282" s="1102"/>
      <c r="NKG282" s="1102"/>
      <c r="NKH282" s="1102"/>
      <c r="NKI282" s="1102"/>
      <c r="NKJ282" s="1102"/>
      <c r="NKK282" s="1102"/>
      <c r="NKL282" s="1102"/>
      <c r="NKM282" s="1102"/>
      <c r="NKN282" s="1102"/>
      <c r="NKO282" s="1102"/>
      <c r="NKP282" s="1102"/>
      <c r="NKQ282" s="1102"/>
      <c r="NKR282" s="1102"/>
      <c r="NKS282" s="1102"/>
      <c r="NKT282" s="1102"/>
      <c r="NKU282" s="1102"/>
      <c r="NKV282" s="1102"/>
      <c r="NKW282" s="1102"/>
      <c r="NKX282" s="1102"/>
      <c r="NKY282" s="1102"/>
      <c r="NKZ282" s="1102"/>
      <c r="NLA282" s="1102"/>
      <c r="NLB282" s="1102"/>
      <c r="NLC282" s="1102"/>
      <c r="NLD282" s="1102"/>
      <c r="NLE282" s="1102"/>
      <c r="NLF282" s="1102"/>
      <c r="NLG282" s="1102"/>
      <c r="NLH282" s="1102"/>
      <c r="NLI282" s="1102"/>
      <c r="NLJ282" s="1102"/>
      <c r="NLK282" s="1102"/>
      <c r="NLL282" s="1102"/>
      <c r="NLM282" s="1102"/>
      <c r="NLN282" s="1102"/>
      <c r="NLO282" s="1102"/>
      <c r="NLP282" s="1102"/>
      <c r="NLQ282" s="1102"/>
      <c r="NLR282" s="1102"/>
      <c r="NLS282" s="1102"/>
      <c r="NLT282" s="1102"/>
      <c r="NLU282" s="1102"/>
      <c r="NLV282" s="1102"/>
      <c r="NLW282" s="1102"/>
      <c r="NLX282" s="1102"/>
      <c r="NLY282" s="1102"/>
      <c r="NLZ282" s="1102"/>
      <c r="NMA282" s="1102"/>
      <c r="NMB282" s="1102"/>
      <c r="NMC282" s="1102"/>
      <c r="NMD282" s="1102"/>
      <c r="NME282" s="1102"/>
      <c r="NMF282" s="1102"/>
      <c r="NMG282" s="1102"/>
      <c r="NMH282" s="1102"/>
      <c r="NMI282" s="1102"/>
      <c r="NMJ282" s="1102"/>
      <c r="NMK282" s="1102"/>
      <c r="NML282" s="1102"/>
      <c r="NMM282" s="1102"/>
      <c r="NMN282" s="1102"/>
      <c r="NMO282" s="1102"/>
      <c r="NMP282" s="1102"/>
      <c r="NMQ282" s="1102"/>
      <c r="NMR282" s="1102"/>
      <c r="NMS282" s="1102"/>
      <c r="NMT282" s="1102"/>
      <c r="NMU282" s="1102"/>
      <c r="NMV282" s="1102"/>
      <c r="NMW282" s="1102"/>
      <c r="NMX282" s="1102"/>
      <c r="NMY282" s="1102"/>
      <c r="NMZ282" s="1102"/>
      <c r="NNA282" s="1102"/>
      <c r="NNB282" s="1102"/>
      <c r="NNC282" s="1102"/>
      <c r="NND282" s="1102"/>
      <c r="NNE282" s="1102"/>
      <c r="NNF282" s="1102"/>
      <c r="NNG282" s="1102"/>
      <c r="NNH282" s="1102"/>
      <c r="NNI282" s="1102"/>
      <c r="NNJ282" s="1102"/>
      <c r="NNK282" s="1102"/>
      <c r="NNL282" s="1102"/>
      <c r="NNM282" s="1102"/>
      <c r="NNN282" s="1102"/>
      <c r="NNO282" s="1102"/>
      <c r="NNP282" s="1102"/>
      <c r="NNQ282" s="1102"/>
      <c r="NNR282" s="1102"/>
      <c r="NNS282" s="1102"/>
      <c r="NNT282" s="1102"/>
      <c r="NNU282" s="1102"/>
      <c r="NNV282" s="1102"/>
      <c r="NNW282" s="1102"/>
      <c r="NNX282" s="1102"/>
      <c r="NNY282" s="1102"/>
      <c r="NNZ282" s="1102"/>
      <c r="NOA282" s="1102"/>
      <c r="NOB282" s="1102"/>
      <c r="NOC282" s="1102"/>
      <c r="NOD282" s="1102"/>
      <c r="NOE282" s="1102"/>
      <c r="NOF282" s="1102"/>
      <c r="NOG282" s="1102"/>
      <c r="NOH282" s="1102"/>
      <c r="NOI282" s="1102"/>
      <c r="NOJ282" s="1102"/>
      <c r="NOK282" s="1102"/>
      <c r="NOL282" s="1102"/>
      <c r="NOM282" s="1102"/>
      <c r="NON282" s="1102"/>
      <c r="NOO282" s="1102"/>
      <c r="NOP282" s="1102"/>
      <c r="NOQ282" s="1102"/>
      <c r="NOR282" s="1102"/>
      <c r="NOS282" s="1102"/>
      <c r="NOT282" s="1102"/>
      <c r="NOU282" s="1102"/>
      <c r="NOV282" s="1102"/>
      <c r="NOW282" s="1102"/>
      <c r="NOX282" s="1102"/>
      <c r="NOY282" s="1102"/>
      <c r="NOZ282" s="1102"/>
      <c r="NPA282" s="1102"/>
      <c r="NPB282" s="1102"/>
      <c r="NPC282" s="1102"/>
      <c r="NPD282" s="1102"/>
      <c r="NPE282" s="1102"/>
      <c r="NPF282" s="1102"/>
      <c r="NPG282" s="1102"/>
      <c r="NPH282" s="1102"/>
      <c r="NPI282" s="1102"/>
      <c r="NPJ282" s="1102"/>
      <c r="NPK282" s="1102"/>
      <c r="NPL282" s="1102"/>
      <c r="NPM282" s="1102"/>
      <c r="NPN282" s="1102"/>
      <c r="NPO282" s="1102"/>
      <c r="NPP282" s="1102"/>
      <c r="NPQ282" s="1102"/>
      <c r="NPR282" s="1102"/>
      <c r="NPS282" s="1102"/>
      <c r="NPT282" s="1102"/>
      <c r="NPU282" s="1102"/>
      <c r="NPV282" s="1102"/>
      <c r="NPW282" s="1102"/>
      <c r="NPX282" s="1102"/>
      <c r="NPY282" s="1102"/>
      <c r="NPZ282" s="1102"/>
      <c r="NQA282" s="1102"/>
      <c r="NQB282" s="1102"/>
      <c r="NQC282" s="1102"/>
      <c r="NQD282" s="1102"/>
      <c r="NQE282" s="1102"/>
      <c r="NQF282" s="1102"/>
      <c r="NQG282" s="1102"/>
      <c r="NQH282" s="1102"/>
      <c r="NQI282" s="1102"/>
      <c r="NQJ282" s="1102"/>
      <c r="NQK282" s="1102"/>
      <c r="NQL282" s="1102"/>
      <c r="NQM282" s="1102"/>
      <c r="NQN282" s="1102"/>
      <c r="NQO282" s="1102"/>
      <c r="NQP282" s="1102"/>
      <c r="NQQ282" s="1102"/>
      <c r="NQR282" s="1102"/>
      <c r="NQS282" s="1102"/>
      <c r="NQT282" s="1102"/>
      <c r="NQU282" s="1102"/>
      <c r="NQV282" s="1102"/>
      <c r="NQW282" s="1102"/>
      <c r="NQX282" s="1102"/>
      <c r="NQY282" s="1102"/>
      <c r="NQZ282" s="1102"/>
      <c r="NRA282" s="1102"/>
      <c r="NRB282" s="1102"/>
      <c r="NRC282" s="1102"/>
      <c r="NRD282" s="1102"/>
      <c r="NRE282" s="1102"/>
      <c r="NRF282" s="1102"/>
      <c r="NRG282" s="1102"/>
      <c r="NRH282" s="1102"/>
      <c r="NRI282" s="1102"/>
      <c r="NRJ282" s="1102"/>
      <c r="NRK282" s="1102"/>
      <c r="NRL282" s="1102"/>
      <c r="NRM282" s="1102"/>
      <c r="NRN282" s="1102"/>
      <c r="NRO282" s="1102"/>
      <c r="NRP282" s="1102"/>
      <c r="NRQ282" s="1102"/>
      <c r="NRR282" s="1102"/>
      <c r="NRS282" s="1102"/>
      <c r="NRT282" s="1102"/>
      <c r="NRU282" s="1102"/>
      <c r="NRV282" s="1102"/>
      <c r="NRW282" s="1102"/>
      <c r="NRX282" s="1102"/>
      <c r="NRY282" s="1102"/>
      <c r="NRZ282" s="1102"/>
      <c r="NSA282" s="1102"/>
      <c r="NSB282" s="1102"/>
      <c r="NSC282" s="1102"/>
      <c r="NSD282" s="1102"/>
      <c r="NSE282" s="1102"/>
      <c r="NSF282" s="1102"/>
      <c r="NSG282" s="1102"/>
      <c r="NSH282" s="1102"/>
      <c r="NSI282" s="1102"/>
      <c r="NSJ282" s="1102"/>
      <c r="NSK282" s="1102"/>
      <c r="NSL282" s="1102"/>
      <c r="NSM282" s="1102"/>
      <c r="NSN282" s="1102"/>
      <c r="NSO282" s="1102"/>
      <c r="NSP282" s="1102"/>
      <c r="NSQ282" s="1102"/>
      <c r="NSR282" s="1102"/>
      <c r="NSS282" s="1102"/>
      <c r="NST282" s="1102"/>
      <c r="NSU282" s="1102"/>
      <c r="NSV282" s="1102"/>
      <c r="NSW282" s="1102"/>
      <c r="NSX282" s="1102"/>
      <c r="NSY282" s="1102"/>
      <c r="NSZ282" s="1102"/>
      <c r="NTA282" s="1102"/>
      <c r="NTB282" s="1102"/>
      <c r="NTC282" s="1102"/>
      <c r="NTD282" s="1102"/>
      <c r="NTE282" s="1102"/>
      <c r="NTF282" s="1102"/>
      <c r="NTG282" s="1102"/>
      <c r="NTH282" s="1102"/>
      <c r="NTI282" s="1102"/>
      <c r="NTJ282" s="1102"/>
      <c r="NTK282" s="1102"/>
      <c r="NTL282" s="1102"/>
      <c r="NTM282" s="1102"/>
      <c r="NTN282" s="1102"/>
      <c r="NTO282" s="1102"/>
      <c r="NTP282" s="1102"/>
      <c r="NTQ282" s="1102"/>
      <c r="NTR282" s="1102"/>
      <c r="NTS282" s="1102"/>
      <c r="NTT282" s="1102"/>
      <c r="NTU282" s="1102"/>
      <c r="NTV282" s="1102"/>
      <c r="NTW282" s="1102"/>
      <c r="NTX282" s="1102"/>
      <c r="NTY282" s="1102"/>
      <c r="NTZ282" s="1102"/>
      <c r="NUA282" s="1102"/>
      <c r="NUB282" s="1102"/>
      <c r="NUC282" s="1102"/>
      <c r="NUD282" s="1102"/>
      <c r="NUE282" s="1102"/>
      <c r="NUF282" s="1102"/>
      <c r="NUG282" s="1102"/>
      <c r="NUH282" s="1102"/>
      <c r="NUI282" s="1102"/>
      <c r="NUJ282" s="1102"/>
      <c r="NUK282" s="1102"/>
      <c r="NUL282" s="1102"/>
      <c r="NUM282" s="1102"/>
      <c r="NUN282" s="1102"/>
      <c r="NUO282" s="1102"/>
      <c r="NUP282" s="1102"/>
      <c r="NUQ282" s="1102"/>
      <c r="NUR282" s="1102"/>
      <c r="NUS282" s="1102"/>
      <c r="NUT282" s="1102"/>
      <c r="NUU282" s="1102"/>
      <c r="NUV282" s="1102"/>
      <c r="NUW282" s="1102"/>
      <c r="NUX282" s="1102"/>
      <c r="NUY282" s="1102"/>
      <c r="NUZ282" s="1102"/>
      <c r="NVA282" s="1102"/>
      <c r="NVB282" s="1102"/>
      <c r="NVC282" s="1102"/>
      <c r="NVD282" s="1102"/>
      <c r="NVE282" s="1102"/>
      <c r="NVF282" s="1102"/>
      <c r="NVG282" s="1102"/>
      <c r="NVH282" s="1102"/>
      <c r="NVI282" s="1102"/>
      <c r="NVJ282" s="1102"/>
      <c r="NVK282" s="1102"/>
      <c r="NVL282" s="1102"/>
      <c r="NVM282" s="1102"/>
      <c r="NVN282" s="1102"/>
      <c r="NVO282" s="1102"/>
      <c r="NVP282" s="1102"/>
      <c r="NVQ282" s="1102"/>
      <c r="NVR282" s="1102"/>
      <c r="NVS282" s="1102"/>
      <c r="NVT282" s="1102"/>
      <c r="NVU282" s="1102"/>
      <c r="NVV282" s="1102"/>
      <c r="NVW282" s="1102"/>
      <c r="NVX282" s="1102"/>
      <c r="NVY282" s="1102"/>
      <c r="NVZ282" s="1102"/>
      <c r="NWA282" s="1102"/>
      <c r="NWB282" s="1102"/>
      <c r="NWC282" s="1102"/>
      <c r="NWD282" s="1102"/>
      <c r="NWE282" s="1102"/>
      <c r="NWF282" s="1102"/>
      <c r="NWG282" s="1102"/>
      <c r="NWH282" s="1102"/>
      <c r="NWI282" s="1102"/>
      <c r="NWJ282" s="1102"/>
      <c r="NWK282" s="1102"/>
      <c r="NWL282" s="1102"/>
      <c r="NWM282" s="1102"/>
      <c r="NWN282" s="1102"/>
      <c r="NWO282" s="1102"/>
      <c r="NWP282" s="1102"/>
      <c r="NWQ282" s="1102"/>
      <c r="NWR282" s="1102"/>
      <c r="NWS282" s="1102"/>
      <c r="NWT282" s="1102"/>
      <c r="NWU282" s="1102"/>
      <c r="NWV282" s="1102"/>
      <c r="NWW282" s="1102"/>
      <c r="NWX282" s="1102"/>
      <c r="NWY282" s="1102"/>
      <c r="NWZ282" s="1102"/>
      <c r="NXA282" s="1102"/>
      <c r="NXB282" s="1102"/>
      <c r="NXC282" s="1102"/>
      <c r="NXD282" s="1102"/>
      <c r="NXE282" s="1102"/>
      <c r="NXF282" s="1102"/>
      <c r="NXG282" s="1102"/>
      <c r="NXH282" s="1102"/>
      <c r="NXI282" s="1102"/>
      <c r="NXJ282" s="1102"/>
      <c r="NXK282" s="1102"/>
      <c r="NXL282" s="1102"/>
      <c r="NXM282" s="1102"/>
      <c r="NXN282" s="1102"/>
      <c r="NXO282" s="1102"/>
      <c r="NXP282" s="1102"/>
      <c r="NXQ282" s="1102"/>
      <c r="NXR282" s="1102"/>
      <c r="NXS282" s="1102"/>
      <c r="NXT282" s="1102"/>
      <c r="NXU282" s="1102"/>
      <c r="NXV282" s="1102"/>
      <c r="NXW282" s="1102"/>
      <c r="NXX282" s="1102"/>
      <c r="NXY282" s="1102"/>
      <c r="NXZ282" s="1102"/>
      <c r="NYA282" s="1102"/>
      <c r="NYB282" s="1102"/>
      <c r="NYC282" s="1102"/>
      <c r="NYD282" s="1102"/>
      <c r="NYE282" s="1102"/>
      <c r="NYF282" s="1102"/>
      <c r="NYG282" s="1102"/>
      <c r="NYH282" s="1102"/>
      <c r="NYI282" s="1102"/>
      <c r="NYJ282" s="1102"/>
      <c r="NYK282" s="1102"/>
      <c r="NYL282" s="1102"/>
      <c r="NYM282" s="1102"/>
      <c r="NYN282" s="1102"/>
      <c r="NYO282" s="1102"/>
      <c r="NYP282" s="1102"/>
      <c r="NYQ282" s="1102"/>
      <c r="NYR282" s="1102"/>
      <c r="NYS282" s="1102"/>
      <c r="NYT282" s="1102"/>
      <c r="NYU282" s="1102"/>
      <c r="NYV282" s="1102"/>
      <c r="NYW282" s="1102"/>
      <c r="NYX282" s="1102"/>
      <c r="NYY282" s="1102"/>
      <c r="NYZ282" s="1102"/>
      <c r="NZA282" s="1102"/>
      <c r="NZB282" s="1102"/>
      <c r="NZC282" s="1102"/>
      <c r="NZD282" s="1102"/>
      <c r="NZE282" s="1102"/>
      <c r="NZF282" s="1102"/>
      <c r="NZG282" s="1102"/>
      <c r="NZH282" s="1102"/>
      <c r="NZI282" s="1102"/>
      <c r="NZJ282" s="1102"/>
      <c r="NZK282" s="1102"/>
      <c r="NZL282" s="1102"/>
      <c r="NZM282" s="1102"/>
      <c r="NZN282" s="1102"/>
      <c r="NZO282" s="1102"/>
      <c r="NZP282" s="1102"/>
      <c r="NZQ282" s="1102"/>
      <c r="NZR282" s="1102"/>
      <c r="NZS282" s="1102"/>
      <c r="NZT282" s="1102"/>
      <c r="NZU282" s="1102"/>
      <c r="NZV282" s="1102"/>
      <c r="NZW282" s="1102"/>
      <c r="NZX282" s="1102"/>
      <c r="NZY282" s="1102"/>
      <c r="NZZ282" s="1102"/>
      <c r="OAA282" s="1102"/>
      <c r="OAB282" s="1102"/>
      <c r="OAC282" s="1102"/>
      <c r="OAD282" s="1102"/>
      <c r="OAE282" s="1102"/>
      <c r="OAF282" s="1102"/>
      <c r="OAG282" s="1102"/>
      <c r="OAH282" s="1102"/>
      <c r="OAI282" s="1102"/>
      <c r="OAJ282" s="1102"/>
      <c r="OAK282" s="1102"/>
      <c r="OAL282" s="1102"/>
      <c r="OAM282" s="1102"/>
      <c r="OAN282" s="1102"/>
      <c r="OAO282" s="1102"/>
      <c r="OAP282" s="1102"/>
      <c r="OAQ282" s="1102"/>
      <c r="OAR282" s="1102"/>
      <c r="OAS282" s="1102"/>
      <c r="OAT282" s="1102"/>
      <c r="OAU282" s="1102"/>
      <c r="OAV282" s="1102"/>
      <c r="OAW282" s="1102"/>
      <c r="OAX282" s="1102"/>
      <c r="OAY282" s="1102"/>
      <c r="OAZ282" s="1102"/>
      <c r="OBA282" s="1102"/>
      <c r="OBB282" s="1102"/>
      <c r="OBC282" s="1102"/>
      <c r="OBD282" s="1102"/>
      <c r="OBE282" s="1102"/>
      <c r="OBF282" s="1102"/>
      <c r="OBG282" s="1102"/>
      <c r="OBH282" s="1102"/>
      <c r="OBI282" s="1102"/>
      <c r="OBJ282" s="1102"/>
      <c r="OBK282" s="1102"/>
      <c r="OBL282" s="1102"/>
      <c r="OBM282" s="1102"/>
      <c r="OBN282" s="1102"/>
      <c r="OBO282" s="1102"/>
      <c r="OBP282" s="1102"/>
      <c r="OBQ282" s="1102"/>
      <c r="OBR282" s="1102"/>
      <c r="OBS282" s="1102"/>
      <c r="OBT282" s="1102"/>
      <c r="OBU282" s="1102"/>
      <c r="OBV282" s="1102"/>
      <c r="OBW282" s="1102"/>
      <c r="OBX282" s="1102"/>
      <c r="OBY282" s="1102"/>
      <c r="OBZ282" s="1102"/>
      <c r="OCA282" s="1102"/>
      <c r="OCB282" s="1102"/>
      <c r="OCC282" s="1102"/>
      <c r="OCD282" s="1102"/>
      <c r="OCE282" s="1102"/>
      <c r="OCF282" s="1102"/>
      <c r="OCG282" s="1102"/>
      <c r="OCH282" s="1102"/>
      <c r="OCI282" s="1102"/>
      <c r="OCJ282" s="1102"/>
      <c r="OCK282" s="1102"/>
      <c r="OCL282" s="1102"/>
      <c r="OCM282" s="1102"/>
      <c r="OCN282" s="1102"/>
      <c r="OCO282" s="1102"/>
      <c r="OCP282" s="1102"/>
      <c r="OCQ282" s="1102"/>
      <c r="OCR282" s="1102"/>
      <c r="OCS282" s="1102"/>
      <c r="OCT282" s="1102"/>
      <c r="OCU282" s="1102"/>
      <c r="OCV282" s="1102"/>
      <c r="OCW282" s="1102"/>
      <c r="OCX282" s="1102"/>
      <c r="OCY282" s="1102"/>
      <c r="OCZ282" s="1102"/>
      <c r="ODA282" s="1102"/>
      <c r="ODB282" s="1102"/>
      <c r="ODC282" s="1102"/>
      <c r="ODD282" s="1102"/>
      <c r="ODE282" s="1102"/>
      <c r="ODF282" s="1102"/>
      <c r="ODG282" s="1102"/>
      <c r="ODH282" s="1102"/>
      <c r="ODI282" s="1102"/>
      <c r="ODJ282" s="1102"/>
      <c r="ODK282" s="1102"/>
      <c r="ODL282" s="1102"/>
      <c r="ODM282" s="1102"/>
      <c r="ODN282" s="1102"/>
      <c r="ODO282" s="1102"/>
      <c r="ODP282" s="1102"/>
      <c r="ODQ282" s="1102"/>
      <c r="ODR282" s="1102"/>
      <c r="ODS282" s="1102"/>
      <c r="ODT282" s="1102"/>
      <c r="ODU282" s="1102"/>
      <c r="ODV282" s="1102"/>
      <c r="ODW282" s="1102"/>
      <c r="ODX282" s="1102"/>
      <c r="ODY282" s="1102"/>
      <c r="ODZ282" s="1102"/>
      <c r="OEA282" s="1102"/>
      <c r="OEB282" s="1102"/>
      <c r="OEC282" s="1102"/>
      <c r="OED282" s="1102"/>
      <c r="OEE282" s="1102"/>
      <c r="OEF282" s="1102"/>
      <c r="OEG282" s="1102"/>
      <c r="OEH282" s="1102"/>
      <c r="OEI282" s="1102"/>
      <c r="OEJ282" s="1102"/>
      <c r="OEK282" s="1102"/>
      <c r="OEL282" s="1102"/>
      <c r="OEM282" s="1102"/>
      <c r="OEN282" s="1102"/>
      <c r="OEO282" s="1102"/>
      <c r="OEP282" s="1102"/>
      <c r="OEQ282" s="1102"/>
      <c r="OER282" s="1102"/>
      <c r="OES282" s="1102"/>
      <c r="OET282" s="1102"/>
      <c r="OEU282" s="1102"/>
      <c r="OEV282" s="1102"/>
      <c r="OEW282" s="1102"/>
      <c r="OEX282" s="1102"/>
      <c r="OEY282" s="1102"/>
      <c r="OEZ282" s="1102"/>
      <c r="OFA282" s="1102"/>
      <c r="OFB282" s="1102"/>
      <c r="OFC282" s="1102"/>
      <c r="OFD282" s="1102"/>
      <c r="OFE282" s="1102"/>
      <c r="OFF282" s="1102"/>
      <c r="OFG282" s="1102"/>
      <c r="OFH282" s="1102"/>
      <c r="OFI282" s="1102"/>
      <c r="OFJ282" s="1102"/>
      <c r="OFK282" s="1102"/>
      <c r="OFL282" s="1102"/>
      <c r="OFM282" s="1102"/>
      <c r="OFN282" s="1102"/>
      <c r="OFO282" s="1102"/>
      <c r="OFP282" s="1102"/>
      <c r="OFQ282" s="1102"/>
      <c r="OFR282" s="1102"/>
      <c r="OFS282" s="1102"/>
      <c r="OFT282" s="1102"/>
      <c r="OFU282" s="1102"/>
      <c r="OFV282" s="1102"/>
      <c r="OFW282" s="1102"/>
      <c r="OFX282" s="1102"/>
      <c r="OFY282" s="1102"/>
      <c r="OFZ282" s="1102"/>
      <c r="OGA282" s="1102"/>
      <c r="OGB282" s="1102"/>
      <c r="OGC282" s="1102"/>
      <c r="OGD282" s="1102"/>
      <c r="OGE282" s="1102"/>
      <c r="OGF282" s="1102"/>
      <c r="OGG282" s="1102"/>
      <c r="OGH282" s="1102"/>
      <c r="OGI282" s="1102"/>
      <c r="OGJ282" s="1102"/>
      <c r="OGK282" s="1102"/>
      <c r="OGL282" s="1102"/>
      <c r="OGM282" s="1102"/>
      <c r="OGN282" s="1102"/>
      <c r="OGO282" s="1102"/>
      <c r="OGP282" s="1102"/>
      <c r="OGQ282" s="1102"/>
      <c r="OGR282" s="1102"/>
      <c r="OGS282" s="1102"/>
      <c r="OGT282" s="1102"/>
      <c r="OGU282" s="1102"/>
      <c r="OGV282" s="1102"/>
      <c r="OGW282" s="1102"/>
      <c r="OGX282" s="1102"/>
      <c r="OGY282" s="1102"/>
      <c r="OGZ282" s="1102"/>
      <c r="OHA282" s="1102"/>
      <c r="OHB282" s="1102"/>
      <c r="OHC282" s="1102"/>
      <c r="OHD282" s="1102"/>
      <c r="OHE282" s="1102"/>
      <c r="OHF282" s="1102"/>
      <c r="OHG282" s="1102"/>
      <c r="OHH282" s="1102"/>
      <c r="OHI282" s="1102"/>
      <c r="OHJ282" s="1102"/>
      <c r="OHK282" s="1102"/>
      <c r="OHL282" s="1102"/>
      <c r="OHM282" s="1102"/>
      <c r="OHN282" s="1102"/>
      <c r="OHO282" s="1102"/>
      <c r="OHP282" s="1102"/>
      <c r="OHQ282" s="1102"/>
      <c r="OHR282" s="1102"/>
      <c r="OHS282" s="1102"/>
      <c r="OHT282" s="1102"/>
      <c r="OHU282" s="1102"/>
      <c r="OHV282" s="1102"/>
      <c r="OHW282" s="1102"/>
      <c r="OHX282" s="1102"/>
      <c r="OHY282" s="1102"/>
      <c r="OHZ282" s="1102"/>
      <c r="OIA282" s="1102"/>
      <c r="OIB282" s="1102"/>
      <c r="OIC282" s="1102"/>
      <c r="OID282" s="1102"/>
      <c r="OIE282" s="1102"/>
      <c r="OIF282" s="1102"/>
      <c r="OIG282" s="1102"/>
      <c r="OIH282" s="1102"/>
      <c r="OII282" s="1102"/>
      <c r="OIJ282" s="1102"/>
      <c r="OIK282" s="1102"/>
      <c r="OIL282" s="1102"/>
      <c r="OIM282" s="1102"/>
      <c r="OIN282" s="1102"/>
      <c r="OIO282" s="1102"/>
      <c r="OIP282" s="1102"/>
      <c r="OIQ282" s="1102"/>
      <c r="OIR282" s="1102"/>
      <c r="OIS282" s="1102"/>
      <c r="OIT282" s="1102"/>
      <c r="OIU282" s="1102"/>
      <c r="OIV282" s="1102"/>
      <c r="OIW282" s="1102"/>
      <c r="OIX282" s="1102"/>
      <c r="OIY282" s="1102"/>
      <c r="OIZ282" s="1102"/>
      <c r="OJA282" s="1102"/>
      <c r="OJB282" s="1102"/>
      <c r="OJC282" s="1102"/>
      <c r="OJD282" s="1102"/>
      <c r="OJE282" s="1102"/>
      <c r="OJF282" s="1102"/>
      <c r="OJG282" s="1102"/>
      <c r="OJH282" s="1102"/>
      <c r="OJI282" s="1102"/>
      <c r="OJJ282" s="1102"/>
      <c r="OJK282" s="1102"/>
      <c r="OJL282" s="1102"/>
      <c r="OJM282" s="1102"/>
      <c r="OJN282" s="1102"/>
      <c r="OJO282" s="1102"/>
      <c r="OJP282" s="1102"/>
      <c r="OJQ282" s="1102"/>
      <c r="OJR282" s="1102"/>
      <c r="OJS282" s="1102"/>
      <c r="OJT282" s="1102"/>
      <c r="OJU282" s="1102"/>
      <c r="OJV282" s="1102"/>
      <c r="OJW282" s="1102"/>
      <c r="OJX282" s="1102"/>
      <c r="OJY282" s="1102"/>
      <c r="OJZ282" s="1102"/>
      <c r="OKA282" s="1102"/>
      <c r="OKB282" s="1102"/>
      <c r="OKC282" s="1102"/>
      <c r="OKD282" s="1102"/>
      <c r="OKE282" s="1102"/>
      <c r="OKF282" s="1102"/>
      <c r="OKG282" s="1102"/>
      <c r="OKH282" s="1102"/>
      <c r="OKI282" s="1102"/>
      <c r="OKJ282" s="1102"/>
      <c r="OKK282" s="1102"/>
      <c r="OKL282" s="1102"/>
      <c r="OKM282" s="1102"/>
      <c r="OKN282" s="1102"/>
      <c r="OKO282" s="1102"/>
      <c r="OKP282" s="1102"/>
      <c r="OKQ282" s="1102"/>
      <c r="OKR282" s="1102"/>
      <c r="OKS282" s="1102"/>
      <c r="OKT282" s="1102"/>
      <c r="OKU282" s="1102"/>
      <c r="OKV282" s="1102"/>
      <c r="OKW282" s="1102"/>
      <c r="OKX282" s="1102"/>
      <c r="OKY282" s="1102"/>
      <c r="OKZ282" s="1102"/>
      <c r="OLA282" s="1102"/>
      <c r="OLB282" s="1102"/>
      <c r="OLC282" s="1102"/>
      <c r="OLD282" s="1102"/>
      <c r="OLE282" s="1102"/>
      <c r="OLF282" s="1102"/>
      <c r="OLG282" s="1102"/>
      <c r="OLH282" s="1102"/>
      <c r="OLI282" s="1102"/>
      <c r="OLJ282" s="1102"/>
      <c r="OLK282" s="1102"/>
      <c r="OLL282" s="1102"/>
      <c r="OLM282" s="1102"/>
      <c r="OLN282" s="1102"/>
      <c r="OLO282" s="1102"/>
      <c r="OLP282" s="1102"/>
      <c r="OLQ282" s="1102"/>
      <c r="OLR282" s="1102"/>
      <c r="OLS282" s="1102"/>
      <c r="OLT282" s="1102"/>
      <c r="OLU282" s="1102"/>
      <c r="OLV282" s="1102"/>
      <c r="OLW282" s="1102"/>
      <c r="OLX282" s="1102"/>
      <c r="OLY282" s="1102"/>
      <c r="OLZ282" s="1102"/>
      <c r="OMA282" s="1102"/>
      <c r="OMB282" s="1102"/>
      <c r="OMC282" s="1102"/>
      <c r="OMD282" s="1102"/>
      <c r="OME282" s="1102"/>
      <c r="OMF282" s="1102"/>
      <c r="OMG282" s="1102"/>
      <c r="OMH282" s="1102"/>
      <c r="OMI282" s="1102"/>
      <c r="OMJ282" s="1102"/>
      <c r="OMK282" s="1102"/>
      <c r="OML282" s="1102"/>
      <c r="OMM282" s="1102"/>
      <c r="OMN282" s="1102"/>
      <c r="OMO282" s="1102"/>
      <c r="OMP282" s="1102"/>
      <c r="OMQ282" s="1102"/>
      <c r="OMR282" s="1102"/>
      <c r="OMS282" s="1102"/>
      <c r="OMT282" s="1102"/>
      <c r="OMU282" s="1102"/>
      <c r="OMV282" s="1102"/>
      <c r="OMW282" s="1102"/>
      <c r="OMX282" s="1102"/>
      <c r="OMY282" s="1102"/>
      <c r="OMZ282" s="1102"/>
      <c r="ONA282" s="1102"/>
      <c r="ONB282" s="1102"/>
      <c r="ONC282" s="1102"/>
      <c r="OND282" s="1102"/>
      <c r="ONE282" s="1102"/>
      <c r="ONF282" s="1102"/>
      <c r="ONG282" s="1102"/>
      <c r="ONH282" s="1102"/>
      <c r="ONI282" s="1102"/>
      <c r="ONJ282" s="1102"/>
      <c r="ONK282" s="1102"/>
      <c r="ONL282" s="1102"/>
      <c r="ONM282" s="1102"/>
      <c r="ONN282" s="1102"/>
      <c r="ONO282" s="1102"/>
      <c r="ONP282" s="1102"/>
      <c r="ONQ282" s="1102"/>
      <c r="ONR282" s="1102"/>
      <c r="ONS282" s="1102"/>
      <c r="ONT282" s="1102"/>
      <c r="ONU282" s="1102"/>
      <c r="ONV282" s="1102"/>
      <c r="ONW282" s="1102"/>
      <c r="ONX282" s="1102"/>
      <c r="ONY282" s="1102"/>
      <c r="ONZ282" s="1102"/>
      <c r="OOA282" s="1102"/>
      <c r="OOB282" s="1102"/>
      <c r="OOC282" s="1102"/>
      <c r="OOD282" s="1102"/>
      <c r="OOE282" s="1102"/>
      <c r="OOF282" s="1102"/>
      <c r="OOG282" s="1102"/>
      <c r="OOH282" s="1102"/>
      <c r="OOI282" s="1102"/>
      <c r="OOJ282" s="1102"/>
      <c r="OOK282" s="1102"/>
      <c r="OOL282" s="1102"/>
      <c r="OOM282" s="1102"/>
      <c r="OON282" s="1102"/>
      <c r="OOO282" s="1102"/>
      <c r="OOP282" s="1102"/>
      <c r="OOQ282" s="1102"/>
      <c r="OOR282" s="1102"/>
      <c r="OOS282" s="1102"/>
      <c r="OOT282" s="1102"/>
      <c r="OOU282" s="1102"/>
      <c r="OOV282" s="1102"/>
      <c r="OOW282" s="1102"/>
      <c r="OOX282" s="1102"/>
      <c r="OOY282" s="1102"/>
      <c r="OOZ282" s="1102"/>
      <c r="OPA282" s="1102"/>
      <c r="OPB282" s="1102"/>
      <c r="OPC282" s="1102"/>
      <c r="OPD282" s="1102"/>
      <c r="OPE282" s="1102"/>
      <c r="OPF282" s="1102"/>
      <c r="OPG282" s="1102"/>
      <c r="OPH282" s="1102"/>
      <c r="OPI282" s="1102"/>
      <c r="OPJ282" s="1102"/>
      <c r="OPK282" s="1102"/>
      <c r="OPL282" s="1102"/>
      <c r="OPM282" s="1102"/>
      <c r="OPN282" s="1102"/>
      <c r="OPO282" s="1102"/>
      <c r="OPP282" s="1102"/>
      <c r="OPQ282" s="1102"/>
      <c r="OPR282" s="1102"/>
      <c r="OPS282" s="1102"/>
      <c r="OPT282" s="1102"/>
      <c r="OPU282" s="1102"/>
      <c r="OPV282" s="1102"/>
      <c r="OPW282" s="1102"/>
      <c r="OPX282" s="1102"/>
      <c r="OPY282" s="1102"/>
      <c r="OPZ282" s="1102"/>
      <c r="OQA282" s="1102"/>
      <c r="OQB282" s="1102"/>
      <c r="OQC282" s="1102"/>
      <c r="OQD282" s="1102"/>
      <c r="OQE282" s="1102"/>
      <c r="OQF282" s="1102"/>
      <c r="OQG282" s="1102"/>
      <c r="OQH282" s="1102"/>
      <c r="OQI282" s="1102"/>
      <c r="OQJ282" s="1102"/>
      <c r="OQK282" s="1102"/>
      <c r="OQL282" s="1102"/>
      <c r="OQM282" s="1102"/>
      <c r="OQN282" s="1102"/>
      <c r="OQO282" s="1102"/>
      <c r="OQP282" s="1102"/>
      <c r="OQQ282" s="1102"/>
      <c r="OQR282" s="1102"/>
      <c r="OQS282" s="1102"/>
      <c r="OQT282" s="1102"/>
      <c r="OQU282" s="1102"/>
      <c r="OQV282" s="1102"/>
      <c r="OQW282" s="1102"/>
      <c r="OQX282" s="1102"/>
      <c r="OQY282" s="1102"/>
      <c r="OQZ282" s="1102"/>
      <c r="ORA282" s="1102"/>
      <c r="ORB282" s="1102"/>
      <c r="ORC282" s="1102"/>
      <c r="ORD282" s="1102"/>
      <c r="ORE282" s="1102"/>
      <c r="ORF282" s="1102"/>
      <c r="ORG282" s="1102"/>
      <c r="ORH282" s="1102"/>
      <c r="ORI282" s="1102"/>
      <c r="ORJ282" s="1102"/>
      <c r="ORK282" s="1102"/>
      <c r="ORL282" s="1102"/>
      <c r="ORM282" s="1102"/>
      <c r="ORN282" s="1102"/>
      <c r="ORO282" s="1102"/>
      <c r="ORP282" s="1102"/>
      <c r="ORQ282" s="1102"/>
      <c r="ORR282" s="1102"/>
      <c r="ORS282" s="1102"/>
      <c r="ORT282" s="1102"/>
      <c r="ORU282" s="1102"/>
      <c r="ORV282" s="1102"/>
      <c r="ORW282" s="1102"/>
      <c r="ORX282" s="1102"/>
      <c r="ORY282" s="1102"/>
      <c r="ORZ282" s="1102"/>
      <c r="OSA282" s="1102"/>
      <c r="OSB282" s="1102"/>
      <c r="OSC282" s="1102"/>
      <c r="OSD282" s="1102"/>
      <c r="OSE282" s="1102"/>
      <c r="OSF282" s="1102"/>
      <c r="OSG282" s="1102"/>
      <c r="OSH282" s="1102"/>
      <c r="OSI282" s="1102"/>
      <c r="OSJ282" s="1102"/>
      <c r="OSK282" s="1102"/>
      <c r="OSL282" s="1102"/>
      <c r="OSM282" s="1102"/>
      <c r="OSN282" s="1102"/>
      <c r="OSO282" s="1102"/>
      <c r="OSP282" s="1102"/>
      <c r="OSQ282" s="1102"/>
      <c r="OSR282" s="1102"/>
      <c r="OSS282" s="1102"/>
      <c r="OST282" s="1102"/>
      <c r="OSU282" s="1102"/>
      <c r="OSV282" s="1102"/>
      <c r="OSW282" s="1102"/>
      <c r="OSX282" s="1102"/>
      <c r="OSY282" s="1102"/>
      <c r="OSZ282" s="1102"/>
      <c r="OTA282" s="1102"/>
      <c r="OTB282" s="1102"/>
      <c r="OTC282" s="1102"/>
      <c r="OTD282" s="1102"/>
      <c r="OTE282" s="1102"/>
      <c r="OTF282" s="1102"/>
      <c r="OTG282" s="1102"/>
      <c r="OTH282" s="1102"/>
      <c r="OTI282" s="1102"/>
      <c r="OTJ282" s="1102"/>
      <c r="OTK282" s="1102"/>
      <c r="OTL282" s="1102"/>
      <c r="OTM282" s="1102"/>
      <c r="OTN282" s="1102"/>
      <c r="OTO282" s="1102"/>
      <c r="OTP282" s="1102"/>
      <c r="OTQ282" s="1102"/>
      <c r="OTR282" s="1102"/>
      <c r="OTS282" s="1102"/>
      <c r="OTT282" s="1102"/>
      <c r="OTU282" s="1102"/>
      <c r="OTV282" s="1102"/>
      <c r="OTW282" s="1102"/>
      <c r="OTX282" s="1102"/>
      <c r="OTY282" s="1102"/>
      <c r="OTZ282" s="1102"/>
      <c r="OUA282" s="1102"/>
      <c r="OUB282" s="1102"/>
      <c r="OUC282" s="1102"/>
      <c r="OUD282" s="1102"/>
      <c r="OUE282" s="1102"/>
      <c r="OUF282" s="1102"/>
      <c r="OUG282" s="1102"/>
      <c r="OUH282" s="1102"/>
      <c r="OUI282" s="1102"/>
      <c r="OUJ282" s="1102"/>
      <c r="OUK282" s="1102"/>
      <c r="OUL282" s="1102"/>
      <c r="OUM282" s="1102"/>
      <c r="OUN282" s="1102"/>
      <c r="OUO282" s="1102"/>
      <c r="OUP282" s="1102"/>
      <c r="OUQ282" s="1102"/>
      <c r="OUR282" s="1102"/>
      <c r="OUS282" s="1102"/>
      <c r="OUT282" s="1102"/>
      <c r="OUU282" s="1102"/>
      <c r="OUV282" s="1102"/>
      <c r="OUW282" s="1102"/>
      <c r="OUX282" s="1102"/>
      <c r="OUY282" s="1102"/>
      <c r="OUZ282" s="1102"/>
      <c r="OVA282" s="1102"/>
      <c r="OVB282" s="1102"/>
      <c r="OVC282" s="1102"/>
      <c r="OVD282" s="1102"/>
      <c r="OVE282" s="1102"/>
      <c r="OVF282" s="1102"/>
      <c r="OVG282" s="1102"/>
      <c r="OVH282" s="1102"/>
      <c r="OVI282" s="1102"/>
      <c r="OVJ282" s="1102"/>
      <c r="OVK282" s="1102"/>
      <c r="OVL282" s="1102"/>
      <c r="OVM282" s="1102"/>
      <c r="OVN282" s="1102"/>
      <c r="OVO282" s="1102"/>
      <c r="OVP282" s="1102"/>
      <c r="OVQ282" s="1102"/>
      <c r="OVR282" s="1102"/>
      <c r="OVS282" s="1102"/>
      <c r="OVT282" s="1102"/>
      <c r="OVU282" s="1102"/>
      <c r="OVV282" s="1102"/>
      <c r="OVW282" s="1102"/>
      <c r="OVX282" s="1102"/>
      <c r="OVY282" s="1102"/>
      <c r="OVZ282" s="1102"/>
      <c r="OWA282" s="1102"/>
      <c r="OWB282" s="1102"/>
      <c r="OWC282" s="1102"/>
      <c r="OWD282" s="1102"/>
      <c r="OWE282" s="1102"/>
      <c r="OWF282" s="1102"/>
      <c r="OWG282" s="1102"/>
      <c r="OWH282" s="1102"/>
      <c r="OWI282" s="1102"/>
      <c r="OWJ282" s="1102"/>
      <c r="OWK282" s="1102"/>
      <c r="OWL282" s="1102"/>
      <c r="OWM282" s="1102"/>
      <c r="OWN282" s="1102"/>
      <c r="OWO282" s="1102"/>
      <c r="OWP282" s="1102"/>
      <c r="OWQ282" s="1102"/>
      <c r="OWR282" s="1102"/>
      <c r="OWS282" s="1102"/>
      <c r="OWT282" s="1102"/>
      <c r="OWU282" s="1102"/>
      <c r="OWV282" s="1102"/>
      <c r="OWW282" s="1102"/>
      <c r="OWX282" s="1102"/>
      <c r="OWY282" s="1102"/>
      <c r="OWZ282" s="1102"/>
      <c r="OXA282" s="1102"/>
      <c r="OXB282" s="1102"/>
      <c r="OXC282" s="1102"/>
      <c r="OXD282" s="1102"/>
      <c r="OXE282" s="1102"/>
      <c r="OXF282" s="1102"/>
      <c r="OXG282" s="1102"/>
      <c r="OXH282" s="1102"/>
      <c r="OXI282" s="1102"/>
      <c r="OXJ282" s="1102"/>
      <c r="OXK282" s="1102"/>
      <c r="OXL282" s="1102"/>
      <c r="OXM282" s="1102"/>
      <c r="OXN282" s="1102"/>
      <c r="OXO282" s="1102"/>
      <c r="OXP282" s="1102"/>
      <c r="OXQ282" s="1102"/>
      <c r="OXR282" s="1102"/>
      <c r="OXS282" s="1102"/>
      <c r="OXT282" s="1102"/>
      <c r="OXU282" s="1102"/>
      <c r="OXV282" s="1102"/>
      <c r="OXW282" s="1102"/>
      <c r="OXX282" s="1102"/>
      <c r="OXY282" s="1102"/>
      <c r="OXZ282" s="1102"/>
      <c r="OYA282" s="1102"/>
      <c r="OYB282" s="1102"/>
      <c r="OYC282" s="1102"/>
      <c r="OYD282" s="1102"/>
      <c r="OYE282" s="1102"/>
      <c r="OYF282" s="1102"/>
      <c r="OYG282" s="1102"/>
      <c r="OYH282" s="1102"/>
      <c r="OYI282" s="1102"/>
      <c r="OYJ282" s="1102"/>
      <c r="OYK282" s="1102"/>
      <c r="OYL282" s="1102"/>
      <c r="OYM282" s="1102"/>
      <c r="OYN282" s="1102"/>
      <c r="OYO282" s="1102"/>
      <c r="OYP282" s="1102"/>
      <c r="OYQ282" s="1102"/>
      <c r="OYR282" s="1102"/>
      <c r="OYS282" s="1102"/>
      <c r="OYT282" s="1102"/>
      <c r="OYU282" s="1102"/>
      <c r="OYV282" s="1102"/>
      <c r="OYW282" s="1102"/>
      <c r="OYX282" s="1102"/>
      <c r="OYY282" s="1102"/>
      <c r="OYZ282" s="1102"/>
      <c r="OZA282" s="1102"/>
      <c r="OZB282" s="1102"/>
      <c r="OZC282" s="1102"/>
      <c r="OZD282" s="1102"/>
      <c r="OZE282" s="1102"/>
      <c r="OZF282" s="1102"/>
      <c r="OZG282" s="1102"/>
      <c r="OZH282" s="1102"/>
      <c r="OZI282" s="1102"/>
      <c r="OZJ282" s="1102"/>
      <c r="OZK282" s="1102"/>
      <c r="OZL282" s="1102"/>
      <c r="OZM282" s="1102"/>
      <c r="OZN282" s="1102"/>
      <c r="OZO282" s="1102"/>
      <c r="OZP282" s="1102"/>
      <c r="OZQ282" s="1102"/>
      <c r="OZR282" s="1102"/>
      <c r="OZS282" s="1102"/>
      <c r="OZT282" s="1102"/>
      <c r="OZU282" s="1102"/>
      <c r="OZV282" s="1102"/>
      <c r="OZW282" s="1102"/>
      <c r="OZX282" s="1102"/>
      <c r="OZY282" s="1102"/>
      <c r="OZZ282" s="1102"/>
      <c r="PAA282" s="1102"/>
      <c r="PAB282" s="1102"/>
      <c r="PAC282" s="1102"/>
      <c r="PAD282" s="1102"/>
      <c r="PAE282" s="1102"/>
      <c r="PAF282" s="1102"/>
      <c r="PAG282" s="1102"/>
      <c r="PAH282" s="1102"/>
      <c r="PAI282" s="1102"/>
      <c r="PAJ282" s="1102"/>
      <c r="PAK282" s="1102"/>
      <c r="PAL282" s="1102"/>
      <c r="PAM282" s="1102"/>
      <c r="PAN282" s="1102"/>
      <c r="PAO282" s="1102"/>
      <c r="PAP282" s="1102"/>
      <c r="PAQ282" s="1102"/>
      <c r="PAR282" s="1102"/>
      <c r="PAS282" s="1102"/>
      <c r="PAT282" s="1102"/>
      <c r="PAU282" s="1102"/>
      <c r="PAV282" s="1102"/>
      <c r="PAW282" s="1102"/>
      <c r="PAX282" s="1102"/>
      <c r="PAY282" s="1102"/>
      <c r="PAZ282" s="1102"/>
      <c r="PBA282" s="1102"/>
      <c r="PBB282" s="1102"/>
      <c r="PBC282" s="1102"/>
      <c r="PBD282" s="1102"/>
      <c r="PBE282" s="1102"/>
      <c r="PBF282" s="1102"/>
      <c r="PBG282" s="1102"/>
      <c r="PBH282" s="1102"/>
      <c r="PBI282" s="1102"/>
      <c r="PBJ282" s="1102"/>
      <c r="PBK282" s="1102"/>
      <c r="PBL282" s="1102"/>
      <c r="PBM282" s="1102"/>
      <c r="PBN282" s="1102"/>
      <c r="PBO282" s="1102"/>
      <c r="PBP282" s="1102"/>
      <c r="PBQ282" s="1102"/>
      <c r="PBR282" s="1102"/>
      <c r="PBS282" s="1102"/>
      <c r="PBT282" s="1102"/>
      <c r="PBU282" s="1102"/>
      <c r="PBV282" s="1102"/>
      <c r="PBW282" s="1102"/>
      <c r="PBX282" s="1102"/>
      <c r="PBY282" s="1102"/>
      <c r="PBZ282" s="1102"/>
      <c r="PCA282" s="1102"/>
      <c r="PCB282" s="1102"/>
      <c r="PCC282" s="1102"/>
      <c r="PCD282" s="1102"/>
      <c r="PCE282" s="1102"/>
      <c r="PCF282" s="1102"/>
      <c r="PCG282" s="1102"/>
      <c r="PCH282" s="1102"/>
      <c r="PCI282" s="1102"/>
      <c r="PCJ282" s="1102"/>
      <c r="PCK282" s="1102"/>
      <c r="PCL282" s="1102"/>
      <c r="PCM282" s="1102"/>
      <c r="PCN282" s="1102"/>
      <c r="PCO282" s="1102"/>
      <c r="PCP282" s="1102"/>
      <c r="PCQ282" s="1102"/>
      <c r="PCR282" s="1102"/>
      <c r="PCS282" s="1102"/>
      <c r="PCT282" s="1102"/>
      <c r="PCU282" s="1102"/>
      <c r="PCV282" s="1102"/>
      <c r="PCW282" s="1102"/>
      <c r="PCX282" s="1102"/>
      <c r="PCY282" s="1102"/>
      <c r="PCZ282" s="1102"/>
      <c r="PDA282" s="1102"/>
      <c r="PDB282" s="1102"/>
      <c r="PDC282" s="1102"/>
      <c r="PDD282" s="1102"/>
      <c r="PDE282" s="1102"/>
      <c r="PDF282" s="1102"/>
      <c r="PDG282" s="1102"/>
      <c r="PDH282" s="1102"/>
      <c r="PDI282" s="1102"/>
      <c r="PDJ282" s="1102"/>
      <c r="PDK282" s="1102"/>
      <c r="PDL282" s="1102"/>
      <c r="PDM282" s="1102"/>
      <c r="PDN282" s="1102"/>
      <c r="PDO282" s="1102"/>
      <c r="PDP282" s="1102"/>
      <c r="PDQ282" s="1102"/>
      <c r="PDR282" s="1102"/>
      <c r="PDS282" s="1102"/>
      <c r="PDT282" s="1102"/>
      <c r="PDU282" s="1102"/>
      <c r="PDV282" s="1102"/>
      <c r="PDW282" s="1102"/>
      <c r="PDX282" s="1102"/>
      <c r="PDY282" s="1102"/>
      <c r="PDZ282" s="1102"/>
      <c r="PEA282" s="1102"/>
      <c r="PEB282" s="1102"/>
      <c r="PEC282" s="1102"/>
      <c r="PED282" s="1102"/>
      <c r="PEE282" s="1102"/>
      <c r="PEF282" s="1102"/>
      <c r="PEG282" s="1102"/>
      <c r="PEH282" s="1102"/>
      <c r="PEI282" s="1102"/>
      <c r="PEJ282" s="1102"/>
      <c r="PEK282" s="1102"/>
      <c r="PEL282" s="1102"/>
      <c r="PEM282" s="1102"/>
      <c r="PEN282" s="1102"/>
      <c r="PEO282" s="1102"/>
      <c r="PEP282" s="1102"/>
      <c r="PEQ282" s="1102"/>
      <c r="PER282" s="1102"/>
      <c r="PES282" s="1102"/>
      <c r="PET282" s="1102"/>
      <c r="PEU282" s="1102"/>
      <c r="PEV282" s="1102"/>
      <c r="PEW282" s="1102"/>
      <c r="PEX282" s="1102"/>
      <c r="PEY282" s="1102"/>
      <c r="PEZ282" s="1102"/>
      <c r="PFA282" s="1102"/>
      <c r="PFB282" s="1102"/>
      <c r="PFC282" s="1102"/>
      <c r="PFD282" s="1102"/>
      <c r="PFE282" s="1102"/>
      <c r="PFF282" s="1102"/>
      <c r="PFG282" s="1102"/>
      <c r="PFH282" s="1102"/>
      <c r="PFI282" s="1102"/>
      <c r="PFJ282" s="1102"/>
      <c r="PFK282" s="1102"/>
      <c r="PFL282" s="1102"/>
      <c r="PFM282" s="1102"/>
      <c r="PFN282" s="1102"/>
      <c r="PFO282" s="1102"/>
      <c r="PFP282" s="1102"/>
      <c r="PFQ282" s="1102"/>
      <c r="PFR282" s="1102"/>
      <c r="PFS282" s="1102"/>
      <c r="PFT282" s="1102"/>
      <c r="PFU282" s="1102"/>
      <c r="PFV282" s="1102"/>
      <c r="PFW282" s="1102"/>
      <c r="PFX282" s="1102"/>
      <c r="PFY282" s="1102"/>
      <c r="PFZ282" s="1102"/>
      <c r="PGA282" s="1102"/>
      <c r="PGB282" s="1102"/>
      <c r="PGC282" s="1102"/>
      <c r="PGD282" s="1102"/>
      <c r="PGE282" s="1102"/>
      <c r="PGF282" s="1102"/>
      <c r="PGG282" s="1102"/>
      <c r="PGH282" s="1102"/>
      <c r="PGI282" s="1102"/>
      <c r="PGJ282" s="1102"/>
      <c r="PGK282" s="1102"/>
      <c r="PGL282" s="1102"/>
      <c r="PGM282" s="1102"/>
      <c r="PGN282" s="1102"/>
      <c r="PGO282" s="1102"/>
      <c r="PGP282" s="1102"/>
      <c r="PGQ282" s="1102"/>
      <c r="PGR282" s="1102"/>
      <c r="PGS282" s="1102"/>
      <c r="PGT282" s="1102"/>
      <c r="PGU282" s="1102"/>
      <c r="PGV282" s="1102"/>
      <c r="PGW282" s="1102"/>
      <c r="PGX282" s="1102"/>
      <c r="PGY282" s="1102"/>
      <c r="PGZ282" s="1102"/>
      <c r="PHA282" s="1102"/>
      <c r="PHB282" s="1102"/>
      <c r="PHC282" s="1102"/>
      <c r="PHD282" s="1102"/>
      <c r="PHE282" s="1102"/>
      <c r="PHF282" s="1102"/>
      <c r="PHG282" s="1102"/>
      <c r="PHH282" s="1102"/>
      <c r="PHI282" s="1102"/>
      <c r="PHJ282" s="1102"/>
      <c r="PHK282" s="1102"/>
      <c r="PHL282" s="1102"/>
      <c r="PHM282" s="1102"/>
      <c r="PHN282" s="1102"/>
      <c r="PHO282" s="1102"/>
      <c r="PHP282" s="1102"/>
      <c r="PHQ282" s="1102"/>
      <c r="PHR282" s="1102"/>
      <c r="PHS282" s="1102"/>
      <c r="PHT282" s="1102"/>
      <c r="PHU282" s="1102"/>
      <c r="PHV282" s="1102"/>
      <c r="PHW282" s="1102"/>
      <c r="PHX282" s="1102"/>
      <c r="PHY282" s="1102"/>
      <c r="PHZ282" s="1102"/>
      <c r="PIA282" s="1102"/>
      <c r="PIB282" s="1102"/>
      <c r="PIC282" s="1102"/>
      <c r="PID282" s="1102"/>
      <c r="PIE282" s="1102"/>
      <c r="PIF282" s="1102"/>
      <c r="PIG282" s="1102"/>
      <c r="PIH282" s="1102"/>
      <c r="PII282" s="1102"/>
      <c r="PIJ282" s="1102"/>
      <c r="PIK282" s="1102"/>
      <c r="PIL282" s="1102"/>
      <c r="PIM282" s="1102"/>
      <c r="PIN282" s="1102"/>
      <c r="PIO282" s="1102"/>
      <c r="PIP282" s="1102"/>
      <c r="PIQ282" s="1102"/>
      <c r="PIR282" s="1102"/>
      <c r="PIS282" s="1102"/>
      <c r="PIT282" s="1102"/>
      <c r="PIU282" s="1102"/>
      <c r="PIV282" s="1102"/>
      <c r="PIW282" s="1102"/>
      <c r="PIX282" s="1102"/>
      <c r="PIY282" s="1102"/>
      <c r="PIZ282" s="1102"/>
      <c r="PJA282" s="1102"/>
      <c r="PJB282" s="1102"/>
      <c r="PJC282" s="1102"/>
      <c r="PJD282" s="1102"/>
      <c r="PJE282" s="1102"/>
      <c r="PJF282" s="1102"/>
      <c r="PJG282" s="1102"/>
      <c r="PJH282" s="1102"/>
      <c r="PJI282" s="1102"/>
      <c r="PJJ282" s="1102"/>
      <c r="PJK282" s="1102"/>
      <c r="PJL282" s="1102"/>
      <c r="PJM282" s="1102"/>
      <c r="PJN282" s="1102"/>
      <c r="PJO282" s="1102"/>
      <c r="PJP282" s="1102"/>
      <c r="PJQ282" s="1102"/>
      <c r="PJR282" s="1102"/>
      <c r="PJS282" s="1102"/>
      <c r="PJT282" s="1102"/>
      <c r="PJU282" s="1102"/>
      <c r="PJV282" s="1102"/>
      <c r="PJW282" s="1102"/>
      <c r="PJX282" s="1102"/>
      <c r="PJY282" s="1102"/>
      <c r="PJZ282" s="1102"/>
      <c r="PKA282" s="1102"/>
      <c r="PKB282" s="1102"/>
      <c r="PKC282" s="1102"/>
      <c r="PKD282" s="1102"/>
      <c r="PKE282" s="1102"/>
      <c r="PKF282" s="1102"/>
      <c r="PKG282" s="1102"/>
      <c r="PKH282" s="1102"/>
      <c r="PKI282" s="1102"/>
      <c r="PKJ282" s="1102"/>
      <c r="PKK282" s="1102"/>
      <c r="PKL282" s="1102"/>
      <c r="PKM282" s="1102"/>
      <c r="PKN282" s="1102"/>
      <c r="PKO282" s="1102"/>
      <c r="PKP282" s="1102"/>
      <c r="PKQ282" s="1102"/>
      <c r="PKR282" s="1102"/>
      <c r="PKS282" s="1102"/>
      <c r="PKT282" s="1102"/>
      <c r="PKU282" s="1102"/>
      <c r="PKV282" s="1102"/>
      <c r="PKW282" s="1102"/>
      <c r="PKX282" s="1102"/>
      <c r="PKY282" s="1102"/>
      <c r="PKZ282" s="1102"/>
      <c r="PLA282" s="1102"/>
      <c r="PLB282" s="1102"/>
      <c r="PLC282" s="1102"/>
      <c r="PLD282" s="1102"/>
      <c r="PLE282" s="1102"/>
      <c r="PLF282" s="1102"/>
      <c r="PLG282" s="1102"/>
      <c r="PLH282" s="1102"/>
      <c r="PLI282" s="1102"/>
      <c r="PLJ282" s="1102"/>
      <c r="PLK282" s="1102"/>
      <c r="PLL282" s="1102"/>
      <c r="PLM282" s="1102"/>
      <c r="PLN282" s="1102"/>
      <c r="PLO282" s="1102"/>
      <c r="PLP282" s="1102"/>
      <c r="PLQ282" s="1102"/>
      <c r="PLR282" s="1102"/>
      <c r="PLS282" s="1102"/>
      <c r="PLT282" s="1102"/>
      <c r="PLU282" s="1102"/>
      <c r="PLV282" s="1102"/>
      <c r="PLW282" s="1102"/>
      <c r="PLX282" s="1102"/>
      <c r="PLY282" s="1102"/>
      <c r="PLZ282" s="1102"/>
      <c r="PMA282" s="1102"/>
      <c r="PMB282" s="1102"/>
      <c r="PMC282" s="1102"/>
      <c r="PMD282" s="1102"/>
      <c r="PME282" s="1102"/>
      <c r="PMF282" s="1102"/>
      <c r="PMG282" s="1102"/>
      <c r="PMH282" s="1102"/>
      <c r="PMI282" s="1102"/>
      <c r="PMJ282" s="1102"/>
      <c r="PMK282" s="1102"/>
      <c r="PML282" s="1102"/>
      <c r="PMM282" s="1102"/>
      <c r="PMN282" s="1102"/>
      <c r="PMO282" s="1102"/>
      <c r="PMP282" s="1102"/>
      <c r="PMQ282" s="1102"/>
      <c r="PMR282" s="1102"/>
      <c r="PMS282" s="1102"/>
      <c r="PMT282" s="1102"/>
      <c r="PMU282" s="1102"/>
      <c r="PMV282" s="1102"/>
      <c r="PMW282" s="1102"/>
      <c r="PMX282" s="1102"/>
      <c r="PMY282" s="1102"/>
      <c r="PMZ282" s="1102"/>
      <c r="PNA282" s="1102"/>
      <c r="PNB282" s="1102"/>
      <c r="PNC282" s="1102"/>
      <c r="PND282" s="1102"/>
      <c r="PNE282" s="1102"/>
      <c r="PNF282" s="1102"/>
      <c r="PNG282" s="1102"/>
      <c r="PNH282" s="1102"/>
      <c r="PNI282" s="1102"/>
      <c r="PNJ282" s="1102"/>
      <c r="PNK282" s="1102"/>
      <c r="PNL282" s="1102"/>
      <c r="PNM282" s="1102"/>
      <c r="PNN282" s="1102"/>
      <c r="PNO282" s="1102"/>
      <c r="PNP282" s="1102"/>
      <c r="PNQ282" s="1102"/>
      <c r="PNR282" s="1102"/>
      <c r="PNS282" s="1102"/>
      <c r="PNT282" s="1102"/>
      <c r="PNU282" s="1102"/>
      <c r="PNV282" s="1102"/>
      <c r="PNW282" s="1102"/>
      <c r="PNX282" s="1102"/>
      <c r="PNY282" s="1102"/>
      <c r="PNZ282" s="1102"/>
      <c r="POA282" s="1102"/>
      <c r="POB282" s="1102"/>
      <c r="POC282" s="1102"/>
      <c r="POD282" s="1102"/>
      <c r="POE282" s="1102"/>
      <c r="POF282" s="1102"/>
      <c r="POG282" s="1102"/>
      <c r="POH282" s="1102"/>
      <c r="POI282" s="1102"/>
      <c r="POJ282" s="1102"/>
      <c r="POK282" s="1102"/>
      <c r="POL282" s="1102"/>
      <c r="POM282" s="1102"/>
      <c r="PON282" s="1102"/>
      <c r="POO282" s="1102"/>
      <c r="POP282" s="1102"/>
      <c r="POQ282" s="1102"/>
      <c r="POR282" s="1102"/>
      <c r="POS282" s="1102"/>
      <c r="POT282" s="1102"/>
      <c r="POU282" s="1102"/>
      <c r="POV282" s="1102"/>
      <c r="POW282" s="1102"/>
      <c r="POX282" s="1102"/>
      <c r="POY282" s="1102"/>
      <c r="POZ282" s="1102"/>
      <c r="PPA282" s="1102"/>
      <c r="PPB282" s="1102"/>
      <c r="PPC282" s="1102"/>
      <c r="PPD282" s="1102"/>
      <c r="PPE282" s="1102"/>
      <c r="PPF282" s="1102"/>
      <c r="PPG282" s="1102"/>
      <c r="PPH282" s="1102"/>
      <c r="PPI282" s="1102"/>
      <c r="PPJ282" s="1102"/>
      <c r="PPK282" s="1102"/>
      <c r="PPL282" s="1102"/>
      <c r="PPM282" s="1102"/>
      <c r="PPN282" s="1102"/>
      <c r="PPO282" s="1102"/>
      <c r="PPP282" s="1102"/>
      <c r="PPQ282" s="1102"/>
      <c r="PPR282" s="1102"/>
      <c r="PPS282" s="1102"/>
      <c r="PPT282" s="1102"/>
      <c r="PPU282" s="1102"/>
      <c r="PPV282" s="1102"/>
      <c r="PPW282" s="1102"/>
      <c r="PPX282" s="1102"/>
      <c r="PPY282" s="1102"/>
      <c r="PPZ282" s="1102"/>
      <c r="PQA282" s="1102"/>
      <c r="PQB282" s="1102"/>
      <c r="PQC282" s="1102"/>
      <c r="PQD282" s="1102"/>
      <c r="PQE282" s="1102"/>
      <c r="PQF282" s="1102"/>
      <c r="PQG282" s="1102"/>
      <c r="PQH282" s="1102"/>
      <c r="PQI282" s="1102"/>
      <c r="PQJ282" s="1102"/>
      <c r="PQK282" s="1102"/>
      <c r="PQL282" s="1102"/>
      <c r="PQM282" s="1102"/>
      <c r="PQN282" s="1102"/>
      <c r="PQO282" s="1102"/>
      <c r="PQP282" s="1102"/>
      <c r="PQQ282" s="1102"/>
      <c r="PQR282" s="1102"/>
      <c r="PQS282" s="1102"/>
      <c r="PQT282" s="1102"/>
      <c r="PQU282" s="1102"/>
      <c r="PQV282" s="1102"/>
      <c r="PQW282" s="1102"/>
      <c r="PQX282" s="1102"/>
      <c r="PQY282" s="1102"/>
      <c r="PQZ282" s="1102"/>
      <c r="PRA282" s="1102"/>
      <c r="PRB282" s="1102"/>
      <c r="PRC282" s="1102"/>
      <c r="PRD282" s="1102"/>
      <c r="PRE282" s="1102"/>
      <c r="PRF282" s="1102"/>
      <c r="PRG282" s="1102"/>
      <c r="PRH282" s="1102"/>
      <c r="PRI282" s="1102"/>
      <c r="PRJ282" s="1102"/>
      <c r="PRK282" s="1102"/>
      <c r="PRL282" s="1102"/>
      <c r="PRM282" s="1102"/>
      <c r="PRN282" s="1102"/>
      <c r="PRO282" s="1102"/>
      <c r="PRP282" s="1102"/>
      <c r="PRQ282" s="1102"/>
      <c r="PRR282" s="1102"/>
      <c r="PRS282" s="1102"/>
      <c r="PRT282" s="1102"/>
      <c r="PRU282" s="1102"/>
      <c r="PRV282" s="1102"/>
      <c r="PRW282" s="1102"/>
      <c r="PRX282" s="1102"/>
      <c r="PRY282" s="1102"/>
      <c r="PRZ282" s="1102"/>
      <c r="PSA282" s="1102"/>
      <c r="PSB282" s="1102"/>
      <c r="PSC282" s="1102"/>
      <c r="PSD282" s="1102"/>
      <c r="PSE282" s="1102"/>
      <c r="PSF282" s="1102"/>
      <c r="PSG282" s="1102"/>
      <c r="PSH282" s="1102"/>
      <c r="PSI282" s="1102"/>
      <c r="PSJ282" s="1102"/>
      <c r="PSK282" s="1102"/>
      <c r="PSL282" s="1102"/>
      <c r="PSM282" s="1102"/>
      <c r="PSN282" s="1102"/>
      <c r="PSO282" s="1102"/>
      <c r="PSP282" s="1102"/>
      <c r="PSQ282" s="1102"/>
      <c r="PSR282" s="1102"/>
      <c r="PSS282" s="1102"/>
      <c r="PST282" s="1102"/>
      <c r="PSU282" s="1102"/>
      <c r="PSV282" s="1102"/>
      <c r="PSW282" s="1102"/>
      <c r="PSX282" s="1102"/>
      <c r="PSY282" s="1102"/>
      <c r="PSZ282" s="1102"/>
      <c r="PTA282" s="1102"/>
      <c r="PTB282" s="1102"/>
      <c r="PTC282" s="1102"/>
      <c r="PTD282" s="1102"/>
      <c r="PTE282" s="1102"/>
      <c r="PTF282" s="1102"/>
      <c r="PTG282" s="1102"/>
      <c r="PTH282" s="1102"/>
      <c r="PTI282" s="1102"/>
      <c r="PTJ282" s="1102"/>
      <c r="PTK282" s="1102"/>
      <c r="PTL282" s="1102"/>
      <c r="PTM282" s="1102"/>
      <c r="PTN282" s="1102"/>
      <c r="PTO282" s="1102"/>
      <c r="PTP282" s="1102"/>
      <c r="PTQ282" s="1102"/>
      <c r="PTR282" s="1102"/>
      <c r="PTS282" s="1102"/>
      <c r="PTT282" s="1102"/>
      <c r="PTU282" s="1102"/>
      <c r="PTV282" s="1102"/>
      <c r="PTW282" s="1102"/>
      <c r="PTX282" s="1102"/>
      <c r="PTY282" s="1102"/>
      <c r="PTZ282" s="1102"/>
      <c r="PUA282" s="1102"/>
      <c r="PUB282" s="1102"/>
      <c r="PUC282" s="1102"/>
      <c r="PUD282" s="1102"/>
      <c r="PUE282" s="1102"/>
      <c r="PUF282" s="1102"/>
      <c r="PUG282" s="1102"/>
      <c r="PUH282" s="1102"/>
      <c r="PUI282" s="1102"/>
      <c r="PUJ282" s="1102"/>
      <c r="PUK282" s="1102"/>
      <c r="PUL282" s="1102"/>
      <c r="PUM282" s="1102"/>
      <c r="PUN282" s="1102"/>
      <c r="PUO282" s="1102"/>
      <c r="PUP282" s="1102"/>
      <c r="PUQ282" s="1102"/>
      <c r="PUR282" s="1102"/>
      <c r="PUS282" s="1102"/>
      <c r="PUT282" s="1102"/>
      <c r="PUU282" s="1102"/>
      <c r="PUV282" s="1102"/>
      <c r="PUW282" s="1102"/>
      <c r="PUX282" s="1102"/>
      <c r="PUY282" s="1102"/>
      <c r="PUZ282" s="1102"/>
      <c r="PVA282" s="1102"/>
      <c r="PVB282" s="1102"/>
      <c r="PVC282" s="1102"/>
      <c r="PVD282" s="1102"/>
      <c r="PVE282" s="1102"/>
      <c r="PVF282" s="1102"/>
      <c r="PVG282" s="1102"/>
      <c r="PVH282" s="1102"/>
      <c r="PVI282" s="1102"/>
      <c r="PVJ282" s="1102"/>
      <c r="PVK282" s="1102"/>
      <c r="PVL282" s="1102"/>
      <c r="PVM282" s="1102"/>
      <c r="PVN282" s="1102"/>
      <c r="PVO282" s="1102"/>
      <c r="PVP282" s="1102"/>
      <c r="PVQ282" s="1102"/>
      <c r="PVR282" s="1102"/>
      <c r="PVS282" s="1102"/>
      <c r="PVT282" s="1102"/>
      <c r="PVU282" s="1102"/>
      <c r="PVV282" s="1102"/>
      <c r="PVW282" s="1102"/>
      <c r="PVX282" s="1102"/>
      <c r="PVY282" s="1102"/>
      <c r="PVZ282" s="1102"/>
      <c r="PWA282" s="1102"/>
      <c r="PWB282" s="1102"/>
      <c r="PWC282" s="1102"/>
      <c r="PWD282" s="1102"/>
      <c r="PWE282" s="1102"/>
      <c r="PWF282" s="1102"/>
      <c r="PWG282" s="1102"/>
      <c r="PWH282" s="1102"/>
      <c r="PWI282" s="1102"/>
      <c r="PWJ282" s="1102"/>
      <c r="PWK282" s="1102"/>
      <c r="PWL282" s="1102"/>
      <c r="PWM282" s="1102"/>
      <c r="PWN282" s="1102"/>
      <c r="PWO282" s="1102"/>
      <c r="PWP282" s="1102"/>
      <c r="PWQ282" s="1102"/>
      <c r="PWR282" s="1102"/>
      <c r="PWS282" s="1102"/>
      <c r="PWT282" s="1102"/>
      <c r="PWU282" s="1102"/>
      <c r="PWV282" s="1102"/>
      <c r="PWW282" s="1102"/>
      <c r="PWX282" s="1102"/>
      <c r="PWY282" s="1102"/>
      <c r="PWZ282" s="1102"/>
      <c r="PXA282" s="1102"/>
      <c r="PXB282" s="1102"/>
      <c r="PXC282" s="1102"/>
      <c r="PXD282" s="1102"/>
      <c r="PXE282" s="1102"/>
      <c r="PXF282" s="1102"/>
      <c r="PXG282" s="1102"/>
      <c r="PXH282" s="1102"/>
      <c r="PXI282" s="1102"/>
      <c r="PXJ282" s="1102"/>
      <c r="PXK282" s="1102"/>
      <c r="PXL282" s="1102"/>
      <c r="PXM282" s="1102"/>
      <c r="PXN282" s="1102"/>
      <c r="PXO282" s="1102"/>
      <c r="PXP282" s="1102"/>
      <c r="PXQ282" s="1102"/>
      <c r="PXR282" s="1102"/>
      <c r="PXS282" s="1102"/>
      <c r="PXT282" s="1102"/>
      <c r="PXU282" s="1102"/>
      <c r="PXV282" s="1102"/>
      <c r="PXW282" s="1102"/>
      <c r="PXX282" s="1102"/>
      <c r="PXY282" s="1102"/>
      <c r="PXZ282" s="1102"/>
      <c r="PYA282" s="1102"/>
      <c r="PYB282" s="1102"/>
      <c r="PYC282" s="1102"/>
      <c r="PYD282" s="1102"/>
      <c r="PYE282" s="1102"/>
      <c r="PYF282" s="1102"/>
      <c r="PYG282" s="1102"/>
      <c r="PYH282" s="1102"/>
      <c r="PYI282" s="1102"/>
      <c r="PYJ282" s="1102"/>
      <c r="PYK282" s="1102"/>
      <c r="PYL282" s="1102"/>
      <c r="PYM282" s="1102"/>
      <c r="PYN282" s="1102"/>
      <c r="PYO282" s="1102"/>
      <c r="PYP282" s="1102"/>
      <c r="PYQ282" s="1102"/>
      <c r="PYR282" s="1102"/>
      <c r="PYS282" s="1102"/>
      <c r="PYT282" s="1102"/>
      <c r="PYU282" s="1102"/>
      <c r="PYV282" s="1102"/>
      <c r="PYW282" s="1102"/>
      <c r="PYX282" s="1102"/>
      <c r="PYY282" s="1102"/>
      <c r="PYZ282" s="1102"/>
      <c r="PZA282" s="1102"/>
      <c r="PZB282" s="1102"/>
      <c r="PZC282" s="1102"/>
      <c r="PZD282" s="1102"/>
      <c r="PZE282" s="1102"/>
      <c r="PZF282" s="1102"/>
      <c r="PZG282" s="1102"/>
      <c r="PZH282" s="1102"/>
      <c r="PZI282" s="1102"/>
      <c r="PZJ282" s="1102"/>
      <c r="PZK282" s="1102"/>
      <c r="PZL282" s="1102"/>
      <c r="PZM282" s="1102"/>
      <c r="PZN282" s="1102"/>
      <c r="PZO282" s="1102"/>
      <c r="PZP282" s="1102"/>
      <c r="PZQ282" s="1102"/>
      <c r="PZR282" s="1102"/>
      <c r="PZS282" s="1102"/>
      <c r="PZT282" s="1102"/>
      <c r="PZU282" s="1102"/>
      <c r="PZV282" s="1102"/>
      <c r="PZW282" s="1102"/>
      <c r="PZX282" s="1102"/>
      <c r="PZY282" s="1102"/>
      <c r="PZZ282" s="1102"/>
      <c r="QAA282" s="1102"/>
      <c r="QAB282" s="1102"/>
      <c r="QAC282" s="1102"/>
      <c r="QAD282" s="1102"/>
      <c r="QAE282" s="1102"/>
      <c r="QAF282" s="1102"/>
      <c r="QAG282" s="1102"/>
      <c r="QAH282" s="1102"/>
      <c r="QAI282" s="1102"/>
      <c r="QAJ282" s="1102"/>
      <c r="QAK282" s="1102"/>
      <c r="QAL282" s="1102"/>
      <c r="QAM282" s="1102"/>
      <c r="QAN282" s="1102"/>
      <c r="QAO282" s="1102"/>
      <c r="QAP282" s="1102"/>
      <c r="QAQ282" s="1102"/>
      <c r="QAR282" s="1102"/>
      <c r="QAS282" s="1102"/>
      <c r="QAT282" s="1102"/>
      <c r="QAU282" s="1102"/>
      <c r="QAV282" s="1102"/>
      <c r="QAW282" s="1102"/>
      <c r="QAX282" s="1102"/>
      <c r="QAY282" s="1102"/>
      <c r="QAZ282" s="1102"/>
      <c r="QBA282" s="1102"/>
      <c r="QBB282" s="1102"/>
      <c r="QBC282" s="1102"/>
      <c r="QBD282" s="1102"/>
      <c r="QBE282" s="1102"/>
      <c r="QBF282" s="1102"/>
      <c r="QBG282" s="1102"/>
      <c r="QBH282" s="1102"/>
      <c r="QBI282" s="1102"/>
      <c r="QBJ282" s="1102"/>
      <c r="QBK282" s="1102"/>
      <c r="QBL282" s="1102"/>
      <c r="QBM282" s="1102"/>
      <c r="QBN282" s="1102"/>
      <c r="QBO282" s="1102"/>
      <c r="QBP282" s="1102"/>
      <c r="QBQ282" s="1102"/>
      <c r="QBR282" s="1102"/>
      <c r="QBS282" s="1102"/>
      <c r="QBT282" s="1102"/>
      <c r="QBU282" s="1102"/>
      <c r="QBV282" s="1102"/>
      <c r="QBW282" s="1102"/>
      <c r="QBX282" s="1102"/>
      <c r="QBY282" s="1102"/>
      <c r="QBZ282" s="1102"/>
      <c r="QCA282" s="1102"/>
      <c r="QCB282" s="1102"/>
      <c r="QCC282" s="1102"/>
      <c r="QCD282" s="1102"/>
      <c r="QCE282" s="1102"/>
      <c r="QCF282" s="1102"/>
      <c r="QCG282" s="1102"/>
      <c r="QCH282" s="1102"/>
      <c r="QCI282" s="1102"/>
      <c r="QCJ282" s="1102"/>
      <c r="QCK282" s="1102"/>
      <c r="QCL282" s="1102"/>
      <c r="QCM282" s="1102"/>
      <c r="QCN282" s="1102"/>
      <c r="QCO282" s="1102"/>
      <c r="QCP282" s="1102"/>
      <c r="QCQ282" s="1102"/>
      <c r="QCR282" s="1102"/>
      <c r="QCS282" s="1102"/>
      <c r="QCT282" s="1102"/>
      <c r="QCU282" s="1102"/>
      <c r="QCV282" s="1102"/>
      <c r="QCW282" s="1102"/>
      <c r="QCX282" s="1102"/>
      <c r="QCY282" s="1102"/>
      <c r="QCZ282" s="1102"/>
      <c r="QDA282" s="1102"/>
      <c r="QDB282" s="1102"/>
      <c r="QDC282" s="1102"/>
      <c r="QDD282" s="1102"/>
      <c r="QDE282" s="1102"/>
      <c r="QDF282" s="1102"/>
      <c r="QDG282" s="1102"/>
      <c r="QDH282" s="1102"/>
      <c r="QDI282" s="1102"/>
      <c r="QDJ282" s="1102"/>
      <c r="QDK282" s="1102"/>
      <c r="QDL282" s="1102"/>
      <c r="QDM282" s="1102"/>
      <c r="QDN282" s="1102"/>
      <c r="QDO282" s="1102"/>
      <c r="QDP282" s="1102"/>
      <c r="QDQ282" s="1102"/>
      <c r="QDR282" s="1102"/>
      <c r="QDS282" s="1102"/>
      <c r="QDT282" s="1102"/>
      <c r="QDU282" s="1102"/>
      <c r="QDV282" s="1102"/>
      <c r="QDW282" s="1102"/>
      <c r="QDX282" s="1102"/>
      <c r="QDY282" s="1102"/>
      <c r="QDZ282" s="1102"/>
      <c r="QEA282" s="1102"/>
      <c r="QEB282" s="1102"/>
      <c r="QEC282" s="1102"/>
      <c r="QED282" s="1102"/>
      <c r="QEE282" s="1102"/>
      <c r="QEF282" s="1102"/>
      <c r="QEG282" s="1102"/>
      <c r="QEH282" s="1102"/>
      <c r="QEI282" s="1102"/>
      <c r="QEJ282" s="1102"/>
      <c r="QEK282" s="1102"/>
      <c r="QEL282" s="1102"/>
      <c r="QEM282" s="1102"/>
      <c r="QEN282" s="1102"/>
      <c r="QEO282" s="1102"/>
      <c r="QEP282" s="1102"/>
      <c r="QEQ282" s="1102"/>
      <c r="QER282" s="1102"/>
      <c r="QES282" s="1102"/>
      <c r="QET282" s="1102"/>
      <c r="QEU282" s="1102"/>
      <c r="QEV282" s="1102"/>
      <c r="QEW282" s="1102"/>
      <c r="QEX282" s="1102"/>
      <c r="QEY282" s="1102"/>
      <c r="QEZ282" s="1102"/>
      <c r="QFA282" s="1102"/>
      <c r="QFB282" s="1102"/>
      <c r="QFC282" s="1102"/>
      <c r="QFD282" s="1102"/>
      <c r="QFE282" s="1102"/>
      <c r="QFF282" s="1102"/>
      <c r="QFG282" s="1102"/>
      <c r="QFH282" s="1102"/>
      <c r="QFI282" s="1102"/>
      <c r="QFJ282" s="1102"/>
      <c r="QFK282" s="1102"/>
      <c r="QFL282" s="1102"/>
      <c r="QFM282" s="1102"/>
      <c r="QFN282" s="1102"/>
      <c r="QFO282" s="1102"/>
      <c r="QFP282" s="1102"/>
      <c r="QFQ282" s="1102"/>
      <c r="QFR282" s="1102"/>
      <c r="QFS282" s="1102"/>
      <c r="QFT282" s="1102"/>
      <c r="QFU282" s="1102"/>
      <c r="QFV282" s="1102"/>
      <c r="QFW282" s="1102"/>
      <c r="QFX282" s="1102"/>
      <c r="QFY282" s="1102"/>
      <c r="QFZ282" s="1102"/>
      <c r="QGA282" s="1102"/>
      <c r="QGB282" s="1102"/>
      <c r="QGC282" s="1102"/>
      <c r="QGD282" s="1102"/>
      <c r="QGE282" s="1102"/>
      <c r="QGF282" s="1102"/>
      <c r="QGG282" s="1102"/>
      <c r="QGH282" s="1102"/>
      <c r="QGI282" s="1102"/>
      <c r="QGJ282" s="1102"/>
      <c r="QGK282" s="1102"/>
      <c r="QGL282" s="1102"/>
      <c r="QGM282" s="1102"/>
      <c r="QGN282" s="1102"/>
      <c r="QGO282" s="1102"/>
      <c r="QGP282" s="1102"/>
      <c r="QGQ282" s="1102"/>
      <c r="QGR282" s="1102"/>
      <c r="QGS282" s="1102"/>
      <c r="QGT282" s="1102"/>
      <c r="QGU282" s="1102"/>
      <c r="QGV282" s="1102"/>
      <c r="QGW282" s="1102"/>
      <c r="QGX282" s="1102"/>
      <c r="QGY282" s="1102"/>
      <c r="QGZ282" s="1102"/>
      <c r="QHA282" s="1102"/>
      <c r="QHB282" s="1102"/>
      <c r="QHC282" s="1102"/>
      <c r="QHD282" s="1102"/>
      <c r="QHE282" s="1102"/>
      <c r="QHF282" s="1102"/>
      <c r="QHG282" s="1102"/>
      <c r="QHH282" s="1102"/>
      <c r="QHI282" s="1102"/>
      <c r="QHJ282" s="1102"/>
      <c r="QHK282" s="1102"/>
      <c r="QHL282" s="1102"/>
      <c r="QHM282" s="1102"/>
      <c r="QHN282" s="1102"/>
      <c r="QHO282" s="1102"/>
      <c r="QHP282" s="1102"/>
      <c r="QHQ282" s="1102"/>
      <c r="QHR282" s="1102"/>
      <c r="QHS282" s="1102"/>
      <c r="QHT282" s="1102"/>
      <c r="QHU282" s="1102"/>
      <c r="QHV282" s="1102"/>
      <c r="QHW282" s="1102"/>
      <c r="QHX282" s="1102"/>
      <c r="QHY282" s="1102"/>
      <c r="QHZ282" s="1102"/>
      <c r="QIA282" s="1102"/>
      <c r="QIB282" s="1102"/>
      <c r="QIC282" s="1102"/>
      <c r="QID282" s="1102"/>
      <c r="QIE282" s="1102"/>
      <c r="QIF282" s="1102"/>
      <c r="QIG282" s="1102"/>
      <c r="QIH282" s="1102"/>
      <c r="QII282" s="1102"/>
      <c r="QIJ282" s="1102"/>
      <c r="QIK282" s="1102"/>
      <c r="QIL282" s="1102"/>
      <c r="QIM282" s="1102"/>
      <c r="QIN282" s="1102"/>
      <c r="QIO282" s="1102"/>
      <c r="QIP282" s="1102"/>
      <c r="QIQ282" s="1102"/>
      <c r="QIR282" s="1102"/>
      <c r="QIS282" s="1102"/>
      <c r="QIT282" s="1102"/>
      <c r="QIU282" s="1102"/>
      <c r="QIV282" s="1102"/>
      <c r="QIW282" s="1102"/>
      <c r="QIX282" s="1102"/>
      <c r="QIY282" s="1102"/>
      <c r="QIZ282" s="1102"/>
      <c r="QJA282" s="1102"/>
      <c r="QJB282" s="1102"/>
      <c r="QJC282" s="1102"/>
      <c r="QJD282" s="1102"/>
      <c r="QJE282" s="1102"/>
      <c r="QJF282" s="1102"/>
      <c r="QJG282" s="1102"/>
      <c r="QJH282" s="1102"/>
      <c r="QJI282" s="1102"/>
      <c r="QJJ282" s="1102"/>
      <c r="QJK282" s="1102"/>
      <c r="QJL282" s="1102"/>
      <c r="QJM282" s="1102"/>
      <c r="QJN282" s="1102"/>
      <c r="QJO282" s="1102"/>
      <c r="QJP282" s="1102"/>
      <c r="QJQ282" s="1102"/>
      <c r="QJR282" s="1102"/>
      <c r="QJS282" s="1102"/>
      <c r="QJT282" s="1102"/>
      <c r="QJU282" s="1102"/>
      <c r="QJV282" s="1102"/>
      <c r="QJW282" s="1102"/>
      <c r="QJX282" s="1102"/>
      <c r="QJY282" s="1102"/>
      <c r="QJZ282" s="1102"/>
      <c r="QKA282" s="1102"/>
      <c r="QKB282" s="1102"/>
      <c r="QKC282" s="1102"/>
      <c r="QKD282" s="1102"/>
      <c r="QKE282" s="1102"/>
      <c r="QKF282" s="1102"/>
      <c r="QKG282" s="1102"/>
      <c r="QKH282" s="1102"/>
      <c r="QKI282" s="1102"/>
      <c r="QKJ282" s="1102"/>
      <c r="QKK282" s="1102"/>
      <c r="QKL282" s="1102"/>
      <c r="QKM282" s="1102"/>
      <c r="QKN282" s="1102"/>
      <c r="QKO282" s="1102"/>
      <c r="QKP282" s="1102"/>
      <c r="QKQ282" s="1102"/>
      <c r="QKR282" s="1102"/>
      <c r="QKS282" s="1102"/>
      <c r="QKT282" s="1102"/>
      <c r="QKU282" s="1102"/>
      <c r="QKV282" s="1102"/>
      <c r="QKW282" s="1102"/>
      <c r="QKX282" s="1102"/>
      <c r="QKY282" s="1102"/>
      <c r="QKZ282" s="1102"/>
      <c r="QLA282" s="1102"/>
      <c r="QLB282" s="1102"/>
      <c r="QLC282" s="1102"/>
      <c r="QLD282" s="1102"/>
      <c r="QLE282" s="1102"/>
      <c r="QLF282" s="1102"/>
      <c r="QLG282" s="1102"/>
      <c r="QLH282" s="1102"/>
      <c r="QLI282" s="1102"/>
      <c r="QLJ282" s="1102"/>
      <c r="QLK282" s="1102"/>
      <c r="QLL282" s="1102"/>
      <c r="QLM282" s="1102"/>
      <c r="QLN282" s="1102"/>
      <c r="QLO282" s="1102"/>
      <c r="QLP282" s="1102"/>
      <c r="QLQ282" s="1102"/>
      <c r="QLR282" s="1102"/>
      <c r="QLS282" s="1102"/>
      <c r="QLT282" s="1102"/>
      <c r="QLU282" s="1102"/>
      <c r="QLV282" s="1102"/>
      <c r="QLW282" s="1102"/>
      <c r="QLX282" s="1102"/>
      <c r="QLY282" s="1102"/>
      <c r="QLZ282" s="1102"/>
      <c r="QMA282" s="1102"/>
      <c r="QMB282" s="1102"/>
      <c r="QMC282" s="1102"/>
      <c r="QMD282" s="1102"/>
      <c r="QME282" s="1102"/>
      <c r="QMF282" s="1102"/>
      <c r="QMG282" s="1102"/>
      <c r="QMH282" s="1102"/>
      <c r="QMI282" s="1102"/>
      <c r="QMJ282" s="1102"/>
      <c r="QMK282" s="1102"/>
      <c r="QML282" s="1102"/>
      <c r="QMM282" s="1102"/>
      <c r="QMN282" s="1102"/>
      <c r="QMO282" s="1102"/>
      <c r="QMP282" s="1102"/>
      <c r="QMQ282" s="1102"/>
      <c r="QMR282" s="1102"/>
      <c r="QMS282" s="1102"/>
      <c r="QMT282" s="1102"/>
      <c r="QMU282" s="1102"/>
      <c r="QMV282" s="1102"/>
      <c r="QMW282" s="1102"/>
      <c r="QMX282" s="1102"/>
      <c r="QMY282" s="1102"/>
      <c r="QMZ282" s="1102"/>
      <c r="QNA282" s="1102"/>
      <c r="QNB282" s="1102"/>
      <c r="QNC282" s="1102"/>
      <c r="QND282" s="1102"/>
      <c r="QNE282" s="1102"/>
      <c r="QNF282" s="1102"/>
      <c r="QNG282" s="1102"/>
      <c r="QNH282" s="1102"/>
      <c r="QNI282" s="1102"/>
      <c r="QNJ282" s="1102"/>
      <c r="QNK282" s="1102"/>
      <c r="QNL282" s="1102"/>
      <c r="QNM282" s="1102"/>
      <c r="QNN282" s="1102"/>
      <c r="QNO282" s="1102"/>
      <c r="QNP282" s="1102"/>
      <c r="QNQ282" s="1102"/>
      <c r="QNR282" s="1102"/>
      <c r="QNS282" s="1102"/>
      <c r="QNT282" s="1102"/>
      <c r="QNU282" s="1102"/>
      <c r="QNV282" s="1102"/>
      <c r="QNW282" s="1102"/>
      <c r="QNX282" s="1102"/>
      <c r="QNY282" s="1102"/>
      <c r="QNZ282" s="1102"/>
      <c r="QOA282" s="1102"/>
      <c r="QOB282" s="1102"/>
      <c r="QOC282" s="1102"/>
      <c r="QOD282" s="1102"/>
      <c r="QOE282" s="1102"/>
      <c r="QOF282" s="1102"/>
      <c r="QOG282" s="1102"/>
      <c r="QOH282" s="1102"/>
      <c r="QOI282" s="1102"/>
      <c r="QOJ282" s="1102"/>
      <c r="QOK282" s="1102"/>
      <c r="QOL282" s="1102"/>
      <c r="QOM282" s="1102"/>
      <c r="QON282" s="1102"/>
      <c r="QOO282" s="1102"/>
      <c r="QOP282" s="1102"/>
      <c r="QOQ282" s="1102"/>
      <c r="QOR282" s="1102"/>
      <c r="QOS282" s="1102"/>
      <c r="QOT282" s="1102"/>
      <c r="QOU282" s="1102"/>
      <c r="QOV282" s="1102"/>
      <c r="QOW282" s="1102"/>
      <c r="QOX282" s="1102"/>
      <c r="QOY282" s="1102"/>
      <c r="QOZ282" s="1102"/>
      <c r="QPA282" s="1102"/>
      <c r="QPB282" s="1102"/>
      <c r="QPC282" s="1102"/>
      <c r="QPD282" s="1102"/>
      <c r="QPE282" s="1102"/>
      <c r="QPF282" s="1102"/>
      <c r="QPG282" s="1102"/>
      <c r="QPH282" s="1102"/>
      <c r="QPI282" s="1102"/>
      <c r="QPJ282" s="1102"/>
      <c r="QPK282" s="1102"/>
      <c r="QPL282" s="1102"/>
      <c r="QPM282" s="1102"/>
      <c r="QPN282" s="1102"/>
      <c r="QPO282" s="1102"/>
      <c r="QPP282" s="1102"/>
      <c r="QPQ282" s="1102"/>
      <c r="QPR282" s="1102"/>
      <c r="QPS282" s="1102"/>
      <c r="QPT282" s="1102"/>
      <c r="QPU282" s="1102"/>
      <c r="QPV282" s="1102"/>
      <c r="QPW282" s="1102"/>
      <c r="QPX282" s="1102"/>
      <c r="QPY282" s="1102"/>
      <c r="QPZ282" s="1102"/>
      <c r="QQA282" s="1102"/>
      <c r="QQB282" s="1102"/>
      <c r="QQC282" s="1102"/>
      <c r="QQD282" s="1102"/>
      <c r="QQE282" s="1102"/>
      <c r="QQF282" s="1102"/>
      <c r="QQG282" s="1102"/>
      <c r="QQH282" s="1102"/>
      <c r="QQI282" s="1102"/>
      <c r="QQJ282" s="1102"/>
      <c r="QQK282" s="1102"/>
      <c r="QQL282" s="1102"/>
      <c r="QQM282" s="1102"/>
      <c r="QQN282" s="1102"/>
      <c r="QQO282" s="1102"/>
      <c r="QQP282" s="1102"/>
      <c r="QQQ282" s="1102"/>
      <c r="QQR282" s="1102"/>
      <c r="QQS282" s="1102"/>
      <c r="QQT282" s="1102"/>
      <c r="QQU282" s="1102"/>
      <c r="QQV282" s="1102"/>
      <c r="QQW282" s="1102"/>
      <c r="QQX282" s="1102"/>
      <c r="QQY282" s="1102"/>
      <c r="QQZ282" s="1102"/>
      <c r="QRA282" s="1102"/>
      <c r="QRB282" s="1102"/>
      <c r="QRC282" s="1102"/>
      <c r="QRD282" s="1102"/>
      <c r="QRE282" s="1102"/>
      <c r="QRF282" s="1102"/>
      <c r="QRG282" s="1102"/>
      <c r="QRH282" s="1102"/>
      <c r="QRI282" s="1102"/>
      <c r="QRJ282" s="1102"/>
      <c r="QRK282" s="1102"/>
      <c r="QRL282" s="1102"/>
      <c r="QRM282" s="1102"/>
      <c r="QRN282" s="1102"/>
      <c r="QRO282" s="1102"/>
      <c r="QRP282" s="1102"/>
      <c r="QRQ282" s="1102"/>
      <c r="QRR282" s="1102"/>
      <c r="QRS282" s="1102"/>
      <c r="QRT282" s="1102"/>
      <c r="QRU282" s="1102"/>
      <c r="QRV282" s="1102"/>
      <c r="QRW282" s="1102"/>
      <c r="QRX282" s="1102"/>
      <c r="QRY282" s="1102"/>
      <c r="QRZ282" s="1102"/>
      <c r="QSA282" s="1102"/>
      <c r="QSB282" s="1102"/>
      <c r="QSC282" s="1102"/>
      <c r="QSD282" s="1102"/>
      <c r="QSE282" s="1102"/>
      <c r="QSF282" s="1102"/>
      <c r="QSG282" s="1102"/>
      <c r="QSH282" s="1102"/>
      <c r="QSI282" s="1102"/>
      <c r="QSJ282" s="1102"/>
      <c r="QSK282" s="1102"/>
      <c r="QSL282" s="1102"/>
      <c r="QSM282" s="1102"/>
      <c r="QSN282" s="1102"/>
      <c r="QSO282" s="1102"/>
      <c r="QSP282" s="1102"/>
      <c r="QSQ282" s="1102"/>
      <c r="QSR282" s="1102"/>
      <c r="QSS282" s="1102"/>
      <c r="QST282" s="1102"/>
      <c r="QSU282" s="1102"/>
      <c r="QSV282" s="1102"/>
      <c r="QSW282" s="1102"/>
      <c r="QSX282" s="1102"/>
      <c r="QSY282" s="1102"/>
      <c r="QSZ282" s="1102"/>
      <c r="QTA282" s="1102"/>
      <c r="QTB282" s="1102"/>
      <c r="QTC282" s="1102"/>
      <c r="QTD282" s="1102"/>
      <c r="QTE282" s="1102"/>
      <c r="QTF282" s="1102"/>
      <c r="QTG282" s="1102"/>
      <c r="QTH282" s="1102"/>
      <c r="QTI282" s="1102"/>
      <c r="QTJ282" s="1102"/>
      <c r="QTK282" s="1102"/>
      <c r="QTL282" s="1102"/>
      <c r="QTM282" s="1102"/>
      <c r="QTN282" s="1102"/>
      <c r="QTO282" s="1102"/>
      <c r="QTP282" s="1102"/>
      <c r="QTQ282" s="1102"/>
      <c r="QTR282" s="1102"/>
      <c r="QTS282" s="1102"/>
      <c r="QTT282" s="1102"/>
      <c r="QTU282" s="1102"/>
      <c r="QTV282" s="1102"/>
      <c r="QTW282" s="1102"/>
      <c r="QTX282" s="1102"/>
      <c r="QTY282" s="1102"/>
      <c r="QTZ282" s="1102"/>
      <c r="QUA282" s="1102"/>
      <c r="QUB282" s="1102"/>
      <c r="QUC282" s="1102"/>
      <c r="QUD282" s="1102"/>
      <c r="QUE282" s="1102"/>
      <c r="QUF282" s="1102"/>
      <c r="QUG282" s="1102"/>
      <c r="QUH282" s="1102"/>
      <c r="QUI282" s="1102"/>
      <c r="QUJ282" s="1102"/>
      <c r="QUK282" s="1102"/>
      <c r="QUL282" s="1102"/>
      <c r="QUM282" s="1102"/>
      <c r="QUN282" s="1102"/>
      <c r="QUO282" s="1102"/>
      <c r="QUP282" s="1102"/>
      <c r="QUQ282" s="1102"/>
      <c r="QUR282" s="1102"/>
      <c r="QUS282" s="1102"/>
      <c r="QUT282" s="1102"/>
      <c r="QUU282" s="1102"/>
      <c r="QUV282" s="1102"/>
      <c r="QUW282" s="1102"/>
      <c r="QUX282" s="1102"/>
      <c r="QUY282" s="1102"/>
      <c r="QUZ282" s="1102"/>
      <c r="QVA282" s="1102"/>
      <c r="QVB282" s="1102"/>
      <c r="QVC282" s="1102"/>
      <c r="QVD282" s="1102"/>
      <c r="QVE282" s="1102"/>
      <c r="QVF282" s="1102"/>
      <c r="QVG282" s="1102"/>
      <c r="QVH282" s="1102"/>
      <c r="QVI282" s="1102"/>
      <c r="QVJ282" s="1102"/>
      <c r="QVK282" s="1102"/>
      <c r="QVL282" s="1102"/>
      <c r="QVM282" s="1102"/>
      <c r="QVN282" s="1102"/>
      <c r="QVO282" s="1102"/>
      <c r="QVP282" s="1102"/>
      <c r="QVQ282" s="1102"/>
      <c r="QVR282" s="1102"/>
      <c r="QVS282" s="1102"/>
      <c r="QVT282" s="1102"/>
      <c r="QVU282" s="1102"/>
      <c r="QVV282" s="1102"/>
      <c r="QVW282" s="1102"/>
      <c r="QVX282" s="1102"/>
      <c r="QVY282" s="1102"/>
      <c r="QVZ282" s="1102"/>
      <c r="QWA282" s="1102"/>
      <c r="QWB282" s="1102"/>
      <c r="QWC282" s="1102"/>
      <c r="QWD282" s="1102"/>
      <c r="QWE282" s="1102"/>
      <c r="QWF282" s="1102"/>
      <c r="QWG282" s="1102"/>
      <c r="QWH282" s="1102"/>
      <c r="QWI282" s="1102"/>
      <c r="QWJ282" s="1102"/>
      <c r="QWK282" s="1102"/>
      <c r="QWL282" s="1102"/>
      <c r="QWM282" s="1102"/>
      <c r="QWN282" s="1102"/>
      <c r="QWO282" s="1102"/>
      <c r="QWP282" s="1102"/>
      <c r="QWQ282" s="1102"/>
      <c r="QWR282" s="1102"/>
      <c r="QWS282" s="1102"/>
      <c r="QWT282" s="1102"/>
      <c r="QWU282" s="1102"/>
      <c r="QWV282" s="1102"/>
      <c r="QWW282" s="1102"/>
      <c r="QWX282" s="1102"/>
      <c r="QWY282" s="1102"/>
      <c r="QWZ282" s="1102"/>
      <c r="QXA282" s="1102"/>
      <c r="QXB282" s="1102"/>
      <c r="QXC282" s="1102"/>
      <c r="QXD282" s="1102"/>
      <c r="QXE282" s="1102"/>
      <c r="QXF282" s="1102"/>
      <c r="QXG282" s="1102"/>
      <c r="QXH282" s="1102"/>
      <c r="QXI282" s="1102"/>
      <c r="QXJ282" s="1102"/>
      <c r="QXK282" s="1102"/>
      <c r="QXL282" s="1102"/>
      <c r="QXM282" s="1102"/>
      <c r="QXN282" s="1102"/>
      <c r="QXO282" s="1102"/>
      <c r="QXP282" s="1102"/>
      <c r="QXQ282" s="1102"/>
      <c r="QXR282" s="1102"/>
      <c r="QXS282" s="1102"/>
      <c r="QXT282" s="1102"/>
      <c r="QXU282" s="1102"/>
      <c r="QXV282" s="1102"/>
      <c r="QXW282" s="1102"/>
      <c r="QXX282" s="1102"/>
      <c r="QXY282" s="1102"/>
      <c r="QXZ282" s="1102"/>
      <c r="QYA282" s="1102"/>
      <c r="QYB282" s="1102"/>
      <c r="QYC282" s="1102"/>
      <c r="QYD282" s="1102"/>
      <c r="QYE282" s="1102"/>
      <c r="QYF282" s="1102"/>
      <c r="QYG282" s="1102"/>
      <c r="QYH282" s="1102"/>
      <c r="QYI282" s="1102"/>
      <c r="QYJ282" s="1102"/>
      <c r="QYK282" s="1102"/>
      <c r="QYL282" s="1102"/>
      <c r="QYM282" s="1102"/>
      <c r="QYN282" s="1102"/>
      <c r="QYO282" s="1102"/>
      <c r="QYP282" s="1102"/>
      <c r="QYQ282" s="1102"/>
      <c r="QYR282" s="1102"/>
      <c r="QYS282" s="1102"/>
      <c r="QYT282" s="1102"/>
      <c r="QYU282" s="1102"/>
      <c r="QYV282" s="1102"/>
      <c r="QYW282" s="1102"/>
      <c r="QYX282" s="1102"/>
      <c r="QYY282" s="1102"/>
      <c r="QYZ282" s="1102"/>
      <c r="QZA282" s="1102"/>
      <c r="QZB282" s="1102"/>
      <c r="QZC282" s="1102"/>
      <c r="QZD282" s="1102"/>
      <c r="QZE282" s="1102"/>
      <c r="QZF282" s="1102"/>
      <c r="QZG282" s="1102"/>
      <c r="QZH282" s="1102"/>
      <c r="QZI282" s="1102"/>
      <c r="QZJ282" s="1102"/>
      <c r="QZK282" s="1102"/>
      <c r="QZL282" s="1102"/>
      <c r="QZM282" s="1102"/>
      <c r="QZN282" s="1102"/>
      <c r="QZO282" s="1102"/>
      <c r="QZP282" s="1102"/>
      <c r="QZQ282" s="1102"/>
      <c r="QZR282" s="1102"/>
      <c r="QZS282" s="1102"/>
      <c r="QZT282" s="1102"/>
      <c r="QZU282" s="1102"/>
      <c r="QZV282" s="1102"/>
      <c r="QZW282" s="1102"/>
      <c r="QZX282" s="1102"/>
      <c r="QZY282" s="1102"/>
      <c r="QZZ282" s="1102"/>
      <c r="RAA282" s="1102"/>
      <c r="RAB282" s="1102"/>
      <c r="RAC282" s="1102"/>
      <c r="RAD282" s="1102"/>
      <c r="RAE282" s="1102"/>
      <c r="RAF282" s="1102"/>
      <c r="RAG282" s="1102"/>
      <c r="RAH282" s="1102"/>
      <c r="RAI282" s="1102"/>
      <c r="RAJ282" s="1102"/>
      <c r="RAK282" s="1102"/>
      <c r="RAL282" s="1102"/>
      <c r="RAM282" s="1102"/>
      <c r="RAN282" s="1102"/>
      <c r="RAO282" s="1102"/>
      <c r="RAP282" s="1102"/>
      <c r="RAQ282" s="1102"/>
      <c r="RAR282" s="1102"/>
      <c r="RAS282" s="1102"/>
      <c r="RAT282" s="1102"/>
      <c r="RAU282" s="1102"/>
      <c r="RAV282" s="1102"/>
      <c r="RAW282" s="1102"/>
      <c r="RAX282" s="1102"/>
      <c r="RAY282" s="1102"/>
      <c r="RAZ282" s="1102"/>
      <c r="RBA282" s="1102"/>
      <c r="RBB282" s="1102"/>
      <c r="RBC282" s="1102"/>
      <c r="RBD282" s="1102"/>
      <c r="RBE282" s="1102"/>
      <c r="RBF282" s="1102"/>
      <c r="RBG282" s="1102"/>
      <c r="RBH282" s="1102"/>
      <c r="RBI282" s="1102"/>
      <c r="RBJ282" s="1102"/>
      <c r="RBK282" s="1102"/>
      <c r="RBL282" s="1102"/>
      <c r="RBM282" s="1102"/>
      <c r="RBN282" s="1102"/>
      <c r="RBO282" s="1102"/>
      <c r="RBP282" s="1102"/>
      <c r="RBQ282" s="1102"/>
      <c r="RBR282" s="1102"/>
      <c r="RBS282" s="1102"/>
      <c r="RBT282" s="1102"/>
      <c r="RBU282" s="1102"/>
      <c r="RBV282" s="1102"/>
      <c r="RBW282" s="1102"/>
      <c r="RBX282" s="1102"/>
      <c r="RBY282" s="1102"/>
      <c r="RBZ282" s="1102"/>
      <c r="RCA282" s="1102"/>
      <c r="RCB282" s="1102"/>
      <c r="RCC282" s="1102"/>
      <c r="RCD282" s="1102"/>
      <c r="RCE282" s="1102"/>
      <c r="RCF282" s="1102"/>
      <c r="RCG282" s="1102"/>
      <c r="RCH282" s="1102"/>
      <c r="RCI282" s="1102"/>
      <c r="RCJ282" s="1102"/>
      <c r="RCK282" s="1102"/>
      <c r="RCL282" s="1102"/>
      <c r="RCM282" s="1102"/>
      <c r="RCN282" s="1102"/>
      <c r="RCO282" s="1102"/>
      <c r="RCP282" s="1102"/>
      <c r="RCQ282" s="1102"/>
      <c r="RCR282" s="1102"/>
      <c r="RCS282" s="1102"/>
      <c r="RCT282" s="1102"/>
      <c r="RCU282" s="1102"/>
      <c r="RCV282" s="1102"/>
      <c r="RCW282" s="1102"/>
      <c r="RCX282" s="1102"/>
      <c r="RCY282" s="1102"/>
      <c r="RCZ282" s="1102"/>
      <c r="RDA282" s="1102"/>
      <c r="RDB282" s="1102"/>
      <c r="RDC282" s="1102"/>
      <c r="RDD282" s="1102"/>
      <c r="RDE282" s="1102"/>
      <c r="RDF282" s="1102"/>
      <c r="RDG282" s="1102"/>
      <c r="RDH282" s="1102"/>
      <c r="RDI282" s="1102"/>
      <c r="RDJ282" s="1102"/>
      <c r="RDK282" s="1102"/>
      <c r="RDL282" s="1102"/>
      <c r="RDM282" s="1102"/>
      <c r="RDN282" s="1102"/>
      <c r="RDO282" s="1102"/>
      <c r="RDP282" s="1102"/>
      <c r="RDQ282" s="1102"/>
      <c r="RDR282" s="1102"/>
      <c r="RDS282" s="1102"/>
      <c r="RDT282" s="1102"/>
      <c r="RDU282" s="1102"/>
      <c r="RDV282" s="1102"/>
      <c r="RDW282" s="1102"/>
      <c r="RDX282" s="1102"/>
      <c r="RDY282" s="1102"/>
      <c r="RDZ282" s="1102"/>
      <c r="REA282" s="1102"/>
      <c r="REB282" s="1102"/>
      <c r="REC282" s="1102"/>
      <c r="RED282" s="1102"/>
      <c r="REE282" s="1102"/>
      <c r="REF282" s="1102"/>
      <c r="REG282" s="1102"/>
      <c r="REH282" s="1102"/>
      <c r="REI282" s="1102"/>
      <c r="REJ282" s="1102"/>
      <c r="REK282" s="1102"/>
      <c r="REL282" s="1102"/>
      <c r="REM282" s="1102"/>
      <c r="REN282" s="1102"/>
      <c r="REO282" s="1102"/>
      <c r="REP282" s="1102"/>
      <c r="REQ282" s="1102"/>
      <c r="RER282" s="1102"/>
      <c r="RES282" s="1102"/>
      <c r="RET282" s="1102"/>
      <c r="REU282" s="1102"/>
      <c r="REV282" s="1102"/>
      <c r="REW282" s="1102"/>
      <c r="REX282" s="1102"/>
      <c r="REY282" s="1102"/>
      <c r="REZ282" s="1102"/>
      <c r="RFA282" s="1102"/>
      <c r="RFB282" s="1102"/>
      <c r="RFC282" s="1102"/>
      <c r="RFD282" s="1102"/>
      <c r="RFE282" s="1102"/>
      <c r="RFF282" s="1102"/>
      <c r="RFG282" s="1102"/>
      <c r="RFH282" s="1102"/>
      <c r="RFI282" s="1102"/>
      <c r="RFJ282" s="1102"/>
      <c r="RFK282" s="1102"/>
      <c r="RFL282" s="1102"/>
      <c r="RFM282" s="1102"/>
      <c r="RFN282" s="1102"/>
      <c r="RFO282" s="1102"/>
      <c r="RFP282" s="1102"/>
      <c r="RFQ282" s="1102"/>
      <c r="RFR282" s="1102"/>
      <c r="RFS282" s="1102"/>
      <c r="RFT282" s="1102"/>
      <c r="RFU282" s="1102"/>
      <c r="RFV282" s="1102"/>
      <c r="RFW282" s="1102"/>
      <c r="RFX282" s="1102"/>
      <c r="RFY282" s="1102"/>
      <c r="RFZ282" s="1102"/>
      <c r="RGA282" s="1102"/>
      <c r="RGB282" s="1102"/>
      <c r="RGC282" s="1102"/>
      <c r="RGD282" s="1102"/>
      <c r="RGE282" s="1102"/>
      <c r="RGF282" s="1102"/>
      <c r="RGG282" s="1102"/>
      <c r="RGH282" s="1102"/>
      <c r="RGI282" s="1102"/>
      <c r="RGJ282" s="1102"/>
      <c r="RGK282" s="1102"/>
      <c r="RGL282" s="1102"/>
      <c r="RGM282" s="1102"/>
      <c r="RGN282" s="1102"/>
      <c r="RGO282" s="1102"/>
      <c r="RGP282" s="1102"/>
      <c r="RGQ282" s="1102"/>
      <c r="RGR282" s="1102"/>
      <c r="RGS282" s="1102"/>
      <c r="RGT282" s="1102"/>
      <c r="RGU282" s="1102"/>
      <c r="RGV282" s="1102"/>
      <c r="RGW282" s="1102"/>
      <c r="RGX282" s="1102"/>
      <c r="RGY282" s="1102"/>
      <c r="RGZ282" s="1102"/>
      <c r="RHA282" s="1102"/>
      <c r="RHB282" s="1102"/>
      <c r="RHC282" s="1102"/>
      <c r="RHD282" s="1102"/>
      <c r="RHE282" s="1102"/>
      <c r="RHF282" s="1102"/>
      <c r="RHG282" s="1102"/>
      <c r="RHH282" s="1102"/>
      <c r="RHI282" s="1102"/>
      <c r="RHJ282" s="1102"/>
      <c r="RHK282" s="1102"/>
      <c r="RHL282" s="1102"/>
      <c r="RHM282" s="1102"/>
      <c r="RHN282" s="1102"/>
      <c r="RHO282" s="1102"/>
      <c r="RHP282" s="1102"/>
      <c r="RHQ282" s="1102"/>
      <c r="RHR282" s="1102"/>
      <c r="RHS282" s="1102"/>
      <c r="RHT282" s="1102"/>
      <c r="RHU282" s="1102"/>
      <c r="RHV282" s="1102"/>
      <c r="RHW282" s="1102"/>
      <c r="RHX282" s="1102"/>
      <c r="RHY282" s="1102"/>
      <c r="RHZ282" s="1102"/>
      <c r="RIA282" s="1102"/>
      <c r="RIB282" s="1102"/>
      <c r="RIC282" s="1102"/>
      <c r="RID282" s="1102"/>
      <c r="RIE282" s="1102"/>
      <c r="RIF282" s="1102"/>
      <c r="RIG282" s="1102"/>
      <c r="RIH282" s="1102"/>
      <c r="RII282" s="1102"/>
      <c r="RIJ282" s="1102"/>
      <c r="RIK282" s="1102"/>
      <c r="RIL282" s="1102"/>
      <c r="RIM282" s="1102"/>
      <c r="RIN282" s="1102"/>
      <c r="RIO282" s="1102"/>
      <c r="RIP282" s="1102"/>
      <c r="RIQ282" s="1102"/>
      <c r="RIR282" s="1102"/>
      <c r="RIS282" s="1102"/>
      <c r="RIT282" s="1102"/>
      <c r="RIU282" s="1102"/>
      <c r="RIV282" s="1102"/>
      <c r="RIW282" s="1102"/>
      <c r="RIX282" s="1102"/>
      <c r="RIY282" s="1102"/>
      <c r="RIZ282" s="1102"/>
      <c r="RJA282" s="1102"/>
      <c r="RJB282" s="1102"/>
      <c r="RJC282" s="1102"/>
      <c r="RJD282" s="1102"/>
      <c r="RJE282" s="1102"/>
      <c r="RJF282" s="1102"/>
      <c r="RJG282" s="1102"/>
      <c r="RJH282" s="1102"/>
      <c r="RJI282" s="1102"/>
      <c r="RJJ282" s="1102"/>
      <c r="RJK282" s="1102"/>
      <c r="RJL282" s="1102"/>
      <c r="RJM282" s="1102"/>
      <c r="RJN282" s="1102"/>
      <c r="RJO282" s="1102"/>
      <c r="RJP282" s="1102"/>
      <c r="RJQ282" s="1102"/>
      <c r="RJR282" s="1102"/>
      <c r="RJS282" s="1102"/>
      <c r="RJT282" s="1102"/>
      <c r="RJU282" s="1102"/>
      <c r="RJV282" s="1102"/>
      <c r="RJW282" s="1102"/>
      <c r="RJX282" s="1102"/>
      <c r="RJY282" s="1102"/>
      <c r="RJZ282" s="1102"/>
      <c r="RKA282" s="1102"/>
      <c r="RKB282" s="1102"/>
      <c r="RKC282" s="1102"/>
      <c r="RKD282" s="1102"/>
      <c r="RKE282" s="1102"/>
      <c r="RKF282" s="1102"/>
      <c r="RKG282" s="1102"/>
      <c r="RKH282" s="1102"/>
      <c r="RKI282" s="1102"/>
      <c r="RKJ282" s="1102"/>
      <c r="RKK282" s="1102"/>
      <c r="RKL282" s="1102"/>
      <c r="RKM282" s="1102"/>
      <c r="RKN282" s="1102"/>
      <c r="RKO282" s="1102"/>
      <c r="RKP282" s="1102"/>
      <c r="RKQ282" s="1102"/>
      <c r="RKR282" s="1102"/>
      <c r="RKS282" s="1102"/>
      <c r="RKT282" s="1102"/>
      <c r="RKU282" s="1102"/>
      <c r="RKV282" s="1102"/>
      <c r="RKW282" s="1102"/>
      <c r="RKX282" s="1102"/>
      <c r="RKY282" s="1102"/>
      <c r="RKZ282" s="1102"/>
      <c r="RLA282" s="1102"/>
      <c r="RLB282" s="1102"/>
      <c r="RLC282" s="1102"/>
      <c r="RLD282" s="1102"/>
      <c r="RLE282" s="1102"/>
      <c r="RLF282" s="1102"/>
      <c r="RLG282" s="1102"/>
      <c r="RLH282" s="1102"/>
      <c r="RLI282" s="1102"/>
      <c r="RLJ282" s="1102"/>
      <c r="RLK282" s="1102"/>
      <c r="RLL282" s="1102"/>
      <c r="RLM282" s="1102"/>
      <c r="RLN282" s="1102"/>
      <c r="RLO282" s="1102"/>
      <c r="RLP282" s="1102"/>
      <c r="RLQ282" s="1102"/>
      <c r="RLR282" s="1102"/>
      <c r="RLS282" s="1102"/>
      <c r="RLT282" s="1102"/>
      <c r="RLU282" s="1102"/>
      <c r="RLV282" s="1102"/>
      <c r="RLW282" s="1102"/>
      <c r="RLX282" s="1102"/>
      <c r="RLY282" s="1102"/>
      <c r="RLZ282" s="1102"/>
      <c r="RMA282" s="1102"/>
      <c r="RMB282" s="1102"/>
      <c r="RMC282" s="1102"/>
      <c r="RMD282" s="1102"/>
      <c r="RME282" s="1102"/>
      <c r="RMF282" s="1102"/>
      <c r="RMG282" s="1102"/>
      <c r="RMH282" s="1102"/>
      <c r="RMI282" s="1102"/>
      <c r="RMJ282" s="1102"/>
      <c r="RMK282" s="1102"/>
      <c r="RML282" s="1102"/>
      <c r="RMM282" s="1102"/>
      <c r="RMN282" s="1102"/>
      <c r="RMO282" s="1102"/>
      <c r="RMP282" s="1102"/>
      <c r="RMQ282" s="1102"/>
      <c r="RMR282" s="1102"/>
      <c r="RMS282" s="1102"/>
      <c r="RMT282" s="1102"/>
      <c r="RMU282" s="1102"/>
      <c r="RMV282" s="1102"/>
      <c r="RMW282" s="1102"/>
      <c r="RMX282" s="1102"/>
      <c r="RMY282" s="1102"/>
      <c r="RMZ282" s="1102"/>
      <c r="RNA282" s="1102"/>
      <c r="RNB282" s="1102"/>
      <c r="RNC282" s="1102"/>
      <c r="RND282" s="1102"/>
      <c r="RNE282" s="1102"/>
      <c r="RNF282" s="1102"/>
      <c r="RNG282" s="1102"/>
      <c r="RNH282" s="1102"/>
      <c r="RNI282" s="1102"/>
      <c r="RNJ282" s="1102"/>
      <c r="RNK282" s="1102"/>
      <c r="RNL282" s="1102"/>
      <c r="RNM282" s="1102"/>
      <c r="RNN282" s="1102"/>
      <c r="RNO282" s="1102"/>
      <c r="RNP282" s="1102"/>
      <c r="RNQ282" s="1102"/>
      <c r="RNR282" s="1102"/>
      <c r="RNS282" s="1102"/>
      <c r="RNT282" s="1102"/>
      <c r="RNU282" s="1102"/>
      <c r="RNV282" s="1102"/>
      <c r="RNW282" s="1102"/>
      <c r="RNX282" s="1102"/>
      <c r="RNY282" s="1102"/>
      <c r="RNZ282" s="1102"/>
      <c r="ROA282" s="1102"/>
      <c r="ROB282" s="1102"/>
      <c r="ROC282" s="1102"/>
      <c r="ROD282" s="1102"/>
      <c r="ROE282" s="1102"/>
      <c r="ROF282" s="1102"/>
      <c r="ROG282" s="1102"/>
      <c r="ROH282" s="1102"/>
      <c r="ROI282" s="1102"/>
      <c r="ROJ282" s="1102"/>
      <c r="ROK282" s="1102"/>
      <c r="ROL282" s="1102"/>
      <c r="ROM282" s="1102"/>
      <c r="RON282" s="1102"/>
      <c r="ROO282" s="1102"/>
      <c r="ROP282" s="1102"/>
      <c r="ROQ282" s="1102"/>
      <c r="ROR282" s="1102"/>
      <c r="ROS282" s="1102"/>
      <c r="ROT282" s="1102"/>
      <c r="ROU282" s="1102"/>
      <c r="ROV282" s="1102"/>
      <c r="ROW282" s="1102"/>
      <c r="ROX282" s="1102"/>
      <c r="ROY282" s="1102"/>
      <c r="ROZ282" s="1102"/>
      <c r="RPA282" s="1102"/>
      <c r="RPB282" s="1102"/>
      <c r="RPC282" s="1102"/>
      <c r="RPD282" s="1102"/>
      <c r="RPE282" s="1102"/>
      <c r="RPF282" s="1102"/>
      <c r="RPG282" s="1102"/>
      <c r="RPH282" s="1102"/>
      <c r="RPI282" s="1102"/>
      <c r="RPJ282" s="1102"/>
      <c r="RPK282" s="1102"/>
      <c r="RPL282" s="1102"/>
      <c r="RPM282" s="1102"/>
      <c r="RPN282" s="1102"/>
      <c r="RPO282" s="1102"/>
      <c r="RPP282" s="1102"/>
      <c r="RPQ282" s="1102"/>
      <c r="RPR282" s="1102"/>
      <c r="RPS282" s="1102"/>
      <c r="RPT282" s="1102"/>
      <c r="RPU282" s="1102"/>
      <c r="RPV282" s="1102"/>
      <c r="RPW282" s="1102"/>
      <c r="RPX282" s="1102"/>
      <c r="RPY282" s="1102"/>
      <c r="RPZ282" s="1102"/>
      <c r="RQA282" s="1102"/>
      <c r="RQB282" s="1102"/>
      <c r="RQC282" s="1102"/>
      <c r="RQD282" s="1102"/>
      <c r="RQE282" s="1102"/>
      <c r="RQF282" s="1102"/>
      <c r="RQG282" s="1102"/>
      <c r="RQH282" s="1102"/>
      <c r="RQI282" s="1102"/>
      <c r="RQJ282" s="1102"/>
      <c r="RQK282" s="1102"/>
      <c r="RQL282" s="1102"/>
      <c r="RQM282" s="1102"/>
      <c r="RQN282" s="1102"/>
      <c r="RQO282" s="1102"/>
      <c r="RQP282" s="1102"/>
      <c r="RQQ282" s="1102"/>
      <c r="RQR282" s="1102"/>
      <c r="RQS282" s="1102"/>
      <c r="RQT282" s="1102"/>
      <c r="RQU282" s="1102"/>
      <c r="RQV282" s="1102"/>
      <c r="RQW282" s="1102"/>
      <c r="RQX282" s="1102"/>
      <c r="RQY282" s="1102"/>
      <c r="RQZ282" s="1102"/>
      <c r="RRA282" s="1102"/>
      <c r="RRB282" s="1102"/>
      <c r="RRC282" s="1102"/>
      <c r="RRD282" s="1102"/>
      <c r="RRE282" s="1102"/>
      <c r="RRF282" s="1102"/>
      <c r="RRG282" s="1102"/>
      <c r="RRH282" s="1102"/>
      <c r="RRI282" s="1102"/>
      <c r="RRJ282" s="1102"/>
      <c r="RRK282" s="1102"/>
      <c r="RRL282" s="1102"/>
      <c r="RRM282" s="1102"/>
      <c r="RRN282" s="1102"/>
      <c r="RRO282" s="1102"/>
      <c r="RRP282" s="1102"/>
      <c r="RRQ282" s="1102"/>
      <c r="RRR282" s="1102"/>
      <c r="RRS282" s="1102"/>
      <c r="RRT282" s="1102"/>
      <c r="RRU282" s="1102"/>
      <c r="RRV282" s="1102"/>
      <c r="RRW282" s="1102"/>
      <c r="RRX282" s="1102"/>
      <c r="RRY282" s="1102"/>
      <c r="RRZ282" s="1102"/>
      <c r="RSA282" s="1102"/>
      <c r="RSB282" s="1102"/>
      <c r="RSC282" s="1102"/>
      <c r="RSD282" s="1102"/>
      <c r="RSE282" s="1102"/>
      <c r="RSF282" s="1102"/>
      <c r="RSG282" s="1102"/>
      <c r="RSH282" s="1102"/>
      <c r="RSI282" s="1102"/>
      <c r="RSJ282" s="1102"/>
      <c r="RSK282" s="1102"/>
      <c r="RSL282" s="1102"/>
      <c r="RSM282" s="1102"/>
      <c r="RSN282" s="1102"/>
      <c r="RSO282" s="1102"/>
      <c r="RSP282" s="1102"/>
      <c r="RSQ282" s="1102"/>
      <c r="RSR282" s="1102"/>
      <c r="RSS282" s="1102"/>
      <c r="RST282" s="1102"/>
      <c r="RSU282" s="1102"/>
      <c r="RSV282" s="1102"/>
      <c r="RSW282" s="1102"/>
      <c r="RSX282" s="1102"/>
      <c r="RSY282" s="1102"/>
      <c r="RSZ282" s="1102"/>
      <c r="RTA282" s="1102"/>
      <c r="RTB282" s="1102"/>
      <c r="RTC282" s="1102"/>
      <c r="RTD282" s="1102"/>
      <c r="RTE282" s="1102"/>
      <c r="RTF282" s="1102"/>
      <c r="RTG282" s="1102"/>
      <c r="RTH282" s="1102"/>
      <c r="RTI282" s="1102"/>
      <c r="RTJ282" s="1102"/>
      <c r="RTK282" s="1102"/>
      <c r="RTL282" s="1102"/>
      <c r="RTM282" s="1102"/>
      <c r="RTN282" s="1102"/>
      <c r="RTO282" s="1102"/>
      <c r="RTP282" s="1102"/>
      <c r="RTQ282" s="1102"/>
      <c r="RTR282" s="1102"/>
      <c r="RTS282" s="1102"/>
      <c r="RTT282" s="1102"/>
      <c r="RTU282" s="1102"/>
      <c r="RTV282" s="1102"/>
      <c r="RTW282" s="1102"/>
      <c r="RTX282" s="1102"/>
      <c r="RTY282" s="1102"/>
      <c r="RTZ282" s="1102"/>
      <c r="RUA282" s="1102"/>
      <c r="RUB282" s="1102"/>
      <c r="RUC282" s="1102"/>
      <c r="RUD282" s="1102"/>
      <c r="RUE282" s="1102"/>
      <c r="RUF282" s="1102"/>
      <c r="RUG282" s="1102"/>
      <c r="RUH282" s="1102"/>
      <c r="RUI282" s="1102"/>
      <c r="RUJ282" s="1102"/>
      <c r="RUK282" s="1102"/>
      <c r="RUL282" s="1102"/>
      <c r="RUM282" s="1102"/>
      <c r="RUN282" s="1102"/>
      <c r="RUO282" s="1102"/>
      <c r="RUP282" s="1102"/>
      <c r="RUQ282" s="1102"/>
      <c r="RUR282" s="1102"/>
      <c r="RUS282" s="1102"/>
      <c r="RUT282" s="1102"/>
      <c r="RUU282" s="1102"/>
      <c r="RUV282" s="1102"/>
      <c r="RUW282" s="1102"/>
      <c r="RUX282" s="1102"/>
      <c r="RUY282" s="1102"/>
      <c r="RUZ282" s="1102"/>
      <c r="RVA282" s="1102"/>
      <c r="RVB282" s="1102"/>
      <c r="RVC282" s="1102"/>
      <c r="RVD282" s="1102"/>
      <c r="RVE282" s="1102"/>
      <c r="RVF282" s="1102"/>
      <c r="RVG282" s="1102"/>
      <c r="RVH282" s="1102"/>
      <c r="RVI282" s="1102"/>
      <c r="RVJ282" s="1102"/>
      <c r="RVK282" s="1102"/>
      <c r="RVL282" s="1102"/>
      <c r="RVM282" s="1102"/>
      <c r="RVN282" s="1102"/>
      <c r="RVO282" s="1102"/>
      <c r="RVP282" s="1102"/>
      <c r="RVQ282" s="1102"/>
      <c r="RVR282" s="1102"/>
      <c r="RVS282" s="1102"/>
      <c r="RVT282" s="1102"/>
      <c r="RVU282" s="1102"/>
      <c r="RVV282" s="1102"/>
      <c r="RVW282" s="1102"/>
      <c r="RVX282" s="1102"/>
      <c r="RVY282" s="1102"/>
      <c r="RVZ282" s="1102"/>
      <c r="RWA282" s="1102"/>
      <c r="RWB282" s="1102"/>
      <c r="RWC282" s="1102"/>
      <c r="RWD282" s="1102"/>
      <c r="RWE282" s="1102"/>
      <c r="RWF282" s="1102"/>
      <c r="RWG282" s="1102"/>
      <c r="RWH282" s="1102"/>
      <c r="RWI282" s="1102"/>
      <c r="RWJ282" s="1102"/>
      <c r="RWK282" s="1102"/>
      <c r="RWL282" s="1102"/>
      <c r="RWM282" s="1102"/>
      <c r="RWN282" s="1102"/>
      <c r="RWO282" s="1102"/>
      <c r="RWP282" s="1102"/>
      <c r="RWQ282" s="1102"/>
      <c r="RWR282" s="1102"/>
      <c r="RWS282" s="1102"/>
      <c r="RWT282" s="1102"/>
      <c r="RWU282" s="1102"/>
      <c r="RWV282" s="1102"/>
      <c r="RWW282" s="1102"/>
      <c r="RWX282" s="1102"/>
      <c r="RWY282" s="1102"/>
      <c r="RWZ282" s="1102"/>
      <c r="RXA282" s="1102"/>
      <c r="RXB282" s="1102"/>
      <c r="RXC282" s="1102"/>
      <c r="RXD282" s="1102"/>
      <c r="RXE282" s="1102"/>
      <c r="RXF282" s="1102"/>
      <c r="RXG282" s="1102"/>
      <c r="RXH282" s="1102"/>
      <c r="RXI282" s="1102"/>
      <c r="RXJ282" s="1102"/>
      <c r="RXK282" s="1102"/>
      <c r="RXL282" s="1102"/>
      <c r="RXM282" s="1102"/>
      <c r="RXN282" s="1102"/>
      <c r="RXO282" s="1102"/>
      <c r="RXP282" s="1102"/>
      <c r="RXQ282" s="1102"/>
      <c r="RXR282" s="1102"/>
      <c r="RXS282" s="1102"/>
      <c r="RXT282" s="1102"/>
      <c r="RXU282" s="1102"/>
      <c r="RXV282" s="1102"/>
      <c r="RXW282" s="1102"/>
      <c r="RXX282" s="1102"/>
      <c r="RXY282" s="1102"/>
      <c r="RXZ282" s="1102"/>
      <c r="RYA282" s="1102"/>
      <c r="RYB282" s="1102"/>
      <c r="RYC282" s="1102"/>
      <c r="RYD282" s="1102"/>
      <c r="RYE282" s="1102"/>
      <c r="RYF282" s="1102"/>
      <c r="RYG282" s="1102"/>
      <c r="RYH282" s="1102"/>
      <c r="RYI282" s="1102"/>
      <c r="RYJ282" s="1102"/>
      <c r="RYK282" s="1102"/>
      <c r="RYL282" s="1102"/>
      <c r="RYM282" s="1102"/>
      <c r="RYN282" s="1102"/>
      <c r="RYO282" s="1102"/>
      <c r="RYP282" s="1102"/>
      <c r="RYQ282" s="1102"/>
      <c r="RYR282" s="1102"/>
      <c r="RYS282" s="1102"/>
      <c r="RYT282" s="1102"/>
      <c r="RYU282" s="1102"/>
      <c r="RYV282" s="1102"/>
      <c r="RYW282" s="1102"/>
      <c r="RYX282" s="1102"/>
      <c r="RYY282" s="1102"/>
      <c r="RYZ282" s="1102"/>
      <c r="RZA282" s="1102"/>
      <c r="RZB282" s="1102"/>
      <c r="RZC282" s="1102"/>
      <c r="RZD282" s="1102"/>
      <c r="RZE282" s="1102"/>
      <c r="RZF282" s="1102"/>
      <c r="RZG282" s="1102"/>
      <c r="RZH282" s="1102"/>
      <c r="RZI282" s="1102"/>
      <c r="RZJ282" s="1102"/>
      <c r="RZK282" s="1102"/>
      <c r="RZL282" s="1102"/>
      <c r="RZM282" s="1102"/>
      <c r="RZN282" s="1102"/>
      <c r="RZO282" s="1102"/>
      <c r="RZP282" s="1102"/>
      <c r="RZQ282" s="1102"/>
      <c r="RZR282" s="1102"/>
      <c r="RZS282" s="1102"/>
      <c r="RZT282" s="1102"/>
      <c r="RZU282" s="1102"/>
      <c r="RZV282" s="1102"/>
      <c r="RZW282" s="1102"/>
      <c r="RZX282" s="1102"/>
      <c r="RZY282" s="1102"/>
      <c r="RZZ282" s="1102"/>
      <c r="SAA282" s="1102"/>
      <c r="SAB282" s="1102"/>
      <c r="SAC282" s="1102"/>
      <c r="SAD282" s="1102"/>
      <c r="SAE282" s="1102"/>
      <c r="SAF282" s="1102"/>
      <c r="SAG282" s="1102"/>
      <c r="SAH282" s="1102"/>
      <c r="SAI282" s="1102"/>
      <c r="SAJ282" s="1102"/>
      <c r="SAK282" s="1102"/>
      <c r="SAL282" s="1102"/>
      <c r="SAM282" s="1102"/>
      <c r="SAN282" s="1102"/>
      <c r="SAO282" s="1102"/>
      <c r="SAP282" s="1102"/>
      <c r="SAQ282" s="1102"/>
      <c r="SAR282" s="1102"/>
      <c r="SAS282" s="1102"/>
      <c r="SAT282" s="1102"/>
      <c r="SAU282" s="1102"/>
      <c r="SAV282" s="1102"/>
      <c r="SAW282" s="1102"/>
      <c r="SAX282" s="1102"/>
      <c r="SAY282" s="1102"/>
      <c r="SAZ282" s="1102"/>
      <c r="SBA282" s="1102"/>
      <c r="SBB282" s="1102"/>
      <c r="SBC282" s="1102"/>
      <c r="SBD282" s="1102"/>
      <c r="SBE282" s="1102"/>
      <c r="SBF282" s="1102"/>
      <c r="SBG282" s="1102"/>
      <c r="SBH282" s="1102"/>
      <c r="SBI282" s="1102"/>
      <c r="SBJ282" s="1102"/>
      <c r="SBK282" s="1102"/>
      <c r="SBL282" s="1102"/>
      <c r="SBM282" s="1102"/>
      <c r="SBN282" s="1102"/>
      <c r="SBO282" s="1102"/>
      <c r="SBP282" s="1102"/>
      <c r="SBQ282" s="1102"/>
      <c r="SBR282" s="1102"/>
      <c r="SBS282" s="1102"/>
      <c r="SBT282" s="1102"/>
      <c r="SBU282" s="1102"/>
      <c r="SBV282" s="1102"/>
      <c r="SBW282" s="1102"/>
      <c r="SBX282" s="1102"/>
      <c r="SBY282" s="1102"/>
      <c r="SBZ282" s="1102"/>
      <c r="SCA282" s="1102"/>
      <c r="SCB282" s="1102"/>
      <c r="SCC282" s="1102"/>
      <c r="SCD282" s="1102"/>
      <c r="SCE282" s="1102"/>
      <c r="SCF282" s="1102"/>
      <c r="SCG282" s="1102"/>
      <c r="SCH282" s="1102"/>
      <c r="SCI282" s="1102"/>
      <c r="SCJ282" s="1102"/>
      <c r="SCK282" s="1102"/>
      <c r="SCL282" s="1102"/>
      <c r="SCM282" s="1102"/>
      <c r="SCN282" s="1102"/>
      <c r="SCO282" s="1102"/>
      <c r="SCP282" s="1102"/>
      <c r="SCQ282" s="1102"/>
      <c r="SCR282" s="1102"/>
      <c r="SCS282" s="1102"/>
      <c r="SCT282" s="1102"/>
      <c r="SCU282" s="1102"/>
      <c r="SCV282" s="1102"/>
      <c r="SCW282" s="1102"/>
      <c r="SCX282" s="1102"/>
      <c r="SCY282" s="1102"/>
      <c r="SCZ282" s="1102"/>
      <c r="SDA282" s="1102"/>
      <c r="SDB282" s="1102"/>
      <c r="SDC282" s="1102"/>
      <c r="SDD282" s="1102"/>
      <c r="SDE282" s="1102"/>
      <c r="SDF282" s="1102"/>
      <c r="SDG282" s="1102"/>
      <c r="SDH282" s="1102"/>
      <c r="SDI282" s="1102"/>
      <c r="SDJ282" s="1102"/>
      <c r="SDK282" s="1102"/>
      <c r="SDL282" s="1102"/>
      <c r="SDM282" s="1102"/>
      <c r="SDN282" s="1102"/>
      <c r="SDO282" s="1102"/>
      <c r="SDP282" s="1102"/>
      <c r="SDQ282" s="1102"/>
      <c r="SDR282" s="1102"/>
      <c r="SDS282" s="1102"/>
      <c r="SDT282" s="1102"/>
      <c r="SDU282" s="1102"/>
      <c r="SDV282" s="1102"/>
      <c r="SDW282" s="1102"/>
      <c r="SDX282" s="1102"/>
      <c r="SDY282" s="1102"/>
      <c r="SDZ282" s="1102"/>
      <c r="SEA282" s="1102"/>
      <c r="SEB282" s="1102"/>
      <c r="SEC282" s="1102"/>
      <c r="SED282" s="1102"/>
      <c r="SEE282" s="1102"/>
      <c r="SEF282" s="1102"/>
      <c r="SEG282" s="1102"/>
      <c r="SEH282" s="1102"/>
      <c r="SEI282" s="1102"/>
      <c r="SEJ282" s="1102"/>
      <c r="SEK282" s="1102"/>
      <c r="SEL282" s="1102"/>
      <c r="SEM282" s="1102"/>
      <c r="SEN282" s="1102"/>
      <c r="SEO282" s="1102"/>
      <c r="SEP282" s="1102"/>
      <c r="SEQ282" s="1102"/>
      <c r="SER282" s="1102"/>
      <c r="SES282" s="1102"/>
      <c r="SET282" s="1102"/>
      <c r="SEU282" s="1102"/>
      <c r="SEV282" s="1102"/>
      <c r="SEW282" s="1102"/>
      <c r="SEX282" s="1102"/>
      <c r="SEY282" s="1102"/>
      <c r="SEZ282" s="1102"/>
      <c r="SFA282" s="1102"/>
      <c r="SFB282" s="1102"/>
      <c r="SFC282" s="1102"/>
      <c r="SFD282" s="1102"/>
      <c r="SFE282" s="1102"/>
      <c r="SFF282" s="1102"/>
      <c r="SFG282" s="1102"/>
      <c r="SFH282" s="1102"/>
      <c r="SFI282" s="1102"/>
      <c r="SFJ282" s="1102"/>
      <c r="SFK282" s="1102"/>
      <c r="SFL282" s="1102"/>
      <c r="SFM282" s="1102"/>
      <c r="SFN282" s="1102"/>
      <c r="SFO282" s="1102"/>
      <c r="SFP282" s="1102"/>
      <c r="SFQ282" s="1102"/>
      <c r="SFR282" s="1102"/>
      <c r="SFS282" s="1102"/>
      <c r="SFT282" s="1102"/>
      <c r="SFU282" s="1102"/>
      <c r="SFV282" s="1102"/>
      <c r="SFW282" s="1102"/>
      <c r="SFX282" s="1102"/>
      <c r="SFY282" s="1102"/>
      <c r="SFZ282" s="1102"/>
      <c r="SGA282" s="1102"/>
      <c r="SGB282" s="1102"/>
      <c r="SGC282" s="1102"/>
      <c r="SGD282" s="1102"/>
      <c r="SGE282" s="1102"/>
      <c r="SGF282" s="1102"/>
      <c r="SGG282" s="1102"/>
      <c r="SGH282" s="1102"/>
      <c r="SGI282" s="1102"/>
      <c r="SGJ282" s="1102"/>
      <c r="SGK282" s="1102"/>
      <c r="SGL282" s="1102"/>
      <c r="SGM282" s="1102"/>
      <c r="SGN282" s="1102"/>
      <c r="SGO282" s="1102"/>
      <c r="SGP282" s="1102"/>
      <c r="SGQ282" s="1102"/>
      <c r="SGR282" s="1102"/>
      <c r="SGS282" s="1102"/>
      <c r="SGT282" s="1102"/>
      <c r="SGU282" s="1102"/>
      <c r="SGV282" s="1102"/>
      <c r="SGW282" s="1102"/>
      <c r="SGX282" s="1102"/>
      <c r="SGY282" s="1102"/>
      <c r="SGZ282" s="1102"/>
      <c r="SHA282" s="1102"/>
      <c r="SHB282" s="1102"/>
      <c r="SHC282" s="1102"/>
      <c r="SHD282" s="1102"/>
      <c r="SHE282" s="1102"/>
      <c r="SHF282" s="1102"/>
      <c r="SHG282" s="1102"/>
      <c r="SHH282" s="1102"/>
      <c r="SHI282" s="1102"/>
      <c r="SHJ282" s="1102"/>
      <c r="SHK282" s="1102"/>
      <c r="SHL282" s="1102"/>
      <c r="SHM282" s="1102"/>
      <c r="SHN282" s="1102"/>
      <c r="SHO282" s="1102"/>
      <c r="SHP282" s="1102"/>
      <c r="SHQ282" s="1102"/>
      <c r="SHR282" s="1102"/>
      <c r="SHS282" s="1102"/>
      <c r="SHT282" s="1102"/>
      <c r="SHU282" s="1102"/>
      <c r="SHV282" s="1102"/>
      <c r="SHW282" s="1102"/>
      <c r="SHX282" s="1102"/>
      <c r="SHY282" s="1102"/>
      <c r="SHZ282" s="1102"/>
      <c r="SIA282" s="1102"/>
      <c r="SIB282" s="1102"/>
      <c r="SIC282" s="1102"/>
      <c r="SID282" s="1102"/>
      <c r="SIE282" s="1102"/>
      <c r="SIF282" s="1102"/>
      <c r="SIG282" s="1102"/>
      <c r="SIH282" s="1102"/>
      <c r="SII282" s="1102"/>
      <c r="SIJ282" s="1102"/>
      <c r="SIK282" s="1102"/>
      <c r="SIL282" s="1102"/>
      <c r="SIM282" s="1102"/>
      <c r="SIN282" s="1102"/>
      <c r="SIO282" s="1102"/>
      <c r="SIP282" s="1102"/>
      <c r="SIQ282" s="1102"/>
      <c r="SIR282" s="1102"/>
      <c r="SIS282" s="1102"/>
      <c r="SIT282" s="1102"/>
      <c r="SIU282" s="1102"/>
      <c r="SIV282" s="1102"/>
      <c r="SIW282" s="1102"/>
      <c r="SIX282" s="1102"/>
      <c r="SIY282" s="1102"/>
      <c r="SIZ282" s="1102"/>
      <c r="SJA282" s="1102"/>
      <c r="SJB282" s="1102"/>
      <c r="SJC282" s="1102"/>
      <c r="SJD282" s="1102"/>
      <c r="SJE282" s="1102"/>
      <c r="SJF282" s="1102"/>
      <c r="SJG282" s="1102"/>
      <c r="SJH282" s="1102"/>
      <c r="SJI282" s="1102"/>
      <c r="SJJ282" s="1102"/>
      <c r="SJK282" s="1102"/>
      <c r="SJL282" s="1102"/>
      <c r="SJM282" s="1102"/>
      <c r="SJN282" s="1102"/>
      <c r="SJO282" s="1102"/>
      <c r="SJP282" s="1102"/>
      <c r="SJQ282" s="1102"/>
      <c r="SJR282" s="1102"/>
      <c r="SJS282" s="1102"/>
      <c r="SJT282" s="1102"/>
      <c r="SJU282" s="1102"/>
      <c r="SJV282" s="1102"/>
      <c r="SJW282" s="1102"/>
      <c r="SJX282" s="1102"/>
      <c r="SJY282" s="1102"/>
      <c r="SJZ282" s="1102"/>
      <c r="SKA282" s="1102"/>
      <c r="SKB282" s="1102"/>
      <c r="SKC282" s="1102"/>
      <c r="SKD282" s="1102"/>
      <c r="SKE282" s="1102"/>
      <c r="SKF282" s="1102"/>
      <c r="SKG282" s="1102"/>
      <c r="SKH282" s="1102"/>
      <c r="SKI282" s="1102"/>
      <c r="SKJ282" s="1102"/>
      <c r="SKK282" s="1102"/>
      <c r="SKL282" s="1102"/>
      <c r="SKM282" s="1102"/>
      <c r="SKN282" s="1102"/>
      <c r="SKO282" s="1102"/>
      <c r="SKP282" s="1102"/>
      <c r="SKQ282" s="1102"/>
      <c r="SKR282" s="1102"/>
      <c r="SKS282" s="1102"/>
      <c r="SKT282" s="1102"/>
      <c r="SKU282" s="1102"/>
      <c r="SKV282" s="1102"/>
      <c r="SKW282" s="1102"/>
      <c r="SKX282" s="1102"/>
      <c r="SKY282" s="1102"/>
      <c r="SKZ282" s="1102"/>
      <c r="SLA282" s="1102"/>
      <c r="SLB282" s="1102"/>
      <c r="SLC282" s="1102"/>
      <c r="SLD282" s="1102"/>
      <c r="SLE282" s="1102"/>
      <c r="SLF282" s="1102"/>
      <c r="SLG282" s="1102"/>
      <c r="SLH282" s="1102"/>
      <c r="SLI282" s="1102"/>
      <c r="SLJ282" s="1102"/>
      <c r="SLK282" s="1102"/>
      <c r="SLL282" s="1102"/>
      <c r="SLM282" s="1102"/>
      <c r="SLN282" s="1102"/>
      <c r="SLO282" s="1102"/>
      <c r="SLP282" s="1102"/>
      <c r="SLQ282" s="1102"/>
      <c r="SLR282" s="1102"/>
      <c r="SLS282" s="1102"/>
      <c r="SLT282" s="1102"/>
      <c r="SLU282" s="1102"/>
      <c r="SLV282" s="1102"/>
      <c r="SLW282" s="1102"/>
      <c r="SLX282" s="1102"/>
      <c r="SLY282" s="1102"/>
      <c r="SLZ282" s="1102"/>
      <c r="SMA282" s="1102"/>
      <c r="SMB282" s="1102"/>
      <c r="SMC282" s="1102"/>
      <c r="SMD282" s="1102"/>
      <c r="SME282" s="1102"/>
      <c r="SMF282" s="1102"/>
      <c r="SMG282" s="1102"/>
      <c r="SMH282" s="1102"/>
      <c r="SMI282" s="1102"/>
      <c r="SMJ282" s="1102"/>
      <c r="SMK282" s="1102"/>
      <c r="SML282" s="1102"/>
      <c r="SMM282" s="1102"/>
      <c r="SMN282" s="1102"/>
      <c r="SMO282" s="1102"/>
      <c r="SMP282" s="1102"/>
      <c r="SMQ282" s="1102"/>
      <c r="SMR282" s="1102"/>
      <c r="SMS282" s="1102"/>
      <c r="SMT282" s="1102"/>
      <c r="SMU282" s="1102"/>
      <c r="SMV282" s="1102"/>
      <c r="SMW282" s="1102"/>
      <c r="SMX282" s="1102"/>
      <c r="SMY282" s="1102"/>
      <c r="SMZ282" s="1102"/>
      <c r="SNA282" s="1102"/>
      <c r="SNB282" s="1102"/>
      <c r="SNC282" s="1102"/>
      <c r="SND282" s="1102"/>
      <c r="SNE282" s="1102"/>
      <c r="SNF282" s="1102"/>
      <c r="SNG282" s="1102"/>
      <c r="SNH282" s="1102"/>
      <c r="SNI282" s="1102"/>
      <c r="SNJ282" s="1102"/>
      <c r="SNK282" s="1102"/>
      <c r="SNL282" s="1102"/>
      <c r="SNM282" s="1102"/>
      <c r="SNN282" s="1102"/>
      <c r="SNO282" s="1102"/>
      <c r="SNP282" s="1102"/>
      <c r="SNQ282" s="1102"/>
      <c r="SNR282" s="1102"/>
      <c r="SNS282" s="1102"/>
      <c r="SNT282" s="1102"/>
      <c r="SNU282" s="1102"/>
      <c r="SNV282" s="1102"/>
      <c r="SNW282" s="1102"/>
      <c r="SNX282" s="1102"/>
      <c r="SNY282" s="1102"/>
      <c r="SNZ282" s="1102"/>
      <c r="SOA282" s="1102"/>
      <c r="SOB282" s="1102"/>
      <c r="SOC282" s="1102"/>
      <c r="SOD282" s="1102"/>
      <c r="SOE282" s="1102"/>
      <c r="SOF282" s="1102"/>
      <c r="SOG282" s="1102"/>
      <c r="SOH282" s="1102"/>
      <c r="SOI282" s="1102"/>
      <c r="SOJ282" s="1102"/>
      <c r="SOK282" s="1102"/>
      <c r="SOL282" s="1102"/>
      <c r="SOM282" s="1102"/>
      <c r="SON282" s="1102"/>
      <c r="SOO282" s="1102"/>
      <c r="SOP282" s="1102"/>
      <c r="SOQ282" s="1102"/>
      <c r="SOR282" s="1102"/>
      <c r="SOS282" s="1102"/>
      <c r="SOT282" s="1102"/>
      <c r="SOU282" s="1102"/>
      <c r="SOV282" s="1102"/>
      <c r="SOW282" s="1102"/>
      <c r="SOX282" s="1102"/>
      <c r="SOY282" s="1102"/>
      <c r="SOZ282" s="1102"/>
      <c r="SPA282" s="1102"/>
      <c r="SPB282" s="1102"/>
      <c r="SPC282" s="1102"/>
      <c r="SPD282" s="1102"/>
      <c r="SPE282" s="1102"/>
      <c r="SPF282" s="1102"/>
      <c r="SPG282" s="1102"/>
      <c r="SPH282" s="1102"/>
      <c r="SPI282" s="1102"/>
      <c r="SPJ282" s="1102"/>
      <c r="SPK282" s="1102"/>
      <c r="SPL282" s="1102"/>
      <c r="SPM282" s="1102"/>
      <c r="SPN282" s="1102"/>
      <c r="SPO282" s="1102"/>
      <c r="SPP282" s="1102"/>
      <c r="SPQ282" s="1102"/>
      <c r="SPR282" s="1102"/>
      <c r="SPS282" s="1102"/>
      <c r="SPT282" s="1102"/>
      <c r="SPU282" s="1102"/>
      <c r="SPV282" s="1102"/>
      <c r="SPW282" s="1102"/>
      <c r="SPX282" s="1102"/>
      <c r="SPY282" s="1102"/>
      <c r="SPZ282" s="1102"/>
      <c r="SQA282" s="1102"/>
      <c r="SQB282" s="1102"/>
      <c r="SQC282" s="1102"/>
      <c r="SQD282" s="1102"/>
      <c r="SQE282" s="1102"/>
      <c r="SQF282" s="1102"/>
      <c r="SQG282" s="1102"/>
      <c r="SQH282" s="1102"/>
      <c r="SQI282" s="1102"/>
      <c r="SQJ282" s="1102"/>
      <c r="SQK282" s="1102"/>
      <c r="SQL282" s="1102"/>
      <c r="SQM282" s="1102"/>
      <c r="SQN282" s="1102"/>
      <c r="SQO282" s="1102"/>
      <c r="SQP282" s="1102"/>
      <c r="SQQ282" s="1102"/>
      <c r="SQR282" s="1102"/>
      <c r="SQS282" s="1102"/>
      <c r="SQT282" s="1102"/>
      <c r="SQU282" s="1102"/>
      <c r="SQV282" s="1102"/>
      <c r="SQW282" s="1102"/>
      <c r="SQX282" s="1102"/>
      <c r="SQY282" s="1102"/>
      <c r="SQZ282" s="1102"/>
      <c r="SRA282" s="1102"/>
      <c r="SRB282" s="1102"/>
      <c r="SRC282" s="1102"/>
      <c r="SRD282" s="1102"/>
      <c r="SRE282" s="1102"/>
      <c r="SRF282" s="1102"/>
      <c r="SRG282" s="1102"/>
      <c r="SRH282" s="1102"/>
      <c r="SRI282" s="1102"/>
      <c r="SRJ282" s="1102"/>
      <c r="SRK282" s="1102"/>
      <c r="SRL282" s="1102"/>
      <c r="SRM282" s="1102"/>
      <c r="SRN282" s="1102"/>
      <c r="SRO282" s="1102"/>
      <c r="SRP282" s="1102"/>
      <c r="SRQ282" s="1102"/>
      <c r="SRR282" s="1102"/>
      <c r="SRS282" s="1102"/>
      <c r="SRT282" s="1102"/>
      <c r="SRU282" s="1102"/>
      <c r="SRV282" s="1102"/>
      <c r="SRW282" s="1102"/>
      <c r="SRX282" s="1102"/>
      <c r="SRY282" s="1102"/>
      <c r="SRZ282" s="1102"/>
      <c r="SSA282" s="1102"/>
      <c r="SSB282" s="1102"/>
      <c r="SSC282" s="1102"/>
      <c r="SSD282" s="1102"/>
      <c r="SSE282" s="1102"/>
      <c r="SSF282" s="1102"/>
      <c r="SSG282" s="1102"/>
      <c r="SSH282" s="1102"/>
      <c r="SSI282" s="1102"/>
      <c r="SSJ282" s="1102"/>
      <c r="SSK282" s="1102"/>
      <c r="SSL282" s="1102"/>
      <c r="SSM282" s="1102"/>
      <c r="SSN282" s="1102"/>
      <c r="SSO282" s="1102"/>
      <c r="SSP282" s="1102"/>
      <c r="SSQ282" s="1102"/>
      <c r="SSR282" s="1102"/>
      <c r="SSS282" s="1102"/>
      <c r="SST282" s="1102"/>
      <c r="SSU282" s="1102"/>
      <c r="SSV282" s="1102"/>
      <c r="SSW282" s="1102"/>
      <c r="SSX282" s="1102"/>
      <c r="SSY282" s="1102"/>
      <c r="SSZ282" s="1102"/>
      <c r="STA282" s="1102"/>
      <c r="STB282" s="1102"/>
      <c r="STC282" s="1102"/>
      <c r="STD282" s="1102"/>
      <c r="STE282" s="1102"/>
      <c r="STF282" s="1102"/>
      <c r="STG282" s="1102"/>
      <c r="STH282" s="1102"/>
      <c r="STI282" s="1102"/>
      <c r="STJ282" s="1102"/>
      <c r="STK282" s="1102"/>
      <c r="STL282" s="1102"/>
      <c r="STM282" s="1102"/>
      <c r="STN282" s="1102"/>
      <c r="STO282" s="1102"/>
      <c r="STP282" s="1102"/>
      <c r="STQ282" s="1102"/>
      <c r="STR282" s="1102"/>
      <c r="STS282" s="1102"/>
      <c r="STT282" s="1102"/>
      <c r="STU282" s="1102"/>
      <c r="STV282" s="1102"/>
      <c r="STW282" s="1102"/>
      <c r="STX282" s="1102"/>
      <c r="STY282" s="1102"/>
      <c r="STZ282" s="1102"/>
      <c r="SUA282" s="1102"/>
      <c r="SUB282" s="1102"/>
      <c r="SUC282" s="1102"/>
      <c r="SUD282" s="1102"/>
      <c r="SUE282" s="1102"/>
      <c r="SUF282" s="1102"/>
      <c r="SUG282" s="1102"/>
      <c r="SUH282" s="1102"/>
      <c r="SUI282" s="1102"/>
      <c r="SUJ282" s="1102"/>
      <c r="SUK282" s="1102"/>
      <c r="SUL282" s="1102"/>
      <c r="SUM282" s="1102"/>
      <c r="SUN282" s="1102"/>
      <c r="SUO282" s="1102"/>
      <c r="SUP282" s="1102"/>
      <c r="SUQ282" s="1102"/>
      <c r="SUR282" s="1102"/>
      <c r="SUS282" s="1102"/>
      <c r="SUT282" s="1102"/>
      <c r="SUU282" s="1102"/>
      <c r="SUV282" s="1102"/>
      <c r="SUW282" s="1102"/>
      <c r="SUX282" s="1102"/>
      <c r="SUY282" s="1102"/>
      <c r="SUZ282" s="1102"/>
      <c r="SVA282" s="1102"/>
      <c r="SVB282" s="1102"/>
      <c r="SVC282" s="1102"/>
      <c r="SVD282" s="1102"/>
      <c r="SVE282" s="1102"/>
      <c r="SVF282" s="1102"/>
      <c r="SVG282" s="1102"/>
      <c r="SVH282" s="1102"/>
      <c r="SVI282" s="1102"/>
      <c r="SVJ282" s="1102"/>
      <c r="SVK282" s="1102"/>
      <c r="SVL282" s="1102"/>
      <c r="SVM282" s="1102"/>
      <c r="SVN282" s="1102"/>
      <c r="SVO282" s="1102"/>
      <c r="SVP282" s="1102"/>
      <c r="SVQ282" s="1102"/>
      <c r="SVR282" s="1102"/>
      <c r="SVS282" s="1102"/>
      <c r="SVT282" s="1102"/>
      <c r="SVU282" s="1102"/>
      <c r="SVV282" s="1102"/>
      <c r="SVW282" s="1102"/>
      <c r="SVX282" s="1102"/>
      <c r="SVY282" s="1102"/>
      <c r="SVZ282" s="1102"/>
      <c r="SWA282" s="1102"/>
      <c r="SWB282" s="1102"/>
      <c r="SWC282" s="1102"/>
      <c r="SWD282" s="1102"/>
      <c r="SWE282" s="1102"/>
      <c r="SWF282" s="1102"/>
      <c r="SWG282" s="1102"/>
      <c r="SWH282" s="1102"/>
      <c r="SWI282" s="1102"/>
      <c r="SWJ282" s="1102"/>
      <c r="SWK282" s="1102"/>
      <c r="SWL282" s="1102"/>
      <c r="SWM282" s="1102"/>
      <c r="SWN282" s="1102"/>
      <c r="SWO282" s="1102"/>
      <c r="SWP282" s="1102"/>
      <c r="SWQ282" s="1102"/>
      <c r="SWR282" s="1102"/>
      <c r="SWS282" s="1102"/>
      <c r="SWT282" s="1102"/>
      <c r="SWU282" s="1102"/>
      <c r="SWV282" s="1102"/>
      <c r="SWW282" s="1102"/>
      <c r="SWX282" s="1102"/>
      <c r="SWY282" s="1102"/>
      <c r="SWZ282" s="1102"/>
      <c r="SXA282" s="1102"/>
      <c r="SXB282" s="1102"/>
      <c r="SXC282" s="1102"/>
      <c r="SXD282" s="1102"/>
      <c r="SXE282" s="1102"/>
      <c r="SXF282" s="1102"/>
      <c r="SXG282" s="1102"/>
      <c r="SXH282" s="1102"/>
      <c r="SXI282" s="1102"/>
      <c r="SXJ282" s="1102"/>
      <c r="SXK282" s="1102"/>
      <c r="SXL282" s="1102"/>
      <c r="SXM282" s="1102"/>
      <c r="SXN282" s="1102"/>
      <c r="SXO282" s="1102"/>
      <c r="SXP282" s="1102"/>
      <c r="SXQ282" s="1102"/>
      <c r="SXR282" s="1102"/>
      <c r="SXS282" s="1102"/>
      <c r="SXT282" s="1102"/>
      <c r="SXU282" s="1102"/>
      <c r="SXV282" s="1102"/>
      <c r="SXW282" s="1102"/>
      <c r="SXX282" s="1102"/>
      <c r="SXY282" s="1102"/>
      <c r="SXZ282" s="1102"/>
      <c r="SYA282" s="1102"/>
      <c r="SYB282" s="1102"/>
      <c r="SYC282" s="1102"/>
      <c r="SYD282" s="1102"/>
      <c r="SYE282" s="1102"/>
      <c r="SYF282" s="1102"/>
      <c r="SYG282" s="1102"/>
      <c r="SYH282" s="1102"/>
      <c r="SYI282" s="1102"/>
      <c r="SYJ282" s="1102"/>
      <c r="SYK282" s="1102"/>
      <c r="SYL282" s="1102"/>
      <c r="SYM282" s="1102"/>
      <c r="SYN282" s="1102"/>
      <c r="SYO282" s="1102"/>
      <c r="SYP282" s="1102"/>
      <c r="SYQ282" s="1102"/>
      <c r="SYR282" s="1102"/>
      <c r="SYS282" s="1102"/>
      <c r="SYT282" s="1102"/>
      <c r="SYU282" s="1102"/>
      <c r="SYV282" s="1102"/>
      <c r="SYW282" s="1102"/>
      <c r="SYX282" s="1102"/>
      <c r="SYY282" s="1102"/>
      <c r="SYZ282" s="1102"/>
      <c r="SZA282" s="1102"/>
      <c r="SZB282" s="1102"/>
      <c r="SZC282" s="1102"/>
      <c r="SZD282" s="1102"/>
      <c r="SZE282" s="1102"/>
      <c r="SZF282" s="1102"/>
      <c r="SZG282" s="1102"/>
      <c r="SZH282" s="1102"/>
      <c r="SZI282" s="1102"/>
      <c r="SZJ282" s="1102"/>
      <c r="SZK282" s="1102"/>
      <c r="SZL282" s="1102"/>
      <c r="SZM282" s="1102"/>
      <c r="SZN282" s="1102"/>
      <c r="SZO282" s="1102"/>
      <c r="SZP282" s="1102"/>
      <c r="SZQ282" s="1102"/>
      <c r="SZR282" s="1102"/>
      <c r="SZS282" s="1102"/>
      <c r="SZT282" s="1102"/>
      <c r="SZU282" s="1102"/>
      <c r="SZV282" s="1102"/>
      <c r="SZW282" s="1102"/>
      <c r="SZX282" s="1102"/>
      <c r="SZY282" s="1102"/>
      <c r="SZZ282" s="1102"/>
      <c r="TAA282" s="1102"/>
      <c r="TAB282" s="1102"/>
      <c r="TAC282" s="1102"/>
      <c r="TAD282" s="1102"/>
      <c r="TAE282" s="1102"/>
      <c r="TAF282" s="1102"/>
      <c r="TAG282" s="1102"/>
      <c r="TAH282" s="1102"/>
      <c r="TAI282" s="1102"/>
      <c r="TAJ282" s="1102"/>
      <c r="TAK282" s="1102"/>
      <c r="TAL282" s="1102"/>
      <c r="TAM282" s="1102"/>
      <c r="TAN282" s="1102"/>
      <c r="TAO282" s="1102"/>
      <c r="TAP282" s="1102"/>
      <c r="TAQ282" s="1102"/>
      <c r="TAR282" s="1102"/>
      <c r="TAS282" s="1102"/>
      <c r="TAT282" s="1102"/>
      <c r="TAU282" s="1102"/>
      <c r="TAV282" s="1102"/>
      <c r="TAW282" s="1102"/>
      <c r="TAX282" s="1102"/>
      <c r="TAY282" s="1102"/>
      <c r="TAZ282" s="1102"/>
      <c r="TBA282" s="1102"/>
      <c r="TBB282" s="1102"/>
      <c r="TBC282" s="1102"/>
      <c r="TBD282" s="1102"/>
      <c r="TBE282" s="1102"/>
      <c r="TBF282" s="1102"/>
      <c r="TBG282" s="1102"/>
      <c r="TBH282" s="1102"/>
      <c r="TBI282" s="1102"/>
      <c r="TBJ282" s="1102"/>
      <c r="TBK282" s="1102"/>
      <c r="TBL282" s="1102"/>
      <c r="TBM282" s="1102"/>
      <c r="TBN282" s="1102"/>
      <c r="TBO282" s="1102"/>
      <c r="TBP282" s="1102"/>
      <c r="TBQ282" s="1102"/>
      <c r="TBR282" s="1102"/>
      <c r="TBS282" s="1102"/>
      <c r="TBT282" s="1102"/>
      <c r="TBU282" s="1102"/>
      <c r="TBV282" s="1102"/>
      <c r="TBW282" s="1102"/>
      <c r="TBX282" s="1102"/>
      <c r="TBY282" s="1102"/>
      <c r="TBZ282" s="1102"/>
      <c r="TCA282" s="1102"/>
      <c r="TCB282" s="1102"/>
      <c r="TCC282" s="1102"/>
      <c r="TCD282" s="1102"/>
      <c r="TCE282" s="1102"/>
      <c r="TCF282" s="1102"/>
      <c r="TCG282" s="1102"/>
      <c r="TCH282" s="1102"/>
      <c r="TCI282" s="1102"/>
      <c r="TCJ282" s="1102"/>
      <c r="TCK282" s="1102"/>
      <c r="TCL282" s="1102"/>
      <c r="TCM282" s="1102"/>
      <c r="TCN282" s="1102"/>
      <c r="TCO282" s="1102"/>
      <c r="TCP282" s="1102"/>
      <c r="TCQ282" s="1102"/>
      <c r="TCR282" s="1102"/>
      <c r="TCS282" s="1102"/>
      <c r="TCT282" s="1102"/>
      <c r="TCU282" s="1102"/>
      <c r="TCV282" s="1102"/>
      <c r="TCW282" s="1102"/>
      <c r="TCX282" s="1102"/>
      <c r="TCY282" s="1102"/>
      <c r="TCZ282" s="1102"/>
      <c r="TDA282" s="1102"/>
      <c r="TDB282" s="1102"/>
      <c r="TDC282" s="1102"/>
      <c r="TDD282" s="1102"/>
      <c r="TDE282" s="1102"/>
      <c r="TDF282" s="1102"/>
      <c r="TDG282" s="1102"/>
      <c r="TDH282" s="1102"/>
      <c r="TDI282" s="1102"/>
      <c r="TDJ282" s="1102"/>
      <c r="TDK282" s="1102"/>
      <c r="TDL282" s="1102"/>
      <c r="TDM282" s="1102"/>
      <c r="TDN282" s="1102"/>
      <c r="TDO282" s="1102"/>
      <c r="TDP282" s="1102"/>
      <c r="TDQ282" s="1102"/>
      <c r="TDR282" s="1102"/>
      <c r="TDS282" s="1102"/>
      <c r="TDT282" s="1102"/>
      <c r="TDU282" s="1102"/>
      <c r="TDV282" s="1102"/>
      <c r="TDW282" s="1102"/>
      <c r="TDX282" s="1102"/>
      <c r="TDY282" s="1102"/>
      <c r="TDZ282" s="1102"/>
      <c r="TEA282" s="1102"/>
      <c r="TEB282" s="1102"/>
      <c r="TEC282" s="1102"/>
      <c r="TED282" s="1102"/>
      <c r="TEE282" s="1102"/>
      <c r="TEF282" s="1102"/>
      <c r="TEG282" s="1102"/>
      <c r="TEH282" s="1102"/>
      <c r="TEI282" s="1102"/>
      <c r="TEJ282" s="1102"/>
      <c r="TEK282" s="1102"/>
      <c r="TEL282" s="1102"/>
      <c r="TEM282" s="1102"/>
      <c r="TEN282" s="1102"/>
      <c r="TEO282" s="1102"/>
      <c r="TEP282" s="1102"/>
      <c r="TEQ282" s="1102"/>
      <c r="TER282" s="1102"/>
      <c r="TES282" s="1102"/>
      <c r="TET282" s="1102"/>
      <c r="TEU282" s="1102"/>
      <c r="TEV282" s="1102"/>
      <c r="TEW282" s="1102"/>
      <c r="TEX282" s="1102"/>
      <c r="TEY282" s="1102"/>
      <c r="TEZ282" s="1102"/>
      <c r="TFA282" s="1102"/>
      <c r="TFB282" s="1102"/>
      <c r="TFC282" s="1102"/>
      <c r="TFD282" s="1102"/>
      <c r="TFE282" s="1102"/>
      <c r="TFF282" s="1102"/>
      <c r="TFG282" s="1102"/>
      <c r="TFH282" s="1102"/>
      <c r="TFI282" s="1102"/>
      <c r="TFJ282" s="1102"/>
      <c r="TFK282" s="1102"/>
      <c r="TFL282" s="1102"/>
      <c r="TFM282" s="1102"/>
      <c r="TFN282" s="1102"/>
      <c r="TFO282" s="1102"/>
      <c r="TFP282" s="1102"/>
      <c r="TFQ282" s="1102"/>
      <c r="TFR282" s="1102"/>
      <c r="TFS282" s="1102"/>
      <c r="TFT282" s="1102"/>
      <c r="TFU282" s="1102"/>
      <c r="TFV282" s="1102"/>
      <c r="TFW282" s="1102"/>
      <c r="TFX282" s="1102"/>
      <c r="TFY282" s="1102"/>
      <c r="TFZ282" s="1102"/>
      <c r="TGA282" s="1102"/>
      <c r="TGB282" s="1102"/>
      <c r="TGC282" s="1102"/>
      <c r="TGD282" s="1102"/>
      <c r="TGE282" s="1102"/>
      <c r="TGF282" s="1102"/>
      <c r="TGG282" s="1102"/>
      <c r="TGH282" s="1102"/>
      <c r="TGI282" s="1102"/>
      <c r="TGJ282" s="1102"/>
      <c r="TGK282" s="1102"/>
      <c r="TGL282" s="1102"/>
      <c r="TGM282" s="1102"/>
      <c r="TGN282" s="1102"/>
      <c r="TGO282" s="1102"/>
      <c r="TGP282" s="1102"/>
      <c r="TGQ282" s="1102"/>
      <c r="TGR282" s="1102"/>
      <c r="TGS282" s="1102"/>
      <c r="TGT282" s="1102"/>
      <c r="TGU282" s="1102"/>
      <c r="TGV282" s="1102"/>
      <c r="TGW282" s="1102"/>
      <c r="TGX282" s="1102"/>
      <c r="TGY282" s="1102"/>
      <c r="TGZ282" s="1102"/>
      <c r="THA282" s="1102"/>
      <c r="THB282" s="1102"/>
      <c r="THC282" s="1102"/>
      <c r="THD282" s="1102"/>
      <c r="THE282" s="1102"/>
      <c r="THF282" s="1102"/>
      <c r="THG282" s="1102"/>
      <c r="THH282" s="1102"/>
      <c r="THI282" s="1102"/>
      <c r="THJ282" s="1102"/>
      <c r="THK282" s="1102"/>
      <c r="THL282" s="1102"/>
      <c r="THM282" s="1102"/>
      <c r="THN282" s="1102"/>
      <c r="THO282" s="1102"/>
      <c r="THP282" s="1102"/>
      <c r="THQ282" s="1102"/>
      <c r="THR282" s="1102"/>
      <c r="THS282" s="1102"/>
      <c r="THT282" s="1102"/>
      <c r="THU282" s="1102"/>
      <c r="THV282" s="1102"/>
      <c r="THW282" s="1102"/>
      <c r="THX282" s="1102"/>
      <c r="THY282" s="1102"/>
      <c r="THZ282" s="1102"/>
      <c r="TIA282" s="1102"/>
      <c r="TIB282" s="1102"/>
      <c r="TIC282" s="1102"/>
      <c r="TID282" s="1102"/>
      <c r="TIE282" s="1102"/>
      <c r="TIF282" s="1102"/>
      <c r="TIG282" s="1102"/>
      <c r="TIH282" s="1102"/>
      <c r="TII282" s="1102"/>
      <c r="TIJ282" s="1102"/>
      <c r="TIK282" s="1102"/>
      <c r="TIL282" s="1102"/>
      <c r="TIM282" s="1102"/>
      <c r="TIN282" s="1102"/>
      <c r="TIO282" s="1102"/>
      <c r="TIP282" s="1102"/>
      <c r="TIQ282" s="1102"/>
      <c r="TIR282" s="1102"/>
      <c r="TIS282" s="1102"/>
      <c r="TIT282" s="1102"/>
      <c r="TIU282" s="1102"/>
      <c r="TIV282" s="1102"/>
      <c r="TIW282" s="1102"/>
      <c r="TIX282" s="1102"/>
      <c r="TIY282" s="1102"/>
      <c r="TIZ282" s="1102"/>
      <c r="TJA282" s="1102"/>
      <c r="TJB282" s="1102"/>
      <c r="TJC282" s="1102"/>
      <c r="TJD282" s="1102"/>
      <c r="TJE282" s="1102"/>
      <c r="TJF282" s="1102"/>
      <c r="TJG282" s="1102"/>
      <c r="TJH282" s="1102"/>
      <c r="TJI282" s="1102"/>
      <c r="TJJ282" s="1102"/>
      <c r="TJK282" s="1102"/>
      <c r="TJL282" s="1102"/>
      <c r="TJM282" s="1102"/>
      <c r="TJN282" s="1102"/>
      <c r="TJO282" s="1102"/>
      <c r="TJP282" s="1102"/>
      <c r="TJQ282" s="1102"/>
      <c r="TJR282" s="1102"/>
      <c r="TJS282" s="1102"/>
      <c r="TJT282" s="1102"/>
      <c r="TJU282" s="1102"/>
      <c r="TJV282" s="1102"/>
      <c r="TJW282" s="1102"/>
      <c r="TJX282" s="1102"/>
      <c r="TJY282" s="1102"/>
      <c r="TJZ282" s="1102"/>
      <c r="TKA282" s="1102"/>
      <c r="TKB282" s="1102"/>
      <c r="TKC282" s="1102"/>
      <c r="TKD282" s="1102"/>
      <c r="TKE282" s="1102"/>
      <c r="TKF282" s="1102"/>
      <c r="TKG282" s="1102"/>
      <c r="TKH282" s="1102"/>
      <c r="TKI282" s="1102"/>
      <c r="TKJ282" s="1102"/>
      <c r="TKK282" s="1102"/>
      <c r="TKL282" s="1102"/>
      <c r="TKM282" s="1102"/>
      <c r="TKN282" s="1102"/>
      <c r="TKO282" s="1102"/>
      <c r="TKP282" s="1102"/>
      <c r="TKQ282" s="1102"/>
      <c r="TKR282" s="1102"/>
      <c r="TKS282" s="1102"/>
      <c r="TKT282" s="1102"/>
      <c r="TKU282" s="1102"/>
      <c r="TKV282" s="1102"/>
      <c r="TKW282" s="1102"/>
      <c r="TKX282" s="1102"/>
      <c r="TKY282" s="1102"/>
      <c r="TKZ282" s="1102"/>
      <c r="TLA282" s="1102"/>
      <c r="TLB282" s="1102"/>
      <c r="TLC282" s="1102"/>
      <c r="TLD282" s="1102"/>
      <c r="TLE282" s="1102"/>
      <c r="TLF282" s="1102"/>
      <c r="TLG282" s="1102"/>
      <c r="TLH282" s="1102"/>
      <c r="TLI282" s="1102"/>
      <c r="TLJ282" s="1102"/>
      <c r="TLK282" s="1102"/>
      <c r="TLL282" s="1102"/>
      <c r="TLM282" s="1102"/>
      <c r="TLN282" s="1102"/>
      <c r="TLO282" s="1102"/>
      <c r="TLP282" s="1102"/>
      <c r="TLQ282" s="1102"/>
      <c r="TLR282" s="1102"/>
      <c r="TLS282" s="1102"/>
      <c r="TLT282" s="1102"/>
      <c r="TLU282" s="1102"/>
      <c r="TLV282" s="1102"/>
      <c r="TLW282" s="1102"/>
      <c r="TLX282" s="1102"/>
      <c r="TLY282" s="1102"/>
      <c r="TLZ282" s="1102"/>
      <c r="TMA282" s="1102"/>
      <c r="TMB282" s="1102"/>
      <c r="TMC282" s="1102"/>
      <c r="TMD282" s="1102"/>
      <c r="TME282" s="1102"/>
      <c r="TMF282" s="1102"/>
      <c r="TMG282" s="1102"/>
      <c r="TMH282" s="1102"/>
      <c r="TMI282" s="1102"/>
      <c r="TMJ282" s="1102"/>
      <c r="TMK282" s="1102"/>
      <c r="TML282" s="1102"/>
      <c r="TMM282" s="1102"/>
      <c r="TMN282" s="1102"/>
      <c r="TMO282" s="1102"/>
      <c r="TMP282" s="1102"/>
      <c r="TMQ282" s="1102"/>
      <c r="TMR282" s="1102"/>
      <c r="TMS282" s="1102"/>
      <c r="TMT282" s="1102"/>
      <c r="TMU282" s="1102"/>
      <c r="TMV282" s="1102"/>
      <c r="TMW282" s="1102"/>
      <c r="TMX282" s="1102"/>
      <c r="TMY282" s="1102"/>
      <c r="TMZ282" s="1102"/>
      <c r="TNA282" s="1102"/>
      <c r="TNB282" s="1102"/>
      <c r="TNC282" s="1102"/>
      <c r="TND282" s="1102"/>
      <c r="TNE282" s="1102"/>
      <c r="TNF282" s="1102"/>
      <c r="TNG282" s="1102"/>
      <c r="TNH282" s="1102"/>
      <c r="TNI282" s="1102"/>
      <c r="TNJ282" s="1102"/>
      <c r="TNK282" s="1102"/>
      <c r="TNL282" s="1102"/>
      <c r="TNM282" s="1102"/>
      <c r="TNN282" s="1102"/>
      <c r="TNO282" s="1102"/>
      <c r="TNP282" s="1102"/>
      <c r="TNQ282" s="1102"/>
      <c r="TNR282" s="1102"/>
      <c r="TNS282" s="1102"/>
      <c r="TNT282" s="1102"/>
      <c r="TNU282" s="1102"/>
      <c r="TNV282" s="1102"/>
      <c r="TNW282" s="1102"/>
      <c r="TNX282" s="1102"/>
      <c r="TNY282" s="1102"/>
      <c r="TNZ282" s="1102"/>
      <c r="TOA282" s="1102"/>
      <c r="TOB282" s="1102"/>
      <c r="TOC282" s="1102"/>
      <c r="TOD282" s="1102"/>
      <c r="TOE282" s="1102"/>
      <c r="TOF282" s="1102"/>
      <c r="TOG282" s="1102"/>
      <c r="TOH282" s="1102"/>
      <c r="TOI282" s="1102"/>
      <c r="TOJ282" s="1102"/>
      <c r="TOK282" s="1102"/>
      <c r="TOL282" s="1102"/>
      <c r="TOM282" s="1102"/>
      <c r="TON282" s="1102"/>
      <c r="TOO282" s="1102"/>
      <c r="TOP282" s="1102"/>
      <c r="TOQ282" s="1102"/>
      <c r="TOR282" s="1102"/>
      <c r="TOS282" s="1102"/>
      <c r="TOT282" s="1102"/>
      <c r="TOU282" s="1102"/>
      <c r="TOV282" s="1102"/>
      <c r="TOW282" s="1102"/>
      <c r="TOX282" s="1102"/>
      <c r="TOY282" s="1102"/>
      <c r="TOZ282" s="1102"/>
      <c r="TPA282" s="1102"/>
      <c r="TPB282" s="1102"/>
      <c r="TPC282" s="1102"/>
      <c r="TPD282" s="1102"/>
      <c r="TPE282" s="1102"/>
      <c r="TPF282" s="1102"/>
      <c r="TPG282" s="1102"/>
      <c r="TPH282" s="1102"/>
      <c r="TPI282" s="1102"/>
      <c r="TPJ282" s="1102"/>
      <c r="TPK282" s="1102"/>
      <c r="TPL282" s="1102"/>
      <c r="TPM282" s="1102"/>
      <c r="TPN282" s="1102"/>
      <c r="TPO282" s="1102"/>
      <c r="TPP282" s="1102"/>
      <c r="TPQ282" s="1102"/>
      <c r="TPR282" s="1102"/>
      <c r="TPS282" s="1102"/>
      <c r="TPT282" s="1102"/>
      <c r="TPU282" s="1102"/>
      <c r="TPV282" s="1102"/>
      <c r="TPW282" s="1102"/>
      <c r="TPX282" s="1102"/>
      <c r="TPY282" s="1102"/>
      <c r="TPZ282" s="1102"/>
      <c r="TQA282" s="1102"/>
      <c r="TQB282" s="1102"/>
      <c r="TQC282" s="1102"/>
      <c r="TQD282" s="1102"/>
      <c r="TQE282" s="1102"/>
      <c r="TQF282" s="1102"/>
      <c r="TQG282" s="1102"/>
      <c r="TQH282" s="1102"/>
      <c r="TQI282" s="1102"/>
      <c r="TQJ282" s="1102"/>
      <c r="TQK282" s="1102"/>
      <c r="TQL282" s="1102"/>
      <c r="TQM282" s="1102"/>
      <c r="TQN282" s="1102"/>
      <c r="TQO282" s="1102"/>
      <c r="TQP282" s="1102"/>
      <c r="TQQ282" s="1102"/>
      <c r="TQR282" s="1102"/>
      <c r="TQS282" s="1102"/>
      <c r="TQT282" s="1102"/>
      <c r="TQU282" s="1102"/>
      <c r="TQV282" s="1102"/>
      <c r="TQW282" s="1102"/>
      <c r="TQX282" s="1102"/>
      <c r="TQY282" s="1102"/>
      <c r="TQZ282" s="1102"/>
      <c r="TRA282" s="1102"/>
      <c r="TRB282" s="1102"/>
      <c r="TRC282" s="1102"/>
      <c r="TRD282" s="1102"/>
      <c r="TRE282" s="1102"/>
      <c r="TRF282" s="1102"/>
      <c r="TRG282" s="1102"/>
      <c r="TRH282" s="1102"/>
      <c r="TRI282" s="1102"/>
      <c r="TRJ282" s="1102"/>
      <c r="TRK282" s="1102"/>
      <c r="TRL282" s="1102"/>
      <c r="TRM282" s="1102"/>
      <c r="TRN282" s="1102"/>
      <c r="TRO282" s="1102"/>
      <c r="TRP282" s="1102"/>
      <c r="TRQ282" s="1102"/>
      <c r="TRR282" s="1102"/>
      <c r="TRS282" s="1102"/>
      <c r="TRT282" s="1102"/>
      <c r="TRU282" s="1102"/>
      <c r="TRV282" s="1102"/>
      <c r="TRW282" s="1102"/>
      <c r="TRX282" s="1102"/>
      <c r="TRY282" s="1102"/>
      <c r="TRZ282" s="1102"/>
      <c r="TSA282" s="1102"/>
      <c r="TSB282" s="1102"/>
      <c r="TSC282" s="1102"/>
      <c r="TSD282" s="1102"/>
      <c r="TSE282" s="1102"/>
      <c r="TSF282" s="1102"/>
      <c r="TSG282" s="1102"/>
      <c r="TSH282" s="1102"/>
      <c r="TSI282" s="1102"/>
      <c r="TSJ282" s="1102"/>
      <c r="TSK282" s="1102"/>
      <c r="TSL282" s="1102"/>
      <c r="TSM282" s="1102"/>
      <c r="TSN282" s="1102"/>
      <c r="TSO282" s="1102"/>
      <c r="TSP282" s="1102"/>
      <c r="TSQ282" s="1102"/>
      <c r="TSR282" s="1102"/>
      <c r="TSS282" s="1102"/>
      <c r="TST282" s="1102"/>
      <c r="TSU282" s="1102"/>
      <c r="TSV282" s="1102"/>
      <c r="TSW282" s="1102"/>
      <c r="TSX282" s="1102"/>
      <c r="TSY282" s="1102"/>
      <c r="TSZ282" s="1102"/>
      <c r="TTA282" s="1102"/>
      <c r="TTB282" s="1102"/>
      <c r="TTC282" s="1102"/>
      <c r="TTD282" s="1102"/>
      <c r="TTE282" s="1102"/>
      <c r="TTF282" s="1102"/>
      <c r="TTG282" s="1102"/>
      <c r="TTH282" s="1102"/>
      <c r="TTI282" s="1102"/>
      <c r="TTJ282" s="1102"/>
      <c r="TTK282" s="1102"/>
      <c r="TTL282" s="1102"/>
      <c r="TTM282" s="1102"/>
      <c r="TTN282" s="1102"/>
      <c r="TTO282" s="1102"/>
      <c r="TTP282" s="1102"/>
      <c r="TTQ282" s="1102"/>
      <c r="TTR282" s="1102"/>
      <c r="TTS282" s="1102"/>
      <c r="TTT282" s="1102"/>
      <c r="TTU282" s="1102"/>
      <c r="TTV282" s="1102"/>
      <c r="TTW282" s="1102"/>
      <c r="TTX282" s="1102"/>
      <c r="TTY282" s="1102"/>
      <c r="TTZ282" s="1102"/>
      <c r="TUA282" s="1102"/>
      <c r="TUB282" s="1102"/>
      <c r="TUC282" s="1102"/>
      <c r="TUD282" s="1102"/>
      <c r="TUE282" s="1102"/>
      <c r="TUF282" s="1102"/>
      <c r="TUG282" s="1102"/>
      <c r="TUH282" s="1102"/>
      <c r="TUI282" s="1102"/>
      <c r="TUJ282" s="1102"/>
      <c r="TUK282" s="1102"/>
      <c r="TUL282" s="1102"/>
      <c r="TUM282" s="1102"/>
      <c r="TUN282" s="1102"/>
      <c r="TUO282" s="1102"/>
      <c r="TUP282" s="1102"/>
      <c r="TUQ282" s="1102"/>
      <c r="TUR282" s="1102"/>
      <c r="TUS282" s="1102"/>
      <c r="TUT282" s="1102"/>
      <c r="TUU282" s="1102"/>
      <c r="TUV282" s="1102"/>
      <c r="TUW282" s="1102"/>
      <c r="TUX282" s="1102"/>
      <c r="TUY282" s="1102"/>
      <c r="TUZ282" s="1102"/>
      <c r="TVA282" s="1102"/>
      <c r="TVB282" s="1102"/>
      <c r="TVC282" s="1102"/>
      <c r="TVD282" s="1102"/>
      <c r="TVE282" s="1102"/>
      <c r="TVF282" s="1102"/>
      <c r="TVG282" s="1102"/>
      <c r="TVH282" s="1102"/>
      <c r="TVI282" s="1102"/>
      <c r="TVJ282" s="1102"/>
      <c r="TVK282" s="1102"/>
      <c r="TVL282" s="1102"/>
      <c r="TVM282" s="1102"/>
      <c r="TVN282" s="1102"/>
      <c r="TVO282" s="1102"/>
      <c r="TVP282" s="1102"/>
      <c r="TVQ282" s="1102"/>
      <c r="TVR282" s="1102"/>
      <c r="TVS282" s="1102"/>
      <c r="TVT282" s="1102"/>
      <c r="TVU282" s="1102"/>
      <c r="TVV282" s="1102"/>
      <c r="TVW282" s="1102"/>
      <c r="TVX282" s="1102"/>
      <c r="TVY282" s="1102"/>
      <c r="TVZ282" s="1102"/>
      <c r="TWA282" s="1102"/>
      <c r="TWB282" s="1102"/>
      <c r="TWC282" s="1102"/>
      <c r="TWD282" s="1102"/>
      <c r="TWE282" s="1102"/>
      <c r="TWF282" s="1102"/>
      <c r="TWG282" s="1102"/>
      <c r="TWH282" s="1102"/>
      <c r="TWI282" s="1102"/>
      <c r="TWJ282" s="1102"/>
      <c r="TWK282" s="1102"/>
      <c r="TWL282" s="1102"/>
      <c r="TWM282" s="1102"/>
      <c r="TWN282" s="1102"/>
      <c r="TWO282" s="1102"/>
      <c r="TWP282" s="1102"/>
      <c r="TWQ282" s="1102"/>
      <c r="TWR282" s="1102"/>
      <c r="TWS282" s="1102"/>
      <c r="TWT282" s="1102"/>
      <c r="TWU282" s="1102"/>
      <c r="TWV282" s="1102"/>
      <c r="TWW282" s="1102"/>
      <c r="TWX282" s="1102"/>
      <c r="TWY282" s="1102"/>
      <c r="TWZ282" s="1102"/>
      <c r="TXA282" s="1102"/>
      <c r="TXB282" s="1102"/>
      <c r="TXC282" s="1102"/>
      <c r="TXD282" s="1102"/>
      <c r="TXE282" s="1102"/>
      <c r="TXF282" s="1102"/>
      <c r="TXG282" s="1102"/>
      <c r="TXH282" s="1102"/>
      <c r="TXI282" s="1102"/>
      <c r="TXJ282" s="1102"/>
      <c r="TXK282" s="1102"/>
      <c r="TXL282" s="1102"/>
      <c r="TXM282" s="1102"/>
      <c r="TXN282" s="1102"/>
      <c r="TXO282" s="1102"/>
      <c r="TXP282" s="1102"/>
      <c r="TXQ282" s="1102"/>
      <c r="TXR282" s="1102"/>
      <c r="TXS282" s="1102"/>
      <c r="TXT282" s="1102"/>
      <c r="TXU282" s="1102"/>
      <c r="TXV282" s="1102"/>
      <c r="TXW282" s="1102"/>
      <c r="TXX282" s="1102"/>
      <c r="TXY282" s="1102"/>
      <c r="TXZ282" s="1102"/>
      <c r="TYA282" s="1102"/>
      <c r="TYB282" s="1102"/>
      <c r="TYC282" s="1102"/>
      <c r="TYD282" s="1102"/>
      <c r="TYE282" s="1102"/>
      <c r="TYF282" s="1102"/>
      <c r="TYG282" s="1102"/>
      <c r="TYH282" s="1102"/>
      <c r="TYI282" s="1102"/>
      <c r="TYJ282" s="1102"/>
      <c r="TYK282" s="1102"/>
      <c r="TYL282" s="1102"/>
      <c r="TYM282" s="1102"/>
      <c r="TYN282" s="1102"/>
      <c r="TYO282" s="1102"/>
      <c r="TYP282" s="1102"/>
      <c r="TYQ282" s="1102"/>
      <c r="TYR282" s="1102"/>
      <c r="TYS282" s="1102"/>
      <c r="TYT282" s="1102"/>
      <c r="TYU282" s="1102"/>
      <c r="TYV282" s="1102"/>
      <c r="TYW282" s="1102"/>
      <c r="TYX282" s="1102"/>
      <c r="TYY282" s="1102"/>
      <c r="TYZ282" s="1102"/>
      <c r="TZA282" s="1102"/>
      <c r="TZB282" s="1102"/>
      <c r="TZC282" s="1102"/>
      <c r="TZD282" s="1102"/>
      <c r="TZE282" s="1102"/>
      <c r="TZF282" s="1102"/>
      <c r="TZG282" s="1102"/>
      <c r="TZH282" s="1102"/>
      <c r="TZI282" s="1102"/>
      <c r="TZJ282" s="1102"/>
      <c r="TZK282" s="1102"/>
      <c r="TZL282" s="1102"/>
      <c r="TZM282" s="1102"/>
      <c r="TZN282" s="1102"/>
      <c r="TZO282" s="1102"/>
      <c r="TZP282" s="1102"/>
      <c r="TZQ282" s="1102"/>
      <c r="TZR282" s="1102"/>
      <c r="TZS282" s="1102"/>
      <c r="TZT282" s="1102"/>
      <c r="TZU282" s="1102"/>
      <c r="TZV282" s="1102"/>
      <c r="TZW282" s="1102"/>
      <c r="TZX282" s="1102"/>
      <c r="TZY282" s="1102"/>
      <c r="TZZ282" s="1102"/>
      <c r="UAA282" s="1102"/>
      <c r="UAB282" s="1102"/>
      <c r="UAC282" s="1102"/>
      <c r="UAD282" s="1102"/>
      <c r="UAE282" s="1102"/>
      <c r="UAF282" s="1102"/>
      <c r="UAG282" s="1102"/>
      <c r="UAH282" s="1102"/>
      <c r="UAI282" s="1102"/>
      <c r="UAJ282" s="1102"/>
      <c r="UAK282" s="1102"/>
      <c r="UAL282" s="1102"/>
      <c r="UAM282" s="1102"/>
      <c r="UAN282" s="1102"/>
      <c r="UAO282" s="1102"/>
      <c r="UAP282" s="1102"/>
      <c r="UAQ282" s="1102"/>
      <c r="UAR282" s="1102"/>
      <c r="UAS282" s="1102"/>
      <c r="UAT282" s="1102"/>
      <c r="UAU282" s="1102"/>
      <c r="UAV282" s="1102"/>
      <c r="UAW282" s="1102"/>
      <c r="UAX282" s="1102"/>
      <c r="UAY282" s="1102"/>
      <c r="UAZ282" s="1102"/>
      <c r="UBA282" s="1102"/>
      <c r="UBB282" s="1102"/>
      <c r="UBC282" s="1102"/>
      <c r="UBD282" s="1102"/>
      <c r="UBE282" s="1102"/>
      <c r="UBF282" s="1102"/>
      <c r="UBG282" s="1102"/>
      <c r="UBH282" s="1102"/>
      <c r="UBI282" s="1102"/>
      <c r="UBJ282" s="1102"/>
      <c r="UBK282" s="1102"/>
      <c r="UBL282" s="1102"/>
      <c r="UBM282" s="1102"/>
      <c r="UBN282" s="1102"/>
      <c r="UBO282" s="1102"/>
      <c r="UBP282" s="1102"/>
      <c r="UBQ282" s="1102"/>
      <c r="UBR282" s="1102"/>
      <c r="UBS282" s="1102"/>
      <c r="UBT282" s="1102"/>
      <c r="UBU282" s="1102"/>
      <c r="UBV282" s="1102"/>
      <c r="UBW282" s="1102"/>
      <c r="UBX282" s="1102"/>
      <c r="UBY282" s="1102"/>
      <c r="UBZ282" s="1102"/>
      <c r="UCA282" s="1102"/>
      <c r="UCB282" s="1102"/>
      <c r="UCC282" s="1102"/>
      <c r="UCD282" s="1102"/>
      <c r="UCE282" s="1102"/>
      <c r="UCF282" s="1102"/>
      <c r="UCG282" s="1102"/>
      <c r="UCH282" s="1102"/>
      <c r="UCI282" s="1102"/>
      <c r="UCJ282" s="1102"/>
      <c r="UCK282" s="1102"/>
      <c r="UCL282" s="1102"/>
      <c r="UCM282" s="1102"/>
      <c r="UCN282" s="1102"/>
      <c r="UCO282" s="1102"/>
      <c r="UCP282" s="1102"/>
      <c r="UCQ282" s="1102"/>
      <c r="UCR282" s="1102"/>
      <c r="UCS282" s="1102"/>
      <c r="UCT282" s="1102"/>
      <c r="UCU282" s="1102"/>
      <c r="UCV282" s="1102"/>
      <c r="UCW282" s="1102"/>
      <c r="UCX282" s="1102"/>
      <c r="UCY282" s="1102"/>
      <c r="UCZ282" s="1102"/>
      <c r="UDA282" s="1102"/>
      <c r="UDB282" s="1102"/>
      <c r="UDC282" s="1102"/>
      <c r="UDD282" s="1102"/>
      <c r="UDE282" s="1102"/>
      <c r="UDF282" s="1102"/>
      <c r="UDG282" s="1102"/>
      <c r="UDH282" s="1102"/>
      <c r="UDI282" s="1102"/>
      <c r="UDJ282" s="1102"/>
      <c r="UDK282" s="1102"/>
      <c r="UDL282" s="1102"/>
      <c r="UDM282" s="1102"/>
      <c r="UDN282" s="1102"/>
      <c r="UDO282" s="1102"/>
      <c r="UDP282" s="1102"/>
      <c r="UDQ282" s="1102"/>
      <c r="UDR282" s="1102"/>
      <c r="UDS282" s="1102"/>
      <c r="UDT282" s="1102"/>
      <c r="UDU282" s="1102"/>
      <c r="UDV282" s="1102"/>
      <c r="UDW282" s="1102"/>
      <c r="UDX282" s="1102"/>
      <c r="UDY282" s="1102"/>
      <c r="UDZ282" s="1102"/>
      <c r="UEA282" s="1102"/>
      <c r="UEB282" s="1102"/>
      <c r="UEC282" s="1102"/>
      <c r="UED282" s="1102"/>
      <c r="UEE282" s="1102"/>
      <c r="UEF282" s="1102"/>
      <c r="UEG282" s="1102"/>
      <c r="UEH282" s="1102"/>
      <c r="UEI282" s="1102"/>
      <c r="UEJ282" s="1102"/>
      <c r="UEK282" s="1102"/>
      <c r="UEL282" s="1102"/>
      <c r="UEM282" s="1102"/>
      <c r="UEN282" s="1102"/>
      <c r="UEO282" s="1102"/>
      <c r="UEP282" s="1102"/>
      <c r="UEQ282" s="1102"/>
      <c r="UER282" s="1102"/>
      <c r="UES282" s="1102"/>
      <c r="UET282" s="1102"/>
      <c r="UEU282" s="1102"/>
      <c r="UEV282" s="1102"/>
      <c r="UEW282" s="1102"/>
      <c r="UEX282" s="1102"/>
      <c r="UEY282" s="1102"/>
      <c r="UEZ282" s="1102"/>
      <c r="UFA282" s="1102"/>
      <c r="UFB282" s="1102"/>
      <c r="UFC282" s="1102"/>
      <c r="UFD282" s="1102"/>
      <c r="UFE282" s="1102"/>
      <c r="UFF282" s="1102"/>
      <c r="UFG282" s="1102"/>
      <c r="UFH282" s="1102"/>
      <c r="UFI282" s="1102"/>
      <c r="UFJ282" s="1102"/>
      <c r="UFK282" s="1102"/>
      <c r="UFL282" s="1102"/>
      <c r="UFM282" s="1102"/>
      <c r="UFN282" s="1102"/>
      <c r="UFO282" s="1102"/>
      <c r="UFP282" s="1102"/>
      <c r="UFQ282" s="1102"/>
      <c r="UFR282" s="1102"/>
      <c r="UFS282" s="1102"/>
      <c r="UFT282" s="1102"/>
      <c r="UFU282" s="1102"/>
      <c r="UFV282" s="1102"/>
      <c r="UFW282" s="1102"/>
      <c r="UFX282" s="1102"/>
      <c r="UFY282" s="1102"/>
      <c r="UFZ282" s="1102"/>
      <c r="UGA282" s="1102"/>
      <c r="UGB282" s="1102"/>
      <c r="UGC282" s="1102"/>
      <c r="UGD282" s="1102"/>
      <c r="UGE282" s="1102"/>
      <c r="UGF282" s="1102"/>
      <c r="UGG282" s="1102"/>
      <c r="UGH282" s="1102"/>
      <c r="UGI282" s="1102"/>
      <c r="UGJ282" s="1102"/>
      <c r="UGK282" s="1102"/>
      <c r="UGL282" s="1102"/>
      <c r="UGM282" s="1102"/>
      <c r="UGN282" s="1102"/>
      <c r="UGO282" s="1102"/>
      <c r="UGP282" s="1102"/>
      <c r="UGQ282" s="1102"/>
      <c r="UGR282" s="1102"/>
      <c r="UGS282" s="1102"/>
      <c r="UGT282" s="1102"/>
      <c r="UGU282" s="1102"/>
      <c r="UGV282" s="1102"/>
      <c r="UGW282" s="1102"/>
      <c r="UGX282" s="1102"/>
      <c r="UGY282" s="1102"/>
      <c r="UGZ282" s="1102"/>
      <c r="UHA282" s="1102"/>
      <c r="UHB282" s="1102"/>
      <c r="UHC282" s="1102"/>
      <c r="UHD282" s="1102"/>
      <c r="UHE282" s="1102"/>
      <c r="UHF282" s="1102"/>
      <c r="UHG282" s="1102"/>
      <c r="UHH282" s="1102"/>
      <c r="UHI282" s="1102"/>
      <c r="UHJ282" s="1102"/>
      <c r="UHK282" s="1102"/>
      <c r="UHL282" s="1102"/>
      <c r="UHM282" s="1102"/>
      <c r="UHN282" s="1102"/>
      <c r="UHO282" s="1102"/>
      <c r="UHP282" s="1102"/>
      <c r="UHQ282" s="1102"/>
      <c r="UHR282" s="1102"/>
      <c r="UHS282" s="1102"/>
      <c r="UHT282" s="1102"/>
      <c r="UHU282" s="1102"/>
      <c r="UHV282" s="1102"/>
      <c r="UHW282" s="1102"/>
      <c r="UHX282" s="1102"/>
      <c r="UHY282" s="1102"/>
      <c r="UHZ282" s="1102"/>
      <c r="UIA282" s="1102"/>
      <c r="UIB282" s="1102"/>
      <c r="UIC282" s="1102"/>
      <c r="UID282" s="1102"/>
      <c r="UIE282" s="1102"/>
      <c r="UIF282" s="1102"/>
      <c r="UIG282" s="1102"/>
      <c r="UIH282" s="1102"/>
      <c r="UII282" s="1102"/>
      <c r="UIJ282" s="1102"/>
      <c r="UIK282" s="1102"/>
      <c r="UIL282" s="1102"/>
      <c r="UIM282" s="1102"/>
      <c r="UIN282" s="1102"/>
      <c r="UIO282" s="1102"/>
      <c r="UIP282" s="1102"/>
      <c r="UIQ282" s="1102"/>
      <c r="UIR282" s="1102"/>
      <c r="UIS282" s="1102"/>
      <c r="UIT282" s="1102"/>
      <c r="UIU282" s="1102"/>
      <c r="UIV282" s="1102"/>
      <c r="UIW282" s="1102"/>
      <c r="UIX282" s="1102"/>
      <c r="UIY282" s="1102"/>
      <c r="UIZ282" s="1102"/>
      <c r="UJA282" s="1102"/>
      <c r="UJB282" s="1102"/>
      <c r="UJC282" s="1102"/>
      <c r="UJD282" s="1102"/>
      <c r="UJE282" s="1102"/>
      <c r="UJF282" s="1102"/>
      <c r="UJG282" s="1102"/>
      <c r="UJH282" s="1102"/>
      <c r="UJI282" s="1102"/>
      <c r="UJJ282" s="1102"/>
      <c r="UJK282" s="1102"/>
      <c r="UJL282" s="1102"/>
      <c r="UJM282" s="1102"/>
      <c r="UJN282" s="1102"/>
      <c r="UJO282" s="1102"/>
      <c r="UJP282" s="1102"/>
      <c r="UJQ282" s="1102"/>
      <c r="UJR282" s="1102"/>
      <c r="UJS282" s="1102"/>
      <c r="UJT282" s="1102"/>
      <c r="UJU282" s="1102"/>
      <c r="UJV282" s="1102"/>
      <c r="UJW282" s="1102"/>
      <c r="UJX282" s="1102"/>
      <c r="UJY282" s="1102"/>
      <c r="UJZ282" s="1102"/>
      <c r="UKA282" s="1102"/>
      <c r="UKB282" s="1102"/>
      <c r="UKC282" s="1102"/>
      <c r="UKD282" s="1102"/>
      <c r="UKE282" s="1102"/>
      <c r="UKF282" s="1102"/>
      <c r="UKG282" s="1102"/>
      <c r="UKH282" s="1102"/>
      <c r="UKI282" s="1102"/>
      <c r="UKJ282" s="1102"/>
      <c r="UKK282" s="1102"/>
      <c r="UKL282" s="1102"/>
      <c r="UKM282" s="1102"/>
      <c r="UKN282" s="1102"/>
      <c r="UKO282" s="1102"/>
      <c r="UKP282" s="1102"/>
      <c r="UKQ282" s="1102"/>
      <c r="UKR282" s="1102"/>
      <c r="UKS282" s="1102"/>
      <c r="UKT282" s="1102"/>
      <c r="UKU282" s="1102"/>
      <c r="UKV282" s="1102"/>
      <c r="UKW282" s="1102"/>
      <c r="UKX282" s="1102"/>
      <c r="UKY282" s="1102"/>
      <c r="UKZ282" s="1102"/>
      <c r="ULA282" s="1102"/>
      <c r="ULB282" s="1102"/>
      <c r="ULC282" s="1102"/>
      <c r="ULD282" s="1102"/>
      <c r="ULE282" s="1102"/>
      <c r="ULF282" s="1102"/>
      <c r="ULG282" s="1102"/>
      <c r="ULH282" s="1102"/>
      <c r="ULI282" s="1102"/>
      <c r="ULJ282" s="1102"/>
      <c r="ULK282" s="1102"/>
      <c r="ULL282" s="1102"/>
      <c r="ULM282" s="1102"/>
      <c r="ULN282" s="1102"/>
      <c r="ULO282" s="1102"/>
      <c r="ULP282" s="1102"/>
      <c r="ULQ282" s="1102"/>
      <c r="ULR282" s="1102"/>
      <c r="ULS282" s="1102"/>
      <c r="ULT282" s="1102"/>
      <c r="ULU282" s="1102"/>
      <c r="ULV282" s="1102"/>
      <c r="ULW282" s="1102"/>
      <c r="ULX282" s="1102"/>
      <c r="ULY282" s="1102"/>
      <c r="ULZ282" s="1102"/>
      <c r="UMA282" s="1102"/>
      <c r="UMB282" s="1102"/>
      <c r="UMC282" s="1102"/>
      <c r="UMD282" s="1102"/>
      <c r="UME282" s="1102"/>
      <c r="UMF282" s="1102"/>
      <c r="UMG282" s="1102"/>
      <c r="UMH282" s="1102"/>
      <c r="UMI282" s="1102"/>
      <c r="UMJ282" s="1102"/>
      <c r="UMK282" s="1102"/>
      <c r="UML282" s="1102"/>
      <c r="UMM282" s="1102"/>
      <c r="UMN282" s="1102"/>
      <c r="UMO282" s="1102"/>
      <c r="UMP282" s="1102"/>
      <c r="UMQ282" s="1102"/>
      <c r="UMR282" s="1102"/>
      <c r="UMS282" s="1102"/>
      <c r="UMT282" s="1102"/>
      <c r="UMU282" s="1102"/>
      <c r="UMV282" s="1102"/>
      <c r="UMW282" s="1102"/>
      <c r="UMX282" s="1102"/>
      <c r="UMY282" s="1102"/>
      <c r="UMZ282" s="1102"/>
      <c r="UNA282" s="1102"/>
      <c r="UNB282" s="1102"/>
      <c r="UNC282" s="1102"/>
      <c r="UND282" s="1102"/>
      <c r="UNE282" s="1102"/>
      <c r="UNF282" s="1102"/>
      <c r="UNG282" s="1102"/>
      <c r="UNH282" s="1102"/>
      <c r="UNI282" s="1102"/>
      <c r="UNJ282" s="1102"/>
      <c r="UNK282" s="1102"/>
      <c r="UNL282" s="1102"/>
      <c r="UNM282" s="1102"/>
      <c r="UNN282" s="1102"/>
      <c r="UNO282" s="1102"/>
      <c r="UNP282" s="1102"/>
      <c r="UNQ282" s="1102"/>
      <c r="UNR282" s="1102"/>
      <c r="UNS282" s="1102"/>
      <c r="UNT282" s="1102"/>
      <c r="UNU282" s="1102"/>
      <c r="UNV282" s="1102"/>
      <c r="UNW282" s="1102"/>
      <c r="UNX282" s="1102"/>
      <c r="UNY282" s="1102"/>
      <c r="UNZ282" s="1102"/>
      <c r="UOA282" s="1102"/>
      <c r="UOB282" s="1102"/>
      <c r="UOC282" s="1102"/>
      <c r="UOD282" s="1102"/>
      <c r="UOE282" s="1102"/>
      <c r="UOF282" s="1102"/>
      <c r="UOG282" s="1102"/>
      <c r="UOH282" s="1102"/>
      <c r="UOI282" s="1102"/>
      <c r="UOJ282" s="1102"/>
      <c r="UOK282" s="1102"/>
      <c r="UOL282" s="1102"/>
      <c r="UOM282" s="1102"/>
      <c r="UON282" s="1102"/>
      <c r="UOO282" s="1102"/>
      <c r="UOP282" s="1102"/>
      <c r="UOQ282" s="1102"/>
      <c r="UOR282" s="1102"/>
      <c r="UOS282" s="1102"/>
      <c r="UOT282" s="1102"/>
      <c r="UOU282" s="1102"/>
      <c r="UOV282" s="1102"/>
      <c r="UOW282" s="1102"/>
      <c r="UOX282" s="1102"/>
      <c r="UOY282" s="1102"/>
      <c r="UOZ282" s="1102"/>
      <c r="UPA282" s="1102"/>
      <c r="UPB282" s="1102"/>
      <c r="UPC282" s="1102"/>
      <c r="UPD282" s="1102"/>
      <c r="UPE282" s="1102"/>
      <c r="UPF282" s="1102"/>
      <c r="UPG282" s="1102"/>
      <c r="UPH282" s="1102"/>
      <c r="UPI282" s="1102"/>
      <c r="UPJ282" s="1102"/>
      <c r="UPK282" s="1102"/>
      <c r="UPL282" s="1102"/>
      <c r="UPM282" s="1102"/>
      <c r="UPN282" s="1102"/>
      <c r="UPO282" s="1102"/>
      <c r="UPP282" s="1102"/>
      <c r="UPQ282" s="1102"/>
      <c r="UPR282" s="1102"/>
      <c r="UPS282" s="1102"/>
      <c r="UPT282" s="1102"/>
      <c r="UPU282" s="1102"/>
      <c r="UPV282" s="1102"/>
      <c r="UPW282" s="1102"/>
      <c r="UPX282" s="1102"/>
      <c r="UPY282" s="1102"/>
      <c r="UPZ282" s="1102"/>
      <c r="UQA282" s="1102"/>
      <c r="UQB282" s="1102"/>
      <c r="UQC282" s="1102"/>
      <c r="UQD282" s="1102"/>
      <c r="UQE282" s="1102"/>
      <c r="UQF282" s="1102"/>
      <c r="UQG282" s="1102"/>
      <c r="UQH282" s="1102"/>
      <c r="UQI282" s="1102"/>
      <c r="UQJ282" s="1102"/>
      <c r="UQK282" s="1102"/>
      <c r="UQL282" s="1102"/>
      <c r="UQM282" s="1102"/>
      <c r="UQN282" s="1102"/>
      <c r="UQO282" s="1102"/>
      <c r="UQP282" s="1102"/>
      <c r="UQQ282" s="1102"/>
      <c r="UQR282" s="1102"/>
      <c r="UQS282" s="1102"/>
      <c r="UQT282" s="1102"/>
      <c r="UQU282" s="1102"/>
      <c r="UQV282" s="1102"/>
      <c r="UQW282" s="1102"/>
      <c r="UQX282" s="1102"/>
      <c r="UQY282" s="1102"/>
      <c r="UQZ282" s="1102"/>
      <c r="URA282" s="1102"/>
      <c r="URB282" s="1102"/>
      <c r="URC282" s="1102"/>
      <c r="URD282" s="1102"/>
      <c r="URE282" s="1102"/>
      <c r="URF282" s="1102"/>
      <c r="URG282" s="1102"/>
      <c r="URH282" s="1102"/>
      <c r="URI282" s="1102"/>
      <c r="URJ282" s="1102"/>
      <c r="URK282" s="1102"/>
      <c r="URL282" s="1102"/>
      <c r="URM282" s="1102"/>
      <c r="URN282" s="1102"/>
      <c r="URO282" s="1102"/>
      <c r="URP282" s="1102"/>
      <c r="URQ282" s="1102"/>
      <c r="URR282" s="1102"/>
      <c r="URS282" s="1102"/>
      <c r="URT282" s="1102"/>
      <c r="URU282" s="1102"/>
      <c r="URV282" s="1102"/>
      <c r="URW282" s="1102"/>
      <c r="URX282" s="1102"/>
      <c r="URY282" s="1102"/>
      <c r="URZ282" s="1102"/>
      <c r="USA282" s="1102"/>
      <c r="USB282" s="1102"/>
      <c r="USC282" s="1102"/>
      <c r="USD282" s="1102"/>
      <c r="USE282" s="1102"/>
      <c r="USF282" s="1102"/>
      <c r="USG282" s="1102"/>
      <c r="USH282" s="1102"/>
      <c r="USI282" s="1102"/>
      <c r="USJ282" s="1102"/>
      <c r="USK282" s="1102"/>
      <c r="USL282" s="1102"/>
      <c r="USM282" s="1102"/>
      <c r="USN282" s="1102"/>
      <c r="USO282" s="1102"/>
      <c r="USP282" s="1102"/>
      <c r="USQ282" s="1102"/>
      <c r="USR282" s="1102"/>
      <c r="USS282" s="1102"/>
      <c r="UST282" s="1102"/>
      <c r="USU282" s="1102"/>
      <c r="USV282" s="1102"/>
      <c r="USW282" s="1102"/>
      <c r="USX282" s="1102"/>
      <c r="USY282" s="1102"/>
      <c r="USZ282" s="1102"/>
      <c r="UTA282" s="1102"/>
      <c r="UTB282" s="1102"/>
      <c r="UTC282" s="1102"/>
      <c r="UTD282" s="1102"/>
      <c r="UTE282" s="1102"/>
      <c r="UTF282" s="1102"/>
      <c r="UTG282" s="1102"/>
      <c r="UTH282" s="1102"/>
      <c r="UTI282" s="1102"/>
      <c r="UTJ282" s="1102"/>
      <c r="UTK282" s="1102"/>
      <c r="UTL282" s="1102"/>
      <c r="UTM282" s="1102"/>
      <c r="UTN282" s="1102"/>
      <c r="UTO282" s="1102"/>
      <c r="UTP282" s="1102"/>
      <c r="UTQ282" s="1102"/>
      <c r="UTR282" s="1102"/>
      <c r="UTS282" s="1102"/>
      <c r="UTT282" s="1102"/>
      <c r="UTU282" s="1102"/>
      <c r="UTV282" s="1102"/>
      <c r="UTW282" s="1102"/>
      <c r="UTX282" s="1102"/>
      <c r="UTY282" s="1102"/>
      <c r="UTZ282" s="1102"/>
      <c r="UUA282" s="1102"/>
      <c r="UUB282" s="1102"/>
      <c r="UUC282" s="1102"/>
      <c r="UUD282" s="1102"/>
      <c r="UUE282" s="1102"/>
      <c r="UUF282" s="1102"/>
      <c r="UUG282" s="1102"/>
      <c r="UUH282" s="1102"/>
      <c r="UUI282" s="1102"/>
      <c r="UUJ282" s="1102"/>
      <c r="UUK282" s="1102"/>
      <c r="UUL282" s="1102"/>
      <c r="UUM282" s="1102"/>
      <c r="UUN282" s="1102"/>
      <c r="UUO282" s="1102"/>
      <c r="UUP282" s="1102"/>
      <c r="UUQ282" s="1102"/>
      <c r="UUR282" s="1102"/>
      <c r="UUS282" s="1102"/>
      <c r="UUT282" s="1102"/>
      <c r="UUU282" s="1102"/>
      <c r="UUV282" s="1102"/>
      <c r="UUW282" s="1102"/>
      <c r="UUX282" s="1102"/>
      <c r="UUY282" s="1102"/>
      <c r="UUZ282" s="1102"/>
      <c r="UVA282" s="1102"/>
      <c r="UVB282" s="1102"/>
      <c r="UVC282" s="1102"/>
      <c r="UVD282" s="1102"/>
      <c r="UVE282" s="1102"/>
      <c r="UVF282" s="1102"/>
      <c r="UVG282" s="1102"/>
      <c r="UVH282" s="1102"/>
      <c r="UVI282" s="1102"/>
      <c r="UVJ282" s="1102"/>
      <c r="UVK282" s="1102"/>
      <c r="UVL282" s="1102"/>
      <c r="UVM282" s="1102"/>
      <c r="UVN282" s="1102"/>
      <c r="UVO282" s="1102"/>
      <c r="UVP282" s="1102"/>
      <c r="UVQ282" s="1102"/>
      <c r="UVR282" s="1102"/>
      <c r="UVS282" s="1102"/>
      <c r="UVT282" s="1102"/>
      <c r="UVU282" s="1102"/>
      <c r="UVV282" s="1102"/>
      <c r="UVW282" s="1102"/>
      <c r="UVX282" s="1102"/>
      <c r="UVY282" s="1102"/>
      <c r="UVZ282" s="1102"/>
      <c r="UWA282" s="1102"/>
      <c r="UWB282" s="1102"/>
      <c r="UWC282" s="1102"/>
      <c r="UWD282" s="1102"/>
      <c r="UWE282" s="1102"/>
      <c r="UWF282" s="1102"/>
      <c r="UWG282" s="1102"/>
      <c r="UWH282" s="1102"/>
      <c r="UWI282" s="1102"/>
      <c r="UWJ282" s="1102"/>
      <c r="UWK282" s="1102"/>
      <c r="UWL282" s="1102"/>
      <c r="UWM282" s="1102"/>
      <c r="UWN282" s="1102"/>
      <c r="UWO282" s="1102"/>
      <c r="UWP282" s="1102"/>
      <c r="UWQ282" s="1102"/>
      <c r="UWR282" s="1102"/>
      <c r="UWS282" s="1102"/>
      <c r="UWT282" s="1102"/>
      <c r="UWU282" s="1102"/>
      <c r="UWV282" s="1102"/>
      <c r="UWW282" s="1102"/>
      <c r="UWX282" s="1102"/>
      <c r="UWY282" s="1102"/>
      <c r="UWZ282" s="1102"/>
      <c r="UXA282" s="1102"/>
      <c r="UXB282" s="1102"/>
      <c r="UXC282" s="1102"/>
      <c r="UXD282" s="1102"/>
      <c r="UXE282" s="1102"/>
      <c r="UXF282" s="1102"/>
      <c r="UXG282" s="1102"/>
      <c r="UXH282" s="1102"/>
      <c r="UXI282" s="1102"/>
      <c r="UXJ282" s="1102"/>
      <c r="UXK282" s="1102"/>
      <c r="UXL282" s="1102"/>
      <c r="UXM282" s="1102"/>
      <c r="UXN282" s="1102"/>
      <c r="UXO282" s="1102"/>
      <c r="UXP282" s="1102"/>
      <c r="UXQ282" s="1102"/>
      <c r="UXR282" s="1102"/>
      <c r="UXS282" s="1102"/>
      <c r="UXT282" s="1102"/>
      <c r="UXU282" s="1102"/>
      <c r="UXV282" s="1102"/>
      <c r="UXW282" s="1102"/>
      <c r="UXX282" s="1102"/>
      <c r="UXY282" s="1102"/>
      <c r="UXZ282" s="1102"/>
      <c r="UYA282" s="1102"/>
      <c r="UYB282" s="1102"/>
      <c r="UYC282" s="1102"/>
      <c r="UYD282" s="1102"/>
      <c r="UYE282" s="1102"/>
      <c r="UYF282" s="1102"/>
      <c r="UYG282" s="1102"/>
      <c r="UYH282" s="1102"/>
      <c r="UYI282" s="1102"/>
      <c r="UYJ282" s="1102"/>
      <c r="UYK282" s="1102"/>
      <c r="UYL282" s="1102"/>
      <c r="UYM282" s="1102"/>
      <c r="UYN282" s="1102"/>
      <c r="UYO282" s="1102"/>
      <c r="UYP282" s="1102"/>
      <c r="UYQ282" s="1102"/>
      <c r="UYR282" s="1102"/>
      <c r="UYS282" s="1102"/>
      <c r="UYT282" s="1102"/>
      <c r="UYU282" s="1102"/>
      <c r="UYV282" s="1102"/>
      <c r="UYW282" s="1102"/>
      <c r="UYX282" s="1102"/>
      <c r="UYY282" s="1102"/>
      <c r="UYZ282" s="1102"/>
      <c r="UZA282" s="1102"/>
      <c r="UZB282" s="1102"/>
      <c r="UZC282" s="1102"/>
      <c r="UZD282" s="1102"/>
      <c r="UZE282" s="1102"/>
      <c r="UZF282" s="1102"/>
      <c r="UZG282" s="1102"/>
      <c r="UZH282" s="1102"/>
      <c r="UZI282" s="1102"/>
      <c r="UZJ282" s="1102"/>
      <c r="UZK282" s="1102"/>
      <c r="UZL282" s="1102"/>
      <c r="UZM282" s="1102"/>
      <c r="UZN282" s="1102"/>
      <c r="UZO282" s="1102"/>
      <c r="UZP282" s="1102"/>
      <c r="UZQ282" s="1102"/>
      <c r="UZR282" s="1102"/>
      <c r="UZS282" s="1102"/>
      <c r="UZT282" s="1102"/>
      <c r="UZU282" s="1102"/>
      <c r="UZV282" s="1102"/>
      <c r="UZW282" s="1102"/>
      <c r="UZX282" s="1102"/>
      <c r="UZY282" s="1102"/>
      <c r="UZZ282" s="1102"/>
      <c r="VAA282" s="1102"/>
      <c r="VAB282" s="1102"/>
      <c r="VAC282" s="1102"/>
      <c r="VAD282" s="1102"/>
      <c r="VAE282" s="1102"/>
      <c r="VAF282" s="1102"/>
      <c r="VAG282" s="1102"/>
      <c r="VAH282" s="1102"/>
      <c r="VAI282" s="1102"/>
      <c r="VAJ282" s="1102"/>
      <c r="VAK282" s="1102"/>
      <c r="VAL282" s="1102"/>
      <c r="VAM282" s="1102"/>
      <c r="VAN282" s="1102"/>
      <c r="VAO282" s="1102"/>
      <c r="VAP282" s="1102"/>
      <c r="VAQ282" s="1102"/>
      <c r="VAR282" s="1102"/>
      <c r="VAS282" s="1102"/>
      <c r="VAT282" s="1102"/>
      <c r="VAU282" s="1102"/>
      <c r="VAV282" s="1102"/>
      <c r="VAW282" s="1102"/>
      <c r="VAX282" s="1102"/>
      <c r="VAY282" s="1102"/>
      <c r="VAZ282" s="1102"/>
      <c r="VBA282" s="1102"/>
      <c r="VBB282" s="1102"/>
      <c r="VBC282" s="1102"/>
      <c r="VBD282" s="1102"/>
      <c r="VBE282" s="1102"/>
      <c r="VBF282" s="1102"/>
      <c r="VBG282" s="1102"/>
      <c r="VBH282" s="1102"/>
      <c r="VBI282" s="1102"/>
      <c r="VBJ282" s="1102"/>
      <c r="VBK282" s="1102"/>
      <c r="VBL282" s="1102"/>
      <c r="VBM282" s="1102"/>
      <c r="VBN282" s="1102"/>
      <c r="VBO282" s="1102"/>
      <c r="VBP282" s="1102"/>
      <c r="VBQ282" s="1102"/>
      <c r="VBR282" s="1102"/>
      <c r="VBS282" s="1102"/>
      <c r="VBT282" s="1102"/>
      <c r="VBU282" s="1102"/>
      <c r="VBV282" s="1102"/>
      <c r="VBW282" s="1102"/>
      <c r="VBX282" s="1102"/>
      <c r="VBY282" s="1102"/>
      <c r="VBZ282" s="1102"/>
      <c r="VCA282" s="1102"/>
      <c r="VCB282" s="1102"/>
      <c r="VCC282" s="1102"/>
      <c r="VCD282" s="1102"/>
      <c r="VCE282" s="1102"/>
      <c r="VCF282" s="1102"/>
      <c r="VCG282" s="1102"/>
      <c r="VCH282" s="1102"/>
      <c r="VCI282" s="1102"/>
      <c r="VCJ282" s="1102"/>
      <c r="VCK282" s="1102"/>
      <c r="VCL282" s="1102"/>
      <c r="VCM282" s="1102"/>
      <c r="VCN282" s="1102"/>
      <c r="VCO282" s="1102"/>
      <c r="VCP282" s="1102"/>
      <c r="VCQ282" s="1102"/>
      <c r="VCR282" s="1102"/>
      <c r="VCS282" s="1102"/>
      <c r="VCT282" s="1102"/>
      <c r="VCU282" s="1102"/>
      <c r="VCV282" s="1102"/>
      <c r="VCW282" s="1102"/>
      <c r="VCX282" s="1102"/>
      <c r="VCY282" s="1102"/>
      <c r="VCZ282" s="1102"/>
      <c r="VDA282" s="1102"/>
      <c r="VDB282" s="1102"/>
      <c r="VDC282" s="1102"/>
      <c r="VDD282" s="1102"/>
      <c r="VDE282" s="1102"/>
      <c r="VDF282" s="1102"/>
      <c r="VDG282" s="1102"/>
      <c r="VDH282" s="1102"/>
      <c r="VDI282" s="1102"/>
      <c r="VDJ282" s="1102"/>
      <c r="VDK282" s="1102"/>
      <c r="VDL282" s="1102"/>
      <c r="VDM282" s="1102"/>
      <c r="VDN282" s="1102"/>
      <c r="VDO282" s="1102"/>
      <c r="VDP282" s="1102"/>
      <c r="VDQ282" s="1102"/>
      <c r="VDR282" s="1102"/>
      <c r="VDS282" s="1102"/>
      <c r="VDT282" s="1102"/>
      <c r="VDU282" s="1102"/>
      <c r="VDV282" s="1102"/>
      <c r="VDW282" s="1102"/>
      <c r="VDX282" s="1102"/>
      <c r="VDY282" s="1102"/>
      <c r="VDZ282" s="1102"/>
      <c r="VEA282" s="1102"/>
      <c r="VEB282" s="1102"/>
      <c r="VEC282" s="1102"/>
      <c r="VED282" s="1102"/>
      <c r="VEE282" s="1102"/>
      <c r="VEF282" s="1102"/>
      <c r="VEG282" s="1102"/>
      <c r="VEH282" s="1102"/>
      <c r="VEI282" s="1102"/>
      <c r="VEJ282" s="1102"/>
      <c r="VEK282" s="1102"/>
      <c r="VEL282" s="1102"/>
      <c r="VEM282" s="1102"/>
      <c r="VEN282" s="1102"/>
      <c r="VEO282" s="1102"/>
      <c r="VEP282" s="1102"/>
      <c r="VEQ282" s="1102"/>
      <c r="VER282" s="1102"/>
      <c r="VES282" s="1102"/>
      <c r="VET282" s="1102"/>
      <c r="VEU282" s="1102"/>
      <c r="VEV282" s="1102"/>
      <c r="VEW282" s="1102"/>
      <c r="VEX282" s="1102"/>
      <c r="VEY282" s="1102"/>
      <c r="VEZ282" s="1102"/>
      <c r="VFA282" s="1102"/>
      <c r="VFB282" s="1102"/>
      <c r="VFC282" s="1102"/>
      <c r="VFD282" s="1102"/>
      <c r="VFE282" s="1102"/>
      <c r="VFF282" s="1102"/>
      <c r="VFG282" s="1102"/>
      <c r="VFH282" s="1102"/>
      <c r="VFI282" s="1102"/>
      <c r="VFJ282" s="1102"/>
      <c r="VFK282" s="1102"/>
      <c r="VFL282" s="1102"/>
      <c r="VFM282" s="1102"/>
      <c r="VFN282" s="1102"/>
      <c r="VFO282" s="1102"/>
      <c r="VFP282" s="1102"/>
      <c r="VFQ282" s="1102"/>
      <c r="VFR282" s="1102"/>
      <c r="VFS282" s="1102"/>
      <c r="VFT282" s="1102"/>
      <c r="VFU282" s="1102"/>
      <c r="VFV282" s="1102"/>
      <c r="VFW282" s="1102"/>
      <c r="VFX282" s="1102"/>
      <c r="VFY282" s="1102"/>
      <c r="VFZ282" s="1102"/>
      <c r="VGA282" s="1102"/>
      <c r="VGB282" s="1102"/>
      <c r="VGC282" s="1102"/>
      <c r="VGD282" s="1102"/>
      <c r="VGE282" s="1102"/>
      <c r="VGF282" s="1102"/>
      <c r="VGG282" s="1102"/>
      <c r="VGH282" s="1102"/>
      <c r="VGI282" s="1102"/>
      <c r="VGJ282" s="1102"/>
      <c r="VGK282" s="1102"/>
      <c r="VGL282" s="1102"/>
      <c r="VGM282" s="1102"/>
      <c r="VGN282" s="1102"/>
      <c r="VGO282" s="1102"/>
      <c r="VGP282" s="1102"/>
      <c r="VGQ282" s="1102"/>
      <c r="VGR282" s="1102"/>
      <c r="VGS282" s="1102"/>
      <c r="VGT282" s="1102"/>
      <c r="VGU282" s="1102"/>
      <c r="VGV282" s="1102"/>
      <c r="VGW282" s="1102"/>
      <c r="VGX282" s="1102"/>
      <c r="VGY282" s="1102"/>
      <c r="VGZ282" s="1102"/>
      <c r="VHA282" s="1102"/>
      <c r="VHB282" s="1102"/>
      <c r="VHC282" s="1102"/>
      <c r="VHD282" s="1102"/>
      <c r="VHE282" s="1102"/>
      <c r="VHF282" s="1102"/>
      <c r="VHG282" s="1102"/>
      <c r="VHH282" s="1102"/>
      <c r="VHI282" s="1102"/>
      <c r="VHJ282" s="1102"/>
      <c r="VHK282" s="1102"/>
      <c r="VHL282" s="1102"/>
      <c r="VHM282" s="1102"/>
      <c r="VHN282" s="1102"/>
      <c r="VHO282" s="1102"/>
      <c r="VHP282" s="1102"/>
      <c r="VHQ282" s="1102"/>
      <c r="VHR282" s="1102"/>
      <c r="VHS282" s="1102"/>
      <c r="VHT282" s="1102"/>
      <c r="VHU282" s="1102"/>
      <c r="VHV282" s="1102"/>
      <c r="VHW282" s="1102"/>
      <c r="VHX282" s="1102"/>
      <c r="VHY282" s="1102"/>
      <c r="VHZ282" s="1102"/>
      <c r="VIA282" s="1102"/>
      <c r="VIB282" s="1102"/>
      <c r="VIC282" s="1102"/>
      <c r="VID282" s="1102"/>
      <c r="VIE282" s="1102"/>
      <c r="VIF282" s="1102"/>
      <c r="VIG282" s="1102"/>
      <c r="VIH282" s="1102"/>
      <c r="VII282" s="1102"/>
      <c r="VIJ282" s="1102"/>
      <c r="VIK282" s="1102"/>
      <c r="VIL282" s="1102"/>
      <c r="VIM282" s="1102"/>
      <c r="VIN282" s="1102"/>
      <c r="VIO282" s="1102"/>
      <c r="VIP282" s="1102"/>
      <c r="VIQ282" s="1102"/>
      <c r="VIR282" s="1102"/>
      <c r="VIS282" s="1102"/>
      <c r="VIT282" s="1102"/>
      <c r="VIU282" s="1102"/>
      <c r="VIV282" s="1102"/>
      <c r="VIW282" s="1102"/>
      <c r="VIX282" s="1102"/>
      <c r="VIY282" s="1102"/>
      <c r="VIZ282" s="1102"/>
      <c r="VJA282" s="1102"/>
      <c r="VJB282" s="1102"/>
      <c r="VJC282" s="1102"/>
      <c r="VJD282" s="1102"/>
      <c r="VJE282" s="1102"/>
      <c r="VJF282" s="1102"/>
      <c r="VJG282" s="1102"/>
      <c r="VJH282" s="1102"/>
      <c r="VJI282" s="1102"/>
      <c r="VJJ282" s="1102"/>
      <c r="VJK282" s="1102"/>
      <c r="VJL282" s="1102"/>
      <c r="VJM282" s="1102"/>
      <c r="VJN282" s="1102"/>
      <c r="VJO282" s="1102"/>
      <c r="VJP282" s="1102"/>
      <c r="VJQ282" s="1102"/>
      <c r="VJR282" s="1102"/>
      <c r="VJS282" s="1102"/>
      <c r="VJT282" s="1102"/>
      <c r="VJU282" s="1102"/>
      <c r="VJV282" s="1102"/>
      <c r="VJW282" s="1102"/>
      <c r="VJX282" s="1102"/>
      <c r="VJY282" s="1102"/>
      <c r="VJZ282" s="1102"/>
      <c r="VKA282" s="1102"/>
      <c r="VKB282" s="1102"/>
      <c r="VKC282" s="1102"/>
      <c r="VKD282" s="1102"/>
      <c r="VKE282" s="1102"/>
      <c r="VKF282" s="1102"/>
      <c r="VKG282" s="1102"/>
      <c r="VKH282" s="1102"/>
      <c r="VKI282" s="1102"/>
      <c r="VKJ282" s="1102"/>
      <c r="VKK282" s="1102"/>
      <c r="VKL282" s="1102"/>
      <c r="VKM282" s="1102"/>
      <c r="VKN282" s="1102"/>
      <c r="VKO282" s="1102"/>
      <c r="VKP282" s="1102"/>
      <c r="VKQ282" s="1102"/>
      <c r="VKR282" s="1102"/>
      <c r="VKS282" s="1102"/>
      <c r="VKT282" s="1102"/>
      <c r="VKU282" s="1102"/>
      <c r="VKV282" s="1102"/>
      <c r="VKW282" s="1102"/>
      <c r="VKX282" s="1102"/>
      <c r="VKY282" s="1102"/>
      <c r="VKZ282" s="1102"/>
      <c r="VLA282" s="1102"/>
      <c r="VLB282" s="1102"/>
      <c r="VLC282" s="1102"/>
      <c r="VLD282" s="1102"/>
      <c r="VLE282" s="1102"/>
      <c r="VLF282" s="1102"/>
      <c r="VLG282" s="1102"/>
      <c r="VLH282" s="1102"/>
      <c r="VLI282" s="1102"/>
      <c r="VLJ282" s="1102"/>
      <c r="VLK282" s="1102"/>
      <c r="VLL282" s="1102"/>
      <c r="VLM282" s="1102"/>
      <c r="VLN282" s="1102"/>
      <c r="VLO282" s="1102"/>
      <c r="VLP282" s="1102"/>
      <c r="VLQ282" s="1102"/>
      <c r="VLR282" s="1102"/>
      <c r="VLS282" s="1102"/>
      <c r="VLT282" s="1102"/>
      <c r="VLU282" s="1102"/>
      <c r="VLV282" s="1102"/>
      <c r="VLW282" s="1102"/>
      <c r="VLX282" s="1102"/>
      <c r="VLY282" s="1102"/>
      <c r="VLZ282" s="1102"/>
      <c r="VMA282" s="1102"/>
      <c r="VMB282" s="1102"/>
      <c r="VMC282" s="1102"/>
      <c r="VMD282" s="1102"/>
      <c r="VME282" s="1102"/>
      <c r="VMF282" s="1102"/>
      <c r="VMG282" s="1102"/>
      <c r="VMH282" s="1102"/>
      <c r="VMI282" s="1102"/>
      <c r="VMJ282" s="1102"/>
      <c r="VMK282" s="1102"/>
      <c r="VML282" s="1102"/>
      <c r="VMM282" s="1102"/>
      <c r="VMN282" s="1102"/>
      <c r="VMO282" s="1102"/>
      <c r="VMP282" s="1102"/>
      <c r="VMQ282" s="1102"/>
      <c r="VMR282" s="1102"/>
      <c r="VMS282" s="1102"/>
      <c r="VMT282" s="1102"/>
      <c r="VMU282" s="1102"/>
      <c r="VMV282" s="1102"/>
      <c r="VMW282" s="1102"/>
      <c r="VMX282" s="1102"/>
      <c r="VMY282" s="1102"/>
      <c r="VMZ282" s="1102"/>
      <c r="VNA282" s="1102"/>
      <c r="VNB282" s="1102"/>
      <c r="VNC282" s="1102"/>
      <c r="VND282" s="1102"/>
      <c r="VNE282" s="1102"/>
      <c r="VNF282" s="1102"/>
      <c r="VNG282" s="1102"/>
      <c r="VNH282" s="1102"/>
      <c r="VNI282" s="1102"/>
      <c r="VNJ282" s="1102"/>
      <c r="VNK282" s="1102"/>
      <c r="VNL282" s="1102"/>
      <c r="VNM282" s="1102"/>
      <c r="VNN282" s="1102"/>
      <c r="VNO282" s="1102"/>
      <c r="VNP282" s="1102"/>
      <c r="VNQ282" s="1102"/>
      <c r="VNR282" s="1102"/>
      <c r="VNS282" s="1102"/>
      <c r="VNT282" s="1102"/>
      <c r="VNU282" s="1102"/>
      <c r="VNV282" s="1102"/>
      <c r="VNW282" s="1102"/>
      <c r="VNX282" s="1102"/>
      <c r="VNY282" s="1102"/>
      <c r="VNZ282" s="1102"/>
      <c r="VOA282" s="1102"/>
      <c r="VOB282" s="1102"/>
      <c r="VOC282" s="1102"/>
      <c r="VOD282" s="1102"/>
      <c r="VOE282" s="1102"/>
      <c r="VOF282" s="1102"/>
      <c r="VOG282" s="1102"/>
      <c r="VOH282" s="1102"/>
      <c r="VOI282" s="1102"/>
      <c r="VOJ282" s="1102"/>
      <c r="VOK282" s="1102"/>
      <c r="VOL282" s="1102"/>
      <c r="VOM282" s="1102"/>
      <c r="VON282" s="1102"/>
      <c r="VOO282" s="1102"/>
      <c r="VOP282" s="1102"/>
      <c r="VOQ282" s="1102"/>
      <c r="VOR282" s="1102"/>
      <c r="VOS282" s="1102"/>
      <c r="VOT282" s="1102"/>
      <c r="VOU282" s="1102"/>
      <c r="VOV282" s="1102"/>
      <c r="VOW282" s="1102"/>
      <c r="VOX282" s="1102"/>
      <c r="VOY282" s="1102"/>
      <c r="VOZ282" s="1102"/>
      <c r="VPA282" s="1102"/>
      <c r="VPB282" s="1102"/>
      <c r="VPC282" s="1102"/>
      <c r="VPD282" s="1102"/>
      <c r="VPE282" s="1102"/>
      <c r="VPF282" s="1102"/>
      <c r="VPG282" s="1102"/>
      <c r="VPH282" s="1102"/>
      <c r="VPI282" s="1102"/>
      <c r="VPJ282" s="1102"/>
      <c r="VPK282" s="1102"/>
      <c r="VPL282" s="1102"/>
      <c r="VPM282" s="1102"/>
      <c r="VPN282" s="1102"/>
      <c r="VPO282" s="1102"/>
      <c r="VPP282" s="1102"/>
      <c r="VPQ282" s="1102"/>
      <c r="VPR282" s="1102"/>
      <c r="VPS282" s="1102"/>
      <c r="VPT282" s="1102"/>
      <c r="VPU282" s="1102"/>
      <c r="VPV282" s="1102"/>
      <c r="VPW282" s="1102"/>
      <c r="VPX282" s="1102"/>
      <c r="VPY282" s="1102"/>
      <c r="VPZ282" s="1102"/>
      <c r="VQA282" s="1102"/>
      <c r="VQB282" s="1102"/>
      <c r="VQC282" s="1102"/>
      <c r="VQD282" s="1102"/>
      <c r="VQE282" s="1102"/>
      <c r="VQF282" s="1102"/>
      <c r="VQG282" s="1102"/>
      <c r="VQH282" s="1102"/>
      <c r="VQI282" s="1102"/>
      <c r="VQJ282" s="1102"/>
      <c r="VQK282" s="1102"/>
      <c r="VQL282" s="1102"/>
      <c r="VQM282" s="1102"/>
      <c r="VQN282" s="1102"/>
      <c r="VQO282" s="1102"/>
      <c r="VQP282" s="1102"/>
      <c r="VQQ282" s="1102"/>
      <c r="VQR282" s="1102"/>
      <c r="VQS282" s="1102"/>
      <c r="VQT282" s="1102"/>
      <c r="VQU282" s="1102"/>
      <c r="VQV282" s="1102"/>
      <c r="VQW282" s="1102"/>
      <c r="VQX282" s="1102"/>
      <c r="VQY282" s="1102"/>
      <c r="VQZ282" s="1102"/>
      <c r="VRA282" s="1102"/>
      <c r="VRB282" s="1102"/>
      <c r="VRC282" s="1102"/>
      <c r="VRD282" s="1102"/>
      <c r="VRE282" s="1102"/>
      <c r="VRF282" s="1102"/>
      <c r="VRG282" s="1102"/>
      <c r="VRH282" s="1102"/>
      <c r="VRI282" s="1102"/>
      <c r="VRJ282" s="1102"/>
      <c r="VRK282" s="1102"/>
      <c r="VRL282" s="1102"/>
      <c r="VRM282" s="1102"/>
      <c r="VRN282" s="1102"/>
      <c r="VRO282" s="1102"/>
      <c r="VRP282" s="1102"/>
      <c r="VRQ282" s="1102"/>
      <c r="VRR282" s="1102"/>
      <c r="VRS282" s="1102"/>
      <c r="VRT282" s="1102"/>
      <c r="VRU282" s="1102"/>
      <c r="VRV282" s="1102"/>
      <c r="VRW282" s="1102"/>
      <c r="VRX282" s="1102"/>
      <c r="VRY282" s="1102"/>
      <c r="VRZ282" s="1102"/>
      <c r="VSA282" s="1102"/>
      <c r="VSB282" s="1102"/>
      <c r="VSC282" s="1102"/>
      <c r="VSD282" s="1102"/>
      <c r="VSE282" s="1102"/>
      <c r="VSF282" s="1102"/>
      <c r="VSG282" s="1102"/>
      <c r="VSH282" s="1102"/>
      <c r="VSI282" s="1102"/>
      <c r="VSJ282" s="1102"/>
      <c r="VSK282" s="1102"/>
      <c r="VSL282" s="1102"/>
      <c r="VSM282" s="1102"/>
      <c r="VSN282" s="1102"/>
      <c r="VSO282" s="1102"/>
      <c r="VSP282" s="1102"/>
      <c r="VSQ282" s="1102"/>
      <c r="VSR282" s="1102"/>
      <c r="VSS282" s="1102"/>
      <c r="VST282" s="1102"/>
      <c r="VSU282" s="1102"/>
      <c r="VSV282" s="1102"/>
      <c r="VSW282" s="1102"/>
      <c r="VSX282" s="1102"/>
      <c r="VSY282" s="1102"/>
      <c r="VSZ282" s="1102"/>
      <c r="VTA282" s="1102"/>
      <c r="VTB282" s="1102"/>
      <c r="VTC282" s="1102"/>
      <c r="VTD282" s="1102"/>
      <c r="VTE282" s="1102"/>
      <c r="VTF282" s="1102"/>
      <c r="VTG282" s="1102"/>
      <c r="VTH282" s="1102"/>
      <c r="VTI282" s="1102"/>
      <c r="VTJ282" s="1102"/>
      <c r="VTK282" s="1102"/>
      <c r="VTL282" s="1102"/>
      <c r="VTM282" s="1102"/>
      <c r="VTN282" s="1102"/>
      <c r="VTO282" s="1102"/>
      <c r="VTP282" s="1102"/>
      <c r="VTQ282" s="1102"/>
      <c r="VTR282" s="1102"/>
      <c r="VTS282" s="1102"/>
      <c r="VTT282" s="1102"/>
      <c r="VTU282" s="1102"/>
      <c r="VTV282" s="1102"/>
      <c r="VTW282" s="1102"/>
      <c r="VTX282" s="1102"/>
      <c r="VTY282" s="1102"/>
      <c r="VTZ282" s="1102"/>
      <c r="VUA282" s="1102"/>
      <c r="VUB282" s="1102"/>
      <c r="VUC282" s="1102"/>
      <c r="VUD282" s="1102"/>
      <c r="VUE282" s="1102"/>
      <c r="VUF282" s="1102"/>
      <c r="VUG282" s="1102"/>
      <c r="VUH282" s="1102"/>
      <c r="VUI282" s="1102"/>
      <c r="VUJ282" s="1102"/>
      <c r="VUK282" s="1102"/>
      <c r="VUL282" s="1102"/>
      <c r="VUM282" s="1102"/>
      <c r="VUN282" s="1102"/>
      <c r="VUO282" s="1102"/>
      <c r="VUP282" s="1102"/>
      <c r="VUQ282" s="1102"/>
      <c r="VUR282" s="1102"/>
      <c r="VUS282" s="1102"/>
      <c r="VUT282" s="1102"/>
      <c r="VUU282" s="1102"/>
      <c r="VUV282" s="1102"/>
      <c r="VUW282" s="1102"/>
      <c r="VUX282" s="1102"/>
      <c r="VUY282" s="1102"/>
      <c r="VUZ282" s="1102"/>
      <c r="VVA282" s="1102"/>
      <c r="VVB282" s="1102"/>
      <c r="VVC282" s="1102"/>
      <c r="VVD282" s="1102"/>
      <c r="VVE282" s="1102"/>
      <c r="VVF282" s="1102"/>
      <c r="VVG282" s="1102"/>
      <c r="VVH282" s="1102"/>
      <c r="VVI282" s="1102"/>
      <c r="VVJ282" s="1102"/>
      <c r="VVK282" s="1102"/>
      <c r="VVL282" s="1102"/>
      <c r="VVM282" s="1102"/>
      <c r="VVN282" s="1102"/>
      <c r="VVO282" s="1102"/>
      <c r="VVP282" s="1102"/>
      <c r="VVQ282" s="1102"/>
      <c r="VVR282" s="1102"/>
      <c r="VVS282" s="1102"/>
      <c r="VVT282" s="1102"/>
      <c r="VVU282" s="1102"/>
      <c r="VVV282" s="1102"/>
      <c r="VVW282" s="1102"/>
      <c r="VVX282" s="1102"/>
      <c r="VVY282" s="1102"/>
      <c r="VVZ282" s="1102"/>
      <c r="VWA282" s="1102"/>
      <c r="VWB282" s="1102"/>
      <c r="VWC282" s="1102"/>
      <c r="VWD282" s="1102"/>
      <c r="VWE282" s="1102"/>
      <c r="VWF282" s="1102"/>
      <c r="VWG282" s="1102"/>
      <c r="VWH282" s="1102"/>
      <c r="VWI282" s="1102"/>
      <c r="VWJ282" s="1102"/>
      <c r="VWK282" s="1102"/>
      <c r="VWL282" s="1102"/>
      <c r="VWM282" s="1102"/>
      <c r="VWN282" s="1102"/>
      <c r="VWO282" s="1102"/>
      <c r="VWP282" s="1102"/>
      <c r="VWQ282" s="1102"/>
      <c r="VWR282" s="1102"/>
      <c r="VWS282" s="1102"/>
      <c r="VWT282" s="1102"/>
      <c r="VWU282" s="1102"/>
      <c r="VWV282" s="1102"/>
      <c r="VWW282" s="1102"/>
      <c r="VWX282" s="1102"/>
      <c r="VWY282" s="1102"/>
      <c r="VWZ282" s="1102"/>
      <c r="VXA282" s="1102"/>
      <c r="VXB282" s="1102"/>
      <c r="VXC282" s="1102"/>
      <c r="VXD282" s="1102"/>
      <c r="VXE282" s="1102"/>
      <c r="VXF282" s="1102"/>
      <c r="VXG282" s="1102"/>
      <c r="VXH282" s="1102"/>
      <c r="VXI282" s="1102"/>
      <c r="VXJ282" s="1102"/>
      <c r="VXK282" s="1102"/>
      <c r="VXL282" s="1102"/>
      <c r="VXM282" s="1102"/>
      <c r="VXN282" s="1102"/>
      <c r="VXO282" s="1102"/>
      <c r="VXP282" s="1102"/>
      <c r="VXQ282" s="1102"/>
      <c r="VXR282" s="1102"/>
      <c r="VXS282" s="1102"/>
      <c r="VXT282" s="1102"/>
      <c r="VXU282" s="1102"/>
      <c r="VXV282" s="1102"/>
      <c r="VXW282" s="1102"/>
      <c r="VXX282" s="1102"/>
      <c r="VXY282" s="1102"/>
      <c r="VXZ282" s="1102"/>
      <c r="VYA282" s="1102"/>
      <c r="VYB282" s="1102"/>
      <c r="VYC282" s="1102"/>
      <c r="VYD282" s="1102"/>
      <c r="VYE282" s="1102"/>
      <c r="VYF282" s="1102"/>
      <c r="VYG282" s="1102"/>
      <c r="VYH282" s="1102"/>
      <c r="VYI282" s="1102"/>
      <c r="VYJ282" s="1102"/>
      <c r="VYK282" s="1102"/>
      <c r="VYL282" s="1102"/>
      <c r="VYM282" s="1102"/>
      <c r="VYN282" s="1102"/>
      <c r="VYO282" s="1102"/>
      <c r="VYP282" s="1102"/>
      <c r="VYQ282" s="1102"/>
      <c r="VYR282" s="1102"/>
      <c r="VYS282" s="1102"/>
      <c r="VYT282" s="1102"/>
      <c r="VYU282" s="1102"/>
      <c r="VYV282" s="1102"/>
      <c r="VYW282" s="1102"/>
      <c r="VYX282" s="1102"/>
      <c r="VYY282" s="1102"/>
      <c r="VYZ282" s="1102"/>
      <c r="VZA282" s="1102"/>
      <c r="VZB282" s="1102"/>
      <c r="VZC282" s="1102"/>
      <c r="VZD282" s="1102"/>
      <c r="VZE282" s="1102"/>
      <c r="VZF282" s="1102"/>
      <c r="VZG282" s="1102"/>
      <c r="VZH282" s="1102"/>
      <c r="VZI282" s="1102"/>
      <c r="VZJ282" s="1102"/>
      <c r="VZK282" s="1102"/>
      <c r="VZL282" s="1102"/>
      <c r="VZM282" s="1102"/>
      <c r="VZN282" s="1102"/>
      <c r="VZO282" s="1102"/>
      <c r="VZP282" s="1102"/>
      <c r="VZQ282" s="1102"/>
      <c r="VZR282" s="1102"/>
      <c r="VZS282" s="1102"/>
      <c r="VZT282" s="1102"/>
      <c r="VZU282" s="1102"/>
      <c r="VZV282" s="1102"/>
      <c r="VZW282" s="1102"/>
      <c r="VZX282" s="1102"/>
      <c r="VZY282" s="1102"/>
      <c r="VZZ282" s="1102"/>
      <c r="WAA282" s="1102"/>
      <c r="WAB282" s="1102"/>
      <c r="WAC282" s="1102"/>
      <c r="WAD282" s="1102"/>
      <c r="WAE282" s="1102"/>
      <c r="WAF282" s="1102"/>
      <c r="WAG282" s="1102"/>
      <c r="WAH282" s="1102"/>
      <c r="WAI282" s="1102"/>
      <c r="WAJ282" s="1102"/>
      <c r="WAK282" s="1102"/>
      <c r="WAL282" s="1102"/>
      <c r="WAM282" s="1102"/>
      <c r="WAN282" s="1102"/>
      <c r="WAO282" s="1102"/>
      <c r="WAP282" s="1102"/>
      <c r="WAQ282" s="1102"/>
      <c r="WAR282" s="1102"/>
      <c r="WAS282" s="1102"/>
      <c r="WAT282" s="1102"/>
      <c r="WAU282" s="1102"/>
      <c r="WAV282" s="1102"/>
      <c r="WAW282" s="1102"/>
      <c r="WAX282" s="1102"/>
      <c r="WAY282" s="1102"/>
      <c r="WAZ282" s="1102"/>
      <c r="WBA282" s="1102"/>
      <c r="WBB282" s="1102"/>
      <c r="WBC282" s="1102"/>
      <c r="WBD282" s="1102"/>
      <c r="WBE282" s="1102"/>
      <c r="WBF282" s="1102"/>
      <c r="WBG282" s="1102"/>
      <c r="WBH282" s="1102"/>
      <c r="WBI282" s="1102"/>
      <c r="WBJ282" s="1102"/>
      <c r="WBK282" s="1102"/>
      <c r="WBL282" s="1102"/>
      <c r="WBM282" s="1102"/>
      <c r="WBN282" s="1102"/>
      <c r="WBO282" s="1102"/>
      <c r="WBP282" s="1102"/>
      <c r="WBQ282" s="1102"/>
      <c r="WBR282" s="1102"/>
      <c r="WBS282" s="1102"/>
      <c r="WBT282" s="1102"/>
      <c r="WBU282" s="1102"/>
      <c r="WBV282" s="1102"/>
      <c r="WBW282" s="1102"/>
      <c r="WBX282" s="1102"/>
      <c r="WBY282" s="1102"/>
      <c r="WBZ282" s="1102"/>
      <c r="WCA282" s="1102"/>
      <c r="WCB282" s="1102"/>
      <c r="WCC282" s="1102"/>
      <c r="WCD282" s="1102"/>
      <c r="WCE282" s="1102"/>
      <c r="WCF282" s="1102"/>
      <c r="WCG282" s="1102"/>
      <c r="WCH282" s="1102"/>
      <c r="WCI282" s="1102"/>
      <c r="WCJ282" s="1102"/>
      <c r="WCK282" s="1102"/>
      <c r="WCL282" s="1102"/>
      <c r="WCM282" s="1102"/>
      <c r="WCN282" s="1102"/>
      <c r="WCO282" s="1102"/>
      <c r="WCP282" s="1102"/>
      <c r="WCQ282" s="1102"/>
      <c r="WCR282" s="1102"/>
      <c r="WCS282" s="1102"/>
      <c r="WCT282" s="1102"/>
      <c r="WCU282" s="1102"/>
      <c r="WCV282" s="1102"/>
      <c r="WCW282" s="1102"/>
      <c r="WCX282" s="1102"/>
      <c r="WCY282" s="1102"/>
      <c r="WCZ282" s="1102"/>
      <c r="WDA282" s="1102"/>
      <c r="WDB282" s="1102"/>
      <c r="WDC282" s="1102"/>
      <c r="WDD282" s="1102"/>
      <c r="WDE282" s="1102"/>
      <c r="WDF282" s="1102"/>
      <c r="WDG282" s="1102"/>
      <c r="WDH282" s="1102"/>
      <c r="WDI282" s="1102"/>
      <c r="WDJ282" s="1102"/>
      <c r="WDK282" s="1102"/>
      <c r="WDL282" s="1102"/>
      <c r="WDM282" s="1102"/>
      <c r="WDN282" s="1102"/>
      <c r="WDO282" s="1102"/>
      <c r="WDP282" s="1102"/>
      <c r="WDQ282" s="1102"/>
      <c r="WDR282" s="1102"/>
      <c r="WDS282" s="1102"/>
      <c r="WDT282" s="1102"/>
      <c r="WDU282" s="1102"/>
      <c r="WDV282" s="1102"/>
      <c r="WDW282" s="1102"/>
      <c r="WDX282" s="1102"/>
      <c r="WDY282" s="1102"/>
      <c r="WDZ282" s="1102"/>
      <c r="WEA282" s="1102"/>
      <c r="WEB282" s="1102"/>
      <c r="WEC282" s="1102"/>
      <c r="WED282" s="1102"/>
      <c r="WEE282" s="1102"/>
      <c r="WEF282" s="1102"/>
      <c r="WEG282" s="1102"/>
      <c r="WEH282" s="1102"/>
      <c r="WEI282" s="1102"/>
      <c r="WEJ282" s="1102"/>
      <c r="WEK282" s="1102"/>
      <c r="WEL282" s="1102"/>
      <c r="WEM282" s="1102"/>
      <c r="WEN282" s="1102"/>
      <c r="WEO282" s="1102"/>
      <c r="WEP282" s="1102"/>
      <c r="WEQ282" s="1102"/>
      <c r="WER282" s="1102"/>
      <c r="WES282" s="1102"/>
      <c r="WET282" s="1102"/>
      <c r="WEU282" s="1102"/>
      <c r="WEV282" s="1102"/>
      <c r="WEW282" s="1102"/>
      <c r="WEX282" s="1102"/>
      <c r="WEY282" s="1102"/>
      <c r="WEZ282" s="1102"/>
      <c r="WFA282" s="1102"/>
      <c r="WFB282" s="1102"/>
      <c r="WFC282" s="1102"/>
      <c r="WFD282" s="1102"/>
      <c r="WFE282" s="1102"/>
      <c r="WFF282" s="1102"/>
      <c r="WFG282" s="1102"/>
      <c r="WFH282" s="1102"/>
      <c r="WFI282" s="1102"/>
      <c r="WFJ282" s="1102"/>
      <c r="WFK282" s="1102"/>
      <c r="WFL282" s="1102"/>
      <c r="WFM282" s="1102"/>
      <c r="WFN282" s="1102"/>
      <c r="WFO282" s="1102"/>
      <c r="WFP282" s="1102"/>
      <c r="WFQ282" s="1102"/>
      <c r="WFR282" s="1102"/>
      <c r="WFS282" s="1102"/>
      <c r="WFT282" s="1102"/>
      <c r="WFU282" s="1102"/>
      <c r="WFV282" s="1102"/>
      <c r="WFW282" s="1102"/>
      <c r="WFX282" s="1102"/>
      <c r="WFY282" s="1102"/>
      <c r="WFZ282" s="1102"/>
      <c r="WGA282" s="1102"/>
      <c r="WGB282" s="1102"/>
      <c r="WGC282" s="1102"/>
      <c r="WGD282" s="1102"/>
      <c r="WGE282" s="1102"/>
      <c r="WGF282" s="1102"/>
      <c r="WGG282" s="1102"/>
      <c r="WGH282" s="1102"/>
      <c r="WGI282" s="1102"/>
      <c r="WGJ282" s="1102"/>
      <c r="WGK282" s="1102"/>
      <c r="WGL282" s="1102"/>
      <c r="WGM282" s="1102"/>
      <c r="WGN282" s="1102"/>
      <c r="WGO282" s="1102"/>
      <c r="WGP282" s="1102"/>
      <c r="WGQ282" s="1102"/>
      <c r="WGR282" s="1102"/>
      <c r="WGS282" s="1102"/>
      <c r="WGT282" s="1102"/>
      <c r="WGU282" s="1102"/>
      <c r="WGV282" s="1102"/>
      <c r="WGW282" s="1102"/>
      <c r="WGX282" s="1102"/>
      <c r="WGY282" s="1102"/>
      <c r="WGZ282" s="1102"/>
      <c r="WHA282" s="1102"/>
      <c r="WHB282" s="1102"/>
      <c r="WHC282" s="1102"/>
      <c r="WHD282" s="1102"/>
      <c r="WHE282" s="1102"/>
      <c r="WHF282" s="1102"/>
      <c r="WHG282" s="1102"/>
      <c r="WHH282" s="1102"/>
      <c r="WHI282" s="1102"/>
      <c r="WHJ282" s="1102"/>
      <c r="WHK282" s="1102"/>
      <c r="WHL282" s="1102"/>
      <c r="WHM282" s="1102"/>
      <c r="WHN282" s="1102"/>
      <c r="WHO282" s="1102"/>
      <c r="WHP282" s="1102"/>
      <c r="WHQ282" s="1102"/>
      <c r="WHR282" s="1102"/>
      <c r="WHS282" s="1102"/>
      <c r="WHT282" s="1102"/>
      <c r="WHU282" s="1102"/>
      <c r="WHV282" s="1102"/>
      <c r="WHW282" s="1102"/>
      <c r="WHX282" s="1102"/>
      <c r="WHY282" s="1102"/>
      <c r="WHZ282" s="1102"/>
      <c r="WIA282" s="1102"/>
      <c r="WIB282" s="1102"/>
      <c r="WIC282" s="1102"/>
      <c r="WID282" s="1102"/>
      <c r="WIE282" s="1102"/>
      <c r="WIF282" s="1102"/>
      <c r="WIG282" s="1102"/>
      <c r="WIH282" s="1102"/>
      <c r="WII282" s="1102"/>
      <c r="WIJ282" s="1102"/>
      <c r="WIK282" s="1102"/>
      <c r="WIL282" s="1102"/>
      <c r="WIM282" s="1102"/>
      <c r="WIN282" s="1102"/>
      <c r="WIO282" s="1102"/>
      <c r="WIP282" s="1102"/>
      <c r="WIQ282" s="1102"/>
      <c r="WIR282" s="1102"/>
      <c r="WIS282" s="1102"/>
      <c r="WIT282" s="1102"/>
      <c r="WIU282" s="1102"/>
      <c r="WIV282" s="1102"/>
      <c r="WIW282" s="1102"/>
      <c r="WIX282" s="1102"/>
      <c r="WIY282" s="1102"/>
      <c r="WIZ282" s="1102"/>
      <c r="WJA282" s="1102"/>
      <c r="WJB282" s="1102"/>
      <c r="WJC282" s="1102"/>
      <c r="WJD282" s="1102"/>
      <c r="WJE282" s="1102"/>
      <c r="WJF282" s="1102"/>
      <c r="WJG282" s="1102"/>
      <c r="WJH282" s="1102"/>
      <c r="WJI282" s="1102"/>
      <c r="WJJ282" s="1102"/>
      <c r="WJK282" s="1102"/>
      <c r="WJL282" s="1102"/>
      <c r="WJM282" s="1102"/>
      <c r="WJN282" s="1102"/>
      <c r="WJO282" s="1102"/>
      <c r="WJP282" s="1102"/>
      <c r="WJQ282" s="1102"/>
      <c r="WJR282" s="1102"/>
      <c r="WJS282" s="1102"/>
      <c r="WJT282" s="1102"/>
      <c r="WJU282" s="1102"/>
      <c r="WJV282" s="1102"/>
      <c r="WJW282" s="1102"/>
      <c r="WJX282" s="1102"/>
      <c r="WJY282" s="1102"/>
      <c r="WJZ282" s="1102"/>
      <c r="WKA282" s="1102"/>
      <c r="WKB282" s="1102"/>
      <c r="WKC282" s="1102"/>
      <c r="WKD282" s="1102"/>
      <c r="WKE282" s="1102"/>
      <c r="WKF282" s="1102"/>
      <c r="WKG282" s="1102"/>
      <c r="WKH282" s="1102"/>
      <c r="WKI282" s="1102"/>
      <c r="WKJ282" s="1102"/>
      <c r="WKK282" s="1102"/>
      <c r="WKL282" s="1102"/>
      <c r="WKM282" s="1102"/>
      <c r="WKN282" s="1102"/>
      <c r="WKO282" s="1102"/>
      <c r="WKP282" s="1102"/>
      <c r="WKQ282" s="1102"/>
      <c r="WKR282" s="1102"/>
      <c r="WKS282" s="1102"/>
      <c r="WKT282" s="1102"/>
      <c r="WKU282" s="1102"/>
      <c r="WKV282" s="1102"/>
      <c r="WKW282" s="1102"/>
      <c r="WKX282" s="1102"/>
      <c r="WKY282" s="1102"/>
      <c r="WKZ282" s="1102"/>
      <c r="WLA282" s="1102"/>
      <c r="WLB282" s="1102"/>
      <c r="WLC282" s="1102"/>
      <c r="WLD282" s="1102"/>
      <c r="WLE282" s="1102"/>
      <c r="WLF282" s="1102"/>
      <c r="WLG282" s="1102"/>
      <c r="WLH282" s="1102"/>
      <c r="WLI282" s="1102"/>
      <c r="WLJ282" s="1102"/>
      <c r="WLK282" s="1102"/>
      <c r="WLL282" s="1102"/>
      <c r="WLM282" s="1102"/>
      <c r="WLN282" s="1102"/>
      <c r="WLO282" s="1102"/>
      <c r="WLP282" s="1102"/>
      <c r="WLQ282" s="1102"/>
      <c r="WLR282" s="1102"/>
      <c r="WLS282" s="1102"/>
      <c r="WLT282" s="1102"/>
      <c r="WLU282" s="1102"/>
      <c r="WLV282" s="1102"/>
      <c r="WLW282" s="1102"/>
      <c r="WLX282" s="1102"/>
      <c r="WLY282" s="1102"/>
      <c r="WLZ282" s="1102"/>
      <c r="WMA282" s="1102"/>
      <c r="WMB282" s="1102"/>
      <c r="WMC282" s="1102"/>
      <c r="WMD282" s="1102"/>
      <c r="WME282" s="1102"/>
      <c r="WMF282" s="1102"/>
      <c r="WMG282" s="1102"/>
      <c r="WMH282" s="1102"/>
      <c r="WMI282" s="1102"/>
      <c r="WMJ282" s="1102"/>
      <c r="WMK282" s="1102"/>
      <c r="WML282" s="1102"/>
      <c r="WMM282" s="1102"/>
      <c r="WMN282" s="1102"/>
      <c r="WMO282" s="1102"/>
      <c r="WMP282" s="1102"/>
      <c r="WMQ282" s="1102"/>
      <c r="WMR282" s="1102"/>
      <c r="WMS282" s="1102"/>
      <c r="WMT282" s="1102"/>
      <c r="WMU282" s="1102"/>
      <c r="WMV282" s="1102"/>
      <c r="WMW282" s="1102"/>
      <c r="WMX282" s="1102"/>
      <c r="WMY282" s="1102"/>
      <c r="WMZ282" s="1102"/>
      <c r="WNA282" s="1102"/>
      <c r="WNB282" s="1102"/>
      <c r="WNC282" s="1102"/>
      <c r="WND282" s="1102"/>
      <c r="WNE282" s="1102"/>
      <c r="WNF282" s="1102"/>
      <c r="WNG282" s="1102"/>
      <c r="WNH282" s="1102"/>
      <c r="WNI282" s="1102"/>
      <c r="WNJ282" s="1102"/>
      <c r="WNK282" s="1102"/>
      <c r="WNL282" s="1102"/>
      <c r="WNM282" s="1102"/>
      <c r="WNN282" s="1102"/>
      <c r="WNO282" s="1102"/>
      <c r="WNP282" s="1102"/>
      <c r="WNQ282" s="1102"/>
      <c r="WNR282" s="1102"/>
      <c r="WNS282" s="1102"/>
      <c r="WNT282" s="1102"/>
      <c r="WNU282" s="1102"/>
      <c r="WNV282" s="1102"/>
      <c r="WNW282" s="1102"/>
      <c r="WNX282" s="1102"/>
      <c r="WNY282" s="1102"/>
      <c r="WNZ282" s="1102"/>
      <c r="WOA282" s="1102"/>
      <c r="WOB282" s="1102"/>
      <c r="WOC282" s="1102"/>
      <c r="WOD282" s="1102"/>
      <c r="WOE282" s="1102"/>
      <c r="WOF282" s="1102"/>
      <c r="WOG282" s="1102"/>
      <c r="WOH282" s="1102"/>
      <c r="WOI282" s="1102"/>
      <c r="WOJ282" s="1102"/>
      <c r="WOK282" s="1102"/>
      <c r="WOL282" s="1102"/>
      <c r="WOM282" s="1102"/>
      <c r="WON282" s="1102"/>
      <c r="WOO282" s="1102"/>
      <c r="WOP282" s="1102"/>
      <c r="WOQ282" s="1102"/>
      <c r="WOR282" s="1102"/>
      <c r="WOS282" s="1102"/>
      <c r="WOT282" s="1102"/>
      <c r="WOU282" s="1102"/>
      <c r="WOV282" s="1102"/>
      <c r="WOW282" s="1102"/>
      <c r="WOX282" s="1102"/>
      <c r="WOY282" s="1102"/>
      <c r="WOZ282" s="1102"/>
      <c r="WPA282" s="1102"/>
      <c r="WPB282" s="1102"/>
      <c r="WPC282" s="1102"/>
      <c r="WPD282" s="1102"/>
      <c r="WPE282" s="1102"/>
      <c r="WPF282" s="1102"/>
      <c r="WPG282" s="1102"/>
      <c r="WPH282" s="1102"/>
      <c r="WPI282" s="1102"/>
      <c r="WPJ282" s="1102"/>
      <c r="WPK282" s="1102"/>
      <c r="WPL282" s="1102"/>
      <c r="WPM282" s="1102"/>
      <c r="WPN282" s="1102"/>
      <c r="WPO282" s="1102"/>
      <c r="WPP282" s="1102"/>
      <c r="WPQ282" s="1102"/>
      <c r="WPR282" s="1102"/>
      <c r="WPS282" s="1102"/>
      <c r="WPT282" s="1102"/>
      <c r="WPU282" s="1102"/>
      <c r="WPV282" s="1102"/>
      <c r="WPW282" s="1102"/>
      <c r="WPX282" s="1102"/>
      <c r="WPY282" s="1102"/>
      <c r="WPZ282" s="1102"/>
      <c r="WQA282" s="1102"/>
      <c r="WQB282" s="1102"/>
      <c r="WQC282" s="1102"/>
      <c r="WQD282" s="1102"/>
      <c r="WQE282" s="1102"/>
      <c r="WQF282" s="1102"/>
      <c r="WQG282" s="1102"/>
      <c r="WQH282" s="1102"/>
      <c r="WQI282" s="1102"/>
      <c r="WQJ282" s="1102"/>
      <c r="WQK282" s="1102"/>
      <c r="WQL282" s="1102"/>
      <c r="WQM282" s="1102"/>
      <c r="WQN282" s="1102"/>
      <c r="WQO282" s="1102"/>
      <c r="WQP282" s="1102"/>
      <c r="WQQ282" s="1102"/>
      <c r="WQR282" s="1102"/>
      <c r="WQS282" s="1102"/>
      <c r="WQT282" s="1102"/>
      <c r="WQU282" s="1102"/>
      <c r="WQV282" s="1102"/>
      <c r="WQW282" s="1102"/>
      <c r="WQX282" s="1102"/>
      <c r="WQY282" s="1102"/>
      <c r="WQZ282" s="1102"/>
      <c r="WRA282" s="1102"/>
      <c r="WRB282" s="1102"/>
      <c r="WRC282" s="1102"/>
      <c r="WRD282" s="1102"/>
      <c r="WRE282" s="1102"/>
      <c r="WRF282" s="1102"/>
      <c r="WRG282" s="1102"/>
      <c r="WRH282" s="1102"/>
      <c r="WRI282" s="1102"/>
      <c r="WRJ282" s="1102"/>
      <c r="WRK282" s="1102"/>
      <c r="WRL282" s="1102"/>
      <c r="WRM282" s="1102"/>
      <c r="WRN282" s="1102"/>
      <c r="WRO282" s="1102"/>
      <c r="WRP282" s="1102"/>
      <c r="WRQ282" s="1102"/>
      <c r="WRR282" s="1102"/>
      <c r="WRS282" s="1102"/>
      <c r="WRT282" s="1102"/>
      <c r="WRU282" s="1102"/>
      <c r="WRV282" s="1102"/>
      <c r="WRW282" s="1102"/>
      <c r="WRX282" s="1102"/>
      <c r="WRY282" s="1102"/>
      <c r="WRZ282" s="1102"/>
      <c r="WSA282" s="1102"/>
      <c r="WSB282" s="1102"/>
      <c r="WSC282" s="1102"/>
      <c r="WSD282" s="1102"/>
      <c r="WSE282" s="1102"/>
      <c r="WSF282" s="1102"/>
      <c r="WSG282" s="1102"/>
      <c r="WSH282" s="1102"/>
      <c r="WSI282" s="1102"/>
      <c r="WSJ282" s="1102"/>
      <c r="WSK282" s="1102"/>
      <c r="WSL282" s="1102"/>
      <c r="WSM282" s="1102"/>
      <c r="WSN282" s="1102"/>
      <c r="WSO282" s="1102"/>
      <c r="WSP282" s="1102"/>
      <c r="WSQ282" s="1102"/>
      <c r="WSR282" s="1102"/>
      <c r="WSS282" s="1102"/>
      <c r="WST282" s="1102"/>
      <c r="WSU282" s="1102"/>
      <c r="WSV282" s="1102"/>
      <c r="WSW282" s="1102"/>
      <c r="WSX282" s="1102"/>
      <c r="WSY282" s="1102"/>
      <c r="WSZ282" s="1102"/>
      <c r="WTA282" s="1102"/>
      <c r="WTB282" s="1102"/>
      <c r="WTC282" s="1102"/>
      <c r="WTD282" s="1102"/>
      <c r="WTE282" s="1102"/>
      <c r="WTF282" s="1102"/>
      <c r="WTG282" s="1102"/>
      <c r="WTH282" s="1102"/>
      <c r="WTI282" s="1102"/>
      <c r="WTJ282" s="1102"/>
      <c r="WTK282" s="1102"/>
      <c r="WTL282" s="1102"/>
      <c r="WTM282" s="1102"/>
      <c r="WTN282" s="1102"/>
      <c r="WTO282" s="1102"/>
      <c r="WTP282" s="1102"/>
      <c r="WTQ282" s="1102"/>
      <c r="WTR282" s="1102"/>
      <c r="WTS282" s="1102"/>
      <c r="WTT282" s="1102"/>
      <c r="WTU282" s="1102"/>
      <c r="WTV282" s="1102"/>
      <c r="WTW282" s="1102"/>
      <c r="WTX282" s="1102"/>
      <c r="WTY282" s="1102"/>
      <c r="WTZ282" s="1102"/>
      <c r="WUA282" s="1102"/>
      <c r="WUB282" s="1102"/>
      <c r="WUC282" s="1102"/>
      <c r="WUD282" s="1102"/>
      <c r="WUE282" s="1102"/>
      <c r="WUF282" s="1102"/>
      <c r="WUG282" s="1102"/>
      <c r="WUH282" s="1102"/>
      <c r="WUI282" s="1102"/>
      <c r="WUJ282" s="1102"/>
      <c r="WUK282" s="1102"/>
      <c r="WUL282" s="1102"/>
      <c r="WUM282" s="1102"/>
      <c r="WUN282" s="1102"/>
      <c r="WUO282" s="1102"/>
      <c r="WUP282" s="1102"/>
      <c r="WUQ282" s="1102"/>
      <c r="WUR282" s="1102"/>
      <c r="WUS282" s="1102"/>
      <c r="WUT282" s="1102"/>
      <c r="WUU282" s="1102"/>
      <c r="WUV282" s="1102"/>
      <c r="WUW282" s="1102"/>
      <c r="WUX282" s="1102"/>
      <c r="WUY282" s="1102"/>
      <c r="WUZ282" s="1102"/>
      <c r="WVA282" s="1102"/>
      <c r="WVB282" s="1102"/>
      <c r="WVC282" s="1102"/>
      <c r="WVD282" s="1102"/>
      <c r="WVE282" s="1102"/>
      <c r="WVF282" s="1102"/>
      <c r="WVG282" s="1102"/>
      <c r="WVH282" s="1102"/>
      <c r="WVI282" s="1102"/>
      <c r="WVJ282" s="1102"/>
      <c r="WVK282" s="1102"/>
      <c r="WVL282" s="1102"/>
      <c r="WVM282" s="1102"/>
      <c r="WVN282" s="1102"/>
      <c r="WVO282" s="1102"/>
      <c r="WVP282" s="1102"/>
      <c r="WVQ282" s="1102"/>
      <c r="WVR282" s="1102"/>
      <c r="WVS282" s="1102"/>
      <c r="WVT282" s="1102"/>
      <c r="WVU282" s="1102"/>
      <c r="WVV282" s="1102"/>
      <c r="WVW282" s="1102"/>
      <c r="WVX282" s="1102"/>
      <c r="WVY282" s="1102"/>
      <c r="WVZ282" s="1102"/>
      <c r="WWA282" s="1102"/>
    </row>
    <row r="283" spans="1:16147" s="2" customFormat="1" ht="18" customHeight="1">
      <c r="A283" s="1108"/>
      <c r="B283" s="1109"/>
      <c r="C283" s="1110"/>
      <c r="D283" s="1110"/>
      <c r="E283" s="59" t="s">
        <v>1714</v>
      </c>
      <c r="F283" s="59"/>
      <c r="G283" s="1598"/>
      <c r="H283" s="951">
        <f>H284+H293</f>
        <v>8150</v>
      </c>
      <c r="I283" s="951">
        <f>I284+I293</f>
        <v>9840</v>
      </c>
      <c r="J283" s="53">
        <f>H283-I283</f>
        <v>-1690</v>
      </c>
      <c r="K283" s="1599"/>
      <c r="L283" s="1600"/>
      <c r="M283" s="1601"/>
      <c r="N283" s="4"/>
      <c r="O283" s="4"/>
      <c r="P283" s="39"/>
      <c r="Q283" s="48"/>
      <c r="R283" s="1115"/>
      <c r="S283" s="1115"/>
      <c r="T283" s="1116"/>
      <c r="U283" s="49"/>
      <c r="V283" s="1101"/>
      <c r="W283" s="1101"/>
      <c r="X283" s="1101"/>
      <c r="Y283" s="1102"/>
      <c r="Z283" s="1102"/>
      <c r="AA283" s="1102"/>
      <c r="AB283" s="1102"/>
      <c r="AC283" s="1102"/>
      <c r="AD283" s="1102"/>
      <c r="AE283" s="1102"/>
      <c r="AF283" s="1102"/>
      <c r="AG283" s="1102"/>
      <c r="AH283" s="1102"/>
      <c r="AI283" s="1102"/>
      <c r="AJ283" s="1102"/>
      <c r="AK283" s="1102"/>
      <c r="AL283" s="1102"/>
      <c r="AM283" s="1102"/>
      <c r="AN283" s="1102"/>
      <c r="AO283" s="1102"/>
      <c r="AP283" s="1102"/>
      <c r="AQ283" s="1102"/>
      <c r="AR283" s="1102"/>
      <c r="AS283" s="1102"/>
      <c r="AT283" s="1102"/>
      <c r="AU283" s="1102"/>
      <c r="AV283" s="1102"/>
      <c r="AW283" s="1102"/>
      <c r="AX283" s="1102"/>
      <c r="AY283" s="1102"/>
      <c r="AZ283" s="1102"/>
      <c r="BA283" s="1102"/>
      <c r="BB283" s="1102"/>
      <c r="BC283" s="1102"/>
      <c r="BD283" s="1102"/>
      <c r="BE283" s="1102"/>
      <c r="BF283" s="1102"/>
      <c r="BG283" s="1102"/>
      <c r="BH283" s="1102"/>
      <c r="BI283" s="1102"/>
      <c r="BJ283" s="1102"/>
      <c r="BK283" s="1102"/>
      <c r="BL283" s="1102"/>
      <c r="BM283" s="1102"/>
      <c r="BN283" s="1102"/>
      <c r="BO283" s="1102"/>
      <c r="BP283" s="1102"/>
      <c r="BQ283" s="1102"/>
      <c r="BR283" s="1102"/>
      <c r="BS283" s="1102"/>
      <c r="BT283" s="1102"/>
      <c r="BU283" s="1102"/>
      <c r="BV283" s="1102"/>
      <c r="BW283" s="1102"/>
      <c r="BX283" s="1102"/>
      <c r="BY283" s="1102"/>
      <c r="BZ283" s="1102"/>
      <c r="CA283" s="1102"/>
      <c r="CB283" s="1102"/>
      <c r="CC283" s="1102"/>
      <c r="CD283" s="1102"/>
      <c r="CE283" s="1102"/>
      <c r="CF283" s="1102"/>
      <c r="CG283" s="1102"/>
      <c r="CH283" s="1102"/>
      <c r="CI283" s="1102"/>
      <c r="CJ283" s="1102"/>
      <c r="CK283" s="1102"/>
      <c r="CL283" s="1102"/>
      <c r="CM283" s="1102"/>
      <c r="CN283" s="1102"/>
      <c r="CO283" s="1102"/>
      <c r="CP283" s="1102"/>
      <c r="CQ283" s="1102"/>
      <c r="CR283" s="1102"/>
      <c r="CS283" s="1102"/>
      <c r="CT283" s="1102"/>
      <c r="CU283" s="1102"/>
      <c r="CV283" s="1102"/>
      <c r="CW283" s="1102"/>
      <c r="CX283" s="1102"/>
      <c r="CY283" s="1102"/>
      <c r="CZ283" s="1102"/>
      <c r="DA283" s="1102"/>
      <c r="DB283" s="1102"/>
      <c r="DC283" s="1102"/>
      <c r="DD283" s="1102"/>
      <c r="DE283" s="1102"/>
      <c r="DF283" s="1102"/>
      <c r="DG283" s="1102"/>
      <c r="DH283" s="1102"/>
      <c r="DI283" s="1102"/>
      <c r="DJ283" s="1102"/>
      <c r="DK283" s="1102"/>
      <c r="DL283" s="1102"/>
      <c r="DM283" s="1102"/>
      <c r="DN283" s="1102"/>
      <c r="DO283" s="1102"/>
      <c r="DP283" s="1102"/>
      <c r="DQ283" s="1102"/>
      <c r="DR283" s="1102"/>
      <c r="DS283" s="1102"/>
      <c r="DT283" s="1102"/>
      <c r="DU283" s="1102"/>
      <c r="DV283" s="1102"/>
      <c r="DW283" s="1102"/>
      <c r="DX283" s="1102"/>
      <c r="DY283" s="1102"/>
      <c r="DZ283" s="1102"/>
      <c r="EA283" s="1102"/>
      <c r="EB283" s="1102"/>
      <c r="EC283" s="1102"/>
      <c r="ED283" s="1102"/>
      <c r="EE283" s="1102"/>
      <c r="EF283" s="1102"/>
      <c r="EG283" s="1102"/>
      <c r="EH283" s="1102"/>
      <c r="EI283" s="1102"/>
      <c r="EJ283" s="1102"/>
      <c r="EK283" s="1102"/>
      <c r="EL283" s="1102"/>
      <c r="EM283" s="1102"/>
      <c r="EN283" s="1102"/>
      <c r="EO283" s="1102"/>
      <c r="EP283" s="1102"/>
      <c r="EQ283" s="1102"/>
      <c r="ER283" s="1102"/>
      <c r="ES283" s="1102"/>
      <c r="ET283" s="1102"/>
      <c r="EU283" s="1102"/>
      <c r="EV283" s="1102"/>
      <c r="EW283" s="1102"/>
      <c r="EX283" s="1102"/>
      <c r="EY283" s="1102"/>
      <c r="EZ283" s="1102"/>
      <c r="FA283" s="1102"/>
      <c r="FB283" s="1102"/>
      <c r="FC283" s="1102"/>
      <c r="FD283" s="1102"/>
      <c r="FE283" s="1102"/>
      <c r="FF283" s="1102"/>
      <c r="FG283" s="1102"/>
      <c r="FH283" s="1102"/>
      <c r="FI283" s="1102"/>
      <c r="FJ283" s="1102"/>
      <c r="FK283" s="1102"/>
      <c r="FL283" s="1102"/>
      <c r="FM283" s="1102"/>
      <c r="FN283" s="1102"/>
      <c r="FO283" s="1102"/>
      <c r="FP283" s="1102"/>
      <c r="FQ283" s="1102"/>
      <c r="FR283" s="1102"/>
      <c r="FS283" s="1102"/>
      <c r="FT283" s="1102"/>
      <c r="FU283" s="1102"/>
      <c r="FV283" s="1102"/>
      <c r="FW283" s="1102"/>
      <c r="FX283" s="1102"/>
      <c r="FY283" s="1102"/>
      <c r="FZ283" s="1102"/>
      <c r="GA283" s="1102"/>
      <c r="GB283" s="1102"/>
      <c r="GC283" s="1102"/>
      <c r="GD283" s="1102"/>
      <c r="GE283" s="1102"/>
      <c r="GF283" s="1102"/>
      <c r="GG283" s="1102"/>
      <c r="GH283" s="1102"/>
      <c r="GI283" s="1102"/>
      <c r="GJ283" s="1102"/>
      <c r="GK283" s="1102"/>
      <c r="GL283" s="1102"/>
      <c r="GM283" s="1102"/>
      <c r="GN283" s="1102"/>
      <c r="GO283" s="1102"/>
      <c r="GP283" s="1102"/>
      <c r="GQ283" s="1102"/>
      <c r="GR283" s="1102"/>
      <c r="GS283" s="1102"/>
      <c r="GT283" s="1102"/>
      <c r="GU283" s="1102"/>
      <c r="GV283" s="1102"/>
      <c r="GW283" s="1102"/>
      <c r="GX283" s="1102"/>
      <c r="GY283" s="1102"/>
      <c r="GZ283" s="1102"/>
      <c r="HA283" s="1102"/>
      <c r="HB283" s="1102"/>
      <c r="HC283" s="1102"/>
      <c r="HD283" s="1102"/>
      <c r="HE283" s="1102"/>
      <c r="HF283" s="1102"/>
      <c r="HG283" s="1102"/>
      <c r="HH283" s="1102"/>
      <c r="HI283" s="1102"/>
      <c r="HJ283" s="1102"/>
      <c r="HK283" s="1102"/>
      <c r="HL283" s="1102"/>
      <c r="HM283" s="1102"/>
      <c r="HN283" s="1102"/>
      <c r="HO283" s="1102"/>
      <c r="HP283" s="1102"/>
      <c r="HQ283" s="1102"/>
      <c r="HR283" s="1102"/>
      <c r="HS283" s="1102"/>
      <c r="HT283" s="1102"/>
      <c r="HU283" s="1102"/>
      <c r="HV283" s="1102"/>
      <c r="HW283" s="1102"/>
      <c r="HX283" s="1102"/>
      <c r="HY283" s="1102"/>
      <c r="HZ283" s="1102"/>
      <c r="IA283" s="1102"/>
      <c r="IB283" s="1102"/>
      <c r="IC283" s="1102"/>
      <c r="ID283" s="1102"/>
      <c r="IE283" s="1102"/>
      <c r="IF283" s="1102"/>
      <c r="IG283" s="1102"/>
      <c r="IH283" s="1102"/>
      <c r="II283" s="1102"/>
      <c r="IJ283" s="1102"/>
      <c r="IK283" s="1102"/>
      <c r="IL283" s="1102"/>
      <c r="IM283" s="1102"/>
      <c r="IN283" s="1102"/>
      <c r="IO283" s="1102"/>
      <c r="IP283" s="1102"/>
      <c r="IQ283" s="1102"/>
      <c r="IR283" s="1102"/>
      <c r="IS283" s="1102"/>
      <c r="IT283" s="1102"/>
      <c r="IU283" s="1102"/>
      <c r="IV283" s="1102"/>
      <c r="IW283" s="1102"/>
      <c r="IX283" s="1102"/>
      <c r="IY283" s="1102"/>
      <c r="IZ283" s="1102"/>
      <c r="JA283" s="1102"/>
      <c r="JB283" s="1102"/>
      <c r="JC283" s="1102"/>
      <c r="JD283" s="1102"/>
      <c r="JE283" s="1102"/>
      <c r="JF283" s="1102"/>
      <c r="JG283" s="1102"/>
      <c r="JH283" s="1102"/>
      <c r="JI283" s="1102"/>
      <c r="JJ283" s="1102"/>
      <c r="JK283" s="1102"/>
      <c r="JL283" s="1102"/>
      <c r="JM283" s="1102"/>
      <c r="JN283" s="1102"/>
      <c r="JO283" s="1102"/>
      <c r="JP283" s="1102"/>
      <c r="JQ283" s="1102"/>
      <c r="JR283" s="1102"/>
      <c r="JS283" s="1102"/>
      <c r="JT283" s="1102"/>
      <c r="JU283" s="1102"/>
      <c r="JV283" s="1102"/>
      <c r="JW283" s="1102"/>
      <c r="JX283" s="1102"/>
      <c r="JY283" s="1102"/>
      <c r="JZ283" s="1102"/>
      <c r="KA283" s="1102"/>
      <c r="KB283" s="1102"/>
      <c r="KC283" s="1102"/>
      <c r="KD283" s="1102"/>
      <c r="KE283" s="1102"/>
      <c r="KF283" s="1102"/>
      <c r="KG283" s="1102"/>
      <c r="KH283" s="1102"/>
      <c r="KI283" s="1102"/>
      <c r="KJ283" s="1102"/>
      <c r="KK283" s="1102"/>
      <c r="KL283" s="1102"/>
      <c r="KM283" s="1102"/>
      <c r="KN283" s="1102"/>
      <c r="KO283" s="1102"/>
      <c r="KP283" s="1102"/>
      <c r="KQ283" s="1102"/>
      <c r="KR283" s="1102"/>
      <c r="KS283" s="1102"/>
      <c r="KT283" s="1102"/>
      <c r="KU283" s="1102"/>
      <c r="KV283" s="1102"/>
      <c r="KW283" s="1102"/>
      <c r="KX283" s="1102"/>
      <c r="KY283" s="1102"/>
      <c r="KZ283" s="1102"/>
      <c r="LA283" s="1102"/>
      <c r="LB283" s="1102"/>
      <c r="LC283" s="1102"/>
      <c r="LD283" s="1102"/>
      <c r="LE283" s="1102"/>
      <c r="LF283" s="1102"/>
      <c r="LG283" s="1102"/>
      <c r="LH283" s="1102"/>
      <c r="LI283" s="1102"/>
      <c r="LJ283" s="1102"/>
      <c r="LK283" s="1102"/>
      <c r="LL283" s="1102"/>
      <c r="LM283" s="1102"/>
      <c r="LN283" s="1102"/>
      <c r="LO283" s="1102"/>
      <c r="LP283" s="1102"/>
      <c r="LQ283" s="1102"/>
      <c r="LR283" s="1102"/>
      <c r="LS283" s="1102"/>
      <c r="LT283" s="1102"/>
      <c r="LU283" s="1102"/>
      <c r="LV283" s="1102"/>
      <c r="LW283" s="1102"/>
      <c r="LX283" s="1102"/>
      <c r="LY283" s="1102"/>
      <c r="LZ283" s="1102"/>
      <c r="MA283" s="1102"/>
      <c r="MB283" s="1102"/>
      <c r="MC283" s="1102"/>
      <c r="MD283" s="1102"/>
      <c r="ME283" s="1102"/>
      <c r="MF283" s="1102"/>
      <c r="MG283" s="1102"/>
      <c r="MH283" s="1102"/>
      <c r="MI283" s="1102"/>
      <c r="MJ283" s="1102"/>
      <c r="MK283" s="1102"/>
      <c r="ML283" s="1102"/>
      <c r="MM283" s="1102"/>
      <c r="MN283" s="1102"/>
      <c r="MO283" s="1102"/>
      <c r="MP283" s="1102"/>
      <c r="MQ283" s="1102"/>
      <c r="MR283" s="1102"/>
      <c r="MS283" s="1102"/>
      <c r="MT283" s="1102"/>
      <c r="MU283" s="1102"/>
      <c r="MV283" s="1102"/>
      <c r="MW283" s="1102"/>
      <c r="MX283" s="1102"/>
      <c r="MY283" s="1102"/>
      <c r="MZ283" s="1102"/>
      <c r="NA283" s="1102"/>
      <c r="NB283" s="1102"/>
      <c r="NC283" s="1102"/>
      <c r="ND283" s="1102"/>
      <c r="NE283" s="1102"/>
      <c r="NF283" s="1102"/>
      <c r="NG283" s="1102"/>
      <c r="NH283" s="1102"/>
      <c r="NI283" s="1102"/>
      <c r="NJ283" s="1102"/>
      <c r="NK283" s="1102"/>
      <c r="NL283" s="1102"/>
      <c r="NM283" s="1102"/>
      <c r="NN283" s="1102"/>
      <c r="NO283" s="1102"/>
      <c r="NP283" s="1102"/>
      <c r="NQ283" s="1102"/>
      <c r="NR283" s="1102"/>
      <c r="NS283" s="1102"/>
      <c r="NT283" s="1102"/>
      <c r="NU283" s="1102"/>
      <c r="NV283" s="1102"/>
      <c r="NW283" s="1102"/>
      <c r="NX283" s="1102"/>
      <c r="NY283" s="1102"/>
      <c r="NZ283" s="1102"/>
      <c r="OA283" s="1102"/>
      <c r="OB283" s="1102"/>
      <c r="OC283" s="1102"/>
      <c r="OD283" s="1102"/>
      <c r="OE283" s="1102"/>
      <c r="OF283" s="1102"/>
      <c r="OG283" s="1102"/>
      <c r="OH283" s="1102"/>
      <c r="OI283" s="1102"/>
      <c r="OJ283" s="1102"/>
      <c r="OK283" s="1102"/>
      <c r="OL283" s="1102"/>
      <c r="OM283" s="1102"/>
      <c r="ON283" s="1102"/>
      <c r="OO283" s="1102"/>
      <c r="OP283" s="1102"/>
      <c r="OQ283" s="1102"/>
      <c r="OR283" s="1102"/>
      <c r="OS283" s="1102"/>
      <c r="OT283" s="1102"/>
      <c r="OU283" s="1102"/>
      <c r="OV283" s="1102"/>
      <c r="OW283" s="1102"/>
      <c r="OX283" s="1102"/>
      <c r="OY283" s="1102"/>
      <c r="OZ283" s="1102"/>
      <c r="PA283" s="1102"/>
      <c r="PB283" s="1102"/>
      <c r="PC283" s="1102"/>
      <c r="PD283" s="1102"/>
      <c r="PE283" s="1102"/>
      <c r="PF283" s="1102"/>
      <c r="PG283" s="1102"/>
      <c r="PH283" s="1102"/>
      <c r="PI283" s="1102"/>
      <c r="PJ283" s="1102"/>
      <c r="PK283" s="1102"/>
      <c r="PL283" s="1102"/>
      <c r="PM283" s="1102"/>
      <c r="PN283" s="1102"/>
      <c r="PO283" s="1102"/>
      <c r="PP283" s="1102"/>
      <c r="PQ283" s="1102"/>
      <c r="PR283" s="1102"/>
      <c r="PS283" s="1102"/>
      <c r="PT283" s="1102"/>
      <c r="PU283" s="1102"/>
      <c r="PV283" s="1102"/>
      <c r="PW283" s="1102"/>
      <c r="PX283" s="1102"/>
      <c r="PY283" s="1102"/>
      <c r="PZ283" s="1102"/>
      <c r="QA283" s="1102"/>
      <c r="QB283" s="1102"/>
      <c r="QC283" s="1102"/>
      <c r="QD283" s="1102"/>
      <c r="QE283" s="1102"/>
      <c r="QF283" s="1102"/>
      <c r="QG283" s="1102"/>
      <c r="QH283" s="1102"/>
      <c r="QI283" s="1102"/>
      <c r="QJ283" s="1102"/>
      <c r="QK283" s="1102"/>
      <c r="QL283" s="1102"/>
      <c r="QM283" s="1102"/>
      <c r="QN283" s="1102"/>
      <c r="QO283" s="1102"/>
      <c r="QP283" s="1102"/>
      <c r="QQ283" s="1102"/>
      <c r="QR283" s="1102"/>
      <c r="QS283" s="1102"/>
      <c r="QT283" s="1102"/>
      <c r="QU283" s="1102"/>
      <c r="QV283" s="1102"/>
      <c r="QW283" s="1102"/>
      <c r="QX283" s="1102"/>
      <c r="QY283" s="1102"/>
      <c r="QZ283" s="1102"/>
      <c r="RA283" s="1102"/>
      <c r="RB283" s="1102"/>
      <c r="RC283" s="1102"/>
      <c r="RD283" s="1102"/>
      <c r="RE283" s="1102"/>
      <c r="RF283" s="1102"/>
      <c r="RG283" s="1102"/>
      <c r="RH283" s="1102"/>
      <c r="RI283" s="1102"/>
      <c r="RJ283" s="1102"/>
      <c r="RK283" s="1102"/>
      <c r="RL283" s="1102"/>
      <c r="RM283" s="1102"/>
      <c r="RN283" s="1102"/>
      <c r="RO283" s="1102"/>
      <c r="RP283" s="1102"/>
      <c r="RQ283" s="1102"/>
      <c r="RR283" s="1102"/>
      <c r="RS283" s="1102"/>
      <c r="RT283" s="1102"/>
      <c r="RU283" s="1102"/>
      <c r="RV283" s="1102"/>
      <c r="RW283" s="1102"/>
      <c r="RX283" s="1102"/>
      <c r="RY283" s="1102"/>
      <c r="RZ283" s="1102"/>
      <c r="SA283" s="1102"/>
      <c r="SB283" s="1102"/>
      <c r="SC283" s="1102"/>
      <c r="SD283" s="1102"/>
      <c r="SE283" s="1102"/>
      <c r="SF283" s="1102"/>
      <c r="SG283" s="1102"/>
      <c r="SH283" s="1102"/>
      <c r="SI283" s="1102"/>
      <c r="SJ283" s="1102"/>
      <c r="SK283" s="1102"/>
      <c r="SL283" s="1102"/>
      <c r="SM283" s="1102"/>
      <c r="SN283" s="1102"/>
      <c r="SO283" s="1102"/>
      <c r="SP283" s="1102"/>
      <c r="SQ283" s="1102"/>
      <c r="SR283" s="1102"/>
      <c r="SS283" s="1102"/>
      <c r="ST283" s="1102"/>
      <c r="SU283" s="1102"/>
      <c r="SV283" s="1102"/>
      <c r="SW283" s="1102"/>
      <c r="SX283" s="1102"/>
      <c r="SY283" s="1102"/>
      <c r="SZ283" s="1102"/>
      <c r="TA283" s="1102"/>
      <c r="TB283" s="1102"/>
      <c r="TC283" s="1102"/>
      <c r="TD283" s="1102"/>
      <c r="TE283" s="1102"/>
      <c r="TF283" s="1102"/>
      <c r="TG283" s="1102"/>
      <c r="TH283" s="1102"/>
      <c r="TI283" s="1102"/>
      <c r="TJ283" s="1102"/>
      <c r="TK283" s="1102"/>
      <c r="TL283" s="1102"/>
      <c r="TM283" s="1102"/>
      <c r="TN283" s="1102"/>
      <c r="TO283" s="1102"/>
      <c r="TP283" s="1102"/>
      <c r="TQ283" s="1102"/>
      <c r="TR283" s="1102"/>
      <c r="TS283" s="1102"/>
      <c r="TT283" s="1102"/>
      <c r="TU283" s="1102"/>
      <c r="TV283" s="1102"/>
      <c r="TW283" s="1102"/>
      <c r="TX283" s="1102"/>
      <c r="TY283" s="1102"/>
      <c r="TZ283" s="1102"/>
      <c r="UA283" s="1102"/>
      <c r="UB283" s="1102"/>
      <c r="UC283" s="1102"/>
      <c r="UD283" s="1102"/>
      <c r="UE283" s="1102"/>
      <c r="UF283" s="1102"/>
      <c r="UG283" s="1102"/>
      <c r="UH283" s="1102"/>
      <c r="UI283" s="1102"/>
      <c r="UJ283" s="1102"/>
      <c r="UK283" s="1102"/>
      <c r="UL283" s="1102"/>
      <c r="UM283" s="1102"/>
      <c r="UN283" s="1102"/>
      <c r="UO283" s="1102"/>
      <c r="UP283" s="1102"/>
      <c r="UQ283" s="1102"/>
      <c r="UR283" s="1102"/>
      <c r="US283" s="1102"/>
      <c r="UT283" s="1102"/>
      <c r="UU283" s="1102"/>
      <c r="UV283" s="1102"/>
      <c r="UW283" s="1102"/>
      <c r="UX283" s="1102"/>
      <c r="UY283" s="1102"/>
      <c r="UZ283" s="1102"/>
      <c r="VA283" s="1102"/>
      <c r="VB283" s="1102"/>
      <c r="VC283" s="1102"/>
      <c r="VD283" s="1102"/>
      <c r="VE283" s="1102"/>
      <c r="VF283" s="1102"/>
      <c r="VG283" s="1102"/>
      <c r="VH283" s="1102"/>
      <c r="VI283" s="1102"/>
      <c r="VJ283" s="1102"/>
      <c r="VK283" s="1102"/>
      <c r="VL283" s="1102"/>
      <c r="VM283" s="1102"/>
      <c r="VN283" s="1102"/>
      <c r="VO283" s="1102"/>
      <c r="VP283" s="1102"/>
      <c r="VQ283" s="1102"/>
      <c r="VR283" s="1102"/>
      <c r="VS283" s="1102"/>
      <c r="VT283" s="1102"/>
      <c r="VU283" s="1102"/>
      <c r="VV283" s="1102"/>
      <c r="VW283" s="1102"/>
      <c r="VX283" s="1102"/>
      <c r="VY283" s="1102"/>
      <c r="VZ283" s="1102"/>
      <c r="WA283" s="1102"/>
      <c r="WB283" s="1102"/>
      <c r="WC283" s="1102"/>
      <c r="WD283" s="1102"/>
      <c r="WE283" s="1102"/>
      <c r="WF283" s="1102"/>
      <c r="WG283" s="1102"/>
      <c r="WH283" s="1102"/>
      <c r="WI283" s="1102"/>
      <c r="WJ283" s="1102"/>
      <c r="WK283" s="1102"/>
      <c r="WL283" s="1102"/>
      <c r="WM283" s="1102"/>
      <c r="WN283" s="1102"/>
      <c r="WO283" s="1102"/>
      <c r="WP283" s="1102"/>
      <c r="WQ283" s="1102"/>
      <c r="WR283" s="1102"/>
      <c r="WS283" s="1102"/>
      <c r="WT283" s="1102"/>
      <c r="WU283" s="1102"/>
      <c r="WV283" s="1102"/>
      <c r="WW283" s="1102"/>
      <c r="WX283" s="1102"/>
      <c r="WY283" s="1102"/>
      <c r="WZ283" s="1102"/>
      <c r="XA283" s="1102"/>
      <c r="XB283" s="1102"/>
      <c r="XC283" s="1102"/>
      <c r="XD283" s="1102"/>
      <c r="XE283" s="1102"/>
      <c r="XF283" s="1102"/>
      <c r="XG283" s="1102"/>
      <c r="XH283" s="1102"/>
      <c r="XI283" s="1102"/>
      <c r="XJ283" s="1102"/>
      <c r="XK283" s="1102"/>
      <c r="XL283" s="1102"/>
      <c r="XM283" s="1102"/>
      <c r="XN283" s="1102"/>
      <c r="XO283" s="1102"/>
      <c r="XP283" s="1102"/>
      <c r="XQ283" s="1102"/>
      <c r="XR283" s="1102"/>
      <c r="XS283" s="1102"/>
      <c r="XT283" s="1102"/>
      <c r="XU283" s="1102"/>
      <c r="XV283" s="1102"/>
      <c r="XW283" s="1102"/>
      <c r="XX283" s="1102"/>
      <c r="XY283" s="1102"/>
      <c r="XZ283" s="1102"/>
      <c r="YA283" s="1102"/>
      <c r="YB283" s="1102"/>
      <c r="YC283" s="1102"/>
      <c r="YD283" s="1102"/>
      <c r="YE283" s="1102"/>
      <c r="YF283" s="1102"/>
      <c r="YG283" s="1102"/>
      <c r="YH283" s="1102"/>
      <c r="YI283" s="1102"/>
      <c r="YJ283" s="1102"/>
      <c r="YK283" s="1102"/>
      <c r="YL283" s="1102"/>
      <c r="YM283" s="1102"/>
      <c r="YN283" s="1102"/>
      <c r="YO283" s="1102"/>
      <c r="YP283" s="1102"/>
      <c r="YQ283" s="1102"/>
      <c r="YR283" s="1102"/>
      <c r="YS283" s="1102"/>
      <c r="YT283" s="1102"/>
      <c r="YU283" s="1102"/>
      <c r="YV283" s="1102"/>
      <c r="YW283" s="1102"/>
      <c r="YX283" s="1102"/>
      <c r="YY283" s="1102"/>
      <c r="YZ283" s="1102"/>
      <c r="ZA283" s="1102"/>
      <c r="ZB283" s="1102"/>
      <c r="ZC283" s="1102"/>
      <c r="ZD283" s="1102"/>
      <c r="ZE283" s="1102"/>
      <c r="ZF283" s="1102"/>
      <c r="ZG283" s="1102"/>
      <c r="ZH283" s="1102"/>
      <c r="ZI283" s="1102"/>
      <c r="ZJ283" s="1102"/>
      <c r="ZK283" s="1102"/>
      <c r="ZL283" s="1102"/>
      <c r="ZM283" s="1102"/>
      <c r="ZN283" s="1102"/>
      <c r="ZO283" s="1102"/>
      <c r="ZP283" s="1102"/>
      <c r="ZQ283" s="1102"/>
      <c r="ZR283" s="1102"/>
      <c r="ZS283" s="1102"/>
      <c r="ZT283" s="1102"/>
      <c r="ZU283" s="1102"/>
      <c r="ZV283" s="1102"/>
      <c r="ZW283" s="1102"/>
      <c r="ZX283" s="1102"/>
      <c r="ZY283" s="1102"/>
      <c r="ZZ283" s="1102"/>
      <c r="AAA283" s="1102"/>
      <c r="AAB283" s="1102"/>
      <c r="AAC283" s="1102"/>
      <c r="AAD283" s="1102"/>
      <c r="AAE283" s="1102"/>
      <c r="AAF283" s="1102"/>
      <c r="AAG283" s="1102"/>
      <c r="AAH283" s="1102"/>
      <c r="AAI283" s="1102"/>
      <c r="AAJ283" s="1102"/>
      <c r="AAK283" s="1102"/>
      <c r="AAL283" s="1102"/>
      <c r="AAM283" s="1102"/>
      <c r="AAN283" s="1102"/>
      <c r="AAO283" s="1102"/>
      <c r="AAP283" s="1102"/>
      <c r="AAQ283" s="1102"/>
      <c r="AAR283" s="1102"/>
      <c r="AAS283" s="1102"/>
      <c r="AAT283" s="1102"/>
      <c r="AAU283" s="1102"/>
      <c r="AAV283" s="1102"/>
      <c r="AAW283" s="1102"/>
      <c r="AAX283" s="1102"/>
      <c r="AAY283" s="1102"/>
      <c r="AAZ283" s="1102"/>
      <c r="ABA283" s="1102"/>
      <c r="ABB283" s="1102"/>
      <c r="ABC283" s="1102"/>
      <c r="ABD283" s="1102"/>
      <c r="ABE283" s="1102"/>
      <c r="ABF283" s="1102"/>
      <c r="ABG283" s="1102"/>
      <c r="ABH283" s="1102"/>
      <c r="ABI283" s="1102"/>
      <c r="ABJ283" s="1102"/>
      <c r="ABK283" s="1102"/>
      <c r="ABL283" s="1102"/>
      <c r="ABM283" s="1102"/>
      <c r="ABN283" s="1102"/>
      <c r="ABO283" s="1102"/>
      <c r="ABP283" s="1102"/>
      <c r="ABQ283" s="1102"/>
      <c r="ABR283" s="1102"/>
      <c r="ABS283" s="1102"/>
      <c r="ABT283" s="1102"/>
      <c r="ABU283" s="1102"/>
      <c r="ABV283" s="1102"/>
      <c r="ABW283" s="1102"/>
      <c r="ABX283" s="1102"/>
      <c r="ABY283" s="1102"/>
      <c r="ABZ283" s="1102"/>
      <c r="ACA283" s="1102"/>
      <c r="ACB283" s="1102"/>
      <c r="ACC283" s="1102"/>
      <c r="ACD283" s="1102"/>
      <c r="ACE283" s="1102"/>
      <c r="ACF283" s="1102"/>
      <c r="ACG283" s="1102"/>
      <c r="ACH283" s="1102"/>
      <c r="ACI283" s="1102"/>
      <c r="ACJ283" s="1102"/>
      <c r="ACK283" s="1102"/>
      <c r="ACL283" s="1102"/>
      <c r="ACM283" s="1102"/>
      <c r="ACN283" s="1102"/>
      <c r="ACO283" s="1102"/>
      <c r="ACP283" s="1102"/>
      <c r="ACQ283" s="1102"/>
      <c r="ACR283" s="1102"/>
      <c r="ACS283" s="1102"/>
      <c r="ACT283" s="1102"/>
      <c r="ACU283" s="1102"/>
      <c r="ACV283" s="1102"/>
      <c r="ACW283" s="1102"/>
      <c r="ACX283" s="1102"/>
      <c r="ACY283" s="1102"/>
      <c r="ACZ283" s="1102"/>
      <c r="ADA283" s="1102"/>
      <c r="ADB283" s="1102"/>
      <c r="ADC283" s="1102"/>
      <c r="ADD283" s="1102"/>
      <c r="ADE283" s="1102"/>
      <c r="ADF283" s="1102"/>
      <c r="ADG283" s="1102"/>
      <c r="ADH283" s="1102"/>
      <c r="ADI283" s="1102"/>
      <c r="ADJ283" s="1102"/>
      <c r="ADK283" s="1102"/>
      <c r="ADL283" s="1102"/>
      <c r="ADM283" s="1102"/>
      <c r="ADN283" s="1102"/>
      <c r="ADO283" s="1102"/>
      <c r="ADP283" s="1102"/>
      <c r="ADQ283" s="1102"/>
      <c r="ADR283" s="1102"/>
      <c r="ADS283" s="1102"/>
      <c r="ADT283" s="1102"/>
      <c r="ADU283" s="1102"/>
      <c r="ADV283" s="1102"/>
      <c r="ADW283" s="1102"/>
      <c r="ADX283" s="1102"/>
      <c r="ADY283" s="1102"/>
      <c r="ADZ283" s="1102"/>
      <c r="AEA283" s="1102"/>
      <c r="AEB283" s="1102"/>
      <c r="AEC283" s="1102"/>
      <c r="AED283" s="1102"/>
      <c r="AEE283" s="1102"/>
      <c r="AEF283" s="1102"/>
      <c r="AEG283" s="1102"/>
      <c r="AEH283" s="1102"/>
      <c r="AEI283" s="1102"/>
      <c r="AEJ283" s="1102"/>
      <c r="AEK283" s="1102"/>
      <c r="AEL283" s="1102"/>
      <c r="AEM283" s="1102"/>
      <c r="AEN283" s="1102"/>
      <c r="AEO283" s="1102"/>
      <c r="AEP283" s="1102"/>
      <c r="AEQ283" s="1102"/>
      <c r="AER283" s="1102"/>
      <c r="AES283" s="1102"/>
      <c r="AET283" s="1102"/>
      <c r="AEU283" s="1102"/>
      <c r="AEV283" s="1102"/>
      <c r="AEW283" s="1102"/>
      <c r="AEX283" s="1102"/>
      <c r="AEY283" s="1102"/>
      <c r="AEZ283" s="1102"/>
      <c r="AFA283" s="1102"/>
      <c r="AFB283" s="1102"/>
      <c r="AFC283" s="1102"/>
      <c r="AFD283" s="1102"/>
      <c r="AFE283" s="1102"/>
      <c r="AFF283" s="1102"/>
      <c r="AFG283" s="1102"/>
      <c r="AFH283" s="1102"/>
      <c r="AFI283" s="1102"/>
      <c r="AFJ283" s="1102"/>
      <c r="AFK283" s="1102"/>
      <c r="AFL283" s="1102"/>
      <c r="AFM283" s="1102"/>
      <c r="AFN283" s="1102"/>
      <c r="AFO283" s="1102"/>
      <c r="AFP283" s="1102"/>
      <c r="AFQ283" s="1102"/>
      <c r="AFR283" s="1102"/>
      <c r="AFS283" s="1102"/>
      <c r="AFT283" s="1102"/>
      <c r="AFU283" s="1102"/>
      <c r="AFV283" s="1102"/>
      <c r="AFW283" s="1102"/>
      <c r="AFX283" s="1102"/>
      <c r="AFY283" s="1102"/>
      <c r="AFZ283" s="1102"/>
      <c r="AGA283" s="1102"/>
      <c r="AGB283" s="1102"/>
      <c r="AGC283" s="1102"/>
      <c r="AGD283" s="1102"/>
      <c r="AGE283" s="1102"/>
      <c r="AGF283" s="1102"/>
      <c r="AGG283" s="1102"/>
      <c r="AGH283" s="1102"/>
      <c r="AGI283" s="1102"/>
      <c r="AGJ283" s="1102"/>
      <c r="AGK283" s="1102"/>
      <c r="AGL283" s="1102"/>
      <c r="AGM283" s="1102"/>
      <c r="AGN283" s="1102"/>
      <c r="AGO283" s="1102"/>
      <c r="AGP283" s="1102"/>
      <c r="AGQ283" s="1102"/>
      <c r="AGR283" s="1102"/>
      <c r="AGS283" s="1102"/>
      <c r="AGT283" s="1102"/>
      <c r="AGU283" s="1102"/>
      <c r="AGV283" s="1102"/>
      <c r="AGW283" s="1102"/>
      <c r="AGX283" s="1102"/>
      <c r="AGY283" s="1102"/>
      <c r="AGZ283" s="1102"/>
      <c r="AHA283" s="1102"/>
      <c r="AHB283" s="1102"/>
      <c r="AHC283" s="1102"/>
      <c r="AHD283" s="1102"/>
      <c r="AHE283" s="1102"/>
      <c r="AHF283" s="1102"/>
      <c r="AHG283" s="1102"/>
      <c r="AHH283" s="1102"/>
      <c r="AHI283" s="1102"/>
      <c r="AHJ283" s="1102"/>
      <c r="AHK283" s="1102"/>
      <c r="AHL283" s="1102"/>
      <c r="AHM283" s="1102"/>
      <c r="AHN283" s="1102"/>
      <c r="AHO283" s="1102"/>
      <c r="AHP283" s="1102"/>
      <c r="AHQ283" s="1102"/>
      <c r="AHR283" s="1102"/>
      <c r="AHS283" s="1102"/>
      <c r="AHT283" s="1102"/>
      <c r="AHU283" s="1102"/>
      <c r="AHV283" s="1102"/>
      <c r="AHW283" s="1102"/>
      <c r="AHX283" s="1102"/>
      <c r="AHY283" s="1102"/>
      <c r="AHZ283" s="1102"/>
      <c r="AIA283" s="1102"/>
      <c r="AIB283" s="1102"/>
      <c r="AIC283" s="1102"/>
      <c r="AID283" s="1102"/>
      <c r="AIE283" s="1102"/>
      <c r="AIF283" s="1102"/>
      <c r="AIG283" s="1102"/>
      <c r="AIH283" s="1102"/>
      <c r="AII283" s="1102"/>
      <c r="AIJ283" s="1102"/>
      <c r="AIK283" s="1102"/>
      <c r="AIL283" s="1102"/>
      <c r="AIM283" s="1102"/>
      <c r="AIN283" s="1102"/>
      <c r="AIO283" s="1102"/>
      <c r="AIP283" s="1102"/>
      <c r="AIQ283" s="1102"/>
      <c r="AIR283" s="1102"/>
      <c r="AIS283" s="1102"/>
      <c r="AIT283" s="1102"/>
      <c r="AIU283" s="1102"/>
      <c r="AIV283" s="1102"/>
      <c r="AIW283" s="1102"/>
      <c r="AIX283" s="1102"/>
      <c r="AIY283" s="1102"/>
      <c r="AIZ283" s="1102"/>
      <c r="AJA283" s="1102"/>
      <c r="AJB283" s="1102"/>
      <c r="AJC283" s="1102"/>
      <c r="AJD283" s="1102"/>
      <c r="AJE283" s="1102"/>
      <c r="AJF283" s="1102"/>
      <c r="AJG283" s="1102"/>
      <c r="AJH283" s="1102"/>
      <c r="AJI283" s="1102"/>
      <c r="AJJ283" s="1102"/>
      <c r="AJK283" s="1102"/>
      <c r="AJL283" s="1102"/>
      <c r="AJM283" s="1102"/>
      <c r="AJN283" s="1102"/>
      <c r="AJO283" s="1102"/>
      <c r="AJP283" s="1102"/>
      <c r="AJQ283" s="1102"/>
      <c r="AJR283" s="1102"/>
      <c r="AJS283" s="1102"/>
      <c r="AJT283" s="1102"/>
      <c r="AJU283" s="1102"/>
      <c r="AJV283" s="1102"/>
      <c r="AJW283" s="1102"/>
      <c r="AJX283" s="1102"/>
      <c r="AJY283" s="1102"/>
      <c r="AJZ283" s="1102"/>
      <c r="AKA283" s="1102"/>
      <c r="AKB283" s="1102"/>
      <c r="AKC283" s="1102"/>
      <c r="AKD283" s="1102"/>
      <c r="AKE283" s="1102"/>
      <c r="AKF283" s="1102"/>
      <c r="AKG283" s="1102"/>
      <c r="AKH283" s="1102"/>
      <c r="AKI283" s="1102"/>
      <c r="AKJ283" s="1102"/>
      <c r="AKK283" s="1102"/>
      <c r="AKL283" s="1102"/>
      <c r="AKM283" s="1102"/>
      <c r="AKN283" s="1102"/>
      <c r="AKO283" s="1102"/>
      <c r="AKP283" s="1102"/>
      <c r="AKQ283" s="1102"/>
      <c r="AKR283" s="1102"/>
      <c r="AKS283" s="1102"/>
      <c r="AKT283" s="1102"/>
      <c r="AKU283" s="1102"/>
      <c r="AKV283" s="1102"/>
      <c r="AKW283" s="1102"/>
      <c r="AKX283" s="1102"/>
      <c r="AKY283" s="1102"/>
      <c r="AKZ283" s="1102"/>
      <c r="ALA283" s="1102"/>
      <c r="ALB283" s="1102"/>
      <c r="ALC283" s="1102"/>
      <c r="ALD283" s="1102"/>
      <c r="ALE283" s="1102"/>
      <c r="ALF283" s="1102"/>
      <c r="ALG283" s="1102"/>
      <c r="ALH283" s="1102"/>
      <c r="ALI283" s="1102"/>
      <c r="ALJ283" s="1102"/>
      <c r="ALK283" s="1102"/>
      <c r="ALL283" s="1102"/>
      <c r="ALM283" s="1102"/>
      <c r="ALN283" s="1102"/>
      <c r="ALO283" s="1102"/>
      <c r="ALP283" s="1102"/>
      <c r="ALQ283" s="1102"/>
      <c r="ALR283" s="1102"/>
      <c r="ALS283" s="1102"/>
      <c r="ALT283" s="1102"/>
      <c r="ALU283" s="1102"/>
      <c r="ALV283" s="1102"/>
      <c r="ALW283" s="1102"/>
      <c r="ALX283" s="1102"/>
      <c r="ALY283" s="1102"/>
      <c r="ALZ283" s="1102"/>
      <c r="AMA283" s="1102"/>
      <c r="AMB283" s="1102"/>
      <c r="AMC283" s="1102"/>
      <c r="AMD283" s="1102"/>
      <c r="AME283" s="1102"/>
      <c r="AMF283" s="1102"/>
      <c r="AMG283" s="1102"/>
      <c r="AMH283" s="1102"/>
      <c r="AMI283" s="1102"/>
      <c r="AMJ283" s="1102"/>
      <c r="AMK283" s="1102"/>
      <c r="AML283" s="1102"/>
      <c r="AMM283" s="1102"/>
      <c r="AMN283" s="1102"/>
      <c r="AMO283" s="1102"/>
      <c r="AMP283" s="1102"/>
      <c r="AMQ283" s="1102"/>
      <c r="AMR283" s="1102"/>
      <c r="AMS283" s="1102"/>
      <c r="AMT283" s="1102"/>
      <c r="AMU283" s="1102"/>
      <c r="AMV283" s="1102"/>
      <c r="AMW283" s="1102"/>
      <c r="AMX283" s="1102"/>
      <c r="AMY283" s="1102"/>
      <c r="AMZ283" s="1102"/>
      <c r="ANA283" s="1102"/>
      <c r="ANB283" s="1102"/>
      <c r="ANC283" s="1102"/>
      <c r="AND283" s="1102"/>
      <c r="ANE283" s="1102"/>
      <c r="ANF283" s="1102"/>
      <c r="ANG283" s="1102"/>
      <c r="ANH283" s="1102"/>
      <c r="ANI283" s="1102"/>
      <c r="ANJ283" s="1102"/>
      <c r="ANK283" s="1102"/>
      <c r="ANL283" s="1102"/>
      <c r="ANM283" s="1102"/>
      <c r="ANN283" s="1102"/>
      <c r="ANO283" s="1102"/>
      <c r="ANP283" s="1102"/>
      <c r="ANQ283" s="1102"/>
      <c r="ANR283" s="1102"/>
      <c r="ANS283" s="1102"/>
      <c r="ANT283" s="1102"/>
      <c r="ANU283" s="1102"/>
      <c r="ANV283" s="1102"/>
      <c r="ANW283" s="1102"/>
      <c r="ANX283" s="1102"/>
      <c r="ANY283" s="1102"/>
      <c r="ANZ283" s="1102"/>
      <c r="AOA283" s="1102"/>
      <c r="AOB283" s="1102"/>
      <c r="AOC283" s="1102"/>
      <c r="AOD283" s="1102"/>
      <c r="AOE283" s="1102"/>
      <c r="AOF283" s="1102"/>
      <c r="AOG283" s="1102"/>
      <c r="AOH283" s="1102"/>
      <c r="AOI283" s="1102"/>
      <c r="AOJ283" s="1102"/>
      <c r="AOK283" s="1102"/>
      <c r="AOL283" s="1102"/>
      <c r="AOM283" s="1102"/>
      <c r="AON283" s="1102"/>
      <c r="AOO283" s="1102"/>
      <c r="AOP283" s="1102"/>
      <c r="AOQ283" s="1102"/>
      <c r="AOR283" s="1102"/>
      <c r="AOS283" s="1102"/>
      <c r="AOT283" s="1102"/>
      <c r="AOU283" s="1102"/>
      <c r="AOV283" s="1102"/>
      <c r="AOW283" s="1102"/>
      <c r="AOX283" s="1102"/>
      <c r="AOY283" s="1102"/>
      <c r="AOZ283" s="1102"/>
      <c r="APA283" s="1102"/>
      <c r="APB283" s="1102"/>
      <c r="APC283" s="1102"/>
      <c r="APD283" s="1102"/>
      <c r="APE283" s="1102"/>
      <c r="APF283" s="1102"/>
      <c r="APG283" s="1102"/>
      <c r="APH283" s="1102"/>
      <c r="API283" s="1102"/>
      <c r="APJ283" s="1102"/>
      <c r="APK283" s="1102"/>
      <c r="APL283" s="1102"/>
      <c r="APM283" s="1102"/>
      <c r="APN283" s="1102"/>
      <c r="APO283" s="1102"/>
      <c r="APP283" s="1102"/>
      <c r="APQ283" s="1102"/>
      <c r="APR283" s="1102"/>
      <c r="APS283" s="1102"/>
      <c r="APT283" s="1102"/>
      <c r="APU283" s="1102"/>
      <c r="APV283" s="1102"/>
      <c r="APW283" s="1102"/>
      <c r="APX283" s="1102"/>
      <c r="APY283" s="1102"/>
      <c r="APZ283" s="1102"/>
      <c r="AQA283" s="1102"/>
      <c r="AQB283" s="1102"/>
      <c r="AQC283" s="1102"/>
      <c r="AQD283" s="1102"/>
      <c r="AQE283" s="1102"/>
      <c r="AQF283" s="1102"/>
      <c r="AQG283" s="1102"/>
      <c r="AQH283" s="1102"/>
      <c r="AQI283" s="1102"/>
      <c r="AQJ283" s="1102"/>
      <c r="AQK283" s="1102"/>
      <c r="AQL283" s="1102"/>
      <c r="AQM283" s="1102"/>
      <c r="AQN283" s="1102"/>
      <c r="AQO283" s="1102"/>
      <c r="AQP283" s="1102"/>
      <c r="AQQ283" s="1102"/>
      <c r="AQR283" s="1102"/>
      <c r="AQS283" s="1102"/>
      <c r="AQT283" s="1102"/>
      <c r="AQU283" s="1102"/>
      <c r="AQV283" s="1102"/>
      <c r="AQW283" s="1102"/>
      <c r="AQX283" s="1102"/>
      <c r="AQY283" s="1102"/>
      <c r="AQZ283" s="1102"/>
      <c r="ARA283" s="1102"/>
      <c r="ARB283" s="1102"/>
      <c r="ARC283" s="1102"/>
      <c r="ARD283" s="1102"/>
      <c r="ARE283" s="1102"/>
      <c r="ARF283" s="1102"/>
      <c r="ARG283" s="1102"/>
      <c r="ARH283" s="1102"/>
      <c r="ARI283" s="1102"/>
      <c r="ARJ283" s="1102"/>
      <c r="ARK283" s="1102"/>
      <c r="ARL283" s="1102"/>
      <c r="ARM283" s="1102"/>
      <c r="ARN283" s="1102"/>
      <c r="ARO283" s="1102"/>
      <c r="ARP283" s="1102"/>
      <c r="ARQ283" s="1102"/>
      <c r="ARR283" s="1102"/>
      <c r="ARS283" s="1102"/>
      <c r="ART283" s="1102"/>
      <c r="ARU283" s="1102"/>
      <c r="ARV283" s="1102"/>
      <c r="ARW283" s="1102"/>
      <c r="ARX283" s="1102"/>
      <c r="ARY283" s="1102"/>
      <c r="ARZ283" s="1102"/>
      <c r="ASA283" s="1102"/>
      <c r="ASB283" s="1102"/>
      <c r="ASC283" s="1102"/>
      <c r="ASD283" s="1102"/>
      <c r="ASE283" s="1102"/>
      <c r="ASF283" s="1102"/>
      <c r="ASG283" s="1102"/>
      <c r="ASH283" s="1102"/>
      <c r="ASI283" s="1102"/>
      <c r="ASJ283" s="1102"/>
      <c r="ASK283" s="1102"/>
      <c r="ASL283" s="1102"/>
      <c r="ASM283" s="1102"/>
      <c r="ASN283" s="1102"/>
      <c r="ASO283" s="1102"/>
      <c r="ASP283" s="1102"/>
      <c r="ASQ283" s="1102"/>
      <c r="ASR283" s="1102"/>
      <c r="ASS283" s="1102"/>
      <c r="AST283" s="1102"/>
      <c r="ASU283" s="1102"/>
      <c r="ASV283" s="1102"/>
      <c r="ASW283" s="1102"/>
      <c r="ASX283" s="1102"/>
      <c r="ASY283" s="1102"/>
      <c r="ASZ283" s="1102"/>
      <c r="ATA283" s="1102"/>
      <c r="ATB283" s="1102"/>
      <c r="ATC283" s="1102"/>
      <c r="ATD283" s="1102"/>
      <c r="ATE283" s="1102"/>
      <c r="ATF283" s="1102"/>
      <c r="ATG283" s="1102"/>
      <c r="ATH283" s="1102"/>
      <c r="ATI283" s="1102"/>
      <c r="ATJ283" s="1102"/>
      <c r="ATK283" s="1102"/>
      <c r="ATL283" s="1102"/>
      <c r="ATM283" s="1102"/>
      <c r="ATN283" s="1102"/>
      <c r="ATO283" s="1102"/>
      <c r="ATP283" s="1102"/>
      <c r="ATQ283" s="1102"/>
      <c r="ATR283" s="1102"/>
      <c r="ATS283" s="1102"/>
      <c r="ATT283" s="1102"/>
      <c r="ATU283" s="1102"/>
      <c r="ATV283" s="1102"/>
      <c r="ATW283" s="1102"/>
      <c r="ATX283" s="1102"/>
      <c r="ATY283" s="1102"/>
      <c r="ATZ283" s="1102"/>
      <c r="AUA283" s="1102"/>
      <c r="AUB283" s="1102"/>
      <c r="AUC283" s="1102"/>
      <c r="AUD283" s="1102"/>
      <c r="AUE283" s="1102"/>
      <c r="AUF283" s="1102"/>
      <c r="AUG283" s="1102"/>
      <c r="AUH283" s="1102"/>
      <c r="AUI283" s="1102"/>
      <c r="AUJ283" s="1102"/>
      <c r="AUK283" s="1102"/>
      <c r="AUL283" s="1102"/>
      <c r="AUM283" s="1102"/>
      <c r="AUN283" s="1102"/>
      <c r="AUO283" s="1102"/>
      <c r="AUP283" s="1102"/>
      <c r="AUQ283" s="1102"/>
      <c r="AUR283" s="1102"/>
      <c r="AUS283" s="1102"/>
      <c r="AUT283" s="1102"/>
      <c r="AUU283" s="1102"/>
      <c r="AUV283" s="1102"/>
      <c r="AUW283" s="1102"/>
      <c r="AUX283" s="1102"/>
      <c r="AUY283" s="1102"/>
      <c r="AUZ283" s="1102"/>
      <c r="AVA283" s="1102"/>
      <c r="AVB283" s="1102"/>
      <c r="AVC283" s="1102"/>
      <c r="AVD283" s="1102"/>
      <c r="AVE283" s="1102"/>
      <c r="AVF283" s="1102"/>
      <c r="AVG283" s="1102"/>
      <c r="AVH283" s="1102"/>
      <c r="AVI283" s="1102"/>
      <c r="AVJ283" s="1102"/>
      <c r="AVK283" s="1102"/>
      <c r="AVL283" s="1102"/>
      <c r="AVM283" s="1102"/>
      <c r="AVN283" s="1102"/>
      <c r="AVO283" s="1102"/>
      <c r="AVP283" s="1102"/>
      <c r="AVQ283" s="1102"/>
      <c r="AVR283" s="1102"/>
      <c r="AVS283" s="1102"/>
      <c r="AVT283" s="1102"/>
      <c r="AVU283" s="1102"/>
      <c r="AVV283" s="1102"/>
      <c r="AVW283" s="1102"/>
      <c r="AVX283" s="1102"/>
      <c r="AVY283" s="1102"/>
      <c r="AVZ283" s="1102"/>
      <c r="AWA283" s="1102"/>
      <c r="AWB283" s="1102"/>
      <c r="AWC283" s="1102"/>
      <c r="AWD283" s="1102"/>
      <c r="AWE283" s="1102"/>
      <c r="AWF283" s="1102"/>
      <c r="AWG283" s="1102"/>
      <c r="AWH283" s="1102"/>
      <c r="AWI283" s="1102"/>
      <c r="AWJ283" s="1102"/>
      <c r="AWK283" s="1102"/>
      <c r="AWL283" s="1102"/>
      <c r="AWM283" s="1102"/>
      <c r="AWN283" s="1102"/>
      <c r="AWO283" s="1102"/>
      <c r="AWP283" s="1102"/>
      <c r="AWQ283" s="1102"/>
      <c r="AWR283" s="1102"/>
      <c r="AWS283" s="1102"/>
      <c r="AWT283" s="1102"/>
      <c r="AWU283" s="1102"/>
      <c r="AWV283" s="1102"/>
      <c r="AWW283" s="1102"/>
      <c r="AWX283" s="1102"/>
      <c r="AWY283" s="1102"/>
      <c r="AWZ283" s="1102"/>
      <c r="AXA283" s="1102"/>
      <c r="AXB283" s="1102"/>
      <c r="AXC283" s="1102"/>
      <c r="AXD283" s="1102"/>
      <c r="AXE283" s="1102"/>
      <c r="AXF283" s="1102"/>
      <c r="AXG283" s="1102"/>
      <c r="AXH283" s="1102"/>
      <c r="AXI283" s="1102"/>
      <c r="AXJ283" s="1102"/>
      <c r="AXK283" s="1102"/>
      <c r="AXL283" s="1102"/>
      <c r="AXM283" s="1102"/>
      <c r="AXN283" s="1102"/>
      <c r="AXO283" s="1102"/>
      <c r="AXP283" s="1102"/>
      <c r="AXQ283" s="1102"/>
      <c r="AXR283" s="1102"/>
      <c r="AXS283" s="1102"/>
      <c r="AXT283" s="1102"/>
      <c r="AXU283" s="1102"/>
      <c r="AXV283" s="1102"/>
      <c r="AXW283" s="1102"/>
      <c r="AXX283" s="1102"/>
      <c r="AXY283" s="1102"/>
      <c r="AXZ283" s="1102"/>
      <c r="AYA283" s="1102"/>
      <c r="AYB283" s="1102"/>
      <c r="AYC283" s="1102"/>
      <c r="AYD283" s="1102"/>
      <c r="AYE283" s="1102"/>
      <c r="AYF283" s="1102"/>
      <c r="AYG283" s="1102"/>
      <c r="AYH283" s="1102"/>
      <c r="AYI283" s="1102"/>
      <c r="AYJ283" s="1102"/>
      <c r="AYK283" s="1102"/>
      <c r="AYL283" s="1102"/>
      <c r="AYM283" s="1102"/>
      <c r="AYN283" s="1102"/>
      <c r="AYO283" s="1102"/>
      <c r="AYP283" s="1102"/>
      <c r="AYQ283" s="1102"/>
      <c r="AYR283" s="1102"/>
      <c r="AYS283" s="1102"/>
      <c r="AYT283" s="1102"/>
      <c r="AYU283" s="1102"/>
      <c r="AYV283" s="1102"/>
      <c r="AYW283" s="1102"/>
      <c r="AYX283" s="1102"/>
      <c r="AYY283" s="1102"/>
      <c r="AYZ283" s="1102"/>
      <c r="AZA283" s="1102"/>
      <c r="AZB283" s="1102"/>
      <c r="AZC283" s="1102"/>
      <c r="AZD283" s="1102"/>
      <c r="AZE283" s="1102"/>
      <c r="AZF283" s="1102"/>
      <c r="AZG283" s="1102"/>
      <c r="AZH283" s="1102"/>
      <c r="AZI283" s="1102"/>
      <c r="AZJ283" s="1102"/>
      <c r="AZK283" s="1102"/>
      <c r="AZL283" s="1102"/>
      <c r="AZM283" s="1102"/>
      <c r="AZN283" s="1102"/>
      <c r="AZO283" s="1102"/>
      <c r="AZP283" s="1102"/>
      <c r="AZQ283" s="1102"/>
      <c r="AZR283" s="1102"/>
      <c r="AZS283" s="1102"/>
      <c r="AZT283" s="1102"/>
      <c r="AZU283" s="1102"/>
      <c r="AZV283" s="1102"/>
      <c r="AZW283" s="1102"/>
      <c r="AZX283" s="1102"/>
      <c r="AZY283" s="1102"/>
      <c r="AZZ283" s="1102"/>
      <c r="BAA283" s="1102"/>
      <c r="BAB283" s="1102"/>
      <c r="BAC283" s="1102"/>
      <c r="BAD283" s="1102"/>
      <c r="BAE283" s="1102"/>
      <c r="BAF283" s="1102"/>
      <c r="BAG283" s="1102"/>
      <c r="BAH283" s="1102"/>
      <c r="BAI283" s="1102"/>
      <c r="BAJ283" s="1102"/>
      <c r="BAK283" s="1102"/>
      <c r="BAL283" s="1102"/>
      <c r="BAM283" s="1102"/>
      <c r="BAN283" s="1102"/>
      <c r="BAO283" s="1102"/>
      <c r="BAP283" s="1102"/>
      <c r="BAQ283" s="1102"/>
      <c r="BAR283" s="1102"/>
      <c r="BAS283" s="1102"/>
      <c r="BAT283" s="1102"/>
      <c r="BAU283" s="1102"/>
      <c r="BAV283" s="1102"/>
      <c r="BAW283" s="1102"/>
      <c r="BAX283" s="1102"/>
      <c r="BAY283" s="1102"/>
      <c r="BAZ283" s="1102"/>
      <c r="BBA283" s="1102"/>
      <c r="BBB283" s="1102"/>
      <c r="BBC283" s="1102"/>
      <c r="BBD283" s="1102"/>
      <c r="BBE283" s="1102"/>
      <c r="BBF283" s="1102"/>
      <c r="BBG283" s="1102"/>
      <c r="BBH283" s="1102"/>
      <c r="BBI283" s="1102"/>
      <c r="BBJ283" s="1102"/>
      <c r="BBK283" s="1102"/>
      <c r="BBL283" s="1102"/>
      <c r="BBM283" s="1102"/>
      <c r="BBN283" s="1102"/>
      <c r="BBO283" s="1102"/>
      <c r="BBP283" s="1102"/>
      <c r="BBQ283" s="1102"/>
      <c r="BBR283" s="1102"/>
      <c r="BBS283" s="1102"/>
      <c r="BBT283" s="1102"/>
      <c r="BBU283" s="1102"/>
      <c r="BBV283" s="1102"/>
      <c r="BBW283" s="1102"/>
      <c r="BBX283" s="1102"/>
      <c r="BBY283" s="1102"/>
      <c r="BBZ283" s="1102"/>
      <c r="BCA283" s="1102"/>
      <c r="BCB283" s="1102"/>
      <c r="BCC283" s="1102"/>
      <c r="BCD283" s="1102"/>
      <c r="BCE283" s="1102"/>
      <c r="BCF283" s="1102"/>
      <c r="BCG283" s="1102"/>
      <c r="BCH283" s="1102"/>
      <c r="BCI283" s="1102"/>
      <c r="BCJ283" s="1102"/>
      <c r="BCK283" s="1102"/>
      <c r="BCL283" s="1102"/>
      <c r="BCM283" s="1102"/>
      <c r="BCN283" s="1102"/>
      <c r="BCO283" s="1102"/>
      <c r="BCP283" s="1102"/>
      <c r="BCQ283" s="1102"/>
      <c r="BCR283" s="1102"/>
      <c r="BCS283" s="1102"/>
      <c r="BCT283" s="1102"/>
      <c r="BCU283" s="1102"/>
      <c r="BCV283" s="1102"/>
      <c r="BCW283" s="1102"/>
      <c r="BCX283" s="1102"/>
      <c r="BCY283" s="1102"/>
      <c r="BCZ283" s="1102"/>
      <c r="BDA283" s="1102"/>
      <c r="BDB283" s="1102"/>
      <c r="BDC283" s="1102"/>
      <c r="BDD283" s="1102"/>
      <c r="BDE283" s="1102"/>
      <c r="BDF283" s="1102"/>
      <c r="BDG283" s="1102"/>
      <c r="BDH283" s="1102"/>
      <c r="BDI283" s="1102"/>
      <c r="BDJ283" s="1102"/>
      <c r="BDK283" s="1102"/>
      <c r="BDL283" s="1102"/>
      <c r="BDM283" s="1102"/>
      <c r="BDN283" s="1102"/>
      <c r="BDO283" s="1102"/>
      <c r="BDP283" s="1102"/>
      <c r="BDQ283" s="1102"/>
      <c r="BDR283" s="1102"/>
      <c r="BDS283" s="1102"/>
      <c r="BDT283" s="1102"/>
      <c r="BDU283" s="1102"/>
      <c r="BDV283" s="1102"/>
      <c r="BDW283" s="1102"/>
      <c r="BDX283" s="1102"/>
      <c r="BDY283" s="1102"/>
      <c r="BDZ283" s="1102"/>
      <c r="BEA283" s="1102"/>
      <c r="BEB283" s="1102"/>
      <c r="BEC283" s="1102"/>
      <c r="BED283" s="1102"/>
      <c r="BEE283" s="1102"/>
      <c r="BEF283" s="1102"/>
      <c r="BEG283" s="1102"/>
      <c r="BEH283" s="1102"/>
      <c r="BEI283" s="1102"/>
      <c r="BEJ283" s="1102"/>
      <c r="BEK283" s="1102"/>
      <c r="BEL283" s="1102"/>
      <c r="BEM283" s="1102"/>
      <c r="BEN283" s="1102"/>
      <c r="BEO283" s="1102"/>
      <c r="BEP283" s="1102"/>
      <c r="BEQ283" s="1102"/>
      <c r="BER283" s="1102"/>
      <c r="BES283" s="1102"/>
      <c r="BET283" s="1102"/>
      <c r="BEU283" s="1102"/>
      <c r="BEV283" s="1102"/>
      <c r="BEW283" s="1102"/>
      <c r="BEX283" s="1102"/>
      <c r="BEY283" s="1102"/>
      <c r="BEZ283" s="1102"/>
      <c r="BFA283" s="1102"/>
      <c r="BFB283" s="1102"/>
      <c r="BFC283" s="1102"/>
      <c r="BFD283" s="1102"/>
      <c r="BFE283" s="1102"/>
      <c r="BFF283" s="1102"/>
      <c r="BFG283" s="1102"/>
      <c r="BFH283" s="1102"/>
      <c r="BFI283" s="1102"/>
      <c r="BFJ283" s="1102"/>
      <c r="BFK283" s="1102"/>
      <c r="BFL283" s="1102"/>
      <c r="BFM283" s="1102"/>
      <c r="BFN283" s="1102"/>
      <c r="BFO283" s="1102"/>
      <c r="BFP283" s="1102"/>
      <c r="BFQ283" s="1102"/>
      <c r="BFR283" s="1102"/>
      <c r="BFS283" s="1102"/>
      <c r="BFT283" s="1102"/>
      <c r="BFU283" s="1102"/>
      <c r="BFV283" s="1102"/>
      <c r="BFW283" s="1102"/>
      <c r="BFX283" s="1102"/>
      <c r="BFY283" s="1102"/>
      <c r="BFZ283" s="1102"/>
      <c r="BGA283" s="1102"/>
      <c r="BGB283" s="1102"/>
      <c r="BGC283" s="1102"/>
      <c r="BGD283" s="1102"/>
      <c r="BGE283" s="1102"/>
      <c r="BGF283" s="1102"/>
      <c r="BGG283" s="1102"/>
      <c r="BGH283" s="1102"/>
      <c r="BGI283" s="1102"/>
      <c r="BGJ283" s="1102"/>
      <c r="BGK283" s="1102"/>
      <c r="BGL283" s="1102"/>
      <c r="BGM283" s="1102"/>
      <c r="BGN283" s="1102"/>
      <c r="BGO283" s="1102"/>
      <c r="BGP283" s="1102"/>
      <c r="BGQ283" s="1102"/>
      <c r="BGR283" s="1102"/>
      <c r="BGS283" s="1102"/>
      <c r="BGT283" s="1102"/>
      <c r="BGU283" s="1102"/>
      <c r="BGV283" s="1102"/>
      <c r="BGW283" s="1102"/>
      <c r="BGX283" s="1102"/>
      <c r="BGY283" s="1102"/>
      <c r="BGZ283" s="1102"/>
      <c r="BHA283" s="1102"/>
      <c r="BHB283" s="1102"/>
      <c r="BHC283" s="1102"/>
      <c r="BHD283" s="1102"/>
      <c r="BHE283" s="1102"/>
      <c r="BHF283" s="1102"/>
      <c r="BHG283" s="1102"/>
      <c r="BHH283" s="1102"/>
      <c r="BHI283" s="1102"/>
      <c r="BHJ283" s="1102"/>
      <c r="BHK283" s="1102"/>
      <c r="BHL283" s="1102"/>
      <c r="BHM283" s="1102"/>
      <c r="BHN283" s="1102"/>
      <c r="BHO283" s="1102"/>
      <c r="BHP283" s="1102"/>
      <c r="BHQ283" s="1102"/>
      <c r="BHR283" s="1102"/>
      <c r="BHS283" s="1102"/>
      <c r="BHT283" s="1102"/>
      <c r="BHU283" s="1102"/>
      <c r="BHV283" s="1102"/>
      <c r="BHW283" s="1102"/>
      <c r="BHX283" s="1102"/>
      <c r="BHY283" s="1102"/>
      <c r="BHZ283" s="1102"/>
      <c r="BIA283" s="1102"/>
      <c r="BIB283" s="1102"/>
      <c r="BIC283" s="1102"/>
      <c r="BID283" s="1102"/>
      <c r="BIE283" s="1102"/>
      <c r="BIF283" s="1102"/>
      <c r="BIG283" s="1102"/>
      <c r="BIH283" s="1102"/>
      <c r="BII283" s="1102"/>
      <c r="BIJ283" s="1102"/>
      <c r="BIK283" s="1102"/>
      <c r="BIL283" s="1102"/>
      <c r="BIM283" s="1102"/>
      <c r="BIN283" s="1102"/>
      <c r="BIO283" s="1102"/>
      <c r="BIP283" s="1102"/>
      <c r="BIQ283" s="1102"/>
      <c r="BIR283" s="1102"/>
      <c r="BIS283" s="1102"/>
      <c r="BIT283" s="1102"/>
      <c r="BIU283" s="1102"/>
      <c r="BIV283" s="1102"/>
      <c r="BIW283" s="1102"/>
      <c r="BIX283" s="1102"/>
      <c r="BIY283" s="1102"/>
      <c r="BIZ283" s="1102"/>
      <c r="BJA283" s="1102"/>
      <c r="BJB283" s="1102"/>
      <c r="BJC283" s="1102"/>
      <c r="BJD283" s="1102"/>
      <c r="BJE283" s="1102"/>
      <c r="BJF283" s="1102"/>
      <c r="BJG283" s="1102"/>
      <c r="BJH283" s="1102"/>
      <c r="BJI283" s="1102"/>
      <c r="BJJ283" s="1102"/>
      <c r="BJK283" s="1102"/>
      <c r="BJL283" s="1102"/>
      <c r="BJM283" s="1102"/>
      <c r="BJN283" s="1102"/>
      <c r="BJO283" s="1102"/>
      <c r="BJP283" s="1102"/>
      <c r="BJQ283" s="1102"/>
      <c r="BJR283" s="1102"/>
      <c r="BJS283" s="1102"/>
      <c r="BJT283" s="1102"/>
      <c r="BJU283" s="1102"/>
      <c r="BJV283" s="1102"/>
      <c r="BJW283" s="1102"/>
      <c r="BJX283" s="1102"/>
      <c r="BJY283" s="1102"/>
      <c r="BJZ283" s="1102"/>
      <c r="BKA283" s="1102"/>
      <c r="BKB283" s="1102"/>
      <c r="BKC283" s="1102"/>
      <c r="BKD283" s="1102"/>
      <c r="BKE283" s="1102"/>
      <c r="BKF283" s="1102"/>
      <c r="BKG283" s="1102"/>
      <c r="BKH283" s="1102"/>
      <c r="BKI283" s="1102"/>
      <c r="BKJ283" s="1102"/>
      <c r="BKK283" s="1102"/>
      <c r="BKL283" s="1102"/>
      <c r="BKM283" s="1102"/>
      <c r="BKN283" s="1102"/>
      <c r="BKO283" s="1102"/>
      <c r="BKP283" s="1102"/>
      <c r="BKQ283" s="1102"/>
      <c r="BKR283" s="1102"/>
      <c r="BKS283" s="1102"/>
      <c r="BKT283" s="1102"/>
      <c r="BKU283" s="1102"/>
      <c r="BKV283" s="1102"/>
      <c r="BKW283" s="1102"/>
      <c r="BKX283" s="1102"/>
      <c r="BKY283" s="1102"/>
      <c r="BKZ283" s="1102"/>
      <c r="BLA283" s="1102"/>
      <c r="BLB283" s="1102"/>
      <c r="BLC283" s="1102"/>
      <c r="BLD283" s="1102"/>
      <c r="BLE283" s="1102"/>
      <c r="BLF283" s="1102"/>
      <c r="BLG283" s="1102"/>
      <c r="BLH283" s="1102"/>
      <c r="BLI283" s="1102"/>
      <c r="BLJ283" s="1102"/>
      <c r="BLK283" s="1102"/>
      <c r="BLL283" s="1102"/>
      <c r="BLM283" s="1102"/>
      <c r="BLN283" s="1102"/>
      <c r="BLO283" s="1102"/>
      <c r="BLP283" s="1102"/>
      <c r="BLQ283" s="1102"/>
      <c r="BLR283" s="1102"/>
      <c r="BLS283" s="1102"/>
      <c r="BLT283" s="1102"/>
      <c r="BLU283" s="1102"/>
      <c r="BLV283" s="1102"/>
      <c r="BLW283" s="1102"/>
      <c r="BLX283" s="1102"/>
      <c r="BLY283" s="1102"/>
      <c r="BLZ283" s="1102"/>
      <c r="BMA283" s="1102"/>
      <c r="BMB283" s="1102"/>
      <c r="BMC283" s="1102"/>
      <c r="BMD283" s="1102"/>
      <c r="BME283" s="1102"/>
      <c r="BMF283" s="1102"/>
      <c r="BMG283" s="1102"/>
      <c r="BMH283" s="1102"/>
      <c r="BMI283" s="1102"/>
      <c r="BMJ283" s="1102"/>
      <c r="BMK283" s="1102"/>
      <c r="BML283" s="1102"/>
      <c r="BMM283" s="1102"/>
      <c r="BMN283" s="1102"/>
      <c r="BMO283" s="1102"/>
      <c r="BMP283" s="1102"/>
      <c r="BMQ283" s="1102"/>
      <c r="BMR283" s="1102"/>
      <c r="BMS283" s="1102"/>
      <c r="BMT283" s="1102"/>
      <c r="BMU283" s="1102"/>
      <c r="BMV283" s="1102"/>
      <c r="BMW283" s="1102"/>
      <c r="BMX283" s="1102"/>
      <c r="BMY283" s="1102"/>
      <c r="BMZ283" s="1102"/>
      <c r="BNA283" s="1102"/>
      <c r="BNB283" s="1102"/>
      <c r="BNC283" s="1102"/>
      <c r="BND283" s="1102"/>
      <c r="BNE283" s="1102"/>
      <c r="BNF283" s="1102"/>
      <c r="BNG283" s="1102"/>
      <c r="BNH283" s="1102"/>
      <c r="BNI283" s="1102"/>
      <c r="BNJ283" s="1102"/>
      <c r="BNK283" s="1102"/>
      <c r="BNL283" s="1102"/>
      <c r="BNM283" s="1102"/>
      <c r="BNN283" s="1102"/>
      <c r="BNO283" s="1102"/>
      <c r="BNP283" s="1102"/>
      <c r="BNQ283" s="1102"/>
      <c r="BNR283" s="1102"/>
      <c r="BNS283" s="1102"/>
      <c r="BNT283" s="1102"/>
      <c r="BNU283" s="1102"/>
      <c r="BNV283" s="1102"/>
      <c r="BNW283" s="1102"/>
      <c r="BNX283" s="1102"/>
      <c r="BNY283" s="1102"/>
      <c r="BNZ283" s="1102"/>
      <c r="BOA283" s="1102"/>
      <c r="BOB283" s="1102"/>
      <c r="BOC283" s="1102"/>
      <c r="BOD283" s="1102"/>
      <c r="BOE283" s="1102"/>
      <c r="BOF283" s="1102"/>
      <c r="BOG283" s="1102"/>
      <c r="BOH283" s="1102"/>
      <c r="BOI283" s="1102"/>
      <c r="BOJ283" s="1102"/>
      <c r="BOK283" s="1102"/>
      <c r="BOL283" s="1102"/>
      <c r="BOM283" s="1102"/>
      <c r="BON283" s="1102"/>
      <c r="BOO283" s="1102"/>
      <c r="BOP283" s="1102"/>
      <c r="BOQ283" s="1102"/>
      <c r="BOR283" s="1102"/>
      <c r="BOS283" s="1102"/>
      <c r="BOT283" s="1102"/>
      <c r="BOU283" s="1102"/>
      <c r="BOV283" s="1102"/>
      <c r="BOW283" s="1102"/>
      <c r="BOX283" s="1102"/>
      <c r="BOY283" s="1102"/>
      <c r="BOZ283" s="1102"/>
      <c r="BPA283" s="1102"/>
      <c r="BPB283" s="1102"/>
      <c r="BPC283" s="1102"/>
      <c r="BPD283" s="1102"/>
      <c r="BPE283" s="1102"/>
      <c r="BPF283" s="1102"/>
      <c r="BPG283" s="1102"/>
      <c r="BPH283" s="1102"/>
      <c r="BPI283" s="1102"/>
      <c r="BPJ283" s="1102"/>
      <c r="BPK283" s="1102"/>
      <c r="BPL283" s="1102"/>
      <c r="BPM283" s="1102"/>
      <c r="BPN283" s="1102"/>
      <c r="BPO283" s="1102"/>
      <c r="BPP283" s="1102"/>
      <c r="BPQ283" s="1102"/>
      <c r="BPR283" s="1102"/>
      <c r="BPS283" s="1102"/>
      <c r="BPT283" s="1102"/>
      <c r="BPU283" s="1102"/>
      <c r="BPV283" s="1102"/>
      <c r="BPW283" s="1102"/>
      <c r="BPX283" s="1102"/>
      <c r="BPY283" s="1102"/>
      <c r="BPZ283" s="1102"/>
      <c r="BQA283" s="1102"/>
      <c r="BQB283" s="1102"/>
      <c r="BQC283" s="1102"/>
      <c r="BQD283" s="1102"/>
      <c r="BQE283" s="1102"/>
      <c r="BQF283" s="1102"/>
      <c r="BQG283" s="1102"/>
      <c r="BQH283" s="1102"/>
      <c r="BQI283" s="1102"/>
      <c r="BQJ283" s="1102"/>
      <c r="BQK283" s="1102"/>
      <c r="BQL283" s="1102"/>
      <c r="BQM283" s="1102"/>
      <c r="BQN283" s="1102"/>
      <c r="BQO283" s="1102"/>
      <c r="BQP283" s="1102"/>
      <c r="BQQ283" s="1102"/>
      <c r="BQR283" s="1102"/>
      <c r="BQS283" s="1102"/>
      <c r="BQT283" s="1102"/>
      <c r="BQU283" s="1102"/>
      <c r="BQV283" s="1102"/>
      <c r="BQW283" s="1102"/>
      <c r="BQX283" s="1102"/>
      <c r="BQY283" s="1102"/>
      <c r="BQZ283" s="1102"/>
      <c r="BRA283" s="1102"/>
      <c r="BRB283" s="1102"/>
      <c r="BRC283" s="1102"/>
      <c r="BRD283" s="1102"/>
      <c r="BRE283" s="1102"/>
      <c r="BRF283" s="1102"/>
      <c r="BRG283" s="1102"/>
      <c r="BRH283" s="1102"/>
      <c r="BRI283" s="1102"/>
      <c r="BRJ283" s="1102"/>
      <c r="BRK283" s="1102"/>
      <c r="BRL283" s="1102"/>
      <c r="BRM283" s="1102"/>
      <c r="BRN283" s="1102"/>
      <c r="BRO283" s="1102"/>
      <c r="BRP283" s="1102"/>
      <c r="BRQ283" s="1102"/>
      <c r="BRR283" s="1102"/>
      <c r="BRS283" s="1102"/>
      <c r="BRT283" s="1102"/>
      <c r="BRU283" s="1102"/>
      <c r="BRV283" s="1102"/>
      <c r="BRW283" s="1102"/>
      <c r="BRX283" s="1102"/>
      <c r="BRY283" s="1102"/>
      <c r="BRZ283" s="1102"/>
      <c r="BSA283" s="1102"/>
      <c r="BSB283" s="1102"/>
      <c r="BSC283" s="1102"/>
      <c r="BSD283" s="1102"/>
      <c r="BSE283" s="1102"/>
      <c r="BSF283" s="1102"/>
      <c r="BSG283" s="1102"/>
      <c r="BSH283" s="1102"/>
      <c r="BSI283" s="1102"/>
      <c r="BSJ283" s="1102"/>
      <c r="BSK283" s="1102"/>
      <c r="BSL283" s="1102"/>
      <c r="BSM283" s="1102"/>
      <c r="BSN283" s="1102"/>
      <c r="BSO283" s="1102"/>
      <c r="BSP283" s="1102"/>
      <c r="BSQ283" s="1102"/>
      <c r="BSR283" s="1102"/>
      <c r="BSS283" s="1102"/>
      <c r="BST283" s="1102"/>
      <c r="BSU283" s="1102"/>
      <c r="BSV283" s="1102"/>
      <c r="BSW283" s="1102"/>
      <c r="BSX283" s="1102"/>
      <c r="BSY283" s="1102"/>
      <c r="BSZ283" s="1102"/>
      <c r="BTA283" s="1102"/>
      <c r="BTB283" s="1102"/>
      <c r="BTC283" s="1102"/>
      <c r="BTD283" s="1102"/>
      <c r="BTE283" s="1102"/>
      <c r="BTF283" s="1102"/>
      <c r="BTG283" s="1102"/>
      <c r="BTH283" s="1102"/>
      <c r="BTI283" s="1102"/>
      <c r="BTJ283" s="1102"/>
      <c r="BTK283" s="1102"/>
      <c r="BTL283" s="1102"/>
      <c r="BTM283" s="1102"/>
      <c r="BTN283" s="1102"/>
      <c r="BTO283" s="1102"/>
      <c r="BTP283" s="1102"/>
      <c r="BTQ283" s="1102"/>
      <c r="BTR283" s="1102"/>
      <c r="BTS283" s="1102"/>
      <c r="BTT283" s="1102"/>
      <c r="BTU283" s="1102"/>
      <c r="BTV283" s="1102"/>
      <c r="BTW283" s="1102"/>
      <c r="BTX283" s="1102"/>
      <c r="BTY283" s="1102"/>
      <c r="BTZ283" s="1102"/>
      <c r="BUA283" s="1102"/>
      <c r="BUB283" s="1102"/>
      <c r="BUC283" s="1102"/>
      <c r="BUD283" s="1102"/>
      <c r="BUE283" s="1102"/>
      <c r="BUF283" s="1102"/>
      <c r="BUG283" s="1102"/>
      <c r="BUH283" s="1102"/>
      <c r="BUI283" s="1102"/>
      <c r="BUJ283" s="1102"/>
      <c r="BUK283" s="1102"/>
      <c r="BUL283" s="1102"/>
      <c r="BUM283" s="1102"/>
      <c r="BUN283" s="1102"/>
      <c r="BUO283" s="1102"/>
      <c r="BUP283" s="1102"/>
      <c r="BUQ283" s="1102"/>
      <c r="BUR283" s="1102"/>
      <c r="BUS283" s="1102"/>
      <c r="BUT283" s="1102"/>
      <c r="BUU283" s="1102"/>
      <c r="BUV283" s="1102"/>
      <c r="BUW283" s="1102"/>
      <c r="BUX283" s="1102"/>
      <c r="BUY283" s="1102"/>
      <c r="BUZ283" s="1102"/>
      <c r="BVA283" s="1102"/>
      <c r="BVB283" s="1102"/>
      <c r="BVC283" s="1102"/>
      <c r="BVD283" s="1102"/>
      <c r="BVE283" s="1102"/>
      <c r="BVF283" s="1102"/>
      <c r="BVG283" s="1102"/>
      <c r="BVH283" s="1102"/>
      <c r="BVI283" s="1102"/>
      <c r="BVJ283" s="1102"/>
      <c r="BVK283" s="1102"/>
      <c r="BVL283" s="1102"/>
      <c r="BVM283" s="1102"/>
      <c r="BVN283" s="1102"/>
      <c r="BVO283" s="1102"/>
      <c r="BVP283" s="1102"/>
      <c r="BVQ283" s="1102"/>
      <c r="BVR283" s="1102"/>
      <c r="BVS283" s="1102"/>
      <c r="BVT283" s="1102"/>
      <c r="BVU283" s="1102"/>
      <c r="BVV283" s="1102"/>
      <c r="BVW283" s="1102"/>
      <c r="BVX283" s="1102"/>
      <c r="BVY283" s="1102"/>
      <c r="BVZ283" s="1102"/>
      <c r="BWA283" s="1102"/>
      <c r="BWB283" s="1102"/>
      <c r="BWC283" s="1102"/>
      <c r="BWD283" s="1102"/>
      <c r="BWE283" s="1102"/>
      <c r="BWF283" s="1102"/>
      <c r="BWG283" s="1102"/>
      <c r="BWH283" s="1102"/>
      <c r="BWI283" s="1102"/>
      <c r="BWJ283" s="1102"/>
      <c r="BWK283" s="1102"/>
      <c r="BWL283" s="1102"/>
      <c r="BWM283" s="1102"/>
      <c r="BWN283" s="1102"/>
      <c r="BWO283" s="1102"/>
      <c r="BWP283" s="1102"/>
      <c r="BWQ283" s="1102"/>
      <c r="BWR283" s="1102"/>
      <c r="BWS283" s="1102"/>
      <c r="BWT283" s="1102"/>
      <c r="BWU283" s="1102"/>
      <c r="BWV283" s="1102"/>
      <c r="BWW283" s="1102"/>
      <c r="BWX283" s="1102"/>
      <c r="BWY283" s="1102"/>
      <c r="BWZ283" s="1102"/>
      <c r="BXA283" s="1102"/>
      <c r="BXB283" s="1102"/>
      <c r="BXC283" s="1102"/>
      <c r="BXD283" s="1102"/>
      <c r="BXE283" s="1102"/>
      <c r="BXF283" s="1102"/>
      <c r="BXG283" s="1102"/>
      <c r="BXH283" s="1102"/>
      <c r="BXI283" s="1102"/>
      <c r="BXJ283" s="1102"/>
      <c r="BXK283" s="1102"/>
      <c r="BXL283" s="1102"/>
      <c r="BXM283" s="1102"/>
      <c r="BXN283" s="1102"/>
      <c r="BXO283" s="1102"/>
      <c r="BXP283" s="1102"/>
      <c r="BXQ283" s="1102"/>
      <c r="BXR283" s="1102"/>
      <c r="BXS283" s="1102"/>
      <c r="BXT283" s="1102"/>
      <c r="BXU283" s="1102"/>
      <c r="BXV283" s="1102"/>
      <c r="BXW283" s="1102"/>
      <c r="BXX283" s="1102"/>
      <c r="BXY283" s="1102"/>
      <c r="BXZ283" s="1102"/>
      <c r="BYA283" s="1102"/>
      <c r="BYB283" s="1102"/>
      <c r="BYC283" s="1102"/>
      <c r="BYD283" s="1102"/>
      <c r="BYE283" s="1102"/>
      <c r="BYF283" s="1102"/>
      <c r="BYG283" s="1102"/>
      <c r="BYH283" s="1102"/>
      <c r="BYI283" s="1102"/>
      <c r="BYJ283" s="1102"/>
      <c r="BYK283" s="1102"/>
      <c r="BYL283" s="1102"/>
      <c r="BYM283" s="1102"/>
      <c r="BYN283" s="1102"/>
      <c r="BYO283" s="1102"/>
      <c r="BYP283" s="1102"/>
      <c r="BYQ283" s="1102"/>
      <c r="BYR283" s="1102"/>
      <c r="BYS283" s="1102"/>
      <c r="BYT283" s="1102"/>
      <c r="BYU283" s="1102"/>
      <c r="BYV283" s="1102"/>
      <c r="BYW283" s="1102"/>
      <c r="BYX283" s="1102"/>
      <c r="BYY283" s="1102"/>
      <c r="BYZ283" s="1102"/>
      <c r="BZA283" s="1102"/>
      <c r="BZB283" s="1102"/>
      <c r="BZC283" s="1102"/>
      <c r="BZD283" s="1102"/>
      <c r="BZE283" s="1102"/>
      <c r="BZF283" s="1102"/>
      <c r="BZG283" s="1102"/>
      <c r="BZH283" s="1102"/>
      <c r="BZI283" s="1102"/>
      <c r="BZJ283" s="1102"/>
      <c r="BZK283" s="1102"/>
      <c r="BZL283" s="1102"/>
      <c r="BZM283" s="1102"/>
      <c r="BZN283" s="1102"/>
      <c r="BZO283" s="1102"/>
      <c r="BZP283" s="1102"/>
      <c r="BZQ283" s="1102"/>
      <c r="BZR283" s="1102"/>
      <c r="BZS283" s="1102"/>
      <c r="BZT283" s="1102"/>
      <c r="BZU283" s="1102"/>
      <c r="BZV283" s="1102"/>
      <c r="BZW283" s="1102"/>
      <c r="BZX283" s="1102"/>
      <c r="BZY283" s="1102"/>
      <c r="BZZ283" s="1102"/>
      <c r="CAA283" s="1102"/>
      <c r="CAB283" s="1102"/>
      <c r="CAC283" s="1102"/>
      <c r="CAD283" s="1102"/>
      <c r="CAE283" s="1102"/>
      <c r="CAF283" s="1102"/>
      <c r="CAG283" s="1102"/>
      <c r="CAH283" s="1102"/>
      <c r="CAI283" s="1102"/>
      <c r="CAJ283" s="1102"/>
      <c r="CAK283" s="1102"/>
      <c r="CAL283" s="1102"/>
      <c r="CAM283" s="1102"/>
      <c r="CAN283" s="1102"/>
      <c r="CAO283" s="1102"/>
      <c r="CAP283" s="1102"/>
      <c r="CAQ283" s="1102"/>
      <c r="CAR283" s="1102"/>
      <c r="CAS283" s="1102"/>
      <c r="CAT283" s="1102"/>
      <c r="CAU283" s="1102"/>
      <c r="CAV283" s="1102"/>
      <c r="CAW283" s="1102"/>
      <c r="CAX283" s="1102"/>
      <c r="CAY283" s="1102"/>
      <c r="CAZ283" s="1102"/>
      <c r="CBA283" s="1102"/>
      <c r="CBB283" s="1102"/>
      <c r="CBC283" s="1102"/>
      <c r="CBD283" s="1102"/>
      <c r="CBE283" s="1102"/>
      <c r="CBF283" s="1102"/>
      <c r="CBG283" s="1102"/>
      <c r="CBH283" s="1102"/>
      <c r="CBI283" s="1102"/>
      <c r="CBJ283" s="1102"/>
      <c r="CBK283" s="1102"/>
      <c r="CBL283" s="1102"/>
      <c r="CBM283" s="1102"/>
      <c r="CBN283" s="1102"/>
      <c r="CBO283" s="1102"/>
      <c r="CBP283" s="1102"/>
      <c r="CBQ283" s="1102"/>
      <c r="CBR283" s="1102"/>
      <c r="CBS283" s="1102"/>
      <c r="CBT283" s="1102"/>
      <c r="CBU283" s="1102"/>
      <c r="CBV283" s="1102"/>
      <c r="CBW283" s="1102"/>
      <c r="CBX283" s="1102"/>
      <c r="CBY283" s="1102"/>
      <c r="CBZ283" s="1102"/>
      <c r="CCA283" s="1102"/>
      <c r="CCB283" s="1102"/>
      <c r="CCC283" s="1102"/>
      <c r="CCD283" s="1102"/>
      <c r="CCE283" s="1102"/>
      <c r="CCF283" s="1102"/>
      <c r="CCG283" s="1102"/>
      <c r="CCH283" s="1102"/>
      <c r="CCI283" s="1102"/>
      <c r="CCJ283" s="1102"/>
      <c r="CCK283" s="1102"/>
      <c r="CCL283" s="1102"/>
      <c r="CCM283" s="1102"/>
      <c r="CCN283" s="1102"/>
      <c r="CCO283" s="1102"/>
      <c r="CCP283" s="1102"/>
      <c r="CCQ283" s="1102"/>
      <c r="CCR283" s="1102"/>
      <c r="CCS283" s="1102"/>
      <c r="CCT283" s="1102"/>
      <c r="CCU283" s="1102"/>
      <c r="CCV283" s="1102"/>
      <c r="CCW283" s="1102"/>
      <c r="CCX283" s="1102"/>
      <c r="CCY283" s="1102"/>
      <c r="CCZ283" s="1102"/>
      <c r="CDA283" s="1102"/>
      <c r="CDB283" s="1102"/>
      <c r="CDC283" s="1102"/>
      <c r="CDD283" s="1102"/>
      <c r="CDE283" s="1102"/>
      <c r="CDF283" s="1102"/>
      <c r="CDG283" s="1102"/>
      <c r="CDH283" s="1102"/>
      <c r="CDI283" s="1102"/>
      <c r="CDJ283" s="1102"/>
      <c r="CDK283" s="1102"/>
      <c r="CDL283" s="1102"/>
      <c r="CDM283" s="1102"/>
      <c r="CDN283" s="1102"/>
      <c r="CDO283" s="1102"/>
      <c r="CDP283" s="1102"/>
      <c r="CDQ283" s="1102"/>
      <c r="CDR283" s="1102"/>
      <c r="CDS283" s="1102"/>
      <c r="CDT283" s="1102"/>
      <c r="CDU283" s="1102"/>
      <c r="CDV283" s="1102"/>
      <c r="CDW283" s="1102"/>
      <c r="CDX283" s="1102"/>
      <c r="CDY283" s="1102"/>
      <c r="CDZ283" s="1102"/>
      <c r="CEA283" s="1102"/>
      <c r="CEB283" s="1102"/>
      <c r="CEC283" s="1102"/>
      <c r="CED283" s="1102"/>
      <c r="CEE283" s="1102"/>
      <c r="CEF283" s="1102"/>
      <c r="CEG283" s="1102"/>
      <c r="CEH283" s="1102"/>
      <c r="CEI283" s="1102"/>
      <c r="CEJ283" s="1102"/>
      <c r="CEK283" s="1102"/>
      <c r="CEL283" s="1102"/>
      <c r="CEM283" s="1102"/>
      <c r="CEN283" s="1102"/>
      <c r="CEO283" s="1102"/>
      <c r="CEP283" s="1102"/>
      <c r="CEQ283" s="1102"/>
      <c r="CER283" s="1102"/>
      <c r="CES283" s="1102"/>
      <c r="CET283" s="1102"/>
      <c r="CEU283" s="1102"/>
      <c r="CEV283" s="1102"/>
      <c r="CEW283" s="1102"/>
      <c r="CEX283" s="1102"/>
      <c r="CEY283" s="1102"/>
      <c r="CEZ283" s="1102"/>
      <c r="CFA283" s="1102"/>
      <c r="CFB283" s="1102"/>
      <c r="CFC283" s="1102"/>
      <c r="CFD283" s="1102"/>
      <c r="CFE283" s="1102"/>
      <c r="CFF283" s="1102"/>
      <c r="CFG283" s="1102"/>
      <c r="CFH283" s="1102"/>
      <c r="CFI283" s="1102"/>
      <c r="CFJ283" s="1102"/>
      <c r="CFK283" s="1102"/>
      <c r="CFL283" s="1102"/>
      <c r="CFM283" s="1102"/>
      <c r="CFN283" s="1102"/>
      <c r="CFO283" s="1102"/>
      <c r="CFP283" s="1102"/>
      <c r="CFQ283" s="1102"/>
      <c r="CFR283" s="1102"/>
      <c r="CFS283" s="1102"/>
      <c r="CFT283" s="1102"/>
      <c r="CFU283" s="1102"/>
      <c r="CFV283" s="1102"/>
      <c r="CFW283" s="1102"/>
      <c r="CFX283" s="1102"/>
      <c r="CFY283" s="1102"/>
      <c r="CFZ283" s="1102"/>
      <c r="CGA283" s="1102"/>
      <c r="CGB283" s="1102"/>
      <c r="CGC283" s="1102"/>
      <c r="CGD283" s="1102"/>
      <c r="CGE283" s="1102"/>
      <c r="CGF283" s="1102"/>
      <c r="CGG283" s="1102"/>
      <c r="CGH283" s="1102"/>
      <c r="CGI283" s="1102"/>
      <c r="CGJ283" s="1102"/>
      <c r="CGK283" s="1102"/>
      <c r="CGL283" s="1102"/>
      <c r="CGM283" s="1102"/>
      <c r="CGN283" s="1102"/>
      <c r="CGO283" s="1102"/>
      <c r="CGP283" s="1102"/>
      <c r="CGQ283" s="1102"/>
      <c r="CGR283" s="1102"/>
      <c r="CGS283" s="1102"/>
      <c r="CGT283" s="1102"/>
      <c r="CGU283" s="1102"/>
      <c r="CGV283" s="1102"/>
      <c r="CGW283" s="1102"/>
      <c r="CGX283" s="1102"/>
      <c r="CGY283" s="1102"/>
      <c r="CGZ283" s="1102"/>
      <c r="CHA283" s="1102"/>
      <c r="CHB283" s="1102"/>
      <c r="CHC283" s="1102"/>
      <c r="CHD283" s="1102"/>
      <c r="CHE283" s="1102"/>
      <c r="CHF283" s="1102"/>
      <c r="CHG283" s="1102"/>
      <c r="CHH283" s="1102"/>
      <c r="CHI283" s="1102"/>
      <c r="CHJ283" s="1102"/>
      <c r="CHK283" s="1102"/>
      <c r="CHL283" s="1102"/>
      <c r="CHM283" s="1102"/>
      <c r="CHN283" s="1102"/>
      <c r="CHO283" s="1102"/>
      <c r="CHP283" s="1102"/>
      <c r="CHQ283" s="1102"/>
      <c r="CHR283" s="1102"/>
      <c r="CHS283" s="1102"/>
      <c r="CHT283" s="1102"/>
      <c r="CHU283" s="1102"/>
      <c r="CHV283" s="1102"/>
      <c r="CHW283" s="1102"/>
      <c r="CHX283" s="1102"/>
      <c r="CHY283" s="1102"/>
      <c r="CHZ283" s="1102"/>
      <c r="CIA283" s="1102"/>
      <c r="CIB283" s="1102"/>
      <c r="CIC283" s="1102"/>
      <c r="CID283" s="1102"/>
      <c r="CIE283" s="1102"/>
      <c r="CIF283" s="1102"/>
      <c r="CIG283" s="1102"/>
      <c r="CIH283" s="1102"/>
      <c r="CII283" s="1102"/>
      <c r="CIJ283" s="1102"/>
      <c r="CIK283" s="1102"/>
      <c r="CIL283" s="1102"/>
      <c r="CIM283" s="1102"/>
      <c r="CIN283" s="1102"/>
      <c r="CIO283" s="1102"/>
      <c r="CIP283" s="1102"/>
      <c r="CIQ283" s="1102"/>
      <c r="CIR283" s="1102"/>
      <c r="CIS283" s="1102"/>
      <c r="CIT283" s="1102"/>
      <c r="CIU283" s="1102"/>
      <c r="CIV283" s="1102"/>
      <c r="CIW283" s="1102"/>
      <c r="CIX283" s="1102"/>
      <c r="CIY283" s="1102"/>
      <c r="CIZ283" s="1102"/>
      <c r="CJA283" s="1102"/>
      <c r="CJB283" s="1102"/>
      <c r="CJC283" s="1102"/>
      <c r="CJD283" s="1102"/>
      <c r="CJE283" s="1102"/>
      <c r="CJF283" s="1102"/>
      <c r="CJG283" s="1102"/>
      <c r="CJH283" s="1102"/>
      <c r="CJI283" s="1102"/>
      <c r="CJJ283" s="1102"/>
      <c r="CJK283" s="1102"/>
      <c r="CJL283" s="1102"/>
      <c r="CJM283" s="1102"/>
      <c r="CJN283" s="1102"/>
      <c r="CJO283" s="1102"/>
      <c r="CJP283" s="1102"/>
      <c r="CJQ283" s="1102"/>
      <c r="CJR283" s="1102"/>
      <c r="CJS283" s="1102"/>
      <c r="CJT283" s="1102"/>
      <c r="CJU283" s="1102"/>
      <c r="CJV283" s="1102"/>
      <c r="CJW283" s="1102"/>
      <c r="CJX283" s="1102"/>
      <c r="CJY283" s="1102"/>
      <c r="CJZ283" s="1102"/>
      <c r="CKA283" s="1102"/>
      <c r="CKB283" s="1102"/>
      <c r="CKC283" s="1102"/>
      <c r="CKD283" s="1102"/>
      <c r="CKE283" s="1102"/>
      <c r="CKF283" s="1102"/>
      <c r="CKG283" s="1102"/>
      <c r="CKH283" s="1102"/>
      <c r="CKI283" s="1102"/>
      <c r="CKJ283" s="1102"/>
      <c r="CKK283" s="1102"/>
      <c r="CKL283" s="1102"/>
      <c r="CKM283" s="1102"/>
      <c r="CKN283" s="1102"/>
      <c r="CKO283" s="1102"/>
      <c r="CKP283" s="1102"/>
      <c r="CKQ283" s="1102"/>
      <c r="CKR283" s="1102"/>
      <c r="CKS283" s="1102"/>
      <c r="CKT283" s="1102"/>
      <c r="CKU283" s="1102"/>
      <c r="CKV283" s="1102"/>
      <c r="CKW283" s="1102"/>
      <c r="CKX283" s="1102"/>
      <c r="CKY283" s="1102"/>
      <c r="CKZ283" s="1102"/>
      <c r="CLA283" s="1102"/>
      <c r="CLB283" s="1102"/>
      <c r="CLC283" s="1102"/>
      <c r="CLD283" s="1102"/>
      <c r="CLE283" s="1102"/>
      <c r="CLF283" s="1102"/>
      <c r="CLG283" s="1102"/>
      <c r="CLH283" s="1102"/>
      <c r="CLI283" s="1102"/>
      <c r="CLJ283" s="1102"/>
      <c r="CLK283" s="1102"/>
      <c r="CLL283" s="1102"/>
      <c r="CLM283" s="1102"/>
      <c r="CLN283" s="1102"/>
      <c r="CLO283" s="1102"/>
      <c r="CLP283" s="1102"/>
      <c r="CLQ283" s="1102"/>
      <c r="CLR283" s="1102"/>
      <c r="CLS283" s="1102"/>
      <c r="CLT283" s="1102"/>
      <c r="CLU283" s="1102"/>
      <c r="CLV283" s="1102"/>
      <c r="CLW283" s="1102"/>
      <c r="CLX283" s="1102"/>
      <c r="CLY283" s="1102"/>
      <c r="CLZ283" s="1102"/>
      <c r="CMA283" s="1102"/>
      <c r="CMB283" s="1102"/>
      <c r="CMC283" s="1102"/>
      <c r="CMD283" s="1102"/>
      <c r="CME283" s="1102"/>
      <c r="CMF283" s="1102"/>
      <c r="CMG283" s="1102"/>
      <c r="CMH283" s="1102"/>
      <c r="CMI283" s="1102"/>
      <c r="CMJ283" s="1102"/>
      <c r="CMK283" s="1102"/>
      <c r="CML283" s="1102"/>
      <c r="CMM283" s="1102"/>
      <c r="CMN283" s="1102"/>
      <c r="CMO283" s="1102"/>
      <c r="CMP283" s="1102"/>
      <c r="CMQ283" s="1102"/>
      <c r="CMR283" s="1102"/>
      <c r="CMS283" s="1102"/>
      <c r="CMT283" s="1102"/>
      <c r="CMU283" s="1102"/>
      <c r="CMV283" s="1102"/>
      <c r="CMW283" s="1102"/>
      <c r="CMX283" s="1102"/>
      <c r="CMY283" s="1102"/>
      <c r="CMZ283" s="1102"/>
      <c r="CNA283" s="1102"/>
      <c r="CNB283" s="1102"/>
      <c r="CNC283" s="1102"/>
      <c r="CND283" s="1102"/>
      <c r="CNE283" s="1102"/>
      <c r="CNF283" s="1102"/>
      <c r="CNG283" s="1102"/>
      <c r="CNH283" s="1102"/>
      <c r="CNI283" s="1102"/>
      <c r="CNJ283" s="1102"/>
      <c r="CNK283" s="1102"/>
      <c r="CNL283" s="1102"/>
      <c r="CNM283" s="1102"/>
      <c r="CNN283" s="1102"/>
      <c r="CNO283" s="1102"/>
      <c r="CNP283" s="1102"/>
      <c r="CNQ283" s="1102"/>
      <c r="CNR283" s="1102"/>
      <c r="CNS283" s="1102"/>
      <c r="CNT283" s="1102"/>
      <c r="CNU283" s="1102"/>
      <c r="CNV283" s="1102"/>
      <c r="CNW283" s="1102"/>
      <c r="CNX283" s="1102"/>
      <c r="CNY283" s="1102"/>
      <c r="CNZ283" s="1102"/>
      <c r="COA283" s="1102"/>
      <c r="COB283" s="1102"/>
      <c r="COC283" s="1102"/>
      <c r="COD283" s="1102"/>
      <c r="COE283" s="1102"/>
      <c r="COF283" s="1102"/>
      <c r="COG283" s="1102"/>
      <c r="COH283" s="1102"/>
      <c r="COI283" s="1102"/>
      <c r="COJ283" s="1102"/>
      <c r="COK283" s="1102"/>
      <c r="COL283" s="1102"/>
      <c r="COM283" s="1102"/>
      <c r="CON283" s="1102"/>
      <c r="COO283" s="1102"/>
      <c r="COP283" s="1102"/>
      <c r="COQ283" s="1102"/>
      <c r="COR283" s="1102"/>
      <c r="COS283" s="1102"/>
      <c r="COT283" s="1102"/>
      <c r="COU283" s="1102"/>
      <c r="COV283" s="1102"/>
      <c r="COW283" s="1102"/>
      <c r="COX283" s="1102"/>
      <c r="COY283" s="1102"/>
      <c r="COZ283" s="1102"/>
      <c r="CPA283" s="1102"/>
      <c r="CPB283" s="1102"/>
      <c r="CPC283" s="1102"/>
      <c r="CPD283" s="1102"/>
      <c r="CPE283" s="1102"/>
      <c r="CPF283" s="1102"/>
      <c r="CPG283" s="1102"/>
      <c r="CPH283" s="1102"/>
      <c r="CPI283" s="1102"/>
      <c r="CPJ283" s="1102"/>
      <c r="CPK283" s="1102"/>
      <c r="CPL283" s="1102"/>
      <c r="CPM283" s="1102"/>
      <c r="CPN283" s="1102"/>
      <c r="CPO283" s="1102"/>
      <c r="CPP283" s="1102"/>
      <c r="CPQ283" s="1102"/>
      <c r="CPR283" s="1102"/>
      <c r="CPS283" s="1102"/>
      <c r="CPT283" s="1102"/>
      <c r="CPU283" s="1102"/>
      <c r="CPV283" s="1102"/>
      <c r="CPW283" s="1102"/>
      <c r="CPX283" s="1102"/>
      <c r="CPY283" s="1102"/>
      <c r="CPZ283" s="1102"/>
      <c r="CQA283" s="1102"/>
      <c r="CQB283" s="1102"/>
      <c r="CQC283" s="1102"/>
      <c r="CQD283" s="1102"/>
      <c r="CQE283" s="1102"/>
      <c r="CQF283" s="1102"/>
      <c r="CQG283" s="1102"/>
      <c r="CQH283" s="1102"/>
      <c r="CQI283" s="1102"/>
      <c r="CQJ283" s="1102"/>
      <c r="CQK283" s="1102"/>
      <c r="CQL283" s="1102"/>
      <c r="CQM283" s="1102"/>
      <c r="CQN283" s="1102"/>
      <c r="CQO283" s="1102"/>
      <c r="CQP283" s="1102"/>
      <c r="CQQ283" s="1102"/>
      <c r="CQR283" s="1102"/>
      <c r="CQS283" s="1102"/>
      <c r="CQT283" s="1102"/>
      <c r="CQU283" s="1102"/>
      <c r="CQV283" s="1102"/>
      <c r="CQW283" s="1102"/>
      <c r="CQX283" s="1102"/>
      <c r="CQY283" s="1102"/>
      <c r="CQZ283" s="1102"/>
      <c r="CRA283" s="1102"/>
      <c r="CRB283" s="1102"/>
      <c r="CRC283" s="1102"/>
      <c r="CRD283" s="1102"/>
      <c r="CRE283" s="1102"/>
      <c r="CRF283" s="1102"/>
      <c r="CRG283" s="1102"/>
      <c r="CRH283" s="1102"/>
      <c r="CRI283" s="1102"/>
      <c r="CRJ283" s="1102"/>
      <c r="CRK283" s="1102"/>
      <c r="CRL283" s="1102"/>
      <c r="CRM283" s="1102"/>
      <c r="CRN283" s="1102"/>
      <c r="CRO283" s="1102"/>
      <c r="CRP283" s="1102"/>
      <c r="CRQ283" s="1102"/>
      <c r="CRR283" s="1102"/>
      <c r="CRS283" s="1102"/>
      <c r="CRT283" s="1102"/>
      <c r="CRU283" s="1102"/>
      <c r="CRV283" s="1102"/>
      <c r="CRW283" s="1102"/>
      <c r="CRX283" s="1102"/>
      <c r="CRY283" s="1102"/>
      <c r="CRZ283" s="1102"/>
      <c r="CSA283" s="1102"/>
      <c r="CSB283" s="1102"/>
      <c r="CSC283" s="1102"/>
      <c r="CSD283" s="1102"/>
      <c r="CSE283" s="1102"/>
      <c r="CSF283" s="1102"/>
      <c r="CSG283" s="1102"/>
      <c r="CSH283" s="1102"/>
      <c r="CSI283" s="1102"/>
      <c r="CSJ283" s="1102"/>
      <c r="CSK283" s="1102"/>
      <c r="CSL283" s="1102"/>
      <c r="CSM283" s="1102"/>
      <c r="CSN283" s="1102"/>
      <c r="CSO283" s="1102"/>
      <c r="CSP283" s="1102"/>
      <c r="CSQ283" s="1102"/>
      <c r="CSR283" s="1102"/>
      <c r="CSS283" s="1102"/>
      <c r="CST283" s="1102"/>
      <c r="CSU283" s="1102"/>
      <c r="CSV283" s="1102"/>
      <c r="CSW283" s="1102"/>
      <c r="CSX283" s="1102"/>
      <c r="CSY283" s="1102"/>
      <c r="CSZ283" s="1102"/>
      <c r="CTA283" s="1102"/>
      <c r="CTB283" s="1102"/>
      <c r="CTC283" s="1102"/>
      <c r="CTD283" s="1102"/>
      <c r="CTE283" s="1102"/>
      <c r="CTF283" s="1102"/>
      <c r="CTG283" s="1102"/>
      <c r="CTH283" s="1102"/>
      <c r="CTI283" s="1102"/>
      <c r="CTJ283" s="1102"/>
      <c r="CTK283" s="1102"/>
      <c r="CTL283" s="1102"/>
      <c r="CTM283" s="1102"/>
      <c r="CTN283" s="1102"/>
      <c r="CTO283" s="1102"/>
      <c r="CTP283" s="1102"/>
      <c r="CTQ283" s="1102"/>
      <c r="CTR283" s="1102"/>
      <c r="CTS283" s="1102"/>
      <c r="CTT283" s="1102"/>
      <c r="CTU283" s="1102"/>
      <c r="CTV283" s="1102"/>
      <c r="CTW283" s="1102"/>
      <c r="CTX283" s="1102"/>
      <c r="CTY283" s="1102"/>
      <c r="CTZ283" s="1102"/>
      <c r="CUA283" s="1102"/>
      <c r="CUB283" s="1102"/>
      <c r="CUC283" s="1102"/>
      <c r="CUD283" s="1102"/>
      <c r="CUE283" s="1102"/>
      <c r="CUF283" s="1102"/>
      <c r="CUG283" s="1102"/>
      <c r="CUH283" s="1102"/>
      <c r="CUI283" s="1102"/>
      <c r="CUJ283" s="1102"/>
      <c r="CUK283" s="1102"/>
      <c r="CUL283" s="1102"/>
      <c r="CUM283" s="1102"/>
      <c r="CUN283" s="1102"/>
      <c r="CUO283" s="1102"/>
      <c r="CUP283" s="1102"/>
      <c r="CUQ283" s="1102"/>
      <c r="CUR283" s="1102"/>
      <c r="CUS283" s="1102"/>
      <c r="CUT283" s="1102"/>
      <c r="CUU283" s="1102"/>
      <c r="CUV283" s="1102"/>
      <c r="CUW283" s="1102"/>
      <c r="CUX283" s="1102"/>
      <c r="CUY283" s="1102"/>
      <c r="CUZ283" s="1102"/>
      <c r="CVA283" s="1102"/>
      <c r="CVB283" s="1102"/>
      <c r="CVC283" s="1102"/>
      <c r="CVD283" s="1102"/>
      <c r="CVE283" s="1102"/>
      <c r="CVF283" s="1102"/>
      <c r="CVG283" s="1102"/>
      <c r="CVH283" s="1102"/>
      <c r="CVI283" s="1102"/>
      <c r="CVJ283" s="1102"/>
      <c r="CVK283" s="1102"/>
      <c r="CVL283" s="1102"/>
      <c r="CVM283" s="1102"/>
      <c r="CVN283" s="1102"/>
      <c r="CVO283" s="1102"/>
      <c r="CVP283" s="1102"/>
      <c r="CVQ283" s="1102"/>
      <c r="CVR283" s="1102"/>
      <c r="CVS283" s="1102"/>
      <c r="CVT283" s="1102"/>
      <c r="CVU283" s="1102"/>
      <c r="CVV283" s="1102"/>
      <c r="CVW283" s="1102"/>
      <c r="CVX283" s="1102"/>
      <c r="CVY283" s="1102"/>
      <c r="CVZ283" s="1102"/>
      <c r="CWA283" s="1102"/>
      <c r="CWB283" s="1102"/>
      <c r="CWC283" s="1102"/>
      <c r="CWD283" s="1102"/>
      <c r="CWE283" s="1102"/>
      <c r="CWF283" s="1102"/>
      <c r="CWG283" s="1102"/>
      <c r="CWH283" s="1102"/>
      <c r="CWI283" s="1102"/>
      <c r="CWJ283" s="1102"/>
      <c r="CWK283" s="1102"/>
      <c r="CWL283" s="1102"/>
      <c r="CWM283" s="1102"/>
      <c r="CWN283" s="1102"/>
      <c r="CWO283" s="1102"/>
      <c r="CWP283" s="1102"/>
      <c r="CWQ283" s="1102"/>
      <c r="CWR283" s="1102"/>
      <c r="CWS283" s="1102"/>
      <c r="CWT283" s="1102"/>
      <c r="CWU283" s="1102"/>
      <c r="CWV283" s="1102"/>
      <c r="CWW283" s="1102"/>
      <c r="CWX283" s="1102"/>
      <c r="CWY283" s="1102"/>
      <c r="CWZ283" s="1102"/>
      <c r="CXA283" s="1102"/>
      <c r="CXB283" s="1102"/>
      <c r="CXC283" s="1102"/>
      <c r="CXD283" s="1102"/>
      <c r="CXE283" s="1102"/>
      <c r="CXF283" s="1102"/>
      <c r="CXG283" s="1102"/>
      <c r="CXH283" s="1102"/>
      <c r="CXI283" s="1102"/>
      <c r="CXJ283" s="1102"/>
      <c r="CXK283" s="1102"/>
      <c r="CXL283" s="1102"/>
      <c r="CXM283" s="1102"/>
      <c r="CXN283" s="1102"/>
      <c r="CXO283" s="1102"/>
      <c r="CXP283" s="1102"/>
      <c r="CXQ283" s="1102"/>
      <c r="CXR283" s="1102"/>
      <c r="CXS283" s="1102"/>
      <c r="CXT283" s="1102"/>
      <c r="CXU283" s="1102"/>
      <c r="CXV283" s="1102"/>
      <c r="CXW283" s="1102"/>
      <c r="CXX283" s="1102"/>
      <c r="CXY283" s="1102"/>
      <c r="CXZ283" s="1102"/>
      <c r="CYA283" s="1102"/>
      <c r="CYB283" s="1102"/>
      <c r="CYC283" s="1102"/>
      <c r="CYD283" s="1102"/>
      <c r="CYE283" s="1102"/>
      <c r="CYF283" s="1102"/>
      <c r="CYG283" s="1102"/>
      <c r="CYH283" s="1102"/>
      <c r="CYI283" s="1102"/>
      <c r="CYJ283" s="1102"/>
      <c r="CYK283" s="1102"/>
      <c r="CYL283" s="1102"/>
      <c r="CYM283" s="1102"/>
      <c r="CYN283" s="1102"/>
      <c r="CYO283" s="1102"/>
      <c r="CYP283" s="1102"/>
      <c r="CYQ283" s="1102"/>
      <c r="CYR283" s="1102"/>
      <c r="CYS283" s="1102"/>
      <c r="CYT283" s="1102"/>
      <c r="CYU283" s="1102"/>
      <c r="CYV283" s="1102"/>
      <c r="CYW283" s="1102"/>
      <c r="CYX283" s="1102"/>
      <c r="CYY283" s="1102"/>
      <c r="CYZ283" s="1102"/>
      <c r="CZA283" s="1102"/>
      <c r="CZB283" s="1102"/>
      <c r="CZC283" s="1102"/>
      <c r="CZD283" s="1102"/>
      <c r="CZE283" s="1102"/>
      <c r="CZF283" s="1102"/>
      <c r="CZG283" s="1102"/>
      <c r="CZH283" s="1102"/>
      <c r="CZI283" s="1102"/>
      <c r="CZJ283" s="1102"/>
      <c r="CZK283" s="1102"/>
      <c r="CZL283" s="1102"/>
      <c r="CZM283" s="1102"/>
      <c r="CZN283" s="1102"/>
      <c r="CZO283" s="1102"/>
      <c r="CZP283" s="1102"/>
      <c r="CZQ283" s="1102"/>
      <c r="CZR283" s="1102"/>
      <c r="CZS283" s="1102"/>
      <c r="CZT283" s="1102"/>
      <c r="CZU283" s="1102"/>
      <c r="CZV283" s="1102"/>
      <c r="CZW283" s="1102"/>
      <c r="CZX283" s="1102"/>
      <c r="CZY283" s="1102"/>
      <c r="CZZ283" s="1102"/>
      <c r="DAA283" s="1102"/>
      <c r="DAB283" s="1102"/>
      <c r="DAC283" s="1102"/>
      <c r="DAD283" s="1102"/>
      <c r="DAE283" s="1102"/>
      <c r="DAF283" s="1102"/>
      <c r="DAG283" s="1102"/>
      <c r="DAH283" s="1102"/>
      <c r="DAI283" s="1102"/>
      <c r="DAJ283" s="1102"/>
      <c r="DAK283" s="1102"/>
      <c r="DAL283" s="1102"/>
      <c r="DAM283" s="1102"/>
      <c r="DAN283" s="1102"/>
      <c r="DAO283" s="1102"/>
      <c r="DAP283" s="1102"/>
      <c r="DAQ283" s="1102"/>
      <c r="DAR283" s="1102"/>
      <c r="DAS283" s="1102"/>
      <c r="DAT283" s="1102"/>
      <c r="DAU283" s="1102"/>
      <c r="DAV283" s="1102"/>
      <c r="DAW283" s="1102"/>
      <c r="DAX283" s="1102"/>
      <c r="DAY283" s="1102"/>
      <c r="DAZ283" s="1102"/>
      <c r="DBA283" s="1102"/>
      <c r="DBB283" s="1102"/>
      <c r="DBC283" s="1102"/>
      <c r="DBD283" s="1102"/>
      <c r="DBE283" s="1102"/>
      <c r="DBF283" s="1102"/>
      <c r="DBG283" s="1102"/>
      <c r="DBH283" s="1102"/>
      <c r="DBI283" s="1102"/>
      <c r="DBJ283" s="1102"/>
      <c r="DBK283" s="1102"/>
      <c r="DBL283" s="1102"/>
      <c r="DBM283" s="1102"/>
      <c r="DBN283" s="1102"/>
      <c r="DBO283" s="1102"/>
      <c r="DBP283" s="1102"/>
      <c r="DBQ283" s="1102"/>
      <c r="DBR283" s="1102"/>
      <c r="DBS283" s="1102"/>
      <c r="DBT283" s="1102"/>
      <c r="DBU283" s="1102"/>
      <c r="DBV283" s="1102"/>
      <c r="DBW283" s="1102"/>
      <c r="DBX283" s="1102"/>
      <c r="DBY283" s="1102"/>
      <c r="DBZ283" s="1102"/>
      <c r="DCA283" s="1102"/>
      <c r="DCB283" s="1102"/>
      <c r="DCC283" s="1102"/>
      <c r="DCD283" s="1102"/>
      <c r="DCE283" s="1102"/>
      <c r="DCF283" s="1102"/>
      <c r="DCG283" s="1102"/>
      <c r="DCH283" s="1102"/>
      <c r="DCI283" s="1102"/>
      <c r="DCJ283" s="1102"/>
      <c r="DCK283" s="1102"/>
      <c r="DCL283" s="1102"/>
      <c r="DCM283" s="1102"/>
      <c r="DCN283" s="1102"/>
      <c r="DCO283" s="1102"/>
      <c r="DCP283" s="1102"/>
      <c r="DCQ283" s="1102"/>
      <c r="DCR283" s="1102"/>
      <c r="DCS283" s="1102"/>
      <c r="DCT283" s="1102"/>
      <c r="DCU283" s="1102"/>
      <c r="DCV283" s="1102"/>
      <c r="DCW283" s="1102"/>
      <c r="DCX283" s="1102"/>
      <c r="DCY283" s="1102"/>
      <c r="DCZ283" s="1102"/>
      <c r="DDA283" s="1102"/>
      <c r="DDB283" s="1102"/>
      <c r="DDC283" s="1102"/>
      <c r="DDD283" s="1102"/>
      <c r="DDE283" s="1102"/>
      <c r="DDF283" s="1102"/>
      <c r="DDG283" s="1102"/>
      <c r="DDH283" s="1102"/>
      <c r="DDI283" s="1102"/>
      <c r="DDJ283" s="1102"/>
      <c r="DDK283" s="1102"/>
      <c r="DDL283" s="1102"/>
      <c r="DDM283" s="1102"/>
      <c r="DDN283" s="1102"/>
      <c r="DDO283" s="1102"/>
      <c r="DDP283" s="1102"/>
      <c r="DDQ283" s="1102"/>
      <c r="DDR283" s="1102"/>
      <c r="DDS283" s="1102"/>
      <c r="DDT283" s="1102"/>
      <c r="DDU283" s="1102"/>
      <c r="DDV283" s="1102"/>
      <c r="DDW283" s="1102"/>
      <c r="DDX283" s="1102"/>
      <c r="DDY283" s="1102"/>
      <c r="DDZ283" s="1102"/>
      <c r="DEA283" s="1102"/>
      <c r="DEB283" s="1102"/>
      <c r="DEC283" s="1102"/>
      <c r="DED283" s="1102"/>
      <c r="DEE283" s="1102"/>
      <c r="DEF283" s="1102"/>
      <c r="DEG283" s="1102"/>
      <c r="DEH283" s="1102"/>
      <c r="DEI283" s="1102"/>
      <c r="DEJ283" s="1102"/>
      <c r="DEK283" s="1102"/>
      <c r="DEL283" s="1102"/>
      <c r="DEM283" s="1102"/>
      <c r="DEN283" s="1102"/>
      <c r="DEO283" s="1102"/>
      <c r="DEP283" s="1102"/>
      <c r="DEQ283" s="1102"/>
      <c r="DER283" s="1102"/>
      <c r="DES283" s="1102"/>
      <c r="DET283" s="1102"/>
      <c r="DEU283" s="1102"/>
      <c r="DEV283" s="1102"/>
      <c r="DEW283" s="1102"/>
      <c r="DEX283" s="1102"/>
      <c r="DEY283" s="1102"/>
      <c r="DEZ283" s="1102"/>
      <c r="DFA283" s="1102"/>
      <c r="DFB283" s="1102"/>
      <c r="DFC283" s="1102"/>
      <c r="DFD283" s="1102"/>
      <c r="DFE283" s="1102"/>
      <c r="DFF283" s="1102"/>
      <c r="DFG283" s="1102"/>
      <c r="DFH283" s="1102"/>
      <c r="DFI283" s="1102"/>
      <c r="DFJ283" s="1102"/>
      <c r="DFK283" s="1102"/>
      <c r="DFL283" s="1102"/>
      <c r="DFM283" s="1102"/>
      <c r="DFN283" s="1102"/>
      <c r="DFO283" s="1102"/>
      <c r="DFP283" s="1102"/>
      <c r="DFQ283" s="1102"/>
      <c r="DFR283" s="1102"/>
      <c r="DFS283" s="1102"/>
      <c r="DFT283" s="1102"/>
      <c r="DFU283" s="1102"/>
      <c r="DFV283" s="1102"/>
      <c r="DFW283" s="1102"/>
      <c r="DFX283" s="1102"/>
      <c r="DFY283" s="1102"/>
      <c r="DFZ283" s="1102"/>
      <c r="DGA283" s="1102"/>
      <c r="DGB283" s="1102"/>
      <c r="DGC283" s="1102"/>
      <c r="DGD283" s="1102"/>
      <c r="DGE283" s="1102"/>
      <c r="DGF283" s="1102"/>
      <c r="DGG283" s="1102"/>
      <c r="DGH283" s="1102"/>
      <c r="DGI283" s="1102"/>
      <c r="DGJ283" s="1102"/>
      <c r="DGK283" s="1102"/>
      <c r="DGL283" s="1102"/>
      <c r="DGM283" s="1102"/>
      <c r="DGN283" s="1102"/>
      <c r="DGO283" s="1102"/>
      <c r="DGP283" s="1102"/>
      <c r="DGQ283" s="1102"/>
      <c r="DGR283" s="1102"/>
      <c r="DGS283" s="1102"/>
      <c r="DGT283" s="1102"/>
      <c r="DGU283" s="1102"/>
      <c r="DGV283" s="1102"/>
      <c r="DGW283" s="1102"/>
      <c r="DGX283" s="1102"/>
      <c r="DGY283" s="1102"/>
      <c r="DGZ283" s="1102"/>
      <c r="DHA283" s="1102"/>
      <c r="DHB283" s="1102"/>
      <c r="DHC283" s="1102"/>
      <c r="DHD283" s="1102"/>
      <c r="DHE283" s="1102"/>
      <c r="DHF283" s="1102"/>
      <c r="DHG283" s="1102"/>
      <c r="DHH283" s="1102"/>
      <c r="DHI283" s="1102"/>
      <c r="DHJ283" s="1102"/>
      <c r="DHK283" s="1102"/>
      <c r="DHL283" s="1102"/>
      <c r="DHM283" s="1102"/>
      <c r="DHN283" s="1102"/>
      <c r="DHO283" s="1102"/>
      <c r="DHP283" s="1102"/>
      <c r="DHQ283" s="1102"/>
      <c r="DHR283" s="1102"/>
      <c r="DHS283" s="1102"/>
      <c r="DHT283" s="1102"/>
      <c r="DHU283" s="1102"/>
      <c r="DHV283" s="1102"/>
      <c r="DHW283" s="1102"/>
      <c r="DHX283" s="1102"/>
      <c r="DHY283" s="1102"/>
      <c r="DHZ283" s="1102"/>
      <c r="DIA283" s="1102"/>
      <c r="DIB283" s="1102"/>
      <c r="DIC283" s="1102"/>
      <c r="DID283" s="1102"/>
      <c r="DIE283" s="1102"/>
      <c r="DIF283" s="1102"/>
      <c r="DIG283" s="1102"/>
      <c r="DIH283" s="1102"/>
      <c r="DII283" s="1102"/>
      <c r="DIJ283" s="1102"/>
      <c r="DIK283" s="1102"/>
      <c r="DIL283" s="1102"/>
      <c r="DIM283" s="1102"/>
      <c r="DIN283" s="1102"/>
      <c r="DIO283" s="1102"/>
      <c r="DIP283" s="1102"/>
      <c r="DIQ283" s="1102"/>
      <c r="DIR283" s="1102"/>
      <c r="DIS283" s="1102"/>
      <c r="DIT283" s="1102"/>
      <c r="DIU283" s="1102"/>
      <c r="DIV283" s="1102"/>
      <c r="DIW283" s="1102"/>
      <c r="DIX283" s="1102"/>
      <c r="DIY283" s="1102"/>
      <c r="DIZ283" s="1102"/>
      <c r="DJA283" s="1102"/>
      <c r="DJB283" s="1102"/>
      <c r="DJC283" s="1102"/>
      <c r="DJD283" s="1102"/>
      <c r="DJE283" s="1102"/>
      <c r="DJF283" s="1102"/>
      <c r="DJG283" s="1102"/>
      <c r="DJH283" s="1102"/>
      <c r="DJI283" s="1102"/>
      <c r="DJJ283" s="1102"/>
      <c r="DJK283" s="1102"/>
      <c r="DJL283" s="1102"/>
      <c r="DJM283" s="1102"/>
      <c r="DJN283" s="1102"/>
      <c r="DJO283" s="1102"/>
      <c r="DJP283" s="1102"/>
      <c r="DJQ283" s="1102"/>
      <c r="DJR283" s="1102"/>
      <c r="DJS283" s="1102"/>
      <c r="DJT283" s="1102"/>
      <c r="DJU283" s="1102"/>
      <c r="DJV283" s="1102"/>
      <c r="DJW283" s="1102"/>
      <c r="DJX283" s="1102"/>
      <c r="DJY283" s="1102"/>
      <c r="DJZ283" s="1102"/>
      <c r="DKA283" s="1102"/>
      <c r="DKB283" s="1102"/>
      <c r="DKC283" s="1102"/>
      <c r="DKD283" s="1102"/>
      <c r="DKE283" s="1102"/>
      <c r="DKF283" s="1102"/>
      <c r="DKG283" s="1102"/>
      <c r="DKH283" s="1102"/>
      <c r="DKI283" s="1102"/>
      <c r="DKJ283" s="1102"/>
      <c r="DKK283" s="1102"/>
      <c r="DKL283" s="1102"/>
      <c r="DKM283" s="1102"/>
      <c r="DKN283" s="1102"/>
      <c r="DKO283" s="1102"/>
      <c r="DKP283" s="1102"/>
      <c r="DKQ283" s="1102"/>
      <c r="DKR283" s="1102"/>
      <c r="DKS283" s="1102"/>
      <c r="DKT283" s="1102"/>
      <c r="DKU283" s="1102"/>
      <c r="DKV283" s="1102"/>
      <c r="DKW283" s="1102"/>
      <c r="DKX283" s="1102"/>
      <c r="DKY283" s="1102"/>
      <c r="DKZ283" s="1102"/>
      <c r="DLA283" s="1102"/>
      <c r="DLB283" s="1102"/>
      <c r="DLC283" s="1102"/>
      <c r="DLD283" s="1102"/>
      <c r="DLE283" s="1102"/>
      <c r="DLF283" s="1102"/>
      <c r="DLG283" s="1102"/>
      <c r="DLH283" s="1102"/>
      <c r="DLI283" s="1102"/>
      <c r="DLJ283" s="1102"/>
      <c r="DLK283" s="1102"/>
      <c r="DLL283" s="1102"/>
      <c r="DLM283" s="1102"/>
      <c r="DLN283" s="1102"/>
      <c r="DLO283" s="1102"/>
      <c r="DLP283" s="1102"/>
      <c r="DLQ283" s="1102"/>
      <c r="DLR283" s="1102"/>
      <c r="DLS283" s="1102"/>
      <c r="DLT283" s="1102"/>
      <c r="DLU283" s="1102"/>
      <c r="DLV283" s="1102"/>
      <c r="DLW283" s="1102"/>
      <c r="DLX283" s="1102"/>
      <c r="DLY283" s="1102"/>
      <c r="DLZ283" s="1102"/>
      <c r="DMA283" s="1102"/>
      <c r="DMB283" s="1102"/>
      <c r="DMC283" s="1102"/>
      <c r="DMD283" s="1102"/>
      <c r="DME283" s="1102"/>
      <c r="DMF283" s="1102"/>
      <c r="DMG283" s="1102"/>
      <c r="DMH283" s="1102"/>
      <c r="DMI283" s="1102"/>
      <c r="DMJ283" s="1102"/>
      <c r="DMK283" s="1102"/>
      <c r="DML283" s="1102"/>
      <c r="DMM283" s="1102"/>
      <c r="DMN283" s="1102"/>
      <c r="DMO283" s="1102"/>
      <c r="DMP283" s="1102"/>
      <c r="DMQ283" s="1102"/>
      <c r="DMR283" s="1102"/>
      <c r="DMS283" s="1102"/>
      <c r="DMT283" s="1102"/>
      <c r="DMU283" s="1102"/>
      <c r="DMV283" s="1102"/>
      <c r="DMW283" s="1102"/>
      <c r="DMX283" s="1102"/>
      <c r="DMY283" s="1102"/>
      <c r="DMZ283" s="1102"/>
      <c r="DNA283" s="1102"/>
      <c r="DNB283" s="1102"/>
      <c r="DNC283" s="1102"/>
      <c r="DND283" s="1102"/>
      <c r="DNE283" s="1102"/>
      <c r="DNF283" s="1102"/>
      <c r="DNG283" s="1102"/>
      <c r="DNH283" s="1102"/>
      <c r="DNI283" s="1102"/>
      <c r="DNJ283" s="1102"/>
      <c r="DNK283" s="1102"/>
      <c r="DNL283" s="1102"/>
      <c r="DNM283" s="1102"/>
      <c r="DNN283" s="1102"/>
      <c r="DNO283" s="1102"/>
      <c r="DNP283" s="1102"/>
      <c r="DNQ283" s="1102"/>
      <c r="DNR283" s="1102"/>
      <c r="DNS283" s="1102"/>
      <c r="DNT283" s="1102"/>
      <c r="DNU283" s="1102"/>
      <c r="DNV283" s="1102"/>
      <c r="DNW283" s="1102"/>
      <c r="DNX283" s="1102"/>
      <c r="DNY283" s="1102"/>
      <c r="DNZ283" s="1102"/>
      <c r="DOA283" s="1102"/>
      <c r="DOB283" s="1102"/>
      <c r="DOC283" s="1102"/>
      <c r="DOD283" s="1102"/>
      <c r="DOE283" s="1102"/>
      <c r="DOF283" s="1102"/>
      <c r="DOG283" s="1102"/>
      <c r="DOH283" s="1102"/>
      <c r="DOI283" s="1102"/>
      <c r="DOJ283" s="1102"/>
      <c r="DOK283" s="1102"/>
      <c r="DOL283" s="1102"/>
      <c r="DOM283" s="1102"/>
      <c r="DON283" s="1102"/>
      <c r="DOO283" s="1102"/>
      <c r="DOP283" s="1102"/>
      <c r="DOQ283" s="1102"/>
      <c r="DOR283" s="1102"/>
      <c r="DOS283" s="1102"/>
      <c r="DOT283" s="1102"/>
      <c r="DOU283" s="1102"/>
      <c r="DOV283" s="1102"/>
      <c r="DOW283" s="1102"/>
      <c r="DOX283" s="1102"/>
      <c r="DOY283" s="1102"/>
      <c r="DOZ283" s="1102"/>
      <c r="DPA283" s="1102"/>
      <c r="DPB283" s="1102"/>
      <c r="DPC283" s="1102"/>
      <c r="DPD283" s="1102"/>
      <c r="DPE283" s="1102"/>
      <c r="DPF283" s="1102"/>
      <c r="DPG283" s="1102"/>
      <c r="DPH283" s="1102"/>
      <c r="DPI283" s="1102"/>
      <c r="DPJ283" s="1102"/>
      <c r="DPK283" s="1102"/>
      <c r="DPL283" s="1102"/>
      <c r="DPM283" s="1102"/>
      <c r="DPN283" s="1102"/>
      <c r="DPO283" s="1102"/>
      <c r="DPP283" s="1102"/>
      <c r="DPQ283" s="1102"/>
      <c r="DPR283" s="1102"/>
      <c r="DPS283" s="1102"/>
      <c r="DPT283" s="1102"/>
      <c r="DPU283" s="1102"/>
      <c r="DPV283" s="1102"/>
      <c r="DPW283" s="1102"/>
      <c r="DPX283" s="1102"/>
      <c r="DPY283" s="1102"/>
      <c r="DPZ283" s="1102"/>
      <c r="DQA283" s="1102"/>
      <c r="DQB283" s="1102"/>
      <c r="DQC283" s="1102"/>
      <c r="DQD283" s="1102"/>
      <c r="DQE283" s="1102"/>
      <c r="DQF283" s="1102"/>
      <c r="DQG283" s="1102"/>
      <c r="DQH283" s="1102"/>
      <c r="DQI283" s="1102"/>
      <c r="DQJ283" s="1102"/>
      <c r="DQK283" s="1102"/>
      <c r="DQL283" s="1102"/>
      <c r="DQM283" s="1102"/>
      <c r="DQN283" s="1102"/>
      <c r="DQO283" s="1102"/>
      <c r="DQP283" s="1102"/>
      <c r="DQQ283" s="1102"/>
      <c r="DQR283" s="1102"/>
      <c r="DQS283" s="1102"/>
      <c r="DQT283" s="1102"/>
      <c r="DQU283" s="1102"/>
      <c r="DQV283" s="1102"/>
      <c r="DQW283" s="1102"/>
      <c r="DQX283" s="1102"/>
      <c r="DQY283" s="1102"/>
      <c r="DQZ283" s="1102"/>
      <c r="DRA283" s="1102"/>
      <c r="DRB283" s="1102"/>
      <c r="DRC283" s="1102"/>
      <c r="DRD283" s="1102"/>
      <c r="DRE283" s="1102"/>
      <c r="DRF283" s="1102"/>
      <c r="DRG283" s="1102"/>
      <c r="DRH283" s="1102"/>
      <c r="DRI283" s="1102"/>
      <c r="DRJ283" s="1102"/>
      <c r="DRK283" s="1102"/>
      <c r="DRL283" s="1102"/>
      <c r="DRM283" s="1102"/>
      <c r="DRN283" s="1102"/>
      <c r="DRO283" s="1102"/>
      <c r="DRP283" s="1102"/>
      <c r="DRQ283" s="1102"/>
      <c r="DRR283" s="1102"/>
      <c r="DRS283" s="1102"/>
      <c r="DRT283" s="1102"/>
      <c r="DRU283" s="1102"/>
      <c r="DRV283" s="1102"/>
      <c r="DRW283" s="1102"/>
      <c r="DRX283" s="1102"/>
      <c r="DRY283" s="1102"/>
      <c r="DRZ283" s="1102"/>
      <c r="DSA283" s="1102"/>
      <c r="DSB283" s="1102"/>
      <c r="DSC283" s="1102"/>
      <c r="DSD283" s="1102"/>
      <c r="DSE283" s="1102"/>
      <c r="DSF283" s="1102"/>
      <c r="DSG283" s="1102"/>
      <c r="DSH283" s="1102"/>
      <c r="DSI283" s="1102"/>
      <c r="DSJ283" s="1102"/>
      <c r="DSK283" s="1102"/>
      <c r="DSL283" s="1102"/>
      <c r="DSM283" s="1102"/>
      <c r="DSN283" s="1102"/>
      <c r="DSO283" s="1102"/>
      <c r="DSP283" s="1102"/>
      <c r="DSQ283" s="1102"/>
      <c r="DSR283" s="1102"/>
      <c r="DSS283" s="1102"/>
      <c r="DST283" s="1102"/>
      <c r="DSU283" s="1102"/>
      <c r="DSV283" s="1102"/>
      <c r="DSW283" s="1102"/>
      <c r="DSX283" s="1102"/>
      <c r="DSY283" s="1102"/>
      <c r="DSZ283" s="1102"/>
      <c r="DTA283" s="1102"/>
      <c r="DTB283" s="1102"/>
      <c r="DTC283" s="1102"/>
      <c r="DTD283" s="1102"/>
      <c r="DTE283" s="1102"/>
      <c r="DTF283" s="1102"/>
      <c r="DTG283" s="1102"/>
      <c r="DTH283" s="1102"/>
      <c r="DTI283" s="1102"/>
      <c r="DTJ283" s="1102"/>
      <c r="DTK283" s="1102"/>
      <c r="DTL283" s="1102"/>
      <c r="DTM283" s="1102"/>
      <c r="DTN283" s="1102"/>
      <c r="DTO283" s="1102"/>
      <c r="DTP283" s="1102"/>
      <c r="DTQ283" s="1102"/>
      <c r="DTR283" s="1102"/>
      <c r="DTS283" s="1102"/>
      <c r="DTT283" s="1102"/>
      <c r="DTU283" s="1102"/>
      <c r="DTV283" s="1102"/>
      <c r="DTW283" s="1102"/>
      <c r="DTX283" s="1102"/>
      <c r="DTY283" s="1102"/>
      <c r="DTZ283" s="1102"/>
      <c r="DUA283" s="1102"/>
      <c r="DUB283" s="1102"/>
      <c r="DUC283" s="1102"/>
      <c r="DUD283" s="1102"/>
      <c r="DUE283" s="1102"/>
      <c r="DUF283" s="1102"/>
      <c r="DUG283" s="1102"/>
      <c r="DUH283" s="1102"/>
      <c r="DUI283" s="1102"/>
      <c r="DUJ283" s="1102"/>
      <c r="DUK283" s="1102"/>
      <c r="DUL283" s="1102"/>
      <c r="DUM283" s="1102"/>
      <c r="DUN283" s="1102"/>
      <c r="DUO283" s="1102"/>
      <c r="DUP283" s="1102"/>
      <c r="DUQ283" s="1102"/>
      <c r="DUR283" s="1102"/>
      <c r="DUS283" s="1102"/>
      <c r="DUT283" s="1102"/>
      <c r="DUU283" s="1102"/>
      <c r="DUV283" s="1102"/>
      <c r="DUW283" s="1102"/>
      <c r="DUX283" s="1102"/>
      <c r="DUY283" s="1102"/>
      <c r="DUZ283" s="1102"/>
      <c r="DVA283" s="1102"/>
      <c r="DVB283" s="1102"/>
      <c r="DVC283" s="1102"/>
      <c r="DVD283" s="1102"/>
      <c r="DVE283" s="1102"/>
      <c r="DVF283" s="1102"/>
      <c r="DVG283" s="1102"/>
      <c r="DVH283" s="1102"/>
      <c r="DVI283" s="1102"/>
      <c r="DVJ283" s="1102"/>
      <c r="DVK283" s="1102"/>
      <c r="DVL283" s="1102"/>
      <c r="DVM283" s="1102"/>
      <c r="DVN283" s="1102"/>
      <c r="DVO283" s="1102"/>
      <c r="DVP283" s="1102"/>
      <c r="DVQ283" s="1102"/>
      <c r="DVR283" s="1102"/>
      <c r="DVS283" s="1102"/>
      <c r="DVT283" s="1102"/>
      <c r="DVU283" s="1102"/>
      <c r="DVV283" s="1102"/>
      <c r="DVW283" s="1102"/>
      <c r="DVX283" s="1102"/>
      <c r="DVY283" s="1102"/>
      <c r="DVZ283" s="1102"/>
      <c r="DWA283" s="1102"/>
      <c r="DWB283" s="1102"/>
      <c r="DWC283" s="1102"/>
      <c r="DWD283" s="1102"/>
      <c r="DWE283" s="1102"/>
      <c r="DWF283" s="1102"/>
      <c r="DWG283" s="1102"/>
      <c r="DWH283" s="1102"/>
      <c r="DWI283" s="1102"/>
      <c r="DWJ283" s="1102"/>
      <c r="DWK283" s="1102"/>
      <c r="DWL283" s="1102"/>
      <c r="DWM283" s="1102"/>
      <c r="DWN283" s="1102"/>
      <c r="DWO283" s="1102"/>
      <c r="DWP283" s="1102"/>
      <c r="DWQ283" s="1102"/>
      <c r="DWR283" s="1102"/>
      <c r="DWS283" s="1102"/>
      <c r="DWT283" s="1102"/>
      <c r="DWU283" s="1102"/>
      <c r="DWV283" s="1102"/>
      <c r="DWW283" s="1102"/>
      <c r="DWX283" s="1102"/>
      <c r="DWY283" s="1102"/>
      <c r="DWZ283" s="1102"/>
      <c r="DXA283" s="1102"/>
      <c r="DXB283" s="1102"/>
      <c r="DXC283" s="1102"/>
      <c r="DXD283" s="1102"/>
      <c r="DXE283" s="1102"/>
      <c r="DXF283" s="1102"/>
      <c r="DXG283" s="1102"/>
      <c r="DXH283" s="1102"/>
      <c r="DXI283" s="1102"/>
      <c r="DXJ283" s="1102"/>
      <c r="DXK283" s="1102"/>
      <c r="DXL283" s="1102"/>
      <c r="DXM283" s="1102"/>
      <c r="DXN283" s="1102"/>
      <c r="DXO283" s="1102"/>
      <c r="DXP283" s="1102"/>
      <c r="DXQ283" s="1102"/>
      <c r="DXR283" s="1102"/>
      <c r="DXS283" s="1102"/>
      <c r="DXT283" s="1102"/>
      <c r="DXU283" s="1102"/>
      <c r="DXV283" s="1102"/>
      <c r="DXW283" s="1102"/>
      <c r="DXX283" s="1102"/>
      <c r="DXY283" s="1102"/>
      <c r="DXZ283" s="1102"/>
      <c r="DYA283" s="1102"/>
      <c r="DYB283" s="1102"/>
      <c r="DYC283" s="1102"/>
      <c r="DYD283" s="1102"/>
      <c r="DYE283" s="1102"/>
      <c r="DYF283" s="1102"/>
      <c r="DYG283" s="1102"/>
      <c r="DYH283" s="1102"/>
      <c r="DYI283" s="1102"/>
      <c r="DYJ283" s="1102"/>
      <c r="DYK283" s="1102"/>
      <c r="DYL283" s="1102"/>
      <c r="DYM283" s="1102"/>
      <c r="DYN283" s="1102"/>
      <c r="DYO283" s="1102"/>
      <c r="DYP283" s="1102"/>
      <c r="DYQ283" s="1102"/>
      <c r="DYR283" s="1102"/>
      <c r="DYS283" s="1102"/>
      <c r="DYT283" s="1102"/>
      <c r="DYU283" s="1102"/>
      <c r="DYV283" s="1102"/>
      <c r="DYW283" s="1102"/>
      <c r="DYX283" s="1102"/>
      <c r="DYY283" s="1102"/>
      <c r="DYZ283" s="1102"/>
      <c r="DZA283" s="1102"/>
      <c r="DZB283" s="1102"/>
      <c r="DZC283" s="1102"/>
      <c r="DZD283" s="1102"/>
      <c r="DZE283" s="1102"/>
      <c r="DZF283" s="1102"/>
      <c r="DZG283" s="1102"/>
      <c r="DZH283" s="1102"/>
      <c r="DZI283" s="1102"/>
      <c r="DZJ283" s="1102"/>
      <c r="DZK283" s="1102"/>
      <c r="DZL283" s="1102"/>
      <c r="DZM283" s="1102"/>
      <c r="DZN283" s="1102"/>
      <c r="DZO283" s="1102"/>
      <c r="DZP283" s="1102"/>
      <c r="DZQ283" s="1102"/>
      <c r="DZR283" s="1102"/>
      <c r="DZS283" s="1102"/>
      <c r="DZT283" s="1102"/>
      <c r="DZU283" s="1102"/>
      <c r="DZV283" s="1102"/>
      <c r="DZW283" s="1102"/>
      <c r="DZX283" s="1102"/>
      <c r="DZY283" s="1102"/>
      <c r="DZZ283" s="1102"/>
      <c r="EAA283" s="1102"/>
      <c r="EAB283" s="1102"/>
      <c r="EAC283" s="1102"/>
      <c r="EAD283" s="1102"/>
      <c r="EAE283" s="1102"/>
      <c r="EAF283" s="1102"/>
      <c r="EAG283" s="1102"/>
      <c r="EAH283" s="1102"/>
      <c r="EAI283" s="1102"/>
      <c r="EAJ283" s="1102"/>
      <c r="EAK283" s="1102"/>
      <c r="EAL283" s="1102"/>
      <c r="EAM283" s="1102"/>
      <c r="EAN283" s="1102"/>
      <c r="EAO283" s="1102"/>
      <c r="EAP283" s="1102"/>
      <c r="EAQ283" s="1102"/>
      <c r="EAR283" s="1102"/>
      <c r="EAS283" s="1102"/>
      <c r="EAT283" s="1102"/>
      <c r="EAU283" s="1102"/>
      <c r="EAV283" s="1102"/>
      <c r="EAW283" s="1102"/>
      <c r="EAX283" s="1102"/>
      <c r="EAY283" s="1102"/>
      <c r="EAZ283" s="1102"/>
      <c r="EBA283" s="1102"/>
      <c r="EBB283" s="1102"/>
      <c r="EBC283" s="1102"/>
      <c r="EBD283" s="1102"/>
      <c r="EBE283" s="1102"/>
      <c r="EBF283" s="1102"/>
      <c r="EBG283" s="1102"/>
      <c r="EBH283" s="1102"/>
      <c r="EBI283" s="1102"/>
      <c r="EBJ283" s="1102"/>
      <c r="EBK283" s="1102"/>
      <c r="EBL283" s="1102"/>
      <c r="EBM283" s="1102"/>
      <c r="EBN283" s="1102"/>
      <c r="EBO283" s="1102"/>
      <c r="EBP283" s="1102"/>
      <c r="EBQ283" s="1102"/>
      <c r="EBR283" s="1102"/>
      <c r="EBS283" s="1102"/>
      <c r="EBT283" s="1102"/>
      <c r="EBU283" s="1102"/>
      <c r="EBV283" s="1102"/>
      <c r="EBW283" s="1102"/>
      <c r="EBX283" s="1102"/>
      <c r="EBY283" s="1102"/>
      <c r="EBZ283" s="1102"/>
      <c r="ECA283" s="1102"/>
      <c r="ECB283" s="1102"/>
      <c r="ECC283" s="1102"/>
      <c r="ECD283" s="1102"/>
      <c r="ECE283" s="1102"/>
      <c r="ECF283" s="1102"/>
      <c r="ECG283" s="1102"/>
      <c r="ECH283" s="1102"/>
      <c r="ECI283" s="1102"/>
      <c r="ECJ283" s="1102"/>
      <c r="ECK283" s="1102"/>
      <c r="ECL283" s="1102"/>
      <c r="ECM283" s="1102"/>
      <c r="ECN283" s="1102"/>
      <c r="ECO283" s="1102"/>
      <c r="ECP283" s="1102"/>
      <c r="ECQ283" s="1102"/>
      <c r="ECR283" s="1102"/>
      <c r="ECS283" s="1102"/>
      <c r="ECT283" s="1102"/>
      <c r="ECU283" s="1102"/>
      <c r="ECV283" s="1102"/>
      <c r="ECW283" s="1102"/>
      <c r="ECX283" s="1102"/>
      <c r="ECY283" s="1102"/>
      <c r="ECZ283" s="1102"/>
      <c r="EDA283" s="1102"/>
      <c r="EDB283" s="1102"/>
      <c r="EDC283" s="1102"/>
      <c r="EDD283" s="1102"/>
      <c r="EDE283" s="1102"/>
      <c r="EDF283" s="1102"/>
      <c r="EDG283" s="1102"/>
      <c r="EDH283" s="1102"/>
      <c r="EDI283" s="1102"/>
      <c r="EDJ283" s="1102"/>
      <c r="EDK283" s="1102"/>
      <c r="EDL283" s="1102"/>
      <c r="EDM283" s="1102"/>
      <c r="EDN283" s="1102"/>
      <c r="EDO283" s="1102"/>
      <c r="EDP283" s="1102"/>
      <c r="EDQ283" s="1102"/>
      <c r="EDR283" s="1102"/>
      <c r="EDS283" s="1102"/>
      <c r="EDT283" s="1102"/>
      <c r="EDU283" s="1102"/>
      <c r="EDV283" s="1102"/>
      <c r="EDW283" s="1102"/>
      <c r="EDX283" s="1102"/>
      <c r="EDY283" s="1102"/>
      <c r="EDZ283" s="1102"/>
      <c r="EEA283" s="1102"/>
      <c r="EEB283" s="1102"/>
      <c r="EEC283" s="1102"/>
      <c r="EED283" s="1102"/>
      <c r="EEE283" s="1102"/>
      <c r="EEF283" s="1102"/>
      <c r="EEG283" s="1102"/>
      <c r="EEH283" s="1102"/>
      <c r="EEI283" s="1102"/>
      <c r="EEJ283" s="1102"/>
      <c r="EEK283" s="1102"/>
      <c r="EEL283" s="1102"/>
      <c r="EEM283" s="1102"/>
      <c r="EEN283" s="1102"/>
      <c r="EEO283" s="1102"/>
      <c r="EEP283" s="1102"/>
      <c r="EEQ283" s="1102"/>
      <c r="EER283" s="1102"/>
      <c r="EES283" s="1102"/>
      <c r="EET283" s="1102"/>
      <c r="EEU283" s="1102"/>
      <c r="EEV283" s="1102"/>
      <c r="EEW283" s="1102"/>
      <c r="EEX283" s="1102"/>
      <c r="EEY283" s="1102"/>
      <c r="EEZ283" s="1102"/>
      <c r="EFA283" s="1102"/>
      <c r="EFB283" s="1102"/>
      <c r="EFC283" s="1102"/>
      <c r="EFD283" s="1102"/>
      <c r="EFE283" s="1102"/>
      <c r="EFF283" s="1102"/>
      <c r="EFG283" s="1102"/>
      <c r="EFH283" s="1102"/>
      <c r="EFI283" s="1102"/>
      <c r="EFJ283" s="1102"/>
      <c r="EFK283" s="1102"/>
      <c r="EFL283" s="1102"/>
      <c r="EFM283" s="1102"/>
      <c r="EFN283" s="1102"/>
      <c r="EFO283" s="1102"/>
      <c r="EFP283" s="1102"/>
      <c r="EFQ283" s="1102"/>
      <c r="EFR283" s="1102"/>
      <c r="EFS283" s="1102"/>
      <c r="EFT283" s="1102"/>
      <c r="EFU283" s="1102"/>
      <c r="EFV283" s="1102"/>
      <c r="EFW283" s="1102"/>
      <c r="EFX283" s="1102"/>
      <c r="EFY283" s="1102"/>
      <c r="EFZ283" s="1102"/>
      <c r="EGA283" s="1102"/>
      <c r="EGB283" s="1102"/>
      <c r="EGC283" s="1102"/>
      <c r="EGD283" s="1102"/>
      <c r="EGE283" s="1102"/>
      <c r="EGF283" s="1102"/>
      <c r="EGG283" s="1102"/>
      <c r="EGH283" s="1102"/>
      <c r="EGI283" s="1102"/>
      <c r="EGJ283" s="1102"/>
      <c r="EGK283" s="1102"/>
      <c r="EGL283" s="1102"/>
      <c r="EGM283" s="1102"/>
      <c r="EGN283" s="1102"/>
      <c r="EGO283" s="1102"/>
      <c r="EGP283" s="1102"/>
      <c r="EGQ283" s="1102"/>
      <c r="EGR283" s="1102"/>
      <c r="EGS283" s="1102"/>
      <c r="EGT283" s="1102"/>
      <c r="EGU283" s="1102"/>
      <c r="EGV283" s="1102"/>
      <c r="EGW283" s="1102"/>
      <c r="EGX283" s="1102"/>
      <c r="EGY283" s="1102"/>
      <c r="EGZ283" s="1102"/>
      <c r="EHA283" s="1102"/>
      <c r="EHB283" s="1102"/>
      <c r="EHC283" s="1102"/>
      <c r="EHD283" s="1102"/>
      <c r="EHE283" s="1102"/>
      <c r="EHF283" s="1102"/>
      <c r="EHG283" s="1102"/>
      <c r="EHH283" s="1102"/>
      <c r="EHI283" s="1102"/>
      <c r="EHJ283" s="1102"/>
      <c r="EHK283" s="1102"/>
      <c r="EHL283" s="1102"/>
      <c r="EHM283" s="1102"/>
      <c r="EHN283" s="1102"/>
      <c r="EHO283" s="1102"/>
      <c r="EHP283" s="1102"/>
      <c r="EHQ283" s="1102"/>
      <c r="EHR283" s="1102"/>
      <c r="EHS283" s="1102"/>
      <c r="EHT283" s="1102"/>
      <c r="EHU283" s="1102"/>
      <c r="EHV283" s="1102"/>
      <c r="EHW283" s="1102"/>
      <c r="EHX283" s="1102"/>
      <c r="EHY283" s="1102"/>
      <c r="EHZ283" s="1102"/>
      <c r="EIA283" s="1102"/>
      <c r="EIB283" s="1102"/>
      <c r="EIC283" s="1102"/>
      <c r="EID283" s="1102"/>
      <c r="EIE283" s="1102"/>
      <c r="EIF283" s="1102"/>
      <c r="EIG283" s="1102"/>
      <c r="EIH283" s="1102"/>
      <c r="EII283" s="1102"/>
      <c r="EIJ283" s="1102"/>
      <c r="EIK283" s="1102"/>
      <c r="EIL283" s="1102"/>
      <c r="EIM283" s="1102"/>
      <c r="EIN283" s="1102"/>
      <c r="EIO283" s="1102"/>
      <c r="EIP283" s="1102"/>
      <c r="EIQ283" s="1102"/>
      <c r="EIR283" s="1102"/>
      <c r="EIS283" s="1102"/>
      <c r="EIT283" s="1102"/>
      <c r="EIU283" s="1102"/>
      <c r="EIV283" s="1102"/>
      <c r="EIW283" s="1102"/>
      <c r="EIX283" s="1102"/>
      <c r="EIY283" s="1102"/>
      <c r="EIZ283" s="1102"/>
      <c r="EJA283" s="1102"/>
      <c r="EJB283" s="1102"/>
      <c r="EJC283" s="1102"/>
      <c r="EJD283" s="1102"/>
      <c r="EJE283" s="1102"/>
      <c r="EJF283" s="1102"/>
      <c r="EJG283" s="1102"/>
      <c r="EJH283" s="1102"/>
      <c r="EJI283" s="1102"/>
      <c r="EJJ283" s="1102"/>
      <c r="EJK283" s="1102"/>
      <c r="EJL283" s="1102"/>
      <c r="EJM283" s="1102"/>
      <c r="EJN283" s="1102"/>
      <c r="EJO283" s="1102"/>
      <c r="EJP283" s="1102"/>
      <c r="EJQ283" s="1102"/>
      <c r="EJR283" s="1102"/>
      <c r="EJS283" s="1102"/>
      <c r="EJT283" s="1102"/>
      <c r="EJU283" s="1102"/>
      <c r="EJV283" s="1102"/>
      <c r="EJW283" s="1102"/>
      <c r="EJX283" s="1102"/>
      <c r="EJY283" s="1102"/>
      <c r="EJZ283" s="1102"/>
      <c r="EKA283" s="1102"/>
      <c r="EKB283" s="1102"/>
      <c r="EKC283" s="1102"/>
      <c r="EKD283" s="1102"/>
      <c r="EKE283" s="1102"/>
      <c r="EKF283" s="1102"/>
      <c r="EKG283" s="1102"/>
      <c r="EKH283" s="1102"/>
      <c r="EKI283" s="1102"/>
      <c r="EKJ283" s="1102"/>
      <c r="EKK283" s="1102"/>
      <c r="EKL283" s="1102"/>
      <c r="EKM283" s="1102"/>
      <c r="EKN283" s="1102"/>
      <c r="EKO283" s="1102"/>
      <c r="EKP283" s="1102"/>
      <c r="EKQ283" s="1102"/>
      <c r="EKR283" s="1102"/>
      <c r="EKS283" s="1102"/>
      <c r="EKT283" s="1102"/>
      <c r="EKU283" s="1102"/>
      <c r="EKV283" s="1102"/>
      <c r="EKW283" s="1102"/>
      <c r="EKX283" s="1102"/>
      <c r="EKY283" s="1102"/>
      <c r="EKZ283" s="1102"/>
      <c r="ELA283" s="1102"/>
      <c r="ELB283" s="1102"/>
      <c r="ELC283" s="1102"/>
      <c r="ELD283" s="1102"/>
      <c r="ELE283" s="1102"/>
      <c r="ELF283" s="1102"/>
      <c r="ELG283" s="1102"/>
      <c r="ELH283" s="1102"/>
      <c r="ELI283" s="1102"/>
      <c r="ELJ283" s="1102"/>
      <c r="ELK283" s="1102"/>
      <c r="ELL283" s="1102"/>
      <c r="ELM283" s="1102"/>
      <c r="ELN283" s="1102"/>
      <c r="ELO283" s="1102"/>
      <c r="ELP283" s="1102"/>
      <c r="ELQ283" s="1102"/>
      <c r="ELR283" s="1102"/>
      <c r="ELS283" s="1102"/>
      <c r="ELT283" s="1102"/>
      <c r="ELU283" s="1102"/>
      <c r="ELV283" s="1102"/>
      <c r="ELW283" s="1102"/>
      <c r="ELX283" s="1102"/>
      <c r="ELY283" s="1102"/>
      <c r="ELZ283" s="1102"/>
      <c r="EMA283" s="1102"/>
      <c r="EMB283" s="1102"/>
      <c r="EMC283" s="1102"/>
      <c r="EMD283" s="1102"/>
      <c r="EME283" s="1102"/>
      <c r="EMF283" s="1102"/>
      <c r="EMG283" s="1102"/>
      <c r="EMH283" s="1102"/>
      <c r="EMI283" s="1102"/>
      <c r="EMJ283" s="1102"/>
      <c r="EMK283" s="1102"/>
      <c r="EML283" s="1102"/>
      <c r="EMM283" s="1102"/>
      <c r="EMN283" s="1102"/>
      <c r="EMO283" s="1102"/>
      <c r="EMP283" s="1102"/>
      <c r="EMQ283" s="1102"/>
      <c r="EMR283" s="1102"/>
      <c r="EMS283" s="1102"/>
      <c r="EMT283" s="1102"/>
      <c r="EMU283" s="1102"/>
      <c r="EMV283" s="1102"/>
      <c r="EMW283" s="1102"/>
      <c r="EMX283" s="1102"/>
      <c r="EMY283" s="1102"/>
      <c r="EMZ283" s="1102"/>
      <c r="ENA283" s="1102"/>
      <c r="ENB283" s="1102"/>
      <c r="ENC283" s="1102"/>
      <c r="END283" s="1102"/>
      <c r="ENE283" s="1102"/>
      <c r="ENF283" s="1102"/>
      <c r="ENG283" s="1102"/>
      <c r="ENH283" s="1102"/>
      <c r="ENI283" s="1102"/>
      <c r="ENJ283" s="1102"/>
      <c r="ENK283" s="1102"/>
      <c r="ENL283" s="1102"/>
      <c r="ENM283" s="1102"/>
      <c r="ENN283" s="1102"/>
      <c r="ENO283" s="1102"/>
      <c r="ENP283" s="1102"/>
      <c r="ENQ283" s="1102"/>
      <c r="ENR283" s="1102"/>
      <c r="ENS283" s="1102"/>
      <c r="ENT283" s="1102"/>
      <c r="ENU283" s="1102"/>
      <c r="ENV283" s="1102"/>
      <c r="ENW283" s="1102"/>
      <c r="ENX283" s="1102"/>
      <c r="ENY283" s="1102"/>
      <c r="ENZ283" s="1102"/>
      <c r="EOA283" s="1102"/>
      <c r="EOB283" s="1102"/>
      <c r="EOC283" s="1102"/>
      <c r="EOD283" s="1102"/>
      <c r="EOE283" s="1102"/>
      <c r="EOF283" s="1102"/>
      <c r="EOG283" s="1102"/>
      <c r="EOH283" s="1102"/>
      <c r="EOI283" s="1102"/>
      <c r="EOJ283" s="1102"/>
      <c r="EOK283" s="1102"/>
      <c r="EOL283" s="1102"/>
      <c r="EOM283" s="1102"/>
      <c r="EON283" s="1102"/>
      <c r="EOO283" s="1102"/>
      <c r="EOP283" s="1102"/>
      <c r="EOQ283" s="1102"/>
      <c r="EOR283" s="1102"/>
      <c r="EOS283" s="1102"/>
      <c r="EOT283" s="1102"/>
      <c r="EOU283" s="1102"/>
      <c r="EOV283" s="1102"/>
      <c r="EOW283" s="1102"/>
      <c r="EOX283" s="1102"/>
      <c r="EOY283" s="1102"/>
      <c r="EOZ283" s="1102"/>
      <c r="EPA283" s="1102"/>
      <c r="EPB283" s="1102"/>
      <c r="EPC283" s="1102"/>
      <c r="EPD283" s="1102"/>
      <c r="EPE283" s="1102"/>
      <c r="EPF283" s="1102"/>
      <c r="EPG283" s="1102"/>
      <c r="EPH283" s="1102"/>
      <c r="EPI283" s="1102"/>
      <c r="EPJ283" s="1102"/>
      <c r="EPK283" s="1102"/>
      <c r="EPL283" s="1102"/>
      <c r="EPM283" s="1102"/>
      <c r="EPN283" s="1102"/>
      <c r="EPO283" s="1102"/>
      <c r="EPP283" s="1102"/>
      <c r="EPQ283" s="1102"/>
      <c r="EPR283" s="1102"/>
      <c r="EPS283" s="1102"/>
      <c r="EPT283" s="1102"/>
      <c r="EPU283" s="1102"/>
      <c r="EPV283" s="1102"/>
      <c r="EPW283" s="1102"/>
      <c r="EPX283" s="1102"/>
      <c r="EPY283" s="1102"/>
      <c r="EPZ283" s="1102"/>
      <c r="EQA283" s="1102"/>
      <c r="EQB283" s="1102"/>
      <c r="EQC283" s="1102"/>
      <c r="EQD283" s="1102"/>
      <c r="EQE283" s="1102"/>
      <c r="EQF283" s="1102"/>
      <c r="EQG283" s="1102"/>
      <c r="EQH283" s="1102"/>
      <c r="EQI283" s="1102"/>
      <c r="EQJ283" s="1102"/>
      <c r="EQK283" s="1102"/>
      <c r="EQL283" s="1102"/>
      <c r="EQM283" s="1102"/>
      <c r="EQN283" s="1102"/>
      <c r="EQO283" s="1102"/>
      <c r="EQP283" s="1102"/>
      <c r="EQQ283" s="1102"/>
      <c r="EQR283" s="1102"/>
      <c r="EQS283" s="1102"/>
      <c r="EQT283" s="1102"/>
      <c r="EQU283" s="1102"/>
      <c r="EQV283" s="1102"/>
      <c r="EQW283" s="1102"/>
      <c r="EQX283" s="1102"/>
      <c r="EQY283" s="1102"/>
      <c r="EQZ283" s="1102"/>
      <c r="ERA283" s="1102"/>
      <c r="ERB283" s="1102"/>
      <c r="ERC283" s="1102"/>
      <c r="ERD283" s="1102"/>
      <c r="ERE283" s="1102"/>
      <c r="ERF283" s="1102"/>
      <c r="ERG283" s="1102"/>
      <c r="ERH283" s="1102"/>
      <c r="ERI283" s="1102"/>
      <c r="ERJ283" s="1102"/>
      <c r="ERK283" s="1102"/>
      <c r="ERL283" s="1102"/>
      <c r="ERM283" s="1102"/>
      <c r="ERN283" s="1102"/>
      <c r="ERO283" s="1102"/>
      <c r="ERP283" s="1102"/>
      <c r="ERQ283" s="1102"/>
      <c r="ERR283" s="1102"/>
      <c r="ERS283" s="1102"/>
      <c r="ERT283" s="1102"/>
      <c r="ERU283" s="1102"/>
      <c r="ERV283" s="1102"/>
      <c r="ERW283" s="1102"/>
      <c r="ERX283" s="1102"/>
      <c r="ERY283" s="1102"/>
      <c r="ERZ283" s="1102"/>
      <c r="ESA283" s="1102"/>
      <c r="ESB283" s="1102"/>
      <c r="ESC283" s="1102"/>
      <c r="ESD283" s="1102"/>
      <c r="ESE283" s="1102"/>
      <c r="ESF283" s="1102"/>
      <c r="ESG283" s="1102"/>
      <c r="ESH283" s="1102"/>
      <c r="ESI283" s="1102"/>
      <c r="ESJ283" s="1102"/>
      <c r="ESK283" s="1102"/>
      <c r="ESL283" s="1102"/>
      <c r="ESM283" s="1102"/>
      <c r="ESN283" s="1102"/>
      <c r="ESO283" s="1102"/>
      <c r="ESP283" s="1102"/>
      <c r="ESQ283" s="1102"/>
      <c r="ESR283" s="1102"/>
      <c r="ESS283" s="1102"/>
      <c r="EST283" s="1102"/>
      <c r="ESU283" s="1102"/>
      <c r="ESV283" s="1102"/>
      <c r="ESW283" s="1102"/>
      <c r="ESX283" s="1102"/>
      <c r="ESY283" s="1102"/>
      <c r="ESZ283" s="1102"/>
      <c r="ETA283" s="1102"/>
      <c r="ETB283" s="1102"/>
      <c r="ETC283" s="1102"/>
      <c r="ETD283" s="1102"/>
      <c r="ETE283" s="1102"/>
      <c r="ETF283" s="1102"/>
      <c r="ETG283" s="1102"/>
      <c r="ETH283" s="1102"/>
      <c r="ETI283" s="1102"/>
      <c r="ETJ283" s="1102"/>
      <c r="ETK283" s="1102"/>
      <c r="ETL283" s="1102"/>
      <c r="ETM283" s="1102"/>
      <c r="ETN283" s="1102"/>
      <c r="ETO283" s="1102"/>
      <c r="ETP283" s="1102"/>
      <c r="ETQ283" s="1102"/>
      <c r="ETR283" s="1102"/>
      <c r="ETS283" s="1102"/>
      <c r="ETT283" s="1102"/>
      <c r="ETU283" s="1102"/>
      <c r="ETV283" s="1102"/>
      <c r="ETW283" s="1102"/>
      <c r="ETX283" s="1102"/>
      <c r="ETY283" s="1102"/>
      <c r="ETZ283" s="1102"/>
      <c r="EUA283" s="1102"/>
      <c r="EUB283" s="1102"/>
      <c r="EUC283" s="1102"/>
      <c r="EUD283" s="1102"/>
      <c r="EUE283" s="1102"/>
      <c r="EUF283" s="1102"/>
      <c r="EUG283" s="1102"/>
      <c r="EUH283" s="1102"/>
      <c r="EUI283" s="1102"/>
      <c r="EUJ283" s="1102"/>
      <c r="EUK283" s="1102"/>
      <c r="EUL283" s="1102"/>
      <c r="EUM283" s="1102"/>
      <c r="EUN283" s="1102"/>
      <c r="EUO283" s="1102"/>
      <c r="EUP283" s="1102"/>
      <c r="EUQ283" s="1102"/>
      <c r="EUR283" s="1102"/>
      <c r="EUS283" s="1102"/>
      <c r="EUT283" s="1102"/>
      <c r="EUU283" s="1102"/>
      <c r="EUV283" s="1102"/>
      <c r="EUW283" s="1102"/>
      <c r="EUX283" s="1102"/>
      <c r="EUY283" s="1102"/>
      <c r="EUZ283" s="1102"/>
      <c r="EVA283" s="1102"/>
      <c r="EVB283" s="1102"/>
      <c r="EVC283" s="1102"/>
      <c r="EVD283" s="1102"/>
      <c r="EVE283" s="1102"/>
      <c r="EVF283" s="1102"/>
      <c r="EVG283" s="1102"/>
      <c r="EVH283" s="1102"/>
      <c r="EVI283" s="1102"/>
      <c r="EVJ283" s="1102"/>
      <c r="EVK283" s="1102"/>
      <c r="EVL283" s="1102"/>
      <c r="EVM283" s="1102"/>
      <c r="EVN283" s="1102"/>
      <c r="EVO283" s="1102"/>
      <c r="EVP283" s="1102"/>
      <c r="EVQ283" s="1102"/>
      <c r="EVR283" s="1102"/>
      <c r="EVS283" s="1102"/>
      <c r="EVT283" s="1102"/>
      <c r="EVU283" s="1102"/>
      <c r="EVV283" s="1102"/>
      <c r="EVW283" s="1102"/>
      <c r="EVX283" s="1102"/>
      <c r="EVY283" s="1102"/>
      <c r="EVZ283" s="1102"/>
      <c r="EWA283" s="1102"/>
      <c r="EWB283" s="1102"/>
      <c r="EWC283" s="1102"/>
      <c r="EWD283" s="1102"/>
      <c r="EWE283" s="1102"/>
      <c r="EWF283" s="1102"/>
      <c r="EWG283" s="1102"/>
      <c r="EWH283" s="1102"/>
      <c r="EWI283" s="1102"/>
      <c r="EWJ283" s="1102"/>
      <c r="EWK283" s="1102"/>
      <c r="EWL283" s="1102"/>
      <c r="EWM283" s="1102"/>
      <c r="EWN283" s="1102"/>
      <c r="EWO283" s="1102"/>
      <c r="EWP283" s="1102"/>
      <c r="EWQ283" s="1102"/>
      <c r="EWR283" s="1102"/>
      <c r="EWS283" s="1102"/>
      <c r="EWT283" s="1102"/>
      <c r="EWU283" s="1102"/>
      <c r="EWV283" s="1102"/>
      <c r="EWW283" s="1102"/>
      <c r="EWX283" s="1102"/>
      <c r="EWY283" s="1102"/>
      <c r="EWZ283" s="1102"/>
      <c r="EXA283" s="1102"/>
      <c r="EXB283" s="1102"/>
      <c r="EXC283" s="1102"/>
      <c r="EXD283" s="1102"/>
      <c r="EXE283" s="1102"/>
      <c r="EXF283" s="1102"/>
      <c r="EXG283" s="1102"/>
      <c r="EXH283" s="1102"/>
      <c r="EXI283" s="1102"/>
      <c r="EXJ283" s="1102"/>
      <c r="EXK283" s="1102"/>
      <c r="EXL283" s="1102"/>
      <c r="EXM283" s="1102"/>
      <c r="EXN283" s="1102"/>
      <c r="EXO283" s="1102"/>
      <c r="EXP283" s="1102"/>
      <c r="EXQ283" s="1102"/>
      <c r="EXR283" s="1102"/>
      <c r="EXS283" s="1102"/>
      <c r="EXT283" s="1102"/>
      <c r="EXU283" s="1102"/>
      <c r="EXV283" s="1102"/>
      <c r="EXW283" s="1102"/>
      <c r="EXX283" s="1102"/>
      <c r="EXY283" s="1102"/>
      <c r="EXZ283" s="1102"/>
      <c r="EYA283" s="1102"/>
      <c r="EYB283" s="1102"/>
      <c r="EYC283" s="1102"/>
      <c r="EYD283" s="1102"/>
      <c r="EYE283" s="1102"/>
      <c r="EYF283" s="1102"/>
      <c r="EYG283" s="1102"/>
      <c r="EYH283" s="1102"/>
      <c r="EYI283" s="1102"/>
      <c r="EYJ283" s="1102"/>
      <c r="EYK283" s="1102"/>
      <c r="EYL283" s="1102"/>
      <c r="EYM283" s="1102"/>
      <c r="EYN283" s="1102"/>
      <c r="EYO283" s="1102"/>
      <c r="EYP283" s="1102"/>
      <c r="EYQ283" s="1102"/>
      <c r="EYR283" s="1102"/>
      <c r="EYS283" s="1102"/>
      <c r="EYT283" s="1102"/>
      <c r="EYU283" s="1102"/>
      <c r="EYV283" s="1102"/>
      <c r="EYW283" s="1102"/>
      <c r="EYX283" s="1102"/>
      <c r="EYY283" s="1102"/>
      <c r="EYZ283" s="1102"/>
      <c r="EZA283" s="1102"/>
      <c r="EZB283" s="1102"/>
      <c r="EZC283" s="1102"/>
      <c r="EZD283" s="1102"/>
      <c r="EZE283" s="1102"/>
      <c r="EZF283" s="1102"/>
      <c r="EZG283" s="1102"/>
      <c r="EZH283" s="1102"/>
      <c r="EZI283" s="1102"/>
      <c r="EZJ283" s="1102"/>
      <c r="EZK283" s="1102"/>
      <c r="EZL283" s="1102"/>
      <c r="EZM283" s="1102"/>
      <c r="EZN283" s="1102"/>
      <c r="EZO283" s="1102"/>
      <c r="EZP283" s="1102"/>
      <c r="EZQ283" s="1102"/>
      <c r="EZR283" s="1102"/>
      <c r="EZS283" s="1102"/>
      <c r="EZT283" s="1102"/>
      <c r="EZU283" s="1102"/>
      <c r="EZV283" s="1102"/>
      <c r="EZW283" s="1102"/>
      <c r="EZX283" s="1102"/>
      <c r="EZY283" s="1102"/>
      <c r="EZZ283" s="1102"/>
      <c r="FAA283" s="1102"/>
      <c r="FAB283" s="1102"/>
      <c r="FAC283" s="1102"/>
      <c r="FAD283" s="1102"/>
      <c r="FAE283" s="1102"/>
      <c r="FAF283" s="1102"/>
      <c r="FAG283" s="1102"/>
      <c r="FAH283" s="1102"/>
      <c r="FAI283" s="1102"/>
      <c r="FAJ283" s="1102"/>
      <c r="FAK283" s="1102"/>
      <c r="FAL283" s="1102"/>
      <c r="FAM283" s="1102"/>
      <c r="FAN283" s="1102"/>
      <c r="FAO283" s="1102"/>
      <c r="FAP283" s="1102"/>
      <c r="FAQ283" s="1102"/>
      <c r="FAR283" s="1102"/>
      <c r="FAS283" s="1102"/>
      <c r="FAT283" s="1102"/>
      <c r="FAU283" s="1102"/>
      <c r="FAV283" s="1102"/>
      <c r="FAW283" s="1102"/>
      <c r="FAX283" s="1102"/>
      <c r="FAY283" s="1102"/>
      <c r="FAZ283" s="1102"/>
      <c r="FBA283" s="1102"/>
      <c r="FBB283" s="1102"/>
      <c r="FBC283" s="1102"/>
      <c r="FBD283" s="1102"/>
      <c r="FBE283" s="1102"/>
      <c r="FBF283" s="1102"/>
      <c r="FBG283" s="1102"/>
      <c r="FBH283" s="1102"/>
      <c r="FBI283" s="1102"/>
      <c r="FBJ283" s="1102"/>
      <c r="FBK283" s="1102"/>
      <c r="FBL283" s="1102"/>
      <c r="FBM283" s="1102"/>
      <c r="FBN283" s="1102"/>
      <c r="FBO283" s="1102"/>
      <c r="FBP283" s="1102"/>
      <c r="FBQ283" s="1102"/>
      <c r="FBR283" s="1102"/>
      <c r="FBS283" s="1102"/>
      <c r="FBT283" s="1102"/>
      <c r="FBU283" s="1102"/>
      <c r="FBV283" s="1102"/>
      <c r="FBW283" s="1102"/>
      <c r="FBX283" s="1102"/>
      <c r="FBY283" s="1102"/>
      <c r="FBZ283" s="1102"/>
      <c r="FCA283" s="1102"/>
      <c r="FCB283" s="1102"/>
      <c r="FCC283" s="1102"/>
      <c r="FCD283" s="1102"/>
      <c r="FCE283" s="1102"/>
      <c r="FCF283" s="1102"/>
      <c r="FCG283" s="1102"/>
      <c r="FCH283" s="1102"/>
      <c r="FCI283" s="1102"/>
      <c r="FCJ283" s="1102"/>
      <c r="FCK283" s="1102"/>
      <c r="FCL283" s="1102"/>
      <c r="FCM283" s="1102"/>
      <c r="FCN283" s="1102"/>
      <c r="FCO283" s="1102"/>
      <c r="FCP283" s="1102"/>
      <c r="FCQ283" s="1102"/>
      <c r="FCR283" s="1102"/>
      <c r="FCS283" s="1102"/>
      <c r="FCT283" s="1102"/>
      <c r="FCU283" s="1102"/>
      <c r="FCV283" s="1102"/>
      <c r="FCW283" s="1102"/>
      <c r="FCX283" s="1102"/>
      <c r="FCY283" s="1102"/>
      <c r="FCZ283" s="1102"/>
      <c r="FDA283" s="1102"/>
      <c r="FDB283" s="1102"/>
      <c r="FDC283" s="1102"/>
      <c r="FDD283" s="1102"/>
      <c r="FDE283" s="1102"/>
      <c r="FDF283" s="1102"/>
      <c r="FDG283" s="1102"/>
      <c r="FDH283" s="1102"/>
      <c r="FDI283" s="1102"/>
      <c r="FDJ283" s="1102"/>
      <c r="FDK283" s="1102"/>
      <c r="FDL283" s="1102"/>
      <c r="FDM283" s="1102"/>
      <c r="FDN283" s="1102"/>
      <c r="FDO283" s="1102"/>
      <c r="FDP283" s="1102"/>
      <c r="FDQ283" s="1102"/>
      <c r="FDR283" s="1102"/>
      <c r="FDS283" s="1102"/>
      <c r="FDT283" s="1102"/>
      <c r="FDU283" s="1102"/>
      <c r="FDV283" s="1102"/>
      <c r="FDW283" s="1102"/>
      <c r="FDX283" s="1102"/>
      <c r="FDY283" s="1102"/>
      <c r="FDZ283" s="1102"/>
      <c r="FEA283" s="1102"/>
      <c r="FEB283" s="1102"/>
      <c r="FEC283" s="1102"/>
      <c r="FED283" s="1102"/>
      <c r="FEE283" s="1102"/>
      <c r="FEF283" s="1102"/>
      <c r="FEG283" s="1102"/>
      <c r="FEH283" s="1102"/>
      <c r="FEI283" s="1102"/>
      <c r="FEJ283" s="1102"/>
      <c r="FEK283" s="1102"/>
      <c r="FEL283" s="1102"/>
      <c r="FEM283" s="1102"/>
      <c r="FEN283" s="1102"/>
      <c r="FEO283" s="1102"/>
      <c r="FEP283" s="1102"/>
      <c r="FEQ283" s="1102"/>
      <c r="FER283" s="1102"/>
      <c r="FES283" s="1102"/>
      <c r="FET283" s="1102"/>
      <c r="FEU283" s="1102"/>
      <c r="FEV283" s="1102"/>
      <c r="FEW283" s="1102"/>
      <c r="FEX283" s="1102"/>
      <c r="FEY283" s="1102"/>
      <c r="FEZ283" s="1102"/>
      <c r="FFA283" s="1102"/>
      <c r="FFB283" s="1102"/>
      <c r="FFC283" s="1102"/>
      <c r="FFD283" s="1102"/>
      <c r="FFE283" s="1102"/>
      <c r="FFF283" s="1102"/>
      <c r="FFG283" s="1102"/>
      <c r="FFH283" s="1102"/>
      <c r="FFI283" s="1102"/>
      <c r="FFJ283" s="1102"/>
      <c r="FFK283" s="1102"/>
      <c r="FFL283" s="1102"/>
      <c r="FFM283" s="1102"/>
      <c r="FFN283" s="1102"/>
      <c r="FFO283" s="1102"/>
      <c r="FFP283" s="1102"/>
      <c r="FFQ283" s="1102"/>
      <c r="FFR283" s="1102"/>
      <c r="FFS283" s="1102"/>
      <c r="FFT283" s="1102"/>
      <c r="FFU283" s="1102"/>
      <c r="FFV283" s="1102"/>
      <c r="FFW283" s="1102"/>
      <c r="FFX283" s="1102"/>
      <c r="FFY283" s="1102"/>
      <c r="FFZ283" s="1102"/>
      <c r="FGA283" s="1102"/>
      <c r="FGB283" s="1102"/>
      <c r="FGC283" s="1102"/>
      <c r="FGD283" s="1102"/>
      <c r="FGE283" s="1102"/>
      <c r="FGF283" s="1102"/>
      <c r="FGG283" s="1102"/>
      <c r="FGH283" s="1102"/>
      <c r="FGI283" s="1102"/>
      <c r="FGJ283" s="1102"/>
      <c r="FGK283" s="1102"/>
      <c r="FGL283" s="1102"/>
      <c r="FGM283" s="1102"/>
      <c r="FGN283" s="1102"/>
      <c r="FGO283" s="1102"/>
      <c r="FGP283" s="1102"/>
      <c r="FGQ283" s="1102"/>
      <c r="FGR283" s="1102"/>
      <c r="FGS283" s="1102"/>
      <c r="FGT283" s="1102"/>
      <c r="FGU283" s="1102"/>
      <c r="FGV283" s="1102"/>
      <c r="FGW283" s="1102"/>
      <c r="FGX283" s="1102"/>
      <c r="FGY283" s="1102"/>
      <c r="FGZ283" s="1102"/>
      <c r="FHA283" s="1102"/>
      <c r="FHB283" s="1102"/>
      <c r="FHC283" s="1102"/>
      <c r="FHD283" s="1102"/>
      <c r="FHE283" s="1102"/>
      <c r="FHF283" s="1102"/>
      <c r="FHG283" s="1102"/>
      <c r="FHH283" s="1102"/>
      <c r="FHI283" s="1102"/>
      <c r="FHJ283" s="1102"/>
      <c r="FHK283" s="1102"/>
      <c r="FHL283" s="1102"/>
      <c r="FHM283" s="1102"/>
      <c r="FHN283" s="1102"/>
      <c r="FHO283" s="1102"/>
      <c r="FHP283" s="1102"/>
      <c r="FHQ283" s="1102"/>
      <c r="FHR283" s="1102"/>
      <c r="FHS283" s="1102"/>
      <c r="FHT283" s="1102"/>
      <c r="FHU283" s="1102"/>
      <c r="FHV283" s="1102"/>
      <c r="FHW283" s="1102"/>
      <c r="FHX283" s="1102"/>
      <c r="FHY283" s="1102"/>
      <c r="FHZ283" s="1102"/>
      <c r="FIA283" s="1102"/>
      <c r="FIB283" s="1102"/>
      <c r="FIC283" s="1102"/>
      <c r="FID283" s="1102"/>
      <c r="FIE283" s="1102"/>
      <c r="FIF283" s="1102"/>
      <c r="FIG283" s="1102"/>
      <c r="FIH283" s="1102"/>
      <c r="FII283" s="1102"/>
      <c r="FIJ283" s="1102"/>
      <c r="FIK283" s="1102"/>
      <c r="FIL283" s="1102"/>
      <c r="FIM283" s="1102"/>
      <c r="FIN283" s="1102"/>
      <c r="FIO283" s="1102"/>
      <c r="FIP283" s="1102"/>
      <c r="FIQ283" s="1102"/>
      <c r="FIR283" s="1102"/>
      <c r="FIS283" s="1102"/>
      <c r="FIT283" s="1102"/>
      <c r="FIU283" s="1102"/>
      <c r="FIV283" s="1102"/>
      <c r="FIW283" s="1102"/>
      <c r="FIX283" s="1102"/>
      <c r="FIY283" s="1102"/>
      <c r="FIZ283" s="1102"/>
      <c r="FJA283" s="1102"/>
      <c r="FJB283" s="1102"/>
      <c r="FJC283" s="1102"/>
      <c r="FJD283" s="1102"/>
      <c r="FJE283" s="1102"/>
      <c r="FJF283" s="1102"/>
      <c r="FJG283" s="1102"/>
      <c r="FJH283" s="1102"/>
      <c r="FJI283" s="1102"/>
      <c r="FJJ283" s="1102"/>
      <c r="FJK283" s="1102"/>
      <c r="FJL283" s="1102"/>
      <c r="FJM283" s="1102"/>
      <c r="FJN283" s="1102"/>
      <c r="FJO283" s="1102"/>
      <c r="FJP283" s="1102"/>
      <c r="FJQ283" s="1102"/>
      <c r="FJR283" s="1102"/>
      <c r="FJS283" s="1102"/>
      <c r="FJT283" s="1102"/>
      <c r="FJU283" s="1102"/>
      <c r="FJV283" s="1102"/>
      <c r="FJW283" s="1102"/>
      <c r="FJX283" s="1102"/>
      <c r="FJY283" s="1102"/>
      <c r="FJZ283" s="1102"/>
      <c r="FKA283" s="1102"/>
      <c r="FKB283" s="1102"/>
      <c r="FKC283" s="1102"/>
      <c r="FKD283" s="1102"/>
      <c r="FKE283" s="1102"/>
      <c r="FKF283" s="1102"/>
      <c r="FKG283" s="1102"/>
      <c r="FKH283" s="1102"/>
      <c r="FKI283" s="1102"/>
      <c r="FKJ283" s="1102"/>
      <c r="FKK283" s="1102"/>
      <c r="FKL283" s="1102"/>
      <c r="FKM283" s="1102"/>
      <c r="FKN283" s="1102"/>
      <c r="FKO283" s="1102"/>
      <c r="FKP283" s="1102"/>
      <c r="FKQ283" s="1102"/>
      <c r="FKR283" s="1102"/>
      <c r="FKS283" s="1102"/>
      <c r="FKT283" s="1102"/>
      <c r="FKU283" s="1102"/>
      <c r="FKV283" s="1102"/>
      <c r="FKW283" s="1102"/>
      <c r="FKX283" s="1102"/>
      <c r="FKY283" s="1102"/>
      <c r="FKZ283" s="1102"/>
      <c r="FLA283" s="1102"/>
      <c r="FLB283" s="1102"/>
      <c r="FLC283" s="1102"/>
      <c r="FLD283" s="1102"/>
      <c r="FLE283" s="1102"/>
      <c r="FLF283" s="1102"/>
      <c r="FLG283" s="1102"/>
      <c r="FLH283" s="1102"/>
      <c r="FLI283" s="1102"/>
      <c r="FLJ283" s="1102"/>
      <c r="FLK283" s="1102"/>
      <c r="FLL283" s="1102"/>
      <c r="FLM283" s="1102"/>
      <c r="FLN283" s="1102"/>
      <c r="FLO283" s="1102"/>
      <c r="FLP283" s="1102"/>
      <c r="FLQ283" s="1102"/>
      <c r="FLR283" s="1102"/>
      <c r="FLS283" s="1102"/>
      <c r="FLT283" s="1102"/>
      <c r="FLU283" s="1102"/>
      <c r="FLV283" s="1102"/>
      <c r="FLW283" s="1102"/>
      <c r="FLX283" s="1102"/>
      <c r="FLY283" s="1102"/>
      <c r="FLZ283" s="1102"/>
      <c r="FMA283" s="1102"/>
      <c r="FMB283" s="1102"/>
      <c r="FMC283" s="1102"/>
      <c r="FMD283" s="1102"/>
      <c r="FME283" s="1102"/>
      <c r="FMF283" s="1102"/>
      <c r="FMG283" s="1102"/>
      <c r="FMH283" s="1102"/>
      <c r="FMI283" s="1102"/>
      <c r="FMJ283" s="1102"/>
      <c r="FMK283" s="1102"/>
      <c r="FML283" s="1102"/>
      <c r="FMM283" s="1102"/>
      <c r="FMN283" s="1102"/>
      <c r="FMO283" s="1102"/>
      <c r="FMP283" s="1102"/>
      <c r="FMQ283" s="1102"/>
      <c r="FMR283" s="1102"/>
      <c r="FMS283" s="1102"/>
      <c r="FMT283" s="1102"/>
      <c r="FMU283" s="1102"/>
      <c r="FMV283" s="1102"/>
      <c r="FMW283" s="1102"/>
      <c r="FMX283" s="1102"/>
      <c r="FMY283" s="1102"/>
      <c r="FMZ283" s="1102"/>
      <c r="FNA283" s="1102"/>
      <c r="FNB283" s="1102"/>
      <c r="FNC283" s="1102"/>
      <c r="FND283" s="1102"/>
      <c r="FNE283" s="1102"/>
      <c r="FNF283" s="1102"/>
      <c r="FNG283" s="1102"/>
      <c r="FNH283" s="1102"/>
      <c r="FNI283" s="1102"/>
      <c r="FNJ283" s="1102"/>
      <c r="FNK283" s="1102"/>
      <c r="FNL283" s="1102"/>
      <c r="FNM283" s="1102"/>
      <c r="FNN283" s="1102"/>
      <c r="FNO283" s="1102"/>
      <c r="FNP283" s="1102"/>
      <c r="FNQ283" s="1102"/>
      <c r="FNR283" s="1102"/>
      <c r="FNS283" s="1102"/>
      <c r="FNT283" s="1102"/>
      <c r="FNU283" s="1102"/>
      <c r="FNV283" s="1102"/>
      <c r="FNW283" s="1102"/>
      <c r="FNX283" s="1102"/>
      <c r="FNY283" s="1102"/>
      <c r="FNZ283" s="1102"/>
      <c r="FOA283" s="1102"/>
      <c r="FOB283" s="1102"/>
      <c r="FOC283" s="1102"/>
      <c r="FOD283" s="1102"/>
      <c r="FOE283" s="1102"/>
      <c r="FOF283" s="1102"/>
      <c r="FOG283" s="1102"/>
      <c r="FOH283" s="1102"/>
      <c r="FOI283" s="1102"/>
      <c r="FOJ283" s="1102"/>
      <c r="FOK283" s="1102"/>
      <c r="FOL283" s="1102"/>
      <c r="FOM283" s="1102"/>
      <c r="FON283" s="1102"/>
      <c r="FOO283" s="1102"/>
      <c r="FOP283" s="1102"/>
      <c r="FOQ283" s="1102"/>
      <c r="FOR283" s="1102"/>
      <c r="FOS283" s="1102"/>
      <c r="FOT283" s="1102"/>
      <c r="FOU283" s="1102"/>
      <c r="FOV283" s="1102"/>
      <c r="FOW283" s="1102"/>
      <c r="FOX283" s="1102"/>
      <c r="FOY283" s="1102"/>
      <c r="FOZ283" s="1102"/>
      <c r="FPA283" s="1102"/>
      <c r="FPB283" s="1102"/>
      <c r="FPC283" s="1102"/>
      <c r="FPD283" s="1102"/>
      <c r="FPE283" s="1102"/>
      <c r="FPF283" s="1102"/>
      <c r="FPG283" s="1102"/>
      <c r="FPH283" s="1102"/>
      <c r="FPI283" s="1102"/>
      <c r="FPJ283" s="1102"/>
      <c r="FPK283" s="1102"/>
      <c r="FPL283" s="1102"/>
      <c r="FPM283" s="1102"/>
      <c r="FPN283" s="1102"/>
      <c r="FPO283" s="1102"/>
      <c r="FPP283" s="1102"/>
      <c r="FPQ283" s="1102"/>
      <c r="FPR283" s="1102"/>
      <c r="FPS283" s="1102"/>
      <c r="FPT283" s="1102"/>
      <c r="FPU283" s="1102"/>
      <c r="FPV283" s="1102"/>
      <c r="FPW283" s="1102"/>
      <c r="FPX283" s="1102"/>
      <c r="FPY283" s="1102"/>
      <c r="FPZ283" s="1102"/>
      <c r="FQA283" s="1102"/>
      <c r="FQB283" s="1102"/>
      <c r="FQC283" s="1102"/>
      <c r="FQD283" s="1102"/>
      <c r="FQE283" s="1102"/>
      <c r="FQF283" s="1102"/>
      <c r="FQG283" s="1102"/>
      <c r="FQH283" s="1102"/>
      <c r="FQI283" s="1102"/>
      <c r="FQJ283" s="1102"/>
      <c r="FQK283" s="1102"/>
      <c r="FQL283" s="1102"/>
      <c r="FQM283" s="1102"/>
      <c r="FQN283" s="1102"/>
      <c r="FQO283" s="1102"/>
      <c r="FQP283" s="1102"/>
      <c r="FQQ283" s="1102"/>
      <c r="FQR283" s="1102"/>
      <c r="FQS283" s="1102"/>
      <c r="FQT283" s="1102"/>
      <c r="FQU283" s="1102"/>
      <c r="FQV283" s="1102"/>
      <c r="FQW283" s="1102"/>
      <c r="FQX283" s="1102"/>
      <c r="FQY283" s="1102"/>
      <c r="FQZ283" s="1102"/>
      <c r="FRA283" s="1102"/>
      <c r="FRB283" s="1102"/>
      <c r="FRC283" s="1102"/>
      <c r="FRD283" s="1102"/>
      <c r="FRE283" s="1102"/>
      <c r="FRF283" s="1102"/>
      <c r="FRG283" s="1102"/>
      <c r="FRH283" s="1102"/>
      <c r="FRI283" s="1102"/>
      <c r="FRJ283" s="1102"/>
      <c r="FRK283" s="1102"/>
      <c r="FRL283" s="1102"/>
      <c r="FRM283" s="1102"/>
      <c r="FRN283" s="1102"/>
      <c r="FRO283" s="1102"/>
      <c r="FRP283" s="1102"/>
      <c r="FRQ283" s="1102"/>
      <c r="FRR283" s="1102"/>
      <c r="FRS283" s="1102"/>
      <c r="FRT283" s="1102"/>
      <c r="FRU283" s="1102"/>
      <c r="FRV283" s="1102"/>
      <c r="FRW283" s="1102"/>
      <c r="FRX283" s="1102"/>
      <c r="FRY283" s="1102"/>
      <c r="FRZ283" s="1102"/>
      <c r="FSA283" s="1102"/>
      <c r="FSB283" s="1102"/>
      <c r="FSC283" s="1102"/>
      <c r="FSD283" s="1102"/>
      <c r="FSE283" s="1102"/>
      <c r="FSF283" s="1102"/>
      <c r="FSG283" s="1102"/>
      <c r="FSH283" s="1102"/>
      <c r="FSI283" s="1102"/>
      <c r="FSJ283" s="1102"/>
      <c r="FSK283" s="1102"/>
      <c r="FSL283" s="1102"/>
      <c r="FSM283" s="1102"/>
      <c r="FSN283" s="1102"/>
      <c r="FSO283" s="1102"/>
      <c r="FSP283" s="1102"/>
      <c r="FSQ283" s="1102"/>
      <c r="FSR283" s="1102"/>
      <c r="FSS283" s="1102"/>
      <c r="FST283" s="1102"/>
      <c r="FSU283" s="1102"/>
      <c r="FSV283" s="1102"/>
      <c r="FSW283" s="1102"/>
      <c r="FSX283" s="1102"/>
      <c r="FSY283" s="1102"/>
      <c r="FSZ283" s="1102"/>
      <c r="FTA283" s="1102"/>
      <c r="FTB283" s="1102"/>
      <c r="FTC283" s="1102"/>
      <c r="FTD283" s="1102"/>
      <c r="FTE283" s="1102"/>
      <c r="FTF283" s="1102"/>
      <c r="FTG283" s="1102"/>
      <c r="FTH283" s="1102"/>
      <c r="FTI283" s="1102"/>
      <c r="FTJ283" s="1102"/>
      <c r="FTK283" s="1102"/>
      <c r="FTL283" s="1102"/>
      <c r="FTM283" s="1102"/>
      <c r="FTN283" s="1102"/>
      <c r="FTO283" s="1102"/>
      <c r="FTP283" s="1102"/>
      <c r="FTQ283" s="1102"/>
      <c r="FTR283" s="1102"/>
      <c r="FTS283" s="1102"/>
      <c r="FTT283" s="1102"/>
      <c r="FTU283" s="1102"/>
      <c r="FTV283" s="1102"/>
      <c r="FTW283" s="1102"/>
      <c r="FTX283" s="1102"/>
      <c r="FTY283" s="1102"/>
      <c r="FTZ283" s="1102"/>
      <c r="FUA283" s="1102"/>
      <c r="FUB283" s="1102"/>
      <c r="FUC283" s="1102"/>
      <c r="FUD283" s="1102"/>
      <c r="FUE283" s="1102"/>
      <c r="FUF283" s="1102"/>
      <c r="FUG283" s="1102"/>
      <c r="FUH283" s="1102"/>
      <c r="FUI283" s="1102"/>
      <c r="FUJ283" s="1102"/>
      <c r="FUK283" s="1102"/>
      <c r="FUL283" s="1102"/>
      <c r="FUM283" s="1102"/>
      <c r="FUN283" s="1102"/>
      <c r="FUO283" s="1102"/>
      <c r="FUP283" s="1102"/>
      <c r="FUQ283" s="1102"/>
      <c r="FUR283" s="1102"/>
      <c r="FUS283" s="1102"/>
      <c r="FUT283" s="1102"/>
      <c r="FUU283" s="1102"/>
      <c r="FUV283" s="1102"/>
      <c r="FUW283" s="1102"/>
      <c r="FUX283" s="1102"/>
      <c r="FUY283" s="1102"/>
      <c r="FUZ283" s="1102"/>
      <c r="FVA283" s="1102"/>
      <c r="FVB283" s="1102"/>
      <c r="FVC283" s="1102"/>
      <c r="FVD283" s="1102"/>
      <c r="FVE283" s="1102"/>
      <c r="FVF283" s="1102"/>
      <c r="FVG283" s="1102"/>
      <c r="FVH283" s="1102"/>
      <c r="FVI283" s="1102"/>
      <c r="FVJ283" s="1102"/>
      <c r="FVK283" s="1102"/>
      <c r="FVL283" s="1102"/>
      <c r="FVM283" s="1102"/>
      <c r="FVN283" s="1102"/>
      <c r="FVO283" s="1102"/>
      <c r="FVP283" s="1102"/>
      <c r="FVQ283" s="1102"/>
      <c r="FVR283" s="1102"/>
      <c r="FVS283" s="1102"/>
      <c r="FVT283" s="1102"/>
      <c r="FVU283" s="1102"/>
      <c r="FVV283" s="1102"/>
      <c r="FVW283" s="1102"/>
      <c r="FVX283" s="1102"/>
      <c r="FVY283" s="1102"/>
      <c r="FVZ283" s="1102"/>
      <c r="FWA283" s="1102"/>
      <c r="FWB283" s="1102"/>
      <c r="FWC283" s="1102"/>
      <c r="FWD283" s="1102"/>
      <c r="FWE283" s="1102"/>
      <c r="FWF283" s="1102"/>
      <c r="FWG283" s="1102"/>
      <c r="FWH283" s="1102"/>
      <c r="FWI283" s="1102"/>
      <c r="FWJ283" s="1102"/>
      <c r="FWK283" s="1102"/>
      <c r="FWL283" s="1102"/>
      <c r="FWM283" s="1102"/>
      <c r="FWN283" s="1102"/>
      <c r="FWO283" s="1102"/>
      <c r="FWP283" s="1102"/>
      <c r="FWQ283" s="1102"/>
      <c r="FWR283" s="1102"/>
      <c r="FWS283" s="1102"/>
      <c r="FWT283" s="1102"/>
      <c r="FWU283" s="1102"/>
      <c r="FWV283" s="1102"/>
      <c r="FWW283" s="1102"/>
      <c r="FWX283" s="1102"/>
      <c r="FWY283" s="1102"/>
      <c r="FWZ283" s="1102"/>
      <c r="FXA283" s="1102"/>
      <c r="FXB283" s="1102"/>
      <c r="FXC283" s="1102"/>
      <c r="FXD283" s="1102"/>
      <c r="FXE283" s="1102"/>
      <c r="FXF283" s="1102"/>
      <c r="FXG283" s="1102"/>
      <c r="FXH283" s="1102"/>
      <c r="FXI283" s="1102"/>
      <c r="FXJ283" s="1102"/>
      <c r="FXK283" s="1102"/>
      <c r="FXL283" s="1102"/>
      <c r="FXM283" s="1102"/>
      <c r="FXN283" s="1102"/>
      <c r="FXO283" s="1102"/>
      <c r="FXP283" s="1102"/>
      <c r="FXQ283" s="1102"/>
      <c r="FXR283" s="1102"/>
      <c r="FXS283" s="1102"/>
      <c r="FXT283" s="1102"/>
      <c r="FXU283" s="1102"/>
      <c r="FXV283" s="1102"/>
      <c r="FXW283" s="1102"/>
      <c r="FXX283" s="1102"/>
      <c r="FXY283" s="1102"/>
      <c r="FXZ283" s="1102"/>
      <c r="FYA283" s="1102"/>
      <c r="FYB283" s="1102"/>
      <c r="FYC283" s="1102"/>
      <c r="FYD283" s="1102"/>
      <c r="FYE283" s="1102"/>
      <c r="FYF283" s="1102"/>
      <c r="FYG283" s="1102"/>
      <c r="FYH283" s="1102"/>
      <c r="FYI283" s="1102"/>
      <c r="FYJ283" s="1102"/>
      <c r="FYK283" s="1102"/>
      <c r="FYL283" s="1102"/>
      <c r="FYM283" s="1102"/>
      <c r="FYN283" s="1102"/>
      <c r="FYO283" s="1102"/>
      <c r="FYP283" s="1102"/>
      <c r="FYQ283" s="1102"/>
      <c r="FYR283" s="1102"/>
      <c r="FYS283" s="1102"/>
      <c r="FYT283" s="1102"/>
      <c r="FYU283" s="1102"/>
      <c r="FYV283" s="1102"/>
      <c r="FYW283" s="1102"/>
      <c r="FYX283" s="1102"/>
      <c r="FYY283" s="1102"/>
      <c r="FYZ283" s="1102"/>
      <c r="FZA283" s="1102"/>
      <c r="FZB283" s="1102"/>
      <c r="FZC283" s="1102"/>
      <c r="FZD283" s="1102"/>
      <c r="FZE283" s="1102"/>
      <c r="FZF283" s="1102"/>
      <c r="FZG283" s="1102"/>
      <c r="FZH283" s="1102"/>
      <c r="FZI283" s="1102"/>
      <c r="FZJ283" s="1102"/>
      <c r="FZK283" s="1102"/>
      <c r="FZL283" s="1102"/>
      <c r="FZM283" s="1102"/>
      <c r="FZN283" s="1102"/>
      <c r="FZO283" s="1102"/>
      <c r="FZP283" s="1102"/>
      <c r="FZQ283" s="1102"/>
      <c r="FZR283" s="1102"/>
      <c r="FZS283" s="1102"/>
      <c r="FZT283" s="1102"/>
      <c r="FZU283" s="1102"/>
      <c r="FZV283" s="1102"/>
      <c r="FZW283" s="1102"/>
      <c r="FZX283" s="1102"/>
      <c r="FZY283" s="1102"/>
      <c r="FZZ283" s="1102"/>
      <c r="GAA283" s="1102"/>
      <c r="GAB283" s="1102"/>
      <c r="GAC283" s="1102"/>
      <c r="GAD283" s="1102"/>
      <c r="GAE283" s="1102"/>
      <c r="GAF283" s="1102"/>
      <c r="GAG283" s="1102"/>
      <c r="GAH283" s="1102"/>
      <c r="GAI283" s="1102"/>
      <c r="GAJ283" s="1102"/>
      <c r="GAK283" s="1102"/>
      <c r="GAL283" s="1102"/>
      <c r="GAM283" s="1102"/>
      <c r="GAN283" s="1102"/>
      <c r="GAO283" s="1102"/>
      <c r="GAP283" s="1102"/>
      <c r="GAQ283" s="1102"/>
      <c r="GAR283" s="1102"/>
      <c r="GAS283" s="1102"/>
      <c r="GAT283" s="1102"/>
      <c r="GAU283" s="1102"/>
      <c r="GAV283" s="1102"/>
      <c r="GAW283" s="1102"/>
      <c r="GAX283" s="1102"/>
      <c r="GAY283" s="1102"/>
      <c r="GAZ283" s="1102"/>
      <c r="GBA283" s="1102"/>
      <c r="GBB283" s="1102"/>
      <c r="GBC283" s="1102"/>
      <c r="GBD283" s="1102"/>
      <c r="GBE283" s="1102"/>
      <c r="GBF283" s="1102"/>
      <c r="GBG283" s="1102"/>
      <c r="GBH283" s="1102"/>
      <c r="GBI283" s="1102"/>
      <c r="GBJ283" s="1102"/>
      <c r="GBK283" s="1102"/>
      <c r="GBL283" s="1102"/>
      <c r="GBM283" s="1102"/>
      <c r="GBN283" s="1102"/>
      <c r="GBO283" s="1102"/>
      <c r="GBP283" s="1102"/>
      <c r="GBQ283" s="1102"/>
      <c r="GBR283" s="1102"/>
      <c r="GBS283" s="1102"/>
      <c r="GBT283" s="1102"/>
      <c r="GBU283" s="1102"/>
      <c r="GBV283" s="1102"/>
      <c r="GBW283" s="1102"/>
      <c r="GBX283" s="1102"/>
      <c r="GBY283" s="1102"/>
      <c r="GBZ283" s="1102"/>
      <c r="GCA283" s="1102"/>
      <c r="GCB283" s="1102"/>
      <c r="GCC283" s="1102"/>
      <c r="GCD283" s="1102"/>
      <c r="GCE283" s="1102"/>
      <c r="GCF283" s="1102"/>
      <c r="GCG283" s="1102"/>
      <c r="GCH283" s="1102"/>
      <c r="GCI283" s="1102"/>
      <c r="GCJ283" s="1102"/>
      <c r="GCK283" s="1102"/>
      <c r="GCL283" s="1102"/>
      <c r="GCM283" s="1102"/>
      <c r="GCN283" s="1102"/>
      <c r="GCO283" s="1102"/>
      <c r="GCP283" s="1102"/>
      <c r="GCQ283" s="1102"/>
      <c r="GCR283" s="1102"/>
      <c r="GCS283" s="1102"/>
      <c r="GCT283" s="1102"/>
      <c r="GCU283" s="1102"/>
      <c r="GCV283" s="1102"/>
      <c r="GCW283" s="1102"/>
      <c r="GCX283" s="1102"/>
      <c r="GCY283" s="1102"/>
      <c r="GCZ283" s="1102"/>
      <c r="GDA283" s="1102"/>
      <c r="GDB283" s="1102"/>
      <c r="GDC283" s="1102"/>
      <c r="GDD283" s="1102"/>
      <c r="GDE283" s="1102"/>
      <c r="GDF283" s="1102"/>
      <c r="GDG283" s="1102"/>
      <c r="GDH283" s="1102"/>
      <c r="GDI283" s="1102"/>
      <c r="GDJ283" s="1102"/>
      <c r="GDK283" s="1102"/>
      <c r="GDL283" s="1102"/>
      <c r="GDM283" s="1102"/>
      <c r="GDN283" s="1102"/>
      <c r="GDO283" s="1102"/>
      <c r="GDP283" s="1102"/>
      <c r="GDQ283" s="1102"/>
      <c r="GDR283" s="1102"/>
      <c r="GDS283" s="1102"/>
      <c r="GDT283" s="1102"/>
      <c r="GDU283" s="1102"/>
      <c r="GDV283" s="1102"/>
      <c r="GDW283" s="1102"/>
      <c r="GDX283" s="1102"/>
      <c r="GDY283" s="1102"/>
      <c r="GDZ283" s="1102"/>
      <c r="GEA283" s="1102"/>
      <c r="GEB283" s="1102"/>
      <c r="GEC283" s="1102"/>
      <c r="GED283" s="1102"/>
      <c r="GEE283" s="1102"/>
      <c r="GEF283" s="1102"/>
      <c r="GEG283" s="1102"/>
      <c r="GEH283" s="1102"/>
      <c r="GEI283" s="1102"/>
      <c r="GEJ283" s="1102"/>
      <c r="GEK283" s="1102"/>
      <c r="GEL283" s="1102"/>
      <c r="GEM283" s="1102"/>
      <c r="GEN283" s="1102"/>
      <c r="GEO283" s="1102"/>
      <c r="GEP283" s="1102"/>
      <c r="GEQ283" s="1102"/>
      <c r="GER283" s="1102"/>
      <c r="GES283" s="1102"/>
      <c r="GET283" s="1102"/>
      <c r="GEU283" s="1102"/>
      <c r="GEV283" s="1102"/>
      <c r="GEW283" s="1102"/>
      <c r="GEX283" s="1102"/>
      <c r="GEY283" s="1102"/>
      <c r="GEZ283" s="1102"/>
      <c r="GFA283" s="1102"/>
      <c r="GFB283" s="1102"/>
      <c r="GFC283" s="1102"/>
      <c r="GFD283" s="1102"/>
      <c r="GFE283" s="1102"/>
      <c r="GFF283" s="1102"/>
      <c r="GFG283" s="1102"/>
      <c r="GFH283" s="1102"/>
      <c r="GFI283" s="1102"/>
      <c r="GFJ283" s="1102"/>
      <c r="GFK283" s="1102"/>
      <c r="GFL283" s="1102"/>
      <c r="GFM283" s="1102"/>
      <c r="GFN283" s="1102"/>
      <c r="GFO283" s="1102"/>
      <c r="GFP283" s="1102"/>
      <c r="GFQ283" s="1102"/>
      <c r="GFR283" s="1102"/>
      <c r="GFS283" s="1102"/>
      <c r="GFT283" s="1102"/>
      <c r="GFU283" s="1102"/>
      <c r="GFV283" s="1102"/>
      <c r="GFW283" s="1102"/>
      <c r="GFX283" s="1102"/>
      <c r="GFY283" s="1102"/>
      <c r="GFZ283" s="1102"/>
      <c r="GGA283" s="1102"/>
      <c r="GGB283" s="1102"/>
      <c r="GGC283" s="1102"/>
      <c r="GGD283" s="1102"/>
      <c r="GGE283" s="1102"/>
      <c r="GGF283" s="1102"/>
      <c r="GGG283" s="1102"/>
      <c r="GGH283" s="1102"/>
      <c r="GGI283" s="1102"/>
      <c r="GGJ283" s="1102"/>
      <c r="GGK283" s="1102"/>
      <c r="GGL283" s="1102"/>
      <c r="GGM283" s="1102"/>
      <c r="GGN283" s="1102"/>
      <c r="GGO283" s="1102"/>
      <c r="GGP283" s="1102"/>
      <c r="GGQ283" s="1102"/>
      <c r="GGR283" s="1102"/>
      <c r="GGS283" s="1102"/>
      <c r="GGT283" s="1102"/>
      <c r="GGU283" s="1102"/>
      <c r="GGV283" s="1102"/>
      <c r="GGW283" s="1102"/>
      <c r="GGX283" s="1102"/>
      <c r="GGY283" s="1102"/>
      <c r="GGZ283" s="1102"/>
      <c r="GHA283" s="1102"/>
      <c r="GHB283" s="1102"/>
      <c r="GHC283" s="1102"/>
      <c r="GHD283" s="1102"/>
      <c r="GHE283" s="1102"/>
      <c r="GHF283" s="1102"/>
      <c r="GHG283" s="1102"/>
      <c r="GHH283" s="1102"/>
      <c r="GHI283" s="1102"/>
      <c r="GHJ283" s="1102"/>
      <c r="GHK283" s="1102"/>
      <c r="GHL283" s="1102"/>
      <c r="GHM283" s="1102"/>
      <c r="GHN283" s="1102"/>
      <c r="GHO283" s="1102"/>
      <c r="GHP283" s="1102"/>
      <c r="GHQ283" s="1102"/>
      <c r="GHR283" s="1102"/>
      <c r="GHS283" s="1102"/>
      <c r="GHT283" s="1102"/>
      <c r="GHU283" s="1102"/>
      <c r="GHV283" s="1102"/>
      <c r="GHW283" s="1102"/>
      <c r="GHX283" s="1102"/>
      <c r="GHY283" s="1102"/>
      <c r="GHZ283" s="1102"/>
      <c r="GIA283" s="1102"/>
      <c r="GIB283" s="1102"/>
      <c r="GIC283" s="1102"/>
      <c r="GID283" s="1102"/>
      <c r="GIE283" s="1102"/>
      <c r="GIF283" s="1102"/>
      <c r="GIG283" s="1102"/>
      <c r="GIH283" s="1102"/>
      <c r="GII283" s="1102"/>
      <c r="GIJ283" s="1102"/>
      <c r="GIK283" s="1102"/>
      <c r="GIL283" s="1102"/>
      <c r="GIM283" s="1102"/>
      <c r="GIN283" s="1102"/>
      <c r="GIO283" s="1102"/>
      <c r="GIP283" s="1102"/>
      <c r="GIQ283" s="1102"/>
      <c r="GIR283" s="1102"/>
      <c r="GIS283" s="1102"/>
      <c r="GIT283" s="1102"/>
      <c r="GIU283" s="1102"/>
      <c r="GIV283" s="1102"/>
      <c r="GIW283" s="1102"/>
      <c r="GIX283" s="1102"/>
      <c r="GIY283" s="1102"/>
      <c r="GIZ283" s="1102"/>
      <c r="GJA283" s="1102"/>
      <c r="GJB283" s="1102"/>
      <c r="GJC283" s="1102"/>
      <c r="GJD283" s="1102"/>
      <c r="GJE283" s="1102"/>
      <c r="GJF283" s="1102"/>
      <c r="GJG283" s="1102"/>
      <c r="GJH283" s="1102"/>
      <c r="GJI283" s="1102"/>
      <c r="GJJ283" s="1102"/>
      <c r="GJK283" s="1102"/>
      <c r="GJL283" s="1102"/>
      <c r="GJM283" s="1102"/>
      <c r="GJN283" s="1102"/>
      <c r="GJO283" s="1102"/>
      <c r="GJP283" s="1102"/>
      <c r="GJQ283" s="1102"/>
      <c r="GJR283" s="1102"/>
      <c r="GJS283" s="1102"/>
      <c r="GJT283" s="1102"/>
      <c r="GJU283" s="1102"/>
      <c r="GJV283" s="1102"/>
      <c r="GJW283" s="1102"/>
      <c r="GJX283" s="1102"/>
      <c r="GJY283" s="1102"/>
      <c r="GJZ283" s="1102"/>
      <c r="GKA283" s="1102"/>
      <c r="GKB283" s="1102"/>
      <c r="GKC283" s="1102"/>
      <c r="GKD283" s="1102"/>
      <c r="GKE283" s="1102"/>
      <c r="GKF283" s="1102"/>
      <c r="GKG283" s="1102"/>
      <c r="GKH283" s="1102"/>
      <c r="GKI283" s="1102"/>
      <c r="GKJ283" s="1102"/>
      <c r="GKK283" s="1102"/>
      <c r="GKL283" s="1102"/>
      <c r="GKM283" s="1102"/>
      <c r="GKN283" s="1102"/>
      <c r="GKO283" s="1102"/>
      <c r="GKP283" s="1102"/>
      <c r="GKQ283" s="1102"/>
      <c r="GKR283" s="1102"/>
      <c r="GKS283" s="1102"/>
      <c r="GKT283" s="1102"/>
      <c r="GKU283" s="1102"/>
      <c r="GKV283" s="1102"/>
      <c r="GKW283" s="1102"/>
      <c r="GKX283" s="1102"/>
      <c r="GKY283" s="1102"/>
      <c r="GKZ283" s="1102"/>
      <c r="GLA283" s="1102"/>
      <c r="GLB283" s="1102"/>
      <c r="GLC283" s="1102"/>
      <c r="GLD283" s="1102"/>
      <c r="GLE283" s="1102"/>
      <c r="GLF283" s="1102"/>
      <c r="GLG283" s="1102"/>
      <c r="GLH283" s="1102"/>
      <c r="GLI283" s="1102"/>
      <c r="GLJ283" s="1102"/>
      <c r="GLK283" s="1102"/>
      <c r="GLL283" s="1102"/>
      <c r="GLM283" s="1102"/>
      <c r="GLN283" s="1102"/>
      <c r="GLO283" s="1102"/>
      <c r="GLP283" s="1102"/>
      <c r="GLQ283" s="1102"/>
      <c r="GLR283" s="1102"/>
      <c r="GLS283" s="1102"/>
      <c r="GLT283" s="1102"/>
      <c r="GLU283" s="1102"/>
      <c r="GLV283" s="1102"/>
      <c r="GLW283" s="1102"/>
      <c r="GLX283" s="1102"/>
      <c r="GLY283" s="1102"/>
      <c r="GLZ283" s="1102"/>
      <c r="GMA283" s="1102"/>
      <c r="GMB283" s="1102"/>
      <c r="GMC283" s="1102"/>
      <c r="GMD283" s="1102"/>
      <c r="GME283" s="1102"/>
      <c r="GMF283" s="1102"/>
      <c r="GMG283" s="1102"/>
      <c r="GMH283" s="1102"/>
      <c r="GMI283" s="1102"/>
      <c r="GMJ283" s="1102"/>
      <c r="GMK283" s="1102"/>
      <c r="GML283" s="1102"/>
      <c r="GMM283" s="1102"/>
      <c r="GMN283" s="1102"/>
      <c r="GMO283" s="1102"/>
      <c r="GMP283" s="1102"/>
      <c r="GMQ283" s="1102"/>
      <c r="GMR283" s="1102"/>
      <c r="GMS283" s="1102"/>
      <c r="GMT283" s="1102"/>
      <c r="GMU283" s="1102"/>
      <c r="GMV283" s="1102"/>
      <c r="GMW283" s="1102"/>
      <c r="GMX283" s="1102"/>
      <c r="GMY283" s="1102"/>
      <c r="GMZ283" s="1102"/>
      <c r="GNA283" s="1102"/>
      <c r="GNB283" s="1102"/>
      <c r="GNC283" s="1102"/>
      <c r="GND283" s="1102"/>
      <c r="GNE283" s="1102"/>
      <c r="GNF283" s="1102"/>
      <c r="GNG283" s="1102"/>
      <c r="GNH283" s="1102"/>
      <c r="GNI283" s="1102"/>
      <c r="GNJ283" s="1102"/>
      <c r="GNK283" s="1102"/>
      <c r="GNL283" s="1102"/>
      <c r="GNM283" s="1102"/>
      <c r="GNN283" s="1102"/>
      <c r="GNO283" s="1102"/>
      <c r="GNP283" s="1102"/>
      <c r="GNQ283" s="1102"/>
      <c r="GNR283" s="1102"/>
      <c r="GNS283" s="1102"/>
      <c r="GNT283" s="1102"/>
      <c r="GNU283" s="1102"/>
      <c r="GNV283" s="1102"/>
      <c r="GNW283" s="1102"/>
      <c r="GNX283" s="1102"/>
      <c r="GNY283" s="1102"/>
      <c r="GNZ283" s="1102"/>
      <c r="GOA283" s="1102"/>
      <c r="GOB283" s="1102"/>
      <c r="GOC283" s="1102"/>
      <c r="GOD283" s="1102"/>
      <c r="GOE283" s="1102"/>
      <c r="GOF283" s="1102"/>
      <c r="GOG283" s="1102"/>
      <c r="GOH283" s="1102"/>
      <c r="GOI283" s="1102"/>
      <c r="GOJ283" s="1102"/>
      <c r="GOK283" s="1102"/>
      <c r="GOL283" s="1102"/>
      <c r="GOM283" s="1102"/>
      <c r="GON283" s="1102"/>
      <c r="GOO283" s="1102"/>
      <c r="GOP283" s="1102"/>
      <c r="GOQ283" s="1102"/>
      <c r="GOR283" s="1102"/>
      <c r="GOS283" s="1102"/>
      <c r="GOT283" s="1102"/>
      <c r="GOU283" s="1102"/>
      <c r="GOV283" s="1102"/>
      <c r="GOW283" s="1102"/>
      <c r="GOX283" s="1102"/>
      <c r="GOY283" s="1102"/>
      <c r="GOZ283" s="1102"/>
      <c r="GPA283" s="1102"/>
      <c r="GPB283" s="1102"/>
      <c r="GPC283" s="1102"/>
      <c r="GPD283" s="1102"/>
      <c r="GPE283" s="1102"/>
      <c r="GPF283" s="1102"/>
      <c r="GPG283" s="1102"/>
      <c r="GPH283" s="1102"/>
      <c r="GPI283" s="1102"/>
      <c r="GPJ283" s="1102"/>
      <c r="GPK283" s="1102"/>
      <c r="GPL283" s="1102"/>
      <c r="GPM283" s="1102"/>
      <c r="GPN283" s="1102"/>
      <c r="GPO283" s="1102"/>
      <c r="GPP283" s="1102"/>
      <c r="GPQ283" s="1102"/>
      <c r="GPR283" s="1102"/>
      <c r="GPS283" s="1102"/>
      <c r="GPT283" s="1102"/>
      <c r="GPU283" s="1102"/>
      <c r="GPV283" s="1102"/>
      <c r="GPW283" s="1102"/>
      <c r="GPX283" s="1102"/>
      <c r="GPY283" s="1102"/>
      <c r="GPZ283" s="1102"/>
      <c r="GQA283" s="1102"/>
      <c r="GQB283" s="1102"/>
      <c r="GQC283" s="1102"/>
      <c r="GQD283" s="1102"/>
      <c r="GQE283" s="1102"/>
      <c r="GQF283" s="1102"/>
      <c r="GQG283" s="1102"/>
      <c r="GQH283" s="1102"/>
      <c r="GQI283" s="1102"/>
      <c r="GQJ283" s="1102"/>
      <c r="GQK283" s="1102"/>
      <c r="GQL283" s="1102"/>
      <c r="GQM283" s="1102"/>
      <c r="GQN283" s="1102"/>
      <c r="GQO283" s="1102"/>
      <c r="GQP283" s="1102"/>
      <c r="GQQ283" s="1102"/>
      <c r="GQR283" s="1102"/>
      <c r="GQS283" s="1102"/>
      <c r="GQT283" s="1102"/>
      <c r="GQU283" s="1102"/>
      <c r="GQV283" s="1102"/>
      <c r="GQW283" s="1102"/>
      <c r="GQX283" s="1102"/>
      <c r="GQY283" s="1102"/>
      <c r="GQZ283" s="1102"/>
      <c r="GRA283" s="1102"/>
      <c r="GRB283" s="1102"/>
      <c r="GRC283" s="1102"/>
      <c r="GRD283" s="1102"/>
      <c r="GRE283" s="1102"/>
      <c r="GRF283" s="1102"/>
      <c r="GRG283" s="1102"/>
      <c r="GRH283" s="1102"/>
      <c r="GRI283" s="1102"/>
      <c r="GRJ283" s="1102"/>
      <c r="GRK283" s="1102"/>
      <c r="GRL283" s="1102"/>
      <c r="GRM283" s="1102"/>
      <c r="GRN283" s="1102"/>
      <c r="GRO283" s="1102"/>
      <c r="GRP283" s="1102"/>
      <c r="GRQ283" s="1102"/>
      <c r="GRR283" s="1102"/>
      <c r="GRS283" s="1102"/>
      <c r="GRT283" s="1102"/>
      <c r="GRU283" s="1102"/>
      <c r="GRV283" s="1102"/>
      <c r="GRW283" s="1102"/>
      <c r="GRX283" s="1102"/>
      <c r="GRY283" s="1102"/>
      <c r="GRZ283" s="1102"/>
      <c r="GSA283" s="1102"/>
      <c r="GSB283" s="1102"/>
      <c r="GSC283" s="1102"/>
      <c r="GSD283" s="1102"/>
      <c r="GSE283" s="1102"/>
      <c r="GSF283" s="1102"/>
      <c r="GSG283" s="1102"/>
      <c r="GSH283" s="1102"/>
      <c r="GSI283" s="1102"/>
      <c r="GSJ283" s="1102"/>
      <c r="GSK283" s="1102"/>
      <c r="GSL283" s="1102"/>
      <c r="GSM283" s="1102"/>
      <c r="GSN283" s="1102"/>
      <c r="GSO283" s="1102"/>
      <c r="GSP283" s="1102"/>
      <c r="GSQ283" s="1102"/>
      <c r="GSR283" s="1102"/>
      <c r="GSS283" s="1102"/>
      <c r="GST283" s="1102"/>
      <c r="GSU283" s="1102"/>
      <c r="GSV283" s="1102"/>
      <c r="GSW283" s="1102"/>
      <c r="GSX283" s="1102"/>
      <c r="GSY283" s="1102"/>
      <c r="GSZ283" s="1102"/>
      <c r="GTA283" s="1102"/>
      <c r="GTB283" s="1102"/>
      <c r="GTC283" s="1102"/>
      <c r="GTD283" s="1102"/>
      <c r="GTE283" s="1102"/>
      <c r="GTF283" s="1102"/>
      <c r="GTG283" s="1102"/>
      <c r="GTH283" s="1102"/>
      <c r="GTI283" s="1102"/>
      <c r="GTJ283" s="1102"/>
      <c r="GTK283" s="1102"/>
      <c r="GTL283" s="1102"/>
      <c r="GTM283" s="1102"/>
      <c r="GTN283" s="1102"/>
      <c r="GTO283" s="1102"/>
      <c r="GTP283" s="1102"/>
      <c r="GTQ283" s="1102"/>
      <c r="GTR283" s="1102"/>
      <c r="GTS283" s="1102"/>
      <c r="GTT283" s="1102"/>
      <c r="GTU283" s="1102"/>
      <c r="GTV283" s="1102"/>
      <c r="GTW283" s="1102"/>
      <c r="GTX283" s="1102"/>
      <c r="GTY283" s="1102"/>
      <c r="GTZ283" s="1102"/>
      <c r="GUA283" s="1102"/>
      <c r="GUB283" s="1102"/>
      <c r="GUC283" s="1102"/>
      <c r="GUD283" s="1102"/>
      <c r="GUE283" s="1102"/>
      <c r="GUF283" s="1102"/>
      <c r="GUG283" s="1102"/>
      <c r="GUH283" s="1102"/>
      <c r="GUI283" s="1102"/>
      <c r="GUJ283" s="1102"/>
      <c r="GUK283" s="1102"/>
      <c r="GUL283" s="1102"/>
      <c r="GUM283" s="1102"/>
      <c r="GUN283" s="1102"/>
      <c r="GUO283" s="1102"/>
      <c r="GUP283" s="1102"/>
      <c r="GUQ283" s="1102"/>
      <c r="GUR283" s="1102"/>
      <c r="GUS283" s="1102"/>
      <c r="GUT283" s="1102"/>
      <c r="GUU283" s="1102"/>
      <c r="GUV283" s="1102"/>
      <c r="GUW283" s="1102"/>
      <c r="GUX283" s="1102"/>
      <c r="GUY283" s="1102"/>
      <c r="GUZ283" s="1102"/>
      <c r="GVA283" s="1102"/>
      <c r="GVB283" s="1102"/>
      <c r="GVC283" s="1102"/>
      <c r="GVD283" s="1102"/>
      <c r="GVE283" s="1102"/>
      <c r="GVF283" s="1102"/>
      <c r="GVG283" s="1102"/>
      <c r="GVH283" s="1102"/>
      <c r="GVI283" s="1102"/>
      <c r="GVJ283" s="1102"/>
      <c r="GVK283" s="1102"/>
      <c r="GVL283" s="1102"/>
      <c r="GVM283" s="1102"/>
      <c r="GVN283" s="1102"/>
      <c r="GVO283" s="1102"/>
      <c r="GVP283" s="1102"/>
      <c r="GVQ283" s="1102"/>
      <c r="GVR283" s="1102"/>
      <c r="GVS283" s="1102"/>
      <c r="GVT283" s="1102"/>
      <c r="GVU283" s="1102"/>
      <c r="GVV283" s="1102"/>
      <c r="GVW283" s="1102"/>
      <c r="GVX283" s="1102"/>
      <c r="GVY283" s="1102"/>
      <c r="GVZ283" s="1102"/>
      <c r="GWA283" s="1102"/>
      <c r="GWB283" s="1102"/>
      <c r="GWC283" s="1102"/>
      <c r="GWD283" s="1102"/>
      <c r="GWE283" s="1102"/>
      <c r="GWF283" s="1102"/>
      <c r="GWG283" s="1102"/>
      <c r="GWH283" s="1102"/>
      <c r="GWI283" s="1102"/>
      <c r="GWJ283" s="1102"/>
      <c r="GWK283" s="1102"/>
      <c r="GWL283" s="1102"/>
      <c r="GWM283" s="1102"/>
      <c r="GWN283" s="1102"/>
      <c r="GWO283" s="1102"/>
      <c r="GWP283" s="1102"/>
      <c r="GWQ283" s="1102"/>
      <c r="GWR283" s="1102"/>
      <c r="GWS283" s="1102"/>
      <c r="GWT283" s="1102"/>
      <c r="GWU283" s="1102"/>
      <c r="GWV283" s="1102"/>
      <c r="GWW283" s="1102"/>
      <c r="GWX283" s="1102"/>
      <c r="GWY283" s="1102"/>
      <c r="GWZ283" s="1102"/>
      <c r="GXA283" s="1102"/>
      <c r="GXB283" s="1102"/>
      <c r="GXC283" s="1102"/>
      <c r="GXD283" s="1102"/>
      <c r="GXE283" s="1102"/>
      <c r="GXF283" s="1102"/>
      <c r="GXG283" s="1102"/>
      <c r="GXH283" s="1102"/>
      <c r="GXI283" s="1102"/>
      <c r="GXJ283" s="1102"/>
      <c r="GXK283" s="1102"/>
      <c r="GXL283" s="1102"/>
      <c r="GXM283" s="1102"/>
      <c r="GXN283" s="1102"/>
      <c r="GXO283" s="1102"/>
      <c r="GXP283" s="1102"/>
      <c r="GXQ283" s="1102"/>
      <c r="GXR283" s="1102"/>
      <c r="GXS283" s="1102"/>
      <c r="GXT283" s="1102"/>
      <c r="GXU283" s="1102"/>
      <c r="GXV283" s="1102"/>
      <c r="GXW283" s="1102"/>
      <c r="GXX283" s="1102"/>
      <c r="GXY283" s="1102"/>
      <c r="GXZ283" s="1102"/>
      <c r="GYA283" s="1102"/>
      <c r="GYB283" s="1102"/>
      <c r="GYC283" s="1102"/>
      <c r="GYD283" s="1102"/>
      <c r="GYE283" s="1102"/>
      <c r="GYF283" s="1102"/>
      <c r="GYG283" s="1102"/>
      <c r="GYH283" s="1102"/>
      <c r="GYI283" s="1102"/>
      <c r="GYJ283" s="1102"/>
      <c r="GYK283" s="1102"/>
      <c r="GYL283" s="1102"/>
      <c r="GYM283" s="1102"/>
      <c r="GYN283" s="1102"/>
      <c r="GYO283" s="1102"/>
      <c r="GYP283" s="1102"/>
      <c r="GYQ283" s="1102"/>
      <c r="GYR283" s="1102"/>
      <c r="GYS283" s="1102"/>
      <c r="GYT283" s="1102"/>
      <c r="GYU283" s="1102"/>
      <c r="GYV283" s="1102"/>
      <c r="GYW283" s="1102"/>
      <c r="GYX283" s="1102"/>
      <c r="GYY283" s="1102"/>
      <c r="GYZ283" s="1102"/>
      <c r="GZA283" s="1102"/>
      <c r="GZB283" s="1102"/>
      <c r="GZC283" s="1102"/>
      <c r="GZD283" s="1102"/>
      <c r="GZE283" s="1102"/>
      <c r="GZF283" s="1102"/>
      <c r="GZG283" s="1102"/>
      <c r="GZH283" s="1102"/>
      <c r="GZI283" s="1102"/>
      <c r="GZJ283" s="1102"/>
      <c r="GZK283" s="1102"/>
      <c r="GZL283" s="1102"/>
      <c r="GZM283" s="1102"/>
      <c r="GZN283" s="1102"/>
      <c r="GZO283" s="1102"/>
      <c r="GZP283" s="1102"/>
      <c r="GZQ283" s="1102"/>
      <c r="GZR283" s="1102"/>
      <c r="GZS283" s="1102"/>
      <c r="GZT283" s="1102"/>
      <c r="GZU283" s="1102"/>
      <c r="GZV283" s="1102"/>
      <c r="GZW283" s="1102"/>
      <c r="GZX283" s="1102"/>
      <c r="GZY283" s="1102"/>
      <c r="GZZ283" s="1102"/>
      <c r="HAA283" s="1102"/>
      <c r="HAB283" s="1102"/>
      <c r="HAC283" s="1102"/>
      <c r="HAD283" s="1102"/>
      <c r="HAE283" s="1102"/>
      <c r="HAF283" s="1102"/>
      <c r="HAG283" s="1102"/>
      <c r="HAH283" s="1102"/>
      <c r="HAI283" s="1102"/>
      <c r="HAJ283" s="1102"/>
      <c r="HAK283" s="1102"/>
      <c r="HAL283" s="1102"/>
      <c r="HAM283" s="1102"/>
      <c r="HAN283" s="1102"/>
      <c r="HAO283" s="1102"/>
      <c r="HAP283" s="1102"/>
      <c r="HAQ283" s="1102"/>
      <c r="HAR283" s="1102"/>
      <c r="HAS283" s="1102"/>
      <c r="HAT283" s="1102"/>
      <c r="HAU283" s="1102"/>
      <c r="HAV283" s="1102"/>
      <c r="HAW283" s="1102"/>
      <c r="HAX283" s="1102"/>
      <c r="HAY283" s="1102"/>
      <c r="HAZ283" s="1102"/>
      <c r="HBA283" s="1102"/>
      <c r="HBB283" s="1102"/>
      <c r="HBC283" s="1102"/>
      <c r="HBD283" s="1102"/>
      <c r="HBE283" s="1102"/>
      <c r="HBF283" s="1102"/>
      <c r="HBG283" s="1102"/>
      <c r="HBH283" s="1102"/>
      <c r="HBI283" s="1102"/>
      <c r="HBJ283" s="1102"/>
      <c r="HBK283" s="1102"/>
      <c r="HBL283" s="1102"/>
      <c r="HBM283" s="1102"/>
      <c r="HBN283" s="1102"/>
      <c r="HBO283" s="1102"/>
      <c r="HBP283" s="1102"/>
      <c r="HBQ283" s="1102"/>
      <c r="HBR283" s="1102"/>
      <c r="HBS283" s="1102"/>
      <c r="HBT283" s="1102"/>
      <c r="HBU283" s="1102"/>
      <c r="HBV283" s="1102"/>
      <c r="HBW283" s="1102"/>
      <c r="HBX283" s="1102"/>
      <c r="HBY283" s="1102"/>
      <c r="HBZ283" s="1102"/>
      <c r="HCA283" s="1102"/>
      <c r="HCB283" s="1102"/>
      <c r="HCC283" s="1102"/>
      <c r="HCD283" s="1102"/>
      <c r="HCE283" s="1102"/>
      <c r="HCF283" s="1102"/>
      <c r="HCG283" s="1102"/>
      <c r="HCH283" s="1102"/>
      <c r="HCI283" s="1102"/>
      <c r="HCJ283" s="1102"/>
      <c r="HCK283" s="1102"/>
      <c r="HCL283" s="1102"/>
      <c r="HCM283" s="1102"/>
      <c r="HCN283" s="1102"/>
      <c r="HCO283" s="1102"/>
      <c r="HCP283" s="1102"/>
      <c r="HCQ283" s="1102"/>
      <c r="HCR283" s="1102"/>
      <c r="HCS283" s="1102"/>
      <c r="HCT283" s="1102"/>
      <c r="HCU283" s="1102"/>
      <c r="HCV283" s="1102"/>
      <c r="HCW283" s="1102"/>
      <c r="HCX283" s="1102"/>
      <c r="HCY283" s="1102"/>
      <c r="HCZ283" s="1102"/>
      <c r="HDA283" s="1102"/>
      <c r="HDB283" s="1102"/>
      <c r="HDC283" s="1102"/>
      <c r="HDD283" s="1102"/>
      <c r="HDE283" s="1102"/>
      <c r="HDF283" s="1102"/>
      <c r="HDG283" s="1102"/>
      <c r="HDH283" s="1102"/>
      <c r="HDI283" s="1102"/>
      <c r="HDJ283" s="1102"/>
      <c r="HDK283" s="1102"/>
      <c r="HDL283" s="1102"/>
      <c r="HDM283" s="1102"/>
      <c r="HDN283" s="1102"/>
      <c r="HDO283" s="1102"/>
      <c r="HDP283" s="1102"/>
      <c r="HDQ283" s="1102"/>
      <c r="HDR283" s="1102"/>
      <c r="HDS283" s="1102"/>
      <c r="HDT283" s="1102"/>
      <c r="HDU283" s="1102"/>
      <c r="HDV283" s="1102"/>
      <c r="HDW283" s="1102"/>
      <c r="HDX283" s="1102"/>
      <c r="HDY283" s="1102"/>
      <c r="HDZ283" s="1102"/>
      <c r="HEA283" s="1102"/>
      <c r="HEB283" s="1102"/>
      <c r="HEC283" s="1102"/>
      <c r="HED283" s="1102"/>
      <c r="HEE283" s="1102"/>
      <c r="HEF283" s="1102"/>
      <c r="HEG283" s="1102"/>
      <c r="HEH283" s="1102"/>
      <c r="HEI283" s="1102"/>
      <c r="HEJ283" s="1102"/>
      <c r="HEK283" s="1102"/>
      <c r="HEL283" s="1102"/>
      <c r="HEM283" s="1102"/>
      <c r="HEN283" s="1102"/>
      <c r="HEO283" s="1102"/>
      <c r="HEP283" s="1102"/>
      <c r="HEQ283" s="1102"/>
      <c r="HER283" s="1102"/>
      <c r="HES283" s="1102"/>
      <c r="HET283" s="1102"/>
      <c r="HEU283" s="1102"/>
      <c r="HEV283" s="1102"/>
      <c r="HEW283" s="1102"/>
      <c r="HEX283" s="1102"/>
      <c r="HEY283" s="1102"/>
      <c r="HEZ283" s="1102"/>
      <c r="HFA283" s="1102"/>
      <c r="HFB283" s="1102"/>
      <c r="HFC283" s="1102"/>
      <c r="HFD283" s="1102"/>
      <c r="HFE283" s="1102"/>
      <c r="HFF283" s="1102"/>
      <c r="HFG283" s="1102"/>
      <c r="HFH283" s="1102"/>
      <c r="HFI283" s="1102"/>
      <c r="HFJ283" s="1102"/>
      <c r="HFK283" s="1102"/>
      <c r="HFL283" s="1102"/>
      <c r="HFM283" s="1102"/>
      <c r="HFN283" s="1102"/>
      <c r="HFO283" s="1102"/>
      <c r="HFP283" s="1102"/>
      <c r="HFQ283" s="1102"/>
      <c r="HFR283" s="1102"/>
      <c r="HFS283" s="1102"/>
      <c r="HFT283" s="1102"/>
      <c r="HFU283" s="1102"/>
      <c r="HFV283" s="1102"/>
      <c r="HFW283" s="1102"/>
      <c r="HFX283" s="1102"/>
      <c r="HFY283" s="1102"/>
      <c r="HFZ283" s="1102"/>
      <c r="HGA283" s="1102"/>
      <c r="HGB283" s="1102"/>
      <c r="HGC283" s="1102"/>
      <c r="HGD283" s="1102"/>
      <c r="HGE283" s="1102"/>
      <c r="HGF283" s="1102"/>
      <c r="HGG283" s="1102"/>
      <c r="HGH283" s="1102"/>
      <c r="HGI283" s="1102"/>
      <c r="HGJ283" s="1102"/>
      <c r="HGK283" s="1102"/>
      <c r="HGL283" s="1102"/>
      <c r="HGM283" s="1102"/>
      <c r="HGN283" s="1102"/>
      <c r="HGO283" s="1102"/>
      <c r="HGP283" s="1102"/>
      <c r="HGQ283" s="1102"/>
      <c r="HGR283" s="1102"/>
      <c r="HGS283" s="1102"/>
      <c r="HGT283" s="1102"/>
      <c r="HGU283" s="1102"/>
      <c r="HGV283" s="1102"/>
      <c r="HGW283" s="1102"/>
      <c r="HGX283" s="1102"/>
      <c r="HGY283" s="1102"/>
      <c r="HGZ283" s="1102"/>
      <c r="HHA283" s="1102"/>
      <c r="HHB283" s="1102"/>
      <c r="HHC283" s="1102"/>
      <c r="HHD283" s="1102"/>
      <c r="HHE283" s="1102"/>
      <c r="HHF283" s="1102"/>
      <c r="HHG283" s="1102"/>
      <c r="HHH283" s="1102"/>
      <c r="HHI283" s="1102"/>
      <c r="HHJ283" s="1102"/>
      <c r="HHK283" s="1102"/>
      <c r="HHL283" s="1102"/>
      <c r="HHM283" s="1102"/>
      <c r="HHN283" s="1102"/>
      <c r="HHO283" s="1102"/>
      <c r="HHP283" s="1102"/>
      <c r="HHQ283" s="1102"/>
      <c r="HHR283" s="1102"/>
      <c r="HHS283" s="1102"/>
      <c r="HHT283" s="1102"/>
      <c r="HHU283" s="1102"/>
      <c r="HHV283" s="1102"/>
      <c r="HHW283" s="1102"/>
      <c r="HHX283" s="1102"/>
      <c r="HHY283" s="1102"/>
      <c r="HHZ283" s="1102"/>
      <c r="HIA283" s="1102"/>
      <c r="HIB283" s="1102"/>
      <c r="HIC283" s="1102"/>
      <c r="HID283" s="1102"/>
      <c r="HIE283" s="1102"/>
      <c r="HIF283" s="1102"/>
      <c r="HIG283" s="1102"/>
      <c r="HIH283" s="1102"/>
      <c r="HII283" s="1102"/>
      <c r="HIJ283" s="1102"/>
      <c r="HIK283" s="1102"/>
      <c r="HIL283" s="1102"/>
      <c r="HIM283" s="1102"/>
      <c r="HIN283" s="1102"/>
      <c r="HIO283" s="1102"/>
      <c r="HIP283" s="1102"/>
      <c r="HIQ283" s="1102"/>
      <c r="HIR283" s="1102"/>
      <c r="HIS283" s="1102"/>
      <c r="HIT283" s="1102"/>
      <c r="HIU283" s="1102"/>
      <c r="HIV283" s="1102"/>
      <c r="HIW283" s="1102"/>
      <c r="HIX283" s="1102"/>
      <c r="HIY283" s="1102"/>
      <c r="HIZ283" s="1102"/>
      <c r="HJA283" s="1102"/>
      <c r="HJB283" s="1102"/>
      <c r="HJC283" s="1102"/>
      <c r="HJD283" s="1102"/>
      <c r="HJE283" s="1102"/>
      <c r="HJF283" s="1102"/>
      <c r="HJG283" s="1102"/>
      <c r="HJH283" s="1102"/>
      <c r="HJI283" s="1102"/>
      <c r="HJJ283" s="1102"/>
      <c r="HJK283" s="1102"/>
      <c r="HJL283" s="1102"/>
      <c r="HJM283" s="1102"/>
      <c r="HJN283" s="1102"/>
      <c r="HJO283" s="1102"/>
      <c r="HJP283" s="1102"/>
      <c r="HJQ283" s="1102"/>
      <c r="HJR283" s="1102"/>
      <c r="HJS283" s="1102"/>
      <c r="HJT283" s="1102"/>
      <c r="HJU283" s="1102"/>
      <c r="HJV283" s="1102"/>
      <c r="HJW283" s="1102"/>
      <c r="HJX283" s="1102"/>
      <c r="HJY283" s="1102"/>
      <c r="HJZ283" s="1102"/>
      <c r="HKA283" s="1102"/>
      <c r="HKB283" s="1102"/>
      <c r="HKC283" s="1102"/>
      <c r="HKD283" s="1102"/>
      <c r="HKE283" s="1102"/>
      <c r="HKF283" s="1102"/>
      <c r="HKG283" s="1102"/>
      <c r="HKH283" s="1102"/>
      <c r="HKI283" s="1102"/>
      <c r="HKJ283" s="1102"/>
      <c r="HKK283" s="1102"/>
      <c r="HKL283" s="1102"/>
      <c r="HKM283" s="1102"/>
      <c r="HKN283" s="1102"/>
      <c r="HKO283" s="1102"/>
      <c r="HKP283" s="1102"/>
      <c r="HKQ283" s="1102"/>
      <c r="HKR283" s="1102"/>
      <c r="HKS283" s="1102"/>
      <c r="HKT283" s="1102"/>
      <c r="HKU283" s="1102"/>
      <c r="HKV283" s="1102"/>
      <c r="HKW283" s="1102"/>
      <c r="HKX283" s="1102"/>
      <c r="HKY283" s="1102"/>
      <c r="HKZ283" s="1102"/>
      <c r="HLA283" s="1102"/>
      <c r="HLB283" s="1102"/>
      <c r="HLC283" s="1102"/>
      <c r="HLD283" s="1102"/>
      <c r="HLE283" s="1102"/>
      <c r="HLF283" s="1102"/>
      <c r="HLG283" s="1102"/>
      <c r="HLH283" s="1102"/>
      <c r="HLI283" s="1102"/>
      <c r="HLJ283" s="1102"/>
      <c r="HLK283" s="1102"/>
      <c r="HLL283" s="1102"/>
      <c r="HLM283" s="1102"/>
      <c r="HLN283" s="1102"/>
      <c r="HLO283" s="1102"/>
      <c r="HLP283" s="1102"/>
      <c r="HLQ283" s="1102"/>
      <c r="HLR283" s="1102"/>
      <c r="HLS283" s="1102"/>
      <c r="HLT283" s="1102"/>
      <c r="HLU283" s="1102"/>
      <c r="HLV283" s="1102"/>
      <c r="HLW283" s="1102"/>
      <c r="HLX283" s="1102"/>
      <c r="HLY283" s="1102"/>
      <c r="HLZ283" s="1102"/>
      <c r="HMA283" s="1102"/>
      <c r="HMB283" s="1102"/>
      <c r="HMC283" s="1102"/>
      <c r="HMD283" s="1102"/>
      <c r="HME283" s="1102"/>
      <c r="HMF283" s="1102"/>
      <c r="HMG283" s="1102"/>
      <c r="HMH283" s="1102"/>
      <c r="HMI283" s="1102"/>
      <c r="HMJ283" s="1102"/>
      <c r="HMK283" s="1102"/>
      <c r="HML283" s="1102"/>
      <c r="HMM283" s="1102"/>
      <c r="HMN283" s="1102"/>
      <c r="HMO283" s="1102"/>
      <c r="HMP283" s="1102"/>
      <c r="HMQ283" s="1102"/>
      <c r="HMR283" s="1102"/>
      <c r="HMS283" s="1102"/>
      <c r="HMT283" s="1102"/>
      <c r="HMU283" s="1102"/>
      <c r="HMV283" s="1102"/>
      <c r="HMW283" s="1102"/>
      <c r="HMX283" s="1102"/>
      <c r="HMY283" s="1102"/>
      <c r="HMZ283" s="1102"/>
      <c r="HNA283" s="1102"/>
      <c r="HNB283" s="1102"/>
      <c r="HNC283" s="1102"/>
      <c r="HND283" s="1102"/>
      <c r="HNE283" s="1102"/>
      <c r="HNF283" s="1102"/>
      <c r="HNG283" s="1102"/>
      <c r="HNH283" s="1102"/>
      <c r="HNI283" s="1102"/>
      <c r="HNJ283" s="1102"/>
      <c r="HNK283" s="1102"/>
      <c r="HNL283" s="1102"/>
      <c r="HNM283" s="1102"/>
      <c r="HNN283" s="1102"/>
      <c r="HNO283" s="1102"/>
      <c r="HNP283" s="1102"/>
      <c r="HNQ283" s="1102"/>
      <c r="HNR283" s="1102"/>
      <c r="HNS283" s="1102"/>
      <c r="HNT283" s="1102"/>
      <c r="HNU283" s="1102"/>
      <c r="HNV283" s="1102"/>
      <c r="HNW283" s="1102"/>
      <c r="HNX283" s="1102"/>
      <c r="HNY283" s="1102"/>
      <c r="HNZ283" s="1102"/>
      <c r="HOA283" s="1102"/>
      <c r="HOB283" s="1102"/>
      <c r="HOC283" s="1102"/>
      <c r="HOD283" s="1102"/>
      <c r="HOE283" s="1102"/>
      <c r="HOF283" s="1102"/>
      <c r="HOG283" s="1102"/>
      <c r="HOH283" s="1102"/>
      <c r="HOI283" s="1102"/>
      <c r="HOJ283" s="1102"/>
      <c r="HOK283" s="1102"/>
      <c r="HOL283" s="1102"/>
      <c r="HOM283" s="1102"/>
      <c r="HON283" s="1102"/>
      <c r="HOO283" s="1102"/>
      <c r="HOP283" s="1102"/>
      <c r="HOQ283" s="1102"/>
      <c r="HOR283" s="1102"/>
      <c r="HOS283" s="1102"/>
      <c r="HOT283" s="1102"/>
      <c r="HOU283" s="1102"/>
      <c r="HOV283" s="1102"/>
      <c r="HOW283" s="1102"/>
      <c r="HOX283" s="1102"/>
      <c r="HOY283" s="1102"/>
      <c r="HOZ283" s="1102"/>
      <c r="HPA283" s="1102"/>
      <c r="HPB283" s="1102"/>
      <c r="HPC283" s="1102"/>
      <c r="HPD283" s="1102"/>
      <c r="HPE283" s="1102"/>
      <c r="HPF283" s="1102"/>
      <c r="HPG283" s="1102"/>
      <c r="HPH283" s="1102"/>
      <c r="HPI283" s="1102"/>
      <c r="HPJ283" s="1102"/>
      <c r="HPK283" s="1102"/>
      <c r="HPL283" s="1102"/>
      <c r="HPM283" s="1102"/>
      <c r="HPN283" s="1102"/>
      <c r="HPO283" s="1102"/>
      <c r="HPP283" s="1102"/>
      <c r="HPQ283" s="1102"/>
      <c r="HPR283" s="1102"/>
      <c r="HPS283" s="1102"/>
      <c r="HPT283" s="1102"/>
      <c r="HPU283" s="1102"/>
      <c r="HPV283" s="1102"/>
      <c r="HPW283" s="1102"/>
      <c r="HPX283" s="1102"/>
      <c r="HPY283" s="1102"/>
      <c r="HPZ283" s="1102"/>
      <c r="HQA283" s="1102"/>
      <c r="HQB283" s="1102"/>
      <c r="HQC283" s="1102"/>
      <c r="HQD283" s="1102"/>
      <c r="HQE283" s="1102"/>
      <c r="HQF283" s="1102"/>
      <c r="HQG283" s="1102"/>
      <c r="HQH283" s="1102"/>
      <c r="HQI283" s="1102"/>
      <c r="HQJ283" s="1102"/>
      <c r="HQK283" s="1102"/>
      <c r="HQL283" s="1102"/>
      <c r="HQM283" s="1102"/>
      <c r="HQN283" s="1102"/>
      <c r="HQO283" s="1102"/>
      <c r="HQP283" s="1102"/>
      <c r="HQQ283" s="1102"/>
      <c r="HQR283" s="1102"/>
      <c r="HQS283" s="1102"/>
      <c r="HQT283" s="1102"/>
      <c r="HQU283" s="1102"/>
      <c r="HQV283" s="1102"/>
      <c r="HQW283" s="1102"/>
      <c r="HQX283" s="1102"/>
      <c r="HQY283" s="1102"/>
      <c r="HQZ283" s="1102"/>
      <c r="HRA283" s="1102"/>
      <c r="HRB283" s="1102"/>
      <c r="HRC283" s="1102"/>
      <c r="HRD283" s="1102"/>
      <c r="HRE283" s="1102"/>
      <c r="HRF283" s="1102"/>
      <c r="HRG283" s="1102"/>
      <c r="HRH283" s="1102"/>
      <c r="HRI283" s="1102"/>
      <c r="HRJ283" s="1102"/>
      <c r="HRK283" s="1102"/>
      <c r="HRL283" s="1102"/>
      <c r="HRM283" s="1102"/>
      <c r="HRN283" s="1102"/>
      <c r="HRO283" s="1102"/>
      <c r="HRP283" s="1102"/>
      <c r="HRQ283" s="1102"/>
      <c r="HRR283" s="1102"/>
      <c r="HRS283" s="1102"/>
      <c r="HRT283" s="1102"/>
      <c r="HRU283" s="1102"/>
      <c r="HRV283" s="1102"/>
      <c r="HRW283" s="1102"/>
      <c r="HRX283" s="1102"/>
      <c r="HRY283" s="1102"/>
      <c r="HRZ283" s="1102"/>
      <c r="HSA283" s="1102"/>
      <c r="HSB283" s="1102"/>
      <c r="HSC283" s="1102"/>
      <c r="HSD283" s="1102"/>
      <c r="HSE283" s="1102"/>
      <c r="HSF283" s="1102"/>
      <c r="HSG283" s="1102"/>
      <c r="HSH283" s="1102"/>
      <c r="HSI283" s="1102"/>
      <c r="HSJ283" s="1102"/>
      <c r="HSK283" s="1102"/>
      <c r="HSL283" s="1102"/>
      <c r="HSM283" s="1102"/>
      <c r="HSN283" s="1102"/>
      <c r="HSO283" s="1102"/>
      <c r="HSP283" s="1102"/>
      <c r="HSQ283" s="1102"/>
      <c r="HSR283" s="1102"/>
      <c r="HSS283" s="1102"/>
      <c r="HST283" s="1102"/>
      <c r="HSU283" s="1102"/>
      <c r="HSV283" s="1102"/>
      <c r="HSW283" s="1102"/>
      <c r="HSX283" s="1102"/>
      <c r="HSY283" s="1102"/>
      <c r="HSZ283" s="1102"/>
      <c r="HTA283" s="1102"/>
      <c r="HTB283" s="1102"/>
      <c r="HTC283" s="1102"/>
      <c r="HTD283" s="1102"/>
      <c r="HTE283" s="1102"/>
      <c r="HTF283" s="1102"/>
      <c r="HTG283" s="1102"/>
      <c r="HTH283" s="1102"/>
      <c r="HTI283" s="1102"/>
      <c r="HTJ283" s="1102"/>
      <c r="HTK283" s="1102"/>
      <c r="HTL283" s="1102"/>
      <c r="HTM283" s="1102"/>
      <c r="HTN283" s="1102"/>
      <c r="HTO283" s="1102"/>
      <c r="HTP283" s="1102"/>
      <c r="HTQ283" s="1102"/>
      <c r="HTR283" s="1102"/>
      <c r="HTS283" s="1102"/>
      <c r="HTT283" s="1102"/>
      <c r="HTU283" s="1102"/>
      <c r="HTV283" s="1102"/>
      <c r="HTW283" s="1102"/>
      <c r="HTX283" s="1102"/>
      <c r="HTY283" s="1102"/>
      <c r="HTZ283" s="1102"/>
      <c r="HUA283" s="1102"/>
      <c r="HUB283" s="1102"/>
      <c r="HUC283" s="1102"/>
      <c r="HUD283" s="1102"/>
      <c r="HUE283" s="1102"/>
      <c r="HUF283" s="1102"/>
      <c r="HUG283" s="1102"/>
      <c r="HUH283" s="1102"/>
      <c r="HUI283" s="1102"/>
      <c r="HUJ283" s="1102"/>
      <c r="HUK283" s="1102"/>
      <c r="HUL283" s="1102"/>
      <c r="HUM283" s="1102"/>
      <c r="HUN283" s="1102"/>
      <c r="HUO283" s="1102"/>
      <c r="HUP283" s="1102"/>
      <c r="HUQ283" s="1102"/>
      <c r="HUR283" s="1102"/>
      <c r="HUS283" s="1102"/>
      <c r="HUT283" s="1102"/>
      <c r="HUU283" s="1102"/>
      <c r="HUV283" s="1102"/>
      <c r="HUW283" s="1102"/>
      <c r="HUX283" s="1102"/>
      <c r="HUY283" s="1102"/>
      <c r="HUZ283" s="1102"/>
      <c r="HVA283" s="1102"/>
      <c r="HVB283" s="1102"/>
      <c r="HVC283" s="1102"/>
      <c r="HVD283" s="1102"/>
      <c r="HVE283" s="1102"/>
      <c r="HVF283" s="1102"/>
      <c r="HVG283" s="1102"/>
      <c r="HVH283" s="1102"/>
      <c r="HVI283" s="1102"/>
      <c r="HVJ283" s="1102"/>
      <c r="HVK283" s="1102"/>
      <c r="HVL283" s="1102"/>
      <c r="HVM283" s="1102"/>
      <c r="HVN283" s="1102"/>
      <c r="HVO283" s="1102"/>
      <c r="HVP283" s="1102"/>
      <c r="HVQ283" s="1102"/>
      <c r="HVR283" s="1102"/>
      <c r="HVS283" s="1102"/>
      <c r="HVT283" s="1102"/>
      <c r="HVU283" s="1102"/>
      <c r="HVV283" s="1102"/>
      <c r="HVW283" s="1102"/>
      <c r="HVX283" s="1102"/>
      <c r="HVY283" s="1102"/>
      <c r="HVZ283" s="1102"/>
      <c r="HWA283" s="1102"/>
      <c r="HWB283" s="1102"/>
      <c r="HWC283" s="1102"/>
      <c r="HWD283" s="1102"/>
      <c r="HWE283" s="1102"/>
      <c r="HWF283" s="1102"/>
      <c r="HWG283" s="1102"/>
      <c r="HWH283" s="1102"/>
      <c r="HWI283" s="1102"/>
      <c r="HWJ283" s="1102"/>
      <c r="HWK283" s="1102"/>
      <c r="HWL283" s="1102"/>
      <c r="HWM283" s="1102"/>
      <c r="HWN283" s="1102"/>
      <c r="HWO283" s="1102"/>
      <c r="HWP283" s="1102"/>
      <c r="HWQ283" s="1102"/>
      <c r="HWR283" s="1102"/>
      <c r="HWS283" s="1102"/>
      <c r="HWT283" s="1102"/>
      <c r="HWU283" s="1102"/>
      <c r="HWV283" s="1102"/>
      <c r="HWW283" s="1102"/>
      <c r="HWX283" s="1102"/>
      <c r="HWY283" s="1102"/>
      <c r="HWZ283" s="1102"/>
      <c r="HXA283" s="1102"/>
      <c r="HXB283" s="1102"/>
      <c r="HXC283" s="1102"/>
      <c r="HXD283" s="1102"/>
      <c r="HXE283" s="1102"/>
      <c r="HXF283" s="1102"/>
      <c r="HXG283" s="1102"/>
      <c r="HXH283" s="1102"/>
      <c r="HXI283" s="1102"/>
      <c r="HXJ283" s="1102"/>
      <c r="HXK283" s="1102"/>
      <c r="HXL283" s="1102"/>
      <c r="HXM283" s="1102"/>
      <c r="HXN283" s="1102"/>
      <c r="HXO283" s="1102"/>
      <c r="HXP283" s="1102"/>
      <c r="HXQ283" s="1102"/>
      <c r="HXR283" s="1102"/>
      <c r="HXS283" s="1102"/>
      <c r="HXT283" s="1102"/>
      <c r="HXU283" s="1102"/>
      <c r="HXV283" s="1102"/>
      <c r="HXW283" s="1102"/>
      <c r="HXX283" s="1102"/>
      <c r="HXY283" s="1102"/>
      <c r="HXZ283" s="1102"/>
      <c r="HYA283" s="1102"/>
      <c r="HYB283" s="1102"/>
      <c r="HYC283" s="1102"/>
      <c r="HYD283" s="1102"/>
      <c r="HYE283" s="1102"/>
      <c r="HYF283" s="1102"/>
      <c r="HYG283" s="1102"/>
      <c r="HYH283" s="1102"/>
      <c r="HYI283" s="1102"/>
      <c r="HYJ283" s="1102"/>
      <c r="HYK283" s="1102"/>
      <c r="HYL283" s="1102"/>
      <c r="HYM283" s="1102"/>
      <c r="HYN283" s="1102"/>
      <c r="HYO283" s="1102"/>
      <c r="HYP283" s="1102"/>
      <c r="HYQ283" s="1102"/>
      <c r="HYR283" s="1102"/>
      <c r="HYS283" s="1102"/>
      <c r="HYT283" s="1102"/>
      <c r="HYU283" s="1102"/>
      <c r="HYV283" s="1102"/>
      <c r="HYW283" s="1102"/>
      <c r="HYX283" s="1102"/>
      <c r="HYY283" s="1102"/>
      <c r="HYZ283" s="1102"/>
      <c r="HZA283" s="1102"/>
      <c r="HZB283" s="1102"/>
      <c r="HZC283" s="1102"/>
      <c r="HZD283" s="1102"/>
      <c r="HZE283" s="1102"/>
      <c r="HZF283" s="1102"/>
      <c r="HZG283" s="1102"/>
      <c r="HZH283" s="1102"/>
      <c r="HZI283" s="1102"/>
      <c r="HZJ283" s="1102"/>
      <c r="HZK283" s="1102"/>
      <c r="HZL283" s="1102"/>
      <c r="HZM283" s="1102"/>
      <c r="HZN283" s="1102"/>
      <c r="HZO283" s="1102"/>
      <c r="HZP283" s="1102"/>
      <c r="HZQ283" s="1102"/>
      <c r="HZR283" s="1102"/>
      <c r="HZS283" s="1102"/>
      <c r="HZT283" s="1102"/>
      <c r="HZU283" s="1102"/>
      <c r="HZV283" s="1102"/>
      <c r="HZW283" s="1102"/>
      <c r="HZX283" s="1102"/>
      <c r="HZY283" s="1102"/>
      <c r="HZZ283" s="1102"/>
      <c r="IAA283" s="1102"/>
      <c r="IAB283" s="1102"/>
      <c r="IAC283" s="1102"/>
      <c r="IAD283" s="1102"/>
      <c r="IAE283" s="1102"/>
      <c r="IAF283" s="1102"/>
      <c r="IAG283" s="1102"/>
      <c r="IAH283" s="1102"/>
      <c r="IAI283" s="1102"/>
      <c r="IAJ283" s="1102"/>
      <c r="IAK283" s="1102"/>
      <c r="IAL283" s="1102"/>
      <c r="IAM283" s="1102"/>
      <c r="IAN283" s="1102"/>
      <c r="IAO283" s="1102"/>
      <c r="IAP283" s="1102"/>
      <c r="IAQ283" s="1102"/>
      <c r="IAR283" s="1102"/>
      <c r="IAS283" s="1102"/>
      <c r="IAT283" s="1102"/>
      <c r="IAU283" s="1102"/>
      <c r="IAV283" s="1102"/>
      <c r="IAW283" s="1102"/>
      <c r="IAX283" s="1102"/>
      <c r="IAY283" s="1102"/>
      <c r="IAZ283" s="1102"/>
      <c r="IBA283" s="1102"/>
      <c r="IBB283" s="1102"/>
      <c r="IBC283" s="1102"/>
      <c r="IBD283" s="1102"/>
      <c r="IBE283" s="1102"/>
      <c r="IBF283" s="1102"/>
      <c r="IBG283" s="1102"/>
      <c r="IBH283" s="1102"/>
      <c r="IBI283" s="1102"/>
      <c r="IBJ283" s="1102"/>
      <c r="IBK283" s="1102"/>
      <c r="IBL283" s="1102"/>
      <c r="IBM283" s="1102"/>
      <c r="IBN283" s="1102"/>
      <c r="IBO283" s="1102"/>
      <c r="IBP283" s="1102"/>
      <c r="IBQ283" s="1102"/>
      <c r="IBR283" s="1102"/>
      <c r="IBS283" s="1102"/>
      <c r="IBT283" s="1102"/>
      <c r="IBU283" s="1102"/>
      <c r="IBV283" s="1102"/>
      <c r="IBW283" s="1102"/>
      <c r="IBX283" s="1102"/>
      <c r="IBY283" s="1102"/>
      <c r="IBZ283" s="1102"/>
      <c r="ICA283" s="1102"/>
      <c r="ICB283" s="1102"/>
      <c r="ICC283" s="1102"/>
      <c r="ICD283" s="1102"/>
      <c r="ICE283" s="1102"/>
      <c r="ICF283" s="1102"/>
      <c r="ICG283" s="1102"/>
      <c r="ICH283" s="1102"/>
      <c r="ICI283" s="1102"/>
      <c r="ICJ283" s="1102"/>
      <c r="ICK283" s="1102"/>
      <c r="ICL283" s="1102"/>
      <c r="ICM283" s="1102"/>
      <c r="ICN283" s="1102"/>
      <c r="ICO283" s="1102"/>
      <c r="ICP283" s="1102"/>
      <c r="ICQ283" s="1102"/>
      <c r="ICR283" s="1102"/>
      <c r="ICS283" s="1102"/>
      <c r="ICT283" s="1102"/>
      <c r="ICU283" s="1102"/>
      <c r="ICV283" s="1102"/>
      <c r="ICW283" s="1102"/>
      <c r="ICX283" s="1102"/>
      <c r="ICY283" s="1102"/>
      <c r="ICZ283" s="1102"/>
      <c r="IDA283" s="1102"/>
      <c r="IDB283" s="1102"/>
      <c r="IDC283" s="1102"/>
      <c r="IDD283" s="1102"/>
      <c r="IDE283" s="1102"/>
      <c r="IDF283" s="1102"/>
      <c r="IDG283" s="1102"/>
      <c r="IDH283" s="1102"/>
      <c r="IDI283" s="1102"/>
      <c r="IDJ283" s="1102"/>
      <c r="IDK283" s="1102"/>
      <c r="IDL283" s="1102"/>
      <c r="IDM283" s="1102"/>
      <c r="IDN283" s="1102"/>
      <c r="IDO283" s="1102"/>
      <c r="IDP283" s="1102"/>
      <c r="IDQ283" s="1102"/>
      <c r="IDR283" s="1102"/>
      <c r="IDS283" s="1102"/>
      <c r="IDT283" s="1102"/>
      <c r="IDU283" s="1102"/>
      <c r="IDV283" s="1102"/>
      <c r="IDW283" s="1102"/>
      <c r="IDX283" s="1102"/>
      <c r="IDY283" s="1102"/>
      <c r="IDZ283" s="1102"/>
      <c r="IEA283" s="1102"/>
      <c r="IEB283" s="1102"/>
      <c r="IEC283" s="1102"/>
      <c r="IED283" s="1102"/>
      <c r="IEE283" s="1102"/>
      <c r="IEF283" s="1102"/>
      <c r="IEG283" s="1102"/>
      <c r="IEH283" s="1102"/>
      <c r="IEI283" s="1102"/>
      <c r="IEJ283" s="1102"/>
      <c r="IEK283" s="1102"/>
      <c r="IEL283" s="1102"/>
      <c r="IEM283" s="1102"/>
      <c r="IEN283" s="1102"/>
      <c r="IEO283" s="1102"/>
      <c r="IEP283" s="1102"/>
      <c r="IEQ283" s="1102"/>
      <c r="IER283" s="1102"/>
      <c r="IES283" s="1102"/>
      <c r="IET283" s="1102"/>
      <c r="IEU283" s="1102"/>
      <c r="IEV283" s="1102"/>
      <c r="IEW283" s="1102"/>
      <c r="IEX283" s="1102"/>
      <c r="IEY283" s="1102"/>
      <c r="IEZ283" s="1102"/>
      <c r="IFA283" s="1102"/>
      <c r="IFB283" s="1102"/>
      <c r="IFC283" s="1102"/>
      <c r="IFD283" s="1102"/>
      <c r="IFE283" s="1102"/>
      <c r="IFF283" s="1102"/>
      <c r="IFG283" s="1102"/>
      <c r="IFH283" s="1102"/>
      <c r="IFI283" s="1102"/>
      <c r="IFJ283" s="1102"/>
      <c r="IFK283" s="1102"/>
      <c r="IFL283" s="1102"/>
      <c r="IFM283" s="1102"/>
      <c r="IFN283" s="1102"/>
      <c r="IFO283" s="1102"/>
      <c r="IFP283" s="1102"/>
      <c r="IFQ283" s="1102"/>
      <c r="IFR283" s="1102"/>
      <c r="IFS283" s="1102"/>
      <c r="IFT283" s="1102"/>
      <c r="IFU283" s="1102"/>
      <c r="IFV283" s="1102"/>
      <c r="IFW283" s="1102"/>
      <c r="IFX283" s="1102"/>
      <c r="IFY283" s="1102"/>
      <c r="IFZ283" s="1102"/>
      <c r="IGA283" s="1102"/>
      <c r="IGB283" s="1102"/>
      <c r="IGC283" s="1102"/>
      <c r="IGD283" s="1102"/>
      <c r="IGE283" s="1102"/>
      <c r="IGF283" s="1102"/>
      <c r="IGG283" s="1102"/>
      <c r="IGH283" s="1102"/>
      <c r="IGI283" s="1102"/>
      <c r="IGJ283" s="1102"/>
      <c r="IGK283" s="1102"/>
      <c r="IGL283" s="1102"/>
      <c r="IGM283" s="1102"/>
      <c r="IGN283" s="1102"/>
      <c r="IGO283" s="1102"/>
      <c r="IGP283" s="1102"/>
      <c r="IGQ283" s="1102"/>
      <c r="IGR283" s="1102"/>
      <c r="IGS283" s="1102"/>
      <c r="IGT283" s="1102"/>
      <c r="IGU283" s="1102"/>
      <c r="IGV283" s="1102"/>
      <c r="IGW283" s="1102"/>
      <c r="IGX283" s="1102"/>
      <c r="IGY283" s="1102"/>
      <c r="IGZ283" s="1102"/>
      <c r="IHA283" s="1102"/>
      <c r="IHB283" s="1102"/>
      <c r="IHC283" s="1102"/>
      <c r="IHD283" s="1102"/>
      <c r="IHE283" s="1102"/>
      <c r="IHF283" s="1102"/>
      <c r="IHG283" s="1102"/>
      <c r="IHH283" s="1102"/>
      <c r="IHI283" s="1102"/>
      <c r="IHJ283" s="1102"/>
      <c r="IHK283" s="1102"/>
      <c r="IHL283" s="1102"/>
      <c r="IHM283" s="1102"/>
      <c r="IHN283" s="1102"/>
      <c r="IHO283" s="1102"/>
      <c r="IHP283" s="1102"/>
      <c r="IHQ283" s="1102"/>
      <c r="IHR283" s="1102"/>
      <c r="IHS283" s="1102"/>
      <c r="IHT283" s="1102"/>
      <c r="IHU283" s="1102"/>
      <c r="IHV283" s="1102"/>
      <c r="IHW283" s="1102"/>
      <c r="IHX283" s="1102"/>
      <c r="IHY283" s="1102"/>
      <c r="IHZ283" s="1102"/>
      <c r="IIA283" s="1102"/>
      <c r="IIB283" s="1102"/>
      <c r="IIC283" s="1102"/>
      <c r="IID283" s="1102"/>
      <c r="IIE283" s="1102"/>
      <c r="IIF283" s="1102"/>
      <c r="IIG283" s="1102"/>
      <c r="IIH283" s="1102"/>
      <c r="III283" s="1102"/>
      <c r="IIJ283" s="1102"/>
      <c r="IIK283" s="1102"/>
      <c r="IIL283" s="1102"/>
      <c r="IIM283" s="1102"/>
      <c r="IIN283" s="1102"/>
      <c r="IIO283" s="1102"/>
      <c r="IIP283" s="1102"/>
      <c r="IIQ283" s="1102"/>
      <c r="IIR283" s="1102"/>
      <c r="IIS283" s="1102"/>
      <c r="IIT283" s="1102"/>
      <c r="IIU283" s="1102"/>
      <c r="IIV283" s="1102"/>
      <c r="IIW283" s="1102"/>
      <c r="IIX283" s="1102"/>
      <c r="IIY283" s="1102"/>
      <c r="IIZ283" s="1102"/>
      <c r="IJA283" s="1102"/>
      <c r="IJB283" s="1102"/>
      <c r="IJC283" s="1102"/>
      <c r="IJD283" s="1102"/>
      <c r="IJE283" s="1102"/>
      <c r="IJF283" s="1102"/>
      <c r="IJG283" s="1102"/>
      <c r="IJH283" s="1102"/>
      <c r="IJI283" s="1102"/>
      <c r="IJJ283" s="1102"/>
      <c r="IJK283" s="1102"/>
      <c r="IJL283" s="1102"/>
      <c r="IJM283" s="1102"/>
      <c r="IJN283" s="1102"/>
      <c r="IJO283" s="1102"/>
      <c r="IJP283" s="1102"/>
      <c r="IJQ283" s="1102"/>
      <c r="IJR283" s="1102"/>
      <c r="IJS283" s="1102"/>
      <c r="IJT283" s="1102"/>
      <c r="IJU283" s="1102"/>
      <c r="IJV283" s="1102"/>
      <c r="IJW283" s="1102"/>
      <c r="IJX283" s="1102"/>
      <c r="IJY283" s="1102"/>
      <c r="IJZ283" s="1102"/>
      <c r="IKA283" s="1102"/>
      <c r="IKB283" s="1102"/>
      <c r="IKC283" s="1102"/>
      <c r="IKD283" s="1102"/>
      <c r="IKE283" s="1102"/>
      <c r="IKF283" s="1102"/>
      <c r="IKG283" s="1102"/>
      <c r="IKH283" s="1102"/>
      <c r="IKI283" s="1102"/>
      <c r="IKJ283" s="1102"/>
      <c r="IKK283" s="1102"/>
      <c r="IKL283" s="1102"/>
      <c r="IKM283" s="1102"/>
      <c r="IKN283" s="1102"/>
      <c r="IKO283" s="1102"/>
      <c r="IKP283" s="1102"/>
      <c r="IKQ283" s="1102"/>
      <c r="IKR283" s="1102"/>
      <c r="IKS283" s="1102"/>
      <c r="IKT283" s="1102"/>
      <c r="IKU283" s="1102"/>
      <c r="IKV283" s="1102"/>
      <c r="IKW283" s="1102"/>
      <c r="IKX283" s="1102"/>
      <c r="IKY283" s="1102"/>
      <c r="IKZ283" s="1102"/>
      <c r="ILA283" s="1102"/>
      <c r="ILB283" s="1102"/>
      <c r="ILC283" s="1102"/>
      <c r="ILD283" s="1102"/>
      <c r="ILE283" s="1102"/>
      <c r="ILF283" s="1102"/>
      <c r="ILG283" s="1102"/>
      <c r="ILH283" s="1102"/>
      <c r="ILI283" s="1102"/>
      <c r="ILJ283" s="1102"/>
      <c r="ILK283" s="1102"/>
      <c r="ILL283" s="1102"/>
      <c r="ILM283" s="1102"/>
      <c r="ILN283" s="1102"/>
      <c r="ILO283" s="1102"/>
      <c r="ILP283" s="1102"/>
      <c r="ILQ283" s="1102"/>
      <c r="ILR283" s="1102"/>
      <c r="ILS283" s="1102"/>
      <c r="ILT283" s="1102"/>
      <c r="ILU283" s="1102"/>
      <c r="ILV283" s="1102"/>
      <c r="ILW283" s="1102"/>
      <c r="ILX283" s="1102"/>
      <c r="ILY283" s="1102"/>
      <c r="ILZ283" s="1102"/>
      <c r="IMA283" s="1102"/>
      <c r="IMB283" s="1102"/>
      <c r="IMC283" s="1102"/>
      <c r="IMD283" s="1102"/>
      <c r="IME283" s="1102"/>
      <c r="IMF283" s="1102"/>
      <c r="IMG283" s="1102"/>
      <c r="IMH283" s="1102"/>
      <c r="IMI283" s="1102"/>
      <c r="IMJ283" s="1102"/>
      <c r="IMK283" s="1102"/>
      <c r="IML283" s="1102"/>
      <c r="IMM283" s="1102"/>
      <c r="IMN283" s="1102"/>
      <c r="IMO283" s="1102"/>
      <c r="IMP283" s="1102"/>
      <c r="IMQ283" s="1102"/>
      <c r="IMR283" s="1102"/>
      <c r="IMS283" s="1102"/>
      <c r="IMT283" s="1102"/>
      <c r="IMU283" s="1102"/>
      <c r="IMV283" s="1102"/>
      <c r="IMW283" s="1102"/>
      <c r="IMX283" s="1102"/>
      <c r="IMY283" s="1102"/>
      <c r="IMZ283" s="1102"/>
      <c r="INA283" s="1102"/>
      <c r="INB283" s="1102"/>
      <c r="INC283" s="1102"/>
      <c r="IND283" s="1102"/>
      <c r="INE283" s="1102"/>
      <c r="INF283" s="1102"/>
      <c r="ING283" s="1102"/>
      <c r="INH283" s="1102"/>
      <c r="INI283" s="1102"/>
      <c r="INJ283" s="1102"/>
      <c r="INK283" s="1102"/>
      <c r="INL283" s="1102"/>
      <c r="INM283" s="1102"/>
      <c r="INN283" s="1102"/>
      <c r="INO283" s="1102"/>
      <c r="INP283" s="1102"/>
      <c r="INQ283" s="1102"/>
      <c r="INR283" s="1102"/>
      <c r="INS283" s="1102"/>
      <c r="INT283" s="1102"/>
      <c r="INU283" s="1102"/>
      <c r="INV283" s="1102"/>
      <c r="INW283" s="1102"/>
      <c r="INX283" s="1102"/>
      <c r="INY283" s="1102"/>
      <c r="INZ283" s="1102"/>
      <c r="IOA283" s="1102"/>
      <c r="IOB283" s="1102"/>
      <c r="IOC283" s="1102"/>
      <c r="IOD283" s="1102"/>
      <c r="IOE283" s="1102"/>
      <c r="IOF283" s="1102"/>
      <c r="IOG283" s="1102"/>
      <c r="IOH283" s="1102"/>
      <c r="IOI283" s="1102"/>
      <c r="IOJ283" s="1102"/>
      <c r="IOK283" s="1102"/>
      <c r="IOL283" s="1102"/>
      <c r="IOM283" s="1102"/>
      <c r="ION283" s="1102"/>
      <c r="IOO283" s="1102"/>
      <c r="IOP283" s="1102"/>
      <c r="IOQ283" s="1102"/>
      <c r="IOR283" s="1102"/>
      <c r="IOS283" s="1102"/>
      <c r="IOT283" s="1102"/>
      <c r="IOU283" s="1102"/>
      <c r="IOV283" s="1102"/>
      <c r="IOW283" s="1102"/>
      <c r="IOX283" s="1102"/>
      <c r="IOY283" s="1102"/>
      <c r="IOZ283" s="1102"/>
      <c r="IPA283" s="1102"/>
      <c r="IPB283" s="1102"/>
      <c r="IPC283" s="1102"/>
      <c r="IPD283" s="1102"/>
      <c r="IPE283" s="1102"/>
      <c r="IPF283" s="1102"/>
      <c r="IPG283" s="1102"/>
      <c r="IPH283" s="1102"/>
      <c r="IPI283" s="1102"/>
      <c r="IPJ283" s="1102"/>
      <c r="IPK283" s="1102"/>
      <c r="IPL283" s="1102"/>
      <c r="IPM283" s="1102"/>
      <c r="IPN283" s="1102"/>
      <c r="IPO283" s="1102"/>
      <c r="IPP283" s="1102"/>
      <c r="IPQ283" s="1102"/>
      <c r="IPR283" s="1102"/>
      <c r="IPS283" s="1102"/>
      <c r="IPT283" s="1102"/>
      <c r="IPU283" s="1102"/>
      <c r="IPV283" s="1102"/>
      <c r="IPW283" s="1102"/>
      <c r="IPX283" s="1102"/>
      <c r="IPY283" s="1102"/>
      <c r="IPZ283" s="1102"/>
      <c r="IQA283" s="1102"/>
      <c r="IQB283" s="1102"/>
      <c r="IQC283" s="1102"/>
      <c r="IQD283" s="1102"/>
      <c r="IQE283" s="1102"/>
      <c r="IQF283" s="1102"/>
      <c r="IQG283" s="1102"/>
      <c r="IQH283" s="1102"/>
      <c r="IQI283" s="1102"/>
      <c r="IQJ283" s="1102"/>
      <c r="IQK283" s="1102"/>
      <c r="IQL283" s="1102"/>
      <c r="IQM283" s="1102"/>
      <c r="IQN283" s="1102"/>
      <c r="IQO283" s="1102"/>
      <c r="IQP283" s="1102"/>
      <c r="IQQ283" s="1102"/>
      <c r="IQR283" s="1102"/>
      <c r="IQS283" s="1102"/>
      <c r="IQT283" s="1102"/>
      <c r="IQU283" s="1102"/>
      <c r="IQV283" s="1102"/>
      <c r="IQW283" s="1102"/>
      <c r="IQX283" s="1102"/>
      <c r="IQY283" s="1102"/>
      <c r="IQZ283" s="1102"/>
      <c r="IRA283" s="1102"/>
      <c r="IRB283" s="1102"/>
      <c r="IRC283" s="1102"/>
      <c r="IRD283" s="1102"/>
      <c r="IRE283" s="1102"/>
      <c r="IRF283" s="1102"/>
      <c r="IRG283" s="1102"/>
      <c r="IRH283" s="1102"/>
      <c r="IRI283" s="1102"/>
      <c r="IRJ283" s="1102"/>
      <c r="IRK283" s="1102"/>
      <c r="IRL283" s="1102"/>
      <c r="IRM283" s="1102"/>
      <c r="IRN283" s="1102"/>
      <c r="IRO283" s="1102"/>
      <c r="IRP283" s="1102"/>
      <c r="IRQ283" s="1102"/>
      <c r="IRR283" s="1102"/>
      <c r="IRS283" s="1102"/>
      <c r="IRT283" s="1102"/>
      <c r="IRU283" s="1102"/>
      <c r="IRV283" s="1102"/>
      <c r="IRW283" s="1102"/>
      <c r="IRX283" s="1102"/>
      <c r="IRY283" s="1102"/>
      <c r="IRZ283" s="1102"/>
      <c r="ISA283" s="1102"/>
      <c r="ISB283" s="1102"/>
      <c r="ISC283" s="1102"/>
      <c r="ISD283" s="1102"/>
      <c r="ISE283" s="1102"/>
      <c r="ISF283" s="1102"/>
      <c r="ISG283" s="1102"/>
      <c r="ISH283" s="1102"/>
      <c r="ISI283" s="1102"/>
      <c r="ISJ283" s="1102"/>
      <c r="ISK283" s="1102"/>
      <c r="ISL283" s="1102"/>
      <c r="ISM283" s="1102"/>
      <c r="ISN283" s="1102"/>
      <c r="ISO283" s="1102"/>
      <c r="ISP283" s="1102"/>
      <c r="ISQ283" s="1102"/>
      <c r="ISR283" s="1102"/>
      <c r="ISS283" s="1102"/>
      <c r="IST283" s="1102"/>
      <c r="ISU283" s="1102"/>
      <c r="ISV283" s="1102"/>
      <c r="ISW283" s="1102"/>
      <c r="ISX283" s="1102"/>
      <c r="ISY283" s="1102"/>
      <c r="ISZ283" s="1102"/>
      <c r="ITA283" s="1102"/>
      <c r="ITB283" s="1102"/>
      <c r="ITC283" s="1102"/>
      <c r="ITD283" s="1102"/>
      <c r="ITE283" s="1102"/>
      <c r="ITF283" s="1102"/>
      <c r="ITG283" s="1102"/>
      <c r="ITH283" s="1102"/>
      <c r="ITI283" s="1102"/>
      <c r="ITJ283" s="1102"/>
      <c r="ITK283" s="1102"/>
      <c r="ITL283" s="1102"/>
      <c r="ITM283" s="1102"/>
      <c r="ITN283" s="1102"/>
      <c r="ITO283" s="1102"/>
      <c r="ITP283" s="1102"/>
      <c r="ITQ283" s="1102"/>
      <c r="ITR283" s="1102"/>
      <c r="ITS283" s="1102"/>
      <c r="ITT283" s="1102"/>
      <c r="ITU283" s="1102"/>
      <c r="ITV283" s="1102"/>
      <c r="ITW283" s="1102"/>
      <c r="ITX283" s="1102"/>
      <c r="ITY283" s="1102"/>
      <c r="ITZ283" s="1102"/>
      <c r="IUA283" s="1102"/>
      <c r="IUB283" s="1102"/>
      <c r="IUC283" s="1102"/>
      <c r="IUD283" s="1102"/>
      <c r="IUE283" s="1102"/>
      <c r="IUF283" s="1102"/>
      <c r="IUG283" s="1102"/>
      <c r="IUH283" s="1102"/>
      <c r="IUI283" s="1102"/>
      <c r="IUJ283" s="1102"/>
      <c r="IUK283" s="1102"/>
      <c r="IUL283" s="1102"/>
      <c r="IUM283" s="1102"/>
      <c r="IUN283" s="1102"/>
      <c r="IUO283" s="1102"/>
      <c r="IUP283" s="1102"/>
      <c r="IUQ283" s="1102"/>
      <c r="IUR283" s="1102"/>
      <c r="IUS283" s="1102"/>
      <c r="IUT283" s="1102"/>
      <c r="IUU283" s="1102"/>
      <c r="IUV283" s="1102"/>
      <c r="IUW283" s="1102"/>
      <c r="IUX283" s="1102"/>
      <c r="IUY283" s="1102"/>
      <c r="IUZ283" s="1102"/>
      <c r="IVA283" s="1102"/>
      <c r="IVB283" s="1102"/>
      <c r="IVC283" s="1102"/>
      <c r="IVD283" s="1102"/>
      <c r="IVE283" s="1102"/>
      <c r="IVF283" s="1102"/>
      <c r="IVG283" s="1102"/>
      <c r="IVH283" s="1102"/>
      <c r="IVI283" s="1102"/>
      <c r="IVJ283" s="1102"/>
      <c r="IVK283" s="1102"/>
      <c r="IVL283" s="1102"/>
      <c r="IVM283" s="1102"/>
      <c r="IVN283" s="1102"/>
      <c r="IVO283" s="1102"/>
      <c r="IVP283" s="1102"/>
      <c r="IVQ283" s="1102"/>
      <c r="IVR283" s="1102"/>
      <c r="IVS283" s="1102"/>
      <c r="IVT283" s="1102"/>
      <c r="IVU283" s="1102"/>
      <c r="IVV283" s="1102"/>
      <c r="IVW283" s="1102"/>
      <c r="IVX283" s="1102"/>
      <c r="IVY283" s="1102"/>
      <c r="IVZ283" s="1102"/>
      <c r="IWA283" s="1102"/>
      <c r="IWB283" s="1102"/>
      <c r="IWC283" s="1102"/>
      <c r="IWD283" s="1102"/>
      <c r="IWE283" s="1102"/>
      <c r="IWF283" s="1102"/>
      <c r="IWG283" s="1102"/>
      <c r="IWH283" s="1102"/>
      <c r="IWI283" s="1102"/>
      <c r="IWJ283" s="1102"/>
      <c r="IWK283" s="1102"/>
      <c r="IWL283" s="1102"/>
      <c r="IWM283" s="1102"/>
      <c r="IWN283" s="1102"/>
      <c r="IWO283" s="1102"/>
      <c r="IWP283" s="1102"/>
      <c r="IWQ283" s="1102"/>
      <c r="IWR283" s="1102"/>
      <c r="IWS283" s="1102"/>
      <c r="IWT283" s="1102"/>
      <c r="IWU283" s="1102"/>
      <c r="IWV283" s="1102"/>
      <c r="IWW283" s="1102"/>
      <c r="IWX283" s="1102"/>
      <c r="IWY283" s="1102"/>
      <c r="IWZ283" s="1102"/>
      <c r="IXA283" s="1102"/>
      <c r="IXB283" s="1102"/>
      <c r="IXC283" s="1102"/>
      <c r="IXD283" s="1102"/>
      <c r="IXE283" s="1102"/>
      <c r="IXF283" s="1102"/>
      <c r="IXG283" s="1102"/>
      <c r="IXH283" s="1102"/>
      <c r="IXI283" s="1102"/>
      <c r="IXJ283" s="1102"/>
      <c r="IXK283" s="1102"/>
      <c r="IXL283" s="1102"/>
      <c r="IXM283" s="1102"/>
      <c r="IXN283" s="1102"/>
      <c r="IXO283" s="1102"/>
      <c r="IXP283" s="1102"/>
      <c r="IXQ283" s="1102"/>
      <c r="IXR283" s="1102"/>
      <c r="IXS283" s="1102"/>
      <c r="IXT283" s="1102"/>
      <c r="IXU283" s="1102"/>
      <c r="IXV283" s="1102"/>
      <c r="IXW283" s="1102"/>
      <c r="IXX283" s="1102"/>
      <c r="IXY283" s="1102"/>
      <c r="IXZ283" s="1102"/>
      <c r="IYA283" s="1102"/>
      <c r="IYB283" s="1102"/>
      <c r="IYC283" s="1102"/>
      <c r="IYD283" s="1102"/>
      <c r="IYE283" s="1102"/>
      <c r="IYF283" s="1102"/>
      <c r="IYG283" s="1102"/>
      <c r="IYH283" s="1102"/>
      <c r="IYI283" s="1102"/>
      <c r="IYJ283" s="1102"/>
      <c r="IYK283" s="1102"/>
      <c r="IYL283" s="1102"/>
      <c r="IYM283" s="1102"/>
      <c r="IYN283" s="1102"/>
      <c r="IYO283" s="1102"/>
      <c r="IYP283" s="1102"/>
      <c r="IYQ283" s="1102"/>
      <c r="IYR283" s="1102"/>
      <c r="IYS283" s="1102"/>
      <c r="IYT283" s="1102"/>
      <c r="IYU283" s="1102"/>
      <c r="IYV283" s="1102"/>
      <c r="IYW283" s="1102"/>
      <c r="IYX283" s="1102"/>
      <c r="IYY283" s="1102"/>
      <c r="IYZ283" s="1102"/>
      <c r="IZA283" s="1102"/>
      <c r="IZB283" s="1102"/>
      <c r="IZC283" s="1102"/>
      <c r="IZD283" s="1102"/>
      <c r="IZE283" s="1102"/>
      <c r="IZF283" s="1102"/>
      <c r="IZG283" s="1102"/>
      <c r="IZH283" s="1102"/>
      <c r="IZI283" s="1102"/>
      <c r="IZJ283" s="1102"/>
      <c r="IZK283" s="1102"/>
      <c r="IZL283" s="1102"/>
      <c r="IZM283" s="1102"/>
      <c r="IZN283" s="1102"/>
      <c r="IZO283" s="1102"/>
      <c r="IZP283" s="1102"/>
      <c r="IZQ283" s="1102"/>
      <c r="IZR283" s="1102"/>
      <c r="IZS283" s="1102"/>
      <c r="IZT283" s="1102"/>
      <c r="IZU283" s="1102"/>
      <c r="IZV283" s="1102"/>
      <c r="IZW283" s="1102"/>
      <c r="IZX283" s="1102"/>
      <c r="IZY283" s="1102"/>
      <c r="IZZ283" s="1102"/>
      <c r="JAA283" s="1102"/>
      <c r="JAB283" s="1102"/>
      <c r="JAC283" s="1102"/>
      <c r="JAD283" s="1102"/>
      <c r="JAE283" s="1102"/>
      <c r="JAF283" s="1102"/>
      <c r="JAG283" s="1102"/>
      <c r="JAH283" s="1102"/>
      <c r="JAI283" s="1102"/>
      <c r="JAJ283" s="1102"/>
      <c r="JAK283" s="1102"/>
      <c r="JAL283" s="1102"/>
      <c r="JAM283" s="1102"/>
      <c r="JAN283" s="1102"/>
      <c r="JAO283" s="1102"/>
      <c r="JAP283" s="1102"/>
      <c r="JAQ283" s="1102"/>
      <c r="JAR283" s="1102"/>
      <c r="JAS283" s="1102"/>
      <c r="JAT283" s="1102"/>
      <c r="JAU283" s="1102"/>
      <c r="JAV283" s="1102"/>
      <c r="JAW283" s="1102"/>
      <c r="JAX283" s="1102"/>
      <c r="JAY283" s="1102"/>
      <c r="JAZ283" s="1102"/>
      <c r="JBA283" s="1102"/>
      <c r="JBB283" s="1102"/>
      <c r="JBC283" s="1102"/>
      <c r="JBD283" s="1102"/>
      <c r="JBE283" s="1102"/>
      <c r="JBF283" s="1102"/>
      <c r="JBG283" s="1102"/>
      <c r="JBH283" s="1102"/>
      <c r="JBI283" s="1102"/>
      <c r="JBJ283" s="1102"/>
      <c r="JBK283" s="1102"/>
      <c r="JBL283" s="1102"/>
      <c r="JBM283" s="1102"/>
      <c r="JBN283" s="1102"/>
      <c r="JBO283" s="1102"/>
      <c r="JBP283" s="1102"/>
      <c r="JBQ283" s="1102"/>
      <c r="JBR283" s="1102"/>
      <c r="JBS283" s="1102"/>
      <c r="JBT283" s="1102"/>
      <c r="JBU283" s="1102"/>
      <c r="JBV283" s="1102"/>
      <c r="JBW283" s="1102"/>
      <c r="JBX283" s="1102"/>
      <c r="JBY283" s="1102"/>
      <c r="JBZ283" s="1102"/>
      <c r="JCA283" s="1102"/>
      <c r="JCB283" s="1102"/>
      <c r="JCC283" s="1102"/>
      <c r="JCD283" s="1102"/>
      <c r="JCE283" s="1102"/>
      <c r="JCF283" s="1102"/>
      <c r="JCG283" s="1102"/>
      <c r="JCH283" s="1102"/>
      <c r="JCI283" s="1102"/>
      <c r="JCJ283" s="1102"/>
      <c r="JCK283" s="1102"/>
      <c r="JCL283" s="1102"/>
      <c r="JCM283" s="1102"/>
      <c r="JCN283" s="1102"/>
      <c r="JCO283" s="1102"/>
      <c r="JCP283" s="1102"/>
      <c r="JCQ283" s="1102"/>
      <c r="JCR283" s="1102"/>
      <c r="JCS283" s="1102"/>
      <c r="JCT283" s="1102"/>
      <c r="JCU283" s="1102"/>
      <c r="JCV283" s="1102"/>
      <c r="JCW283" s="1102"/>
      <c r="JCX283" s="1102"/>
      <c r="JCY283" s="1102"/>
      <c r="JCZ283" s="1102"/>
      <c r="JDA283" s="1102"/>
      <c r="JDB283" s="1102"/>
      <c r="JDC283" s="1102"/>
      <c r="JDD283" s="1102"/>
      <c r="JDE283" s="1102"/>
      <c r="JDF283" s="1102"/>
      <c r="JDG283" s="1102"/>
      <c r="JDH283" s="1102"/>
      <c r="JDI283" s="1102"/>
      <c r="JDJ283" s="1102"/>
      <c r="JDK283" s="1102"/>
      <c r="JDL283" s="1102"/>
      <c r="JDM283" s="1102"/>
      <c r="JDN283" s="1102"/>
      <c r="JDO283" s="1102"/>
      <c r="JDP283" s="1102"/>
      <c r="JDQ283" s="1102"/>
      <c r="JDR283" s="1102"/>
      <c r="JDS283" s="1102"/>
      <c r="JDT283" s="1102"/>
      <c r="JDU283" s="1102"/>
      <c r="JDV283" s="1102"/>
      <c r="JDW283" s="1102"/>
      <c r="JDX283" s="1102"/>
      <c r="JDY283" s="1102"/>
      <c r="JDZ283" s="1102"/>
      <c r="JEA283" s="1102"/>
      <c r="JEB283" s="1102"/>
      <c r="JEC283" s="1102"/>
      <c r="JED283" s="1102"/>
      <c r="JEE283" s="1102"/>
      <c r="JEF283" s="1102"/>
      <c r="JEG283" s="1102"/>
      <c r="JEH283" s="1102"/>
      <c r="JEI283" s="1102"/>
      <c r="JEJ283" s="1102"/>
      <c r="JEK283" s="1102"/>
      <c r="JEL283" s="1102"/>
      <c r="JEM283" s="1102"/>
      <c r="JEN283" s="1102"/>
      <c r="JEO283" s="1102"/>
      <c r="JEP283" s="1102"/>
      <c r="JEQ283" s="1102"/>
      <c r="JER283" s="1102"/>
      <c r="JES283" s="1102"/>
      <c r="JET283" s="1102"/>
      <c r="JEU283" s="1102"/>
      <c r="JEV283" s="1102"/>
      <c r="JEW283" s="1102"/>
      <c r="JEX283" s="1102"/>
      <c r="JEY283" s="1102"/>
      <c r="JEZ283" s="1102"/>
      <c r="JFA283" s="1102"/>
      <c r="JFB283" s="1102"/>
      <c r="JFC283" s="1102"/>
      <c r="JFD283" s="1102"/>
      <c r="JFE283" s="1102"/>
      <c r="JFF283" s="1102"/>
      <c r="JFG283" s="1102"/>
      <c r="JFH283" s="1102"/>
      <c r="JFI283" s="1102"/>
      <c r="JFJ283" s="1102"/>
      <c r="JFK283" s="1102"/>
      <c r="JFL283" s="1102"/>
      <c r="JFM283" s="1102"/>
      <c r="JFN283" s="1102"/>
      <c r="JFO283" s="1102"/>
      <c r="JFP283" s="1102"/>
      <c r="JFQ283" s="1102"/>
      <c r="JFR283" s="1102"/>
      <c r="JFS283" s="1102"/>
      <c r="JFT283" s="1102"/>
      <c r="JFU283" s="1102"/>
      <c r="JFV283" s="1102"/>
      <c r="JFW283" s="1102"/>
      <c r="JFX283" s="1102"/>
      <c r="JFY283" s="1102"/>
      <c r="JFZ283" s="1102"/>
      <c r="JGA283" s="1102"/>
      <c r="JGB283" s="1102"/>
      <c r="JGC283" s="1102"/>
      <c r="JGD283" s="1102"/>
      <c r="JGE283" s="1102"/>
      <c r="JGF283" s="1102"/>
      <c r="JGG283" s="1102"/>
      <c r="JGH283" s="1102"/>
      <c r="JGI283" s="1102"/>
      <c r="JGJ283" s="1102"/>
      <c r="JGK283" s="1102"/>
      <c r="JGL283" s="1102"/>
      <c r="JGM283" s="1102"/>
      <c r="JGN283" s="1102"/>
      <c r="JGO283" s="1102"/>
      <c r="JGP283" s="1102"/>
      <c r="JGQ283" s="1102"/>
      <c r="JGR283" s="1102"/>
      <c r="JGS283" s="1102"/>
      <c r="JGT283" s="1102"/>
      <c r="JGU283" s="1102"/>
      <c r="JGV283" s="1102"/>
      <c r="JGW283" s="1102"/>
      <c r="JGX283" s="1102"/>
      <c r="JGY283" s="1102"/>
      <c r="JGZ283" s="1102"/>
      <c r="JHA283" s="1102"/>
      <c r="JHB283" s="1102"/>
      <c r="JHC283" s="1102"/>
      <c r="JHD283" s="1102"/>
      <c r="JHE283" s="1102"/>
      <c r="JHF283" s="1102"/>
      <c r="JHG283" s="1102"/>
      <c r="JHH283" s="1102"/>
      <c r="JHI283" s="1102"/>
      <c r="JHJ283" s="1102"/>
      <c r="JHK283" s="1102"/>
      <c r="JHL283" s="1102"/>
      <c r="JHM283" s="1102"/>
      <c r="JHN283" s="1102"/>
      <c r="JHO283" s="1102"/>
      <c r="JHP283" s="1102"/>
      <c r="JHQ283" s="1102"/>
      <c r="JHR283" s="1102"/>
      <c r="JHS283" s="1102"/>
      <c r="JHT283" s="1102"/>
      <c r="JHU283" s="1102"/>
      <c r="JHV283" s="1102"/>
      <c r="JHW283" s="1102"/>
      <c r="JHX283" s="1102"/>
      <c r="JHY283" s="1102"/>
      <c r="JHZ283" s="1102"/>
      <c r="JIA283" s="1102"/>
      <c r="JIB283" s="1102"/>
      <c r="JIC283" s="1102"/>
      <c r="JID283" s="1102"/>
      <c r="JIE283" s="1102"/>
      <c r="JIF283" s="1102"/>
      <c r="JIG283" s="1102"/>
      <c r="JIH283" s="1102"/>
      <c r="JII283" s="1102"/>
      <c r="JIJ283" s="1102"/>
      <c r="JIK283" s="1102"/>
      <c r="JIL283" s="1102"/>
      <c r="JIM283" s="1102"/>
      <c r="JIN283" s="1102"/>
      <c r="JIO283" s="1102"/>
      <c r="JIP283" s="1102"/>
      <c r="JIQ283" s="1102"/>
      <c r="JIR283" s="1102"/>
      <c r="JIS283" s="1102"/>
      <c r="JIT283" s="1102"/>
      <c r="JIU283" s="1102"/>
      <c r="JIV283" s="1102"/>
      <c r="JIW283" s="1102"/>
      <c r="JIX283" s="1102"/>
      <c r="JIY283" s="1102"/>
      <c r="JIZ283" s="1102"/>
      <c r="JJA283" s="1102"/>
      <c r="JJB283" s="1102"/>
      <c r="JJC283" s="1102"/>
      <c r="JJD283" s="1102"/>
      <c r="JJE283" s="1102"/>
      <c r="JJF283" s="1102"/>
      <c r="JJG283" s="1102"/>
      <c r="JJH283" s="1102"/>
      <c r="JJI283" s="1102"/>
      <c r="JJJ283" s="1102"/>
      <c r="JJK283" s="1102"/>
      <c r="JJL283" s="1102"/>
      <c r="JJM283" s="1102"/>
      <c r="JJN283" s="1102"/>
      <c r="JJO283" s="1102"/>
      <c r="JJP283" s="1102"/>
      <c r="JJQ283" s="1102"/>
      <c r="JJR283" s="1102"/>
      <c r="JJS283" s="1102"/>
      <c r="JJT283" s="1102"/>
      <c r="JJU283" s="1102"/>
      <c r="JJV283" s="1102"/>
      <c r="JJW283" s="1102"/>
      <c r="JJX283" s="1102"/>
      <c r="JJY283" s="1102"/>
      <c r="JJZ283" s="1102"/>
      <c r="JKA283" s="1102"/>
      <c r="JKB283" s="1102"/>
      <c r="JKC283" s="1102"/>
      <c r="JKD283" s="1102"/>
      <c r="JKE283" s="1102"/>
      <c r="JKF283" s="1102"/>
      <c r="JKG283" s="1102"/>
      <c r="JKH283" s="1102"/>
      <c r="JKI283" s="1102"/>
      <c r="JKJ283" s="1102"/>
      <c r="JKK283" s="1102"/>
      <c r="JKL283" s="1102"/>
      <c r="JKM283" s="1102"/>
      <c r="JKN283" s="1102"/>
      <c r="JKO283" s="1102"/>
      <c r="JKP283" s="1102"/>
      <c r="JKQ283" s="1102"/>
      <c r="JKR283" s="1102"/>
      <c r="JKS283" s="1102"/>
      <c r="JKT283" s="1102"/>
      <c r="JKU283" s="1102"/>
      <c r="JKV283" s="1102"/>
      <c r="JKW283" s="1102"/>
      <c r="JKX283" s="1102"/>
      <c r="JKY283" s="1102"/>
      <c r="JKZ283" s="1102"/>
      <c r="JLA283" s="1102"/>
      <c r="JLB283" s="1102"/>
      <c r="JLC283" s="1102"/>
      <c r="JLD283" s="1102"/>
      <c r="JLE283" s="1102"/>
      <c r="JLF283" s="1102"/>
      <c r="JLG283" s="1102"/>
      <c r="JLH283" s="1102"/>
      <c r="JLI283" s="1102"/>
      <c r="JLJ283" s="1102"/>
      <c r="JLK283" s="1102"/>
      <c r="JLL283" s="1102"/>
      <c r="JLM283" s="1102"/>
      <c r="JLN283" s="1102"/>
      <c r="JLO283" s="1102"/>
      <c r="JLP283" s="1102"/>
      <c r="JLQ283" s="1102"/>
      <c r="JLR283" s="1102"/>
      <c r="JLS283" s="1102"/>
      <c r="JLT283" s="1102"/>
      <c r="JLU283" s="1102"/>
      <c r="JLV283" s="1102"/>
      <c r="JLW283" s="1102"/>
      <c r="JLX283" s="1102"/>
      <c r="JLY283" s="1102"/>
      <c r="JLZ283" s="1102"/>
      <c r="JMA283" s="1102"/>
      <c r="JMB283" s="1102"/>
      <c r="JMC283" s="1102"/>
      <c r="JMD283" s="1102"/>
      <c r="JME283" s="1102"/>
      <c r="JMF283" s="1102"/>
      <c r="JMG283" s="1102"/>
      <c r="JMH283" s="1102"/>
      <c r="JMI283" s="1102"/>
      <c r="JMJ283" s="1102"/>
      <c r="JMK283" s="1102"/>
      <c r="JML283" s="1102"/>
      <c r="JMM283" s="1102"/>
      <c r="JMN283" s="1102"/>
      <c r="JMO283" s="1102"/>
      <c r="JMP283" s="1102"/>
      <c r="JMQ283" s="1102"/>
      <c r="JMR283" s="1102"/>
      <c r="JMS283" s="1102"/>
      <c r="JMT283" s="1102"/>
      <c r="JMU283" s="1102"/>
      <c r="JMV283" s="1102"/>
      <c r="JMW283" s="1102"/>
      <c r="JMX283" s="1102"/>
      <c r="JMY283" s="1102"/>
      <c r="JMZ283" s="1102"/>
      <c r="JNA283" s="1102"/>
      <c r="JNB283" s="1102"/>
      <c r="JNC283" s="1102"/>
      <c r="JND283" s="1102"/>
      <c r="JNE283" s="1102"/>
      <c r="JNF283" s="1102"/>
      <c r="JNG283" s="1102"/>
      <c r="JNH283" s="1102"/>
      <c r="JNI283" s="1102"/>
      <c r="JNJ283" s="1102"/>
      <c r="JNK283" s="1102"/>
      <c r="JNL283" s="1102"/>
      <c r="JNM283" s="1102"/>
      <c r="JNN283" s="1102"/>
      <c r="JNO283" s="1102"/>
      <c r="JNP283" s="1102"/>
      <c r="JNQ283" s="1102"/>
      <c r="JNR283" s="1102"/>
      <c r="JNS283" s="1102"/>
      <c r="JNT283" s="1102"/>
      <c r="JNU283" s="1102"/>
      <c r="JNV283" s="1102"/>
      <c r="JNW283" s="1102"/>
      <c r="JNX283" s="1102"/>
      <c r="JNY283" s="1102"/>
      <c r="JNZ283" s="1102"/>
      <c r="JOA283" s="1102"/>
      <c r="JOB283" s="1102"/>
      <c r="JOC283" s="1102"/>
      <c r="JOD283" s="1102"/>
      <c r="JOE283" s="1102"/>
      <c r="JOF283" s="1102"/>
      <c r="JOG283" s="1102"/>
      <c r="JOH283" s="1102"/>
      <c r="JOI283" s="1102"/>
      <c r="JOJ283" s="1102"/>
      <c r="JOK283" s="1102"/>
      <c r="JOL283" s="1102"/>
      <c r="JOM283" s="1102"/>
      <c r="JON283" s="1102"/>
      <c r="JOO283" s="1102"/>
      <c r="JOP283" s="1102"/>
      <c r="JOQ283" s="1102"/>
      <c r="JOR283" s="1102"/>
      <c r="JOS283" s="1102"/>
      <c r="JOT283" s="1102"/>
      <c r="JOU283" s="1102"/>
      <c r="JOV283" s="1102"/>
      <c r="JOW283" s="1102"/>
      <c r="JOX283" s="1102"/>
      <c r="JOY283" s="1102"/>
      <c r="JOZ283" s="1102"/>
      <c r="JPA283" s="1102"/>
      <c r="JPB283" s="1102"/>
      <c r="JPC283" s="1102"/>
      <c r="JPD283" s="1102"/>
      <c r="JPE283" s="1102"/>
      <c r="JPF283" s="1102"/>
      <c r="JPG283" s="1102"/>
      <c r="JPH283" s="1102"/>
      <c r="JPI283" s="1102"/>
      <c r="JPJ283" s="1102"/>
      <c r="JPK283" s="1102"/>
      <c r="JPL283" s="1102"/>
      <c r="JPM283" s="1102"/>
      <c r="JPN283" s="1102"/>
      <c r="JPO283" s="1102"/>
      <c r="JPP283" s="1102"/>
      <c r="JPQ283" s="1102"/>
      <c r="JPR283" s="1102"/>
      <c r="JPS283" s="1102"/>
      <c r="JPT283" s="1102"/>
      <c r="JPU283" s="1102"/>
      <c r="JPV283" s="1102"/>
      <c r="JPW283" s="1102"/>
      <c r="JPX283" s="1102"/>
      <c r="JPY283" s="1102"/>
      <c r="JPZ283" s="1102"/>
      <c r="JQA283" s="1102"/>
      <c r="JQB283" s="1102"/>
      <c r="JQC283" s="1102"/>
      <c r="JQD283" s="1102"/>
      <c r="JQE283" s="1102"/>
      <c r="JQF283" s="1102"/>
      <c r="JQG283" s="1102"/>
      <c r="JQH283" s="1102"/>
      <c r="JQI283" s="1102"/>
      <c r="JQJ283" s="1102"/>
      <c r="JQK283" s="1102"/>
      <c r="JQL283" s="1102"/>
      <c r="JQM283" s="1102"/>
      <c r="JQN283" s="1102"/>
      <c r="JQO283" s="1102"/>
      <c r="JQP283" s="1102"/>
      <c r="JQQ283" s="1102"/>
      <c r="JQR283" s="1102"/>
      <c r="JQS283" s="1102"/>
      <c r="JQT283" s="1102"/>
      <c r="JQU283" s="1102"/>
      <c r="JQV283" s="1102"/>
      <c r="JQW283" s="1102"/>
      <c r="JQX283" s="1102"/>
      <c r="JQY283" s="1102"/>
      <c r="JQZ283" s="1102"/>
      <c r="JRA283" s="1102"/>
      <c r="JRB283" s="1102"/>
      <c r="JRC283" s="1102"/>
      <c r="JRD283" s="1102"/>
      <c r="JRE283" s="1102"/>
      <c r="JRF283" s="1102"/>
      <c r="JRG283" s="1102"/>
      <c r="JRH283" s="1102"/>
      <c r="JRI283" s="1102"/>
      <c r="JRJ283" s="1102"/>
      <c r="JRK283" s="1102"/>
      <c r="JRL283" s="1102"/>
      <c r="JRM283" s="1102"/>
      <c r="JRN283" s="1102"/>
      <c r="JRO283" s="1102"/>
      <c r="JRP283" s="1102"/>
      <c r="JRQ283" s="1102"/>
      <c r="JRR283" s="1102"/>
      <c r="JRS283" s="1102"/>
      <c r="JRT283" s="1102"/>
      <c r="JRU283" s="1102"/>
      <c r="JRV283" s="1102"/>
      <c r="JRW283" s="1102"/>
      <c r="JRX283" s="1102"/>
      <c r="JRY283" s="1102"/>
      <c r="JRZ283" s="1102"/>
      <c r="JSA283" s="1102"/>
      <c r="JSB283" s="1102"/>
      <c r="JSC283" s="1102"/>
      <c r="JSD283" s="1102"/>
      <c r="JSE283" s="1102"/>
      <c r="JSF283" s="1102"/>
      <c r="JSG283" s="1102"/>
      <c r="JSH283" s="1102"/>
      <c r="JSI283" s="1102"/>
      <c r="JSJ283" s="1102"/>
      <c r="JSK283" s="1102"/>
      <c r="JSL283" s="1102"/>
      <c r="JSM283" s="1102"/>
      <c r="JSN283" s="1102"/>
      <c r="JSO283" s="1102"/>
      <c r="JSP283" s="1102"/>
      <c r="JSQ283" s="1102"/>
      <c r="JSR283" s="1102"/>
      <c r="JSS283" s="1102"/>
      <c r="JST283" s="1102"/>
      <c r="JSU283" s="1102"/>
      <c r="JSV283" s="1102"/>
      <c r="JSW283" s="1102"/>
      <c r="JSX283" s="1102"/>
      <c r="JSY283" s="1102"/>
      <c r="JSZ283" s="1102"/>
      <c r="JTA283" s="1102"/>
      <c r="JTB283" s="1102"/>
      <c r="JTC283" s="1102"/>
      <c r="JTD283" s="1102"/>
      <c r="JTE283" s="1102"/>
      <c r="JTF283" s="1102"/>
      <c r="JTG283" s="1102"/>
      <c r="JTH283" s="1102"/>
      <c r="JTI283" s="1102"/>
      <c r="JTJ283" s="1102"/>
      <c r="JTK283" s="1102"/>
      <c r="JTL283" s="1102"/>
      <c r="JTM283" s="1102"/>
      <c r="JTN283" s="1102"/>
      <c r="JTO283" s="1102"/>
      <c r="JTP283" s="1102"/>
      <c r="JTQ283" s="1102"/>
      <c r="JTR283" s="1102"/>
      <c r="JTS283" s="1102"/>
      <c r="JTT283" s="1102"/>
      <c r="JTU283" s="1102"/>
      <c r="JTV283" s="1102"/>
      <c r="JTW283" s="1102"/>
      <c r="JTX283" s="1102"/>
      <c r="JTY283" s="1102"/>
      <c r="JTZ283" s="1102"/>
      <c r="JUA283" s="1102"/>
      <c r="JUB283" s="1102"/>
      <c r="JUC283" s="1102"/>
      <c r="JUD283" s="1102"/>
      <c r="JUE283" s="1102"/>
      <c r="JUF283" s="1102"/>
      <c r="JUG283" s="1102"/>
      <c r="JUH283" s="1102"/>
      <c r="JUI283" s="1102"/>
      <c r="JUJ283" s="1102"/>
      <c r="JUK283" s="1102"/>
      <c r="JUL283" s="1102"/>
      <c r="JUM283" s="1102"/>
      <c r="JUN283" s="1102"/>
      <c r="JUO283" s="1102"/>
      <c r="JUP283" s="1102"/>
      <c r="JUQ283" s="1102"/>
      <c r="JUR283" s="1102"/>
      <c r="JUS283" s="1102"/>
      <c r="JUT283" s="1102"/>
      <c r="JUU283" s="1102"/>
      <c r="JUV283" s="1102"/>
      <c r="JUW283" s="1102"/>
      <c r="JUX283" s="1102"/>
      <c r="JUY283" s="1102"/>
      <c r="JUZ283" s="1102"/>
      <c r="JVA283" s="1102"/>
      <c r="JVB283" s="1102"/>
      <c r="JVC283" s="1102"/>
      <c r="JVD283" s="1102"/>
      <c r="JVE283" s="1102"/>
      <c r="JVF283" s="1102"/>
      <c r="JVG283" s="1102"/>
      <c r="JVH283" s="1102"/>
      <c r="JVI283" s="1102"/>
      <c r="JVJ283" s="1102"/>
      <c r="JVK283" s="1102"/>
      <c r="JVL283" s="1102"/>
      <c r="JVM283" s="1102"/>
      <c r="JVN283" s="1102"/>
      <c r="JVO283" s="1102"/>
      <c r="JVP283" s="1102"/>
      <c r="JVQ283" s="1102"/>
      <c r="JVR283" s="1102"/>
      <c r="JVS283" s="1102"/>
      <c r="JVT283" s="1102"/>
      <c r="JVU283" s="1102"/>
      <c r="JVV283" s="1102"/>
      <c r="JVW283" s="1102"/>
      <c r="JVX283" s="1102"/>
      <c r="JVY283" s="1102"/>
      <c r="JVZ283" s="1102"/>
      <c r="JWA283" s="1102"/>
      <c r="JWB283" s="1102"/>
      <c r="JWC283" s="1102"/>
      <c r="JWD283" s="1102"/>
      <c r="JWE283" s="1102"/>
      <c r="JWF283" s="1102"/>
      <c r="JWG283" s="1102"/>
      <c r="JWH283" s="1102"/>
      <c r="JWI283" s="1102"/>
      <c r="JWJ283" s="1102"/>
      <c r="JWK283" s="1102"/>
      <c r="JWL283" s="1102"/>
      <c r="JWM283" s="1102"/>
      <c r="JWN283" s="1102"/>
      <c r="JWO283" s="1102"/>
      <c r="JWP283" s="1102"/>
      <c r="JWQ283" s="1102"/>
      <c r="JWR283" s="1102"/>
      <c r="JWS283" s="1102"/>
      <c r="JWT283" s="1102"/>
      <c r="JWU283" s="1102"/>
      <c r="JWV283" s="1102"/>
      <c r="JWW283" s="1102"/>
      <c r="JWX283" s="1102"/>
      <c r="JWY283" s="1102"/>
      <c r="JWZ283" s="1102"/>
      <c r="JXA283" s="1102"/>
      <c r="JXB283" s="1102"/>
      <c r="JXC283" s="1102"/>
      <c r="JXD283" s="1102"/>
      <c r="JXE283" s="1102"/>
      <c r="JXF283" s="1102"/>
      <c r="JXG283" s="1102"/>
      <c r="JXH283" s="1102"/>
      <c r="JXI283" s="1102"/>
      <c r="JXJ283" s="1102"/>
      <c r="JXK283" s="1102"/>
      <c r="JXL283" s="1102"/>
      <c r="JXM283" s="1102"/>
      <c r="JXN283" s="1102"/>
      <c r="JXO283" s="1102"/>
      <c r="JXP283" s="1102"/>
      <c r="JXQ283" s="1102"/>
      <c r="JXR283" s="1102"/>
      <c r="JXS283" s="1102"/>
      <c r="JXT283" s="1102"/>
      <c r="JXU283" s="1102"/>
      <c r="JXV283" s="1102"/>
      <c r="JXW283" s="1102"/>
      <c r="JXX283" s="1102"/>
      <c r="JXY283" s="1102"/>
      <c r="JXZ283" s="1102"/>
      <c r="JYA283" s="1102"/>
      <c r="JYB283" s="1102"/>
      <c r="JYC283" s="1102"/>
      <c r="JYD283" s="1102"/>
      <c r="JYE283" s="1102"/>
      <c r="JYF283" s="1102"/>
      <c r="JYG283" s="1102"/>
      <c r="JYH283" s="1102"/>
      <c r="JYI283" s="1102"/>
      <c r="JYJ283" s="1102"/>
      <c r="JYK283" s="1102"/>
      <c r="JYL283" s="1102"/>
      <c r="JYM283" s="1102"/>
      <c r="JYN283" s="1102"/>
      <c r="JYO283" s="1102"/>
      <c r="JYP283" s="1102"/>
      <c r="JYQ283" s="1102"/>
      <c r="JYR283" s="1102"/>
      <c r="JYS283" s="1102"/>
      <c r="JYT283" s="1102"/>
      <c r="JYU283" s="1102"/>
      <c r="JYV283" s="1102"/>
      <c r="JYW283" s="1102"/>
      <c r="JYX283" s="1102"/>
      <c r="JYY283" s="1102"/>
      <c r="JYZ283" s="1102"/>
      <c r="JZA283" s="1102"/>
      <c r="JZB283" s="1102"/>
      <c r="JZC283" s="1102"/>
      <c r="JZD283" s="1102"/>
      <c r="JZE283" s="1102"/>
      <c r="JZF283" s="1102"/>
      <c r="JZG283" s="1102"/>
      <c r="JZH283" s="1102"/>
      <c r="JZI283" s="1102"/>
      <c r="JZJ283" s="1102"/>
      <c r="JZK283" s="1102"/>
      <c r="JZL283" s="1102"/>
      <c r="JZM283" s="1102"/>
      <c r="JZN283" s="1102"/>
      <c r="JZO283" s="1102"/>
      <c r="JZP283" s="1102"/>
      <c r="JZQ283" s="1102"/>
      <c r="JZR283" s="1102"/>
      <c r="JZS283" s="1102"/>
      <c r="JZT283" s="1102"/>
      <c r="JZU283" s="1102"/>
      <c r="JZV283" s="1102"/>
      <c r="JZW283" s="1102"/>
      <c r="JZX283" s="1102"/>
      <c r="JZY283" s="1102"/>
      <c r="JZZ283" s="1102"/>
      <c r="KAA283" s="1102"/>
      <c r="KAB283" s="1102"/>
      <c r="KAC283" s="1102"/>
      <c r="KAD283" s="1102"/>
      <c r="KAE283" s="1102"/>
      <c r="KAF283" s="1102"/>
      <c r="KAG283" s="1102"/>
      <c r="KAH283" s="1102"/>
      <c r="KAI283" s="1102"/>
      <c r="KAJ283" s="1102"/>
      <c r="KAK283" s="1102"/>
      <c r="KAL283" s="1102"/>
      <c r="KAM283" s="1102"/>
      <c r="KAN283" s="1102"/>
      <c r="KAO283" s="1102"/>
      <c r="KAP283" s="1102"/>
      <c r="KAQ283" s="1102"/>
      <c r="KAR283" s="1102"/>
      <c r="KAS283" s="1102"/>
      <c r="KAT283" s="1102"/>
      <c r="KAU283" s="1102"/>
      <c r="KAV283" s="1102"/>
      <c r="KAW283" s="1102"/>
      <c r="KAX283" s="1102"/>
      <c r="KAY283" s="1102"/>
      <c r="KAZ283" s="1102"/>
      <c r="KBA283" s="1102"/>
      <c r="KBB283" s="1102"/>
      <c r="KBC283" s="1102"/>
      <c r="KBD283" s="1102"/>
      <c r="KBE283" s="1102"/>
      <c r="KBF283" s="1102"/>
      <c r="KBG283" s="1102"/>
      <c r="KBH283" s="1102"/>
      <c r="KBI283" s="1102"/>
      <c r="KBJ283" s="1102"/>
      <c r="KBK283" s="1102"/>
      <c r="KBL283" s="1102"/>
      <c r="KBM283" s="1102"/>
      <c r="KBN283" s="1102"/>
      <c r="KBO283" s="1102"/>
      <c r="KBP283" s="1102"/>
      <c r="KBQ283" s="1102"/>
      <c r="KBR283" s="1102"/>
      <c r="KBS283" s="1102"/>
      <c r="KBT283" s="1102"/>
      <c r="KBU283" s="1102"/>
      <c r="KBV283" s="1102"/>
      <c r="KBW283" s="1102"/>
      <c r="KBX283" s="1102"/>
      <c r="KBY283" s="1102"/>
      <c r="KBZ283" s="1102"/>
      <c r="KCA283" s="1102"/>
      <c r="KCB283" s="1102"/>
      <c r="KCC283" s="1102"/>
      <c r="KCD283" s="1102"/>
      <c r="KCE283" s="1102"/>
      <c r="KCF283" s="1102"/>
      <c r="KCG283" s="1102"/>
      <c r="KCH283" s="1102"/>
      <c r="KCI283" s="1102"/>
      <c r="KCJ283" s="1102"/>
      <c r="KCK283" s="1102"/>
      <c r="KCL283" s="1102"/>
      <c r="KCM283" s="1102"/>
      <c r="KCN283" s="1102"/>
      <c r="KCO283" s="1102"/>
      <c r="KCP283" s="1102"/>
      <c r="KCQ283" s="1102"/>
      <c r="KCR283" s="1102"/>
      <c r="KCS283" s="1102"/>
      <c r="KCT283" s="1102"/>
      <c r="KCU283" s="1102"/>
      <c r="KCV283" s="1102"/>
      <c r="KCW283" s="1102"/>
      <c r="KCX283" s="1102"/>
      <c r="KCY283" s="1102"/>
      <c r="KCZ283" s="1102"/>
      <c r="KDA283" s="1102"/>
      <c r="KDB283" s="1102"/>
      <c r="KDC283" s="1102"/>
      <c r="KDD283" s="1102"/>
      <c r="KDE283" s="1102"/>
      <c r="KDF283" s="1102"/>
      <c r="KDG283" s="1102"/>
      <c r="KDH283" s="1102"/>
      <c r="KDI283" s="1102"/>
      <c r="KDJ283" s="1102"/>
      <c r="KDK283" s="1102"/>
      <c r="KDL283" s="1102"/>
      <c r="KDM283" s="1102"/>
      <c r="KDN283" s="1102"/>
      <c r="KDO283" s="1102"/>
      <c r="KDP283" s="1102"/>
      <c r="KDQ283" s="1102"/>
      <c r="KDR283" s="1102"/>
      <c r="KDS283" s="1102"/>
      <c r="KDT283" s="1102"/>
      <c r="KDU283" s="1102"/>
      <c r="KDV283" s="1102"/>
      <c r="KDW283" s="1102"/>
      <c r="KDX283" s="1102"/>
      <c r="KDY283" s="1102"/>
      <c r="KDZ283" s="1102"/>
      <c r="KEA283" s="1102"/>
      <c r="KEB283" s="1102"/>
      <c r="KEC283" s="1102"/>
      <c r="KED283" s="1102"/>
      <c r="KEE283" s="1102"/>
      <c r="KEF283" s="1102"/>
      <c r="KEG283" s="1102"/>
      <c r="KEH283" s="1102"/>
      <c r="KEI283" s="1102"/>
      <c r="KEJ283" s="1102"/>
      <c r="KEK283" s="1102"/>
      <c r="KEL283" s="1102"/>
      <c r="KEM283" s="1102"/>
      <c r="KEN283" s="1102"/>
      <c r="KEO283" s="1102"/>
      <c r="KEP283" s="1102"/>
      <c r="KEQ283" s="1102"/>
      <c r="KER283" s="1102"/>
      <c r="KES283" s="1102"/>
      <c r="KET283" s="1102"/>
      <c r="KEU283" s="1102"/>
      <c r="KEV283" s="1102"/>
      <c r="KEW283" s="1102"/>
      <c r="KEX283" s="1102"/>
      <c r="KEY283" s="1102"/>
      <c r="KEZ283" s="1102"/>
      <c r="KFA283" s="1102"/>
      <c r="KFB283" s="1102"/>
      <c r="KFC283" s="1102"/>
      <c r="KFD283" s="1102"/>
      <c r="KFE283" s="1102"/>
      <c r="KFF283" s="1102"/>
      <c r="KFG283" s="1102"/>
      <c r="KFH283" s="1102"/>
      <c r="KFI283" s="1102"/>
      <c r="KFJ283" s="1102"/>
      <c r="KFK283" s="1102"/>
      <c r="KFL283" s="1102"/>
      <c r="KFM283" s="1102"/>
      <c r="KFN283" s="1102"/>
      <c r="KFO283" s="1102"/>
      <c r="KFP283" s="1102"/>
      <c r="KFQ283" s="1102"/>
      <c r="KFR283" s="1102"/>
      <c r="KFS283" s="1102"/>
      <c r="KFT283" s="1102"/>
      <c r="KFU283" s="1102"/>
      <c r="KFV283" s="1102"/>
      <c r="KFW283" s="1102"/>
      <c r="KFX283" s="1102"/>
      <c r="KFY283" s="1102"/>
      <c r="KFZ283" s="1102"/>
      <c r="KGA283" s="1102"/>
      <c r="KGB283" s="1102"/>
      <c r="KGC283" s="1102"/>
      <c r="KGD283" s="1102"/>
      <c r="KGE283" s="1102"/>
      <c r="KGF283" s="1102"/>
      <c r="KGG283" s="1102"/>
      <c r="KGH283" s="1102"/>
      <c r="KGI283" s="1102"/>
      <c r="KGJ283" s="1102"/>
      <c r="KGK283" s="1102"/>
      <c r="KGL283" s="1102"/>
      <c r="KGM283" s="1102"/>
      <c r="KGN283" s="1102"/>
      <c r="KGO283" s="1102"/>
      <c r="KGP283" s="1102"/>
      <c r="KGQ283" s="1102"/>
      <c r="KGR283" s="1102"/>
      <c r="KGS283" s="1102"/>
      <c r="KGT283" s="1102"/>
      <c r="KGU283" s="1102"/>
      <c r="KGV283" s="1102"/>
      <c r="KGW283" s="1102"/>
      <c r="KGX283" s="1102"/>
      <c r="KGY283" s="1102"/>
      <c r="KGZ283" s="1102"/>
      <c r="KHA283" s="1102"/>
      <c r="KHB283" s="1102"/>
      <c r="KHC283" s="1102"/>
      <c r="KHD283" s="1102"/>
      <c r="KHE283" s="1102"/>
      <c r="KHF283" s="1102"/>
      <c r="KHG283" s="1102"/>
      <c r="KHH283" s="1102"/>
      <c r="KHI283" s="1102"/>
      <c r="KHJ283" s="1102"/>
      <c r="KHK283" s="1102"/>
      <c r="KHL283" s="1102"/>
      <c r="KHM283" s="1102"/>
      <c r="KHN283" s="1102"/>
      <c r="KHO283" s="1102"/>
      <c r="KHP283" s="1102"/>
      <c r="KHQ283" s="1102"/>
      <c r="KHR283" s="1102"/>
      <c r="KHS283" s="1102"/>
      <c r="KHT283" s="1102"/>
      <c r="KHU283" s="1102"/>
      <c r="KHV283" s="1102"/>
      <c r="KHW283" s="1102"/>
      <c r="KHX283" s="1102"/>
      <c r="KHY283" s="1102"/>
      <c r="KHZ283" s="1102"/>
      <c r="KIA283" s="1102"/>
      <c r="KIB283" s="1102"/>
      <c r="KIC283" s="1102"/>
      <c r="KID283" s="1102"/>
      <c r="KIE283" s="1102"/>
      <c r="KIF283" s="1102"/>
      <c r="KIG283" s="1102"/>
      <c r="KIH283" s="1102"/>
      <c r="KII283" s="1102"/>
      <c r="KIJ283" s="1102"/>
      <c r="KIK283" s="1102"/>
      <c r="KIL283" s="1102"/>
      <c r="KIM283" s="1102"/>
      <c r="KIN283" s="1102"/>
      <c r="KIO283" s="1102"/>
      <c r="KIP283" s="1102"/>
      <c r="KIQ283" s="1102"/>
      <c r="KIR283" s="1102"/>
      <c r="KIS283" s="1102"/>
      <c r="KIT283" s="1102"/>
      <c r="KIU283" s="1102"/>
      <c r="KIV283" s="1102"/>
      <c r="KIW283" s="1102"/>
      <c r="KIX283" s="1102"/>
      <c r="KIY283" s="1102"/>
      <c r="KIZ283" s="1102"/>
      <c r="KJA283" s="1102"/>
      <c r="KJB283" s="1102"/>
      <c r="KJC283" s="1102"/>
      <c r="KJD283" s="1102"/>
      <c r="KJE283" s="1102"/>
      <c r="KJF283" s="1102"/>
      <c r="KJG283" s="1102"/>
      <c r="KJH283" s="1102"/>
      <c r="KJI283" s="1102"/>
      <c r="KJJ283" s="1102"/>
      <c r="KJK283" s="1102"/>
      <c r="KJL283" s="1102"/>
      <c r="KJM283" s="1102"/>
      <c r="KJN283" s="1102"/>
      <c r="KJO283" s="1102"/>
      <c r="KJP283" s="1102"/>
      <c r="KJQ283" s="1102"/>
      <c r="KJR283" s="1102"/>
      <c r="KJS283" s="1102"/>
      <c r="KJT283" s="1102"/>
      <c r="KJU283" s="1102"/>
      <c r="KJV283" s="1102"/>
      <c r="KJW283" s="1102"/>
      <c r="KJX283" s="1102"/>
      <c r="KJY283" s="1102"/>
      <c r="KJZ283" s="1102"/>
      <c r="KKA283" s="1102"/>
      <c r="KKB283" s="1102"/>
      <c r="KKC283" s="1102"/>
      <c r="KKD283" s="1102"/>
      <c r="KKE283" s="1102"/>
      <c r="KKF283" s="1102"/>
      <c r="KKG283" s="1102"/>
      <c r="KKH283" s="1102"/>
      <c r="KKI283" s="1102"/>
      <c r="KKJ283" s="1102"/>
      <c r="KKK283" s="1102"/>
      <c r="KKL283" s="1102"/>
      <c r="KKM283" s="1102"/>
      <c r="KKN283" s="1102"/>
      <c r="KKO283" s="1102"/>
      <c r="KKP283" s="1102"/>
      <c r="KKQ283" s="1102"/>
      <c r="KKR283" s="1102"/>
      <c r="KKS283" s="1102"/>
      <c r="KKT283" s="1102"/>
      <c r="KKU283" s="1102"/>
      <c r="KKV283" s="1102"/>
      <c r="KKW283" s="1102"/>
      <c r="KKX283" s="1102"/>
      <c r="KKY283" s="1102"/>
      <c r="KKZ283" s="1102"/>
      <c r="KLA283" s="1102"/>
      <c r="KLB283" s="1102"/>
      <c r="KLC283" s="1102"/>
      <c r="KLD283" s="1102"/>
      <c r="KLE283" s="1102"/>
      <c r="KLF283" s="1102"/>
      <c r="KLG283" s="1102"/>
      <c r="KLH283" s="1102"/>
      <c r="KLI283" s="1102"/>
      <c r="KLJ283" s="1102"/>
      <c r="KLK283" s="1102"/>
      <c r="KLL283" s="1102"/>
      <c r="KLM283" s="1102"/>
      <c r="KLN283" s="1102"/>
      <c r="KLO283" s="1102"/>
      <c r="KLP283" s="1102"/>
      <c r="KLQ283" s="1102"/>
      <c r="KLR283" s="1102"/>
      <c r="KLS283" s="1102"/>
      <c r="KLT283" s="1102"/>
      <c r="KLU283" s="1102"/>
      <c r="KLV283" s="1102"/>
      <c r="KLW283" s="1102"/>
      <c r="KLX283" s="1102"/>
      <c r="KLY283" s="1102"/>
      <c r="KLZ283" s="1102"/>
      <c r="KMA283" s="1102"/>
      <c r="KMB283" s="1102"/>
      <c r="KMC283" s="1102"/>
      <c r="KMD283" s="1102"/>
      <c r="KME283" s="1102"/>
      <c r="KMF283" s="1102"/>
      <c r="KMG283" s="1102"/>
      <c r="KMH283" s="1102"/>
      <c r="KMI283" s="1102"/>
      <c r="KMJ283" s="1102"/>
      <c r="KMK283" s="1102"/>
      <c r="KML283" s="1102"/>
      <c r="KMM283" s="1102"/>
      <c r="KMN283" s="1102"/>
      <c r="KMO283" s="1102"/>
      <c r="KMP283" s="1102"/>
      <c r="KMQ283" s="1102"/>
      <c r="KMR283" s="1102"/>
      <c r="KMS283" s="1102"/>
      <c r="KMT283" s="1102"/>
      <c r="KMU283" s="1102"/>
      <c r="KMV283" s="1102"/>
      <c r="KMW283" s="1102"/>
      <c r="KMX283" s="1102"/>
      <c r="KMY283" s="1102"/>
      <c r="KMZ283" s="1102"/>
      <c r="KNA283" s="1102"/>
      <c r="KNB283" s="1102"/>
      <c r="KNC283" s="1102"/>
      <c r="KND283" s="1102"/>
      <c r="KNE283" s="1102"/>
      <c r="KNF283" s="1102"/>
      <c r="KNG283" s="1102"/>
      <c r="KNH283" s="1102"/>
      <c r="KNI283" s="1102"/>
      <c r="KNJ283" s="1102"/>
      <c r="KNK283" s="1102"/>
      <c r="KNL283" s="1102"/>
      <c r="KNM283" s="1102"/>
      <c r="KNN283" s="1102"/>
      <c r="KNO283" s="1102"/>
      <c r="KNP283" s="1102"/>
      <c r="KNQ283" s="1102"/>
      <c r="KNR283" s="1102"/>
      <c r="KNS283" s="1102"/>
      <c r="KNT283" s="1102"/>
      <c r="KNU283" s="1102"/>
      <c r="KNV283" s="1102"/>
      <c r="KNW283" s="1102"/>
      <c r="KNX283" s="1102"/>
      <c r="KNY283" s="1102"/>
      <c r="KNZ283" s="1102"/>
      <c r="KOA283" s="1102"/>
      <c r="KOB283" s="1102"/>
      <c r="KOC283" s="1102"/>
      <c r="KOD283" s="1102"/>
      <c r="KOE283" s="1102"/>
      <c r="KOF283" s="1102"/>
      <c r="KOG283" s="1102"/>
      <c r="KOH283" s="1102"/>
      <c r="KOI283" s="1102"/>
      <c r="KOJ283" s="1102"/>
      <c r="KOK283" s="1102"/>
      <c r="KOL283" s="1102"/>
      <c r="KOM283" s="1102"/>
      <c r="KON283" s="1102"/>
      <c r="KOO283" s="1102"/>
      <c r="KOP283" s="1102"/>
      <c r="KOQ283" s="1102"/>
      <c r="KOR283" s="1102"/>
      <c r="KOS283" s="1102"/>
      <c r="KOT283" s="1102"/>
      <c r="KOU283" s="1102"/>
      <c r="KOV283" s="1102"/>
      <c r="KOW283" s="1102"/>
      <c r="KOX283" s="1102"/>
      <c r="KOY283" s="1102"/>
      <c r="KOZ283" s="1102"/>
      <c r="KPA283" s="1102"/>
      <c r="KPB283" s="1102"/>
      <c r="KPC283" s="1102"/>
      <c r="KPD283" s="1102"/>
      <c r="KPE283" s="1102"/>
      <c r="KPF283" s="1102"/>
      <c r="KPG283" s="1102"/>
      <c r="KPH283" s="1102"/>
      <c r="KPI283" s="1102"/>
      <c r="KPJ283" s="1102"/>
      <c r="KPK283" s="1102"/>
      <c r="KPL283" s="1102"/>
      <c r="KPM283" s="1102"/>
      <c r="KPN283" s="1102"/>
      <c r="KPO283" s="1102"/>
      <c r="KPP283" s="1102"/>
      <c r="KPQ283" s="1102"/>
      <c r="KPR283" s="1102"/>
      <c r="KPS283" s="1102"/>
      <c r="KPT283" s="1102"/>
      <c r="KPU283" s="1102"/>
      <c r="KPV283" s="1102"/>
      <c r="KPW283" s="1102"/>
      <c r="KPX283" s="1102"/>
      <c r="KPY283" s="1102"/>
      <c r="KPZ283" s="1102"/>
      <c r="KQA283" s="1102"/>
      <c r="KQB283" s="1102"/>
      <c r="KQC283" s="1102"/>
      <c r="KQD283" s="1102"/>
      <c r="KQE283" s="1102"/>
      <c r="KQF283" s="1102"/>
      <c r="KQG283" s="1102"/>
      <c r="KQH283" s="1102"/>
      <c r="KQI283" s="1102"/>
      <c r="KQJ283" s="1102"/>
      <c r="KQK283" s="1102"/>
      <c r="KQL283" s="1102"/>
      <c r="KQM283" s="1102"/>
      <c r="KQN283" s="1102"/>
      <c r="KQO283" s="1102"/>
      <c r="KQP283" s="1102"/>
      <c r="KQQ283" s="1102"/>
      <c r="KQR283" s="1102"/>
      <c r="KQS283" s="1102"/>
      <c r="KQT283" s="1102"/>
      <c r="KQU283" s="1102"/>
      <c r="KQV283" s="1102"/>
      <c r="KQW283" s="1102"/>
      <c r="KQX283" s="1102"/>
      <c r="KQY283" s="1102"/>
      <c r="KQZ283" s="1102"/>
      <c r="KRA283" s="1102"/>
      <c r="KRB283" s="1102"/>
      <c r="KRC283" s="1102"/>
      <c r="KRD283" s="1102"/>
      <c r="KRE283" s="1102"/>
      <c r="KRF283" s="1102"/>
      <c r="KRG283" s="1102"/>
      <c r="KRH283" s="1102"/>
      <c r="KRI283" s="1102"/>
      <c r="KRJ283" s="1102"/>
      <c r="KRK283" s="1102"/>
      <c r="KRL283" s="1102"/>
      <c r="KRM283" s="1102"/>
      <c r="KRN283" s="1102"/>
      <c r="KRO283" s="1102"/>
      <c r="KRP283" s="1102"/>
      <c r="KRQ283" s="1102"/>
      <c r="KRR283" s="1102"/>
      <c r="KRS283" s="1102"/>
      <c r="KRT283" s="1102"/>
      <c r="KRU283" s="1102"/>
      <c r="KRV283" s="1102"/>
      <c r="KRW283" s="1102"/>
      <c r="KRX283" s="1102"/>
      <c r="KRY283" s="1102"/>
      <c r="KRZ283" s="1102"/>
      <c r="KSA283" s="1102"/>
      <c r="KSB283" s="1102"/>
      <c r="KSC283" s="1102"/>
      <c r="KSD283" s="1102"/>
      <c r="KSE283" s="1102"/>
      <c r="KSF283" s="1102"/>
      <c r="KSG283" s="1102"/>
      <c r="KSH283" s="1102"/>
      <c r="KSI283" s="1102"/>
      <c r="KSJ283" s="1102"/>
      <c r="KSK283" s="1102"/>
      <c r="KSL283" s="1102"/>
      <c r="KSM283" s="1102"/>
      <c r="KSN283" s="1102"/>
      <c r="KSO283" s="1102"/>
      <c r="KSP283" s="1102"/>
      <c r="KSQ283" s="1102"/>
      <c r="KSR283" s="1102"/>
      <c r="KSS283" s="1102"/>
      <c r="KST283" s="1102"/>
      <c r="KSU283" s="1102"/>
      <c r="KSV283" s="1102"/>
      <c r="KSW283" s="1102"/>
      <c r="KSX283" s="1102"/>
      <c r="KSY283" s="1102"/>
      <c r="KSZ283" s="1102"/>
      <c r="KTA283" s="1102"/>
      <c r="KTB283" s="1102"/>
      <c r="KTC283" s="1102"/>
      <c r="KTD283" s="1102"/>
      <c r="KTE283" s="1102"/>
      <c r="KTF283" s="1102"/>
      <c r="KTG283" s="1102"/>
      <c r="KTH283" s="1102"/>
      <c r="KTI283" s="1102"/>
      <c r="KTJ283" s="1102"/>
      <c r="KTK283" s="1102"/>
      <c r="KTL283" s="1102"/>
      <c r="KTM283" s="1102"/>
      <c r="KTN283" s="1102"/>
      <c r="KTO283" s="1102"/>
      <c r="KTP283" s="1102"/>
      <c r="KTQ283" s="1102"/>
      <c r="KTR283" s="1102"/>
      <c r="KTS283" s="1102"/>
      <c r="KTT283" s="1102"/>
      <c r="KTU283" s="1102"/>
      <c r="KTV283" s="1102"/>
      <c r="KTW283" s="1102"/>
      <c r="KTX283" s="1102"/>
      <c r="KTY283" s="1102"/>
      <c r="KTZ283" s="1102"/>
      <c r="KUA283" s="1102"/>
      <c r="KUB283" s="1102"/>
      <c r="KUC283" s="1102"/>
      <c r="KUD283" s="1102"/>
      <c r="KUE283" s="1102"/>
      <c r="KUF283" s="1102"/>
      <c r="KUG283" s="1102"/>
      <c r="KUH283" s="1102"/>
      <c r="KUI283" s="1102"/>
      <c r="KUJ283" s="1102"/>
      <c r="KUK283" s="1102"/>
      <c r="KUL283" s="1102"/>
      <c r="KUM283" s="1102"/>
      <c r="KUN283" s="1102"/>
      <c r="KUO283" s="1102"/>
      <c r="KUP283" s="1102"/>
      <c r="KUQ283" s="1102"/>
      <c r="KUR283" s="1102"/>
      <c r="KUS283" s="1102"/>
      <c r="KUT283" s="1102"/>
      <c r="KUU283" s="1102"/>
      <c r="KUV283" s="1102"/>
      <c r="KUW283" s="1102"/>
      <c r="KUX283" s="1102"/>
      <c r="KUY283" s="1102"/>
      <c r="KUZ283" s="1102"/>
      <c r="KVA283" s="1102"/>
      <c r="KVB283" s="1102"/>
      <c r="KVC283" s="1102"/>
      <c r="KVD283" s="1102"/>
      <c r="KVE283" s="1102"/>
      <c r="KVF283" s="1102"/>
      <c r="KVG283" s="1102"/>
      <c r="KVH283" s="1102"/>
      <c r="KVI283" s="1102"/>
      <c r="KVJ283" s="1102"/>
      <c r="KVK283" s="1102"/>
      <c r="KVL283" s="1102"/>
      <c r="KVM283" s="1102"/>
      <c r="KVN283" s="1102"/>
      <c r="KVO283" s="1102"/>
      <c r="KVP283" s="1102"/>
      <c r="KVQ283" s="1102"/>
      <c r="KVR283" s="1102"/>
      <c r="KVS283" s="1102"/>
      <c r="KVT283" s="1102"/>
      <c r="KVU283" s="1102"/>
      <c r="KVV283" s="1102"/>
      <c r="KVW283" s="1102"/>
      <c r="KVX283" s="1102"/>
      <c r="KVY283" s="1102"/>
      <c r="KVZ283" s="1102"/>
      <c r="KWA283" s="1102"/>
      <c r="KWB283" s="1102"/>
      <c r="KWC283" s="1102"/>
      <c r="KWD283" s="1102"/>
      <c r="KWE283" s="1102"/>
      <c r="KWF283" s="1102"/>
      <c r="KWG283" s="1102"/>
      <c r="KWH283" s="1102"/>
      <c r="KWI283" s="1102"/>
      <c r="KWJ283" s="1102"/>
      <c r="KWK283" s="1102"/>
      <c r="KWL283" s="1102"/>
      <c r="KWM283" s="1102"/>
      <c r="KWN283" s="1102"/>
      <c r="KWO283" s="1102"/>
      <c r="KWP283" s="1102"/>
      <c r="KWQ283" s="1102"/>
      <c r="KWR283" s="1102"/>
      <c r="KWS283" s="1102"/>
      <c r="KWT283" s="1102"/>
      <c r="KWU283" s="1102"/>
      <c r="KWV283" s="1102"/>
      <c r="KWW283" s="1102"/>
      <c r="KWX283" s="1102"/>
      <c r="KWY283" s="1102"/>
      <c r="KWZ283" s="1102"/>
      <c r="KXA283" s="1102"/>
      <c r="KXB283" s="1102"/>
      <c r="KXC283" s="1102"/>
      <c r="KXD283" s="1102"/>
      <c r="KXE283" s="1102"/>
      <c r="KXF283" s="1102"/>
      <c r="KXG283" s="1102"/>
      <c r="KXH283" s="1102"/>
      <c r="KXI283" s="1102"/>
      <c r="KXJ283" s="1102"/>
      <c r="KXK283" s="1102"/>
      <c r="KXL283" s="1102"/>
      <c r="KXM283" s="1102"/>
      <c r="KXN283" s="1102"/>
      <c r="KXO283" s="1102"/>
      <c r="KXP283" s="1102"/>
      <c r="KXQ283" s="1102"/>
      <c r="KXR283" s="1102"/>
      <c r="KXS283" s="1102"/>
      <c r="KXT283" s="1102"/>
      <c r="KXU283" s="1102"/>
      <c r="KXV283" s="1102"/>
      <c r="KXW283" s="1102"/>
      <c r="KXX283" s="1102"/>
      <c r="KXY283" s="1102"/>
      <c r="KXZ283" s="1102"/>
      <c r="KYA283" s="1102"/>
      <c r="KYB283" s="1102"/>
      <c r="KYC283" s="1102"/>
      <c r="KYD283" s="1102"/>
      <c r="KYE283" s="1102"/>
      <c r="KYF283" s="1102"/>
      <c r="KYG283" s="1102"/>
      <c r="KYH283" s="1102"/>
      <c r="KYI283" s="1102"/>
      <c r="KYJ283" s="1102"/>
      <c r="KYK283" s="1102"/>
      <c r="KYL283" s="1102"/>
      <c r="KYM283" s="1102"/>
      <c r="KYN283" s="1102"/>
      <c r="KYO283" s="1102"/>
      <c r="KYP283" s="1102"/>
      <c r="KYQ283" s="1102"/>
      <c r="KYR283" s="1102"/>
      <c r="KYS283" s="1102"/>
      <c r="KYT283" s="1102"/>
      <c r="KYU283" s="1102"/>
      <c r="KYV283" s="1102"/>
      <c r="KYW283" s="1102"/>
      <c r="KYX283" s="1102"/>
      <c r="KYY283" s="1102"/>
      <c r="KYZ283" s="1102"/>
      <c r="KZA283" s="1102"/>
      <c r="KZB283" s="1102"/>
      <c r="KZC283" s="1102"/>
      <c r="KZD283" s="1102"/>
      <c r="KZE283" s="1102"/>
      <c r="KZF283" s="1102"/>
      <c r="KZG283" s="1102"/>
      <c r="KZH283" s="1102"/>
      <c r="KZI283" s="1102"/>
      <c r="KZJ283" s="1102"/>
      <c r="KZK283" s="1102"/>
      <c r="KZL283" s="1102"/>
      <c r="KZM283" s="1102"/>
      <c r="KZN283" s="1102"/>
      <c r="KZO283" s="1102"/>
      <c r="KZP283" s="1102"/>
      <c r="KZQ283" s="1102"/>
      <c r="KZR283" s="1102"/>
      <c r="KZS283" s="1102"/>
      <c r="KZT283" s="1102"/>
      <c r="KZU283" s="1102"/>
      <c r="KZV283" s="1102"/>
      <c r="KZW283" s="1102"/>
      <c r="KZX283" s="1102"/>
      <c r="KZY283" s="1102"/>
      <c r="KZZ283" s="1102"/>
      <c r="LAA283" s="1102"/>
      <c r="LAB283" s="1102"/>
      <c r="LAC283" s="1102"/>
      <c r="LAD283" s="1102"/>
      <c r="LAE283" s="1102"/>
      <c r="LAF283" s="1102"/>
      <c r="LAG283" s="1102"/>
      <c r="LAH283" s="1102"/>
      <c r="LAI283" s="1102"/>
      <c r="LAJ283" s="1102"/>
      <c r="LAK283" s="1102"/>
      <c r="LAL283" s="1102"/>
      <c r="LAM283" s="1102"/>
      <c r="LAN283" s="1102"/>
      <c r="LAO283" s="1102"/>
      <c r="LAP283" s="1102"/>
      <c r="LAQ283" s="1102"/>
      <c r="LAR283" s="1102"/>
      <c r="LAS283" s="1102"/>
      <c r="LAT283" s="1102"/>
      <c r="LAU283" s="1102"/>
      <c r="LAV283" s="1102"/>
      <c r="LAW283" s="1102"/>
      <c r="LAX283" s="1102"/>
      <c r="LAY283" s="1102"/>
      <c r="LAZ283" s="1102"/>
      <c r="LBA283" s="1102"/>
      <c r="LBB283" s="1102"/>
      <c r="LBC283" s="1102"/>
      <c r="LBD283" s="1102"/>
      <c r="LBE283" s="1102"/>
      <c r="LBF283" s="1102"/>
      <c r="LBG283" s="1102"/>
      <c r="LBH283" s="1102"/>
      <c r="LBI283" s="1102"/>
      <c r="LBJ283" s="1102"/>
      <c r="LBK283" s="1102"/>
      <c r="LBL283" s="1102"/>
      <c r="LBM283" s="1102"/>
      <c r="LBN283" s="1102"/>
      <c r="LBO283" s="1102"/>
      <c r="LBP283" s="1102"/>
      <c r="LBQ283" s="1102"/>
      <c r="LBR283" s="1102"/>
      <c r="LBS283" s="1102"/>
      <c r="LBT283" s="1102"/>
      <c r="LBU283" s="1102"/>
      <c r="LBV283" s="1102"/>
      <c r="LBW283" s="1102"/>
      <c r="LBX283" s="1102"/>
      <c r="LBY283" s="1102"/>
      <c r="LBZ283" s="1102"/>
      <c r="LCA283" s="1102"/>
      <c r="LCB283" s="1102"/>
      <c r="LCC283" s="1102"/>
      <c r="LCD283" s="1102"/>
      <c r="LCE283" s="1102"/>
      <c r="LCF283" s="1102"/>
      <c r="LCG283" s="1102"/>
      <c r="LCH283" s="1102"/>
      <c r="LCI283" s="1102"/>
      <c r="LCJ283" s="1102"/>
      <c r="LCK283" s="1102"/>
      <c r="LCL283" s="1102"/>
      <c r="LCM283" s="1102"/>
      <c r="LCN283" s="1102"/>
      <c r="LCO283" s="1102"/>
      <c r="LCP283" s="1102"/>
      <c r="LCQ283" s="1102"/>
      <c r="LCR283" s="1102"/>
      <c r="LCS283" s="1102"/>
      <c r="LCT283" s="1102"/>
      <c r="LCU283" s="1102"/>
      <c r="LCV283" s="1102"/>
      <c r="LCW283" s="1102"/>
      <c r="LCX283" s="1102"/>
      <c r="LCY283" s="1102"/>
      <c r="LCZ283" s="1102"/>
      <c r="LDA283" s="1102"/>
      <c r="LDB283" s="1102"/>
      <c r="LDC283" s="1102"/>
      <c r="LDD283" s="1102"/>
      <c r="LDE283" s="1102"/>
      <c r="LDF283" s="1102"/>
      <c r="LDG283" s="1102"/>
      <c r="LDH283" s="1102"/>
      <c r="LDI283" s="1102"/>
      <c r="LDJ283" s="1102"/>
      <c r="LDK283" s="1102"/>
      <c r="LDL283" s="1102"/>
      <c r="LDM283" s="1102"/>
      <c r="LDN283" s="1102"/>
      <c r="LDO283" s="1102"/>
      <c r="LDP283" s="1102"/>
      <c r="LDQ283" s="1102"/>
      <c r="LDR283" s="1102"/>
      <c r="LDS283" s="1102"/>
      <c r="LDT283" s="1102"/>
      <c r="LDU283" s="1102"/>
      <c r="LDV283" s="1102"/>
      <c r="LDW283" s="1102"/>
      <c r="LDX283" s="1102"/>
      <c r="LDY283" s="1102"/>
      <c r="LDZ283" s="1102"/>
      <c r="LEA283" s="1102"/>
      <c r="LEB283" s="1102"/>
      <c r="LEC283" s="1102"/>
      <c r="LED283" s="1102"/>
      <c r="LEE283" s="1102"/>
      <c r="LEF283" s="1102"/>
      <c r="LEG283" s="1102"/>
      <c r="LEH283" s="1102"/>
      <c r="LEI283" s="1102"/>
      <c r="LEJ283" s="1102"/>
      <c r="LEK283" s="1102"/>
      <c r="LEL283" s="1102"/>
      <c r="LEM283" s="1102"/>
      <c r="LEN283" s="1102"/>
      <c r="LEO283" s="1102"/>
      <c r="LEP283" s="1102"/>
      <c r="LEQ283" s="1102"/>
      <c r="LER283" s="1102"/>
      <c r="LES283" s="1102"/>
      <c r="LET283" s="1102"/>
      <c r="LEU283" s="1102"/>
      <c r="LEV283" s="1102"/>
      <c r="LEW283" s="1102"/>
      <c r="LEX283" s="1102"/>
      <c r="LEY283" s="1102"/>
      <c r="LEZ283" s="1102"/>
      <c r="LFA283" s="1102"/>
      <c r="LFB283" s="1102"/>
      <c r="LFC283" s="1102"/>
      <c r="LFD283" s="1102"/>
      <c r="LFE283" s="1102"/>
      <c r="LFF283" s="1102"/>
      <c r="LFG283" s="1102"/>
      <c r="LFH283" s="1102"/>
      <c r="LFI283" s="1102"/>
      <c r="LFJ283" s="1102"/>
      <c r="LFK283" s="1102"/>
      <c r="LFL283" s="1102"/>
      <c r="LFM283" s="1102"/>
      <c r="LFN283" s="1102"/>
      <c r="LFO283" s="1102"/>
      <c r="LFP283" s="1102"/>
      <c r="LFQ283" s="1102"/>
      <c r="LFR283" s="1102"/>
      <c r="LFS283" s="1102"/>
      <c r="LFT283" s="1102"/>
      <c r="LFU283" s="1102"/>
      <c r="LFV283" s="1102"/>
      <c r="LFW283" s="1102"/>
      <c r="LFX283" s="1102"/>
      <c r="LFY283" s="1102"/>
      <c r="LFZ283" s="1102"/>
      <c r="LGA283" s="1102"/>
      <c r="LGB283" s="1102"/>
      <c r="LGC283" s="1102"/>
      <c r="LGD283" s="1102"/>
      <c r="LGE283" s="1102"/>
      <c r="LGF283" s="1102"/>
      <c r="LGG283" s="1102"/>
      <c r="LGH283" s="1102"/>
      <c r="LGI283" s="1102"/>
      <c r="LGJ283" s="1102"/>
      <c r="LGK283" s="1102"/>
      <c r="LGL283" s="1102"/>
      <c r="LGM283" s="1102"/>
      <c r="LGN283" s="1102"/>
      <c r="LGO283" s="1102"/>
      <c r="LGP283" s="1102"/>
      <c r="LGQ283" s="1102"/>
      <c r="LGR283" s="1102"/>
      <c r="LGS283" s="1102"/>
      <c r="LGT283" s="1102"/>
      <c r="LGU283" s="1102"/>
      <c r="LGV283" s="1102"/>
      <c r="LGW283" s="1102"/>
      <c r="LGX283" s="1102"/>
      <c r="LGY283" s="1102"/>
      <c r="LGZ283" s="1102"/>
      <c r="LHA283" s="1102"/>
      <c r="LHB283" s="1102"/>
      <c r="LHC283" s="1102"/>
      <c r="LHD283" s="1102"/>
      <c r="LHE283" s="1102"/>
      <c r="LHF283" s="1102"/>
      <c r="LHG283" s="1102"/>
      <c r="LHH283" s="1102"/>
      <c r="LHI283" s="1102"/>
      <c r="LHJ283" s="1102"/>
      <c r="LHK283" s="1102"/>
      <c r="LHL283" s="1102"/>
      <c r="LHM283" s="1102"/>
      <c r="LHN283" s="1102"/>
      <c r="LHO283" s="1102"/>
      <c r="LHP283" s="1102"/>
      <c r="LHQ283" s="1102"/>
      <c r="LHR283" s="1102"/>
      <c r="LHS283" s="1102"/>
      <c r="LHT283" s="1102"/>
      <c r="LHU283" s="1102"/>
      <c r="LHV283" s="1102"/>
      <c r="LHW283" s="1102"/>
      <c r="LHX283" s="1102"/>
      <c r="LHY283" s="1102"/>
      <c r="LHZ283" s="1102"/>
      <c r="LIA283" s="1102"/>
      <c r="LIB283" s="1102"/>
      <c r="LIC283" s="1102"/>
      <c r="LID283" s="1102"/>
      <c r="LIE283" s="1102"/>
      <c r="LIF283" s="1102"/>
      <c r="LIG283" s="1102"/>
      <c r="LIH283" s="1102"/>
      <c r="LII283" s="1102"/>
      <c r="LIJ283" s="1102"/>
      <c r="LIK283" s="1102"/>
      <c r="LIL283" s="1102"/>
      <c r="LIM283" s="1102"/>
      <c r="LIN283" s="1102"/>
      <c r="LIO283" s="1102"/>
      <c r="LIP283" s="1102"/>
      <c r="LIQ283" s="1102"/>
      <c r="LIR283" s="1102"/>
      <c r="LIS283" s="1102"/>
      <c r="LIT283" s="1102"/>
      <c r="LIU283" s="1102"/>
      <c r="LIV283" s="1102"/>
      <c r="LIW283" s="1102"/>
      <c r="LIX283" s="1102"/>
      <c r="LIY283" s="1102"/>
      <c r="LIZ283" s="1102"/>
      <c r="LJA283" s="1102"/>
      <c r="LJB283" s="1102"/>
      <c r="LJC283" s="1102"/>
      <c r="LJD283" s="1102"/>
      <c r="LJE283" s="1102"/>
      <c r="LJF283" s="1102"/>
      <c r="LJG283" s="1102"/>
      <c r="LJH283" s="1102"/>
      <c r="LJI283" s="1102"/>
      <c r="LJJ283" s="1102"/>
      <c r="LJK283" s="1102"/>
      <c r="LJL283" s="1102"/>
      <c r="LJM283" s="1102"/>
      <c r="LJN283" s="1102"/>
      <c r="LJO283" s="1102"/>
      <c r="LJP283" s="1102"/>
      <c r="LJQ283" s="1102"/>
      <c r="LJR283" s="1102"/>
      <c r="LJS283" s="1102"/>
      <c r="LJT283" s="1102"/>
      <c r="LJU283" s="1102"/>
      <c r="LJV283" s="1102"/>
      <c r="LJW283" s="1102"/>
      <c r="LJX283" s="1102"/>
      <c r="LJY283" s="1102"/>
      <c r="LJZ283" s="1102"/>
      <c r="LKA283" s="1102"/>
      <c r="LKB283" s="1102"/>
      <c r="LKC283" s="1102"/>
      <c r="LKD283" s="1102"/>
      <c r="LKE283" s="1102"/>
      <c r="LKF283" s="1102"/>
      <c r="LKG283" s="1102"/>
      <c r="LKH283" s="1102"/>
      <c r="LKI283" s="1102"/>
      <c r="LKJ283" s="1102"/>
      <c r="LKK283" s="1102"/>
      <c r="LKL283" s="1102"/>
      <c r="LKM283" s="1102"/>
      <c r="LKN283" s="1102"/>
      <c r="LKO283" s="1102"/>
      <c r="LKP283" s="1102"/>
      <c r="LKQ283" s="1102"/>
      <c r="LKR283" s="1102"/>
      <c r="LKS283" s="1102"/>
      <c r="LKT283" s="1102"/>
      <c r="LKU283" s="1102"/>
      <c r="LKV283" s="1102"/>
      <c r="LKW283" s="1102"/>
      <c r="LKX283" s="1102"/>
      <c r="LKY283" s="1102"/>
      <c r="LKZ283" s="1102"/>
      <c r="LLA283" s="1102"/>
      <c r="LLB283" s="1102"/>
      <c r="LLC283" s="1102"/>
      <c r="LLD283" s="1102"/>
      <c r="LLE283" s="1102"/>
      <c r="LLF283" s="1102"/>
      <c r="LLG283" s="1102"/>
      <c r="LLH283" s="1102"/>
      <c r="LLI283" s="1102"/>
      <c r="LLJ283" s="1102"/>
      <c r="LLK283" s="1102"/>
      <c r="LLL283" s="1102"/>
      <c r="LLM283" s="1102"/>
      <c r="LLN283" s="1102"/>
      <c r="LLO283" s="1102"/>
      <c r="LLP283" s="1102"/>
      <c r="LLQ283" s="1102"/>
      <c r="LLR283" s="1102"/>
      <c r="LLS283" s="1102"/>
      <c r="LLT283" s="1102"/>
      <c r="LLU283" s="1102"/>
      <c r="LLV283" s="1102"/>
      <c r="LLW283" s="1102"/>
      <c r="LLX283" s="1102"/>
      <c r="LLY283" s="1102"/>
      <c r="LLZ283" s="1102"/>
      <c r="LMA283" s="1102"/>
      <c r="LMB283" s="1102"/>
      <c r="LMC283" s="1102"/>
      <c r="LMD283" s="1102"/>
      <c r="LME283" s="1102"/>
      <c r="LMF283" s="1102"/>
      <c r="LMG283" s="1102"/>
      <c r="LMH283" s="1102"/>
      <c r="LMI283" s="1102"/>
      <c r="LMJ283" s="1102"/>
      <c r="LMK283" s="1102"/>
      <c r="LML283" s="1102"/>
      <c r="LMM283" s="1102"/>
      <c r="LMN283" s="1102"/>
      <c r="LMO283" s="1102"/>
      <c r="LMP283" s="1102"/>
      <c r="LMQ283" s="1102"/>
      <c r="LMR283" s="1102"/>
      <c r="LMS283" s="1102"/>
      <c r="LMT283" s="1102"/>
      <c r="LMU283" s="1102"/>
      <c r="LMV283" s="1102"/>
      <c r="LMW283" s="1102"/>
      <c r="LMX283" s="1102"/>
      <c r="LMY283" s="1102"/>
      <c r="LMZ283" s="1102"/>
      <c r="LNA283" s="1102"/>
      <c r="LNB283" s="1102"/>
      <c r="LNC283" s="1102"/>
      <c r="LND283" s="1102"/>
      <c r="LNE283" s="1102"/>
      <c r="LNF283" s="1102"/>
      <c r="LNG283" s="1102"/>
      <c r="LNH283" s="1102"/>
      <c r="LNI283" s="1102"/>
      <c r="LNJ283" s="1102"/>
      <c r="LNK283" s="1102"/>
      <c r="LNL283" s="1102"/>
      <c r="LNM283" s="1102"/>
      <c r="LNN283" s="1102"/>
      <c r="LNO283" s="1102"/>
      <c r="LNP283" s="1102"/>
      <c r="LNQ283" s="1102"/>
      <c r="LNR283" s="1102"/>
      <c r="LNS283" s="1102"/>
      <c r="LNT283" s="1102"/>
      <c r="LNU283" s="1102"/>
      <c r="LNV283" s="1102"/>
      <c r="LNW283" s="1102"/>
      <c r="LNX283" s="1102"/>
      <c r="LNY283" s="1102"/>
      <c r="LNZ283" s="1102"/>
      <c r="LOA283" s="1102"/>
      <c r="LOB283" s="1102"/>
      <c r="LOC283" s="1102"/>
      <c r="LOD283" s="1102"/>
      <c r="LOE283" s="1102"/>
      <c r="LOF283" s="1102"/>
      <c r="LOG283" s="1102"/>
      <c r="LOH283" s="1102"/>
      <c r="LOI283" s="1102"/>
      <c r="LOJ283" s="1102"/>
      <c r="LOK283" s="1102"/>
      <c r="LOL283" s="1102"/>
      <c r="LOM283" s="1102"/>
      <c r="LON283" s="1102"/>
      <c r="LOO283" s="1102"/>
      <c r="LOP283" s="1102"/>
      <c r="LOQ283" s="1102"/>
      <c r="LOR283" s="1102"/>
      <c r="LOS283" s="1102"/>
      <c r="LOT283" s="1102"/>
      <c r="LOU283" s="1102"/>
      <c r="LOV283" s="1102"/>
      <c r="LOW283" s="1102"/>
      <c r="LOX283" s="1102"/>
      <c r="LOY283" s="1102"/>
      <c r="LOZ283" s="1102"/>
      <c r="LPA283" s="1102"/>
      <c r="LPB283" s="1102"/>
      <c r="LPC283" s="1102"/>
      <c r="LPD283" s="1102"/>
      <c r="LPE283" s="1102"/>
      <c r="LPF283" s="1102"/>
      <c r="LPG283" s="1102"/>
      <c r="LPH283" s="1102"/>
      <c r="LPI283" s="1102"/>
      <c r="LPJ283" s="1102"/>
      <c r="LPK283" s="1102"/>
      <c r="LPL283" s="1102"/>
      <c r="LPM283" s="1102"/>
      <c r="LPN283" s="1102"/>
      <c r="LPO283" s="1102"/>
      <c r="LPP283" s="1102"/>
      <c r="LPQ283" s="1102"/>
      <c r="LPR283" s="1102"/>
      <c r="LPS283" s="1102"/>
      <c r="LPT283" s="1102"/>
      <c r="LPU283" s="1102"/>
      <c r="LPV283" s="1102"/>
      <c r="LPW283" s="1102"/>
      <c r="LPX283" s="1102"/>
      <c r="LPY283" s="1102"/>
      <c r="LPZ283" s="1102"/>
      <c r="LQA283" s="1102"/>
      <c r="LQB283" s="1102"/>
      <c r="LQC283" s="1102"/>
      <c r="LQD283" s="1102"/>
      <c r="LQE283" s="1102"/>
      <c r="LQF283" s="1102"/>
      <c r="LQG283" s="1102"/>
      <c r="LQH283" s="1102"/>
      <c r="LQI283" s="1102"/>
      <c r="LQJ283" s="1102"/>
      <c r="LQK283" s="1102"/>
      <c r="LQL283" s="1102"/>
      <c r="LQM283" s="1102"/>
      <c r="LQN283" s="1102"/>
      <c r="LQO283" s="1102"/>
      <c r="LQP283" s="1102"/>
      <c r="LQQ283" s="1102"/>
      <c r="LQR283" s="1102"/>
      <c r="LQS283" s="1102"/>
      <c r="LQT283" s="1102"/>
      <c r="LQU283" s="1102"/>
      <c r="LQV283" s="1102"/>
      <c r="LQW283" s="1102"/>
      <c r="LQX283" s="1102"/>
      <c r="LQY283" s="1102"/>
      <c r="LQZ283" s="1102"/>
      <c r="LRA283" s="1102"/>
      <c r="LRB283" s="1102"/>
      <c r="LRC283" s="1102"/>
      <c r="LRD283" s="1102"/>
      <c r="LRE283" s="1102"/>
      <c r="LRF283" s="1102"/>
      <c r="LRG283" s="1102"/>
      <c r="LRH283" s="1102"/>
      <c r="LRI283" s="1102"/>
      <c r="LRJ283" s="1102"/>
      <c r="LRK283" s="1102"/>
      <c r="LRL283" s="1102"/>
      <c r="LRM283" s="1102"/>
      <c r="LRN283" s="1102"/>
      <c r="LRO283" s="1102"/>
      <c r="LRP283" s="1102"/>
      <c r="LRQ283" s="1102"/>
      <c r="LRR283" s="1102"/>
      <c r="LRS283" s="1102"/>
      <c r="LRT283" s="1102"/>
      <c r="LRU283" s="1102"/>
      <c r="LRV283" s="1102"/>
      <c r="LRW283" s="1102"/>
      <c r="LRX283" s="1102"/>
      <c r="LRY283" s="1102"/>
      <c r="LRZ283" s="1102"/>
      <c r="LSA283" s="1102"/>
      <c r="LSB283" s="1102"/>
      <c r="LSC283" s="1102"/>
      <c r="LSD283" s="1102"/>
      <c r="LSE283" s="1102"/>
      <c r="LSF283" s="1102"/>
      <c r="LSG283" s="1102"/>
      <c r="LSH283" s="1102"/>
      <c r="LSI283" s="1102"/>
      <c r="LSJ283" s="1102"/>
      <c r="LSK283" s="1102"/>
      <c r="LSL283" s="1102"/>
      <c r="LSM283" s="1102"/>
      <c r="LSN283" s="1102"/>
      <c r="LSO283" s="1102"/>
      <c r="LSP283" s="1102"/>
      <c r="LSQ283" s="1102"/>
      <c r="LSR283" s="1102"/>
      <c r="LSS283" s="1102"/>
      <c r="LST283" s="1102"/>
      <c r="LSU283" s="1102"/>
      <c r="LSV283" s="1102"/>
      <c r="LSW283" s="1102"/>
      <c r="LSX283" s="1102"/>
      <c r="LSY283" s="1102"/>
      <c r="LSZ283" s="1102"/>
      <c r="LTA283" s="1102"/>
      <c r="LTB283" s="1102"/>
      <c r="LTC283" s="1102"/>
      <c r="LTD283" s="1102"/>
      <c r="LTE283" s="1102"/>
      <c r="LTF283" s="1102"/>
      <c r="LTG283" s="1102"/>
      <c r="LTH283" s="1102"/>
      <c r="LTI283" s="1102"/>
      <c r="LTJ283" s="1102"/>
      <c r="LTK283" s="1102"/>
      <c r="LTL283" s="1102"/>
      <c r="LTM283" s="1102"/>
      <c r="LTN283" s="1102"/>
      <c r="LTO283" s="1102"/>
      <c r="LTP283" s="1102"/>
      <c r="LTQ283" s="1102"/>
      <c r="LTR283" s="1102"/>
      <c r="LTS283" s="1102"/>
      <c r="LTT283" s="1102"/>
      <c r="LTU283" s="1102"/>
      <c r="LTV283" s="1102"/>
      <c r="LTW283" s="1102"/>
      <c r="LTX283" s="1102"/>
      <c r="LTY283" s="1102"/>
      <c r="LTZ283" s="1102"/>
      <c r="LUA283" s="1102"/>
      <c r="LUB283" s="1102"/>
      <c r="LUC283" s="1102"/>
      <c r="LUD283" s="1102"/>
      <c r="LUE283" s="1102"/>
      <c r="LUF283" s="1102"/>
      <c r="LUG283" s="1102"/>
      <c r="LUH283" s="1102"/>
      <c r="LUI283" s="1102"/>
      <c r="LUJ283" s="1102"/>
      <c r="LUK283" s="1102"/>
      <c r="LUL283" s="1102"/>
      <c r="LUM283" s="1102"/>
      <c r="LUN283" s="1102"/>
      <c r="LUO283" s="1102"/>
      <c r="LUP283" s="1102"/>
      <c r="LUQ283" s="1102"/>
      <c r="LUR283" s="1102"/>
      <c r="LUS283" s="1102"/>
      <c r="LUT283" s="1102"/>
      <c r="LUU283" s="1102"/>
      <c r="LUV283" s="1102"/>
      <c r="LUW283" s="1102"/>
      <c r="LUX283" s="1102"/>
      <c r="LUY283" s="1102"/>
      <c r="LUZ283" s="1102"/>
      <c r="LVA283" s="1102"/>
      <c r="LVB283" s="1102"/>
      <c r="LVC283" s="1102"/>
      <c r="LVD283" s="1102"/>
      <c r="LVE283" s="1102"/>
      <c r="LVF283" s="1102"/>
      <c r="LVG283" s="1102"/>
      <c r="LVH283" s="1102"/>
      <c r="LVI283" s="1102"/>
      <c r="LVJ283" s="1102"/>
      <c r="LVK283" s="1102"/>
      <c r="LVL283" s="1102"/>
      <c r="LVM283" s="1102"/>
      <c r="LVN283" s="1102"/>
      <c r="LVO283" s="1102"/>
      <c r="LVP283" s="1102"/>
      <c r="LVQ283" s="1102"/>
      <c r="LVR283" s="1102"/>
      <c r="LVS283" s="1102"/>
      <c r="LVT283" s="1102"/>
      <c r="LVU283" s="1102"/>
      <c r="LVV283" s="1102"/>
      <c r="LVW283" s="1102"/>
      <c r="LVX283" s="1102"/>
      <c r="LVY283" s="1102"/>
      <c r="LVZ283" s="1102"/>
      <c r="LWA283" s="1102"/>
      <c r="LWB283" s="1102"/>
      <c r="LWC283" s="1102"/>
      <c r="LWD283" s="1102"/>
      <c r="LWE283" s="1102"/>
      <c r="LWF283" s="1102"/>
      <c r="LWG283" s="1102"/>
      <c r="LWH283" s="1102"/>
      <c r="LWI283" s="1102"/>
      <c r="LWJ283" s="1102"/>
      <c r="LWK283" s="1102"/>
      <c r="LWL283" s="1102"/>
      <c r="LWM283" s="1102"/>
      <c r="LWN283" s="1102"/>
      <c r="LWO283" s="1102"/>
      <c r="LWP283" s="1102"/>
      <c r="LWQ283" s="1102"/>
      <c r="LWR283" s="1102"/>
      <c r="LWS283" s="1102"/>
      <c r="LWT283" s="1102"/>
      <c r="LWU283" s="1102"/>
      <c r="LWV283" s="1102"/>
      <c r="LWW283" s="1102"/>
      <c r="LWX283" s="1102"/>
      <c r="LWY283" s="1102"/>
      <c r="LWZ283" s="1102"/>
      <c r="LXA283" s="1102"/>
      <c r="LXB283" s="1102"/>
      <c r="LXC283" s="1102"/>
      <c r="LXD283" s="1102"/>
      <c r="LXE283" s="1102"/>
      <c r="LXF283" s="1102"/>
      <c r="LXG283" s="1102"/>
      <c r="LXH283" s="1102"/>
      <c r="LXI283" s="1102"/>
      <c r="LXJ283" s="1102"/>
      <c r="LXK283" s="1102"/>
      <c r="LXL283" s="1102"/>
      <c r="LXM283" s="1102"/>
      <c r="LXN283" s="1102"/>
      <c r="LXO283" s="1102"/>
      <c r="LXP283" s="1102"/>
      <c r="LXQ283" s="1102"/>
      <c r="LXR283" s="1102"/>
      <c r="LXS283" s="1102"/>
      <c r="LXT283" s="1102"/>
      <c r="LXU283" s="1102"/>
      <c r="LXV283" s="1102"/>
      <c r="LXW283" s="1102"/>
      <c r="LXX283" s="1102"/>
      <c r="LXY283" s="1102"/>
      <c r="LXZ283" s="1102"/>
      <c r="LYA283" s="1102"/>
      <c r="LYB283" s="1102"/>
      <c r="LYC283" s="1102"/>
      <c r="LYD283" s="1102"/>
      <c r="LYE283" s="1102"/>
      <c r="LYF283" s="1102"/>
      <c r="LYG283" s="1102"/>
      <c r="LYH283" s="1102"/>
      <c r="LYI283" s="1102"/>
      <c r="LYJ283" s="1102"/>
      <c r="LYK283" s="1102"/>
      <c r="LYL283" s="1102"/>
      <c r="LYM283" s="1102"/>
      <c r="LYN283" s="1102"/>
      <c r="LYO283" s="1102"/>
      <c r="LYP283" s="1102"/>
      <c r="LYQ283" s="1102"/>
      <c r="LYR283" s="1102"/>
      <c r="LYS283" s="1102"/>
      <c r="LYT283" s="1102"/>
      <c r="LYU283" s="1102"/>
      <c r="LYV283" s="1102"/>
      <c r="LYW283" s="1102"/>
      <c r="LYX283" s="1102"/>
      <c r="LYY283" s="1102"/>
      <c r="LYZ283" s="1102"/>
      <c r="LZA283" s="1102"/>
      <c r="LZB283" s="1102"/>
      <c r="LZC283" s="1102"/>
      <c r="LZD283" s="1102"/>
      <c r="LZE283" s="1102"/>
      <c r="LZF283" s="1102"/>
      <c r="LZG283" s="1102"/>
      <c r="LZH283" s="1102"/>
      <c r="LZI283" s="1102"/>
      <c r="LZJ283" s="1102"/>
      <c r="LZK283" s="1102"/>
      <c r="LZL283" s="1102"/>
      <c r="LZM283" s="1102"/>
      <c r="LZN283" s="1102"/>
      <c r="LZO283" s="1102"/>
      <c r="LZP283" s="1102"/>
      <c r="LZQ283" s="1102"/>
      <c r="LZR283" s="1102"/>
      <c r="LZS283" s="1102"/>
      <c r="LZT283" s="1102"/>
      <c r="LZU283" s="1102"/>
      <c r="LZV283" s="1102"/>
      <c r="LZW283" s="1102"/>
      <c r="LZX283" s="1102"/>
      <c r="LZY283" s="1102"/>
      <c r="LZZ283" s="1102"/>
      <c r="MAA283" s="1102"/>
      <c r="MAB283" s="1102"/>
      <c r="MAC283" s="1102"/>
      <c r="MAD283" s="1102"/>
      <c r="MAE283" s="1102"/>
      <c r="MAF283" s="1102"/>
      <c r="MAG283" s="1102"/>
      <c r="MAH283" s="1102"/>
      <c r="MAI283" s="1102"/>
      <c r="MAJ283" s="1102"/>
      <c r="MAK283" s="1102"/>
      <c r="MAL283" s="1102"/>
      <c r="MAM283" s="1102"/>
      <c r="MAN283" s="1102"/>
      <c r="MAO283" s="1102"/>
      <c r="MAP283" s="1102"/>
      <c r="MAQ283" s="1102"/>
      <c r="MAR283" s="1102"/>
      <c r="MAS283" s="1102"/>
      <c r="MAT283" s="1102"/>
      <c r="MAU283" s="1102"/>
      <c r="MAV283" s="1102"/>
      <c r="MAW283" s="1102"/>
      <c r="MAX283" s="1102"/>
      <c r="MAY283" s="1102"/>
      <c r="MAZ283" s="1102"/>
      <c r="MBA283" s="1102"/>
      <c r="MBB283" s="1102"/>
      <c r="MBC283" s="1102"/>
      <c r="MBD283" s="1102"/>
      <c r="MBE283" s="1102"/>
      <c r="MBF283" s="1102"/>
      <c r="MBG283" s="1102"/>
      <c r="MBH283" s="1102"/>
      <c r="MBI283" s="1102"/>
      <c r="MBJ283" s="1102"/>
      <c r="MBK283" s="1102"/>
      <c r="MBL283" s="1102"/>
      <c r="MBM283" s="1102"/>
      <c r="MBN283" s="1102"/>
      <c r="MBO283" s="1102"/>
      <c r="MBP283" s="1102"/>
      <c r="MBQ283" s="1102"/>
      <c r="MBR283" s="1102"/>
      <c r="MBS283" s="1102"/>
      <c r="MBT283" s="1102"/>
      <c r="MBU283" s="1102"/>
      <c r="MBV283" s="1102"/>
      <c r="MBW283" s="1102"/>
      <c r="MBX283" s="1102"/>
      <c r="MBY283" s="1102"/>
      <c r="MBZ283" s="1102"/>
      <c r="MCA283" s="1102"/>
      <c r="MCB283" s="1102"/>
      <c r="MCC283" s="1102"/>
      <c r="MCD283" s="1102"/>
      <c r="MCE283" s="1102"/>
      <c r="MCF283" s="1102"/>
      <c r="MCG283" s="1102"/>
      <c r="MCH283" s="1102"/>
      <c r="MCI283" s="1102"/>
      <c r="MCJ283" s="1102"/>
      <c r="MCK283" s="1102"/>
      <c r="MCL283" s="1102"/>
      <c r="MCM283" s="1102"/>
      <c r="MCN283" s="1102"/>
      <c r="MCO283" s="1102"/>
      <c r="MCP283" s="1102"/>
      <c r="MCQ283" s="1102"/>
      <c r="MCR283" s="1102"/>
      <c r="MCS283" s="1102"/>
      <c r="MCT283" s="1102"/>
      <c r="MCU283" s="1102"/>
      <c r="MCV283" s="1102"/>
      <c r="MCW283" s="1102"/>
      <c r="MCX283" s="1102"/>
      <c r="MCY283" s="1102"/>
      <c r="MCZ283" s="1102"/>
      <c r="MDA283" s="1102"/>
      <c r="MDB283" s="1102"/>
      <c r="MDC283" s="1102"/>
      <c r="MDD283" s="1102"/>
      <c r="MDE283" s="1102"/>
      <c r="MDF283" s="1102"/>
      <c r="MDG283" s="1102"/>
      <c r="MDH283" s="1102"/>
      <c r="MDI283" s="1102"/>
      <c r="MDJ283" s="1102"/>
      <c r="MDK283" s="1102"/>
      <c r="MDL283" s="1102"/>
      <c r="MDM283" s="1102"/>
      <c r="MDN283" s="1102"/>
      <c r="MDO283" s="1102"/>
      <c r="MDP283" s="1102"/>
      <c r="MDQ283" s="1102"/>
      <c r="MDR283" s="1102"/>
      <c r="MDS283" s="1102"/>
      <c r="MDT283" s="1102"/>
      <c r="MDU283" s="1102"/>
      <c r="MDV283" s="1102"/>
      <c r="MDW283" s="1102"/>
      <c r="MDX283" s="1102"/>
      <c r="MDY283" s="1102"/>
      <c r="MDZ283" s="1102"/>
      <c r="MEA283" s="1102"/>
      <c r="MEB283" s="1102"/>
      <c r="MEC283" s="1102"/>
      <c r="MED283" s="1102"/>
      <c r="MEE283" s="1102"/>
      <c r="MEF283" s="1102"/>
      <c r="MEG283" s="1102"/>
      <c r="MEH283" s="1102"/>
      <c r="MEI283" s="1102"/>
      <c r="MEJ283" s="1102"/>
      <c r="MEK283" s="1102"/>
      <c r="MEL283" s="1102"/>
      <c r="MEM283" s="1102"/>
      <c r="MEN283" s="1102"/>
      <c r="MEO283" s="1102"/>
      <c r="MEP283" s="1102"/>
      <c r="MEQ283" s="1102"/>
      <c r="MER283" s="1102"/>
      <c r="MES283" s="1102"/>
      <c r="MET283" s="1102"/>
      <c r="MEU283" s="1102"/>
      <c r="MEV283" s="1102"/>
      <c r="MEW283" s="1102"/>
      <c r="MEX283" s="1102"/>
      <c r="MEY283" s="1102"/>
      <c r="MEZ283" s="1102"/>
      <c r="MFA283" s="1102"/>
      <c r="MFB283" s="1102"/>
      <c r="MFC283" s="1102"/>
      <c r="MFD283" s="1102"/>
      <c r="MFE283" s="1102"/>
      <c r="MFF283" s="1102"/>
      <c r="MFG283" s="1102"/>
      <c r="MFH283" s="1102"/>
      <c r="MFI283" s="1102"/>
      <c r="MFJ283" s="1102"/>
      <c r="MFK283" s="1102"/>
      <c r="MFL283" s="1102"/>
      <c r="MFM283" s="1102"/>
      <c r="MFN283" s="1102"/>
      <c r="MFO283" s="1102"/>
      <c r="MFP283" s="1102"/>
      <c r="MFQ283" s="1102"/>
      <c r="MFR283" s="1102"/>
      <c r="MFS283" s="1102"/>
      <c r="MFT283" s="1102"/>
      <c r="MFU283" s="1102"/>
      <c r="MFV283" s="1102"/>
      <c r="MFW283" s="1102"/>
      <c r="MFX283" s="1102"/>
      <c r="MFY283" s="1102"/>
      <c r="MFZ283" s="1102"/>
      <c r="MGA283" s="1102"/>
      <c r="MGB283" s="1102"/>
      <c r="MGC283" s="1102"/>
      <c r="MGD283" s="1102"/>
      <c r="MGE283" s="1102"/>
      <c r="MGF283" s="1102"/>
      <c r="MGG283" s="1102"/>
      <c r="MGH283" s="1102"/>
      <c r="MGI283" s="1102"/>
      <c r="MGJ283" s="1102"/>
      <c r="MGK283" s="1102"/>
      <c r="MGL283" s="1102"/>
      <c r="MGM283" s="1102"/>
      <c r="MGN283" s="1102"/>
      <c r="MGO283" s="1102"/>
      <c r="MGP283" s="1102"/>
      <c r="MGQ283" s="1102"/>
      <c r="MGR283" s="1102"/>
      <c r="MGS283" s="1102"/>
      <c r="MGT283" s="1102"/>
      <c r="MGU283" s="1102"/>
      <c r="MGV283" s="1102"/>
      <c r="MGW283" s="1102"/>
      <c r="MGX283" s="1102"/>
      <c r="MGY283" s="1102"/>
      <c r="MGZ283" s="1102"/>
      <c r="MHA283" s="1102"/>
      <c r="MHB283" s="1102"/>
      <c r="MHC283" s="1102"/>
      <c r="MHD283" s="1102"/>
      <c r="MHE283" s="1102"/>
      <c r="MHF283" s="1102"/>
      <c r="MHG283" s="1102"/>
      <c r="MHH283" s="1102"/>
      <c r="MHI283" s="1102"/>
      <c r="MHJ283" s="1102"/>
      <c r="MHK283" s="1102"/>
      <c r="MHL283" s="1102"/>
      <c r="MHM283" s="1102"/>
      <c r="MHN283" s="1102"/>
      <c r="MHO283" s="1102"/>
      <c r="MHP283" s="1102"/>
      <c r="MHQ283" s="1102"/>
      <c r="MHR283" s="1102"/>
      <c r="MHS283" s="1102"/>
      <c r="MHT283" s="1102"/>
      <c r="MHU283" s="1102"/>
      <c r="MHV283" s="1102"/>
      <c r="MHW283" s="1102"/>
      <c r="MHX283" s="1102"/>
      <c r="MHY283" s="1102"/>
      <c r="MHZ283" s="1102"/>
      <c r="MIA283" s="1102"/>
      <c r="MIB283" s="1102"/>
      <c r="MIC283" s="1102"/>
      <c r="MID283" s="1102"/>
      <c r="MIE283" s="1102"/>
      <c r="MIF283" s="1102"/>
      <c r="MIG283" s="1102"/>
      <c r="MIH283" s="1102"/>
      <c r="MII283" s="1102"/>
      <c r="MIJ283" s="1102"/>
      <c r="MIK283" s="1102"/>
      <c r="MIL283" s="1102"/>
      <c r="MIM283" s="1102"/>
      <c r="MIN283" s="1102"/>
      <c r="MIO283" s="1102"/>
      <c r="MIP283" s="1102"/>
      <c r="MIQ283" s="1102"/>
      <c r="MIR283" s="1102"/>
      <c r="MIS283" s="1102"/>
      <c r="MIT283" s="1102"/>
      <c r="MIU283" s="1102"/>
      <c r="MIV283" s="1102"/>
      <c r="MIW283" s="1102"/>
      <c r="MIX283" s="1102"/>
      <c r="MIY283" s="1102"/>
      <c r="MIZ283" s="1102"/>
      <c r="MJA283" s="1102"/>
      <c r="MJB283" s="1102"/>
      <c r="MJC283" s="1102"/>
      <c r="MJD283" s="1102"/>
      <c r="MJE283" s="1102"/>
      <c r="MJF283" s="1102"/>
      <c r="MJG283" s="1102"/>
      <c r="MJH283" s="1102"/>
      <c r="MJI283" s="1102"/>
      <c r="MJJ283" s="1102"/>
      <c r="MJK283" s="1102"/>
      <c r="MJL283" s="1102"/>
      <c r="MJM283" s="1102"/>
      <c r="MJN283" s="1102"/>
      <c r="MJO283" s="1102"/>
      <c r="MJP283" s="1102"/>
      <c r="MJQ283" s="1102"/>
      <c r="MJR283" s="1102"/>
      <c r="MJS283" s="1102"/>
      <c r="MJT283" s="1102"/>
      <c r="MJU283" s="1102"/>
      <c r="MJV283" s="1102"/>
      <c r="MJW283" s="1102"/>
      <c r="MJX283" s="1102"/>
      <c r="MJY283" s="1102"/>
      <c r="MJZ283" s="1102"/>
      <c r="MKA283" s="1102"/>
      <c r="MKB283" s="1102"/>
      <c r="MKC283" s="1102"/>
      <c r="MKD283" s="1102"/>
      <c r="MKE283" s="1102"/>
      <c r="MKF283" s="1102"/>
      <c r="MKG283" s="1102"/>
      <c r="MKH283" s="1102"/>
      <c r="MKI283" s="1102"/>
      <c r="MKJ283" s="1102"/>
      <c r="MKK283" s="1102"/>
      <c r="MKL283" s="1102"/>
      <c r="MKM283" s="1102"/>
      <c r="MKN283" s="1102"/>
      <c r="MKO283" s="1102"/>
      <c r="MKP283" s="1102"/>
      <c r="MKQ283" s="1102"/>
      <c r="MKR283" s="1102"/>
      <c r="MKS283" s="1102"/>
      <c r="MKT283" s="1102"/>
      <c r="MKU283" s="1102"/>
      <c r="MKV283" s="1102"/>
      <c r="MKW283" s="1102"/>
      <c r="MKX283" s="1102"/>
      <c r="MKY283" s="1102"/>
      <c r="MKZ283" s="1102"/>
      <c r="MLA283" s="1102"/>
      <c r="MLB283" s="1102"/>
      <c r="MLC283" s="1102"/>
      <c r="MLD283" s="1102"/>
      <c r="MLE283" s="1102"/>
      <c r="MLF283" s="1102"/>
      <c r="MLG283" s="1102"/>
      <c r="MLH283" s="1102"/>
      <c r="MLI283" s="1102"/>
      <c r="MLJ283" s="1102"/>
      <c r="MLK283" s="1102"/>
      <c r="MLL283" s="1102"/>
      <c r="MLM283" s="1102"/>
      <c r="MLN283" s="1102"/>
      <c r="MLO283" s="1102"/>
      <c r="MLP283" s="1102"/>
      <c r="MLQ283" s="1102"/>
      <c r="MLR283" s="1102"/>
      <c r="MLS283" s="1102"/>
      <c r="MLT283" s="1102"/>
      <c r="MLU283" s="1102"/>
      <c r="MLV283" s="1102"/>
      <c r="MLW283" s="1102"/>
      <c r="MLX283" s="1102"/>
      <c r="MLY283" s="1102"/>
      <c r="MLZ283" s="1102"/>
      <c r="MMA283" s="1102"/>
      <c r="MMB283" s="1102"/>
      <c r="MMC283" s="1102"/>
      <c r="MMD283" s="1102"/>
      <c r="MME283" s="1102"/>
      <c r="MMF283" s="1102"/>
      <c r="MMG283" s="1102"/>
      <c r="MMH283" s="1102"/>
      <c r="MMI283" s="1102"/>
      <c r="MMJ283" s="1102"/>
      <c r="MMK283" s="1102"/>
      <c r="MML283" s="1102"/>
      <c r="MMM283" s="1102"/>
      <c r="MMN283" s="1102"/>
      <c r="MMO283" s="1102"/>
      <c r="MMP283" s="1102"/>
      <c r="MMQ283" s="1102"/>
      <c r="MMR283" s="1102"/>
      <c r="MMS283" s="1102"/>
      <c r="MMT283" s="1102"/>
      <c r="MMU283" s="1102"/>
      <c r="MMV283" s="1102"/>
      <c r="MMW283" s="1102"/>
      <c r="MMX283" s="1102"/>
      <c r="MMY283" s="1102"/>
      <c r="MMZ283" s="1102"/>
      <c r="MNA283" s="1102"/>
      <c r="MNB283" s="1102"/>
      <c r="MNC283" s="1102"/>
      <c r="MND283" s="1102"/>
      <c r="MNE283" s="1102"/>
      <c r="MNF283" s="1102"/>
      <c r="MNG283" s="1102"/>
      <c r="MNH283" s="1102"/>
      <c r="MNI283" s="1102"/>
      <c r="MNJ283" s="1102"/>
      <c r="MNK283" s="1102"/>
      <c r="MNL283" s="1102"/>
      <c r="MNM283" s="1102"/>
      <c r="MNN283" s="1102"/>
      <c r="MNO283" s="1102"/>
      <c r="MNP283" s="1102"/>
      <c r="MNQ283" s="1102"/>
      <c r="MNR283" s="1102"/>
      <c r="MNS283" s="1102"/>
      <c r="MNT283" s="1102"/>
      <c r="MNU283" s="1102"/>
      <c r="MNV283" s="1102"/>
      <c r="MNW283" s="1102"/>
      <c r="MNX283" s="1102"/>
      <c r="MNY283" s="1102"/>
      <c r="MNZ283" s="1102"/>
      <c r="MOA283" s="1102"/>
      <c r="MOB283" s="1102"/>
      <c r="MOC283" s="1102"/>
      <c r="MOD283" s="1102"/>
      <c r="MOE283" s="1102"/>
      <c r="MOF283" s="1102"/>
      <c r="MOG283" s="1102"/>
      <c r="MOH283" s="1102"/>
      <c r="MOI283" s="1102"/>
      <c r="MOJ283" s="1102"/>
      <c r="MOK283" s="1102"/>
      <c r="MOL283" s="1102"/>
      <c r="MOM283" s="1102"/>
      <c r="MON283" s="1102"/>
      <c r="MOO283" s="1102"/>
      <c r="MOP283" s="1102"/>
      <c r="MOQ283" s="1102"/>
      <c r="MOR283" s="1102"/>
      <c r="MOS283" s="1102"/>
      <c r="MOT283" s="1102"/>
      <c r="MOU283" s="1102"/>
      <c r="MOV283" s="1102"/>
      <c r="MOW283" s="1102"/>
      <c r="MOX283" s="1102"/>
      <c r="MOY283" s="1102"/>
      <c r="MOZ283" s="1102"/>
      <c r="MPA283" s="1102"/>
      <c r="MPB283" s="1102"/>
      <c r="MPC283" s="1102"/>
      <c r="MPD283" s="1102"/>
      <c r="MPE283" s="1102"/>
      <c r="MPF283" s="1102"/>
      <c r="MPG283" s="1102"/>
      <c r="MPH283" s="1102"/>
      <c r="MPI283" s="1102"/>
      <c r="MPJ283" s="1102"/>
      <c r="MPK283" s="1102"/>
      <c r="MPL283" s="1102"/>
      <c r="MPM283" s="1102"/>
      <c r="MPN283" s="1102"/>
      <c r="MPO283" s="1102"/>
      <c r="MPP283" s="1102"/>
      <c r="MPQ283" s="1102"/>
      <c r="MPR283" s="1102"/>
      <c r="MPS283" s="1102"/>
      <c r="MPT283" s="1102"/>
      <c r="MPU283" s="1102"/>
      <c r="MPV283" s="1102"/>
      <c r="MPW283" s="1102"/>
      <c r="MPX283" s="1102"/>
      <c r="MPY283" s="1102"/>
      <c r="MPZ283" s="1102"/>
      <c r="MQA283" s="1102"/>
      <c r="MQB283" s="1102"/>
      <c r="MQC283" s="1102"/>
      <c r="MQD283" s="1102"/>
      <c r="MQE283" s="1102"/>
      <c r="MQF283" s="1102"/>
      <c r="MQG283" s="1102"/>
      <c r="MQH283" s="1102"/>
      <c r="MQI283" s="1102"/>
      <c r="MQJ283" s="1102"/>
      <c r="MQK283" s="1102"/>
      <c r="MQL283" s="1102"/>
      <c r="MQM283" s="1102"/>
      <c r="MQN283" s="1102"/>
      <c r="MQO283" s="1102"/>
      <c r="MQP283" s="1102"/>
      <c r="MQQ283" s="1102"/>
      <c r="MQR283" s="1102"/>
      <c r="MQS283" s="1102"/>
      <c r="MQT283" s="1102"/>
      <c r="MQU283" s="1102"/>
      <c r="MQV283" s="1102"/>
      <c r="MQW283" s="1102"/>
      <c r="MQX283" s="1102"/>
      <c r="MQY283" s="1102"/>
      <c r="MQZ283" s="1102"/>
      <c r="MRA283" s="1102"/>
      <c r="MRB283" s="1102"/>
      <c r="MRC283" s="1102"/>
      <c r="MRD283" s="1102"/>
      <c r="MRE283" s="1102"/>
      <c r="MRF283" s="1102"/>
      <c r="MRG283" s="1102"/>
      <c r="MRH283" s="1102"/>
      <c r="MRI283" s="1102"/>
      <c r="MRJ283" s="1102"/>
      <c r="MRK283" s="1102"/>
      <c r="MRL283" s="1102"/>
      <c r="MRM283" s="1102"/>
      <c r="MRN283" s="1102"/>
      <c r="MRO283" s="1102"/>
      <c r="MRP283" s="1102"/>
      <c r="MRQ283" s="1102"/>
      <c r="MRR283" s="1102"/>
      <c r="MRS283" s="1102"/>
      <c r="MRT283" s="1102"/>
      <c r="MRU283" s="1102"/>
      <c r="MRV283" s="1102"/>
      <c r="MRW283" s="1102"/>
      <c r="MRX283" s="1102"/>
      <c r="MRY283" s="1102"/>
      <c r="MRZ283" s="1102"/>
      <c r="MSA283" s="1102"/>
      <c r="MSB283" s="1102"/>
      <c r="MSC283" s="1102"/>
      <c r="MSD283" s="1102"/>
      <c r="MSE283" s="1102"/>
      <c r="MSF283" s="1102"/>
      <c r="MSG283" s="1102"/>
      <c r="MSH283" s="1102"/>
      <c r="MSI283" s="1102"/>
      <c r="MSJ283" s="1102"/>
      <c r="MSK283" s="1102"/>
      <c r="MSL283" s="1102"/>
      <c r="MSM283" s="1102"/>
      <c r="MSN283" s="1102"/>
      <c r="MSO283" s="1102"/>
      <c r="MSP283" s="1102"/>
      <c r="MSQ283" s="1102"/>
      <c r="MSR283" s="1102"/>
      <c r="MSS283" s="1102"/>
      <c r="MST283" s="1102"/>
      <c r="MSU283" s="1102"/>
      <c r="MSV283" s="1102"/>
      <c r="MSW283" s="1102"/>
      <c r="MSX283" s="1102"/>
      <c r="MSY283" s="1102"/>
      <c r="MSZ283" s="1102"/>
      <c r="MTA283" s="1102"/>
      <c r="MTB283" s="1102"/>
      <c r="MTC283" s="1102"/>
      <c r="MTD283" s="1102"/>
      <c r="MTE283" s="1102"/>
      <c r="MTF283" s="1102"/>
      <c r="MTG283" s="1102"/>
      <c r="MTH283" s="1102"/>
      <c r="MTI283" s="1102"/>
      <c r="MTJ283" s="1102"/>
      <c r="MTK283" s="1102"/>
      <c r="MTL283" s="1102"/>
      <c r="MTM283" s="1102"/>
      <c r="MTN283" s="1102"/>
      <c r="MTO283" s="1102"/>
      <c r="MTP283" s="1102"/>
      <c r="MTQ283" s="1102"/>
      <c r="MTR283" s="1102"/>
      <c r="MTS283" s="1102"/>
      <c r="MTT283" s="1102"/>
      <c r="MTU283" s="1102"/>
      <c r="MTV283" s="1102"/>
      <c r="MTW283" s="1102"/>
      <c r="MTX283" s="1102"/>
      <c r="MTY283" s="1102"/>
      <c r="MTZ283" s="1102"/>
      <c r="MUA283" s="1102"/>
      <c r="MUB283" s="1102"/>
      <c r="MUC283" s="1102"/>
      <c r="MUD283" s="1102"/>
      <c r="MUE283" s="1102"/>
      <c r="MUF283" s="1102"/>
      <c r="MUG283" s="1102"/>
      <c r="MUH283" s="1102"/>
      <c r="MUI283" s="1102"/>
      <c r="MUJ283" s="1102"/>
      <c r="MUK283" s="1102"/>
      <c r="MUL283" s="1102"/>
      <c r="MUM283" s="1102"/>
      <c r="MUN283" s="1102"/>
      <c r="MUO283" s="1102"/>
      <c r="MUP283" s="1102"/>
      <c r="MUQ283" s="1102"/>
      <c r="MUR283" s="1102"/>
      <c r="MUS283" s="1102"/>
      <c r="MUT283" s="1102"/>
      <c r="MUU283" s="1102"/>
      <c r="MUV283" s="1102"/>
      <c r="MUW283" s="1102"/>
      <c r="MUX283" s="1102"/>
      <c r="MUY283" s="1102"/>
      <c r="MUZ283" s="1102"/>
      <c r="MVA283" s="1102"/>
      <c r="MVB283" s="1102"/>
      <c r="MVC283" s="1102"/>
      <c r="MVD283" s="1102"/>
      <c r="MVE283" s="1102"/>
      <c r="MVF283" s="1102"/>
      <c r="MVG283" s="1102"/>
      <c r="MVH283" s="1102"/>
      <c r="MVI283" s="1102"/>
      <c r="MVJ283" s="1102"/>
      <c r="MVK283" s="1102"/>
      <c r="MVL283" s="1102"/>
      <c r="MVM283" s="1102"/>
      <c r="MVN283" s="1102"/>
      <c r="MVO283" s="1102"/>
      <c r="MVP283" s="1102"/>
      <c r="MVQ283" s="1102"/>
      <c r="MVR283" s="1102"/>
      <c r="MVS283" s="1102"/>
      <c r="MVT283" s="1102"/>
      <c r="MVU283" s="1102"/>
      <c r="MVV283" s="1102"/>
      <c r="MVW283" s="1102"/>
      <c r="MVX283" s="1102"/>
      <c r="MVY283" s="1102"/>
      <c r="MVZ283" s="1102"/>
      <c r="MWA283" s="1102"/>
      <c r="MWB283" s="1102"/>
      <c r="MWC283" s="1102"/>
      <c r="MWD283" s="1102"/>
      <c r="MWE283" s="1102"/>
      <c r="MWF283" s="1102"/>
      <c r="MWG283" s="1102"/>
      <c r="MWH283" s="1102"/>
      <c r="MWI283" s="1102"/>
      <c r="MWJ283" s="1102"/>
      <c r="MWK283" s="1102"/>
      <c r="MWL283" s="1102"/>
      <c r="MWM283" s="1102"/>
      <c r="MWN283" s="1102"/>
      <c r="MWO283" s="1102"/>
      <c r="MWP283" s="1102"/>
      <c r="MWQ283" s="1102"/>
      <c r="MWR283" s="1102"/>
      <c r="MWS283" s="1102"/>
      <c r="MWT283" s="1102"/>
      <c r="MWU283" s="1102"/>
      <c r="MWV283" s="1102"/>
      <c r="MWW283" s="1102"/>
      <c r="MWX283" s="1102"/>
      <c r="MWY283" s="1102"/>
      <c r="MWZ283" s="1102"/>
      <c r="MXA283" s="1102"/>
      <c r="MXB283" s="1102"/>
      <c r="MXC283" s="1102"/>
      <c r="MXD283" s="1102"/>
      <c r="MXE283" s="1102"/>
      <c r="MXF283" s="1102"/>
      <c r="MXG283" s="1102"/>
      <c r="MXH283" s="1102"/>
      <c r="MXI283" s="1102"/>
      <c r="MXJ283" s="1102"/>
      <c r="MXK283" s="1102"/>
      <c r="MXL283" s="1102"/>
      <c r="MXM283" s="1102"/>
      <c r="MXN283" s="1102"/>
      <c r="MXO283" s="1102"/>
      <c r="MXP283" s="1102"/>
      <c r="MXQ283" s="1102"/>
      <c r="MXR283" s="1102"/>
      <c r="MXS283" s="1102"/>
      <c r="MXT283" s="1102"/>
      <c r="MXU283" s="1102"/>
      <c r="MXV283" s="1102"/>
      <c r="MXW283" s="1102"/>
      <c r="MXX283" s="1102"/>
      <c r="MXY283" s="1102"/>
      <c r="MXZ283" s="1102"/>
      <c r="MYA283" s="1102"/>
      <c r="MYB283" s="1102"/>
      <c r="MYC283" s="1102"/>
      <c r="MYD283" s="1102"/>
      <c r="MYE283" s="1102"/>
      <c r="MYF283" s="1102"/>
      <c r="MYG283" s="1102"/>
      <c r="MYH283" s="1102"/>
      <c r="MYI283" s="1102"/>
      <c r="MYJ283" s="1102"/>
      <c r="MYK283" s="1102"/>
      <c r="MYL283" s="1102"/>
      <c r="MYM283" s="1102"/>
      <c r="MYN283" s="1102"/>
      <c r="MYO283" s="1102"/>
      <c r="MYP283" s="1102"/>
      <c r="MYQ283" s="1102"/>
      <c r="MYR283" s="1102"/>
      <c r="MYS283" s="1102"/>
      <c r="MYT283" s="1102"/>
      <c r="MYU283" s="1102"/>
      <c r="MYV283" s="1102"/>
      <c r="MYW283" s="1102"/>
      <c r="MYX283" s="1102"/>
      <c r="MYY283" s="1102"/>
      <c r="MYZ283" s="1102"/>
      <c r="MZA283" s="1102"/>
      <c r="MZB283" s="1102"/>
      <c r="MZC283" s="1102"/>
      <c r="MZD283" s="1102"/>
      <c r="MZE283" s="1102"/>
      <c r="MZF283" s="1102"/>
      <c r="MZG283" s="1102"/>
      <c r="MZH283" s="1102"/>
      <c r="MZI283" s="1102"/>
      <c r="MZJ283" s="1102"/>
      <c r="MZK283" s="1102"/>
      <c r="MZL283" s="1102"/>
      <c r="MZM283" s="1102"/>
      <c r="MZN283" s="1102"/>
      <c r="MZO283" s="1102"/>
      <c r="MZP283" s="1102"/>
      <c r="MZQ283" s="1102"/>
      <c r="MZR283" s="1102"/>
      <c r="MZS283" s="1102"/>
      <c r="MZT283" s="1102"/>
      <c r="MZU283" s="1102"/>
      <c r="MZV283" s="1102"/>
      <c r="MZW283" s="1102"/>
      <c r="MZX283" s="1102"/>
      <c r="MZY283" s="1102"/>
      <c r="MZZ283" s="1102"/>
      <c r="NAA283" s="1102"/>
      <c r="NAB283" s="1102"/>
      <c r="NAC283" s="1102"/>
      <c r="NAD283" s="1102"/>
      <c r="NAE283" s="1102"/>
      <c r="NAF283" s="1102"/>
      <c r="NAG283" s="1102"/>
      <c r="NAH283" s="1102"/>
      <c r="NAI283" s="1102"/>
      <c r="NAJ283" s="1102"/>
      <c r="NAK283" s="1102"/>
      <c r="NAL283" s="1102"/>
      <c r="NAM283" s="1102"/>
      <c r="NAN283" s="1102"/>
      <c r="NAO283" s="1102"/>
      <c r="NAP283" s="1102"/>
      <c r="NAQ283" s="1102"/>
      <c r="NAR283" s="1102"/>
      <c r="NAS283" s="1102"/>
      <c r="NAT283" s="1102"/>
      <c r="NAU283" s="1102"/>
      <c r="NAV283" s="1102"/>
      <c r="NAW283" s="1102"/>
      <c r="NAX283" s="1102"/>
      <c r="NAY283" s="1102"/>
      <c r="NAZ283" s="1102"/>
      <c r="NBA283" s="1102"/>
      <c r="NBB283" s="1102"/>
      <c r="NBC283" s="1102"/>
      <c r="NBD283" s="1102"/>
      <c r="NBE283" s="1102"/>
      <c r="NBF283" s="1102"/>
      <c r="NBG283" s="1102"/>
      <c r="NBH283" s="1102"/>
      <c r="NBI283" s="1102"/>
      <c r="NBJ283" s="1102"/>
      <c r="NBK283" s="1102"/>
      <c r="NBL283" s="1102"/>
      <c r="NBM283" s="1102"/>
      <c r="NBN283" s="1102"/>
      <c r="NBO283" s="1102"/>
      <c r="NBP283" s="1102"/>
      <c r="NBQ283" s="1102"/>
      <c r="NBR283" s="1102"/>
      <c r="NBS283" s="1102"/>
      <c r="NBT283" s="1102"/>
      <c r="NBU283" s="1102"/>
      <c r="NBV283" s="1102"/>
      <c r="NBW283" s="1102"/>
      <c r="NBX283" s="1102"/>
      <c r="NBY283" s="1102"/>
      <c r="NBZ283" s="1102"/>
      <c r="NCA283" s="1102"/>
      <c r="NCB283" s="1102"/>
      <c r="NCC283" s="1102"/>
      <c r="NCD283" s="1102"/>
      <c r="NCE283" s="1102"/>
      <c r="NCF283" s="1102"/>
      <c r="NCG283" s="1102"/>
      <c r="NCH283" s="1102"/>
      <c r="NCI283" s="1102"/>
      <c r="NCJ283" s="1102"/>
      <c r="NCK283" s="1102"/>
      <c r="NCL283" s="1102"/>
      <c r="NCM283" s="1102"/>
      <c r="NCN283" s="1102"/>
      <c r="NCO283" s="1102"/>
      <c r="NCP283" s="1102"/>
      <c r="NCQ283" s="1102"/>
      <c r="NCR283" s="1102"/>
      <c r="NCS283" s="1102"/>
      <c r="NCT283" s="1102"/>
      <c r="NCU283" s="1102"/>
      <c r="NCV283" s="1102"/>
      <c r="NCW283" s="1102"/>
      <c r="NCX283" s="1102"/>
      <c r="NCY283" s="1102"/>
      <c r="NCZ283" s="1102"/>
      <c r="NDA283" s="1102"/>
      <c r="NDB283" s="1102"/>
      <c r="NDC283" s="1102"/>
      <c r="NDD283" s="1102"/>
      <c r="NDE283" s="1102"/>
      <c r="NDF283" s="1102"/>
      <c r="NDG283" s="1102"/>
      <c r="NDH283" s="1102"/>
      <c r="NDI283" s="1102"/>
      <c r="NDJ283" s="1102"/>
      <c r="NDK283" s="1102"/>
      <c r="NDL283" s="1102"/>
      <c r="NDM283" s="1102"/>
      <c r="NDN283" s="1102"/>
      <c r="NDO283" s="1102"/>
      <c r="NDP283" s="1102"/>
      <c r="NDQ283" s="1102"/>
      <c r="NDR283" s="1102"/>
      <c r="NDS283" s="1102"/>
      <c r="NDT283" s="1102"/>
      <c r="NDU283" s="1102"/>
      <c r="NDV283" s="1102"/>
      <c r="NDW283" s="1102"/>
      <c r="NDX283" s="1102"/>
      <c r="NDY283" s="1102"/>
      <c r="NDZ283" s="1102"/>
      <c r="NEA283" s="1102"/>
      <c r="NEB283" s="1102"/>
      <c r="NEC283" s="1102"/>
      <c r="NED283" s="1102"/>
      <c r="NEE283" s="1102"/>
      <c r="NEF283" s="1102"/>
      <c r="NEG283" s="1102"/>
      <c r="NEH283" s="1102"/>
      <c r="NEI283" s="1102"/>
      <c r="NEJ283" s="1102"/>
      <c r="NEK283" s="1102"/>
      <c r="NEL283" s="1102"/>
      <c r="NEM283" s="1102"/>
      <c r="NEN283" s="1102"/>
      <c r="NEO283" s="1102"/>
      <c r="NEP283" s="1102"/>
      <c r="NEQ283" s="1102"/>
      <c r="NER283" s="1102"/>
      <c r="NES283" s="1102"/>
      <c r="NET283" s="1102"/>
      <c r="NEU283" s="1102"/>
      <c r="NEV283" s="1102"/>
      <c r="NEW283" s="1102"/>
      <c r="NEX283" s="1102"/>
      <c r="NEY283" s="1102"/>
      <c r="NEZ283" s="1102"/>
      <c r="NFA283" s="1102"/>
      <c r="NFB283" s="1102"/>
      <c r="NFC283" s="1102"/>
      <c r="NFD283" s="1102"/>
      <c r="NFE283" s="1102"/>
      <c r="NFF283" s="1102"/>
      <c r="NFG283" s="1102"/>
      <c r="NFH283" s="1102"/>
      <c r="NFI283" s="1102"/>
      <c r="NFJ283" s="1102"/>
      <c r="NFK283" s="1102"/>
      <c r="NFL283" s="1102"/>
      <c r="NFM283" s="1102"/>
      <c r="NFN283" s="1102"/>
      <c r="NFO283" s="1102"/>
      <c r="NFP283" s="1102"/>
      <c r="NFQ283" s="1102"/>
      <c r="NFR283" s="1102"/>
      <c r="NFS283" s="1102"/>
      <c r="NFT283" s="1102"/>
      <c r="NFU283" s="1102"/>
      <c r="NFV283" s="1102"/>
      <c r="NFW283" s="1102"/>
      <c r="NFX283" s="1102"/>
      <c r="NFY283" s="1102"/>
      <c r="NFZ283" s="1102"/>
      <c r="NGA283" s="1102"/>
      <c r="NGB283" s="1102"/>
      <c r="NGC283" s="1102"/>
      <c r="NGD283" s="1102"/>
      <c r="NGE283" s="1102"/>
      <c r="NGF283" s="1102"/>
      <c r="NGG283" s="1102"/>
      <c r="NGH283" s="1102"/>
      <c r="NGI283" s="1102"/>
      <c r="NGJ283" s="1102"/>
      <c r="NGK283" s="1102"/>
      <c r="NGL283" s="1102"/>
      <c r="NGM283" s="1102"/>
      <c r="NGN283" s="1102"/>
      <c r="NGO283" s="1102"/>
      <c r="NGP283" s="1102"/>
      <c r="NGQ283" s="1102"/>
      <c r="NGR283" s="1102"/>
      <c r="NGS283" s="1102"/>
      <c r="NGT283" s="1102"/>
      <c r="NGU283" s="1102"/>
      <c r="NGV283" s="1102"/>
      <c r="NGW283" s="1102"/>
      <c r="NGX283" s="1102"/>
      <c r="NGY283" s="1102"/>
      <c r="NGZ283" s="1102"/>
      <c r="NHA283" s="1102"/>
      <c r="NHB283" s="1102"/>
      <c r="NHC283" s="1102"/>
      <c r="NHD283" s="1102"/>
      <c r="NHE283" s="1102"/>
      <c r="NHF283" s="1102"/>
      <c r="NHG283" s="1102"/>
      <c r="NHH283" s="1102"/>
      <c r="NHI283" s="1102"/>
      <c r="NHJ283" s="1102"/>
      <c r="NHK283" s="1102"/>
      <c r="NHL283" s="1102"/>
      <c r="NHM283" s="1102"/>
      <c r="NHN283" s="1102"/>
      <c r="NHO283" s="1102"/>
      <c r="NHP283" s="1102"/>
      <c r="NHQ283" s="1102"/>
      <c r="NHR283" s="1102"/>
      <c r="NHS283" s="1102"/>
      <c r="NHT283" s="1102"/>
      <c r="NHU283" s="1102"/>
      <c r="NHV283" s="1102"/>
      <c r="NHW283" s="1102"/>
      <c r="NHX283" s="1102"/>
      <c r="NHY283" s="1102"/>
      <c r="NHZ283" s="1102"/>
      <c r="NIA283" s="1102"/>
      <c r="NIB283" s="1102"/>
      <c r="NIC283" s="1102"/>
      <c r="NID283" s="1102"/>
      <c r="NIE283" s="1102"/>
      <c r="NIF283" s="1102"/>
      <c r="NIG283" s="1102"/>
      <c r="NIH283" s="1102"/>
      <c r="NII283" s="1102"/>
      <c r="NIJ283" s="1102"/>
      <c r="NIK283" s="1102"/>
      <c r="NIL283" s="1102"/>
      <c r="NIM283" s="1102"/>
      <c r="NIN283" s="1102"/>
      <c r="NIO283" s="1102"/>
      <c r="NIP283" s="1102"/>
      <c r="NIQ283" s="1102"/>
      <c r="NIR283" s="1102"/>
      <c r="NIS283" s="1102"/>
      <c r="NIT283" s="1102"/>
      <c r="NIU283" s="1102"/>
      <c r="NIV283" s="1102"/>
      <c r="NIW283" s="1102"/>
      <c r="NIX283" s="1102"/>
      <c r="NIY283" s="1102"/>
      <c r="NIZ283" s="1102"/>
      <c r="NJA283" s="1102"/>
      <c r="NJB283" s="1102"/>
      <c r="NJC283" s="1102"/>
      <c r="NJD283" s="1102"/>
      <c r="NJE283" s="1102"/>
      <c r="NJF283" s="1102"/>
      <c r="NJG283" s="1102"/>
      <c r="NJH283" s="1102"/>
      <c r="NJI283" s="1102"/>
      <c r="NJJ283" s="1102"/>
      <c r="NJK283" s="1102"/>
      <c r="NJL283" s="1102"/>
      <c r="NJM283" s="1102"/>
      <c r="NJN283" s="1102"/>
      <c r="NJO283" s="1102"/>
      <c r="NJP283" s="1102"/>
      <c r="NJQ283" s="1102"/>
      <c r="NJR283" s="1102"/>
      <c r="NJS283" s="1102"/>
      <c r="NJT283" s="1102"/>
      <c r="NJU283" s="1102"/>
      <c r="NJV283" s="1102"/>
      <c r="NJW283" s="1102"/>
      <c r="NJX283" s="1102"/>
      <c r="NJY283" s="1102"/>
      <c r="NJZ283" s="1102"/>
      <c r="NKA283" s="1102"/>
      <c r="NKB283" s="1102"/>
      <c r="NKC283" s="1102"/>
      <c r="NKD283" s="1102"/>
      <c r="NKE283" s="1102"/>
      <c r="NKF283" s="1102"/>
      <c r="NKG283" s="1102"/>
      <c r="NKH283" s="1102"/>
      <c r="NKI283" s="1102"/>
      <c r="NKJ283" s="1102"/>
      <c r="NKK283" s="1102"/>
      <c r="NKL283" s="1102"/>
      <c r="NKM283" s="1102"/>
      <c r="NKN283" s="1102"/>
      <c r="NKO283" s="1102"/>
      <c r="NKP283" s="1102"/>
      <c r="NKQ283" s="1102"/>
      <c r="NKR283" s="1102"/>
      <c r="NKS283" s="1102"/>
      <c r="NKT283" s="1102"/>
      <c r="NKU283" s="1102"/>
      <c r="NKV283" s="1102"/>
      <c r="NKW283" s="1102"/>
      <c r="NKX283" s="1102"/>
      <c r="NKY283" s="1102"/>
      <c r="NKZ283" s="1102"/>
      <c r="NLA283" s="1102"/>
      <c r="NLB283" s="1102"/>
      <c r="NLC283" s="1102"/>
      <c r="NLD283" s="1102"/>
      <c r="NLE283" s="1102"/>
      <c r="NLF283" s="1102"/>
      <c r="NLG283" s="1102"/>
      <c r="NLH283" s="1102"/>
      <c r="NLI283" s="1102"/>
      <c r="NLJ283" s="1102"/>
      <c r="NLK283" s="1102"/>
      <c r="NLL283" s="1102"/>
      <c r="NLM283" s="1102"/>
      <c r="NLN283" s="1102"/>
      <c r="NLO283" s="1102"/>
      <c r="NLP283" s="1102"/>
      <c r="NLQ283" s="1102"/>
      <c r="NLR283" s="1102"/>
      <c r="NLS283" s="1102"/>
      <c r="NLT283" s="1102"/>
      <c r="NLU283" s="1102"/>
      <c r="NLV283" s="1102"/>
      <c r="NLW283" s="1102"/>
      <c r="NLX283" s="1102"/>
      <c r="NLY283" s="1102"/>
      <c r="NLZ283" s="1102"/>
      <c r="NMA283" s="1102"/>
      <c r="NMB283" s="1102"/>
      <c r="NMC283" s="1102"/>
      <c r="NMD283" s="1102"/>
      <c r="NME283" s="1102"/>
      <c r="NMF283" s="1102"/>
      <c r="NMG283" s="1102"/>
      <c r="NMH283" s="1102"/>
      <c r="NMI283" s="1102"/>
      <c r="NMJ283" s="1102"/>
      <c r="NMK283" s="1102"/>
      <c r="NML283" s="1102"/>
      <c r="NMM283" s="1102"/>
      <c r="NMN283" s="1102"/>
      <c r="NMO283" s="1102"/>
      <c r="NMP283" s="1102"/>
      <c r="NMQ283" s="1102"/>
      <c r="NMR283" s="1102"/>
      <c r="NMS283" s="1102"/>
      <c r="NMT283" s="1102"/>
      <c r="NMU283" s="1102"/>
      <c r="NMV283" s="1102"/>
      <c r="NMW283" s="1102"/>
      <c r="NMX283" s="1102"/>
      <c r="NMY283" s="1102"/>
      <c r="NMZ283" s="1102"/>
      <c r="NNA283" s="1102"/>
      <c r="NNB283" s="1102"/>
      <c r="NNC283" s="1102"/>
      <c r="NND283" s="1102"/>
      <c r="NNE283" s="1102"/>
      <c r="NNF283" s="1102"/>
      <c r="NNG283" s="1102"/>
      <c r="NNH283" s="1102"/>
      <c r="NNI283" s="1102"/>
      <c r="NNJ283" s="1102"/>
      <c r="NNK283" s="1102"/>
      <c r="NNL283" s="1102"/>
      <c r="NNM283" s="1102"/>
      <c r="NNN283" s="1102"/>
      <c r="NNO283" s="1102"/>
      <c r="NNP283" s="1102"/>
      <c r="NNQ283" s="1102"/>
      <c r="NNR283" s="1102"/>
      <c r="NNS283" s="1102"/>
      <c r="NNT283" s="1102"/>
      <c r="NNU283" s="1102"/>
      <c r="NNV283" s="1102"/>
      <c r="NNW283" s="1102"/>
      <c r="NNX283" s="1102"/>
      <c r="NNY283" s="1102"/>
      <c r="NNZ283" s="1102"/>
      <c r="NOA283" s="1102"/>
      <c r="NOB283" s="1102"/>
      <c r="NOC283" s="1102"/>
      <c r="NOD283" s="1102"/>
      <c r="NOE283" s="1102"/>
      <c r="NOF283" s="1102"/>
      <c r="NOG283" s="1102"/>
      <c r="NOH283" s="1102"/>
      <c r="NOI283" s="1102"/>
      <c r="NOJ283" s="1102"/>
      <c r="NOK283" s="1102"/>
      <c r="NOL283" s="1102"/>
      <c r="NOM283" s="1102"/>
      <c r="NON283" s="1102"/>
      <c r="NOO283" s="1102"/>
      <c r="NOP283" s="1102"/>
      <c r="NOQ283" s="1102"/>
      <c r="NOR283" s="1102"/>
      <c r="NOS283" s="1102"/>
      <c r="NOT283" s="1102"/>
      <c r="NOU283" s="1102"/>
      <c r="NOV283" s="1102"/>
      <c r="NOW283" s="1102"/>
      <c r="NOX283" s="1102"/>
      <c r="NOY283" s="1102"/>
      <c r="NOZ283" s="1102"/>
      <c r="NPA283" s="1102"/>
      <c r="NPB283" s="1102"/>
      <c r="NPC283" s="1102"/>
      <c r="NPD283" s="1102"/>
      <c r="NPE283" s="1102"/>
      <c r="NPF283" s="1102"/>
      <c r="NPG283" s="1102"/>
      <c r="NPH283" s="1102"/>
      <c r="NPI283" s="1102"/>
      <c r="NPJ283" s="1102"/>
      <c r="NPK283" s="1102"/>
      <c r="NPL283" s="1102"/>
      <c r="NPM283" s="1102"/>
      <c r="NPN283" s="1102"/>
      <c r="NPO283" s="1102"/>
      <c r="NPP283" s="1102"/>
      <c r="NPQ283" s="1102"/>
      <c r="NPR283" s="1102"/>
      <c r="NPS283" s="1102"/>
      <c r="NPT283" s="1102"/>
      <c r="NPU283" s="1102"/>
      <c r="NPV283" s="1102"/>
      <c r="NPW283" s="1102"/>
      <c r="NPX283" s="1102"/>
      <c r="NPY283" s="1102"/>
      <c r="NPZ283" s="1102"/>
      <c r="NQA283" s="1102"/>
      <c r="NQB283" s="1102"/>
      <c r="NQC283" s="1102"/>
      <c r="NQD283" s="1102"/>
      <c r="NQE283" s="1102"/>
      <c r="NQF283" s="1102"/>
      <c r="NQG283" s="1102"/>
      <c r="NQH283" s="1102"/>
      <c r="NQI283" s="1102"/>
      <c r="NQJ283" s="1102"/>
      <c r="NQK283" s="1102"/>
      <c r="NQL283" s="1102"/>
      <c r="NQM283" s="1102"/>
      <c r="NQN283" s="1102"/>
      <c r="NQO283" s="1102"/>
      <c r="NQP283" s="1102"/>
      <c r="NQQ283" s="1102"/>
      <c r="NQR283" s="1102"/>
      <c r="NQS283" s="1102"/>
      <c r="NQT283" s="1102"/>
      <c r="NQU283" s="1102"/>
      <c r="NQV283" s="1102"/>
      <c r="NQW283" s="1102"/>
      <c r="NQX283" s="1102"/>
      <c r="NQY283" s="1102"/>
      <c r="NQZ283" s="1102"/>
      <c r="NRA283" s="1102"/>
      <c r="NRB283" s="1102"/>
      <c r="NRC283" s="1102"/>
      <c r="NRD283" s="1102"/>
      <c r="NRE283" s="1102"/>
      <c r="NRF283" s="1102"/>
      <c r="NRG283" s="1102"/>
      <c r="NRH283" s="1102"/>
      <c r="NRI283" s="1102"/>
      <c r="NRJ283" s="1102"/>
      <c r="NRK283" s="1102"/>
      <c r="NRL283" s="1102"/>
      <c r="NRM283" s="1102"/>
      <c r="NRN283" s="1102"/>
      <c r="NRO283" s="1102"/>
      <c r="NRP283" s="1102"/>
      <c r="NRQ283" s="1102"/>
      <c r="NRR283" s="1102"/>
      <c r="NRS283" s="1102"/>
      <c r="NRT283" s="1102"/>
      <c r="NRU283" s="1102"/>
      <c r="NRV283" s="1102"/>
      <c r="NRW283" s="1102"/>
      <c r="NRX283" s="1102"/>
      <c r="NRY283" s="1102"/>
      <c r="NRZ283" s="1102"/>
      <c r="NSA283" s="1102"/>
      <c r="NSB283" s="1102"/>
      <c r="NSC283" s="1102"/>
      <c r="NSD283" s="1102"/>
      <c r="NSE283" s="1102"/>
      <c r="NSF283" s="1102"/>
      <c r="NSG283" s="1102"/>
      <c r="NSH283" s="1102"/>
      <c r="NSI283" s="1102"/>
      <c r="NSJ283" s="1102"/>
      <c r="NSK283" s="1102"/>
      <c r="NSL283" s="1102"/>
      <c r="NSM283" s="1102"/>
      <c r="NSN283" s="1102"/>
      <c r="NSO283" s="1102"/>
      <c r="NSP283" s="1102"/>
      <c r="NSQ283" s="1102"/>
      <c r="NSR283" s="1102"/>
      <c r="NSS283" s="1102"/>
      <c r="NST283" s="1102"/>
      <c r="NSU283" s="1102"/>
      <c r="NSV283" s="1102"/>
      <c r="NSW283" s="1102"/>
      <c r="NSX283" s="1102"/>
      <c r="NSY283" s="1102"/>
      <c r="NSZ283" s="1102"/>
      <c r="NTA283" s="1102"/>
      <c r="NTB283" s="1102"/>
      <c r="NTC283" s="1102"/>
      <c r="NTD283" s="1102"/>
      <c r="NTE283" s="1102"/>
      <c r="NTF283" s="1102"/>
      <c r="NTG283" s="1102"/>
      <c r="NTH283" s="1102"/>
      <c r="NTI283" s="1102"/>
      <c r="NTJ283" s="1102"/>
      <c r="NTK283" s="1102"/>
      <c r="NTL283" s="1102"/>
      <c r="NTM283" s="1102"/>
      <c r="NTN283" s="1102"/>
      <c r="NTO283" s="1102"/>
      <c r="NTP283" s="1102"/>
      <c r="NTQ283" s="1102"/>
      <c r="NTR283" s="1102"/>
      <c r="NTS283" s="1102"/>
      <c r="NTT283" s="1102"/>
      <c r="NTU283" s="1102"/>
      <c r="NTV283" s="1102"/>
      <c r="NTW283" s="1102"/>
      <c r="NTX283" s="1102"/>
      <c r="NTY283" s="1102"/>
      <c r="NTZ283" s="1102"/>
      <c r="NUA283" s="1102"/>
      <c r="NUB283" s="1102"/>
      <c r="NUC283" s="1102"/>
      <c r="NUD283" s="1102"/>
      <c r="NUE283" s="1102"/>
      <c r="NUF283" s="1102"/>
      <c r="NUG283" s="1102"/>
      <c r="NUH283" s="1102"/>
      <c r="NUI283" s="1102"/>
      <c r="NUJ283" s="1102"/>
      <c r="NUK283" s="1102"/>
      <c r="NUL283" s="1102"/>
      <c r="NUM283" s="1102"/>
      <c r="NUN283" s="1102"/>
      <c r="NUO283" s="1102"/>
      <c r="NUP283" s="1102"/>
      <c r="NUQ283" s="1102"/>
      <c r="NUR283" s="1102"/>
      <c r="NUS283" s="1102"/>
      <c r="NUT283" s="1102"/>
      <c r="NUU283" s="1102"/>
      <c r="NUV283" s="1102"/>
      <c r="NUW283" s="1102"/>
      <c r="NUX283" s="1102"/>
      <c r="NUY283" s="1102"/>
      <c r="NUZ283" s="1102"/>
      <c r="NVA283" s="1102"/>
      <c r="NVB283" s="1102"/>
      <c r="NVC283" s="1102"/>
      <c r="NVD283" s="1102"/>
      <c r="NVE283" s="1102"/>
      <c r="NVF283" s="1102"/>
      <c r="NVG283" s="1102"/>
      <c r="NVH283" s="1102"/>
      <c r="NVI283" s="1102"/>
      <c r="NVJ283" s="1102"/>
      <c r="NVK283" s="1102"/>
      <c r="NVL283" s="1102"/>
      <c r="NVM283" s="1102"/>
      <c r="NVN283" s="1102"/>
      <c r="NVO283" s="1102"/>
      <c r="NVP283" s="1102"/>
      <c r="NVQ283" s="1102"/>
      <c r="NVR283" s="1102"/>
      <c r="NVS283" s="1102"/>
      <c r="NVT283" s="1102"/>
      <c r="NVU283" s="1102"/>
      <c r="NVV283" s="1102"/>
      <c r="NVW283" s="1102"/>
      <c r="NVX283" s="1102"/>
      <c r="NVY283" s="1102"/>
      <c r="NVZ283" s="1102"/>
      <c r="NWA283" s="1102"/>
      <c r="NWB283" s="1102"/>
      <c r="NWC283" s="1102"/>
      <c r="NWD283" s="1102"/>
      <c r="NWE283" s="1102"/>
      <c r="NWF283" s="1102"/>
      <c r="NWG283" s="1102"/>
      <c r="NWH283" s="1102"/>
      <c r="NWI283" s="1102"/>
      <c r="NWJ283" s="1102"/>
      <c r="NWK283" s="1102"/>
      <c r="NWL283" s="1102"/>
      <c r="NWM283" s="1102"/>
      <c r="NWN283" s="1102"/>
      <c r="NWO283" s="1102"/>
      <c r="NWP283" s="1102"/>
      <c r="NWQ283" s="1102"/>
      <c r="NWR283" s="1102"/>
      <c r="NWS283" s="1102"/>
      <c r="NWT283" s="1102"/>
      <c r="NWU283" s="1102"/>
      <c r="NWV283" s="1102"/>
      <c r="NWW283" s="1102"/>
      <c r="NWX283" s="1102"/>
      <c r="NWY283" s="1102"/>
      <c r="NWZ283" s="1102"/>
      <c r="NXA283" s="1102"/>
      <c r="NXB283" s="1102"/>
      <c r="NXC283" s="1102"/>
      <c r="NXD283" s="1102"/>
      <c r="NXE283" s="1102"/>
      <c r="NXF283" s="1102"/>
      <c r="NXG283" s="1102"/>
      <c r="NXH283" s="1102"/>
      <c r="NXI283" s="1102"/>
      <c r="NXJ283" s="1102"/>
      <c r="NXK283" s="1102"/>
      <c r="NXL283" s="1102"/>
      <c r="NXM283" s="1102"/>
      <c r="NXN283" s="1102"/>
      <c r="NXO283" s="1102"/>
      <c r="NXP283" s="1102"/>
      <c r="NXQ283" s="1102"/>
      <c r="NXR283" s="1102"/>
      <c r="NXS283" s="1102"/>
      <c r="NXT283" s="1102"/>
      <c r="NXU283" s="1102"/>
      <c r="NXV283" s="1102"/>
      <c r="NXW283" s="1102"/>
      <c r="NXX283" s="1102"/>
      <c r="NXY283" s="1102"/>
      <c r="NXZ283" s="1102"/>
      <c r="NYA283" s="1102"/>
      <c r="NYB283" s="1102"/>
      <c r="NYC283" s="1102"/>
      <c r="NYD283" s="1102"/>
      <c r="NYE283" s="1102"/>
      <c r="NYF283" s="1102"/>
      <c r="NYG283" s="1102"/>
      <c r="NYH283" s="1102"/>
      <c r="NYI283" s="1102"/>
      <c r="NYJ283" s="1102"/>
      <c r="NYK283" s="1102"/>
      <c r="NYL283" s="1102"/>
      <c r="NYM283" s="1102"/>
      <c r="NYN283" s="1102"/>
      <c r="NYO283" s="1102"/>
      <c r="NYP283" s="1102"/>
      <c r="NYQ283" s="1102"/>
      <c r="NYR283" s="1102"/>
      <c r="NYS283" s="1102"/>
      <c r="NYT283" s="1102"/>
      <c r="NYU283" s="1102"/>
      <c r="NYV283" s="1102"/>
      <c r="NYW283" s="1102"/>
      <c r="NYX283" s="1102"/>
      <c r="NYY283" s="1102"/>
      <c r="NYZ283" s="1102"/>
      <c r="NZA283" s="1102"/>
      <c r="NZB283" s="1102"/>
      <c r="NZC283" s="1102"/>
      <c r="NZD283" s="1102"/>
      <c r="NZE283" s="1102"/>
      <c r="NZF283" s="1102"/>
      <c r="NZG283" s="1102"/>
      <c r="NZH283" s="1102"/>
      <c r="NZI283" s="1102"/>
      <c r="NZJ283" s="1102"/>
      <c r="NZK283" s="1102"/>
      <c r="NZL283" s="1102"/>
      <c r="NZM283" s="1102"/>
      <c r="NZN283" s="1102"/>
      <c r="NZO283" s="1102"/>
      <c r="NZP283" s="1102"/>
      <c r="NZQ283" s="1102"/>
      <c r="NZR283" s="1102"/>
      <c r="NZS283" s="1102"/>
      <c r="NZT283" s="1102"/>
      <c r="NZU283" s="1102"/>
      <c r="NZV283" s="1102"/>
      <c r="NZW283" s="1102"/>
      <c r="NZX283" s="1102"/>
      <c r="NZY283" s="1102"/>
      <c r="NZZ283" s="1102"/>
      <c r="OAA283" s="1102"/>
      <c r="OAB283" s="1102"/>
      <c r="OAC283" s="1102"/>
      <c r="OAD283" s="1102"/>
      <c r="OAE283" s="1102"/>
      <c r="OAF283" s="1102"/>
      <c r="OAG283" s="1102"/>
      <c r="OAH283" s="1102"/>
      <c r="OAI283" s="1102"/>
      <c r="OAJ283" s="1102"/>
      <c r="OAK283" s="1102"/>
      <c r="OAL283" s="1102"/>
      <c r="OAM283" s="1102"/>
      <c r="OAN283" s="1102"/>
      <c r="OAO283" s="1102"/>
      <c r="OAP283" s="1102"/>
      <c r="OAQ283" s="1102"/>
      <c r="OAR283" s="1102"/>
      <c r="OAS283" s="1102"/>
      <c r="OAT283" s="1102"/>
      <c r="OAU283" s="1102"/>
      <c r="OAV283" s="1102"/>
      <c r="OAW283" s="1102"/>
      <c r="OAX283" s="1102"/>
      <c r="OAY283" s="1102"/>
      <c r="OAZ283" s="1102"/>
      <c r="OBA283" s="1102"/>
      <c r="OBB283" s="1102"/>
      <c r="OBC283" s="1102"/>
      <c r="OBD283" s="1102"/>
      <c r="OBE283" s="1102"/>
      <c r="OBF283" s="1102"/>
      <c r="OBG283" s="1102"/>
      <c r="OBH283" s="1102"/>
      <c r="OBI283" s="1102"/>
      <c r="OBJ283" s="1102"/>
      <c r="OBK283" s="1102"/>
      <c r="OBL283" s="1102"/>
      <c r="OBM283" s="1102"/>
      <c r="OBN283" s="1102"/>
      <c r="OBO283" s="1102"/>
      <c r="OBP283" s="1102"/>
      <c r="OBQ283" s="1102"/>
      <c r="OBR283" s="1102"/>
      <c r="OBS283" s="1102"/>
      <c r="OBT283" s="1102"/>
      <c r="OBU283" s="1102"/>
      <c r="OBV283" s="1102"/>
      <c r="OBW283" s="1102"/>
      <c r="OBX283" s="1102"/>
      <c r="OBY283" s="1102"/>
      <c r="OBZ283" s="1102"/>
      <c r="OCA283" s="1102"/>
      <c r="OCB283" s="1102"/>
      <c r="OCC283" s="1102"/>
      <c r="OCD283" s="1102"/>
      <c r="OCE283" s="1102"/>
      <c r="OCF283" s="1102"/>
      <c r="OCG283" s="1102"/>
      <c r="OCH283" s="1102"/>
      <c r="OCI283" s="1102"/>
      <c r="OCJ283" s="1102"/>
      <c r="OCK283" s="1102"/>
      <c r="OCL283" s="1102"/>
      <c r="OCM283" s="1102"/>
      <c r="OCN283" s="1102"/>
      <c r="OCO283" s="1102"/>
      <c r="OCP283" s="1102"/>
      <c r="OCQ283" s="1102"/>
      <c r="OCR283" s="1102"/>
      <c r="OCS283" s="1102"/>
      <c r="OCT283" s="1102"/>
      <c r="OCU283" s="1102"/>
      <c r="OCV283" s="1102"/>
      <c r="OCW283" s="1102"/>
      <c r="OCX283" s="1102"/>
      <c r="OCY283" s="1102"/>
      <c r="OCZ283" s="1102"/>
      <c r="ODA283" s="1102"/>
      <c r="ODB283" s="1102"/>
      <c r="ODC283" s="1102"/>
      <c r="ODD283" s="1102"/>
      <c r="ODE283" s="1102"/>
      <c r="ODF283" s="1102"/>
      <c r="ODG283" s="1102"/>
      <c r="ODH283" s="1102"/>
      <c r="ODI283" s="1102"/>
      <c r="ODJ283" s="1102"/>
      <c r="ODK283" s="1102"/>
      <c r="ODL283" s="1102"/>
      <c r="ODM283" s="1102"/>
      <c r="ODN283" s="1102"/>
      <c r="ODO283" s="1102"/>
      <c r="ODP283" s="1102"/>
      <c r="ODQ283" s="1102"/>
      <c r="ODR283" s="1102"/>
      <c r="ODS283" s="1102"/>
      <c r="ODT283" s="1102"/>
      <c r="ODU283" s="1102"/>
      <c r="ODV283" s="1102"/>
      <c r="ODW283" s="1102"/>
      <c r="ODX283" s="1102"/>
      <c r="ODY283" s="1102"/>
      <c r="ODZ283" s="1102"/>
      <c r="OEA283" s="1102"/>
      <c r="OEB283" s="1102"/>
      <c r="OEC283" s="1102"/>
      <c r="OED283" s="1102"/>
      <c r="OEE283" s="1102"/>
      <c r="OEF283" s="1102"/>
      <c r="OEG283" s="1102"/>
      <c r="OEH283" s="1102"/>
      <c r="OEI283" s="1102"/>
      <c r="OEJ283" s="1102"/>
      <c r="OEK283" s="1102"/>
      <c r="OEL283" s="1102"/>
      <c r="OEM283" s="1102"/>
      <c r="OEN283" s="1102"/>
      <c r="OEO283" s="1102"/>
      <c r="OEP283" s="1102"/>
      <c r="OEQ283" s="1102"/>
      <c r="OER283" s="1102"/>
      <c r="OES283" s="1102"/>
      <c r="OET283" s="1102"/>
      <c r="OEU283" s="1102"/>
      <c r="OEV283" s="1102"/>
      <c r="OEW283" s="1102"/>
      <c r="OEX283" s="1102"/>
      <c r="OEY283" s="1102"/>
      <c r="OEZ283" s="1102"/>
      <c r="OFA283" s="1102"/>
      <c r="OFB283" s="1102"/>
      <c r="OFC283" s="1102"/>
      <c r="OFD283" s="1102"/>
      <c r="OFE283" s="1102"/>
      <c r="OFF283" s="1102"/>
      <c r="OFG283" s="1102"/>
      <c r="OFH283" s="1102"/>
      <c r="OFI283" s="1102"/>
      <c r="OFJ283" s="1102"/>
      <c r="OFK283" s="1102"/>
      <c r="OFL283" s="1102"/>
      <c r="OFM283" s="1102"/>
      <c r="OFN283" s="1102"/>
      <c r="OFO283" s="1102"/>
      <c r="OFP283" s="1102"/>
      <c r="OFQ283" s="1102"/>
      <c r="OFR283" s="1102"/>
      <c r="OFS283" s="1102"/>
      <c r="OFT283" s="1102"/>
      <c r="OFU283" s="1102"/>
      <c r="OFV283" s="1102"/>
      <c r="OFW283" s="1102"/>
      <c r="OFX283" s="1102"/>
      <c r="OFY283" s="1102"/>
      <c r="OFZ283" s="1102"/>
      <c r="OGA283" s="1102"/>
      <c r="OGB283" s="1102"/>
      <c r="OGC283" s="1102"/>
      <c r="OGD283" s="1102"/>
      <c r="OGE283" s="1102"/>
      <c r="OGF283" s="1102"/>
      <c r="OGG283" s="1102"/>
      <c r="OGH283" s="1102"/>
      <c r="OGI283" s="1102"/>
      <c r="OGJ283" s="1102"/>
      <c r="OGK283" s="1102"/>
      <c r="OGL283" s="1102"/>
      <c r="OGM283" s="1102"/>
      <c r="OGN283" s="1102"/>
      <c r="OGO283" s="1102"/>
      <c r="OGP283" s="1102"/>
      <c r="OGQ283" s="1102"/>
      <c r="OGR283" s="1102"/>
      <c r="OGS283" s="1102"/>
      <c r="OGT283" s="1102"/>
      <c r="OGU283" s="1102"/>
      <c r="OGV283" s="1102"/>
      <c r="OGW283" s="1102"/>
      <c r="OGX283" s="1102"/>
      <c r="OGY283" s="1102"/>
      <c r="OGZ283" s="1102"/>
      <c r="OHA283" s="1102"/>
      <c r="OHB283" s="1102"/>
      <c r="OHC283" s="1102"/>
      <c r="OHD283" s="1102"/>
      <c r="OHE283" s="1102"/>
      <c r="OHF283" s="1102"/>
      <c r="OHG283" s="1102"/>
      <c r="OHH283" s="1102"/>
      <c r="OHI283" s="1102"/>
      <c r="OHJ283" s="1102"/>
      <c r="OHK283" s="1102"/>
      <c r="OHL283" s="1102"/>
      <c r="OHM283" s="1102"/>
      <c r="OHN283" s="1102"/>
      <c r="OHO283" s="1102"/>
      <c r="OHP283" s="1102"/>
      <c r="OHQ283" s="1102"/>
      <c r="OHR283" s="1102"/>
      <c r="OHS283" s="1102"/>
      <c r="OHT283" s="1102"/>
      <c r="OHU283" s="1102"/>
      <c r="OHV283" s="1102"/>
      <c r="OHW283" s="1102"/>
      <c r="OHX283" s="1102"/>
      <c r="OHY283" s="1102"/>
      <c r="OHZ283" s="1102"/>
      <c r="OIA283" s="1102"/>
      <c r="OIB283" s="1102"/>
      <c r="OIC283" s="1102"/>
      <c r="OID283" s="1102"/>
      <c r="OIE283" s="1102"/>
      <c r="OIF283" s="1102"/>
      <c r="OIG283" s="1102"/>
      <c r="OIH283" s="1102"/>
      <c r="OII283" s="1102"/>
      <c r="OIJ283" s="1102"/>
      <c r="OIK283" s="1102"/>
      <c r="OIL283" s="1102"/>
      <c r="OIM283" s="1102"/>
      <c r="OIN283" s="1102"/>
      <c r="OIO283" s="1102"/>
      <c r="OIP283" s="1102"/>
      <c r="OIQ283" s="1102"/>
      <c r="OIR283" s="1102"/>
      <c r="OIS283" s="1102"/>
      <c r="OIT283" s="1102"/>
      <c r="OIU283" s="1102"/>
      <c r="OIV283" s="1102"/>
      <c r="OIW283" s="1102"/>
      <c r="OIX283" s="1102"/>
      <c r="OIY283" s="1102"/>
      <c r="OIZ283" s="1102"/>
      <c r="OJA283" s="1102"/>
      <c r="OJB283" s="1102"/>
      <c r="OJC283" s="1102"/>
      <c r="OJD283" s="1102"/>
      <c r="OJE283" s="1102"/>
      <c r="OJF283" s="1102"/>
      <c r="OJG283" s="1102"/>
      <c r="OJH283" s="1102"/>
      <c r="OJI283" s="1102"/>
      <c r="OJJ283" s="1102"/>
      <c r="OJK283" s="1102"/>
      <c r="OJL283" s="1102"/>
      <c r="OJM283" s="1102"/>
      <c r="OJN283" s="1102"/>
      <c r="OJO283" s="1102"/>
      <c r="OJP283" s="1102"/>
      <c r="OJQ283" s="1102"/>
      <c r="OJR283" s="1102"/>
      <c r="OJS283" s="1102"/>
      <c r="OJT283" s="1102"/>
      <c r="OJU283" s="1102"/>
      <c r="OJV283" s="1102"/>
      <c r="OJW283" s="1102"/>
      <c r="OJX283" s="1102"/>
      <c r="OJY283" s="1102"/>
      <c r="OJZ283" s="1102"/>
      <c r="OKA283" s="1102"/>
      <c r="OKB283" s="1102"/>
      <c r="OKC283" s="1102"/>
      <c r="OKD283" s="1102"/>
      <c r="OKE283" s="1102"/>
      <c r="OKF283" s="1102"/>
      <c r="OKG283" s="1102"/>
      <c r="OKH283" s="1102"/>
      <c r="OKI283" s="1102"/>
      <c r="OKJ283" s="1102"/>
      <c r="OKK283" s="1102"/>
      <c r="OKL283" s="1102"/>
      <c r="OKM283" s="1102"/>
      <c r="OKN283" s="1102"/>
      <c r="OKO283" s="1102"/>
      <c r="OKP283" s="1102"/>
      <c r="OKQ283" s="1102"/>
      <c r="OKR283" s="1102"/>
      <c r="OKS283" s="1102"/>
      <c r="OKT283" s="1102"/>
      <c r="OKU283" s="1102"/>
      <c r="OKV283" s="1102"/>
      <c r="OKW283" s="1102"/>
      <c r="OKX283" s="1102"/>
      <c r="OKY283" s="1102"/>
      <c r="OKZ283" s="1102"/>
      <c r="OLA283" s="1102"/>
      <c r="OLB283" s="1102"/>
      <c r="OLC283" s="1102"/>
      <c r="OLD283" s="1102"/>
      <c r="OLE283" s="1102"/>
      <c r="OLF283" s="1102"/>
      <c r="OLG283" s="1102"/>
      <c r="OLH283" s="1102"/>
      <c r="OLI283" s="1102"/>
      <c r="OLJ283" s="1102"/>
      <c r="OLK283" s="1102"/>
      <c r="OLL283" s="1102"/>
      <c r="OLM283" s="1102"/>
      <c r="OLN283" s="1102"/>
      <c r="OLO283" s="1102"/>
      <c r="OLP283" s="1102"/>
      <c r="OLQ283" s="1102"/>
      <c r="OLR283" s="1102"/>
      <c r="OLS283" s="1102"/>
      <c r="OLT283" s="1102"/>
      <c r="OLU283" s="1102"/>
      <c r="OLV283" s="1102"/>
      <c r="OLW283" s="1102"/>
      <c r="OLX283" s="1102"/>
      <c r="OLY283" s="1102"/>
      <c r="OLZ283" s="1102"/>
      <c r="OMA283" s="1102"/>
      <c r="OMB283" s="1102"/>
      <c r="OMC283" s="1102"/>
      <c r="OMD283" s="1102"/>
      <c r="OME283" s="1102"/>
      <c r="OMF283" s="1102"/>
      <c r="OMG283" s="1102"/>
      <c r="OMH283" s="1102"/>
      <c r="OMI283" s="1102"/>
      <c r="OMJ283" s="1102"/>
      <c r="OMK283" s="1102"/>
      <c r="OML283" s="1102"/>
      <c r="OMM283" s="1102"/>
      <c r="OMN283" s="1102"/>
      <c r="OMO283" s="1102"/>
      <c r="OMP283" s="1102"/>
      <c r="OMQ283" s="1102"/>
      <c r="OMR283" s="1102"/>
      <c r="OMS283" s="1102"/>
      <c r="OMT283" s="1102"/>
      <c r="OMU283" s="1102"/>
      <c r="OMV283" s="1102"/>
      <c r="OMW283" s="1102"/>
      <c r="OMX283" s="1102"/>
      <c r="OMY283" s="1102"/>
      <c r="OMZ283" s="1102"/>
      <c r="ONA283" s="1102"/>
      <c r="ONB283" s="1102"/>
      <c r="ONC283" s="1102"/>
      <c r="OND283" s="1102"/>
      <c r="ONE283" s="1102"/>
      <c r="ONF283" s="1102"/>
      <c r="ONG283" s="1102"/>
      <c r="ONH283" s="1102"/>
      <c r="ONI283" s="1102"/>
      <c r="ONJ283" s="1102"/>
      <c r="ONK283" s="1102"/>
      <c r="ONL283" s="1102"/>
      <c r="ONM283" s="1102"/>
      <c r="ONN283" s="1102"/>
      <c r="ONO283" s="1102"/>
      <c r="ONP283" s="1102"/>
      <c r="ONQ283" s="1102"/>
      <c r="ONR283" s="1102"/>
      <c r="ONS283" s="1102"/>
      <c r="ONT283" s="1102"/>
      <c r="ONU283" s="1102"/>
      <c r="ONV283" s="1102"/>
      <c r="ONW283" s="1102"/>
      <c r="ONX283" s="1102"/>
      <c r="ONY283" s="1102"/>
      <c r="ONZ283" s="1102"/>
      <c r="OOA283" s="1102"/>
      <c r="OOB283" s="1102"/>
      <c r="OOC283" s="1102"/>
      <c r="OOD283" s="1102"/>
      <c r="OOE283" s="1102"/>
      <c r="OOF283" s="1102"/>
      <c r="OOG283" s="1102"/>
      <c r="OOH283" s="1102"/>
      <c r="OOI283" s="1102"/>
      <c r="OOJ283" s="1102"/>
      <c r="OOK283" s="1102"/>
      <c r="OOL283" s="1102"/>
      <c r="OOM283" s="1102"/>
      <c r="OON283" s="1102"/>
      <c r="OOO283" s="1102"/>
      <c r="OOP283" s="1102"/>
      <c r="OOQ283" s="1102"/>
      <c r="OOR283" s="1102"/>
      <c r="OOS283" s="1102"/>
      <c r="OOT283" s="1102"/>
      <c r="OOU283" s="1102"/>
      <c r="OOV283" s="1102"/>
      <c r="OOW283" s="1102"/>
      <c r="OOX283" s="1102"/>
      <c r="OOY283" s="1102"/>
      <c r="OOZ283" s="1102"/>
      <c r="OPA283" s="1102"/>
      <c r="OPB283" s="1102"/>
      <c r="OPC283" s="1102"/>
      <c r="OPD283" s="1102"/>
      <c r="OPE283" s="1102"/>
      <c r="OPF283" s="1102"/>
      <c r="OPG283" s="1102"/>
      <c r="OPH283" s="1102"/>
      <c r="OPI283" s="1102"/>
      <c r="OPJ283" s="1102"/>
      <c r="OPK283" s="1102"/>
      <c r="OPL283" s="1102"/>
      <c r="OPM283" s="1102"/>
      <c r="OPN283" s="1102"/>
      <c r="OPO283" s="1102"/>
      <c r="OPP283" s="1102"/>
      <c r="OPQ283" s="1102"/>
      <c r="OPR283" s="1102"/>
      <c r="OPS283" s="1102"/>
      <c r="OPT283" s="1102"/>
      <c r="OPU283" s="1102"/>
      <c r="OPV283" s="1102"/>
      <c r="OPW283" s="1102"/>
      <c r="OPX283" s="1102"/>
      <c r="OPY283" s="1102"/>
      <c r="OPZ283" s="1102"/>
      <c r="OQA283" s="1102"/>
      <c r="OQB283" s="1102"/>
      <c r="OQC283" s="1102"/>
      <c r="OQD283" s="1102"/>
      <c r="OQE283" s="1102"/>
      <c r="OQF283" s="1102"/>
      <c r="OQG283" s="1102"/>
      <c r="OQH283" s="1102"/>
      <c r="OQI283" s="1102"/>
      <c r="OQJ283" s="1102"/>
      <c r="OQK283" s="1102"/>
      <c r="OQL283" s="1102"/>
      <c r="OQM283" s="1102"/>
      <c r="OQN283" s="1102"/>
      <c r="OQO283" s="1102"/>
      <c r="OQP283" s="1102"/>
      <c r="OQQ283" s="1102"/>
      <c r="OQR283" s="1102"/>
      <c r="OQS283" s="1102"/>
      <c r="OQT283" s="1102"/>
      <c r="OQU283" s="1102"/>
      <c r="OQV283" s="1102"/>
      <c r="OQW283" s="1102"/>
      <c r="OQX283" s="1102"/>
      <c r="OQY283" s="1102"/>
      <c r="OQZ283" s="1102"/>
      <c r="ORA283" s="1102"/>
      <c r="ORB283" s="1102"/>
      <c r="ORC283" s="1102"/>
      <c r="ORD283" s="1102"/>
      <c r="ORE283" s="1102"/>
      <c r="ORF283" s="1102"/>
      <c r="ORG283" s="1102"/>
      <c r="ORH283" s="1102"/>
      <c r="ORI283" s="1102"/>
      <c r="ORJ283" s="1102"/>
      <c r="ORK283" s="1102"/>
      <c r="ORL283" s="1102"/>
      <c r="ORM283" s="1102"/>
      <c r="ORN283" s="1102"/>
      <c r="ORO283" s="1102"/>
      <c r="ORP283" s="1102"/>
      <c r="ORQ283" s="1102"/>
      <c r="ORR283" s="1102"/>
      <c r="ORS283" s="1102"/>
      <c r="ORT283" s="1102"/>
      <c r="ORU283" s="1102"/>
      <c r="ORV283" s="1102"/>
      <c r="ORW283" s="1102"/>
      <c r="ORX283" s="1102"/>
      <c r="ORY283" s="1102"/>
      <c r="ORZ283" s="1102"/>
      <c r="OSA283" s="1102"/>
      <c r="OSB283" s="1102"/>
      <c r="OSC283" s="1102"/>
      <c r="OSD283" s="1102"/>
      <c r="OSE283" s="1102"/>
      <c r="OSF283" s="1102"/>
      <c r="OSG283" s="1102"/>
      <c r="OSH283" s="1102"/>
      <c r="OSI283" s="1102"/>
      <c r="OSJ283" s="1102"/>
      <c r="OSK283" s="1102"/>
      <c r="OSL283" s="1102"/>
      <c r="OSM283" s="1102"/>
      <c r="OSN283" s="1102"/>
      <c r="OSO283" s="1102"/>
      <c r="OSP283" s="1102"/>
      <c r="OSQ283" s="1102"/>
      <c r="OSR283" s="1102"/>
      <c r="OSS283" s="1102"/>
      <c r="OST283" s="1102"/>
      <c r="OSU283" s="1102"/>
      <c r="OSV283" s="1102"/>
      <c r="OSW283" s="1102"/>
      <c r="OSX283" s="1102"/>
      <c r="OSY283" s="1102"/>
      <c r="OSZ283" s="1102"/>
      <c r="OTA283" s="1102"/>
      <c r="OTB283" s="1102"/>
      <c r="OTC283" s="1102"/>
      <c r="OTD283" s="1102"/>
      <c r="OTE283" s="1102"/>
      <c r="OTF283" s="1102"/>
      <c r="OTG283" s="1102"/>
      <c r="OTH283" s="1102"/>
      <c r="OTI283" s="1102"/>
      <c r="OTJ283" s="1102"/>
      <c r="OTK283" s="1102"/>
      <c r="OTL283" s="1102"/>
      <c r="OTM283" s="1102"/>
      <c r="OTN283" s="1102"/>
      <c r="OTO283" s="1102"/>
      <c r="OTP283" s="1102"/>
      <c r="OTQ283" s="1102"/>
      <c r="OTR283" s="1102"/>
      <c r="OTS283" s="1102"/>
      <c r="OTT283" s="1102"/>
      <c r="OTU283" s="1102"/>
      <c r="OTV283" s="1102"/>
      <c r="OTW283" s="1102"/>
      <c r="OTX283" s="1102"/>
      <c r="OTY283" s="1102"/>
      <c r="OTZ283" s="1102"/>
      <c r="OUA283" s="1102"/>
      <c r="OUB283" s="1102"/>
      <c r="OUC283" s="1102"/>
      <c r="OUD283" s="1102"/>
      <c r="OUE283" s="1102"/>
      <c r="OUF283" s="1102"/>
      <c r="OUG283" s="1102"/>
      <c r="OUH283" s="1102"/>
      <c r="OUI283" s="1102"/>
      <c r="OUJ283" s="1102"/>
      <c r="OUK283" s="1102"/>
      <c r="OUL283" s="1102"/>
      <c r="OUM283" s="1102"/>
      <c r="OUN283" s="1102"/>
      <c r="OUO283" s="1102"/>
      <c r="OUP283" s="1102"/>
      <c r="OUQ283" s="1102"/>
      <c r="OUR283" s="1102"/>
      <c r="OUS283" s="1102"/>
      <c r="OUT283" s="1102"/>
      <c r="OUU283" s="1102"/>
      <c r="OUV283" s="1102"/>
      <c r="OUW283" s="1102"/>
      <c r="OUX283" s="1102"/>
      <c r="OUY283" s="1102"/>
      <c r="OUZ283" s="1102"/>
      <c r="OVA283" s="1102"/>
      <c r="OVB283" s="1102"/>
      <c r="OVC283" s="1102"/>
      <c r="OVD283" s="1102"/>
      <c r="OVE283" s="1102"/>
      <c r="OVF283" s="1102"/>
      <c r="OVG283" s="1102"/>
      <c r="OVH283" s="1102"/>
      <c r="OVI283" s="1102"/>
      <c r="OVJ283" s="1102"/>
      <c r="OVK283" s="1102"/>
      <c r="OVL283" s="1102"/>
      <c r="OVM283" s="1102"/>
      <c r="OVN283" s="1102"/>
      <c r="OVO283" s="1102"/>
      <c r="OVP283" s="1102"/>
      <c r="OVQ283" s="1102"/>
      <c r="OVR283" s="1102"/>
      <c r="OVS283" s="1102"/>
      <c r="OVT283" s="1102"/>
      <c r="OVU283" s="1102"/>
      <c r="OVV283" s="1102"/>
      <c r="OVW283" s="1102"/>
      <c r="OVX283" s="1102"/>
      <c r="OVY283" s="1102"/>
      <c r="OVZ283" s="1102"/>
      <c r="OWA283" s="1102"/>
      <c r="OWB283" s="1102"/>
      <c r="OWC283" s="1102"/>
      <c r="OWD283" s="1102"/>
      <c r="OWE283" s="1102"/>
      <c r="OWF283" s="1102"/>
      <c r="OWG283" s="1102"/>
      <c r="OWH283" s="1102"/>
      <c r="OWI283" s="1102"/>
      <c r="OWJ283" s="1102"/>
      <c r="OWK283" s="1102"/>
      <c r="OWL283" s="1102"/>
      <c r="OWM283" s="1102"/>
      <c r="OWN283" s="1102"/>
      <c r="OWO283" s="1102"/>
      <c r="OWP283" s="1102"/>
      <c r="OWQ283" s="1102"/>
      <c r="OWR283" s="1102"/>
      <c r="OWS283" s="1102"/>
      <c r="OWT283" s="1102"/>
      <c r="OWU283" s="1102"/>
      <c r="OWV283" s="1102"/>
      <c r="OWW283" s="1102"/>
      <c r="OWX283" s="1102"/>
      <c r="OWY283" s="1102"/>
      <c r="OWZ283" s="1102"/>
      <c r="OXA283" s="1102"/>
      <c r="OXB283" s="1102"/>
      <c r="OXC283" s="1102"/>
      <c r="OXD283" s="1102"/>
      <c r="OXE283" s="1102"/>
      <c r="OXF283" s="1102"/>
      <c r="OXG283" s="1102"/>
      <c r="OXH283" s="1102"/>
      <c r="OXI283" s="1102"/>
      <c r="OXJ283" s="1102"/>
      <c r="OXK283" s="1102"/>
      <c r="OXL283" s="1102"/>
      <c r="OXM283" s="1102"/>
      <c r="OXN283" s="1102"/>
      <c r="OXO283" s="1102"/>
      <c r="OXP283" s="1102"/>
      <c r="OXQ283" s="1102"/>
      <c r="OXR283" s="1102"/>
      <c r="OXS283" s="1102"/>
      <c r="OXT283" s="1102"/>
      <c r="OXU283" s="1102"/>
      <c r="OXV283" s="1102"/>
      <c r="OXW283" s="1102"/>
      <c r="OXX283" s="1102"/>
      <c r="OXY283" s="1102"/>
      <c r="OXZ283" s="1102"/>
      <c r="OYA283" s="1102"/>
      <c r="OYB283" s="1102"/>
      <c r="OYC283" s="1102"/>
      <c r="OYD283" s="1102"/>
      <c r="OYE283" s="1102"/>
      <c r="OYF283" s="1102"/>
      <c r="OYG283" s="1102"/>
      <c r="OYH283" s="1102"/>
      <c r="OYI283" s="1102"/>
      <c r="OYJ283" s="1102"/>
      <c r="OYK283" s="1102"/>
      <c r="OYL283" s="1102"/>
      <c r="OYM283" s="1102"/>
      <c r="OYN283" s="1102"/>
      <c r="OYO283" s="1102"/>
      <c r="OYP283" s="1102"/>
      <c r="OYQ283" s="1102"/>
      <c r="OYR283" s="1102"/>
      <c r="OYS283" s="1102"/>
      <c r="OYT283" s="1102"/>
      <c r="OYU283" s="1102"/>
      <c r="OYV283" s="1102"/>
      <c r="OYW283" s="1102"/>
      <c r="OYX283" s="1102"/>
      <c r="OYY283" s="1102"/>
      <c r="OYZ283" s="1102"/>
      <c r="OZA283" s="1102"/>
      <c r="OZB283" s="1102"/>
      <c r="OZC283" s="1102"/>
      <c r="OZD283" s="1102"/>
      <c r="OZE283" s="1102"/>
      <c r="OZF283" s="1102"/>
      <c r="OZG283" s="1102"/>
      <c r="OZH283" s="1102"/>
      <c r="OZI283" s="1102"/>
      <c r="OZJ283" s="1102"/>
      <c r="OZK283" s="1102"/>
      <c r="OZL283" s="1102"/>
      <c r="OZM283" s="1102"/>
      <c r="OZN283" s="1102"/>
      <c r="OZO283" s="1102"/>
      <c r="OZP283" s="1102"/>
      <c r="OZQ283" s="1102"/>
      <c r="OZR283" s="1102"/>
      <c r="OZS283" s="1102"/>
      <c r="OZT283" s="1102"/>
      <c r="OZU283" s="1102"/>
      <c r="OZV283" s="1102"/>
      <c r="OZW283" s="1102"/>
      <c r="OZX283" s="1102"/>
      <c r="OZY283" s="1102"/>
      <c r="OZZ283" s="1102"/>
      <c r="PAA283" s="1102"/>
      <c r="PAB283" s="1102"/>
      <c r="PAC283" s="1102"/>
      <c r="PAD283" s="1102"/>
      <c r="PAE283" s="1102"/>
      <c r="PAF283" s="1102"/>
      <c r="PAG283" s="1102"/>
      <c r="PAH283" s="1102"/>
      <c r="PAI283" s="1102"/>
      <c r="PAJ283" s="1102"/>
      <c r="PAK283" s="1102"/>
      <c r="PAL283" s="1102"/>
      <c r="PAM283" s="1102"/>
      <c r="PAN283" s="1102"/>
      <c r="PAO283" s="1102"/>
      <c r="PAP283" s="1102"/>
      <c r="PAQ283" s="1102"/>
      <c r="PAR283" s="1102"/>
      <c r="PAS283" s="1102"/>
      <c r="PAT283" s="1102"/>
      <c r="PAU283" s="1102"/>
      <c r="PAV283" s="1102"/>
      <c r="PAW283" s="1102"/>
      <c r="PAX283" s="1102"/>
      <c r="PAY283" s="1102"/>
      <c r="PAZ283" s="1102"/>
      <c r="PBA283" s="1102"/>
      <c r="PBB283" s="1102"/>
      <c r="PBC283" s="1102"/>
      <c r="PBD283" s="1102"/>
      <c r="PBE283" s="1102"/>
      <c r="PBF283" s="1102"/>
      <c r="PBG283" s="1102"/>
      <c r="PBH283" s="1102"/>
      <c r="PBI283" s="1102"/>
      <c r="PBJ283" s="1102"/>
      <c r="PBK283" s="1102"/>
      <c r="PBL283" s="1102"/>
      <c r="PBM283" s="1102"/>
      <c r="PBN283" s="1102"/>
      <c r="PBO283" s="1102"/>
      <c r="PBP283" s="1102"/>
      <c r="PBQ283" s="1102"/>
      <c r="PBR283" s="1102"/>
      <c r="PBS283" s="1102"/>
      <c r="PBT283" s="1102"/>
      <c r="PBU283" s="1102"/>
      <c r="PBV283" s="1102"/>
      <c r="PBW283" s="1102"/>
      <c r="PBX283" s="1102"/>
      <c r="PBY283" s="1102"/>
      <c r="PBZ283" s="1102"/>
      <c r="PCA283" s="1102"/>
      <c r="PCB283" s="1102"/>
      <c r="PCC283" s="1102"/>
      <c r="PCD283" s="1102"/>
      <c r="PCE283" s="1102"/>
      <c r="PCF283" s="1102"/>
      <c r="PCG283" s="1102"/>
      <c r="PCH283" s="1102"/>
      <c r="PCI283" s="1102"/>
      <c r="PCJ283" s="1102"/>
      <c r="PCK283" s="1102"/>
      <c r="PCL283" s="1102"/>
      <c r="PCM283" s="1102"/>
      <c r="PCN283" s="1102"/>
      <c r="PCO283" s="1102"/>
      <c r="PCP283" s="1102"/>
      <c r="PCQ283" s="1102"/>
      <c r="PCR283" s="1102"/>
      <c r="PCS283" s="1102"/>
      <c r="PCT283" s="1102"/>
      <c r="PCU283" s="1102"/>
      <c r="PCV283" s="1102"/>
      <c r="PCW283" s="1102"/>
      <c r="PCX283" s="1102"/>
      <c r="PCY283" s="1102"/>
      <c r="PCZ283" s="1102"/>
      <c r="PDA283" s="1102"/>
      <c r="PDB283" s="1102"/>
      <c r="PDC283" s="1102"/>
      <c r="PDD283" s="1102"/>
      <c r="PDE283" s="1102"/>
      <c r="PDF283" s="1102"/>
      <c r="PDG283" s="1102"/>
      <c r="PDH283" s="1102"/>
      <c r="PDI283" s="1102"/>
      <c r="PDJ283" s="1102"/>
      <c r="PDK283" s="1102"/>
      <c r="PDL283" s="1102"/>
      <c r="PDM283" s="1102"/>
      <c r="PDN283" s="1102"/>
      <c r="PDO283" s="1102"/>
      <c r="PDP283" s="1102"/>
      <c r="PDQ283" s="1102"/>
      <c r="PDR283" s="1102"/>
      <c r="PDS283" s="1102"/>
      <c r="PDT283" s="1102"/>
      <c r="PDU283" s="1102"/>
      <c r="PDV283" s="1102"/>
      <c r="PDW283" s="1102"/>
      <c r="PDX283" s="1102"/>
      <c r="PDY283" s="1102"/>
      <c r="PDZ283" s="1102"/>
      <c r="PEA283" s="1102"/>
      <c r="PEB283" s="1102"/>
      <c r="PEC283" s="1102"/>
      <c r="PED283" s="1102"/>
      <c r="PEE283" s="1102"/>
      <c r="PEF283" s="1102"/>
      <c r="PEG283" s="1102"/>
      <c r="PEH283" s="1102"/>
      <c r="PEI283" s="1102"/>
      <c r="PEJ283" s="1102"/>
      <c r="PEK283" s="1102"/>
      <c r="PEL283" s="1102"/>
      <c r="PEM283" s="1102"/>
      <c r="PEN283" s="1102"/>
      <c r="PEO283" s="1102"/>
      <c r="PEP283" s="1102"/>
      <c r="PEQ283" s="1102"/>
      <c r="PER283" s="1102"/>
      <c r="PES283" s="1102"/>
      <c r="PET283" s="1102"/>
      <c r="PEU283" s="1102"/>
      <c r="PEV283" s="1102"/>
      <c r="PEW283" s="1102"/>
      <c r="PEX283" s="1102"/>
      <c r="PEY283" s="1102"/>
      <c r="PEZ283" s="1102"/>
      <c r="PFA283" s="1102"/>
      <c r="PFB283" s="1102"/>
      <c r="PFC283" s="1102"/>
      <c r="PFD283" s="1102"/>
      <c r="PFE283" s="1102"/>
      <c r="PFF283" s="1102"/>
      <c r="PFG283" s="1102"/>
      <c r="PFH283" s="1102"/>
      <c r="PFI283" s="1102"/>
      <c r="PFJ283" s="1102"/>
      <c r="PFK283" s="1102"/>
      <c r="PFL283" s="1102"/>
      <c r="PFM283" s="1102"/>
      <c r="PFN283" s="1102"/>
      <c r="PFO283" s="1102"/>
      <c r="PFP283" s="1102"/>
      <c r="PFQ283" s="1102"/>
      <c r="PFR283" s="1102"/>
      <c r="PFS283" s="1102"/>
      <c r="PFT283" s="1102"/>
      <c r="PFU283" s="1102"/>
      <c r="PFV283" s="1102"/>
      <c r="PFW283" s="1102"/>
      <c r="PFX283" s="1102"/>
      <c r="PFY283" s="1102"/>
      <c r="PFZ283" s="1102"/>
      <c r="PGA283" s="1102"/>
      <c r="PGB283" s="1102"/>
      <c r="PGC283" s="1102"/>
      <c r="PGD283" s="1102"/>
      <c r="PGE283" s="1102"/>
      <c r="PGF283" s="1102"/>
      <c r="PGG283" s="1102"/>
      <c r="PGH283" s="1102"/>
      <c r="PGI283" s="1102"/>
      <c r="PGJ283" s="1102"/>
      <c r="PGK283" s="1102"/>
      <c r="PGL283" s="1102"/>
      <c r="PGM283" s="1102"/>
      <c r="PGN283" s="1102"/>
      <c r="PGO283" s="1102"/>
      <c r="PGP283" s="1102"/>
      <c r="PGQ283" s="1102"/>
      <c r="PGR283" s="1102"/>
      <c r="PGS283" s="1102"/>
      <c r="PGT283" s="1102"/>
      <c r="PGU283" s="1102"/>
      <c r="PGV283" s="1102"/>
      <c r="PGW283" s="1102"/>
      <c r="PGX283" s="1102"/>
      <c r="PGY283" s="1102"/>
      <c r="PGZ283" s="1102"/>
      <c r="PHA283" s="1102"/>
      <c r="PHB283" s="1102"/>
      <c r="PHC283" s="1102"/>
      <c r="PHD283" s="1102"/>
      <c r="PHE283" s="1102"/>
      <c r="PHF283" s="1102"/>
      <c r="PHG283" s="1102"/>
      <c r="PHH283" s="1102"/>
      <c r="PHI283" s="1102"/>
      <c r="PHJ283" s="1102"/>
      <c r="PHK283" s="1102"/>
      <c r="PHL283" s="1102"/>
      <c r="PHM283" s="1102"/>
      <c r="PHN283" s="1102"/>
      <c r="PHO283" s="1102"/>
      <c r="PHP283" s="1102"/>
      <c r="PHQ283" s="1102"/>
      <c r="PHR283" s="1102"/>
      <c r="PHS283" s="1102"/>
      <c r="PHT283" s="1102"/>
      <c r="PHU283" s="1102"/>
      <c r="PHV283" s="1102"/>
      <c r="PHW283" s="1102"/>
      <c r="PHX283" s="1102"/>
      <c r="PHY283" s="1102"/>
      <c r="PHZ283" s="1102"/>
      <c r="PIA283" s="1102"/>
      <c r="PIB283" s="1102"/>
      <c r="PIC283" s="1102"/>
      <c r="PID283" s="1102"/>
      <c r="PIE283" s="1102"/>
      <c r="PIF283" s="1102"/>
      <c r="PIG283" s="1102"/>
      <c r="PIH283" s="1102"/>
      <c r="PII283" s="1102"/>
      <c r="PIJ283" s="1102"/>
      <c r="PIK283" s="1102"/>
      <c r="PIL283" s="1102"/>
      <c r="PIM283" s="1102"/>
      <c r="PIN283" s="1102"/>
      <c r="PIO283" s="1102"/>
      <c r="PIP283" s="1102"/>
      <c r="PIQ283" s="1102"/>
      <c r="PIR283" s="1102"/>
      <c r="PIS283" s="1102"/>
      <c r="PIT283" s="1102"/>
      <c r="PIU283" s="1102"/>
      <c r="PIV283" s="1102"/>
      <c r="PIW283" s="1102"/>
      <c r="PIX283" s="1102"/>
      <c r="PIY283" s="1102"/>
      <c r="PIZ283" s="1102"/>
      <c r="PJA283" s="1102"/>
      <c r="PJB283" s="1102"/>
      <c r="PJC283" s="1102"/>
      <c r="PJD283" s="1102"/>
      <c r="PJE283" s="1102"/>
      <c r="PJF283" s="1102"/>
      <c r="PJG283" s="1102"/>
      <c r="PJH283" s="1102"/>
      <c r="PJI283" s="1102"/>
      <c r="PJJ283" s="1102"/>
      <c r="PJK283" s="1102"/>
      <c r="PJL283" s="1102"/>
      <c r="PJM283" s="1102"/>
      <c r="PJN283" s="1102"/>
      <c r="PJO283" s="1102"/>
      <c r="PJP283" s="1102"/>
      <c r="PJQ283" s="1102"/>
      <c r="PJR283" s="1102"/>
      <c r="PJS283" s="1102"/>
      <c r="PJT283" s="1102"/>
      <c r="PJU283" s="1102"/>
      <c r="PJV283" s="1102"/>
      <c r="PJW283" s="1102"/>
      <c r="PJX283" s="1102"/>
      <c r="PJY283" s="1102"/>
      <c r="PJZ283" s="1102"/>
      <c r="PKA283" s="1102"/>
      <c r="PKB283" s="1102"/>
      <c r="PKC283" s="1102"/>
      <c r="PKD283" s="1102"/>
      <c r="PKE283" s="1102"/>
      <c r="PKF283" s="1102"/>
      <c r="PKG283" s="1102"/>
      <c r="PKH283" s="1102"/>
      <c r="PKI283" s="1102"/>
      <c r="PKJ283" s="1102"/>
      <c r="PKK283" s="1102"/>
      <c r="PKL283" s="1102"/>
      <c r="PKM283" s="1102"/>
      <c r="PKN283" s="1102"/>
      <c r="PKO283" s="1102"/>
      <c r="PKP283" s="1102"/>
      <c r="PKQ283" s="1102"/>
      <c r="PKR283" s="1102"/>
      <c r="PKS283" s="1102"/>
      <c r="PKT283" s="1102"/>
      <c r="PKU283" s="1102"/>
      <c r="PKV283" s="1102"/>
      <c r="PKW283" s="1102"/>
      <c r="PKX283" s="1102"/>
      <c r="PKY283" s="1102"/>
      <c r="PKZ283" s="1102"/>
      <c r="PLA283" s="1102"/>
      <c r="PLB283" s="1102"/>
      <c r="PLC283" s="1102"/>
      <c r="PLD283" s="1102"/>
      <c r="PLE283" s="1102"/>
      <c r="PLF283" s="1102"/>
      <c r="PLG283" s="1102"/>
      <c r="PLH283" s="1102"/>
      <c r="PLI283" s="1102"/>
      <c r="PLJ283" s="1102"/>
      <c r="PLK283" s="1102"/>
      <c r="PLL283" s="1102"/>
      <c r="PLM283" s="1102"/>
      <c r="PLN283" s="1102"/>
      <c r="PLO283" s="1102"/>
      <c r="PLP283" s="1102"/>
      <c r="PLQ283" s="1102"/>
      <c r="PLR283" s="1102"/>
      <c r="PLS283" s="1102"/>
      <c r="PLT283" s="1102"/>
      <c r="PLU283" s="1102"/>
      <c r="PLV283" s="1102"/>
      <c r="PLW283" s="1102"/>
      <c r="PLX283" s="1102"/>
      <c r="PLY283" s="1102"/>
      <c r="PLZ283" s="1102"/>
      <c r="PMA283" s="1102"/>
      <c r="PMB283" s="1102"/>
      <c r="PMC283" s="1102"/>
      <c r="PMD283" s="1102"/>
      <c r="PME283" s="1102"/>
      <c r="PMF283" s="1102"/>
      <c r="PMG283" s="1102"/>
      <c r="PMH283" s="1102"/>
      <c r="PMI283" s="1102"/>
      <c r="PMJ283" s="1102"/>
      <c r="PMK283" s="1102"/>
      <c r="PML283" s="1102"/>
      <c r="PMM283" s="1102"/>
      <c r="PMN283" s="1102"/>
      <c r="PMO283" s="1102"/>
      <c r="PMP283" s="1102"/>
      <c r="PMQ283" s="1102"/>
      <c r="PMR283" s="1102"/>
      <c r="PMS283" s="1102"/>
      <c r="PMT283" s="1102"/>
      <c r="PMU283" s="1102"/>
      <c r="PMV283" s="1102"/>
      <c r="PMW283" s="1102"/>
      <c r="PMX283" s="1102"/>
      <c r="PMY283" s="1102"/>
      <c r="PMZ283" s="1102"/>
      <c r="PNA283" s="1102"/>
      <c r="PNB283" s="1102"/>
      <c r="PNC283" s="1102"/>
      <c r="PND283" s="1102"/>
      <c r="PNE283" s="1102"/>
      <c r="PNF283" s="1102"/>
      <c r="PNG283" s="1102"/>
      <c r="PNH283" s="1102"/>
      <c r="PNI283" s="1102"/>
      <c r="PNJ283" s="1102"/>
      <c r="PNK283" s="1102"/>
      <c r="PNL283" s="1102"/>
      <c r="PNM283" s="1102"/>
      <c r="PNN283" s="1102"/>
      <c r="PNO283" s="1102"/>
      <c r="PNP283" s="1102"/>
      <c r="PNQ283" s="1102"/>
      <c r="PNR283" s="1102"/>
      <c r="PNS283" s="1102"/>
      <c r="PNT283" s="1102"/>
      <c r="PNU283" s="1102"/>
      <c r="PNV283" s="1102"/>
      <c r="PNW283" s="1102"/>
      <c r="PNX283" s="1102"/>
      <c r="PNY283" s="1102"/>
      <c r="PNZ283" s="1102"/>
      <c r="POA283" s="1102"/>
      <c r="POB283" s="1102"/>
      <c r="POC283" s="1102"/>
      <c r="POD283" s="1102"/>
      <c r="POE283" s="1102"/>
      <c r="POF283" s="1102"/>
      <c r="POG283" s="1102"/>
      <c r="POH283" s="1102"/>
      <c r="POI283" s="1102"/>
      <c r="POJ283" s="1102"/>
      <c r="POK283" s="1102"/>
      <c r="POL283" s="1102"/>
      <c r="POM283" s="1102"/>
      <c r="PON283" s="1102"/>
      <c r="POO283" s="1102"/>
      <c r="POP283" s="1102"/>
      <c r="POQ283" s="1102"/>
      <c r="POR283" s="1102"/>
      <c r="POS283" s="1102"/>
      <c r="POT283" s="1102"/>
      <c r="POU283" s="1102"/>
      <c r="POV283" s="1102"/>
      <c r="POW283" s="1102"/>
      <c r="POX283" s="1102"/>
      <c r="POY283" s="1102"/>
      <c r="POZ283" s="1102"/>
      <c r="PPA283" s="1102"/>
      <c r="PPB283" s="1102"/>
      <c r="PPC283" s="1102"/>
      <c r="PPD283" s="1102"/>
      <c r="PPE283" s="1102"/>
      <c r="PPF283" s="1102"/>
      <c r="PPG283" s="1102"/>
      <c r="PPH283" s="1102"/>
      <c r="PPI283" s="1102"/>
      <c r="PPJ283" s="1102"/>
      <c r="PPK283" s="1102"/>
      <c r="PPL283" s="1102"/>
      <c r="PPM283" s="1102"/>
      <c r="PPN283" s="1102"/>
      <c r="PPO283" s="1102"/>
      <c r="PPP283" s="1102"/>
      <c r="PPQ283" s="1102"/>
      <c r="PPR283" s="1102"/>
      <c r="PPS283" s="1102"/>
      <c r="PPT283" s="1102"/>
      <c r="PPU283" s="1102"/>
      <c r="PPV283" s="1102"/>
      <c r="PPW283" s="1102"/>
      <c r="PPX283" s="1102"/>
      <c r="PPY283" s="1102"/>
      <c r="PPZ283" s="1102"/>
      <c r="PQA283" s="1102"/>
      <c r="PQB283" s="1102"/>
      <c r="PQC283" s="1102"/>
      <c r="PQD283" s="1102"/>
      <c r="PQE283" s="1102"/>
      <c r="PQF283" s="1102"/>
      <c r="PQG283" s="1102"/>
      <c r="PQH283" s="1102"/>
      <c r="PQI283" s="1102"/>
      <c r="PQJ283" s="1102"/>
      <c r="PQK283" s="1102"/>
      <c r="PQL283" s="1102"/>
      <c r="PQM283" s="1102"/>
      <c r="PQN283" s="1102"/>
      <c r="PQO283" s="1102"/>
      <c r="PQP283" s="1102"/>
      <c r="PQQ283" s="1102"/>
      <c r="PQR283" s="1102"/>
      <c r="PQS283" s="1102"/>
      <c r="PQT283" s="1102"/>
      <c r="PQU283" s="1102"/>
      <c r="PQV283" s="1102"/>
      <c r="PQW283" s="1102"/>
      <c r="PQX283" s="1102"/>
      <c r="PQY283" s="1102"/>
      <c r="PQZ283" s="1102"/>
      <c r="PRA283" s="1102"/>
      <c r="PRB283" s="1102"/>
      <c r="PRC283" s="1102"/>
      <c r="PRD283" s="1102"/>
      <c r="PRE283" s="1102"/>
      <c r="PRF283" s="1102"/>
      <c r="PRG283" s="1102"/>
      <c r="PRH283" s="1102"/>
      <c r="PRI283" s="1102"/>
      <c r="PRJ283" s="1102"/>
      <c r="PRK283" s="1102"/>
      <c r="PRL283" s="1102"/>
      <c r="PRM283" s="1102"/>
      <c r="PRN283" s="1102"/>
      <c r="PRO283" s="1102"/>
      <c r="PRP283" s="1102"/>
      <c r="PRQ283" s="1102"/>
      <c r="PRR283" s="1102"/>
      <c r="PRS283" s="1102"/>
      <c r="PRT283" s="1102"/>
      <c r="PRU283" s="1102"/>
      <c r="PRV283" s="1102"/>
      <c r="PRW283" s="1102"/>
      <c r="PRX283" s="1102"/>
      <c r="PRY283" s="1102"/>
      <c r="PRZ283" s="1102"/>
      <c r="PSA283" s="1102"/>
      <c r="PSB283" s="1102"/>
      <c r="PSC283" s="1102"/>
      <c r="PSD283" s="1102"/>
      <c r="PSE283" s="1102"/>
      <c r="PSF283" s="1102"/>
      <c r="PSG283" s="1102"/>
      <c r="PSH283" s="1102"/>
      <c r="PSI283" s="1102"/>
      <c r="PSJ283" s="1102"/>
      <c r="PSK283" s="1102"/>
      <c r="PSL283" s="1102"/>
      <c r="PSM283" s="1102"/>
      <c r="PSN283" s="1102"/>
      <c r="PSO283" s="1102"/>
      <c r="PSP283" s="1102"/>
      <c r="PSQ283" s="1102"/>
      <c r="PSR283" s="1102"/>
      <c r="PSS283" s="1102"/>
      <c r="PST283" s="1102"/>
      <c r="PSU283" s="1102"/>
      <c r="PSV283" s="1102"/>
      <c r="PSW283" s="1102"/>
      <c r="PSX283" s="1102"/>
      <c r="PSY283" s="1102"/>
      <c r="PSZ283" s="1102"/>
      <c r="PTA283" s="1102"/>
      <c r="PTB283" s="1102"/>
      <c r="PTC283" s="1102"/>
      <c r="PTD283" s="1102"/>
      <c r="PTE283" s="1102"/>
      <c r="PTF283" s="1102"/>
      <c r="PTG283" s="1102"/>
      <c r="PTH283" s="1102"/>
      <c r="PTI283" s="1102"/>
      <c r="PTJ283" s="1102"/>
      <c r="PTK283" s="1102"/>
      <c r="PTL283" s="1102"/>
      <c r="PTM283" s="1102"/>
      <c r="PTN283" s="1102"/>
      <c r="PTO283" s="1102"/>
      <c r="PTP283" s="1102"/>
      <c r="PTQ283" s="1102"/>
      <c r="PTR283" s="1102"/>
      <c r="PTS283" s="1102"/>
      <c r="PTT283" s="1102"/>
      <c r="PTU283" s="1102"/>
      <c r="PTV283" s="1102"/>
      <c r="PTW283" s="1102"/>
      <c r="PTX283" s="1102"/>
      <c r="PTY283" s="1102"/>
      <c r="PTZ283" s="1102"/>
      <c r="PUA283" s="1102"/>
      <c r="PUB283" s="1102"/>
      <c r="PUC283" s="1102"/>
      <c r="PUD283" s="1102"/>
      <c r="PUE283" s="1102"/>
      <c r="PUF283" s="1102"/>
      <c r="PUG283" s="1102"/>
      <c r="PUH283" s="1102"/>
      <c r="PUI283" s="1102"/>
      <c r="PUJ283" s="1102"/>
      <c r="PUK283" s="1102"/>
      <c r="PUL283" s="1102"/>
      <c r="PUM283" s="1102"/>
      <c r="PUN283" s="1102"/>
      <c r="PUO283" s="1102"/>
      <c r="PUP283" s="1102"/>
      <c r="PUQ283" s="1102"/>
      <c r="PUR283" s="1102"/>
      <c r="PUS283" s="1102"/>
      <c r="PUT283" s="1102"/>
      <c r="PUU283" s="1102"/>
      <c r="PUV283" s="1102"/>
      <c r="PUW283" s="1102"/>
      <c r="PUX283" s="1102"/>
      <c r="PUY283" s="1102"/>
      <c r="PUZ283" s="1102"/>
      <c r="PVA283" s="1102"/>
      <c r="PVB283" s="1102"/>
      <c r="PVC283" s="1102"/>
      <c r="PVD283" s="1102"/>
      <c r="PVE283" s="1102"/>
      <c r="PVF283" s="1102"/>
      <c r="PVG283" s="1102"/>
      <c r="PVH283" s="1102"/>
      <c r="PVI283" s="1102"/>
      <c r="PVJ283" s="1102"/>
      <c r="PVK283" s="1102"/>
      <c r="PVL283" s="1102"/>
      <c r="PVM283" s="1102"/>
      <c r="PVN283" s="1102"/>
      <c r="PVO283" s="1102"/>
      <c r="PVP283" s="1102"/>
      <c r="PVQ283" s="1102"/>
      <c r="PVR283" s="1102"/>
      <c r="PVS283" s="1102"/>
      <c r="PVT283" s="1102"/>
      <c r="PVU283" s="1102"/>
      <c r="PVV283" s="1102"/>
      <c r="PVW283" s="1102"/>
      <c r="PVX283" s="1102"/>
      <c r="PVY283" s="1102"/>
      <c r="PVZ283" s="1102"/>
      <c r="PWA283" s="1102"/>
      <c r="PWB283" s="1102"/>
      <c r="PWC283" s="1102"/>
      <c r="PWD283" s="1102"/>
      <c r="PWE283" s="1102"/>
      <c r="PWF283" s="1102"/>
      <c r="PWG283" s="1102"/>
      <c r="PWH283" s="1102"/>
      <c r="PWI283" s="1102"/>
      <c r="PWJ283" s="1102"/>
      <c r="PWK283" s="1102"/>
      <c r="PWL283" s="1102"/>
      <c r="PWM283" s="1102"/>
      <c r="PWN283" s="1102"/>
      <c r="PWO283" s="1102"/>
      <c r="PWP283" s="1102"/>
      <c r="PWQ283" s="1102"/>
      <c r="PWR283" s="1102"/>
      <c r="PWS283" s="1102"/>
      <c r="PWT283" s="1102"/>
      <c r="PWU283" s="1102"/>
      <c r="PWV283" s="1102"/>
      <c r="PWW283" s="1102"/>
      <c r="PWX283" s="1102"/>
      <c r="PWY283" s="1102"/>
      <c r="PWZ283" s="1102"/>
      <c r="PXA283" s="1102"/>
      <c r="PXB283" s="1102"/>
      <c r="PXC283" s="1102"/>
      <c r="PXD283" s="1102"/>
      <c r="PXE283" s="1102"/>
      <c r="PXF283" s="1102"/>
      <c r="PXG283" s="1102"/>
      <c r="PXH283" s="1102"/>
      <c r="PXI283" s="1102"/>
      <c r="PXJ283" s="1102"/>
      <c r="PXK283" s="1102"/>
      <c r="PXL283" s="1102"/>
      <c r="PXM283" s="1102"/>
      <c r="PXN283" s="1102"/>
      <c r="PXO283" s="1102"/>
      <c r="PXP283" s="1102"/>
      <c r="PXQ283" s="1102"/>
      <c r="PXR283" s="1102"/>
      <c r="PXS283" s="1102"/>
      <c r="PXT283" s="1102"/>
      <c r="PXU283" s="1102"/>
      <c r="PXV283" s="1102"/>
      <c r="PXW283" s="1102"/>
      <c r="PXX283" s="1102"/>
      <c r="PXY283" s="1102"/>
      <c r="PXZ283" s="1102"/>
      <c r="PYA283" s="1102"/>
      <c r="PYB283" s="1102"/>
      <c r="PYC283" s="1102"/>
      <c r="PYD283" s="1102"/>
      <c r="PYE283" s="1102"/>
      <c r="PYF283" s="1102"/>
      <c r="PYG283" s="1102"/>
      <c r="PYH283" s="1102"/>
      <c r="PYI283" s="1102"/>
      <c r="PYJ283" s="1102"/>
      <c r="PYK283" s="1102"/>
      <c r="PYL283" s="1102"/>
      <c r="PYM283" s="1102"/>
      <c r="PYN283" s="1102"/>
      <c r="PYO283" s="1102"/>
      <c r="PYP283" s="1102"/>
      <c r="PYQ283" s="1102"/>
      <c r="PYR283" s="1102"/>
      <c r="PYS283" s="1102"/>
      <c r="PYT283" s="1102"/>
      <c r="PYU283" s="1102"/>
      <c r="PYV283" s="1102"/>
      <c r="PYW283" s="1102"/>
      <c r="PYX283" s="1102"/>
      <c r="PYY283" s="1102"/>
      <c r="PYZ283" s="1102"/>
      <c r="PZA283" s="1102"/>
      <c r="PZB283" s="1102"/>
      <c r="PZC283" s="1102"/>
      <c r="PZD283" s="1102"/>
      <c r="PZE283" s="1102"/>
      <c r="PZF283" s="1102"/>
      <c r="PZG283" s="1102"/>
      <c r="PZH283" s="1102"/>
      <c r="PZI283" s="1102"/>
      <c r="PZJ283" s="1102"/>
      <c r="PZK283" s="1102"/>
      <c r="PZL283" s="1102"/>
      <c r="PZM283" s="1102"/>
      <c r="PZN283" s="1102"/>
      <c r="PZO283" s="1102"/>
      <c r="PZP283" s="1102"/>
      <c r="PZQ283" s="1102"/>
      <c r="PZR283" s="1102"/>
      <c r="PZS283" s="1102"/>
      <c r="PZT283" s="1102"/>
      <c r="PZU283" s="1102"/>
      <c r="PZV283" s="1102"/>
      <c r="PZW283" s="1102"/>
      <c r="PZX283" s="1102"/>
      <c r="PZY283" s="1102"/>
      <c r="PZZ283" s="1102"/>
      <c r="QAA283" s="1102"/>
      <c r="QAB283" s="1102"/>
      <c r="QAC283" s="1102"/>
      <c r="QAD283" s="1102"/>
      <c r="QAE283" s="1102"/>
      <c r="QAF283" s="1102"/>
      <c r="QAG283" s="1102"/>
      <c r="QAH283" s="1102"/>
      <c r="QAI283" s="1102"/>
      <c r="QAJ283" s="1102"/>
      <c r="QAK283" s="1102"/>
      <c r="QAL283" s="1102"/>
      <c r="QAM283" s="1102"/>
      <c r="QAN283" s="1102"/>
      <c r="QAO283" s="1102"/>
      <c r="QAP283" s="1102"/>
      <c r="QAQ283" s="1102"/>
      <c r="QAR283" s="1102"/>
      <c r="QAS283" s="1102"/>
      <c r="QAT283" s="1102"/>
      <c r="QAU283" s="1102"/>
      <c r="QAV283" s="1102"/>
      <c r="QAW283" s="1102"/>
      <c r="QAX283" s="1102"/>
      <c r="QAY283" s="1102"/>
      <c r="QAZ283" s="1102"/>
      <c r="QBA283" s="1102"/>
      <c r="QBB283" s="1102"/>
      <c r="QBC283" s="1102"/>
      <c r="QBD283" s="1102"/>
      <c r="QBE283" s="1102"/>
      <c r="QBF283" s="1102"/>
      <c r="QBG283" s="1102"/>
      <c r="QBH283" s="1102"/>
      <c r="QBI283" s="1102"/>
      <c r="QBJ283" s="1102"/>
      <c r="QBK283" s="1102"/>
      <c r="QBL283" s="1102"/>
      <c r="QBM283" s="1102"/>
      <c r="QBN283" s="1102"/>
      <c r="QBO283" s="1102"/>
      <c r="QBP283" s="1102"/>
      <c r="QBQ283" s="1102"/>
      <c r="QBR283" s="1102"/>
      <c r="QBS283" s="1102"/>
      <c r="QBT283" s="1102"/>
      <c r="QBU283" s="1102"/>
      <c r="QBV283" s="1102"/>
      <c r="QBW283" s="1102"/>
      <c r="QBX283" s="1102"/>
      <c r="QBY283" s="1102"/>
      <c r="QBZ283" s="1102"/>
      <c r="QCA283" s="1102"/>
      <c r="QCB283" s="1102"/>
      <c r="QCC283" s="1102"/>
      <c r="QCD283" s="1102"/>
      <c r="QCE283" s="1102"/>
      <c r="QCF283" s="1102"/>
      <c r="QCG283" s="1102"/>
      <c r="QCH283" s="1102"/>
      <c r="QCI283" s="1102"/>
      <c r="QCJ283" s="1102"/>
      <c r="QCK283" s="1102"/>
      <c r="QCL283" s="1102"/>
      <c r="QCM283" s="1102"/>
      <c r="QCN283" s="1102"/>
      <c r="QCO283" s="1102"/>
      <c r="QCP283" s="1102"/>
      <c r="QCQ283" s="1102"/>
      <c r="QCR283" s="1102"/>
      <c r="QCS283" s="1102"/>
      <c r="QCT283" s="1102"/>
      <c r="QCU283" s="1102"/>
      <c r="QCV283" s="1102"/>
      <c r="QCW283" s="1102"/>
      <c r="QCX283" s="1102"/>
      <c r="QCY283" s="1102"/>
      <c r="QCZ283" s="1102"/>
      <c r="QDA283" s="1102"/>
      <c r="QDB283" s="1102"/>
      <c r="QDC283" s="1102"/>
      <c r="QDD283" s="1102"/>
      <c r="QDE283" s="1102"/>
      <c r="QDF283" s="1102"/>
      <c r="QDG283" s="1102"/>
      <c r="QDH283" s="1102"/>
      <c r="QDI283" s="1102"/>
      <c r="QDJ283" s="1102"/>
      <c r="QDK283" s="1102"/>
      <c r="QDL283" s="1102"/>
      <c r="QDM283" s="1102"/>
      <c r="QDN283" s="1102"/>
      <c r="QDO283" s="1102"/>
      <c r="QDP283" s="1102"/>
      <c r="QDQ283" s="1102"/>
      <c r="QDR283" s="1102"/>
      <c r="QDS283" s="1102"/>
      <c r="QDT283" s="1102"/>
      <c r="QDU283" s="1102"/>
      <c r="QDV283" s="1102"/>
      <c r="QDW283" s="1102"/>
      <c r="QDX283" s="1102"/>
      <c r="QDY283" s="1102"/>
      <c r="QDZ283" s="1102"/>
      <c r="QEA283" s="1102"/>
      <c r="QEB283" s="1102"/>
      <c r="QEC283" s="1102"/>
      <c r="QED283" s="1102"/>
      <c r="QEE283" s="1102"/>
      <c r="QEF283" s="1102"/>
      <c r="QEG283" s="1102"/>
      <c r="QEH283" s="1102"/>
      <c r="QEI283" s="1102"/>
      <c r="QEJ283" s="1102"/>
      <c r="QEK283" s="1102"/>
      <c r="QEL283" s="1102"/>
      <c r="QEM283" s="1102"/>
      <c r="QEN283" s="1102"/>
      <c r="QEO283" s="1102"/>
      <c r="QEP283" s="1102"/>
      <c r="QEQ283" s="1102"/>
      <c r="QER283" s="1102"/>
      <c r="QES283" s="1102"/>
      <c r="QET283" s="1102"/>
      <c r="QEU283" s="1102"/>
      <c r="QEV283" s="1102"/>
      <c r="QEW283" s="1102"/>
      <c r="QEX283" s="1102"/>
      <c r="QEY283" s="1102"/>
      <c r="QEZ283" s="1102"/>
      <c r="QFA283" s="1102"/>
      <c r="QFB283" s="1102"/>
      <c r="QFC283" s="1102"/>
      <c r="QFD283" s="1102"/>
      <c r="QFE283" s="1102"/>
      <c r="QFF283" s="1102"/>
      <c r="QFG283" s="1102"/>
      <c r="QFH283" s="1102"/>
      <c r="QFI283" s="1102"/>
      <c r="QFJ283" s="1102"/>
      <c r="QFK283" s="1102"/>
      <c r="QFL283" s="1102"/>
      <c r="QFM283" s="1102"/>
      <c r="QFN283" s="1102"/>
      <c r="QFO283" s="1102"/>
      <c r="QFP283" s="1102"/>
      <c r="QFQ283" s="1102"/>
      <c r="QFR283" s="1102"/>
      <c r="QFS283" s="1102"/>
      <c r="QFT283" s="1102"/>
      <c r="QFU283" s="1102"/>
      <c r="QFV283" s="1102"/>
      <c r="QFW283" s="1102"/>
      <c r="QFX283" s="1102"/>
      <c r="QFY283" s="1102"/>
      <c r="QFZ283" s="1102"/>
      <c r="QGA283" s="1102"/>
      <c r="QGB283" s="1102"/>
      <c r="QGC283" s="1102"/>
      <c r="QGD283" s="1102"/>
      <c r="QGE283" s="1102"/>
      <c r="QGF283" s="1102"/>
      <c r="QGG283" s="1102"/>
      <c r="QGH283" s="1102"/>
      <c r="QGI283" s="1102"/>
      <c r="QGJ283" s="1102"/>
      <c r="QGK283" s="1102"/>
      <c r="QGL283" s="1102"/>
      <c r="QGM283" s="1102"/>
      <c r="QGN283" s="1102"/>
      <c r="QGO283" s="1102"/>
      <c r="QGP283" s="1102"/>
      <c r="QGQ283" s="1102"/>
      <c r="QGR283" s="1102"/>
      <c r="QGS283" s="1102"/>
      <c r="QGT283" s="1102"/>
      <c r="QGU283" s="1102"/>
      <c r="QGV283" s="1102"/>
      <c r="QGW283" s="1102"/>
      <c r="QGX283" s="1102"/>
      <c r="QGY283" s="1102"/>
      <c r="QGZ283" s="1102"/>
      <c r="QHA283" s="1102"/>
      <c r="QHB283" s="1102"/>
      <c r="QHC283" s="1102"/>
      <c r="QHD283" s="1102"/>
      <c r="QHE283" s="1102"/>
      <c r="QHF283" s="1102"/>
      <c r="QHG283" s="1102"/>
      <c r="QHH283" s="1102"/>
      <c r="QHI283" s="1102"/>
      <c r="QHJ283" s="1102"/>
      <c r="QHK283" s="1102"/>
      <c r="QHL283" s="1102"/>
      <c r="QHM283" s="1102"/>
      <c r="QHN283" s="1102"/>
      <c r="QHO283" s="1102"/>
      <c r="QHP283" s="1102"/>
      <c r="QHQ283" s="1102"/>
      <c r="QHR283" s="1102"/>
      <c r="QHS283" s="1102"/>
      <c r="QHT283" s="1102"/>
      <c r="QHU283" s="1102"/>
      <c r="QHV283" s="1102"/>
      <c r="QHW283" s="1102"/>
      <c r="QHX283" s="1102"/>
      <c r="QHY283" s="1102"/>
      <c r="QHZ283" s="1102"/>
      <c r="QIA283" s="1102"/>
      <c r="QIB283" s="1102"/>
      <c r="QIC283" s="1102"/>
      <c r="QID283" s="1102"/>
      <c r="QIE283" s="1102"/>
      <c r="QIF283" s="1102"/>
      <c r="QIG283" s="1102"/>
      <c r="QIH283" s="1102"/>
      <c r="QII283" s="1102"/>
      <c r="QIJ283" s="1102"/>
      <c r="QIK283" s="1102"/>
      <c r="QIL283" s="1102"/>
      <c r="QIM283" s="1102"/>
      <c r="QIN283" s="1102"/>
      <c r="QIO283" s="1102"/>
      <c r="QIP283" s="1102"/>
      <c r="QIQ283" s="1102"/>
      <c r="QIR283" s="1102"/>
      <c r="QIS283" s="1102"/>
      <c r="QIT283" s="1102"/>
      <c r="QIU283" s="1102"/>
      <c r="QIV283" s="1102"/>
      <c r="QIW283" s="1102"/>
      <c r="QIX283" s="1102"/>
      <c r="QIY283" s="1102"/>
      <c r="QIZ283" s="1102"/>
      <c r="QJA283" s="1102"/>
      <c r="QJB283" s="1102"/>
      <c r="QJC283" s="1102"/>
      <c r="QJD283" s="1102"/>
      <c r="QJE283" s="1102"/>
      <c r="QJF283" s="1102"/>
      <c r="QJG283" s="1102"/>
      <c r="QJH283" s="1102"/>
      <c r="QJI283" s="1102"/>
      <c r="QJJ283" s="1102"/>
      <c r="QJK283" s="1102"/>
      <c r="QJL283" s="1102"/>
      <c r="QJM283" s="1102"/>
      <c r="QJN283" s="1102"/>
      <c r="QJO283" s="1102"/>
      <c r="QJP283" s="1102"/>
      <c r="QJQ283" s="1102"/>
      <c r="QJR283" s="1102"/>
      <c r="QJS283" s="1102"/>
      <c r="QJT283" s="1102"/>
      <c r="QJU283" s="1102"/>
      <c r="QJV283" s="1102"/>
      <c r="QJW283" s="1102"/>
      <c r="QJX283" s="1102"/>
      <c r="QJY283" s="1102"/>
      <c r="QJZ283" s="1102"/>
      <c r="QKA283" s="1102"/>
      <c r="QKB283" s="1102"/>
      <c r="QKC283" s="1102"/>
      <c r="QKD283" s="1102"/>
      <c r="QKE283" s="1102"/>
      <c r="QKF283" s="1102"/>
      <c r="QKG283" s="1102"/>
      <c r="QKH283" s="1102"/>
      <c r="QKI283" s="1102"/>
      <c r="QKJ283" s="1102"/>
      <c r="QKK283" s="1102"/>
      <c r="QKL283" s="1102"/>
      <c r="QKM283" s="1102"/>
      <c r="QKN283" s="1102"/>
      <c r="QKO283" s="1102"/>
      <c r="QKP283" s="1102"/>
      <c r="QKQ283" s="1102"/>
      <c r="QKR283" s="1102"/>
      <c r="QKS283" s="1102"/>
      <c r="QKT283" s="1102"/>
      <c r="QKU283" s="1102"/>
      <c r="QKV283" s="1102"/>
      <c r="QKW283" s="1102"/>
      <c r="QKX283" s="1102"/>
      <c r="QKY283" s="1102"/>
      <c r="QKZ283" s="1102"/>
      <c r="QLA283" s="1102"/>
      <c r="QLB283" s="1102"/>
      <c r="QLC283" s="1102"/>
      <c r="QLD283" s="1102"/>
      <c r="QLE283" s="1102"/>
      <c r="QLF283" s="1102"/>
      <c r="QLG283" s="1102"/>
      <c r="QLH283" s="1102"/>
      <c r="QLI283" s="1102"/>
      <c r="QLJ283" s="1102"/>
      <c r="QLK283" s="1102"/>
      <c r="QLL283" s="1102"/>
      <c r="QLM283" s="1102"/>
      <c r="QLN283" s="1102"/>
      <c r="QLO283" s="1102"/>
      <c r="QLP283" s="1102"/>
      <c r="QLQ283" s="1102"/>
      <c r="QLR283" s="1102"/>
      <c r="QLS283" s="1102"/>
      <c r="QLT283" s="1102"/>
      <c r="QLU283" s="1102"/>
      <c r="QLV283" s="1102"/>
      <c r="QLW283" s="1102"/>
      <c r="QLX283" s="1102"/>
      <c r="QLY283" s="1102"/>
      <c r="QLZ283" s="1102"/>
      <c r="QMA283" s="1102"/>
      <c r="QMB283" s="1102"/>
      <c r="QMC283" s="1102"/>
      <c r="QMD283" s="1102"/>
      <c r="QME283" s="1102"/>
      <c r="QMF283" s="1102"/>
      <c r="QMG283" s="1102"/>
      <c r="QMH283" s="1102"/>
      <c r="QMI283" s="1102"/>
      <c r="QMJ283" s="1102"/>
      <c r="QMK283" s="1102"/>
      <c r="QML283" s="1102"/>
      <c r="QMM283" s="1102"/>
      <c r="QMN283" s="1102"/>
      <c r="QMO283" s="1102"/>
      <c r="QMP283" s="1102"/>
      <c r="QMQ283" s="1102"/>
      <c r="QMR283" s="1102"/>
      <c r="QMS283" s="1102"/>
      <c r="QMT283" s="1102"/>
      <c r="QMU283" s="1102"/>
      <c r="QMV283" s="1102"/>
      <c r="QMW283" s="1102"/>
      <c r="QMX283" s="1102"/>
      <c r="QMY283" s="1102"/>
      <c r="QMZ283" s="1102"/>
      <c r="QNA283" s="1102"/>
      <c r="QNB283" s="1102"/>
      <c r="QNC283" s="1102"/>
      <c r="QND283" s="1102"/>
      <c r="QNE283" s="1102"/>
      <c r="QNF283" s="1102"/>
      <c r="QNG283" s="1102"/>
      <c r="QNH283" s="1102"/>
      <c r="QNI283" s="1102"/>
      <c r="QNJ283" s="1102"/>
      <c r="QNK283" s="1102"/>
      <c r="QNL283" s="1102"/>
      <c r="QNM283" s="1102"/>
      <c r="QNN283" s="1102"/>
      <c r="QNO283" s="1102"/>
      <c r="QNP283" s="1102"/>
      <c r="QNQ283" s="1102"/>
      <c r="QNR283" s="1102"/>
      <c r="QNS283" s="1102"/>
      <c r="QNT283" s="1102"/>
      <c r="QNU283" s="1102"/>
      <c r="QNV283" s="1102"/>
      <c r="QNW283" s="1102"/>
      <c r="QNX283" s="1102"/>
      <c r="QNY283" s="1102"/>
      <c r="QNZ283" s="1102"/>
      <c r="QOA283" s="1102"/>
      <c r="QOB283" s="1102"/>
      <c r="QOC283" s="1102"/>
      <c r="QOD283" s="1102"/>
      <c r="QOE283" s="1102"/>
      <c r="QOF283" s="1102"/>
      <c r="QOG283" s="1102"/>
      <c r="QOH283" s="1102"/>
      <c r="QOI283" s="1102"/>
      <c r="QOJ283" s="1102"/>
      <c r="QOK283" s="1102"/>
      <c r="QOL283" s="1102"/>
      <c r="QOM283" s="1102"/>
      <c r="QON283" s="1102"/>
      <c r="QOO283" s="1102"/>
      <c r="QOP283" s="1102"/>
      <c r="QOQ283" s="1102"/>
      <c r="QOR283" s="1102"/>
      <c r="QOS283" s="1102"/>
      <c r="QOT283" s="1102"/>
      <c r="QOU283" s="1102"/>
      <c r="QOV283" s="1102"/>
      <c r="QOW283" s="1102"/>
      <c r="QOX283" s="1102"/>
      <c r="QOY283" s="1102"/>
      <c r="QOZ283" s="1102"/>
      <c r="QPA283" s="1102"/>
      <c r="QPB283" s="1102"/>
      <c r="QPC283" s="1102"/>
      <c r="QPD283" s="1102"/>
      <c r="QPE283" s="1102"/>
      <c r="QPF283" s="1102"/>
      <c r="QPG283" s="1102"/>
      <c r="QPH283" s="1102"/>
      <c r="QPI283" s="1102"/>
      <c r="QPJ283" s="1102"/>
      <c r="QPK283" s="1102"/>
      <c r="QPL283" s="1102"/>
      <c r="QPM283" s="1102"/>
      <c r="QPN283" s="1102"/>
      <c r="QPO283" s="1102"/>
      <c r="QPP283" s="1102"/>
      <c r="QPQ283" s="1102"/>
      <c r="QPR283" s="1102"/>
      <c r="QPS283" s="1102"/>
      <c r="QPT283" s="1102"/>
      <c r="QPU283" s="1102"/>
      <c r="QPV283" s="1102"/>
      <c r="QPW283" s="1102"/>
      <c r="QPX283" s="1102"/>
      <c r="QPY283" s="1102"/>
      <c r="QPZ283" s="1102"/>
      <c r="QQA283" s="1102"/>
      <c r="QQB283" s="1102"/>
      <c r="QQC283" s="1102"/>
      <c r="QQD283" s="1102"/>
      <c r="QQE283" s="1102"/>
      <c r="QQF283" s="1102"/>
      <c r="QQG283" s="1102"/>
      <c r="QQH283" s="1102"/>
      <c r="QQI283" s="1102"/>
      <c r="QQJ283" s="1102"/>
      <c r="QQK283" s="1102"/>
      <c r="QQL283" s="1102"/>
      <c r="QQM283" s="1102"/>
      <c r="QQN283" s="1102"/>
      <c r="QQO283" s="1102"/>
      <c r="QQP283" s="1102"/>
      <c r="QQQ283" s="1102"/>
      <c r="QQR283" s="1102"/>
      <c r="QQS283" s="1102"/>
      <c r="QQT283" s="1102"/>
      <c r="QQU283" s="1102"/>
      <c r="QQV283" s="1102"/>
      <c r="QQW283" s="1102"/>
      <c r="QQX283" s="1102"/>
      <c r="QQY283" s="1102"/>
      <c r="QQZ283" s="1102"/>
      <c r="QRA283" s="1102"/>
      <c r="QRB283" s="1102"/>
      <c r="QRC283" s="1102"/>
      <c r="QRD283" s="1102"/>
      <c r="QRE283" s="1102"/>
      <c r="QRF283" s="1102"/>
      <c r="QRG283" s="1102"/>
      <c r="QRH283" s="1102"/>
      <c r="QRI283" s="1102"/>
      <c r="QRJ283" s="1102"/>
      <c r="QRK283" s="1102"/>
      <c r="QRL283" s="1102"/>
      <c r="QRM283" s="1102"/>
      <c r="QRN283" s="1102"/>
      <c r="QRO283" s="1102"/>
      <c r="QRP283" s="1102"/>
      <c r="QRQ283" s="1102"/>
      <c r="QRR283" s="1102"/>
      <c r="QRS283" s="1102"/>
      <c r="QRT283" s="1102"/>
      <c r="QRU283" s="1102"/>
      <c r="QRV283" s="1102"/>
      <c r="QRW283" s="1102"/>
      <c r="QRX283" s="1102"/>
      <c r="QRY283" s="1102"/>
      <c r="QRZ283" s="1102"/>
      <c r="QSA283" s="1102"/>
      <c r="QSB283" s="1102"/>
      <c r="QSC283" s="1102"/>
      <c r="QSD283" s="1102"/>
      <c r="QSE283" s="1102"/>
      <c r="QSF283" s="1102"/>
      <c r="QSG283" s="1102"/>
      <c r="QSH283" s="1102"/>
      <c r="QSI283" s="1102"/>
      <c r="QSJ283" s="1102"/>
      <c r="QSK283" s="1102"/>
      <c r="QSL283" s="1102"/>
      <c r="QSM283" s="1102"/>
      <c r="QSN283" s="1102"/>
      <c r="QSO283" s="1102"/>
      <c r="QSP283" s="1102"/>
      <c r="QSQ283" s="1102"/>
      <c r="QSR283" s="1102"/>
      <c r="QSS283" s="1102"/>
      <c r="QST283" s="1102"/>
      <c r="QSU283" s="1102"/>
      <c r="QSV283" s="1102"/>
      <c r="QSW283" s="1102"/>
      <c r="QSX283" s="1102"/>
      <c r="QSY283" s="1102"/>
      <c r="QSZ283" s="1102"/>
      <c r="QTA283" s="1102"/>
      <c r="QTB283" s="1102"/>
      <c r="QTC283" s="1102"/>
      <c r="QTD283" s="1102"/>
      <c r="QTE283" s="1102"/>
      <c r="QTF283" s="1102"/>
      <c r="QTG283" s="1102"/>
      <c r="QTH283" s="1102"/>
      <c r="QTI283" s="1102"/>
      <c r="QTJ283" s="1102"/>
      <c r="QTK283" s="1102"/>
      <c r="QTL283" s="1102"/>
      <c r="QTM283" s="1102"/>
      <c r="QTN283" s="1102"/>
      <c r="QTO283" s="1102"/>
      <c r="QTP283" s="1102"/>
      <c r="QTQ283" s="1102"/>
      <c r="QTR283" s="1102"/>
      <c r="QTS283" s="1102"/>
      <c r="QTT283" s="1102"/>
      <c r="QTU283" s="1102"/>
      <c r="QTV283" s="1102"/>
      <c r="QTW283" s="1102"/>
      <c r="QTX283" s="1102"/>
      <c r="QTY283" s="1102"/>
      <c r="QTZ283" s="1102"/>
      <c r="QUA283" s="1102"/>
      <c r="QUB283" s="1102"/>
      <c r="QUC283" s="1102"/>
      <c r="QUD283" s="1102"/>
      <c r="QUE283" s="1102"/>
      <c r="QUF283" s="1102"/>
      <c r="QUG283" s="1102"/>
      <c r="QUH283" s="1102"/>
      <c r="QUI283" s="1102"/>
      <c r="QUJ283" s="1102"/>
      <c r="QUK283" s="1102"/>
      <c r="QUL283" s="1102"/>
      <c r="QUM283" s="1102"/>
      <c r="QUN283" s="1102"/>
      <c r="QUO283" s="1102"/>
      <c r="QUP283" s="1102"/>
      <c r="QUQ283" s="1102"/>
      <c r="QUR283" s="1102"/>
      <c r="QUS283" s="1102"/>
      <c r="QUT283" s="1102"/>
      <c r="QUU283" s="1102"/>
      <c r="QUV283" s="1102"/>
      <c r="QUW283" s="1102"/>
      <c r="QUX283" s="1102"/>
      <c r="QUY283" s="1102"/>
      <c r="QUZ283" s="1102"/>
      <c r="QVA283" s="1102"/>
      <c r="QVB283" s="1102"/>
      <c r="QVC283" s="1102"/>
      <c r="QVD283" s="1102"/>
      <c r="QVE283" s="1102"/>
      <c r="QVF283" s="1102"/>
      <c r="QVG283" s="1102"/>
      <c r="QVH283" s="1102"/>
      <c r="QVI283" s="1102"/>
      <c r="QVJ283" s="1102"/>
      <c r="QVK283" s="1102"/>
      <c r="QVL283" s="1102"/>
      <c r="QVM283" s="1102"/>
      <c r="QVN283" s="1102"/>
      <c r="QVO283" s="1102"/>
      <c r="QVP283" s="1102"/>
      <c r="QVQ283" s="1102"/>
      <c r="QVR283" s="1102"/>
      <c r="QVS283" s="1102"/>
      <c r="QVT283" s="1102"/>
      <c r="QVU283" s="1102"/>
      <c r="QVV283" s="1102"/>
      <c r="QVW283" s="1102"/>
      <c r="QVX283" s="1102"/>
      <c r="QVY283" s="1102"/>
      <c r="QVZ283" s="1102"/>
      <c r="QWA283" s="1102"/>
      <c r="QWB283" s="1102"/>
      <c r="QWC283" s="1102"/>
      <c r="QWD283" s="1102"/>
      <c r="QWE283" s="1102"/>
      <c r="QWF283" s="1102"/>
      <c r="QWG283" s="1102"/>
      <c r="QWH283" s="1102"/>
      <c r="QWI283" s="1102"/>
      <c r="QWJ283" s="1102"/>
      <c r="QWK283" s="1102"/>
      <c r="QWL283" s="1102"/>
      <c r="QWM283" s="1102"/>
      <c r="QWN283" s="1102"/>
      <c r="QWO283" s="1102"/>
      <c r="QWP283" s="1102"/>
      <c r="QWQ283" s="1102"/>
      <c r="QWR283" s="1102"/>
      <c r="QWS283" s="1102"/>
      <c r="QWT283" s="1102"/>
      <c r="QWU283" s="1102"/>
      <c r="QWV283" s="1102"/>
      <c r="QWW283" s="1102"/>
      <c r="QWX283" s="1102"/>
      <c r="QWY283" s="1102"/>
      <c r="QWZ283" s="1102"/>
      <c r="QXA283" s="1102"/>
      <c r="QXB283" s="1102"/>
      <c r="QXC283" s="1102"/>
      <c r="QXD283" s="1102"/>
      <c r="QXE283" s="1102"/>
      <c r="QXF283" s="1102"/>
      <c r="QXG283" s="1102"/>
      <c r="QXH283" s="1102"/>
      <c r="QXI283" s="1102"/>
      <c r="QXJ283" s="1102"/>
      <c r="QXK283" s="1102"/>
      <c r="QXL283" s="1102"/>
      <c r="QXM283" s="1102"/>
      <c r="QXN283" s="1102"/>
      <c r="QXO283" s="1102"/>
      <c r="QXP283" s="1102"/>
      <c r="QXQ283" s="1102"/>
      <c r="QXR283" s="1102"/>
      <c r="QXS283" s="1102"/>
      <c r="QXT283" s="1102"/>
      <c r="QXU283" s="1102"/>
      <c r="QXV283" s="1102"/>
      <c r="QXW283" s="1102"/>
      <c r="QXX283" s="1102"/>
      <c r="QXY283" s="1102"/>
      <c r="QXZ283" s="1102"/>
      <c r="QYA283" s="1102"/>
      <c r="QYB283" s="1102"/>
      <c r="QYC283" s="1102"/>
      <c r="QYD283" s="1102"/>
      <c r="QYE283" s="1102"/>
      <c r="QYF283" s="1102"/>
      <c r="QYG283" s="1102"/>
      <c r="QYH283" s="1102"/>
      <c r="QYI283" s="1102"/>
      <c r="QYJ283" s="1102"/>
      <c r="QYK283" s="1102"/>
      <c r="QYL283" s="1102"/>
      <c r="QYM283" s="1102"/>
      <c r="QYN283" s="1102"/>
      <c r="QYO283" s="1102"/>
      <c r="QYP283" s="1102"/>
      <c r="QYQ283" s="1102"/>
      <c r="QYR283" s="1102"/>
      <c r="QYS283" s="1102"/>
      <c r="QYT283" s="1102"/>
      <c r="QYU283" s="1102"/>
      <c r="QYV283" s="1102"/>
      <c r="QYW283" s="1102"/>
      <c r="QYX283" s="1102"/>
      <c r="QYY283" s="1102"/>
      <c r="QYZ283" s="1102"/>
      <c r="QZA283" s="1102"/>
      <c r="QZB283" s="1102"/>
      <c r="QZC283" s="1102"/>
      <c r="QZD283" s="1102"/>
      <c r="QZE283" s="1102"/>
      <c r="QZF283" s="1102"/>
      <c r="QZG283" s="1102"/>
      <c r="QZH283" s="1102"/>
      <c r="QZI283" s="1102"/>
      <c r="QZJ283" s="1102"/>
      <c r="QZK283" s="1102"/>
      <c r="QZL283" s="1102"/>
      <c r="QZM283" s="1102"/>
      <c r="QZN283" s="1102"/>
      <c r="QZO283" s="1102"/>
      <c r="QZP283" s="1102"/>
      <c r="QZQ283" s="1102"/>
      <c r="QZR283" s="1102"/>
      <c r="QZS283" s="1102"/>
      <c r="QZT283" s="1102"/>
      <c r="QZU283" s="1102"/>
      <c r="QZV283" s="1102"/>
      <c r="QZW283" s="1102"/>
      <c r="QZX283" s="1102"/>
      <c r="QZY283" s="1102"/>
      <c r="QZZ283" s="1102"/>
      <c r="RAA283" s="1102"/>
      <c r="RAB283" s="1102"/>
      <c r="RAC283" s="1102"/>
      <c r="RAD283" s="1102"/>
      <c r="RAE283" s="1102"/>
      <c r="RAF283" s="1102"/>
      <c r="RAG283" s="1102"/>
      <c r="RAH283" s="1102"/>
      <c r="RAI283" s="1102"/>
      <c r="RAJ283" s="1102"/>
      <c r="RAK283" s="1102"/>
      <c r="RAL283" s="1102"/>
      <c r="RAM283" s="1102"/>
      <c r="RAN283" s="1102"/>
      <c r="RAO283" s="1102"/>
      <c r="RAP283" s="1102"/>
      <c r="RAQ283" s="1102"/>
      <c r="RAR283" s="1102"/>
      <c r="RAS283" s="1102"/>
      <c r="RAT283" s="1102"/>
      <c r="RAU283" s="1102"/>
      <c r="RAV283" s="1102"/>
      <c r="RAW283" s="1102"/>
      <c r="RAX283" s="1102"/>
      <c r="RAY283" s="1102"/>
      <c r="RAZ283" s="1102"/>
      <c r="RBA283" s="1102"/>
      <c r="RBB283" s="1102"/>
      <c r="RBC283" s="1102"/>
      <c r="RBD283" s="1102"/>
      <c r="RBE283" s="1102"/>
      <c r="RBF283" s="1102"/>
      <c r="RBG283" s="1102"/>
      <c r="RBH283" s="1102"/>
      <c r="RBI283" s="1102"/>
      <c r="RBJ283" s="1102"/>
      <c r="RBK283" s="1102"/>
      <c r="RBL283" s="1102"/>
      <c r="RBM283" s="1102"/>
      <c r="RBN283" s="1102"/>
      <c r="RBO283" s="1102"/>
      <c r="RBP283" s="1102"/>
      <c r="RBQ283" s="1102"/>
      <c r="RBR283" s="1102"/>
      <c r="RBS283" s="1102"/>
      <c r="RBT283" s="1102"/>
      <c r="RBU283" s="1102"/>
      <c r="RBV283" s="1102"/>
      <c r="RBW283" s="1102"/>
      <c r="RBX283" s="1102"/>
      <c r="RBY283" s="1102"/>
      <c r="RBZ283" s="1102"/>
      <c r="RCA283" s="1102"/>
      <c r="RCB283" s="1102"/>
      <c r="RCC283" s="1102"/>
      <c r="RCD283" s="1102"/>
      <c r="RCE283" s="1102"/>
      <c r="RCF283" s="1102"/>
      <c r="RCG283" s="1102"/>
      <c r="RCH283" s="1102"/>
      <c r="RCI283" s="1102"/>
      <c r="RCJ283" s="1102"/>
      <c r="RCK283" s="1102"/>
      <c r="RCL283" s="1102"/>
      <c r="RCM283" s="1102"/>
      <c r="RCN283" s="1102"/>
      <c r="RCO283" s="1102"/>
      <c r="RCP283" s="1102"/>
      <c r="RCQ283" s="1102"/>
      <c r="RCR283" s="1102"/>
      <c r="RCS283" s="1102"/>
      <c r="RCT283" s="1102"/>
      <c r="RCU283" s="1102"/>
      <c r="RCV283" s="1102"/>
      <c r="RCW283" s="1102"/>
      <c r="RCX283" s="1102"/>
      <c r="RCY283" s="1102"/>
      <c r="RCZ283" s="1102"/>
      <c r="RDA283" s="1102"/>
      <c r="RDB283" s="1102"/>
      <c r="RDC283" s="1102"/>
      <c r="RDD283" s="1102"/>
      <c r="RDE283" s="1102"/>
      <c r="RDF283" s="1102"/>
      <c r="RDG283" s="1102"/>
      <c r="RDH283" s="1102"/>
      <c r="RDI283" s="1102"/>
      <c r="RDJ283" s="1102"/>
      <c r="RDK283" s="1102"/>
      <c r="RDL283" s="1102"/>
      <c r="RDM283" s="1102"/>
      <c r="RDN283" s="1102"/>
      <c r="RDO283" s="1102"/>
      <c r="RDP283" s="1102"/>
      <c r="RDQ283" s="1102"/>
      <c r="RDR283" s="1102"/>
      <c r="RDS283" s="1102"/>
      <c r="RDT283" s="1102"/>
      <c r="RDU283" s="1102"/>
      <c r="RDV283" s="1102"/>
      <c r="RDW283" s="1102"/>
      <c r="RDX283" s="1102"/>
      <c r="RDY283" s="1102"/>
      <c r="RDZ283" s="1102"/>
      <c r="REA283" s="1102"/>
      <c r="REB283" s="1102"/>
      <c r="REC283" s="1102"/>
      <c r="RED283" s="1102"/>
      <c r="REE283" s="1102"/>
      <c r="REF283" s="1102"/>
      <c r="REG283" s="1102"/>
      <c r="REH283" s="1102"/>
      <c r="REI283" s="1102"/>
      <c r="REJ283" s="1102"/>
      <c r="REK283" s="1102"/>
      <c r="REL283" s="1102"/>
      <c r="REM283" s="1102"/>
      <c r="REN283" s="1102"/>
      <c r="REO283" s="1102"/>
      <c r="REP283" s="1102"/>
      <c r="REQ283" s="1102"/>
      <c r="RER283" s="1102"/>
      <c r="RES283" s="1102"/>
      <c r="RET283" s="1102"/>
      <c r="REU283" s="1102"/>
      <c r="REV283" s="1102"/>
      <c r="REW283" s="1102"/>
      <c r="REX283" s="1102"/>
      <c r="REY283" s="1102"/>
      <c r="REZ283" s="1102"/>
      <c r="RFA283" s="1102"/>
      <c r="RFB283" s="1102"/>
      <c r="RFC283" s="1102"/>
      <c r="RFD283" s="1102"/>
      <c r="RFE283" s="1102"/>
      <c r="RFF283" s="1102"/>
      <c r="RFG283" s="1102"/>
      <c r="RFH283" s="1102"/>
      <c r="RFI283" s="1102"/>
      <c r="RFJ283" s="1102"/>
      <c r="RFK283" s="1102"/>
      <c r="RFL283" s="1102"/>
      <c r="RFM283" s="1102"/>
      <c r="RFN283" s="1102"/>
      <c r="RFO283" s="1102"/>
      <c r="RFP283" s="1102"/>
      <c r="RFQ283" s="1102"/>
      <c r="RFR283" s="1102"/>
      <c r="RFS283" s="1102"/>
      <c r="RFT283" s="1102"/>
      <c r="RFU283" s="1102"/>
      <c r="RFV283" s="1102"/>
      <c r="RFW283" s="1102"/>
      <c r="RFX283" s="1102"/>
      <c r="RFY283" s="1102"/>
      <c r="RFZ283" s="1102"/>
      <c r="RGA283" s="1102"/>
      <c r="RGB283" s="1102"/>
      <c r="RGC283" s="1102"/>
      <c r="RGD283" s="1102"/>
      <c r="RGE283" s="1102"/>
      <c r="RGF283" s="1102"/>
      <c r="RGG283" s="1102"/>
      <c r="RGH283" s="1102"/>
      <c r="RGI283" s="1102"/>
      <c r="RGJ283" s="1102"/>
      <c r="RGK283" s="1102"/>
      <c r="RGL283" s="1102"/>
      <c r="RGM283" s="1102"/>
      <c r="RGN283" s="1102"/>
      <c r="RGO283" s="1102"/>
      <c r="RGP283" s="1102"/>
      <c r="RGQ283" s="1102"/>
      <c r="RGR283" s="1102"/>
      <c r="RGS283" s="1102"/>
      <c r="RGT283" s="1102"/>
      <c r="RGU283" s="1102"/>
      <c r="RGV283" s="1102"/>
      <c r="RGW283" s="1102"/>
      <c r="RGX283" s="1102"/>
      <c r="RGY283" s="1102"/>
      <c r="RGZ283" s="1102"/>
      <c r="RHA283" s="1102"/>
      <c r="RHB283" s="1102"/>
      <c r="RHC283" s="1102"/>
      <c r="RHD283" s="1102"/>
      <c r="RHE283" s="1102"/>
      <c r="RHF283" s="1102"/>
      <c r="RHG283" s="1102"/>
      <c r="RHH283" s="1102"/>
      <c r="RHI283" s="1102"/>
      <c r="RHJ283" s="1102"/>
      <c r="RHK283" s="1102"/>
      <c r="RHL283" s="1102"/>
      <c r="RHM283" s="1102"/>
      <c r="RHN283" s="1102"/>
      <c r="RHO283" s="1102"/>
      <c r="RHP283" s="1102"/>
      <c r="RHQ283" s="1102"/>
      <c r="RHR283" s="1102"/>
      <c r="RHS283" s="1102"/>
      <c r="RHT283" s="1102"/>
      <c r="RHU283" s="1102"/>
      <c r="RHV283" s="1102"/>
      <c r="RHW283" s="1102"/>
      <c r="RHX283" s="1102"/>
      <c r="RHY283" s="1102"/>
      <c r="RHZ283" s="1102"/>
      <c r="RIA283" s="1102"/>
      <c r="RIB283" s="1102"/>
      <c r="RIC283" s="1102"/>
      <c r="RID283" s="1102"/>
      <c r="RIE283" s="1102"/>
      <c r="RIF283" s="1102"/>
      <c r="RIG283" s="1102"/>
      <c r="RIH283" s="1102"/>
      <c r="RII283" s="1102"/>
      <c r="RIJ283" s="1102"/>
      <c r="RIK283" s="1102"/>
      <c r="RIL283" s="1102"/>
      <c r="RIM283" s="1102"/>
      <c r="RIN283" s="1102"/>
      <c r="RIO283" s="1102"/>
      <c r="RIP283" s="1102"/>
      <c r="RIQ283" s="1102"/>
      <c r="RIR283" s="1102"/>
      <c r="RIS283" s="1102"/>
      <c r="RIT283" s="1102"/>
      <c r="RIU283" s="1102"/>
      <c r="RIV283" s="1102"/>
      <c r="RIW283" s="1102"/>
      <c r="RIX283" s="1102"/>
      <c r="RIY283" s="1102"/>
      <c r="RIZ283" s="1102"/>
      <c r="RJA283" s="1102"/>
      <c r="RJB283" s="1102"/>
      <c r="RJC283" s="1102"/>
      <c r="RJD283" s="1102"/>
      <c r="RJE283" s="1102"/>
      <c r="RJF283" s="1102"/>
      <c r="RJG283" s="1102"/>
      <c r="RJH283" s="1102"/>
      <c r="RJI283" s="1102"/>
      <c r="RJJ283" s="1102"/>
      <c r="RJK283" s="1102"/>
      <c r="RJL283" s="1102"/>
      <c r="RJM283" s="1102"/>
      <c r="RJN283" s="1102"/>
      <c r="RJO283" s="1102"/>
      <c r="RJP283" s="1102"/>
      <c r="RJQ283" s="1102"/>
      <c r="RJR283" s="1102"/>
      <c r="RJS283" s="1102"/>
      <c r="RJT283" s="1102"/>
      <c r="RJU283" s="1102"/>
      <c r="RJV283" s="1102"/>
      <c r="RJW283" s="1102"/>
      <c r="RJX283" s="1102"/>
      <c r="RJY283" s="1102"/>
      <c r="RJZ283" s="1102"/>
      <c r="RKA283" s="1102"/>
      <c r="RKB283" s="1102"/>
      <c r="RKC283" s="1102"/>
      <c r="RKD283" s="1102"/>
      <c r="RKE283" s="1102"/>
      <c r="RKF283" s="1102"/>
      <c r="RKG283" s="1102"/>
      <c r="RKH283" s="1102"/>
      <c r="RKI283" s="1102"/>
      <c r="RKJ283" s="1102"/>
      <c r="RKK283" s="1102"/>
      <c r="RKL283" s="1102"/>
      <c r="RKM283" s="1102"/>
      <c r="RKN283" s="1102"/>
      <c r="RKO283" s="1102"/>
      <c r="RKP283" s="1102"/>
      <c r="RKQ283" s="1102"/>
      <c r="RKR283" s="1102"/>
      <c r="RKS283" s="1102"/>
      <c r="RKT283" s="1102"/>
      <c r="RKU283" s="1102"/>
      <c r="RKV283" s="1102"/>
      <c r="RKW283" s="1102"/>
      <c r="RKX283" s="1102"/>
      <c r="RKY283" s="1102"/>
      <c r="RKZ283" s="1102"/>
      <c r="RLA283" s="1102"/>
      <c r="RLB283" s="1102"/>
      <c r="RLC283" s="1102"/>
      <c r="RLD283" s="1102"/>
      <c r="RLE283" s="1102"/>
      <c r="RLF283" s="1102"/>
      <c r="RLG283" s="1102"/>
      <c r="RLH283" s="1102"/>
      <c r="RLI283" s="1102"/>
      <c r="RLJ283" s="1102"/>
      <c r="RLK283" s="1102"/>
      <c r="RLL283" s="1102"/>
      <c r="RLM283" s="1102"/>
      <c r="RLN283" s="1102"/>
      <c r="RLO283" s="1102"/>
      <c r="RLP283" s="1102"/>
      <c r="RLQ283" s="1102"/>
      <c r="RLR283" s="1102"/>
      <c r="RLS283" s="1102"/>
      <c r="RLT283" s="1102"/>
      <c r="RLU283" s="1102"/>
      <c r="RLV283" s="1102"/>
      <c r="RLW283" s="1102"/>
      <c r="RLX283" s="1102"/>
      <c r="RLY283" s="1102"/>
      <c r="RLZ283" s="1102"/>
      <c r="RMA283" s="1102"/>
      <c r="RMB283" s="1102"/>
      <c r="RMC283" s="1102"/>
      <c r="RMD283" s="1102"/>
      <c r="RME283" s="1102"/>
      <c r="RMF283" s="1102"/>
      <c r="RMG283" s="1102"/>
      <c r="RMH283" s="1102"/>
      <c r="RMI283" s="1102"/>
      <c r="RMJ283" s="1102"/>
      <c r="RMK283" s="1102"/>
      <c r="RML283" s="1102"/>
      <c r="RMM283" s="1102"/>
      <c r="RMN283" s="1102"/>
      <c r="RMO283" s="1102"/>
      <c r="RMP283" s="1102"/>
      <c r="RMQ283" s="1102"/>
      <c r="RMR283" s="1102"/>
      <c r="RMS283" s="1102"/>
      <c r="RMT283" s="1102"/>
      <c r="RMU283" s="1102"/>
      <c r="RMV283" s="1102"/>
      <c r="RMW283" s="1102"/>
      <c r="RMX283" s="1102"/>
      <c r="RMY283" s="1102"/>
      <c r="RMZ283" s="1102"/>
      <c r="RNA283" s="1102"/>
      <c r="RNB283" s="1102"/>
      <c r="RNC283" s="1102"/>
      <c r="RND283" s="1102"/>
      <c r="RNE283" s="1102"/>
      <c r="RNF283" s="1102"/>
      <c r="RNG283" s="1102"/>
      <c r="RNH283" s="1102"/>
      <c r="RNI283" s="1102"/>
      <c r="RNJ283" s="1102"/>
      <c r="RNK283" s="1102"/>
      <c r="RNL283" s="1102"/>
      <c r="RNM283" s="1102"/>
      <c r="RNN283" s="1102"/>
      <c r="RNO283" s="1102"/>
      <c r="RNP283" s="1102"/>
      <c r="RNQ283" s="1102"/>
      <c r="RNR283" s="1102"/>
      <c r="RNS283" s="1102"/>
      <c r="RNT283" s="1102"/>
      <c r="RNU283" s="1102"/>
      <c r="RNV283" s="1102"/>
      <c r="RNW283" s="1102"/>
      <c r="RNX283" s="1102"/>
      <c r="RNY283" s="1102"/>
      <c r="RNZ283" s="1102"/>
      <c r="ROA283" s="1102"/>
      <c r="ROB283" s="1102"/>
      <c r="ROC283" s="1102"/>
      <c r="ROD283" s="1102"/>
      <c r="ROE283" s="1102"/>
      <c r="ROF283" s="1102"/>
      <c r="ROG283" s="1102"/>
      <c r="ROH283" s="1102"/>
      <c r="ROI283" s="1102"/>
      <c r="ROJ283" s="1102"/>
      <c r="ROK283" s="1102"/>
      <c r="ROL283" s="1102"/>
      <c r="ROM283" s="1102"/>
      <c r="RON283" s="1102"/>
      <c r="ROO283" s="1102"/>
      <c r="ROP283" s="1102"/>
      <c r="ROQ283" s="1102"/>
      <c r="ROR283" s="1102"/>
      <c r="ROS283" s="1102"/>
      <c r="ROT283" s="1102"/>
      <c r="ROU283" s="1102"/>
      <c r="ROV283" s="1102"/>
      <c r="ROW283" s="1102"/>
      <c r="ROX283" s="1102"/>
      <c r="ROY283" s="1102"/>
      <c r="ROZ283" s="1102"/>
      <c r="RPA283" s="1102"/>
      <c r="RPB283" s="1102"/>
      <c r="RPC283" s="1102"/>
      <c r="RPD283" s="1102"/>
      <c r="RPE283" s="1102"/>
      <c r="RPF283" s="1102"/>
      <c r="RPG283" s="1102"/>
      <c r="RPH283" s="1102"/>
      <c r="RPI283" s="1102"/>
      <c r="RPJ283" s="1102"/>
      <c r="RPK283" s="1102"/>
      <c r="RPL283" s="1102"/>
      <c r="RPM283" s="1102"/>
      <c r="RPN283" s="1102"/>
      <c r="RPO283" s="1102"/>
      <c r="RPP283" s="1102"/>
      <c r="RPQ283" s="1102"/>
      <c r="RPR283" s="1102"/>
      <c r="RPS283" s="1102"/>
      <c r="RPT283" s="1102"/>
      <c r="RPU283" s="1102"/>
      <c r="RPV283" s="1102"/>
      <c r="RPW283" s="1102"/>
      <c r="RPX283" s="1102"/>
      <c r="RPY283" s="1102"/>
      <c r="RPZ283" s="1102"/>
      <c r="RQA283" s="1102"/>
      <c r="RQB283" s="1102"/>
      <c r="RQC283" s="1102"/>
      <c r="RQD283" s="1102"/>
      <c r="RQE283" s="1102"/>
      <c r="RQF283" s="1102"/>
      <c r="RQG283" s="1102"/>
      <c r="RQH283" s="1102"/>
      <c r="RQI283" s="1102"/>
      <c r="RQJ283" s="1102"/>
      <c r="RQK283" s="1102"/>
      <c r="RQL283" s="1102"/>
      <c r="RQM283" s="1102"/>
      <c r="RQN283" s="1102"/>
      <c r="RQO283" s="1102"/>
      <c r="RQP283" s="1102"/>
      <c r="RQQ283" s="1102"/>
      <c r="RQR283" s="1102"/>
      <c r="RQS283" s="1102"/>
      <c r="RQT283" s="1102"/>
      <c r="RQU283" s="1102"/>
      <c r="RQV283" s="1102"/>
      <c r="RQW283" s="1102"/>
      <c r="RQX283" s="1102"/>
      <c r="RQY283" s="1102"/>
      <c r="RQZ283" s="1102"/>
      <c r="RRA283" s="1102"/>
      <c r="RRB283" s="1102"/>
      <c r="RRC283" s="1102"/>
      <c r="RRD283" s="1102"/>
      <c r="RRE283" s="1102"/>
      <c r="RRF283" s="1102"/>
      <c r="RRG283" s="1102"/>
      <c r="RRH283" s="1102"/>
      <c r="RRI283" s="1102"/>
      <c r="RRJ283" s="1102"/>
      <c r="RRK283" s="1102"/>
      <c r="RRL283" s="1102"/>
      <c r="RRM283" s="1102"/>
      <c r="RRN283" s="1102"/>
      <c r="RRO283" s="1102"/>
      <c r="RRP283" s="1102"/>
      <c r="RRQ283" s="1102"/>
      <c r="RRR283" s="1102"/>
      <c r="RRS283" s="1102"/>
      <c r="RRT283" s="1102"/>
      <c r="RRU283" s="1102"/>
      <c r="RRV283" s="1102"/>
      <c r="RRW283" s="1102"/>
      <c r="RRX283" s="1102"/>
      <c r="RRY283" s="1102"/>
      <c r="RRZ283" s="1102"/>
      <c r="RSA283" s="1102"/>
      <c r="RSB283" s="1102"/>
      <c r="RSC283" s="1102"/>
      <c r="RSD283" s="1102"/>
      <c r="RSE283" s="1102"/>
      <c r="RSF283" s="1102"/>
      <c r="RSG283" s="1102"/>
      <c r="RSH283" s="1102"/>
      <c r="RSI283" s="1102"/>
      <c r="RSJ283" s="1102"/>
      <c r="RSK283" s="1102"/>
      <c r="RSL283" s="1102"/>
      <c r="RSM283" s="1102"/>
      <c r="RSN283" s="1102"/>
      <c r="RSO283" s="1102"/>
      <c r="RSP283" s="1102"/>
      <c r="RSQ283" s="1102"/>
      <c r="RSR283" s="1102"/>
      <c r="RSS283" s="1102"/>
      <c r="RST283" s="1102"/>
      <c r="RSU283" s="1102"/>
      <c r="RSV283" s="1102"/>
      <c r="RSW283" s="1102"/>
      <c r="RSX283" s="1102"/>
      <c r="RSY283" s="1102"/>
      <c r="RSZ283" s="1102"/>
      <c r="RTA283" s="1102"/>
      <c r="RTB283" s="1102"/>
      <c r="RTC283" s="1102"/>
      <c r="RTD283" s="1102"/>
      <c r="RTE283" s="1102"/>
      <c r="RTF283" s="1102"/>
      <c r="RTG283" s="1102"/>
      <c r="RTH283" s="1102"/>
      <c r="RTI283" s="1102"/>
      <c r="RTJ283" s="1102"/>
      <c r="RTK283" s="1102"/>
      <c r="RTL283" s="1102"/>
      <c r="RTM283" s="1102"/>
      <c r="RTN283" s="1102"/>
      <c r="RTO283" s="1102"/>
      <c r="RTP283" s="1102"/>
      <c r="RTQ283" s="1102"/>
      <c r="RTR283" s="1102"/>
      <c r="RTS283" s="1102"/>
      <c r="RTT283" s="1102"/>
      <c r="RTU283" s="1102"/>
      <c r="RTV283" s="1102"/>
      <c r="RTW283" s="1102"/>
      <c r="RTX283" s="1102"/>
      <c r="RTY283" s="1102"/>
      <c r="RTZ283" s="1102"/>
      <c r="RUA283" s="1102"/>
      <c r="RUB283" s="1102"/>
      <c r="RUC283" s="1102"/>
      <c r="RUD283" s="1102"/>
      <c r="RUE283" s="1102"/>
      <c r="RUF283" s="1102"/>
      <c r="RUG283" s="1102"/>
      <c r="RUH283" s="1102"/>
      <c r="RUI283" s="1102"/>
      <c r="RUJ283" s="1102"/>
      <c r="RUK283" s="1102"/>
      <c r="RUL283" s="1102"/>
      <c r="RUM283" s="1102"/>
      <c r="RUN283" s="1102"/>
      <c r="RUO283" s="1102"/>
      <c r="RUP283" s="1102"/>
      <c r="RUQ283" s="1102"/>
      <c r="RUR283" s="1102"/>
      <c r="RUS283" s="1102"/>
      <c r="RUT283" s="1102"/>
      <c r="RUU283" s="1102"/>
      <c r="RUV283" s="1102"/>
      <c r="RUW283" s="1102"/>
      <c r="RUX283" s="1102"/>
      <c r="RUY283" s="1102"/>
      <c r="RUZ283" s="1102"/>
      <c r="RVA283" s="1102"/>
      <c r="RVB283" s="1102"/>
      <c r="RVC283" s="1102"/>
      <c r="RVD283" s="1102"/>
      <c r="RVE283" s="1102"/>
      <c r="RVF283" s="1102"/>
      <c r="RVG283" s="1102"/>
      <c r="RVH283" s="1102"/>
      <c r="RVI283" s="1102"/>
      <c r="RVJ283" s="1102"/>
      <c r="RVK283" s="1102"/>
      <c r="RVL283" s="1102"/>
      <c r="RVM283" s="1102"/>
      <c r="RVN283" s="1102"/>
      <c r="RVO283" s="1102"/>
      <c r="RVP283" s="1102"/>
      <c r="RVQ283" s="1102"/>
      <c r="RVR283" s="1102"/>
      <c r="RVS283" s="1102"/>
      <c r="RVT283" s="1102"/>
      <c r="RVU283" s="1102"/>
      <c r="RVV283" s="1102"/>
      <c r="RVW283" s="1102"/>
      <c r="RVX283" s="1102"/>
      <c r="RVY283" s="1102"/>
      <c r="RVZ283" s="1102"/>
      <c r="RWA283" s="1102"/>
      <c r="RWB283" s="1102"/>
      <c r="RWC283" s="1102"/>
      <c r="RWD283" s="1102"/>
      <c r="RWE283" s="1102"/>
      <c r="RWF283" s="1102"/>
      <c r="RWG283" s="1102"/>
      <c r="RWH283" s="1102"/>
      <c r="RWI283" s="1102"/>
      <c r="RWJ283" s="1102"/>
      <c r="RWK283" s="1102"/>
      <c r="RWL283" s="1102"/>
      <c r="RWM283" s="1102"/>
      <c r="RWN283" s="1102"/>
      <c r="RWO283" s="1102"/>
      <c r="RWP283" s="1102"/>
      <c r="RWQ283" s="1102"/>
      <c r="RWR283" s="1102"/>
      <c r="RWS283" s="1102"/>
      <c r="RWT283" s="1102"/>
      <c r="RWU283" s="1102"/>
      <c r="RWV283" s="1102"/>
      <c r="RWW283" s="1102"/>
      <c r="RWX283" s="1102"/>
      <c r="RWY283" s="1102"/>
      <c r="RWZ283" s="1102"/>
      <c r="RXA283" s="1102"/>
      <c r="RXB283" s="1102"/>
      <c r="RXC283" s="1102"/>
      <c r="RXD283" s="1102"/>
      <c r="RXE283" s="1102"/>
      <c r="RXF283" s="1102"/>
      <c r="RXG283" s="1102"/>
      <c r="RXH283" s="1102"/>
      <c r="RXI283" s="1102"/>
      <c r="RXJ283" s="1102"/>
      <c r="RXK283" s="1102"/>
      <c r="RXL283" s="1102"/>
      <c r="RXM283" s="1102"/>
      <c r="RXN283" s="1102"/>
      <c r="RXO283" s="1102"/>
      <c r="RXP283" s="1102"/>
      <c r="RXQ283" s="1102"/>
      <c r="RXR283" s="1102"/>
      <c r="RXS283" s="1102"/>
      <c r="RXT283" s="1102"/>
      <c r="RXU283" s="1102"/>
      <c r="RXV283" s="1102"/>
      <c r="RXW283" s="1102"/>
      <c r="RXX283" s="1102"/>
      <c r="RXY283" s="1102"/>
      <c r="RXZ283" s="1102"/>
      <c r="RYA283" s="1102"/>
      <c r="RYB283" s="1102"/>
      <c r="RYC283" s="1102"/>
      <c r="RYD283" s="1102"/>
      <c r="RYE283" s="1102"/>
      <c r="RYF283" s="1102"/>
      <c r="RYG283" s="1102"/>
      <c r="RYH283" s="1102"/>
      <c r="RYI283" s="1102"/>
      <c r="RYJ283" s="1102"/>
      <c r="RYK283" s="1102"/>
      <c r="RYL283" s="1102"/>
      <c r="RYM283" s="1102"/>
      <c r="RYN283" s="1102"/>
      <c r="RYO283" s="1102"/>
      <c r="RYP283" s="1102"/>
      <c r="RYQ283" s="1102"/>
      <c r="RYR283" s="1102"/>
      <c r="RYS283" s="1102"/>
      <c r="RYT283" s="1102"/>
      <c r="RYU283" s="1102"/>
      <c r="RYV283" s="1102"/>
      <c r="RYW283" s="1102"/>
      <c r="RYX283" s="1102"/>
      <c r="RYY283" s="1102"/>
      <c r="RYZ283" s="1102"/>
      <c r="RZA283" s="1102"/>
      <c r="RZB283" s="1102"/>
      <c r="RZC283" s="1102"/>
      <c r="RZD283" s="1102"/>
      <c r="RZE283" s="1102"/>
      <c r="RZF283" s="1102"/>
      <c r="RZG283" s="1102"/>
      <c r="RZH283" s="1102"/>
      <c r="RZI283" s="1102"/>
      <c r="RZJ283" s="1102"/>
      <c r="RZK283" s="1102"/>
      <c r="RZL283" s="1102"/>
      <c r="RZM283" s="1102"/>
      <c r="RZN283" s="1102"/>
      <c r="RZO283" s="1102"/>
      <c r="RZP283" s="1102"/>
      <c r="RZQ283" s="1102"/>
      <c r="RZR283" s="1102"/>
      <c r="RZS283" s="1102"/>
      <c r="RZT283" s="1102"/>
      <c r="RZU283" s="1102"/>
      <c r="RZV283" s="1102"/>
      <c r="RZW283" s="1102"/>
      <c r="RZX283" s="1102"/>
      <c r="RZY283" s="1102"/>
      <c r="RZZ283" s="1102"/>
      <c r="SAA283" s="1102"/>
      <c r="SAB283" s="1102"/>
      <c r="SAC283" s="1102"/>
      <c r="SAD283" s="1102"/>
      <c r="SAE283" s="1102"/>
      <c r="SAF283" s="1102"/>
      <c r="SAG283" s="1102"/>
      <c r="SAH283" s="1102"/>
      <c r="SAI283" s="1102"/>
      <c r="SAJ283" s="1102"/>
      <c r="SAK283" s="1102"/>
      <c r="SAL283" s="1102"/>
      <c r="SAM283" s="1102"/>
      <c r="SAN283" s="1102"/>
      <c r="SAO283" s="1102"/>
      <c r="SAP283" s="1102"/>
      <c r="SAQ283" s="1102"/>
      <c r="SAR283" s="1102"/>
      <c r="SAS283" s="1102"/>
      <c r="SAT283" s="1102"/>
      <c r="SAU283" s="1102"/>
      <c r="SAV283" s="1102"/>
      <c r="SAW283" s="1102"/>
      <c r="SAX283" s="1102"/>
      <c r="SAY283" s="1102"/>
      <c r="SAZ283" s="1102"/>
      <c r="SBA283" s="1102"/>
      <c r="SBB283" s="1102"/>
      <c r="SBC283" s="1102"/>
      <c r="SBD283" s="1102"/>
      <c r="SBE283" s="1102"/>
      <c r="SBF283" s="1102"/>
      <c r="SBG283" s="1102"/>
      <c r="SBH283" s="1102"/>
      <c r="SBI283" s="1102"/>
      <c r="SBJ283" s="1102"/>
      <c r="SBK283" s="1102"/>
      <c r="SBL283" s="1102"/>
      <c r="SBM283" s="1102"/>
      <c r="SBN283" s="1102"/>
      <c r="SBO283" s="1102"/>
      <c r="SBP283" s="1102"/>
      <c r="SBQ283" s="1102"/>
      <c r="SBR283" s="1102"/>
      <c r="SBS283" s="1102"/>
      <c r="SBT283" s="1102"/>
      <c r="SBU283" s="1102"/>
      <c r="SBV283" s="1102"/>
      <c r="SBW283" s="1102"/>
      <c r="SBX283" s="1102"/>
      <c r="SBY283" s="1102"/>
      <c r="SBZ283" s="1102"/>
      <c r="SCA283" s="1102"/>
      <c r="SCB283" s="1102"/>
      <c r="SCC283" s="1102"/>
      <c r="SCD283" s="1102"/>
      <c r="SCE283" s="1102"/>
      <c r="SCF283" s="1102"/>
      <c r="SCG283" s="1102"/>
      <c r="SCH283" s="1102"/>
      <c r="SCI283" s="1102"/>
      <c r="SCJ283" s="1102"/>
      <c r="SCK283" s="1102"/>
      <c r="SCL283" s="1102"/>
      <c r="SCM283" s="1102"/>
      <c r="SCN283" s="1102"/>
      <c r="SCO283" s="1102"/>
      <c r="SCP283" s="1102"/>
      <c r="SCQ283" s="1102"/>
      <c r="SCR283" s="1102"/>
      <c r="SCS283" s="1102"/>
      <c r="SCT283" s="1102"/>
      <c r="SCU283" s="1102"/>
      <c r="SCV283" s="1102"/>
      <c r="SCW283" s="1102"/>
      <c r="SCX283" s="1102"/>
      <c r="SCY283" s="1102"/>
      <c r="SCZ283" s="1102"/>
      <c r="SDA283" s="1102"/>
      <c r="SDB283" s="1102"/>
      <c r="SDC283" s="1102"/>
      <c r="SDD283" s="1102"/>
      <c r="SDE283" s="1102"/>
      <c r="SDF283" s="1102"/>
      <c r="SDG283" s="1102"/>
      <c r="SDH283" s="1102"/>
      <c r="SDI283" s="1102"/>
      <c r="SDJ283" s="1102"/>
      <c r="SDK283" s="1102"/>
      <c r="SDL283" s="1102"/>
      <c r="SDM283" s="1102"/>
      <c r="SDN283" s="1102"/>
      <c r="SDO283" s="1102"/>
      <c r="SDP283" s="1102"/>
      <c r="SDQ283" s="1102"/>
      <c r="SDR283" s="1102"/>
      <c r="SDS283" s="1102"/>
      <c r="SDT283" s="1102"/>
      <c r="SDU283" s="1102"/>
      <c r="SDV283" s="1102"/>
      <c r="SDW283" s="1102"/>
      <c r="SDX283" s="1102"/>
      <c r="SDY283" s="1102"/>
      <c r="SDZ283" s="1102"/>
      <c r="SEA283" s="1102"/>
      <c r="SEB283" s="1102"/>
      <c r="SEC283" s="1102"/>
      <c r="SED283" s="1102"/>
      <c r="SEE283" s="1102"/>
      <c r="SEF283" s="1102"/>
      <c r="SEG283" s="1102"/>
      <c r="SEH283" s="1102"/>
      <c r="SEI283" s="1102"/>
      <c r="SEJ283" s="1102"/>
      <c r="SEK283" s="1102"/>
      <c r="SEL283" s="1102"/>
      <c r="SEM283" s="1102"/>
      <c r="SEN283" s="1102"/>
      <c r="SEO283" s="1102"/>
      <c r="SEP283" s="1102"/>
      <c r="SEQ283" s="1102"/>
      <c r="SER283" s="1102"/>
      <c r="SES283" s="1102"/>
      <c r="SET283" s="1102"/>
      <c r="SEU283" s="1102"/>
      <c r="SEV283" s="1102"/>
      <c r="SEW283" s="1102"/>
      <c r="SEX283" s="1102"/>
      <c r="SEY283" s="1102"/>
      <c r="SEZ283" s="1102"/>
      <c r="SFA283" s="1102"/>
      <c r="SFB283" s="1102"/>
      <c r="SFC283" s="1102"/>
      <c r="SFD283" s="1102"/>
      <c r="SFE283" s="1102"/>
      <c r="SFF283" s="1102"/>
      <c r="SFG283" s="1102"/>
      <c r="SFH283" s="1102"/>
      <c r="SFI283" s="1102"/>
      <c r="SFJ283" s="1102"/>
      <c r="SFK283" s="1102"/>
      <c r="SFL283" s="1102"/>
      <c r="SFM283" s="1102"/>
      <c r="SFN283" s="1102"/>
      <c r="SFO283" s="1102"/>
      <c r="SFP283" s="1102"/>
      <c r="SFQ283" s="1102"/>
      <c r="SFR283" s="1102"/>
      <c r="SFS283" s="1102"/>
      <c r="SFT283" s="1102"/>
      <c r="SFU283" s="1102"/>
      <c r="SFV283" s="1102"/>
      <c r="SFW283" s="1102"/>
      <c r="SFX283" s="1102"/>
      <c r="SFY283" s="1102"/>
      <c r="SFZ283" s="1102"/>
      <c r="SGA283" s="1102"/>
      <c r="SGB283" s="1102"/>
      <c r="SGC283" s="1102"/>
      <c r="SGD283" s="1102"/>
      <c r="SGE283" s="1102"/>
      <c r="SGF283" s="1102"/>
      <c r="SGG283" s="1102"/>
      <c r="SGH283" s="1102"/>
      <c r="SGI283" s="1102"/>
      <c r="SGJ283" s="1102"/>
      <c r="SGK283" s="1102"/>
      <c r="SGL283" s="1102"/>
      <c r="SGM283" s="1102"/>
      <c r="SGN283" s="1102"/>
      <c r="SGO283" s="1102"/>
      <c r="SGP283" s="1102"/>
      <c r="SGQ283" s="1102"/>
      <c r="SGR283" s="1102"/>
      <c r="SGS283" s="1102"/>
      <c r="SGT283" s="1102"/>
      <c r="SGU283" s="1102"/>
      <c r="SGV283" s="1102"/>
      <c r="SGW283" s="1102"/>
      <c r="SGX283" s="1102"/>
      <c r="SGY283" s="1102"/>
      <c r="SGZ283" s="1102"/>
      <c r="SHA283" s="1102"/>
      <c r="SHB283" s="1102"/>
      <c r="SHC283" s="1102"/>
      <c r="SHD283" s="1102"/>
      <c r="SHE283" s="1102"/>
      <c r="SHF283" s="1102"/>
      <c r="SHG283" s="1102"/>
      <c r="SHH283" s="1102"/>
      <c r="SHI283" s="1102"/>
      <c r="SHJ283" s="1102"/>
      <c r="SHK283" s="1102"/>
      <c r="SHL283" s="1102"/>
      <c r="SHM283" s="1102"/>
      <c r="SHN283" s="1102"/>
      <c r="SHO283" s="1102"/>
      <c r="SHP283" s="1102"/>
      <c r="SHQ283" s="1102"/>
      <c r="SHR283" s="1102"/>
      <c r="SHS283" s="1102"/>
      <c r="SHT283" s="1102"/>
      <c r="SHU283" s="1102"/>
      <c r="SHV283" s="1102"/>
      <c r="SHW283" s="1102"/>
      <c r="SHX283" s="1102"/>
      <c r="SHY283" s="1102"/>
      <c r="SHZ283" s="1102"/>
      <c r="SIA283" s="1102"/>
      <c r="SIB283" s="1102"/>
      <c r="SIC283" s="1102"/>
      <c r="SID283" s="1102"/>
      <c r="SIE283" s="1102"/>
      <c r="SIF283" s="1102"/>
      <c r="SIG283" s="1102"/>
      <c r="SIH283" s="1102"/>
      <c r="SII283" s="1102"/>
      <c r="SIJ283" s="1102"/>
      <c r="SIK283" s="1102"/>
      <c r="SIL283" s="1102"/>
      <c r="SIM283" s="1102"/>
      <c r="SIN283" s="1102"/>
      <c r="SIO283" s="1102"/>
      <c r="SIP283" s="1102"/>
      <c r="SIQ283" s="1102"/>
      <c r="SIR283" s="1102"/>
      <c r="SIS283" s="1102"/>
      <c r="SIT283" s="1102"/>
      <c r="SIU283" s="1102"/>
      <c r="SIV283" s="1102"/>
      <c r="SIW283" s="1102"/>
      <c r="SIX283" s="1102"/>
      <c r="SIY283" s="1102"/>
      <c r="SIZ283" s="1102"/>
      <c r="SJA283" s="1102"/>
      <c r="SJB283" s="1102"/>
      <c r="SJC283" s="1102"/>
      <c r="SJD283" s="1102"/>
      <c r="SJE283" s="1102"/>
      <c r="SJF283" s="1102"/>
      <c r="SJG283" s="1102"/>
      <c r="SJH283" s="1102"/>
      <c r="SJI283" s="1102"/>
      <c r="SJJ283" s="1102"/>
      <c r="SJK283" s="1102"/>
      <c r="SJL283" s="1102"/>
      <c r="SJM283" s="1102"/>
      <c r="SJN283" s="1102"/>
      <c r="SJO283" s="1102"/>
      <c r="SJP283" s="1102"/>
      <c r="SJQ283" s="1102"/>
      <c r="SJR283" s="1102"/>
      <c r="SJS283" s="1102"/>
      <c r="SJT283" s="1102"/>
      <c r="SJU283" s="1102"/>
      <c r="SJV283" s="1102"/>
      <c r="SJW283" s="1102"/>
      <c r="SJX283" s="1102"/>
      <c r="SJY283" s="1102"/>
      <c r="SJZ283" s="1102"/>
      <c r="SKA283" s="1102"/>
      <c r="SKB283" s="1102"/>
      <c r="SKC283" s="1102"/>
      <c r="SKD283" s="1102"/>
      <c r="SKE283" s="1102"/>
      <c r="SKF283" s="1102"/>
      <c r="SKG283" s="1102"/>
      <c r="SKH283" s="1102"/>
      <c r="SKI283" s="1102"/>
      <c r="SKJ283" s="1102"/>
      <c r="SKK283" s="1102"/>
      <c r="SKL283" s="1102"/>
      <c r="SKM283" s="1102"/>
      <c r="SKN283" s="1102"/>
      <c r="SKO283" s="1102"/>
      <c r="SKP283" s="1102"/>
      <c r="SKQ283" s="1102"/>
      <c r="SKR283" s="1102"/>
      <c r="SKS283" s="1102"/>
      <c r="SKT283" s="1102"/>
      <c r="SKU283" s="1102"/>
      <c r="SKV283" s="1102"/>
      <c r="SKW283" s="1102"/>
      <c r="SKX283" s="1102"/>
      <c r="SKY283" s="1102"/>
      <c r="SKZ283" s="1102"/>
      <c r="SLA283" s="1102"/>
      <c r="SLB283" s="1102"/>
      <c r="SLC283" s="1102"/>
      <c r="SLD283" s="1102"/>
      <c r="SLE283" s="1102"/>
      <c r="SLF283" s="1102"/>
      <c r="SLG283" s="1102"/>
      <c r="SLH283" s="1102"/>
      <c r="SLI283" s="1102"/>
      <c r="SLJ283" s="1102"/>
      <c r="SLK283" s="1102"/>
      <c r="SLL283" s="1102"/>
      <c r="SLM283" s="1102"/>
      <c r="SLN283" s="1102"/>
      <c r="SLO283" s="1102"/>
      <c r="SLP283" s="1102"/>
      <c r="SLQ283" s="1102"/>
      <c r="SLR283" s="1102"/>
      <c r="SLS283" s="1102"/>
      <c r="SLT283" s="1102"/>
      <c r="SLU283" s="1102"/>
      <c r="SLV283" s="1102"/>
      <c r="SLW283" s="1102"/>
      <c r="SLX283" s="1102"/>
      <c r="SLY283" s="1102"/>
      <c r="SLZ283" s="1102"/>
      <c r="SMA283" s="1102"/>
      <c r="SMB283" s="1102"/>
      <c r="SMC283" s="1102"/>
      <c r="SMD283" s="1102"/>
      <c r="SME283" s="1102"/>
      <c r="SMF283" s="1102"/>
      <c r="SMG283" s="1102"/>
      <c r="SMH283" s="1102"/>
      <c r="SMI283" s="1102"/>
      <c r="SMJ283" s="1102"/>
      <c r="SMK283" s="1102"/>
      <c r="SML283" s="1102"/>
      <c r="SMM283" s="1102"/>
      <c r="SMN283" s="1102"/>
      <c r="SMO283" s="1102"/>
      <c r="SMP283" s="1102"/>
      <c r="SMQ283" s="1102"/>
      <c r="SMR283" s="1102"/>
      <c r="SMS283" s="1102"/>
      <c r="SMT283" s="1102"/>
      <c r="SMU283" s="1102"/>
      <c r="SMV283" s="1102"/>
      <c r="SMW283" s="1102"/>
      <c r="SMX283" s="1102"/>
      <c r="SMY283" s="1102"/>
      <c r="SMZ283" s="1102"/>
      <c r="SNA283" s="1102"/>
      <c r="SNB283" s="1102"/>
      <c r="SNC283" s="1102"/>
      <c r="SND283" s="1102"/>
      <c r="SNE283" s="1102"/>
      <c r="SNF283" s="1102"/>
      <c r="SNG283" s="1102"/>
      <c r="SNH283" s="1102"/>
      <c r="SNI283" s="1102"/>
      <c r="SNJ283" s="1102"/>
      <c r="SNK283" s="1102"/>
      <c r="SNL283" s="1102"/>
      <c r="SNM283" s="1102"/>
      <c r="SNN283" s="1102"/>
      <c r="SNO283" s="1102"/>
      <c r="SNP283" s="1102"/>
      <c r="SNQ283" s="1102"/>
      <c r="SNR283" s="1102"/>
      <c r="SNS283" s="1102"/>
      <c r="SNT283" s="1102"/>
      <c r="SNU283" s="1102"/>
      <c r="SNV283" s="1102"/>
      <c r="SNW283" s="1102"/>
      <c r="SNX283" s="1102"/>
      <c r="SNY283" s="1102"/>
      <c r="SNZ283" s="1102"/>
      <c r="SOA283" s="1102"/>
      <c r="SOB283" s="1102"/>
      <c r="SOC283" s="1102"/>
      <c r="SOD283" s="1102"/>
      <c r="SOE283" s="1102"/>
      <c r="SOF283" s="1102"/>
      <c r="SOG283" s="1102"/>
      <c r="SOH283" s="1102"/>
      <c r="SOI283" s="1102"/>
      <c r="SOJ283" s="1102"/>
      <c r="SOK283" s="1102"/>
      <c r="SOL283" s="1102"/>
      <c r="SOM283" s="1102"/>
      <c r="SON283" s="1102"/>
      <c r="SOO283" s="1102"/>
      <c r="SOP283" s="1102"/>
      <c r="SOQ283" s="1102"/>
      <c r="SOR283" s="1102"/>
      <c r="SOS283" s="1102"/>
      <c r="SOT283" s="1102"/>
      <c r="SOU283" s="1102"/>
      <c r="SOV283" s="1102"/>
      <c r="SOW283" s="1102"/>
      <c r="SOX283" s="1102"/>
      <c r="SOY283" s="1102"/>
      <c r="SOZ283" s="1102"/>
      <c r="SPA283" s="1102"/>
      <c r="SPB283" s="1102"/>
      <c r="SPC283" s="1102"/>
      <c r="SPD283" s="1102"/>
      <c r="SPE283" s="1102"/>
      <c r="SPF283" s="1102"/>
      <c r="SPG283" s="1102"/>
      <c r="SPH283" s="1102"/>
      <c r="SPI283" s="1102"/>
      <c r="SPJ283" s="1102"/>
      <c r="SPK283" s="1102"/>
      <c r="SPL283" s="1102"/>
      <c r="SPM283" s="1102"/>
      <c r="SPN283" s="1102"/>
      <c r="SPO283" s="1102"/>
      <c r="SPP283" s="1102"/>
      <c r="SPQ283" s="1102"/>
      <c r="SPR283" s="1102"/>
      <c r="SPS283" s="1102"/>
      <c r="SPT283" s="1102"/>
      <c r="SPU283" s="1102"/>
      <c r="SPV283" s="1102"/>
      <c r="SPW283" s="1102"/>
      <c r="SPX283" s="1102"/>
      <c r="SPY283" s="1102"/>
      <c r="SPZ283" s="1102"/>
      <c r="SQA283" s="1102"/>
      <c r="SQB283" s="1102"/>
      <c r="SQC283" s="1102"/>
      <c r="SQD283" s="1102"/>
      <c r="SQE283" s="1102"/>
      <c r="SQF283" s="1102"/>
      <c r="SQG283" s="1102"/>
      <c r="SQH283" s="1102"/>
      <c r="SQI283" s="1102"/>
      <c r="SQJ283" s="1102"/>
      <c r="SQK283" s="1102"/>
      <c r="SQL283" s="1102"/>
      <c r="SQM283" s="1102"/>
      <c r="SQN283" s="1102"/>
      <c r="SQO283" s="1102"/>
      <c r="SQP283" s="1102"/>
      <c r="SQQ283" s="1102"/>
      <c r="SQR283" s="1102"/>
      <c r="SQS283" s="1102"/>
      <c r="SQT283" s="1102"/>
      <c r="SQU283" s="1102"/>
      <c r="SQV283" s="1102"/>
      <c r="SQW283" s="1102"/>
      <c r="SQX283" s="1102"/>
      <c r="SQY283" s="1102"/>
      <c r="SQZ283" s="1102"/>
      <c r="SRA283" s="1102"/>
      <c r="SRB283" s="1102"/>
      <c r="SRC283" s="1102"/>
      <c r="SRD283" s="1102"/>
      <c r="SRE283" s="1102"/>
      <c r="SRF283" s="1102"/>
      <c r="SRG283" s="1102"/>
      <c r="SRH283" s="1102"/>
      <c r="SRI283" s="1102"/>
      <c r="SRJ283" s="1102"/>
      <c r="SRK283" s="1102"/>
      <c r="SRL283" s="1102"/>
      <c r="SRM283" s="1102"/>
      <c r="SRN283" s="1102"/>
      <c r="SRO283" s="1102"/>
      <c r="SRP283" s="1102"/>
      <c r="SRQ283" s="1102"/>
      <c r="SRR283" s="1102"/>
      <c r="SRS283" s="1102"/>
      <c r="SRT283" s="1102"/>
      <c r="SRU283" s="1102"/>
      <c r="SRV283" s="1102"/>
      <c r="SRW283" s="1102"/>
      <c r="SRX283" s="1102"/>
      <c r="SRY283" s="1102"/>
      <c r="SRZ283" s="1102"/>
      <c r="SSA283" s="1102"/>
      <c r="SSB283" s="1102"/>
      <c r="SSC283" s="1102"/>
      <c r="SSD283" s="1102"/>
      <c r="SSE283" s="1102"/>
      <c r="SSF283" s="1102"/>
      <c r="SSG283" s="1102"/>
      <c r="SSH283" s="1102"/>
      <c r="SSI283" s="1102"/>
      <c r="SSJ283" s="1102"/>
      <c r="SSK283" s="1102"/>
      <c r="SSL283" s="1102"/>
      <c r="SSM283" s="1102"/>
      <c r="SSN283" s="1102"/>
      <c r="SSO283" s="1102"/>
      <c r="SSP283" s="1102"/>
      <c r="SSQ283" s="1102"/>
      <c r="SSR283" s="1102"/>
      <c r="SSS283" s="1102"/>
      <c r="SST283" s="1102"/>
      <c r="SSU283" s="1102"/>
      <c r="SSV283" s="1102"/>
      <c r="SSW283" s="1102"/>
      <c r="SSX283" s="1102"/>
      <c r="SSY283" s="1102"/>
      <c r="SSZ283" s="1102"/>
      <c r="STA283" s="1102"/>
      <c r="STB283" s="1102"/>
      <c r="STC283" s="1102"/>
      <c r="STD283" s="1102"/>
      <c r="STE283" s="1102"/>
      <c r="STF283" s="1102"/>
      <c r="STG283" s="1102"/>
      <c r="STH283" s="1102"/>
      <c r="STI283" s="1102"/>
      <c r="STJ283" s="1102"/>
      <c r="STK283" s="1102"/>
      <c r="STL283" s="1102"/>
      <c r="STM283" s="1102"/>
      <c r="STN283" s="1102"/>
      <c r="STO283" s="1102"/>
      <c r="STP283" s="1102"/>
      <c r="STQ283" s="1102"/>
      <c r="STR283" s="1102"/>
      <c r="STS283" s="1102"/>
      <c r="STT283" s="1102"/>
      <c r="STU283" s="1102"/>
      <c r="STV283" s="1102"/>
      <c r="STW283" s="1102"/>
      <c r="STX283" s="1102"/>
      <c r="STY283" s="1102"/>
      <c r="STZ283" s="1102"/>
      <c r="SUA283" s="1102"/>
      <c r="SUB283" s="1102"/>
      <c r="SUC283" s="1102"/>
      <c r="SUD283" s="1102"/>
      <c r="SUE283" s="1102"/>
      <c r="SUF283" s="1102"/>
      <c r="SUG283" s="1102"/>
      <c r="SUH283" s="1102"/>
      <c r="SUI283" s="1102"/>
      <c r="SUJ283" s="1102"/>
      <c r="SUK283" s="1102"/>
      <c r="SUL283" s="1102"/>
      <c r="SUM283" s="1102"/>
      <c r="SUN283" s="1102"/>
      <c r="SUO283" s="1102"/>
      <c r="SUP283" s="1102"/>
      <c r="SUQ283" s="1102"/>
      <c r="SUR283" s="1102"/>
      <c r="SUS283" s="1102"/>
      <c r="SUT283" s="1102"/>
      <c r="SUU283" s="1102"/>
      <c r="SUV283" s="1102"/>
      <c r="SUW283" s="1102"/>
      <c r="SUX283" s="1102"/>
      <c r="SUY283" s="1102"/>
      <c r="SUZ283" s="1102"/>
      <c r="SVA283" s="1102"/>
      <c r="SVB283" s="1102"/>
      <c r="SVC283" s="1102"/>
      <c r="SVD283" s="1102"/>
      <c r="SVE283" s="1102"/>
      <c r="SVF283" s="1102"/>
      <c r="SVG283" s="1102"/>
      <c r="SVH283" s="1102"/>
      <c r="SVI283" s="1102"/>
      <c r="SVJ283" s="1102"/>
      <c r="SVK283" s="1102"/>
      <c r="SVL283" s="1102"/>
      <c r="SVM283" s="1102"/>
      <c r="SVN283" s="1102"/>
      <c r="SVO283" s="1102"/>
      <c r="SVP283" s="1102"/>
      <c r="SVQ283" s="1102"/>
      <c r="SVR283" s="1102"/>
      <c r="SVS283" s="1102"/>
      <c r="SVT283" s="1102"/>
      <c r="SVU283" s="1102"/>
      <c r="SVV283" s="1102"/>
      <c r="SVW283" s="1102"/>
      <c r="SVX283" s="1102"/>
      <c r="SVY283" s="1102"/>
      <c r="SVZ283" s="1102"/>
      <c r="SWA283" s="1102"/>
      <c r="SWB283" s="1102"/>
      <c r="SWC283" s="1102"/>
      <c r="SWD283" s="1102"/>
      <c r="SWE283" s="1102"/>
      <c r="SWF283" s="1102"/>
      <c r="SWG283" s="1102"/>
      <c r="SWH283" s="1102"/>
      <c r="SWI283" s="1102"/>
      <c r="SWJ283" s="1102"/>
      <c r="SWK283" s="1102"/>
      <c r="SWL283" s="1102"/>
      <c r="SWM283" s="1102"/>
      <c r="SWN283" s="1102"/>
      <c r="SWO283" s="1102"/>
      <c r="SWP283" s="1102"/>
      <c r="SWQ283" s="1102"/>
      <c r="SWR283" s="1102"/>
      <c r="SWS283" s="1102"/>
      <c r="SWT283" s="1102"/>
      <c r="SWU283" s="1102"/>
      <c r="SWV283" s="1102"/>
      <c r="SWW283" s="1102"/>
      <c r="SWX283" s="1102"/>
      <c r="SWY283" s="1102"/>
      <c r="SWZ283" s="1102"/>
      <c r="SXA283" s="1102"/>
      <c r="SXB283" s="1102"/>
      <c r="SXC283" s="1102"/>
      <c r="SXD283" s="1102"/>
      <c r="SXE283" s="1102"/>
      <c r="SXF283" s="1102"/>
      <c r="SXG283" s="1102"/>
      <c r="SXH283" s="1102"/>
      <c r="SXI283" s="1102"/>
      <c r="SXJ283" s="1102"/>
      <c r="SXK283" s="1102"/>
      <c r="SXL283" s="1102"/>
      <c r="SXM283" s="1102"/>
      <c r="SXN283" s="1102"/>
      <c r="SXO283" s="1102"/>
      <c r="SXP283" s="1102"/>
      <c r="SXQ283" s="1102"/>
      <c r="SXR283" s="1102"/>
      <c r="SXS283" s="1102"/>
      <c r="SXT283" s="1102"/>
      <c r="SXU283" s="1102"/>
      <c r="SXV283" s="1102"/>
      <c r="SXW283" s="1102"/>
      <c r="SXX283" s="1102"/>
      <c r="SXY283" s="1102"/>
      <c r="SXZ283" s="1102"/>
      <c r="SYA283" s="1102"/>
      <c r="SYB283" s="1102"/>
      <c r="SYC283" s="1102"/>
      <c r="SYD283" s="1102"/>
      <c r="SYE283" s="1102"/>
      <c r="SYF283" s="1102"/>
      <c r="SYG283" s="1102"/>
      <c r="SYH283" s="1102"/>
      <c r="SYI283" s="1102"/>
      <c r="SYJ283" s="1102"/>
      <c r="SYK283" s="1102"/>
      <c r="SYL283" s="1102"/>
      <c r="SYM283" s="1102"/>
      <c r="SYN283" s="1102"/>
      <c r="SYO283" s="1102"/>
      <c r="SYP283" s="1102"/>
      <c r="SYQ283" s="1102"/>
      <c r="SYR283" s="1102"/>
      <c r="SYS283" s="1102"/>
      <c r="SYT283" s="1102"/>
      <c r="SYU283" s="1102"/>
      <c r="SYV283" s="1102"/>
      <c r="SYW283" s="1102"/>
      <c r="SYX283" s="1102"/>
      <c r="SYY283" s="1102"/>
      <c r="SYZ283" s="1102"/>
      <c r="SZA283" s="1102"/>
      <c r="SZB283" s="1102"/>
      <c r="SZC283" s="1102"/>
      <c r="SZD283" s="1102"/>
      <c r="SZE283" s="1102"/>
      <c r="SZF283" s="1102"/>
      <c r="SZG283" s="1102"/>
      <c r="SZH283" s="1102"/>
      <c r="SZI283" s="1102"/>
      <c r="SZJ283" s="1102"/>
      <c r="SZK283" s="1102"/>
      <c r="SZL283" s="1102"/>
      <c r="SZM283" s="1102"/>
      <c r="SZN283" s="1102"/>
      <c r="SZO283" s="1102"/>
      <c r="SZP283" s="1102"/>
      <c r="SZQ283" s="1102"/>
      <c r="SZR283" s="1102"/>
      <c r="SZS283" s="1102"/>
      <c r="SZT283" s="1102"/>
      <c r="SZU283" s="1102"/>
      <c r="SZV283" s="1102"/>
      <c r="SZW283" s="1102"/>
      <c r="SZX283" s="1102"/>
      <c r="SZY283" s="1102"/>
      <c r="SZZ283" s="1102"/>
      <c r="TAA283" s="1102"/>
      <c r="TAB283" s="1102"/>
      <c r="TAC283" s="1102"/>
      <c r="TAD283" s="1102"/>
      <c r="TAE283" s="1102"/>
      <c r="TAF283" s="1102"/>
      <c r="TAG283" s="1102"/>
      <c r="TAH283" s="1102"/>
      <c r="TAI283" s="1102"/>
      <c r="TAJ283" s="1102"/>
      <c r="TAK283" s="1102"/>
      <c r="TAL283" s="1102"/>
      <c r="TAM283" s="1102"/>
      <c r="TAN283" s="1102"/>
      <c r="TAO283" s="1102"/>
      <c r="TAP283" s="1102"/>
      <c r="TAQ283" s="1102"/>
      <c r="TAR283" s="1102"/>
      <c r="TAS283" s="1102"/>
      <c r="TAT283" s="1102"/>
      <c r="TAU283" s="1102"/>
      <c r="TAV283" s="1102"/>
      <c r="TAW283" s="1102"/>
      <c r="TAX283" s="1102"/>
      <c r="TAY283" s="1102"/>
      <c r="TAZ283" s="1102"/>
      <c r="TBA283" s="1102"/>
      <c r="TBB283" s="1102"/>
      <c r="TBC283" s="1102"/>
      <c r="TBD283" s="1102"/>
      <c r="TBE283" s="1102"/>
      <c r="TBF283" s="1102"/>
      <c r="TBG283" s="1102"/>
      <c r="TBH283" s="1102"/>
      <c r="TBI283" s="1102"/>
      <c r="TBJ283" s="1102"/>
      <c r="TBK283" s="1102"/>
      <c r="TBL283" s="1102"/>
      <c r="TBM283" s="1102"/>
      <c r="TBN283" s="1102"/>
      <c r="TBO283" s="1102"/>
      <c r="TBP283" s="1102"/>
      <c r="TBQ283" s="1102"/>
      <c r="TBR283" s="1102"/>
      <c r="TBS283" s="1102"/>
      <c r="TBT283" s="1102"/>
      <c r="TBU283" s="1102"/>
      <c r="TBV283" s="1102"/>
      <c r="TBW283" s="1102"/>
      <c r="TBX283" s="1102"/>
      <c r="TBY283" s="1102"/>
      <c r="TBZ283" s="1102"/>
      <c r="TCA283" s="1102"/>
      <c r="TCB283" s="1102"/>
      <c r="TCC283" s="1102"/>
      <c r="TCD283" s="1102"/>
      <c r="TCE283" s="1102"/>
      <c r="TCF283" s="1102"/>
      <c r="TCG283" s="1102"/>
      <c r="TCH283" s="1102"/>
      <c r="TCI283" s="1102"/>
      <c r="TCJ283" s="1102"/>
      <c r="TCK283" s="1102"/>
      <c r="TCL283" s="1102"/>
      <c r="TCM283" s="1102"/>
      <c r="TCN283" s="1102"/>
      <c r="TCO283" s="1102"/>
      <c r="TCP283" s="1102"/>
      <c r="TCQ283" s="1102"/>
      <c r="TCR283" s="1102"/>
      <c r="TCS283" s="1102"/>
      <c r="TCT283" s="1102"/>
      <c r="TCU283" s="1102"/>
      <c r="TCV283" s="1102"/>
      <c r="TCW283" s="1102"/>
      <c r="TCX283" s="1102"/>
      <c r="TCY283" s="1102"/>
      <c r="TCZ283" s="1102"/>
      <c r="TDA283" s="1102"/>
      <c r="TDB283" s="1102"/>
      <c r="TDC283" s="1102"/>
      <c r="TDD283" s="1102"/>
      <c r="TDE283" s="1102"/>
      <c r="TDF283" s="1102"/>
      <c r="TDG283" s="1102"/>
      <c r="TDH283" s="1102"/>
      <c r="TDI283" s="1102"/>
      <c r="TDJ283" s="1102"/>
      <c r="TDK283" s="1102"/>
      <c r="TDL283" s="1102"/>
      <c r="TDM283" s="1102"/>
      <c r="TDN283" s="1102"/>
      <c r="TDO283" s="1102"/>
      <c r="TDP283" s="1102"/>
      <c r="TDQ283" s="1102"/>
      <c r="TDR283" s="1102"/>
      <c r="TDS283" s="1102"/>
      <c r="TDT283" s="1102"/>
      <c r="TDU283" s="1102"/>
      <c r="TDV283" s="1102"/>
      <c r="TDW283" s="1102"/>
      <c r="TDX283" s="1102"/>
      <c r="TDY283" s="1102"/>
      <c r="TDZ283" s="1102"/>
      <c r="TEA283" s="1102"/>
      <c r="TEB283" s="1102"/>
      <c r="TEC283" s="1102"/>
      <c r="TED283" s="1102"/>
      <c r="TEE283" s="1102"/>
      <c r="TEF283" s="1102"/>
      <c r="TEG283" s="1102"/>
      <c r="TEH283" s="1102"/>
      <c r="TEI283" s="1102"/>
      <c r="TEJ283" s="1102"/>
      <c r="TEK283" s="1102"/>
      <c r="TEL283" s="1102"/>
      <c r="TEM283" s="1102"/>
      <c r="TEN283" s="1102"/>
      <c r="TEO283" s="1102"/>
      <c r="TEP283" s="1102"/>
      <c r="TEQ283" s="1102"/>
      <c r="TER283" s="1102"/>
      <c r="TES283" s="1102"/>
      <c r="TET283" s="1102"/>
      <c r="TEU283" s="1102"/>
      <c r="TEV283" s="1102"/>
      <c r="TEW283" s="1102"/>
      <c r="TEX283" s="1102"/>
      <c r="TEY283" s="1102"/>
      <c r="TEZ283" s="1102"/>
      <c r="TFA283" s="1102"/>
      <c r="TFB283" s="1102"/>
      <c r="TFC283" s="1102"/>
      <c r="TFD283" s="1102"/>
      <c r="TFE283" s="1102"/>
      <c r="TFF283" s="1102"/>
      <c r="TFG283" s="1102"/>
      <c r="TFH283" s="1102"/>
      <c r="TFI283" s="1102"/>
      <c r="TFJ283" s="1102"/>
      <c r="TFK283" s="1102"/>
      <c r="TFL283" s="1102"/>
      <c r="TFM283" s="1102"/>
      <c r="TFN283" s="1102"/>
      <c r="TFO283" s="1102"/>
      <c r="TFP283" s="1102"/>
      <c r="TFQ283" s="1102"/>
      <c r="TFR283" s="1102"/>
      <c r="TFS283" s="1102"/>
      <c r="TFT283" s="1102"/>
      <c r="TFU283" s="1102"/>
      <c r="TFV283" s="1102"/>
      <c r="TFW283" s="1102"/>
      <c r="TFX283" s="1102"/>
      <c r="TFY283" s="1102"/>
      <c r="TFZ283" s="1102"/>
      <c r="TGA283" s="1102"/>
      <c r="TGB283" s="1102"/>
      <c r="TGC283" s="1102"/>
      <c r="TGD283" s="1102"/>
      <c r="TGE283" s="1102"/>
      <c r="TGF283" s="1102"/>
      <c r="TGG283" s="1102"/>
      <c r="TGH283" s="1102"/>
      <c r="TGI283" s="1102"/>
      <c r="TGJ283" s="1102"/>
      <c r="TGK283" s="1102"/>
      <c r="TGL283" s="1102"/>
      <c r="TGM283" s="1102"/>
      <c r="TGN283" s="1102"/>
      <c r="TGO283" s="1102"/>
      <c r="TGP283" s="1102"/>
      <c r="TGQ283" s="1102"/>
      <c r="TGR283" s="1102"/>
      <c r="TGS283" s="1102"/>
      <c r="TGT283" s="1102"/>
      <c r="TGU283" s="1102"/>
      <c r="TGV283" s="1102"/>
      <c r="TGW283" s="1102"/>
      <c r="TGX283" s="1102"/>
      <c r="TGY283" s="1102"/>
      <c r="TGZ283" s="1102"/>
      <c r="THA283" s="1102"/>
      <c r="THB283" s="1102"/>
      <c r="THC283" s="1102"/>
      <c r="THD283" s="1102"/>
      <c r="THE283" s="1102"/>
      <c r="THF283" s="1102"/>
      <c r="THG283" s="1102"/>
      <c r="THH283" s="1102"/>
      <c r="THI283" s="1102"/>
      <c r="THJ283" s="1102"/>
      <c r="THK283" s="1102"/>
      <c r="THL283" s="1102"/>
      <c r="THM283" s="1102"/>
      <c r="THN283" s="1102"/>
      <c r="THO283" s="1102"/>
      <c r="THP283" s="1102"/>
      <c r="THQ283" s="1102"/>
      <c r="THR283" s="1102"/>
      <c r="THS283" s="1102"/>
      <c r="THT283" s="1102"/>
      <c r="THU283" s="1102"/>
      <c r="THV283" s="1102"/>
      <c r="THW283" s="1102"/>
      <c r="THX283" s="1102"/>
      <c r="THY283" s="1102"/>
      <c r="THZ283" s="1102"/>
      <c r="TIA283" s="1102"/>
      <c r="TIB283" s="1102"/>
      <c r="TIC283" s="1102"/>
      <c r="TID283" s="1102"/>
      <c r="TIE283" s="1102"/>
      <c r="TIF283" s="1102"/>
      <c r="TIG283" s="1102"/>
      <c r="TIH283" s="1102"/>
      <c r="TII283" s="1102"/>
      <c r="TIJ283" s="1102"/>
      <c r="TIK283" s="1102"/>
      <c r="TIL283" s="1102"/>
      <c r="TIM283" s="1102"/>
      <c r="TIN283" s="1102"/>
      <c r="TIO283" s="1102"/>
      <c r="TIP283" s="1102"/>
      <c r="TIQ283" s="1102"/>
      <c r="TIR283" s="1102"/>
      <c r="TIS283" s="1102"/>
      <c r="TIT283" s="1102"/>
      <c r="TIU283" s="1102"/>
      <c r="TIV283" s="1102"/>
      <c r="TIW283" s="1102"/>
      <c r="TIX283" s="1102"/>
      <c r="TIY283" s="1102"/>
      <c r="TIZ283" s="1102"/>
      <c r="TJA283" s="1102"/>
      <c r="TJB283" s="1102"/>
      <c r="TJC283" s="1102"/>
      <c r="TJD283" s="1102"/>
      <c r="TJE283" s="1102"/>
      <c r="TJF283" s="1102"/>
      <c r="TJG283" s="1102"/>
      <c r="TJH283" s="1102"/>
      <c r="TJI283" s="1102"/>
      <c r="TJJ283" s="1102"/>
      <c r="TJK283" s="1102"/>
      <c r="TJL283" s="1102"/>
      <c r="TJM283" s="1102"/>
      <c r="TJN283" s="1102"/>
      <c r="TJO283" s="1102"/>
      <c r="TJP283" s="1102"/>
      <c r="TJQ283" s="1102"/>
      <c r="TJR283" s="1102"/>
      <c r="TJS283" s="1102"/>
      <c r="TJT283" s="1102"/>
      <c r="TJU283" s="1102"/>
      <c r="TJV283" s="1102"/>
      <c r="TJW283" s="1102"/>
      <c r="TJX283" s="1102"/>
      <c r="TJY283" s="1102"/>
      <c r="TJZ283" s="1102"/>
      <c r="TKA283" s="1102"/>
      <c r="TKB283" s="1102"/>
      <c r="TKC283" s="1102"/>
      <c r="TKD283" s="1102"/>
      <c r="TKE283" s="1102"/>
      <c r="TKF283" s="1102"/>
      <c r="TKG283" s="1102"/>
      <c r="TKH283" s="1102"/>
      <c r="TKI283" s="1102"/>
      <c r="TKJ283" s="1102"/>
      <c r="TKK283" s="1102"/>
      <c r="TKL283" s="1102"/>
      <c r="TKM283" s="1102"/>
      <c r="TKN283" s="1102"/>
      <c r="TKO283" s="1102"/>
      <c r="TKP283" s="1102"/>
      <c r="TKQ283" s="1102"/>
      <c r="TKR283" s="1102"/>
      <c r="TKS283" s="1102"/>
      <c r="TKT283" s="1102"/>
      <c r="TKU283" s="1102"/>
      <c r="TKV283" s="1102"/>
      <c r="TKW283" s="1102"/>
      <c r="TKX283" s="1102"/>
      <c r="TKY283" s="1102"/>
      <c r="TKZ283" s="1102"/>
      <c r="TLA283" s="1102"/>
      <c r="TLB283" s="1102"/>
      <c r="TLC283" s="1102"/>
      <c r="TLD283" s="1102"/>
      <c r="TLE283" s="1102"/>
      <c r="TLF283" s="1102"/>
      <c r="TLG283" s="1102"/>
      <c r="TLH283" s="1102"/>
      <c r="TLI283" s="1102"/>
      <c r="TLJ283" s="1102"/>
      <c r="TLK283" s="1102"/>
      <c r="TLL283" s="1102"/>
      <c r="TLM283" s="1102"/>
      <c r="TLN283" s="1102"/>
      <c r="TLO283" s="1102"/>
      <c r="TLP283" s="1102"/>
      <c r="TLQ283" s="1102"/>
      <c r="TLR283" s="1102"/>
      <c r="TLS283" s="1102"/>
      <c r="TLT283" s="1102"/>
      <c r="TLU283" s="1102"/>
      <c r="TLV283" s="1102"/>
      <c r="TLW283" s="1102"/>
      <c r="TLX283" s="1102"/>
      <c r="TLY283" s="1102"/>
      <c r="TLZ283" s="1102"/>
      <c r="TMA283" s="1102"/>
      <c r="TMB283" s="1102"/>
      <c r="TMC283" s="1102"/>
      <c r="TMD283" s="1102"/>
      <c r="TME283" s="1102"/>
      <c r="TMF283" s="1102"/>
      <c r="TMG283" s="1102"/>
      <c r="TMH283" s="1102"/>
      <c r="TMI283" s="1102"/>
      <c r="TMJ283" s="1102"/>
      <c r="TMK283" s="1102"/>
      <c r="TML283" s="1102"/>
      <c r="TMM283" s="1102"/>
      <c r="TMN283" s="1102"/>
      <c r="TMO283" s="1102"/>
      <c r="TMP283" s="1102"/>
      <c r="TMQ283" s="1102"/>
      <c r="TMR283" s="1102"/>
      <c r="TMS283" s="1102"/>
      <c r="TMT283" s="1102"/>
      <c r="TMU283" s="1102"/>
      <c r="TMV283" s="1102"/>
      <c r="TMW283" s="1102"/>
      <c r="TMX283" s="1102"/>
      <c r="TMY283" s="1102"/>
      <c r="TMZ283" s="1102"/>
      <c r="TNA283" s="1102"/>
      <c r="TNB283" s="1102"/>
      <c r="TNC283" s="1102"/>
      <c r="TND283" s="1102"/>
      <c r="TNE283" s="1102"/>
      <c r="TNF283" s="1102"/>
      <c r="TNG283" s="1102"/>
      <c r="TNH283" s="1102"/>
      <c r="TNI283" s="1102"/>
      <c r="TNJ283" s="1102"/>
      <c r="TNK283" s="1102"/>
      <c r="TNL283" s="1102"/>
      <c r="TNM283" s="1102"/>
      <c r="TNN283" s="1102"/>
      <c r="TNO283" s="1102"/>
      <c r="TNP283" s="1102"/>
      <c r="TNQ283" s="1102"/>
      <c r="TNR283" s="1102"/>
      <c r="TNS283" s="1102"/>
      <c r="TNT283" s="1102"/>
      <c r="TNU283" s="1102"/>
      <c r="TNV283" s="1102"/>
      <c r="TNW283" s="1102"/>
      <c r="TNX283" s="1102"/>
      <c r="TNY283" s="1102"/>
      <c r="TNZ283" s="1102"/>
      <c r="TOA283" s="1102"/>
      <c r="TOB283" s="1102"/>
      <c r="TOC283" s="1102"/>
      <c r="TOD283" s="1102"/>
      <c r="TOE283" s="1102"/>
      <c r="TOF283" s="1102"/>
      <c r="TOG283" s="1102"/>
      <c r="TOH283" s="1102"/>
      <c r="TOI283" s="1102"/>
      <c r="TOJ283" s="1102"/>
      <c r="TOK283" s="1102"/>
      <c r="TOL283" s="1102"/>
      <c r="TOM283" s="1102"/>
      <c r="TON283" s="1102"/>
      <c r="TOO283" s="1102"/>
      <c r="TOP283" s="1102"/>
      <c r="TOQ283" s="1102"/>
      <c r="TOR283" s="1102"/>
      <c r="TOS283" s="1102"/>
      <c r="TOT283" s="1102"/>
      <c r="TOU283" s="1102"/>
      <c r="TOV283" s="1102"/>
      <c r="TOW283" s="1102"/>
      <c r="TOX283" s="1102"/>
      <c r="TOY283" s="1102"/>
      <c r="TOZ283" s="1102"/>
      <c r="TPA283" s="1102"/>
      <c r="TPB283" s="1102"/>
      <c r="TPC283" s="1102"/>
      <c r="TPD283" s="1102"/>
      <c r="TPE283" s="1102"/>
      <c r="TPF283" s="1102"/>
      <c r="TPG283" s="1102"/>
      <c r="TPH283" s="1102"/>
      <c r="TPI283" s="1102"/>
      <c r="TPJ283" s="1102"/>
      <c r="TPK283" s="1102"/>
      <c r="TPL283" s="1102"/>
      <c r="TPM283" s="1102"/>
      <c r="TPN283" s="1102"/>
      <c r="TPO283" s="1102"/>
      <c r="TPP283" s="1102"/>
      <c r="TPQ283" s="1102"/>
      <c r="TPR283" s="1102"/>
      <c r="TPS283" s="1102"/>
      <c r="TPT283" s="1102"/>
      <c r="TPU283" s="1102"/>
      <c r="TPV283" s="1102"/>
      <c r="TPW283" s="1102"/>
      <c r="TPX283" s="1102"/>
      <c r="TPY283" s="1102"/>
      <c r="TPZ283" s="1102"/>
      <c r="TQA283" s="1102"/>
      <c r="TQB283" s="1102"/>
      <c r="TQC283" s="1102"/>
      <c r="TQD283" s="1102"/>
      <c r="TQE283" s="1102"/>
      <c r="TQF283" s="1102"/>
      <c r="TQG283" s="1102"/>
      <c r="TQH283" s="1102"/>
      <c r="TQI283" s="1102"/>
      <c r="TQJ283" s="1102"/>
      <c r="TQK283" s="1102"/>
      <c r="TQL283" s="1102"/>
      <c r="TQM283" s="1102"/>
      <c r="TQN283" s="1102"/>
      <c r="TQO283" s="1102"/>
      <c r="TQP283" s="1102"/>
      <c r="TQQ283" s="1102"/>
      <c r="TQR283" s="1102"/>
      <c r="TQS283" s="1102"/>
      <c r="TQT283" s="1102"/>
      <c r="TQU283" s="1102"/>
      <c r="TQV283" s="1102"/>
      <c r="TQW283" s="1102"/>
      <c r="TQX283" s="1102"/>
      <c r="TQY283" s="1102"/>
      <c r="TQZ283" s="1102"/>
      <c r="TRA283" s="1102"/>
      <c r="TRB283" s="1102"/>
      <c r="TRC283" s="1102"/>
      <c r="TRD283" s="1102"/>
      <c r="TRE283" s="1102"/>
      <c r="TRF283" s="1102"/>
      <c r="TRG283" s="1102"/>
      <c r="TRH283" s="1102"/>
      <c r="TRI283" s="1102"/>
      <c r="TRJ283" s="1102"/>
      <c r="TRK283" s="1102"/>
      <c r="TRL283" s="1102"/>
      <c r="TRM283" s="1102"/>
      <c r="TRN283" s="1102"/>
      <c r="TRO283" s="1102"/>
      <c r="TRP283" s="1102"/>
      <c r="TRQ283" s="1102"/>
      <c r="TRR283" s="1102"/>
      <c r="TRS283" s="1102"/>
      <c r="TRT283" s="1102"/>
      <c r="TRU283" s="1102"/>
      <c r="TRV283" s="1102"/>
      <c r="TRW283" s="1102"/>
      <c r="TRX283" s="1102"/>
      <c r="TRY283" s="1102"/>
      <c r="TRZ283" s="1102"/>
      <c r="TSA283" s="1102"/>
      <c r="TSB283" s="1102"/>
      <c r="TSC283" s="1102"/>
      <c r="TSD283" s="1102"/>
      <c r="TSE283" s="1102"/>
      <c r="TSF283" s="1102"/>
      <c r="TSG283" s="1102"/>
      <c r="TSH283" s="1102"/>
      <c r="TSI283" s="1102"/>
      <c r="TSJ283" s="1102"/>
      <c r="TSK283" s="1102"/>
      <c r="TSL283" s="1102"/>
      <c r="TSM283" s="1102"/>
      <c r="TSN283" s="1102"/>
      <c r="TSO283" s="1102"/>
      <c r="TSP283" s="1102"/>
      <c r="TSQ283" s="1102"/>
      <c r="TSR283" s="1102"/>
      <c r="TSS283" s="1102"/>
      <c r="TST283" s="1102"/>
      <c r="TSU283" s="1102"/>
      <c r="TSV283" s="1102"/>
      <c r="TSW283" s="1102"/>
      <c r="TSX283" s="1102"/>
      <c r="TSY283" s="1102"/>
      <c r="TSZ283" s="1102"/>
      <c r="TTA283" s="1102"/>
      <c r="TTB283" s="1102"/>
      <c r="TTC283" s="1102"/>
      <c r="TTD283" s="1102"/>
      <c r="TTE283" s="1102"/>
      <c r="TTF283" s="1102"/>
      <c r="TTG283" s="1102"/>
      <c r="TTH283" s="1102"/>
      <c r="TTI283" s="1102"/>
      <c r="TTJ283" s="1102"/>
      <c r="TTK283" s="1102"/>
      <c r="TTL283" s="1102"/>
      <c r="TTM283" s="1102"/>
      <c r="TTN283" s="1102"/>
      <c r="TTO283" s="1102"/>
      <c r="TTP283" s="1102"/>
      <c r="TTQ283" s="1102"/>
      <c r="TTR283" s="1102"/>
      <c r="TTS283" s="1102"/>
      <c r="TTT283" s="1102"/>
      <c r="TTU283" s="1102"/>
      <c r="TTV283" s="1102"/>
      <c r="TTW283" s="1102"/>
      <c r="TTX283" s="1102"/>
      <c r="TTY283" s="1102"/>
      <c r="TTZ283" s="1102"/>
      <c r="TUA283" s="1102"/>
      <c r="TUB283" s="1102"/>
      <c r="TUC283" s="1102"/>
      <c r="TUD283" s="1102"/>
      <c r="TUE283" s="1102"/>
      <c r="TUF283" s="1102"/>
      <c r="TUG283" s="1102"/>
      <c r="TUH283" s="1102"/>
      <c r="TUI283" s="1102"/>
      <c r="TUJ283" s="1102"/>
      <c r="TUK283" s="1102"/>
      <c r="TUL283" s="1102"/>
      <c r="TUM283" s="1102"/>
      <c r="TUN283" s="1102"/>
      <c r="TUO283" s="1102"/>
      <c r="TUP283" s="1102"/>
      <c r="TUQ283" s="1102"/>
      <c r="TUR283" s="1102"/>
      <c r="TUS283" s="1102"/>
      <c r="TUT283" s="1102"/>
      <c r="TUU283" s="1102"/>
      <c r="TUV283" s="1102"/>
      <c r="TUW283" s="1102"/>
      <c r="TUX283" s="1102"/>
      <c r="TUY283" s="1102"/>
      <c r="TUZ283" s="1102"/>
      <c r="TVA283" s="1102"/>
      <c r="TVB283" s="1102"/>
      <c r="TVC283" s="1102"/>
      <c r="TVD283" s="1102"/>
      <c r="TVE283" s="1102"/>
      <c r="TVF283" s="1102"/>
      <c r="TVG283" s="1102"/>
      <c r="TVH283" s="1102"/>
      <c r="TVI283" s="1102"/>
      <c r="TVJ283" s="1102"/>
      <c r="TVK283" s="1102"/>
      <c r="TVL283" s="1102"/>
      <c r="TVM283" s="1102"/>
      <c r="TVN283" s="1102"/>
      <c r="TVO283" s="1102"/>
      <c r="TVP283" s="1102"/>
      <c r="TVQ283" s="1102"/>
      <c r="TVR283" s="1102"/>
      <c r="TVS283" s="1102"/>
      <c r="TVT283" s="1102"/>
      <c r="TVU283" s="1102"/>
      <c r="TVV283" s="1102"/>
      <c r="TVW283" s="1102"/>
      <c r="TVX283" s="1102"/>
      <c r="TVY283" s="1102"/>
      <c r="TVZ283" s="1102"/>
      <c r="TWA283" s="1102"/>
      <c r="TWB283" s="1102"/>
      <c r="TWC283" s="1102"/>
      <c r="TWD283" s="1102"/>
      <c r="TWE283" s="1102"/>
      <c r="TWF283" s="1102"/>
      <c r="TWG283" s="1102"/>
      <c r="TWH283" s="1102"/>
      <c r="TWI283" s="1102"/>
      <c r="TWJ283" s="1102"/>
      <c r="TWK283" s="1102"/>
      <c r="TWL283" s="1102"/>
      <c r="TWM283" s="1102"/>
      <c r="TWN283" s="1102"/>
      <c r="TWO283" s="1102"/>
      <c r="TWP283" s="1102"/>
      <c r="TWQ283" s="1102"/>
      <c r="TWR283" s="1102"/>
      <c r="TWS283" s="1102"/>
      <c r="TWT283" s="1102"/>
      <c r="TWU283" s="1102"/>
      <c r="TWV283" s="1102"/>
      <c r="TWW283" s="1102"/>
      <c r="TWX283" s="1102"/>
      <c r="TWY283" s="1102"/>
      <c r="TWZ283" s="1102"/>
      <c r="TXA283" s="1102"/>
      <c r="TXB283" s="1102"/>
      <c r="TXC283" s="1102"/>
      <c r="TXD283" s="1102"/>
      <c r="TXE283" s="1102"/>
      <c r="TXF283" s="1102"/>
      <c r="TXG283" s="1102"/>
      <c r="TXH283" s="1102"/>
      <c r="TXI283" s="1102"/>
      <c r="TXJ283" s="1102"/>
      <c r="TXK283" s="1102"/>
      <c r="TXL283" s="1102"/>
      <c r="TXM283" s="1102"/>
      <c r="TXN283" s="1102"/>
      <c r="TXO283" s="1102"/>
      <c r="TXP283" s="1102"/>
      <c r="TXQ283" s="1102"/>
      <c r="TXR283" s="1102"/>
      <c r="TXS283" s="1102"/>
      <c r="TXT283" s="1102"/>
      <c r="TXU283" s="1102"/>
      <c r="TXV283" s="1102"/>
      <c r="TXW283" s="1102"/>
      <c r="TXX283" s="1102"/>
      <c r="TXY283" s="1102"/>
      <c r="TXZ283" s="1102"/>
      <c r="TYA283" s="1102"/>
      <c r="TYB283" s="1102"/>
      <c r="TYC283" s="1102"/>
      <c r="TYD283" s="1102"/>
      <c r="TYE283" s="1102"/>
      <c r="TYF283" s="1102"/>
      <c r="TYG283" s="1102"/>
      <c r="TYH283" s="1102"/>
      <c r="TYI283" s="1102"/>
      <c r="TYJ283" s="1102"/>
      <c r="TYK283" s="1102"/>
      <c r="TYL283" s="1102"/>
      <c r="TYM283" s="1102"/>
      <c r="TYN283" s="1102"/>
      <c r="TYO283" s="1102"/>
      <c r="TYP283" s="1102"/>
      <c r="TYQ283" s="1102"/>
      <c r="TYR283" s="1102"/>
      <c r="TYS283" s="1102"/>
      <c r="TYT283" s="1102"/>
      <c r="TYU283" s="1102"/>
      <c r="TYV283" s="1102"/>
      <c r="TYW283" s="1102"/>
      <c r="TYX283" s="1102"/>
      <c r="TYY283" s="1102"/>
      <c r="TYZ283" s="1102"/>
      <c r="TZA283" s="1102"/>
      <c r="TZB283" s="1102"/>
      <c r="TZC283" s="1102"/>
      <c r="TZD283" s="1102"/>
      <c r="TZE283" s="1102"/>
      <c r="TZF283" s="1102"/>
      <c r="TZG283" s="1102"/>
      <c r="TZH283" s="1102"/>
      <c r="TZI283" s="1102"/>
      <c r="TZJ283" s="1102"/>
      <c r="TZK283" s="1102"/>
      <c r="TZL283" s="1102"/>
      <c r="TZM283" s="1102"/>
      <c r="TZN283" s="1102"/>
      <c r="TZO283" s="1102"/>
      <c r="TZP283" s="1102"/>
      <c r="TZQ283" s="1102"/>
      <c r="TZR283" s="1102"/>
      <c r="TZS283" s="1102"/>
      <c r="TZT283" s="1102"/>
      <c r="TZU283" s="1102"/>
      <c r="TZV283" s="1102"/>
      <c r="TZW283" s="1102"/>
      <c r="TZX283" s="1102"/>
      <c r="TZY283" s="1102"/>
      <c r="TZZ283" s="1102"/>
      <c r="UAA283" s="1102"/>
      <c r="UAB283" s="1102"/>
      <c r="UAC283" s="1102"/>
      <c r="UAD283" s="1102"/>
      <c r="UAE283" s="1102"/>
      <c r="UAF283" s="1102"/>
      <c r="UAG283" s="1102"/>
      <c r="UAH283" s="1102"/>
      <c r="UAI283" s="1102"/>
      <c r="UAJ283" s="1102"/>
      <c r="UAK283" s="1102"/>
      <c r="UAL283" s="1102"/>
      <c r="UAM283" s="1102"/>
      <c r="UAN283" s="1102"/>
      <c r="UAO283" s="1102"/>
      <c r="UAP283" s="1102"/>
      <c r="UAQ283" s="1102"/>
      <c r="UAR283" s="1102"/>
      <c r="UAS283" s="1102"/>
      <c r="UAT283" s="1102"/>
      <c r="UAU283" s="1102"/>
      <c r="UAV283" s="1102"/>
      <c r="UAW283" s="1102"/>
      <c r="UAX283" s="1102"/>
      <c r="UAY283" s="1102"/>
      <c r="UAZ283" s="1102"/>
      <c r="UBA283" s="1102"/>
      <c r="UBB283" s="1102"/>
      <c r="UBC283" s="1102"/>
      <c r="UBD283" s="1102"/>
      <c r="UBE283" s="1102"/>
      <c r="UBF283" s="1102"/>
      <c r="UBG283" s="1102"/>
      <c r="UBH283" s="1102"/>
      <c r="UBI283" s="1102"/>
      <c r="UBJ283" s="1102"/>
      <c r="UBK283" s="1102"/>
      <c r="UBL283" s="1102"/>
      <c r="UBM283" s="1102"/>
      <c r="UBN283" s="1102"/>
      <c r="UBO283" s="1102"/>
      <c r="UBP283" s="1102"/>
      <c r="UBQ283" s="1102"/>
      <c r="UBR283" s="1102"/>
      <c r="UBS283" s="1102"/>
      <c r="UBT283" s="1102"/>
      <c r="UBU283" s="1102"/>
      <c r="UBV283" s="1102"/>
      <c r="UBW283" s="1102"/>
      <c r="UBX283" s="1102"/>
      <c r="UBY283" s="1102"/>
      <c r="UBZ283" s="1102"/>
      <c r="UCA283" s="1102"/>
      <c r="UCB283" s="1102"/>
      <c r="UCC283" s="1102"/>
      <c r="UCD283" s="1102"/>
      <c r="UCE283" s="1102"/>
      <c r="UCF283" s="1102"/>
      <c r="UCG283" s="1102"/>
      <c r="UCH283" s="1102"/>
      <c r="UCI283" s="1102"/>
      <c r="UCJ283" s="1102"/>
      <c r="UCK283" s="1102"/>
      <c r="UCL283" s="1102"/>
      <c r="UCM283" s="1102"/>
      <c r="UCN283" s="1102"/>
      <c r="UCO283" s="1102"/>
      <c r="UCP283" s="1102"/>
      <c r="UCQ283" s="1102"/>
      <c r="UCR283" s="1102"/>
      <c r="UCS283" s="1102"/>
      <c r="UCT283" s="1102"/>
      <c r="UCU283" s="1102"/>
      <c r="UCV283" s="1102"/>
      <c r="UCW283" s="1102"/>
      <c r="UCX283" s="1102"/>
      <c r="UCY283" s="1102"/>
      <c r="UCZ283" s="1102"/>
      <c r="UDA283" s="1102"/>
      <c r="UDB283" s="1102"/>
      <c r="UDC283" s="1102"/>
      <c r="UDD283" s="1102"/>
      <c r="UDE283" s="1102"/>
      <c r="UDF283" s="1102"/>
      <c r="UDG283" s="1102"/>
      <c r="UDH283" s="1102"/>
      <c r="UDI283" s="1102"/>
      <c r="UDJ283" s="1102"/>
      <c r="UDK283" s="1102"/>
      <c r="UDL283" s="1102"/>
      <c r="UDM283" s="1102"/>
      <c r="UDN283" s="1102"/>
      <c r="UDO283" s="1102"/>
      <c r="UDP283" s="1102"/>
      <c r="UDQ283" s="1102"/>
      <c r="UDR283" s="1102"/>
      <c r="UDS283" s="1102"/>
      <c r="UDT283" s="1102"/>
      <c r="UDU283" s="1102"/>
      <c r="UDV283" s="1102"/>
      <c r="UDW283" s="1102"/>
      <c r="UDX283" s="1102"/>
      <c r="UDY283" s="1102"/>
      <c r="UDZ283" s="1102"/>
      <c r="UEA283" s="1102"/>
      <c r="UEB283" s="1102"/>
      <c r="UEC283" s="1102"/>
      <c r="UED283" s="1102"/>
      <c r="UEE283" s="1102"/>
      <c r="UEF283" s="1102"/>
      <c r="UEG283" s="1102"/>
      <c r="UEH283" s="1102"/>
      <c r="UEI283" s="1102"/>
      <c r="UEJ283" s="1102"/>
      <c r="UEK283" s="1102"/>
      <c r="UEL283" s="1102"/>
      <c r="UEM283" s="1102"/>
      <c r="UEN283" s="1102"/>
      <c r="UEO283" s="1102"/>
      <c r="UEP283" s="1102"/>
      <c r="UEQ283" s="1102"/>
      <c r="UER283" s="1102"/>
      <c r="UES283" s="1102"/>
      <c r="UET283" s="1102"/>
      <c r="UEU283" s="1102"/>
      <c r="UEV283" s="1102"/>
      <c r="UEW283" s="1102"/>
      <c r="UEX283" s="1102"/>
      <c r="UEY283" s="1102"/>
      <c r="UEZ283" s="1102"/>
      <c r="UFA283" s="1102"/>
      <c r="UFB283" s="1102"/>
      <c r="UFC283" s="1102"/>
      <c r="UFD283" s="1102"/>
      <c r="UFE283" s="1102"/>
      <c r="UFF283" s="1102"/>
      <c r="UFG283" s="1102"/>
      <c r="UFH283" s="1102"/>
      <c r="UFI283" s="1102"/>
      <c r="UFJ283" s="1102"/>
      <c r="UFK283" s="1102"/>
      <c r="UFL283" s="1102"/>
      <c r="UFM283" s="1102"/>
      <c r="UFN283" s="1102"/>
      <c r="UFO283" s="1102"/>
      <c r="UFP283" s="1102"/>
      <c r="UFQ283" s="1102"/>
      <c r="UFR283" s="1102"/>
      <c r="UFS283" s="1102"/>
      <c r="UFT283" s="1102"/>
      <c r="UFU283" s="1102"/>
      <c r="UFV283" s="1102"/>
      <c r="UFW283" s="1102"/>
      <c r="UFX283" s="1102"/>
      <c r="UFY283" s="1102"/>
      <c r="UFZ283" s="1102"/>
      <c r="UGA283" s="1102"/>
      <c r="UGB283" s="1102"/>
      <c r="UGC283" s="1102"/>
      <c r="UGD283" s="1102"/>
      <c r="UGE283" s="1102"/>
      <c r="UGF283" s="1102"/>
      <c r="UGG283" s="1102"/>
      <c r="UGH283" s="1102"/>
      <c r="UGI283" s="1102"/>
      <c r="UGJ283" s="1102"/>
      <c r="UGK283" s="1102"/>
      <c r="UGL283" s="1102"/>
      <c r="UGM283" s="1102"/>
      <c r="UGN283" s="1102"/>
      <c r="UGO283" s="1102"/>
      <c r="UGP283" s="1102"/>
      <c r="UGQ283" s="1102"/>
      <c r="UGR283" s="1102"/>
      <c r="UGS283" s="1102"/>
      <c r="UGT283" s="1102"/>
      <c r="UGU283" s="1102"/>
      <c r="UGV283" s="1102"/>
      <c r="UGW283" s="1102"/>
      <c r="UGX283" s="1102"/>
      <c r="UGY283" s="1102"/>
      <c r="UGZ283" s="1102"/>
      <c r="UHA283" s="1102"/>
      <c r="UHB283" s="1102"/>
      <c r="UHC283" s="1102"/>
      <c r="UHD283" s="1102"/>
      <c r="UHE283" s="1102"/>
      <c r="UHF283" s="1102"/>
      <c r="UHG283" s="1102"/>
      <c r="UHH283" s="1102"/>
      <c r="UHI283" s="1102"/>
      <c r="UHJ283" s="1102"/>
      <c r="UHK283" s="1102"/>
      <c r="UHL283" s="1102"/>
      <c r="UHM283" s="1102"/>
      <c r="UHN283" s="1102"/>
      <c r="UHO283" s="1102"/>
      <c r="UHP283" s="1102"/>
      <c r="UHQ283" s="1102"/>
      <c r="UHR283" s="1102"/>
      <c r="UHS283" s="1102"/>
      <c r="UHT283" s="1102"/>
      <c r="UHU283" s="1102"/>
      <c r="UHV283" s="1102"/>
      <c r="UHW283" s="1102"/>
      <c r="UHX283" s="1102"/>
      <c r="UHY283" s="1102"/>
      <c r="UHZ283" s="1102"/>
      <c r="UIA283" s="1102"/>
      <c r="UIB283" s="1102"/>
      <c r="UIC283" s="1102"/>
      <c r="UID283" s="1102"/>
      <c r="UIE283" s="1102"/>
      <c r="UIF283" s="1102"/>
      <c r="UIG283" s="1102"/>
      <c r="UIH283" s="1102"/>
      <c r="UII283" s="1102"/>
      <c r="UIJ283" s="1102"/>
      <c r="UIK283" s="1102"/>
      <c r="UIL283" s="1102"/>
      <c r="UIM283" s="1102"/>
      <c r="UIN283" s="1102"/>
      <c r="UIO283" s="1102"/>
      <c r="UIP283" s="1102"/>
      <c r="UIQ283" s="1102"/>
      <c r="UIR283" s="1102"/>
      <c r="UIS283" s="1102"/>
      <c r="UIT283" s="1102"/>
      <c r="UIU283" s="1102"/>
      <c r="UIV283" s="1102"/>
      <c r="UIW283" s="1102"/>
      <c r="UIX283" s="1102"/>
      <c r="UIY283" s="1102"/>
      <c r="UIZ283" s="1102"/>
      <c r="UJA283" s="1102"/>
      <c r="UJB283" s="1102"/>
      <c r="UJC283" s="1102"/>
      <c r="UJD283" s="1102"/>
      <c r="UJE283" s="1102"/>
      <c r="UJF283" s="1102"/>
      <c r="UJG283" s="1102"/>
      <c r="UJH283" s="1102"/>
      <c r="UJI283" s="1102"/>
      <c r="UJJ283" s="1102"/>
      <c r="UJK283" s="1102"/>
      <c r="UJL283" s="1102"/>
      <c r="UJM283" s="1102"/>
      <c r="UJN283" s="1102"/>
      <c r="UJO283" s="1102"/>
      <c r="UJP283" s="1102"/>
      <c r="UJQ283" s="1102"/>
      <c r="UJR283" s="1102"/>
      <c r="UJS283" s="1102"/>
      <c r="UJT283" s="1102"/>
      <c r="UJU283" s="1102"/>
      <c r="UJV283" s="1102"/>
      <c r="UJW283" s="1102"/>
      <c r="UJX283" s="1102"/>
      <c r="UJY283" s="1102"/>
      <c r="UJZ283" s="1102"/>
      <c r="UKA283" s="1102"/>
      <c r="UKB283" s="1102"/>
      <c r="UKC283" s="1102"/>
      <c r="UKD283" s="1102"/>
      <c r="UKE283" s="1102"/>
      <c r="UKF283" s="1102"/>
      <c r="UKG283" s="1102"/>
      <c r="UKH283" s="1102"/>
      <c r="UKI283" s="1102"/>
      <c r="UKJ283" s="1102"/>
      <c r="UKK283" s="1102"/>
      <c r="UKL283" s="1102"/>
      <c r="UKM283" s="1102"/>
      <c r="UKN283" s="1102"/>
      <c r="UKO283" s="1102"/>
      <c r="UKP283" s="1102"/>
      <c r="UKQ283" s="1102"/>
      <c r="UKR283" s="1102"/>
      <c r="UKS283" s="1102"/>
      <c r="UKT283" s="1102"/>
      <c r="UKU283" s="1102"/>
      <c r="UKV283" s="1102"/>
      <c r="UKW283" s="1102"/>
      <c r="UKX283" s="1102"/>
      <c r="UKY283" s="1102"/>
      <c r="UKZ283" s="1102"/>
      <c r="ULA283" s="1102"/>
      <c r="ULB283" s="1102"/>
      <c r="ULC283" s="1102"/>
      <c r="ULD283" s="1102"/>
      <c r="ULE283" s="1102"/>
      <c r="ULF283" s="1102"/>
      <c r="ULG283" s="1102"/>
      <c r="ULH283" s="1102"/>
      <c r="ULI283" s="1102"/>
      <c r="ULJ283" s="1102"/>
      <c r="ULK283" s="1102"/>
      <c r="ULL283" s="1102"/>
      <c r="ULM283" s="1102"/>
      <c r="ULN283" s="1102"/>
      <c r="ULO283" s="1102"/>
      <c r="ULP283" s="1102"/>
      <c r="ULQ283" s="1102"/>
      <c r="ULR283" s="1102"/>
      <c r="ULS283" s="1102"/>
      <c r="ULT283" s="1102"/>
      <c r="ULU283" s="1102"/>
      <c r="ULV283" s="1102"/>
      <c r="ULW283" s="1102"/>
      <c r="ULX283" s="1102"/>
      <c r="ULY283" s="1102"/>
      <c r="ULZ283" s="1102"/>
      <c r="UMA283" s="1102"/>
      <c r="UMB283" s="1102"/>
      <c r="UMC283" s="1102"/>
      <c r="UMD283" s="1102"/>
      <c r="UME283" s="1102"/>
      <c r="UMF283" s="1102"/>
      <c r="UMG283" s="1102"/>
      <c r="UMH283" s="1102"/>
      <c r="UMI283" s="1102"/>
      <c r="UMJ283" s="1102"/>
      <c r="UMK283" s="1102"/>
      <c r="UML283" s="1102"/>
      <c r="UMM283" s="1102"/>
      <c r="UMN283" s="1102"/>
      <c r="UMO283" s="1102"/>
      <c r="UMP283" s="1102"/>
      <c r="UMQ283" s="1102"/>
      <c r="UMR283" s="1102"/>
      <c r="UMS283" s="1102"/>
      <c r="UMT283" s="1102"/>
      <c r="UMU283" s="1102"/>
      <c r="UMV283" s="1102"/>
      <c r="UMW283" s="1102"/>
      <c r="UMX283" s="1102"/>
      <c r="UMY283" s="1102"/>
      <c r="UMZ283" s="1102"/>
      <c r="UNA283" s="1102"/>
      <c r="UNB283" s="1102"/>
      <c r="UNC283" s="1102"/>
      <c r="UND283" s="1102"/>
      <c r="UNE283" s="1102"/>
      <c r="UNF283" s="1102"/>
      <c r="UNG283" s="1102"/>
      <c r="UNH283" s="1102"/>
      <c r="UNI283" s="1102"/>
      <c r="UNJ283" s="1102"/>
      <c r="UNK283" s="1102"/>
      <c r="UNL283" s="1102"/>
      <c r="UNM283" s="1102"/>
      <c r="UNN283" s="1102"/>
      <c r="UNO283" s="1102"/>
      <c r="UNP283" s="1102"/>
      <c r="UNQ283" s="1102"/>
      <c r="UNR283" s="1102"/>
      <c r="UNS283" s="1102"/>
      <c r="UNT283" s="1102"/>
      <c r="UNU283" s="1102"/>
      <c r="UNV283" s="1102"/>
      <c r="UNW283" s="1102"/>
      <c r="UNX283" s="1102"/>
      <c r="UNY283" s="1102"/>
      <c r="UNZ283" s="1102"/>
      <c r="UOA283" s="1102"/>
      <c r="UOB283" s="1102"/>
      <c r="UOC283" s="1102"/>
      <c r="UOD283" s="1102"/>
      <c r="UOE283" s="1102"/>
      <c r="UOF283" s="1102"/>
      <c r="UOG283" s="1102"/>
      <c r="UOH283" s="1102"/>
      <c r="UOI283" s="1102"/>
      <c r="UOJ283" s="1102"/>
      <c r="UOK283" s="1102"/>
      <c r="UOL283" s="1102"/>
      <c r="UOM283" s="1102"/>
      <c r="UON283" s="1102"/>
      <c r="UOO283" s="1102"/>
      <c r="UOP283" s="1102"/>
      <c r="UOQ283" s="1102"/>
      <c r="UOR283" s="1102"/>
      <c r="UOS283" s="1102"/>
      <c r="UOT283" s="1102"/>
      <c r="UOU283" s="1102"/>
      <c r="UOV283" s="1102"/>
      <c r="UOW283" s="1102"/>
      <c r="UOX283" s="1102"/>
      <c r="UOY283" s="1102"/>
      <c r="UOZ283" s="1102"/>
      <c r="UPA283" s="1102"/>
      <c r="UPB283" s="1102"/>
      <c r="UPC283" s="1102"/>
      <c r="UPD283" s="1102"/>
      <c r="UPE283" s="1102"/>
      <c r="UPF283" s="1102"/>
      <c r="UPG283" s="1102"/>
      <c r="UPH283" s="1102"/>
      <c r="UPI283" s="1102"/>
      <c r="UPJ283" s="1102"/>
      <c r="UPK283" s="1102"/>
      <c r="UPL283" s="1102"/>
      <c r="UPM283" s="1102"/>
      <c r="UPN283" s="1102"/>
      <c r="UPO283" s="1102"/>
      <c r="UPP283" s="1102"/>
      <c r="UPQ283" s="1102"/>
      <c r="UPR283" s="1102"/>
      <c r="UPS283" s="1102"/>
      <c r="UPT283" s="1102"/>
      <c r="UPU283" s="1102"/>
      <c r="UPV283" s="1102"/>
      <c r="UPW283" s="1102"/>
      <c r="UPX283" s="1102"/>
      <c r="UPY283" s="1102"/>
      <c r="UPZ283" s="1102"/>
      <c r="UQA283" s="1102"/>
      <c r="UQB283" s="1102"/>
      <c r="UQC283" s="1102"/>
      <c r="UQD283" s="1102"/>
      <c r="UQE283" s="1102"/>
      <c r="UQF283" s="1102"/>
      <c r="UQG283" s="1102"/>
      <c r="UQH283" s="1102"/>
      <c r="UQI283" s="1102"/>
      <c r="UQJ283" s="1102"/>
      <c r="UQK283" s="1102"/>
      <c r="UQL283" s="1102"/>
      <c r="UQM283" s="1102"/>
      <c r="UQN283" s="1102"/>
      <c r="UQO283" s="1102"/>
      <c r="UQP283" s="1102"/>
      <c r="UQQ283" s="1102"/>
      <c r="UQR283" s="1102"/>
      <c r="UQS283" s="1102"/>
      <c r="UQT283" s="1102"/>
      <c r="UQU283" s="1102"/>
      <c r="UQV283" s="1102"/>
      <c r="UQW283" s="1102"/>
      <c r="UQX283" s="1102"/>
      <c r="UQY283" s="1102"/>
      <c r="UQZ283" s="1102"/>
      <c r="URA283" s="1102"/>
      <c r="URB283" s="1102"/>
      <c r="URC283" s="1102"/>
      <c r="URD283" s="1102"/>
      <c r="URE283" s="1102"/>
      <c r="URF283" s="1102"/>
      <c r="URG283" s="1102"/>
      <c r="URH283" s="1102"/>
      <c r="URI283" s="1102"/>
      <c r="URJ283" s="1102"/>
      <c r="URK283" s="1102"/>
      <c r="URL283" s="1102"/>
      <c r="URM283" s="1102"/>
      <c r="URN283" s="1102"/>
      <c r="URO283" s="1102"/>
      <c r="URP283" s="1102"/>
      <c r="URQ283" s="1102"/>
      <c r="URR283" s="1102"/>
      <c r="URS283" s="1102"/>
      <c r="URT283" s="1102"/>
      <c r="URU283" s="1102"/>
      <c r="URV283" s="1102"/>
      <c r="URW283" s="1102"/>
      <c r="URX283" s="1102"/>
      <c r="URY283" s="1102"/>
      <c r="URZ283" s="1102"/>
      <c r="USA283" s="1102"/>
      <c r="USB283" s="1102"/>
      <c r="USC283" s="1102"/>
      <c r="USD283" s="1102"/>
      <c r="USE283" s="1102"/>
      <c r="USF283" s="1102"/>
      <c r="USG283" s="1102"/>
      <c r="USH283" s="1102"/>
      <c r="USI283" s="1102"/>
      <c r="USJ283" s="1102"/>
      <c r="USK283" s="1102"/>
      <c r="USL283" s="1102"/>
      <c r="USM283" s="1102"/>
      <c r="USN283" s="1102"/>
      <c r="USO283" s="1102"/>
      <c r="USP283" s="1102"/>
      <c r="USQ283" s="1102"/>
      <c r="USR283" s="1102"/>
      <c r="USS283" s="1102"/>
      <c r="UST283" s="1102"/>
      <c r="USU283" s="1102"/>
      <c r="USV283" s="1102"/>
      <c r="USW283" s="1102"/>
      <c r="USX283" s="1102"/>
      <c r="USY283" s="1102"/>
      <c r="USZ283" s="1102"/>
      <c r="UTA283" s="1102"/>
      <c r="UTB283" s="1102"/>
      <c r="UTC283" s="1102"/>
      <c r="UTD283" s="1102"/>
      <c r="UTE283" s="1102"/>
      <c r="UTF283" s="1102"/>
      <c r="UTG283" s="1102"/>
      <c r="UTH283" s="1102"/>
      <c r="UTI283" s="1102"/>
      <c r="UTJ283" s="1102"/>
      <c r="UTK283" s="1102"/>
      <c r="UTL283" s="1102"/>
      <c r="UTM283" s="1102"/>
      <c r="UTN283" s="1102"/>
      <c r="UTO283" s="1102"/>
      <c r="UTP283" s="1102"/>
      <c r="UTQ283" s="1102"/>
      <c r="UTR283" s="1102"/>
      <c r="UTS283" s="1102"/>
      <c r="UTT283" s="1102"/>
      <c r="UTU283" s="1102"/>
      <c r="UTV283" s="1102"/>
      <c r="UTW283" s="1102"/>
      <c r="UTX283" s="1102"/>
      <c r="UTY283" s="1102"/>
      <c r="UTZ283" s="1102"/>
      <c r="UUA283" s="1102"/>
      <c r="UUB283" s="1102"/>
      <c r="UUC283" s="1102"/>
      <c r="UUD283" s="1102"/>
      <c r="UUE283" s="1102"/>
      <c r="UUF283" s="1102"/>
      <c r="UUG283" s="1102"/>
      <c r="UUH283" s="1102"/>
      <c r="UUI283" s="1102"/>
      <c r="UUJ283" s="1102"/>
      <c r="UUK283" s="1102"/>
      <c r="UUL283" s="1102"/>
      <c r="UUM283" s="1102"/>
      <c r="UUN283" s="1102"/>
      <c r="UUO283" s="1102"/>
      <c r="UUP283" s="1102"/>
      <c r="UUQ283" s="1102"/>
      <c r="UUR283" s="1102"/>
      <c r="UUS283" s="1102"/>
      <c r="UUT283" s="1102"/>
      <c r="UUU283" s="1102"/>
      <c r="UUV283" s="1102"/>
      <c r="UUW283" s="1102"/>
      <c r="UUX283" s="1102"/>
      <c r="UUY283" s="1102"/>
      <c r="UUZ283" s="1102"/>
      <c r="UVA283" s="1102"/>
      <c r="UVB283" s="1102"/>
      <c r="UVC283" s="1102"/>
      <c r="UVD283" s="1102"/>
      <c r="UVE283" s="1102"/>
      <c r="UVF283" s="1102"/>
      <c r="UVG283" s="1102"/>
      <c r="UVH283" s="1102"/>
      <c r="UVI283" s="1102"/>
      <c r="UVJ283" s="1102"/>
      <c r="UVK283" s="1102"/>
      <c r="UVL283" s="1102"/>
      <c r="UVM283" s="1102"/>
      <c r="UVN283" s="1102"/>
      <c r="UVO283" s="1102"/>
      <c r="UVP283" s="1102"/>
      <c r="UVQ283" s="1102"/>
      <c r="UVR283" s="1102"/>
      <c r="UVS283" s="1102"/>
      <c r="UVT283" s="1102"/>
      <c r="UVU283" s="1102"/>
      <c r="UVV283" s="1102"/>
      <c r="UVW283" s="1102"/>
      <c r="UVX283" s="1102"/>
      <c r="UVY283" s="1102"/>
      <c r="UVZ283" s="1102"/>
      <c r="UWA283" s="1102"/>
      <c r="UWB283" s="1102"/>
      <c r="UWC283" s="1102"/>
      <c r="UWD283" s="1102"/>
      <c r="UWE283" s="1102"/>
      <c r="UWF283" s="1102"/>
      <c r="UWG283" s="1102"/>
      <c r="UWH283" s="1102"/>
      <c r="UWI283" s="1102"/>
      <c r="UWJ283" s="1102"/>
      <c r="UWK283" s="1102"/>
      <c r="UWL283" s="1102"/>
      <c r="UWM283" s="1102"/>
      <c r="UWN283" s="1102"/>
      <c r="UWO283" s="1102"/>
      <c r="UWP283" s="1102"/>
      <c r="UWQ283" s="1102"/>
      <c r="UWR283" s="1102"/>
      <c r="UWS283" s="1102"/>
      <c r="UWT283" s="1102"/>
      <c r="UWU283" s="1102"/>
      <c r="UWV283" s="1102"/>
      <c r="UWW283" s="1102"/>
      <c r="UWX283" s="1102"/>
      <c r="UWY283" s="1102"/>
      <c r="UWZ283" s="1102"/>
      <c r="UXA283" s="1102"/>
      <c r="UXB283" s="1102"/>
      <c r="UXC283" s="1102"/>
      <c r="UXD283" s="1102"/>
      <c r="UXE283" s="1102"/>
      <c r="UXF283" s="1102"/>
      <c r="UXG283" s="1102"/>
      <c r="UXH283" s="1102"/>
      <c r="UXI283" s="1102"/>
      <c r="UXJ283" s="1102"/>
      <c r="UXK283" s="1102"/>
      <c r="UXL283" s="1102"/>
      <c r="UXM283" s="1102"/>
      <c r="UXN283" s="1102"/>
      <c r="UXO283" s="1102"/>
      <c r="UXP283" s="1102"/>
      <c r="UXQ283" s="1102"/>
      <c r="UXR283" s="1102"/>
      <c r="UXS283" s="1102"/>
      <c r="UXT283" s="1102"/>
      <c r="UXU283" s="1102"/>
      <c r="UXV283" s="1102"/>
      <c r="UXW283" s="1102"/>
      <c r="UXX283" s="1102"/>
      <c r="UXY283" s="1102"/>
      <c r="UXZ283" s="1102"/>
      <c r="UYA283" s="1102"/>
      <c r="UYB283" s="1102"/>
      <c r="UYC283" s="1102"/>
      <c r="UYD283" s="1102"/>
      <c r="UYE283" s="1102"/>
      <c r="UYF283" s="1102"/>
      <c r="UYG283" s="1102"/>
      <c r="UYH283" s="1102"/>
      <c r="UYI283" s="1102"/>
      <c r="UYJ283" s="1102"/>
      <c r="UYK283" s="1102"/>
      <c r="UYL283" s="1102"/>
      <c r="UYM283" s="1102"/>
      <c r="UYN283" s="1102"/>
      <c r="UYO283" s="1102"/>
      <c r="UYP283" s="1102"/>
      <c r="UYQ283" s="1102"/>
      <c r="UYR283" s="1102"/>
      <c r="UYS283" s="1102"/>
      <c r="UYT283" s="1102"/>
      <c r="UYU283" s="1102"/>
      <c r="UYV283" s="1102"/>
      <c r="UYW283" s="1102"/>
      <c r="UYX283" s="1102"/>
      <c r="UYY283" s="1102"/>
      <c r="UYZ283" s="1102"/>
      <c r="UZA283" s="1102"/>
      <c r="UZB283" s="1102"/>
      <c r="UZC283" s="1102"/>
      <c r="UZD283" s="1102"/>
      <c r="UZE283" s="1102"/>
      <c r="UZF283" s="1102"/>
      <c r="UZG283" s="1102"/>
      <c r="UZH283" s="1102"/>
      <c r="UZI283" s="1102"/>
      <c r="UZJ283" s="1102"/>
      <c r="UZK283" s="1102"/>
      <c r="UZL283" s="1102"/>
      <c r="UZM283" s="1102"/>
      <c r="UZN283" s="1102"/>
      <c r="UZO283" s="1102"/>
      <c r="UZP283" s="1102"/>
      <c r="UZQ283" s="1102"/>
      <c r="UZR283" s="1102"/>
      <c r="UZS283" s="1102"/>
      <c r="UZT283" s="1102"/>
      <c r="UZU283" s="1102"/>
      <c r="UZV283" s="1102"/>
      <c r="UZW283" s="1102"/>
      <c r="UZX283" s="1102"/>
      <c r="UZY283" s="1102"/>
      <c r="UZZ283" s="1102"/>
      <c r="VAA283" s="1102"/>
      <c r="VAB283" s="1102"/>
      <c r="VAC283" s="1102"/>
      <c r="VAD283" s="1102"/>
      <c r="VAE283" s="1102"/>
      <c r="VAF283" s="1102"/>
      <c r="VAG283" s="1102"/>
      <c r="VAH283" s="1102"/>
      <c r="VAI283" s="1102"/>
      <c r="VAJ283" s="1102"/>
      <c r="VAK283" s="1102"/>
      <c r="VAL283" s="1102"/>
      <c r="VAM283" s="1102"/>
      <c r="VAN283" s="1102"/>
      <c r="VAO283" s="1102"/>
      <c r="VAP283" s="1102"/>
      <c r="VAQ283" s="1102"/>
      <c r="VAR283" s="1102"/>
      <c r="VAS283" s="1102"/>
      <c r="VAT283" s="1102"/>
      <c r="VAU283" s="1102"/>
      <c r="VAV283" s="1102"/>
      <c r="VAW283" s="1102"/>
      <c r="VAX283" s="1102"/>
      <c r="VAY283" s="1102"/>
      <c r="VAZ283" s="1102"/>
      <c r="VBA283" s="1102"/>
      <c r="VBB283" s="1102"/>
      <c r="VBC283" s="1102"/>
      <c r="VBD283" s="1102"/>
      <c r="VBE283" s="1102"/>
      <c r="VBF283" s="1102"/>
      <c r="VBG283" s="1102"/>
      <c r="VBH283" s="1102"/>
      <c r="VBI283" s="1102"/>
      <c r="VBJ283" s="1102"/>
      <c r="VBK283" s="1102"/>
      <c r="VBL283" s="1102"/>
      <c r="VBM283" s="1102"/>
      <c r="VBN283" s="1102"/>
      <c r="VBO283" s="1102"/>
      <c r="VBP283" s="1102"/>
      <c r="VBQ283" s="1102"/>
      <c r="VBR283" s="1102"/>
      <c r="VBS283" s="1102"/>
      <c r="VBT283" s="1102"/>
      <c r="VBU283" s="1102"/>
      <c r="VBV283" s="1102"/>
      <c r="VBW283" s="1102"/>
      <c r="VBX283" s="1102"/>
      <c r="VBY283" s="1102"/>
      <c r="VBZ283" s="1102"/>
      <c r="VCA283" s="1102"/>
      <c r="VCB283" s="1102"/>
      <c r="VCC283" s="1102"/>
      <c r="VCD283" s="1102"/>
      <c r="VCE283" s="1102"/>
      <c r="VCF283" s="1102"/>
      <c r="VCG283" s="1102"/>
      <c r="VCH283" s="1102"/>
      <c r="VCI283" s="1102"/>
      <c r="VCJ283" s="1102"/>
      <c r="VCK283" s="1102"/>
      <c r="VCL283" s="1102"/>
      <c r="VCM283" s="1102"/>
      <c r="VCN283" s="1102"/>
      <c r="VCO283" s="1102"/>
      <c r="VCP283" s="1102"/>
      <c r="VCQ283" s="1102"/>
      <c r="VCR283" s="1102"/>
      <c r="VCS283" s="1102"/>
      <c r="VCT283" s="1102"/>
      <c r="VCU283" s="1102"/>
      <c r="VCV283" s="1102"/>
      <c r="VCW283" s="1102"/>
      <c r="VCX283" s="1102"/>
      <c r="VCY283" s="1102"/>
      <c r="VCZ283" s="1102"/>
      <c r="VDA283" s="1102"/>
      <c r="VDB283" s="1102"/>
      <c r="VDC283" s="1102"/>
      <c r="VDD283" s="1102"/>
      <c r="VDE283" s="1102"/>
      <c r="VDF283" s="1102"/>
      <c r="VDG283" s="1102"/>
      <c r="VDH283" s="1102"/>
      <c r="VDI283" s="1102"/>
      <c r="VDJ283" s="1102"/>
      <c r="VDK283" s="1102"/>
      <c r="VDL283" s="1102"/>
      <c r="VDM283" s="1102"/>
      <c r="VDN283" s="1102"/>
      <c r="VDO283" s="1102"/>
      <c r="VDP283" s="1102"/>
      <c r="VDQ283" s="1102"/>
      <c r="VDR283" s="1102"/>
      <c r="VDS283" s="1102"/>
      <c r="VDT283" s="1102"/>
      <c r="VDU283" s="1102"/>
      <c r="VDV283" s="1102"/>
      <c r="VDW283" s="1102"/>
      <c r="VDX283" s="1102"/>
      <c r="VDY283" s="1102"/>
      <c r="VDZ283" s="1102"/>
      <c r="VEA283" s="1102"/>
      <c r="VEB283" s="1102"/>
      <c r="VEC283" s="1102"/>
      <c r="VED283" s="1102"/>
      <c r="VEE283" s="1102"/>
      <c r="VEF283" s="1102"/>
      <c r="VEG283" s="1102"/>
      <c r="VEH283" s="1102"/>
      <c r="VEI283" s="1102"/>
      <c r="VEJ283" s="1102"/>
      <c r="VEK283" s="1102"/>
      <c r="VEL283" s="1102"/>
      <c r="VEM283" s="1102"/>
      <c r="VEN283" s="1102"/>
      <c r="VEO283" s="1102"/>
      <c r="VEP283" s="1102"/>
      <c r="VEQ283" s="1102"/>
      <c r="VER283" s="1102"/>
      <c r="VES283" s="1102"/>
      <c r="VET283" s="1102"/>
      <c r="VEU283" s="1102"/>
      <c r="VEV283" s="1102"/>
      <c r="VEW283" s="1102"/>
      <c r="VEX283" s="1102"/>
      <c r="VEY283" s="1102"/>
      <c r="VEZ283" s="1102"/>
      <c r="VFA283" s="1102"/>
      <c r="VFB283" s="1102"/>
      <c r="VFC283" s="1102"/>
      <c r="VFD283" s="1102"/>
      <c r="VFE283" s="1102"/>
      <c r="VFF283" s="1102"/>
      <c r="VFG283" s="1102"/>
      <c r="VFH283" s="1102"/>
      <c r="VFI283" s="1102"/>
      <c r="VFJ283" s="1102"/>
      <c r="VFK283" s="1102"/>
      <c r="VFL283" s="1102"/>
      <c r="VFM283" s="1102"/>
      <c r="VFN283" s="1102"/>
      <c r="VFO283" s="1102"/>
      <c r="VFP283" s="1102"/>
      <c r="VFQ283" s="1102"/>
      <c r="VFR283" s="1102"/>
      <c r="VFS283" s="1102"/>
      <c r="VFT283" s="1102"/>
      <c r="VFU283" s="1102"/>
      <c r="VFV283" s="1102"/>
      <c r="VFW283" s="1102"/>
      <c r="VFX283" s="1102"/>
      <c r="VFY283" s="1102"/>
      <c r="VFZ283" s="1102"/>
      <c r="VGA283" s="1102"/>
      <c r="VGB283" s="1102"/>
      <c r="VGC283" s="1102"/>
      <c r="VGD283" s="1102"/>
      <c r="VGE283" s="1102"/>
      <c r="VGF283" s="1102"/>
      <c r="VGG283" s="1102"/>
      <c r="VGH283" s="1102"/>
      <c r="VGI283" s="1102"/>
      <c r="VGJ283" s="1102"/>
      <c r="VGK283" s="1102"/>
      <c r="VGL283" s="1102"/>
      <c r="VGM283" s="1102"/>
      <c r="VGN283" s="1102"/>
      <c r="VGO283" s="1102"/>
      <c r="VGP283" s="1102"/>
      <c r="VGQ283" s="1102"/>
      <c r="VGR283" s="1102"/>
      <c r="VGS283" s="1102"/>
      <c r="VGT283" s="1102"/>
      <c r="VGU283" s="1102"/>
      <c r="VGV283" s="1102"/>
      <c r="VGW283" s="1102"/>
      <c r="VGX283" s="1102"/>
      <c r="VGY283" s="1102"/>
      <c r="VGZ283" s="1102"/>
      <c r="VHA283" s="1102"/>
      <c r="VHB283" s="1102"/>
      <c r="VHC283" s="1102"/>
      <c r="VHD283" s="1102"/>
      <c r="VHE283" s="1102"/>
      <c r="VHF283" s="1102"/>
      <c r="VHG283" s="1102"/>
      <c r="VHH283" s="1102"/>
      <c r="VHI283" s="1102"/>
      <c r="VHJ283" s="1102"/>
      <c r="VHK283" s="1102"/>
      <c r="VHL283" s="1102"/>
      <c r="VHM283" s="1102"/>
      <c r="VHN283" s="1102"/>
      <c r="VHO283" s="1102"/>
      <c r="VHP283" s="1102"/>
      <c r="VHQ283" s="1102"/>
      <c r="VHR283" s="1102"/>
      <c r="VHS283" s="1102"/>
      <c r="VHT283" s="1102"/>
      <c r="VHU283" s="1102"/>
      <c r="VHV283" s="1102"/>
      <c r="VHW283" s="1102"/>
      <c r="VHX283" s="1102"/>
      <c r="VHY283" s="1102"/>
      <c r="VHZ283" s="1102"/>
      <c r="VIA283" s="1102"/>
      <c r="VIB283" s="1102"/>
      <c r="VIC283" s="1102"/>
      <c r="VID283" s="1102"/>
      <c r="VIE283" s="1102"/>
      <c r="VIF283" s="1102"/>
      <c r="VIG283" s="1102"/>
      <c r="VIH283" s="1102"/>
      <c r="VII283" s="1102"/>
      <c r="VIJ283" s="1102"/>
      <c r="VIK283" s="1102"/>
      <c r="VIL283" s="1102"/>
      <c r="VIM283" s="1102"/>
      <c r="VIN283" s="1102"/>
      <c r="VIO283" s="1102"/>
      <c r="VIP283" s="1102"/>
      <c r="VIQ283" s="1102"/>
      <c r="VIR283" s="1102"/>
      <c r="VIS283" s="1102"/>
      <c r="VIT283" s="1102"/>
      <c r="VIU283" s="1102"/>
      <c r="VIV283" s="1102"/>
      <c r="VIW283" s="1102"/>
      <c r="VIX283" s="1102"/>
      <c r="VIY283" s="1102"/>
      <c r="VIZ283" s="1102"/>
      <c r="VJA283" s="1102"/>
      <c r="VJB283" s="1102"/>
      <c r="VJC283" s="1102"/>
      <c r="VJD283" s="1102"/>
      <c r="VJE283" s="1102"/>
      <c r="VJF283" s="1102"/>
      <c r="VJG283" s="1102"/>
      <c r="VJH283" s="1102"/>
      <c r="VJI283" s="1102"/>
      <c r="VJJ283" s="1102"/>
      <c r="VJK283" s="1102"/>
      <c r="VJL283" s="1102"/>
      <c r="VJM283" s="1102"/>
      <c r="VJN283" s="1102"/>
      <c r="VJO283" s="1102"/>
      <c r="VJP283" s="1102"/>
      <c r="VJQ283" s="1102"/>
      <c r="VJR283" s="1102"/>
      <c r="VJS283" s="1102"/>
      <c r="VJT283" s="1102"/>
      <c r="VJU283" s="1102"/>
      <c r="VJV283" s="1102"/>
      <c r="VJW283" s="1102"/>
      <c r="VJX283" s="1102"/>
      <c r="VJY283" s="1102"/>
      <c r="VJZ283" s="1102"/>
      <c r="VKA283" s="1102"/>
      <c r="VKB283" s="1102"/>
      <c r="VKC283" s="1102"/>
      <c r="VKD283" s="1102"/>
      <c r="VKE283" s="1102"/>
      <c r="VKF283" s="1102"/>
      <c r="VKG283" s="1102"/>
      <c r="VKH283" s="1102"/>
      <c r="VKI283" s="1102"/>
      <c r="VKJ283" s="1102"/>
      <c r="VKK283" s="1102"/>
      <c r="VKL283" s="1102"/>
      <c r="VKM283" s="1102"/>
      <c r="VKN283" s="1102"/>
      <c r="VKO283" s="1102"/>
      <c r="VKP283" s="1102"/>
      <c r="VKQ283" s="1102"/>
      <c r="VKR283" s="1102"/>
      <c r="VKS283" s="1102"/>
      <c r="VKT283" s="1102"/>
      <c r="VKU283" s="1102"/>
      <c r="VKV283" s="1102"/>
      <c r="VKW283" s="1102"/>
      <c r="VKX283" s="1102"/>
      <c r="VKY283" s="1102"/>
      <c r="VKZ283" s="1102"/>
      <c r="VLA283" s="1102"/>
      <c r="VLB283" s="1102"/>
      <c r="VLC283" s="1102"/>
      <c r="VLD283" s="1102"/>
      <c r="VLE283" s="1102"/>
      <c r="VLF283" s="1102"/>
      <c r="VLG283" s="1102"/>
      <c r="VLH283" s="1102"/>
      <c r="VLI283" s="1102"/>
      <c r="VLJ283" s="1102"/>
      <c r="VLK283" s="1102"/>
      <c r="VLL283" s="1102"/>
      <c r="VLM283" s="1102"/>
      <c r="VLN283" s="1102"/>
      <c r="VLO283" s="1102"/>
      <c r="VLP283" s="1102"/>
      <c r="VLQ283" s="1102"/>
      <c r="VLR283" s="1102"/>
      <c r="VLS283" s="1102"/>
      <c r="VLT283" s="1102"/>
      <c r="VLU283" s="1102"/>
      <c r="VLV283" s="1102"/>
      <c r="VLW283" s="1102"/>
      <c r="VLX283" s="1102"/>
      <c r="VLY283" s="1102"/>
      <c r="VLZ283" s="1102"/>
      <c r="VMA283" s="1102"/>
      <c r="VMB283" s="1102"/>
      <c r="VMC283" s="1102"/>
      <c r="VMD283" s="1102"/>
      <c r="VME283" s="1102"/>
      <c r="VMF283" s="1102"/>
      <c r="VMG283" s="1102"/>
      <c r="VMH283" s="1102"/>
      <c r="VMI283" s="1102"/>
      <c r="VMJ283" s="1102"/>
      <c r="VMK283" s="1102"/>
      <c r="VML283" s="1102"/>
      <c r="VMM283" s="1102"/>
      <c r="VMN283" s="1102"/>
      <c r="VMO283" s="1102"/>
      <c r="VMP283" s="1102"/>
      <c r="VMQ283" s="1102"/>
      <c r="VMR283" s="1102"/>
      <c r="VMS283" s="1102"/>
      <c r="VMT283" s="1102"/>
      <c r="VMU283" s="1102"/>
      <c r="VMV283" s="1102"/>
      <c r="VMW283" s="1102"/>
      <c r="VMX283" s="1102"/>
      <c r="VMY283" s="1102"/>
      <c r="VMZ283" s="1102"/>
      <c r="VNA283" s="1102"/>
      <c r="VNB283" s="1102"/>
      <c r="VNC283" s="1102"/>
      <c r="VND283" s="1102"/>
      <c r="VNE283" s="1102"/>
      <c r="VNF283" s="1102"/>
      <c r="VNG283" s="1102"/>
      <c r="VNH283" s="1102"/>
      <c r="VNI283" s="1102"/>
      <c r="VNJ283" s="1102"/>
      <c r="VNK283" s="1102"/>
      <c r="VNL283" s="1102"/>
      <c r="VNM283" s="1102"/>
      <c r="VNN283" s="1102"/>
      <c r="VNO283" s="1102"/>
      <c r="VNP283" s="1102"/>
      <c r="VNQ283" s="1102"/>
      <c r="VNR283" s="1102"/>
      <c r="VNS283" s="1102"/>
      <c r="VNT283" s="1102"/>
      <c r="VNU283" s="1102"/>
      <c r="VNV283" s="1102"/>
      <c r="VNW283" s="1102"/>
      <c r="VNX283" s="1102"/>
      <c r="VNY283" s="1102"/>
      <c r="VNZ283" s="1102"/>
      <c r="VOA283" s="1102"/>
      <c r="VOB283" s="1102"/>
      <c r="VOC283" s="1102"/>
      <c r="VOD283" s="1102"/>
      <c r="VOE283" s="1102"/>
      <c r="VOF283" s="1102"/>
      <c r="VOG283" s="1102"/>
      <c r="VOH283" s="1102"/>
      <c r="VOI283" s="1102"/>
      <c r="VOJ283" s="1102"/>
      <c r="VOK283" s="1102"/>
      <c r="VOL283" s="1102"/>
      <c r="VOM283" s="1102"/>
      <c r="VON283" s="1102"/>
      <c r="VOO283" s="1102"/>
      <c r="VOP283" s="1102"/>
      <c r="VOQ283" s="1102"/>
      <c r="VOR283" s="1102"/>
      <c r="VOS283" s="1102"/>
      <c r="VOT283" s="1102"/>
      <c r="VOU283" s="1102"/>
      <c r="VOV283" s="1102"/>
      <c r="VOW283" s="1102"/>
      <c r="VOX283" s="1102"/>
      <c r="VOY283" s="1102"/>
      <c r="VOZ283" s="1102"/>
      <c r="VPA283" s="1102"/>
      <c r="VPB283" s="1102"/>
      <c r="VPC283" s="1102"/>
      <c r="VPD283" s="1102"/>
      <c r="VPE283" s="1102"/>
      <c r="VPF283" s="1102"/>
      <c r="VPG283" s="1102"/>
      <c r="VPH283" s="1102"/>
      <c r="VPI283" s="1102"/>
      <c r="VPJ283" s="1102"/>
      <c r="VPK283" s="1102"/>
      <c r="VPL283" s="1102"/>
      <c r="VPM283" s="1102"/>
      <c r="VPN283" s="1102"/>
      <c r="VPO283" s="1102"/>
      <c r="VPP283" s="1102"/>
      <c r="VPQ283" s="1102"/>
      <c r="VPR283" s="1102"/>
      <c r="VPS283" s="1102"/>
      <c r="VPT283" s="1102"/>
      <c r="VPU283" s="1102"/>
      <c r="VPV283" s="1102"/>
      <c r="VPW283" s="1102"/>
      <c r="VPX283" s="1102"/>
      <c r="VPY283" s="1102"/>
      <c r="VPZ283" s="1102"/>
      <c r="VQA283" s="1102"/>
      <c r="VQB283" s="1102"/>
      <c r="VQC283" s="1102"/>
      <c r="VQD283" s="1102"/>
      <c r="VQE283" s="1102"/>
      <c r="VQF283" s="1102"/>
      <c r="VQG283" s="1102"/>
      <c r="VQH283" s="1102"/>
      <c r="VQI283" s="1102"/>
      <c r="VQJ283" s="1102"/>
      <c r="VQK283" s="1102"/>
      <c r="VQL283" s="1102"/>
      <c r="VQM283" s="1102"/>
      <c r="VQN283" s="1102"/>
      <c r="VQO283" s="1102"/>
      <c r="VQP283" s="1102"/>
      <c r="VQQ283" s="1102"/>
      <c r="VQR283" s="1102"/>
      <c r="VQS283" s="1102"/>
      <c r="VQT283" s="1102"/>
      <c r="VQU283" s="1102"/>
      <c r="VQV283" s="1102"/>
      <c r="VQW283" s="1102"/>
      <c r="VQX283" s="1102"/>
      <c r="VQY283" s="1102"/>
      <c r="VQZ283" s="1102"/>
      <c r="VRA283" s="1102"/>
      <c r="VRB283" s="1102"/>
      <c r="VRC283" s="1102"/>
      <c r="VRD283" s="1102"/>
      <c r="VRE283" s="1102"/>
      <c r="VRF283" s="1102"/>
      <c r="VRG283" s="1102"/>
      <c r="VRH283" s="1102"/>
      <c r="VRI283" s="1102"/>
      <c r="VRJ283" s="1102"/>
      <c r="VRK283" s="1102"/>
      <c r="VRL283" s="1102"/>
      <c r="VRM283" s="1102"/>
      <c r="VRN283" s="1102"/>
      <c r="VRO283" s="1102"/>
      <c r="VRP283" s="1102"/>
      <c r="VRQ283" s="1102"/>
      <c r="VRR283" s="1102"/>
      <c r="VRS283" s="1102"/>
      <c r="VRT283" s="1102"/>
      <c r="VRU283" s="1102"/>
      <c r="VRV283" s="1102"/>
      <c r="VRW283" s="1102"/>
      <c r="VRX283" s="1102"/>
      <c r="VRY283" s="1102"/>
      <c r="VRZ283" s="1102"/>
      <c r="VSA283" s="1102"/>
      <c r="VSB283" s="1102"/>
      <c r="VSC283" s="1102"/>
      <c r="VSD283" s="1102"/>
      <c r="VSE283" s="1102"/>
      <c r="VSF283" s="1102"/>
      <c r="VSG283" s="1102"/>
      <c r="VSH283" s="1102"/>
      <c r="VSI283" s="1102"/>
      <c r="VSJ283" s="1102"/>
      <c r="VSK283" s="1102"/>
      <c r="VSL283" s="1102"/>
      <c r="VSM283" s="1102"/>
      <c r="VSN283" s="1102"/>
      <c r="VSO283" s="1102"/>
      <c r="VSP283" s="1102"/>
      <c r="VSQ283" s="1102"/>
      <c r="VSR283" s="1102"/>
      <c r="VSS283" s="1102"/>
      <c r="VST283" s="1102"/>
      <c r="VSU283" s="1102"/>
      <c r="VSV283" s="1102"/>
      <c r="VSW283" s="1102"/>
      <c r="VSX283" s="1102"/>
      <c r="VSY283" s="1102"/>
      <c r="VSZ283" s="1102"/>
      <c r="VTA283" s="1102"/>
      <c r="VTB283" s="1102"/>
      <c r="VTC283" s="1102"/>
      <c r="VTD283" s="1102"/>
      <c r="VTE283" s="1102"/>
      <c r="VTF283" s="1102"/>
      <c r="VTG283" s="1102"/>
      <c r="VTH283" s="1102"/>
      <c r="VTI283" s="1102"/>
      <c r="VTJ283" s="1102"/>
      <c r="VTK283" s="1102"/>
      <c r="VTL283" s="1102"/>
      <c r="VTM283" s="1102"/>
      <c r="VTN283" s="1102"/>
      <c r="VTO283" s="1102"/>
      <c r="VTP283" s="1102"/>
      <c r="VTQ283" s="1102"/>
      <c r="VTR283" s="1102"/>
      <c r="VTS283" s="1102"/>
      <c r="VTT283" s="1102"/>
      <c r="VTU283" s="1102"/>
      <c r="VTV283" s="1102"/>
      <c r="VTW283" s="1102"/>
      <c r="VTX283" s="1102"/>
      <c r="VTY283" s="1102"/>
      <c r="VTZ283" s="1102"/>
      <c r="VUA283" s="1102"/>
      <c r="VUB283" s="1102"/>
      <c r="VUC283" s="1102"/>
      <c r="VUD283" s="1102"/>
      <c r="VUE283" s="1102"/>
      <c r="VUF283" s="1102"/>
      <c r="VUG283" s="1102"/>
      <c r="VUH283" s="1102"/>
      <c r="VUI283" s="1102"/>
      <c r="VUJ283" s="1102"/>
      <c r="VUK283" s="1102"/>
      <c r="VUL283" s="1102"/>
      <c r="VUM283" s="1102"/>
      <c r="VUN283" s="1102"/>
      <c r="VUO283" s="1102"/>
      <c r="VUP283" s="1102"/>
      <c r="VUQ283" s="1102"/>
      <c r="VUR283" s="1102"/>
      <c r="VUS283" s="1102"/>
      <c r="VUT283" s="1102"/>
      <c r="VUU283" s="1102"/>
      <c r="VUV283" s="1102"/>
      <c r="VUW283" s="1102"/>
      <c r="VUX283" s="1102"/>
      <c r="VUY283" s="1102"/>
      <c r="VUZ283" s="1102"/>
      <c r="VVA283" s="1102"/>
      <c r="VVB283" s="1102"/>
      <c r="VVC283" s="1102"/>
      <c r="VVD283" s="1102"/>
      <c r="VVE283" s="1102"/>
      <c r="VVF283" s="1102"/>
      <c r="VVG283" s="1102"/>
      <c r="VVH283" s="1102"/>
      <c r="VVI283" s="1102"/>
      <c r="VVJ283" s="1102"/>
      <c r="VVK283" s="1102"/>
      <c r="VVL283" s="1102"/>
      <c r="VVM283" s="1102"/>
      <c r="VVN283" s="1102"/>
      <c r="VVO283" s="1102"/>
      <c r="VVP283" s="1102"/>
      <c r="VVQ283" s="1102"/>
      <c r="VVR283" s="1102"/>
      <c r="VVS283" s="1102"/>
      <c r="VVT283" s="1102"/>
      <c r="VVU283" s="1102"/>
      <c r="VVV283" s="1102"/>
      <c r="VVW283" s="1102"/>
      <c r="VVX283" s="1102"/>
      <c r="VVY283" s="1102"/>
      <c r="VVZ283" s="1102"/>
      <c r="VWA283" s="1102"/>
      <c r="VWB283" s="1102"/>
      <c r="VWC283" s="1102"/>
      <c r="VWD283" s="1102"/>
      <c r="VWE283" s="1102"/>
      <c r="VWF283" s="1102"/>
      <c r="VWG283" s="1102"/>
      <c r="VWH283" s="1102"/>
      <c r="VWI283" s="1102"/>
      <c r="VWJ283" s="1102"/>
      <c r="VWK283" s="1102"/>
      <c r="VWL283" s="1102"/>
      <c r="VWM283" s="1102"/>
      <c r="VWN283" s="1102"/>
      <c r="VWO283" s="1102"/>
      <c r="VWP283" s="1102"/>
      <c r="VWQ283" s="1102"/>
      <c r="VWR283" s="1102"/>
      <c r="VWS283" s="1102"/>
      <c r="VWT283" s="1102"/>
      <c r="VWU283" s="1102"/>
      <c r="VWV283" s="1102"/>
      <c r="VWW283" s="1102"/>
      <c r="VWX283" s="1102"/>
      <c r="VWY283" s="1102"/>
      <c r="VWZ283" s="1102"/>
      <c r="VXA283" s="1102"/>
      <c r="VXB283" s="1102"/>
      <c r="VXC283" s="1102"/>
      <c r="VXD283" s="1102"/>
      <c r="VXE283" s="1102"/>
      <c r="VXF283" s="1102"/>
      <c r="VXG283" s="1102"/>
      <c r="VXH283" s="1102"/>
      <c r="VXI283" s="1102"/>
      <c r="VXJ283" s="1102"/>
      <c r="VXK283" s="1102"/>
      <c r="VXL283" s="1102"/>
      <c r="VXM283" s="1102"/>
      <c r="VXN283" s="1102"/>
      <c r="VXO283" s="1102"/>
      <c r="VXP283" s="1102"/>
      <c r="VXQ283" s="1102"/>
      <c r="VXR283" s="1102"/>
      <c r="VXS283" s="1102"/>
      <c r="VXT283" s="1102"/>
      <c r="VXU283" s="1102"/>
      <c r="VXV283" s="1102"/>
      <c r="VXW283" s="1102"/>
      <c r="VXX283" s="1102"/>
      <c r="VXY283" s="1102"/>
      <c r="VXZ283" s="1102"/>
      <c r="VYA283" s="1102"/>
      <c r="VYB283" s="1102"/>
      <c r="VYC283" s="1102"/>
      <c r="VYD283" s="1102"/>
      <c r="VYE283" s="1102"/>
      <c r="VYF283" s="1102"/>
      <c r="VYG283" s="1102"/>
      <c r="VYH283" s="1102"/>
      <c r="VYI283" s="1102"/>
      <c r="VYJ283" s="1102"/>
      <c r="VYK283" s="1102"/>
      <c r="VYL283" s="1102"/>
      <c r="VYM283" s="1102"/>
      <c r="VYN283" s="1102"/>
      <c r="VYO283" s="1102"/>
      <c r="VYP283" s="1102"/>
      <c r="VYQ283" s="1102"/>
      <c r="VYR283" s="1102"/>
      <c r="VYS283" s="1102"/>
      <c r="VYT283" s="1102"/>
      <c r="VYU283" s="1102"/>
      <c r="VYV283" s="1102"/>
      <c r="VYW283" s="1102"/>
      <c r="VYX283" s="1102"/>
      <c r="VYY283" s="1102"/>
      <c r="VYZ283" s="1102"/>
      <c r="VZA283" s="1102"/>
      <c r="VZB283" s="1102"/>
      <c r="VZC283" s="1102"/>
      <c r="VZD283" s="1102"/>
      <c r="VZE283" s="1102"/>
      <c r="VZF283" s="1102"/>
      <c r="VZG283" s="1102"/>
      <c r="VZH283" s="1102"/>
      <c r="VZI283" s="1102"/>
      <c r="VZJ283" s="1102"/>
      <c r="VZK283" s="1102"/>
      <c r="VZL283" s="1102"/>
      <c r="VZM283" s="1102"/>
      <c r="VZN283" s="1102"/>
      <c r="VZO283" s="1102"/>
      <c r="VZP283" s="1102"/>
      <c r="VZQ283" s="1102"/>
      <c r="VZR283" s="1102"/>
      <c r="VZS283" s="1102"/>
      <c r="VZT283" s="1102"/>
      <c r="VZU283" s="1102"/>
      <c r="VZV283" s="1102"/>
      <c r="VZW283" s="1102"/>
      <c r="VZX283" s="1102"/>
      <c r="VZY283" s="1102"/>
      <c r="VZZ283" s="1102"/>
      <c r="WAA283" s="1102"/>
      <c r="WAB283" s="1102"/>
      <c r="WAC283" s="1102"/>
      <c r="WAD283" s="1102"/>
      <c r="WAE283" s="1102"/>
      <c r="WAF283" s="1102"/>
      <c r="WAG283" s="1102"/>
      <c r="WAH283" s="1102"/>
      <c r="WAI283" s="1102"/>
      <c r="WAJ283" s="1102"/>
      <c r="WAK283" s="1102"/>
      <c r="WAL283" s="1102"/>
      <c r="WAM283" s="1102"/>
      <c r="WAN283" s="1102"/>
      <c r="WAO283" s="1102"/>
      <c r="WAP283" s="1102"/>
      <c r="WAQ283" s="1102"/>
      <c r="WAR283" s="1102"/>
      <c r="WAS283" s="1102"/>
      <c r="WAT283" s="1102"/>
      <c r="WAU283" s="1102"/>
      <c r="WAV283" s="1102"/>
      <c r="WAW283" s="1102"/>
      <c r="WAX283" s="1102"/>
      <c r="WAY283" s="1102"/>
      <c r="WAZ283" s="1102"/>
      <c r="WBA283" s="1102"/>
      <c r="WBB283" s="1102"/>
      <c r="WBC283" s="1102"/>
      <c r="WBD283" s="1102"/>
      <c r="WBE283" s="1102"/>
      <c r="WBF283" s="1102"/>
      <c r="WBG283" s="1102"/>
      <c r="WBH283" s="1102"/>
      <c r="WBI283" s="1102"/>
      <c r="WBJ283" s="1102"/>
      <c r="WBK283" s="1102"/>
      <c r="WBL283" s="1102"/>
      <c r="WBM283" s="1102"/>
      <c r="WBN283" s="1102"/>
      <c r="WBO283" s="1102"/>
      <c r="WBP283" s="1102"/>
      <c r="WBQ283" s="1102"/>
      <c r="WBR283" s="1102"/>
      <c r="WBS283" s="1102"/>
      <c r="WBT283" s="1102"/>
      <c r="WBU283" s="1102"/>
      <c r="WBV283" s="1102"/>
      <c r="WBW283" s="1102"/>
      <c r="WBX283" s="1102"/>
      <c r="WBY283" s="1102"/>
      <c r="WBZ283" s="1102"/>
      <c r="WCA283" s="1102"/>
      <c r="WCB283" s="1102"/>
      <c r="WCC283" s="1102"/>
      <c r="WCD283" s="1102"/>
      <c r="WCE283" s="1102"/>
      <c r="WCF283" s="1102"/>
      <c r="WCG283" s="1102"/>
      <c r="WCH283" s="1102"/>
      <c r="WCI283" s="1102"/>
      <c r="WCJ283" s="1102"/>
      <c r="WCK283" s="1102"/>
      <c r="WCL283" s="1102"/>
      <c r="WCM283" s="1102"/>
      <c r="WCN283" s="1102"/>
      <c r="WCO283" s="1102"/>
      <c r="WCP283" s="1102"/>
      <c r="WCQ283" s="1102"/>
      <c r="WCR283" s="1102"/>
      <c r="WCS283" s="1102"/>
      <c r="WCT283" s="1102"/>
      <c r="WCU283" s="1102"/>
      <c r="WCV283" s="1102"/>
      <c r="WCW283" s="1102"/>
      <c r="WCX283" s="1102"/>
      <c r="WCY283" s="1102"/>
      <c r="WCZ283" s="1102"/>
      <c r="WDA283" s="1102"/>
      <c r="WDB283" s="1102"/>
      <c r="WDC283" s="1102"/>
      <c r="WDD283" s="1102"/>
      <c r="WDE283" s="1102"/>
      <c r="WDF283" s="1102"/>
      <c r="WDG283" s="1102"/>
      <c r="WDH283" s="1102"/>
      <c r="WDI283" s="1102"/>
      <c r="WDJ283" s="1102"/>
      <c r="WDK283" s="1102"/>
      <c r="WDL283" s="1102"/>
      <c r="WDM283" s="1102"/>
      <c r="WDN283" s="1102"/>
      <c r="WDO283" s="1102"/>
      <c r="WDP283" s="1102"/>
      <c r="WDQ283" s="1102"/>
      <c r="WDR283" s="1102"/>
      <c r="WDS283" s="1102"/>
      <c r="WDT283" s="1102"/>
      <c r="WDU283" s="1102"/>
      <c r="WDV283" s="1102"/>
      <c r="WDW283" s="1102"/>
      <c r="WDX283" s="1102"/>
      <c r="WDY283" s="1102"/>
      <c r="WDZ283" s="1102"/>
      <c r="WEA283" s="1102"/>
      <c r="WEB283" s="1102"/>
      <c r="WEC283" s="1102"/>
      <c r="WED283" s="1102"/>
      <c r="WEE283" s="1102"/>
      <c r="WEF283" s="1102"/>
      <c r="WEG283" s="1102"/>
      <c r="WEH283" s="1102"/>
      <c r="WEI283" s="1102"/>
      <c r="WEJ283" s="1102"/>
      <c r="WEK283" s="1102"/>
      <c r="WEL283" s="1102"/>
      <c r="WEM283" s="1102"/>
      <c r="WEN283" s="1102"/>
      <c r="WEO283" s="1102"/>
      <c r="WEP283" s="1102"/>
      <c r="WEQ283" s="1102"/>
      <c r="WER283" s="1102"/>
      <c r="WES283" s="1102"/>
      <c r="WET283" s="1102"/>
      <c r="WEU283" s="1102"/>
      <c r="WEV283" s="1102"/>
      <c r="WEW283" s="1102"/>
      <c r="WEX283" s="1102"/>
      <c r="WEY283" s="1102"/>
      <c r="WEZ283" s="1102"/>
      <c r="WFA283" s="1102"/>
      <c r="WFB283" s="1102"/>
      <c r="WFC283" s="1102"/>
      <c r="WFD283" s="1102"/>
      <c r="WFE283" s="1102"/>
      <c r="WFF283" s="1102"/>
      <c r="WFG283" s="1102"/>
      <c r="WFH283" s="1102"/>
      <c r="WFI283" s="1102"/>
      <c r="WFJ283" s="1102"/>
      <c r="WFK283" s="1102"/>
      <c r="WFL283" s="1102"/>
      <c r="WFM283" s="1102"/>
      <c r="WFN283" s="1102"/>
      <c r="WFO283" s="1102"/>
      <c r="WFP283" s="1102"/>
      <c r="WFQ283" s="1102"/>
      <c r="WFR283" s="1102"/>
      <c r="WFS283" s="1102"/>
      <c r="WFT283" s="1102"/>
      <c r="WFU283" s="1102"/>
      <c r="WFV283" s="1102"/>
      <c r="WFW283" s="1102"/>
      <c r="WFX283" s="1102"/>
      <c r="WFY283" s="1102"/>
      <c r="WFZ283" s="1102"/>
      <c r="WGA283" s="1102"/>
      <c r="WGB283" s="1102"/>
      <c r="WGC283" s="1102"/>
      <c r="WGD283" s="1102"/>
      <c r="WGE283" s="1102"/>
      <c r="WGF283" s="1102"/>
      <c r="WGG283" s="1102"/>
      <c r="WGH283" s="1102"/>
      <c r="WGI283" s="1102"/>
      <c r="WGJ283" s="1102"/>
      <c r="WGK283" s="1102"/>
      <c r="WGL283" s="1102"/>
      <c r="WGM283" s="1102"/>
      <c r="WGN283" s="1102"/>
      <c r="WGO283" s="1102"/>
      <c r="WGP283" s="1102"/>
      <c r="WGQ283" s="1102"/>
      <c r="WGR283" s="1102"/>
      <c r="WGS283" s="1102"/>
      <c r="WGT283" s="1102"/>
      <c r="WGU283" s="1102"/>
      <c r="WGV283" s="1102"/>
      <c r="WGW283" s="1102"/>
      <c r="WGX283" s="1102"/>
      <c r="WGY283" s="1102"/>
      <c r="WGZ283" s="1102"/>
      <c r="WHA283" s="1102"/>
      <c r="WHB283" s="1102"/>
      <c r="WHC283" s="1102"/>
      <c r="WHD283" s="1102"/>
      <c r="WHE283" s="1102"/>
      <c r="WHF283" s="1102"/>
      <c r="WHG283" s="1102"/>
      <c r="WHH283" s="1102"/>
      <c r="WHI283" s="1102"/>
      <c r="WHJ283" s="1102"/>
      <c r="WHK283" s="1102"/>
      <c r="WHL283" s="1102"/>
      <c r="WHM283" s="1102"/>
      <c r="WHN283" s="1102"/>
      <c r="WHO283" s="1102"/>
      <c r="WHP283" s="1102"/>
      <c r="WHQ283" s="1102"/>
      <c r="WHR283" s="1102"/>
      <c r="WHS283" s="1102"/>
      <c r="WHT283" s="1102"/>
      <c r="WHU283" s="1102"/>
      <c r="WHV283" s="1102"/>
      <c r="WHW283" s="1102"/>
      <c r="WHX283" s="1102"/>
      <c r="WHY283" s="1102"/>
      <c r="WHZ283" s="1102"/>
      <c r="WIA283" s="1102"/>
      <c r="WIB283" s="1102"/>
      <c r="WIC283" s="1102"/>
      <c r="WID283" s="1102"/>
      <c r="WIE283" s="1102"/>
      <c r="WIF283" s="1102"/>
      <c r="WIG283" s="1102"/>
      <c r="WIH283" s="1102"/>
      <c r="WII283" s="1102"/>
      <c r="WIJ283" s="1102"/>
      <c r="WIK283" s="1102"/>
      <c r="WIL283" s="1102"/>
      <c r="WIM283" s="1102"/>
      <c r="WIN283" s="1102"/>
      <c r="WIO283" s="1102"/>
      <c r="WIP283" s="1102"/>
      <c r="WIQ283" s="1102"/>
      <c r="WIR283" s="1102"/>
      <c r="WIS283" s="1102"/>
      <c r="WIT283" s="1102"/>
      <c r="WIU283" s="1102"/>
      <c r="WIV283" s="1102"/>
      <c r="WIW283" s="1102"/>
      <c r="WIX283" s="1102"/>
      <c r="WIY283" s="1102"/>
      <c r="WIZ283" s="1102"/>
      <c r="WJA283" s="1102"/>
      <c r="WJB283" s="1102"/>
      <c r="WJC283" s="1102"/>
      <c r="WJD283" s="1102"/>
      <c r="WJE283" s="1102"/>
      <c r="WJF283" s="1102"/>
      <c r="WJG283" s="1102"/>
      <c r="WJH283" s="1102"/>
      <c r="WJI283" s="1102"/>
      <c r="WJJ283" s="1102"/>
      <c r="WJK283" s="1102"/>
      <c r="WJL283" s="1102"/>
      <c r="WJM283" s="1102"/>
      <c r="WJN283" s="1102"/>
      <c r="WJO283" s="1102"/>
      <c r="WJP283" s="1102"/>
      <c r="WJQ283" s="1102"/>
      <c r="WJR283" s="1102"/>
      <c r="WJS283" s="1102"/>
      <c r="WJT283" s="1102"/>
      <c r="WJU283" s="1102"/>
      <c r="WJV283" s="1102"/>
      <c r="WJW283" s="1102"/>
      <c r="WJX283" s="1102"/>
      <c r="WJY283" s="1102"/>
      <c r="WJZ283" s="1102"/>
      <c r="WKA283" s="1102"/>
      <c r="WKB283" s="1102"/>
      <c r="WKC283" s="1102"/>
      <c r="WKD283" s="1102"/>
      <c r="WKE283" s="1102"/>
      <c r="WKF283" s="1102"/>
      <c r="WKG283" s="1102"/>
      <c r="WKH283" s="1102"/>
      <c r="WKI283" s="1102"/>
      <c r="WKJ283" s="1102"/>
      <c r="WKK283" s="1102"/>
      <c r="WKL283" s="1102"/>
      <c r="WKM283" s="1102"/>
      <c r="WKN283" s="1102"/>
      <c r="WKO283" s="1102"/>
      <c r="WKP283" s="1102"/>
      <c r="WKQ283" s="1102"/>
      <c r="WKR283" s="1102"/>
      <c r="WKS283" s="1102"/>
      <c r="WKT283" s="1102"/>
      <c r="WKU283" s="1102"/>
      <c r="WKV283" s="1102"/>
      <c r="WKW283" s="1102"/>
      <c r="WKX283" s="1102"/>
      <c r="WKY283" s="1102"/>
      <c r="WKZ283" s="1102"/>
      <c r="WLA283" s="1102"/>
      <c r="WLB283" s="1102"/>
      <c r="WLC283" s="1102"/>
      <c r="WLD283" s="1102"/>
      <c r="WLE283" s="1102"/>
      <c r="WLF283" s="1102"/>
      <c r="WLG283" s="1102"/>
      <c r="WLH283" s="1102"/>
      <c r="WLI283" s="1102"/>
      <c r="WLJ283" s="1102"/>
      <c r="WLK283" s="1102"/>
      <c r="WLL283" s="1102"/>
      <c r="WLM283" s="1102"/>
      <c r="WLN283" s="1102"/>
      <c r="WLO283" s="1102"/>
      <c r="WLP283" s="1102"/>
      <c r="WLQ283" s="1102"/>
      <c r="WLR283" s="1102"/>
      <c r="WLS283" s="1102"/>
      <c r="WLT283" s="1102"/>
      <c r="WLU283" s="1102"/>
      <c r="WLV283" s="1102"/>
      <c r="WLW283" s="1102"/>
      <c r="WLX283" s="1102"/>
      <c r="WLY283" s="1102"/>
      <c r="WLZ283" s="1102"/>
      <c r="WMA283" s="1102"/>
      <c r="WMB283" s="1102"/>
      <c r="WMC283" s="1102"/>
      <c r="WMD283" s="1102"/>
      <c r="WME283" s="1102"/>
      <c r="WMF283" s="1102"/>
      <c r="WMG283" s="1102"/>
      <c r="WMH283" s="1102"/>
      <c r="WMI283" s="1102"/>
      <c r="WMJ283" s="1102"/>
      <c r="WMK283" s="1102"/>
      <c r="WML283" s="1102"/>
      <c r="WMM283" s="1102"/>
      <c r="WMN283" s="1102"/>
      <c r="WMO283" s="1102"/>
      <c r="WMP283" s="1102"/>
      <c r="WMQ283" s="1102"/>
      <c r="WMR283" s="1102"/>
      <c r="WMS283" s="1102"/>
      <c r="WMT283" s="1102"/>
      <c r="WMU283" s="1102"/>
      <c r="WMV283" s="1102"/>
      <c r="WMW283" s="1102"/>
      <c r="WMX283" s="1102"/>
      <c r="WMY283" s="1102"/>
      <c r="WMZ283" s="1102"/>
      <c r="WNA283" s="1102"/>
      <c r="WNB283" s="1102"/>
      <c r="WNC283" s="1102"/>
      <c r="WND283" s="1102"/>
      <c r="WNE283" s="1102"/>
      <c r="WNF283" s="1102"/>
      <c r="WNG283" s="1102"/>
      <c r="WNH283" s="1102"/>
      <c r="WNI283" s="1102"/>
      <c r="WNJ283" s="1102"/>
      <c r="WNK283" s="1102"/>
      <c r="WNL283" s="1102"/>
      <c r="WNM283" s="1102"/>
      <c r="WNN283" s="1102"/>
      <c r="WNO283" s="1102"/>
      <c r="WNP283" s="1102"/>
      <c r="WNQ283" s="1102"/>
      <c r="WNR283" s="1102"/>
      <c r="WNS283" s="1102"/>
      <c r="WNT283" s="1102"/>
      <c r="WNU283" s="1102"/>
      <c r="WNV283" s="1102"/>
      <c r="WNW283" s="1102"/>
      <c r="WNX283" s="1102"/>
      <c r="WNY283" s="1102"/>
      <c r="WNZ283" s="1102"/>
      <c r="WOA283" s="1102"/>
      <c r="WOB283" s="1102"/>
      <c r="WOC283" s="1102"/>
      <c r="WOD283" s="1102"/>
      <c r="WOE283" s="1102"/>
      <c r="WOF283" s="1102"/>
      <c r="WOG283" s="1102"/>
      <c r="WOH283" s="1102"/>
      <c r="WOI283" s="1102"/>
      <c r="WOJ283" s="1102"/>
      <c r="WOK283" s="1102"/>
      <c r="WOL283" s="1102"/>
      <c r="WOM283" s="1102"/>
      <c r="WON283" s="1102"/>
      <c r="WOO283" s="1102"/>
      <c r="WOP283" s="1102"/>
      <c r="WOQ283" s="1102"/>
      <c r="WOR283" s="1102"/>
      <c r="WOS283" s="1102"/>
      <c r="WOT283" s="1102"/>
      <c r="WOU283" s="1102"/>
      <c r="WOV283" s="1102"/>
      <c r="WOW283" s="1102"/>
      <c r="WOX283" s="1102"/>
      <c r="WOY283" s="1102"/>
      <c r="WOZ283" s="1102"/>
      <c r="WPA283" s="1102"/>
      <c r="WPB283" s="1102"/>
      <c r="WPC283" s="1102"/>
      <c r="WPD283" s="1102"/>
      <c r="WPE283" s="1102"/>
      <c r="WPF283" s="1102"/>
      <c r="WPG283" s="1102"/>
      <c r="WPH283" s="1102"/>
      <c r="WPI283" s="1102"/>
      <c r="WPJ283" s="1102"/>
      <c r="WPK283" s="1102"/>
      <c r="WPL283" s="1102"/>
      <c r="WPM283" s="1102"/>
      <c r="WPN283" s="1102"/>
      <c r="WPO283" s="1102"/>
      <c r="WPP283" s="1102"/>
      <c r="WPQ283" s="1102"/>
      <c r="WPR283" s="1102"/>
      <c r="WPS283" s="1102"/>
      <c r="WPT283" s="1102"/>
      <c r="WPU283" s="1102"/>
      <c r="WPV283" s="1102"/>
      <c r="WPW283" s="1102"/>
      <c r="WPX283" s="1102"/>
      <c r="WPY283" s="1102"/>
      <c r="WPZ283" s="1102"/>
      <c r="WQA283" s="1102"/>
      <c r="WQB283" s="1102"/>
      <c r="WQC283" s="1102"/>
      <c r="WQD283" s="1102"/>
      <c r="WQE283" s="1102"/>
      <c r="WQF283" s="1102"/>
      <c r="WQG283" s="1102"/>
      <c r="WQH283" s="1102"/>
      <c r="WQI283" s="1102"/>
      <c r="WQJ283" s="1102"/>
      <c r="WQK283" s="1102"/>
      <c r="WQL283" s="1102"/>
      <c r="WQM283" s="1102"/>
      <c r="WQN283" s="1102"/>
      <c r="WQO283" s="1102"/>
      <c r="WQP283" s="1102"/>
      <c r="WQQ283" s="1102"/>
      <c r="WQR283" s="1102"/>
      <c r="WQS283" s="1102"/>
      <c r="WQT283" s="1102"/>
      <c r="WQU283" s="1102"/>
      <c r="WQV283" s="1102"/>
      <c r="WQW283" s="1102"/>
      <c r="WQX283" s="1102"/>
      <c r="WQY283" s="1102"/>
      <c r="WQZ283" s="1102"/>
      <c r="WRA283" s="1102"/>
      <c r="WRB283" s="1102"/>
      <c r="WRC283" s="1102"/>
      <c r="WRD283" s="1102"/>
      <c r="WRE283" s="1102"/>
      <c r="WRF283" s="1102"/>
      <c r="WRG283" s="1102"/>
      <c r="WRH283" s="1102"/>
      <c r="WRI283" s="1102"/>
      <c r="WRJ283" s="1102"/>
      <c r="WRK283" s="1102"/>
      <c r="WRL283" s="1102"/>
      <c r="WRM283" s="1102"/>
      <c r="WRN283" s="1102"/>
      <c r="WRO283" s="1102"/>
      <c r="WRP283" s="1102"/>
      <c r="WRQ283" s="1102"/>
      <c r="WRR283" s="1102"/>
      <c r="WRS283" s="1102"/>
      <c r="WRT283" s="1102"/>
      <c r="WRU283" s="1102"/>
      <c r="WRV283" s="1102"/>
      <c r="WRW283" s="1102"/>
      <c r="WRX283" s="1102"/>
      <c r="WRY283" s="1102"/>
      <c r="WRZ283" s="1102"/>
      <c r="WSA283" s="1102"/>
      <c r="WSB283" s="1102"/>
      <c r="WSC283" s="1102"/>
      <c r="WSD283" s="1102"/>
      <c r="WSE283" s="1102"/>
      <c r="WSF283" s="1102"/>
      <c r="WSG283" s="1102"/>
      <c r="WSH283" s="1102"/>
      <c r="WSI283" s="1102"/>
      <c r="WSJ283" s="1102"/>
      <c r="WSK283" s="1102"/>
      <c r="WSL283" s="1102"/>
      <c r="WSM283" s="1102"/>
      <c r="WSN283" s="1102"/>
      <c r="WSO283" s="1102"/>
      <c r="WSP283" s="1102"/>
      <c r="WSQ283" s="1102"/>
      <c r="WSR283" s="1102"/>
      <c r="WSS283" s="1102"/>
      <c r="WST283" s="1102"/>
      <c r="WSU283" s="1102"/>
      <c r="WSV283" s="1102"/>
      <c r="WSW283" s="1102"/>
      <c r="WSX283" s="1102"/>
      <c r="WSY283" s="1102"/>
      <c r="WSZ283" s="1102"/>
      <c r="WTA283" s="1102"/>
      <c r="WTB283" s="1102"/>
      <c r="WTC283" s="1102"/>
      <c r="WTD283" s="1102"/>
      <c r="WTE283" s="1102"/>
      <c r="WTF283" s="1102"/>
      <c r="WTG283" s="1102"/>
      <c r="WTH283" s="1102"/>
      <c r="WTI283" s="1102"/>
      <c r="WTJ283" s="1102"/>
      <c r="WTK283" s="1102"/>
      <c r="WTL283" s="1102"/>
      <c r="WTM283" s="1102"/>
      <c r="WTN283" s="1102"/>
      <c r="WTO283" s="1102"/>
      <c r="WTP283" s="1102"/>
      <c r="WTQ283" s="1102"/>
      <c r="WTR283" s="1102"/>
      <c r="WTS283" s="1102"/>
      <c r="WTT283" s="1102"/>
      <c r="WTU283" s="1102"/>
      <c r="WTV283" s="1102"/>
      <c r="WTW283" s="1102"/>
      <c r="WTX283" s="1102"/>
      <c r="WTY283" s="1102"/>
      <c r="WTZ283" s="1102"/>
      <c r="WUA283" s="1102"/>
      <c r="WUB283" s="1102"/>
      <c r="WUC283" s="1102"/>
      <c r="WUD283" s="1102"/>
      <c r="WUE283" s="1102"/>
      <c r="WUF283" s="1102"/>
      <c r="WUG283" s="1102"/>
      <c r="WUH283" s="1102"/>
      <c r="WUI283" s="1102"/>
      <c r="WUJ283" s="1102"/>
      <c r="WUK283" s="1102"/>
      <c r="WUL283" s="1102"/>
      <c r="WUM283" s="1102"/>
      <c r="WUN283" s="1102"/>
      <c r="WUO283" s="1102"/>
      <c r="WUP283" s="1102"/>
      <c r="WUQ283" s="1102"/>
      <c r="WUR283" s="1102"/>
      <c r="WUS283" s="1102"/>
      <c r="WUT283" s="1102"/>
      <c r="WUU283" s="1102"/>
      <c r="WUV283" s="1102"/>
      <c r="WUW283" s="1102"/>
      <c r="WUX283" s="1102"/>
      <c r="WUY283" s="1102"/>
      <c r="WUZ283" s="1102"/>
      <c r="WVA283" s="1102"/>
      <c r="WVB283" s="1102"/>
      <c r="WVC283" s="1102"/>
      <c r="WVD283" s="1102"/>
      <c r="WVE283" s="1102"/>
      <c r="WVF283" s="1102"/>
      <c r="WVG283" s="1102"/>
      <c r="WVH283" s="1102"/>
      <c r="WVI283" s="1102"/>
      <c r="WVJ283" s="1102"/>
      <c r="WVK283" s="1102"/>
      <c r="WVL283" s="1102"/>
      <c r="WVM283" s="1102"/>
      <c r="WVN283" s="1102"/>
      <c r="WVO283" s="1102"/>
      <c r="WVP283" s="1102"/>
      <c r="WVQ283" s="1102"/>
      <c r="WVR283" s="1102"/>
      <c r="WVS283" s="1102"/>
      <c r="WVT283" s="1102"/>
      <c r="WVU283" s="1102"/>
      <c r="WVV283" s="1102"/>
      <c r="WVW283" s="1102"/>
      <c r="WVX283" s="1102"/>
      <c r="WVY283" s="1102"/>
      <c r="WVZ283" s="1102"/>
      <c r="WWA283" s="1102"/>
    </row>
    <row r="284" spans="1:16147" ht="18" customHeight="1">
      <c r="A284" s="67"/>
      <c r="B284" s="22"/>
      <c r="C284" s="22"/>
      <c r="D284" s="22"/>
      <c r="E284" s="22"/>
      <c r="F284" s="2812" t="s">
        <v>67</v>
      </c>
      <c r="G284" s="2812"/>
      <c r="H284" s="950">
        <f>H285+H287</f>
        <v>3440</v>
      </c>
      <c r="I284" s="950">
        <v>3740</v>
      </c>
      <c r="J284" s="60">
        <f>J285+J287</f>
        <v>-300</v>
      </c>
      <c r="K284" s="924"/>
      <c r="L284" s="886"/>
      <c r="M284" s="874">
        <f>M285+M287</f>
        <v>3440</v>
      </c>
    </row>
    <row r="285" spans="1:16147" ht="18" customHeight="1">
      <c r="A285" s="67"/>
      <c r="B285" s="22"/>
      <c r="C285" s="22"/>
      <c r="D285" s="22"/>
      <c r="E285" s="22"/>
      <c r="F285" s="31"/>
      <c r="G285" s="32" t="s">
        <v>69</v>
      </c>
      <c r="H285" s="952">
        <f>M285</f>
        <v>1440</v>
      </c>
      <c r="I285" s="952">
        <v>1440</v>
      </c>
      <c r="J285" s="21">
        <f>H285-I285</f>
        <v>0</v>
      </c>
      <c r="K285" s="892" t="s">
        <v>921</v>
      </c>
      <c r="L285" s="890"/>
      <c r="M285" s="544">
        <f>M286</f>
        <v>1440</v>
      </c>
    </row>
    <row r="286" spans="1:16147" ht="18" customHeight="1">
      <c r="A286" s="67"/>
      <c r="B286" s="22"/>
      <c r="C286" s="22"/>
      <c r="D286" s="22"/>
      <c r="E286" s="22"/>
      <c r="F286" s="31"/>
      <c r="G286" s="32"/>
      <c r="H286" s="952"/>
      <c r="I286" s="952"/>
      <c r="J286" s="21"/>
      <c r="K286" s="889" t="s">
        <v>751</v>
      </c>
      <c r="L286" s="890" t="s">
        <v>14</v>
      </c>
      <c r="M286" s="891">
        <v>1440</v>
      </c>
    </row>
    <row r="287" spans="1:16147" ht="18" customHeight="1">
      <c r="A287" s="67"/>
      <c r="B287" s="22"/>
      <c r="C287" s="22"/>
      <c r="D287" s="22"/>
      <c r="E287" s="22"/>
      <c r="F287" s="31"/>
      <c r="G287" s="57" t="s">
        <v>63</v>
      </c>
      <c r="H287" s="957">
        <f>M287</f>
        <v>2000</v>
      </c>
      <c r="I287" s="957">
        <v>2300</v>
      </c>
      <c r="J287" s="26">
        <f>H287-I287</f>
        <v>-300</v>
      </c>
      <c r="K287" s="1077" t="s">
        <v>868</v>
      </c>
      <c r="L287" s="1078"/>
      <c r="M287" s="1079">
        <f>M288</f>
        <v>2000</v>
      </c>
    </row>
    <row r="288" spans="1:16147" ht="18" customHeight="1">
      <c r="A288" s="67"/>
      <c r="B288" s="22"/>
      <c r="C288" s="22"/>
      <c r="D288" s="22"/>
      <c r="E288" s="22"/>
      <c r="F288" s="31"/>
      <c r="G288" s="32"/>
      <c r="H288" s="958"/>
      <c r="I288" s="958"/>
      <c r="J288" s="21"/>
      <c r="K288" s="1080" t="s">
        <v>130</v>
      </c>
      <c r="L288" s="1081"/>
      <c r="M288" s="1082">
        <f>SUM(M289:M292)</f>
        <v>2000</v>
      </c>
    </row>
    <row r="289" spans="1:21" ht="18" customHeight="1">
      <c r="A289" s="67"/>
      <c r="B289" s="22"/>
      <c r="C289" s="22"/>
      <c r="D289" s="22"/>
      <c r="E289" s="22"/>
      <c r="F289" s="31"/>
      <c r="G289" s="32"/>
      <c r="H289" s="1083"/>
      <c r="I289" s="952"/>
      <c r="J289" s="21"/>
      <c r="K289" s="926" t="s">
        <v>870</v>
      </c>
      <c r="L289" s="890" t="s">
        <v>327</v>
      </c>
      <c r="M289" s="891">
        <v>600</v>
      </c>
    </row>
    <row r="290" spans="1:21" ht="18" customHeight="1">
      <c r="A290" s="67"/>
      <c r="B290" s="22"/>
      <c r="C290" s="22"/>
      <c r="D290" s="22"/>
      <c r="E290" s="22"/>
      <c r="F290" s="31"/>
      <c r="G290" s="32"/>
      <c r="H290" s="1083"/>
      <c r="I290" s="952"/>
      <c r="J290" s="21"/>
      <c r="K290" s="926" t="s">
        <v>1715</v>
      </c>
      <c r="L290" s="890" t="s">
        <v>14</v>
      </c>
      <c r="M290" s="891">
        <v>100</v>
      </c>
    </row>
    <row r="291" spans="1:21" ht="18" customHeight="1">
      <c r="A291" s="67"/>
      <c r="B291" s="22"/>
      <c r="C291" s="22"/>
      <c r="D291" s="22"/>
      <c r="E291" s="22"/>
      <c r="F291" s="31"/>
      <c r="G291" s="32"/>
      <c r="H291" s="958"/>
      <c r="I291" s="958"/>
      <c r="J291" s="21"/>
      <c r="K291" s="926" t="s">
        <v>1716</v>
      </c>
      <c r="L291" s="890" t="s">
        <v>14</v>
      </c>
      <c r="M291" s="891">
        <v>1000</v>
      </c>
    </row>
    <row r="292" spans="1:21" ht="18" customHeight="1">
      <c r="A292" s="67"/>
      <c r="B292" s="22"/>
      <c r="C292" s="22"/>
      <c r="D292" s="22"/>
      <c r="E292" s="22"/>
      <c r="F292" s="31"/>
      <c r="G292" s="32"/>
      <c r="H292" s="958"/>
      <c r="I292" s="958"/>
      <c r="J292" s="21"/>
      <c r="K292" s="927" t="s">
        <v>1717</v>
      </c>
      <c r="L292" s="890" t="s">
        <v>14</v>
      </c>
      <c r="M292" s="891">
        <v>300</v>
      </c>
    </row>
    <row r="293" spans="1:21" ht="18" customHeight="1">
      <c r="A293" s="67"/>
      <c r="B293" s="22"/>
      <c r="C293" s="22"/>
      <c r="D293" s="22"/>
      <c r="E293" s="22"/>
      <c r="F293" s="2813" t="s">
        <v>66</v>
      </c>
      <c r="G293" s="2813"/>
      <c r="H293" s="959">
        <f>H294</f>
        <v>4710</v>
      </c>
      <c r="I293" s="959">
        <v>6100</v>
      </c>
      <c r="J293" s="61">
        <f>H293-I293</f>
        <v>-1390</v>
      </c>
      <c r="K293" s="928"/>
      <c r="L293" s="929"/>
      <c r="M293" s="885">
        <f>M294</f>
        <v>4710</v>
      </c>
      <c r="U293" s="1"/>
    </row>
    <row r="294" spans="1:21" ht="18" customHeight="1">
      <c r="A294" s="67"/>
      <c r="B294" s="22"/>
      <c r="C294" s="22"/>
      <c r="D294" s="22"/>
      <c r="E294" s="22"/>
      <c r="F294" s="35"/>
      <c r="G294" s="36" t="s">
        <v>106</v>
      </c>
      <c r="H294" s="958">
        <f>M294</f>
        <v>4710</v>
      </c>
      <c r="I294" s="958">
        <v>6100</v>
      </c>
      <c r="J294" s="33">
        <f>H294-I294</f>
        <v>-1390</v>
      </c>
      <c r="K294" s="930" t="s">
        <v>869</v>
      </c>
      <c r="L294" s="913"/>
      <c r="M294" s="544">
        <f>M295+M296+M297+M298+M299+M300+M301+M307+M308+M305</f>
        <v>4710</v>
      </c>
      <c r="U294" s="1"/>
    </row>
    <row r="295" spans="1:21" ht="18" customHeight="1">
      <c r="A295" s="67"/>
      <c r="B295" s="22"/>
      <c r="C295" s="22"/>
      <c r="D295" s="22"/>
      <c r="E295" s="22"/>
      <c r="F295" s="34"/>
      <c r="G295" s="36"/>
      <c r="H295" s="958"/>
      <c r="I295" s="958"/>
      <c r="J295" s="21"/>
      <c r="K295" s="897" t="s">
        <v>1718</v>
      </c>
      <c r="L295" s="913" t="s">
        <v>14</v>
      </c>
      <c r="M295" s="544">
        <f>T295/1000</f>
        <v>200</v>
      </c>
      <c r="P295" s="39">
        <v>100000</v>
      </c>
      <c r="R295" s="6">
        <v>2</v>
      </c>
      <c r="T295" s="14">
        <f>P295*R295</f>
        <v>200000</v>
      </c>
      <c r="U295" s="1"/>
    </row>
    <row r="296" spans="1:21" ht="18" customHeight="1">
      <c r="A296" s="67"/>
      <c r="B296" s="22"/>
      <c r="C296" s="22"/>
      <c r="D296" s="22"/>
      <c r="E296" s="22"/>
      <c r="F296" s="34"/>
      <c r="G296" s="36"/>
      <c r="H296" s="958"/>
      <c r="I296" s="958"/>
      <c r="J296" s="21"/>
      <c r="K296" s="1588" t="s">
        <v>1719</v>
      </c>
      <c r="L296" s="913" t="s">
        <v>14</v>
      </c>
      <c r="M296" s="903">
        <v>500</v>
      </c>
      <c r="U296" s="1"/>
    </row>
    <row r="297" spans="1:21" ht="18" customHeight="1">
      <c r="A297" s="67"/>
      <c r="B297" s="22"/>
      <c r="C297" s="22"/>
      <c r="D297" s="22"/>
      <c r="E297" s="22"/>
      <c r="F297" s="34"/>
      <c r="G297" s="36"/>
      <c r="H297" s="958"/>
      <c r="I297" s="958"/>
      <c r="J297" s="21"/>
      <c r="K297" s="1588" t="s">
        <v>1720</v>
      </c>
      <c r="L297" s="913" t="s">
        <v>14</v>
      </c>
      <c r="M297" s="903">
        <v>700</v>
      </c>
      <c r="U297" s="1"/>
    </row>
    <row r="298" spans="1:21" ht="18" customHeight="1">
      <c r="A298" s="67"/>
      <c r="B298" s="22"/>
      <c r="C298" s="22"/>
      <c r="D298" s="22"/>
      <c r="E298" s="22"/>
      <c r="F298" s="34"/>
      <c r="G298" s="36"/>
      <c r="H298" s="958"/>
      <c r="I298" s="958"/>
      <c r="J298" s="21"/>
      <c r="K298" s="1588" t="s">
        <v>1721</v>
      </c>
      <c r="L298" s="913" t="s">
        <v>14</v>
      </c>
      <c r="M298" s="903">
        <v>900</v>
      </c>
      <c r="U298" s="1"/>
    </row>
    <row r="299" spans="1:21" ht="18" customHeight="1">
      <c r="A299" s="67"/>
      <c r="B299" s="22"/>
      <c r="C299" s="22"/>
      <c r="D299" s="22"/>
      <c r="E299" s="22"/>
      <c r="F299" s="34"/>
      <c r="G299" s="36"/>
      <c r="H299" s="958"/>
      <c r="I299" s="958"/>
      <c r="J299" s="21"/>
      <c r="K299" s="901" t="s">
        <v>850</v>
      </c>
      <c r="L299" s="913" t="s">
        <v>14</v>
      </c>
      <c r="M299" s="903">
        <v>200</v>
      </c>
      <c r="U299" s="1"/>
    </row>
    <row r="300" spans="1:21" ht="18" customHeight="1">
      <c r="A300" s="67"/>
      <c r="B300" s="22"/>
      <c r="C300" s="22"/>
      <c r="D300" s="22"/>
      <c r="E300" s="22"/>
      <c r="F300" s="34"/>
      <c r="G300" s="36"/>
      <c r="H300" s="958"/>
      <c r="I300" s="958"/>
      <c r="J300" s="21"/>
      <c r="K300" s="1129" t="s">
        <v>1722</v>
      </c>
      <c r="L300" s="913" t="s">
        <v>14</v>
      </c>
      <c r="M300" s="903">
        <v>200</v>
      </c>
      <c r="U300" s="1"/>
    </row>
    <row r="301" spans="1:21" ht="18" customHeight="1">
      <c r="A301" s="67"/>
      <c r="B301" s="22"/>
      <c r="C301" s="22"/>
      <c r="D301" s="22"/>
      <c r="E301" s="22"/>
      <c r="F301" s="34"/>
      <c r="G301" s="36"/>
      <c r="H301" s="958"/>
      <c r="I301" s="958"/>
      <c r="J301" s="21"/>
      <c r="K301" s="932" t="s">
        <v>140</v>
      </c>
      <c r="L301" s="913" t="s">
        <v>14</v>
      </c>
      <c r="M301" s="903">
        <f>SUM(M302:M304)</f>
        <v>700</v>
      </c>
      <c r="U301" s="1"/>
    </row>
    <row r="302" spans="1:21" ht="18" customHeight="1">
      <c r="A302" s="67"/>
      <c r="B302" s="22"/>
      <c r="C302" s="22"/>
      <c r="D302" s="22"/>
      <c r="E302" s="22"/>
      <c r="F302" s="34"/>
      <c r="G302" s="36"/>
      <c r="H302" s="958"/>
      <c r="I302" s="958"/>
      <c r="J302" s="21"/>
      <c r="K302" s="931" t="s">
        <v>29</v>
      </c>
      <c r="L302" s="913" t="s">
        <v>14</v>
      </c>
      <c r="M302" s="933">
        <v>200</v>
      </c>
      <c r="U302" s="1"/>
    </row>
    <row r="303" spans="1:21" ht="18" customHeight="1">
      <c r="A303" s="67"/>
      <c r="B303" s="22"/>
      <c r="C303" s="22"/>
      <c r="D303" s="22"/>
      <c r="E303" s="22"/>
      <c r="F303" s="34"/>
      <c r="G303" s="36"/>
      <c r="H303" s="958"/>
      <c r="I303" s="958"/>
      <c r="J303" s="21"/>
      <c r="K303" s="931" t="s">
        <v>1723</v>
      </c>
      <c r="L303" s="913" t="s">
        <v>14</v>
      </c>
      <c r="M303" s="933">
        <v>200</v>
      </c>
      <c r="U303" s="1"/>
    </row>
    <row r="304" spans="1:21" ht="18" customHeight="1">
      <c r="A304" s="67"/>
      <c r="B304" s="22"/>
      <c r="C304" s="22"/>
      <c r="D304" s="22"/>
      <c r="E304" s="22"/>
      <c r="F304" s="34"/>
      <c r="G304" s="36"/>
      <c r="H304" s="958"/>
      <c r="I304" s="958"/>
      <c r="J304" s="21"/>
      <c r="K304" s="931" t="s">
        <v>1724</v>
      </c>
      <c r="L304" s="913" t="s">
        <v>14</v>
      </c>
      <c r="M304" s="1072">
        <v>300</v>
      </c>
      <c r="U304" s="1"/>
    </row>
    <row r="305" spans="1:24" ht="18" customHeight="1">
      <c r="A305" s="67"/>
      <c r="B305" s="22"/>
      <c r="C305" s="22"/>
      <c r="D305" s="22"/>
      <c r="E305" s="22"/>
      <c r="F305" s="35"/>
      <c r="G305" s="36"/>
      <c r="H305" s="958"/>
      <c r="I305" s="958"/>
      <c r="J305" s="33"/>
      <c r="K305" s="897" t="s">
        <v>1725</v>
      </c>
      <c r="L305" s="913"/>
      <c r="M305" s="1073">
        <f>M306</f>
        <v>510</v>
      </c>
      <c r="T305" s="14" t="e">
        <f>P309*Q305*R305*S305</f>
        <v>#VALUE!</v>
      </c>
      <c r="U305" s="1"/>
    </row>
    <row r="306" spans="1:24" ht="18" customHeight="1">
      <c r="A306" s="67"/>
      <c r="B306" s="22"/>
      <c r="C306" s="22"/>
      <c r="D306" s="22"/>
      <c r="E306" s="22"/>
      <c r="F306" s="34"/>
      <c r="G306" s="36"/>
      <c r="H306" s="958"/>
      <c r="I306" s="958"/>
      <c r="J306" s="21"/>
      <c r="K306" s="897" t="s">
        <v>1726</v>
      </c>
      <c r="L306" s="913" t="s">
        <v>327</v>
      </c>
      <c r="M306" s="1074">
        <f>50*1+30*2+10*40</f>
        <v>510</v>
      </c>
      <c r="T306" s="14" t="e">
        <f>#REF!*Q306*R306*S306</f>
        <v>#REF!</v>
      </c>
      <c r="U306" s="1"/>
    </row>
    <row r="307" spans="1:24" ht="18" customHeight="1">
      <c r="A307" s="67"/>
      <c r="B307" s="22"/>
      <c r="C307" s="22"/>
      <c r="D307" s="22"/>
      <c r="E307" s="22"/>
      <c r="F307" s="34"/>
      <c r="G307" s="36"/>
      <c r="H307" s="958"/>
      <c r="I307" s="958"/>
      <c r="J307" s="21"/>
      <c r="K307" s="931" t="s">
        <v>1465</v>
      </c>
      <c r="L307" s="913" t="s">
        <v>14</v>
      </c>
      <c r="M307" s="903">
        <v>500</v>
      </c>
      <c r="U307" s="1"/>
    </row>
    <row r="308" spans="1:24" ht="18" customHeight="1">
      <c r="A308" s="67"/>
      <c r="B308" s="22"/>
      <c r="C308" s="22"/>
      <c r="D308" s="22"/>
      <c r="E308" s="22"/>
      <c r="F308" s="34"/>
      <c r="G308" s="36"/>
      <c r="H308" s="958"/>
      <c r="I308" s="958"/>
      <c r="J308" s="21"/>
      <c r="K308" s="931" t="s">
        <v>1727</v>
      </c>
      <c r="L308" s="913" t="s">
        <v>14</v>
      </c>
      <c r="M308" s="903">
        <v>300</v>
      </c>
      <c r="U308" s="1"/>
    </row>
    <row r="309" spans="1:24" s="2" customFormat="1" ht="18" customHeight="1">
      <c r="A309" s="67"/>
      <c r="B309" s="22"/>
      <c r="C309" s="1376" t="s">
        <v>1559</v>
      </c>
      <c r="D309" s="1377"/>
      <c r="E309" s="1377"/>
      <c r="F309" s="1377"/>
      <c r="G309" s="1378"/>
      <c r="H309" s="1035">
        <f>H310+H412+H514+H616+H719+H821+H889+H991+H1181</f>
        <v>10591847</v>
      </c>
      <c r="I309" s="1035">
        <f>I310+I412+I514+I616+I719+I821+I889+I991+I1181</f>
        <v>13057538</v>
      </c>
      <c r="J309" s="1036">
        <f>H309-I309</f>
        <v>-2465691</v>
      </c>
      <c r="K309" s="2320" t="s">
        <v>1968</v>
      </c>
      <c r="L309" s="2320"/>
      <c r="M309" s="2321"/>
      <c r="N309" s="540"/>
      <c r="O309" s="3" t="s">
        <v>2355</v>
      </c>
      <c r="P309" s="71" t="s">
        <v>2356</v>
      </c>
      <c r="Q309" s="540"/>
      <c r="R309" s="540"/>
      <c r="S309" s="540"/>
      <c r="T309" s="540"/>
      <c r="U309" s="540"/>
    </row>
    <row r="310" spans="1:24" ht="18" customHeight="1">
      <c r="A310" s="2567"/>
      <c r="B310" s="22"/>
      <c r="C310" s="1375"/>
      <c r="D310" s="1925" t="s">
        <v>1791</v>
      </c>
      <c r="E310" s="1377"/>
      <c r="F310" s="1377"/>
      <c r="G310" s="1378"/>
      <c r="H310" s="1379">
        <f>H311</f>
        <v>1831255</v>
      </c>
      <c r="I310" s="1379">
        <f>I311</f>
        <v>1775902</v>
      </c>
      <c r="J310" s="1038">
        <f t="shared" ref="J310:J313" si="28">H310-I310</f>
        <v>55353</v>
      </c>
      <c r="M310" s="871"/>
      <c r="N310" s="2333" t="s">
        <v>2357</v>
      </c>
      <c r="O310" s="2335">
        <f>H313+H415+H517+H619+H824+H892+H994+H1184+H722</f>
        <v>4403241</v>
      </c>
      <c r="P310" s="2334">
        <f>H377+H479+H581+H683+H786+H888+H956+H1146+H1248</f>
        <v>4497485</v>
      </c>
    </row>
    <row r="311" spans="1:24" s="2" customFormat="1" ht="18" customHeight="1" thickBot="1">
      <c r="A311" s="67"/>
      <c r="B311" s="22"/>
      <c r="D311" s="1577"/>
      <c r="E311" s="1376" t="s">
        <v>124</v>
      </c>
      <c r="F311" s="1377"/>
      <c r="G311" s="1378"/>
      <c r="H311" s="1035">
        <f>H312</f>
        <v>1831255</v>
      </c>
      <c r="I311" s="1035">
        <f>I312</f>
        <v>1775902</v>
      </c>
      <c r="J311" s="1038">
        <f t="shared" si="28"/>
        <v>55353</v>
      </c>
      <c r="K311" s="2798"/>
      <c r="L311" s="2798"/>
      <c r="M311" s="2799"/>
      <c r="N311" s="2333" t="s">
        <v>2358</v>
      </c>
      <c r="O311" s="2335">
        <f>I313+I415+I517+I619+I722+I824+I892+I994+I1184</f>
        <v>4262095</v>
      </c>
      <c r="P311" s="2335">
        <f>I377+I479+I581+I683+I786+I888+I956+I1146+I1248</f>
        <v>3616217</v>
      </c>
      <c r="Q311" s="540"/>
      <c r="R311" s="540"/>
      <c r="S311" s="6"/>
      <c r="T311" s="14"/>
      <c r="U311" s="5"/>
    </row>
    <row r="312" spans="1:24" s="2" customFormat="1" ht="18" customHeight="1">
      <c r="A312" s="67"/>
      <c r="B312" s="23"/>
      <c r="C312" s="23"/>
      <c r="D312" s="23"/>
      <c r="E312" s="23"/>
      <c r="F312" s="1556" t="s">
        <v>107</v>
      </c>
      <c r="G312" s="1557"/>
      <c r="H312" s="950">
        <f>H313+H377</f>
        <v>1831255</v>
      </c>
      <c r="I312" s="950">
        <f>I313+I377</f>
        <v>1775902</v>
      </c>
      <c r="J312" s="539">
        <f t="shared" si="28"/>
        <v>55353</v>
      </c>
      <c r="K312" s="872"/>
      <c r="L312" s="873"/>
      <c r="M312" s="874"/>
      <c r="N312" s="83"/>
      <c r="O312" s="2336"/>
      <c r="P312" s="2336"/>
      <c r="Q312" s="72"/>
      <c r="R312" s="541"/>
      <c r="S312" s="542"/>
      <c r="T312" s="72"/>
      <c r="U312" s="5"/>
    </row>
    <row r="313" spans="1:24" s="995" customFormat="1" ht="18" customHeight="1" thickBot="1">
      <c r="A313" s="981"/>
      <c r="B313" s="982"/>
      <c r="C313" s="982"/>
      <c r="D313" s="982"/>
      <c r="E313" s="982"/>
      <c r="F313" s="996"/>
      <c r="G313" s="1603" t="s">
        <v>118</v>
      </c>
      <c r="H313" s="543">
        <f>M313</f>
        <v>183918</v>
      </c>
      <c r="I313" s="543">
        <v>177997</v>
      </c>
      <c r="J313" s="543">
        <f t="shared" si="28"/>
        <v>5921</v>
      </c>
      <c r="K313" s="985" t="s">
        <v>1969</v>
      </c>
      <c r="L313" s="986"/>
      <c r="M313" s="544">
        <f>SUM(M314,M318,M322,M326,M330,M334,M338,M342,M347,M353,M356,M358,M361,M365,M369,M375)</f>
        <v>183918</v>
      </c>
      <c r="N313" s="988"/>
      <c r="O313" s="986"/>
      <c r="P313" s="989"/>
      <c r="Q313" s="990"/>
      <c r="R313" s="991"/>
      <c r="S313" s="992"/>
      <c r="T313" s="990"/>
      <c r="U313" s="993"/>
      <c r="V313" s="994"/>
      <c r="W313" s="994"/>
      <c r="X313" s="994"/>
    </row>
    <row r="314" spans="1:24" s="995" customFormat="1" ht="18" hidden="1" customHeight="1">
      <c r="A314" s="981"/>
      <c r="B314" s="982"/>
      <c r="C314" s="982"/>
      <c r="D314" s="982"/>
      <c r="E314" s="982"/>
      <c r="F314" s="983"/>
      <c r="G314" s="996"/>
      <c r="H314" s="543"/>
      <c r="I314" s="543"/>
      <c r="J314" s="543"/>
      <c r="K314" s="875" t="s">
        <v>1970</v>
      </c>
      <c r="L314" s="2323"/>
      <c r="M314" s="544">
        <f>SUM(M315:M317)</f>
        <v>69180</v>
      </c>
      <c r="N314" s="994"/>
      <c r="O314" s="994"/>
      <c r="P314" s="994"/>
    </row>
    <row r="315" spans="1:24" s="995" customFormat="1" ht="18" hidden="1" customHeight="1">
      <c r="A315" s="981"/>
      <c r="B315" s="982"/>
      <c r="C315" s="982"/>
      <c r="D315" s="982"/>
      <c r="E315" s="982"/>
      <c r="F315" s="983"/>
      <c r="G315" s="996"/>
      <c r="H315" s="543"/>
      <c r="I315" s="543"/>
      <c r="J315" s="543"/>
      <c r="K315" s="875" t="s">
        <v>1971</v>
      </c>
      <c r="L315" s="2323" t="s">
        <v>327</v>
      </c>
      <c r="M315" s="876">
        <v>0</v>
      </c>
      <c r="N315" s="994"/>
      <c r="O315" s="994"/>
      <c r="P315" s="994"/>
    </row>
    <row r="316" spans="1:24" s="995" customFormat="1" ht="18" hidden="1" customHeight="1">
      <c r="A316" s="981"/>
      <c r="B316" s="982"/>
      <c r="C316" s="982"/>
      <c r="D316" s="982"/>
      <c r="E316" s="982"/>
      <c r="F316" s="983"/>
      <c r="G316" s="996"/>
      <c r="H316" s="543"/>
      <c r="I316" s="543"/>
      <c r="J316" s="543"/>
      <c r="K316" s="875" t="s">
        <v>1972</v>
      </c>
      <c r="L316" s="2323" t="s">
        <v>327</v>
      </c>
      <c r="M316" s="876">
        <v>0</v>
      </c>
      <c r="N316" s="994"/>
      <c r="O316" s="994"/>
      <c r="P316" s="994"/>
    </row>
    <row r="317" spans="1:24" s="995" customFormat="1" ht="18" hidden="1" customHeight="1">
      <c r="A317" s="981"/>
      <c r="B317" s="982"/>
      <c r="C317" s="982"/>
      <c r="D317" s="982"/>
      <c r="E317" s="982"/>
      <c r="F317" s="983"/>
      <c r="G317" s="996"/>
      <c r="H317" s="543"/>
      <c r="I317" s="543"/>
      <c r="J317" s="543"/>
      <c r="K317" s="875" t="s">
        <v>1973</v>
      </c>
      <c r="L317" s="2323" t="s">
        <v>327</v>
      </c>
      <c r="M317" s="876">
        <f>ROUNDDOWN(5765000*1*12/1000,0)</f>
        <v>69180</v>
      </c>
      <c r="N317" s="994"/>
      <c r="O317" s="994"/>
      <c r="P317" s="994"/>
    </row>
    <row r="318" spans="1:24" s="995" customFormat="1" ht="18" hidden="1" customHeight="1">
      <c r="A318" s="981"/>
      <c r="B318" s="982"/>
      <c r="C318" s="982"/>
      <c r="D318" s="982"/>
      <c r="E318" s="982"/>
      <c r="F318" s="983"/>
      <c r="G318" s="996"/>
      <c r="H318" s="543"/>
      <c r="I318" s="543"/>
      <c r="J318" s="543"/>
      <c r="K318" s="875" t="s">
        <v>1974</v>
      </c>
      <c r="L318" s="2323"/>
      <c r="M318" s="544">
        <f>SUM(M319:M321)</f>
        <v>47915</v>
      </c>
      <c r="N318" s="994"/>
      <c r="O318" s="994"/>
      <c r="P318" s="994"/>
    </row>
    <row r="319" spans="1:24" s="995" customFormat="1" ht="18" hidden="1" customHeight="1">
      <c r="A319" s="981"/>
      <c r="B319" s="982"/>
      <c r="C319" s="982"/>
      <c r="D319" s="982"/>
      <c r="E319" s="982"/>
      <c r="F319" s="983"/>
      <c r="G319" s="996"/>
      <c r="H319" s="543"/>
      <c r="I319" s="543"/>
      <c r="J319" s="543"/>
      <c r="K319" s="875" t="s">
        <v>1975</v>
      </c>
      <c r="L319" s="2323" t="s">
        <v>327</v>
      </c>
      <c r="M319" s="876">
        <f>ROUND(2347072*1*12/1000,0)</f>
        <v>28165</v>
      </c>
      <c r="N319" s="1007"/>
      <c r="O319" s="994"/>
      <c r="P319" s="994"/>
    </row>
    <row r="320" spans="1:24" s="995" customFormat="1" ht="18" hidden="1" customHeight="1">
      <c r="A320" s="981"/>
      <c r="B320" s="982"/>
      <c r="C320" s="982"/>
      <c r="D320" s="982"/>
      <c r="E320" s="982"/>
      <c r="F320" s="982"/>
      <c r="G320" s="1005"/>
      <c r="H320" s="1604"/>
      <c r="I320" s="1604"/>
      <c r="J320" s="543"/>
      <c r="K320" s="875" t="s">
        <v>1976</v>
      </c>
      <c r="L320" s="2323" t="s">
        <v>327</v>
      </c>
      <c r="M320" s="876">
        <f>ROUND(1645806*1*12/1000,0)</f>
        <v>19750</v>
      </c>
      <c r="N320" s="1007"/>
      <c r="O320" s="994"/>
      <c r="P320" s="994"/>
    </row>
    <row r="321" spans="1:16" s="995" customFormat="1" ht="18" hidden="1" customHeight="1">
      <c r="A321" s="981"/>
      <c r="B321" s="982"/>
      <c r="C321" s="982"/>
      <c r="D321" s="982"/>
      <c r="E321" s="982"/>
      <c r="F321" s="982"/>
      <c r="G321" s="1005"/>
      <c r="H321" s="1604"/>
      <c r="I321" s="1604"/>
      <c r="J321" s="543"/>
      <c r="K321" s="875" t="s">
        <v>1977</v>
      </c>
      <c r="L321" s="890" t="s">
        <v>327</v>
      </c>
      <c r="M321" s="876">
        <v>0</v>
      </c>
      <c r="N321" s="1007"/>
      <c r="O321" s="994"/>
      <c r="P321" s="994"/>
    </row>
    <row r="322" spans="1:16" s="995" customFormat="1" ht="18" hidden="1" customHeight="1">
      <c r="A322" s="981"/>
      <c r="B322" s="982"/>
      <c r="C322" s="982"/>
      <c r="D322" s="982"/>
      <c r="E322" s="982"/>
      <c r="F322" s="982"/>
      <c r="G322" s="1005"/>
      <c r="H322" s="1604"/>
      <c r="I322" s="1604"/>
      <c r="J322" s="543"/>
      <c r="K322" s="875" t="s">
        <v>1978</v>
      </c>
      <c r="L322" s="890"/>
      <c r="M322" s="544">
        <f>SUM(M323:M325)</f>
        <v>14374</v>
      </c>
      <c r="N322" s="1007"/>
      <c r="O322" s="994"/>
      <c r="P322" s="994"/>
    </row>
    <row r="323" spans="1:16" s="995" customFormat="1" ht="18" hidden="1" customHeight="1">
      <c r="A323" s="981"/>
      <c r="B323" s="982"/>
      <c r="C323" s="982"/>
      <c r="D323" s="982"/>
      <c r="E323" s="982"/>
      <c r="F323" s="982"/>
      <c r="G323" s="1005"/>
      <c r="H323" s="1604"/>
      <c r="I323" s="1604"/>
      <c r="J323" s="543"/>
      <c r="K323" s="875" t="s">
        <v>1979</v>
      </c>
      <c r="L323" s="890" t="s">
        <v>327</v>
      </c>
      <c r="M323" s="876">
        <f>ROUND(2347072*30%*1*12/1000,0)</f>
        <v>8449</v>
      </c>
      <c r="N323" s="994"/>
      <c r="O323" s="994"/>
      <c r="P323" s="994"/>
    </row>
    <row r="324" spans="1:16" s="995" customFormat="1" ht="18" hidden="1" customHeight="1">
      <c r="A324" s="981"/>
      <c r="B324" s="982"/>
      <c r="C324" s="982"/>
      <c r="D324" s="982"/>
      <c r="E324" s="982"/>
      <c r="F324" s="982"/>
      <c r="G324" s="1005"/>
      <c r="H324" s="1604"/>
      <c r="I324" s="1604"/>
      <c r="J324" s="543"/>
      <c r="K324" s="875" t="s">
        <v>1980</v>
      </c>
      <c r="L324" s="890" t="s">
        <v>327</v>
      </c>
      <c r="M324" s="876">
        <f>ROUND(1645806*30%*1*12/1000,0)</f>
        <v>5925</v>
      </c>
      <c r="N324" s="994"/>
      <c r="O324" s="994"/>
      <c r="P324" s="994"/>
    </row>
    <row r="325" spans="1:16" s="995" customFormat="1" ht="18" hidden="1" customHeight="1">
      <c r="A325" s="981"/>
      <c r="B325" s="982"/>
      <c r="C325" s="982"/>
      <c r="D325" s="982"/>
      <c r="E325" s="982"/>
      <c r="F325" s="982"/>
      <c r="G325" s="1005"/>
      <c r="H325" s="1604"/>
      <c r="I325" s="1604"/>
      <c r="J325" s="543"/>
      <c r="K325" s="875" t="s">
        <v>1981</v>
      </c>
      <c r="L325" s="890" t="s">
        <v>327</v>
      </c>
      <c r="M325" s="876">
        <v>0</v>
      </c>
      <c r="N325" s="994"/>
      <c r="O325" s="994"/>
      <c r="P325" s="994"/>
    </row>
    <row r="326" spans="1:16" s="995" customFormat="1" ht="18" hidden="1" customHeight="1">
      <c r="A326" s="981"/>
      <c r="B326" s="982"/>
      <c r="C326" s="982"/>
      <c r="D326" s="982"/>
      <c r="E326" s="982"/>
      <c r="F326" s="982"/>
      <c r="G326" s="1005"/>
      <c r="H326" s="1604"/>
      <c r="I326" s="1604"/>
      <c r="J326" s="543"/>
      <c r="K326" s="875" t="s">
        <v>1982</v>
      </c>
      <c r="L326" s="890"/>
      <c r="M326" s="544">
        <f>SUM(M327:M329)</f>
        <v>3600</v>
      </c>
      <c r="N326" s="994"/>
      <c r="O326" s="994"/>
      <c r="P326" s="994"/>
    </row>
    <row r="327" spans="1:16" s="995" customFormat="1" ht="18" hidden="1" customHeight="1">
      <c r="A327" s="981"/>
      <c r="B327" s="982"/>
      <c r="C327" s="982"/>
      <c r="D327" s="982"/>
      <c r="E327" s="982"/>
      <c r="F327" s="982"/>
      <c r="G327" s="1005"/>
      <c r="H327" s="1604"/>
      <c r="I327" s="1604"/>
      <c r="J327" s="543"/>
      <c r="K327" s="875" t="s">
        <v>1983</v>
      </c>
      <c r="L327" s="890" t="s">
        <v>327</v>
      </c>
      <c r="M327" s="876">
        <f>ROUNDDOWN(150000*1*12/1000,0)</f>
        <v>1800</v>
      </c>
      <c r="N327" s="994"/>
      <c r="O327" s="994"/>
      <c r="P327" s="994"/>
    </row>
    <row r="328" spans="1:16" s="995" customFormat="1" ht="18" hidden="1" customHeight="1">
      <c r="A328" s="981"/>
      <c r="B328" s="982"/>
      <c r="C328" s="982"/>
      <c r="D328" s="982"/>
      <c r="E328" s="982"/>
      <c r="F328" s="982"/>
      <c r="G328" s="1005"/>
      <c r="H328" s="1604"/>
      <c r="I328" s="1604"/>
      <c r="J328" s="543"/>
      <c r="K328" s="875" t="s">
        <v>1984</v>
      </c>
      <c r="L328" s="890" t="s">
        <v>327</v>
      </c>
      <c r="M328" s="876">
        <f>ROUNDDOWN(150000*1*12/1000,0)</f>
        <v>1800</v>
      </c>
      <c r="N328" s="994"/>
      <c r="O328" s="994"/>
      <c r="P328" s="994"/>
    </row>
    <row r="329" spans="1:16" s="995" customFormat="1" ht="18" hidden="1" customHeight="1">
      <c r="A329" s="981"/>
      <c r="B329" s="982"/>
      <c r="C329" s="982"/>
      <c r="D329" s="982"/>
      <c r="E329" s="982"/>
      <c r="F329" s="982"/>
      <c r="G329" s="1005"/>
      <c r="H329" s="1604"/>
      <c r="I329" s="1604"/>
      <c r="J329" s="543"/>
      <c r="K329" s="875" t="s">
        <v>1985</v>
      </c>
      <c r="L329" s="890" t="s">
        <v>327</v>
      </c>
      <c r="M329" s="876">
        <v>0</v>
      </c>
      <c r="N329" s="994"/>
      <c r="O329" s="994"/>
      <c r="P329" s="994"/>
    </row>
    <row r="330" spans="1:16" s="995" customFormat="1" ht="18" hidden="1" customHeight="1">
      <c r="A330" s="981"/>
      <c r="B330" s="982"/>
      <c r="C330" s="982"/>
      <c r="D330" s="982"/>
      <c r="E330" s="982"/>
      <c r="F330" s="982"/>
      <c r="G330" s="1005"/>
      <c r="H330" s="1604"/>
      <c r="I330" s="1604"/>
      <c r="J330" s="543"/>
      <c r="K330" s="875" t="s">
        <v>1986</v>
      </c>
      <c r="L330" s="890"/>
      <c r="M330" s="544">
        <f>SUM(M331:M333)</f>
        <v>3120</v>
      </c>
      <c r="N330" s="994"/>
      <c r="O330" s="994"/>
      <c r="P330" s="994"/>
    </row>
    <row r="331" spans="1:16" s="995" customFormat="1" ht="18" hidden="1" customHeight="1">
      <c r="A331" s="981"/>
      <c r="B331" s="982"/>
      <c r="C331" s="982"/>
      <c r="D331" s="982"/>
      <c r="E331" s="982"/>
      <c r="F331" s="982"/>
      <c r="G331" s="1005"/>
      <c r="H331" s="1604"/>
      <c r="I331" s="1604"/>
      <c r="J331" s="543"/>
      <c r="K331" s="875" t="s">
        <v>1987</v>
      </c>
      <c r="L331" s="890" t="s">
        <v>327</v>
      </c>
      <c r="M331" s="876">
        <f>ROUNDDOWN(130000*1*12/1000,0)</f>
        <v>1560</v>
      </c>
      <c r="N331" s="994"/>
      <c r="O331" s="994"/>
      <c r="P331" s="994"/>
    </row>
    <row r="332" spans="1:16" s="995" customFormat="1" ht="18" hidden="1" customHeight="1">
      <c r="A332" s="981"/>
      <c r="B332" s="982"/>
      <c r="C332" s="982"/>
      <c r="D332" s="982"/>
      <c r="E332" s="982"/>
      <c r="F332" s="982"/>
      <c r="G332" s="1005"/>
      <c r="H332" s="1604"/>
      <c r="I332" s="1604"/>
      <c r="J332" s="543"/>
      <c r="K332" s="875" t="s">
        <v>1988</v>
      </c>
      <c r="L332" s="890" t="s">
        <v>327</v>
      </c>
      <c r="M332" s="876">
        <f>ROUNDDOWN(130000*1*12/1000,0)</f>
        <v>1560</v>
      </c>
      <c r="N332" s="994"/>
      <c r="O332" s="994"/>
      <c r="P332" s="994"/>
    </row>
    <row r="333" spans="1:16" s="995" customFormat="1" ht="18" hidden="1" customHeight="1">
      <c r="A333" s="981"/>
      <c r="B333" s="982"/>
      <c r="C333" s="982"/>
      <c r="D333" s="982"/>
      <c r="E333" s="982"/>
      <c r="F333" s="982"/>
      <c r="G333" s="1005"/>
      <c r="H333" s="1604"/>
      <c r="I333" s="1604"/>
      <c r="J333" s="543"/>
      <c r="K333" s="875" t="s">
        <v>1989</v>
      </c>
      <c r="L333" s="890" t="s">
        <v>327</v>
      </c>
      <c r="M333" s="876">
        <v>0</v>
      </c>
      <c r="N333" s="994"/>
      <c r="O333" s="994"/>
      <c r="P333" s="994"/>
    </row>
    <row r="334" spans="1:16" s="995" customFormat="1" ht="18" hidden="1" customHeight="1">
      <c r="A334" s="981"/>
      <c r="B334" s="982"/>
      <c r="C334" s="982"/>
      <c r="D334" s="982"/>
      <c r="E334" s="982"/>
      <c r="F334" s="982"/>
      <c r="G334" s="1005"/>
      <c r="H334" s="1604"/>
      <c r="I334" s="1604"/>
      <c r="J334" s="543"/>
      <c r="K334" s="875" t="s">
        <v>1990</v>
      </c>
      <c r="L334" s="890"/>
      <c r="M334" s="544">
        <f>SUM(M335:M337)</f>
        <v>9983</v>
      </c>
      <c r="N334" s="994"/>
      <c r="O334" s="994"/>
      <c r="P334" s="994"/>
    </row>
    <row r="335" spans="1:16" s="995" customFormat="1" ht="18" hidden="1" customHeight="1">
      <c r="A335" s="981"/>
      <c r="B335" s="982"/>
      <c r="C335" s="982"/>
      <c r="D335" s="982"/>
      <c r="E335" s="982"/>
      <c r="F335" s="982"/>
      <c r="G335" s="1005"/>
      <c r="H335" s="1604"/>
      <c r="I335" s="1604"/>
      <c r="J335" s="543"/>
      <c r="K335" s="875" t="s">
        <v>1991</v>
      </c>
      <c r="L335" s="2323" t="s">
        <v>327</v>
      </c>
      <c r="M335" s="876">
        <f>ROUND(2347072*1*250%/1000,0)</f>
        <v>5868</v>
      </c>
      <c r="N335" s="994"/>
      <c r="O335" s="994"/>
      <c r="P335" s="994"/>
    </row>
    <row r="336" spans="1:16" s="995" customFormat="1" ht="18" hidden="1" customHeight="1">
      <c r="A336" s="981"/>
      <c r="B336" s="982"/>
      <c r="C336" s="982"/>
      <c r="D336" s="982"/>
      <c r="E336" s="982"/>
      <c r="F336" s="982"/>
      <c r="G336" s="1005"/>
      <c r="H336" s="1604"/>
      <c r="I336" s="1604"/>
      <c r="J336" s="543"/>
      <c r="K336" s="875" t="s">
        <v>1992</v>
      </c>
      <c r="L336" s="2323" t="s">
        <v>327</v>
      </c>
      <c r="M336" s="876">
        <f>ROUND(1645806*1*250%/1000,0)</f>
        <v>4115</v>
      </c>
      <c r="N336" s="994"/>
      <c r="O336" s="994"/>
      <c r="P336" s="994"/>
    </row>
    <row r="337" spans="1:21" s="995" customFormat="1" ht="18" hidden="1" customHeight="1">
      <c r="A337" s="981"/>
      <c r="B337" s="982"/>
      <c r="C337" s="982"/>
      <c r="D337" s="982"/>
      <c r="E337" s="982"/>
      <c r="F337" s="982"/>
      <c r="G337" s="1005"/>
      <c r="H337" s="1604"/>
      <c r="I337" s="1604"/>
      <c r="J337" s="543"/>
      <c r="K337" s="875" t="s">
        <v>1993</v>
      </c>
      <c r="L337" s="890" t="s">
        <v>327</v>
      </c>
      <c r="M337" s="876">
        <f>ROUNDDOWN(1433956*0*250%/1000,0)</f>
        <v>0</v>
      </c>
      <c r="N337" s="994"/>
      <c r="O337" s="994"/>
      <c r="P337" s="994"/>
    </row>
    <row r="338" spans="1:21" s="995" customFormat="1" ht="18" hidden="1" customHeight="1">
      <c r="A338" s="981"/>
      <c r="B338" s="982"/>
      <c r="C338" s="982"/>
      <c r="D338" s="982"/>
      <c r="E338" s="982"/>
      <c r="F338" s="982"/>
      <c r="G338" s="1005"/>
      <c r="H338" s="1604"/>
      <c r="I338" s="1604"/>
      <c r="J338" s="543"/>
      <c r="K338" s="875" t="s">
        <v>1994</v>
      </c>
      <c r="L338" s="890"/>
      <c r="M338" s="544">
        <f>SUM(M339:M341)</f>
        <v>3120</v>
      </c>
      <c r="N338" s="1130"/>
      <c r="O338" s="1135"/>
      <c r="P338" s="994"/>
    </row>
    <row r="339" spans="1:21" s="626" customFormat="1" ht="19.5" hidden="1" customHeight="1">
      <c r="A339" s="981"/>
      <c r="B339" s="982"/>
      <c r="C339" s="982"/>
      <c r="D339" s="982"/>
      <c r="E339" s="982"/>
      <c r="F339" s="982"/>
      <c r="G339" s="1005"/>
      <c r="H339" s="1604"/>
      <c r="I339" s="1604"/>
      <c r="J339" s="543"/>
      <c r="K339" s="875" t="s">
        <v>1987</v>
      </c>
      <c r="L339" s="890" t="s">
        <v>327</v>
      </c>
      <c r="M339" s="876">
        <f>ROUNDDOWN(130000*1*12/1000,0)</f>
        <v>1560</v>
      </c>
    </row>
    <row r="340" spans="1:21" s="626" customFormat="1" ht="19.5" hidden="1" customHeight="1">
      <c r="A340" s="981"/>
      <c r="B340" s="982"/>
      <c r="C340" s="982"/>
      <c r="D340" s="982"/>
      <c r="E340" s="982"/>
      <c r="F340" s="982"/>
      <c r="G340" s="1005"/>
      <c r="H340" s="1604"/>
      <c r="I340" s="1604"/>
      <c r="J340" s="543"/>
      <c r="K340" s="875" t="s">
        <v>1988</v>
      </c>
      <c r="L340" s="890" t="s">
        <v>327</v>
      </c>
      <c r="M340" s="876">
        <f>ROUNDDOWN(130000*1*12/1000,0)</f>
        <v>1560</v>
      </c>
    </row>
    <row r="341" spans="1:21" s="626" customFormat="1" ht="18" hidden="1" customHeight="1">
      <c r="A341" s="981"/>
      <c r="B341" s="982"/>
      <c r="C341" s="982"/>
      <c r="D341" s="982"/>
      <c r="E341" s="982"/>
      <c r="F341" s="982"/>
      <c r="G341" s="1005"/>
      <c r="H341" s="1604"/>
      <c r="I341" s="1604"/>
      <c r="J341" s="543"/>
      <c r="K341" s="875" t="s">
        <v>1995</v>
      </c>
      <c r="L341" s="890" t="s">
        <v>327</v>
      </c>
      <c r="M341" s="876">
        <f>ROUNDDOWN(130000*0*12/1000,0)</f>
        <v>0</v>
      </c>
    </row>
    <row r="342" spans="1:21" s="2" customFormat="1" ht="18" hidden="1" customHeight="1">
      <c r="A342" s="981"/>
      <c r="B342" s="982"/>
      <c r="C342" s="982"/>
      <c r="D342" s="982"/>
      <c r="E342" s="982"/>
      <c r="F342" s="982"/>
      <c r="G342" s="1005"/>
      <c r="H342" s="1604"/>
      <c r="I342" s="1604"/>
      <c r="J342" s="543"/>
      <c r="K342" s="875" t="s">
        <v>1996</v>
      </c>
      <c r="L342" s="890"/>
      <c r="M342" s="544">
        <f>SUM(M343:M346)</f>
        <v>1560</v>
      </c>
    </row>
    <row r="343" spans="1:21" s="995" customFormat="1" ht="18" hidden="1" customHeight="1">
      <c r="A343" s="981"/>
      <c r="B343" s="982"/>
      <c r="C343" s="982"/>
      <c r="D343" s="982"/>
      <c r="E343" s="982"/>
      <c r="F343" s="982"/>
      <c r="G343" s="1005"/>
      <c r="H343" s="1604"/>
      <c r="I343" s="1604"/>
      <c r="J343" s="543"/>
      <c r="K343" s="875" t="s">
        <v>1997</v>
      </c>
      <c r="L343" s="890" t="s">
        <v>327</v>
      </c>
      <c r="M343" s="876">
        <f>50000*1*12/1000</f>
        <v>600</v>
      </c>
      <c r="N343" s="1013"/>
      <c r="O343" s="994"/>
      <c r="P343" s="994"/>
    </row>
    <row r="344" spans="1:21" s="2" customFormat="1" ht="18" hidden="1" customHeight="1">
      <c r="A344" s="981"/>
      <c r="B344" s="982"/>
      <c r="C344" s="982"/>
      <c r="D344" s="982"/>
      <c r="E344" s="982"/>
      <c r="F344" s="982"/>
      <c r="G344" s="1005"/>
      <c r="H344" s="1604"/>
      <c r="I344" s="1604"/>
      <c r="J344" s="543"/>
      <c r="K344" s="875" t="s">
        <v>1998</v>
      </c>
      <c r="L344" s="890" t="s">
        <v>327</v>
      </c>
      <c r="M344" s="876">
        <v>0</v>
      </c>
      <c r="N344" s="44"/>
    </row>
    <row r="345" spans="1:21" s="2" customFormat="1" ht="18" hidden="1" customHeight="1">
      <c r="A345" s="981"/>
      <c r="B345" s="982"/>
      <c r="C345" s="982"/>
      <c r="D345" s="982"/>
      <c r="E345" s="982"/>
      <c r="F345" s="982"/>
      <c r="G345" s="1005"/>
      <c r="H345" s="1604"/>
      <c r="I345" s="1604"/>
      <c r="J345" s="543"/>
      <c r="K345" s="875" t="s">
        <v>1999</v>
      </c>
      <c r="L345" s="890" t="s">
        <v>327</v>
      </c>
      <c r="M345" s="876">
        <f>80000*1*12/1000</f>
        <v>960</v>
      </c>
    </row>
    <row r="346" spans="1:21" s="2" customFormat="1" ht="18" hidden="1" customHeight="1">
      <c r="A346" s="981"/>
      <c r="B346" s="982"/>
      <c r="C346" s="982"/>
      <c r="D346" s="982"/>
      <c r="E346" s="982"/>
      <c r="F346" s="982"/>
      <c r="G346" s="1005"/>
      <c r="H346" s="1604"/>
      <c r="I346" s="1604"/>
      <c r="J346" s="543"/>
      <c r="K346" s="875" t="s">
        <v>2000</v>
      </c>
      <c r="L346" s="890" t="s">
        <v>327</v>
      </c>
      <c r="M346" s="876">
        <v>0</v>
      </c>
      <c r="N346" s="44"/>
    </row>
    <row r="347" spans="1:21" s="2" customFormat="1" ht="18" hidden="1" customHeight="1">
      <c r="A347" s="981"/>
      <c r="B347" s="982"/>
      <c r="C347" s="982"/>
      <c r="D347" s="982"/>
      <c r="E347" s="982"/>
      <c r="F347" s="982"/>
      <c r="G347" s="1005"/>
      <c r="H347" s="1604"/>
      <c r="I347" s="1604"/>
      <c r="J347" s="543"/>
      <c r="K347" s="875" t="s">
        <v>2001</v>
      </c>
      <c r="L347" s="890"/>
      <c r="M347" s="544">
        <f>SUM(M348:M352)</f>
        <v>1440</v>
      </c>
    </row>
    <row r="348" spans="1:21" s="2" customFormat="1" ht="18" hidden="1" customHeight="1">
      <c r="A348" s="981"/>
      <c r="B348" s="982"/>
      <c r="C348" s="982"/>
      <c r="D348" s="982"/>
      <c r="E348" s="982"/>
      <c r="F348" s="982"/>
      <c r="G348" s="1005"/>
      <c r="H348" s="1604"/>
      <c r="I348" s="1604"/>
      <c r="J348" s="543"/>
      <c r="K348" s="875" t="s">
        <v>2002</v>
      </c>
      <c r="L348" s="890" t="s">
        <v>327</v>
      </c>
      <c r="M348" s="876">
        <f>40000*2*12/1000</f>
        <v>960</v>
      </c>
      <c r="N348" s="44"/>
    </row>
    <row r="349" spans="1:21" s="1050" customFormat="1" ht="18" hidden="1" customHeight="1">
      <c r="A349" s="981"/>
      <c r="B349" s="982"/>
      <c r="C349" s="982"/>
      <c r="D349" s="982"/>
      <c r="E349" s="982"/>
      <c r="F349" s="982"/>
      <c r="G349" s="1005"/>
      <c r="H349" s="1604"/>
      <c r="I349" s="1604"/>
      <c r="J349" s="543"/>
      <c r="K349" s="875" t="s">
        <v>2003</v>
      </c>
      <c r="L349" s="890" t="s">
        <v>327</v>
      </c>
      <c r="M349" s="876">
        <f>20000*1*12/1000</f>
        <v>240</v>
      </c>
      <c r="N349" s="1049"/>
    </row>
    <row r="350" spans="1:21" s="2" customFormat="1" ht="18" hidden="1" customHeight="1">
      <c r="A350" s="981"/>
      <c r="B350" s="982"/>
      <c r="C350" s="982"/>
      <c r="D350" s="982"/>
      <c r="E350" s="982"/>
      <c r="F350" s="982"/>
      <c r="G350" s="1005"/>
      <c r="H350" s="1604"/>
      <c r="I350" s="1604"/>
      <c r="J350" s="543"/>
      <c r="K350" s="875" t="s">
        <v>2004</v>
      </c>
      <c r="L350" s="890" t="s">
        <v>327</v>
      </c>
      <c r="M350" s="876">
        <f>20000*1*12/1000</f>
        <v>240</v>
      </c>
    </row>
    <row r="351" spans="1:21" s="2" customFormat="1" ht="18" hidden="1" customHeight="1">
      <c r="A351" s="981"/>
      <c r="B351" s="982"/>
      <c r="C351" s="982"/>
      <c r="D351" s="982"/>
      <c r="E351" s="982"/>
      <c r="F351" s="982"/>
      <c r="G351" s="1005"/>
      <c r="H351" s="1604"/>
      <c r="I351" s="1604"/>
      <c r="J351" s="543"/>
      <c r="K351" s="875" t="s">
        <v>2005</v>
      </c>
      <c r="L351" s="890" t="s">
        <v>327</v>
      </c>
      <c r="M351" s="876">
        <v>0</v>
      </c>
    </row>
    <row r="352" spans="1:21" ht="18" hidden="1" customHeight="1">
      <c r="A352" s="981"/>
      <c r="B352" s="982"/>
      <c r="C352" s="982"/>
      <c r="D352" s="982"/>
      <c r="E352" s="982"/>
      <c r="F352" s="982"/>
      <c r="G352" s="1005"/>
      <c r="H352" s="1604"/>
      <c r="I352" s="1604"/>
      <c r="J352" s="543"/>
      <c r="K352" s="875" t="s">
        <v>2006</v>
      </c>
      <c r="L352" s="890" t="s">
        <v>327</v>
      </c>
      <c r="M352" s="876">
        <v>0</v>
      </c>
      <c r="N352" s="1"/>
      <c r="O352" s="1"/>
      <c r="P352" s="1"/>
      <c r="Q352" s="1"/>
      <c r="R352" s="1"/>
      <c r="S352" s="1"/>
      <c r="T352" s="1"/>
      <c r="U352" s="1"/>
    </row>
    <row r="353" spans="1:22" ht="18" hidden="1" customHeight="1">
      <c r="A353" s="981"/>
      <c r="B353" s="982"/>
      <c r="C353" s="982"/>
      <c r="D353" s="982"/>
      <c r="E353" s="982"/>
      <c r="F353" s="982"/>
      <c r="G353" s="1005"/>
      <c r="H353" s="1604"/>
      <c r="I353" s="1604"/>
      <c r="J353" s="543"/>
      <c r="K353" s="875" t="s">
        <v>2007</v>
      </c>
      <c r="L353" s="890"/>
      <c r="M353" s="544">
        <f>SUM(M354:M355)</f>
        <v>660</v>
      </c>
      <c r="N353" s="1"/>
      <c r="O353" s="1"/>
      <c r="P353" s="1"/>
      <c r="Q353" s="1"/>
      <c r="R353" s="1"/>
      <c r="S353" s="1"/>
      <c r="T353" s="1"/>
      <c r="U353" s="1"/>
    </row>
    <row r="354" spans="1:22" ht="18" hidden="1" customHeight="1">
      <c r="A354" s="981"/>
      <c r="B354" s="982"/>
      <c r="C354" s="982"/>
      <c r="D354" s="982"/>
      <c r="E354" s="982"/>
      <c r="F354" s="982"/>
      <c r="G354" s="1005"/>
      <c r="H354" s="1604"/>
      <c r="I354" s="1604"/>
      <c r="J354" s="543"/>
      <c r="K354" s="875" t="s">
        <v>2008</v>
      </c>
      <c r="L354" s="890" t="s">
        <v>327</v>
      </c>
      <c r="M354" s="876">
        <f>30000*1*12/1000</f>
        <v>360</v>
      </c>
      <c r="N354" s="1"/>
      <c r="O354" s="1"/>
      <c r="P354" s="1"/>
      <c r="Q354" s="1"/>
      <c r="R354" s="1"/>
      <c r="S354" s="1"/>
      <c r="T354" s="1"/>
      <c r="U354" s="1"/>
    </row>
    <row r="355" spans="1:22" ht="18" hidden="1" customHeight="1">
      <c r="A355" s="981"/>
      <c r="B355" s="982"/>
      <c r="C355" s="982"/>
      <c r="D355" s="982"/>
      <c r="E355" s="982"/>
      <c r="F355" s="982"/>
      <c r="G355" s="1005"/>
      <c r="H355" s="1604"/>
      <c r="I355" s="1604"/>
      <c r="J355" s="543"/>
      <c r="K355" s="875" t="s">
        <v>2009</v>
      </c>
      <c r="L355" s="890" t="s">
        <v>327</v>
      </c>
      <c r="M355" s="876">
        <f>25000*1*12/1000</f>
        <v>300</v>
      </c>
      <c r="N355" s="1"/>
      <c r="O355" s="1"/>
      <c r="P355" s="1"/>
      <c r="Q355" s="1"/>
      <c r="R355" s="1"/>
      <c r="S355" s="1"/>
      <c r="T355" s="1"/>
      <c r="U355" s="1"/>
    </row>
    <row r="356" spans="1:22" ht="18" hidden="1" customHeight="1">
      <c r="A356" s="981"/>
      <c r="B356" s="982"/>
      <c r="C356" s="982"/>
      <c r="D356" s="982"/>
      <c r="E356" s="982"/>
      <c r="F356" s="982"/>
      <c r="G356" s="1005"/>
      <c r="H356" s="1604"/>
      <c r="I356" s="1604"/>
      <c r="J356" s="543"/>
      <c r="K356" s="875" t="s">
        <v>2010</v>
      </c>
      <c r="L356" s="890"/>
      <c r="M356" s="544">
        <f>SUM(M357)</f>
        <v>0</v>
      </c>
      <c r="N356" s="1"/>
      <c r="O356" s="1"/>
      <c r="P356" s="1"/>
      <c r="Q356" s="1"/>
      <c r="R356" s="1"/>
      <c r="S356" s="1"/>
      <c r="T356" s="1"/>
      <c r="U356" s="1"/>
    </row>
    <row r="357" spans="1:22" ht="18" hidden="1" customHeight="1">
      <c r="A357" s="981"/>
      <c r="B357" s="982"/>
      <c r="C357" s="982"/>
      <c r="D357" s="982"/>
      <c r="E357" s="982"/>
      <c r="F357" s="982"/>
      <c r="G357" s="1005"/>
      <c r="H357" s="1604"/>
      <c r="I357" s="1604"/>
      <c r="J357" s="543"/>
      <c r="K357" s="875" t="s">
        <v>2011</v>
      </c>
      <c r="L357" s="890" t="s">
        <v>327</v>
      </c>
      <c r="M357" s="876">
        <v>0</v>
      </c>
    </row>
    <row r="358" spans="1:22" ht="18" hidden="1" customHeight="1">
      <c r="A358" s="981"/>
      <c r="B358" s="982"/>
      <c r="C358" s="982"/>
      <c r="D358" s="982"/>
      <c r="E358" s="982"/>
      <c r="F358" s="982"/>
      <c r="G358" s="1005"/>
      <c r="H358" s="1604"/>
      <c r="I358" s="1604"/>
      <c r="J358" s="543"/>
      <c r="K358" s="875" t="s">
        <v>2012</v>
      </c>
      <c r="L358" s="890"/>
      <c r="M358" s="544">
        <f>SUM(M359:M360)</f>
        <v>240</v>
      </c>
    </row>
    <row r="359" spans="1:22" ht="18" hidden="1" customHeight="1">
      <c r="A359" s="981"/>
      <c r="B359" s="982"/>
      <c r="C359" s="982"/>
      <c r="D359" s="982"/>
      <c r="E359" s="982"/>
      <c r="F359" s="982"/>
      <c r="G359" s="1005"/>
      <c r="H359" s="1604"/>
      <c r="I359" s="1604"/>
      <c r="J359" s="543"/>
      <c r="K359" s="875" t="s">
        <v>2013</v>
      </c>
      <c r="L359" s="890" t="s">
        <v>327</v>
      </c>
      <c r="M359" s="876">
        <v>0</v>
      </c>
    </row>
    <row r="360" spans="1:22" ht="18" hidden="1" customHeight="1">
      <c r="A360" s="981"/>
      <c r="B360" s="982"/>
      <c r="C360" s="982"/>
      <c r="D360" s="982"/>
      <c r="E360" s="982"/>
      <c r="F360" s="982"/>
      <c r="G360" s="1005"/>
      <c r="H360" s="1604"/>
      <c r="I360" s="1604"/>
      <c r="J360" s="543"/>
      <c r="K360" s="875" t="s">
        <v>2014</v>
      </c>
      <c r="L360" s="890" t="s">
        <v>327</v>
      </c>
      <c r="M360" s="876">
        <f>10000*2*12/1000</f>
        <v>240</v>
      </c>
    </row>
    <row r="361" spans="1:22" ht="18" hidden="1" customHeight="1">
      <c r="A361" s="981"/>
      <c r="B361" s="982"/>
      <c r="C361" s="982"/>
      <c r="D361" s="982"/>
      <c r="E361" s="982"/>
      <c r="F361" s="982"/>
      <c r="G361" s="1005"/>
      <c r="H361" s="1604"/>
      <c r="I361" s="1604"/>
      <c r="J361" s="543"/>
      <c r="K361" s="875" t="s">
        <v>2015</v>
      </c>
      <c r="L361" s="2323"/>
      <c r="M361" s="544">
        <f>SUM(M362:M364)</f>
        <v>5990</v>
      </c>
    </row>
    <row r="362" spans="1:22" ht="18" hidden="1" customHeight="1">
      <c r="A362" s="981"/>
      <c r="B362" s="982"/>
      <c r="C362" s="982"/>
      <c r="D362" s="982"/>
      <c r="E362" s="982"/>
      <c r="F362" s="982"/>
      <c r="G362" s="1005"/>
      <c r="H362" s="1604"/>
      <c r="I362" s="1604"/>
      <c r="J362" s="543"/>
      <c r="K362" s="875" t="s">
        <v>2016</v>
      </c>
      <c r="L362" s="2323" t="s">
        <v>327</v>
      </c>
      <c r="M362" s="876">
        <f>ROUND(2347072*1*150%/1000,0)</f>
        <v>3521</v>
      </c>
    </row>
    <row r="363" spans="1:22" ht="18" hidden="1" customHeight="1">
      <c r="A363" s="981"/>
      <c r="B363" s="982"/>
      <c r="C363" s="982"/>
      <c r="D363" s="982"/>
      <c r="E363" s="982"/>
      <c r="F363" s="982"/>
      <c r="G363" s="1005"/>
      <c r="H363" s="1604"/>
      <c r="I363" s="1604"/>
      <c r="J363" s="543"/>
      <c r="K363" s="875" t="s">
        <v>2017</v>
      </c>
      <c r="L363" s="2323" t="s">
        <v>327</v>
      </c>
      <c r="M363" s="876">
        <f>ROUND(1645806*1*150%/1000,0)</f>
        <v>2469</v>
      </c>
    </row>
    <row r="364" spans="1:22" ht="18" hidden="1" customHeight="1">
      <c r="A364" s="981"/>
      <c r="B364" s="982"/>
      <c r="C364" s="982"/>
      <c r="D364" s="982"/>
      <c r="E364" s="982"/>
      <c r="F364" s="982"/>
      <c r="G364" s="1005"/>
      <c r="H364" s="1604"/>
      <c r="I364" s="1604"/>
      <c r="J364" s="543"/>
      <c r="K364" s="875" t="s">
        <v>2018</v>
      </c>
      <c r="L364" s="890" t="s">
        <v>327</v>
      </c>
      <c r="M364" s="876">
        <f>ROUNDDOWN(1433956*0*150%/1000,0)</f>
        <v>0</v>
      </c>
      <c r="Q364" s="11"/>
      <c r="R364" s="11"/>
      <c r="S364" s="11"/>
      <c r="T364" s="50"/>
      <c r="U364" s="43"/>
      <c r="V364" s="2"/>
    </row>
    <row r="365" spans="1:22" ht="18" hidden="1" customHeight="1">
      <c r="A365" s="981"/>
      <c r="B365" s="982"/>
      <c r="C365" s="982"/>
      <c r="D365" s="982"/>
      <c r="E365" s="982"/>
      <c r="F365" s="982"/>
      <c r="G365" s="1005"/>
      <c r="H365" s="1604"/>
      <c r="I365" s="1604"/>
      <c r="J365" s="543"/>
      <c r="K365" s="875" t="s">
        <v>2019</v>
      </c>
      <c r="L365" s="2323"/>
      <c r="M365" s="544">
        <f>SUM(M366:M368)</f>
        <v>17880</v>
      </c>
      <c r="Q365" s="11"/>
      <c r="R365" s="11"/>
      <c r="S365" s="11"/>
      <c r="T365" s="50"/>
      <c r="U365" s="43"/>
      <c r="V365" s="2"/>
    </row>
    <row r="366" spans="1:22" ht="18" hidden="1" customHeight="1">
      <c r="A366" s="981"/>
      <c r="B366" s="982"/>
      <c r="C366" s="982"/>
      <c r="D366" s="982"/>
      <c r="E366" s="982"/>
      <c r="F366" s="982"/>
      <c r="G366" s="1005"/>
      <c r="H366" s="1604"/>
      <c r="I366" s="1604"/>
      <c r="J366" s="543"/>
      <c r="K366" s="875" t="s">
        <v>2020</v>
      </c>
      <c r="L366" s="2323" t="s">
        <v>327</v>
      </c>
      <c r="M366" s="876">
        <f>ROUND(4004012*1.5/209*30*1*12/1000,0)</f>
        <v>10345</v>
      </c>
      <c r="Q366" s="11"/>
      <c r="R366" s="11"/>
      <c r="S366" s="11"/>
      <c r="T366" s="50"/>
      <c r="U366" s="43"/>
      <c r="V366" s="2"/>
    </row>
    <row r="367" spans="1:22" ht="18" hidden="1" customHeight="1">
      <c r="A367" s="981"/>
      <c r="B367" s="982"/>
      <c r="C367" s="982"/>
      <c r="D367" s="982"/>
      <c r="E367" s="982"/>
      <c r="F367" s="982"/>
      <c r="G367" s="1005"/>
      <c r="H367" s="1604"/>
      <c r="I367" s="1604"/>
      <c r="J367" s="543"/>
      <c r="K367" s="875" t="s">
        <v>2021</v>
      </c>
      <c r="L367" s="2323" t="s">
        <v>327</v>
      </c>
      <c r="M367" s="876">
        <f>ROUND(2916424*1.5/209*30*1*12/1000,0)</f>
        <v>7535</v>
      </c>
      <c r="Q367" s="11"/>
      <c r="R367" s="11"/>
      <c r="S367" s="11"/>
      <c r="T367" s="50"/>
      <c r="U367" s="43"/>
      <c r="V367" s="2"/>
    </row>
    <row r="368" spans="1:22" ht="18" hidden="1" customHeight="1">
      <c r="A368" s="981"/>
      <c r="B368" s="982"/>
      <c r="C368" s="982"/>
      <c r="D368" s="982"/>
      <c r="E368" s="982"/>
      <c r="F368" s="982"/>
      <c r="G368" s="1005"/>
      <c r="H368" s="1604"/>
      <c r="I368" s="1604"/>
      <c r="J368" s="543"/>
      <c r="K368" s="875" t="s">
        <v>2022</v>
      </c>
      <c r="L368" s="890" t="s">
        <v>327</v>
      </c>
      <c r="M368" s="876">
        <f>ROUNDDOWN(2612884*1.5/209*30*0*12/1000,0)</f>
        <v>0</v>
      </c>
      <c r="Q368" s="11"/>
      <c r="R368" s="11"/>
      <c r="S368" s="11"/>
      <c r="T368" s="50"/>
      <c r="U368" s="43"/>
      <c r="V368" s="2"/>
    </row>
    <row r="369" spans="1:24" ht="18" hidden="1" customHeight="1">
      <c r="A369" s="981"/>
      <c r="B369" s="982"/>
      <c r="C369" s="982"/>
      <c r="D369" s="982"/>
      <c r="E369" s="982"/>
      <c r="F369" s="982"/>
      <c r="G369" s="1005"/>
      <c r="H369" s="1604"/>
      <c r="I369" s="1604"/>
      <c r="J369" s="543"/>
      <c r="K369" s="875" t="s">
        <v>2023</v>
      </c>
      <c r="L369" s="2323"/>
      <c r="M369" s="544">
        <f>SUM(M370:M374)</f>
        <v>4856</v>
      </c>
      <c r="Q369" s="11"/>
      <c r="R369" s="11"/>
      <c r="S369" s="11"/>
      <c r="T369" s="50"/>
      <c r="U369" s="43"/>
      <c r="V369" s="2"/>
    </row>
    <row r="370" spans="1:24" ht="18" hidden="1" customHeight="1">
      <c r="A370" s="981"/>
      <c r="B370" s="982"/>
      <c r="C370" s="982"/>
      <c r="D370" s="982"/>
      <c r="E370" s="982"/>
      <c r="F370" s="982"/>
      <c r="G370" s="1005"/>
      <c r="H370" s="1604"/>
      <c r="I370" s="1604"/>
      <c r="J370" s="543"/>
      <c r="K370" s="875" t="s">
        <v>2024</v>
      </c>
      <c r="L370" s="2323" t="s">
        <v>327</v>
      </c>
      <c r="M370" s="876">
        <f>ROUNDDOWN(5945080*1/209*8*0*10/1000,0)</f>
        <v>0</v>
      </c>
      <c r="Q370" s="11"/>
      <c r="R370" s="11"/>
      <c r="S370" s="11"/>
      <c r="T370" s="50"/>
      <c r="U370" s="43"/>
      <c r="V370" s="2"/>
    </row>
    <row r="371" spans="1:24" ht="18" hidden="1" customHeight="1">
      <c r="A371" s="981"/>
      <c r="B371" s="982"/>
      <c r="C371" s="982"/>
      <c r="D371" s="982"/>
      <c r="E371" s="982"/>
      <c r="F371" s="982"/>
      <c r="G371" s="1005"/>
      <c r="H371" s="1604"/>
      <c r="I371" s="1604"/>
      <c r="J371" s="543"/>
      <c r="K371" s="875" t="s">
        <v>2025</v>
      </c>
      <c r="L371" s="2323" t="s">
        <v>327</v>
      </c>
      <c r="M371" s="876">
        <f>ROUND(5765000*1/209*8*1*10/1000,0)</f>
        <v>2207</v>
      </c>
      <c r="Q371" s="11"/>
      <c r="R371" s="11"/>
      <c r="S371" s="11"/>
      <c r="T371" s="50"/>
      <c r="U371" s="43"/>
      <c r="V371" s="2"/>
    </row>
    <row r="372" spans="1:24" ht="18" hidden="1" customHeight="1">
      <c r="A372" s="981"/>
      <c r="B372" s="982"/>
      <c r="C372" s="982"/>
      <c r="D372" s="982"/>
      <c r="E372" s="982"/>
      <c r="F372" s="982"/>
      <c r="G372" s="1005"/>
      <c r="H372" s="1604"/>
      <c r="I372" s="1604"/>
      <c r="J372" s="543"/>
      <c r="K372" s="875" t="s">
        <v>2026</v>
      </c>
      <c r="L372" s="2323" t="s">
        <v>327</v>
      </c>
      <c r="M372" s="876">
        <f>ROUND(4004012*1/209*8*1*10/1000,0)</f>
        <v>1533</v>
      </c>
      <c r="Q372" s="11"/>
      <c r="R372" s="11"/>
      <c r="S372" s="11"/>
      <c r="T372" s="50"/>
      <c r="U372" s="43"/>
      <c r="V372" s="2"/>
    </row>
    <row r="373" spans="1:24" ht="18" hidden="1" customHeight="1">
      <c r="A373" s="981"/>
      <c r="B373" s="982"/>
      <c r="C373" s="982"/>
      <c r="D373" s="982"/>
      <c r="E373" s="982"/>
      <c r="F373" s="982"/>
      <c r="G373" s="1005"/>
      <c r="H373" s="1604"/>
      <c r="I373" s="1604"/>
      <c r="J373" s="543"/>
      <c r="K373" s="875" t="s">
        <v>2027</v>
      </c>
      <c r="L373" s="2323" t="s">
        <v>327</v>
      </c>
      <c r="M373" s="876">
        <f>ROUND(2916424*1/209*8*1*10/1000,0)</f>
        <v>1116</v>
      </c>
      <c r="Q373" s="11"/>
      <c r="R373" s="11"/>
      <c r="S373" s="11"/>
      <c r="T373" s="50"/>
      <c r="U373" s="43"/>
      <c r="V373" s="2"/>
    </row>
    <row r="374" spans="1:24" ht="18" hidden="1" customHeight="1">
      <c r="A374" s="981"/>
      <c r="B374" s="982"/>
      <c r="C374" s="982"/>
      <c r="D374" s="982"/>
      <c r="E374" s="982"/>
      <c r="F374" s="982"/>
      <c r="G374" s="1005"/>
      <c r="H374" s="1604"/>
      <c r="I374" s="1604"/>
      <c r="J374" s="543"/>
      <c r="K374" s="875" t="s">
        <v>2028</v>
      </c>
      <c r="L374" s="890" t="s">
        <v>327</v>
      </c>
      <c r="M374" s="876">
        <f>ROUNDDOWN(2612884*1/209*8*0*10/1000,0)</f>
        <v>0</v>
      </c>
      <c r="Q374" s="11"/>
      <c r="R374" s="11"/>
      <c r="S374" s="11"/>
      <c r="T374" s="50"/>
      <c r="U374" s="43"/>
      <c r="V374" s="2"/>
    </row>
    <row r="375" spans="1:24" ht="18" hidden="1" customHeight="1">
      <c r="A375" s="981"/>
      <c r="B375" s="982"/>
      <c r="C375" s="982"/>
      <c r="D375" s="982"/>
      <c r="E375" s="982"/>
      <c r="F375" s="982"/>
      <c r="G375" s="1005"/>
      <c r="H375" s="1604"/>
      <c r="I375" s="1604"/>
      <c r="J375" s="543"/>
      <c r="K375" s="875" t="s">
        <v>2029</v>
      </c>
      <c r="L375" s="890"/>
      <c r="M375" s="544">
        <f>SUM(M376)</f>
        <v>0</v>
      </c>
      <c r="Q375" s="11"/>
      <c r="R375" s="11"/>
      <c r="S375" s="11"/>
      <c r="T375" s="50"/>
      <c r="U375" s="43"/>
      <c r="V375" s="2"/>
    </row>
    <row r="376" spans="1:24" ht="18" hidden="1" customHeight="1">
      <c r="A376" s="981"/>
      <c r="B376" s="982"/>
      <c r="C376" s="982"/>
      <c r="D376" s="982"/>
      <c r="E376" s="982"/>
      <c r="F376" s="982"/>
      <c r="G376" s="1005"/>
      <c r="H376" s="1604"/>
      <c r="I376" s="1604"/>
      <c r="J376" s="543"/>
      <c r="K376" s="875" t="s">
        <v>2030</v>
      </c>
      <c r="L376" s="890" t="s">
        <v>327</v>
      </c>
      <c r="M376" s="876">
        <v>0</v>
      </c>
      <c r="Q376" s="11"/>
      <c r="R376" s="11"/>
      <c r="S376" s="11"/>
      <c r="T376" s="50"/>
      <c r="U376" s="43"/>
      <c r="V376" s="2"/>
    </row>
    <row r="377" spans="1:24" s="995" customFormat="1" ht="18" customHeight="1">
      <c r="A377" s="981"/>
      <c r="B377" s="1005"/>
      <c r="C377" s="1005"/>
      <c r="D377" s="1005"/>
      <c r="E377" s="1005"/>
      <c r="F377" s="1005"/>
      <c r="G377" s="1014" t="s">
        <v>86</v>
      </c>
      <c r="H377" s="545">
        <f>M377</f>
        <v>1647337</v>
      </c>
      <c r="I377" s="545">
        <v>1597905</v>
      </c>
      <c r="J377" s="545">
        <f>H377-I377</f>
        <v>49432</v>
      </c>
      <c r="K377" s="2324" t="s">
        <v>2031</v>
      </c>
      <c r="L377" s="1015"/>
      <c r="M377" s="882">
        <f>SUM(M378,M380,M382,M384,M386,M388,M390,M396,M399,M402,M404,M406,M408,M410)</f>
        <v>1647337</v>
      </c>
      <c r="N377" s="997"/>
      <c r="O377" s="998"/>
      <c r="P377" s="999"/>
      <c r="Q377" s="1000"/>
      <c r="R377" s="1000"/>
      <c r="S377" s="1000"/>
      <c r="T377" s="1001"/>
      <c r="U377" s="993"/>
      <c r="V377" s="994"/>
      <c r="W377" s="994"/>
      <c r="X377" s="994"/>
    </row>
    <row r="378" spans="1:24" ht="18" hidden="1" customHeight="1">
      <c r="A378" s="981"/>
      <c r="B378" s="1005"/>
      <c r="C378" s="1005"/>
      <c r="D378" s="1005"/>
      <c r="E378" s="1005"/>
      <c r="F378" s="1005"/>
      <c r="G378" s="984"/>
      <c r="H378" s="543"/>
      <c r="I378" s="543"/>
      <c r="J378" s="543"/>
      <c r="K378" s="875" t="s">
        <v>1974</v>
      </c>
      <c r="L378" s="2323"/>
      <c r="M378" s="544">
        <f>M379</f>
        <v>911152</v>
      </c>
      <c r="N378" s="1"/>
      <c r="O378" s="1"/>
      <c r="P378" s="1"/>
      <c r="Q378" s="1"/>
      <c r="R378" s="1"/>
      <c r="S378" s="1"/>
      <c r="T378" s="1"/>
      <c r="U378" s="1"/>
    </row>
    <row r="379" spans="1:24" ht="18" hidden="1" customHeight="1">
      <c r="A379" s="981"/>
      <c r="B379" s="1005"/>
      <c r="C379" s="1005"/>
      <c r="D379" s="1005"/>
      <c r="E379" s="1005"/>
      <c r="F379" s="1005"/>
      <c r="G379" s="984"/>
      <c r="H379" s="543"/>
      <c r="I379" s="543"/>
      <c r="J379" s="543"/>
      <c r="K379" s="875" t="s">
        <v>2032</v>
      </c>
      <c r="L379" s="2323" t="s">
        <v>327</v>
      </c>
      <c r="M379" s="876">
        <f>ROUND(2169410*35*12/1000,0)</f>
        <v>911152</v>
      </c>
      <c r="N379" s="1"/>
      <c r="O379" s="1"/>
      <c r="P379" s="1"/>
      <c r="Q379" s="1"/>
      <c r="R379" s="1"/>
      <c r="S379" s="1"/>
      <c r="T379" s="1"/>
      <c r="U379" s="1"/>
    </row>
    <row r="380" spans="1:24" ht="18" hidden="1" customHeight="1">
      <c r="A380" s="981"/>
      <c r="B380" s="1005"/>
      <c r="C380" s="1005"/>
      <c r="D380" s="1005"/>
      <c r="E380" s="1005"/>
      <c r="F380" s="1005"/>
      <c r="G380" s="984"/>
      <c r="H380" s="543"/>
      <c r="I380" s="543"/>
      <c r="J380" s="543"/>
      <c r="K380" s="875" t="s">
        <v>1994</v>
      </c>
      <c r="L380" s="2323"/>
      <c r="M380" s="544">
        <f>M381</f>
        <v>54600</v>
      </c>
      <c r="N380" s="1"/>
      <c r="O380" s="1"/>
      <c r="P380" s="1"/>
      <c r="Q380" s="1"/>
      <c r="R380" s="1"/>
      <c r="S380" s="1"/>
      <c r="T380" s="1"/>
      <c r="U380" s="1"/>
    </row>
    <row r="381" spans="1:24" ht="18" hidden="1" customHeight="1">
      <c r="A381" s="981"/>
      <c r="B381" s="1005"/>
      <c r="C381" s="1005"/>
      <c r="D381" s="1005"/>
      <c r="E381" s="1005"/>
      <c r="F381" s="1005"/>
      <c r="G381" s="984"/>
      <c r="H381" s="543"/>
      <c r="I381" s="543"/>
      <c r="J381" s="543"/>
      <c r="K381" s="875" t="s">
        <v>2033</v>
      </c>
      <c r="L381" s="2323" t="s">
        <v>327</v>
      </c>
      <c r="M381" s="876">
        <f>130000*35*12/1000</f>
        <v>54600</v>
      </c>
      <c r="N381" s="1"/>
      <c r="O381" s="1"/>
      <c r="P381" s="1"/>
      <c r="Q381" s="1"/>
      <c r="R381" s="1"/>
      <c r="S381" s="1"/>
      <c r="T381" s="1"/>
      <c r="U381" s="1"/>
    </row>
    <row r="382" spans="1:24" ht="18" hidden="1" customHeight="1">
      <c r="A382" s="981"/>
      <c r="B382" s="1005"/>
      <c r="C382" s="1005"/>
      <c r="D382" s="1005"/>
      <c r="E382" s="1005"/>
      <c r="F382" s="1005"/>
      <c r="G382" s="984"/>
      <c r="H382" s="543"/>
      <c r="I382" s="543"/>
      <c r="J382" s="543"/>
      <c r="K382" s="875" t="s">
        <v>2034</v>
      </c>
      <c r="L382" s="2323"/>
      <c r="M382" s="544">
        <f>M383</f>
        <v>84000</v>
      </c>
      <c r="N382" s="1"/>
      <c r="O382" s="1"/>
      <c r="P382" s="1"/>
      <c r="Q382" s="1"/>
      <c r="R382" s="1"/>
      <c r="S382" s="1"/>
      <c r="T382" s="1"/>
      <c r="U382" s="1"/>
    </row>
    <row r="383" spans="1:24" ht="18" hidden="1" customHeight="1">
      <c r="A383" s="981"/>
      <c r="B383" s="1005"/>
      <c r="C383" s="1005"/>
      <c r="D383" s="1005"/>
      <c r="E383" s="1005"/>
      <c r="F383" s="1005"/>
      <c r="G383" s="984"/>
      <c r="H383" s="543"/>
      <c r="I383" s="543"/>
      <c r="J383" s="543"/>
      <c r="K383" s="875" t="s">
        <v>2035</v>
      </c>
      <c r="L383" s="2323" t="s">
        <v>327</v>
      </c>
      <c r="M383" s="876">
        <f>ROUNDDOWN(200000*35*12/1000,0)</f>
        <v>84000</v>
      </c>
      <c r="N383" s="1"/>
      <c r="O383" s="1"/>
      <c r="P383" s="1"/>
      <c r="Q383" s="1"/>
      <c r="R383" s="1"/>
      <c r="S383" s="1"/>
      <c r="T383" s="1"/>
      <c r="U383" s="1"/>
    </row>
    <row r="384" spans="1:24" ht="18" hidden="1" customHeight="1">
      <c r="A384" s="981"/>
      <c r="B384" s="1005"/>
      <c r="C384" s="1005"/>
      <c r="D384" s="1005"/>
      <c r="E384" s="1005"/>
      <c r="F384" s="1005"/>
      <c r="G384" s="984"/>
      <c r="H384" s="543"/>
      <c r="I384" s="543"/>
      <c r="J384" s="543"/>
      <c r="K384" s="875" t="s">
        <v>2036</v>
      </c>
      <c r="L384" s="2323"/>
      <c r="M384" s="544">
        <f>M385</f>
        <v>33600</v>
      </c>
      <c r="N384" s="1"/>
      <c r="O384" s="1"/>
      <c r="P384" s="1"/>
      <c r="Q384" s="1"/>
      <c r="R384" s="1"/>
      <c r="S384" s="1"/>
      <c r="T384" s="1"/>
      <c r="U384" s="1"/>
    </row>
    <row r="385" spans="1:21" ht="18" hidden="1" customHeight="1">
      <c r="A385" s="981"/>
      <c r="B385" s="1005"/>
      <c r="C385" s="1005"/>
      <c r="D385" s="1005"/>
      <c r="E385" s="1005"/>
      <c r="F385" s="1005"/>
      <c r="G385" s="984"/>
      <c r="H385" s="543"/>
      <c r="I385" s="543"/>
      <c r="J385" s="543"/>
      <c r="K385" s="875" t="s">
        <v>2037</v>
      </c>
      <c r="L385" s="2323" t="s">
        <v>327</v>
      </c>
      <c r="M385" s="876">
        <f>ROUNDDOWN(80000*35*12/1000,0)</f>
        <v>33600</v>
      </c>
      <c r="N385" s="1"/>
      <c r="O385" s="1"/>
      <c r="P385" s="1"/>
      <c r="Q385" s="1"/>
      <c r="R385" s="1"/>
      <c r="S385" s="1"/>
      <c r="T385" s="1"/>
      <c r="U385" s="1"/>
    </row>
    <row r="386" spans="1:21" ht="18" hidden="1" customHeight="1">
      <c r="A386" s="981"/>
      <c r="B386" s="1005"/>
      <c r="C386" s="1005"/>
      <c r="D386" s="1005"/>
      <c r="E386" s="1005"/>
      <c r="F386" s="1005"/>
      <c r="G386" s="984"/>
      <c r="H386" s="543"/>
      <c r="I386" s="543"/>
      <c r="J386" s="543"/>
      <c r="K386" s="875" t="s">
        <v>2038</v>
      </c>
      <c r="L386" s="2323"/>
      <c r="M386" s="544">
        <f>M387</f>
        <v>45558</v>
      </c>
      <c r="N386" s="1"/>
      <c r="O386" s="1"/>
      <c r="P386" s="1"/>
      <c r="Q386" s="1"/>
      <c r="R386" s="1"/>
      <c r="S386" s="1"/>
      <c r="T386" s="1"/>
      <c r="U386" s="1"/>
    </row>
    <row r="387" spans="1:21" ht="18" hidden="1" customHeight="1">
      <c r="A387" s="981"/>
      <c r="B387" s="1005"/>
      <c r="C387" s="1005"/>
      <c r="D387" s="1005"/>
      <c r="E387" s="1005"/>
      <c r="F387" s="1005"/>
      <c r="G387" s="984"/>
      <c r="H387" s="543"/>
      <c r="I387" s="543"/>
      <c r="J387" s="543"/>
      <c r="K387" s="875" t="s">
        <v>2039</v>
      </c>
      <c r="L387" s="2323" t="s">
        <v>327</v>
      </c>
      <c r="M387" s="876">
        <f>ROUND(2169410*35*30%*2/1000,0)</f>
        <v>45558</v>
      </c>
      <c r="N387" s="1"/>
      <c r="O387" s="1"/>
      <c r="P387" s="1"/>
      <c r="Q387" s="1"/>
      <c r="R387" s="1"/>
      <c r="S387" s="1"/>
      <c r="T387" s="1"/>
      <c r="U387" s="1"/>
    </row>
    <row r="388" spans="1:21" ht="18" hidden="1" customHeight="1">
      <c r="A388" s="981"/>
      <c r="B388" s="1005"/>
      <c r="C388" s="1005"/>
      <c r="D388" s="1005"/>
      <c r="E388" s="1005"/>
      <c r="F388" s="1005"/>
      <c r="G388" s="984"/>
      <c r="H388" s="543"/>
      <c r="I388" s="543"/>
      <c r="J388" s="543"/>
      <c r="K388" s="875" t="s">
        <v>982</v>
      </c>
      <c r="L388" s="2323"/>
      <c r="M388" s="544">
        <f>M389</f>
        <v>12000</v>
      </c>
      <c r="N388" s="1"/>
      <c r="O388" s="1"/>
      <c r="P388" s="1"/>
      <c r="Q388" s="1"/>
      <c r="R388" s="1"/>
      <c r="S388" s="1"/>
      <c r="T388" s="1"/>
      <c r="U388" s="1"/>
    </row>
    <row r="389" spans="1:21" ht="18" hidden="1" customHeight="1">
      <c r="A389" s="981"/>
      <c r="B389" s="1005"/>
      <c r="C389" s="1005"/>
      <c r="D389" s="1005"/>
      <c r="E389" s="1005"/>
      <c r="F389" s="1005"/>
      <c r="G389" s="984"/>
      <c r="H389" s="543"/>
      <c r="I389" s="543"/>
      <c r="J389" s="543"/>
      <c r="K389" s="875" t="s">
        <v>2040</v>
      </c>
      <c r="L389" s="2323" t="s">
        <v>327</v>
      </c>
      <c r="M389" s="876">
        <f>50000*20*12/1000</f>
        <v>12000</v>
      </c>
      <c r="N389" s="1"/>
      <c r="O389" s="1"/>
      <c r="P389" s="1"/>
      <c r="Q389" s="1"/>
      <c r="R389" s="1"/>
      <c r="S389" s="1"/>
      <c r="T389" s="1"/>
      <c r="U389" s="1"/>
    </row>
    <row r="390" spans="1:21" ht="18" hidden="1" customHeight="1">
      <c r="A390" s="981"/>
      <c r="B390" s="1005"/>
      <c r="C390" s="1005"/>
      <c r="D390" s="1005"/>
      <c r="E390" s="1005"/>
      <c r="F390" s="1005"/>
      <c r="G390" s="984"/>
      <c r="H390" s="543"/>
      <c r="I390" s="543"/>
      <c r="J390" s="543"/>
      <c r="K390" s="875" t="s">
        <v>2001</v>
      </c>
      <c r="L390" s="890"/>
      <c r="M390" s="544">
        <f>SUM(M391:M395)</f>
        <v>18960</v>
      </c>
      <c r="N390" s="1"/>
      <c r="O390" s="1"/>
      <c r="P390" s="1"/>
      <c r="Q390" s="1"/>
      <c r="R390" s="1"/>
      <c r="S390" s="1"/>
      <c r="T390" s="1"/>
      <c r="U390" s="1"/>
    </row>
    <row r="391" spans="1:21" ht="18" hidden="1" customHeight="1">
      <c r="A391" s="981"/>
      <c r="B391" s="1005"/>
      <c r="C391" s="1005"/>
      <c r="D391" s="1005"/>
      <c r="E391" s="1005"/>
      <c r="F391" s="1005"/>
      <c r="G391" s="984"/>
      <c r="H391" s="543"/>
      <c r="I391" s="543"/>
      <c r="J391" s="543"/>
      <c r="K391" s="875" t="s">
        <v>2041</v>
      </c>
      <c r="L391" s="890" t="s">
        <v>327</v>
      </c>
      <c r="M391" s="876">
        <f>40000*16*12/1000</f>
        <v>7680</v>
      </c>
      <c r="N391" s="1"/>
      <c r="O391" s="1"/>
      <c r="P391" s="1"/>
      <c r="Q391" s="1"/>
      <c r="R391" s="1"/>
      <c r="S391" s="1"/>
      <c r="T391" s="1"/>
      <c r="U391" s="1"/>
    </row>
    <row r="392" spans="1:21" ht="18" hidden="1" customHeight="1">
      <c r="A392" s="981"/>
      <c r="B392" s="1005"/>
      <c r="C392" s="1005"/>
      <c r="D392" s="1005"/>
      <c r="E392" s="1005"/>
      <c r="F392" s="1005"/>
      <c r="G392" s="984"/>
      <c r="H392" s="543"/>
      <c r="I392" s="543"/>
      <c r="J392" s="543"/>
      <c r="K392" s="875" t="s">
        <v>2042</v>
      </c>
      <c r="L392" s="890" t="s">
        <v>327</v>
      </c>
      <c r="M392" s="876">
        <f>20000*5*12/1000</f>
        <v>1200</v>
      </c>
      <c r="N392" s="1"/>
      <c r="O392" s="1"/>
      <c r="P392" s="1"/>
      <c r="Q392" s="1"/>
      <c r="R392" s="1"/>
      <c r="S392" s="1"/>
      <c r="T392" s="1"/>
      <c r="U392" s="1"/>
    </row>
    <row r="393" spans="1:21" ht="18" hidden="1" customHeight="1">
      <c r="A393" s="981"/>
      <c r="B393" s="1005"/>
      <c r="C393" s="1005"/>
      <c r="D393" s="1005"/>
      <c r="E393" s="1005"/>
      <c r="F393" s="1005"/>
      <c r="G393" s="984"/>
      <c r="H393" s="543"/>
      <c r="I393" s="543"/>
      <c r="J393" s="543"/>
      <c r="K393" s="875" t="s">
        <v>2043</v>
      </c>
      <c r="L393" s="890" t="s">
        <v>327</v>
      </c>
      <c r="M393" s="876">
        <f>20000*11*12/1000</f>
        <v>2640</v>
      </c>
      <c r="N393" s="1"/>
      <c r="O393" s="1"/>
      <c r="P393" s="1"/>
      <c r="Q393" s="1"/>
      <c r="R393" s="1"/>
      <c r="S393" s="1"/>
      <c r="T393" s="1"/>
      <c r="U393" s="1"/>
    </row>
    <row r="394" spans="1:21" ht="18" hidden="1" customHeight="1">
      <c r="A394" s="981"/>
      <c r="B394" s="1005"/>
      <c r="C394" s="1005"/>
      <c r="D394" s="1005"/>
      <c r="E394" s="1005"/>
      <c r="F394" s="1005"/>
      <c r="G394" s="984"/>
      <c r="H394" s="543"/>
      <c r="I394" s="543"/>
      <c r="J394" s="543"/>
      <c r="K394" s="875" t="s">
        <v>2044</v>
      </c>
      <c r="L394" s="890" t="s">
        <v>327</v>
      </c>
      <c r="M394" s="876">
        <f>60000*7*12/1000</f>
        <v>5040</v>
      </c>
      <c r="N394" s="1"/>
      <c r="O394" s="1"/>
      <c r="P394" s="1"/>
      <c r="Q394" s="1"/>
      <c r="R394" s="1"/>
      <c r="S394" s="1"/>
      <c r="T394" s="1"/>
      <c r="U394" s="1"/>
    </row>
    <row r="395" spans="1:21" ht="18" hidden="1" customHeight="1">
      <c r="A395" s="981"/>
      <c r="B395" s="1005"/>
      <c r="C395" s="1005"/>
      <c r="D395" s="1005"/>
      <c r="E395" s="1005"/>
      <c r="F395" s="1005"/>
      <c r="G395" s="984"/>
      <c r="H395" s="543"/>
      <c r="I395" s="543"/>
      <c r="J395" s="543"/>
      <c r="K395" s="875" t="s">
        <v>2045</v>
      </c>
      <c r="L395" s="890" t="s">
        <v>327</v>
      </c>
      <c r="M395" s="876">
        <f>100000*2*12/1000</f>
        <v>2400</v>
      </c>
      <c r="N395" s="1"/>
      <c r="O395" s="1"/>
      <c r="P395" s="1"/>
      <c r="Q395" s="1"/>
      <c r="R395" s="1"/>
      <c r="S395" s="1"/>
      <c r="T395" s="1"/>
      <c r="U395" s="1"/>
    </row>
    <row r="396" spans="1:21" ht="18" hidden="1" customHeight="1">
      <c r="A396" s="981"/>
      <c r="B396" s="1005"/>
      <c r="C396" s="1005"/>
      <c r="D396" s="1005"/>
      <c r="E396" s="1005"/>
      <c r="F396" s="1005"/>
      <c r="G396" s="984"/>
      <c r="H396" s="543"/>
      <c r="I396" s="543"/>
      <c r="J396" s="543"/>
      <c r="K396" s="875" t="s">
        <v>2007</v>
      </c>
      <c r="L396" s="2323"/>
      <c r="M396" s="544">
        <f>SUM(M397:M398)</f>
        <v>0</v>
      </c>
      <c r="N396" s="1"/>
      <c r="O396" s="1"/>
      <c r="P396" s="1"/>
      <c r="Q396" s="1"/>
      <c r="R396" s="1"/>
      <c r="S396" s="1"/>
      <c r="T396" s="1"/>
      <c r="U396" s="1"/>
    </row>
    <row r="397" spans="1:21" ht="18" hidden="1" customHeight="1">
      <c r="A397" s="981"/>
      <c r="B397" s="1005"/>
      <c r="C397" s="1005"/>
      <c r="D397" s="1005"/>
      <c r="E397" s="1005"/>
      <c r="F397" s="1005"/>
      <c r="G397" s="984"/>
      <c r="H397" s="543"/>
      <c r="I397" s="543"/>
      <c r="J397" s="543"/>
      <c r="K397" s="875" t="s">
        <v>2046</v>
      </c>
      <c r="L397" s="2323" t="s">
        <v>327</v>
      </c>
      <c r="M397" s="876">
        <f>50000*0*12/1000</f>
        <v>0</v>
      </c>
      <c r="N397" s="1"/>
      <c r="O397" s="1"/>
      <c r="P397" s="1"/>
      <c r="Q397" s="1"/>
      <c r="R397" s="1"/>
      <c r="S397" s="1"/>
      <c r="T397" s="1"/>
      <c r="U397" s="1"/>
    </row>
    <row r="398" spans="1:21" ht="18" hidden="1" customHeight="1">
      <c r="A398" s="981"/>
      <c r="B398" s="1005"/>
      <c r="C398" s="1005"/>
      <c r="D398" s="1005"/>
      <c r="E398" s="1005"/>
      <c r="F398" s="1005"/>
      <c r="G398" s="984"/>
      <c r="H398" s="543"/>
      <c r="I398" s="543"/>
      <c r="J398" s="543"/>
      <c r="K398" s="875" t="s">
        <v>2047</v>
      </c>
      <c r="L398" s="2323" t="s">
        <v>327</v>
      </c>
      <c r="M398" s="876">
        <f>50000*0*12/1000</f>
        <v>0</v>
      </c>
      <c r="N398" s="1"/>
      <c r="O398" s="1"/>
      <c r="P398" s="1"/>
      <c r="Q398" s="1"/>
      <c r="R398" s="1"/>
      <c r="S398" s="1"/>
      <c r="T398" s="1"/>
      <c r="U398" s="1"/>
    </row>
    <row r="399" spans="1:21" ht="18" hidden="1" customHeight="1">
      <c r="A399" s="981"/>
      <c r="B399" s="1005"/>
      <c r="C399" s="1005"/>
      <c r="D399" s="1005"/>
      <c r="E399" s="1005"/>
      <c r="F399" s="1005"/>
      <c r="G399" s="984"/>
      <c r="H399" s="543"/>
      <c r="I399" s="543"/>
      <c r="J399" s="543"/>
      <c r="K399" s="875" t="s">
        <v>2012</v>
      </c>
      <c r="L399" s="2323"/>
      <c r="M399" s="544">
        <f>SUM(M400:M401)</f>
        <v>480</v>
      </c>
      <c r="N399" s="1"/>
      <c r="O399" s="1"/>
      <c r="P399" s="1"/>
      <c r="Q399" s="1"/>
      <c r="R399" s="1"/>
      <c r="S399" s="1"/>
      <c r="T399" s="1"/>
      <c r="U399" s="1"/>
    </row>
    <row r="400" spans="1:21" ht="18" hidden="1" customHeight="1">
      <c r="A400" s="981"/>
      <c r="B400" s="1005"/>
      <c r="C400" s="1005"/>
      <c r="D400" s="1005"/>
      <c r="E400" s="1005"/>
      <c r="F400" s="1005"/>
      <c r="G400" s="984"/>
      <c r="H400" s="543"/>
      <c r="I400" s="543"/>
      <c r="J400" s="543"/>
      <c r="K400" s="875" t="s">
        <v>2048</v>
      </c>
      <c r="L400" s="2323" t="s">
        <v>327</v>
      </c>
      <c r="M400" s="876">
        <f>10000*0*12/1000</f>
        <v>0</v>
      </c>
      <c r="N400" s="1"/>
      <c r="O400" s="1"/>
      <c r="P400" s="1"/>
      <c r="Q400" s="1"/>
      <c r="R400" s="1"/>
      <c r="S400" s="1"/>
      <c r="T400" s="1"/>
      <c r="U400" s="1"/>
    </row>
    <row r="401" spans="1:24" ht="18" hidden="1" customHeight="1">
      <c r="A401" s="981"/>
      <c r="B401" s="1005"/>
      <c r="C401" s="1005"/>
      <c r="D401" s="1005"/>
      <c r="E401" s="1005"/>
      <c r="F401" s="1005"/>
      <c r="G401" s="984"/>
      <c r="H401" s="543"/>
      <c r="I401" s="543"/>
      <c r="J401" s="543"/>
      <c r="K401" s="875" t="s">
        <v>2049</v>
      </c>
      <c r="L401" s="2323" t="s">
        <v>327</v>
      </c>
      <c r="M401" s="876">
        <f>10000*4*12/1000</f>
        <v>480</v>
      </c>
      <c r="N401" s="1"/>
      <c r="O401" s="1"/>
      <c r="P401" s="1"/>
      <c r="Q401" s="1"/>
      <c r="R401" s="1"/>
      <c r="S401" s="1"/>
      <c r="T401" s="1"/>
      <c r="U401" s="1"/>
    </row>
    <row r="402" spans="1:24" ht="18" hidden="1" customHeight="1">
      <c r="A402" s="981"/>
      <c r="B402" s="1005"/>
      <c r="C402" s="1005"/>
      <c r="D402" s="1005"/>
      <c r="E402" s="1005"/>
      <c r="F402" s="1005"/>
      <c r="G402" s="984"/>
      <c r="H402" s="543"/>
      <c r="I402" s="543"/>
      <c r="J402" s="543"/>
      <c r="K402" s="875" t="s">
        <v>2015</v>
      </c>
      <c r="L402" s="2323"/>
      <c r="M402" s="544">
        <f>M403</f>
        <v>109338</v>
      </c>
      <c r="N402" s="1"/>
      <c r="O402" s="1"/>
      <c r="P402" s="1"/>
      <c r="Q402" s="1"/>
      <c r="R402" s="1"/>
      <c r="S402" s="1"/>
      <c r="T402" s="1"/>
      <c r="U402" s="1"/>
    </row>
    <row r="403" spans="1:24" ht="18" hidden="1" customHeight="1">
      <c r="A403" s="981"/>
      <c r="B403" s="1005"/>
      <c r="C403" s="1005"/>
      <c r="D403" s="1005"/>
      <c r="E403" s="1005"/>
      <c r="F403" s="1005"/>
      <c r="G403" s="984"/>
      <c r="H403" s="543"/>
      <c r="I403" s="543"/>
      <c r="J403" s="543"/>
      <c r="K403" s="875" t="s">
        <v>2050</v>
      </c>
      <c r="L403" s="2323" t="s">
        <v>327</v>
      </c>
      <c r="M403" s="876">
        <f>ROUND(2603290*35*120%/1000,0)</f>
        <v>109338</v>
      </c>
      <c r="N403" s="1"/>
      <c r="O403" s="1"/>
      <c r="P403" s="1"/>
      <c r="Q403" s="1"/>
      <c r="R403" s="1"/>
      <c r="S403" s="1"/>
      <c r="T403" s="1"/>
      <c r="U403" s="1"/>
    </row>
    <row r="404" spans="1:24" ht="18" hidden="1" customHeight="1">
      <c r="A404" s="981"/>
      <c r="B404" s="1005"/>
      <c r="C404" s="1005"/>
      <c r="D404" s="1005"/>
      <c r="E404" s="1005"/>
      <c r="F404" s="1005"/>
      <c r="G404" s="984"/>
      <c r="H404" s="543"/>
      <c r="I404" s="543"/>
      <c r="J404" s="543"/>
      <c r="K404" s="875" t="s">
        <v>2051</v>
      </c>
      <c r="L404" s="2323"/>
      <c r="M404" s="544">
        <f>M405</f>
        <v>97826</v>
      </c>
      <c r="N404" s="1"/>
      <c r="O404" s="1"/>
      <c r="P404" s="1"/>
      <c r="Q404" s="1"/>
      <c r="R404" s="1"/>
      <c r="S404" s="1"/>
      <c r="T404" s="1"/>
      <c r="U404" s="1"/>
    </row>
    <row r="405" spans="1:24" ht="18" hidden="1" customHeight="1">
      <c r="A405" s="981"/>
      <c r="B405" s="1005"/>
      <c r="C405" s="1005"/>
      <c r="D405" s="1005"/>
      <c r="E405" s="1005"/>
      <c r="F405" s="1005"/>
      <c r="G405" s="984"/>
      <c r="H405" s="543"/>
      <c r="I405" s="543"/>
      <c r="J405" s="543"/>
      <c r="K405" s="875" t="s">
        <v>2052</v>
      </c>
      <c r="L405" s="2323" t="s">
        <v>327</v>
      </c>
      <c r="M405" s="876">
        <f>ROUND(19410*12*35*12/1000,0)</f>
        <v>97826</v>
      </c>
      <c r="N405" s="1"/>
      <c r="O405" s="1"/>
      <c r="P405" s="1"/>
      <c r="Q405" s="1"/>
      <c r="R405" s="1"/>
      <c r="S405" s="1"/>
      <c r="T405" s="1"/>
      <c r="U405" s="1"/>
    </row>
    <row r="406" spans="1:24" ht="18" hidden="1" customHeight="1">
      <c r="A406" s="981"/>
      <c r="B406" s="1005"/>
      <c r="C406" s="1005"/>
      <c r="D406" s="1005"/>
      <c r="E406" s="1005"/>
      <c r="F406" s="1005"/>
      <c r="G406" s="984"/>
      <c r="H406" s="543"/>
      <c r="I406" s="543"/>
      <c r="J406" s="543"/>
      <c r="K406" s="875" t="s">
        <v>2053</v>
      </c>
      <c r="L406" s="2323"/>
      <c r="M406" s="544">
        <f>M407</f>
        <v>135870</v>
      </c>
      <c r="N406" s="1"/>
      <c r="O406" s="1"/>
      <c r="P406" s="1"/>
      <c r="Q406" s="1"/>
      <c r="R406" s="1"/>
      <c r="S406" s="1"/>
      <c r="T406" s="1"/>
      <c r="U406" s="1"/>
    </row>
    <row r="407" spans="1:24" ht="18" hidden="1" customHeight="1">
      <c r="A407" s="981"/>
      <c r="B407" s="1005"/>
      <c r="C407" s="1005"/>
      <c r="D407" s="1005"/>
      <c r="E407" s="1005"/>
      <c r="F407" s="1005"/>
      <c r="G407" s="984"/>
      <c r="H407" s="543"/>
      <c r="I407" s="543"/>
      <c r="J407" s="543"/>
      <c r="K407" s="875" t="s">
        <v>2054</v>
      </c>
      <c r="L407" s="2323" t="s">
        <v>327</v>
      </c>
      <c r="M407" s="876">
        <f>ROUNDDOWN(19410*8*35*25/1000,0)</f>
        <v>135870</v>
      </c>
      <c r="N407" s="1"/>
      <c r="O407" s="1"/>
      <c r="P407" s="1"/>
      <c r="Q407" s="1"/>
      <c r="R407" s="1"/>
      <c r="S407" s="1"/>
      <c r="T407" s="1"/>
      <c r="U407" s="1"/>
    </row>
    <row r="408" spans="1:24" ht="18" hidden="1" customHeight="1">
      <c r="A408" s="981"/>
      <c r="B408" s="1005"/>
      <c r="C408" s="1005"/>
      <c r="D408" s="1005"/>
      <c r="E408" s="1005"/>
      <c r="F408" s="1005"/>
      <c r="G408" s="984"/>
      <c r="H408" s="543"/>
      <c r="I408" s="543"/>
      <c r="J408" s="543"/>
      <c r="K408" s="875" t="s">
        <v>2055</v>
      </c>
      <c r="L408" s="2323"/>
      <c r="M408" s="544">
        <f>M409</f>
        <v>108696</v>
      </c>
      <c r="N408" s="1"/>
      <c r="O408" s="1"/>
      <c r="P408" s="1"/>
      <c r="Q408" s="1"/>
      <c r="R408" s="1"/>
      <c r="S408" s="1"/>
      <c r="T408" s="1"/>
      <c r="U408" s="1"/>
    </row>
    <row r="409" spans="1:24" ht="18" hidden="1" customHeight="1">
      <c r="A409" s="981"/>
      <c r="B409" s="1005"/>
      <c r="C409" s="1005"/>
      <c r="D409" s="1005"/>
      <c r="E409" s="1005"/>
      <c r="F409" s="1005"/>
      <c r="G409" s="984"/>
      <c r="H409" s="543"/>
      <c r="I409" s="543"/>
      <c r="J409" s="543"/>
      <c r="K409" s="875" t="s">
        <v>2056</v>
      </c>
      <c r="L409" s="2323" t="s">
        <v>327</v>
      </c>
      <c r="M409" s="876">
        <f>ROUNDDOWN(6470*40*35*12/1000,0)</f>
        <v>108696</v>
      </c>
      <c r="N409" s="1"/>
      <c r="O409" s="1"/>
      <c r="P409" s="1"/>
      <c r="Q409" s="1"/>
      <c r="R409" s="1"/>
      <c r="S409" s="1"/>
      <c r="T409" s="1"/>
      <c r="U409" s="1"/>
    </row>
    <row r="410" spans="1:24" ht="18" hidden="1" customHeight="1">
      <c r="A410" s="981"/>
      <c r="B410" s="1005"/>
      <c r="C410" s="1005"/>
      <c r="D410" s="1005"/>
      <c r="E410" s="1005"/>
      <c r="F410" s="1005"/>
      <c r="G410" s="984"/>
      <c r="H410" s="543"/>
      <c r="I410" s="543"/>
      <c r="J410" s="543"/>
      <c r="K410" s="875" t="s">
        <v>2023</v>
      </c>
      <c r="L410" s="890"/>
      <c r="M410" s="544">
        <f>M411</f>
        <v>35257</v>
      </c>
      <c r="N410" s="1"/>
      <c r="O410" s="1"/>
      <c r="P410" s="1"/>
      <c r="Q410" s="1"/>
      <c r="R410" s="1"/>
      <c r="S410" s="1"/>
      <c r="T410" s="1"/>
      <c r="U410" s="1"/>
    </row>
    <row r="411" spans="1:24" ht="18" hidden="1" customHeight="1">
      <c r="A411" s="981"/>
      <c r="B411" s="1005"/>
      <c r="C411" s="1005"/>
      <c r="D411" s="1005"/>
      <c r="E411" s="1005"/>
      <c r="F411" s="1005"/>
      <c r="G411" s="984"/>
      <c r="H411" s="543"/>
      <c r="I411" s="543"/>
      <c r="J411" s="543"/>
      <c r="K411" s="875" t="s">
        <v>2057</v>
      </c>
      <c r="L411" s="890" t="s">
        <v>327</v>
      </c>
      <c r="M411" s="876">
        <f>ROUND(100733*35*10/1000,0)</f>
        <v>35257</v>
      </c>
      <c r="N411" s="1"/>
      <c r="O411" s="1"/>
      <c r="P411" s="1"/>
      <c r="Q411" s="1"/>
      <c r="R411" s="1"/>
      <c r="S411" s="1"/>
      <c r="T411" s="1"/>
      <c r="U411" s="1"/>
    </row>
    <row r="412" spans="1:24" ht="18" customHeight="1">
      <c r="A412" s="2567"/>
      <c r="B412" s="22"/>
      <c r="C412" s="1375"/>
      <c r="D412" s="1925" t="s">
        <v>1792</v>
      </c>
      <c r="E412" s="1377"/>
      <c r="F412" s="1377"/>
      <c r="G412" s="1378"/>
      <c r="H412" s="1379">
        <f>H413</f>
        <v>380289</v>
      </c>
      <c r="I412" s="1379">
        <f>I413</f>
        <v>368812</v>
      </c>
      <c r="J412" s="1038">
        <f t="shared" ref="J412:J415" si="29">H412-I412</f>
        <v>11477</v>
      </c>
      <c r="K412" s="1605"/>
      <c r="L412" s="1595"/>
      <c r="M412" s="1482"/>
    </row>
    <row r="413" spans="1:24" s="2" customFormat="1" ht="18" customHeight="1" thickBot="1">
      <c r="A413" s="67"/>
      <c r="B413" s="22"/>
      <c r="D413" s="1577"/>
      <c r="E413" s="1376" t="s">
        <v>124</v>
      </c>
      <c r="F413" s="1377"/>
      <c r="G413" s="1378"/>
      <c r="H413" s="1035">
        <f>H414</f>
        <v>380289</v>
      </c>
      <c r="I413" s="1035">
        <f>I414</f>
        <v>368812</v>
      </c>
      <c r="J413" s="1038">
        <f t="shared" si="29"/>
        <v>11477</v>
      </c>
      <c r="K413" s="2798"/>
      <c r="L413" s="2798"/>
      <c r="M413" s="2799"/>
      <c r="N413" s="540"/>
      <c r="O413" s="540"/>
      <c r="P413" s="540"/>
      <c r="Q413" s="540"/>
      <c r="R413" s="540"/>
      <c r="S413" s="6"/>
      <c r="T413" s="14"/>
      <c r="U413" s="5"/>
    </row>
    <row r="414" spans="1:24" s="2" customFormat="1" ht="18" customHeight="1">
      <c r="A414" s="67"/>
      <c r="B414" s="23"/>
      <c r="C414" s="23"/>
      <c r="D414" s="23"/>
      <c r="E414" s="23"/>
      <c r="F414" s="1556" t="s">
        <v>107</v>
      </c>
      <c r="G414" s="1557"/>
      <c r="H414" s="950">
        <f>H415+H479</f>
        <v>380289</v>
      </c>
      <c r="I414" s="950">
        <f>I415+I479</f>
        <v>368812</v>
      </c>
      <c r="J414" s="539">
        <f t="shared" si="29"/>
        <v>11477</v>
      </c>
      <c r="K414" s="872"/>
      <c r="L414" s="873"/>
      <c r="M414" s="874"/>
      <c r="N414" s="83"/>
      <c r="O414" s="3"/>
      <c r="P414" s="71"/>
      <c r="Q414" s="72"/>
      <c r="R414" s="541"/>
      <c r="S414" s="542"/>
      <c r="T414" s="72"/>
      <c r="U414" s="5"/>
    </row>
    <row r="415" spans="1:24" s="995" customFormat="1" ht="18" customHeight="1" thickBot="1">
      <c r="A415" s="981"/>
      <c r="B415" s="982"/>
      <c r="C415" s="982"/>
      <c r="D415" s="982"/>
      <c r="E415" s="982"/>
      <c r="F415" s="996"/>
      <c r="G415" s="1603" t="s">
        <v>118</v>
      </c>
      <c r="H415" s="543">
        <f>M415</f>
        <v>46550</v>
      </c>
      <c r="I415" s="543">
        <v>45052</v>
      </c>
      <c r="J415" s="543">
        <f t="shared" si="29"/>
        <v>1498</v>
      </c>
      <c r="K415" s="985" t="s">
        <v>2175</v>
      </c>
      <c r="L415" s="986"/>
      <c r="M415" s="544">
        <f>SUM(M416,M420,M424,M428,M432,M436,M440,M444,M449,M455,M458,M460,M463,M467,M471,M477)</f>
        <v>46550</v>
      </c>
      <c r="N415" s="988"/>
      <c r="O415" s="986"/>
      <c r="P415" s="989"/>
      <c r="Q415" s="990"/>
      <c r="R415" s="991"/>
      <c r="S415" s="992"/>
      <c r="T415" s="990"/>
      <c r="U415" s="993"/>
      <c r="V415" s="994"/>
      <c r="W415" s="994"/>
      <c r="X415" s="994"/>
    </row>
    <row r="416" spans="1:24" s="995" customFormat="1" ht="18" hidden="1" customHeight="1">
      <c r="A416" s="981"/>
      <c r="B416" s="982"/>
      <c r="C416" s="982"/>
      <c r="D416" s="982"/>
      <c r="E416" s="982"/>
      <c r="F416" s="983"/>
      <c r="G416" s="996"/>
      <c r="H416" s="543"/>
      <c r="I416" s="543"/>
      <c r="J416" s="543"/>
      <c r="K416" s="875" t="s">
        <v>1970</v>
      </c>
      <c r="L416" s="2323"/>
      <c r="M416" s="544">
        <f>SUM(M417:M419)</f>
        <v>0</v>
      </c>
      <c r="N416" s="994"/>
      <c r="O416" s="994"/>
      <c r="P416" s="994"/>
    </row>
    <row r="417" spans="1:16" s="995" customFormat="1" ht="18" hidden="1" customHeight="1">
      <c r="A417" s="981"/>
      <c r="B417" s="982"/>
      <c r="C417" s="982"/>
      <c r="D417" s="982"/>
      <c r="E417" s="982"/>
      <c r="F417" s="983"/>
      <c r="G417" s="996"/>
      <c r="H417" s="543"/>
      <c r="I417" s="543"/>
      <c r="J417" s="543"/>
      <c r="K417" s="875" t="s">
        <v>1971</v>
      </c>
      <c r="L417" s="2323" t="s">
        <v>327</v>
      </c>
      <c r="M417" s="876">
        <v>0</v>
      </c>
      <c r="N417" s="994"/>
      <c r="O417" s="994"/>
      <c r="P417" s="994"/>
    </row>
    <row r="418" spans="1:16" s="995" customFormat="1" ht="18" hidden="1" customHeight="1">
      <c r="A418" s="981"/>
      <c r="B418" s="982"/>
      <c r="C418" s="982"/>
      <c r="D418" s="982"/>
      <c r="E418" s="982"/>
      <c r="F418" s="983"/>
      <c r="G418" s="996"/>
      <c r="H418" s="543"/>
      <c r="I418" s="543"/>
      <c r="J418" s="543"/>
      <c r="K418" s="875" t="s">
        <v>1972</v>
      </c>
      <c r="L418" s="2323" t="s">
        <v>327</v>
      </c>
      <c r="M418" s="876">
        <v>0</v>
      </c>
      <c r="N418" s="994"/>
      <c r="O418" s="994"/>
      <c r="P418" s="994"/>
    </row>
    <row r="419" spans="1:16" s="995" customFormat="1" ht="18" hidden="1" customHeight="1">
      <c r="A419" s="981"/>
      <c r="B419" s="982"/>
      <c r="C419" s="982"/>
      <c r="D419" s="982"/>
      <c r="E419" s="982"/>
      <c r="F419" s="983"/>
      <c r="G419" s="996"/>
      <c r="H419" s="543"/>
      <c r="I419" s="543"/>
      <c r="J419" s="543"/>
      <c r="K419" s="875" t="s">
        <v>2058</v>
      </c>
      <c r="L419" s="2323" t="s">
        <v>327</v>
      </c>
      <c r="M419" s="876">
        <v>0</v>
      </c>
      <c r="N419" s="994"/>
      <c r="O419" s="994"/>
      <c r="P419" s="994"/>
    </row>
    <row r="420" spans="1:16" s="995" customFormat="1" ht="18" hidden="1" customHeight="1">
      <c r="A420" s="981"/>
      <c r="B420" s="982"/>
      <c r="C420" s="982"/>
      <c r="D420" s="982"/>
      <c r="E420" s="982"/>
      <c r="F420" s="983"/>
      <c r="G420" s="996"/>
      <c r="H420" s="543"/>
      <c r="I420" s="543"/>
      <c r="J420" s="543"/>
      <c r="K420" s="875" t="s">
        <v>1974</v>
      </c>
      <c r="L420" s="2323"/>
      <c r="M420" s="544">
        <f>SUM(M421:M423)</f>
        <v>19750</v>
      </c>
      <c r="N420" s="994"/>
      <c r="O420" s="994"/>
      <c r="P420" s="994"/>
    </row>
    <row r="421" spans="1:16" s="995" customFormat="1" ht="18" hidden="1" customHeight="1">
      <c r="A421" s="981"/>
      <c r="B421" s="982"/>
      <c r="C421" s="982"/>
      <c r="D421" s="982"/>
      <c r="E421" s="982"/>
      <c r="F421" s="983"/>
      <c r="G421" s="996"/>
      <c r="H421" s="543"/>
      <c r="I421" s="543"/>
      <c r="J421" s="543"/>
      <c r="K421" s="875" t="s">
        <v>2059</v>
      </c>
      <c r="L421" s="2323" t="s">
        <v>327</v>
      </c>
      <c r="M421" s="876">
        <f>ROUNDDOWN(2347072*0*12/1000,0)</f>
        <v>0</v>
      </c>
      <c r="N421" s="1007"/>
      <c r="O421" s="994"/>
      <c r="P421" s="994"/>
    </row>
    <row r="422" spans="1:16" s="995" customFormat="1" ht="18" hidden="1" customHeight="1">
      <c r="A422" s="981"/>
      <c r="B422" s="982"/>
      <c r="C422" s="982"/>
      <c r="D422" s="982"/>
      <c r="E422" s="982"/>
      <c r="F422" s="982"/>
      <c r="G422" s="1005"/>
      <c r="H422" s="1604"/>
      <c r="I422" s="1604"/>
      <c r="J422" s="543"/>
      <c r="K422" s="875" t="s">
        <v>1976</v>
      </c>
      <c r="L422" s="2323" t="s">
        <v>327</v>
      </c>
      <c r="M422" s="876">
        <f>ROUND(1645806*1*12/1000,0)</f>
        <v>19750</v>
      </c>
      <c r="N422" s="1007"/>
      <c r="O422" s="994"/>
      <c r="P422" s="994"/>
    </row>
    <row r="423" spans="1:16" s="995" customFormat="1" ht="18" hidden="1" customHeight="1">
      <c r="A423" s="981"/>
      <c r="B423" s="982"/>
      <c r="C423" s="982"/>
      <c r="D423" s="982"/>
      <c r="E423" s="982"/>
      <c r="F423" s="982"/>
      <c r="G423" s="1005"/>
      <c r="H423" s="1604"/>
      <c r="I423" s="1604"/>
      <c r="J423" s="543"/>
      <c r="K423" s="875" t="s">
        <v>1977</v>
      </c>
      <c r="L423" s="890" t="s">
        <v>327</v>
      </c>
      <c r="M423" s="876">
        <v>0</v>
      </c>
      <c r="N423" s="1007"/>
      <c r="O423" s="994"/>
      <c r="P423" s="994"/>
    </row>
    <row r="424" spans="1:16" s="995" customFormat="1" ht="18" hidden="1" customHeight="1">
      <c r="A424" s="981"/>
      <c r="B424" s="982"/>
      <c r="C424" s="982"/>
      <c r="D424" s="982"/>
      <c r="E424" s="982"/>
      <c r="F424" s="982"/>
      <c r="G424" s="1005"/>
      <c r="H424" s="1604"/>
      <c r="I424" s="1604"/>
      <c r="J424" s="543"/>
      <c r="K424" s="875" t="s">
        <v>1978</v>
      </c>
      <c r="L424" s="890"/>
      <c r="M424" s="544">
        <f>SUM(M425:M427)</f>
        <v>5925</v>
      </c>
      <c r="N424" s="1007"/>
      <c r="O424" s="994"/>
      <c r="P424" s="994"/>
    </row>
    <row r="425" spans="1:16" s="995" customFormat="1" ht="18" hidden="1" customHeight="1">
      <c r="A425" s="981"/>
      <c r="B425" s="982"/>
      <c r="C425" s="982"/>
      <c r="D425" s="982"/>
      <c r="E425" s="982"/>
      <c r="F425" s="982"/>
      <c r="G425" s="1005"/>
      <c r="H425" s="1604"/>
      <c r="I425" s="1604"/>
      <c r="J425" s="543"/>
      <c r="K425" s="875" t="s">
        <v>2060</v>
      </c>
      <c r="L425" s="890" t="s">
        <v>327</v>
      </c>
      <c r="M425" s="876">
        <f>ROUNDDOWN(2347072*30%*0*12/1000,0)</f>
        <v>0</v>
      </c>
      <c r="N425" s="994"/>
      <c r="O425" s="994"/>
      <c r="P425" s="994"/>
    </row>
    <row r="426" spans="1:16" s="995" customFormat="1" ht="18" hidden="1" customHeight="1">
      <c r="A426" s="981"/>
      <c r="B426" s="982"/>
      <c r="C426" s="982"/>
      <c r="D426" s="982"/>
      <c r="E426" s="982"/>
      <c r="F426" s="982"/>
      <c r="G426" s="1005"/>
      <c r="H426" s="1604"/>
      <c r="I426" s="1604"/>
      <c r="J426" s="543"/>
      <c r="K426" s="875" t="s">
        <v>1980</v>
      </c>
      <c r="L426" s="890" t="s">
        <v>327</v>
      </c>
      <c r="M426" s="876">
        <f>ROUND(1645806*30%*1*12/1000,0)</f>
        <v>5925</v>
      </c>
      <c r="N426" s="994"/>
      <c r="O426" s="994"/>
      <c r="P426" s="994"/>
    </row>
    <row r="427" spans="1:16" s="995" customFormat="1" ht="18" hidden="1" customHeight="1">
      <c r="A427" s="981"/>
      <c r="B427" s="982"/>
      <c r="C427" s="982"/>
      <c r="D427" s="982"/>
      <c r="E427" s="982"/>
      <c r="F427" s="982"/>
      <c r="G427" s="1005"/>
      <c r="H427" s="1604"/>
      <c r="I427" s="1604"/>
      <c r="J427" s="543"/>
      <c r="K427" s="875" t="s">
        <v>1981</v>
      </c>
      <c r="L427" s="890" t="s">
        <v>327</v>
      </c>
      <c r="M427" s="876">
        <v>0</v>
      </c>
      <c r="N427" s="994"/>
      <c r="O427" s="994"/>
      <c r="P427" s="994"/>
    </row>
    <row r="428" spans="1:16" s="995" customFormat="1" ht="18" hidden="1" customHeight="1">
      <c r="A428" s="981"/>
      <c r="B428" s="982"/>
      <c r="C428" s="982"/>
      <c r="D428" s="982"/>
      <c r="E428" s="982"/>
      <c r="F428" s="982"/>
      <c r="G428" s="1005"/>
      <c r="H428" s="1604"/>
      <c r="I428" s="1604"/>
      <c r="J428" s="543"/>
      <c r="K428" s="875" t="s">
        <v>1982</v>
      </c>
      <c r="L428" s="890"/>
      <c r="M428" s="544">
        <f>SUM(M429:M431)</f>
        <v>1800</v>
      </c>
      <c r="N428" s="994"/>
      <c r="O428" s="994"/>
      <c r="P428" s="994"/>
    </row>
    <row r="429" spans="1:16" s="995" customFormat="1" ht="18" hidden="1" customHeight="1">
      <c r="A429" s="981"/>
      <c r="B429" s="982"/>
      <c r="C429" s="982"/>
      <c r="D429" s="982"/>
      <c r="E429" s="982"/>
      <c r="F429" s="982"/>
      <c r="G429" s="1005"/>
      <c r="H429" s="1604"/>
      <c r="I429" s="1604"/>
      <c r="J429" s="543"/>
      <c r="K429" s="875" t="s">
        <v>2061</v>
      </c>
      <c r="L429" s="890" t="s">
        <v>327</v>
      </c>
      <c r="M429" s="876">
        <f>ROUNDDOWN(150000*0*12/1000,0)</f>
        <v>0</v>
      </c>
      <c r="N429" s="994"/>
      <c r="O429" s="994"/>
      <c r="P429" s="994"/>
    </row>
    <row r="430" spans="1:16" s="995" customFormat="1" ht="18" hidden="1" customHeight="1">
      <c r="A430" s="981"/>
      <c r="B430" s="982"/>
      <c r="C430" s="982"/>
      <c r="D430" s="982"/>
      <c r="E430" s="982"/>
      <c r="F430" s="982"/>
      <c r="G430" s="1005"/>
      <c r="H430" s="1604"/>
      <c r="I430" s="1604"/>
      <c r="J430" s="543"/>
      <c r="K430" s="875" t="s">
        <v>1984</v>
      </c>
      <c r="L430" s="890" t="s">
        <v>327</v>
      </c>
      <c r="M430" s="876">
        <f>ROUNDDOWN(150000*1*12/1000,0)</f>
        <v>1800</v>
      </c>
      <c r="N430" s="994"/>
      <c r="O430" s="994"/>
      <c r="P430" s="994"/>
    </row>
    <row r="431" spans="1:16" s="995" customFormat="1" ht="18" hidden="1" customHeight="1">
      <c r="A431" s="981"/>
      <c r="B431" s="982"/>
      <c r="C431" s="982"/>
      <c r="D431" s="982"/>
      <c r="E431" s="982"/>
      <c r="F431" s="982"/>
      <c r="G431" s="1005"/>
      <c r="H431" s="1604"/>
      <c r="I431" s="1604"/>
      <c r="J431" s="543"/>
      <c r="K431" s="875" t="s">
        <v>1985</v>
      </c>
      <c r="L431" s="890" t="s">
        <v>327</v>
      </c>
      <c r="M431" s="876">
        <v>0</v>
      </c>
      <c r="N431" s="994"/>
      <c r="O431" s="994"/>
      <c r="P431" s="994"/>
    </row>
    <row r="432" spans="1:16" s="995" customFormat="1" ht="18" hidden="1" customHeight="1">
      <c r="A432" s="981"/>
      <c r="B432" s="982"/>
      <c r="C432" s="982"/>
      <c r="D432" s="982"/>
      <c r="E432" s="982"/>
      <c r="F432" s="982"/>
      <c r="G432" s="1005"/>
      <c r="H432" s="1604"/>
      <c r="I432" s="1604"/>
      <c r="J432" s="543"/>
      <c r="K432" s="875" t="s">
        <v>1986</v>
      </c>
      <c r="L432" s="890"/>
      <c r="M432" s="544">
        <f>SUM(M433:M435)</f>
        <v>1560</v>
      </c>
      <c r="N432" s="994"/>
      <c r="O432" s="994"/>
      <c r="P432" s="994"/>
    </row>
    <row r="433" spans="1:16" s="995" customFormat="1" ht="18" hidden="1" customHeight="1">
      <c r="A433" s="981"/>
      <c r="B433" s="982"/>
      <c r="C433" s="982"/>
      <c r="D433" s="982"/>
      <c r="E433" s="982"/>
      <c r="F433" s="982"/>
      <c r="G433" s="1005"/>
      <c r="H433" s="1604"/>
      <c r="I433" s="1604"/>
      <c r="J433" s="543"/>
      <c r="K433" s="875" t="s">
        <v>2062</v>
      </c>
      <c r="L433" s="890" t="s">
        <v>327</v>
      </c>
      <c r="M433" s="876">
        <f>ROUNDDOWN(130000*0*12/1000,0)</f>
        <v>0</v>
      </c>
      <c r="N433" s="994"/>
      <c r="O433" s="994"/>
      <c r="P433" s="994"/>
    </row>
    <row r="434" spans="1:16" s="995" customFormat="1" ht="18" hidden="1" customHeight="1">
      <c r="A434" s="981"/>
      <c r="B434" s="982"/>
      <c r="C434" s="982"/>
      <c r="D434" s="982"/>
      <c r="E434" s="982"/>
      <c r="F434" s="982"/>
      <c r="G434" s="1005"/>
      <c r="H434" s="1604"/>
      <c r="I434" s="1604"/>
      <c r="J434" s="543"/>
      <c r="K434" s="875" t="s">
        <v>1988</v>
      </c>
      <c r="L434" s="890" t="s">
        <v>327</v>
      </c>
      <c r="M434" s="876">
        <f>ROUNDDOWN(130000*1*12/1000,0)</f>
        <v>1560</v>
      </c>
      <c r="N434" s="994"/>
      <c r="O434" s="994"/>
      <c r="P434" s="994"/>
    </row>
    <row r="435" spans="1:16" s="995" customFormat="1" ht="18" hidden="1" customHeight="1">
      <c r="A435" s="981"/>
      <c r="B435" s="982"/>
      <c r="C435" s="982"/>
      <c r="D435" s="982"/>
      <c r="E435" s="982"/>
      <c r="F435" s="982"/>
      <c r="G435" s="1005"/>
      <c r="H435" s="1604"/>
      <c r="I435" s="1604"/>
      <c r="J435" s="543"/>
      <c r="K435" s="875" t="s">
        <v>1989</v>
      </c>
      <c r="L435" s="890" t="s">
        <v>327</v>
      </c>
      <c r="M435" s="876">
        <v>0</v>
      </c>
      <c r="N435" s="994"/>
      <c r="O435" s="994"/>
      <c r="P435" s="994"/>
    </row>
    <row r="436" spans="1:16" s="995" customFormat="1" ht="18" hidden="1" customHeight="1">
      <c r="A436" s="981"/>
      <c r="B436" s="982"/>
      <c r="C436" s="982"/>
      <c r="D436" s="982"/>
      <c r="E436" s="982"/>
      <c r="F436" s="982"/>
      <c r="G436" s="1005"/>
      <c r="H436" s="1604"/>
      <c r="I436" s="1604"/>
      <c r="J436" s="543"/>
      <c r="K436" s="875" t="s">
        <v>1990</v>
      </c>
      <c r="L436" s="890"/>
      <c r="M436" s="544">
        <f>SUM(M437:M439)</f>
        <v>4115</v>
      </c>
      <c r="N436" s="994"/>
      <c r="O436" s="994"/>
      <c r="P436" s="994"/>
    </row>
    <row r="437" spans="1:16" s="995" customFormat="1" ht="18" hidden="1" customHeight="1">
      <c r="A437" s="981"/>
      <c r="B437" s="982"/>
      <c r="C437" s="982"/>
      <c r="D437" s="982"/>
      <c r="E437" s="982"/>
      <c r="F437" s="982"/>
      <c r="G437" s="1005"/>
      <c r="H437" s="1604"/>
      <c r="I437" s="1604"/>
      <c r="J437" s="543"/>
      <c r="K437" s="875" t="s">
        <v>2063</v>
      </c>
      <c r="L437" s="2323" t="s">
        <v>327</v>
      </c>
      <c r="M437" s="876">
        <f>ROUNDDOWN(2347072*0*250%/1000,0)</f>
        <v>0</v>
      </c>
      <c r="N437" s="994"/>
      <c r="O437" s="994"/>
      <c r="P437" s="994"/>
    </row>
    <row r="438" spans="1:16" s="995" customFormat="1" ht="18" hidden="1" customHeight="1">
      <c r="A438" s="981"/>
      <c r="B438" s="982"/>
      <c r="C438" s="982"/>
      <c r="D438" s="982"/>
      <c r="E438" s="982"/>
      <c r="F438" s="982"/>
      <c r="G438" s="1005"/>
      <c r="H438" s="1604"/>
      <c r="I438" s="1604"/>
      <c r="J438" s="543"/>
      <c r="K438" s="875" t="s">
        <v>1992</v>
      </c>
      <c r="L438" s="2323" t="s">
        <v>327</v>
      </c>
      <c r="M438" s="876">
        <f>ROUND(1645806*1*250%/1000,0)</f>
        <v>4115</v>
      </c>
      <c r="N438" s="994"/>
      <c r="O438" s="994"/>
      <c r="P438" s="994"/>
    </row>
    <row r="439" spans="1:16" s="995" customFormat="1" ht="18" hidden="1" customHeight="1">
      <c r="A439" s="981"/>
      <c r="B439" s="982"/>
      <c r="C439" s="982"/>
      <c r="D439" s="982"/>
      <c r="E439" s="982"/>
      <c r="F439" s="982"/>
      <c r="G439" s="1005"/>
      <c r="H439" s="1604"/>
      <c r="I439" s="1604"/>
      <c r="J439" s="543"/>
      <c r="K439" s="875" t="s">
        <v>1993</v>
      </c>
      <c r="L439" s="890" t="s">
        <v>327</v>
      </c>
      <c r="M439" s="876">
        <f>ROUNDDOWN(1433956*0*250%/1000,0)</f>
        <v>0</v>
      </c>
      <c r="N439" s="994"/>
      <c r="O439" s="994"/>
      <c r="P439" s="994"/>
    </row>
    <row r="440" spans="1:16" s="995" customFormat="1" ht="18" hidden="1" customHeight="1">
      <c r="A440" s="981"/>
      <c r="B440" s="982"/>
      <c r="C440" s="982"/>
      <c r="D440" s="982"/>
      <c r="E440" s="982"/>
      <c r="F440" s="982"/>
      <c r="G440" s="1005"/>
      <c r="H440" s="1604"/>
      <c r="I440" s="1604"/>
      <c r="J440" s="543"/>
      <c r="K440" s="875" t="s">
        <v>1994</v>
      </c>
      <c r="L440" s="890"/>
      <c r="M440" s="544">
        <f>SUM(M441:M443)</f>
        <v>1560</v>
      </c>
      <c r="N440" s="1130"/>
      <c r="O440" s="1135"/>
      <c r="P440" s="994"/>
    </row>
    <row r="441" spans="1:16" s="626" customFormat="1" ht="19.5" hidden="1" customHeight="1">
      <c r="A441" s="981"/>
      <c r="B441" s="982"/>
      <c r="C441" s="982"/>
      <c r="D441" s="982"/>
      <c r="E441" s="982"/>
      <c r="F441" s="982"/>
      <c r="G441" s="1005"/>
      <c r="H441" s="1604"/>
      <c r="I441" s="1604"/>
      <c r="J441" s="543"/>
      <c r="K441" s="875" t="s">
        <v>2062</v>
      </c>
      <c r="L441" s="890" t="s">
        <v>327</v>
      </c>
      <c r="M441" s="876">
        <f>ROUNDDOWN(130000*0*12/1000,0)</f>
        <v>0</v>
      </c>
    </row>
    <row r="442" spans="1:16" s="626" customFormat="1" ht="19.5" hidden="1" customHeight="1">
      <c r="A442" s="981"/>
      <c r="B442" s="982"/>
      <c r="C442" s="982"/>
      <c r="D442" s="982"/>
      <c r="E442" s="982"/>
      <c r="F442" s="982"/>
      <c r="G442" s="1005"/>
      <c r="H442" s="1604"/>
      <c r="I442" s="1604"/>
      <c r="J442" s="543"/>
      <c r="K442" s="875" t="s">
        <v>1988</v>
      </c>
      <c r="L442" s="890" t="s">
        <v>327</v>
      </c>
      <c r="M442" s="876">
        <f>ROUNDDOWN(130000*1*12/1000,0)</f>
        <v>1560</v>
      </c>
    </row>
    <row r="443" spans="1:16" s="626" customFormat="1" ht="18" hidden="1" customHeight="1">
      <c r="A443" s="981"/>
      <c r="B443" s="982"/>
      <c r="C443" s="982"/>
      <c r="D443" s="982"/>
      <c r="E443" s="982"/>
      <c r="F443" s="982"/>
      <c r="G443" s="1005"/>
      <c r="H443" s="1604"/>
      <c r="I443" s="1604"/>
      <c r="J443" s="543"/>
      <c r="K443" s="875" t="s">
        <v>1995</v>
      </c>
      <c r="L443" s="890" t="s">
        <v>327</v>
      </c>
      <c r="M443" s="876">
        <f>ROUNDDOWN(130000*0*12/1000,0)</f>
        <v>0</v>
      </c>
    </row>
    <row r="444" spans="1:16" s="2" customFormat="1" ht="18" hidden="1" customHeight="1">
      <c r="A444" s="981"/>
      <c r="B444" s="982"/>
      <c r="C444" s="982"/>
      <c r="D444" s="982"/>
      <c r="E444" s="982"/>
      <c r="F444" s="982"/>
      <c r="G444" s="1005"/>
      <c r="H444" s="1604"/>
      <c r="I444" s="1604"/>
      <c r="J444" s="543"/>
      <c r="K444" s="875" t="s">
        <v>1996</v>
      </c>
      <c r="L444" s="890"/>
      <c r="M444" s="544">
        <f>SUM(M445:M448)</f>
        <v>600</v>
      </c>
    </row>
    <row r="445" spans="1:16" s="995" customFormat="1" ht="18" hidden="1" customHeight="1">
      <c r="A445" s="981"/>
      <c r="B445" s="982"/>
      <c r="C445" s="982"/>
      <c r="D445" s="982"/>
      <c r="E445" s="982"/>
      <c r="F445" s="982"/>
      <c r="G445" s="1005"/>
      <c r="H445" s="1604"/>
      <c r="I445" s="1604"/>
      <c r="J445" s="543"/>
      <c r="K445" s="875" t="s">
        <v>1997</v>
      </c>
      <c r="L445" s="890" t="s">
        <v>327</v>
      </c>
      <c r="M445" s="876">
        <f>50000*1*12/1000</f>
        <v>600</v>
      </c>
      <c r="N445" s="1013"/>
      <c r="O445" s="994"/>
      <c r="P445" s="994"/>
    </row>
    <row r="446" spans="1:16" s="2" customFormat="1" ht="18" hidden="1" customHeight="1">
      <c r="A446" s="981"/>
      <c r="B446" s="982"/>
      <c r="C446" s="982"/>
      <c r="D446" s="982"/>
      <c r="E446" s="982"/>
      <c r="F446" s="982"/>
      <c r="G446" s="1005"/>
      <c r="H446" s="1604"/>
      <c r="I446" s="1604"/>
      <c r="J446" s="543"/>
      <c r="K446" s="875" t="s">
        <v>1998</v>
      </c>
      <c r="L446" s="890" t="s">
        <v>327</v>
      </c>
      <c r="M446" s="876">
        <v>0</v>
      </c>
      <c r="N446" s="44"/>
    </row>
    <row r="447" spans="1:16" s="2" customFormat="1" ht="18" hidden="1" customHeight="1">
      <c r="A447" s="981"/>
      <c r="B447" s="982"/>
      <c r="C447" s="982"/>
      <c r="D447" s="982"/>
      <c r="E447" s="982"/>
      <c r="F447" s="982"/>
      <c r="G447" s="1005"/>
      <c r="H447" s="1604"/>
      <c r="I447" s="1604"/>
      <c r="J447" s="543"/>
      <c r="K447" s="875" t="s">
        <v>2064</v>
      </c>
      <c r="L447" s="890" t="s">
        <v>327</v>
      </c>
      <c r="M447" s="876">
        <f>80000*0*12/1000</f>
        <v>0</v>
      </c>
    </row>
    <row r="448" spans="1:16" s="2" customFormat="1" ht="18" hidden="1" customHeight="1">
      <c r="A448" s="981"/>
      <c r="B448" s="982"/>
      <c r="C448" s="982"/>
      <c r="D448" s="982"/>
      <c r="E448" s="982"/>
      <c r="F448" s="982"/>
      <c r="G448" s="1005"/>
      <c r="H448" s="1604"/>
      <c r="I448" s="1604"/>
      <c r="J448" s="543"/>
      <c r="K448" s="875" t="s">
        <v>2000</v>
      </c>
      <c r="L448" s="890" t="s">
        <v>327</v>
      </c>
      <c r="M448" s="876">
        <v>0</v>
      </c>
      <c r="N448" s="44"/>
    </row>
    <row r="449" spans="1:21" s="2" customFormat="1" ht="18" hidden="1" customHeight="1">
      <c r="A449" s="981"/>
      <c r="B449" s="982"/>
      <c r="C449" s="982"/>
      <c r="D449" s="982"/>
      <c r="E449" s="982"/>
      <c r="F449" s="982"/>
      <c r="G449" s="1005"/>
      <c r="H449" s="1604"/>
      <c r="I449" s="1604"/>
      <c r="J449" s="543"/>
      <c r="K449" s="875" t="s">
        <v>2001</v>
      </c>
      <c r="L449" s="890"/>
      <c r="M449" s="544">
        <f>SUM(M450:M454)</f>
        <v>0</v>
      </c>
    </row>
    <row r="450" spans="1:21" s="2" customFormat="1" ht="18" hidden="1" customHeight="1">
      <c r="A450" s="981"/>
      <c r="B450" s="982"/>
      <c r="C450" s="982"/>
      <c r="D450" s="982"/>
      <c r="E450" s="982"/>
      <c r="F450" s="982"/>
      <c r="G450" s="1005"/>
      <c r="H450" s="1604"/>
      <c r="I450" s="1604"/>
      <c r="J450" s="543"/>
      <c r="K450" s="875" t="s">
        <v>2065</v>
      </c>
      <c r="L450" s="890" t="s">
        <v>327</v>
      </c>
      <c r="M450" s="876">
        <f>40000*0*12/1000</f>
        <v>0</v>
      </c>
      <c r="N450" s="44"/>
    </row>
    <row r="451" spans="1:21" s="1050" customFormat="1" ht="18" hidden="1" customHeight="1">
      <c r="A451" s="981"/>
      <c r="B451" s="982"/>
      <c r="C451" s="982"/>
      <c r="D451" s="982"/>
      <c r="E451" s="982"/>
      <c r="F451" s="982"/>
      <c r="G451" s="1005"/>
      <c r="H451" s="1604"/>
      <c r="I451" s="1604"/>
      <c r="J451" s="543"/>
      <c r="K451" s="875" t="s">
        <v>2066</v>
      </c>
      <c r="L451" s="890" t="s">
        <v>327</v>
      </c>
      <c r="M451" s="876">
        <f>20000*0*12/1000</f>
        <v>0</v>
      </c>
      <c r="N451" s="1049"/>
    </row>
    <row r="452" spans="1:21" s="2" customFormat="1" ht="18" hidden="1" customHeight="1">
      <c r="A452" s="981"/>
      <c r="B452" s="982"/>
      <c r="C452" s="982"/>
      <c r="D452" s="982"/>
      <c r="E452" s="982"/>
      <c r="F452" s="982"/>
      <c r="G452" s="1005"/>
      <c r="H452" s="1604"/>
      <c r="I452" s="1604"/>
      <c r="J452" s="543"/>
      <c r="K452" s="875" t="s">
        <v>2067</v>
      </c>
      <c r="L452" s="890" t="s">
        <v>327</v>
      </c>
      <c r="M452" s="876">
        <f>20000*0*12/1000</f>
        <v>0</v>
      </c>
    </row>
    <row r="453" spans="1:21" s="2" customFormat="1" ht="18" hidden="1" customHeight="1">
      <c r="A453" s="981"/>
      <c r="B453" s="982"/>
      <c r="C453" s="982"/>
      <c r="D453" s="982"/>
      <c r="E453" s="982"/>
      <c r="F453" s="982"/>
      <c r="G453" s="1005"/>
      <c r="H453" s="1604"/>
      <c r="I453" s="1604"/>
      <c r="J453" s="543"/>
      <c r="K453" s="875" t="s">
        <v>2005</v>
      </c>
      <c r="L453" s="890" t="s">
        <v>327</v>
      </c>
      <c r="M453" s="876">
        <v>0</v>
      </c>
    </row>
    <row r="454" spans="1:21" ht="18" hidden="1" customHeight="1">
      <c r="A454" s="981"/>
      <c r="B454" s="982"/>
      <c r="C454" s="982"/>
      <c r="D454" s="982"/>
      <c r="E454" s="982"/>
      <c r="F454" s="982"/>
      <c r="G454" s="1005"/>
      <c r="H454" s="1604"/>
      <c r="I454" s="1604"/>
      <c r="J454" s="543"/>
      <c r="K454" s="875" t="s">
        <v>2006</v>
      </c>
      <c r="L454" s="890" t="s">
        <v>327</v>
      </c>
      <c r="M454" s="876">
        <v>0</v>
      </c>
      <c r="N454" s="1"/>
      <c r="O454" s="1"/>
      <c r="P454" s="1"/>
      <c r="Q454" s="1"/>
      <c r="R454" s="1"/>
      <c r="S454" s="1"/>
      <c r="T454" s="1"/>
      <c r="U454" s="1"/>
    </row>
    <row r="455" spans="1:21" ht="18" hidden="1" customHeight="1">
      <c r="A455" s="981"/>
      <c r="B455" s="982"/>
      <c r="C455" s="982"/>
      <c r="D455" s="982"/>
      <c r="E455" s="982"/>
      <c r="F455" s="982"/>
      <c r="G455" s="1005"/>
      <c r="H455" s="1604"/>
      <c r="I455" s="1604"/>
      <c r="J455" s="543"/>
      <c r="K455" s="875" t="s">
        <v>2007</v>
      </c>
      <c r="L455" s="890"/>
      <c r="M455" s="544">
        <f>SUM(M456:M457)</f>
        <v>0</v>
      </c>
      <c r="N455" s="1"/>
      <c r="O455" s="1"/>
      <c r="P455" s="1"/>
      <c r="Q455" s="1"/>
      <c r="R455" s="1"/>
      <c r="S455" s="1"/>
      <c r="T455" s="1"/>
      <c r="U455" s="1"/>
    </row>
    <row r="456" spans="1:21" ht="18" hidden="1" customHeight="1">
      <c r="A456" s="981"/>
      <c r="B456" s="982"/>
      <c r="C456" s="982"/>
      <c r="D456" s="982"/>
      <c r="E456" s="982"/>
      <c r="F456" s="982"/>
      <c r="G456" s="1005"/>
      <c r="H456" s="1604"/>
      <c r="I456" s="1604"/>
      <c r="J456" s="543"/>
      <c r="K456" s="875" t="s">
        <v>2068</v>
      </c>
      <c r="L456" s="890" t="s">
        <v>327</v>
      </c>
      <c r="M456" s="876">
        <v>0</v>
      </c>
      <c r="N456" s="1"/>
      <c r="O456" s="1"/>
      <c r="P456" s="1"/>
      <c r="Q456" s="1"/>
      <c r="R456" s="1"/>
      <c r="S456" s="1"/>
      <c r="T456" s="1"/>
      <c r="U456" s="1"/>
    </row>
    <row r="457" spans="1:21" ht="18" hidden="1" customHeight="1">
      <c r="A457" s="981"/>
      <c r="B457" s="982"/>
      <c r="C457" s="982"/>
      <c r="D457" s="982"/>
      <c r="E457" s="982"/>
      <c r="F457" s="982"/>
      <c r="G457" s="1005"/>
      <c r="H457" s="1604"/>
      <c r="I457" s="1604"/>
      <c r="J457" s="543"/>
      <c r="K457" s="875" t="s">
        <v>2069</v>
      </c>
      <c r="L457" s="890" t="s">
        <v>327</v>
      </c>
      <c r="M457" s="876">
        <v>0</v>
      </c>
      <c r="N457" s="1"/>
      <c r="O457" s="1"/>
      <c r="P457" s="1"/>
      <c r="Q457" s="1"/>
      <c r="R457" s="1"/>
      <c r="S457" s="1"/>
      <c r="T457" s="1"/>
      <c r="U457" s="1"/>
    </row>
    <row r="458" spans="1:21" ht="18" hidden="1" customHeight="1">
      <c r="A458" s="981"/>
      <c r="B458" s="982"/>
      <c r="C458" s="982"/>
      <c r="D458" s="982"/>
      <c r="E458" s="982"/>
      <c r="F458" s="982"/>
      <c r="G458" s="1005"/>
      <c r="H458" s="1604"/>
      <c r="I458" s="1604"/>
      <c r="J458" s="543"/>
      <c r="K458" s="875" t="s">
        <v>2010</v>
      </c>
      <c r="L458" s="890"/>
      <c r="M458" s="544">
        <f>SUM(M459)</f>
        <v>0</v>
      </c>
      <c r="N458" s="1"/>
      <c r="O458" s="1"/>
      <c r="P458" s="1"/>
      <c r="Q458" s="1"/>
      <c r="R458" s="1"/>
      <c r="S458" s="1"/>
      <c r="T458" s="1"/>
      <c r="U458" s="1"/>
    </row>
    <row r="459" spans="1:21" ht="18" hidden="1" customHeight="1">
      <c r="A459" s="981"/>
      <c r="B459" s="982"/>
      <c r="C459" s="982"/>
      <c r="D459" s="982"/>
      <c r="E459" s="982"/>
      <c r="F459" s="982"/>
      <c r="G459" s="1005"/>
      <c r="H459" s="1604"/>
      <c r="I459" s="1604"/>
      <c r="J459" s="543"/>
      <c r="K459" s="875" t="s">
        <v>2011</v>
      </c>
      <c r="L459" s="890" t="s">
        <v>327</v>
      </c>
      <c r="M459" s="876">
        <v>0</v>
      </c>
    </row>
    <row r="460" spans="1:21" ht="18" hidden="1" customHeight="1">
      <c r="A460" s="981"/>
      <c r="B460" s="982"/>
      <c r="C460" s="982"/>
      <c r="D460" s="982"/>
      <c r="E460" s="982"/>
      <c r="F460" s="982"/>
      <c r="G460" s="1005"/>
      <c r="H460" s="1604"/>
      <c r="I460" s="1604"/>
      <c r="J460" s="543"/>
      <c r="K460" s="875" t="s">
        <v>2012</v>
      </c>
      <c r="L460" s="890"/>
      <c r="M460" s="544">
        <f>SUM(M461:M462)</f>
        <v>120</v>
      </c>
    </row>
    <row r="461" spans="1:21" ht="18" hidden="1" customHeight="1">
      <c r="A461" s="981"/>
      <c r="B461" s="982"/>
      <c r="C461" s="982"/>
      <c r="D461" s="982"/>
      <c r="E461" s="982"/>
      <c r="F461" s="982"/>
      <c r="G461" s="1005"/>
      <c r="H461" s="1604"/>
      <c r="I461" s="1604"/>
      <c r="J461" s="543"/>
      <c r="K461" s="875" t="s">
        <v>2013</v>
      </c>
      <c r="L461" s="890" t="s">
        <v>327</v>
      </c>
      <c r="M461" s="876">
        <v>0</v>
      </c>
    </row>
    <row r="462" spans="1:21" ht="18" hidden="1" customHeight="1">
      <c r="A462" s="981"/>
      <c r="B462" s="982"/>
      <c r="C462" s="982"/>
      <c r="D462" s="982"/>
      <c r="E462" s="982"/>
      <c r="F462" s="982"/>
      <c r="G462" s="1005"/>
      <c r="H462" s="1604"/>
      <c r="I462" s="1604"/>
      <c r="J462" s="543"/>
      <c r="K462" s="875" t="s">
        <v>2070</v>
      </c>
      <c r="L462" s="890" t="s">
        <v>327</v>
      </c>
      <c r="M462" s="876">
        <f>10000*1*12/1000</f>
        <v>120</v>
      </c>
    </row>
    <row r="463" spans="1:21" ht="18" hidden="1" customHeight="1">
      <c r="A463" s="981"/>
      <c r="B463" s="982"/>
      <c r="C463" s="982"/>
      <c r="D463" s="982"/>
      <c r="E463" s="982"/>
      <c r="F463" s="982"/>
      <c r="G463" s="1005"/>
      <c r="H463" s="1604"/>
      <c r="I463" s="1604"/>
      <c r="J463" s="543"/>
      <c r="K463" s="875" t="s">
        <v>2015</v>
      </c>
      <c r="L463" s="2323"/>
      <c r="M463" s="544">
        <f>SUM(M464:M466)</f>
        <v>2469</v>
      </c>
    </row>
    <row r="464" spans="1:21" ht="18" hidden="1" customHeight="1">
      <c r="A464" s="981"/>
      <c r="B464" s="982"/>
      <c r="C464" s="982"/>
      <c r="D464" s="982"/>
      <c r="E464" s="982"/>
      <c r="F464" s="982"/>
      <c r="G464" s="1005"/>
      <c r="H464" s="1604"/>
      <c r="I464" s="1604"/>
      <c r="J464" s="543"/>
      <c r="K464" s="875" t="s">
        <v>2071</v>
      </c>
      <c r="L464" s="2323" t="s">
        <v>327</v>
      </c>
      <c r="M464" s="876">
        <f>ROUNDDOWN(2347072*0*150%/1000,0)</f>
        <v>0</v>
      </c>
    </row>
    <row r="465" spans="1:24" ht="18" hidden="1" customHeight="1">
      <c r="A465" s="981"/>
      <c r="B465" s="982"/>
      <c r="C465" s="982"/>
      <c r="D465" s="982"/>
      <c r="E465" s="982"/>
      <c r="F465" s="982"/>
      <c r="G465" s="1005"/>
      <c r="H465" s="1604"/>
      <c r="I465" s="1604"/>
      <c r="J465" s="543"/>
      <c r="K465" s="875" t="s">
        <v>2017</v>
      </c>
      <c r="L465" s="2323" t="s">
        <v>327</v>
      </c>
      <c r="M465" s="876">
        <f>ROUND(1645806*1*150%/1000,0)</f>
        <v>2469</v>
      </c>
    </row>
    <row r="466" spans="1:24" ht="18" hidden="1" customHeight="1">
      <c r="A466" s="981"/>
      <c r="B466" s="982"/>
      <c r="C466" s="982"/>
      <c r="D466" s="982"/>
      <c r="E466" s="982"/>
      <c r="F466" s="982"/>
      <c r="G466" s="1005"/>
      <c r="H466" s="1604"/>
      <c r="I466" s="1604"/>
      <c r="J466" s="543"/>
      <c r="K466" s="875" t="s">
        <v>2018</v>
      </c>
      <c r="L466" s="890" t="s">
        <v>327</v>
      </c>
      <c r="M466" s="876">
        <f>ROUNDDOWN(1433956*0*150%/1000,0)</f>
        <v>0</v>
      </c>
      <c r="Q466" s="11"/>
      <c r="R466" s="11"/>
      <c r="S466" s="11"/>
      <c r="T466" s="50"/>
      <c r="U466" s="43"/>
      <c r="V466" s="2"/>
    </row>
    <row r="467" spans="1:24" ht="18" hidden="1" customHeight="1">
      <c r="A467" s="981"/>
      <c r="B467" s="982"/>
      <c r="C467" s="982"/>
      <c r="D467" s="982"/>
      <c r="E467" s="982"/>
      <c r="F467" s="982"/>
      <c r="G467" s="1005"/>
      <c r="H467" s="1604"/>
      <c r="I467" s="1604"/>
      <c r="J467" s="543"/>
      <c r="K467" s="875" t="s">
        <v>2019</v>
      </c>
      <c r="L467" s="2323"/>
      <c r="M467" s="544">
        <f>SUM(M468:M470)</f>
        <v>7535</v>
      </c>
      <c r="Q467" s="11"/>
      <c r="R467" s="11"/>
      <c r="S467" s="11"/>
      <c r="T467" s="50"/>
      <c r="U467" s="43"/>
      <c r="V467" s="2"/>
    </row>
    <row r="468" spans="1:24" ht="18" hidden="1" customHeight="1">
      <c r="A468" s="981"/>
      <c r="B468" s="982"/>
      <c r="C468" s="982"/>
      <c r="D468" s="982"/>
      <c r="E468" s="982"/>
      <c r="F468" s="982"/>
      <c r="G468" s="1005"/>
      <c r="H468" s="1604"/>
      <c r="I468" s="1604"/>
      <c r="J468" s="543"/>
      <c r="K468" s="875" t="s">
        <v>2072</v>
      </c>
      <c r="L468" s="2323" t="s">
        <v>327</v>
      </c>
      <c r="M468" s="876">
        <f>ROUNDDOWN(4004012*1.5/209*30*0*12/1000,0)</f>
        <v>0</v>
      </c>
      <c r="Q468" s="11"/>
      <c r="R468" s="11"/>
      <c r="S468" s="11"/>
      <c r="T468" s="50"/>
      <c r="U468" s="43"/>
      <c r="V468" s="2"/>
    </row>
    <row r="469" spans="1:24" ht="18" hidden="1" customHeight="1">
      <c r="A469" s="981"/>
      <c r="B469" s="982"/>
      <c r="C469" s="982"/>
      <c r="D469" s="982"/>
      <c r="E469" s="982"/>
      <c r="F469" s="982"/>
      <c r="G469" s="1005"/>
      <c r="H469" s="1604"/>
      <c r="I469" s="1604"/>
      <c r="J469" s="543"/>
      <c r="K469" s="875" t="s">
        <v>2021</v>
      </c>
      <c r="L469" s="2323" t="s">
        <v>327</v>
      </c>
      <c r="M469" s="876">
        <f>ROUNDDOWN(2916424*1.5/209*30*1*12/1000,0)</f>
        <v>7535</v>
      </c>
      <c r="Q469" s="11"/>
      <c r="R469" s="11"/>
      <c r="S469" s="11"/>
      <c r="T469" s="50"/>
      <c r="U469" s="43"/>
      <c r="V469" s="2"/>
    </row>
    <row r="470" spans="1:24" ht="18" hidden="1" customHeight="1">
      <c r="A470" s="981"/>
      <c r="B470" s="982"/>
      <c r="C470" s="982"/>
      <c r="D470" s="982"/>
      <c r="E470" s="982"/>
      <c r="F470" s="982"/>
      <c r="G470" s="1005"/>
      <c r="H470" s="1604"/>
      <c r="I470" s="1604"/>
      <c r="J470" s="543"/>
      <c r="K470" s="875" t="s">
        <v>2022</v>
      </c>
      <c r="L470" s="890" t="s">
        <v>327</v>
      </c>
      <c r="M470" s="876">
        <f>ROUNDDOWN(2612884*1.5/209*30*0*12/1000,0)</f>
        <v>0</v>
      </c>
      <c r="Q470" s="11"/>
      <c r="R470" s="11"/>
      <c r="S470" s="11"/>
      <c r="T470" s="50"/>
      <c r="U470" s="43"/>
      <c r="V470" s="2"/>
    </row>
    <row r="471" spans="1:24" ht="18" hidden="1" customHeight="1">
      <c r="A471" s="981"/>
      <c r="B471" s="982"/>
      <c r="C471" s="982"/>
      <c r="D471" s="982"/>
      <c r="E471" s="982"/>
      <c r="F471" s="982"/>
      <c r="G471" s="1005"/>
      <c r="H471" s="1604"/>
      <c r="I471" s="1604"/>
      <c r="J471" s="543"/>
      <c r="K471" s="875" t="s">
        <v>2023</v>
      </c>
      <c r="L471" s="2323"/>
      <c r="M471" s="544">
        <f>SUM(M472:M476)</f>
        <v>1116</v>
      </c>
      <c r="Q471" s="11"/>
      <c r="R471" s="11"/>
      <c r="S471" s="11"/>
      <c r="T471" s="50"/>
      <c r="U471" s="43"/>
      <c r="V471" s="2"/>
    </row>
    <row r="472" spans="1:24" ht="18" hidden="1" customHeight="1">
      <c r="A472" s="981"/>
      <c r="B472" s="982"/>
      <c r="C472" s="982"/>
      <c r="D472" s="982"/>
      <c r="E472" s="982"/>
      <c r="F472" s="982"/>
      <c r="G472" s="1005"/>
      <c r="H472" s="1604"/>
      <c r="I472" s="1604"/>
      <c r="J472" s="543"/>
      <c r="K472" s="875" t="s">
        <v>2024</v>
      </c>
      <c r="L472" s="2323" t="s">
        <v>327</v>
      </c>
      <c r="M472" s="876">
        <f>ROUNDDOWN(5945080*1/209*8*0*10/1000,0)</f>
        <v>0</v>
      </c>
      <c r="Q472" s="11"/>
      <c r="R472" s="11"/>
      <c r="S472" s="11"/>
      <c r="T472" s="50"/>
      <c r="U472" s="43"/>
      <c r="V472" s="2"/>
    </row>
    <row r="473" spans="1:24" ht="18" hidden="1" customHeight="1">
      <c r="A473" s="981"/>
      <c r="B473" s="982"/>
      <c r="C473" s="982"/>
      <c r="D473" s="982"/>
      <c r="E473" s="982"/>
      <c r="F473" s="982"/>
      <c r="G473" s="1005"/>
      <c r="H473" s="1604"/>
      <c r="I473" s="1604"/>
      <c r="J473" s="543"/>
      <c r="K473" s="875" t="s">
        <v>2073</v>
      </c>
      <c r="L473" s="2323" t="s">
        <v>327</v>
      </c>
      <c r="M473" s="876">
        <f>ROUNDDOWN(5765000*1/209*8*0*10/1000,0)</f>
        <v>0</v>
      </c>
      <c r="Q473" s="11"/>
      <c r="R473" s="11"/>
      <c r="S473" s="11"/>
      <c r="T473" s="50"/>
      <c r="U473" s="43"/>
      <c r="V473" s="2"/>
    </row>
    <row r="474" spans="1:24" ht="18" hidden="1" customHeight="1">
      <c r="A474" s="981"/>
      <c r="B474" s="982"/>
      <c r="C474" s="982"/>
      <c r="D474" s="982"/>
      <c r="E474" s="982"/>
      <c r="F474" s="982"/>
      <c r="G474" s="1005"/>
      <c r="H474" s="1604"/>
      <c r="I474" s="1604"/>
      <c r="J474" s="543"/>
      <c r="K474" s="875" t="s">
        <v>2074</v>
      </c>
      <c r="L474" s="2323" t="s">
        <v>327</v>
      </c>
      <c r="M474" s="876">
        <f>ROUNDDOWN(4004012*1/209*8*0*10/1000,0)</f>
        <v>0</v>
      </c>
      <c r="Q474" s="11"/>
      <c r="R474" s="11"/>
      <c r="S474" s="11"/>
      <c r="T474" s="50"/>
      <c r="U474" s="43"/>
      <c r="V474" s="2"/>
    </row>
    <row r="475" spans="1:24" ht="18" hidden="1" customHeight="1">
      <c r="A475" s="981"/>
      <c r="B475" s="982"/>
      <c r="C475" s="982"/>
      <c r="D475" s="982"/>
      <c r="E475" s="982"/>
      <c r="F475" s="982"/>
      <c r="G475" s="1005"/>
      <c r="H475" s="1604"/>
      <c r="I475" s="1604"/>
      <c r="J475" s="543"/>
      <c r="K475" s="875" t="s">
        <v>2027</v>
      </c>
      <c r="L475" s="2323" t="s">
        <v>327</v>
      </c>
      <c r="M475" s="876">
        <f>ROUND(2916424*1/209*8*1*10/1000,0)</f>
        <v>1116</v>
      </c>
      <c r="Q475" s="11"/>
      <c r="R475" s="11"/>
      <c r="S475" s="11"/>
      <c r="T475" s="50"/>
      <c r="U475" s="43"/>
      <c r="V475" s="2"/>
    </row>
    <row r="476" spans="1:24" ht="18" hidden="1" customHeight="1">
      <c r="A476" s="981"/>
      <c r="B476" s="982"/>
      <c r="C476" s="982"/>
      <c r="D476" s="982"/>
      <c r="E476" s="982"/>
      <c r="F476" s="982"/>
      <c r="G476" s="1005"/>
      <c r="H476" s="1604"/>
      <c r="I476" s="1604"/>
      <c r="J476" s="543"/>
      <c r="K476" s="875" t="s">
        <v>2028</v>
      </c>
      <c r="L476" s="890" t="s">
        <v>327</v>
      </c>
      <c r="M476" s="876">
        <f>ROUNDDOWN(2612884*1/209*8*0*10/1000,0)</f>
        <v>0</v>
      </c>
      <c r="Q476" s="11"/>
      <c r="R476" s="11"/>
      <c r="S476" s="11"/>
      <c r="T476" s="50"/>
      <c r="U476" s="43"/>
      <c r="V476" s="2"/>
    </row>
    <row r="477" spans="1:24" ht="18" hidden="1" customHeight="1">
      <c r="A477" s="981"/>
      <c r="B477" s="982"/>
      <c r="C477" s="982"/>
      <c r="D477" s="982"/>
      <c r="E477" s="982"/>
      <c r="F477" s="982"/>
      <c r="G477" s="1005"/>
      <c r="H477" s="1604"/>
      <c r="I477" s="1604"/>
      <c r="J477" s="543"/>
      <c r="K477" s="875" t="s">
        <v>2029</v>
      </c>
      <c r="L477" s="890"/>
      <c r="M477" s="544">
        <f>SUM(M478)</f>
        <v>0</v>
      </c>
      <c r="Q477" s="11"/>
      <c r="R477" s="11"/>
      <c r="S477" s="11"/>
      <c r="T477" s="50"/>
      <c r="U477" s="43"/>
      <c r="V477" s="2"/>
    </row>
    <row r="478" spans="1:24" ht="18" hidden="1" customHeight="1">
      <c r="A478" s="981"/>
      <c r="B478" s="982"/>
      <c r="C478" s="982"/>
      <c r="D478" s="982"/>
      <c r="E478" s="982"/>
      <c r="F478" s="982"/>
      <c r="G478" s="1005"/>
      <c r="H478" s="1604"/>
      <c r="I478" s="1604"/>
      <c r="J478" s="543"/>
      <c r="K478" s="875" t="s">
        <v>2030</v>
      </c>
      <c r="L478" s="890" t="s">
        <v>327</v>
      </c>
      <c r="M478" s="876">
        <v>0</v>
      </c>
      <c r="Q478" s="11"/>
      <c r="R478" s="11"/>
      <c r="S478" s="11"/>
      <c r="T478" s="50"/>
      <c r="U478" s="43"/>
      <c r="V478" s="2"/>
    </row>
    <row r="479" spans="1:24" s="995" customFormat="1" ht="18" customHeight="1">
      <c r="A479" s="981"/>
      <c r="B479" s="1005"/>
      <c r="C479" s="1005"/>
      <c r="D479" s="1005"/>
      <c r="E479" s="1005"/>
      <c r="F479" s="1005"/>
      <c r="G479" s="1014" t="s">
        <v>86</v>
      </c>
      <c r="H479" s="545">
        <f>M479</f>
        <v>333739</v>
      </c>
      <c r="I479" s="545">
        <v>323760</v>
      </c>
      <c r="J479" s="545">
        <f>H479-I479</f>
        <v>9979</v>
      </c>
      <c r="K479" s="2324" t="s">
        <v>2075</v>
      </c>
      <c r="L479" s="1015"/>
      <c r="M479" s="882">
        <f>SUM(M480,M482,M484,M486,M488,M490,M492,M498,M501,M504,M506,M508,M510,M512)</f>
        <v>333739</v>
      </c>
      <c r="N479" s="997"/>
      <c r="O479" s="998"/>
      <c r="P479" s="999"/>
      <c r="Q479" s="1000"/>
      <c r="R479" s="1000"/>
      <c r="S479" s="1000"/>
      <c r="T479" s="1001"/>
      <c r="U479" s="993"/>
      <c r="V479" s="994"/>
      <c r="W479" s="994"/>
      <c r="X479" s="994"/>
    </row>
    <row r="480" spans="1:24" ht="18" hidden="1" customHeight="1">
      <c r="A480" s="981"/>
      <c r="B480" s="1005"/>
      <c r="C480" s="1005"/>
      <c r="D480" s="1005"/>
      <c r="E480" s="1005"/>
      <c r="F480" s="1005"/>
      <c r="G480" s="984"/>
      <c r="H480" s="543"/>
      <c r="I480" s="543"/>
      <c r="J480" s="543"/>
      <c r="K480" s="875" t="s">
        <v>1974</v>
      </c>
      <c r="L480" s="2323"/>
      <c r="M480" s="544">
        <f>M481</f>
        <v>182230</v>
      </c>
      <c r="N480" s="1"/>
      <c r="O480" s="1"/>
      <c r="P480" s="1"/>
      <c r="Q480" s="1"/>
      <c r="R480" s="1"/>
      <c r="S480" s="1"/>
      <c r="T480" s="1"/>
      <c r="U480" s="1"/>
    </row>
    <row r="481" spans="1:21" ht="18" hidden="1" customHeight="1">
      <c r="A481" s="981"/>
      <c r="B481" s="1005"/>
      <c r="C481" s="1005"/>
      <c r="D481" s="1005"/>
      <c r="E481" s="1005"/>
      <c r="F481" s="1005"/>
      <c r="G481" s="984"/>
      <c r="H481" s="543"/>
      <c r="I481" s="543"/>
      <c r="J481" s="543"/>
      <c r="K481" s="875" t="s">
        <v>2076</v>
      </c>
      <c r="L481" s="2323" t="s">
        <v>327</v>
      </c>
      <c r="M481" s="876">
        <f>ROUND(2169410*7*12/1000,0)</f>
        <v>182230</v>
      </c>
      <c r="N481" s="1"/>
      <c r="O481" s="1"/>
      <c r="P481" s="1"/>
      <c r="Q481" s="1"/>
      <c r="R481" s="1"/>
      <c r="S481" s="1"/>
      <c r="T481" s="1"/>
      <c r="U481" s="1"/>
    </row>
    <row r="482" spans="1:21" ht="18" hidden="1" customHeight="1">
      <c r="A482" s="981"/>
      <c r="B482" s="1005"/>
      <c r="C482" s="1005"/>
      <c r="D482" s="1005"/>
      <c r="E482" s="1005"/>
      <c r="F482" s="1005"/>
      <c r="G482" s="984"/>
      <c r="H482" s="543"/>
      <c r="I482" s="543"/>
      <c r="J482" s="543"/>
      <c r="K482" s="875" t="s">
        <v>1994</v>
      </c>
      <c r="L482" s="2323"/>
      <c r="M482" s="544">
        <f>M483</f>
        <v>10920</v>
      </c>
      <c r="N482" s="1"/>
      <c r="O482" s="1"/>
      <c r="P482" s="1"/>
      <c r="Q482" s="1"/>
      <c r="R482" s="1"/>
      <c r="S482" s="1"/>
      <c r="T482" s="1"/>
      <c r="U482" s="1"/>
    </row>
    <row r="483" spans="1:21" ht="18" hidden="1" customHeight="1">
      <c r="A483" s="981"/>
      <c r="B483" s="1005"/>
      <c r="C483" s="1005"/>
      <c r="D483" s="1005"/>
      <c r="E483" s="1005"/>
      <c r="F483" s="1005"/>
      <c r="G483" s="984"/>
      <c r="H483" s="543"/>
      <c r="I483" s="543"/>
      <c r="J483" s="543"/>
      <c r="K483" s="875" t="s">
        <v>2077</v>
      </c>
      <c r="L483" s="2323" t="s">
        <v>327</v>
      </c>
      <c r="M483" s="876">
        <f>130000*7*12/1000</f>
        <v>10920</v>
      </c>
      <c r="N483" s="1"/>
      <c r="O483" s="1"/>
      <c r="P483" s="1"/>
      <c r="Q483" s="1"/>
      <c r="R483" s="1"/>
      <c r="S483" s="1"/>
      <c r="T483" s="1"/>
      <c r="U483" s="1"/>
    </row>
    <row r="484" spans="1:21" ht="18" hidden="1" customHeight="1">
      <c r="A484" s="981"/>
      <c r="B484" s="1005"/>
      <c r="C484" s="1005"/>
      <c r="D484" s="1005"/>
      <c r="E484" s="1005"/>
      <c r="F484" s="1005"/>
      <c r="G484" s="984"/>
      <c r="H484" s="543"/>
      <c r="I484" s="543"/>
      <c r="J484" s="543"/>
      <c r="K484" s="875" t="s">
        <v>2034</v>
      </c>
      <c r="L484" s="2323"/>
      <c r="M484" s="544">
        <f>M485</f>
        <v>16800</v>
      </c>
      <c r="N484" s="1"/>
      <c r="O484" s="1"/>
      <c r="P484" s="1"/>
      <c r="Q484" s="1"/>
      <c r="R484" s="1"/>
      <c r="S484" s="1"/>
      <c r="T484" s="1"/>
      <c r="U484" s="1"/>
    </row>
    <row r="485" spans="1:21" ht="18" hidden="1" customHeight="1">
      <c r="A485" s="981"/>
      <c r="B485" s="1005"/>
      <c r="C485" s="1005"/>
      <c r="D485" s="1005"/>
      <c r="E485" s="1005"/>
      <c r="F485" s="1005"/>
      <c r="G485" s="984"/>
      <c r="H485" s="543"/>
      <c r="I485" s="543"/>
      <c r="J485" s="543"/>
      <c r="K485" s="875" t="s">
        <v>2078</v>
      </c>
      <c r="L485" s="2323" t="s">
        <v>327</v>
      </c>
      <c r="M485" s="876">
        <f>ROUNDDOWN(200000*7*12/1000,0)</f>
        <v>16800</v>
      </c>
      <c r="N485" s="1"/>
      <c r="O485" s="1"/>
      <c r="P485" s="1"/>
      <c r="Q485" s="1"/>
      <c r="R485" s="1"/>
      <c r="S485" s="1"/>
      <c r="T485" s="1"/>
      <c r="U485" s="1"/>
    </row>
    <row r="486" spans="1:21" ht="18" hidden="1" customHeight="1">
      <c r="A486" s="981"/>
      <c r="B486" s="1005"/>
      <c r="C486" s="1005"/>
      <c r="D486" s="1005"/>
      <c r="E486" s="1005"/>
      <c r="F486" s="1005"/>
      <c r="G486" s="984"/>
      <c r="H486" s="543"/>
      <c r="I486" s="543"/>
      <c r="J486" s="543"/>
      <c r="K486" s="875" t="s">
        <v>2036</v>
      </c>
      <c r="L486" s="2323"/>
      <c r="M486" s="544">
        <f>M487</f>
        <v>6720</v>
      </c>
      <c r="N486" s="1"/>
      <c r="O486" s="1"/>
      <c r="P486" s="1"/>
      <c r="Q486" s="1"/>
      <c r="R486" s="1"/>
      <c r="S486" s="1"/>
      <c r="T486" s="1"/>
      <c r="U486" s="1"/>
    </row>
    <row r="487" spans="1:21" ht="18" hidden="1" customHeight="1">
      <c r="A487" s="981"/>
      <c r="B487" s="1005"/>
      <c r="C487" s="1005"/>
      <c r="D487" s="1005"/>
      <c r="E487" s="1005"/>
      <c r="F487" s="1005"/>
      <c r="G487" s="984"/>
      <c r="H487" s="543"/>
      <c r="I487" s="543"/>
      <c r="J487" s="543"/>
      <c r="K487" s="875" t="s">
        <v>2079</v>
      </c>
      <c r="L487" s="2323" t="s">
        <v>327</v>
      </c>
      <c r="M487" s="876">
        <f>ROUNDDOWN(80000*7*12/1000,0)</f>
        <v>6720</v>
      </c>
      <c r="N487" s="1"/>
      <c r="O487" s="1"/>
      <c r="P487" s="1"/>
      <c r="Q487" s="1"/>
      <c r="R487" s="1"/>
      <c r="S487" s="1"/>
      <c r="T487" s="1"/>
      <c r="U487" s="1"/>
    </row>
    <row r="488" spans="1:21" ht="18" hidden="1" customHeight="1">
      <c r="A488" s="981"/>
      <c r="B488" s="1005"/>
      <c r="C488" s="1005"/>
      <c r="D488" s="1005"/>
      <c r="E488" s="1005"/>
      <c r="F488" s="1005"/>
      <c r="G488" s="984"/>
      <c r="H488" s="543"/>
      <c r="I488" s="543"/>
      <c r="J488" s="543"/>
      <c r="K488" s="875" t="s">
        <v>2038</v>
      </c>
      <c r="L488" s="2323"/>
      <c r="M488" s="544">
        <f>M489</f>
        <v>9112</v>
      </c>
      <c r="N488" s="1"/>
      <c r="O488" s="1"/>
      <c r="P488" s="1"/>
      <c r="Q488" s="1"/>
      <c r="R488" s="1"/>
      <c r="S488" s="1"/>
      <c r="T488" s="1"/>
      <c r="U488" s="1"/>
    </row>
    <row r="489" spans="1:21" ht="18" hidden="1" customHeight="1">
      <c r="A489" s="981"/>
      <c r="B489" s="1005"/>
      <c r="C489" s="1005"/>
      <c r="D489" s="1005"/>
      <c r="E489" s="1005"/>
      <c r="F489" s="1005"/>
      <c r="G489" s="984"/>
      <c r="H489" s="543"/>
      <c r="I489" s="543"/>
      <c r="J489" s="543"/>
      <c r="K489" s="875" t="s">
        <v>2080</v>
      </c>
      <c r="L489" s="2323" t="s">
        <v>327</v>
      </c>
      <c r="M489" s="876">
        <f>ROUND(2169410*7*30%*2/1000,0)</f>
        <v>9112</v>
      </c>
      <c r="N489" s="1"/>
      <c r="O489" s="1"/>
      <c r="P489" s="1"/>
      <c r="Q489" s="1"/>
      <c r="R489" s="1"/>
      <c r="S489" s="1"/>
      <c r="T489" s="1"/>
      <c r="U489" s="1"/>
    </row>
    <row r="490" spans="1:21" ht="18" hidden="1" customHeight="1">
      <c r="A490" s="981"/>
      <c r="B490" s="1005"/>
      <c r="C490" s="1005"/>
      <c r="D490" s="1005"/>
      <c r="E490" s="1005"/>
      <c r="F490" s="1005"/>
      <c r="G490" s="984"/>
      <c r="H490" s="543"/>
      <c r="I490" s="543"/>
      <c r="J490" s="543"/>
      <c r="K490" s="875" t="s">
        <v>982</v>
      </c>
      <c r="L490" s="2323"/>
      <c r="M490" s="544">
        <f>M491</f>
        <v>2400</v>
      </c>
      <c r="N490" s="1"/>
      <c r="O490" s="1"/>
      <c r="P490" s="1"/>
      <c r="Q490" s="1"/>
      <c r="R490" s="1"/>
      <c r="S490" s="1"/>
      <c r="T490" s="1"/>
      <c r="U490" s="1"/>
    </row>
    <row r="491" spans="1:21" ht="18" hidden="1" customHeight="1">
      <c r="A491" s="981"/>
      <c r="B491" s="1005"/>
      <c r="C491" s="1005"/>
      <c r="D491" s="1005"/>
      <c r="E491" s="1005"/>
      <c r="F491" s="1005"/>
      <c r="G491" s="984"/>
      <c r="H491" s="543"/>
      <c r="I491" s="543"/>
      <c r="J491" s="543"/>
      <c r="K491" s="875" t="s">
        <v>2081</v>
      </c>
      <c r="L491" s="2323" t="s">
        <v>327</v>
      </c>
      <c r="M491" s="876">
        <f>50000*4*12/1000</f>
        <v>2400</v>
      </c>
      <c r="N491" s="1"/>
      <c r="O491" s="1"/>
      <c r="P491" s="1"/>
      <c r="Q491" s="1"/>
      <c r="R491" s="1"/>
      <c r="S491" s="1"/>
      <c r="T491" s="1"/>
      <c r="U491" s="1"/>
    </row>
    <row r="492" spans="1:21" ht="18" hidden="1" customHeight="1">
      <c r="A492" s="981"/>
      <c r="B492" s="1005"/>
      <c r="C492" s="1005"/>
      <c r="D492" s="1005"/>
      <c r="E492" s="1005"/>
      <c r="F492" s="1005"/>
      <c r="G492" s="984"/>
      <c r="H492" s="543"/>
      <c r="I492" s="543"/>
      <c r="J492" s="543"/>
      <c r="K492" s="875" t="s">
        <v>2001</v>
      </c>
      <c r="L492" s="890"/>
      <c r="M492" s="544">
        <f>SUM(M493:M497)</f>
        <v>8160</v>
      </c>
      <c r="N492" s="1"/>
      <c r="O492" s="1"/>
      <c r="P492" s="1"/>
      <c r="Q492" s="1"/>
      <c r="R492" s="1"/>
      <c r="S492" s="1"/>
      <c r="T492" s="1"/>
      <c r="U492" s="1"/>
    </row>
    <row r="493" spans="1:21" ht="18" hidden="1" customHeight="1">
      <c r="A493" s="981"/>
      <c r="B493" s="1005"/>
      <c r="C493" s="1005"/>
      <c r="D493" s="1005"/>
      <c r="E493" s="1005"/>
      <c r="F493" s="1005"/>
      <c r="G493" s="984"/>
      <c r="H493" s="543"/>
      <c r="I493" s="543"/>
      <c r="J493" s="543"/>
      <c r="K493" s="875" t="s">
        <v>2082</v>
      </c>
      <c r="L493" s="890" t="s">
        <v>327</v>
      </c>
      <c r="M493" s="876">
        <f>40000*4*12/1000</f>
        <v>1920</v>
      </c>
      <c r="N493" s="1"/>
      <c r="O493" s="1"/>
      <c r="P493" s="1"/>
      <c r="Q493" s="1"/>
      <c r="R493" s="1"/>
      <c r="S493" s="1"/>
      <c r="T493" s="1"/>
      <c r="U493" s="1"/>
    </row>
    <row r="494" spans="1:21" ht="18" hidden="1" customHeight="1">
      <c r="A494" s="981"/>
      <c r="B494" s="1005"/>
      <c r="C494" s="1005"/>
      <c r="D494" s="1005"/>
      <c r="E494" s="1005"/>
      <c r="F494" s="1005"/>
      <c r="G494" s="984"/>
      <c r="H494" s="543"/>
      <c r="I494" s="543"/>
      <c r="J494" s="543"/>
      <c r="K494" s="875" t="s">
        <v>2003</v>
      </c>
      <c r="L494" s="890" t="s">
        <v>327</v>
      </c>
      <c r="M494" s="876">
        <f>20000*1*12/1000</f>
        <v>240</v>
      </c>
      <c r="N494" s="1"/>
      <c r="O494" s="1"/>
      <c r="P494" s="1"/>
      <c r="Q494" s="1"/>
      <c r="R494" s="1"/>
      <c r="S494" s="1"/>
      <c r="T494" s="1"/>
      <c r="U494" s="1"/>
    </row>
    <row r="495" spans="1:21" ht="18" hidden="1" customHeight="1">
      <c r="A495" s="981"/>
      <c r="B495" s="1005"/>
      <c r="C495" s="1005"/>
      <c r="D495" s="1005"/>
      <c r="E495" s="1005"/>
      <c r="F495" s="1005"/>
      <c r="G495" s="984"/>
      <c r="H495" s="543"/>
      <c r="I495" s="543"/>
      <c r="J495" s="543"/>
      <c r="K495" s="875" t="s">
        <v>2083</v>
      </c>
      <c r="L495" s="890" t="s">
        <v>327</v>
      </c>
      <c r="M495" s="876">
        <f>20000*3*12/1000</f>
        <v>720</v>
      </c>
      <c r="N495" s="1"/>
      <c r="O495" s="1"/>
      <c r="P495" s="1"/>
      <c r="Q495" s="1"/>
      <c r="R495" s="1"/>
      <c r="S495" s="1"/>
      <c r="T495" s="1"/>
      <c r="U495" s="1"/>
    </row>
    <row r="496" spans="1:21" ht="18" hidden="1" customHeight="1">
      <c r="A496" s="981"/>
      <c r="B496" s="1005"/>
      <c r="C496" s="1005"/>
      <c r="D496" s="1005"/>
      <c r="E496" s="1005"/>
      <c r="F496" s="1005"/>
      <c r="G496" s="984"/>
      <c r="H496" s="543"/>
      <c r="I496" s="543"/>
      <c r="J496" s="543"/>
      <c r="K496" s="875" t="s">
        <v>2084</v>
      </c>
      <c r="L496" s="890" t="s">
        <v>327</v>
      </c>
      <c r="M496" s="876">
        <f>60000*4*12/1000</f>
        <v>2880</v>
      </c>
      <c r="N496" s="1"/>
      <c r="O496" s="1"/>
      <c r="P496" s="1"/>
      <c r="Q496" s="1"/>
      <c r="R496" s="1"/>
      <c r="S496" s="1"/>
      <c r="T496" s="1"/>
      <c r="U496" s="1"/>
    </row>
    <row r="497" spans="1:21" ht="18" hidden="1" customHeight="1">
      <c r="A497" s="981"/>
      <c r="B497" s="1005"/>
      <c r="C497" s="1005"/>
      <c r="D497" s="1005"/>
      <c r="E497" s="1005"/>
      <c r="F497" s="1005"/>
      <c r="G497" s="984"/>
      <c r="H497" s="543"/>
      <c r="I497" s="543"/>
      <c r="J497" s="543"/>
      <c r="K497" s="875" t="s">
        <v>2045</v>
      </c>
      <c r="L497" s="890" t="s">
        <v>327</v>
      </c>
      <c r="M497" s="876">
        <f>100000*2*12/1000</f>
        <v>2400</v>
      </c>
      <c r="N497" s="1"/>
      <c r="O497" s="1"/>
      <c r="P497" s="1"/>
      <c r="Q497" s="1"/>
      <c r="R497" s="1"/>
      <c r="S497" s="1"/>
      <c r="T497" s="1"/>
      <c r="U497" s="1"/>
    </row>
    <row r="498" spans="1:21" ht="18" hidden="1" customHeight="1">
      <c r="A498" s="981"/>
      <c r="B498" s="1005"/>
      <c r="C498" s="1005"/>
      <c r="D498" s="1005"/>
      <c r="E498" s="1005"/>
      <c r="F498" s="1005"/>
      <c r="G498" s="984"/>
      <c r="H498" s="543"/>
      <c r="I498" s="543"/>
      <c r="J498" s="543"/>
      <c r="K498" s="875" t="s">
        <v>2007</v>
      </c>
      <c r="L498" s="2323"/>
      <c r="M498" s="544">
        <f>SUM(M499:M500)</f>
        <v>0</v>
      </c>
      <c r="N498" s="1"/>
      <c r="O498" s="1"/>
      <c r="P498" s="1"/>
      <c r="Q498" s="1"/>
      <c r="R498" s="1"/>
      <c r="S498" s="1"/>
      <c r="T498" s="1"/>
      <c r="U498" s="1"/>
    </row>
    <row r="499" spans="1:21" ht="18" hidden="1" customHeight="1">
      <c r="A499" s="981"/>
      <c r="B499" s="1005"/>
      <c r="C499" s="1005"/>
      <c r="D499" s="1005"/>
      <c r="E499" s="1005"/>
      <c r="F499" s="1005"/>
      <c r="G499" s="984"/>
      <c r="H499" s="543"/>
      <c r="I499" s="543"/>
      <c r="J499" s="543"/>
      <c r="K499" s="875" t="s">
        <v>2046</v>
      </c>
      <c r="L499" s="2323" t="s">
        <v>327</v>
      </c>
      <c r="M499" s="876">
        <f>50000*0*12/1000</f>
        <v>0</v>
      </c>
      <c r="N499" s="1"/>
      <c r="O499" s="1"/>
      <c r="P499" s="1"/>
      <c r="Q499" s="1"/>
      <c r="R499" s="1"/>
      <c r="S499" s="1"/>
      <c r="T499" s="1"/>
      <c r="U499" s="1"/>
    </row>
    <row r="500" spans="1:21" ht="18" hidden="1" customHeight="1">
      <c r="A500" s="981"/>
      <c r="B500" s="1005"/>
      <c r="C500" s="1005"/>
      <c r="D500" s="1005"/>
      <c r="E500" s="1005"/>
      <c r="F500" s="1005"/>
      <c r="G500" s="984"/>
      <c r="H500" s="543"/>
      <c r="I500" s="543"/>
      <c r="J500" s="543"/>
      <c r="K500" s="875" t="s">
        <v>2047</v>
      </c>
      <c r="L500" s="2323" t="s">
        <v>327</v>
      </c>
      <c r="M500" s="876">
        <f>50000*0*12/1000</f>
        <v>0</v>
      </c>
      <c r="N500" s="1"/>
      <c r="O500" s="1"/>
      <c r="P500" s="1"/>
      <c r="Q500" s="1"/>
      <c r="R500" s="1"/>
      <c r="S500" s="1"/>
      <c r="T500" s="1"/>
      <c r="U500" s="1"/>
    </row>
    <row r="501" spans="1:21" ht="18" hidden="1" customHeight="1">
      <c r="A501" s="981"/>
      <c r="B501" s="1005"/>
      <c r="C501" s="1005"/>
      <c r="D501" s="1005"/>
      <c r="E501" s="1005"/>
      <c r="F501" s="1005"/>
      <c r="G501" s="984"/>
      <c r="H501" s="543"/>
      <c r="I501" s="543"/>
      <c r="J501" s="543"/>
      <c r="K501" s="875" t="s">
        <v>2012</v>
      </c>
      <c r="L501" s="2323"/>
      <c r="M501" s="544">
        <f>SUM(M502:M503)</f>
        <v>0</v>
      </c>
      <c r="N501" s="1"/>
      <c r="O501" s="1"/>
      <c r="P501" s="1"/>
      <c r="Q501" s="1"/>
      <c r="R501" s="1"/>
      <c r="S501" s="1"/>
      <c r="T501" s="1"/>
      <c r="U501" s="1"/>
    </row>
    <row r="502" spans="1:21" ht="18" hidden="1" customHeight="1">
      <c r="A502" s="981"/>
      <c r="B502" s="1005"/>
      <c r="C502" s="1005"/>
      <c r="D502" s="1005"/>
      <c r="E502" s="1005"/>
      <c r="F502" s="1005"/>
      <c r="G502" s="984"/>
      <c r="H502" s="543"/>
      <c r="I502" s="543"/>
      <c r="J502" s="543"/>
      <c r="K502" s="875" t="s">
        <v>2048</v>
      </c>
      <c r="L502" s="2323" t="s">
        <v>327</v>
      </c>
      <c r="M502" s="876">
        <f>10000*0*12/1000</f>
        <v>0</v>
      </c>
      <c r="N502" s="1"/>
      <c r="O502" s="1"/>
      <c r="P502" s="1"/>
      <c r="Q502" s="1"/>
      <c r="R502" s="1"/>
      <c r="S502" s="1"/>
      <c r="T502" s="1"/>
      <c r="U502" s="1"/>
    </row>
    <row r="503" spans="1:21" ht="18" hidden="1" customHeight="1">
      <c r="A503" s="981"/>
      <c r="B503" s="1005"/>
      <c r="C503" s="1005"/>
      <c r="D503" s="1005"/>
      <c r="E503" s="1005"/>
      <c r="F503" s="1005"/>
      <c r="G503" s="984"/>
      <c r="H503" s="543"/>
      <c r="I503" s="543"/>
      <c r="J503" s="543"/>
      <c r="K503" s="875" t="s">
        <v>2085</v>
      </c>
      <c r="L503" s="2323" t="s">
        <v>327</v>
      </c>
      <c r="M503" s="876">
        <f>10000*0*12/1000</f>
        <v>0</v>
      </c>
      <c r="N503" s="1"/>
      <c r="O503" s="1"/>
      <c r="P503" s="1"/>
      <c r="Q503" s="1"/>
      <c r="R503" s="1"/>
      <c r="S503" s="1"/>
      <c r="T503" s="1"/>
      <c r="U503" s="1"/>
    </row>
    <row r="504" spans="1:21" ht="18" hidden="1" customHeight="1">
      <c r="A504" s="981"/>
      <c r="B504" s="1005"/>
      <c r="C504" s="1005"/>
      <c r="D504" s="1005"/>
      <c r="E504" s="1005"/>
      <c r="F504" s="1005"/>
      <c r="G504" s="984"/>
      <c r="H504" s="543"/>
      <c r="I504" s="543"/>
      <c r="J504" s="543"/>
      <c r="K504" s="875" t="s">
        <v>2015</v>
      </c>
      <c r="L504" s="2323"/>
      <c r="M504" s="544">
        <f>M505</f>
        <v>21868</v>
      </c>
      <c r="N504" s="1"/>
      <c r="O504" s="1"/>
      <c r="P504" s="1"/>
      <c r="Q504" s="1"/>
      <c r="R504" s="1"/>
      <c r="S504" s="1"/>
      <c r="T504" s="1"/>
      <c r="U504" s="1"/>
    </row>
    <row r="505" spans="1:21" ht="18" hidden="1" customHeight="1">
      <c r="A505" s="981"/>
      <c r="B505" s="1005"/>
      <c r="C505" s="1005"/>
      <c r="D505" s="1005"/>
      <c r="E505" s="1005"/>
      <c r="F505" s="1005"/>
      <c r="G505" s="984"/>
      <c r="H505" s="543"/>
      <c r="I505" s="543"/>
      <c r="J505" s="543"/>
      <c r="K505" s="875" t="s">
        <v>2086</v>
      </c>
      <c r="L505" s="2323" t="s">
        <v>327</v>
      </c>
      <c r="M505" s="876">
        <f>ROUND(2603290*7*120%/1000,0)</f>
        <v>21868</v>
      </c>
      <c r="N505" s="1"/>
      <c r="O505" s="1"/>
      <c r="P505" s="1"/>
      <c r="Q505" s="1"/>
      <c r="R505" s="1"/>
      <c r="S505" s="1"/>
      <c r="T505" s="1"/>
      <c r="U505" s="1"/>
    </row>
    <row r="506" spans="1:21" ht="18" hidden="1" customHeight="1">
      <c r="A506" s="981"/>
      <c r="B506" s="1005"/>
      <c r="C506" s="1005"/>
      <c r="D506" s="1005"/>
      <c r="E506" s="1005"/>
      <c r="F506" s="1005"/>
      <c r="G506" s="984"/>
      <c r="H506" s="543"/>
      <c r="I506" s="543"/>
      <c r="J506" s="543"/>
      <c r="K506" s="875" t="s">
        <v>2051</v>
      </c>
      <c r="L506" s="2323"/>
      <c r="M506" s="544">
        <f>M507</f>
        <v>19565</v>
      </c>
      <c r="N506" s="1"/>
      <c r="O506" s="1"/>
      <c r="P506" s="1"/>
      <c r="Q506" s="1"/>
      <c r="R506" s="1"/>
      <c r="S506" s="1"/>
      <c r="T506" s="1"/>
      <c r="U506" s="1"/>
    </row>
    <row r="507" spans="1:21" ht="18" hidden="1" customHeight="1">
      <c r="A507" s="981"/>
      <c r="B507" s="1005"/>
      <c r="C507" s="1005"/>
      <c r="D507" s="1005"/>
      <c r="E507" s="1005"/>
      <c r="F507" s="1005"/>
      <c r="G507" s="984"/>
      <c r="H507" s="543"/>
      <c r="I507" s="543"/>
      <c r="J507" s="543"/>
      <c r="K507" s="875" t="s">
        <v>2087</v>
      </c>
      <c r="L507" s="2323" t="s">
        <v>327</v>
      </c>
      <c r="M507" s="876">
        <f>ROUND(19410*12*7*12/1000,0)</f>
        <v>19565</v>
      </c>
      <c r="N507" s="1"/>
      <c r="O507" s="1"/>
      <c r="P507" s="1"/>
      <c r="Q507" s="1"/>
      <c r="R507" s="1"/>
      <c r="S507" s="1"/>
      <c r="T507" s="1"/>
      <c r="U507" s="1"/>
    </row>
    <row r="508" spans="1:21" ht="18" hidden="1" customHeight="1">
      <c r="A508" s="981"/>
      <c r="B508" s="1005"/>
      <c r="C508" s="1005"/>
      <c r="D508" s="1005"/>
      <c r="E508" s="1005"/>
      <c r="F508" s="1005"/>
      <c r="G508" s="984"/>
      <c r="H508" s="543"/>
      <c r="I508" s="543"/>
      <c r="J508" s="543"/>
      <c r="K508" s="875" t="s">
        <v>2053</v>
      </c>
      <c r="L508" s="2323"/>
      <c r="M508" s="544">
        <f>M509</f>
        <v>27174</v>
      </c>
      <c r="N508" s="1"/>
      <c r="O508" s="1"/>
      <c r="P508" s="1"/>
      <c r="Q508" s="1"/>
      <c r="R508" s="1"/>
      <c r="S508" s="1"/>
      <c r="T508" s="1"/>
      <c r="U508" s="1"/>
    </row>
    <row r="509" spans="1:21" ht="18" hidden="1" customHeight="1">
      <c r="A509" s="981"/>
      <c r="B509" s="1005"/>
      <c r="C509" s="1005"/>
      <c r="D509" s="1005"/>
      <c r="E509" s="1005"/>
      <c r="F509" s="1005"/>
      <c r="G509" s="984"/>
      <c r="H509" s="543"/>
      <c r="I509" s="543"/>
      <c r="J509" s="543"/>
      <c r="K509" s="875" t="s">
        <v>2088</v>
      </c>
      <c r="L509" s="2323" t="s">
        <v>327</v>
      </c>
      <c r="M509" s="876">
        <f>ROUNDDOWN(19410*8*7*25/1000,0)</f>
        <v>27174</v>
      </c>
      <c r="N509" s="1"/>
      <c r="O509" s="1"/>
      <c r="P509" s="1"/>
      <c r="Q509" s="1"/>
      <c r="R509" s="1"/>
      <c r="S509" s="1"/>
      <c r="T509" s="1"/>
      <c r="U509" s="1"/>
    </row>
    <row r="510" spans="1:21" ht="18" hidden="1" customHeight="1">
      <c r="A510" s="981"/>
      <c r="B510" s="1005"/>
      <c r="C510" s="1005"/>
      <c r="D510" s="1005"/>
      <c r="E510" s="1005"/>
      <c r="F510" s="1005"/>
      <c r="G510" s="984"/>
      <c r="H510" s="543"/>
      <c r="I510" s="543"/>
      <c r="J510" s="543"/>
      <c r="K510" s="875" t="s">
        <v>2055</v>
      </c>
      <c r="L510" s="2323"/>
      <c r="M510" s="544">
        <f>M511</f>
        <v>21739</v>
      </c>
      <c r="N510" s="1"/>
      <c r="O510" s="1"/>
      <c r="P510" s="1"/>
      <c r="Q510" s="1"/>
      <c r="R510" s="1"/>
      <c r="S510" s="1"/>
      <c r="T510" s="1"/>
      <c r="U510" s="1"/>
    </row>
    <row r="511" spans="1:21" ht="18" hidden="1" customHeight="1">
      <c r="A511" s="981"/>
      <c r="B511" s="1005"/>
      <c r="C511" s="1005"/>
      <c r="D511" s="1005"/>
      <c r="E511" s="1005"/>
      <c r="F511" s="1005"/>
      <c r="G511" s="984"/>
      <c r="H511" s="543"/>
      <c r="I511" s="543"/>
      <c r="J511" s="543"/>
      <c r="K511" s="875" t="s">
        <v>2089</v>
      </c>
      <c r="L511" s="2323" t="s">
        <v>327</v>
      </c>
      <c r="M511" s="876">
        <f>ROUNDDOWN(6470*40*7*12/1000,0)</f>
        <v>21739</v>
      </c>
      <c r="N511" s="1"/>
      <c r="O511" s="1"/>
      <c r="P511" s="1"/>
      <c r="Q511" s="1"/>
      <c r="R511" s="1"/>
      <c r="S511" s="1"/>
      <c r="T511" s="1"/>
      <c r="U511" s="1"/>
    </row>
    <row r="512" spans="1:21" ht="18" hidden="1" customHeight="1">
      <c r="A512" s="981"/>
      <c r="B512" s="1005"/>
      <c r="C512" s="1005"/>
      <c r="D512" s="1005"/>
      <c r="E512" s="1005"/>
      <c r="F512" s="1005"/>
      <c r="G512" s="984"/>
      <c r="H512" s="543"/>
      <c r="I512" s="543"/>
      <c r="J512" s="543"/>
      <c r="K512" s="875" t="s">
        <v>2023</v>
      </c>
      <c r="L512" s="890"/>
      <c r="M512" s="544">
        <f>M513</f>
        <v>7051</v>
      </c>
      <c r="N512" s="1"/>
      <c r="O512" s="1"/>
      <c r="P512" s="1"/>
      <c r="Q512" s="1"/>
      <c r="R512" s="1"/>
      <c r="S512" s="1"/>
      <c r="T512" s="1"/>
      <c r="U512" s="1"/>
    </row>
    <row r="513" spans="1:24" ht="18" hidden="1" customHeight="1">
      <c r="A513" s="981"/>
      <c r="B513" s="1005"/>
      <c r="C513" s="1005"/>
      <c r="D513" s="1005"/>
      <c r="E513" s="1005"/>
      <c r="F513" s="1005"/>
      <c r="G513" s="984"/>
      <c r="H513" s="543"/>
      <c r="I513" s="543"/>
      <c r="J513" s="543"/>
      <c r="K513" s="875" t="s">
        <v>2090</v>
      </c>
      <c r="L513" s="890" t="s">
        <v>327</v>
      </c>
      <c r="M513" s="876">
        <f>ROUNDDOWN(100733*7*10/1000,0)</f>
        <v>7051</v>
      </c>
      <c r="N513" s="1"/>
      <c r="O513" s="1"/>
      <c r="P513" s="1"/>
      <c r="Q513" s="1"/>
      <c r="R513" s="1"/>
      <c r="S513" s="1"/>
      <c r="T513" s="1"/>
      <c r="U513" s="1"/>
    </row>
    <row r="514" spans="1:24" ht="18" customHeight="1">
      <c r="A514" s="2567"/>
      <c r="B514" s="22"/>
      <c r="C514" s="1375"/>
      <c r="D514" s="1925" t="s">
        <v>1793</v>
      </c>
      <c r="E514" s="1377"/>
      <c r="F514" s="1377"/>
      <c r="G514" s="1378"/>
      <c r="H514" s="1379">
        <f>H515</f>
        <v>1371810</v>
      </c>
      <c r="I514" s="1379">
        <f>I515</f>
        <v>924403</v>
      </c>
      <c r="J514" s="1038">
        <f t="shared" ref="J514:J517" si="30">H514-I514</f>
        <v>447407</v>
      </c>
      <c r="K514" s="1605"/>
      <c r="L514" s="1595"/>
      <c r="M514" s="1482"/>
    </row>
    <row r="515" spans="1:24" s="2" customFormat="1" ht="18" customHeight="1" thickBot="1">
      <c r="A515" s="67"/>
      <c r="B515" s="22"/>
      <c r="D515" s="1577"/>
      <c r="E515" s="1376" t="s">
        <v>124</v>
      </c>
      <c r="F515" s="1377"/>
      <c r="G515" s="1378"/>
      <c r="H515" s="1035">
        <f>H516</f>
        <v>1371810</v>
      </c>
      <c r="I515" s="1035">
        <f>I516</f>
        <v>924403</v>
      </c>
      <c r="J515" s="1038">
        <f t="shared" si="30"/>
        <v>447407</v>
      </c>
      <c r="K515" s="2798"/>
      <c r="L515" s="2798"/>
      <c r="M515" s="2799"/>
      <c r="N515" s="540"/>
      <c r="O515" s="540"/>
      <c r="P515" s="540"/>
      <c r="Q515" s="540"/>
      <c r="R515" s="540"/>
      <c r="S515" s="6"/>
      <c r="T515" s="14"/>
      <c r="U515" s="5"/>
    </row>
    <row r="516" spans="1:24" s="2" customFormat="1" ht="18" customHeight="1">
      <c r="A516" s="67"/>
      <c r="B516" s="23"/>
      <c r="C516" s="23"/>
      <c r="D516" s="23"/>
      <c r="E516" s="23"/>
      <c r="F516" s="1556" t="s">
        <v>107</v>
      </c>
      <c r="G516" s="1557"/>
      <c r="H516" s="950">
        <f>H517+H581</f>
        <v>1371810</v>
      </c>
      <c r="I516" s="950">
        <f>I517+I581</f>
        <v>924403</v>
      </c>
      <c r="J516" s="539">
        <f t="shared" si="30"/>
        <v>447407</v>
      </c>
      <c r="K516" s="872"/>
      <c r="L516" s="873"/>
      <c r="M516" s="874"/>
      <c r="N516" s="83"/>
      <c r="O516" s="3"/>
      <c r="P516" s="71"/>
      <c r="Q516" s="72"/>
      <c r="R516" s="541"/>
      <c r="S516" s="542"/>
      <c r="T516" s="72"/>
      <c r="U516" s="5"/>
    </row>
    <row r="517" spans="1:24" s="995" customFormat="1" ht="18" customHeight="1" thickBot="1">
      <c r="A517" s="981"/>
      <c r="B517" s="982"/>
      <c r="C517" s="982"/>
      <c r="D517" s="982"/>
      <c r="E517" s="982"/>
      <c r="F517" s="996"/>
      <c r="G517" s="1603" t="s">
        <v>118</v>
      </c>
      <c r="H517" s="543">
        <f>M517</f>
        <v>232566</v>
      </c>
      <c r="I517" s="543">
        <v>225078</v>
      </c>
      <c r="J517" s="543">
        <f t="shared" si="30"/>
        <v>7488</v>
      </c>
      <c r="K517" s="985" t="s">
        <v>2091</v>
      </c>
      <c r="L517" s="986"/>
      <c r="M517" s="544">
        <f>SUM(M518,M522,M526,M530,M534,M538,M542,M546,M551,M557,M560,M562,M565,M569,M573,M579)</f>
        <v>232566</v>
      </c>
      <c r="N517" s="988"/>
      <c r="O517" s="986"/>
      <c r="P517" s="989"/>
      <c r="Q517" s="990"/>
      <c r="R517" s="991"/>
      <c r="S517" s="992"/>
      <c r="T517" s="990"/>
      <c r="U517" s="993"/>
      <c r="V517" s="994"/>
      <c r="W517" s="994"/>
      <c r="X517" s="994"/>
    </row>
    <row r="518" spans="1:24" s="995" customFormat="1" ht="18" hidden="1" customHeight="1">
      <c r="A518" s="981"/>
      <c r="B518" s="982"/>
      <c r="C518" s="982"/>
      <c r="D518" s="982"/>
      <c r="E518" s="982"/>
      <c r="F518" s="983"/>
      <c r="G518" s="996"/>
      <c r="H518" s="543"/>
      <c r="I518" s="543"/>
      <c r="J518" s="543"/>
      <c r="K518" s="875" t="s">
        <v>1970</v>
      </c>
      <c r="L518" s="2323"/>
      <c r="M518" s="544">
        <f>SUM(M519:M521)</f>
        <v>69180</v>
      </c>
      <c r="N518" s="994"/>
      <c r="O518" s="994"/>
      <c r="P518" s="994"/>
    </row>
    <row r="519" spans="1:24" s="995" customFormat="1" ht="18" hidden="1" customHeight="1">
      <c r="A519" s="981"/>
      <c r="B519" s="982"/>
      <c r="C519" s="982"/>
      <c r="D519" s="982"/>
      <c r="E519" s="982"/>
      <c r="F519" s="983"/>
      <c r="G519" s="996"/>
      <c r="H519" s="543"/>
      <c r="I519" s="543"/>
      <c r="J519" s="543"/>
      <c r="K519" s="875" t="s">
        <v>1971</v>
      </c>
      <c r="L519" s="2323" t="s">
        <v>327</v>
      </c>
      <c r="M519" s="876">
        <v>0</v>
      </c>
      <c r="N519" s="994"/>
      <c r="O519" s="994"/>
      <c r="P519" s="994"/>
    </row>
    <row r="520" spans="1:24" s="995" customFormat="1" ht="18" hidden="1" customHeight="1">
      <c r="A520" s="981"/>
      <c r="B520" s="982"/>
      <c r="C520" s="982"/>
      <c r="D520" s="982"/>
      <c r="E520" s="982"/>
      <c r="F520" s="983"/>
      <c r="G520" s="996"/>
      <c r="H520" s="543"/>
      <c r="I520" s="543"/>
      <c r="J520" s="543"/>
      <c r="K520" s="875" t="s">
        <v>1972</v>
      </c>
      <c r="L520" s="2323" t="s">
        <v>327</v>
      </c>
      <c r="M520" s="876">
        <v>0</v>
      </c>
      <c r="N520" s="994"/>
      <c r="O520" s="994"/>
      <c r="P520" s="994"/>
    </row>
    <row r="521" spans="1:24" s="995" customFormat="1" ht="18" hidden="1" customHeight="1">
      <c r="A521" s="981"/>
      <c r="B521" s="982"/>
      <c r="C521" s="982"/>
      <c r="D521" s="982"/>
      <c r="E521" s="982"/>
      <c r="F521" s="983"/>
      <c r="G521" s="996"/>
      <c r="H521" s="543"/>
      <c r="I521" s="543"/>
      <c r="J521" s="543"/>
      <c r="K521" s="875" t="s">
        <v>1973</v>
      </c>
      <c r="L521" s="2323" t="s">
        <v>327</v>
      </c>
      <c r="M521" s="876">
        <f>ROUNDDOWN(5765000*1*12/1000,0)</f>
        <v>69180</v>
      </c>
      <c r="N521" s="994"/>
      <c r="O521" s="994"/>
      <c r="P521" s="994"/>
    </row>
    <row r="522" spans="1:24" s="995" customFormat="1" ht="18" hidden="1" customHeight="1">
      <c r="A522" s="981"/>
      <c r="B522" s="982"/>
      <c r="C522" s="982"/>
      <c r="D522" s="982"/>
      <c r="E522" s="982"/>
      <c r="F522" s="983"/>
      <c r="G522" s="996"/>
      <c r="H522" s="543"/>
      <c r="I522" s="543"/>
      <c r="J522" s="543"/>
      <c r="K522" s="875" t="s">
        <v>1974</v>
      </c>
      <c r="L522" s="2323"/>
      <c r="M522" s="544">
        <f>SUM(M523:M525)</f>
        <v>67664</v>
      </c>
      <c r="N522" s="994"/>
      <c r="O522" s="994"/>
      <c r="P522" s="994"/>
    </row>
    <row r="523" spans="1:24" s="995" customFormat="1" ht="18" hidden="1" customHeight="1">
      <c r="A523" s="981"/>
      <c r="B523" s="982"/>
      <c r="C523" s="982"/>
      <c r="D523" s="982"/>
      <c r="E523" s="982"/>
      <c r="F523" s="983"/>
      <c r="G523" s="996"/>
      <c r="H523" s="543"/>
      <c r="I523" s="543"/>
      <c r="J523" s="543"/>
      <c r="K523" s="875" t="s">
        <v>1975</v>
      </c>
      <c r="L523" s="2323" t="s">
        <v>327</v>
      </c>
      <c r="M523" s="876">
        <f>ROUND(2347072*1*12/1000,0)</f>
        <v>28165</v>
      </c>
      <c r="N523" s="1007"/>
      <c r="O523" s="994"/>
      <c r="P523" s="994"/>
    </row>
    <row r="524" spans="1:24" s="995" customFormat="1" ht="18" hidden="1" customHeight="1">
      <c r="A524" s="981"/>
      <c r="B524" s="982"/>
      <c r="C524" s="982"/>
      <c r="D524" s="982"/>
      <c r="E524" s="982"/>
      <c r="F524" s="982"/>
      <c r="G524" s="1005"/>
      <c r="H524" s="1604"/>
      <c r="I524" s="1604"/>
      <c r="J524" s="543"/>
      <c r="K524" s="875" t="s">
        <v>2092</v>
      </c>
      <c r="L524" s="2323" t="s">
        <v>327</v>
      </c>
      <c r="M524" s="876">
        <f>ROUND(1645806*2*12/1000,0)</f>
        <v>39499</v>
      </c>
      <c r="N524" s="1007"/>
      <c r="O524" s="994"/>
      <c r="P524" s="994"/>
    </row>
    <row r="525" spans="1:24" s="995" customFormat="1" ht="18" hidden="1" customHeight="1">
      <c r="A525" s="981"/>
      <c r="B525" s="982"/>
      <c r="C525" s="982"/>
      <c r="D525" s="982"/>
      <c r="E525" s="982"/>
      <c r="F525" s="982"/>
      <c r="G525" s="1005"/>
      <c r="H525" s="1604"/>
      <c r="I525" s="1604"/>
      <c r="J525" s="543"/>
      <c r="K525" s="875" t="s">
        <v>2327</v>
      </c>
      <c r="L525" s="890" t="s">
        <v>327</v>
      </c>
      <c r="M525" s="876">
        <f>ROUND(1433956*0*12/1000,0)</f>
        <v>0</v>
      </c>
      <c r="N525" s="1007"/>
      <c r="O525" s="994"/>
      <c r="P525" s="994"/>
    </row>
    <row r="526" spans="1:24" s="995" customFormat="1" ht="18" hidden="1" customHeight="1">
      <c r="A526" s="981"/>
      <c r="B526" s="982"/>
      <c r="C526" s="982"/>
      <c r="D526" s="982"/>
      <c r="E526" s="982"/>
      <c r="F526" s="982"/>
      <c r="G526" s="1005"/>
      <c r="H526" s="1604"/>
      <c r="I526" s="1604"/>
      <c r="J526" s="543"/>
      <c r="K526" s="875" t="s">
        <v>1978</v>
      </c>
      <c r="L526" s="890"/>
      <c r="M526" s="544">
        <f>SUM(M527:M529)</f>
        <v>20298</v>
      </c>
      <c r="N526" s="1007"/>
      <c r="O526" s="994"/>
      <c r="P526" s="994"/>
    </row>
    <row r="527" spans="1:24" s="995" customFormat="1" ht="18" hidden="1" customHeight="1">
      <c r="A527" s="981"/>
      <c r="B527" s="982"/>
      <c r="C527" s="982"/>
      <c r="D527" s="982"/>
      <c r="E527" s="982"/>
      <c r="F527" s="982"/>
      <c r="G527" s="1005"/>
      <c r="H527" s="1604"/>
      <c r="I527" s="1604"/>
      <c r="J527" s="543"/>
      <c r="K527" s="875" t="s">
        <v>1979</v>
      </c>
      <c r="L527" s="890" t="s">
        <v>327</v>
      </c>
      <c r="M527" s="876">
        <f>ROUNDDOWN(2347072*30%*1*12/1000,0)</f>
        <v>8449</v>
      </c>
      <c r="N527" s="994"/>
      <c r="O527" s="994"/>
      <c r="P527" s="994"/>
    </row>
    <row r="528" spans="1:24" s="995" customFormat="1" ht="18" hidden="1" customHeight="1">
      <c r="A528" s="981"/>
      <c r="B528" s="982"/>
      <c r="C528" s="982"/>
      <c r="D528" s="982"/>
      <c r="E528" s="982"/>
      <c r="F528" s="982"/>
      <c r="G528" s="1005"/>
      <c r="H528" s="1604"/>
      <c r="I528" s="1604"/>
      <c r="J528" s="543"/>
      <c r="K528" s="875" t="s">
        <v>2094</v>
      </c>
      <c r="L528" s="890" t="s">
        <v>327</v>
      </c>
      <c r="M528" s="876">
        <f>ROUNDDOWN(1645806*30%*2*12/1000,0)</f>
        <v>11849</v>
      </c>
      <c r="N528" s="994"/>
      <c r="O528" s="994"/>
      <c r="P528" s="994"/>
    </row>
    <row r="529" spans="1:16" s="995" customFormat="1" ht="18" hidden="1" customHeight="1">
      <c r="A529" s="981"/>
      <c r="B529" s="982"/>
      <c r="C529" s="982"/>
      <c r="D529" s="982"/>
      <c r="E529" s="982"/>
      <c r="F529" s="982"/>
      <c r="G529" s="1005"/>
      <c r="H529" s="1604"/>
      <c r="I529" s="1604"/>
      <c r="J529" s="543"/>
      <c r="K529" s="875" t="s">
        <v>1981</v>
      </c>
      <c r="L529" s="890" t="s">
        <v>327</v>
      </c>
      <c r="M529" s="876">
        <f>ROUNDDOWN(1433956*30%*0*12/1000,0)</f>
        <v>0</v>
      </c>
      <c r="N529" s="994"/>
      <c r="O529" s="994"/>
      <c r="P529" s="994"/>
    </row>
    <row r="530" spans="1:16" s="995" customFormat="1" ht="18" hidden="1" customHeight="1">
      <c r="A530" s="981"/>
      <c r="B530" s="982"/>
      <c r="C530" s="982"/>
      <c r="D530" s="982"/>
      <c r="E530" s="982"/>
      <c r="F530" s="982"/>
      <c r="G530" s="1005"/>
      <c r="H530" s="1604"/>
      <c r="I530" s="1604"/>
      <c r="J530" s="543"/>
      <c r="K530" s="875" t="s">
        <v>1982</v>
      </c>
      <c r="L530" s="890"/>
      <c r="M530" s="544">
        <f>SUM(M531:M533)</f>
        <v>5400</v>
      </c>
      <c r="N530" s="994"/>
      <c r="O530" s="994"/>
      <c r="P530" s="994"/>
    </row>
    <row r="531" spans="1:16" s="995" customFormat="1" ht="18" hidden="1" customHeight="1">
      <c r="A531" s="981"/>
      <c r="B531" s="982"/>
      <c r="C531" s="982"/>
      <c r="D531" s="982"/>
      <c r="E531" s="982"/>
      <c r="F531" s="982"/>
      <c r="G531" s="1005"/>
      <c r="H531" s="1604"/>
      <c r="I531" s="1604"/>
      <c r="J531" s="543"/>
      <c r="K531" s="875" t="s">
        <v>1983</v>
      </c>
      <c r="L531" s="890" t="s">
        <v>327</v>
      </c>
      <c r="M531" s="876">
        <f>ROUNDDOWN(150000*1*12/1000,0)</f>
        <v>1800</v>
      </c>
      <c r="N531" s="994"/>
      <c r="O531" s="994"/>
      <c r="P531" s="994"/>
    </row>
    <row r="532" spans="1:16" s="995" customFormat="1" ht="18" hidden="1" customHeight="1">
      <c r="A532" s="981"/>
      <c r="B532" s="982"/>
      <c r="C532" s="982"/>
      <c r="D532" s="982"/>
      <c r="E532" s="982"/>
      <c r="F532" s="982"/>
      <c r="G532" s="1005"/>
      <c r="H532" s="1604"/>
      <c r="I532" s="1604"/>
      <c r="J532" s="543"/>
      <c r="K532" s="875" t="s">
        <v>2096</v>
      </c>
      <c r="L532" s="890" t="s">
        <v>327</v>
      </c>
      <c r="M532" s="876">
        <f>ROUNDDOWN(150000*2*12/1000,0)</f>
        <v>3600</v>
      </c>
      <c r="N532" s="994"/>
      <c r="O532" s="994"/>
      <c r="P532" s="994"/>
    </row>
    <row r="533" spans="1:16" s="995" customFormat="1" ht="18" hidden="1" customHeight="1">
      <c r="A533" s="981"/>
      <c r="B533" s="982"/>
      <c r="C533" s="982"/>
      <c r="D533" s="982"/>
      <c r="E533" s="982"/>
      <c r="F533" s="982"/>
      <c r="G533" s="1005"/>
      <c r="H533" s="1604"/>
      <c r="I533" s="1604"/>
      <c r="J533" s="543"/>
      <c r="K533" s="875" t="s">
        <v>1985</v>
      </c>
      <c r="L533" s="890" t="s">
        <v>327</v>
      </c>
      <c r="M533" s="876">
        <f>ROUNDDOWN(150000*0*12/1000,0)</f>
        <v>0</v>
      </c>
      <c r="N533" s="994"/>
      <c r="O533" s="994"/>
      <c r="P533" s="994"/>
    </row>
    <row r="534" spans="1:16" s="995" customFormat="1" ht="18" hidden="1" customHeight="1">
      <c r="A534" s="981"/>
      <c r="B534" s="982"/>
      <c r="C534" s="982"/>
      <c r="D534" s="982"/>
      <c r="E534" s="982"/>
      <c r="F534" s="982"/>
      <c r="G534" s="1005"/>
      <c r="H534" s="1604"/>
      <c r="I534" s="1604"/>
      <c r="J534" s="543"/>
      <c r="K534" s="875" t="s">
        <v>1986</v>
      </c>
      <c r="L534" s="890"/>
      <c r="M534" s="544">
        <f>SUM(M535:M537)</f>
        <v>4680</v>
      </c>
      <c r="N534" s="994"/>
      <c r="O534" s="994"/>
      <c r="P534" s="994"/>
    </row>
    <row r="535" spans="1:16" s="995" customFormat="1" ht="18" hidden="1" customHeight="1">
      <c r="A535" s="981"/>
      <c r="B535" s="982"/>
      <c r="C535" s="982"/>
      <c r="D535" s="982"/>
      <c r="E535" s="982"/>
      <c r="F535" s="982"/>
      <c r="G535" s="1005"/>
      <c r="H535" s="1604"/>
      <c r="I535" s="1604"/>
      <c r="J535" s="543"/>
      <c r="K535" s="875" t="s">
        <v>1987</v>
      </c>
      <c r="L535" s="890" t="s">
        <v>327</v>
      </c>
      <c r="M535" s="876">
        <f>ROUNDDOWN(130000*1*12/1000,0)</f>
        <v>1560</v>
      </c>
      <c r="N535" s="994"/>
      <c r="O535" s="994"/>
      <c r="P535" s="994"/>
    </row>
    <row r="536" spans="1:16" s="995" customFormat="1" ht="18" hidden="1" customHeight="1">
      <c r="A536" s="981"/>
      <c r="B536" s="982"/>
      <c r="C536" s="982"/>
      <c r="D536" s="982"/>
      <c r="E536" s="982"/>
      <c r="F536" s="982"/>
      <c r="G536" s="1005"/>
      <c r="H536" s="1604"/>
      <c r="I536" s="1604"/>
      <c r="J536" s="543"/>
      <c r="K536" s="875" t="s">
        <v>2098</v>
      </c>
      <c r="L536" s="890" t="s">
        <v>327</v>
      </c>
      <c r="M536" s="876">
        <f>ROUNDDOWN(130000*2*12/1000,0)</f>
        <v>3120</v>
      </c>
      <c r="N536" s="994"/>
      <c r="O536" s="994"/>
      <c r="P536" s="994"/>
    </row>
    <row r="537" spans="1:16" s="995" customFormat="1" ht="18" hidden="1" customHeight="1">
      <c r="A537" s="981"/>
      <c r="B537" s="982"/>
      <c r="C537" s="982"/>
      <c r="D537" s="982"/>
      <c r="E537" s="982"/>
      <c r="F537" s="982"/>
      <c r="G537" s="1005"/>
      <c r="H537" s="1604"/>
      <c r="I537" s="1604"/>
      <c r="J537" s="543"/>
      <c r="K537" s="875" t="s">
        <v>1989</v>
      </c>
      <c r="L537" s="890" t="s">
        <v>327</v>
      </c>
      <c r="M537" s="876">
        <f>ROUNDDOWN(120000*0*12/1000,0)</f>
        <v>0</v>
      </c>
      <c r="N537" s="994"/>
      <c r="O537" s="994"/>
      <c r="P537" s="994"/>
    </row>
    <row r="538" spans="1:16" s="995" customFormat="1" ht="18" hidden="1" customHeight="1">
      <c r="A538" s="981"/>
      <c r="B538" s="982"/>
      <c r="C538" s="982"/>
      <c r="D538" s="982"/>
      <c r="E538" s="982"/>
      <c r="F538" s="982"/>
      <c r="G538" s="1005"/>
      <c r="H538" s="1604"/>
      <c r="I538" s="1604"/>
      <c r="J538" s="543"/>
      <c r="K538" s="875" t="s">
        <v>1990</v>
      </c>
      <c r="L538" s="890"/>
      <c r="M538" s="544">
        <f>SUM(M539:M541)</f>
        <v>14097</v>
      </c>
      <c r="N538" s="994"/>
      <c r="O538" s="994"/>
      <c r="P538" s="994"/>
    </row>
    <row r="539" spans="1:16" s="995" customFormat="1" ht="18" hidden="1" customHeight="1">
      <c r="A539" s="981"/>
      <c r="B539" s="982"/>
      <c r="C539" s="982"/>
      <c r="D539" s="982"/>
      <c r="E539" s="982"/>
      <c r="F539" s="982"/>
      <c r="G539" s="1005"/>
      <c r="H539" s="1604"/>
      <c r="I539" s="1604"/>
      <c r="J539" s="543"/>
      <c r="K539" s="875" t="s">
        <v>1991</v>
      </c>
      <c r="L539" s="2323" t="s">
        <v>327</v>
      </c>
      <c r="M539" s="876">
        <f>ROUND(2347072*1*250%/1000,0)</f>
        <v>5868</v>
      </c>
      <c r="N539" s="994"/>
      <c r="O539" s="994"/>
      <c r="P539" s="994"/>
    </row>
    <row r="540" spans="1:16" s="995" customFormat="1" ht="18" hidden="1" customHeight="1">
      <c r="A540" s="981"/>
      <c r="B540" s="982"/>
      <c r="C540" s="982"/>
      <c r="D540" s="982"/>
      <c r="E540" s="982"/>
      <c r="F540" s="982"/>
      <c r="G540" s="1005"/>
      <c r="H540" s="1604"/>
      <c r="I540" s="1604"/>
      <c r="J540" s="543"/>
      <c r="K540" s="875" t="s">
        <v>2100</v>
      </c>
      <c r="L540" s="2323" t="s">
        <v>327</v>
      </c>
      <c r="M540" s="876">
        <f>ROUNDDOWN(1645806*2*250%/1000,0)</f>
        <v>8229</v>
      </c>
      <c r="N540" s="994"/>
      <c r="O540" s="994"/>
      <c r="P540" s="994"/>
    </row>
    <row r="541" spans="1:16" s="995" customFormat="1" ht="18" hidden="1" customHeight="1">
      <c r="A541" s="981"/>
      <c r="B541" s="982"/>
      <c r="C541" s="982"/>
      <c r="D541" s="982"/>
      <c r="E541" s="982"/>
      <c r="F541" s="982"/>
      <c r="G541" s="1005"/>
      <c r="H541" s="1604"/>
      <c r="I541" s="1604"/>
      <c r="J541" s="543"/>
      <c r="K541" s="875" t="s">
        <v>1993</v>
      </c>
      <c r="L541" s="890" t="s">
        <v>327</v>
      </c>
      <c r="M541" s="876">
        <f>ROUND(1433956*0*250%/1000,0)</f>
        <v>0</v>
      </c>
      <c r="N541" s="994"/>
      <c r="O541" s="994"/>
      <c r="P541" s="994"/>
    </row>
    <row r="542" spans="1:16" s="995" customFormat="1" ht="18" hidden="1" customHeight="1">
      <c r="A542" s="981"/>
      <c r="B542" s="982"/>
      <c r="C542" s="982"/>
      <c r="D542" s="982"/>
      <c r="E542" s="982"/>
      <c r="F542" s="982"/>
      <c r="G542" s="1005"/>
      <c r="H542" s="1604"/>
      <c r="I542" s="1604"/>
      <c r="J542" s="543"/>
      <c r="K542" s="875" t="s">
        <v>1994</v>
      </c>
      <c r="L542" s="890"/>
      <c r="M542" s="544">
        <f>SUM(M543:M545)</f>
        <v>4680</v>
      </c>
      <c r="N542" s="1130"/>
      <c r="O542" s="1135"/>
      <c r="P542" s="994"/>
    </row>
    <row r="543" spans="1:16" s="626" customFormat="1" ht="19.5" hidden="1" customHeight="1">
      <c r="A543" s="981"/>
      <c r="B543" s="982"/>
      <c r="C543" s="982"/>
      <c r="D543" s="982"/>
      <c r="E543" s="982"/>
      <c r="F543" s="982"/>
      <c r="G543" s="1005"/>
      <c r="H543" s="1604"/>
      <c r="I543" s="1604"/>
      <c r="J543" s="543"/>
      <c r="K543" s="875" t="s">
        <v>1987</v>
      </c>
      <c r="L543" s="890" t="s">
        <v>327</v>
      </c>
      <c r="M543" s="876">
        <f>ROUNDDOWN(130000*1*12/1000,0)</f>
        <v>1560</v>
      </c>
    </row>
    <row r="544" spans="1:16" s="626" customFormat="1" ht="19.5" hidden="1" customHeight="1">
      <c r="A544" s="981"/>
      <c r="B544" s="982"/>
      <c r="C544" s="982"/>
      <c r="D544" s="982"/>
      <c r="E544" s="982"/>
      <c r="F544" s="982"/>
      <c r="G544" s="1005"/>
      <c r="H544" s="1604"/>
      <c r="I544" s="1604"/>
      <c r="J544" s="543"/>
      <c r="K544" s="875" t="s">
        <v>2098</v>
      </c>
      <c r="L544" s="890" t="s">
        <v>327</v>
      </c>
      <c r="M544" s="876">
        <f>ROUNDDOWN(130000*2*12/1000,0)</f>
        <v>3120</v>
      </c>
    </row>
    <row r="545" spans="1:21" s="626" customFormat="1" ht="18" hidden="1" customHeight="1">
      <c r="A545" s="981"/>
      <c r="B545" s="982"/>
      <c r="C545" s="982"/>
      <c r="D545" s="982"/>
      <c r="E545" s="982"/>
      <c r="F545" s="982"/>
      <c r="G545" s="1005"/>
      <c r="H545" s="1604"/>
      <c r="I545" s="1604"/>
      <c r="J545" s="543"/>
      <c r="K545" s="875" t="s">
        <v>1995</v>
      </c>
      <c r="L545" s="890" t="s">
        <v>327</v>
      </c>
      <c r="M545" s="876">
        <f>ROUNDDOWN(130000*0*12/1000,0)</f>
        <v>0</v>
      </c>
    </row>
    <row r="546" spans="1:21" s="2" customFormat="1" ht="18" hidden="1" customHeight="1">
      <c r="A546" s="981"/>
      <c r="B546" s="982"/>
      <c r="C546" s="982"/>
      <c r="D546" s="982"/>
      <c r="E546" s="982"/>
      <c r="F546" s="982"/>
      <c r="G546" s="1005"/>
      <c r="H546" s="1604"/>
      <c r="I546" s="1604"/>
      <c r="J546" s="543"/>
      <c r="K546" s="875" t="s">
        <v>1996</v>
      </c>
      <c r="L546" s="890"/>
      <c r="M546" s="544">
        <f>SUM(M547:M550)</f>
        <v>2280</v>
      </c>
    </row>
    <row r="547" spans="1:21" s="995" customFormat="1" ht="18" hidden="1" customHeight="1">
      <c r="A547" s="981"/>
      <c r="B547" s="982"/>
      <c r="C547" s="982"/>
      <c r="D547" s="982"/>
      <c r="E547" s="982"/>
      <c r="F547" s="982"/>
      <c r="G547" s="1005"/>
      <c r="H547" s="1604"/>
      <c r="I547" s="1604"/>
      <c r="J547" s="543"/>
      <c r="K547" s="875" t="s">
        <v>1997</v>
      </c>
      <c r="L547" s="890" t="s">
        <v>327</v>
      </c>
      <c r="M547" s="876">
        <f>50000*1*12/1000</f>
        <v>600</v>
      </c>
      <c r="N547" s="1013"/>
      <c r="O547" s="994"/>
      <c r="P547" s="994"/>
    </row>
    <row r="548" spans="1:21" s="2" customFormat="1" ht="18" hidden="1" customHeight="1">
      <c r="A548" s="981"/>
      <c r="B548" s="982"/>
      <c r="C548" s="982"/>
      <c r="D548" s="982"/>
      <c r="E548" s="982"/>
      <c r="F548" s="982"/>
      <c r="G548" s="1005"/>
      <c r="H548" s="1604"/>
      <c r="I548" s="1604"/>
      <c r="J548" s="543"/>
      <c r="K548" s="875" t="s">
        <v>2104</v>
      </c>
      <c r="L548" s="890" t="s">
        <v>327</v>
      </c>
      <c r="M548" s="876">
        <f>60000*1*12/1000</f>
        <v>720</v>
      </c>
      <c r="N548" s="44"/>
    </row>
    <row r="549" spans="1:21" s="2" customFormat="1" ht="18" hidden="1" customHeight="1">
      <c r="A549" s="981"/>
      <c r="B549" s="982"/>
      <c r="C549" s="982"/>
      <c r="D549" s="982"/>
      <c r="E549" s="982"/>
      <c r="F549" s="982"/>
      <c r="G549" s="1005"/>
      <c r="H549" s="1604"/>
      <c r="I549" s="1604"/>
      <c r="J549" s="543"/>
      <c r="K549" s="875" t="s">
        <v>1999</v>
      </c>
      <c r="L549" s="890" t="s">
        <v>327</v>
      </c>
      <c r="M549" s="876">
        <f>80000*1*12/1000</f>
        <v>960</v>
      </c>
    </row>
    <row r="550" spans="1:21" s="2" customFormat="1" ht="18" hidden="1" customHeight="1">
      <c r="A550" s="981"/>
      <c r="B550" s="982"/>
      <c r="C550" s="982"/>
      <c r="D550" s="982"/>
      <c r="E550" s="982"/>
      <c r="F550" s="982"/>
      <c r="G550" s="1005"/>
      <c r="H550" s="1604"/>
      <c r="I550" s="1604"/>
      <c r="J550" s="543"/>
      <c r="K550" s="875" t="s">
        <v>2000</v>
      </c>
      <c r="L550" s="890" t="s">
        <v>327</v>
      </c>
      <c r="M550" s="876">
        <v>0</v>
      </c>
      <c r="N550" s="44"/>
    </row>
    <row r="551" spans="1:21" s="2" customFormat="1" ht="18" hidden="1" customHeight="1">
      <c r="A551" s="981"/>
      <c r="B551" s="982"/>
      <c r="C551" s="982"/>
      <c r="D551" s="982"/>
      <c r="E551" s="982"/>
      <c r="F551" s="982"/>
      <c r="G551" s="1005"/>
      <c r="H551" s="1604"/>
      <c r="I551" s="1604"/>
      <c r="J551" s="543"/>
      <c r="K551" s="875" t="s">
        <v>2001</v>
      </c>
      <c r="L551" s="890"/>
      <c r="M551" s="544">
        <f>SUM(M552:M556)</f>
        <v>2400</v>
      </c>
    </row>
    <row r="552" spans="1:21" s="2" customFormat="1" ht="18" hidden="1" customHeight="1">
      <c r="A552" s="981"/>
      <c r="B552" s="982"/>
      <c r="C552" s="982"/>
      <c r="D552" s="982"/>
      <c r="E552" s="982"/>
      <c r="F552" s="982"/>
      <c r="G552" s="1005"/>
      <c r="H552" s="1604"/>
      <c r="I552" s="1604"/>
      <c r="J552" s="543"/>
      <c r="K552" s="875" t="s">
        <v>2176</v>
      </c>
      <c r="L552" s="890" t="s">
        <v>327</v>
      </c>
      <c r="M552" s="876">
        <f>40000*1*12/1000</f>
        <v>480</v>
      </c>
      <c r="N552" s="44"/>
    </row>
    <row r="553" spans="1:21" s="1050" customFormat="1" ht="18" hidden="1" customHeight="1">
      <c r="A553" s="981"/>
      <c r="B553" s="982"/>
      <c r="C553" s="982"/>
      <c r="D553" s="982"/>
      <c r="E553" s="982"/>
      <c r="F553" s="982"/>
      <c r="G553" s="1005"/>
      <c r="H553" s="1604"/>
      <c r="I553" s="1604"/>
      <c r="J553" s="543"/>
      <c r="K553" s="875" t="s">
        <v>2105</v>
      </c>
      <c r="L553" s="890" t="s">
        <v>327</v>
      </c>
      <c r="M553" s="876">
        <f>20000*4*12/1000</f>
        <v>960</v>
      </c>
      <c r="N553" s="1049"/>
    </row>
    <row r="554" spans="1:21" s="2" customFormat="1" ht="18" hidden="1" customHeight="1">
      <c r="A554" s="981"/>
      <c r="B554" s="982"/>
      <c r="C554" s="982"/>
      <c r="D554" s="982"/>
      <c r="E554" s="982"/>
      <c r="F554" s="982"/>
      <c r="G554" s="1005"/>
      <c r="H554" s="1604"/>
      <c r="I554" s="1604"/>
      <c r="J554" s="543"/>
      <c r="K554" s="875" t="s">
        <v>2004</v>
      </c>
      <c r="L554" s="890" t="s">
        <v>327</v>
      </c>
      <c r="M554" s="876">
        <f>20000*1*12/1000</f>
        <v>240</v>
      </c>
    </row>
    <row r="555" spans="1:21" s="2" customFormat="1" ht="18" hidden="1" customHeight="1">
      <c r="A555" s="981"/>
      <c r="B555" s="982"/>
      <c r="C555" s="982"/>
      <c r="D555" s="982"/>
      <c r="E555" s="982"/>
      <c r="F555" s="982"/>
      <c r="G555" s="1005"/>
      <c r="H555" s="1604"/>
      <c r="I555" s="1604"/>
      <c r="J555" s="543"/>
      <c r="K555" s="875" t="s">
        <v>2106</v>
      </c>
      <c r="L555" s="890" t="s">
        <v>327</v>
      </c>
      <c r="M555" s="876">
        <f>60000*1*12/1000</f>
        <v>720</v>
      </c>
    </row>
    <row r="556" spans="1:21" ht="18" hidden="1" customHeight="1">
      <c r="A556" s="981"/>
      <c r="B556" s="982"/>
      <c r="C556" s="982"/>
      <c r="D556" s="982"/>
      <c r="E556" s="982"/>
      <c r="F556" s="982"/>
      <c r="G556" s="1005"/>
      <c r="H556" s="1604"/>
      <c r="I556" s="1604"/>
      <c r="J556" s="543"/>
      <c r="K556" s="875" t="s">
        <v>2006</v>
      </c>
      <c r="L556" s="890" t="s">
        <v>327</v>
      </c>
      <c r="M556" s="876">
        <v>0</v>
      </c>
      <c r="N556" s="1"/>
      <c r="O556" s="1"/>
      <c r="P556" s="1"/>
      <c r="Q556" s="1"/>
      <c r="R556" s="1"/>
      <c r="S556" s="1"/>
      <c r="T556" s="1"/>
      <c r="U556" s="1"/>
    </row>
    <row r="557" spans="1:21" ht="18" hidden="1" customHeight="1">
      <c r="A557" s="981"/>
      <c r="B557" s="982"/>
      <c r="C557" s="982"/>
      <c r="D557" s="982"/>
      <c r="E557" s="982"/>
      <c r="F557" s="982"/>
      <c r="G557" s="1005"/>
      <c r="H557" s="1604"/>
      <c r="I557" s="1604"/>
      <c r="J557" s="543"/>
      <c r="K557" s="875" t="s">
        <v>2007</v>
      </c>
      <c r="L557" s="890"/>
      <c r="M557" s="544">
        <f>SUM(M558:M559)</f>
        <v>1320</v>
      </c>
      <c r="N557" s="1"/>
      <c r="O557" s="1"/>
      <c r="P557" s="1"/>
      <c r="Q557" s="1"/>
      <c r="R557" s="1"/>
      <c r="S557" s="1"/>
      <c r="T557" s="1"/>
      <c r="U557" s="1"/>
    </row>
    <row r="558" spans="1:21" ht="18" hidden="1" customHeight="1">
      <c r="A558" s="981"/>
      <c r="B558" s="982"/>
      <c r="C558" s="982"/>
      <c r="D558" s="982"/>
      <c r="E558" s="982"/>
      <c r="F558" s="982"/>
      <c r="G558" s="1005"/>
      <c r="H558" s="1604"/>
      <c r="I558" s="1604"/>
      <c r="J558" s="543"/>
      <c r="K558" s="875" t="s">
        <v>2107</v>
      </c>
      <c r="L558" s="890" t="s">
        <v>327</v>
      </c>
      <c r="M558" s="876">
        <f>30000*2*12/1000</f>
        <v>720</v>
      </c>
      <c r="N558" s="1"/>
      <c r="O558" s="1"/>
      <c r="P558" s="1"/>
      <c r="Q558" s="1"/>
      <c r="R558" s="1"/>
      <c r="S558" s="1"/>
      <c r="T558" s="1"/>
      <c r="U558" s="1"/>
    </row>
    <row r="559" spans="1:21" ht="18" hidden="1" customHeight="1">
      <c r="A559" s="981"/>
      <c r="B559" s="982"/>
      <c r="C559" s="982"/>
      <c r="D559" s="982"/>
      <c r="E559" s="982"/>
      <c r="F559" s="982"/>
      <c r="G559" s="1005"/>
      <c r="H559" s="1604"/>
      <c r="I559" s="1604"/>
      <c r="J559" s="543"/>
      <c r="K559" s="875" t="s">
        <v>2108</v>
      </c>
      <c r="L559" s="890" t="s">
        <v>327</v>
      </c>
      <c r="M559" s="876">
        <f>25000*2*12/1000</f>
        <v>600</v>
      </c>
      <c r="N559" s="1"/>
      <c r="O559" s="1"/>
      <c r="P559" s="1"/>
      <c r="Q559" s="1"/>
      <c r="R559" s="1"/>
      <c r="S559" s="1"/>
      <c r="T559" s="1"/>
      <c r="U559" s="1"/>
    </row>
    <row r="560" spans="1:21" ht="18" hidden="1" customHeight="1">
      <c r="A560" s="981"/>
      <c r="B560" s="982"/>
      <c r="C560" s="982"/>
      <c r="D560" s="982"/>
      <c r="E560" s="982"/>
      <c r="F560" s="982"/>
      <c r="G560" s="1005"/>
      <c r="H560" s="1604"/>
      <c r="I560" s="1604"/>
      <c r="J560" s="543"/>
      <c r="K560" s="875" t="s">
        <v>2010</v>
      </c>
      <c r="L560" s="890"/>
      <c r="M560" s="544">
        <f>SUM(M561)</f>
        <v>0</v>
      </c>
      <c r="N560" s="1"/>
      <c r="O560" s="1"/>
      <c r="P560" s="1"/>
      <c r="Q560" s="1"/>
      <c r="R560" s="1"/>
      <c r="S560" s="1"/>
      <c r="T560" s="1"/>
      <c r="U560" s="1"/>
    </row>
    <row r="561" spans="1:22" ht="18" hidden="1" customHeight="1">
      <c r="A561" s="981"/>
      <c r="B561" s="982"/>
      <c r="C561" s="982"/>
      <c r="D561" s="982"/>
      <c r="E561" s="982"/>
      <c r="F561" s="982"/>
      <c r="G561" s="1005"/>
      <c r="H561" s="1604"/>
      <c r="I561" s="1604"/>
      <c r="J561" s="543"/>
      <c r="K561" s="875" t="s">
        <v>2011</v>
      </c>
      <c r="L561" s="890" t="s">
        <v>327</v>
      </c>
      <c r="M561" s="876">
        <v>0</v>
      </c>
    </row>
    <row r="562" spans="1:22" ht="18" hidden="1" customHeight="1">
      <c r="A562" s="981"/>
      <c r="B562" s="982"/>
      <c r="C562" s="982"/>
      <c r="D562" s="982"/>
      <c r="E562" s="982"/>
      <c r="F562" s="982"/>
      <c r="G562" s="1005"/>
      <c r="H562" s="1604"/>
      <c r="I562" s="1604"/>
      <c r="J562" s="543"/>
      <c r="K562" s="875" t="s">
        <v>2012</v>
      </c>
      <c r="L562" s="890"/>
      <c r="M562" s="544">
        <f>SUM(M563:M564)</f>
        <v>720</v>
      </c>
    </row>
    <row r="563" spans="1:22" ht="18" hidden="1" customHeight="1">
      <c r="A563" s="981"/>
      <c r="B563" s="982"/>
      <c r="C563" s="982"/>
      <c r="D563" s="982"/>
      <c r="E563" s="982"/>
      <c r="F563" s="982"/>
      <c r="G563" s="1005"/>
      <c r="H563" s="1604"/>
      <c r="I563" s="1604"/>
      <c r="J563" s="543"/>
      <c r="K563" s="875" t="s">
        <v>2109</v>
      </c>
      <c r="L563" s="890" t="s">
        <v>327</v>
      </c>
      <c r="M563" s="876">
        <f>30000*1*12/1000</f>
        <v>360</v>
      </c>
    </row>
    <row r="564" spans="1:22" ht="18" hidden="1" customHeight="1">
      <c r="A564" s="981"/>
      <c r="B564" s="982"/>
      <c r="C564" s="982"/>
      <c r="D564" s="982"/>
      <c r="E564" s="982"/>
      <c r="F564" s="982"/>
      <c r="G564" s="1005"/>
      <c r="H564" s="1604"/>
      <c r="I564" s="1604"/>
      <c r="J564" s="543"/>
      <c r="K564" s="875" t="s">
        <v>2110</v>
      </c>
      <c r="L564" s="890" t="s">
        <v>327</v>
      </c>
      <c r="M564" s="876">
        <f>10000*3*12/1000</f>
        <v>360</v>
      </c>
    </row>
    <row r="565" spans="1:22" ht="18" hidden="1" customHeight="1">
      <c r="A565" s="981"/>
      <c r="B565" s="982"/>
      <c r="C565" s="982"/>
      <c r="D565" s="982"/>
      <c r="E565" s="982"/>
      <c r="F565" s="982"/>
      <c r="G565" s="1005"/>
      <c r="H565" s="1604"/>
      <c r="I565" s="1604"/>
      <c r="J565" s="543"/>
      <c r="K565" s="875" t="s">
        <v>2015</v>
      </c>
      <c r="L565" s="2323"/>
      <c r="M565" s="544">
        <f>SUM(M566:M568)</f>
        <v>8458</v>
      </c>
    </row>
    <row r="566" spans="1:22" ht="18" hidden="1" customHeight="1">
      <c r="A566" s="981"/>
      <c r="B566" s="982"/>
      <c r="C566" s="982"/>
      <c r="D566" s="982"/>
      <c r="E566" s="982"/>
      <c r="F566" s="982"/>
      <c r="G566" s="1005"/>
      <c r="H566" s="1604"/>
      <c r="I566" s="1604"/>
      <c r="J566" s="543"/>
      <c r="K566" s="875" t="s">
        <v>2016</v>
      </c>
      <c r="L566" s="2323" t="s">
        <v>327</v>
      </c>
      <c r="M566" s="876">
        <f>ROUND(2347072*1*150%/1000,0)</f>
        <v>3521</v>
      </c>
    </row>
    <row r="567" spans="1:22" ht="18" hidden="1" customHeight="1">
      <c r="A567" s="981"/>
      <c r="B567" s="982"/>
      <c r="C567" s="982"/>
      <c r="D567" s="982"/>
      <c r="E567" s="982"/>
      <c r="F567" s="982"/>
      <c r="G567" s="1005"/>
      <c r="H567" s="1604"/>
      <c r="I567" s="1604"/>
      <c r="J567" s="543"/>
      <c r="K567" s="875" t="s">
        <v>2111</v>
      </c>
      <c r="L567" s="2323" t="s">
        <v>327</v>
      </c>
      <c r="M567" s="876">
        <f>ROUND(1645806*2*150%/1000,0)</f>
        <v>4937</v>
      </c>
    </row>
    <row r="568" spans="1:22" ht="18" hidden="1" customHeight="1">
      <c r="A568" s="981"/>
      <c r="B568" s="982"/>
      <c r="C568" s="982"/>
      <c r="D568" s="982"/>
      <c r="E568" s="982"/>
      <c r="F568" s="982"/>
      <c r="G568" s="1005"/>
      <c r="H568" s="1604"/>
      <c r="I568" s="1604"/>
      <c r="J568" s="543"/>
      <c r="K568" s="875" t="s">
        <v>2018</v>
      </c>
      <c r="L568" s="890" t="s">
        <v>327</v>
      </c>
      <c r="M568" s="876">
        <f>ROUND(1433956*0*150%/1000,0)</f>
        <v>0</v>
      </c>
      <c r="Q568" s="11"/>
      <c r="R568" s="11"/>
      <c r="S568" s="11"/>
      <c r="T568" s="50"/>
      <c r="U568" s="43"/>
      <c r="V568" s="2"/>
    </row>
    <row r="569" spans="1:22" ht="18" hidden="1" customHeight="1">
      <c r="A569" s="981"/>
      <c r="B569" s="982"/>
      <c r="C569" s="982"/>
      <c r="D569" s="982"/>
      <c r="E569" s="982"/>
      <c r="F569" s="982"/>
      <c r="G569" s="1005"/>
      <c r="H569" s="1604"/>
      <c r="I569" s="1604"/>
      <c r="J569" s="543"/>
      <c r="K569" s="875" t="s">
        <v>2019</v>
      </c>
      <c r="L569" s="2323"/>
      <c r="M569" s="544">
        <f>SUM(M570:M572)</f>
        <v>25416</v>
      </c>
      <c r="Q569" s="11"/>
      <c r="R569" s="11"/>
      <c r="S569" s="11"/>
      <c r="T569" s="50"/>
      <c r="U569" s="43"/>
      <c r="V569" s="2"/>
    </row>
    <row r="570" spans="1:22" ht="18" hidden="1" customHeight="1">
      <c r="A570" s="981"/>
      <c r="B570" s="982"/>
      <c r="C570" s="982"/>
      <c r="D570" s="982"/>
      <c r="E570" s="982"/>
      <c r="F570" s="982"/>
      <c r="G570" s="1005"/>
      <c r="H570" s="1604"/>
      <c r="I570" s="1604"/>
      <c r="J570" s="543"/>
      <c r="K570" s="875" t="s">
        <v>2020</v>
      </c>
      <c r="L570" s="2323" t="s">
        <v>327</v>
      </c>
      <c r="M570" s="876">
        <f>ROUNDDOWN(4004012*1.5/209*30*1*12/1000,0)</f>
        <v>10345</v>
      </c>
      <c r="Q570" s="11"/>
      <c r="R570" s="11"/>
      <c r="S570" s="11"/>
      <c r="T570" s="50"/>
      <c r="U570" s="43"/>
      <c r="V570" s="2"/>
    </row>
    <row r="571" spans="1:22" ht="18" hidden="1" customHeight="1">
      <c r="A571" s="981"/>
      <c r="B571" s="982"/>
      <c r="C571" s="982"/>
      <c r="D571" s="982"/>
      <c r="E571" s="982"/>
      <c r="F571" s="982"/>
      <c r="G571" s="1005"/>
      <c r="H571" s="1604"/>
      <c r="I571" s="1604"/>
      <c r="J571" s="543"/>
      <c r="K571" s="875" t="s">
        <v>2113</v>
      </c>
      <c r="L571" s="2323" t="s">
        <v>327</v>
      </c>
      <c r="M571" s="876">
        <f>ROUND(2916424*1.5/209*30*2*12/1000,0)</f>
        <v>15071</v>
      </c>
      <c r="Q571" s="11"/>
      <c r="R571" s="11"/>
      <c r="S571" s="11"/>
      <c r="T571" s="50"/>
      <c r="U571" s="43"/>
      <c r="V571" s="2"/>
    </row>
    <row r="572" spans="1:22" ht="18" hidden="1" customHeight="1">
      <c r="A572" s="981"/>
      <c r="B572" s="982"/>
      <c r="C572" s="982"/>
      <c r="D572" s="982"/>
      <c r="E572" s="982"/>
      <c r="F572" s="982"/>
      <c r="G572" s="1005"/>
      <c r="H572" s="1604"/>
      <c r="I572" s="1604"/>
      <c r="J572" s="543"/>
      <c r="K572" s="875" t="s">
        <v>2022</v>
      </c>
      <c r="L572" s="890" t="s">
        <v>327</v>
      </c>
      <c r="M572" s="876">
        <f>ROUND(2612884*1.5/209*30*0*12/1000,0)</f>
        <v>0</v>
      </c>
      <c r="Q572" s="11"/>
      <c r="R572" s="11"/>
      <c r="S572" s="11"/>
      <c r="T572" s="50"/>
      <c r="U572" s="43"/>
      <c r="V572" s="2"/>
    </row>
    <row r="573" spans="1:22" ht="18" hidden="1" customHeight="1">
      <c r="A573" s="981"/>
      <c r="B573" s="982"/>
      <c r="C573" s="982"/>
      <c r="D573" s="982"/>
      <c r="E573" s="982"/>
      <c r="F573" s="982"/>
      <c r="G573" s="1005"/>
      <c r="H573" s="1604"/>
      <c r="I573" s="1604"/>
      <c r="J573" s="543"/>
      <c r="K573" s="875" t="s">
        <v>2023</v>
      </c>
      <c r="L573" s="2323"/>
      <c r="M573" s="544">
        <f>SUM(M574:M578)</f>
        <v>5973</v>
      </c>
      <c r="Q573" s="11"/>
      <c r="R573" s="11"/>
      <c r="S573" s="11"/>
      <c r="T573" s="50"/>
      <c r="U573" s="43"/>
      <c r="V573" s="2"/>
    </row>
    <row r="574" spans="1:22" ht="18" hidden="1" customHeight="1">
      <c r="A574" s="981"/>
      <c r="B574" s="982"/>
      <c r="C574" s="982"/>
      <c r="D574" s="982"/>
      <c r="E574" s="982"/>
      <c r="F574" s="982"/>
      <c r="G574" s="1005"/>
      <c r="H574" s="1604"/>
      <c r="I574" s="1604"/>
      <c r="J574" s="543"/>
      <c r="K574" s="875" t="s">
        <v>2024</v>
      </c>
      <c r="L574" s="2323" t="s">
        <v>327</v>
      </c>
      <c r="M574" s="876">
        <f>ROUNDDOWN(5945080*1/209*8*0*10/1000,0)</f>
        <v>0</v>
      </c>
      <c r="Q574" s="11"/>
      <c r="R574" s="11"/>
      <c r="S574" s="11"/>
      <c r="T574" s="50"/>
      <c r="U574" s="43"/>
      <c r="V574" s="2"/>
    </row>
    <row r="575" spans="1:22" ht="18" hidden="1" customHeight="1">
      <c r="A575" s="981"/>
      <c r="B575" s="982"/>
      <c r="C575" s="982"/>
      <c r="D575" s="982"/>
      <c r="E575" s="982"/>
      <c r="F575" s="982"/>
      <c r="G575" s="1005"/>
      <c r="H575" s="1604"/>
      <c r="I575" s="1604"/>
      <c r="J575" s="543"/>
      <c r="K575" s="875" t="s">
        <v>2025</v>
      </c>
      <c r="L575" s="2323" t="s">
        <v>327</v>
      </c>
      <c r="M575" s="876">
        <f>ROUND(5765000*1/209*8*1*10/1000,0)</f>
        <v>2207</v>
      </c>
      <c r="Q575" s="11"/>
      <c r="R575" s="11"/>
      <c r="S575" s="11"/>
      <c r="T575" s="50"/>
      <c r="U575" s="43"/>
      <c r="V575" s="2"/>
    </row>
    <row r="576" spans="1:22" ht="18" hidden="1" customHeight="1">
      <c r="A576" s="981"/>
      <c r="B576" s="982"/>
      <c r="C576" s="982"/>
      <c r="D576" s="982"/>
      <c r="E576" s="982"/>
      <c r="F576" s="982"/>
      <c r="G576" s="1005"/>
      <c r="H576" s="1604"/>
      <c r="I576" s="1604"/>
      <c r="J576" s="543"/>
      <c r="K576" s="875" t="s">
        <v>2026</v>
      </c>
      <c r="L576" s="2323" t="s">
        <v>327</v>
      </c>
      <c r="M576" s="876">
        <f>ROUND(4004012*1/209*8*1*10/1000,0)</f>
        <v>1533</v>
      </c>
      <c r="Q576" s="11"/>
      <c r="R576" s="11"/>
      <c r="S576" s="11"/>
      <c r="T576" s="50"/>
      <c r="U576" s="43"/>
      <c r="V576" s="2"/>
    </row>
    <row r="577" spans="1:24" ht="18" hidden="1" customHeight="1">
      <c r="A577" s="981"/>
      <c r="B577" s="982"/>
      <c r="C577" s="982"/>
      <c r="D577" s="982"/>
      <c r="E577" s="982"/>
      <c r="F577" s="982"/>
      <c r="G577" s="1005"/>
      <c r="H577" s="1604"/>
      <c r="I577" s="1604"/>
      <c r="J577" s="543"/>
      <c r="K577" s="875" t="s">
        <v>2115</v>
      </c>
      <c r="L577" s="2323" t="s">
        <v>327</v>
      </c>
      <c r="M577" s="876">
        <f>ROUND(2916424*1/209*8*2*10/1000,0)</f>
        <v>2233</v>
      </c>
      <c r="Q577" s="11"/>
      <c r="R577" s="11"/>
      <c r="S577" s="11"/>
      <c r="T577" s="50"/>
      <c r="U577" s="43"/>
      <c r="V577" s="2"/>
    </row>
    <row r="578" spans="1:24" ht="18" hidden="1" customHeight="1">
      <c r="A578" s="981"/>
      <c r="B578" s="982"/>
      <c r="C578" s="982"/>
      <c r="D578" s="982"/>
      <c r="E578" s="982"/>
      <c r="F578" s="982"/>
      <c r="G578" s="1005"/>
      <c r="H578" s="1604"/>
      <c r="I578" s="1604"/>
      <c r="J578" s="543"/>
      <c r="K578" s="875" t="s">
        <v>2028</v>
      </c>
      <c r="L578" s="890" t="s">
        <v>327</v>
      </c>
      <c r="M578" s="876">
        <f>ROUND(2612884*1/209*8*0*10/1000,0)</f>
        <v>0</v>
      </c>
      <c r="Q578" s="11"/>
      <c r="R578" s="11"/>
      <c r="S578" s="11"/>
      <c r="T578" s="50"/>
      <c r="U578" s="43"/>
      <c r="V578" s="2"/>
    </row>
    <row r="579" spans="1:24" ht="18" hidden="1" customHeight="1">
      <c r="A579" s="981"/>
      <c r="B579" s="982"/>
      <c r="C579" s="982"/>
      <c r="D579" s="982"/>
      <c r="E579" s="982"/>
      <c r="F579" s="982"/>
      <c r="G579" s="1005"/>
      <c r="H579" s="1604"/>
      <c r="I579" s="1604"/>
      <c r="J579" s="543"/>
      <c r="K579" s="875" t="s">
        <v>2029</v>
      </c>
      <c r="L579" s="890"/>
      <c r="M579" s="544">
        <f>SUM(M580)</f>
        <v>0</v>
      </c>
      <c r="Q579" s="11"/>
      <c r="R579" s="11"/>
      <c r="S579" s="11"/>
      <c r="T579" s="50"/>
      <c r="U579" s="43"/>
      <c r="V579" s="2"/>
    </row>
    <row r="580" spans="1:24" ht="18" hidden="1" customHeight="1">
      <c r="A580" s="981"/>
      <c r="B580" s="982"/>
      <c r="C580" s="982"/>
      <c r="D580" s="982"/>
      <c r="E580" s="982"/>
      <c r="F580" s="982"/>
      <c r="G580" s="1005"/>
      <c r="H580" s="1604"/>
      <c r="I580" s="1604"/>
      <c r="J580" s="543"/>
      <c r="K580" s="875" t="s">
        <v>2030</v>
      </c>
      <c r="L580" s="890" t="s">
        <v>327</v>
      </c>
      <c r="M580" s="876">
        <v>0</v>
      </c>
      <c r="Q580" s="11"/>
      <c r="R580" s="11"/>
      <c r="S580" s="11"/>
      <c r="T580" s="50"/>
      <c r="U580" s="43"/>
      <c r="V580" s="2"/>
    </row>
    <row r="581" spans="1:24" s="995" customFormat="1" ht="18" customHeight="1">
      <c r="A581" s="981"/>
      <c r="B581" s="1005"/>
      <c r="C581" s="1005"/>
      <c r="D581" s="1005"/>
      <c r="E581" s="1005"/>
      <c r="F581" s="1005"/>
      <c r="G581" s="1014" t="s">
        <v>86</v>
      </c>
      <c r="H581" s="545">
        <f>M581</f>
        <v>1139244</v>
      </c>
      <c r="I581" s="545">
        <v>699325</v>
      </c>
      <c r="J581" s="545">
        <f>H581-I581</f>
        <v>439919</v>
      </c>
      <c r="K581" s="2324" t="s">
        <v>2117</v>
      </c>
      <c r="L581" s="1015"/>
      <c r="M581" s="882">
        <f>SUM(M582,M584,M586,M588,M590,M592,M594,M600,M603,M606,M608,M610,M612,M614)</f>
        <v>1139244</v>
      </c>
      <c r="N581" s="997"/>
      <c r="O581" s="998"/>
      <c r="P581" s="999"/>
      <c r="Q581" s="1000"/>
      <c r="R581" s="1000"/>
      <c r="S581" s="1000"/>
      <c r="T581" s="1001"/>
      <c r="U581" s="993"/>
      <c r="V581" s="994"/>
      <c r="W581" s="994"/>
      <c r="X581" s="994"/>
    </row>
    <row r="582" spans="1:24" ht="18" hidden="1" customHeight="1">
      <c r="A582" s="981"/>
      <c r="B582" s="1005"/>
      <c r="C582" s="1005"/>
      <c r="D582" s="1005"/>
      <c r="E582" s="1005"/>
      <c r="F582" s="1005"/>
      <c r="G582" s="984"/>
      <c r="H582" s="543"/>
      <c r="I582" s="543"/>
      <c r="J582" s="543"/>
      <c r="K582" s="875" t="s">
        <v>1974</v>
      </c>
      <c r="L582" s="2323"/>
      <c r="M582" s="544">
        <f>M583</f>
        <v>624790</v>
      </c>
      <c r="N582" s="1"/>
      <c r="O582" s="1"/>
      <c r="P582" s="1"/>
      <c r="Q582" s="1"/>
      <c r="R582" s="1"/>
      <c r="S582" s="1"/>
      <c r="T582" s="1"/>
      <c r="U582" s="1"/>
    </row>
    <row r="583" spans="1:24" ht="18" hidden="1" customHeight="1">
      <c r="A583" s="981"/>
      <c r="B583" s="1005"/>
      <c r="C583" s="1005"/>
      <c r="D583" s="1005"/>
      <c r="E583" s="1005"/>
      <c r="F583" s="1005"/>
      <c r="G583" s="984"/>
      <c r="H583" s="543"/>
      <c r="I583" s="543"/>
      <c r="J583" s="543"/>
      <c r="K583" s="875" t="s">
        <v>2118</v>
      </c>
      <c r="L583" s="2323" t="s">
        <v>327</v>
      </c>
      <c r="M583" s="876">
        <f>ROUND(2169410*24*12/1000,0)</f>
        <v>624790</v>
      </c>
      <c r="N583" s="1"/>
      <c r="O583" s="1"/>
      <c r="P583" s="1"/>
      <c r="Q583" s="1"/>
      <c r="R583" s="1"/>
      <c r="S583" s="1"/>
      <c r="T583" s="1"/>
      <c r="U583" s="1"/>
    </row>
    <row r="584" spans="1:24" ht="18" hidden="1" customHeight="1">
      <c r="A584" s="981"/>
      <c r="B584" s="1005"/>
      <c r="C584" s="1005"/>
      <c r="D584" s="1005"/>
      <c r="E584" s="1005"/>
      <c r="F584" s="1005"/>
      <c r="G584" s="984"/>
      <c r="H584" s="543"/>
      <c r="I584" s="543"/>
      <c r="J584" s="543"/>
      <c r="K584" s="875" t="s">
        <v>1994</v>
      </c>
      <c r="L584" s="2323"/>
      <c r="M584" s="544">
        <f>M585</f>
        <v>37440</v>
      </c>
      <c r="N584" s="1"/>
      <c r="O584" s="1"/>
      <c r="P584" s="1"/>
      <c r="Q584" s="1"/>
      <c r="R584" s="1"/>
      <c r="S584" s="1"/>
      <c r="T584" s="1"/>
      <c r="U584" s="1"/>
    </row>
    <row r="585" spans="1:24" ht="18" hidden="1" customHeight="1">
      <c r="A585" s="981"/>
      <c r="B585" s="1005"/>
      <c r="C585" s="1005"/>
      <c r="D585" s="1005"/>
      <c r="E585" s="1005"/>
      <c r="F585" s="1005"/>
      <c r="G585" s="984"/>
      <c r="H585" s="543"/>
      <c r="I585" s="543"/>
      <c r="J585" s="543"/>
      <c r="K585" s="875" t="s">
        <v>2119</v>
      </c>
      <c r="L585" s="2323" t="s">
        <v>327</v>
      </c>
      <c r="M585" s="876">
        <f>130000*24*12/1000</f>
        <v>37440</v>
      </c>
      <c r="N585" s="1"/>
      <c r="O585" s="1"/>
      <c r="P585" s="1"/>
      <c r="Q585" s="1"/>
      <c r="R585" s="1"/>
      <c r="S585" s="1"/>
      <c r="T585" s="1"/>
      <c r="U585" s="1"/>
    </row>
    <row r="586" spans="1:24" ht="18" hidden="1" customHeight="1">
      <c r="A586" s="981"/>
      <c r="B586" s="1005"/>
      <c r="C586" s="1005"/>
      <c r="D586" s="1005"/>
      <c r="E586" s="1005"/>
      <c r="F586" s="1005"/>
      <c r="G586" s="984"/>
      <c r="H586" s="543"/>
      <c r="I586" s="543"/>
      <c r="J586" s="543"/>
      <c r="K586" s="875" t="s">
        <v>2034</v>
      </c>
      <c r="L586" s="2323"/>
      <c r="M586" s="544">
        <f>M587</f>
        <v>57600</v>
      </c>
      <c r="N586" s="1"/>
      <c r="O586" s="1"/>
      <c r="P586" s="1"/>
      <c r="Q586" s="1"/>
      <c r="R586" s="1"/>
      <c r="S586" s="1"/>
      <c r="T586" s="1"/>
      <c r="U586" s="1"/>
    </row>
    <row r="587" spans="1:24" ht="18" hidden="1" customHeight="1">
      <c r="A587" s="981"/>
      <c r="B587" s="1005"/>
      <c r="C587" s="1005"/>
      <c r="D587" s="1005"/>
      <c r="E587" s="1005"/>
      <c r="F587" s="1005"/>
      <c r="G587" s="984"/>
      <c r="H587" s="543"/>
      <c r="I587" s="543"/>
      <c r="J587" s="543"/>
      <c r="K587" s="875" t="s">
        <v>2120</v>
      </c>
      <c r="L587" s="2323" t="s">
        <v>327</v>
      </c>
      <c r="M587" s="876">
        <f>ROUNDDOWN(200000*24*12/1000,0)</f>
        <v>57600</v>
      </c>
      <c r="N587" s="1"/>
      <c r="O587" s="1"/>
      <c r="P587" s="1"/>
      <c r="Q587" s="1"/>
      <c r="R587" s="1"/>
      <c r="S587" s="1"/>
      <c r="T587" s="1"/>
      <c r="U587" s="1"/>
    </row>
    <row r="588" spans="1:24" ht="18" hidden="1" customHeight="1">
      <c r="A588" s="981"/>
      <c r="B588" s="1005"/>
      <c r="C588" s="1005"/>
      <c r="D588" s="1005"/>
      <c r="E588" s="1005"/>
      <c r="F588" s="1005"/>
      <c r="G588" s="984"/>
      <c r="H588" s="543"/>
      <c r="I588" s="543"/>
      <c r="J588" s="543"/>
      <c r="K588" s="875" t="s">
        <v>2036</v>
      </c>
      <c r="L588" s="2323"/>
      <c r="M588" s="544">
        <f>M589</f>
        <v>23040</v>
      </c>
      <c r="N588" s="1"/>
      <c r="O588" s="1"/>
      <c r="P588" s="1"/>
      <c r="Q588" s="1"/>
      <c r="R588" s="1"/>
      <c r="S588" s="1"/>
      <c r="T588" s="1"/>
      <c r="U588" s="1"/>
    </row>
    <row r="589" spans="1:24" ht="18" hidden="1" customHeight="1">
      <c r="A589" s="981"/>
      <c r="B589" s="1005"/>
      <c r="C589" s="1005"/>
      <c r="D589" s="1005"/>
      <c r="E589" s="1005"/>
      <c r="F589" s="1005"/>
      <c r="G589" s="984"/>
      <c r="H589" s="543"/>
      <c r="I589" s="543"/>
      <c r="J589" s="543"/>
      <c r="K589" s="875" t="s">
        <v>2121</v>
      </c>
      <c r="L589" s="2323" t="s">
        <v>327</v>
      </c>
      <c r="M589" s="876">
        <f>ROUNDDOWN(80000*24*12/1000,0)</f>
        <v>23040</v>
      </c>
      <c r="N589" s="1"/>
      <c r="O589" s="1"/>
      <c r="P589" s="1"/>
      <c r="Q589" s="1"/>
      <c r="R589" s="1"/>
      <c r="S589" s="1"/>
      <c r="T589" s="1"/>
      <c r="U589" s="1"/>
    </row>
    <row r="590" spans="1:24" ht="18" hidden="1" customHeight="1">
      <c r="A590" s="981"/>
      <c r="B590" s="1005"/>
      <c r="C590" s="1005"/>
      <c r="D590" s="1005"/>
      <c r="E590" s="1005"/>
      <c r="F590" s="1005"/>
      <c r="G590" s="984"/>
      <c r="H590" s="543"/>
      <c r="I590" s="543"/>
      <c r="J590" s="543"/>
      <c r="K590" s="875" t="s">
        <v>2038</v>
      </c>
      <c r="L590" s="2323"/>
      <c r="M590" s="544">
        <f>M591</f>
        <v>31240</v>
      </c>
      <c r="N590" s="1"/>
      <c r="O590" s="1"/>
      <c r="P590" s="1"/>
      <c r="Q590" s="1"/>
      <c r="R590" s="1"/>
      <c r="S590" s="1"/>
      <c r="T590" s="1"/>
      <c r="U590" s="1"/>
    </row>
    <row r="591" spans="1:24" ht="18" hidden="1" customHeight="1">
      <c r="A591" s="981"/>
      <c r="B591" s="1005"/>
      <c r="C591" s="1005"/>
      <c r="D591" s="1005"/>
      <c r="E591" s="1005"/>
      <c r="F591" s="1005"/>
      <c r="G591" s="984"/>
      <c r="H591" s="543"/>
      <c r="I591" s="543"/>
      <c r="J591" s="543"/>
      <c r="K591" s="875" t="s">
        <v>2122</v>
      </c>
      <c r="L591" s="2323" t="s">
        <v>327</v>
      </c>
      <c r="M591" s="876">
        <f>ROUND(2169410*24*30%*2/1000,0)</f>
        <v>31240</v>
      </c>
      <c r="N591" s="1"/>
      <c r="O591" s="1"/>
      <c r="P591" s="1"/>
      <c r="Q591" s="1"/>
      <c r="R591" s="1"/>
      <c r="S591" s="1"/>
      <c r="T591" s="1"/>
      <c r="U591" s="1"/>
    </row>
    <row r="592" spans="1:24" ht="18" hidden="1" customHeight="1">
      <c r="A592" s="981"/>
      <c r="B592" s="1005"/>
      <c r="C592" s="1005"/>
      <c r="D592" s="1005"/>
      <c r="E592" s="1005"/>
      <c r="F592" s="1005"/>
      <c r="G592" s="984"/>
      <c r="H592" s="543"/>
      <c r="I592" s="543"/>
      <c r="J592" s="543"/>
      <c r="K592" s="875" t="s">
        <v>982</v>
      </c>
      <c r="L592" s="2323"/>
      <c r="M592" s="544">
        <f>M593</f>
        <v>9000</v>
      </c>
      <c r="N592" s="1"/>
      <c r="O592" s="1"/>
      <c r="P592" s="1"/>
      <c r="Q592" s="1"/>
      <c r="R592" s="1"/>
      <c r="S592" s="1"/>
      <c r="T592" s="1"/>
      <c r="U592" s="1"/>
    </row>
    <row r="593" spans="1:21" ht="18" hidden="1" customHeight="1">
      <c r="A593" s="981"/>
      <c r="B593" s="1005"/>
      <c r="C593" s="1005"/>
      <c r="D593" s="1005"/>
      <c r="E593" s="1005"/>
      <c r="F593" s="1005"/>
      <c r="G593" s="984"/>
      <c r="H593" s="543"/>
      <c r="I593" s="543"/>
      <c r="J593" s="543"/>
      <c r="K593" s="875" t="s">
        <v>2123</v>
      </c>
      <c r="L593" s="2323" t="s">
        <v>327</v>
      </c>
      <c r="M593" s="876">
        <f>50000*15*12/1000</f>
        <v>9000</v>
      </c>
      <c r="N593" s="1"/>
      <c r="O593" s="1"/>
      <c r="P593" s="1"/>
      <c r="Q593" s="1"/>
      <c r="R593" s="1"/>
      <c r="S593" s="1"/>
      <c r="T593" s="1"/>
      <c r="U593" s="1"/>
    </row>
    <row r="594" spans="1:21" ht="18" hidden="1" customHeight="1">
      <c r="A594" s="981"/>
      <c r="B594" s="1005"/>
      <c r="C594" s="1005"/>
      <c r="D594" s="1005"/>
      <c r="E594" s="1005"/>
      <c r="F594" s="1005"/>
      <c r="G594" s="984"/>
      <c r="H594" s="543"/>
      <c r="I594" s="543"/>
      <c r="J594" s="543"/>
      <c r="K594" s="875" t="s">
        <v>2001</v>
      </c>
      <c r="L594" s="890"/>
      <c r="M594" s="544">
        <f>SUM(M595:M599)</f>
        <v>13680</v>
      </c>
      <c r="N594" s="1"/>
      <c r="O594" s="1"/>
      <c r="P594" s="1"/>
      <c r="Q594" s="1"/>
      <c r="R594" s="1"/>
      <c r="S594" s="1"/>
      <c r="T594" s="1"/>
      <c r="U594" s="1"/>
    </row>
    <row r="595" spans="1:21" ht="18" hidden="1" customHeight="1">
      <c r="A595" s="981"/>
      <c r="B595" s="1005"/>
      <c r="C595" s="1005"/>
      <c r="D595" s="1005"/>
      <c r="E595" s="1005"/>
      <c r="F595" s="1005"/>
      <c r="G595" s="984"/>
      <c r="H595" s="543"/>
      <c r="I595" s="543"/>
      <c r="J595" s="543"/>
      <c r="K595" s="875" t="s">
        <v>2124</v>
      </c>
      <c r="L595" s="890" t="s">
        <v>327</v>
      </c>
      <c r="M595" s="876">
        <f>40000*11*12/1000</f>
        <v>5280</v>
      </c>
      <c r="N595" s="1"/>
      <c r="O595" s="1"/>
      <c r="P595" s="1"/>
      <c r="Q595" s="1"/>
      <c r="R595" s="1"/>
      <c r="S595" s="1"/>
      <c r="T595" s="1"/>
      <c r="U595" s="1"/>
    </row>
    <row r="596" spans="1:21" ht="18" hidden="1" customHeight="1">
      <c r="A596" s="981"/>
      <c r="B596" s="1005"/>
      <c r="C596" s="1005"/>
      <c r="D596" s="1005"/>
      <c r="E596" s="1005"/>
      <c r="F596" s="1005"/>
      <c r="G596" s="984"/>
      <c r="H596" s="543"/>
      <c r="I596" s="543"/>
      <c r="J596" s="543"/>
      <c r="K596" s="875" t="s">
        <v>2125</v>
      </c>
      <c r="L596" s="890" t="s">
        <v>327</v>
      </c>
      <c r="M596" s="876">
        <f>20000*10*12/1000</f>
        <v>2400</v>
      </c>
      <c r="N596" s="1"/>
      <c r="O596" s="1"/>
      <c r="P596" s="1"/>
      <c r="Q596" s="1"/>
      <c r="R596" s="1"/>
      <c r="S596" s="1"/>
      <c r="T596" s="1"/>
      <c r="U596" s="1"/>
    </row>
    <row r="597" spans="1:21" ht="18" hidden="1" customHeight="1">
      <c r="A597" s="981"/>
      <c r="B597" s="1005"/>
      <c r="C597" s="1005"/>
      <c r="D597" s="1005"/>
      <c r="E597" s="1005"/>
      <c r="F597" s="1005"/>
      <c r="G597" s="984"/>
      <c r="H597" s="543"/>
      <c r="I597" s="543"/>
      <c r="J597" s="543"/>
      <c r="K597" s="875" t="s">
        <v>2126</v>
      </c>
      <c r="L597" s="890" t="s">
        <v>327</v>
      </c>
      <c r="M597" s="876">
        <f>20000*5*12/1000</f>
        <v>1200</v>
      </c>
      <c r="N597" s="1"/>
      <c r="O597" s="1"/>
      <c r="P597" s="1"/>
      <c r="Q597" s="1"/>
      <c r="R597" s="1"/>
      <c r="S597" s="1"/>
      <c r="T597" s="1"/>
      <c r="U597" s="1"/>
    </row>
    <row r="598" spans="1:21" ht="18" hidden="1" customHeight="1">
      <c r="A598" s="981"/>
      <c r="B598" s="1005"/>
      <c r="C598" s="1005"/>
      <c r="D598" s="1005"/>
      <c r="E598" s="1005"/>
      <c r="F598" s="1005"/>
      <c r="G598" s="984"/>
      <c r="H598" s="543"/>
      <c r="I598" s="543"/>
      <c r="J598" s="543"/>
      <c r="K598" s="875" t="s">
        <v>2127</v>
      </c>
      <c r="L598" s="890" t="s">
        <v>327</v>
      </c>
      <c r="M598" s="876">
        <f>60000*5*12/1000</f>
        <v>3600</v>
      </c>
      <c r="N598" s="1"/>
      <c r="O598" s="1"/>
      <c r="P598" s="1"/>
      <c r="Q598" s="1"/>
      <c r="R598" s="1"/>
      <c r="S598" s="1"/>
      <c r="T598" s="1"/>
      <c r="U598" s="1"/>
    </row>
    <row r="599" spans="1:21" ht="18" hidden="1" customHeight="1">
      <c r="A599" s="981"/>
      <c r="B599" s="1005"/>
      <c r="C599" s="1005"/>
      <c r="D599" s="1005"/>
      <c r="E599" s="1005"/>
      <c r="F599" s="1005"/>
      <c r="G599" s="984"/>
      <c r="H599" s="543"/>
      <c r="I599" s="543"/>
      <c r="J599" s="543"/>
      <c r="K599" s="875" t="s">
        <v>2128</v>
      </c>
      <c r="L599" s="890" t="s">
        <v>327</v>
      </c>
      <c r="M599" s="876">
        <f>100000*1*12/1000</f>
        <v>1200</v>
      </c>
      <c r="N599" s="1"/>
      <c r="O599" s="1"/>
      <c r="P599" s="1"/>
      <c r="Q599" s="1"/>
      <c r="R599" s="1"/>
      <c r="S599" s="1"/>
      <c r="T599" s="1"/>
      <c r="U599" s="1"/>
    </row>
    <row r="600" spans="1:21" ht="18" hidden="1" customHeight="1">
      <c r="A600" s="981"/>
      <c r="B600" s="1005"/>
      <c r="C600" s="1005"/>
      <c r="D600" s="1005"/>
      <c r="E600" s="1005"/>
      <c r="F600" s="1005"/>
      <c r="G600" s="984"/>
      <c r="H600" s="543"/>
      <c r="I600" s="543"/>
      <c r="J600" s="543"/>
      <c r="K600" s="875" t="s">
        <v>2007</v>
      </c>
      <c r="L600" s="2323"/>
      <c r="M600" s="544">
        <f>SUM(M601:M602)</f>
        <v>8400</v>
      </c>
      <c r="N600" s="1"/>
      <c r="O600" s="1"/>
      <c r="P600" s="1"/>
      <c r="Q600" s="1"/>
      <c r="R600" s="1"/>
      <c r="S600" s="1"/>
      <c r="T600" s="1"/>
      <c r="U600" s="1"/>
    </row>
    <row r="601" spans="1:21" ht="18" hidden="1" customHeight="1">
      <c r="A601" s="981"/>
      <c r="B601" s="1005"/>
      <c r="C601" s="1005"/>
      <c r="D601" s="1005"/>
      <c r="E601" s="1005"/>
      <c r="F601" s="1005"/>
      <c r="G601" s="984"/>
      <c r="H601" s="543"/>
      <c r="I601" s="543"/>
      <c r="J601" s="543"/>
      <c r="K601" s="875" t="s">
        <v>2129</v>
      </c>
      <c r="L601" s="2323" t="s">
        <v>327</v>
      </c>
      <c r="M601" s="876">
        <f>50000*7*12/1000</f>
        <v>4200</v>
      </c>
      <c r="N601" s="1"/>
      <c r="O601" s="1"/>
      <c r="P601" s="1"/>
      <c r="Q601" s="1"/>
      <c r="R601" s="1"/>
      <c r="S601" s="1"/>
      <c r="T601" s="1"/>
      <c r="U601" s="1"/>
    </row>
    <row r="602" spans="1:21" ht="18" hidden="1" customHeight="1">
      <c r="A602" s="981"/>
      <c r="B602" s="1005"/>
      <c r="C602" s="1005"/>
      <c r="D602" s="1005"/>
      <c r="E602" s="1005"/>
      <c r="F602" s="1005"/>
      <c r="G602" s="984"/>
      <c r="H602" s="543"/>
      <c r="I602" s="543"/>
      <c r="J602" s="543"/>
      <c r="K602" s="875" t="s">
        <v>2130</v>
      </c>
      <c r="L602" s="2323" t="s">
        <v>327</v>
      </c>
      <c r="M602" s="876">
        <f>50000*7*12/1000</f>
        <v>4200</v>
      </c>
      <c r="N602" s="1"/>
      <c r="O602" s="1"/>
      <c r="P602" s="1"/>
      <c r="Q602" s="1"/>
      <c r="R602" s="1"/>
      <c r="S602" s="1"/>
      <c r="T602" s="1"/>
      <c r="U602" s="1"/>
    </row>
    <row r="603" spans="1:21" ht="18" hidden="1" customHeight="1">
      <c r="A603" s="981"/>
      <c r="B603" s="1005"/>
      <c r="C603" s="1005"/>
      <c r="D603" s="1005"/>
      <c r="E603" s="1005"/>
      <c r="F603" s="1005"/>
      <c r="G603" s="984"/>
      <c r="H603" s="543"/>
      <c r="I603" s="543"/>
      <c r="J603" s="543"/>
      <c r="K603" s="875" t="s">
        <v>2012</v>
      </c>
      <c r="L603" s="2323"/>
      <c r="M603" s="544">
        <f>SUM(M604:M605)</f>
        <v>120</v>
      </c>
      <c r="N603" s="1"/>
      <c r="O603" s="1"/>
      <c r="P603" s="1"/>
      <c r="Q603" s="1"/>
      <c r="R603" s="1"/>
      <c r="S603" s="1"/>
      <c r="T603" s="1"/>
      <c r="U603" s="1"/>
    </row>
    <row r="604" spans="1:21" ht="18" hidden="1" customHeight="1">
      <c r="A604" s="981"/>
      <c r="B604" s="1005"/>
      <c r="C604" s="1005"/>
      <c r="D604" s="1005"/>
      <c r="E604" s="1005"/>
      <c r="F604" s="1005"/>
      <c r="G604" s="984"/>
      <c r="H604" s="543"/>
      <c r="I604" s="543"/>
      <c r="J604" s="543"/>
      <c r="K604" s="875" t="s">
        <v>2131</v>
      </c>
      <c r="L604" s="2323" t="s">
        <v>327</v>
      </c>
      <c r="M604" s="876">
        <f>10000*1*12/1000</f>
        <v>120</v>
      </c>
      <c r="N604" s="1"/>
      <c r="O604" s="1"/>
      <c r="P604" s="1"/>
      <c r="Q604" s="1"/>
      <c r="R604" s="1"/>
      <c r="S604" s="1"/>
      <c r="T604" s="1"/>
      <c r="U604" s="1"/>
    </row>
    <row r="605" spans="1:21" ht="18" hidden="1" customHeight="1">
      <c r="A605" s="981"/>
      <c r="B605" s="1005"/>
      <c r="C605" s="1005"/>
      <c r="D605" s="1005"/>
      <c r="E605" s="1005"/>
      <c r="F605" s="1005"/>
      <c r="G605" s="984"/>
      <c r="H605" s="543"/>
      <c r="I605" s="543"/>
      <c r="J605" s="543"/>
      <c r="K605" s="875" t="s">
        <v>2085</v>
      </c>
      <c r="L605" s="2323" t="s">
        <v>327</v>
      </c>
      <c r="M605" s="876">
        <f>10000*0*12/1000</f>
        <v>0</v>
      </c>
      <c r="N605" s="1"/>
      <c r="O605" s="1"/>
      <c r="P605" s="1"/>
      <c r="Q605" s="1"/>
      <c r="R605" s="1"/>
      <c r="S605" s="1"/>
      <c r="T605" s="1"/>
      <c r="U605" s="1"/>
    </row>
    <row r="606" spans="1:21" ht="18" hidden="1" customHeight="1">
      <c r="A606" s="981"/>
      <c r="B606" s="1005"/>
      <c r="C606" s="1005"/>
      <c r="D606" s="1005"/>
      <c r="E606" s="1005"/>
      <c r="F606" s="1005"/>
      <c r="G606" s="984"/>
      <c r="H606" s="543"/>
      <c r="I606" s="543"/>
      <c r="J606" s="543"/>
      <c r="K606" s="875" t="s">
        <v>2015</v>
      </c>
      <c r="L606" s="2323"/>
      <c r="M606" s="544">
        <f>M607</f>
        <v>74975</v>
      </c>
      <c r="N606" s="1"/>
      <c r="O606" s="1"/>
      <c r="P606" s="1"/>
      <c r="Q606" s="1"/>
      <c r="R606" s="1"/>
      <c r="S606" s="1"/>
      <c r="T606" s="1"/>
      <c r="U606" s="1"/>
    </row>
    <row r="607" spans="1:21" ht="18" hidden="1" customHeight="1">
      <c r="A607" s="981"/>
      <c r="B607" s="1005"/>
      <c r="C607" s="1005"/>
      <c r="D607" s="1005"/>
      <c r="E607" s="1005"/>
      <c r="F607" s="1005"/>
      <c r="G607" s="984"/>
      <c r="H607" s="543"/>
      <c r="I607" s="543"/>
      <c r="J607" s="543"/>
      <c r="K607" s="875" t="s">
        <v>2132</v>
      </c>
      <c r="L607" s="2323" t="s">
        <v>327</v>
      </c>
      <c r="M607" s="876">
        <f>ROUND(2603290*24*120%/1000,0)</f>
        <v>74975</v>
      </c>
      <c r="N607" s="1"/>
      <c r="O607" s="1"/>
      <c r="P607" s="1"/>
      <c r="Q607" s="1"/>
      <c r="R607" s="1"/>
      <c r="S607" s="1"/>
      <c r="T607" s="1"/>
      <c r="U607" s="1"/>
    </row>
    <row r="608" spans="1:21" ht="18" hidden="1" customHeight="1">
      <c r="A608" s="981"/>
      <c r="B608" s="1005"/>
      <c r="C608" s="1005"/>
      <c r="D608" s="1005"/>
      <c r="E608" s="1005"/>
      <c r="F608" s="1005"/>
      <c r="G608" s="984"/>
      <c r="H608" s="543"/>
      <c r="I608" s="543"/>
      <c r="J608" s="543"/>
      <c r="K608" s="875" t="s">
        <v>2051</v>
      </c>
      <c r="L608" s="2323"/>
      <c r="M608" s="544">
        <f>M609</f>
        <v>67081</v>
      </c>
      <c r="N608" s="1"/>
      <c r="O608" s="1"/>
      <c r="P608" s="1"/>
      <c r="Q608" s="1"/>
      <c r="R608" s="1"/>
      <c r="S608" s="1"/>
      <c r="T608" s="1"/>
      <c r="U608" s="1"/>
    </row>
    <row r="609" spans="1:24" ht="18" hidden="1" customHeight="1">
      <c r="A609" s="981"/>
      <c r="B609" s="1005"/>
      <c r="C609" s="1005"/>
      <c r="D609" s="1005"/>
      <c r="E609" s="1005"/>
      <c r="F609" s="1005"/>
      <c r="G609" s="984"/>
      <c r="H609" s="543"/>
      <c r="I609" s="543"/>
      <c r="J609" s="543"/>
      <c r="K609" s="875" t="s">
        <v>2133</v>
      </c>
      <c r="L609" s="2323" t="s">
        <v>327</v>
      </c>
      <c r="M609" s="876">
        <f>ROUND(19410*12*24*12/1000,0)</f>
        <v>67081</v>
      </c>
      <c r="N609" s="1"/>
      <c r="O609" s="1"/>
      <c r="P609" s="1"/>
      <c r="Q609" s="1"/>
      <c r="R609" s="1"/>
      <c r="S609" s="1"/>
      <c r="T609" s="1"/>
      <c r="U609" s="1"/>
    </row>
    <row r="610" spans="1:24" ht="18" hidden="1" customHeight="1">
      <c r="A610" s="981"/>
      <c r="B610" s="1005"/>
      <c r="C610" s="1005"/>
      <c r="D610" s="1005"/>
      <c r="E610" s="1005"/>
      <c r="F610" s="1005"/>
      <c r="G610" s="984"/>
      <c r="H610" s="543"/>
      <c r="I610" s="543"/>
      <c r="J610" s="543"/>
      <c r="K610" s="875" t="s">
        <v>2053</v>
      </c>
      <c r="L610" s="2323"/>
      <c r="M610" s="544">
        <f>M611</f>
        <v>93168</v>
      </c>
      <c r="N610" s="1"/>
      <c r="O610" s="1"/>
      <c r="P610" s="1"/>
      <c r="Q610" s="1"/>
      <c r="R610" s="1"/>
      <c r="S610" s="1"/>
      <c r="T610" s="1"/>
      <c r="U610" s="1"/>
    </row>
    <row r="611" spans="1:24" ht="18" hidden="1" customHeight="1">
      <c r="A611" s="981"/>
      <c r="B611" s="1005"/>
      <c r="C611" s="1005"/>
      <c r="D611" s="1005"/>
      <c r="E611" s="1005"/>
      <c r="F611" s="1005"/>
      <c r="G611" s="984"/>
      <c r="H611" s="543"/>
      <c r="I611" s="543"/>
      <c r="J611" s="543"/>
      <c r="K611" s="875" t="s">
        <v>2134</v>
      </c>
      <c r="L611" s="2323" t="s">
        <v>327</v>
      </c>
      <c r="M611" s="876">
        <f>ROUNDDOWN(19410*8*24*25/1000,0)</f>
        <v>93168</v>
      </c>
      <c r="N611" s="1"/>
      <c r="O611" s="1"/>
      <c r="P611" s="1"/>
      <c r="Q611" s="1"/>
      <c r="R611" s="1"/>
      <c r="S611" s="1"/>
      <c r="T611" s="1"/>
      <c r="U611" s="1"/>
    </row>
    <row r="612" spans="1:24" ht="18" hidden="1" customHeight="1">
      <c r="A612" s="981"/>
      <c r="B612" s="1005"/>
      <c r="C612" s="1005"/>
      <c r="D612" s="1005"/>
      <c r="E612" s="1005"/>
      <c r="F612" s="1005"/>
      <c r="G612" s="984"/>
      <c r="H612" s="543"/>
      <c r="I612" s="543"/>
      <c r="J612" s="543"/>
      <c r="K612" s="875" t="s">
        <v>2055</v>
      </c>
      <c r="L612" s="2323"/>
      <c r="M612" s="544">
        <f>M613</f>
        <v>74534</v>
      </c>
      <c r="N612" s="1"/>
      <c r="O612" s="1"/>
      <c r="P612" s="1"/>
      <c r="Q612" s="1"/>
      <c r="R612" s="1"/>
      <c r="S612" s="1"/>
      <c r="T612" s="1"/>
      <c r="U612" s="1"/>
    </row>
    <row r="613" spans="1:24" ht="18" hidden="1" customHeight="1">
      <c r="A613" s="981"/>
      <c r="B613" s="1005"/>
      <c r="C613" s="1005"/>
      <c r="D613" s="1005"/>
      <c r="E613" s="1005"/>
      <c r="F613" s="1005"/>
      <c r="G613" s="984"/>
      <c r="H613" s="543"/>
      <c r="I613" s="543"/>
      <c r="J613" s="543"/>
      <c r="K613" s="875" t="s">
        <v>2135</v>
      </c>
      <c r="L613" s="2323" t="s">
        <v>327</v>
      </c>
      <c r="M613" s="876">
        <f>ROUNDDOWN(6470*40*24*12/1000,0)</f>
        <v>74534</v>
      </c>
      <c r="N613" s="1"/>
      <c r="O613" s="1"/>
      <c r="P613" s="1"/>
      <c r="Q613" s="1"/>
      <c r="R613" s="1"/>
      <c r="S613" s="1"/>
      <c r="T613" s="1"/>
      <c r="U613" s="1"/>
    </row>
    <row r="614" spans="1:24" ht="18" hidden="1" customHeight="1">
      <c r="A614" s="981"/>
      <c r="B614" s="1005"/>
      <c r="C614" s="1005"/>
      <c r="D614" s="1005"/>
      <c r="E614" s="1005"/>
      <c r="F614" s="1005"/>
      <c r="G614" s="984"/>
      <c r="H614" s="543"/>
      <c r="I614" s="543"/>
      <c r="J614" s="543"/>
      <c r="K614" s="875" t="s">
        <v>2023</v>
      </c>
      <c r="L614" s="890"/>
      <c r="M614" s="544">
        <f>M615</f>
        <v>24176</v>
      </c>
      <c r="N614" s="1"/>
      <c r="O614" s="1"/>
      <c r="P614" s="1"/>
      <c r="Q614" s="1"/>
      <c r="R614" s="1"/>
      <c r="S614" s="1"/>
      <c r="T614" s="1"/>
      <c r="U614" s="1"/>
    </row>
    <row r="615" spans="1:24" ht="18" hidden="1" customHeight="1">
      <c r="A615" s="981"/>
      <c r="B615" s="1005"/>
      <c r="C615" s="1005"/>
      <c r="D615" s="1005"/>
      <c r="E615" s="1005"/>
      <c r="F615" s="1005"/>
      <c r="G615" s="984"/>
      <c r="H615" s="543"/>
      <c r="I615" s="543"/>
      <c r="J615" s="543"/>
      <c r="K615" s="875" t="s">
        <v>2136</v>
      </c>
      <c r="L615" s="890" t="s">
        <v>327</v>
      </c>
      <c r="M615" s="876">
        <f>ROUND(100733*24*10/1000,0)</f>
        <v>24176</v>
      </c>
      <c r="N615" s="1"/>
      <c r="O615" s="1"/>
      <c r="P615" s="1"/>
      <c r="Q615" s="1"/>
      <c r="R615" s="1"/>
      <c r="S615" s="1"/>
      <c r="T615" s="1"/>
      <c r="U615" s="1"/>
    </row>
    <row r="616" spans="1:24" ht="18" customHeight="1">
      <c r="A616" s="2567"/>
      <c r="B616" s="22"/>
      <c r="C616" s="1375"/>
      <c r="D616" s="1925" t="s">
        <v>1794</v>
      </c>
      <c r="E616" s="1377"/>
      <c r="F616" s="1377"/>
      <c r="G616" s="1378"/>
      <c r="H616" s="1379">
        <f>H617</f>
        <v>912221</v>
      </c>
      <c r="I616" s="1379">
        <f>I617</f>
        <v>544672</v>
      </c>
      <c r="J616" s="1038">
        <f t="shared" ref="J616:J619" si="31">H616-I616</f>
        <v>367549</v>
      </c>
      <c r="K616" s="1605"/>
      <c r="L616" s="1595"/>
      <c r="M616" s="1482"/>
    </row>
    <row r="617" spans="1:24" s="2" customFormat="1" ht="18" customHeight="1" thickBot="1">
      <c r="A617" s="67"/>
      <c r="B617" s="22"/>
      <c r="D617" s="1577"/>
      <c r="E617" s="1376" t="s">
        <v>124</v>
      </c>
      <c r="F617" s="1377"/>
      <c r="G617" s="1378"/>
      <c r="H617" s="1035">
        <f>H618</f>
        <v>912221</v>
      </c>
      <c r="I617" s="1035">
        <f>I618</f>
        <v>544672</v>
      </c>
      <c r="J617" s="1038">
        <f t="shared" si="31"/>
        <v>367549</v>
      </c>
      <c r="K617" s="2798"/>
      <c r="L617" s="2798"/>
      <c r="M617" s="2799"/>
      <c r="N617" s="540"/>
      <c r="O617" s="540"/>
      <c r="P617" s="540"/>
      <c r="Q617" s="540"/>
      <c r="R617" s="540"/>
      <c r="S617" s="6"/>
      <c r="T617" s="14"/>
      <c r="U617" s="5"/>
    </row>
    <row r="618" spans="1:24" s="2" customFormat="1" ht="18" customHeight="1">
      <c r="A618" s="67"/>
      <c r="B618" s="23"/>
      <c r="C618" s="23"/>
      <c r="D618" s="23"/>
      <c r="E618" s="23"/>
      <c r="F618" s="1556" t="s">
        <v>107</v>
      </c>
      <c r="G618" s="1557"/>
      <c r="H618" s="950">
        <f>H619+H683</f>
        <v>912221</v>
      </c>
      <c r="I618" s="950">
        <f>I619+I683</f>
        <v>544672</v>
      </c>
      <c r="J618" s="539">
        <f t="shared" si="31"/>
        <v>367549</v>
      </c>
      <c r="K618" s="872"/>
      <c r="L618" s="873"/>
      <c r="M618" s="874"/>
      <c r="N618" s="83"/>
      <c r="O618" s="3"/>
      <c r="P618" s="71"/>
      <c r="Q618" s="72"/>
      <c r="R618" s="541"/>
      <c r="S618" s="542"/>
      <c r="T618" s="72"/>
      <c r="U618" s="5"/>
    </row>
    <row r="619" spans="1:24" s="995" customFormat="1" ht="18" customHeight="1" thickBot="1">
      <c r="A619" s="981"/>
      <c r="B619" s="982"/>
      <c r="C619" s="982"/>
      <c r="D619" s="982"/>
      <c r="E619" s="982"/>
      <c r="F619" s="996"/>
      <c r="G619" s="1603" t="s">
        <v>118</v>
      </c>
      <c r="H619" s="543">
        <f>M619</f>
        <v>153485</v>
      </c>
      <c r="I619" s="543">
        <v>148544</v>
      </c>
      <c r="J619" s="543">
        <f t="shared" si="31"/>
        <v>4941</v>
      </c>
      <c r="K619" s="985" t="s">
        <v>2328</v>
      </c>
      <c r="L619" s="986"/>
      <c r="M619" s="544">
        <f>SUM(M620,M624,M628,M632,M636,M640,M644,M648,M653,M659,M662,M664,M667,M671,M675,M681)</f>
        <v>153485</v>
      </c>
      <c r="N619" s="988"/>
      <c r="O619" s="986"/>
      <c r="P619" s="989"/>
      <c r="Q619" s="990"/>
      <c r="R619" s="991"/>
      <c r="S619" s="992"/>
      <c r="T619" s="990"/>
      <c r="U619" s="993"/>
      <c r="V619" s="994"/>
      <c r="W619" s="994"/>
      <c r="X619" s="994"/>
    </row>
    <row r="620" spans="1:24" s="995" customFormat="1" ht="18" hidden="1" customHeight="1">
      <c r="A620" s="981"/>
      <c r="B620" s="982"/>
      <c r="C620" s="982"/>
      <c r="D620" s="982"/>
      <c r="E620" s="982"/>
      <c r="F620" s="983"/>
      <c r="G620" s="996"/>
      <c r="H620" s="543"/>
      <c r="I620" s="543"/>
      <c r="J620" s="543"/>
      <c r="K620" s="875" t="s">
        <v>1970</v>
      </c>
      <c r="L620" s="2323"/>
      <c r="M620" s="544">
        <f>SUM(M621:M623)</f>
        <v>0</v>
      </c>
      <c r="N620" s="994"/>
      <c r="O620" s="994"/>
      <c r="P620" s="994"/>
    </row>
    <row r="621" spans="1:24" s="995" customFormat="1" ht="18" hidden="1" customHeight="1">
      <c r="A621" s="981"/>
      <c r="B621" s="982"/>
      <c r="C621" s="982"/>
      <c r="D621" s="982"/>
      <c r="E621" s="982"/>
      <c r="F621" s="983"/>
      <c r="G621" s="996"/>
      <c r="H621" s="543"/>
      <c r="I621" s="543"/>
      <c r="J621" s="543"/>
      <c r="K621" s="875" t="s">
        <v>1971</v>
      </c>
      <c r="L621" s="2323" t="s">
        <v>327</v>
      </c>
      <c r="M621" s="876">
        <v>0</v>
      </c>
      <c r="N621" s="994"/>
      <c r="O621" s="994"/>
      <c r="P621" s="994"/>
    </row>
    <row r="622" spans="1:24" s="995" customFormat="1" ht="18" hidden="1" customHeight="1">
      <c r="A622" s="981"/>
      <c r="B622" s="982"/>
      <c r="C622" s="982"/>
      <c r="D622" s="982"/>
      <c r="E622" s="982"/>
      <c r="F622" s="983"/>
      <c r="G622" s="996"/>
      <c r="H622" s="543"/>
      <c r="I622" s="543"/>
      <c r="J622" s="543"/>
      <c r="K622" s="875" t="s">
        <v>1972</v>
      </c>
      <c r="L622" s="2323" t="s">
        <v>327</v>
      </c>
      <c r="M622" s="876">
        <v>0</v>
      </c>
      <c r="N622" s="994"/>
      <c r="O622" s="994"/>
      <c r="P622" s="994"/>
    </row>
    <row r="623" spans="1:24" s="995" customFormat="1" ht="18" hidden="1" customHeight="1">
      <c r="A623" s="981"/>
      <c r="B623" s="982"/>
      <c r="C623" s="982"/>
      <c r="D623" s="982"/>
      <c r="E623" s="982"/>
      <c r="F623" s="983"/>
      <c r="G623" s="996"/>
      <c r="H623" s="543"/>
      <c r="I623" s="543"/>
      <c r="J623" s="543"/>
      <c r="K623" s="875" t="s">
        <v>2058</v>
      </c>
      <c r="L623" s="2323" t="s">
        <v>327</v>
      </c>
      <c r="M623" s="876">
        <f>ROUNDDOWN(5765000*0*12/1000,0)</f>
        <v>0</v>
      </c>
      <c r="N623" s="994"/>
      <c r="O623" s="994"/>
      <c r="P623" s="994"/>
    </row>
    <row r="624" spans="1:24" s="995" customFormat="1" ht="18" hidden="1" customHeight="1">
      <c r="A624" s="981"/>
      <c r="B624" s="982"/>
      <c r="C624" s="982"/>
      <c r="D624" s="982"/>
      <c r="E624" s="982"/>
      <c r="F624" s="983"/>
      <c r="G624" s="996"/>
      <c r="H624" s="543"/>
      <c r="I624" s="543"/>
      <c r="J624" s="543"/>
      <c r="K624" s="875" t="s">
        <v>1974</v>
      </c>
      <c r="L624" s="2323"/>
      <c r="M624" s="544">
        <f>SUM(M625:M627)</f>
        <v>65122</v>
      </c>
      <c r="N624" s="994"/>
      <c r="O624" s="994"/>
      <c r="P624" s="994"/>
    </row>
    <row r="625" spans="1:16" s="995" customFormat="1" ht="18" hidden="1" customHeight="1">
      <c r="A625" s="981"/>
      <c r="B625" s="982"/>
      <c r="C625" s="982"/>
      <c r="D625" s="982"/>
      <c r="E625" s="982"/>
      <c r="F625" s="983"/>
      <c r="G625" s="996"/>
      <c r="H625" s="543"/>
      <c r="I625" s="543"/>
      <c r="J625" s="543"/>
      <c r="K625" s="875" t="s">
        <v>1975</v>
      </c>
      <c r="L625" s="2323" t="s">
        <v>327</v>
      </c>
      <c r="M625" s="876">
        <f>ROUND(2347072*1*12/1000,0)</f>
        <v>28165</v>
      </c>
      <c r="N625" s="1007"/>
      <c r="O625" s="994"/>
      <c r="P625" s="994"/>
    </row>
    <row r="626" spans="1:16" s="995" customFormat="1" ht="18" hidden="1" customHeight="1">
      <c r="A626" s="981"/>
      <c r="B626" s="982"/>
      <c r="C626" s="982"/>
      <c r="D626" s="982"/>
      <c r="E626" s="982"/>
      <c r="F626" s="982"/>
      <c r="G626" s="1005"/>
      <c r="H626" s="1604"/>
      <c r="I626" s="1604"/>
      <c r="J626" s="543"/>
      <c r="K626" s="875" t="s">
        <v>1976</v>
      </c>
      <c r="L626" s="2323" t="s">
        <v>327</v>
      </c>
      <c r="M626" s="876">
        <f>ROUND(1645806*1*12/1000,0)</f>
        <v>19750</v>
      </c>
      <c r="N626" s="1007"/>
      <c r="O626" s="994"/>
      <c r="P626" s="994"/>
    </row>
    <row r="627" spans="1:16" s="995" customFormat="1" ht="18" hidden="1" customHeight="1">
      <c r="A627" s="981"/>
      <c r="B627" s="982"/>
      <c r="C627" s="982"/>
      <c r="D627" s="982"/>
      <c r="E627" s="982"/>
      <c r="F627" s="982"/>
      <c r="G627" s="1005"/>
      <c r="H627" s="1604"/>
      <c r="I627" s="1604"/>
      <c r="J627" s="543"/>
      <c r="K627" s="875" t="s">
        <v>2093</v>
      </c>
      <c r="L627" s="890" t="s">
        <v>327</v>
      </c>
      <c r="M627" s="876">
        <f>ROUNDDOWN(1433956*1*12/1000,0)</f>
        <v>17207</v>
      </c>
      <c r="N627" s="1007"/>
      <c r="O627" s="994"/>
      <c r="P627" s="994"/>
    </row>
    <row r="628" spans="1:16" s="995" customFormat="1" ht="18" hidden="1" customHeight="1">
      <c r="A628" s="981"/>
      <c r="B628" s="982"/>
      <c r="C628" s="982"/>
      <c r="D628" s="982"/>
      <c r="E628" s="982"/>
      <c r="F628" s="982"/>
      <c r="G628" s="1005"/>
      <c r="H628" s="1604"/>
      <c r="I628" s="1604"/>
      <c r="J628" s="543"/>
      <c r="K628" s="875" t="s">
        <v>1978</v>
      </c>
      <c r="L628" s="890"/>
      <c r="M628" s="544">
        <f>SUM(M629:M631)</f>
        <v>19537</v>
      </c>
      <c r="N628" s="1007"/>
      <c r="O628" s="994"/>
      <c r="P628" s="994"/>
    </row>
    <row r="629" spans="1:16" s="995" customFormat="1" ht="18" hidden="1" customHeight="1">
      <c r="A629" s="981"/>
      <c r="B629" s="982"/>
      <c r="C629" s="982"/>
      <c r="D629" s="982"/>
      <c r="E629" s="982"/>
      <c r="F629" s="982"/>
      <c r="G629" s="1005"/>
      <c r="H629" s="1604"/>
      <c r="I629" s="1604"/>
      <c r="J629" s="543"/>
      <c r="K629" s="875" t="s">
        <v>1979</v>
      </c>
      <c r="L629" s="890" t="s">
        <v>327</v>
      </c>
      <c r="M629" s="876">
        <f>ROUNDDOWN(2347072*30%*1*12/1000,0)</f>
        <v>8449</v>
      </c>
      <c r="N629" s="994"/>
      <c r="O629" s="994"/>
      <c r="P629" s="994"/>
    </row>
    <row r="630" spans="1:16" s="995" customFormat="1" ht="18" hidden="1" customHeight="1">
      <c r="A630" s="981"/>
      <c r="B630" s="982"/>
      <c r="C630" s="982"/>
      <c r="D630" s="982"/>
      <c r="E630" s="982"/>
      <c r="F630" s="982"/>
      <c r="G630" s="1005"/>
      <c r="H630" s="1604"/>
      <c r="I630" s="1604"/>
      <c r="J630" s="543"/>
      <c r="K630" s="875" t="s">
        <v>1980</v>
      </c>
      <c r="L630" s="890" t="s">
        <v>327</v>
      </c>
      <c r="M630" s="876">
        <f>ROUND(1645806*30%*1*12/1000,0)</f>
        <v>5925</v>
      </c>
      <c r="N630" s="994"/>
      <c r="O630" s="994"/>
      <c r="P630" s="994"/>
    </row>
    <row r="631" spans="1:16" s="995" customFormat="1" ht="18" hidden="1" customHeight="1">
      <c r="A631" s="981"/>
      <c r="B631" s="982"/>
      <c r="C631" s="982"/>
      <c r="D631" s="982"/>
      <c r="E631" s="982"/>
      <c r="F631" s="982"/>
      <c r="G631" s="1005"/>
      <c r="H631" s="1604"/>
      <c r="I631" s="1604"/>
      <c r="J631" s="543"/>
      <c r="K631" s="875" t="s">
        <v>2095</v>
      </c>
      <c r="L631" s="890" t="s">
        <v>327</v>
      </c>
      <c r="M631" s="876">
        <f>ROUND(1433956*30%*1*12/1000,0)+1</f>
        <v>5163</v>
      </c>
      <c r="N631" s="994"/>
      <c r="O631" s="994"/>
      <c r="P631" s="994"/>
    </row>
    <row r="632" spans="1:16" s="995" customFormat="1" ht="18" hidden="1" customHeight="1">
      <c r="A632" s="981"/>
      <c r="B632" s="982"/>
      <c r="C632" s="982"/>
      <c r="D632" s="982"/>
      <c r="E632" s="982"/>
      <c r="F632" s="982"/>
      <c r="G632" s="1005"/>
      <c r="H632" s="1604"/>
      <c r="I632" s="1604"/>
      <c r="J632" s="543"/>
      <c r="K632" s="875" t="s">
        <v>1982</v>
      </c>
      <c r="L632" s="890"/>
      <c r="M632" s="544">
        <f>SUM(M633:M635)</f>
        <v>5400</v>
      </c>
      <c r="N632" s="994"/>
      <c r="O632" s="994"/>
      <c r="P632" s="994"/>
    </row>
    <row r="633" spans="1:16" s="995" customFormat="1" ht="18" hidden="1" customHeight="1">
      <c r="A633" s="981"/>
      <c r="B633" s="982"/>
      <c r="C633" s="982"/>
      <c r="D633" s="982"/>
      <c r="E633" s="982"/>
      <c r="F633" s="982"/>
      <c r="G633" s="1005"/>
      <c r="H633" s="1604"/>
      <c r="I633" s="1604"/>
      <c r="J633" s="543"/>
      <c r="K633" s="875" t="s">
        <v>1983</v>
      </c>
      <c r="L633" s="890" t="s">
        <v>327</v>
      </c>
      <c r="M633" s="876">
        <f>ROUNDDOWN(150000*1*12/1000,0)</f>
        <v>1800</v>
      </c>
      <c r="N633" s="994"/>
      <c r="O633" s="994"/>
      <c r="P633" s="994"/>
    </row>
    <row r="634" spans="1:16" s="995" customFormat="1" ht="18" hidden="1" customHeight="1">
      <c r="A634" s="981"/>
      <c r="B634" s="982"/>
      <c r="C634" s="982"/>
      <c r="D634" s="982"/>
      <c r="E634" s="982"/>
      <c r="F634" s="982"/>
      <c r="G634" s="1005"/>
      <c r="H634" s="1604"/>
      <c r="I634" s="1604"/>
      <c r="J634" s="543"/>
      <c r="K634" s="875" t="s">
        <v>1984</v>
      </c>
      <c r="L634" s="890" t="s">
        <v>327</v>
      </c>
      <c r="M634" s="876">
        <f>ROUNDDOWN(150000*1*12/1000,0)</f>
        <v>1800</v>
      </c>
      <c r="N634" s="994"/>
      <c r="O634" s="994"/>
      <c r="P634" s="994"/>
    </row>
    <row r="635" spans="1:16" s="995" customFormat="1" ht="18" hidden="1" customHeight="1">
      <c r="A635" s="981"/>
      <c r="B635" s="982"/>
      <c r="C635" s="982"/>
      <c r="D635" s="982"/>
      <c r="E635" s="982"/>
      <c r="F635" s="982"/>
      <c r="G635" s="1005"/>
      <c r="H635" s="1604"/>
      <c r="I635" s="1604"/>
      <c r="J635" s="543"/>
      <c r="K635" s="875" t="s">
        <v>2097</v>
      </c>
      <c r="L635" s="890" t="s">
        <v>327</v>
      </c>
      <c r="M635" s="876">
        <f>ROUNDDOWN(150000*1*12/1000,0)</f>
        <v>1800</v>
      </c>
      <c r="N635" s="994"/>
      <c r="O635" s="994"/>
      <c r="P635" s="994"/>
    </row>
    <row r="636" spans="1:16" s="995" customFormat="1" ht="18" hidden="1" customHeight="1">
      <c r="A636" s="981"/>
      <c r="B636" s="982"/>
      <c r="C636" s="982"/>
      <c r="D636" s="982"/>
      <c r="E636" s="982"/>
      <c r="F636" s="982"/>
      <c r="G636" s="1005"/>
      <c r="H636" s="1604"/>
      <c r="I636" s="1604"/>
      <c r="J636" s="543"/>
      <c r="K636" s="875" t="s">
        <v>1986</v>
      </c>
      <c r="L636" s="890"/>
      <c r="M636" s="544">
        <f>SUM(M637:M639)</f>
        <v>4560</v>
      </c>
      <c r="N636" s="994"/>
      <c r="O636" s="994"/>
      <c r="P636" s="994"/>
    </row>
    <row r="637" spans="1:16" s="995" customFormat="1" ht="18" hidden="1" customHeight="1">
      <c r="A637" s="981"/>
      <c r="B637" s="982"/>
      <c r="C637" s="982"/>
      <c r="D637" s="982"/>
      <c r="E637" s="982"/>
      <c r="F637" s="982"/>
      <c r="G637" s="1005"/>
      <c r="H637" s="1604"/>
      <c r="I637" s="1604"/>
      <c r="J637" s="543"/>
      <c r="K637" s="875" t="s">
        <v>1987</v>
      </c>
      <c r="L637" s="890" t="s">
        <v>327</v>
      </c>
      <c r="M637" s="876">
        <f>ROUNDDOWN(130000*1*12/1000,0)</f>
        <v>1560</v>
      </c>
      <c r="N637" s="994"/>
      <c r="O637" s="994"/>
      <c r="P637" s="994"/>
    </row>
    <row r="638" spans="1:16" s="995" customFormat="1" ht="18" hidden="1" customHeight="1">
      <c r="A638" s="981"/>
      <c r="B638" s="982"/>
      <c r="C638" s="982"/>
      <c r="D638" s="982"/>
      <c r="E638" s="982"/>
      <c r="F638" s="982"/>
      <c r="G638" s="1005"/>
      <c r="H638" s="1604"/>
      <c r="I638" s="1604"/>
      <c r="J638" s="543"/>
      <c r="K638" s="875" t="s">
        <v>1988</v>
      </c>
      <c r="L638" s="890" t="s">
        <v>327</v>
      </c>
      <c r="M638" s="876">
        <f>ROUNDDOWN(130000*1*12/1000,0)</f>
        <v>1560</v>
      </c>
      <c r="N638" s="994"/>
      <c r="O638" s="994"/>
      <c r="P638" s="994"/>
    </row>
    <row r="639" spans="1:16" s="995" customFormat="1" ht="18" hidden="1" customHeight="1">
      <c r="A639" s="981"/>
      <c r="B639" s="982"/>
      <c r="C639" s="982"/>
      <c r="D639" s="982"/>
      <c r="E639" s="982"/>
      <c r="F639" s="982"/>
      <c r="G639" s="1005"/>
      <c r="H639" s="1604"/>
      <c r="I639" s="1604"/>
      <c r="J639" s="543"/>
      <c r="K639" s="875" t="s">
        <v>2099</v>
      </c>
      <c r="L639" s="890" t="s">
        <v>327</v>
      </c>
      <c r="M639" s="876">
        <f>ROUNDDOWN(120000*1*12/1000,0)</f>
        <v>1440</v>
      </c>
      <c r="N639" s="994"/>
      <c r="O639" s="994"/>
      <c r="P639" s="994"/>
    </row>
    <row r="640" spans="1:16" s="995" customFormat="1" ht="18" hidden="1" customHeight="1">
      <c r="A640" s="981"/>
      <c r="B640" s="982"/>
      <c r="C640" s="982"/>
      <c r="D640" s="982"/>
      <c r="E640" s="982"/>
      <c r="F640" s="982"/>
      <c r="G640" s="1005"/>
      <c r="H640" s="1604"/>
      <c r="I640" s="1604"/>
      <c r="J640" s="543"/>
      <c r="K640" s="875" t="s">
        <v>1990</v>
      </c>
      <c r="L640" s="890"/>
      <c r="M640" s="544">
        <f>SUM(M641:M643)</f>
        <v>13567</v>
      </c>
      <c r="N640" s="994"/>
      <c r="O640" s="994"/>
      <c r="P640" s="994"/>
    </row>
    <row r="641" spans="1:16" s="995" customFormat="1" ht="18" hidden="1" customHeight="1">
      <c r="A641" s="981"/>
      <c r="B641" s="982"/>
      <c r="C641" s="982"/>
      <c r="D641" s="982"/>
      <c r="E641" s="982"/>
      <c r="F641" s="982"/>
      <c r="G641" s="1005"/>
      <c r="H641" s="1604"/>
      <c r="I641" s="1604"/>
      <c r="J641" s="543"/>
      <c r="K641" s="875" t="s">
        <v>1991</v>
      </c>
      <c r="L641" s="2323" t="s">
        <v>327</v>
      </c>
      <c r="M641" s="876">
        <f>ROUND(2347072*1*250%/1000,0)</f>
        <v>5868</v>
      </c>
      <c r="N641" s="994"/>
      <c r="O641" s="994"/>
      <c r="P641" s="994"/>
    </row>
    <row r="642" spans="1:16" s="995" customFormat="1" ht="18" hidden="1" customHeight="1">
      <c r="A642" s="981"/>
      <c r="B642" s="982"/>
      <c r="C642" s="982"/>
      <c r="D642" s="982"/>
      <c r="E642" s="982"/>
      <c r="F642" s="982"/>
      <c r="G642" s="1005"/>
      <c r="H642" s="1604"/>
      <c r="I642" s="1604"/>
      <c r="J642" s="543"/>
      <c r="K642" s="875" t="s">
        <v>1992</v>
      </c>
      <c r="L642" s="2323" t="s">
        <v>327</v>
      </c>
      <c r="M642" s="876">
        <f>ROUND(1645806*1*250%/1000,0)-1</f>
        <v>4114</v>
      </c>
      <c r="N642" s="994"/>
      <c r="O642" s="994"/>
      <c r="P642" s="994"/>
    </row>
    <row r="643" spans="1:16" s="995" customFormat="1" ht="18" hidden="1" customHeight="1">
      <c r="A643" s="981"/>
      <c r="B643" s="982"/>
      <c r="C643" s="982"/>
      <c r="D643" s="982"/>
      <c r="E643" s="982"/>
      <c r="F643" s="982"/>
      <c r="G643" s="1005"/>
      <c r="H643" s="1604"/>
      <c r="I643" s="1604"/>
      <c r="J643" s="543"/>
      <c r="K643" s="875" t="s">
        <v>2101</v>
      </c>
      <c r="L643" s="890" t="s">
        <v>327</v>
      </c>
      <c r="M643" s="876">
        <f>ROUND(1433956*1*250%/1000,0)</f>
        <v>3585</v>
      </c>
      <c r="N643" s="994"/>
      <c r="O643" s="994"/>
      <c r="P643" s="994"/>
    </row>
    <row r="644" spans="1:16" s="995" customFormat="1" ht="18" hidden="1" customHeight="1">
      <c r="A644" s="981"/>
      <c r="B644" s="982"/>
      <c r="C644" s="982"/>
      <c r="D644" s="982"/>
      <c r="E644" s="982"/>
      <c r="F644" s="982"/>
      <c r="G644" s="1005"/>
      <c r="H644" s="1604"/>
      <c r="I644" s="1604"/>
      <c r="J644" s="543"/>
      <c r="K644" s="875" t="s">
        <v>1994</v>
      </c>
      <c r="L644" s="890"/>
      <c r="M644" s="544">
        <f>SUM(M645:M647)</f>
        <v>4680</v>
      </c>
      <c r="N644" s="1130"/>
      <c r="O644" s="1135"/>
      <c r="P644" s="994"/>
    </row>
    <row r="645" spans="1:16" s="626" customFormat="1" ht="19.5" hidden="1" customHeight="1">
      <c r="A645" s="981"/>
      <c r="B645" s="982"/>
      <c r="C645" s="982"/>
      <c r="D645" s="982"/>
      <c r="E645" s="982"/>
      <c r="F645" s="982"/>
      <c r="G645" s="1005"/>
      <c r="H645" s="1604"/>
      <c r="I645" s="1604"/>
      <c r="J645" s="543"/>
      <c r="K645" s="875" t="s">
        <v>1987</v>
      </c>
      <c r="L645" s="890" t="s">
        <v>327</v>
      </c>
      <c r="M645" s="876">
        <f>ROUNDDOWN(130000*1*12/1000,0)</f>
        <v>1560</v>
      </c>
    </row>
    <row r="646" spans="1:16" s="626" customFormat="1" ht="19.5" hidden="1" customHeight="1">
      <c r="A646" s="981"/>
      <c r="B646" s="982"/>
      <c r="C646" s="982"/>
      <c r="D646" s="982"/>
      <c r="E646" s="982"/>
      <c r="F646" s="982"/>
      <c r="G646" s="1005"/>
      <c r="H646" s="1604"/>
      <c r="I646" s="1604"/>
      <c r="J646" s="543"/>
      <c r="K646" s="875" t="s">
        <v>1988</v>
      </c>
      <c r="L646" s="890" t="s">
        <v>327</v>
      </c>
      <c r="M646" s="876">
        <f>ROUNDDOWN(130000*1*12/1000,0)</f>
        <v>1560</v>
      </c>
    </row>
    <row r="647" spans="1:16" s="626" customFormat="1" ht="18" hidden="1" customHeight="1">
      <c r="A647" s="981"/>
      <c r="B647" s="982"/>
      <c r="C647" s="982"/>
      <c r="D647" s="982"/>
      <c r="E647" s="982"/>
      <c r="F647" s="982"/>
      <c r="G647" s="1005"/>
      <c r="H647" s="1604"/>
      <c r="I647" s="1604"/>
      <c r="J647" s="543"/>
      <c r="K647" s="875" t="s">
        <v>2102</v>
      </c>
      <c r="L647" s="890" t="s">
        <v>327</v>
      </c>
      <c r="M647" s="876">
        <f>ROUNDDOWN(130000*1*12/1000,0)</f>
        <v>1560</v>
      </c>
    </row>
    <row r="648" spans="1:16" s="2" customFormat="1" ht="18" hidden="1" customHeight="1">
      <c r="A648" s="981"/>
      <c r="B648" s="982"/>
      <c r="C648" s="982"/>
      <c r="D648" s="982"/>
      <c r="E648" s="982"/>
      <c r="F648" s="982"/>
      <c r="G648" s="1005"/>
      <c r="H648" s="1604"/>
      <c r="I648" s="1604"/>
      <c r="J648" s="543"/>
      <c r="K648" s="875" t="s">
        <v>1996</v>
      </c>
      <c r="L648" s="890"/>
      <c r="M648" s="544">
        <f>SUM(M649:M652)</f>
        <v>2160</v>
      </c>
    </row>
    <row r="649" spans="1:16" s="995" customFormat="1" ht="18" hidden="1" customHeight="1">
      <c r="A649" s="981"/>
      <c r="B649" s="982"/>
      <c r="C649" s="982"/>
      <c r="D649" s="982"/>
      <c r="E649" s="982"/>
      <c r="F649" s="982"/>
      <c r="G649" s="1005"/>
      <c r="H649" s="1604"/>
      <c r="I649" s="1604"/>
      <c r="J649" s="543"/>
      <c r="K649" s="875" t="s">
        <v>2103</v>
      </c>
      <c r="L649" s="890" t="s">
        <v>327</v>
      </c>
      <c r="M649" s="876">
        <f>50000*2*12/1000</f>
        <v>1200</v>
      </c>
      <c r="N649" s="1013"/>
      <c r="O649" s="994"/>
      <c r="P649" s="994"/>
    </row>
    <row r="650" spans="1:16" s="2" customFormat="1" ht="18" hidden="1" customHeight="1">
      <c r="A650" s="981"/>
      <c r="B650" s="982"/>
      <c r="C650" s="982"/>
      <c r="D650" s="982"/>
      <c r="E650" s="982"/>
      <c r="F650" s="982"/>
      <c r="G650" s="1005"/>
      <c r="H650" s="1604"/>
      <c r="I650" s="1604"/>
      <c r="J650" s="543"/>
      <c r="K650" s="875" t="s">
        <v>1998</v>
      </c>
      <c r="L650" s="890" t="s">
        <v>327</v>
      </c>
      <c r="M650" s="876">
        <f>60000*0*12/1000</f>
        <v>0</v>
      </c>
      <c r="N650" s="44"/>
    </row>
    <row r="651" spans="1:16" s="2" customFormat="1" ht="18" hidden="1" customHeight="1">
      <c r="A651" s="981"/>
      <c r="B651" s="982"/>
      <c r="C651" s="982"/>
      <c r="D651" s="982"/>
      <c r="E651" s="982"/>
      <c r="F651" s="982"/>
      <c r="G651" s="1005"/>
      <c r="H651" s="1604"/>
      <c r="I651" s="1604"/>
      <c r="J651" s="543"/>
      <c r="K651" s="875" t="s">
        <v>1999</v>
      </c>
      <c r="L651" s="890" t="s">
        <v>327</v>
      </c>
      <c r="M651" s="876">
        <f>80000*1*12/1000</f>
        <v>960</v>
      </c>
    </row>
    <row r="652" spans="1:16" s="2" customFormat="1" ht="18" hidden="1" customHeight="1">
      <c r="A652" s="981"/>
      <c r="B652" s="982"/>
      <c r="C652" s="982"/>
      <c r="D652" s="982"/>
      <c r="E652" s="982"/>
      <c r="F652" s="982"/>
      <c r="G652" s="1005"/>
      <c r="H652" s="1604"/>
      <c r="I652" s="1604"/>
      <c r="J652" s="543"/>
      <c r="K652" s="875" t="s">
        <v>2000</v>
      </c>
      <c r="L652" s="890" t="s">
        <v>327</v>
      </c>
      <c r="M652" s="876">
        <v>0</v>
      </c>
      <c r="N652" s="44"/>
    </row>
    <row r="653" spans="1:16" s="2" customFormat="1" ht="18" hidden="1" customHeight="1">
      <c r="A653" s="981"/>
      <c r="B653" s="982"/>
      <c r="C653" s="982"/>
      <c r="D653" s="982"/>
      <c r="E653" s="982"/>
      <c r="F653" s="982"/>
      <c r="G653" s="1005"/>
      <c r="H653" s="1604"/>
      <c r="I653" s="1604"/>
      <c r="J653" s="543"/>
      <c r="K653" s="875" t="s">
        <v>2001</v>
      </c>
      <c r="L653" s="890"/>
      <c r="M653" s="544">
        <f>SUM(M654:M658)</f>
        <v>480</v>
      </c>
    </row>
    <row r="654" spans="1:16" s="2" customFormat="1" ht="18" hidden="1" customHeight="1">
      <c r="A654" s="981"/>
      <c r="B654" s="982"/>
      <c r="C654" s="982"/>
      <c r="D654" s="982"/>
      <c r="E654" s="982"/>
      <c r="F654" s="982"/>
      <c r="G654" s="1005"/>
      <c r="H654" s="1604"/>
      <c r="I654" s="1604"/>
      <c r="J654" s="543"/>
      <c r="K654" s="875" t="s">
        <v>2176</v>
      </c>
      <c r="L654" s="890" t="s">
        <v>327</v>
      </c>
      <c r="M654" s="876">
        <f>40000*1*12/1000</f>
        <v>480</v>
      </c>
      <c r="N654" s="44"/>
    </row>
    <row r="655" spans="1:16" s="1050" customFormat="1" ht="18" hidden="1" customHeight="1">
      <c r="A655" s="981"/>
      <c r="B655" s="982"/>
      <c r="C655" s="982"/>
      <c r="D655" s="982"/>
      <c r="E655" s="982"/>
      <c r="F655" s="982"/>
      <c r="G655" s="1005"/>
      <c r="H655" s="1604"/>
      <c r="I655" s="1604"/>
      <c r="J655" s="543"/>
      <c r="K655" s="875" t="s">
        <v>2066</v>
      </c>
      <c r="L655" s="890" t="s">
        <v>327</v>
      </c>
      <c r="M655" s="876">
        <f>20000*0*12/1000</f>
        <v>0</v>
      </c>
      <c r="N655" s="1049"/>
    </row>
    <row r="656" spans="1:16" s="2" customFormat="1" ht="18" hidden="1" customHeight="1">
      <c r="A656" s="981"/>
      <c r="B656" s="982"/>
      <c r="C656" s="982"/>
      <c r="D656" s="982"/>
      <c r="E656" s="982"/>
      <c r="F656" s="982"/>
      <c r="G656" s="1005"/>
      <c r="H656" s="1604"/>
      <c r="I656" s="1604"/>
      <c r="J656" s="543"/>
      <c r="K656" s="875" t="s">
        <v>2067</v>
      </c>
      <c r="L656" s="890" t="s">
        <v>327</v>
      </c>
      <c r="M656" s="876">
        <f>20000*0*12/1000</f>
        <v>0</v>
      </c>
    </row>
    <row r="657" spans="1:22" s="2" customFormat="1" ht="18" hidden="1" customHeight="1">
      <c r="A657" s="981"/>
      <c r="B657" s="982"/>
      <c r="C657" s="982"/>
      <c r="D657" s="982"/>
      <c r="E657" s="982"/>
      <c r="F657" s="982"/>
      <c r="G657" s="1005"/>
      <c r="H657" s="1604"/>
      <c r="I657" s="1604"/>
      <c r="J657" s="543"/>
      <c r="K657" s="875" t="s">
        <v>2005</v>
      </c>
      <c r="L657" s="890" t="s">
        <v>327</v>
      </c>
      <c r="M657" s="876">
        <v>0</v>
      </c>
    </row>
    <row r="658" spans="1:22" ht="18" hidden="1" customHeight="1">
      <c r="A658" s="981"/>
      <c r="B658" s="982"/>
      <c r="C658" s="982"/>
      <c r="D658" s="982"/>
      <c r="E658" s="982"/>
      <c r="F658" s="982"/>
      <c r="G658" s="1005"/>
      <c r="H658" s="1604"/>
      <c r="I658" s="1604"/>
      <c r="J658" s="543"/>
      <c r="K658" s="875" t="s">
        <v>2006</v>
      </c>
      <c r="L658" s="890" t="s">
        <v>327</v>
      </c>
      <c r="M658" s="876">
        <v>0</v>
      </c>
      <c r="N658" s="1"/>
      <c r="O658" s="1"/>
      <c r="P658" s="1"/>
      <c r="Q658" s="1"/>
      <c r="R658" s="1"/>
      <c r="S658" s="1"/>
      <c r="T658" s="1"/>
      <c r="U658" s="1"/>
    </row>
    <row r="659" spans="1:22" ht="18" hidden="1" customHeight="1">
      <c r="A659" s="981"/>
      <c r="B659" s="982"/>
      <c r="C659" s="982"/>
      <c r="D659" s="982"/>
      <c r="E659" s="982"/>
      <c r="F659" s="982"/>
      <c r="G659" s="1005"/>
      <c r="H659" s="1604"/>
      <c r="I659" s="1604"/>
      <c r="J659" s="543"/>
      <c r="K659" s="875" t="s">
        <v>2007</v>
      </c>
      <c r="L659" s="890"/>
      <c r="M659" s="544">
        <f>SUM(M660:M661)</f>
        <v>960</v>
      </c>
      <c r="N659" s="1"/>
      <c r="O659" s="1"/>
      <c r="P659" s="1"/>
      <c r="Q659" s="1"/>
      <c r="R659" s="1"/>
      <c r="S659" s="1"/>
      <c r="T659" s="1"/>
      <c r="U659" s="1"/>
    </row>
    <row r="660" spans="1:22" ht="18" hidden="1" customHeight="1">
      <c r="A660" s="981"/>
      <c r="B660" s="982"/>
      <c r="C660" s="982"/>
      <c r="D660" s="982"/>
      <c r="E660" s="982"/>
      <c r="F660" s="982"/>
      <c r="G660" s="1005"/>
      <c r="H660" s="1604"/>
      <c r="I660" s="1604"/>
      <c r="J660" s="543"/>
      <c r="K660" s="875" t="s">
        <v>2008</v>
      </c>
      <c r="L660" s="890" t="s">
        <v>327</v>
      </c>
      <c r="M660" s="876">
        <f>30000*1*12/1000</f>
        <v>360</v>
      </c>
      <c r="N660" s="1"/>
      <c r="O660" s="1"/>
      <c r="P660" s="1"/>
      <c r="Q660" s="1"/>
      <c r="R660" s="1"/>
      <c r="S660" s="1"/>
      <c r="T660" s="1"/>
      <c r="U660" s="1"/>
    </row>
    <row r="661" spans="1:22" ht="18" hidden="1" customHeight="1">
      <c r="A661" s="981"/>
      <c r="B661" s="982"/>
      <c r="C661" s="982"/>
      <c r="D661" s="982"/>
      <c r="E661" s="982"/>
      <c r="F661" s="982"/>
      <c r="G661" s="1005"/>
      <c r="H661" s="1604"/>
      <c r="I661" s="1604"/>
      <c r="J661" s="543"/>
      <c r="K661" s="875" t="s">
        <v>2108</v>
      </c>
      <c r="L661" s="890" t="s">
        <v>327</v>
      </c>
      <c r="M661" s="876">
        <f>25000*2*12/1000</f>
        <v>600</v>
      </c>
      <c r="N661" s="1"/>
      <c r="O661" s="1"/>
      <c r="P661" s="1"/>
      <c r="Q661" s="1"/>
      <c r="R661" s="1"/>
      <c r="S661" s="1"/>
      <c r="T661" s="1"/>
      <c r="U661" s="1"/>
    </row>
    <row r="662" spans="1:22" ht="18" hidden="1" customHeight="1">
      <c r="A662" s="981"/>
      <c r="B662" s="982"/>
      <c r="C662" s="982"/>
      <c r="D662" s="982"/>
      <c r="E662" s="982"/>
      <c r="F662" s="982"/>
      <c r="G662" s="1005"/>
      <c r="H662" s="1604"/>
      <c r="I662" s="1604"/>
      <c r="J662" s="543"/>
      <c r="K662" s="875" t="s">
        <v>2010</v>
      </c>
      <c r="L662" s="890"/>
      <c r="M662" s="544">
        <f>SUM(M663)</f>
        <v>0</v>
      </c>
      <c r="N662" s="1"/>
      <c r="O662" s="1"/>
      <c r="P662" s="1"/>
      <c r="Q662" s="1"/>
      <c r="R662" s="1"/>
      <c r="S662" s="1"/>
      <c r="T662" s="1"/>
      <c r="U662" s="1"/>
    </row>
    <row r="663" spans="1:22" ht="18" hidden="1" customHeight="1">
      <c r="A663" s="981"/>
      <c r="B663" s="982"/>
      <c r="C663" s="982"/>
      <c r="D663" s="982"/>
      <c r="E663" s="982"/>
      <c r="F663" s="982"/>
      <c r="G663" s="1005"/>
      <c r="H663" s="1604"/>
      <c r="I663" s="1604"/>
      <c r="J663" s="543"/>
      <c r="K663" s="875" t="s">
        <v>2011</v>
      </c>
      <c r="L663" s="890" t="s">
        <v>327</v>
      </c>
      <c r="M663" s="876">
        <v>0</v>
      </c>
    </row>
    <row r="664" spans="1:22" ht="18" hidden="1" customHeight="1">
      <c r="A664" s="981"/>
      <c r="B664" s="982"/>
      <c r="C664" s="982"/>
      <c r="D664" s="982"/>
      <c r="E664" s="982"/>
      <c r="F664" s="982"/>
      <c r="G664" s="1005"/>
      <c r="H664" s="1604"/>
      <c r="I664" s="1604"/>
      <c r="J664" s="543"/>
      <c r="K664" s="875" t="s">
        <v>2012</v>
      </c>
      <c r="L664" s="890"/>
      <c r="M664" s="544">
        <f>SUM(M665:M666)</f>
        <v>600</v>
      </c>
    </row>
    <row r="665" spans="1:22" ht="18" hidden="1" customHeight="1">
      <c r="A665" s="981"/>
      <c r="B665" s="982"/>
      <c r="C665" s="982"/>
      <c r="D665" s="982"/>
      <c r="E665" s="982"/>
      <c r="F665" s="982"/>
      <c r="G665" s="1005"/>
      <c r="H665" s="1604"/>
      <c r="I665" s="1604"/>
      <c r="J665" s="543"/>
      <c r="K665" s="875" t="s">
        <v>2109</v>
      </c>
      <c r="L665" s="890" t="s">
        <v>327</v>
      </c>
      <c r="M665" s="876">
        <f>30000*1*12/1000</f>
        <v>360</v>
      </c>
    </row>
    <row r="666" spans="1:22" ht="18" hidden="1" customHeight="1">
      <c r="A666" s="981"/>
      <c r="B666" s="982"/>
      <c r="C666" s="982"/>
      <c r="D666" s="982"/>
      <c r="E666" s="982"/>
      <c r="F666" s="982"/>
      <c r="G666" s="1005"/>
      <c r="H666" s="1604"/>
      <c r="I666" s="1604"/>
      <c r="J666" s="543"/>
      <c r="K666" s="875" t="s">
        <v>2014</v>
      </c>
      <c r="L666" s="890" t="s">
        <v>327</v>
      </c>
      <c r="M666" s="876">
        <f>10000*2*12/1000</f>
        <v>240</v>
      </c>
    </row>
    <row r="667" spans="1:22" ht="18" hidden="1" customHeight="1">
      <c r="A667" s="981"/>
      <c r="B667" s="982"/>
      <c r="C667" s="982"/>
      <c r="D667" s="982"/>
      <c r="E667" s="982"/>
      <c r="F667" s="982"/>
      <c r="G667" s="1005"/>
      <c r="H667" s="1604"/>
      <c r="I667" s="1604"/>
      <c r="J667" s="543"/>
      <c r="K667" s="875" t="s">
        <v>2015</v>
      </c>
      <c r="L667" s="2323"/>
      <c r="M667" s="544">
        <f>SUM(M668:M670)</f>
        <v>8140</v>
      </c>
    </row>
    <row r="668" spans="1:22" ht="18" hidden="1" customHeight="1">
      <c r="A668" s="981"/>
      <c r="B668" s="982"/>
      <c r="C668" s="982"/>
      <c r="D668" s="982"/>
      <c r="E668" s="982"/>
      <c r="F668" s="982"/>
      <c r="G668" s="1005"/>
      <c r="H668" s="1604"/>
      <c r="I668" s="1604"/>
      <c r="J668" s="543"/>
      <c r="K668" s="875" t="s">
        <v>2016</v>
      </c>
      <c r="L668" s="2323" t="s">
        <v>327</v>
      </c>
      <c r="M668" s="876">
        <f>ROUND(2347072*1*150%/1000,0)</f>
        <v>3521</v>
      </c>
    </row>
    <row r="669" spans="1:22" ht="18" hidden="1" customHeight="1">
      <c r="A669" s="981"/>
      <c r="B669" s="982"/>
      <c r="C669" s="982"/>
      <c r="D669" s="982"/>
      <c r="E669" s="982"/>
      <c r="F669" s="982"/>
      <c r="G669" s="1005"/>
      <c r="H669" s="1604"/>
      <c r="I669" s="1604"/>
      <c r="J669" s="543"/>
      <c r="K669" s="875" t="s">
        <v>2017</v>
      </c>
      <c r="L669" s="2323" t="s">
        <v>327</v>
      </c>
      <c r="M669" s="876">
        <f>ROUND(1645806*1*150%/1000,0)</f>
        <v>2469</v>
      </c>
    </row>
    <row r="670" spans="1:22" ht="18" hidden="1" customHeight="1">
      <c r="A670" s="981"/>
      <c r="B670" s="982"/>
      <c r="C670" s="982"/>
      <c r="D670" s="982"/>
      <c r="E670" s="982"/>
      <c r="F670" s="982"/>
      <c r="G670" s="1005"/>
      <c r="H670" s="1604"/>
      <c r="I670" s="1604"/>
      <c r="J670" s="543"/>
      <c r="K670" s="875" t="s">
        <v>2112</v>
      </c>
      <c r="L670" s="890" t="s">
        <v>327</v>
      </c>
      <c r="M670" s="876">
        <f>ROUNDDOWN(1433956*1*150%/1000,0)</f>
        <v>2150</v>
      </c>
      <c r="Q670" s="11"/>
      <c r="R670" s="11"/>
      <c r="S670" s="11"/>
      <c r="T670" s="50"/>
      <c r="U670" s="43"/>
      <c r="V670" s="2"/>
    </row>
    <row r="671" spans="1:22" ht="18" hidden="1" customHeight="1">
      <c r="A671" s="981"/>
      <c r="B671" s="982"/>
      <c r="C671" s="982"/>
      <c r="D671" s="982"/>
      <c r="E671" s="982"/>
      <c r="F671" s="982"/>
      <c r="G671" s="1005"/>
      <c r="H671" s="1604"/>
      <c r="I671" s="1604"/>
      <c r="J671" s="543"/>
      <c r="K671" s="875" t="s">
        <v>2019</v>
      </c>
      <c r="L671" s="2323"/>
      <c r="M671" s="544">
        <f>SUM(M672:M674)</f>
        <v>24630</v>
      </c>
      <c r="Q671" s="11"/>
      <c r="R671" s="11"/>
      <c r="S671" s="11"/>
      <c r="T671" s="50"/>
      <c r="U671" s="43"/>
      <c r="V671" s="2"/>
    </row>
    <row r="672" spans="1:22" ht="18" hidden="1" customHeight="1">
      <c r="A672" s="981"/>
      <c r="B672" s="982"/>
      <c r="C672" s="982"/>
      <c r="D672" s="982"/>
      <c r="E672" s="982"/>
      <c r="F672" s="982"/>
      <c r="G672" s="1005"/>
      <c r="H672" s="1604"/>
      <c r="I672" s="1604"/>
      <c r="J672" s="543"/>
      <c r="K672" s="875" t="s">
        <v>2020</v>
      </c>
      <c r="L672" s="2323" t="s">
        <v>327</v>
      </c>
      <c r="M672" s="876">
        <f>ROUNDDOWN(4004012*1.5/209*30*1*12/1000,0)</f>
        <v>10345</v>
      </c>
      <c r="Q672" s="11"/>
      <c r="R672" s="11"/>
      <c r="S672" s="11"/>
      <c r="T672" s="50"/>
      <c r="U672" s="43"/>
      <c r="V672" s="2"/>
    </row>
    <row r="673" spans="1:24" ht="18" hidden="1" customHeight="1">
      <c r="A673" s="981"/>
      <c r="B673" s="982"/>
      <c r="C673" s="982"/>
      <c r="D673" s="982"/>
      <c r="E673" s="982"/>
      <c r="F673" s="982"/>
      <c r="G673" s="1005"/>
      <c r="H673" s="1604"/>
      <c r="I673" s="1604"/>
      <c r="J673" s="543"/>
      <c r="K673" s="875" t="s">
        <v>2021</v>
      </c>
      <c r="L673" s="2323" t="s">
        <v>327</v>
      </c>
      <c r="M673" s="876">
        <f>ROUNDDOWN(2916424*1.5/209*30*1*12/1000,0)</f>
        <v>7535</v>
      </c>
      <c r="Q673" s="11"/>
      <c r="R673" s="11"/>
      <c r="S673" s="11"/>
      <c r="T673" s="50"/>
      <c r="U673" s="43"/>
      <c r="V673" s="2"/>
    </row>
    <row r="674" spans="1:24" ht="18" hidden="1" customHeight="1">
      <c r="A674" s="981"/>
      <c r="B674" s="982"/>
      <c r="C674" s="982"/>
      <c r="D674" s="982"/>
      <c r="E674" s="982"/>
      <c r="F674" s="982"/>
      <c r="G674" s="1005"/>
      <c r="H674" s="1604"/>
      <c r="I674" s="1604"/>
      <c r="J674" s="543"/>
      <c r="K674" s="875" t="s">
        <v>2114</v>
      </c>
      <c r="L674" s="890" t="s">
        <v>327</v>
      </c>
      <c r="M674" s="876">
        <f>ROUNDDOWN(2612884*1.5/209*30*1*12/1000,0)</f>
        <v>6750</v>
      </c>
      <c r="Q674" s="11"/>
      <c r="R674" s="11"/>
      <c r="S674" s="11"/>
      <c r="T674" s="50"/>
      <c r="U674" s="43"/>
      <c r="V674" s="2"/>
    </row>
    <row r="675" spans="1:24" ht="18" hidden="1" customHeight="1">
      <c r="A675" s="981"/>
      <c r="B675" s="982"/>
      <c r="C675" s="982"/>
      <c r="D675" s="982"/>
      <c r="E675" s="982"/>
      <c r="F675" s="982"/>
      <c r="G675" s="1005"/>
      <c r="H675" s="1604"/>
      <c r="I675" s="1604"/>
      <c r="J675" s="543"/>
      <c r="K675" s="875" t="s">
        <v>2023</v>
      </c>
      <c r="L675" s="2323"/>
      <c r="M675" s="544">
        <f>SUM(M676:M680)</f>
        <v>3649</v>
      </c>
      <c r="Q675" s="11"/>
      <c r="R675" s="11"/>
      <c r="S675" s="11"/>
      <c r="T675" s="50"/>
      <c r="U675" s="43"/>
      <c r="V675" s="2"/>
    </row>
    <row r="676" spans="1:24" ht="18" hidden="1" customHeight="1">
      <c r="A676" s="981"/>
      <c r="B676" s="982"/>
      <c r="C676" s="982"/>
      <c r="D676" s="982"/>
      <c r="E676" s="982"/>
      <c r="F676" s="982"/>
      <c r="G676" s="1005"/>
      <c r="H676" s="1604"/>
      <c r="I676" s="1604"/>
      <c r="J676" s="543"/>
      <c r="K676" s="875" t="s">
        <v>2024</v>
      </c>
      <c r="L676" s="2323" t="s">
        <v>327</v>
      </c>
      <c r="M676" s="876">
        <f>ROUNDDOWN(5945080*1/209*8*0*10/1000,0)</f>
        <v>0</v>
      </c>
      <c r="Q676" s="11"/>
      <c r="R676" s="11"/>
      <c r="S676" s="11"/>
      <c r="T676" s="50"/>
      <c r="U676" s="43"/>
      <c r="V676" s="2"/>
    </row>
    <row r="677" spans="1:24" ht="18" hidden="1" customHeight="1">
      <c r="A677" s="981"/>
      <c r="B677" s="982"/>
      <c r="C677" s="982"/>
      <c r="D677" s="982"/>
      <c r="E677" s="982"/>
      <c r="F677" s="982"/>
      <c r="G677" s="1005"/>
      <c r="H677" s="1604"/>
      <c r="I677" s="1604"/>
      <c r="J677" s="543"/>
      <c r="K677" s="875" t="s">
        <v>2073</v>
      </c>
      <c r="L677" s="2323" t="s">
        <v>327</v>
      </c>
      <c r="M677" s="876">
        <f>ROUNDDOWN(5765000*1/209*8*0*10/1000,0)</f>
        <v>0</v>
      </c>
      <c r="Q677" s="11"/>
      <c r="R677" s="11"/>
      <c r="S677" s="11"/>
      <c r="T677" s="50"/>
      <c r="U677" s="43"/>
      <c r="V677" s="2"/>
    </row>
    <row r="678" spans="1:24" ht="18" hidden="1" customHeight="1">
      <c r="A678" s="981"/>
      <c r="B678" s="982"/>
      <c r="C678" s="982"/>
      <c r="D678" s="982"/>
      <c r="E678" s="982"/>
      <c r="F678" s="982"/>
      <c r="G678" s="1005"/>
      <c r="H678" s="1604"/>
      <c r="I678" s="1604"/>
      <c r="J678" s="543"/>
      <c r="K678" s="875" t="s">
        <v>2026</v>
      </c>
      <c r="L678" s="2323" t="s">
        <v>327</v>
      </c>
      <c r="M678" s="876">
        <f>ROUND(4004012*1/209*8*1*10/1000,0)</f>
        <v>1533</v>
      </c>
      <c r="Q678" s="11"/>
      <c r="R678" s="11"/>
      <c r="S678" s="11"/>
      <c r="T678" s="50"/>
      <c r="U678" s="43"/>
      <c r="V678" s="2"/>
    </row>
    <row r="679" spans="1:24" ht="18" hidden="1" customHeight="1">
      <c r="A679" s="981"/>
      <c r="B679" s="982"/>
      <c r="C679" s="982"/>
      <c r="D679" s="982"/>
      <c r="E679" s="982"/>
      <c r="F679" s="982"/>
      <c r="G679" s="1005"/>
      <c r="H679" s="1604"/>
      <c r="I679" s="1604"/>
      <c r="J679" s="543"/>
      <c r="K679" s="875" t="s">
        <v>2027</v>
      </c>
      <c r="L679" s="2323" t="s">
        <v>327</v>
      </c>
      <c r="M679" s="876">
        <f>ROUND(2916424*1/209*8*1*10/1000,0)</f>
        <v>1116</v>
      </c>
      <c r="Q679" s="11"/>
      <c r="R679" s="11"/>
      <c r="S679" s="11"/>
      <c r="T679" s="50"/>
      <c r="U679" s="43"/>
      <c r="V679" s="2"/>
    </row>
    <row r="680" spans="1:24" ht="18" hidden="1" customHeight="1">
      <c r="A680" s="981"/>
      <c r="B680" s="982"/>
      <c r="C680" s="982"/>
      <c r="D680" s="982"/>
      <c r="E680" s="982"/>
      <c r="F680" s="982"/>
      <c r="G680" s="1005"/>
      <c r="H680" s="1604"/>
      <c r="I680" s="1604"/>
      <c r="J680" s="543"/>
      <c r="K680" s="875" t="s">
        <v>2116</v>
      </c>
      <c r="L680" s="890" t="s">
        <v>327</v>
      </c>
      <c r="M680" s="876">
        <f>ROUNDDOWN(2612884*1/209*8*1*10/1000,0)</f>
        <v>1000</v>
      </c>
      <c r="Q680" s="11"/>
      <c r="R680" s="11"/>
      <c r="S680" s="11"/>
      <c r="T680" s="50"/>
      <c r="U680" s="43"/>
      <c r="V680" s="2"/>
    </row>
    <row r="681" spans="1:24" ht="18" hidden="1" customHeight="1">
      <c r="A681" s="981"/>
      <c r="B681" s="982"/>
      <c r="C681" s="982"/>
      <c r="D681" s="982"/>
      <c r="E681" s="982"/>
      <c r="F681" s="982"/>
      <c r="G681" s="1005"/>
      <c r="H681" s="1604"/>
      <c r="I681" s="1604"/>
      <c r="J681" s="543"/>
      <c r="K681" s="875" t="s">
        <v>2029</v>
      </c>
      <c r="L681" s="890"/>
      <c r="M681" s="544">
        <f>SUM(M682)</f>
        <v>0</v>
      </c>
      <c r="Q681" s="11"/>
      <c r="R681" s="11"/>
      <c r="S681" s="11"/>
      <c r="T681" s="50"/>
      <c r="U681" s="43"/>
      <c r="V681" s="2"/>
    </row>
    <row r="682" spans="1:24" ht="18" hidden="1" customHeight="1">
      <c r="A682" s="981"/>
      <c r="B682" s="982"/>
      <c r="C682" s="982"/>
      <c r="D682" s="982"/>
      <c r="E682" s="982"/>
      <c r="F682" s="982"/>
      <c r="G682" s="1005"/>
      <c r="H682" s="1604"/>
      <c r="I682" s="1604"/>
      <c r="J682" s="543"/>
      <c r="K682" s="875" t="s">
        <v>2030</v>
      </c>
      <c r="L682" s="890" t="s">
        <v>327</v>
      </c>
      <c r="M682" s="876">
        <v>0</v>
      </c>
      <c r="Q682" s="11"/>
      <c r="R682" s="11"/>
      <c r="S682" s="11"/>
      <c r="T682" s="50"/>
      <c r="U682" s="43"/>
      <c r="V682" s="2"/>
    </row>
    <row r="683" spans="1:24" s="995" customFormat="1" ht="18" customHeight="1">
      <c r="A683" s="981"/>
      <c r="B683" s="1005"/>
      <c r="C683" s="1005"/>
      <c r="D683" s="1005"/>
      <c r="E683" s="1005"/>
      <c r="F683" s="1005"/>
      <c r="G683" s="1014" t="s">
        <v>86</v>
      </c>
      <c r="H683" s="545">
        <f>M683</f>
        <v>758736</v>
      </c>
      <c r="I683" s="545">
        <v>396128</v>
      </c>
      <c r="J683" s="545">
        <f>H683-I683</f>
        <v>362608</v>
      </c>
      <c r="K683" s="2324" t="s">
        <v>2343</v>
      </c>
      <c r="L683" s="1015"/>
      <c r="M683" s="882">
        <f>SUM(M684,M686,M688,M690,M692,M694,M696,M702,M705,M708,M710,M712,M714,M716)</f>
        <v>758736</v>
      </c>
      <c r="N683" s="997"/>
      <c r="O683" s="998"/>
      <c r="P683" s="999"/>
      <c r="Q683" s="1000"/>
      <c r="R683" s="1000"/>
      <c r="S683" s="1000"/>
      <c r="T683" s="1001"/>
      <c r="U683" s="993"/>
      <c r="V683" s="994"/>
      <c r="W683" s="994"/>
      <c r="X683" s="994"/>
    </row>
    <row r="684" spans="1:24" s="995" customFormat="1" ht="18" hidden="1" customHeight="1">
      <c r="A684" s="981"/>
      <c r="B684" s="1005"/>
      <c r="C684" s="1005"/>
      <c r="D684" s="1005"/>
      <c r="E684" s="1005"/>
      <c r="F684" s="1005"/>
      <c r="G684" s="1017"/>
      <c r="H684" s="543"/>
      <c r="I684" s="543"/>
      <c r="J684" s="543"/>
      <c r="K684" s="875" t="s">
        <v>1974</v>
      </c>
      <c r="L684" s="2323"/>
      <c r="M684" s="544">
        <f>M685</f>
        <v>416527</v>
      </c>
      <c r="N684" s="1018"/>
      <c r="O684" s="986"/>
      <c r="P684" s="989"/>
      <c r="Q684" s="990"/>
      <c r="R684" s="990"/>
      <c r="S684" s="990"/>
      <c r="T684" s="1003"/>
      <c r="U684" s="993"/>
      <c r="V684" s="994"/>
      <c r="W684" s="994"/>
      <c r="X684" s="994"/>
    </row>
    <row r="685" spans="1:24" ht="18" hidden="1" customHeight="1">
      <c r="A685" s="981"/>
      <c r="B685" s="1005"/>
      <c r="C685" s="1005"/>
      <c r="D685" s="1005"/>
      <c r="E685" s="1005"/>
      <c r="F685" s="1005"/>
      <c r="G685" s="984"/>
      <c r="H685" s="543"/>
      <c r="I685" s="543"/>
      <c r="J685" s="543"/>
      <c r="K685" s="875" t="s">
        <v>2329</v>
      </c>
      <c r="L685" s="2323" t="s">
        <v>327</v>
      </c>
      <c r="M685" s="876">
        <f>ROUND(2169410*16*12/1000,0)</f>
        <v>416527</v>
      </c>
      <c r="N685" s="1"/>
      <c r="O685" s="1"/>
      <c r="P685" s="1"/>
      <c r="Q685" s="1"/>
      <c r="R685" s="1"/>
      <c r="S685" s="1"/>
      <c r="T685" s="1"/>
      <c r="U685" s="1"/>
    </row>
    <row r="686" spans="1:24" ht="18" hidden="1" customHeight="1">
      <c r="A686" s="981"/>
      <c r="B686" s="1005"/>
      <c r="C686" s="1005"/>
      <c r="D686" s="1005"/>
      <c r="E686" s="1005"/>
      <c r="F686" s="1005"/>
      <c r="G686" s="984"/>
      <c r="H686" s="543"/>
      <c r="I686" s="543"/>
      <c r="J686" s="543"/>
      <c r="K686" s="875" t="s">
        <v>1994</v>
      </c>
      <c r="L686" s="2323"/>
      <c r="M686" s="544">
        <f>M687</f>
        <v>24960</v>
      </c>
      <c r="N686" s="1"/>
      <c r="O686" s="1"/>
      <c r="P686" s="1"/>
      <c r="Q686" s="1"/>
      <c r="R686" s="1"/>
      <c r="S686" s="1"/>
      <c r="T686" s="1"/>
      <c r="U686" s="1"/>
    </row>
    <row r="687" spans="1:24" ht="18" hidden="1" customHeight="1">
      <c r="A687" s="981"/>
      <c r="B687" s="1005"/>
      <c r="C687" s="1005"/>
      <c r="D687" s="1005"/>
      <c r="E687" s="1005"/>
      <c r="F687" s="1005"/>
      <c r="G687" s="984"/>
      <c r="H687" s="543"/>
      <c r="I687" s="543"/>
      <c r="J687" s="543"/>
      <c r="K687" s="875" t="s">
        <v>2330</v>
      </c>
      <c r="L687" s="2323" t="s">
        <v>327</v>
      </c>
      <c r="M687" s="876">
        <f>130000*16*12/1000</f>
        <v>24960</v>
      </c>
      <c r="N687" s="1"/>
      <c r="O687" s="1"/>
      <c r="P687" s="1"/>
      <c r="Q687" s="1"/>
      <c r="R687" s="1"/>
      <c r="S687" s="1"/>
      <c r="T687" s="1"/>
      <c r="U687" s="1"/>
    </row>
    <row r="688" spans="1:24" ht="18" hidden="1" customHeight="1">
      <c r="A688" s="981"/>
      <c r="B688" s="1005"/>
      <c r="C688" s="1005"/>
      <c r="D688" s="1005"/>
      <c r="E688" s="1005"/>
      <c r="F688" s="1005"/>
      <c r="G688" s="984"/>
      <c r="H688" s="543"/>
      <c r="I688" s="543"/>
      <c r="J688" s="543"/>
      <c r="K688" s="875" t="s">
        <v>2034</v>
      </c>
      <c r="L688" s="2323"/>
      <c r="M688" s="544">
        <f>M689</f>
        <v>38400</v>
      </c>
      <c r="N688" s="1"/>
      <c r="O688" s="1"/>
      <c r="P688" s="1"/>
      <c r="Q688" s="1"/>
      <c r="R688" s="1"/>
      <c r="S688" s="1"/>
      <c r="T688" s="1"/>
      <c r="U688" s="1"/>
    </row>
    <row r="689" spans="1:21" ht="18" hidden="1" customHeight="1">
      <c r="A689" s="981"/>
      <c r="B689" s="1005"/>
      <c r="C689" s="1005"/>
      <c r="D689" s="1005"/>
      <c r="E689" s="1005"/>
      <c r="F689" s="1005"/>
      <c r="G689" s="984"/>
      <c r="H689" s="543"/>
      <c r="I689" s="543"/>
      <c r="J689" s="543"/>
      <c r="K689" s="875" t="s">
        <v>2331</v>
      </c>
      <c r="L689" s="2323" t="s">
        <v>327</v>
      </c>
      <c r="M689" s="876">
        <f>ROUNDDOWN(200000*16*12/1000,0)</f>
        <v>38400</v>
      </c>
      <c r="N689" s="1"/>
      <c r="O689" s="1"/>
      <c r="P689" s="1"/>
      <c r="Q689" s="1"/>
      <c r="R689" s="1"/>
      <c r="S689" s="1"/>
      <c r="T689" s="1"/>
      <c r="U689" s="1"/>
    </row>
    <row r="690" spans="1:21" ht="18" hidden="1" customHeight="1">
      <c r="A690" s="981"/>
      <c r="B690" s="1005"/>
      <c r="C690" s="1005"/>
      <c r="D690" s="1005"/>
      <c r="E690" s="1005"/>
      <c r="F690" s="1005"/>
      <c r="G690" s="984"/>
      <c r="H690" s="543"/>
      <c r="I690" s="543"/>
      <c r="J690" s="543"/>
      <c r="K690" s="875" t="s">
        <v>2036</v>
      </c>
      <c r="L690" s="2323"/>
      <c r="M690" s="544">
        <f>M691</f>
        <v>15360</v>
      </c>
      <c r="N690" s="1"/>
      <c r="O690" s="1"/>
      <c r="P690" s="1"/>
      <c r="Q690" s="1"/>
      <c r="R690" s="1"/>
      <c r="S690" s="1"/>
      <c r="T690" s="1"/>
      <c r="U690" s="1"/>
    </row>
    <row r="691" spans="1:21" ht="18" hidden="1" customHeight="1">
      <c r="A691" s="981"/>
      <c r="B691" s="1005"/>
      <c r="C691" s="1005"/>
      <c r="D691" s="1005"/>
      <c r="E691" s="1005"/>
      <c r="F691" s="1005"/>
      <c r="G691" s="984"/>
      <c r="H691" s="543"/>
      <c r="I691" s="543"/>
      <c r="J691" s="543"/>
      <c r="K691" s="875" t="s">
        <v>2332</v>
      </c>
      <c r="L691" s="2323" t="s">
        <v>327</v>
      </c>
      <c r="M691" s="876">
        <f>ROUNDDOWN(80000*16*12/1000,0)</f>
        <v>15360</v>
      </c>
      <c r="N691" s="1"/>
      <c r="O691" s="1"/>
      <c r="P691" s="1"/>
      <c r="Q691" s="1"/>
      <c r="R691" s="1"/>
      <c r="S691" s="1"/>
      <c r="T691" s="1"/>
      <c r="U691" s="1"/>
    </row>
    <row r="692" spans="1:21" ht="18" hidden="1" customHeight="1">
      <c r="A692" s="981"/>
      <c r="B692" s="1005"/>
      <c r="C692" s="1005"/>
      <c r="D692" s="1005"/>
      <c r="E692" s="1005"/>
      <c r="F692" s="1005"/>
      <c r="G692" s="984"/>
      <c r="H692" s="543"/>
      <c r="I692" s="543"/>
      <c r="J692" s="543"/>
      <c r="K692" s="875" t="s">
        <v>2038</v>
      </c>
      <c r="L692" s="2323"/>
      <c r="M692" s="544">
        <f>M693</f>
        <v>20826</v>
      </c>
      <c r="N692" s="1"/>
      <c r="O692" s="1"/>
      <c r="P692" s="1"/>
      <c r="Q692" s="1"/>
      <c r="R692" s="1"/>
      <c r="S692" s="1"/>
      <c r="T692" s="1"/>
      <c r="U692" s="1"/>
    </row>
    <row r="693" spans="1:21" ht="18" hidden="1" customHeight="1">
      <c r="A693" s="981"/>
      <c r="B693" s="1005"/>
      <c r="C693" s="1005"/>
      <c r="D693" s="1005"/>
      <c r="E693" s="1005"/>
      <c r="F693" s="1005"/>
      <c r="G693" s="984"/>
      <c r="H693" s="543"/>
      <c r="I693" s="543"/>
      <c r="J693" s="543"/>
      <c r="K693" s="875" t="s">
        <v>2333</v>
      </c>
      <c r="L693" s="2323" t="s">
        <v>327</v>
      </c>
      <c r="M693" s="876">
        <f>ROUND(2169410*16*30%*2/1000,0)</f>
        <v>20826</v>
      </c>
      <c r="N693" s="1"/>
      <c r="O693" s="1"/>
      <c r="P693" s="1"/>
      <c r="Q693" s="1"/>
      <c r="R693" s="1"/>
      <c r="S693" s="1"/>
      <c r="T693" s="1"/>
      <c r="U693" s="1"/>
    </row>
    <row r="694" spans="1:21" ht="18" hidden="1" customHeight="1">
      <c r="A694" s="981"/>
      <c r="B694" s="1005"/>
      <c r="C694" s="1005"/>
      <c r="D694" s="1005"/>
      <c r="E694" s="1005"/>
      <c r="F694" s="1005"/>
      <c r="G694" s="984"/>
      <c r="H694" s="543"/>
      <c r="I694" s="543"/>
      <c r="J694" s="543"/>
      <c r="K694" s="875" t="s">
        <v>982</v>
      </c>
      <c r="L694" s="2323"/>
      <c r="M694" s="544">
        <f>M695</f>
        <v>6000</v>
      </c>
      <c r="N694" s="1"/>
      <c r="O694" s="1"/>
      <c r="P694" s="1"/>
      <c r="Q694" s="1"/>
      <c r="R694" s="1"/>
      <c r="S694" s="1"/>
      <c r="T694" s="1"/>
      <c r="U694" s="1"/>
    </row>
    <row r="695" spans="1:21" ht="18" hidden="1" customHeight="1">
      <c r="A695" s="981"/>
      <c r="B695" s="1005"/>
      <c r="C695" s="1005"/>
      <c r="D695" s="1005"/>
      <c r="E695" s="1005"/>
      <c r="F695" s="1005"/>
      <c r="G695" s="984"/>
      <c r="H695" s="543"/>
      <c r="I695" s="543"/>
      <c r="J695" s="543"/>
      <c r="K695" s="875" t="s">
        <v>2334</v>
      </c>
      <c r="L695" s="2323" t="s">
        <v>327</v>
      </c>
      <c r="M695" s="876">
        <f>50000*10*12/1000</f>
        <v>6000</v>
      </c>
      <c r="N695" s="1"/>
      <c r="O695" s="1"/>
      <c r="P695" s="1"/>
      <c r="Q695" s="1"/>
      <c r="R695" s="1"/>
      <c r="S695" s="1"/>
      <c r="T695" s="1"/>
      <c r="U695" s="1"/>
    </row>
    <row r="696" spans="1:21" ht="18" hidden="1" customHeight="1">
      <c r="A696" s="981"/>
      <c r="B696" s="1005"/>
      <c r="C696" s="1005"/>
      <c r="D696" s="1005"/>
      <c r="E696" s="1005"/>
      <c r="F696" s="1005"/>
      <c r="G696" s="984"/>
      <c r="H696" s="543"/>
      <c r="I696" s="543"/>
      <c r="J696" s="543"/>
      <c r="K696" s="875" t="s">
        <v>2001</v>
      </c>
      <c r="L696" s="890"/>
      <c r="M696" s="544">
        <f>SUM(M697:M701)</f>
        <v>8640</v>
      </c>
      <c r="N696" s="1"/>
      <c r="O696" s="1"/>
      <c r="P696" s="1"/>
      <c r="Q696" s="1"/>
      <c r="R696" s="1"/>
      <c r="S696" s="1"/>
      <c r="T696" s="1"/>
      <c r="U696" s="1"/>
    </row>
    <row r="697" spans="1:21" ht="18" hidden="1" customHeight="1">
      <c r="A697" s="981"/>
      <c r="B697" s="1005"/>
      <c r="C697" s="1005"/>
      <c r="D697" s="1005"/>
      <c r="E697" s="1005"/>
      <c r="F697" s="1005"/>
      <c r="G697" s="984"/>
      <c r="H697" s="543"/>
      <c r="I697" s="543"/>
      <c r="J697" s="543"/>
      <c r="K697" s="875" t="s">
        <v>2335</v>
      </c>
      <c r="L697" s="890" t="s">
        <v>327</v>
      </c>
      <c r="M697" s="876">
        <f>40000*8*12/1000</f>
        <v>3840</v>
      </c>
      <c r="N697" s="1"/>
      <c r="O697" s="1"/>
      <c r="P697" s="1"/>
      <c r="Q697" s="1"/>
      <c r="R697" s="1"/>
      <c r="S697" s="1"/>
      <c r="T697" s="1"/>
      <c r="U697" s="1"/>
    </row>
    <row r="698" spans="1:21" ht="18" hidden="1" customHeight="1">
      <c r="A698" s="981"/>
      <c r="B698" s="1005"/>
      <c r="C698" s="1005"/>
      <c r="D698" s="1005"/>
      <c r="E698" s="1005"/>
      <c r="F698" s="1005"/>
      <c r="G698" s="984"/>
      <c r="H698" s="543"/>
      <c r="I698" s="543"/>
      <c r="J698" s="543"/>
      <c r="K698" s="875" t="s">
        <v>2066</v>
      </c>
      <c r="L698" s="890" t="s">
        <v>327</v>
      </c>
      <c r="M698" s="876">
        <f>20000*0*12/1000</f>
        <v>0</v>
      </c>
      <c r="N698" s="1"/>
      <c r="O698" s="1"/>
      <c r="P698" s="1"/>
      <c r="Q698" s="1"/>
      <c r="R698" s="1"/>
      <c r="S698" s="1"/>
      <c r="T698" s="1"/>
      <c r="U698" s="1"/>
    </row>
    <row r="699" spans="1:21" ht="18" hidden="1" customHeight="1">
      <c r="A699" s="981"/>
      <c r="B699" s="1005"/>
      <c r="C699" s="1005"/>
      <c r="D699" s="1005"/>
      <c r="E699" s="1005"/>
      <c r="F699" s="1005"/>
      <c r="G699" s="984"/>
      <c r="H699" s="543"/>
      <c r="I699" s="543"/>
      <c r="J699" s="543"/>
      <c r="K699" s="875" t="s">
        <v>2083</v>
      </c>
      <c r="L699" s="890" t="s">
        <v>327</v>
      </c>
      <c r="M699" s="876">
        <f>20000*3*12/1000</f>
        <v>720</v>
      </c>
      <c r="N699" s="1"/>
      <c r="O699" s="1"/>
      <c r="P699" s="1"/>
      <c r="Q699" s="1"/>
      <c r="R699" s="1"/>
      <c r="S699" s="1"/>
      <c r="T699" s="1"/>
      <c r="U699" s="1"/>
    </row>
    <row r="700" spans="1:21" ht="18" hidden="1" customHeight="1">
      <c r="A700" s="981"/>
      <c r="B700" s="1005"/>
      <c r="C700" s="1005"/>
      <c r="D700" s="1005"/>
      <c r="E700" s="1005"/>
      <c r="F700" s="1005"/>
      <c r="G700" s="984"/>
      <c r="H700" s="543"/>
      <c r="I700" s="543"/>
      <c r="J700" s="543"/>
      <c r="K700" s="875" t="s">
        <v>2084</v>
      </c>
      <c r="L700" s="890" t="s">
        <v>327</v>
      </c>
      <c r="M700" s="876">
        <f>60000*4*12/1000</f>
        <v>2880</v>
      </c>
      <c r="N700" s="1"/>
      <c r="O700" s="1"/>
      <c r="P700" s="1"/>
      <c r="Q700" s="1"/>
      <c r="R700" s="1"/>
      <c r="S700" s="1"/>
      <c r="T700" s="1"/>
      <c r="U700" s="1"/>
    </row>
    <row r="701" spans="1:21" ht="18" hidden="1" customHeight="1">
      <c r="A701" s="981"/>
      <c r="B701" s="1005"/>
      <c r="C701" s="1005"/>
      <c r="D701" s="1005"/>
      <c r="E701" s="1005"/>
      <c r="F701" s="1005"/>
      <c r="G701" s="984"/>
      <c r="H701" s="543"/>
      <c r="I701" s="543"/>
      <c r="J701" s="543"/>
      <c r="K701" s="875" t="s">
        <v>2128</v>
      </c>
      <c r="L701" s="890" t="s">
        <v>327</v>
      </c>
      <c r="M701" s="876">
        <f>100000*1*12/1000</f>
        <v>1200</v>
      </c>
      <c r="N701" s="1"/>
      <c r="O701" s="1"/>
      <c r="P701" s="1"/>
      <c r="Q701" s="1"/>
      <c r="R701" s="1"/>
      <c r="S701" s="1"/>
      <c r="T701" s="1"/>
      <c r="U701" s="1"/>
    </row>
    <row r="702" spans="1:21" ht="18" hidden="1" customHeight="1">
      <c r="A702" s="981"/>
      <c r="B702" s="1005"/>
      <c r="C702" s="1005"/>
      <c r="D702" s="1005"/>
      <c r="E702" s="1005"/>
      <c r="F702" s="1005"/>
      <c r="G702" s="984"/>
      <c r="H702" s="543"/>
      <c r="I702" s="543"/>
      <c r="J702" s="543"/>
      <c r="K702" s="875" t="s">
        <v>2007</v>
      </c>
      <c r="L702" s="2323"/>
      <c r="M702" s="544">
        <f>SUM(M703:M704)</f>
        <v>5400</v>
      </c>
      <c r="N702" s="1"/>
      <c r="O702" s="1"/>
      <c r="P702" s="1"/>
      <c r="Q702" s="1"/>
      <c r="R702" s="1"/>
      <c r="S702" s="1"/>
      <c r="T702" s="1"/>
      <c r="U702" s="1"/>
    </row>
    <row r="703" spans="1:21" ht="18" hidden="1" customHeight="1">
      <c r="A703" s="981"/>
      <c r="B703" s="1005"/>
      <c r="C703" s="1005"/>
      <c r="D703" s="1005"/>
      <c r="E703" s="1005"/>
      <c r="F703" s="1005"/>
      <c r="G703" s="984"/>
      <c r="H703" s="543"/>
      <c r="I703" s="543"/>
      <c r="J703" s="543"/>
      <c r="K703" s="875" t="s">
        <v>2336</v>
      </c>
      <c r="L703" s="2323" t="s">
        <v>327</v>
      </c>
      <c r="M703" s="876">
        <f>50000*4*12/1000</f>
        <v>2400</v>
      </c>
      <c r="N703" s="1"/>
      <c r="O703" s="1"/>
      <c r="P703" s="1"/>
      <c r="Q703" s="1"/>
      <c r="R703" s="1"/>
      <c r="S703" s="1"/>
      <c r="T703" s="1"/>
      <c r="U703" s="1"/>
    </row>
    <row r="704" spans="1:21" ht="18" hidden="1" customHeight="1">
      <c r="A704" s="981"/>
      <c r="B704" s="1005"/>
      <c r="C704" s="1005"/>
      <c r="D704" s="1005"/>
      <c r="E704" s="1005"/>
      <c r="F704" s="1005"/>
      <c r="G704" s="984"/>
      <c r="H704" s="543"/>
      <c r="I704" s="543"/>
      <c r="J704" s="543"/>
      <c r="K704" s="875" t="s">
        <v>2337</v>
      </c>
      <c r="L704" s="2323" t="s">
        <v>327</v>
      </c>
      <c r="M704" s="876">
        <f>50000*5*12/1000</f>
        <v>3000</v>
      </c>
      <c r="N704" s="1"/>
      <c r="O704" s="1"/>
      <c r="P704" s="1"/>
      <c r="Q704" s="1"/>
      <c r="R704" s="1"/>
      <c r="S704" s="1"/>
      <c r="T704" s="1"/>
      <c r="U704" s="1"/>
    </row>
    <row r="705" spans="1:21" ht="18" hidden="1" customHeight="1">
      <c r="A705" s="981"/>
      <c r="B705" s="1005"/>
      <c r="C705" s="1005"/>
      <c r="D705" s="1005"/>
      <c r="E705" s="1005"/>
      <c r="F705" s="1005"/>
      <c r="G705" s="984"/>
      <c r="H705" s="543"/>
      <c r="I705" s="543"/>
      <c r="J705" s="543"/>
      <c r="K705" s="875" t="s">
        <v>2012</v>
      </c>
      <c r="L705" s="2323"/>
      <c r="M705" s="544">
        <f>SUM(M706:M707)</f>
        <v>0</v>
      </c>
      <c r="N705" s="1"/>
      <c r="O705" s="1"/>
      <c r="P705" s="1"/>
      <c r="Q705" s="1"/>
      <c r="R705" s="1"/>
      <c r="S705" s="1"/>
      <c r="T705" s="1"/>
      <c r="U705" s="1"/>
    </row>
    <row r="706" spans="1:21" ht="18" hidden="1" customHeight="1">
      <c r="A706" s="981"/>
      <c r="B706" s="1005"/>
      <c r="C706" s="1005"/>
      <c r="D706" s="1005"/>
      <c r="E706" s="1005"/>
      <c r="F706" s="1005"/>
      <c r="G706" s="984"/>
      <c r="H706" s="543"/>
      <c r="I706" s="543"/>
      <c r="J706" s="543"/>
      <c r="K706" s="875" t="s">
        <v>2048</v>
      </c>
      <c r="L706" s="2323" t="s">
        <v>327</v>
      </c>
      <c r="M706" s="876">
        <f>10000*0*12/1000</f>
        <v>0</v>
      </c>
      <c r="N706" s="1"/>
      <c r="O706" s="1"/>
      <c r="P706" s="1"/>
      <c r="Q706" s="1"/>
      <c r="R706" s="1"/>
      <c r="S706" s="1"/>
      <c r="T706" s="1"/>
      <c r="U706" s="1"/>
    </row>
    <row r="707" spans="1:21" ht="18" hidden="1" customHeight="1">
      <c r="A707" s="981"/>
      <c r="B707" s="1005"/>
      <c r="C707" s="1005"/>
      <c r="D707" s="1005"/>
      <c r="E707" s="1005"/>
      <c r="F707" s="1005"/>
      <c r="G707" s="984"/>
      <c r="H707" s="543"/>
      <c r="I707" s="543"/>
      <c r="J707" s="543"/>
      <c r="K707" s="875" t="s">
        <v>2085</v>
      </c>
      <c r="L707" s="2323" t="s">
        <v>327</v>
      </c>
      <c r="M707" s="876">
        <f>10000*0*12/1000</f>
        <v>0</v>
      </c>
      <c r="N707" s="1"/>
      <c r="O707" s="1"/>
      <c r="P707" s="1"/>
      <c r="Q707" s="1"/>
      <c r="R707" s="1"/>
      <c r="S707" s="1"/>
      <c r="T707" s="1"/>
      <c r="U707" s="1"/>
    </row>
    <row r="708" spans="1:21" ht="18" hidden="1" customHeight="1">
      <c r="A708" s="981"/>
      <c r="B708" s="1005"/>
      <c r="C708" s="1005"/>
      <c r="D708" s="1005"/>
      <c r="E708" s="1005"/>
      <c r="F708" s="1005"/>
      <c r="G708" s="984"/>
      <c r="H708" s="543"/>
      <c r="I708" s="543"/>
      <c r="J708" s="543"/>
      <c r="K708" s="875" t="s">
        <v>2015</v>
      </c>
      <c r="L708" s="2323"/>
      <c r="M708" s="544">
        <f>M709</f>
        <v>49983</v>
      </c>
      <c r="N708" s="1"/>
      <c r="O708" s="1"/>
      <c r="P708" s="1"/>
      <c r="Q708" s="1"/>
      <c r="R708" s="1"/>
      <c r="S708" s="1"/>
      <c r="T708" s="1"/>
      <c r="U708" s="1"/>
    </row>
    <row r="709" spans="1:21" ht="18" hidden="1" customHeight="1">
      <c r="A709" s="981"/>
      <c r="B709" s="1005"/>
      <c r="C709" s="1005"/>
      <c r="D709" s="1005"/>
      <c r="E709" s="1005"/>
      <c r="F709" s="1005"/>
      <c r="G709" s="984"/>
      <c r="H709" s="543"/>
      <c r="I709" s="543"/>
      <c r="J709" s="543"/>
      <c r="K709" s="875" t="s">
        <v>2338</v>
      </c>
      <c r="L709" s="2323" t="s">
        <v>327</v>
      </c>
      <c r="M709" s="876">
        <f>ROUND(2603290*16*120%/1000,0)</f>
        <v>49983</v>
      </c>
      <c r="N709" s="1"/>
      <c r="O709" s="1"/>
      <c r="P709" s="1"/>
      <c r="Q709" s="1"/>
      <c r="R709" s="1"/>
      <c r="S709" s="1"/>
      <c r="T709" s="1"/>
      <c r="U709" s="1"/>
    </row>
    <row r="710" spans="1:21" ht="18" hidden="1" customHeight="1">
      <c r="A710" s="981"/>
      <c r="B710" s="1005"/>
      <c r="C710" s="1005"/>
      <c r="D710" s="1005"/>
      <c r="E710" s="1005"/>
      <c r="F710" s="1005"/>
      <c r="G710" s="984"/>
      <c r="H710" s="543"/>
      <c r="I710" s="543"/>
      <c r="J710" s="543"/>
      <c r="K710" s="875" t="s">
        <v>2051</v>
      </c>
      <c r="L710" s="2323"/>
      <c r="M710" s="544">
        <f>M711</f>
        <v>44721</v>
      </c>
      <c r="N710" s="1"/>
      <c r="O710" s="1"/>
      <c r="P710" s="1"/>
      <c r="Q710" s="1"/>
      <c r="R710" s="1"/>
      <c r="S710" s="1"/>
      <c r="T710" s="1"/>
      <c r="U710" s="1"/>
    </row>
    <row r="711" spans="1:21" ht="18" hidden="1" customHeight="1">
      <c r="A711" s="981"/>
      <c r="B711" s="1005"/>
      <c r="C711" s="1005"/>
      <c r="D711" s="1005"/>
      <c r="E711" s="1005"/>
      <c r="F711" s="1005"/>
      <c r="G711" s="984"/>
      <c r="H711" s="543"/>
      <c r="I711" s="543"/>
      <c r="J711" s="543"/>
      <c r="K711" s="875" t="s">
        <v>2339</v>
      </c>
      <c r="L711" s="2323" t="s">
        <v>327</v>
      </c>
      <c r="M711" s="876">
        <f>ROUND(19410*12*16*12/1000,0)</f>
        <v>44721</v>
      </c>
      <c r="N711" s="1"/>
      <c r="O711" s="1"/>
      <c r="P711" s="1"/>
      <c r="Q711" s="1"/>
      <c r="R711" s="1"/>
      <c r="S711" s="1"/>
      <c r="T711" s="1"/>
      <c r="U711" s="1"/>
    </row>
    <row r="712" spans="1:21" ht="18" hidden="1" customHeight="1">
      <c r="A712" s="981"/>
      <c r="B712" s="1005"/>
      <c r="C712" s="1005"/>
      <c r="D712" s="1005"/>
      <c r="E712" s="1005"/>
      <c r="F712" s="1005"/>
      <c r="G712" s="984"/>
      <c r="H712" s="543"/>
      <c r="I712" s="543"/>
      <c r="J712" s="543"/>
      <c r="K712" s="875" t="s">
        <v>2053</v>
      </c>
      <c r="L712" s="2323"/>
      <c r="M712" s="544">
        <f>M713</f>
        <v>62112</v>
      </c>
      <c r="N712" s="1"/>
      <c r="O712" s="1"/>
      <c r="P712" s="1"/>
      <c r="Q712" s="1"/>
      <c r="R712" s="1"/>
      <c r="S712" s="1"/>
      <c r="T712" s="1"/>
      <c r="U712" s="1"/>
    </row>
    <row r="713" spans="1:21" ht="18" hidden="1" customHeight="1">
      <c r="A713" s="981"/>
      <c r="B713" s="1005"/>
      <c r="C713" s="1005"/>
      <c r="D713" s="1005"/>
      <c r="E713" s="1005"/>
      <c r="F713" s="1005"/>
      <c r="G713" s="984"/>
      <c r="H713" s="543"/>
      <c r="I713" s="543"/>
      <c r="J713" s="543"/>
      <c r="K713" s="875" t="s">
        <v>2340</v>
      </c>
      <c r="L713" s="2323" t="s">
        <v>327</v>
      </c>
      <c r="M713" s="876">
        <f>ROUNDDOWN(19410*8*16*25/1000,0)</f>
        <v>62112</v>
      </c>
      <c r="N713" s="1"/>
      <c r="O713" s="1"/>
      <c r="P713" s="1"/>
      <c r="Q713" s="1"/>
      <c r="R713" s="1"/>
      <c r="S713" s="1"/>
      <c r="T713" s="1"/>
      <c r="U713" s="1"/>
    </row>
    <row r="714" spans="1:21" ht="18" hidden="1" customHeight="1">
      <c r="A714" s="981"/>
      <c r="B714" s="1005"/>
      <c r="C714" s="1005"/>
      <c r="D714" s="1005"/>
      <c r="E714" s="1005"/>
      <c r="F714" s="1005"/>
      <c r="G714" s="984"/>
      <c r="H714" s="543"/>
      <c r="I714" s="543"/>
      <c r="J714" s="543"/>
      <c r="K714" s="875" t="s">
        <v>2055</v>
      </c>
      <c r="L714" s="2323"/>
      <c r="M714" s="544">
        <f>M715</f>
        <v>49690</v>
      </c>
      <c r="N714" s="1"/>
      <c r="O714" s="1"/>
      <c r="P714" s="1"/>
      <c r="Q714" s="1"/>
      <c r="R714" s="1"/>
      <c r="S714" s="1"/>
      <c r="T714" s="1"/>
      <c r="U714" s="1"/>
    </row>
    <row r="715" spans="1:21" ht="18" hidden="1" customHeight="1">
      <c r="A715" s="981"/>
      <c r="B715" s="1005"/>
      <c r="C715" s="1005"/>
      <c r="D715" s="1005"/>
      <c r="E715" s="1005"/>
      <c r="F715" s="1005"/>
      <c r="G715" s="984"/>
      <c r="H715" s="543"/>
      <c r="I715" s="543"/>
      <c r="J715" s="543"/>
      <c r="K715" s="875" t="s">
        <v>2341</v>
      </c>
      <c r="L715" s="2323" t="s">
        <v>327</v>
      </c>
      <c r="M715" s="876">
        <f>ROUND(6470*40*16*12/1000,0)</f>
        <v>49690</v>
      </c>
      <c r="N715" s="1"/>
      <c r="O715" s="1"/>
      <c r="P715" s="1"/>
      <c r="Q715" s="1"/>
      <c r="R715" s="1"/>
      <c r="S715" s="1"/>
      <c r="T715" s="1"/>
      <c r="U715" s="1"/>
    </row>
    <row r="716" spans="1:21" ht="18" hidden="1" customHeight="1">
      <c r="A716" s="981"/>
      <c r="B716" s="1005"/>
      <c r="C716" s="1005"/>
      <c r="D716" s="1005"/>
      <c r="E716" s="1005"/>
      <c r="F716" s="1005"/>
      <c r="G716" s="984"/>
      <c r="H716" s="543"/>
      <c r="I716" s="543"/>
      <c r="J716" s="543"/>
      <c r="K716" s="875" t="s">
        <v>2023</v>
      </c>
      <c r="L716" s="890"/>
      <c r="M716" s="544">
        <f>M717</f>
        <v>16117</v>
      </c>
      <c r="N716" s="1"/>
      <c r="O716" s="1"/>
      <c r="P716" s="1"/>
      <c r="Q716" s="1"/>
      <c r="R716" s="1"/>
      <c r="S716" s="1"/>
      <c r="T716" s="1"/>
      <c r="U716" s="1"/>
    </row>
    <row r="717" spans="1:21" ht="18" hidden="1" customHeight="1">
      <c r="A717" s="981"/>
      <c r="B717" s="1005"/>
      <c r="C717" s="1005"/>
      <c r="D717" s="1005"/>
      <c r="E717" s="1005"/>
      <c r="F717" s="1005"/>
      <c r="G717" s="984"/>
      <c r="H717" s="543"/>
      <c r="I717" s="543"/>
      <c r="J717" s="543"/>
      <c r="K717" s="875" t="s">
        <v>2342</v>
      </c>
      <c r="L717" s="890" t="s">
        <v>327</v>
      </c>
      <c r="M717" s="876">
        <f>ROUND(100733*16*10/1000,0)</f>
        <v>16117</v>
      </c>
      <c r="N717" s="1"/>
      <c r="O717" s="1"/>
      <c r="P717" s="1"/>
      <c r="Q717" s="1"/>
      <c r="R717" s="1"/>
      <c r="S717" s="1"/>
      <c r="T717" s="1"/>
      <c r="U717" s="1"/>
    </row>
    <row r="718" spans="1:21" ht="18" hidden="1" customHeight="1">
      <c r="A718" s="981"/>
      <c r="B718" s="1005"/>
      <c r="C718" s="1005"/>
      <c r="D718" s="1005"/>
      <c r="E718" s="1005"/>
      <c r="F718" s="1005"/>
      <c r="G718" s="984"/>
      <c r="H718" s="543"/>
      <c r="I718" s="543"/>
      <c r="J718" s="543"/>
      <c r="K718" s="1"/>
      <c r="L718" s="1"/>
      <c r="M718" s="2569"/>
      <c r="N718" s="1"/>
      <c r="O718" s="1"/>
      <c r="P718" s="1"/>
      <c r="Q718" s="1"/>
      <c r="R718" s="1"/>
      <c r="S718" s="1"/>
      <c r="T718" s="1"/>
      <c r="U718" s="1"/>
    </row>
    <row r="719" spans="1:21" ht="18" customHeight="1">
      <c r="A719" s="2567"/>
      <c r="B719" s="22"/>
      <c r="C719" s="1375"/>
      <c r="D719" s="1925" t="s">
        <v>1795</v>
      </c>
      <c r="E719" s="1377"/>
      <c r="F719" s="1377"/>
      <c r="G719" s="1378"/>
      <c r="H719" s="1379">
        <f>H720</f>
        <v>427881</v>
      </c>
      <c r="I719" s="1379">
        <f>I720</f>
        <v>415195</v>
      </c>
      <c r="J719" s="1038">
        <f t="shared" ref="J719:J722" si="32">H719-I719</f>
        <v>12686</v>
      </c>
      <c r="K719" s="1605"/>
      <c r="L719" s="1595"/>
      <c r="M719" s="1482"/>
    </row>
    <row r="720" spans="1:21" s="2" customFormat="1" ht="18" customHeight="1" thickBot="1">
      <c r="A720" s="67"/>
      <c r="B720" s="22"/>
      <c r="D720" s="1577"/>
      <c r="E720" s="1376" t="s">
        <v>124</v>
      </c>
      <c r="F720" s="1377"/>
      <c r="G720" s="1378"/>
      <c r="H720" s="1035">
        <f>H721</f>
        <v>427881</v>
      </c>
      <c r="I720" s="1035">
        <f>I721</f>
        <v>415195</v>
      </c>
      <c r="J720" s="1038">
        <f t="shared" si="32"/>
        <v>12686</v>
      </c>
      <c r="K720" s="2798"/>
      <c r="L720" s="2798"/>
      <c r="M720" s="2799"/>
      <c r="N720" s="540"/>
      <c r="O720" s="540"/>
      <c r="P720" s="540"/>
      <c r="Q720" s="540"/>
      <c r="R720" s="540"/>
      <c r="S720" s="6"/>
      <c r="T720" s="14"/>
      <c r="U720" s="5"/>
    </row>
    <row r="721" spans="1:24" s="2" customFormat="1" ht="18" customHeight="1">
      <c r="A721" s="67"/>
      <c r="B721" s="23"/>
      <c r="C721" s="23"/>
      <c r="D721" s="23"/>
      <c r="E721" s="23"/>
      <c r="F721" s="1556" t="s">
        <v>107</v>
      </c>
      <c r="G721" s="1557"/>
      <c r="H721" s="950">
        <f>H722+H786</f>
        <v>427881</v>
      </c>
      <c r="I721" s="950">
        <f>I722+I786</f>
        <v>415195</v>
      </c>
      <c r="J721" s="539">
        <f t="shared" si="32"/>
        <v>12686</v>
      </c>
      <c r="K721" s="872"/>
      <c r="L721" s="873"/>
      <c r="M721" s="874"/>
      <c r="N721" s="83"/>
      <c r="O721" s="3"/>
      <c r="P721" s="71"/>
      <c r="Q721" s="72"/>
      <c r="R721" s="541"/>
      <c r="S721" s="542"/>
      <c r="T721" s="72"/>
      <c r="U721" s="5"/>
    </row>
    <row r="722" spans="1:24" s="995" customFormat="1" ht="18" customHeight="1" thickBot="1">
      <c r="A722" s="981"/>
      <c r="B722" s="982"/>
      <c r="C722" s="982"/>
      <c r="D722" s="982"/>
      <c r="E722" s="982"/>
      <c r="F722" s="996"/>
      <c r="G722" s="1603" t="s">
        <v>118</v>
      </c>
      <c r="H722" s="543">
        <f>M722</f>
        <v>143189</v>
      </c>
      <c r="I722" s="543">
        <v>138579</v>
      </c>
      <c r="J722" s="543">
        <f t="shared" si="32"/>
        <v>4610</v>
      </c>
      <c r="K722" s="985" t="s">
        <v>2137</v>
      </c>
      <c r="L722" s="986"/>
      <c r="M722" s="544">
        <f>SUM(M723,M727,M731,M735,M739,M743,M747,M751,M756,M762,M765,M767,M770,M774,M778,M784)</f>
        <v>143189</v>
      </c>
      <c r="N722" s="988"/>
      <c r="O722" s="986"/>
      <c r="P722" s="989"/>
      <c r="Q722" s="990"/>
      <c r="R722" s="991"/>
      <c r="S722" s="992"/>
      <c r="T722" s="990"/>
      <c r="U722" s="993"/>
      <c r="V722" s="994"/>
      <c r="W722" s="994"/>
      <c r="X722" s="994"/>
    </row>
    <row r="723" spans="1:24" s="995" customFormat="1" ht="18" hidden="1" customHeight="1">
      <c r="A723" s="981"/>
      <c r="B723" s="982"/>
      <c r="C723" s="982"/>
      <c r="D723" s="982"/>
      <c r="E723" s="982"/>
      <c r="F723" s="983"/>
      <c r="G723" s="996"/>
      <c r="H723" s="543"/>
      <c r="I723" s="543"/>
      <c r="J723" s="543"/>
      <c r="K723" s="875" t="s">
        <v>1970</v>
      </c>
      <c r="L723" s="2323"/>
      <c r="M723" s="544">
        <f>SUM(M724:M726)</f>
        <v>0</v>
      </c>
      <c r="N723" s="994"/>
      <c r="O723" s="994"/>
      <c r="P723" s="994"/>
    </row>
    <row r="724" spans="1:24" s="995" customFormat="1" ht="18" hidden="1" customHeight="1">
      <c r="A724" s="981"/>
      <c r="B724" s="982"/>
      <c r="C724" s="982"/>
      <c r="D724" s="982"/>
      <c r="E724" s="982"/>
      <c r="F724" s="983"/>
      <c r="G724" s="996"/>
      <c r="H724" s="543"/>
      <c r="I724" s="543"/>
      <c r="J724" s="543"/>
      <c r="K724" s="875" t="s">
        <v>1971</v>
      </c>
      <c r="L724" s="2323" t="s">
        <v>327</v>
      </c>
      <c r="M724" s="876">
        <v>0</v>
      </c>
      <c r="N724" s="994"/>
      <c r="O724" s="994"/>
      <c r="P724" s="994"/>
    </row>
    <row r="725" spans="1:24" s="995" customFormat="1" ht="18" hidden="1" customHeight="1">
      <c r="A725" s="981"/>
      <c r="B725" s="982"/>
      <c r="C725" s="982"/>
      <c r="D725" s="982"/>
      <c r="E725" s="982"/>
      <c r="F725" s="983"/>
      <c r="G725" s="996"/>
      <c r="H725" s="543"/>
      <c r="I725" s="543"/>
      <c r="J725" s="543"/>
      <c r="K725" s="875" t="s">
        <v>1972</v>
      </c>
      <c r="L725" s="2323" t="s">
        <v>327</v>
      </c>
      <c r="M725" s="876">
        <v>0</v>
      </c>
      <c r="N725" s="994"/>
      <c r="O725" s="994"/>
      <c r="P725" s="994"/>
    </row>
    <row r="726" spans="1:24" s="995" customFormat="1" ht="18" hidden="1" customHeight="1">
      <c r="A726" s="981"/>
      <c r="B726" s="982"/>
      <c r="C726" s="982"/>
      <c r="D726" s="982"/>
      <c r="E726" s="982"/>
      <c r="F726" s="983"/>
      <c r="G726" s="996"/>
      <c r="H726" s="543"/>
      <c r="I726" s="543"/>
      <c r="J726" s="543"/>
      <c r="K726" s="875" t="s">
        <v>2058</v>
      </c>
      <c r="L726" s="2323" t="s">
        <v>327</v>
      </c>
      <c r="M726" s="876">
        <f>ROUNDDOWN(5765000*0*12/1000,0)</f>
        <v>0</v>
      </c>
      <c r="N726" s="994"/>
      <c r="O726" s="994"/>
      <c r="P726" s="994"/>
    </row>
    <row r="727" spans="1:24" s="995" customFormat="1" ht="18" hidden="1" customHeight="1">
      <c r="A727" s="981"/>
      <c r="B727" s="982"/>
      <c r="C727" s="982"/>
      <c r="D727" s="982"/>
      <c r="E727" s="982"/>
      <c r="F727" s="983"/>
      <c r="G727" s="996"/>
      <c r="H727" s="543"/>
      <c r="I727" s="543"/>
      <c r="J727" s="543"/>
      <c r="K727" s="875" t="s">
        <v>1974</v>
      </c>
      <c r="L727" s="2323"/>
      <c r="M727" s="544">
        <f>SUM(M728:M730)</f>
        <v>59249</v>
      </c>
      <c r="N727" s="994"/>
      <c r="O727" s="994"/>
      <c r="P727" s="994"/>
    </row>
    <row r="728" spans="1:24" s="995" customFormat="1" ht="18" hidden="1" customHeight="1">
      <c r="A728" s="981"/>
      <c r="B728" s="982"/>
      <c r="C728" s="982"/>
      <c r="D728" s="982"/>
      <c r="E728" s="982"/>
      <c r="F728" s="983"/>
      <c r="G728" s="996"/>
      <c r="H728" s="543"/>
      <c r="I728" s="543"/>
      <c r="J728" s="543"/>
      <c r="K728" s="875" t="s">
        <v>2059</v>
      </c>
      <c r="L728" s="2323" t="s">
        <v>327</v>
      </c>
      <c r="M728" s="876">
        <f>ROUNDDOWN(2347072*0*12/1000,0)</f>
        <v>0</v>
      </c>
      <c r="N728" s="1007"/>
      <c r="O728" s="994"/>
      <c r="P728" s="994"/>
    </row>
    <row r="729" spans="1:24" s="995" customFormat="1" ht="18" hidden="1" customHeight="1">
      <c r="A729" s="981"/>
      <c r="B729" s="982"/>
      <c r="C729" s="982"/>
      <c r="D729" s="982"/>
      <c r="E729" s="982"/>
      <c r="F729" s="982"/>
      <c r="G729" s="1005"/>
      <c r="H729" s="1604"/>
      <c r="I729" s="1604"/>
      <c r="J729" s="543"/>
      <c r="K729" s="875" t="s">
        <v>2138</v>
      </c>
      <c r="L729" s="2323" t="s">
        <v>327</v>
      </c>
      <c r="M729" s="876">
        <f>ROUND(1645806*3*12/1000,0)</f>
        <v>59249</v>
      </c>
      <c r="N729" s="1007"/>
      <c r="O729" s="994"/>
      <c r="P729" s="994"/>
    </row>
    <row r="730" spans="1:24" s="995" customFormat="1" ht="18" hidden="1" customHeight="1">
      <c r="A730" s="981"/>
      <c r="B730" s="982"/>
      <c r="C730" s="982"/>
      <c r="D730" s="982"/>
      <c r="E730" s="982"/>
      <c r="F730" s="982"/>
      <c r="G730" s="1005"/>
      <c r="H730" s="1604"/>
      <c r="I730" s="1604"/>
      <c r="J730" s="543"/>
      <c r="K730" s="875" t="s">
        <v>1977</v>
      </c>
      <c r="L730" s="890" t="s">
        <v>327</v>
      </c>
      <c r="M730" s="876">
        <f>ROUNDDOWN(1433956*0*12/1000,0)</f>
        <v>0</v>
      </c>
      <c r="N730" s="1007"/>
      <c r="O730" s="994"/>
      <c r="P730" s="994"/>
    </row>
    <row r="731" spans="1:24" s="995" customFormat="1" ht="18" hidden="1" customHeight="1">
      <c r="A731" s="981"/>
      <c r="B731" s="982"/>
      <c r="C731" s="982"/>
      <c r="D731" s="982"/>
      <c r="E731" s="982"/>
      <c r="F731" s="982"/>
      <c r="G731" s="1005"/>
      <c r="H731" s="1604"/>
      <c r="I731" s="1604"/>
      <c r="J731" s="543"/>
      <c r="K731" s="875" t="s">
        <v>1978</v>
      </c>
      <c r="L731" s="890"/>
      <c r="M731" s="544">
        <f>SUM(M732:M734)</f>
        <v>17775</v>
      </c>
      <c r="N731" s="1007"/>
      <c r="O731" s="994"/>
      <c r="P731" s="994"/>
    </row>
    <row r="732" spans="1:24" s="995" customFormat="1" ht="18" hidden="1" customHeight="1">
      <c r="A732" s="981"/>
      <c r="B732" s="982"/>
      <c r="C732" s="982"/>
      <c r="D732" s="982"/>
      <c r="E732" s="982"/>
      <c r="F732" s="982"/>
      <c r="G732" s="1005"/>
      <c r="H732" s="1604"/>
      <c r="I732" s="1604"/>
      <c r="J732" s="543"/>
      <c r="K732" s="875" t="s">
        <v>2060</v>
      </c>
      <c r="L732" s="890" t="s">
        <v>327</v>
      </c>
      <c r="M732" s="876">
        <f>ROUNDDOWN(2347072*30%*0*12/1000,0)</f>
        <v>0</v>
      </c>
      <c r="N732" s="994"/>
      <c r="O732" s="994"/>
      <c r="P732" s="994"/>
    </row>
    <row r="733" spans="1:24" s="995" customFormat="1" ht="18" hidden="1" customHeight="1">
      <c r="A733" s="981"/>
      <c r="B733" s="982"/>
      <c r="C733" s="982"/>
      <c r="D733" s="982"/>
      <c r="E733" s="982"/>
      <c r="F733" s="982"/>
      <c r="G733" s="1005"/>
      <c r="H733" s="1604"/>
      <c r="I733" s="1604"/>
      <c r="J733" s="543"/>
      <c r="K733" s="875" t="s">
        <v>2139</v>
      </c>
      <c r="L733" s="890" t="s">
        <v>327</v>
      </c>
      <c r="M733" s="876">
        <f>ROUND(1645806*30%*3*12/1000,0)</f>
        <v>17775</v>
      </c>
      <c r="N733" s="994"/>
      <c r="O733" s="994"/>
      <c r="P733" s="994"/>
    </row>
    <row r="734" spans="1:24" s="995" customFormat="1" ht="18" hidden="1" customHeight="1">
      <c r="A734" s="981"/>
      <c r="B734" s="982"/>
      <c r="C734" s="982"/>
      <c r="D734" s="982"/>
      <c r="E734" s="982"/>
      <c r="F734" s="982"/>
      <c r="G734" s="1005"/>
      <c r="H734" s="1604"/>
      <c r="I734" s="1604"/>
      <c r="J734" s="543"/>
      <c r="K734" s="875" t="s">
        <v>1981</v>
      </c>
      <c r="L734" s="890" t="s">
        <v>327</v>
      </c>
      <c r="M734" s="876">
        <f>ROUNDDOWN(1433956*30%*0*12/1000,0)</f>
        <v>0</v>
      </c>
      <c r="N734" s="994"/>
      <c r="O734" s="994"/>
      <c r="P734" s="994"/>
    </row>
    <row r="735" spans="1:24" s="995" customFormat="1" ht="18" hidden="1" customHeight="1">
      <c r="A735" s="981"/>
      <c r="B735" s="982"/>
      <c r="C735" s="982"/>
      <c r="D735" s="982"/>
      <c r="E735" s="982"/>
      <c r="F735" s="982"/>
      <c r="G735" s="1005"/>
      <c r="H735" s="1604"/>
      <c r="I735" s="1604"/>
      <c r="J735" s="543"/>
      <c r="K735" s="875" t="s">
        <v>1982</v>
      </c>
      <c r="L735" s="890"/>
      <c r="M735" s="544">
        <f>SUM(M736:M738)</f>
        <v>5400</v>
      </c>
      <c r="N735" s="994"/>
      <c r="O735" s="994"/>
      <c r="P735" s="994"/>
    </row>
    <row r="736" spans="1:24" s="995" customFormat="1" ht="18" hidden="1" customHeight="1">
      <c r="A736" s="981"/>
      <c r="B736" s="982"/>
      <c r="C736" s="982"/>
      <c r="D736" s="982"/>
      <c r="E736" s="982"/>
      <c r="F736" s="982"/>
      <c r="G736" s="1005"/>
      <c r="H736" s="1604"/>
      <c r="I736" s="1604"/>
      <c r="J736" s="543"/>
      <c r="K736" s="875" t="s">
        <v>2061</v>
      </c>
      <c r="L736" s="890" t="s">
        <v>327</v>
      </c>
      <c r="M736" s="876">
        <f>ROUNDDOWN(150000*0*12/1000,0)</f>
        <v>0</v>
      </c>
      <c r="N736" s="994"/>
      <c r="O736" s="994"/>
      <c r="P736" s="994"/>
    </row>
    <row r="737" spans="1:16" s="995" customFormat="1" ht="18" hidden="1" customHeight="1">
      <c r="A737" s="981"/>
      <c r="B737" s="982"/>
      <c r="C737" s="982"/>
      <c r="D737" s="982"/>
      <c r="E737" s="982"/>
      <c r="F737" s="982"/>
      <c r="G737" s="1005"/>
      <c r="H737" s="1604"/>
      <c r="I737" s="1604"/>
      <c r="J737" s="543"/>
      <c r="K737" s="875" t="s">
        <v>2140</v>
      </c>
      <c r="L737" s="890" t="s">
        <v>327</v>
      </c>
      <c r="M737" s="876">
        <f>ROUNDDOWN(150000*3*12/1000,0)</f>
        <v>5400</v>
      </c>
      <c r="N737" s="994"/>
      <c r="O737" s="994"/>
      <c r="P737" s="994"/>
    </row>
    <row r="738" spans="1:16" s="995" customFormat="1" ht="18" hidden="1" customHeight="1">
      <c r="A738" s="981"/>
      <c r="B738" s="982"/>
      <c r="C738" s="982"/>
      <c r="D738" s="982"/>
      <c r="E738" s="982"/>
      <c r="F738" s="982"/>
      <c r="G738" s="1005"/>
      <c r="H738" s="1604"/>
      <c r="I738" s="1604"/>
      <c r="J738" s="543"/>
      <c r="K738" s="875" t="s">
        <v>1985</v>
      </c>
      <c r="L738" s="890" t="s">
        <v>327</v>
      </c>
      <c r="M738" s="876">
        <f>ROUNDDOWN(150000*0*12/1000,0)</f>
        <v>0</v>
      </c>
      <c r="N738" s="994"/>
      <c r="O738" s="994"/>
      <c r="P738" s="994"/>
    </row>
    <row r="739" spans="1:16" s="995" customFormat="1" ht="18" hidden="1" customHeight="1">
      <c r="A739" s="981"/>
      <c r="B739" s="982"/>
      <c r="C739" s="982"/>
      <c r="D739" s="982"/>
      <c r="E739" s="982"/>
      <c r="F739" s="982"/>
      <c r="G739" s="1005"/>
      <c r="H739" s="1604"/>
      <c r="I739" s="1604"/>
      <c r="J739" s="543"/>
      <c r="K739" s="875" t="s">
        <v>1986</v>
      </c>
      <c r="L739" s="890"/>
      <c r="M739" s="544">
        <f>SUM(M740:M742)</f>
        <v>4680</v>
      </c>
      <c r="N739" s="994"/>
      <c r="O739" s="994"/>
      <c r="P739" s="994"/>
    </row>
    <row r="740" spans="1:16" s="995" customFormat="1" ht="18" hidden="1" customHeight="1">
      <c r="A740" s="981"/>
      <c r="B740" s="982"/>
      <c r="C740" s="982"/>
      <c r="D740" s="982"/>
      <c r="E740" s="982"/>
      <c r="F740" s="982"/>
      <c r="G740" s="1005"/>
      <c r="H740" s="1604"/>
      <c r="I740" s="1604"/>
      <c r="J740" s="543"/>
      <c r="K740" s="875" t="s">
        <v>2062</v>
      </c>
      <c r="L740" s="890" t="s">
        <v>327</v>
      </c>
      <c r="M740" s="876">
        <f>ROUNDDOWN(130000*0*12/1000,0)</f>
        <v>0</v>
      </c>
      <c r="N740" s="994"/>
      <c r="O740" s="994"/>
      <c r="P740" s="994"/>
    </row>
    <row r="741" spans="1:16" s="995" customFormat="1" ht="18" hidden="1" customHeight="1">
      <c r="A741" s="981"/>
      <c r="B741" s="982"/>
      <c r="C741" s="982"/>
      <c r="D741" s="982"/>
      <c r="E741" s="982"/>
      <c r="F741" s="982"/>
      <c r="G741" s="1005"/>
      <c r="H741" s="1604"/>
      <c r="I741" s="1604"/>
      <c r="J741" s="543"/>
      <c r="K741" s="875" t="s">
        <v>2141</v>
      </c>
      <c r="L741" s="890" t="s">
        <v>327</v>
      </c>
      <c r="M741" s="876">
        <f>ROUNDDOWN(130000*3*12/1000,0)</f>
        <v>4680</v>
      </c>
      <c r="N741" s="994"/>
      <c r="O741" s="994"/>
      <c r="P741" s="994"/>
    </row>
    <row r="742" spans="1:16" s="995" customFormat="1" ht="18" hidden="1" customHeight="1">
      <c r="A742" s="981"/>
      <c r="B742" s="982"/>
      <c r="C742" s="982"/>
      <c r="D742" s="982"/>
      <c r="E742" s="982"/>
      <c r="F742" s="982"/>
      <c r="G742" s="1005"/>
      <c r="H742" s="1604"/>
      <c r="I742" s="1604"/>
      <c r="J742" s="543"/>
      <c r="K742" s="875" t="s">
        <v>1989</v>
      </c>
      <c r="L742" s="890" t="s">
        <v>327</v>
      </c>
      <c r="M742" s="876">
        <f>ROUNDDOWN(120000*0*12/1000,0)</f>
        <v>0</v>
      </c>
      <c r="N742" s="994"/>
      <c r="O742" s="994"/>
      <c r="P742" s="994"/>
    </row>
    <row r="743" spans="1:16" s="995" customFormat="1" ht="18" hidden="1" customHeight="1">
      <c r="A743" s="981"/>
      <c r="B743" s="982"/>
      <c r="C743" s="982"/>
      <c r="D743" s="982"/>
      <c r="E743" s="982"/>
      <c r="F743" s="982"/>
      <c r="G743" s="1005"/>
      <c r="H743" s="1604"/>
      <c r="I743" s="1604"/>
      <c r="J743" s="543"/>
      <c r="K743" s="875" t="s">
        <v>1990</v>
      </c>
      <c r="L743" s="890"/>
      <c r="M743" s="544">
        <f>SUM(M744:M746)</f>
        <v>12344</v>
      </c>
      <c r="N743" s="994"/>
      <c r="O743" s="994"/>
      <c r="P743" s="994"/>
    </row>
    <row r="744" spans="1:16" s="995" customFormat="1" ht="18" hidden="1" customHeight="1">
      <c r="A744" s="981"/>
      <c r="B744" s="982"/>
      <c r="C744" s="982"/>
      <c r="D744" s="982"/>
      <c r="E744" s="982"/>
      <c r="F744" s="982"/>
      <c r="G744" s="1005"/>
      <c r="H744" s="1604"/>
      <c r="I744" s="1604"/>
      <c r="J744" s="543"/>
      <c r="K744" s="875" t="s">
        <v>2063</v>
      </c>
      <c r="L744" s="2323" t="s">
        <v>327</v>
      </c>
      <c r="M744" s="876">
        <f>ROUNDDOWN(2347072*0*250%/1000,0)</f>
        <v>0</v>
      </c>
      <c r="N744" s="994"/>
      <c r="O744" s="994"/>
      <c r="P744" s="994"/>
    </row>
    <row r="745" spans="1:16" s="995" customFormat="1" ht="18" hidden="1" customHeight="1">
      <c r="A745" s="981"/>
      <c r="B745" s="982"/>
      <c r="C745" s="982"/>
      <c r="D745" s="982"/>
      <c r="E745" s="982"/>
      <c r="F745" s="982"/>
      <c r="G745" s="1005"/>
      <c r="H745" s="1604"/>
      <c r="I745" s="1604"/>
      <c r="J745" s="543"/>
      <c r="K745" s="875" t="s">
        <v>2142</v>
      </c>
      <c r="L745" s="2323" t="s">
        <v>327</v>
      </c>
      <c r="M745" s="876">
        <f>ROUND(1645806*3*250%/1000,0)</f>
        <v>12344</v>
      </c>
      <c r="N745" s="994"/>
      <c r="O745" s="994"/>
      <c r="P745" s="994"/>
    </row>
    <row r="746" spans="1:16" s="995" customFormat="1" ht="18" hidden="1" customHeight="1">
      <c r="A746" s="981"/>
      <c r="B746" s="982"/>
      <c r="C746" s="982"/>
      <c r="D746" s="982"/>
      <c r="E746" s="982"/>
      <c r="F746" s="982"/>
      <c r="G746" s="1005"/>
      <c r="H746" s="1604"/>
      <c r="I746" s="1604"/>
      <c r="J746" s="543"/>
      <c r="K746" s="875" t="s">
        <v>1993</v>
      </c>
      <c r="L746" s="890" t="s">
        <v>327</v>
      </c>
      <c r="M746" s="876">
        <f>ROUNDDOWN(1433956*0*250%/1000,0)</f>
        <v>0</v>
      </c>
      <c r="N746" s="994"/>
      <c r="O746" s="994"/>
      <c r="P746" s="994"/>
    </row>
    <row r="747" spans="1:16" s="995" customFormat="1" ht="18" hidden="1" customHeight="1">
      <c r="A747" s="981"/>
      <c r="B747" s="982"/>
      <c r="C747" s="982"/>
      <c r="D747" s="982"/>
      <c r="E747" s="982"/>
      <c r="F747" s="982"/>
      <c r="G747" s="1005"/>
      <c r="H747" s="1604"/>
      <c r="I747" s="1604"/>
      <c r="J747" s="543"/>
      <c r="K747" s="875" t="s">
        <v>1994</v>
      </c>
      <c r="L747" s="890"/>
      <c r="M747" s="544">
        <f>SUM(M748:M750)</f>
        <v>4680</v>
      </c>
      <c r="N747" s="1130"/>
      <c r="O747" s="1135"/>
      <c r="P747" s="994"/>
    </row>
    <row r="748" spans="1:16" s="626" customFormat="1" ht="19.5" hidden="1" customHeight="1">
      <c r="A748" s="981"/>
      <c r="B748" s="982"/>
      <c r="C748" s="982"/>
      <c r="D748" s="982"/>
      <c r="E748" s="982"/>
      <c r="F748" s="982"/>
      <c r="G748" s="1005"/>
      <c r="H748" s="1604"/>
      <c r="I748" s="1604"/>
      <c r="J748" s="543"/>
      <c r="K748" s="875" t="s">
        <v>2062</v>
      </c>
      <c r="L748" s="890" t="s">
        <v>327</v>
      </c>
      <c r="M748" s="876">
        <f>ROUNDDOWN(130000*0*12/1000,0)</f>
        <v>0</v>
      </c>
    </row>
    <row r="749" spans="1:16" s="626" customFormat="1" ht="19.5" hidden="1" customHeight="1">
      <c r="A749" s="981"/>
      <c r="B749" s="982"/>
      <c r="C749" s="982"/>
      <c r="D749" s="982"/>
      <c r="E749" s="982"/>
      <c r="F749" s="982"/>
      <c r="G749" s="1005"/>
      <c r="H749" s="1604"/>
      <c r="I749" s="1604"/>
      <c r="J749" s="543"/>
      <c r="K749" s="875" t="s">
        <v>2141</v>
      </c>
      <c r="L749" s="890" t="s">
        <v>327</v>
      </c>
      <c r="M749" s="876">
        <f>ROUNDDOWN(130000*3*12/1000,0)</f>
        <v>4680</v>
      </c>
    </row>
    <row r="750" spans="1:16" s="626" customFormat="1" ht="18" hidden="1" customHeight="1">
      <c r="A750" s="981"/>
      <c r="B750" s="982"/>
      <c r="C750" s="982"/>
      <c r="D750" s="982"/>
      <c r="E750" s="982"/>
      <c r="F750" s="982"/>
      <c r="G750" s="1005"/>
      <c r="H750" s="1604"/>
      <c r="I750" s="1604"/>
      <c r="J750" s="543"/>
      <c r="K750" s="875" t="s">
        <v>1995</v>
      </c>
      <c r="L750" s="890" t="s">
        <v>327</v>
      </c>
      <c r="M750" s="876">
        <f>ROUNDDOWN(130000*0*12/1000,0)</f>
        <v>0</v>
      </c>
    </row>
    <row r="751" spans="1:16" s="2" customFormat="1" ht="18" hidden="1" customHeight="1">
      <c r="A751" s="981"/>
      <c r="B751" s="982"/>
      <c r="C751" s="982"/>
      <c r="D751" s="982"/>
      <c r="E751" s="982"/>
      <c r="F751" s="982"/>
      <c r="G751" s="1005"/>
      <c r="H751" s="1604"/>
      <c r="I751" s="1604"/>
      <c r="J751" s="543"/>
      <c r="K751" s="875" t="s">
        <v>1996</v>
      </c>
      <c r="L751" s="890"/>
      <c r="M751" s="544">
        <f>SUM(M752:M755)</f>
        <v>2040</v>
      </c>
    </row>
    <row r="752" spans="1:16" s="995" customFormat="1" ht="18" hidden="1" customHeight="1">
      <c r="A752" s="981"/>
      <c r="B752" s="982"/>
      <c r="C752" s="982"/>
      <c r="D752" s="982"/>
      <c r="E752" s="982"/>
      <c r="F752" s="982"/>
      <c r="G752" s="1005"/>
      <c r="H752" s="1604"/>
      <c r="I752" s="1604"/>
      <c r="J752" s="543"/>
      <c r="K752" s="875" t="s">
        <v>1997</v>
      </c>
      <c r="L752" s="890" t="s">
        <v>327</v>
      </c>
      <c r="M752" s="876">
        <f>50000*1*12/1000</f>
        <v>600</v>
      </c>
      <c r="N752" s="1013"/>
      <c r="O752" s="994"/>
      <c r="P752" s="994"/>
    </row>
    <row r="753" spans="1:21" s="2" customFormat="1" ht="18" hidden="1" customHeight="1">
      <c r="A753" s="981"/>
      <c r="B753" s="982"/>
      <c r="C753" s="982"/>
      <c r="D753" s="982"/>
      <c r="E753" s="982"/>
      <c r="F753" s="982"/>
      <c r="G753" s="1005"/>
      <c r="H753" s="1604"/>
      <c r="I753" s="1604"/>
      <c r="J753" s="543"/>
      <c r="K753" s="875" t="s">
        <v>2143</v>
      </c>
      <c r="L753" s="890" t="s">
        <v>327</v>
      </c>
      <c r="M753" s="876">
        <f>60000*2*12/1000</f>
        <v>1440</v>
      </c>
      <c r="N753" s="44"/>
    </row>
    <row r="754" spans="1:21" s="2" customFormat="1" ht="18" hidden="1" customHeight="1">
      <c r="A754" s="981"/>
      <c r="B754" s="982"/>
      <c r="C754" s="982"/>
      <c r="D754" s="982"/>
      <c r="E754" s="982"/>
      <c r="F754" s="982"/>
      <c r="G754" s="1005"/>
      <c r="H754" s="1604"/>
      <c r="I754" s="1604"/>
      <c r="J754" s="543"/>
      <c r="K754" s="875" t="s">
        <v>2064</v>
      </c>
      <c r="L754" s="890" t="s">
        <v>327</v>
      </c>
      <c r="M754" s="876">
        <f>80000*0*12/1000</f>
        <v>0</v>
      </c>
    </row>
    <row r="755" spans="1:21" s="2" customFormat="1" ht="18" hidden="1" customHeight="1">
      <c r="A755" s="981"/>
      <c r="B755" s="982"/>
      <c r="C755" s="982"/>
      <c r="D755" s="982"/>
      <c r="E755" s="982"/>
      <c r="F755" s="982"/>
      <c r="G755" s="1005"/>
      <c r="H755" s="1604"/>
      <c r="I755" s="1604"/>
      <c r="J755" s="543"/>
      <c r="K755" s="875" t="s">
        <v>2000</v>
      </c>
      <c r="L755" s="890" t="s">
        <v>327</v>
      </c>
      <c r="M755" s="876">
        <v>0</v>
      </c>
      <c r="N755" s="44"/>
    </row>
    <row r="756" spans="1:21" s="2" customFormat="1" ht="18" hidden="1" customHeight="1">
      <c r="A756" s="981"/>
      <c r="B756" s="982"/>
      <c r="C756" s="982"/>
      <c r="D756" s="982"/>
      <c r="E756" s="982"/>
      <c r="F756" s="982"/>
      <c r="G756" s="1005"/>
      <c r="H756" s="1604"/>
      <c r="I756" s="1604"/>
      <c r="J756" s="543"/>
      <c r="K756" s="875" t="s">
        <v>2001</v>
      </c>
      <c r="L756" s="890"/>
      <c r="M756" s="544">
        <f>SUM(M757:M761)</f>
        <v>1920</v>
      </c>
    </row>
    <row r="757" spans="1:21" s="2" customFormat="1" ht="18" hidden="1" customHeight="1">
      <c r="A757" s="981"/>
      <c r="B757" s="982"/>
      <c r="C757" s="982"/>
      <c r="D757" s="982"/>
      <c r="E757" s="982"/>
      <c r="F757" s="982"/>
      <c r="G757" s="1005"/>
      <c r="H757" s="1604"/>
      <c r="I757" s="1604"/>
      <c r="J757" s="543"/>
      <c r="K757" s="875" t="s">
        <v>2002</v>
      </c>
      <c r="L757" s="890" t="s">
        <v>327</v>
      </c>
      <c r="M757" s="876">
        <f>40000*2*12/1000</f>
        <v>960</v>
      </c>
      <c r="N757" s="44"/>
    </row>
    <row r="758" spans="1:21" s="1050" customFormat="1" ht="18" hidden="1" customHeight="1">
      <c r="A758" s="981"/>
      <c r="B758" s="982"/>
      <c r="C758" s="982"/>
      <c r="D758" s="982"/>
      <c r="E758" s="982"/>
      <c r="F758" s="982"/>
      <c r="G758" s="1005"/>
      <c r="H758" s="1604"/>
      <c r="I758" s="1604"/>
      <c r="J758" s="543"/>
      <c r="K758" s="875" t="s">
        <v>2066</v>
      </c>
      <c r="L758" s="890" t="s">
        <v>327</v>
      </c>
      <c r="M758" s="876">
        <f>20000*0*12/1000</f>
        <v>0</v>
      </c>
      <c r="N758" s="1049"/>
    </row>
    <row r="759" spans="1:21" s="2" customFormat="1" ht="18" hidden="1" customHeight="1">
      <c r="A759" s="981"/>
      <c r="B759" s="982"/>
      <c r="C759" s="982"/>
      <c r="D759" s="982"/>
      <c r="E759" s="982"/>
      <c r="F759" s="982"/>
      <c r="G759" s="1005"/>
      <c r="H759" s="1604"/>
      <c r="I759" s="1604"/>
      <c r="J759" s="543"/>
      <c r="K759" s="875" t="s">
        <v>2004</v>
      </c>
      <c r="L759" s="890" t="s">
        <v>327</v>
      </c>
      <c r="M759" s="876">
        <f>20000*1*12/1000</f>
        <v>240</v>
      </c>
    </row>
    <row r="760" spans="1:21" s="2" customFormat="1" ht="18" hidden="1" customHeight="1">
      <c r="A760" s="981"/>
      <c r="B760" s="982"/>
      <c r="C760" s="982"/>
      <c r="D760" s="982"/>
      <c r="E760" s="982"/>
      <c r="F760" s="982"/>
      <c r="G760" s="1005"/>
      <c r="H760" s="1604"/>
      <c r="I760" s="1604"/>
      <c r="J760" s="543"/>
      <c r="K760" s="875" t="s">
        <v>2106</v>
      </c>
      <c r="L760" s="890" t="s">
        <v>327</v>
      </c>
      <c r="M760" s="876">
        <f>60000*1*12/1000</f>
        <v>720</v>
      </c>
    </row>
    <row r="761" spans="1:21" ht="18" hidden="1" customHeight="1">
      <c r="A761" s="981"/>
      <c r="B761" s="982"/>
      <c r="C761" s="982"/>
      <c r="D761" s="982"/>
      <c r="E761" s="982"/>
      <c r="F761" s="982"/>
      <c r="G761" s="1005"/>
      <c r="H761" s="1604"/>
      <c r="I761" s="1604"/>
      <c r="J761" s="543"/>
      <c r="K761" s="875" t="s">
        <v>2006</v>
      </c>
      <c r="L761" s="890" t="s">
        <v>327</v>
      </c>
      <c r="M761" s="876">
        <v>0</v>
      </c>
      <c r="N761" s="1"/>
      <c r="O761" s="1"/>
      <c r="P761" s="1"/>
      <c r="Q761" s="1"/>
      <c r="R761" s="1"/>
      <c r="S761" s="1"/>
      <c r="T761" s="1"/>
      <c r="U761" s="1"/>
    </row>
    <row r="762" spans="1:21" ht="18" hidden="1" customHeight="1">
      <c r="A762" s="981"/>
      <c r="B762" s="982"/>
      <c r="C762" s="982"/>
      <c r="D762" s="982"/>
      <c r="E762" s="982"/>
      <c r="F762" s="982"/>
      <c r="G762" s="1005"/>
      <c r="H762" s="1604"/>
      <c r="I762" s="1604"/>
      <c r="J762" s="543"/>
      <c r="K762" s="875" t="s">
        <v>2007</v>
      </c>
      <c r="L762" s="890"/>
      <c r="M762" s="544">
        <f>SUM(M763:M764)</f>
        <v>1020</v>
      </c>
      <c r="N762" s="1"/>
      <c r="O762" s="1"/>
      <c r="P762" s="1"/>
      <c r="Q762" s="1"/>
      <c r="R762" s="1"/>
      <c r="S762" s="1"/>
      <c r="T762" s="1"/>
      <c r="U762" s="1"/>
    </row>
    <row r="763" spans="1:21" ht="18" hidden="1" customHeight="1">
      <c r="A763" s="981"/>
      <c r="B763" s="982"/>
      <c r="C763" s="982"/>
      <c r="D763" s="982"/>
      <c r="E763" s="982"/>
      <c r="F763" s="982"/>
      <c r="G763" s="1005"/>
      <c r="H763" s="1604"/>
      <c r="I763" s="1604"/>
      <c r="J763" s="543"/>
      <c r="K763" s="875" t="s">
        <v>2107</v>
      </c>
      <c r="L763" s="890" t="s">
        <v>327</v>
      </c>
      <c r="M763" s="876">
        <f>30000*2*12/1000</f>
        <v>720</v>
      </c>
      <c r="N763" s="1"/>
      <c r="O763" s="1"/>
      <c r="P763" s="1"/>
      <c r="Q763" s="1"/>
      <c r="R763" s="1"/>
      <c r="S763" s="1"/>
      <c r="T763" s="1"/>
      <c r="U763" s="1"/>
    </row>
    <row r="764" spans="1:21" ht="18" hidden="1" customHeight="1">
      <c r="A764" s="981"/>
      <c r="B764" s="982"/>
      <c r="C764" s="982"/>
      <c r="D764" s="982"/>
      <c r="E764" s="982"/>
      <c r="F764" s="982"/>
      <c r="G764" s="1005"/>
      <c r="H764" s="1604"/>
      <c r="I764" s="1604"/>
      <c r="J764" s="543"/>
      <c r="K764" s="875" t="s">
        <v>2009</v>
      </c>
      <c r="L764" s="890" t="s">
        <v>327</v>
      </c>
      <c r="M764" s="876">
        <f>25000*1*12/1000</f>
        <v>300</v>
      </c>
      <c r="N764" s="1"/>
      <c r="O764" s="1"/>
      <c r="P764" s="1"/>
      <c r="Q764" s="1"/>
      <c r="R764" s="1"/>
      <c r="S764" s="1"/>
      <c r="T764" s="1"/>
      <c r="U764" s="1"/>
    </row>
    <row r="765" spans="1:21" ht="18" hidden="1" customHeight="1">
      <c r="A765" s="981"/>
      <c r="B765" s="982"/>
      <c r="C765" s="982"/>
      <c r="D765" s="982"/>
      <c r="E765" s="982"/>
      <c r="F765" s="982"/>
      <c r="G765" s="1005"/>
      <c r="H765" s="1604"/>
      <c r="I765" s="1604"/>
      <c r="J765" s="543"/>
      <c r="K765" s="875" t="s">
        <v>2010</v>
      </c>
      <c r="L765" s="890"/>
      <c r="M765" s="544">
        <f>SUM(M766)</f>
        <v>0</v>
      </c>
      <c r="N765" s="1"/>
      <c r="O765" s="1"/>
      <c r="P765" s="1"/>
      <c r="Q765" s="1"/>
      <c r="R765" s="1"/>
      <c r="S765" s="1"/>
      <c r="T765" s="1"/>
      <c r="U765" s="1"/>
    </row>
    <row r="766" spans="1:21" ht="18" hidden="1" customHeight="1">
      <c r="A766" s="981"/>
      <c r="B766" s="982"/>
      <c r="C766" s="982"/>
      <c r="D766" s="982"/>
      <c r="E766" s="982"/>
      <c r="F766" s="982"/>
      <c r="G766" s="1005"/>
      <c r="H766" s="1604"/>
      <c r="I766" s="1604"/>
      <c r="J766" s="543"/>
      <c r="K766" s="875" t="s">
        <v>2011</v>
      </c>
      <c r="L766" s="890" t="s">
        <v>327</v>
      </c>
      <c r="M766" s="876">
        <v>0</v>
      </c>
    </row>
    <row r="767" spans="1:21" ht="18" hidden="1" customHeight="1">
      <c r="A767" s="981"/>
      <c r="B767" s="982"/>
      <c r="C767" s="982"/>
      <c r="D767" s="982"/>
      <c r="E767" s="982"/>
      <c r="F767" s="982"/>
      <c r="G767" s="1005"/>
      <c r="H767" s="1604"/>
      <c r="I767" s="1604"/>
      <c r="J767" s="543"/>
      <c r="K767" s="875" t="s">
        <v>2012</v>
      </c>
      <c r="L767" s="890"/>
      <c r="M767" s="544">
        <f>SUM(M768:M769)</f>
        <v>720</v>
      </c>
    </row>
    <row r="768" spans="1:21" ht="18" hidden="1" customHeight="1">
      <c r="A768" s="981"/>
      <c r="B768" s="982"/>
      <c r="C768" s="982"/>
      <c r="D768" s="982"/>
      <c r="E768" s="982"/>
      <c r="F768" s="982"/>
      <c r="G768" s="1005"/>
      <c r="H768" s="1604"/>
      <c r="I768" s="1604"/>
      <c r="J768" s="543"/>
      <c r="K768" s="875" t="s">
        <v>2109</v>
      </c>
      <c r="L768" s="890" t="s">
        <v>327</v>
      </c>
      <c r="M768" s="876">
        <f>30000*1*12/1000</f>
        <v>360</v>
      </c>
    </row>
    <row r="769" spans="1:22" ht="18" hidden="1" customHeight="1">
      <c r="A769" s="981"/>
      <c r="B769" s="982"/>
      <c r="C769" s="982"/>
      <c r="D769" s="982"/>
      <c r="E769" s="982"/>
      <c r="F769" s="982"/>
      <c r="G769" s="1005"/>
      <c r="H769" s="1604"/>
      <c r="I769" s="1604"/>
      <c r="J769" s="543"/>
      <c r="K769" s="875" t="s">
        <v>2110</v>
      </c>
      <c r="L769" s="890" t="s">
        <v>327</v>
      </c>
      <c r="M769" s="876">
        <f>10000*3*12/1000</f>
        <v>360</v>
      </c>
    </row>
    <row r="770" spans="1:22" ht="18" hidden="1" customHeight="1">
      <c r="A770" s="981"/>
      <c r="B770" s="982"/>
      <c r="C770" s="982"/>
      <c r="D770" s="982"/>
      <c r="E770" s="982"/>
      <c r="F770" s="982"/>
      <c r="G770" s="1005"/>
      <c r="H770" s="1604"/>
      <c r="I770" s="1604"/>
      <c r="J770" s="543"/>
      <c r="K770" s="875" t="s">
        <v>2015</v>
      </c>
      <c r="L770" s="2323"/>
      <c r="M770" s="544">
        <f>SUM(M771:M773)</f>
        <v>7406</v>
      </c>
    </row>
    <row r="771" spans="1:22" ht="18" hidden="1" customHeight="1">
      <c r="A771" s="981"/>
      <c r="B771" s="982"/>
      <c r="C771" s="982"/>
      <c r="D771" s="982"/>
      <c r="E771" s="982"/>
      <c r="F771" s="982"/>
      <c r="G771" s="1005"/>
      <c r="H771" s="1604"/>
      <c r="I771" s="1604"/>
      <c r="J771" s="543"/>
      <c r="K771" s="875" t="s">
        <v>2071</v>
      </c>
      <c r="L771" s="2323" t="s">
        <v>327</v>
      </c>
      <c r="M771" s="876">
        <f>ROUNDDOWN(2347072*0*150%/1000,0)</f>
        <v>0</v>
      </c>
    </row>
    <row r="772" spans="1:22" ht="18" hidden="1" customHeight="1">
      <c r="A772" s="981"/>
      <c r="B772" s="982"/>
      <c r="C772" s="982"/>
      <c r="D772" s="982"/>
      <c r="E772" s="982"/>
      <c r="F772" s="982"/>
      <c r="G772" s="1005"/>
      <c r="H772" s="1604"/>
      <c r="I772" s="1604"/>
      <c r="J772" s="543"/>
      <c r="K772" s="875" t="s">
        <v>2144</v>
      </c>
      <c r="L772" s="2323" t="s">
        <v>327</v>
      </c>
      <c r="M772" s="876">
        <f>ROUND(1645806*3*150%/1000,0)</f>
        <v>7406</v>
      </c>
    </row>
    <row r="773" spans="1:22" ht="18" hidden="1" customHeight="1">
      <c r="A773" s="981"/>
      <c r="B773" s="982"/>
      <c r="C773" s="982"/>
      <c r="D773" s="982"/>
      <c r="E773" s="982"/>
      <c r="F773" s="982"/>
      <c r="G773" s="1005"/>
      <c r="H773" s="1604"/>
      <c r="I773" s="1604"/>
      <c r="J773" s="543"/>
      <c r="K773" s="875" t="s">
        <v>2018</v>
      </c>
      <c r="L773" s="890" t="s">
        <v>327</v>
      </c>
      <c r="M773" s="876">
        <f>ROUNDDOWN(1433956*0*150%/1000,0)</f>
        <v>0</v>
      </c>
      <c r="Q773" s="11"/>
      <c r="R773" s="11"/>
      <c r="S773" s="11"/>
      <c r="T773" s="50"/>
      <c r="U773" s="43"/>
      <c r="V773" s="2"/>
    </row>
    <row r="774" spans="1:22" ht="18" hidden="1" customHeight="1">
      <c r="A774" s="981"/>
      <c r="B774" s="982"/>
      <c r="C774" s="982"/>
      <c r="D774" s="982"/>
      <c r="E774" s="982"/>
      <c r="F774" s="982"/>
      <c r="G774" s="1005"/>
      <c r="H774" s="1604"/>
      <c r="I774" s="1604"/>
      <c r="J774" s="543"/>
      <c r="K774" s="875" t="s">
        <v>2019</v>
      </c>
      <c r="L774" s="2323"/>
      <c r="M774" s="544">
        <f>SUM(M775:M777)</f>
        <v>22606</v>
      </c>
      <c r="Q774" s="11"/>
      <c r="R774" s="11"/>
      <c r="S774" s="11"/>
      <c r="T774" s="50"/>
      <c r="U774" s="43"/>
      <c r="V774" s="2"/>
    </row>
    <row r="775" spans="1:22" ht="18" hidden="1" customHeight="1">
      <c r="A775" s="981"/>
      <c r="B775" s="982"/>
      <c r="C775" s="982"/>
      <c r="D775" s="982"/>
      <c r="E775" s="982"/>
      <c r="F775" s="982"/>
      <c r="G775" s="1005"/>
      <c r="H775" s="1604"/>
      <c r="I775" s="1604"/>
      <c r="J775" s="543"/>
      <c r="K775" s="875" t="s">
        <v>2072</v>
      </c>
      <c r="L775" s="2323" t="s">
        <v>327</v>
      </c>
      <c r="M775" s="876">
        <f>ROUNDDOWN(4004012*1.5/209*30*0*12/1000,0)</f>
        <v>0</v>
      </c>
      <c r="Q775" s="11"/>
      <c r="R775" s="11"/>
      <c r="S775" s="11"/>
      <c r="T775" s="50"/>
      <c r="U775" s="43"/>
      <c r="V775" s="2"/>
    </row>
    <row r="776" spans="1:22" ht="18" hidden="1" customHeight="1">
      <c r="A776" s="981"/>
      <c r="B776" s="982"/>
      <c r="C776" s="982"/>
      <c r="D776" s="982"/>
      <c r="E776" s="982"/>
      <c r="F776" s="982"/>
      <c r="G776" s="1005"/>
      <c r="H776" s="1604"/>
      <c r="I776" s="1604"/>
      <c r="J776" s="543"/>
      <c r="K776" s="875" t="s">
        <v>2145</v>
      </c>
      <c r="L776" s="2323" t="s">
        <v>327</v>
      </c>
      <c r="M776" s="876">
        <f>ROUND(2916424*1.5/209*30*3*12/1000,0)</f>
        <v>22606</v>
      </c>
      <c r="Q776" s="11"/>
      <c r="R776" s="11"/>
      <c r="S776" s="11"/>
      <c r="T776" s="50"/>
      <c r="U776" s="43"/>
      <c r="V776" s="2"/>
    </row>
    <row r="777" spans="1:22" ht="18" hidden="1" customHeight="1">
      <c r="A777" s="981"/>
      <c r="B777" s="982"/>
      <c r="C777" s="982"/>
      <c r="D777" s="982"/>
      <c r="E777" s="982"/>
      <c r="F777" s="982"/>
      <c r="G777" s="1005"/>
      <c r="H777" s="1604"/>
      <c r="I777" s="1604"/>
      <c r="J777" s="543"/>
      <c r="K777" s="875" t="s">
        <v>2022</v>
      </c>
      <c r="L777" s="890" t="s">
        <v>327</v>
      </c>
      <c r="M777" s="876">
        <f>ROUNDDOWN(2612884*1.5/209*30*0*12/1000,0)</f>
        <v>0</v>
      </c>
      <c r="Q777" s="11"/>
      <c r="R777" s="11"/>
      <c r="S777" s="11"/>
      <c r="T777" s="50"/>
      <c r="U777" s="43"/>
      <c r="V777" s="2"/>
    </row>
    <row r="778" spans="1:22" ht="18" hidden="1" customHeight="1">
      <c r="A778" s="981"/>
      <c r="B778" s="982"/>
      <c r="C778" s="982"/>
      <c r="D778" s="982"/>
      <c r="E778" s="982"/>
      <c r="F778" s="982"/>
      <c r="G778" s="1005"/>
      <c r="H778" s="1604"/>
      <c r="I778" s="1604"/>
      <c r="J778" s="543"/>
      <c r="K778" s="875" t="s">
        <v>2023</v>
      </c>
      <c r="L778" s="2323"/>
      <c r="M778" s="544">
        <f>SUM(M779:M783)</f>
        <v>3349</v>
      </c>
      <c r="Q778" s="11"/>
      <c r="R778" s="11"/>
      <c r="S778" s="11"/>
      <c r="T778" s="50"/>
      <c r="U778" s="43"/>
      <c r="V778" s="2"/>
    </row>
    <row r="779" spans="1:22" ht="18" hidden="1" customHeight="1">
      <c r="A779" s="981"/>
      <c r="B779" s="982"/>
      <c r="C779" s="982"/>
      <c r="D779" s="982"/>
      <c r="E779" s="982"/>
      <c r="F779" s="982"/>
      <c r="G779" s="1005"/>
      <c r="H779" s="1604"/>
      <c r="I779" s="1604"/>
      <c r="J779" s="543"/>
      <c r="K779" s="875" t="s">
        <v>2024</v>
      </c>
      <c r="L779" s="2323" t="s">
        <v>327</v>
      </c>
      <c r="M779" s="876">
        <f>ROUNDDOWN(5945080*1/209*8*0*10/1000,0)</f>
        <v>0</v>
      </c>
      <c r="Q779" s="11"/>
      <c r="R779" s="11"/>
      <c r="S779" s="11"/>
      <c r="T779" s="50"/>
      <c r="U779" s="43"/>
      <c r="V779" s="2"/>
    </row>
    <row r="780" spans="1:22" ht="18" hidden="1" customHeight="1">
      <c r="A780" s="981"/>
      <c r="B780" s="982"/>
      <c r="C780" s="982"/>
      <c r="D780" s="982"/>
      <c r="E780" s="982"/>
      <c r="F780" s="982"/>
      <c r="G780" s="1005"/>
      <c r="H780" s="1604"/>
      <c r="I780" s="1604"/>
      <c r="J780" s="543"/>
      <c r="K780" s="875" t="s">
        <v>2073</v>
      </c>
      <c r="L780" s="2323" t="s">
        <v>327</v>
      </c>
      <c r="M780" s="876">
        <f>ROUNDDOWN(5765000*1/209*8*0*10/1000,0)</f>
        <v>0</v>
      </c>
      <c r="Q780" s="11"/>
      <c r="R780" s="11"/>
      <c r="S780" s="11"/>
      <c r="T780" s="50"/>
      <c r="U780" s="43"/>
      <c r="V780" s="2"/>
    </row>
    <row r="781" spans="1:22" ht="18" hidden="1" customHeight="1">
      <c r="A781" s="981"/>
      <c r="B781" s="982"/>
      <c r="C781" s="982"/>
      <c r="D781" s="982"/>
      <c r="E781" s="982"/>
      <c r="F781" s="982"/>
      <c r="G781" s="1005"/>
      <c r="H781" s="1604"/>
      <c r="I781" s="1604"/>
      <c r="J781" s="543"/>
      <c r="K781" s="875" t="s">
        <v>2074</v>
      </c>
      <c r="L781" s="2323" t="s">
        <v>327</v>
      </c>
      <c r="M781" s="876">
        <f>ROUNDDOWN(4004012*1/209*8*0*10/1000,0)</f>
        <v>0</v>
      </c>
      <c r="Q781" s="11"/>
      <c r="R781" s="11"/>
      <c r="S781" s="11"/>
      <c r="T781" s="50"/>
      <c r="U781" s="43"/>
      <c r="V781" s="2"/>
    </row>
    <row r="782" spans="1:22" ht="18" hidden="1" customHeight="1">
      <c r="A782" s="981"/>
      <c r="B782" s="982"/>
      <c r="C782" s="982"/>
      <c r="D782" s="982"/>
      <c r="E782" s="982"/>
      <c r="F782" s="982"/>
      <c r="G782" s="1005"/>
      <c r="H782" s="1604"/>
      <c r="I782" s="1604"/>
      <c r="J782" s="543"/>
      <c r="K782" s="875" t="s">
        <v>2146</v>
      </c>
      <c r="L782" s="2323" t="s">
        <v>327</v>
      </c>
      <c r="M782" s="876">
        <f>ROUND(2916424*1/209*8*3*10/1000,0)</f>
        <v>3349</v>
      </c>
      <c r="Q782" s="11"/>
      <c r="R782" s="11"/>
      <c r="S782" s="11"/>
      <c r="T782" s="50"/>
      <c r="U782" s="43"/>
      <c r="V782" s="2"/>
    </row>
    <row r="783" spans="1:22" ht="18" hidden="1" customHeight="1">
      <c r="A783" s="981"/>
      <c r="B783" s="982"/>
      <c r="C783" s="982"/>
      <c r="D783" s="982"/>
      <c r="E783" s="982"/>
      <c r="F783" s="982"/>
      <c r="G783" s="1005"/>
      <c r="H783" s="1604"/>
      <c r="I783" s="1604"/>
      <c r="J783" s="543"/>
      <c r="K783" s="875" t="s">
        <v>2028</v>
      </c>
      <c r="L783" s="890" t="s">
        <v>327</v>
      </c>
      <c r="M783" s="876">
        <f>ROUNDDOWN(2612884*1/209*8*0*10/1000,0)</f>
        <v>0</v>
      </c>
      <c r="Q783" s="11"/>
      <c r="R783" s="11"/>
      <c r="S783" s="11"/>
      <c r="T783" s="50"/>
      <c r="U783" s="43"/>
      <c r="V783" s="2"/>
    </row>
    <row r="784" spans="1:22" ht="18" hidden="1" customHeight="1">
      <c r="A784" s="981"/>
      <c r="B784" s="982"/>
      <c r="C784" s="982"/>
      <c r="D784" s="982"/>
      <c r="E784" s="982"/>
      <c r="F784" s="982"/>
      <c r="G784" s="1005"/>
      <c r="H784" s="1604"/>
      <c r="I784" s="1604"/>
      <c r="J784" s="543"/>
      <c r="K784" s="875" t="s">
        <v>2029</v>
      </c>
      <c r="L784" s="890"/>
      <c r="M784" s="544">
        <f>SUM(M785)</f>
        <v>0</v>
      </c>
      <c r="Q784" s="11"/>
      <c r="R784" s="11"/>
      <c r="S784" s="11"/>
      <c r="T784" s="50"/>
      <c r="U784" s="43"/>
      <c r="V784" s="2"/>
    </row>
    <row r="785" spans="1:24" ht="18" hidden="1" customHeight="1">
      <c r="A785" s="981"/>
      <c r="B785" s="982"/>
      <c r="C785" s="982"/>
      <c r="D785" s="982"/>
      <c r="E785" s="982"/>
      <c r="F785" s="982"/>
      <c r="G785" s="1005"/>
      <c r="H785" s="1604"/>
      <c r="I785" s="1604"/>
      <c r="J785" s="543"/>
      <c r="K785" s="875" t="s">
        <v>2030</v>
      </c>
      <c r="L785" s="890" t="s">
        <v>327</v>
      </c>
      <c r="M785" s="876">
        <v>0</v>
      </c>
      <c r="Q785" s="11"/>
      <c r="R785" s="11"/>
      <c r="S785" s="11"/>
      <c r="T785" s="50"/>
      <c r="U785" s="43"/>
      <c r="V785" s="2"/>
    </row>
    <row r="786" spans="1:24" s="995" customFormat="1" ht="18" customHeight="1">
      <c r="A786" s="981"/>
      <c r="B786" s="1005"/>
      <c r="C786" s="1005"/>
      <c r="D786" s="1005"/>
      <c r="E786" s="1005"/>
      <c r="F786" s="1005"/>
      <c r="G786" s="1014" t="s">
        <v>86</v>
      </c>
      <c r="H786" s="545">
        <f>M786</f>
        <v>284692</v>
      </c>
      <c r="I786" s="545">
        <v>276616</v>
      </c>
      <c r="J786" s="545">
        <f>H786-I786</f>
        <v>8076</v>
      </c>
      <c r="K786" s="2324" t="s">
        <v>2159</v>
      </c>
      <c r="L786" s="1015"/>
      <c r="M786" s="882">
        <f>SUM(M787,M789,M791,M793,M795,M797,M799,M805,M808,M811,M813,M815,M817,M819)</f>
        <v>284692</v>
      </c>
      <c r="N786" s="997"/>
      <c r="O786" s="998"/>
      <c r="P786" s="999"/>
      <c r="Q786" s="1000"/>
      <c r="R786" s="1000"/>
      <c r="S786" s="1000"/>
      <c r="T786" s="1001"/>
      <c r="U786" s="993"/>
      <c r="V786" s="994"/>
      <c r="W786" s="994"/>
      <c r="X786" s="994"/>
    </row>
    <row r="787" spans="1:24" ht="18" hidden="1" customHeight="1">
      <c r="A787" s="981"/>
      <c r="B787" s="1005"/>
      <c r="C787" s="1005"/>
      <c r="D787" s="1005"/>
      <c r="E787" s="1005"/>
      <c r="F787" s="1005"/>
      <c r="G787" s="984"/>
      <c r="H787" s="543"/>
      <c r="I787" s="543"/>
      <c r="J787" s="543"/>
      <c r="K787" s="875" t="s">
        <v>1974</v>
      </c>
      <c r="L787" s="2323"/>
      <c r="M787" s="544">
        <f>M788</f>
        <v>156198</v>
      </c>
      <c r="N787" s="1"/>
      <c r="O787" s="1"/>
      <c r="P787" s="1"/>
      <c r="Q787" s="1"/>
      <c r="R787" s="1"/>
      <c r="S787" s="1"/>
      <c r="T787" s="1"/>
      <c r="U787" s="1"/>
    </row>
    <row r="788" spans="1:24" ht="18" hidden="1" customHeight="1">
      <c r="A788" s="981"/>
      <c r="B788" s="1005"/>
      <c r="C788" s="1005"/>
      <c r="D788" s="1005"/>
      <c r="E788" s="1005"/>
      <c r="F788" s="1005"/>
      <c r="G788" s="984"/>
      <c r="H788" s="543"/>
      <c r="I788" s="543"/>
      <c r="J788" s="543"/>
      <c r="K788" s="875" t="s">
        <v>2147</v>
      </c>
      <c r="L788" s="2323" t="s">
        <v>327</v>
      </c>
      <c r="M788" s="876">
        <f>ROUND(2169410*6*12/1000,0)</f>
        <v>156198</v>
      </c>
      <c r="N788" s="1"/>
      <c r="O788" s="1"/>
      <c r="P788" s="1"/>
      <c r="Q788" s="1"/>
      <c r="R788" s="1"/>
      <c r="S788" s="1"/>
      <c r="T788" s="1"/>
      <c r="U788" s="1"/>
    </row>
    <row r="789" spans="1:24" ht="18" hidden="1" customHeight="1">
      <c r="A789" s="981"/>
      <c r="B789" s="1005"/>
      <c r="C789" s="1005"/>
      <c r="D789" s="1005"/>
      <c r="E789" s="1005"/>
      <c r="F789" s="1005"/>
      <c r="G789" s="984"/>
      <c r="H789" s="543"/>
      <c r="I789" s="543"/>
      <c r="J789" s="543"/>
      <c r="K789" s="875" t="s">
        <v>1994</v>
      </c>
      <c r="L789" s="2323"/>
      <c r="M789" s="544">
        <f>M790</f>
        <v>9360</v>
      </c>
      <c r="N789" s="1"/>
      <c r="O789" s="1"/>
      <c r="P789" s="1"/>
      <c r="Q789" s="1"/>
      <c r="R789" s="1"/>
      <c r="S789" s="1"/>
      <c r="T789" s="1"/>
      <c r="U789" s="1"/>
    </row>
    <row r="790" spans="1:24" ht="18" hidden="1" customHeight="1">
      <c r="A790" s="981"/>
      <c r="B790" s="1005"/>
      <c r="C790" s="1005"/>
      <c r="D790" s="1005"/>
      <c r="E790" s="1005"/>
      <c r="F790" s="1005"/>
      <c r="G790" s="984"/>
      <c r="H790" s="543"/>
      <c r="I790" s="543"/>
      <c r="J790" s="543"/>
      <c r="K790" s="875" t="s">
        <v>2148</v>
      </c>
      <c r="L790" s="2323" t="s">
        <v>327</v>
      </c>
      <c r="M790" s="876">
        <f>130000*6*12/1000</f>
        <v>9360</v>
      </c>
      <c r="N790" s="1"/>
      <c r="O790" s="1"/>
      <c r="P790" s="1"/>
      <c r="Q790" s="1"/>
      <c r="R790" s="1"/>
      <c r="S790" s="1"/>
      <c r="T790" s="1"/>
      <c r="U790" s="1"/>
    </row>
    <row r="791" spans="1:24" ht="18" hidden="1" customHeight="1">
      <c r="A791" s="981"/>
      <c r="B791" s="1005"/>
      <c r="C791" s="1005"/>
      <c r="D791" s="1005"/>
      <c r="E791" s="1005"/>
      <c r="F791" s="1005"/>
      <c r="G791" s="984"/>
      <c r="H791" s="543"/>
      <c r="I791" s="543"/>
      <c r="J791" s="543"/>
      <c r="K791" s="875" t="s">
        <v>2034</v>
      </c>
      <c r="L791" s="2323"/>
      <c r="M791" s="544">
        <f>M792</f>
        <v>14400</v>
      </c>
      <c r="N791" s="1"/>
      <c r="O791" s="1"/>
      <c r="P791" s="1"/>
      <c r="Q791" s="1"/>
      <c r="R791" s="1"/>
      <c r="S791" s="1"/>
      <c r="T791" s="1"/>
      <c r="U791" s="1"/>
    </row>
    <row r="792" spans="1:24" ht="18" hidden="1" customHeight="1">
      <c r="A792" s="981"/>
      <c r="B792" s="1005"/>
      <c r="C792" s="1005"/>
      <c r="D792" s="1005"/>
      <c r="E792" s="1005"/>
      <c r="F792" s="1005"/>
      <c r="G792" s="984"/>
      <c r="H792" s="543"/>
      <c r="I792" s="543"/>
      <c r="J792" s="543"/>
      <c r="K792" s="875" t="s">
        <v>2149</v>
      </c>
      <c r="L792" s="2323" t="s">
        <v>327</v>
      </c>
      <c r="M792" s="876">
        <f>ROUNDDOWN(200000*6*12/1000,0)</f>
        <v>14400</v>
      </c>
      <c r="N792" s="1"/>
      <c r="O792" s="1"/>
      <c r="P792" s="1"/>
      <c r="Q792" s="1"/>
      <c r="R792" s="1"/>
      <c r="S792" s="1"/>
      <c r="T792" s="1"/>
      <c r="U792" s="1"/>
    </row>
    <row r="793" spans="1:24" ht="18" hidden="1" customHeight="1">
      <c r="A793" s="981"/>
      <c r="B793" s="1005"/>
      <c r="C793" s="1005"/>
      <c r="D793" s="1005"/>
      <c r="E793" s="1005"/>
      <c r="F793" s="1005"/>
      <c r="G793" s="984"/>
      <c r="H793" s="543"/>
      <c r="I793" s="543"/>
      <c r="J793" s="543"/>
      <c r="K793" s="875" t="s">
        <v>2036</v>
      </c>
      <c r="L793" s="2323"/>
      <c r="M793" s="544">
        <f>M794</f>
        <v>5760</v>
      </c>
      <c r="N793" s="1"/>
      <c r="O793" s="1"/>
      <c r="P793" s="1"/>
      <c r="Q793" s="1"/>
      <c r="R793" s="1"/>
      <c r="S793" s="1"/>
      <c r="T793" s="1"/>
      <c r="U793" s="1"/>
    </row>
    <row r="794" spans="1:24" ht="18" hidden="1" customHeight="1">
      <c r="A794" s="981"/>
      <c r="B794" s="1005"/>
      <c r="C794" s="1005"/>
      <c r="D794" s="1005"/>
      <c r="E794" s="1005"/>
      <c r="F794" s="1005"/>
      <c r="G794" s="984"/>
      <c r="H794" s="543"/>
      <c r="I794" s="543"/>
      <c r="J794" s="543"/>
      <c r="K794" s="875" t="s">
        <v>2150</v>
      </c>
      <c r="L794" s="2323" t="s">
        <v>327</v>
      </c>
      <c r="M794" s="876">
        <f>ROUNDDOWN(80000*6*12/1000,0)</f>
        <v>5760</v>
      </c>
      <c r="N794" s="1"/>
      <c r="O794" s="1"/>
      <c r="P794" s="1"/>
      <c r="Q794" s="1"/>
      <c r="R794" s="1"/>
      <c r="S794" s="1"/>
      <c r="T794" s="1"/>
      <c r="U794" s="1"/>
    </row>
    <row r="795" spans="1:24" ht="18" hidden="1" customHeight="1">
      <c r="A795" s="981"/>
      <c r="B795" s="1005"/>
      <c r="C795" s="1005"/>
      <c r="D795" s="1005"/>
      <c r="E795" s="1005"/>
      <c r="F795" s="1005"/>
      <c r="G795" s="984"/>
      <c r="H795" s="543"/>
      <c r="I795" s="543"/>
      <c r="J795" s="543"/>
      <c r="K795" s="875" t="s">
        <v>2038</v>
      </c>
      <c r="L795" s="2323"/>
      <c r="M795" s="544">
        <f>M796</f>
        <v>7810</v>
      </c>
      <c r="N795" s="1"/>
      <c r="O795" s="1"/>
      <c r="P795" s="1"/>
      <c r="Q795" s="1"/>
      <c r="R795" s="1"/>
      <c r="S795" s="1"/>
      <c r="T795" s="1"/>
      <c r="U795" s="1"/>
    </row>
    <row r="796" spans="1:24" ht="18" hidden="1" customHeight="1">
      <c r="A796" s="981"/>
      <c r="B796" s="1005"/>
      <c r="C796" s="1005"/>
      <c r="D796" s="1005"/>
      <c r="E796" s="1005"/>
      <c r="F796" s="1005"/>
      <c r="G796" s="984"/>
      <c r="H796" s="543"/>
      <c r="I796" s="543"/>
      <c r="J796" s="543"/>
      <c r="K796" s="875" t="s">
        <v>2151</v>
      </c>
      <c r="L796" s="2323" t="s">
        <v>327</v>
      </c>
      <c r="M796" s="876">
        <f>ROUND(2169410*6*30%*2/1000,0)</f>
        <v>7810</v>
      </c>
      <c r="N796" s="1"/>
      <c r="O796" s="1"/>
      <c r="P796" s="1"/>
      <c r="Q796" s="1"/>
      <c r="R796" s="1"/>
      <c r="S796" s="1"/>
      <c r="T796" s="1"/>
      <c r="U796" s="1"/>
    </row>
    <row r="797" spans="1:24" ht="18" hidden="1" customHeight="1">
      <c r="A797" s="981"/>
      <c r="B797" s="1005"/>
      <c r="C797" s="1005"/>
      <c r="D797" s="1005"/>
      <c r="E797" s="1005"/>
      <c r="F797" s="1005"/>
      <c r="G797" s="984"/>
      <c r="H797" s="543"/>
      <c r="I797" s="543"/>
      <c r="J797" s="543"/>
      <c r="K797" s="875" t="s">
        <v>982</v>
      </c>
      <c r="L797" s="2323"/>
      <c r="M797" s="544">
        <f>M798</f>
        <v>3600</v>
      </c>
      <c r="N797" s="1"/>
      <c r="O797" s="1"/>
      <c r="P797" s="1"/>
      <c r="Q797" s="1"/>
      <c r="R797" s="1"/>
      <c r="S797" s="1"/>
      <c r="T797" s="1"/>
      <c r="U797" s="1"/>
    </row>
    <row r="798" spans="1:24" ht="18" hidden="1" customHeight="1">
      <c r="A798" s="981"/>
      <c r="B798" s="1005"/>
      <c r="C798" s="1005"/>
      <c r="D798" s="1005"/>
      <c r="E798" s="1005"/>
      <c r="F798" s="1005"/>
      <c r="G798" s="984"/>
      <c r="H798" s="543"/>
      <c r="I798" s="543"/>
      <c r="J798" s="543"/>
      <c r="K798" s="875" t="s">
        <v>2152</v>
      </c>
      <c r="L798" s="2323" t="s">
        <v>327</v>
      </c>
      <c r="M798" s="876">
        <f>50000*6*12/1000</f>
        <v>3600</v>
      </c>
      <c r="N798" s="1"/>
      <c r="O798" s="1"/>
      <c r="P798" s="1"/>
      <c r="Q798" s="1"/>
      <c r="R798" s="1"/>
      <c r="S798" s="1"/>
      <c r="T798" s="1"/>
      <c r="U798" s="1"/>
    </row>
    <row r="799" spans="1:24" ht="18" hidden="1" customHeight="1">
      <c r="A799" s="981"/>
      <c r="B799" s="1005"/>
      <c r="C799" s="1005"/>
      <c r="D799" s="1005"/>
      <c r="E799" s="1005"/>
      <c r="F799" s="1005"/>
      <c r="G799" s="984"/>
      <c r="H799" s="543"/>
      <c r="I799" s="543"/>
      <c r="J799" s="543"/>
      <c r="K799" s="875" t="s">
        <v>2001</v>
      </c>
      <c r="L799" s="890"/>
      <c r="M799" s="544">
        <f>SUM(M800:M804)</f>
        <v>4080</v>
      </c>
      <c r="N799" s="1"/>
      <c r="O799" s="1"/>
      <c r="P799" s="1"/>
      <c r="Q799" s="1"/>
      <c r="R799" s="1"/>
      <c r="S799" s="1"/>
      <c r="T799" s="1"/>
      <c r="U799" s="1"/>
    </row>
    <row r="800" spans="1:24" ht="18" hidden="1" customHeight="1">
      <c r="A800" s="981"/>
      <c r="B800" s="1005"/>
      <c r="C800" s="1005"/>
      <c r="D800" s="1005"/>
      <c r="E800" s="1005"/>
      <c r="F800" s="1005"/>
      <c r="G800" s="984"/>
      <c r="H800" s="543"/>
      <c r="I800" s="543"/>
      <c r="J800" s="543"/>
      <c r="K800" s="875" t="s">
        <v>2002</v>
      </c>
      <c r="L800" s="890" t="s">
        <v>327</v>
      </c>
      <c r="M800" s="876">
        <f>40000*2*12/1000</f>
        <v>960</v>
      </c>
      <c r="N800" s="1"/>
      <c r="O800" s="1"/>
      <c r="P800" s="1"/>
      <c r="Q800" s="1"/>
      <c r="R800" s="1"/>
      <c r="S800" s="1"/>
      <c r="T800" s="1"/>
      <c r="U800" s="1"/>
    </row>
    <row r="801" spans="1:21" ht="18" hidden="1" customHeight="1">
      <c r="A801" s="981"/>
      <c r="B801" s="1005"/>
      <c r="C801" s="1005"/>
      <c r="D801" s="1005"/>
      <c r="E801" s="1005"/>
      <c r="F801" s="1005"/>
      <c r="G801" s="984"/>
      <c r="H801" s="543"/>
      <c r="I801" s="543"/>
      <c r="J801" s="543"/>
      <c r="K801" s="875" t="s">
        <v>2003</v>
      </c>
      <c r="L801" s="890" t="s">
        <v>327</v>
      </c>
      <c r="M801" s="876">
        <f>20000*1*12/1000</f>
        <v>240</v>
      </c>
      <c r="N801" s="1"/>
      <c r="O801" s="1"/>
      <c r="P801" s="1"/>
      <c r="Q801" s="1"/>
      <c r="R801" s="1"/>
      <c r="S801" s="1"/>
      <c r="T801" s="1"/>
      <c r="U801" s="1"/>
    </row>
    <row r="802" spans="1:21" ht="18" hidden="1" customHeight="1">
      <c r="A802" s="981"/>
      <c r="B802" s="1005"/>
      <c r="C802" s="1005"/>
      <c r="D802" s="1005"/>
      <c r="E802" s="1005"/>
      <c r="F802" s="1005"/>
      <c r="G802" s="984"/>
      <c r="H802" s="543"/>
      <c r="I802" s="543"/>
      <c r="J802" s="543"/>
      <c r="K802" s="875" t="s">
        <v>2004</v>
      </c>
      <c r="L802" s="890" t="s">
        <v>327</v>
      </c>
      <c r="M802" s="876">
        <f>20000*1*12/1000</f>
        <v>240</v>
      </c>
      <c r="N802" s="1"/>
      <c r="O802" s="1"/>
      <c r="P802" s="1"/>
      <c r="Q802" s="1"/>
      <c r="R802" s="1"/>
      <c r="S802" s="1"/>
      <c r="T802" s="1"/>
      <c r="U802" s="1"/>
    </row>
    <row r="803" spans="1:21" ht="18" hidden="1" customHeight="1">
      <c r="A803" s="981"/>
      <c r="B803" s="1005"/>
      <c r="C803" s="1005"/>
      <c r="D803" s="1005"/>
      <c r="E803" s="1005"/>
      <c r="F803" s="1005"/>
      <c r="G803" s="984"/>
      <c r="H803" s="543"/>
      <c r="I803" s="543"/>
      <c r="J803" s="543"/>
      <c r="K803" s="875" t="s">
        <v>2153</v>
      </c>
      <c r="L803" s="890" t="s">
        <v>327</v>
      </c>
      <c r="M803" s="876">
        <f>60000*2*12/1000</f>
        <v>1440</v>
      </c>
      <c r="N803" s="1"/>
      <c r="O803" s="1"/>
      <c r="P803" s="1"/>
      <c r="Q803" s="1"/>
      <c r="R803" s="1"/>
      <c r="S803" s="1"/>
      <c r="T803" s="1"/>
      <c r="U803" s="1"/>
    </row>
    <row r="804" spans="1:21" ht="18" hidden="1" customHeight="1">
      <c r="A804" s="981"/>
      <c r="B804" s="1005"/>
      <c r="C804" s="1005"/>
      <c r="D804" s="1005"/>
      <c r="E804" s="1005"/>
      <c r="F804" s="1005"/>
      <c r="G804" s="984"/>
      <c r="H804" s="543"/>
      <c r="I804" s="543"/>
      <c r="J804" s="543"/>
      <c r="K804" s="875" t="s">
        <v>2128</v>
      </c>
      <c r="L804" s="890" t="s">
        <v>327</v>
      </c>
      <c r="M804" s="876">
        <f>100000*1*12/1000</f>
        <v>1200</v>
      </c>
      <c r="N804" s="1"/>
      <c r="O804" s="1"/>
      <c r="P804" s="1"/>
      <c r="Q804" s="1"/>
      <c r="R804" s="1"/>
      <c r="S804" s="1"/>
      <c r="T804" s="1"/>
      <c r="U804" s="1"/>
    </row>
    <row r="805" spans="1:21" ht="18" hidden="1" customHeight="1">
      <c r="A805" s="981"/>
      <c r="B805" s="1005"/>
      <c r="C805" s="1005"/>
      <c r="D805" s="1005"/>
      <c r="E805" s="1005"/>
      <c r="F805" s="1005"/>
      <c r="G805" s="984"/>
      <c r="H805" s="543"/>
      <c r="I805" s="543"/>
      <c r="J805" s="543"/>
      <c r="K805" s="875" t="s">
        <v>2007</v>
      </c>
      <c r="L805" s="2323"/>
      <c r="M805" s="544">
        <f>SUM(M806:M807)</f>
        <v>0</v>
      </c>
      <c r="N805" s="1"/>
      <c r="O805" s="1"/>
      <c r="P805" s="1"/>
      <c r="Q805" s="1"/>
      <c r="R805" s="1"/>
      <c r="S805" s="1"/>
      <c r="T805" s="1"/>
      <c r="U805" s="1"/>
    </row>
    <row r="806" spans="1:21" ht="18" hidden="1" customHeight="1">
      <c r="A806" s="981"/>
      <c r="B806" s="1005"/>
      <c r="C806" s="1005"/>
      <c r="D806" s="1005"/>
      <c r="E806" s="1005"/>
      <c r="F806" s="1005"/>
      <c r="G806" s="984"/>
      <c r="H806" s="543"/>
      <c r="I806" s="543"/>
      <c r="J806" s="543"/>
      <c r="K806" s="875" t="s">
        <v>2046</v>
      </c>
      <c r="L806" s="2323" t="s">
        <v>327</v>
      </c>
      <c r="M806" s="876">
        <f>50000*0*12/1000</f>
        <v>0</v>
      </c>
      <c r="N806" s="1"/>
      <c r="O806" s="1"/>
      <c r="P806" s="1"/>
      <c r="Q806" s="1"/>
      <c r="R806" s="1"/>
      <c r="S806" s="1"/>
      <c r="T806" s="1"/>
      <c r="U806" s="1"/>
    </row>
    <row r="807" spans="1:21" ht="18" hidden="1" customHeight="1">
      <c r="A807" s="981"/>
      <c r="B807" s="1005"/>
      <c r="C807" s="1005"/>
      <c r="D807" s="1005"/>
      <c r="E807" s="1005"/>
      <c r="F807" s="1005"/>
      <c r="G807" s="984"/>
      <c r="H807" s="543"/>
      <c r="I807" s="543"/>
      <c r="J807" s="543"/>
      <c r="K807" s="875" t="s">
        <v>2047</v>
      </c>
      <c r="L807" s="2323" t="s">
        <v>327</v>
      </c>
      <c r="M807" s="876">
        <f>50000*0*12/1000</f>
        <v>0</v>
      </c>
      <c r="N807" s="1"/>
      <c r="O807" s="1"/>
      <c r="P807" s="1"/>
      <c r="Q807" s="1"/>
      <c r="R807" s="1"/>
      <c r="S807" s="1"/>
      <c r="T807" s="1"/>
      <c r="U807" s="1"/>
    </row>
    <row r="808" spans="1:21" ht="18" hidden="1" customHeight="1">
      <c r="A808" s="981"/>
      <c r="B808" s="1005"/>
      <c r="C808" s="1005"/>
      <c r="D808" s="1005"/>
      <c r="E808" s="1005"/>
      <c r="F808" s="1005"/>
      <c r="G808" s="984"/>
      <c r="H808" s="543"/>
      <c r="I808" s="543"/>
      <c r="J808" s="543"/>
      <c r="K808" s="875" t="s">
        <v>2012</v>
      </c>
      <c r="L808" s="2323"/>
      <c r="M808" s="544">
        <f>SUM(M809:M810)</f>
        <v>0</v>
      </c>
      <c r="N808" s="1"/>
      <c r="O808" s="1"/>
      <c r="P808" s="1"/>
      <c r="Q808" s="1"/>
      <c r="R808" s="1"/>
      <c r="S808" s="1"/>
      <c r="T808" s="1"/>
      <c r="U808" s="1"/>
    </row>
    <row r="809" spans="1:21" ht="18" hidden="1" customHeight="1">
      <c r="A809" s="981"/>
      <c r="B809" s="1005"/>
      <c r="C809" s="1005"/>
      <c r="D809" s="1005"/>
      <c r="E809" s="1005"/>
      <c r="F809" s="1005"/>
      <c r="G809" s="984"/>
      <c r="H809" s="543"/>
      <c r="I809" s="543"/>
      <c r="J809" s="543"/>
      <c r="K809" s="875" t="s">
        <v>2048</v>
      </c>
      <c r="L809" s="2323" t="s">
        <v>327</v>
      </c>
      <c r="M809" s="876">
        <f>10000*0*12/1000</f>
        <v>0</v>
      </c>
      <c r="N809" s="1"/>
      <c r="O809" s="1"/>
      <c r="P809" s="1"/>
      <c r="Q809" s="1"/>
      <c r="R809" s="1"/>
      <c r="S809" s="1"/>
      <c r="T809" s="1"/>
      <c r="U809" s="1"/>
    </row>
    <row r="810" spans="1:21" ht="18" hidden="1" customHeight="1">
      <c r="A810" s="981"/>
      <c r="B810" s="1005"/>
      <c r="C810" s="1005"/>
      <c r="D810" s="1005"/>
      <c r="E810" s="1005"/>
      <c r="F810" s="1005"/>
      <c r="G810" s="984"/>
      <c r="H810" s="543"/>
      <c r="I810" s="543"/>
      <c r="J810" s="543"/>
      <c r="K810" s="875" t="s">
        <v>2085</v>
      </c>
      <c r="L810" s="2323" t="s">
        <v>327</v>
      </c>
      <c r="M810" s="876">
        <f>10000*0*12/1000</f>
        <v>0</v>
      </c>
      <c r="N810" s="1"/>
      <c r="O810" s="1"/>
      <c r="P810" s="1"/>
      <c r="Q810" s="1"/>
      <c r="R810" s="1"/>
      <c r="S810" s="1"/>
      <c r="T810" s="1"/>
      <c r="U810" s="1"/>
    </row>
    <row r="811" spans="1:21" ht="18" hidden="1" customHeight="1">
      <c r="A811" s="981"/>
      <c r="B811" s="1005"/>
      <c r="C811" s="1005"/>
      <c r="D811" s="1005"/>
      <c r="E811" s="1005"/>
      <c r="F811" s="1005"/>
      <c r="G811" s="984"/>
      <c r="H811" s="543"/>
      <c r="I811" s="543"/>
      <c r="J811" s="543"/>
      <c r="K811" s="875" t="s">
        <v>2015</v>
      </c>
      <c r="L811" s="2323"/>
      <c r="M811" s="544">
        <f>M812</f>
        <v>18744</v>
      </c>
      <c r="N811" s="1"/>
      <c r="O811" s="1"/>
      <c r="P811" s="1"/>
      <c r="Q811" s="1"/>
      <c r="R811" s="1"/>
      <c r="S811" s="1"/>
      <c r="T811" s="1"/>
      <c r="U811" s="1"/>
    </row>
    <row r="812" spans="1:21" ht="18" hidden="1" customHeight="1">
      <c r="A812" s="981"/>
      <c r="B812" s="1005"/>
      <c r="C812" s="1005"/>
      <c r="D812" s="1005"/>
      <c r="E812" s="1005"/>
      <c r="F812" s="1005"/>
      <c r="G812" s="984"/>
      <c r="H812" s="543"/>
      <c r="I812" s="543"/>
      <c r="J812" s="543"/>
      <c r="K812" s="875" t="s">
        <v>2154</v>
      </c>
      <c r="L812" s="2323" t="s">
        <v>327</v>
      </c>
      <c r="M812" s="876">
        <f>ROUND(2603290*6*120%/1000,0)</f>
        <v>18744</v>
      </c>
      <c r="N812" s="1"/>
      <c r="O812" s="1"/>
      <c r="P812" s="1"/>
      <c r="Q812" s="1"/>
      <c r="R812" s="1"/>
      <c r="S812" s="1"/>
      <c r="T812" s="1"/>
      <c r="U812" s="1"/>
    </row>
    <row r="813" spans="1:21" ht="18" hidden="1" customHeight="1">
      <c r="A813" s="981"/>
      <c r="B813" s="1005"/>
      <c r="C813" s="1005"/>
      <c r="D813" s="1005"/>
      <c r="E813" s="1005"/>
      <c r="F813" s="1005"/>
      <c r="G813" s="984"/>
      <c r="H813" s="543"/>
      <c r="I813" s="543"/>
      <c r="J813" s="543"/>
      <c r="K813" s="875" t="s">
        <v>2051</v>
      </c>
      <c r="L813" s="2323"/>
      <c r="M813" s="544">
        <f>M814</f>
        <v>16770</v>
      </c>
      <c r="N813" s="1"/>
      <c r="O813" s="1"/>
      <c r="P813" s="1"/>
      <c r="Q813" s="1"/>
      <c r="R813" s="1"/>
      <c r="S813" s="1"/>
      <c r="T813" s="1"/>
      <c r="U813" s="1"/>
    </row>
    <row r="814" spans="1:21" ht="18" hidden="1" customHeight="1">
      <c r="A814" s="981"/>
      <c r="B814" s="1005"/>
      <c r="C814" s="1005"/>
      <c r="D814" s="1005"/>
      <c r="E814" s="1005"/>
      <c r="F814" s="1005"/>
      <c r="G814" s="984"/>
      <c r="H814" s="543"/>
      <c r="I814" s="543"/>
      <c r="J814" s="543"/>
      <c r="K814" s="875" t="s">
        <v>2155</v>
      </c>
      <c r="L814" s="2323" t="s">
        <v>327</v>
      </c>
      <c r="M814" s="876">
        <f>ROUND(19410*12*6*12/1000,0)</f>
        <v>16770</v>
      </c>
      <c r="N814" s="1"/>
      <c r="O814" s="1"/>
      <c r="P814" s="1"/>
      <c r="Q814" s="1"/>
      <c r="R814" s="1"/>
      <c r="S814" s="1"/>
      <c r="T814" s="1"/>
      <c r="U814" s="1"/>
    </row>
    <row r="815" spans="1:21" ht="18" hidden="1" customHeight="1">
      <c r="A815" s="981"/>
      <c r="B815" s="1005"/>
      <c r="C815" s="1005"/>
      <c r="D815" s="1005"/>
      <c r="E815" s="1005"/>
      <c r="F815" s="1005"/>
      <c r="G815" s="984"/>
      <c r="H815" s="543"/>
      <c r="I815" s="543"/>
      <c r="J815" s="543"/>
      <c r="K815" s="875" t="s">
        <v>2053</v>
      </c>
      <c r="L815" s="2323"/>
      <c r="M815" s="544">
        <f>M816</f>
        <v>23292</v>
      </c>
      <c r="N815" s="1"/>
      <c r="O815" s="1"/>
      <c r="P815" s="1"/>
      <c r="Q815" s="1"/>
      <c r="R815" s="1"/>
      <c r="S815" s="1"/>
      <c r="T815" s="1"/>
      <c r="U815" s="1"/>
    </row>
    <row r="816" spans="1:21" ht="18" hidden="1" customHeight="1">
      <c r="A816" s="981"/>
      <c r="B816" s="1005"/>
      <c r="C816" s="1005"/>
      <c r="D816" s="1005"/>
      <c r="E816" s="1005"/>
      <c r="F816" s="1005"/>
      <c r="G816" s="984"/>
      <c r="H816" s="543"/>
      <c r="I816" s="543"/>
      <c r="J816" s="543"/>
      <c r="K816" s="875" t="s">
        <v>2156</v>
      </c>
      <c r="L816" s="2323" t="s">
        <v>327</v>
      </c>
      <c r="M816" s="876">
        <f>ROUNDDOWN(19410*8*6*25/1000,0)</f>
        <v>23292</v>
      </c>
      <c r="N816" s="1"/>
      <c r="O816" s="1"/>
      <c r="P816" s="1"/>
      <c r="Q816" s="1"/>
      <c r="R816" s="1"/>
      <c r="S816" s="1"/>
      <c r="T816" s="1"/>
      <c r="U816" s="1"/>
    </row>
    <row r="817" spans="1:24" ht="18" hidden="1" customHeight="1">
      <c r="A817" s="981"/>
      <c r="B817" s="1005"/>
      <c r="C817" s="1005"/>
      <c r="D817" s="1005"/>
      <c r="E817" s="1005"/>
      <c r="F817" s="1005"/>
      <c r="G817" s="984"/>
      <c r="H817" s="543"/>
      <c r="I817" s="543"/>
      <c r="J817" s="543"/>
      <c r="K817" s="875" t="s">
        <v>2055</v>
      </c>
      <c r="L817" s="2323"/>
      <c r="M817" s="544">
        <f>M818</f>
        <v>18634</v>
      </c>
      <c r="N817" s="1"/>
      <c r="O817" s="1"/>
      <c r="P817" s="1"/>
      <c r="Q817" s="1"/>
      <c r="R817" s="1"/>
      <c r="S817" s="1"/>
      <c r="T817" s="1"/>
      <c r="U817" s="1"/>
    </row>
    <row r="818" spans="1:24" ht="18" hidden="1" customHeight="1">
      <c r="A818" s="981"/>
      <c r="B818" s="1005"/>
      <c r="C818" s="1005"/>
      <c r="D818" s="1005"/>
      <c r="E818" s="1005"/>
      <c r="F818" s="1005"/>
      <c r="G818" s="984"/>
      <c r="H818" s="543"/>
      <c r="I818" s="543"/>
      <c r="J818" s="543"/>
      <c r="K818" s="875" t="s">
        <v>2157</v>
      </c>
      <c r="L818" s="2323" t="s">
        <v>327</v>
      </c>
      <c r="M818" s="876">
        <f>ROUND(6470*40*6*12/1000,0)</f>
        <v>18634</v>
      </c>
      <c r="N818" s="1"/>
      <c r="O818" s="1"/>
      <c r="P818" s="1"/>
      <c r="Q818" s="1"/>
      <c r="R818" s="1"/>
      <c r="S818" s="1"/>
      <c r="T818" s="1"/>
      <c r="U818" s="1"/>
    </row>
    <row r="819" spans="1:24" ht="18" hidden="1" customHeight="1">
      <c r="A819" s="981"/>
      <c r="B819" s="1005"/>
      <c r="C819" s="1005"/>
      <c r="D819" s="1005"/>
      <c r="E819" s="1005"/>
      <c r="F819" s="1005"/>
      <c r="G819" s="984"/>
      <c r="H819" s="543"/>
      <c r="I819" s="543"/>
      <c r="J819" s="543"/>
      <c r="K819" s="875" t="s">
        <v>2023</v>
      </c>
      <c r="L819" s="890"/>
      <c r="M819" s="544">
        <f>M820</f>
        <v>6044</v>
      </c>
      <c r="N819" s="1"/>
      <c r="O819" s="1"/>
      <c r="P819" s="1"/>
      <c r="Q819" s="1"/>
      <c r="R819" s="1"/>
      <c r="S819" s="1"/>
      <c r="T819" s="1"/>
      <c r="U819" s="1"/>
    </row>
    <row r="820" spans="1:24" ht="18" hidden="1" customHeight="1">
      <c r="A820" s="981"/>
      <c r="B820" s="1005"/>
      <c r="C820" s="1005"/>
      <c r="D820" s="1005"/>
      <c r="E820" s="1005"/>
      <c r="F820" s="1005"/>
      <c r="G820" s="984"/>
      <c r="H820" s="543"/>
      <c r="I820" s="543"/>
      <c r="J820" s="543"/>
      <c r="K820" s="875" t="s">
        <v>2158</v>
      </c>
      <c r="L820" s="890" t="s">
        <v>327</v>
      </c>
      <c r="M820" s="876">
        <f>ROUND(100733*6*10/1000,0)</f>
        <v>6044</v>
      </c>
      <c r="N820" s="1"/>
      <c r="O820" s="1"/>
      <c r="P820" s="1"/>
      <c r="Q820" s="1"/>
      <c r="R820" s="1"/>
      <c r="S820" s="1"/>
      <c r="T820" s="1"/>
      <c r="U820" s="1"/>
    </row>
    <row r="821" spans="1:24" ht="18" customHeight="1">
      <c r="A821" s="2567"/>
      <c r="B821" s="22"/>
      <c r="C821" s="1375"/>
      <c r="D821" s="1925" t="s">
        <v>1796</v>
      </c>
      <c r="E821" s="1377"/>
      <c r="F821" s="1377"/>
      <c r="G821" s="1378"/>
      <c r="H821" s="1379">
        <f>H822</f>
        <v>268648</v>
      </c>
      <c r="I821" s="1379">
        <f>I822</f>
        <v>260005</v>
      </c>
      <c r="J821" s="1038">
        <f t="shared" ref="J821:J824" si="33">H821-I821</f>
        <v>8643</v>
      </c>
      <c r="K821" s="1605"/>
      <c r="L821" s="1595"/>
      <c r="M821" s="1482"/>
    </row>
    <row r="822" spans="1:24" s="2" customFormat="1" ht="18" customHeight="1" thickBot="1">
      <c r="A822" s="67"/>
      <c r="B822" s="22"/>
      <c r="D822" s="1577"/>
      <c r="E822" s="1376" t="s">
        <v>124</v>
      </c>
      <c r="F822" s="1377"/>
      <c r="G822" s="1378"/>
      <c r="H822" s="1035">
        <f>H823</f>
        <v>268648</v>
      </c>
      <c r="I822" s="1035">
        <f>I823</f>
        <v>260005</v>
      </c>
      <c r="J822" s="1038">
        <f t="shared" si="33"/>
        <v>8643</v>
      </c>
      <c r="K822" s="2798"/>
      <c r="L822" s="2798"/>
      <c r="M822" s="2799"/>
      <c r="N822" s="540"/>
      <c r="O822" s="540"/>
      <c r="P822" s="540"/>
      <c r="Q822" s="540"/>
      <c r="R822" s="540"/>
      <c r="S822" s="6"/>
      <c r="T822" s="14"/>
      <c r="U822" s="5"/>
    </row>
    <row r="823" spans="1:24" s="2" customFormat="1" ht="18" customHeight="1">
      <c r="A823" s="67"/>
      <c r="B823" s="23"/>
      <c r="C823" s="23"/>
      <c r="D823" s="23"/>
      <c r="E823" s="23"/>
      <c r="F823" s="1556" t="s">
        <v>107</v>
      </c>
      <c r="G823" s="1557"/>
      <c r="H823" s="950">
        <f>H824+H888</f>
        <v>268648</v>
      </c>
      <c r="I823" s="950">
        <f>I824+I888</f>
        <v>260005</v>
      </c>
      <c r="J823" s="539">
        <f t="shared" si="33"/>
        <v>8643</v>
      </c>
      <c r="K823" s="872"/>
      <c r="L823" s="873"/>
      <c r="M823" s="874"/>
      <c r="N823" s="83"/>
      <c r="O823" s="3"/>
      <c r="P823" s="71"/>
      <c r="Q823" s="72"/>
      <c r="R823" s="541"/>
      <c r="S823" s="542"/>
      <c r="T823" s="72"/>
      <c r="U823" s="5"/>
    </row>
    <row r="824" spans="1:24" s="995" customFormat="1" ht="18" customHeight="1" thickBot="1">
      <c r="A824" s="981"/>
      <c r="B824" s="982"/>
      <c r="C824" s="982"/>
      <c r="D824" s="982"/>
      <c r="E824" s="982"/>
      <c r="F824" s="996"/>
      <c r="G824" s="1603" t="s">
        <v>118</v>
      </c>
      <c r="H824" s="543">
        <f>M824</f>
        <v>268648</v>
      </c>
      <c r="I824" s="543">
        <v>260005</v>
      </c>
      <c r="J824" s="543">
        <f t="shared" si="33"/>
        <v>8643</v>
      </c>
      <c r="K824" s="985" t="s">
        <v>2278</v>
      </c>
      <c r="L824" s="986"/>
      <c r="M824" s="544">
        <f>SUM(M825,M829,M833,M837,M841,M845,M849,M853,M858,M864,M867,M869,M872,M876,M880,M886)</f>
        <v>268648</v>
      </c>
      <c r="N824" s="988"/>
      <c r="O824" s="986"/>
      <c r="P824" s="989"/>
      <c r="Q824" s="990"/>
      <c r="R824" s="991"/>
      <c r="S824" s="992"/>
      <c r="T824" s="990"/>
      <c r="U824" s="993"/>
      <c r="V824" s="994"/>
      <c r="W824" s="994"/>
      <c r="X824" s="994"/>
    </row>
    <row r="825" spans="1:24" s="995" customFormat="1" ht="18" hidden="1" customHeight="1">
      <c r="A825" s="981"/>
      <c r="B825" s="982"/>
      <c r="C825" s="982"/>
      <c r="D825" s="982"/>
      <c r="E825" s="982"/>
      <c r="F825" s="983"/>
      <c r="G825" s="996"/>
      <c r="H825" s="543"/>
      <c r="I825" s="543"/>
      <c r="J825" s="543"/>
      <c r="K825" s="875" t="s">
        <v>1970</v>
      </c>
      <c r="L825" s="2323"/>
      <c r="M825" s="544">
        <f>SUM(M826:M828)</f>
        <v>69180</v>
      </c>
      <c r="N825" s="994"/>
      <c r="O825" s="994"/>
      <c r="P825" s="994"/>
    </row>
    <row r="826" spans="1:24" s="995" customFormat="1" ht="18" hidden="1" customHeight="1">
      <c r="A826" s="981"/>
      <c r="B826" s="982"/>
      <c r="C826" s="982"/>
      <c r="D826" s="982"/>
      <c r="E826" s="982"/>
      <c r="F826" s="983"/>
      <c r="G826" s="996"/>
      <c r="H826" s="543"/>
      <c r="I826" s="543"/>
      <c r="J826" s="543"/>
      <c r="K826" s="875" t="s">
        <v>1971</v>
      </c>
      <c r="L826" s="2323" t="s">
        <v>327</v>
      </c>
      <c r="M826" s="876">
        <v>0</v>
      </c>
      <c r="N826" s="994"/>
      <c r="O826" s="994"/>
      <c r="P826" s="994"/>
    </row>
    <row r="827" spans="1:24" s="995" customFormat="1" ht="18" hidden="1" customHeight="1">
      <c r="A827" s="981"/>
      <c r="B827" s="982"/>
      <c r="C827" s="982"/>
      <c r="D827" s="982"/>
      <c r="E827" s="982"/>
      <c r="F827" s="983"/>
      <c r="G827" s="996"/>
      <c r="H827" s="543"/>
      <c r="I827" s="543"/>
      <c r="J827" s="543"/>
      <c r="K827" s="875" t="s">
        <v>1972</v>
      </c>
      <c r="L827" s="2323" t="s">
        <v>327</v>
      </c>
      <c r="M827" s="876">
        <v>0</v>
      </c>
      <c r="N827" s="994"/>
      <c r="O827" s="994"/>
      <c r="P827" s="994"/>
    </row>
    <row r="828" spans="1:24" s="995" customFormat="1" ht="18" hidden="1" customHeight="1">
      <c r="A828" s="981"/>
      <c r="B828" s="982"/>
      <c r="C828" s="982"/>
      <c r="D828" s="982"/>
      <c r="E828" s="982"/>
      <c r="F828" s="983"/>
      <c r="G828" s="996"/>
      <c r="H828" s="543"/>
      <c r="I828" s="543"/>
      <c r="J828" s="543"/>
      <c r="K828" s="875" t="s">
        <v>1973</v>
      </c>
      <c r="L828" s="2323" t="s">
        <v>327</v>
      </c>
      <c r="M828" s="876">
        <f>ROUNDDOWN(5765000*1*12/1000,0)</f>
        <v>69180</v>
      </c>
      <c r="N828" s="994"/>
      <c r="O828" s="994"/>
      <c r="P828" s="994"/>
    </row>
    <row r="829" spans="1:24" s="995" customFormat="1" ht="18" hidden="1" customHeight="1">
      <c r="A829" s="981"/>
      <c r="B829" s="982"/>
      <c r="C829" s="982"/>
      <c r="D829" s="982"/>
      <c r="E829" s="982"/>
      <c r="F829" s="983"/>
      <c r="G829" s="996"/>
      <c r="H829" s="543"/>
      <c r="I829" s="543"/>
      <c r="J829" s="543"/>
      <c r="K829" s="875" t="s">
        <v>1974</v>
      </c>
      <c r="L829" s="2323"/>
      <c r="M829" s="544">
        <f>SUM(M830:M832)</f>
        <v>82330</v>
      </c>
      <c r="N829" s="994"/>
      <c r="O829" s="994"/>
      <c r="P829" s="994"/>
    </row>
    <row r="830" spans="1:24" s="995" customFormat="1" ht="18" hidden="1" customHeight="1">
      <c r="A830" s="981"/>
      <c r="B830" s="982"/>
      <c r="C830" s="982"/>
      <c r="D830" s="982"/>
      <c r="E830" s="982"/>
      <c r="F830" s="983"/>
      <c r="G830" s="996"/>
      <c r="H830" s="543"/>
      <c r="I830" s="543"/>
      <c r="J830" s="543"/>
      <c r="K830" s="875" t="s">
        <v>1975</v>
      </c>
      <c r="L830" s="2323" t="s">
        <v>327</v>
      </c>
      <c r="M830" s="876">
        <f>ROUND(2347072*1*12/1000,0)</f>
        <v>28165</v>
      </c>
      <c r="N830" s="1007"/>
      <c r="O830" s="994"/>
      <c r="P830" s="994"/>
    </row>
    <row r="831" spans="1:24" s="995" customFormat="1" ht="18" hidden="1" customHeight="1">
      <c r="A831" s="981"/>
      <c r="B831" s="982"/>
      <c r="C831" s="982"/>
      <c r="D831" s="982"/>
      <c r="E831" s="982"/>
      <c r="F831" s="982"/>
      <c r="G831" s="1005"/>
      <c r="H831" s="1604"/>
      <c r="I831" s="1604"/>
      <c r="J831" s="543"/>
      <c r="K831" s="875" t="s">
        <v>1976</v>
      </c>
      <c r="L831" s="2323" t="s">
        <v>327</v>
      </c>
      <c r="M831" s="876">
        <f>ROUND(1645806*1*12/1000,0)</f>
        <v>19750</v>
      </c>
      <c r="N831" s="1007"/>
      <c r="O831" s="994"/>
      <c r="P831" s="994"/>
    </row>
    <row r="832" spans="1:24" s="995" customFormat="1" ht="18" hidden="1" customHeight="1">
      <c r="A832" s="981"/>
      <c r="B832" s="982"/>
      <c r="C832" s="982"/>
      <c r="D832" s="982"/>
      <c r="E832" s="982"/>
      <c r="F832" s="982"/>
      <c r="G832" s="1005"/>
      <c r="H832" s="1604"/>
      <c r="I832" s="1604"/>
      <c r="J832" s="543"/>
      <c r="K832" s="875" t="s">
        <v>2160</v>
      </c>
      <c r="L832" s="890" t="s">
        <v>327</v>
      </c>
      <c r="M832" s="876">
        <f>ROUND(1433956*2*12/1000,0)</f>
        <v>34415</v>
      </c>
      <c r="N832" s="1007"/>
      <c r="O832" s="994"/>
      <c r="P832" s="994"/>
    </row>
    <row r="833" spans="1:16" s="995" customFormat="1" ht="18" hidden="1" customHeight="1">
      <c r="A833" s="981"/>
      <c r="B833" s="982"/>
      <c r="C833" s="982"/>
      <c r="D833" s="982"/>
      <c r="E833" s="982"/>
      <c r="F833" s="982"/>
      <c r="G833" s="1005"/>
      <c r="H833" s="1604"/>
      <c r="I833" s="1604"/>
      <c r="J833" s="543"/>
      <c r="K833" s="875" t="s">
        <v>1978</v>
      </c>
      <c r="L833" s="890"/>
      <c r="M833" s="544">
        <f>SUM(M834:M836)</f>
        <v>24698</v>
      </c>
      <c r="N833" s="1007"/>
      <c r="O833" s="994"/>
      <c r="P833" s="994"/>
    </row>
    <row r="834" spans="1:16" s="995" customFormat="1" ht="18" hidden="1" customHeight="1">
      <c r="A834" s="981"/>
      <c r="B834" s="982"/>
      <c r="C834" s="982"/>
      <c r="D834" s="982"/>
      <c r="E834" s="982"/>
      <c r="F834" s="982"/>
      <c r="G834" s="1005"/>
      <c r="H834" s="1604"/>
      <c r="I834" s="1604"/>
      <c r="J834" s="543"/>
      <c r="K834" s="875" t="s">
        <v>1979</v>
      </c>
      <c r="L834" s="890" t="s">
        <v>327</v>
      </c>
      <c r="M834" s="876">
        <f>ROUNDDOWN(2347072*30%*1*12/1000,0)</f>
        <v>8449</v>
      </c>
      <c r="N834" s="994"/>
      <c r="O834" s="994"/>
      <c r="P834" s="994"/>
    </row>
    <row r="835" spans="1:16" s="995" customFormat="1" ht="18" hidden="1" customHeight="1">
      <c r="A835" s="981"/>
      <c r="B835" s="982"/>
      <c r="C835" s="982"/>
      <c r="D835" s="982"/>
      <c r="E835" s="982"/>
      <c r="F835" s="982"/>
      <c r="G835" s="1005"/>
      <c r="H835" s="1604"/>
      <c r="I835" s="1604"/>
      <c r="J835" s="543"/>
      <c r="K835" s="875" t="s">
        <v>1980</v>
      </c>
      <c r="L835" s="890" t="s">
        <v>327</v>
      </c>
      <c r="M835" s="876">
        <f>ROUND(1645806*30%*1*12/1000,0)</f>
        <v>5925</v>
      </c>
      <c r="N835" s="994"/>
      <c r="O835" s="994"/>
      <c r="P835" s="994"/>
    </row>
    <row r="836" spans="1:16" s="995" customFormat="1" ht="18" hidden="1" customHeight="1">
      <c r="A836" s="981"/>
      <c r="B836" s="982"/>
      <c r="C836" s="982"/>
      <c r="D836" s="982"/>
      <c r="E836" s="982"/>
      <c r="F836" s="982"/>
      <c r="G836" s="1005"/>
      <c r="H836" s="1604"/>
      <c r="I836" s="1604"/>
      <c r="J836" s="543"/>
      <c r="K836" s="875" t="s">
        <v>2161</v>
      </c>
      <c r="L836" s="890" t="s">
        <v>327</v>
      </c>
      <c r="M836" s="876">
        <f>ROUNDDOWN(1433956*30%*2*12/1000,0)</f>
        <v>10324</v>
      </c>
      <c r="N836" s="994"/>
      <c r="O836" s="994"/>
      <c r="P836" s="994"/>
    </row>
    <row r="837" spans="1:16" s="995" customFormat="1" ht="18" hidden="1" customHeight="1">
      <c r="A837" s="981"/>
      <c r="B837" s="982"/>
      <c r="C837" s="982"/>
      <c r="D837" s="982"/>
      <c r="E837" s="982"/>
      <c r="F837" s="982"/>
      <c r="G837" s="1005"/>
      <c r="H837" s="1604"/>
      <c r="I837" s="1604"/>
      <c r="J837" s="543"/>
      <c r="K837" s="875" t="s">
        <v>1982</v>
      </c>
      <c r="L837" s="890"/>
      <c r="M837" s="544">
        <f>SUM(M838:M840)</f>
        <v>7200</v>
      </c>
      <c r="N837" s="994"/>
      <c r="O837" s="994"/>
      <c r="P837" s="994"/>
    </row>
    <row r="838" spans="1:16" s="995" customFormat="1" ht="18" hidden="1" customHeight="1">
      <c r="A838" s="981"/>
      <c r="B838" s="982"/>
      <c r="C838" s="982"/>
      <c r="D838" s="982"/>
      <c r="E838" s="982"/>
      <c r="F838" s="982"/>
      <c r="G838" s="1005"/>
      <c r="H838" s="1604"/>
      <c r="I838" s="1604"/>
      <c r="J838" s="543"/>
      <c r="K838" s="875" t="s">
        <v>1983</v>
      </c>
      <c r="L838" s="890" t="s">
        <v>327</v>
      </c>
      <c r="M838" s="876">
        <f>ROUNDDOWN(150000*1*12/1000,0)</f>
        <v>1800</v>
      </c>
      <c r="N838" s="994"/>
      <c r="O838" s="994"/>
      <c r="P838" s="994"/>
    </row>
    <row r="839" spans="1:16" s="995" customFormat="1" ht="18" hidden="1" customHeight="1">
      <c r="A839" s="981"/>
      <c r="B839" s="982"/>
      <c r="C839" s="982"/>
      <c r="D839" s="982"/>
      <c r="E839" s="982"/>
      <c r="F839" s="982"/>
      <c r="G839" s="1005"/>
      <c r="H839" s="1604"/>
      <c r="I839" s="1604"/>
      <c r="J839" s="543"/>
      <c r="K839" s="875" t="s">
        <v>1984</v>
      </c>
      <c r="L839" s="890" t="s">
        <v>327</v>
      </c>
      <c r="M839" s="876">
        <f>ROUNDDOWN(150000*1*12/1000,0)</f>
        <v>1800</v>
      </c>
      <c r="N839" s="994"/>
      <c r="O839" s="994"/>
      <c r="P839" s="994"/>
    </row>
    <row r="840" spans="1:16" s="995" customFormat="1" ht="18" hidden="1" customHeight="1">
      <c r="A840" s="981"/>
      <c r="B840" s="982"/>
      <c r="C840" s="982"/>
      <c r="D840" s="982"/>
      <c r="E840" s="982"/>
      <c r="F840" s="982"/>
      <c r="G840" s="1005"/>
      <c r="H840" s="1604"/>
      <c r="I840" s="1604"/>
      <c r="J840" s="543"/>
      <c r="K840" s="875" t="s">
        <v>2162</v>
      </c>
      <c r="L840" s="890" t="s">
        <v>327</v>
      </c>
      <c r="M840" s="876">
        <f>ROUNDDOWN(150000*2*12/1000,0)</f>
        <v>3600</v>
      </c>
      <c r="N840" s="994"/>
      <c r="O840" s="994"/>
      <c r="P840" s="994"/>
    </row>
    <row r="841" spans="1:16" s="995" customFormat="1" ht="18" hidden="1" customHeight="1">
      <c r="A841" s="981"/>
      <c r="B841" s="982"/>
      <c r="C841" s="982"/>
      <c r="D841" s="982"/>
      <c r="E841" s="982"/>
      <c r="F841" s="982"/>
      <c r="G841" s="1005"/>
      <c r="H841" s="1604"/>
      <c r="I841" s="1604"/>
      <c r="J841" s="543"/>
      <c r="K841" s="875" t="s">
        <v>1986</v>
      </c>
      <c r="L841" s="890"/>
      <c r="M841" s="544">
        <f>SUM(M842:M844)</f>
        <v>6000</v>
      </c>
      <c r="N841" s="994"/>
      <c r="O841" s="994"/>
      <c r="P841" s="994"/>
    </row>
    <row r="842" spans="1:16" s="995" customFormat="1" ht="18" hidden="1" customHeight="1">
      <c r="A842" s="981"/>
      <c r="B842" s="982"/>
      <c r="C842" s="982"/>
      <c r="D842" s="982"/>
      <c r="E842" s="982"/>
      <c r="F842" s="982"/>
      <c r="G842" s="1005"/>
      <c r="H842" s="1604"/>
      <c r="I842" s="1604"/>
      <c r="J842" s="543"/>
      <c r="K842" s="875" t="s">
        <v>1987</v>
      </c>
      <c r="L842" s="890" t="s">
        <v>327</v>
      </c>
      <c r="M842" s="876">
        <f>ROUNDDOWN(130000*1*12/1000,0)</f>
        <v>1560</v>
      </c>
      <c r="N842" s="994"/>
      <c r="O842" s="994"/>
      <c r="P842" s="994"/>
    </row>
    <row r="843" spans="1:16" s="995" customFormat="1" ht="18" hidden="1" customHeight="1">
      <c r="A843" s="981"/>
      <c r="B843" s="982"/>
      <c r="C843" s="982"/>
      <c r="D843" s="982"/>
      <c r="E843" s="982"/>
      <c r="F843" s="982"/>
      <c r="G843" s="1005"/>
      <c r="H843" s="1604"/>
      <c r="I843" s="1604"/>
      <c r="J843" s="543"/>
      <c r="K843" s="875" t="s">
        <v>1988</v>
      </c>
      <c r="L843" s="890" t="s">
        <v>327</v>
      </c>
      <c r="M843" s="876">
        <f>ROUNDDOWN(130000*1*12/1000,0)</f>
        <v>1560</v>
      </c>
      <c r="N843" s="994"/>
      <c r="O843" s="994"/>
      <c r="P843" s="994"/>
    </row>
    <row r="844" spans="1:16" s="995" customFormat="1" ht="18" hidden="1" customHeight="1">
      <c r="A844" s="981"/>
      <c r="B844" s="982"/>
      <c r="C844" s="982"/>
      <c r="D844" s="982"/>
      <c r="E844" s="982"/>
      <c r="F844" s="982"/>
      <c r="G844" s="1005"/>
      <c r="H844" s="1604"/>
      <c r="I844" s="1604"/>
      <c r="J844" s="543"/>
      <c r="K844" s="875" t="s">
        <v>2163</v>
      </c>
      <c r="L844" s="890" t="s">
        <v>327</v>
      </c>
      <c r="M844" s="876">
        <f>ROUNDDOWN(120000*2*12/1000,0)</f>
        <v>2880</v>
      </c>
      <c r="N844" s="994"/>
      <c r="O844" s="994"/>
      <c r="P844" s="994"/>
    </row>
    <row r="845" spans="1:16" s="995" customFormat="1" ht="18" hidden="1" customHeight="1">
      <c r="A845" s="981"/>
      <c r="B845" s="982"/>
      <c r="C845" s="982"/>
      <c r="D845" s="982"/>
      <c r="E845" s="982"/>
      <c r="F845" s="982"/>
      <c r="G845" s="1005"/>
      <c r="H845" s="1604"/>
      <c r="I845" s="1604"/>
      <c r="J845" s="543"/>
      <c r="K845" s="875" t="s">
        <v>1990</v>
      </c>
      <c r="L845" s="890"/>
      <c r="M845" s="544">
        <f>SUM(M846:M848)</f>
        <v>17151</v>
      </c>
      <c r="N845" s="994"/>
      <c r="O845" s="994"/>
      <c r="P845" s="994"/>
    </row>
    <row r="846" spans="1:16" s="995" customFormat="1" ht="18" hidden="1" customHeight="1">
      <c r="A846" s="981"/>
      <c r="B846" s="982"/>
      <c r="C846" s="982"/>
      <c r="D846" s="982"/>
      <c r="E846" s="982"/>
      <c r="F846" s="982"/>
      <c r="G846" s="1005"/>
      <c r="H846" s="1604"/>
      <c r="I846" s="1604"/>
      <c r="J846" s="543"/>
      <c r="K846" s="875" t="s">
        <v>1991</v>
      </c>
      <c r="L846" s="2323" t="s">
        <v>327</v>
      </c>
      <c r="M846" s="876">
        <f>ROUND(2347072*1*250%/1000,0)</f>
        <v>5868</v>
      </c>
      <c r="N846" s="994"/>
      <c r="O846" s="994"/>
      <c r="P846" s="994"/>
    </row>
    <row r="847" spans="1:16" s="995" customFormat="1" ht="18" hidden="1" customHeight="1">
      <c r="A847" s="981"/>
      <c r="B847" s="982"/>
      <c r="C847" s="982"/>
      <c r="D847" s="982"/>
      <c r="E847" s="982"/>
      <c r="F847" s="982"/>
      <c r="G847" s="1005"/>
      <c r="H847" s="1604"/>
      <c r="I847" s="1604"/>
      <c r="J847" s="543"/>
      <c r="K847" s="875" t="s">
        <v>1992</v>
      </c>
      <c r="L847" s="2323" t="s">
        <v>327</v>
      </c>
      <c r="M847" s="876">
        <f>ROUNDDOWN(1645806*1*250%/1000,0)</f>
        <v>4114</v>
      </c>
      <c r="N847" s="994"/>
      <c r="O847" s="994"/>
      <c r="P847" s="994"/>
    </row>
    <row r="848" spans="1:16" s="995" customFormat="1" ht="18" hidden="1" customHeight="1">
      <c r="A848" s="981"/>
      <c r="B848" s="982"/>
      <c r="C848" s="982"/>
      <c r="D848" s="982"/>
      <c r="E848" s="982"/>
      <c r="F848" s="982"/>
      <c r="G848" s="1005"/>
      <c r="H848" s="1604"/>
      <c r="I848" s="1604"/>
      <c r="J848" s="543"/>
      <c r="K848" s="875" t="s">
        <v>2164</v>
      </c>
      <c r="L848" s="890" t="s">
        <v>327</v>
      </c>
      <c r="M848" s="876">
        <f>ROUNDDOWN(1433956*2*250%/1000,0)</f>
        <v>7169</v>
      </c>
      <c r="N848" s="994"/>
      <c r="O848" s="994"/>
      <c r="P848" s="994"/>
    </row>
    <row r="849" spans="1:21" s="995" customFormat="1" ht="18" hidden="1" customHeight="1">
      <c r="A849" s="981"/>
      <c r="B849" s="982"/>
      <c r="C849" s="982"/>
      <c r="D849" s="982"/>
      <c r="E849" s="982"/>
      <c r="F849" s="982"/>
      <c r="G849" s="1005"/>
      <c r="H849" s="1604"/>
      <c r="I849" s="1604"/>
      <c r="J849" s="543"/>
      <c r="K849" s="875" t="s">
        <v>1994</v>
      </c>
      <c r="L849" s="890"/>
      <c r="M849" s="544">
        <f>SUM(M850:M852)</f>
        <v>6240</v>
      </c>
      <c r="N849" s="1130"/>
      <c r="O849" s="1135"/>
      <c r="P849" s="994"/>
    </row>
    <row r="850" spans="1:21" s="626" customFormat="1" ht="19.5" hidden="1" customHeight="1">
      <c r="A850" s="981"/>
      <c r="B850" s="982"/>
      <c r="C850" s="982"/>
      <c r="D850" s="982"/>
      <c r="E850" s="982"/>
      <c r="F850" s="982"/>
      <c r="G850" s="1005"/>
      <c r="H850" s="1604"/>
      <c r="I850" s="1604"/>
      <c r="J850" s="543"/>
      <c r="K850" s="875" t="s">
        <v>1987</v>
      </c>
      <c r="L850" s="890" t="s">
        <v>327</v>
      </c>
      <c r="M850" s="876">
        <f>ROUNDDOWN(130000*1*12/1000,0)</f>
        <v>1560</v>
      </c>
    </row>
    <row r="851" spans="1:21" s="626" customFormat="1" ht="19.5" hidden="1" customHeight="1">
      <c r="A851" s="981"/>
      <c r="B851" s="982"/>
      <c r="C851" s="982"/>
      <c r="D851" s="982"/>
      <c r="E851" s="982"/>
      <c r="F851" s="982"/>
      <c r="G851" s="1005"/>
      <c r="H851" s="1604"/>
      <c r="I851" s="1604"/>
      <c r="J851" s="543"/>
      <c r="K851" s="875" t="s">
        <v>1988</v>
      </c>
      <c r="L851" s="890" t="s">
        <v>327</v>
      </c>
      <c r="M851" s="876">
        <f>ROUNDDOWN(130000*1*12/1000,0)</f>
        <v>1560</v>
      </c>
    </row>
    <row r="852" spans="1:21" s="626" customFormat="1" ht="18" hidden="1" customHeight="1">
      <c r="A852" s="981"/>
      <c r="B852" s="982"/>
      <c r="C852" s="982"/>
      <c r="D852" s="982"/>
      <c r="E852" s="982"/>
      <c r="F852" s="982"/>
      <c r="G852" s="1005"/>
      <c r="H852" s="1604"/>
      <c r="I852" s="1604"/>
      <c r="J852" s="543"/>
      <c r="K852" s="875" t="s">
        <v>2165</v>
      </c>
      <c r="L852" s="890" t="s">
        <v>327</v>
      </c>
      <c r="M852" s="876">
        <f>ROUNDDOWN(130000*2*12/1000,0)</f>
        <v>3120</v>
      </c>
    </row>
    <row r="853" spans="1:21" s="2" customFormat="1" ht="18" hidden="1" customHeight="1">
      <c r="A853" s="981"/>
      <c r="B853" s="982"/>
      <c r="C853" s="982"/>
      <c r="D853" s="982"/>
      <c r="E853" s="982"/>
      <c r="F853" s="982"/>
      <c r="G853" s="1005"/>
      <c r="H853" s="1604"/>
      <c r="I853" s="1604"/>
      <c r="J853" s="543"/>
      <c r="K853" s="875" t="s">
        <v>1996</v>
      </c>
      <c r="L853" s="890"/>
      <c r="M853" s="544">
        <f>SUM(M854:M857)</f>
        <v>2760</v>
      </c>
    </row>
    <row r="854" spans="1:21" s="995" customFormat="1" ht="18" hidden="1" customHeight="1">
      <c r="A854" s="981"/>
      <c r="B854" s="982"/>
      <c r="C854" s="982"/>
      <c r="D854" s="982"/>
      <c r="E854" s="982"/>
      <c r="F854" s="982"/>
      <c r="G854" s="1005"/>
      <c r="H854" s="1604"/>
      <c r="I854" s="1604"/>
      <c r="J854" s="543"/>
      <c r="K854" s="875" t="s">
        <v>1997</v>
      </c>
      <c r="L854" s="890" t="s">
        <v>327</v>
      </c>
      <c r="M854" s="876">
        <f>50000*1*12/1000</f>
        <v>600</v>
      </c>
      <c r="N854" s="1013"/>
      <c r="O854" s="994"/>
      <c r="P854" s="994"/>
    </row>
    <row r="855" spans="1:21" s="2" customFormat="1" ht="18" hidden="1" customHeight="1">
      <c r="A855" s="981"/>
      <c r="B855" s="982"/>
      <c r="C855" s="982"/>
      <c r="D855" s="982"/>
      <c r="E855" s="982"/>
      <c r="F855" s="982"/>
      <c r="G855" s="1005"/>
      <c r="H855" s="1604"/>
      <c r="I855" s="1604"/>
      <c r="J855" s="543"/>
      <c r="K855" s="875" t="s">
        <v>2166</v>
      </c>
      <c r="L855" s="890" t="s">
        <v>327</v>
      </c>
      <c r="M855" s="876">
        <f>60000*3*12/1000</f>
        <v>2160</v>
      </c>
      <c r="N855" s="44"/>
    </row>
    <row r="856" spans="1:21" s="2" customFormat="1" ht="18" hidden="1" customHeight="1">
      <c r="A856" s="981"/>
      <c r="B856" s="982"/>
      <c r="C856" s="982"/>
      <c r="D856" s="982"/>
      <c r="E856" s="982"/>
      <c r="F856" s="982"/>
      <c r="G856" s="1005"/>
      <c r="H856" s="1604"/>
      <c r="I856" s="1604"/>
      <c r="J856" s="543"/>
      <c r="K856" s="875" t="s">
        <v>2064</v>
      </c>
      <c r="L856" s="890" t="s">
        <v>327</v>
      </c>
      <c r="M856" s="876">
        <f>80000*0*12/1000</f>
        <v>0</v>
      </c>
    </row>
    <row r="857" spans="1:21" s="2" customFormat="1" ht="18" hidden="1" customHeight="1">
      <c r="A857" s="981"/>
      <c r="B857" s="982"/>
      <c r="C857" s="982"/>
      <c r="D857" s="982"/>
      <c r="E857" s="982"/>
      <c r="F857" s="982"/>
      <c r="G857" s="1005"/>
      <c r="H857" s="1604"/>
      <c r="I857" s="1604"/>
      <c r="J857" s="543"/>
      <c r="K857" s="875" t="s">
        <v>2000</v>
      </c>
      <c r="L857" s="890" t="s">
        <v>327</v>
      </c>
      <c r="M857" s="876">
        <v>0</v>
      </c>
      <c r="N857" s="44"/>
    </row>
    <row r="858" spans="1:21" s="2" customFormat="1" ht="18" hidden="1" customHeight="1">
      <c r="A858" s="981"/>
      <c r="B858" s="982"/>
      <c r="C858" s="982"/>
      <c r="D858" s="982"/>
      <c r="E858" s="982"/>
      <c r="F858" s="982"/>
      <c r="G858" s="1005"/>
      <c r="H858" s="1604"/>
      <c r="I858" s="1604"/>
      <c r="J858" s="543"/>
      <c r="K858" s="875" t="s">
        <v>2001</v>
      </c>
      <c r="L858" s="890"/>
      <c r="M858" s="544">
        <f>SUM(M859:M863)</f>
        <v>3120</v>
      </c>
    </row>
    <row r="859" spans="1:21" s="2" customFormat="1" ht="18" hidden="1" customHeight="1">
      <c r="A859" s="981"/>
      <c r="B859" s="982"/>
      <c r="C859" s="982"/>
      <c r="D859" s="982"/>
      <c r="E859" s="982"/>
      <c r="F859" s="982"/>
      <c r="G859" s="1005"/>
      <c r="H859" s="1604"/>
      <c r="I859" s="1604"/>
      <c r="J859" s="543"/>
      <c r="K859" s="875" t="s">
        <v>2167</v>
      </c>
      <c r="L859" s="890" t="s">
        <v>327</v>
      </c>
      <c r="M859" s="876">
        <f>40000*3*12/1000</f>
        <v>1440</v>
      </c>
      <c r="N859" s="44"/>
    </row>
    <row r="860" spans="1:21" s="1050" customFormat="1" ht="18" hidden="1" customHeight="1">
      <c r="A860" s="981"/>
      <c r="B860" s="982"/>
      <c r="C860" s="982"/>
      <c r="D860" s="982"/>
      <c r="E860" s="982"/>
      <c r="F860" s="982"/>
      <c r="G860" s="1005"/>
      <c r="H860" s="1604"/>
      <c r="I860" s="1604"/>
      <c r="J860" s="543"/>
      <c r="K860" s="875" t="s">
        <v>2003</v>
      </c>
      <c r="L860" s="890" t="s">
        <v>327</v>
      </c>
      <c r="M860" s="876">
        <f>20000*1*12/1000</f>
        <v>240</v>
      </c>
      <c r="N860" s="1049"/>
    </row>
    <row r="861" spans="1:21" s="2" customFormat="1" ht="18" hidden="1" customHeight="1">
      <c r="A861" s="981"/>
      <c r="B861" s="982"/>
      <c r="C861" s="982"/>
      <c r="D861" s="982"/>
      <c r="E861" s="982"/>
      <c r="F861" s="982"/>
      <c r="G861" s="1005"/>
      <c r="H861" s="1604"/>
      <c r="I861" s="1604"/>
      <c r="J861" s="543"/>
      <c r="K861" s="875" t="s">
        <v>2083</v>
      </c>
      <c r="L861" s="890" t="s">
        <v>327</v>
      </c>
      <c r="M861" s="876">
        <f>20000*3*12/1000</f>
        <v>720</v>
      </c>
    </row>
    <row r="862" spans="1:21" s="2" customFormat="1" ht="18" hidden="1" customHeight="1">
      <c r="A862" s="981"/>
      <c r="B862" s="982"/>
      <c r="C862" s="982"/>
      <c r="D862" s="982"/>
      <c r="E862" s="982"/>
      <c r="F862" s="982"/>
      <c r="G862" s="1005"/>
      <c r="H862" s="1604"/>
      <c r="I862" s="1604"/>
      <c r="J862" s="543"/>
      <c r="K862" s="875" t="s">
        <v>2106</v>
      </c>
      <c r="L862" s="890" t="s">
        <v>327</v>
      </c>
      <c r="M862" s="876">
        <f>60000*1*12/1000</f>
        <v>720</v>
      </c>
    </row>
    <row r="863" spans="1:21" ht="18" hidden="1" customHeight="1">
      <c r="A863" s="981"/>
      <c r="B863" s="982"/>
      <c r="C863" s="982"/>
      <c r="D863" s="982"/>
      <c r="E863" s="982"/>
      <c r="F863" s="982"/>
      <c r="G863" s="1005"/>
      <c r="H863" s="1604"/>
      <c r="I863" s="1604"/>
      <c r="J863" s="543"/>
      <c r="K863" s="875" t="s">
        <v>2006</v>
      </c>
      <c r="L863" s="890" t="s">
        <v>327</v>
      </c>
      <c r="M863" s="876">
        <v>0</v>
      </c>
      <c r="N863" s="1"/>
      <c r="O863" s="1"/>
      <c r="P863" s="1"/>
      <c r="Q863" s="1"/>
      <c r="R863" s="1"/>
      <c r="S863" s="1"/>
      <c r="T863" s="1"/>
      <c r="U863" s="1"/>
    </row>
    <row r="864" spans="1:21" ht="18" hidden="1" customHeight="1">
      <c r="A864" s="981"/>
      <c r="B864" s="982"/>
      <c r="C864" s="982"/>
      <c r="D864" s="982"/>
      <c r="E864" s="982"/>
      <c r="F864" s="982"/>
      <c r="G864" s="1005"/>
      <c r="H864" s="1604"/>
      <c r="I864" s="1604"/>
      <c r="J864" s="543"/>
      <c r="K864" s="875" t="s">
        <v>2007</v>
      </c>
      <c r="L864" s="890"/>
      <c r="M864" s="544">
        <f>SUM(M865:M866)</f>
        <v>0</v>
      </c>
      <c r="N864" s="1"/>
      <c r="O864" s="1"/>
      <c r="P864" s="1"/>
      <c r="Q864" s="1"/>
      <c r="R864" s="1"/>
      <c r="S864" s="1"/>
      <c r="T864" s="1"/>
      <c r="U864" s="1"/>
    </row>
    <row r="865" spans="1:22" ht="18" hidden="1" customHeight="1">
      <c r="A865" s="981"/>
      <c r="B865" s="982"/>
      <c r="C865" s="982"/>
      <c r="D865" s="982"/>
      <c r="E865" s="982"/>
      <c r="F865" s="982"/>
      <c r="G865" s="1005"/>
      <c r="H865" s="1604"/>
      <c r="I865" s="1604"/>
      <c r="J865" s="543"/>
      <c r="K865" s="875" t="s">
        <v>2068</v>
      </c>
      <c r="L865" s="890" t="s">
        <v>327</v>
      </c>
      <c r="M865" s="876">
        <f>30000*0*12/1000</f>
        <v>0</v>
      </c>
      <c r="N865" s="1"/>
      <c r="O865" s="1"/>
      <c r="P865" s="1"/>
      <c r="Q865" s="1"/>
      <c r="R865" s="1"/>
      <c r="S865" s="1"/>
      <c r="T865" s="1"/>
      <c r="U865" s="1"/>
    </row>
    <row r="866" spans="1:22" ht="18" hidden="1" customHeight="1">
      <c r="A866" s="981"/>
      <c r="B866" s="982"/>
      <c r="C866" s="982"/>
      <c r="D866" s="982"/>
      <c r="E866" s="982"/>
      <c r="F866" s="982"/>
      <c r="G866" s="1005"/>
      <c r="H866" s="1604"/>
      <c r="I866" s="1604"/>
      <c r="J866" s="543"/>
      <c r="K866" s="875" t="s">
        <v>2069</v>
      </c>
      <c r="L866" s="890" t="s">
        <v>327</v>
      </c>
      <c r="M866" s="876">
        <f>25000*0*12/1000</f>
        <v>0</v>
      </c>
      <c r="N866" s="1"/>
      <c r="O866" s="1"/>
      <c r="P866" s="1"/>
      <c r="Q866" s="1"/>
      <c r="R866" s="1"/>
      <c r="S866" s="1"/>
      <c r="T866" s="1"/>
      <c r="U866" s="1"/>
    </row>
    <row r="867" spans="1:22" ht="18" hidden="1" customHeight="1">
      <c r="A867" s="981"/>
      <c r="B867" s="982"/>
      <c r="C867" s="982"/>
      <c r="D867" s="982"/>
      <c r="E867" s="982"/>
      <c r="F867" s="982"/>
      <c r="G867" s="1005"/>
      <c r="H867" s="1604"/>
      <c r="I867" s="1604"/>
      <c r="J867" s="543"/>
      <c r="K867" s="875" t="s">
        <v>2010</v>
      </c>
      <c r="L867" s="890"/>
      <c r="M867" s="544">
        <f>SUM(M868)</f>
        <v>960</v>
      </c>
      <c r="N867" s="1"/>
      <c r="O867" s="1"/>
      <c r="P867" s="1"/>
      <c r="Q867" s="1"/>
      <c r="R867" s="1"/>
      <c r="S867" s="1"/>
      <c r="T867" s="1"/>
      <c r="U867" s="1"/>
    </row>
    <row r="868" spans="1:22" ht="18" hidden="1" customHeight="1">
      <c r="A868" s="981"/>
      <c r="B868" s="982"/>
      <c r="C868" s="982"/>
      <c r="D868" s="982"/>
      <c r="E868" s="982"/>
      <c r="F868" s="982"/>
      <c r="G868" s="1005"/>
      <c r="H868" s="1604"/>
      <c r="I868" s="1604"/>
      <c r="J868" s="543"/>
      <c r="K868" s="875" t="s">
        <v>2168</v>
      </c>
      <c r="L868" s="890" t="s">
        <v>327</v>
      </c>
      <c r="M868" s="876">
        <f>80000*1*12/1000</f>
        <v>960</v>
      </c>
    </row>
    <row r="869" spans="1:22" ht="18" hidden="1" customHeight="1">
      <c r="A869" s="981"/>
      <c r="B869" s="982"/>
      <c r="C869" s="982"/>
      <c r="D869" s="982"/>
      <c r="E869" s="982"/>
      <c r="F869" s="982"/>
      <c r="G869" s="1005"/>
      <c r="H869" s="1604"/>
      <c r="I869" s="1604"/>
      <c r="J869" s="543"/>
      <c r="K869" s="875" t="s">
        <v>2012</v>
      </c>
      <c r="L869" s="890"/>
      <c r="M869" s="544">
        <f>SUM(M870:M871)</f>
        <v>480</v>
      </c>
    </row>
    <row r="870" spans="1:22" ht="18" hidden="1" customHeight="1">
      <c r="A870" s="981"/>
      <c r="B870" s="982"/>
      <c r="C870" s="982"/>
      <c r="D870" s="982"/>
      <c r="E870" s="982"/>
      <c r="F870" s="982"/>
      <c r="G870" s="1005"/>
      <c r="H870" s="1604"/>
      <c r="I870" s="1604"/>
      <c r="J870" s="543"/>
      <c r="K870" s="875" t="s">
        <v>2013</v>
      </c>
      <c r="L870" s="890" t="s">
        <v>327</v>
      </c>
      <c r="M870" s="876">
        <f>30000*0*12/1000</f>
        <v>0</v>
      </c>
    </row>
    <row r="871" spans="1:22" ht="18" hidden="1" customHeight="1">
      <c r="A871" s="981"/>
      <c r="B871" s="982"/>
      <c r="C871" s="982"/>
      <c r="D871" s="982"/>
      <c r="E871" s="982"/>
      <c r="F871" s="982"/>
      <c r="G871" s="1005"/>
      <c r="H871" s="1604"/>
      <c r="I871" s="1604"/>
      <c r="J871" s="543"/>
      <c r="K871" s="875" t="s">
        <v>2169</v>
      </c>
      <c r="L871" s="890" t="s">
        <v>327</v>
      </c>
      <c r="M871" s="876">
        <f>10000*4*12/1000</f>
        <v>480</v>
      </c>
    </row>
    <row r="872" spans="1:22" ht="18" hidden="1" customHeight="1">
      <c r="A872" s="981"/>
      <c r="B872" s="982"/>
      <c r="C872" s="982"/>
      <c r="D872" s="982"/>
      <c r="E872" s="982"/>
      <c r="F872" s="982"/>
      <c r="G872" s="1005"/>
      <c r="H872" s="1604"/>
      <c r="I872" s="1604"/>
      <c r="J872" s="543"/>
      <c r="K872" s="875" t="s">
        <v>2015</v>
      </c>
      <c r="L872" s="2323"/>
      <c r="M872" s="544">
        <f>SUM(M873:M875)</f>
        <v>10292</v>
      </c>
    </row>
    <row r="873" spans="1:22" ht="18" hidden="1" customHeight="1">
      <c r="A873" s="981"/>
      <c r="B873" s="982"/>
      <c r="C873" s="982"/>
      <c r="D873" s="982"/>
      <c r="E873" s="982"/>
      <c r="F873" s="982"/>
      <c r="G873" s="1005"/>
      <c r="H873" s="1604"/>
      <c r="I873" s="1604"/>
      <c r="J873" s="543"/>
      <c r="K873" s="875" t="s">
        <v>2016</v>
      </c>
      <c r="L873" s="2323" t="s">
        <v>327</v>
      </c>
      <c r="M873" s="876">
        <f>ROUND(2347072*1*150%/1000,0)</f>
        <v>3521</v>
      </c>
    </row>
    <row r="874" spans="1:22" ht="18" hidden="1" customHeight="1">
      <c r="A874" s="981"/>
      <c r="B874" s="982"/>
      <c r="C874" s="982"/>
      <c r="D874" s="982"/>
      <c r="E874" s="982"/>
      <c r="F874" s="982"/>
      <c r="G874" s="1005"/>
      <c r="H874" s="1604"/>
      <c r="I874" s="1604"/>
      <c r="J874" s="543"/>
      <c r="K874" s="875" t="s">
        <v>2017</v>
      </c>
      <c r="L874" s="2323" t="s">
        <v>327</v>
      </c>
      <c r="M874" s="876">
        <f>ROUND(1645806*1*150%/1000,0)</f>
        <v>2469</v>
      </c>
    </row>
    <row r="875" spans="1:22" ht="18" hidden="1" customHeight="1">
      <c r="A875" s="981"/>
      <c r="B875" s="982"/>
      <c r="C875" s="982"/>
      <c r="D875" s="982"/>
      <c r="E875" s="982"/>
      <c r="F875" s="982"/>
      <c r="G875" s="1005"/>
      <c r="H875" s="1604"/>
      <c r="I875" s="1604"/>
      <c r="J875" s="543"/>
      <c r="K875" s="875" t="s">
        <v>2170</v>
      </c>
      <c r="L875" s="890" t="s">
        <v>327</v>
      </c>
      <c r="M875" s="876">
        <f>ROUND(1433956*2*150%/1000,0)</f>
        <v>4302</v>
      </c>
      <c r="Q875" s="11"/>
      <c r="R875" s="11"/>
      <c r="S875" s="11"/>
      <c r="T875" s="50"/>
      <c r="U875" s="43"/>
      <c r="V875" s="2"/>
    </row>
    <row r="876" spans="1:22" ht="18" hidden="1" customHeight="1">
      <c r="A876" s="981"/>
      <c r="B876" s="982"/>
      <c r="C876" s="982"/>
      <c r="D876" s="982"/>
      <c r="E876" s="982"/>
      <c r="F876" s="982"/>
      <c r="G876" s="1005"/>
      <c r="H876" s="1604"/>
      <c r="I876" s="1604"/>
      <c r="J876" s="543"/>
      <c r="K876" s="875" t="s">
        <v>2019</v>
      </c>
      <c r="L876" s="2323"/>
      <c r="M876" s="544">
        <f>SUM(M877:M879)</f>
        <v>31382</v>
      </c>
      <c r="Q876" s="11"/>
      <c r="R876" s="11"/>
      <c r="S876" s="11"/>
      <c r="T876" s="50"/>
      <c r="U876" s="43"/>
      <c r="V876" s="2"/>
    </row>
    <row r="877" spans="1:22" ht="18" hidden="1" customHeight="1">
      <c r="A877" s="981"/>
      <c r="B877" s="982"/>
      <c r="C877" s="982"/>
      <c r="D877" s="982"/>
      <c r="E877" s="982"/>
      <c r="F877" s="982"/>
      <c r="G877" s="1005"/>
      <c r="H877" s="1604"/>
      <c r="I877" s="1604"/>
      <c r="J877" s="543"/>
      <c r="K877" s="875" t="s">
        <v>2020</v>
      </c>
      <c r="L877" s="2323" t="s">
        <v>327</v>
      </c>
      <c r="M877" s="876">
        <f>ROUNDDOWN(4004012*1.5/209*30*1*12/1000,0)</f>
        <v>10345</v>
      </c>
      <c r="Q877" s="11"/>
      <c r="R877" s="11"/>
      <c r="S877" s="11"/>
      <c r="T877" s="50"/>
      <c r="U877" s="43"/>
      <c r="V877" s="2"/>
    </row>
    <row r="878" spans="1:22" ht="18" hidden="1" customHeight="1">
      <c r="A878" s="981"/>
      <c r="B878" s="982"/>
      <c r="C878" s="982"/>
      <c r="D878" s="982"/>
      <c r="E878" s="982"/>
      <c r="F878" s="982"/>
      <c r="G878" s="1005"/>
      <c r="H878" s="1604"/>
      <c r="I878" s="1604"/>
      <c r="J878" s="543"/>
      <c r="K878" s="875" t="s">
        <v>2021</v>
      </c>
      <c r="L878" s="2323" t="s">
        <v>327</v>
      </c>
      <c r="M878" s="876">
        <f>ROUNDDOWN(2916424*1.5/209*30*1*12/1000,0)</f>
        <v>7535</v>
      </c>
      <c r="Q878" s="11"/>
      <c r="R878" s="11"/>
      <c r="S878" s="11"/>
      <c r="T878" s="50"/>
      <c r="U878" s="43"/>
      <c r="V878" s="2"/>
    </row>
    <row r="879" spans="1:22" ht="18" hidden="1" customHeight="1">
      <c r="A879" s="981"/>
      <c r="B879" s="982"/>
      <c r="C879" s="982"/>
      <c r="D879" s="982"/>
      <c r="E879" s="982"/>
      <c r="F879" s="982"/>
      <c r="G879" s="1005"/>
      <c r="H879" s="1604"/>
      <c r="I879" s="1604"/>
      <c r="J879" s="543"/>
      <c r="K879" s="875" t="s">
        <v>2171</v>
      </c>
      <c r="L879" s="890" t="s">
        <v>327</v>
      </c>
      <c r="M879" s="876">
        <f>ROUND(2612884*1.5/209*30*2*12/1000,0)</f>
        <v>13502</v>
      </c>
      <c r="Q879" s="11"/>
      <c r="R879" s="11"/>
      <c r="S879" s="11"/>
      <c r="T879" s="50"/>
      <c r="U879" s="43"/>
      <c r="V879" s="2"/>
    </row>
    <row r="880" spans="1:22" ht="18" hidden="1" customHeight="1">
      <c r="A880" s="981"/>
      <c r="B880" s="982"/>
      <c r="C880" s="982"/>
      <c r="D880" s="982"/>
      <c r="E880" s="982"/>
      <c r="F880" s="982"/>
      <c r="G880" s="1005"/>
      <c r="H880" s="1604"/>
      <c r="I880" s="1604"/>
      <c r="J880" s="543"/>
      <c r="K880" s="875" t="s">
        <v>2023</v>
      </c>
      <c r="L880" s="2323"/>
      <c r="M880" s="544">
        <f>SUM(M881:M885)</f>
        <v>6855</v>
      </c>
      <c r="Q880" s="11"/>
      <c r="R880" s="11"/>
      <c r="S880" s="11"/>
      <c r="T880" s="50"/>
      <c r="U880" s="43"/>
      <c r="V880" s="2"/>
    </row>
    <row r="881" spans="1:24" ht="18" hidden="1" customHeight="1">
      <c r="A881" s="981"/>
      <c r="B881" s="982"/>
      <c r="C881" s="982"/>
      <c r="D881" s="982"/>
      <c r="E881" s="982"/>
      <c r="F881" s="982"/>
      <c r="G881" s="1005"/>
      <c r="H881" s="1604"/>
      <c r="I881" s="1604"/>
      <c r="J881" s="543"/>
      <c r="K881" s="875" t="s">
        <v>2024</v>
      </c>
      <c r="L881" s="2323" t="s">
        <v>327</v>
      </c>
      <c r="M881" s="876">
        <f>ROUNDDOWN(5945080*1/209*8*0*10/1000,0)</f>
        <v>0</v>
      </c>
      <c r="Q881" s="11"/>
      <c r="R881" s="11"/>
      <c r="S881" s="11"/>
      <c r="T881" s="50"/>
      <c r="U881" s="43"/>
      <c r="V881" s="2"/>
    </row>
    <row r="882" spans="1:24" ht="18" hidden="1" customHeight="1">
      <c r="A882" s="981"/>
      <c r="B882" s="982"/>
      <c r="C882" s="982"/>
      <c r="D882" s="982"/>
      <c r="E882" s="982"/>
      <c r="F882" s="982"/>
      <c r="G882" s="1005"/>
      <c r="H882" s="1604"/>
      <c r="I882" s="1604"/>
      <c r="J882" s="543"/>
      <c r="K882" s="875" t="s">
        <v>2025</v>
      </c>
      <c r="L882" s="2323" t="s">
        <v>327</v>
      </c>
      <c r="M882" s="876">
        <f>ROUND(5765000*1/209*8*1*10/1000,0)</f>
        <v>2207</v>
      </c>
      <c r="Q882" s="11"/>
      <c r="R882" s="11"/>
      <c r="S882" s="11"/>
      <c r="T882" s="50"/>
      <c r="U882" s="43"/>
      <c r="V882" s="2"/>
    </row>
    <row r="883" spans="1:24" ht="18" hidden="1" customHeight="1">
      <c r="A883" s="981"/>
      <c r="B883" s="982"/>
      <c r="C883" s="982"/>
      <c r="D883" s="982"/>
      <c r="E883" s="982"/>
      <c r="F883" s="982"/>
      <c r="G883" s="1005"/>
      <c r="H883" s="1604"/>
      <c r="I883" s="1604"/>
      <c r="J883" s="543"/>
      <c r="K883" s="875" t="s">
        <v>2026</v>
      </c>
      <c r="L883" s="2323" t="s">
        <v>327</v>
      </c>
      <c r="M883" s="876">
        <f>ROUNDDOWN(4004012*1/209*8*1*10/1000,0)</f>
        <v>1532</v>
      </c>
      <c r="Q883" s="11"/>
      <c r="R883" s="11"/>
      <c r="S883" s="11"/>
      <c r="T883" s="50"/>
      <c r="U883" s="43"/>
      <c r="V883" s="2"/>
    </row>
    <row r="884" spans="1:24" ht="18" hidden="1" customHeight="1">
      <c r="A884" s="981"/>
      <c r="B884" s="982"/>
      <c r="C884" s="982"/>
      <c r="D884" s="982"/>
      <c r="E884" s="982"/>
      <c r="F884" s="982"/>
      <c r="G884" s="1005"/>
      <c r="H884" s="1604"/>
      <c r="I884" s="1604"/>
      <c r="J884" s="543"/>
      <c r="K884" s="875" t="s">
        <v>2027</v>
      </c>
      <c r="L884" s="2323" t="s">
        <v>327</v>
      </c>
      <c r="M884" s="876">
        <f>ROUND(2916424*1/209*8*1*10/1000,0)</f>
        <v>1116</v>
      </c>
      <c r="Q884" s="11"/>
      <c r="R884" s="11"/>
      <c r="S884" s="11"/>
      <c r="T884" s="50"/>
      <c r="U884" s="43"/>
      <c r="V884" s="2"/>
    </row>
    <row r="885" spans="1:24" ht="18" hidden="1" customHeight="1">
      <c r="A885" s="981"/>
      <c r="B885" s="982"/>
      <c r="C885" s="982"/>
      <c r="D885" s="982"/>
      <c r="E885" s="982"/>
      <c r="F885" s="982"/>
      <c r="G885" s="1005"/>
      <c r="H885" s="1604"/>
      <c r="I885" s="1604"/>
      <c r="J885" s="543"/>
      <c r="K885" s="875" t="s">
        <v>2172</v>
      </c>
      <c r="L885" s="890" t="s">
        <v>327</v>
      </c>
      <c r="M885" s="876">
        <f>ROUND(2612884*1/209*8*2*10/1000,0)</f>
        <v>2000</v>
      </c>
      <c r="Q885" s="11"/>
      <c r="R885" s="11"/>
      <c r="S885" s="11"/>
      <c r="T885" s="50"/>
      <c r="U885" s="43"/>
      <c r="V885" s="2"/>
    </row>
    <row r="886" spans="1:24" ht="18" hidden="1" customHeight="1">
      <c r="A886" s="981"/>
      <c r="B886" s="982"/>
      <c r="C886" s="982"/>
      <c r="D886" s="982"/>
      <c r="E886" s="982"/>
      <c r="F886" s="982"/>
      <c r="G886" s="1005"/>
      <c r="H886" s="1604"/>
      <c r="I886" s="1604"/>
      <c r="J886" s="543"/>
      <c r="K886" s="875" t="s">
        <v>2029</v>
      </c>
      <c r="L886" s="890"/>
      <c r="M886" s="544">
        <f>SUM(M887)</f>
        <v>0</v>
      </c>
      <c r="Q886" s="11"/>
      <c r="R886" s="11"/>
      <c r="S886" s="11"/>
      <c r="T886" s="50"/>
      <c r="U886" s="43"/>
      <c r="V886" s="2"/>
    </row>
    <row r="887" spans="1:24" ht="18" hidden="1" customHeight="1">
      <c r="A887" s="981"/>
      <c r="B887" s="982"/>
      <c r="C887" s="982"/>
      <c r="D887" s="982"/>
      <c r="E887" s="982"/>
      <c r="F887" s="982"/>
      <c r="G887" s="1005"/>
      <c r="H887" s="1604"/>
      <c r="I887" s="1604"/>
      <c r="J887" s="543"/>
      <c r="K887" s="875" t="s">
        <v>2030</v>
      </c>
      <c r="L887" s="890" t="s">
        <v>327</v>
      </c>
      <c r="M887" s="876">
        <v>0</v>
      </c>
      <c r="Q887" s="11"/>
      <c r="R887" s="11"/>
      <c r="S887" s="11"/>
      <c r="T887" s="50"/>
      <c r="U887" s="43"/>
      <c r="V887" s="2"/>
    </row>
    <row r="888" spans="1:24" s="995" customFormat="1" ht="18" customHeight="1">
      <c r="A888" s="981"/>
      <c r="B888" s="1005"/>
      <c r="C888" s="1005"/>
      <c r="D888" s="1005"/>
      <c r="E888" s="1005"/>
      <c r="F888" s="1005"/>
      <c r="G888" s="1014" t="s">
        <v>86</v>
      </c>
      <c r="H888" s="545">
        <f>M888</f>
        <v>0</v>
      </c>
      <c r="I888" s="545">
        <v>0</v>
      </c>
      <c r="J888" s="545">
        <f>H888-I888</f>
        <v>0</v>
      </c>
      <c r="K888" s="2324" t="s">
        <v>2173</v>
      </c>
      <c r="L888" s="1015"/>
      <c r="M888" s="1016"/>
      <c r="N888" s="997"/>
      <c r="O888" s="998"/>
      <c r="P888" s="999"/>
      <c r="Q888" s="1000"/>
      <c r="R888" s="1000"/>
      <c r="S888" s="1000"/>
      <c r="T888" s="1001"/>
      <c r="U888" s="993"/>
      <c r="V888" s="994"/>
      <c r="W888" s="994"/>
      <c r="X888" s="994"/>
    </row>
    <row r="889" spans="1:24" ht="18" customHeight="1">
      <c r="A889" s="2567"/>
      <c r="B889" s="22"/>
      <c r="C889" s="1375"/>
      <c r="D889" s="1925" t="s">
        <v>1797</v>
      </c>
      <c r="E889" s="1377"/>
      <c r="F889" s="1377"/>
      <c r="G889" s="1378"/>
      <c r="H889" s="1379">
        <f>H890</f>
        <v>144644</v>
      </c>
      <c r="I889" s="1379">
        <f>I890</f>
        <v>140451</v>
      </c>
      <c r="J889" s="1038">
        <f t="shared" ref="J889:J892" si="34">H889-I889</f>
        <v>4193</v>
      </c>
      <c r="K889" s="1605"/>
      <c r="L889" s="1595"/>
      <c r="M889" s="1482"/>
    </row>
    <row r="890" spans="1:24" s="2" customFormat="1" ht="18" customHeight="1" thickBot="1">
      <c r="A890" s="67"/>
      <c r="B890" s="22"/>
      <c r="D890" s="1577"/>
      <c r="E890" s="1376" t="s">
        <v>124</v>
      </c>
      <c r="F890" s="1377"/>
      <c r="G890" s="1378"/>
      <c r="H890" s="1035">
        <f>H891</f>
        <v>144644</v>
      </c>
      <c r="I890" s="1035">
        <f>I891</f>
        <v>140451</v>
      </c>
      <c r="J890" s="1038">
        <f t="shared" si="34"/>
        <v>4193</v>
      </c>
      <c r="K890" s="2798"/>
      <c r="L890" s="2798"/>
      <c r="M890" s="2799"/>
      <c r="N890" s="540"/>
      <c r="O890" s="540"/>
      <c r="P890" s="540"/>
      <c r="Q890" s="540"/>
      <c r="R890" s="540"/>
      <c r="S890" s="6"/>
      <c r="T890" s="14"/>
      <c r="U890" s="5"/>
    </row>
    <row r="891" spans="1:24" s="2" customFormat="1" ht="18" customHeight="1">
      <c r="A891" s="67"/>
      <c r="B891" s="23"/>
      <c r="C891" s="23"/>
      <c r="D891" s="23"/>
      <c r="E891" s="23"/>
      <c r="F891" s="1556" t="s">
        <v>107</v>
      </c>
      <c r="G891" s="1557"/>
      <c r="H891" s="950">
        <f>H892+H956</f>
        <v>144644</v>
      </c>
      <c r="I891" s="950">
        <f>I892+I956</f>
        <v>140451</v>
      </c>
      <c r="J891" s="539">
        <f t="shared" si="34"/>
        <v>4193</v>
      </c>
      <c r="K891" s="872"/>
      <c r="L891" s="873"/>
      <c r="M891" s="874"/>
      <c r="N891" s="83"/>
      <c r="O891" s="3"/>
      <c r="P891" s="71"/>
      <c r="Q891" s="72"/>
      <c r="R891" s="541"/>
      <c r="S891" s="542"/>
      <c r="T891" s="72"/>
      <c r="U891" s="5"/>
    </row>
    <row r="892" spans="1:24" s="995" customFormat="1" ht="18" customHeight="1" thickBot="1">
      <c r="A892" s="981"/>
      <c r="B892" s="982"/>
      <c r="C892" s="982"/>
      <c r="D892" s="982"/>
      <c r="E892" s="982"/>
      <c r="F892" s="996"/>
      <c r="G892" s="1603" t="s">
        <v>118</v>
      </c>
      <c r="H892" s="543">
        <f>M892</f>
        <v>48468</v>
      </c>
      <c r="I892" s="543">
        <v>46990</v>
      </c>
      <c r="J892" s="543">
        <f t="shared" si="34"/>
        <v>1478</v>
      </c>
      <c r="K892" s="985" t="s">
        <v>2175</v>
      </c>
      <c r="L892" s="986"/>
      <c r="M892" s="544">
        <f>SUM(M893,M897,M901,M905,M909,M913,M917,M921,M926,M932,M935,M937,M940,M944,M948,M954)</f>
        <v>48468</v>
      </c>
      <c r="N892" s="988"/>
      <c r="O892" s="986"/>
      <c r="P892" s="989"/>
      <c r="Q892" s="990"/>
      <c r="R892" s="991"/>
      <c r="S892" s="992"/>
      <c r="T892" s="990"/>
      <c r="U892" s="993"/>
      <c r="V892" s="994"/>
      <c r="W892" s="994"/>
      <c r="X892" s="994"/>
    </row>
    <row r="893" spans="1:24" s="995" customFormat="1" ht="18" hidden="1" customHeight="1">
      <c r="A893" s="981"/>
      <c r="B893" s="982"/>
      <c r="C893" s="982"/>
      <c r="D893" s="982"/>
      <c r="E893" s="982"/>
      <c r="F893" s="983"/>
      <c r="G893" s="996"/>
      <c r="H893" s="543"/>
      <c r="I893" s="543"/>
      <c r="J893" s="543"/>
      <c r="K893" s="875" t="s">
        <v>1970</v>
      </c>
      <c r="L893" s="2323"/>
      <c r="M893" s="544">
        <f>SUM(M894:M896)</f>
        <v>0</v>
      </c>
      <c r="N893" s="994"/>
      <c r="O893" s="994"/>
      <c r="P893" s="994"/>
    </row>
    <row r="894" spans="1:24" s="995" customFormat="1" ht="18" hidden="1" customHeight="1">
      <c r="A894" s="981"/>
      <c r="B894" s="982"/>
      <c r="C894" s="982"/>
      <c r="D894" s="982"/>
      <c r="E894" s="982"/>
      <c r="F894" s="983"/>
      <c r="G894" s="996"/>
      <c r="H894" s="543"/>
      <c r="I894" s="543"/>
      <c r="J894" s="543"/>
      <c r="K894" s="875" t="s">
        <v>1971</v>
      </c>
      <c r="L894" s="2323" t="s">
        <v>327</v>
      </c>
      <c r="M894" s="876">
        <v>0</v>
      </c>
      <c r="N894" s="994"/>
      <c r="O894" s="994"/>
      <c r="P894" s="994"/>
    </row>
    <row r="895" spans="1:24" s="995" customFormat="1" ht="18" hidden="1" customHeight="1">
      <c r="A895" s="981"/>
      <c r="B895" s="982"/>
      <c r="C895" s="982"/>
      <c r="D895" s="982"/>
      <c r="E895" s="982"/>
      <c r="F895" s="983"/>
      <c r="G895" s="996"/>
      <c r="H895" s="543"/>
      <c r="I895" s="543"/>
      <c r="J895" s="543"/>
      <c r="K895" s="875" t="s">
        <v>1972</v>
      </c>
      <c r="L895" s="2323" t="s">
        <v>327</v>
      </c>
      <c r="M895" s="876">
        <v>0</v>
      </c>
      <c r="N895" s="994"/>
      <c r="O895" s="994"/>
      <c r="P895" s="994"/>
    </row>
    <row r="896" spans="1:24" s="995" customFormat="1" ht="18" hidden="1" customHeight="1">
      <c r="A896" s="981"/>
      <c r="B896" s="982"/>
      <c r="C896" s="982"/>
      <c r="D896" s="982"/>
      <c r="E896" s="982"/>
      <c r="F896" s="983"/>
      <c r="G896" s="996"/>
      <c r="H896" s="543"/>
      <c r="I896" s="543"/>
      <c r="J896" s="543"/>
      <c r="K896" s="875" t="s">
        <v>2058</v>
      </c>
      <c r="L896" s="2323" t="s">
        <v>327</v>
      </c>
      <c r="M896" s="876">
        <f>ROUNDDOWN(5765000*0*12/1000,0)</f>
        <v>0</v>
      </c>
      <c r="N896" s="994"/>
      <c r="O896" s="994"/>
      <c r="P896" s="994"/>
    </row>
    <row r="897" spans="1:16" s="995" customFormat="1" ht="18" hidden="1" customHeight="1">
      <c r="A897" s="981"/>
      <c r="B897" s="982"/>
      <c r="C897" s="982"/>
      <c r="D897" s="982"/>
      <c r="E897" s="982"/>
      <c r="F897" s="983"/>
      <c r="G897" s="996"/>
      <c r="H897" s="543"/>
      <c r="I897" s="543"/>
      <c r="J897" s="543"/>
      <c r="K897" s="875" t="s">
        <v>1974</v>
      </c>
      <c r="L897" s="2323"/>
      <c r="M897" s="544">
        <f>SUM(M898:M900)</f>
        <v>19749</v>
      </c>
      <c r="N897" s="994"/>
      <c r="O897" s="994"/>
      <c r="P897" s="994"/>
    </row>
    <row r="898" spans="1:16" s="995" customFormat="1" ht="18" hidden="1" customHeight="1">
      <c r="A898" s="981"/>
      <c r="B898" s="982"/>
      <c r="C898" s="982"/>
      <c r="D898" s="982"/>
      <c r="E898" s="982"/>
      <c r="F898" s="983"/>
      <c r="G898" s="996"/>
      <c r="H898" s="543"/>
      <c r="I898" s="543"/>
      <c r="J898" s="543"/>
      <c r="K898" s="875" t="s">
        <v>2059</v>
      </c>
      <c r="L898" s="2323" t="s">
        <v>327</v>
      </c>
      <c r="M898" s="876">
        <f>ROUNDDOWN(2347072*0*12/1000,0)</f>
        <v>0</v>
      </c>
      <c r="N898" s="1007"/>
      <c r="O898" s="994"/>
      <c r="P898" s="994"/>
    </row>
    <row r="899" spans="1:16" s="995" customFormat="1" ht="18" hidden="1" customHeight="1">
      <c r="A899" s="981"/>
      <c r="B899" s="982"/>
      <c r="C899" s="982"/>
      <c r="D899" s="982"/>
      <c r="E899" s="982"/>
      <c r="F899" s="982"/>
      <c r="G899" s="1005"/>
      <c r="H899" s="1604"/>
      <c r="I899" s="1604"/>
      <c r="J899" s="543"/>
      <c r="K899" s="875" t="s">
        <v>1976</v>
      </c>
      <c r="L899" s="2323" t="s">
        <v>327</v>
      </c>
      <c r="M899" s="876">
        <f>ROUNDDOWN(1645806*1*12/1000,0)</f>
        <v>19749</v>
      </c>
      <c r="N899" s="1007"/>
      <c r="O899" s="994"/>
      <c r="P899" s="994"/>
    </row>
    <row r="900" spans="1:16" s="995" customFormat="1" ht="18" hidden="1" customHeight="1">
      <c r="A900" s="981"/>
      <c r="B900" s="982"/>
      <c r="C900" s="982"/>
      <c r="D900" s="982"/>
      <c r="E900" s="982"/>
      <c r="F900" s="982"/>
      <c r="G900" s="1005"/>
      <c r="H900" s="1604"/>
      <c r="I900" s="1604"/>
      <c r="J900" s="543"/>
      <c r="K900" s="875" t="s">
        <v>1977</v>
      </c>
      <c r="L900" s="890" t="s">
        <v>327</v>
      </c>
      <c r="M900" s="876">
        <f>ROUNDDOWN(1433956*0*12/1000,0)</f>
        <v>0</v>
      </c>
      <c r="N900" s="1007"/>
      <c r="O900" s="994"/>
      <c r="P900" s="994"/>
    </row>
    <row r="901" spans="1:16" s="995" customFormat="1" ht="18" hidden="1" customHeight="1">
      <c r="A901" s="981"/>
      <c r="B901" s="982"/>
      <c r="C901" s="982"/>
      <c r="D901" s="982"/>
      <c r="E901" s="982"/>
      <c r="F901" s="982"/>
      <c r="G901" s="1005"/>
      <c r="H901" s="1604"/>
      <c r="I901" s="1604"/>
      <c r="J901" s="543"/>
      <c r="K901" s="875" t="s">
        <v>1978</v>
      </c>
      <c r="L901" s="890"/>
      <c r="M901" s="544">
        <f>SUM(M902:M904)</f>
        <v>5925</v>
      </c>
      <c r="N901" s="1007"/>
      <c r="O901" s="994"/>
      <c r="P901" s="994"/>
    </row>
    <row r="902" spans="1:16" s="995" customFormat="1" ht="18" hidden="1" customHeight="1">
      <c r="A902" s="981"/>
      <c r="B902" s="982"/>
      <c r="C902" s="982"/>
      <c r="D902" s="982"/>
      <c r="E902" s="982"/>
      <c r="F902" s="982"/>
      <c r="G902" s="1005"/>
      <c r="H902" s="1604"/>
      <c r="I902" s="1604"/>
      <c r="J902" s="543"/>
      <c r="K902" s="875" t="s">
        <v>2060</v>
      </c>
      <c r="L902" s="890" t="s">
        <v>327</v>
      </c>
      <c r="M902" s="876">
        <f>ROUNDDOWN(2347072*30%*0*12/1000,0)</f>
        <v>0</v>
      </c>
      <c r="N902" s="994"/>
      <c r="O902" s="994"/>
      <c r="P902" s="994"/>
    </row>
    <row r="903" spans="1:16" s="995" customFormat="1" ht="18" hidden="1" customHeight="1">
      <c r="A903" s="981"/>
      <c r="B903" s="982"/>
      <c r="C903" s="982"/>
      <c r="D903" s="982"/>
      <c r="E903" s="982"/>
      <c r="F903" s="982"/>
      <c r="G903" s="1005"/>
      <c r="H903" s="1604"/>
      <c r="I903" s="1604"/>
      <c r="J903" s="543"/>
      <c r="K903" s="875" t="s">
        <v>1980</v>
      </c>
      <c r="L903" s="890" t="s">
        <v>327</v>
      </c>
      <c r="M903" s="876">
        <f>ROUND(1645806*30%*1*12/1000,0)</f>
        <v>5925</v>
      </c>
      <c r="N903" s="994"/>
      <c r="O903" s="994"/>
      <c r="P903" s="994"/>
    </row>
    <row r="904" spans="1:16" s="995" customFormat="1" ht="18" hidden="1" customHeight="1">
      <c r="A904" s="981"/>
      <c r="B904" s="982"/>
      <c r="C904" s="982"/>
      <c r="D904" s="982"/>
      <c r="E904" s="982"/>
      <c r="F904" s="982"/>
      <c r="G904" s="1005"/>
      <c r="H904" s="1604"/>
      <c r="I904" s="1604"/>
      <c r="J904" s="543"/>
      <c r="K904" s="875" t="s">
        <v>1981</v>
      </c>
      <c r="L904" s="890" t="s">
        <v>327</v>
      </c>
      <c r="M904" s="876">
        <f>ROUNDDOWN(1433956*30%*0*12/1000,0)</f>
        <v>0</v>
      </c>
      <c r="N904" s="994"/>
      <c r="O904" s="994"/>
      <c r="P904" s="994"/>
    </row>
    <row r="905" spans="1:16" s="995" customFormat="1" ht="18" hidden="1" customHeight="1">
      <c r="A905" s="981"/>
      <c r="B905" s="982"/>
      <c r="C905" s="982"/>
      <c r="D905" s="982"/>
      <c r="E905" s="982"/>
      <c r="F905" s="982"/>
      <c r="G905" s="1005"/>
      <c r="H905" s="1604"/>
      <c r="I905" s="1604"/>
      <c r="J905" s="543"/>
      <c r="K905" s="875" t="s">
        <v>1982</v>
      </c>
      <c r="L905" s="890"/>
      <c r="M905" s="544">
        <f>SUM(M906:M908)</f>
        <v>1800</v>
      </c>
      <c r="N905" s="994"/>
      <c r="O905" s="994"/>
      <c r="P905" s="994"/>
    </row>
    <row r="906" spans="1:16" s="995" customFormat="1" ht="18" hidden="1" customHeight="1">
      <c r="A906" s="981"/>
      <c r="B906" s="982"/>
      <c r="C906" s="982"/>
      <c r="D906" s="982"/>
      <c r="E906" s="982"/>
      <c r="F906" s="982"/>
      <c r="G906" s="1005"/>
      <c r="H906" s="1604"/>
      <c r="I906" s="1604"/>
      <c r="J906" s="543"/>
      <c r="K906" s="875" t="s">
        <v>2061</v>
      </c>
      <c r="L906" s="890" t="s">
        <v>327</v>
      </c>
      <c r="M906" s="876">
        <f>ROUNDDOWN(150000*0*12/1000,0)</f>
        <v>0</v>
      </c>
      <c r="N906" s="994"/>
      <c r="O906" s="994"/>
      <c r="P906" s="994"/>
    </row>
    <row r="907" spans="1:16" s="995" customFormat="1" ht="18" hidden="1" customHeight="1">
      <c r="A907" s="981"/>
      <c r="B907" s="982"/>
      <c r="C907" s="982"/>
      <c r="D907" s="982"/>
      <c r="E907" s="982"/>
      <c r="F907" s="982"/>
      <c r="G907" s="1005"/>
      <c r="H907" s="1604"/>
      <c r="I907" s="1604"/>
      <c r="J907" s="543"/>
      <c r="K907" s="875" t="s">
        <v>1984</v>
      </c>
      <c r="L907" s="890" t="s">
        <v>327</v>
      </c>
      <c r="M907" s="876">
        <f>ROUNDDOWN(150000*1*12/1000,0)</f>
        <v>1800</v>
      </c>
      <c r="N907" s="994"/>
      <c r="O907" s="994"/>
      <c r="P907" s="994"/>
    </row>
    <row r="908" spans="1:16" s="995" customFormat="1" ht="18" hidden="1" customHeight="1">
      <c r="A908" s="981"/>
      <c r="B908" s="982"/>
      <c r="C908" s="982"/>
      <c r="D908" s="982"/>
      <c r="E908" s="982"/>
      <c r="F908" s="982"/>
      <c r="G908" s="1005"/>
      <c r="H908" s="1604"/>
      <c r="I908" s="1604"/>
      <c r="J908" s="543"/>
      <c r="K908" s="875" t="s">
        <v>1985</v>
      </c>
      <c r="L908" s="890" t="s">
        <v>327</v>
      </c>
      <c r="M908" s="876">
        <f>ROUNDDOWN(150000*0*12/1000,0)</f>
        <v>0</v>
      </c>
      <c r="N908" s="994"/>
      <c r="O908" s="994"/>
      <c r="P908" s="994"/>
    </row>
    <row r="909" spans="1:16" s="995" customFormat="1" ht="18" hidden="1" customHeight="1">
      <c r="A909" s="981"/>
      <c r="B909" s="982"/>
      <c r="C909" s="982"/>
      <c r="D909" s="982"/>
      <c r="E909" s="982"/>
      <c r="F909" s="982"/>
      <c r="G909" s="1005"/>
      <c r="H909" s="1604"/>
      <c r="I909" s="1604"/>
      <c r="J909" s="543"/>
      <c r="K909" s="875" t="s">
        <v>1986</v>
      </c>
      <c r="L909" s="890"/>
      <c r="M909" s="544">
        <f>SUM(M910:M912)</f>
        <v>1560</v>
      </c>
      <c r="N909" s="994"/>
      <c r="O909" s="994"/>
      <c r="P909" s="994"/>
    </row>
    <row r="910" spans="1:16" s="995" customFormat="1" ht="18" hidden="1" customHeight="1">
      <c r="A910" s="981"/>
      <c r="B910" s="982"/>
      <c r="C910" s="982"/>
      <c r="D910" s="982"/>
      <c r="E910" s="982"/>
      <c r="F910" s="982"/>
      <c r="G910" s="1005"/>
      <c r="H910" s="1604"/>
      <c r="I910" s="1604"/>
      <c r="J910" s="543"/>
      <c r="K910" s="875" t="s">
        <v>2062</v>
      </c>
      <c r="L910" s="890" t="s">
        <v>327</v>
      </c>
      <c r="M910" s="876">
        <f>ROUNDDOWN(130000*0*12/1000,0)</f>
        <v>0</v>
      </c>
      <c r="N910" s="994"/>
      <c r="O910" s="994"/>
      <c r="P910" s="994"/>
    </row>
    <row r="911" spans="1:16" s="995" customFormat="1" ht="18" hidden="1" customHeight="1">
      <c r="A911" s="981"/>
      <c r="B911" s="982"/>
      <c r="C911" s="982"/>
      <c r="D911" s="982"/>
      <c r="E911" s="982"/>
      <c r="F911" s="982"/>
      <c r="G911" s="1005"/>
      <c r="H911" s="1604"/>
      <c r="I911" s="1604"/>
      <c r="J911" s="543"/>
      <c r="K911" s="875" t="s">
        <v>1988</v>
      </c>
      <c r="L911" s="890" t="s">
        <v>327</v>
      </c>
      <c r="M911" s="876">
        <f>ROUNDDOWN(130000*1*12/1000,0)</f>
        <v>1560</v>
      </c>
      <c r="N911" s="994"/>
      <c r="O911" s="994"/>
      <c r="P911" s="994"/>
    </row>
    <row r="912" spans="1:16" s="995" customFormat="1" ht="18" hidden="1" customHeight="1">
      <c r="A912" s="981"/>
      <c r="B912" s="982"/>
      <c r="C912" s="982"/>
      <c r="D912" s="982"/>
      <c r="E912" s="982"/>
      <c r="F912" s="982"/>
      <c r="G912" s="1005"/>
      <c r="H912" s="1604"/>
      <c r="I912" s="1604"/>
      <c r="J912" s="543"/>
      <c r="K912" s="875" t="s">
        <v>1989</v>
      </c>
      <c r="L912" s="890" t="s">
        <v>327</v>
      </c>
      <c r="M912" s="876">
        <f>ROUNDDOWN(120000*0*12/1000,0)</f>
        <v>0</v>
      </c>
      <c r="N912" s="994"/>
      <c r="O912" s="994"/>
      <c r="P912" s="994"/>
    </row>
    <row r="913" spans="1:16" s="995" customFormat="1" ht="18" hidden="1" customHeight="1">
      <c r="A913" s="981"/>
      <c r="B913" s="982"/>
      <c r="C913" s="982"/>
      <c r="D913" s="982"/>
      <c r="E913" s="982"/>
      <c r="F913" s="982"/>
      <c r="G913" s="1005"/>
      <c r="H913" s="1604"/>
      <c r="I913" s="1604"/>
      <c r="J913" s="543"/>
      <c r="K913" s="875" t="s">
        <v>1990</v>
      </c>
      <c r="L913" s="890"/>
      <c r="M913" s="544">
        <f>SUM(M914:M916)</f>
        <v>4114</v>
      </c>
      <c r="N913" s="994"/>
      <c r="O913" s="994"/>
      <c r="P913" s="994"/>
    </row>
    <row r="914" spans="1:16" s="995" customFormat="1" ht="18" hidden="1" customHeight="1">
      <c r="A914" s="981"/>
      <c r="B914" s="982"/>
      <c r="C914" s="982"/>
      <c r="D914" s="982"/>
      <c r="E914" s="982"/>
      <c r="F914" s="982"/>
      <c r="G914" s="1005"/>
      <c r="H914" s="1604"/>
      <c r="I914" s="1604"/>
      <c r="J914" s="543"/>
      <c r="K914" s="875" t="s">
        <v>2063</v>
      </c>
      <c r="L914" s="2323" t="s">
        <v>327</v>
      </c>
      <c r="M914" s="876">
        <f>ROUNDDOWN(2347072*0*250%/1000,0)</f>
        <v>0</v>
      </c>
      <c r="N914" s="994"/>
      <c r="O914" s="994"/>
      <c r="P914" s="994"/>
    </row>
    <row r="915" spans="1:16" s="995" customFormat="1" ht="18" hidden="1" customHeight="1">
      <c r="A915" s="981"/>
      <c r="B915" s="982"/>
      <c r="C915" s="982"/>
      <c r="D915" s="982"/>
      <c r="E915" s="982"/>
      <c r="F915" s="982"/>
      <c r="G915" s="1005"/>
      <c r="H915" s="1604"/>
      <c r="I915" s="1604"/>
      <c r="J915" s="543"/>
      <c r="K915" s="875" t="s">
        <v>1992</v>
      </c>
      <c r="L915" s="2323" t="s">
        <v>327</v>
      </c>
      <c r="M915" s="876">
        <f>ROUNDDOWN(1645806*1*250%/1000,0)</f>
        <v>4114</v>
      </c>
      <c r="N915" s="994"/>
      <c r="O915" s="994"/>
      <c r="P915" s="994"/>
    </row>
    <row r="916" spans="1:16" s="995" customFormat="1" ht="18" hidden="1" customHeight="1">
      <c r="A916" s="981"/>
      <c r="B916" s="982"/>
      <c r="C916" s="982"/>
      <c r="D916" s="982"/>
      <c r="E916" s="982"/>
      <c r="F916" s="982"/>
      <c r="G916" s="1005"/>
      <c r="H916" s="1604"/>
      <c r="I916" s="1604"/>
      <c r="J916" s="543"/>
      <c r="K916" s="875" t="s">
        <v>1993</v>
      </c>
      <c r="L916" s="890" t="s">
        <v>327</v>
      </c>
      <c r="M916" s="876">
        <f>ROUNDDOWN(1433956*0*250%/1000,0)</f>
        <v>0</v>
      </c>
      <c r="N916" s="994"/>
      <c r="O916" s="994"/>
      <c r="P916" s="994"/>
    </row>
    <row r="917" spans="1:16" s="995" customFormat="1" ht="18" hidden="1" customHeight="1">
      <c r="A917" s="981"/>
      <c r="B917" s="982"/>
      <c r="C917" s="982"/>
      <c r="D917" s="982"/>
      <c r="E917" s="982"/>
      <c r="F917" s="982"/>
      <c r="G917" s="1005"/>
      <c r="H917" s="1604"/>
      <c r="I917" s="1604"/>
      <c r="J917" s="543"/>
      <c r="K917" s="875" t="s">
        <v>1994</v>
      </c>
      <c r="L917" s="890"/>
      <c r="M917" s="544">
        <f>SUM(M918:M920)</f>
        <v>1560</v>
      </c>
      <c r="N917" s="1130"/>
      <c r="O917" s="1135"/>
      <c r="P917" s="994"/>
    </row>
    <row r="918" spans="1:16" s="626" customFormat="1" ht="19.5" hidden="1" customHeight="1">
      <c r="A918" s="981"/>
      <c r="B918" s="982"/>
      <c r="C918" s="982"/>
      <c r="D918" s="982"/>
      <c r="E918" s="982"/>
      <c r="F918" s="982"/>
      <c r="G918" s="1005"/>
      <c r="H918" s="1604"/>
      <c r="I918" s="1604"/>
      <c r="J918" s="543"/>
      <c r="K918" s="875" t="s">
        <v>2062</v>
      </c>
      <c r="L918" s="890" t="s">
        <v>327</v>
      </c>
      <c r="M918" s="876">
        <f>ROUNDDOWN(130000*0*12/1000,0)</f>
        <v>0</v>
      </c>
    </row>
    <row r="919" spans="1:16" s="626" customFormat="1" ht="19.5" hidden="1" customHeight="1">
      <c r="A919" s="981"/>
      <c r="B919" s="982"/>
      <c r="C919" s="982"/>
      <c r="D919" s="982"/>
      <c r="E919" s="982"/>
      <c r="F919" s="982"/>
      <c r="G919" s="1005"/>
      <c r="H919" s="1604"/>
      <c r="I919" s="1604"/>
      <c r="J919" s="543"/>
      <c r="K919" s="875" t="s">
        <v>1988</v>
      </c>
      <c r="L919" s="890" t="s">
        <v>327</v>
      </c>
      <c r="M919" s="876">
        <f>ROUNDDOWN(130000*1*12/1000,0)</f>
        <v>1560</v>
      </c>
    </row>
    <row r="920" spans="1:16" s="626" customFormat="1" ht="18" hidden="1" customHeight="1">
      <c r="A920" s="981"/>
      <c r="B920" s="982"/>
      <c r="C920" s="982"/>
      <c r="D920" s="982"/>
      <c r="E920" s="982"/>
      <c r="F920" s="982"/>
      <c r="G920" s="1005"/>
      <c r="H920" s="1604"/>
      <c r="I920" s="1604"/>
      <c r="J920" s="543"/>
      <c r="K920" s="875" t="s">
        <v>1995</v>
      </c>
      <c r="L920" s="890" t="s">
        <v>327</v>
      </c>
      <c r="M920" s="876">
        <f>ROUNDDOWN(130000*0*12/1000,0)</f>
        <v>0</v>
      </c>
    </row>
    <row r="921" spans="1:16" s="2" customFormat="1" ht="18" hidden="1" customHeight="1">
      <c r="A921" s="981"/>
      <c r="B921" s="982"/>
      <c r="C921" s="982"/>
      <c r="D921" s="982"/>
      <c r="E921" s="982"/>
      <c r="F921" s="982"/>
      <c r="G921" s="1005"/>
      <c r="H921" s="1604"/>
      <c r="I921" s="1604"/>
      <c r="J921" s="543"/>
      <c r="K921" s="875" t="s">
        <v>1996</v>
      </c>
      <c r="L921" s="890"/>
      <c r="M921" s="544">
        <f>SUM(M922:M925)</f>
        <v>600</v>
      </c>
    </row>
    <row r="922" spans="1:16" s="995" customFormat="1" ht="18" hidden="1" customHeight="1">
      <c r="A922" s="981"/>
      <c r="B922" s="982"/>
      <c r="C922" s="982"/>
      <c r="D922" s="982"/>
      <c r="E922" s="982"/>
      <c r="F922" s="982"/>
      <c r="G922" s="1005"/>
      <c r="H922" s="1604"/>
      <c r="I922" s="1604"/>
      <c r="J922" s="543"/>
      <c r="K922" s="875" t="s">
        <v>1997</v>
      </c>
      <c r="L922" s="890" t="s">
        <v>327</v>
      </c>
      <c r="M922" s="876">
        <f>50000*1*12/1000</f>
        <v>600</v>
      </c>
      <c r="N922" s="1013"/>
      <c r="O922" s="994"/>
      <c r="P922" s="994"/>
    </row>
    <row r="923" spans="1:16" s="2" customFormat="1" ht="18" hidden="1" customHeight="1">
      <c r="A923" s="981"/>
      <c r="B923" s="982"/>
      <c r="C923" s="982"/>
      <c r="D923" s="982"/>
      <c r="E923" s="982"/>
      <c r="F923" s="982"/>
      <c r="G923" s="1005"/>
      <c r="H923" s="1604"/>
      <c r="I923" s="1604"/>
      <c r="J923" s="543"/>
      <c r="K923" s="875" t="s">
        <v>1998</v>
      </c>
      <c r="L923" s="890" t="s">
        <v>327</v>
      </c>
      <c r="M923" s="876">
        <f>60000*0*12/1000</f>
        <v>0</v>
      </c>
      <c r="N923" s="44"/>
    </row>
    <row r="924" spans="1:16" s="2" customFormat="1" ht="18" hidden="1" customHeight="1">
      <c r="A924" s="981"/>
      <c r="B924" s="982"/>
      <c r="C924" s="982"/>
      <c r="D924" s="982"/>
      <c r="E924" s="982"/>
      <c r="F924" s="982"/>
      <c r="G924" s="1005"/>
      <c r="H924" s="1604"/>
      <c r="I924" s="1604"/>
      <c r="J924" s="543"/>
      <c r="K924" s="875" t="s">
        <v>2064</v>
      </c>
      <c r="L924" s="890" t="s">
        <v>327</v>
      </c>
      <c r="M924" s="876">
        <f>80000*0*12/1000</f>
        <v>0</v>
      </c>
    </row>
    <row r="925" spans="1:16" s="2" customFormat="1" ht="18" hidden="1" customHeight="1">
      <c r="A925" s="981"/>
      <c r="B925" s="982"/>
      <c r="C925" s="982"/>
      <c r="D925" s="982"/>
      <c r="E925" s="982"/>
      <c r="F925" s="982"/>
      <c r="G925" s="1005"/>
      <c r="H925" s="1604"/>
      <c r="I925" s="1604"/>
      <c r="J925" s="543"/>
      <c r="K925" s="875" t="s">
        <v>2000</v>
      </c>
      <c r="L925" s="890" t="s">
        <v>327</v>
      </c>
      <c r="M925" s="876">
        <v>0</v>
      </c>
      <c r="N925" s="44"/>
    </row>
    <row r="926" spans="1:16" s="2" customFormat="1" ht="18" hidden="1" customHeight="1">
      <c r="A926" s="981"/>
      <c r="B926" s="982"/>
      <c r="C926" s="982"/>
      <c r="D926" s="982"/>
      <c r="E926" s="982"/>
      <c r="F926" s="982"/>
      <c r="G926" s="1005"/>
      <c r="H926" s="1604"/>
      <c r="I926" s="1604"/>
      <c r="J926" s="543"/>
      <c r="K926" s="875" t="s">
        <v>2001</v>
      </c>
      <c r="L926" s="890"/>
      <c r="M926" s="544">
        <f>SUM(M927:M931)</f>
        <v>1920</v>
      </c>
    </row>
    <row r="927" spans="1:16" s="2" customFormat="1" ht="18" hidden="1" customHeight="1">
      <c r="A927" s="981"/>
      <c r="B927" s="982"/>
      <c r="C927" s="982"/>
      <c r="D927" s="982"/>
      <c r="E927" s="982"/>
      <c r="F927" s="982"/>
      <c r="G927" s="1005"/>
      <c r="H927" s="1604"/>
      <c r="I927" s="1604"/>
      <c r="J927" s="543"/>
      <c r="K927" s="875" t="s">
        <v>2176</v>
      </c>
      <c r="L927" s="890" t="s">
        <v>327</v>
      </c>
      <c r="M927" s="876">
        <f>40000*1*12/1000</f>
        <v>480</v>
      </c>
      <c r="N927" s="44"/>
    </row>
    <row r="928" spans="1:16" s="1050" customFormat="1" ht="18" hidden="1" customHeight="1">
      <c r="A928" s="981"/>
      <c r="B928" s="982"/>
      <c r="C928" s="982"/>
      <c r="D928" s="982"/>
      <c r="E928" s="982"/>
      <c r="F928" s="982"/>
      <c r="G928" s="1005"/>
      <c r="H928" s="1604"/>
      <c r="I928" s="1604"/>
      <c r="J928" s="543"/>
      <c r="K928" s="875" t="s">
        <v>2177</v>
      </c>
      <c r="L928" s="890" t="s">
        <v>327</v>
      </c>
      <c r="M928" s="876">
        <f>20000*2*12/1000</f>
        <v>480</v>
      </c>
      <c r="N928" s="1049"/>
    </row>
    <row r="929" spans="1:22" s="2" customFormat="1" ht="18" hidden="1" customHeight="1">
      <c r="A929" s="981"/>
      <c r="B929" s="982"/>
      <c r="C929" s="982"/>
      <c r="D929" s="982"/>
      <c r="E929" s="982"/>
      <c r="F929" s="982"/>
      <c r="G929" s="1005"/>
      <c r="H929" s="1604"/>
      <c r="I929" s="1604"/>
      <c r="J929" s="543"/>
      <c r="K929" s="875" t="s">
        <v>2004</v>
      </c>
      <c r="L929" s="890" t="s">
        <v>327</v>
      </c>
      <c r="M929" s="876">
        <f>20000*1*12/1000</f>
        <v>240</v>
      </c>
    </row>
    <row r="930" spans="1:22" s="2" customFormat="1" ht="18" hidden="1" customHeight="1">
      <c r="A930" s="981"/>
      <c r="B930" s="982"/>
      <c r="C930" s="982"/>
      <c r="D930" s="982"/>
      <c r="E930" s="982"/>
      <c r="F930" s="982"/>
      <c r="G930" s="1005"/>
      <c r="H930" s="1604"/>
      <c r="I930" s="1604"/>
      <c r="J930" s="543"/>
      <c r="K930" s="875" t="s">
        <v>2106</v>
      </c>
      <c r="L930" s="890" t="s">
        <v>327</v>
      </c>
      <c r="M930" s="876">
        <f>60000*1*12/1000</f>
        <v>720</v>
      </c>
    </row>
    <row r="931" spans="1:22" ht="18" hidden="1" customHeight="1">
      <c r="A931" s="981"/>
      <c r="B931" s="982"/>
      <c r="C931" s="982"/>
      <c r="D931" s="982"/>
      <c r="E931" s="982"/>
      <c r="F931" s="982"/>
      <c r="G931" s="1005"/>
      <c r="H931" s="1604"/>
      <c r="I931" s="1604"/>
      <c r="J931" s="543"/>
      <c r="K931" s="875" t="s">
        <v>2006</v>
      </c>
      <c r="L931" s="890" t="s">
        <v>327</v>
      </c>
      <c r="M931" s="876">
        <v>0</v>
      </c>
      <c r="N931" s="1"/>
      <c r="O931" s="1"/>
      <c r="P931" s="1"/>
      <c r="Q931" s="1"/>
      <c r="R931" s="1"/>
      <c r="S931" s="1"/>
      <c r="T931" s="1"/>
      <c r="U931" s="1"/>
    </row>
    <row r="932" spans="1:22" ht="18" hidden="1" customHeight="1">
      <c r="A932" s="981"/>
      <c r="B932" s="982"/>
      <c r="C932" s="982"/>
      <c r="D932" s="982"/>
      <c r="E932" s="982"/>
      <c r="F932" s="982"/>
      <c r="G932" s="1005"/>
      <c r="H932" s="1604"/>
      <c r="I932" s="1604"/>
      <c r="J932" s="543"/>
      <c r="K932" s="875" t="s">
        <v>2007</v>
      </c>
      <c r="L932" s="890"/>
      <c r="M932" s="544">
        <f>SUM(M933:M934)</f>
        <v>0</v>
      </c>
      <c r="N932" s="1"/>
      <c r="O932" s="1"/>
      <c r="P932" s="1"/>
      <c r="Q932" s="1"/>
      <c r="R932" s="1"/>
      <c r="S932" s="1"/>
      <c r="T932" s="1"/>
      <c r="U932" s="1"/>
    </row>
    <row r="933" spans="1:22" ht="18" hidden="1" customHeight="1">
      <c r="A933" s="981"/>
      <c r="B933" s="982"/>
      <c r="C933" s="982"/>
      <c r="D933" s="982"/>
      <c r="E933" s="982"/>
      <c r="F933" s="982"/>
      <c r="G933" s="1005"/>
      <c r="H933" s="1604"/>
      <c r="I933" s="1604"/>
      <c r="J933" s="543"/>
      <c r="K933" s="875" t="s">
        <v>2068</v>
      </c>
      <c r="L933" s="890" t="s">
        <v>327</v>
      </c>
      <c r="M933" s="876">
        <f>30000*0*12/1000</f>
        <v>0</v>
      </c>
      <c r="N933" s="1"/>
      <c r="O933" s="1"/>
      <c r="P933" s="1"/>
      <c r="Q933" s="1"/>
      <c r="R933" s="1"/>
      <c r="S933" s="1"/>
      <c r="T933" s="1"/>
      <c r="U933" s="1"/>
    </row>
    <row r="934" spans="1:22" ht="18" hidden="1" customHeight="1">
      <c r="A934" s="981"/>
      <c r="B934" s="982"/>
      <c r="C934" s="982"/>
      <c r="D934" s="982"/>
      <c r="E934" s="982"/>
      <c r="F934" s="982"/>
      <c r="G934" s="1005"/>
      <c r="H934" s="1604"/>
      <c r="I934" s="1604"/>
      <c r="J934" s="543"/>
      <c r="K934" s="875" t="s">
        <v>2069</v>
      </c>
      <c r="L934" s="890" t="s">
        <v>327</v>
      </c>
      <c r="M934" s="876">
        <f>25000*0*12/1000</f>
        <v>0</v>
      </c>
      <c r="N934" s="1"/>
      <c r="O934" s="1"/>
      <c r="P934" s="1"/>
      <c r="Q934" s="1"/>
      <c r="R934" s="1"/>
      <c r="S934" s="1"/>
      <c r="T934" s="1"/>
      <c r="U934" s="1"/>
    </row>
    <row r="935" spans="1:22" ht="18" hidden="1" customHeight="1">
      <c r="A935" s="981"/>
      <c r="B935" s="982"/>
      <c r="C935" s="982"/>
      <c r="D935" s="982"/>
      <c r="E935" s="982"/>
      <c r="F935" s="982"/>
      <c r="G935" s="1005"/>
      <c r="H935" s="1604"/>
      <c r="I935" s="1604"/>
      <c r="J935" s="543"/>
      <c r="K935" s="875" t="s">
        <v>2010</v>
      </c>
      <c r="L935" s="890"/>
      <c r="M935" s="544">
        <f>SUM(M936)</f>
        <v>0</v>
      </c>
      <c r="N935" s="1"/>
      <c r="O935" s="1"/>
      <c r="P935" s="1"/>
      <c r="Q935" s="1"/>
      <c r="R935" s="1"/>
      <c r="S935" s="1"/>
      <c r="T935" s="1"/>
      <c r="U935" s="1"/>
    </row>
    <row r="936" spans="1:22" ht="18" hidden="1" customHeight="1">
      <c r="A936" s="981"/>
      <c r="B936" s="982"/>
      <c r="C936" s="982"/>
      <c r="D936" s="982"/>
      <c r="E936" s="982"/>
      <c r="F936" s="982"/>
      <c r="G936" s="1005"/>
      <c r="H936" s="1604"/>
      <c r="I936" s="1604"/>
      <c r="J936" s="543"/>
      <c r="K936" s="875" t="s">
        <v>2011</v>
      </c>
      <c r="L936" s="890" t="s">
        <v>327</v>
      </c>
      <c r="M936" s="876">
        <v>0</v>
      </c>
    </row>
    <row r="937" spans="1:22" ht="18" hidden="1" customHeight="1">
      <c r="A937" s="981"/>
      <c r="B937" s="982"/>
      <c r="C937" s="982"/>
      <c r="D937" s="982"/>
      <c r="E937" s="982"/>
      <c r="F937" s="982"/>
      <c r="G937" s="1005"/>
      <c r="H937" s="1604"/>
      <c r="I937" s="1604"/>
      <c r="J937" s="543"/>
      <c r="K937" s="875" t="s">
        <v>2012</v>
      </c>
      <c r="L937" s="890"/>
      <c r="M937" s="544">
        <f>SUM(M938:M939)</f>
        <v>120</v>
      </c>
    </row>
    <row r="938" spans="1:22" ht="18" hidden="1" customHeight="1">
      <c r="A938" s="981"/>
      <c r="B938" s="982"/>
      <c r="C938" s="982"/>
      <c r="D938" s="982"/>
      <c r="E938" s="982"/>
      <c r="F938" s="982"/>
      <c r="G938" s="1005"/>
      <c r="H938" s="1604"/>
      <c r="I938" s="1604"/>
      <c r="J938" s="543"/>
      <c r="K938" s="875" t="s">
        <v>2013</v>
      </c>
      <c r="L938" s="890" t="s">
        <v>327</v>
      </c>
      <c r="M938" s="876">
        <f>30000*0*12/1000</f>
        <v>0</v>
      </c>
    </row>
    <row r="939" spans="1:22" ht="18" hidden="1" customHeight="1">
      <c r="A939" s="981"/>
      <c r="B939" s="982"/>
      <c r="C939" s="982"/>
      <c r="D939" s="982"/>
      <c r="E939" s="982"/>
      <c r="F939" s="982"/>
      <c r="G939" s="1005"/>
      <c r="H939" s="1604"/>
      <c r="I939" s="1604"/>
      <c r="J939" s="543"/>
      <c r="K939" s="875" t="s">
        <v>2070</v>
      </c>
      <c r="L939" s="890" t="s">
        <v>327</v>
      </c>
      <c r="M939" s="876">
        <f>10000*1*12/1000</f>
        <v>120</v>
      </c>
    </row>
    <row r="940" spans="1:22" ht="18" hidden="1" customHeight="1">
      <c r="A940" s="981"/>
      <c r="B940" s="982"/>
      <c r="C940" s="982"/>
      <c r="D940" s="982"/>
      <c r="E940" s="982"/>
      <c r="F940" s="982"/>
      <c r="G940" s="1005"/>
      <c r="H940" s="1604"/>
      <c r="I940" s="1604"/>
      <c r="J940" s="543"/>
      <c r="K940" s="875" t="s">
        <v>2015</v>
      </c>
      <c r="L940" s="2323"/>
      <c r="M940" s="544">
        <f>SUM(M941:M943)</f>
        <v>2469</v>
      </c>
    </row>
    <row r="941" spans="1:22" ht="18" hidden="1" customHeight="1">
      <c r="A941" s="981"/>
      <c r="B941" s="982"/>
      <c r="C941" s="982"/>
      <c r="D941" s="982"/>
      <c r="E941" s="982"/>
      <c r="F941" s="982"/>
      <c r="G941" s="1005"/>
      <c r="H941" s="1604"/>
      <c r="I941" s="1604"/>
      <c r="J941" s="543"/>
      <c r="K941" s="875" t="s">
        <v>2071</v>
      </c>
      <c r="L941" s="2323" t="s">
        <v>327</v>
      </c>
      <c r="M941" s="876">
        <f>ROUNDDOWN(2347072*0*150%/1000,0)</f>
        <v>0</v>
      </c>
    </row>
    <row r="942" spans="1:22" ht="18" hidden="1" customHeight="1">
      <c r="A942" s="981"/>
      <c r="B942" s="982"/>
      <c r="C942" s="982"/>
      <c r="D942" s="982"/>
      <c r="E942" s="982"/>
      <c r="F942" s="982"/>
      <c r="G942" s="1005"/>
      <c r="H942" s="1604"/>
      <c r="I942" s="1604"/>
      <c r="J942" s="543"/>
      <c r="K942" s="875" t="s">
        <v>2017</v>
      </c>
      <c r="L942" s="2323" t="s">
        <v>327</v>
      </c>
      <c r="M942" s="876">
        <f>ROUND(1645806*1*150%/1000,0)</f>
        <v>2469</v>
      </c>
    </row>
    <row r="943" spans="1:22" ht="18" hidden="1" customHeight="1">
      <c r="A943" s="981"/>
      <c r="B943" s="982"/>
      <c r="C943" s="982"/>
      <c r="D943" s="982"/>
      <c r="E943" s="982"/>
      <c r="F943" s="982"/>
      <c r="G943" s="1005"/>
      <c r="H943" s="1604"/>
      <c r="I943" s="1604"/>
      <c r="J943" s="543"/>
      <c r="K943" s="875" t="s">
        <v>2018</v>
      </c>
      <c r="L943" s="890" t="s">
        <v>327</v>
      </c>
      <c r="M943" s="876">
        <f>ROUNDDOWN(1433956*0*150%/1000,0)</f>
        <v>0</v>
      </c>
      <c r="Q943" s="11"/>
      <c r="R943" s="11"/>
      <c r="S943" s="11"/>
      <c r="T943" s="50"/>
      <c r="U943" s="43"/>
      <c r="V943" s="2"/>
    </row>
    <row r="944" spans="1:22" ht="18" hidden="1" customHeight="1">
      <c r="A944" s="981"/>
      <c r="B944" s="982"/>
      <c r="C944" s="982"/>
      <c r="D944" s="982"/>
      <c r="E944" s="982"/>
      <c r="F944" s="982"/>
      <c r="G944" s="1005"/>
      <c r="H944" s="1604"/>
      <c r="I944" s="1604"/>
      <c r="J944" s="543"/>
      <c r="K944" s="875" t="s">
        <v>2019</v>
      </c>
      <c r="L944" s="2323"/>
      <c r="M944" s="544">
        <f>SUM(M945:M947)</f>
        <v>7535</v>
      </c>
      <c r="Q944" s="11"/>
      <c r="R944" s="11"/>
      <c r="S944" s="11"/>
      <c r="T944" s="50"/>
      <c r="U944" s="43"/>
      <c r="V944" s="2"/>
    </row>
    <row r="945" spans="1:24" ht="18" hidden="1" customHeight="1">
      <c r="A945" s="981"/>
      <c r="B945" s="982"/>
      <c r="C945" s="982"/>
      <c r="D945" s="982"/>
      <c r="E945" s="982"/>
      <c r="F945" s="982"/>
      <c r="G945" s="1005"/>
      <c r="H945" s="1604"/>
      <c r="I945" s="1604"/>
      <c r="J945" s="543"/>
      <c r="K945" s="875" t="s">
        <v>2072</v>
      </c>
      <c r="L945" s="2323" t="s">
        <v>327</v>
      </c>
      <c r="M945" s="876">
        <f>ROUNDDOWN(4004012*1.5/209*30*0*12/1000,0)</f>
        <v>0</v>
      </c>
      <c r="Q945" s="11"/>
      <c r="R945" s="11"/>
      <c r="S945" s="11"/>
      <c r="T945" s="50"/>
      <c r="U945" s="43"/>
      <c r="V945" s="2"/>
    </row>
    <row r="946" spans="1:24" ht="18" hidden="1" customHeight="1">
      <c r="A946" s="981"/>
      <c r="B946" s="982"/>
      <c r="C946" s="982"/>
      <c r="D946" s="982"/>
      <c r="E946" s="982"/>
      <c r="F946" s="982"/>
      <c r="G946" s="1005"/>
      <c r="H946" s="1604"/>
      <c r="I946" s="1604"/>
      <c r="J946" s="543"/>
      <c r="K946" s="875" t="s">
        <v>2021</v>
      </c>
      <c r="L946" s="2323" t="s">
        <v>327</v>
      </c>
      <c r="M946" s="876">
        <f>ROUNDDOWN(2916424*1.5/209*30*1*12/1000,0)</f>
        <v>7535</v>
      </c>
      <c r="Q946" s="11"/>
      <c r="R946" s="11"/>
      <c r="S946" s="11"/>
      <c r="T946" s="50"/>
      <c r="U946" s="43"/>
      <c r="V946" s="2"/>
    </row>
    <row r="947" spans="1:24" ht="18" hidden="1" customHeight="1">
      <c r="A947" s="981"/>
      <c r="B947" s="982"/>
      <c r="C947" s="982"/>
      <c r="D947" s="982"/>
      <c r="E947" s="982"/>
      <c r="F947" s="982"/>
      <c r="G947" s="1005"/>
      <c r="H947" s="1604"/>
      <c r="I947" s="1604"/>
      <c r="J947" s="543"/>
      <c r="K947" s="875" t="s">
        <v>2022</v>
      </c>
      <c r="L947" s="890" t="s">
        <v>327</v>
      </c>
      <c r="M947" s="876">
        <f>ROUNDDOWN(2612884*1.5/209*30*0*12/1000,0)</f>
        <v>0</v>
      </c>
      <c r="Q947" s="11"/>
      <c r="R947" s="11"/>
      <c r="S947" s="11"/>
      <c r="T947" s="50"/>
      <c r="U947" s="43"/>
      <c r="V947" s="2"/>
    </row>
    <row r="948" spans="1:24" ht="18" hidden="1" customHeight="1">
      <c r="A948" s="981"/>
      <c r="B948" s="982"/>
      <c r="C948" s="982"/>
      <c r="D948" s="982"/>
      <c r="E948" s="982"/>
      <c r="F948" s="982"/>
      <c r="G948" s="1005"/>
      <c r="H948" s="1604"/>
      <c r="I948" s="1604"/>
      <c r="J948" s="543"/>
      <c r="K948" s="875" t="s">
        <v>2023</v>
      </c>
      <c r="L948" s="2323"/>
      <c r="M948" s="544">
        <f>SUM(M949:M953)</f>
        <v>1116</v>
      </c>
      <c r="Q948" s="11"/>
      <c r="R948" s="11"/>
      <c r="S948" s="11"/>
      <c r="T948" s="50"/>
      <c r="U948" s="43"/>
      <c r="V948" s="2"/>
    </row>
    <row r="949" spans="1:24" ht="18" hidden="1" customHeight="1">
      <c r="A949" s="981"/>
      <c r="B949" s="982"/>
      <c r="C949" s="982"/>
      <c r="D949" s="982"/>
      <c r="E949" s="982"/>
      <c r="F949" s="982"/>
      <c r="G949" s="1005"/>
      <c r="H949" s="1604"/>
      <c r="I949" s="1604"/>
      <c r="J949" s="543"/>
      <c r="K949" s="875" t="s">
        <v>2024</v>
      </c>
      <c r="L949" s="2323" t="s">
        <v>327</v>
      </c>
      <c r="M949" s="876">
        <f>ROUNDDOWN(5945080*1/209*8*0*10/1000,0)</f>
        <v>0</v>
      </c>
      <c r="Q949" s="11"/>
      <c r="R949" s="11"/>
      <c r="S949" s="11"/>
      <c r="T949" s="50"/>
      <c r="U949" s="43"/>
      <c r="V949" s="2"/>
    </row>
    <row r="950" spans="1:24" ht="18" hidden="1" customHeight="1">
      <c r="A950" s="981"/>
      <c r="B950" s="982"/>
      <c r="C950" s="982"/>
      <c r="D950" s="982"/>
      <c r="E950" s="982"/>
      <c r="F950" s="982"/>
      <c r="G950" s="1005"/>
      <c r="H950" s="1604"/>
      <c r="I950" s="1604"/>
      <c r="J950" s="543"/>
      <c r="K950" s="875" t="s">
        <v>2073</v>
      </c>
      <c r="L950" s="2323" t="s">
        <v>327</v>
      </c>
      <c r="M950" s="876">
        <f>ROUNDDOWN(5765000*1/209*8*0*10/1000,0)</f>
        <v>0</v>
      </c>
      <c r="Q950" s="11"/>
      <c r="R950" s="11"/>
      <c r="S950" s="11"/>
      <c r="T950" s="50"/>
      <c r="U950" s="43"/>
      <c r="V950" s="2"/>
    </row>
    <row r="951" spans="1:24" ht="18" hidden="1" customHeight="1">
      <c r="A951" s="981"/>
      <c r="B951" s="982"/>
      <c r="C951" s="982"/>
      <c r="D951" s="982"/>
      <c r="E951" s="982"/>
      <c r="F951" s="982"/>
      <c r="G951" s="1005"/>
      <c r="H951" s="1604"/>
      <c r="I951" s="1604"/>
      <c r="J951" s="543"/>
      <c r="K951" s="875" t="s">
        <v>2074</v>
      </c>
      <c r="L951" s="2323" t="s">
        <v>327</v>
      </c>
      <c r="M951" s="876">
        <f>ROUNDDOWN(4004012*1/209*8*0*10/1000,0)</f>
        <v>0</v>
      </c>
      <c r="Q951" s="11"/>
      <c r="R951" s="11"/>
      <c r="S951" s="11"/>
      <c r="T951" s="50"/>
      <c r="U951" s="43"/>
      <c r="V951" s="2"/>
    </row>
    <row r="952" spans="1:24" ht="18" hidden="1" customHeight="1">
      <c r="A952" s="981"/>
      <c r="B952" s="982"/>
      <c r="C952" s="982"/>
      <c r="D952" s="982"/>
      <c r="E952" s="982"/>
      <c r="F952" s="982"/>
      <c r="G952" s="1005"/>
      <c r="H952" s="1604"/>
      <c r="I952" s="1604"/>
      <c r="J952" s="543"/>
      <c r="K952" s="875" t="s">
        <v>2027</v>
      </c>
      <c r="L952" s="2323" t="s">
        <v>327</v>
      </c>
      <c r="M952" s="876">
        <f>ROUND(2916424*1/209*8*1*10/1000,0)</f>
        <v>1116</v>
      </c>
      <c r="Q952" s="11"/>
      <c r="R952" s="11"/>
      <c r="S952" s="11"/>
      <c r="T952" s="50"/>
      <c r="U952" s="43"/>
      <c r="V952" s="2"/>
    </row>
    <row r="953" spans="1:24" ht="18" hidden="1" customHeight="1">
      <c r="A953" s="981"/>
      <c r="B953" s="982"/>
      <c r="C953" s="982"/>
      <c r="D953" s="982"/>
      <c r="E953" s="982"/>
      <c r="F953" s="982"/>
      <c r="G953" s="1005"/>
      <c r="H953" s="1604"/>
      <c r="I953" s="1604"/>
      <c r="J953" s="543"/>
      <c r="K953" s="875" t="s">
        <v>2028</v>
      </c>
      <c r="L953" s="890" t="s">
        <v>327</v>
      </c>
      <c r="M953" s="876">
        <f>ROUNDDOWN(2612884*1/209*8*0*10/1000,0)</f>
        <v>0</v>
      </c>
      <c r="Q953" s="11"/>
      <c r="R953" s="11"/>
      <c r="S953" s="11"/>
      <c r="T953" s="50"/>
      <c r="U953" s="43"/>
      <c r="V953" s="2"/>
    </row>
    <row r="954" spans="1:24" ht="18" hidden="1" customHeight="1">
      <c r="A954" s="981"/>
      <c r="B954" s="982"/>
      <c r="C954" s="982"/>
      <c r="D954" s="982"/>
      <c r="E954" s="982"/>
      <c r="F954" s="982"/>
      <c r="G954" s="1005"/>
      <c r="H954" s="1604"/>
      <c r="I954" s="1604"/>
      <c r="J954" s="543"/>
      <c r="K954" s="875" t="s">
        <v>2029</v>
      </c>
      <c r="L954" s="890"/>
      <c r="M954" s="544">
        <f>SUM(M955)</f>
        <v>0</v>
      </c>
      <c r="Q954" s="11"/>
      <c r="R954" s="11"/>
      <c r="S954" s="11"/>
      <c r="T954" s="50"/>
      <c r="U954" s="43"/>
      <c r="V954" s="2"/>
    </row>
    <row r="955" spans="1:24" ht="18" hidden="1" customHeight="1">
      <c r="A955" s="981"/>
      <c r="B955" s="982"/>
      <c r="C955" s="982"/>
      <c r="D955" s="982"/>
      <c r="E955" s="982"/>
      <c r="F955" s="982"/>
      <c r="G955" s="1005"/>
      <c r="H955" s="1604"/>
      <c r="I955" s="1604"/>
      <c r="J955" s="543"/>
      <c r="K955" s="875" t="s">
        <v>2030</v>
      </c>
      <c r="L955" s="890" t="s">
        <v>327</v>
      </c>
      <c r="M955" s="876">
        <v>0</v>
      </c>
      <c r="Q955" s="11"/>
      <c r="R955" s="11"/>
      <c r="S955" s="11"/>
      <c r="T955" s="50"/>
      <c r="U955" s="43"/>
      <c r="V955" s="2"/>
    </row>
    <row r="956" spans="1:24" s="995" customFormat="1" ht="18" customHeight="1">
      <c r="A956" s="981"/>
      <c r="B956" s="1005"/>
      <c r="C956" s="1005"/>
      <c r="D956" s="1005"/>
      <c r="E956" s="1005"/>
      <c r="F956" s="1005"/>
      <c r="G956" s="1014" t="s">
        <v>86</v>
      </c>
      <c r="H956" s="545">
        <f>M956</f>
        <v>96176</v>
      </c>
      <c r="I956" s="545">
        <v>93461</v>
      </c>
      <c r="J956" s="545">
        <f>H956-I956</f>
        <v>2715</v>
      </c>
      <c r="K956" s="2324" t="s">
        <v>2174</v>
      </c>
      <c r="L956" s="1015"/>
      <c r="M956" s="882">
        <f>SUM(M957,M959,M961,M963,M965,M967,M969,M975,M978,M981,M983,M985,M987,M989)</f>
        <v>96176</v>
      </c>
      <c r="N956" s="997"/>
      <c r="O956" s="998"/>
      <c r="P956" s="999"/>
      <c r="Q956" s="1000"/>
      <c r="R956" s="1000"/>
      <c r="S956" s="1000"/>
      <c r="T956" s="1001"/>
      <c r="U956" s="993"/>
      <c r="V956" s="994"/>
      <c r="W956" s="994"/>
      <c r="X956" s="994"/>
    </row>
    <row r="957" spans="1:24" ht="18" hidden="1" customHeight="1">
      <c r="A957" s="981"/>
      <c r="B957" s="1005"/>
      <c r="C957" s="1005"/>
      <c r="D957" s="1005"/>
      <c r="E957" s="1005"/>
      <c r="F957" s="1005"/>
      <c r="G957" s="984"/>
      <c r="H957" s="543"/>
      <c r="I957" s="543"/>
      <c r="J957" s="543"/>
      <c r="K957" s="875" t="s">
        <v>1974</v>
      </c>
      <c r="L957" s="2323"/>
      <c r="M957" s="544">
        <f>M958</f>
        <v>52066</v>
      </c>
      <c r="N957" s="1"/>
      <c r="O957" s="1"/>
      <c r="P957" s="1"/>
      <c r="Q957" s="1"/>
      <c r="R957" s="1"/>
      <c r="S957" s="1"/>
      <c r="T957" s="1"/>
      <c r="U957" s="1"/>
    </row>
    <row r="958" spans="1:24" ht="18" hidden="1" customHeight="1">
      <c r="A958" s="981"/>
      <c r="B958" s="1005"/>
      <c r="C958" s="1005"/>
      <c r="D958" s="1005"/>
      <c r="E958" s="1005"/>
      <c r="F958" s="1005"/>
      <c r="G958" s="984"/>
      <c r="H958" s="543"/>
      <c r="I958" s="543"/>
      <c r="J958" s="543"/>
      <c r="K958" s="875" t="s">
        <v>2344</v>
      </c>
      <c r="L958" s="2323" t="s">
        <v>327</v>
      </c>
      <c r="M958" s="876">
        <f>ROUND(2169410*2*12/1000,0)</f>
        <v>52066</v>
      </c>
      <c r="N958" s="1"/>
      <c r="O958" s="1"/>
      <c r="P958" s="1"/>
      <c r="Q958" s="1"/>
      <c r="R958" s="1"/>
      <c r="S958" s="1"/>
      <c r="T958" s="1"/>
      <c r="U958" s="1"/>
    </row>
    <row r="959" spans="1:24" ht="18" hidden="1" customHeight="1">
      <c r="A959" s="981"/>
      <c r="B959" s="1005"/>
      <c r="C959" s="1005"/>
      <c r="D959" s="1005"/>
      <c r="E959" s="1005"/>
      <c r="F959" s="1005"/>
      <c r="G959" s="984"/>
      <c r="H959" s="543"/>
      <c r="I959" s="543"/>
      <c r="J959" s="543"/>
      <c r="K959" s="875" t="s">
        <v>1994</v>
      </c>
      <c r="L959" s="2323"/>
      <c r="M959" s="544">
        <f>M960</f>
        <v>3120</v>
      </c>
      <c r="N959" s="1"/>
      <c r="O959" s="1"/>
      <c r="P959" s="1"/>
      <c r="Q959" s="1"/>
      <c r="R959" s="1"/>
      <c r="S959" s="1"/>
      <c r="T959" s="1"/>
      <c r="U959" s="1"/>
    </row>
    <row r="960" spans="1:24" ht="18" hidden="1" customHeight="1">
      <c r="A960" s="981"/>
      <c r="B960" s="1005"/>
      <c r="C960" s="1005"/>
      <c r="D960" s="1005"/>
      <c r="E960" s="1005"/>
      <c r="F960" s="1005"/>
      <c r="G960" s="984"/>
      <c r="H960" s="543"/>
      <c r="I960" s="543"/>
      <c r="J960" s="543"/>
      <c r="K960" s="875" t="s">
        <v>2345</v>
      </c>
      <c r="L960" s="2323" t="s">
        <v>327</v>
      </c>
      <c r="M960" s="876">
        <f>130000*2*12/1000</f>
        <v>3120</v>
      </c>
      <c r="N960" s="1"/>
      <c r="O960" s="1"/>
      <c r="P960" s="1"/>
      <c r="Q960" s="1"/>
      <c r="R960" s="1"/>
      <c r="S960" s="1"/>
      <c r="T960" s="1"/>
      <c r="U960" s="1"/>
    </row>
    <row r="961" spans="1:21" ht="18" hidden="1" customHeight="1">
      <c r="A961" s="981"/>
      <c r="B961" s="1005"/>
      <c r="C961" s="1005"/>
      <c r="D961" s="1005"/>
      <c r="E961" s="1005"/>
      <c r="F961" s="1005"/>
      <c r="G961" s="984"/>
      <c r="H961" s="543"/>
      <c r="I961" s="543"/>
      <c r="J961" s="543"/>
      <c r="K961" s="875" t="s">
        <v>2034</v>
      </c>
      <c r="L961" s="2323"/>
      <c r="M961" s="544">
        <f>M962</f>
        <v>4800</v>
      </c>
      <c r="N961" s="1"/>
      <c r="O961" s="1"/>
      <c r="P961" s="1"/>
      <c r="Q961" s="1"/>
      <c r="R961" s="1"/>
      <c r="S961" s="1"/>
      <c r="T961" s="1"/>
      <c r="U961" s="1"/>
    </row>
    <row r="962" spans="1:21" ht="18" hidden="1" customHeight="1">
      <c r="A962" s="981"/>
      <c r="B962" s="1005"/>
      <c r="C962" s="1005"/>
      <c r="D962" s="1005"/>
      <c r="E962" s="1005"/>
      <c r="F962" s="1005"/>
      <c r="G962" s="984"/>
      <c r="H962" s="543"/>
      <c r="I962" s="543"/>
      <c r="J962" s="543"/>
      <c r="K962" s="875" t="s">
        <v>2346</v>
      </c>
      <c r="L962" s="2323" t="s">
        <v>327</v>
      </c>
      <c r="M962" s="876">
        <f>ROUNDDOWN(200000*2*12/1000,0)</f>
        <v>4800</v>
      </c>
      <c r="N962" s="1"/>
      <c r="O962" s="1"/>
      <c r="P962" s="1"/>
      <c r="Q962" s="1"/>
      <c r="R962" s="1"/>
      <c r="S962" s="1"/>
      <c r="T962" s="1"/>
      <c r="U962" s="1"/>
    </row>
    <row r="963" spans="1:21" ht="18" hidden="1" customHeight="1">
      <c r="A963" s="981"/>
      <c r="B963" s="1005"/>
      <c r="C963" s="1005"/>
      <c r="D963" s="1005"/>
      <c r="E963" s="1005"/>
      <c r="F963" s="1005"/>
      <c r="G963" s="984"/>
      <c r="H963" s="543"/>
      <c r="I963" s="543"/>
      <c r="J963" s="543"/>
      <c r="K963" s="875" t="s">
        <v>2036</v>
      </c>
      <c r="L963" s="2323"/>
      <c r="M963" s="544">
        <f>M964</f>
        <v>1920</v>
      </c>
      <c r="N963" s="1"/>
      <c r="O963" s="1"/>
      <c r="P963" s="1"/>
      <c r="Q963" s="1"/>
      <c r="R963" s="1"/>
      <c r="S963" s="1"/>
      <c r="T963" s="1"/>
      <c r="U963" s="1"/>
    </row>
    <row r="964" spans="1:21" ht="18" hidden="1" customHeight="1">
      <c r="A964" s="981"/>
      <c r="B964" s="1005"/>
      <c r="C964" s="1005"/>
      <c r="D964" s="1005"/>
      <c r="E964" s="1005"/>
      <c r="F964" s="1005"/>
      <c r="G964" s="984"/>
      <c r="H964" s="543"/>
      <c r="I964" s="543"/>
      <c r="J964" s="543"/>
      <c r="K964" s="875" t="s">
        <v>2347</v>
      </c>
      <c r="L964" s="2323" t="s">
        <v>327</v>
      </c>
      <c r="M964" s="876">
        <f>ROUNDDOWN(80000*2*12/1000,0)</f>
        <v>1920</v>
      </c>
      <c r="N964" s="1"/>
      <c r="O964" s="1"/>
      <c r="P964" s="1"/>
      <c r="Q964" s="1"/>
      <c r="R964" s="1"/>
      <c r="S964" s="1"/>
      <c r="T964" s="1"/>
      <c r="U964" s="1"/>
    </row>
    <row r="965" spans="1:21" ht="18" hidden="1" customHeight="1">
      <c r="A965" s="981"/>
      <c r="B965" s="1005"/>
      <c r="C965" s="1005"/>
      <c r="D965" s="1005"/>
      <c r="E965" s="1005"/>
      <c r="F965" s="1005"/>
      <c r="G965" s="984"/>
      <c r="H965" s="543"/>
      <c r="I965" s="543"/>
      <c r="J965" s="543"/>
      <c r="K965" s="875" t="s">
        <v>2038</v>
      </c>
      <c r="L965" s="2323"/>
      <c r="M965" s="544">
        <f>M966</f>
        <v>2603</v>
      </c>
      <c r="N965" s="1"/>
      <c r="O965" s="1"/>
      <c r="P965" s="1"/>
      <c r="Q965" s="1"/>
      <c r="R965" s="1"/>
      <c r="S965" s="1"/>
      <c r="T965" s="1"/>
      <c r="U965" s="1"/>
    </row>
    <row r="966" spans="1:21" ht="18" hidden="1" customHeight="1">
      <c r="A966" s="981"/>
      <c r="B966" s="1005"/>
      <c r="C966" s="1005"/>
      <c r="D966" s="1005"/>
      <c r="E966" s="1005"/>
      <c r="F966" s="1005"/>
      <c r="G966" s="984"/>
      <c r="H966" s="543"/>
      <c r="I966" s="543"/>
      <c r="J966" s="543"/>
      <c r="K966" s="875" t="s">
        <v>2348</v>
      </c>
      <c r="L966" s="2323" t="s">
        <v>327</v>
      </c>
      <c r="M966" s="876">
        <f>ROUNDDOWN(2169410*2*30%*2/1000,0)</f>
        <v>2603</v>
      </c>
      <c r="N966" s="1"/>
      <c r="O966" s="1"/>
      <c r="P966" s="1"/>
      <c r="Q966" s="1"/>
      <c r="R966" s="1"/>
      <c r="S966" s="1"/>
      <c r="T966" s="1"/>
      <c r="U966" s="1"/>
    </row>
    <row r="967" spans="1:21" ht="18" hidden="1" customHeight="1">
      <c r="A967" s="981"/>
      <c r="B967" s="1005"/>
      <c r="C967" s="1005"/>
      <c r="D967" s="1005"/>
      <c r="E967" s="1005"/>
      <c r="F967" s="1005"/>
      <c r="G967" s="984"/>
      <c r="H967" s="543"/>
      <c r="I967" s="543"/>
      <c r="J967" s="543"/>
      <c r="K967" s="875" t="s">
        <v>982</v>
      </c>
      <c r="L967" s="2323"/>
      <c r="M967" s="544">
        <f>M968</f>
        <v>1200</v>
      </c>
      <c r="N967" s="1"/>
      <c r="O967" s="1"/>
      <c r="P967" s="1"/>
      <c r="Q967" s="1"/>
      <c r="R967" s="1"/>
      <c r="S967" s="1"/>
      <c r="T967" s="1"/>
      <c r="U967" s="1"/>
    </row>
    <row r="968" spans="1:21" ht="18" hidden="1" customHeight="1">
      <c r="A968" s="981"/>
      <c r="B968" s="1005"/>
      <c r="C968" s="1005"/>
      <c r="D968" s="1005"/>
      <c r="E968" s="1005"/>
      <c r="F968" s="1005"/>
      <c r="G968" s="984"/>
      <c r="H968" s="543"/>
      <c r="I968" s="543"/>
      <c r="J968" s="543"/>
      <c r="K968" s="875" t="s">
        <v>2349</v>
      </c>
      <c r="L968" s="2323" t="s">
        <v>327</v>
      </c>
      <c r="M968" s="876">
        <f>50000*2*12/1000</f>
        <v>1200</v>
      </c>
      <c r="N968" s="1"/>
      <c r="O968" s="1"/>
      <c r="P968" s="1"/>
      <c r="Q968" s="1"/>
      <c r="R968" s="1"/>
      <c r="S968" s="1"/>
      <c r="T968" s="1"/>
      <c r="U968" s="1"/>
    </row>
    <row r="969" spans="1:21" ht="18" hidden="1" customHeight="1">
      <c r="A969" s="981"/>
      <c r="B969" s="1005"/>
      <c r="C969" s="1005"/>
      <c r="D969" s="1005"/>
      <c r="E969" s="1005"/>
      <c r="F969" s="1005"/>
      <c r="G969" s="984"/>
      <c r="H969" s="543"/>
      <c r="I969" s="543"/>
      <c r="J969" s="543"/>
      <c r="K969" s="875" t="s">
        <v>2001</v>
      </c>
      <c r="L969" s="890"/>
      <c r="M969" s="544">
        <f>SUM(M970:M974)</f>
        <v>2640</v>
      </c>
      <c r="N969" s="1"/>
      <c r="O969" s="1"/>
      <c r="P969" s="1"/>
      <c r="Q969" s="1"/>
      <c r="R969" s="1"/>
      <c r="S969" s="1"/>
      <c r="T969" s="1"/>
      <c r="U969" s="1"/>
    </row>
    <row r="970" spans="1:21" ht="18" hidden="1" customHeight="1">
      <c r="A970" s="981"/>
      <c r="B970" s="1005"/>
      <c r="C970" s="1005"/>
      <c r="D970" s="1005"/>
      <c r="E970" s="1005"/>
      <c r="F970" s="1005"/>
      <c r="G970" s="984"/>
      <c r="H970" s="543"/>
      <c r="I970" s="543"/>
      <c r="J970" s="543"/>
      <c r="K970" s="875" t="s">
        <v>2002</v>
      </c>
      <c r="L970" s="890" t="s">
        <v>327</v>
      </c>
      <c r="M970" s="876">
        <f>40000*2*12/1000</f>
        <v>960</v>
      </c>
      <c r="N970" s="1"/>
      <c r="O970" s="1"/>
      <c r="P970" s="1"/>
      <c r="Q970" s="1"/>
      <c r="R970" s="1"/>
      <c r="S970" s="1"/>
      <c r="T970" s="1"/>
      <c r="U970" s="1"/>
    </row>
    <row r="971" spans="1:21" ht="18" hidden="1" customHeight="1">
      <c r="A971" s="981"/>
      <c r="B971" s="1005"/>
      <c r="C971" s="1005"/>
      <c r="D971" s="1005"/>
      <c r="E971" s="1005"/>
      <c r="F971" s="1005"/>
      <c r="G971" s="984"/>
      <c r="H971" s="543"/>
      <c r="I971" s="543"/>
      <c r="J971" s="543"/>
      <c r="K971" s="875" t="s">
        <v>2066</v>
      </c>
      <c r="L971" s="890" t="s">
        <v>327</v>
      </c>
      <c r="M971" s="876">
        <f>20000*0*12/1000</f>
        <v>0</v>
      </c>
      <c r="N971" s="1"/>
      <c r="O971" s="1"/>
      <c r="P971" s="1"/>
      <c r="Q971" s="1"/>
      <c r="R971" s="1"/>
      <c r="S971" s="1"/>
      <c r="T971" s="1"/>
      <c r="U971" s="1"/>
    </row>
    <row r="972" spans="1:21" ht="18" hidden="1" customHeight="1">
      <c r="A972" s="981"/>
      <c r="B972" s="1005"/>
      <c r="C972" s="1005"/>
      <c r="D972" s="1005"/>
      <c r="E972" s="1005"/>
      <c r="F972" s="1005"/>
      <c r="G972" s="984"/>
      <c r="H972" s="543"/>
      <c r="I972" s="543"/>
      <c r="J972" s="543"/>
      <c r="K972" s="875" t="s">
        <v>2004</v>
      </c>
      <c r="L972" s="890" t="s">
        <v>327</v>
      </c>
      <c r="M972" s="876">
        <f>20000*1*12/1000</f>
        <v>240</v>
      </c>
      <c r="N972" s="1"/>
      <c r="O972" s="1"/>
      <c r="P972" s="1"/>
      <c r="Q972" s="1"/>
      <c r="R972" s="1"/>
      <c r="S972" s="1"/>
      <c r="T972" s="1"/>
      <c r="U972" s="1"/>
    </row>
    <row r="973" spans="1:21" ht="18" hidden="1" customHeight="1">
      <c r="A973" s="981"/>
      <c r="B973" s="1005"/>
      <c r="C973" s="1005"/>
      <c r="D973" s="1005"/>
      <c r="E973" s="1005"/>
      <c r="F973" s="1005"/>
      <c r="G973" s="984"/>
      <c r="H973" s="543"/>
      <c r="I973" s="543"/>
      <c r="J973" s="543"/>
      <c r="K973" s="875" t="s">
        <v>2153</v>
      </c>
      <c r="L973" s="890" t="s">
        <v>327</v>
      </c>
      <c r="M973" s="876">
        <f>60000*2*12/1000</f>
        <v>1440</v>
      </c>
      <c r="N973" s="1"/>
      <c r="O973" s="1"/>
      <c r="P973" s="1"/>
      <c r="Q973" s="1"/>
      <c r="R973" s="1"/>
      <c r="S973" s="1"/>
      <c r="T973" s="1"/>
      <c r="U973" s="1"/>
    </row>
    <row r="974" spans="1:21" ht="18" hidden="1" customHeight="1">
      <c r="A974" s="981"/>
      <c r="B974" s="1005"/>
      <c r="C974" s="1005"/>
      <c r="D974" s="1005"/>
      <c r="E974" s="1005"/>
      <c r="F974" s="1005"/>
      <c r="G974" s="984"/>
      <c r="H974" s="543"/>
      <c r="I974" s="543"/>
      <c r="J974" s="543"/>
      <c r="K974" s="875" t="s">
        <v>2006</v>
      </c>
      <c r="L974" s="890" t="s">
        <v>327</v>
      </c>
      <c r="M974" s="876">
        <v>0</v>
      </c>
      <c r="N974" s="1"/>
      <c r="O974" s="1"/>
      <c r="P974" s="1"/>
      <c r="Q974" s="1"/>
      <c r="R974" s="1"/>
      <c r="S974" s="1"/>
      <c r="T974" s="1"/>
      <c r="U974" s="1"/>
    </row>
    <row r="975" spans="1:21" ht="18" hidden="1" customHeight="1">
      <c r="A975" s="981"/>
      <c r="B975" s="1005"/>
      <c r="C975" s="1005"/>
      <c r="D975" s="1005"/>
      <c r="E975" s="1005"/>
      <c r="F975" s="1005"/>
      <c r="G975" s="984"/>
      <c r="H975" s="543"/>
      <c r="I975" s="543"/>
      <c r="J975" s="543"/>
      <c r="K975" s="875" t="s">
        <v>2007</v>
      </c>
      <c r="L975" s="2323"/>
      <c r="M975" s="544">
        <f>SUM(M976:M977)</f>
        <v>0</v>
      </c>
      <c r="N975" s="1"/>
      <c r="O975" s="1"/>
      <c r="P975" s="1"/>
      <c r="Q975" s="1"/>
      <c r="R975" s="1"/>
      <c r="S975" s="1"/>
      <c r="T975" s="1"/>
      <c r="U975" s="1"/>
    </row>
    <row r="976" spans="1:21" ht="18" hidden="1" customHeight="1">
      <c r="A976" s="981"/>
      <c r="B976" s="1005"/>
      <c r="C976" s="1005"/>
      <c r="D976" s="1005"/>
      <c r="E976" s="1005"/>
      <c r="F976" s="1005"/>
      <c r="G976" s="984"/>
      <c r="H976" s="543"/>
      <c r="I976" s="543"/>
      <c r="J976" s="543"/>
      <c r="K976" s="875" t="s">
        <v>2046</v>
      </c>
      <c r="L976" s="2323" t="s">
        <v>327</v>
      </c>
      <c r="M976" s="876">
        <f>50000*0*12/1000</f>
        <v>0</v>
      </c>
      <c r="N976" s="1"/>
      <c r="O976" s="1"/>
      <c r="P976" s="1"/>
      <c r="Q976" s="1"/>
      <c r="R976" s="1"/>
      <c r="S976" s="1"/>
      <c r="T976" s="1"/>
      <c r="U976" s="1"/>
    </row>
    <row r="977" spans="1:21" ht="18" hidden="1" customHeight="1">
      <c r="A977" s="981"/>
      <c r="B977" s="1005"/>
      <c r="C977" s="1005"/>
      <c r="D977" s="1005"/>
      <c r="E977" s="1005"/>
      <c r="F977" s="1005"/>
      <c r="G977" s="984"/>
      <c r="H977" s="543"/>
      <c r="I977" s="543"/>
      <c r="J977" s="543"/>
      <c r="K977" s="875" t="s">
        <v>2047</v>
      </c>
      <c r="L977" s="2323" t="s">
        <v>327</v>
      </c>
      <c r="M977" s="876">
        <f>50000*0*12/1000</f>
        <v>0</v>
      </c>
      <c r="N977" s="1"/>
      <c r="O977" s="1"/>
      <c r="P977" s="1"/>
      <c r="Q977" s="1"/>
      <c r="R977" s="1"/>
      <c r="S977" s="1"/>
      <c r="T977" s="1"/>
      <c r="U977" s="1"/>
    </row>
    <row r="978" spans="1:21" ht="18" hidden="1" customHeight="1">
      <c r="A978" s="981"/>
      <c r="B978" s="1005"/>
      <c r="C978" s="1005"/>
      <c r="D978" s="1005"/>
      <c r="E978" s="1005"/>
      <c r="F978" s="1005"/>
      <c r="G978" s="984"/>
      <c r="H978" s="543"/>
      <c r="I978" s="543"/>
      <c r="J978" s="543"/>
      <c r="K978" s="875" t="s">
        <v>2012</v>
      </c>
      <c r="L978" s="2323"/>
      <c r="M978" s="544">
        <f>SUM(M979:M980)</f>
        <v>0</v>
      </c>
      <c r="N978" s="1"/>
      <c r="O978" s="1"/>
      <c r="P978" s="1"/>
      <c r="Q978" s="1"/>
      <c r="R978" s="1"/>
      <c r="S978" s="1"/>
      <c r="T978" s="1"/>
      <c r="U978" s="1"/>
    </row>
    <row r="979" spans="1:21" ht="18" hidden="1" customHeight="1">
      <c r="A979" s="981"/>
      <c r="B979" s="1005"/>
      <c r="C979" s="1005"/>
      <c r="D979" s="1005"/>
      <c r="E979" s="1005"/>
      <c r="F979" s="1005"/>
      <c r="G979" s="984"/>
      <c r="H979" s="543"/>
      <c r="I979" s="543"/>
      <c r="J979" s="543"/>
      <c r="K979" s="875" t="s">
        <v>2048</v>
      </c>
      <c r="L979" s="2323" t="s">
        <v>327</v>
      </c>
      <c r="M979" s="876">
        <f>10000*0*12/1000</f>
        <v>0</v>
      </c>
      <c r="N979" s="1"/>
      <c r="O979" s="1"/>
      <c r="P979" s="1"/>
      <c r="Q979" s="1"/>
      <c r="R979" s="1"/>
      <c r="S979" s="1"/>
      <c r="T979" s="1"/>
      <c r="U979" s="1"/>
    </row>
    <row r="980" spans="1:21" ht="18" hidden="1" customHeight="1">
      <c r="A980" s="981"/>
      <c r="B980" s="1005"/>
      <c r="C980" s="1005"/>
      <c r="D980" s="1005"/>
      <c r="E980" s="1005"/>
      <c r="F980" s="1005"/>
      <c r="G980" s="984"/>
      <c r="H980" s="543"/>
      <c r="I980" s="543"/>
      <c r="J980" s="543"/>
      <c r="K980" s="875" t="s">
        <v>2085</v>
      </c>
      <c r="L980" s="2323" t="s">
        <v>327</v>
      </c>
      <c r="M980" s="876">
        <f>10000*0*12/1000</f>
        <v>0</v>
      </c>
      <c r="N980" s="1"/>
      <c r="O980" s="1"/>
      <c r="P980" s="1"/>
      <c r="Q980" s="1"/>
      <c r="R980" s="1"/>
      <c r="S980" s="1"/>
      <c r="T980" s="1"/>
      <c r="U980" s="1"/>
    </row>
    <row r="981" spans="1:21" ht="18" hidden="1" customHeight="1">
      <c r="A981" s="981"/>
      <c r="B981" s="1005"/>
      <c r="C981" s="1005"/>
      <c r="D981" s="1005"/>
      <c r="E981" s="1005"/>
      <c r="F981" s="1005"/>
      <c r="G981" s="984"/>
      <c r="H981" s="543"/>
      <c r="I981" s="543"/>
      <c r="J981" s="543"/>
      <c r="K981" s="875" t="s">
        <v>2015</v>
      </c>
      <c r="L981" s="2323"/>
      <c r="M981" s="544">
        <f>M982</f>
        <v>6248</v>
      </c>
      <c r="N981" s="1"/>
      <c r="O981" s="1"/>
      <c r="P981" s="1"/>
      <c r="Q981" s="1"/>
      <c r="R981" s="1"/>
      <c r="S981" s="1"/>
      <c r="T981" s="1"/>
      <c r="U981" s="1"/>
    </row>
    <row r="982" spans="1:21" ht="18" hidden="1" customHeight="1">
      <c r="A982" s="981"/>
      <c r="B982" s="1005"/>
      <c r="C982" s="1005"/>
      <c r="D982" s="1005"/>
      <c r="E982" s="1005"/>
      <c r="F982" s="1005"/>
      <c r="G982" s="984"/>
      <c r="H982" s="543"/>
      <c r="I982" s="543"/>
      <c r="J982" s="543"/>
      <c r="K982" s="875" t="s">
        <v>2350</v>
      </c>
      <c r="L982" s="2323" t="s">
        <v>327</v>
      </c>
      <c r="M982" s="876">
        <f>ROUND(2603290*2*120%/1000,0)</f>
        <v>6248</v>
      </c>
      <c r="N982" s="1"/>
      <c r="O982" s="1"/>
      <c r="P982" s="1"/>
      <c r="Q982" s="1"/>
      <c r="R982" s="1"/>
      <c r="S982" s="1"/>
      <c r="T982" s="1"/>
      <c r="U982" s="1"/>
    </row>
    <row r="983" spans="1:21" ht="18" hidden="1" customHeight="1">
      <c r="A983" s="981"/>
      <c r="B983" s="1005"/>
      <c r="C983" s="1005"/>
      <c r="D983" s="1005"/>
      <c r="E983" s="1005"/>
      <c r="F983" s="1005"/>
      <c r="G983" s="984"/>
      <c r="H983" s="543"/>
      <c r="I983" s="543"/>
      <c r="J983" s="543"/>
      <c r="K983" s="875" t="s">
        <v>2051</v>
      </c>
      <c r="L983" s="2323"/>
      <c r="M983" s="544">
        <f>M984</f>
        <v>5590</v>
      </c>
      <c r="N983" s="1"/>
      <c r="O983" s="1"/>
      <c r="P983" s="1"/>
      <c r="Q983" s="1"/>
      <c r="R983" s="1"/>
      <c r="S983" s="1"/>
      <c r="T983" s="1"/>
      <c r="U983" s="1"/>
    </row>
    <row r="984" spans="1:21" ht="18" hidden="1" customHeight="1">
      <c r="A984" s="981"/>
      <c r="B984" s="1005"/>
      <c r="C984" s="1005"/>
      <c r="D984" s="1005"/>
      <c r="E984" s="1005"/>
      <c r="F984" s="1005"/>
      <c r="G984" s="984"/>
      <c r="H984" s="543"/>
      <c r="I984" s="543"/>
      <c r="J984" s="543"/>
      <c r="K984" s="875" t="s">
        <v>2351</v>
      </c>
      <c r="L984" s="2323" t="s">
        <v>327</v>
      </c>
      <c r="M984" s="876">
        <f>ROUND(19410*12*2*12/1000,0)</f>
        <v>5590</v>
      </c>
      <c r="N984" s="1"/>
      <c r="O984" s="1"/>
      <c r="P984" s="1"/>
      <c r="Q984" s="1"/>
      <c r="R984" s="1"/>
      <c r="S984" s="1"/>
      <c r="T984" s="1"/>
      <c r="U984" s="1"/>
    </row>
    <row r="985" spans="1:21" ht="18" hidden="1" customHeight="1">
      <c r="A985" s="981"/>
      <c r="B985" s="1005"/>
      <c r="C985" s="1005"/>
      <c r="D985" s="1005"/>
      <c r="E985" s="1005"/>
      <c r="F985" s="1005"/>
      <c r="G985" s="984"/>
      <c r="H985" s="543"/>
      <c r="I985" s="543"/>
      <c r="J985" s="543"/>
      <c r="K985" s="875" t="s">
        <v>2053</v>
      </c>
      <c r="L985" s="2323"/>
      <c r="M985" s="544">
        <f>M986</f>
        <v>7764</v>
      </c>
      <c r="N985" s="1"/>
      <c r="O985" s="1"/>
      <c r="P985" s="1"/>
      <c r="Q985" s="1"/>
      <c r="R985" s="1"/>
      <c r="S985" s="1"/>
      <c r="T985" s="1"/>
      <c r="U985" s="1"/>
    </row>
    <row r="986" spans="1:21" ht="18" hidden="1" customHeight="1">
      <c r="A986" s="981"/>
      <c r="B986" s="1005"/>
      <c r="C986" s="1005"/>
      <c r="D986" s="1005"/>
      <c r="E986" s="1005"/>
      <c r="F986" s="1005"/>
      <c r="G986" s="984"/>
      <c r="H986" s="543"/>
      <c r="I986" s="543"/>
      <c r="J986" s="543"/>
      <c r="K986" s="875" t="s">
        <v>2352</v>
      </c>
      <c r="L986" s="2323" t="s">
        <v>327</v>
      </c>
      <c r="M986" s="876">
        <f>ROUNDDOWN(19410*8*2*25/1000,0)</f>
        <v>7764</v>
      </c>
      <c r="N986" s="1"/>
      <c r="O986" s="1"/>
      <c r="P986" s="1"/>
      <c r="Q986" s="1"/>
      <c r="R986" s="1"/>
      <c r="S986" s="1"/>
      <c r="T986" s="1"/>
      <c r="U986" s="1"/>
    </row>
    <row r="987" spans="1:21" ht="18" hidden="1" customHeight="1">
      <c r="A987" s="981"/>
      <c r="B987" s="1005"/>
      <c r="C987" s="1005"/>
      <c r="D987" s="1005"/>
      <c r="E987" s="1005"/>
      <c r="F987" s="1005"/>
      <c r="G987" s="984"/>
      <c r="H987" s="543"/>
      <c r="I987" s="543"/>
      <c r="J987" s="543"/>
      <c r="K987" s="875" t="s">
        <v>2055</v>
      </c>
      <c r="L987" s="2323"/>
      <c r="M987" s="544">
        <f>M988</f>
        <v>6211</v>
      </c>
      <c r="N987" s="1"/>
      <c r="O987" s="1"/>
      <c r="P987" s="1"/>
      <c r="Q987" s="1"/>
      <c r="R987" s="1"/>
      <c r="S987" s="1"/>
      <c r="T987" s="1"/>
      <c r="U987" s="1"/>
    </row>
    <row r="988" spans="1:21" ht="18" hidden="1" customHeight="1">
      <c r="A988" s="981"/>
      <c r="B988" s="1005"/>
      <c r="C988" s="1005"/>
      <c r="D988" s="1005"/>
      <c r="E988" s="1005"/>
      <c r="F988" s="1005"/>
      <c r="G988" s="984"/>
      <c r="H988" s="543"/>
      <c r="I988" s="543"/>
      <c r="J988" s="543"/>
      <c r="K988" s="875" t="s">
        <v>2353</v>
      </c>
      <c r="L988" s="2323" t="s">
        <v>327</v>
      </c>
      <c r="M988" s="876">
        <f>ROUND(6470*40*2*12/1000,0)</f>
        <v>6211</v>
      </c>
      <c r="N988" s="1"/>
      <c r="O988" s="1"/>
      <c r="P988" s="1"/>
      <c r="Q988" s="1"/>
      <c r="R988" s="1"/>
      <c r="S988" s="1"/>
      <c r="T988" s="1"/>
      <c r="U988" s="1"/>
    </row>
    <row r="989" spans="1:21" ht="18" hidden="1" customHeight="1">
      <c r="A989" s="981"/>
      <c r="B989" s="1005"/>
      <c r="C989" s="1005"/>
      <c r="D989" s="1005"/>
      <c r="E989" s="1005"/>
      <c r="F989" s="1005"/>
      <c r="G989" s="984"/>
      <c r="H989" s="543"/>
      <c r="I989" s="543"/>
      <c r="J989" s="543"/>
      <c r="K989" s="875" t="s">
        <v>2023</v>
      </c>
      <c r="L989" s="890"/>
      <c r="M989" s="544">
        <f>M990</f>
        <v>2014</v>
      </c>
      <c r="N989" s="1"/>
      <c r="O989" s="1"/>
      <c r="P989" s="1"/>
      <c r="Q989" s="1"/>
      <c r="R989" s="1"/>
      <c r="S989" s="1"/>
      <c r="T989" s="1"/>
      <c r="U989" s="1"/>
    </row>
    <row r="990" spans="1:21" ht="18" hidden="1" customHeight="1">
      <c r="A990" s="981"/>
      <c r="B990" s="1005"/>
      <c r="C990" s="1005"/>
      <c r="D990" s="1005"/>
      <c r="E990" s="1005"/>
      <c r="F990" s="1005"/>
      <c r="G990" s="984"/>
      <c r="H990" s="543"/>
      <c r="I990" s="543"/>
      <c r="J990" s="543"/>
      <c r="K990" s="875" t="s">
        <v>2354</v>
      </c>
      <c r="L990" s="890" t="s">
        <v>327</v>
      </c>
      <c r="M990" s="876">
        <f>ROUNDDOWN(100733*2*10/1000,0)</f>
        <v>2014</v>
      </c>
      <c r="N990" s="1"/>
      <c r="O990" s="1"/>
      <c r="P990" s="1"/>
      <c r="Q990" s="1"/>
      <c r="R990" s="1"/>
      <c r="S990" s="1"/>
      <c r="T990" s="1"/>
      <c r="U990" s="1"/>
    </row>
    <row r="991" spans="1:21" ht="18" customHeight="1">
      <c r="A991" s="2567"/>
      <c r="B991" s="22"/>
      <c r="C991" s="1375"/>
      <c r="D991" s="1925" t="s">
        <v>1798</v>
      </c>
      <c r="E991" s="1377"/>
      <c r="F991" s="1377"/>
      <c r="G991" s="1378"/>
      <c r="H991" s="1379">
        <f>H992</f>
        <v>2337075</v>
      </c>
      <c r="I991" s="1379">
        <f>I992</f>
        <v>2263176</v>
      </c>
      <c r="J991" s="1038">
        <f t="shared" ref="J991:J994" si="35">H991-I991</f>
        <v>73899</v>
      </c>
      <c r="K991" s="1605"/>
      <c r="L991" s="1595"/>
      <c r="M991" s="1482"/>
    </row>
    <row r="992" spans="1:21" s="2" customFormat="1" ht="18" customHeight="1" thickBot="1">
      <c r="A992" s="67"/>
      <c r="B992" s="22"/>
      <c r="D992" s="1577"/>
      <c r="E992" s="1376" t="s">
        <v>124</v>
      </c>
      <c r="F992" s="1377"/>
      <c r="G992" s="1378"/>
      <c r="H992" s="1035">
        <f>H993</f>
        <v>2337075</v>
      </c>
      <c r="I992" s="1035">
        <f>I993</f>
        <v>2263176</v>
      </c>
      <c r="J992" s="1038">
        <f t="shared" si="35"/>
        <v>73899</v>
      </c>
      <c r="K992" s="2798"/>
      <c r="L992" s="2798"/>
      <c r="M992" s="2799"/>
      <c r="N992" s="540"/>
      <c r="O992" s="540"/>
      <c r="P992" s="540"/>
      <c r="Q992" s="540"/>
      <c r="R992" s="540"/>
      <c r="S992" s="6"/>
      <c r="T992" s="14"/>
      <c r="U992" s="5"/>
    </row>
    <row r="993" spans="1:24" s="2" customFormat="1" ht="18" customHeight="1">
      <c r="A993" s="67"/>
      <c r="B993" s="23"/>
      <c r="C993" s="23"/>
      <c r="D993" s="23"/>
      <c r="E993" s="23"/>
      <c r="F993" s="1556" t="s">
        <v>107</v>
      </c>
      <c r="G993" s="1557"/>
      <c r="H993" s="950">
        <f>H994+H1146</f>
        <v>2337075</v>
      </c>
      <c r="I993" s="950">
        <f>I994+I1146</f>
        <v>2263176</v>
      </c>
      <c r="J993" s="539">
        <f t="shared" si="35"/>
        <v>73899</v>
      </c>
      <c r="K993" s="872"/>
      <c r="L993" s="873"/>
      <c r="M993" s="874"/>
      <c r="N993" s="83"/>
      <c r="O993" s="3"/>
      <c r="P993" s="71"/>
      <c r="Q993" s="72"/>
      <c r="R993" s="541"/>
      <c r="S993" s="542"/>
      <c r="T993" s="72"/>
      <c r="U993" s="5"/>
    </row>
    <row r="994" spans="1:24" s="995" customFormat="1" ht="18" customHeight="1" thickBot="1">
      <c r="A994" s="981"/>
      <c r="B994" s="982"/>
      <c r="C994" s="982"/>
      <c r="D994" s="982"/>
      <c r="E994" s="982"/>
      <c r="F994" s="996"/>
      <c r="G994" s="1603" t="s">
        <v>118</v>
      </c>
      <c r="H994" s="543">
        <f>M994</f>
        <v>2194371</v>
      </c>
      <c r="I994" s="543">
        <v>2124165</v>
      </c>
      <c r="J994" s="543">
        <f t="shared" si="35"/>
        <v>70206</v>
      </c>
      <c r="K994" s="985" t="s">
        <v>2263</v>
      </c>
      <c r="L994" s="986"/>
      <c r="M994" s="544">
        <f>M995+M1059</f>
        <v>2194371</v>
      </c>
      <c r="N994" s="988"/>
      <c r="O994" s="986"/>
      <c r="P994" s="989"/>
      <c r="Q994" s="990"/>
      <c r="R994" s="991"/>
      <c r="S994" s="992"/>
      <c r="T994" s="990"/>
      <c r="U994" s="993"/>
      <c r="V994" s="994"/>
      <c r="W994" s="994"/>
      <c r="X994" s="994"/>
    </row>
    <row r="995" spans="1:24" s="995" customFormat="1" ht="18" hidden="1" customHeight="1">
      <c r="A995" s="981"/>
      <c r="B995" s="982"/>
      <c r="C995" s="982"/>
      <c r="D995" s="982"/>
      <c r="E995" s="982"/>
      <c r="F995" s="996"/>
      <c r="G995" s="984"/>
      <c r="H995" s="543"/>
      <c r="I995" s="543"/>
      <c r="J995" s="543"/>
      <c r="K995" s="985" t="s">
        <v>2264</v>
      </c>
      <c r="L995" s="986"/>
      <c r="M995" s="544">
        <f>SUM(M996,M1000,M1004,M1008,M1012,M1016,M1020,M1024,M1029,M1035,M1038,M1040,M1043,M1047,M1051,M1057)</f>
        <v>526305</v>
      </c>
      <c r="N995" s="988"/>
      <c r="O995" s="986"/>
      <c r="P995" s="989"/>
      <c r="Q995" s="990"/>
      <c r="R995" s="2322"/>
      <c r="S995" s="2322"/>
      <c r="T995" s="990"/>
      <c r="U995" s="993"/>
      <c r="V995" s="994"/>
      <c r="W995" s="994"/>
      <c r="X995" s="994"/>
    </row>
    <row r="996" spans="1:24" s="995" customFormat="1" ht="18" hidden="1" customHeight="1">
      <c r="A996" s="981"/>
      <c r="B996" s="982"/>
      <c r="C996" s="982"/>
      <c r="D996" s="982"/>
      <c r="E996" s="982"/>
      <c r="F996" s="983"/>
      <c r="G996" s="996"/>
      <c r="H996" s="543"/>
      <c r="I996" s="543"/>
      <c r="J996" s="543"/>
      <c r="K996" s="875" t="s">
        <v>1970</v>
      </c>
      <c r="L996" s="2323"/>
      <c r="M996" s="544">
        <f>SUM(M997:M999)</f>
        <v>69180</v>
      </c>
      <c r="N996" s="994"/>
      <c r="O996" s="994"/>
      <c r="P996" s="994"/>
    </row>
    <row r="997" spans="1:24" s="995" customFormat="1" ht="18" hidden="1" customHeight="1">
      <c r="A997" s="981"/>
      <c r="B997" s="982"/>
      <c r="C997" s="982"/>
      <c r="D997" s="982"/>
      <c r="E997" s="982"/>
      <c r="F997" s="983"/>
      <c r="G997" s="996"/>
      <c r="H997" s="543"/>
      <c r="I997" s="543"/>
      <c r="J997" s="543"/>
      <c r="K997" s="875" t="s">
        <v>1971</v>
      </c>
      <c r="L997" s="2323" t="s">
        <v>327</v>
      </c>
      <c r="M997" s="876">
        <v>0</v>
      </c>
      <c r="N997" s="994"/>
      <c r="O997" s="994"/>
      <c r="P997" s="994"/>
    </row>
    <row r="998" spans="1:24" s="995" customFormat="1" ht="18" hidden="1" customHeight="1">
      <c r="A998" s="981"/>
      <c r="B998" s="982"/>
      <c r="C998" s="982"/>
      <c r="D998" s="982"/>
      <c r="E998" s="982"/>
      <c r="F998" s="983"/>
      <c r="G998" s="996"/>
      <c r="H998" s="543"/>
      <c r="I998" s="543"/>
      <c r="J998" s="543"/>
      <c r="K998" s="875" t="s">
        <v>1972</v>
      </c>
      <c r="L998" s="2323" t="s">
        <v>327</v>
      </c>
      <c r="M998" s="876">
        <v>0</v>
      </c>
      <c r="N998" s="994"/>
      <c r="O998" s="994"/>
      <c r="P998" s="994"/>
    </row>
    <row r="999" spans="1:24" s="995" customFormat="1" ht="18" hidden="1" customHeight="1">
      <c r="A999" s="981"/>
      <c r="B999" s="982"/>
      <c r="C999" s="982"/>
      <c r="D999" s="982"/>
      <c r="E999" s="982"/>
      <c r="F999" s="983"/>
      <c r="G999" s="996"/>
      <c r="H999" s="543"/>
      <c r="I999" s="543"/>
      <c r="J999" s="543"/>
      <c r="K999" s="875" t="s">
        <v>1973</v>
      </c>
      <c r="L999" s="2323" t="s">
        <v>327</v>
      </c>
      <c r="M999" s="876">
        <f>ROUNDDOWN(5765000*1*12/1000,0)</f>
        <v>69180</v>
      </c>
      <c r="N999" s="994"/>
      <c r="O999" s="994"/>
      <c r="P999" s="994"/>
    </row>
    <row r="1000" spans="1:24" s="995" customFormat="1" ht="18" hidden="1" customHeight="1">
      <c r="A1000" s="981"/>
      <c r="B1000" s="982"/>
      <c r="C1000" s="982"/>
      <c r="D1000" s="982"/>
      <c r="E1000" s="982"/>
      <c r="F1000" s="983"/>
      <c r="G1000" s="996"/>
      <c r="H1000" s="543"/>
      <c r="I1000" s="543"/>
      <c r="J1000" s="543"/>
      <c r="K1000" s="875" t="s">
        <v>1974</v>
      </c>
      <c r="L1000" s="2323"/>
      <c r="M1000" s="544">
        <f>SUM(M1001:M1003)</f>
        <v>191657</v>
      </c>
      <c r="N1000" s="994"/>
      <c r="O1000" s="994"/>
      <c r="P1000" s="994"/>
    </row>
    <row r="1001" spans="1:24" s="995" customFormat="1" ht="18" hidden="1" customHeight="1">
      <c r="A1001" s="981"/>
      <c r="B1001" s="982"/>
      <c r="C1001" s="982"/>
      <c r="D1001" s="982"/>
      <c r="E1001" s="982"/>
      <c r="F1001" s="983"/>
      <c r="G1001" s="996"/>
      <c r="H1001" s="543"/>
      <c r="I1001" s="543"/>
      <c r="J1001" s="543"/>
      <c r="K1001" s="875" t="s">
        <v>2178</v>
      </c>
      <c r="L1001" s="2323" t="s">
        <v>327</v>
      </c>
      <c r="M1001" s="876">
        <f>ROUNDDOWN(2347072*4*12/1000,0)</f>
        <v>112659</v>
      </c>
      <c r="N1001" s="1007"/>
      <c r="O1001" s="994"/>
      <c r="P1001" s="994"/>
    </row>
    <row r="1002" spans="1:24" s="995" customFormat="1" ht="18" hidden="1" customHeight="1">
      <c r="A1002" s="981"/>
      <c r="B1002" s="982"/>
      <c r="C1002" s="982"/>
      <c r="D1002" s="982"/>
      <c r="E1002" s="982"/>
      <c r="F1002" s="982"/>
      <c r="G1002" s="1005"/>
      <c r="H1002" s="1604"/>
      <c r="I1002" s="1604"/>
      <c r="J1002" s="543"/>
      <c r="K1002" s="875" t="s">
        <v>2179</v>
      </c>
      <c r="L1002" s="2323" t="s">
        <v>327</v>
      </c>
      <c r="M1002" s="876">
        <f>ROUNDDOWN(1645806*4*12/1000,0)</f>
        <v>78998</v>
      </c>
      <c r="N1002" s="1007"/>
      <c r="O1002" s="994"/>
      <c r="P1002" s="994"/>
    </row>
    <row r="1003" spans="1:24" s="995" customFormat="1" ht="18" hidden="1" customHeight="1">
      <c r="A1003" s="981"/>
      <c r="B1003" s="982"/>
      <c r="C1003" s="982"/>
      <c r="D1003" s="982"/>
      <c r="E1003" s="982"/>
      <c r="F1003" s="982"/>
      <c r="G1003" s="1005"/>
      <c r="H1003" s="1604"/>
      <c r="I1003" s="1604"/>
      <c r="J1003" s="543"/>
      <c r="K1003" s="875" t="s">
        <v>1977</v>
      </c>
      <c r="L1003" s="890" t="s">
        <v>327</v>
      </c>
      <c r="M1003" s="876">
        <f>ROUNDDOWN(1433956*0*12/1000,0)</f>
        <v>0</v>
      </c>
      <c r="N1003" s="1007"/>
      <c r="O1003" s="994"/>
      <c r="P1003" s="994"/>
    </row>
    <row r="1004" spans="1:24" s="995" customFormat="1" ht="18" hidden="1" customHeight="1">
      <c r="A1004" s="981"/>
      <c r="B1004" s="982"/>
      <c r="C1004" s="982"/>
      <c r="D1004" s="982"/>
      <c r="E1004" s="982"/>
      <c r="F1004" s="982"/>
      <c r="G1004" s="1005"/>
      <c r="H1004" s="1604"/>
      <c r="I1004" s="1604"/>
      <c r="J1004" s="543"/>
      <c r="K1004" s="875" t="s">
        <v>1978</v>
      </c>
      <c r="L1004" s="890"/>
      <c r="M1004" s="544">
        <f>SUM(M1005:M1007)</f>
        <v>57499</v>
      </c>
      <c r="N1004" s="1007"/>
      <c r="O1004" s="994"/>
      <c r="P1004" s="994"/>
    </row>
    <row r="1005" spans="1:24" s="995" customFormat="1" ht="18" hidden="1" customHeight="1">
      <c r="A1005" s="981"/>
      <c r="B1005" s="982"/>
      <c r="C1005" s="982"/>
      <c r="D1005" s="982"/>
      <c r="E1005" s="982"/>
      <c r="F1005" s="982"/>
      <c r="G1005" s="1005"/>
      <c r="H1005" s="1604"/>
      <c r="I1005" s="1604"/>
      <c r="J1005" s="543"/>
      <c r="K1005" s="875" t="s">
        <v>2180</v>
      </c>
      <c r="L1005" s="890" t="s">
        <v>327</v>
      </c>
      <c r="M1005" s="876">
        <f>ROUND(2347072*30%*4*12/1000,0)+1</f>
        <v>33799</v>
      </c>
      <c r="N1005" s="994"/>
      <c r="O1005" s="994"/>
      <c r="P1005" s="994"/>
    </row>
    <row r="1006" spans="1:24" s="995" customFormat="1" ht="18" hidden="1" customHeight="1">
      <c r="A1006" s="981"/>
      <c r="B1006" s="982"/>
      <c r="C1006" s="982"/>
      <c r="D1006" s="982"/>
      <c r="E1006" s="982"/>
      <c r="F1006" s="982"/>
      <c r="G1006" s="1005"/>
      <c r="H1006" s="1604"/>
      <c r="I1006" s="1604"/>
      <c r="J1006" s="543"/>
      <c r="K1006" s="875" t="s">
        <v>2181</v>
      </c>
      <c r="L1006" s="890" t="s">
        <v>327</v>
      </c>
      <c r="M1006" s="876">
        <f>ROUND(1645806*30%*4*12/1000,0)</f>
        <v>23700</v>
      </c>
      <c r="N1006" s="994"/>
      <c r="O1006" s="994"/>
      <c r="P1006" s="994"/>
    </row>
    <row r="1007" spans="1:24" s="995" customFormat="1" ht="18" hidden="1" customHeight="1">
      <c r="A1007" s="981"/>
      <c r="B1007" s="982"/>
      <c r="C1007" s="982"/>
      <c r="D1007" s="982"/>
      <c r="E1007" s="982"/>
      <c r="F1007" s="982"/>
      <c r="G1007" s="1005"/>
      <c r="H1007" s="1604"/>
      <c r="I1007" s="1604"/>
      <c r="J1007" s="543"/>
      <c r="K1007" s="875" t="s">
        <v>1981</v>
      </c>
      <c r="L1007" s="890" t="s">
        <v>327</v>
      </c>
      <c r="M1007" s="876">
        <f>ROUNDDOWN(1433956*30%*0*12/1000,0)</f>
        <v>0</v>
      </c>
      <c r="N1007" s="994"/>
      <c r="O1007" s="994"/>
      <c r="P1007" s="994"/>
    </row>
    <row r="1008" spans="1:24" s="995" customFormat="1" ht="18" hidden="1" customHeight="1">
      <c r="A1008" s="981"/>
      <c r="B1008" s="982"/>
      <c r="C1008" s="982"/>
      <c r="D1008" s="982"/>
      <c r="E1008" s="982"/>
      <c r="F1008" s="982"/>
      <c r="G1008" s="1005"/>
      <c r="H1008" s="1604"/>
      <c r="I1008" s="1604"/>
      <c r="J1008" s="543"/>
      <c r="K1008" s="875" t="s">
        <v>1982</v>
      </c>
      <c r="L1008" s="890"/>
      <c r="M1008" s="544">
        <f>SUM(M1009:M1011)</f>
        <v>14400</v>
      </c>
      <c r="N1008" s="994"/>
      <c r="O1008" s="994"/>
      <c r="P1008" s="994"/>
    </row>
    <row r="1009" spans="1:16" s="995" customFormat="1" ht="18" hidden="1" customHeight="1">
      <c r="A1009" s="981"/>
      <c r="B1009" s="982"/>
      <c r="C1009" s="982"/>
      <c r="D1009" s="982"/>
      <c r="E1009" s="982"/>
      <c r="F1009" s="982"/>
      <c r="G1009" s="1005"/>
      <c r="H1009" s="1604"/>
      <c r="I1009" s="1604"/>
      <c r="J1009" s="543"/>
      <c r="K1009" s="875" t="s">
        <v>2182</v>
      </c>
      <c r="L1009" s="890" t="s">
        <v>327</v>
      </c>
      <c r="M1009" s="876">
        <f>ROUNDDOWN(150000*4*12/1000,0)</f>
        <v>7200</v>
      </c>
      <c r="N1009" s="994"/>
      <c r="O1009" s="994"/>
      <c r="P1009" s="994"/>
    </row>
    <row r="1010" spans="1:16" s="995" customFormat="1" ht="18" hidden="1" customHeight="1">
      <c r="A1010" s="981"/>
      <c r="B1010" s="982"/>
      <c r="C1010" s="982"/>
      <c r="D1010" s="982"/>
      <c r="E1010" s="982"/>
      <c r="F1010" s="982"/>
      <c r="G1010" s="1005"/>
      <c r="H1010" s="1604"/>
      <c r="I1010" s="1604"/>
      <c r="J1010" s="543"/>
      <c r="K1010" s="875" t="s">
        <v>2183</v>
      </c>
      <c r="L1010" s="890" t="s">
        <v>327</v>
      </c>
      <c r="M1010" s="876">
        <f>ROUNDDOWN(150000*4*12/1000,0)</f>
        <v>7200</v>
      </c>
      <c r="N1010" s="994"/>
      <c r="O1010" s="994"/>
      <c r="P1010" s="994"/>
    </row>
    <row r="1011" spans="1:16" s="995" customFormat="1" ht="18" hidden="1" customHeight="1">
      <c r="A1011" s="981"/>
      <c r="B1011" s="982"/>
      <c r="C1011" s="982"/>
      <c r="D1011" s="982"/>
      <c r="E1011" s="982"/>
      <c r="F1011" s="982"/>
      <c r="G1011" s="1005"/>
      <c r="H1011" s="1604"/>
      <c r="I1011" s="1604"/>
      <c r="J1011" s="543"/>
      <c r="K1011" s="875" t="s">
        <v>1985</v>
      </c>
      <c r="L1011" s="890" t="s">
        <v>327</v>
      </c>
      <c r="M1011" s="876">
        <f>ROUNDDOWN(150000*0*12/1000,0)</f>
        <v>0</v>
      </c>
      <c r="N1011" s="994"/>
      <c r="O1011" s="994"/>
      <c r="P1011" s="994"/>
    </row>
    <row r="1012" spans="1:16" s="995" customFormat="1" ht="18" hidden="1" customHeight="1">
      <c r="A1012" s="981"/>
      <c r="B1012" s="982"/>
      <c r="C1012" s="982"/>
      <c r="D1012" s="982"/>
      <c r="E1012" s="982"/>
      <c r="F1012" s="982"/>
      <c r="G1012" s="1005"/>
      <c r="H1012" s="1604"/>
      <c r="I1012" s="1604"/>
      <c r="J1012" s="543"/>
      <c r="K1012" s="875" t="s">
        <v>1986</v>
      </c>
      <c r="L1012" s="890"/>
      <c r="M1012" s="544">
        <f>SUM(M1013:M1015)</f>
        <v>12480</v>
      </c>
      <c r="N1012" s="994"/>
      <c r="O1012" s="994"/>
      <c r="P1012" s="994"/>
    </row>
    <row r="1013" spans="1:16" s="995" customFormat="1" ht="18" hidden="1" customHeight="1">
      <c r="A1013" s="981"/>
      <c r="B1013" s="982"/>
      <c r="C1013" s="982"/>
      <c r="D1013" s="982"/>
      <c r="E1013" s="982"/>
      <c r="F1013" s="982"/>
      <c r="G1013" s="1005"/>
      <c r="H1013" s="1604"/>
      <c r="I1013" s="1604"/>
      <c r="J1013" s="543"/>
      <c r="K1013" s="875" t="s">
        <v>2184</v>
      </c>
      <c r="L1013" s="890" t="s">
        <v>327</v>
      </c>
      <c r="M1013" s="876">
        <f>ROUNDDOWN(130000*4*12/1000,0)</f>
        <v>6240</v>
      </c>
      <c r="N1013" s="994"/>
      <c r="O1013" s="994"/>
      <c r="P1013" s="994"/>
    </row>
    <row r="1014" spans="1:16" s="995" customFormat="1" ht="18" hidden="1" customHeight="1">
      <c r="A1014" s="981"/>
      <c r="B1014" s="982"/>
      <c r="C1014" s="982"/>
      <c r="D1014" s="982"/>
      <c r="E1014" s="982"/>
      <c r="F1014" s="982"/>
      <c r="G1014" s="1005"/>
      <c r="H1014" s="1604"/>
      <c r="I1014" s="1604"/>
      <c r="J1014" s="543"/>
      <c r="K1014" s="875" t="s">
        <v>2185</v>
      </c>
      <c r="L1014" s="890" t="s">
        <v>327</v>
      </c>
      <c r="M1014" s="876">
        <f>ROUNDDOWN(130000*4*12/1000,0)</f>
        <v>6240</v>
      </c>
      <c r="N1014" s="994"/>
      <c r="O1014" s="994"/>
      <c r="P1014" s="994"/>
    </row>
    <row r="1015" spans="1:16" s="995" customFormat="1" ht="18" hidden="1" customHeight="1">
      <c r="A1015" s="981"/>
      <c r="B1015" s="982"/>
      <c r="C1015" s="982"/>
      <c r="D1015" s="982"/>
      <c r="E1015" s="982"/>
      <c r="F1015" s="982"/>
      <c r="G1015" s="1005"/>
      <c r="H1015" s="1604"/>
      <c r="I1015" s="1604"/>
      <c r="J1015" s="543"/>
      <c r="K1015" s="875" t="s">
        <v>1989</v>
      </c>
      <c r="L1015" s="890" t="s">
        <v>327</v>
      </c>
      <c r="M1015" s="876">
        <f>ROUNDDOWN(120000*0*12/1000,0)</f>
        <v>0</v>
      </c>
      <c r="N1015" s="994"/>
      <c r="O1015" s="994"/>
      <c r="P1015" s="994"/>
    </row>
    <row r="1016" spans="1:16" s="995" customFormat="1" ht="18" hidden="1" customHeight="1">
      <c r="A1016" s="981"/>
      <c r="B1016" s="982"/>
      <c r="C1016" s="982"/>
      <c r="D1016" s="982"/>
      <c r="E1016" s="982"/>
      <c r="F1016" s="982"/>
      <c r="G1016" s="1005"/>
      <c r="H1016" s="1604"/>
      <c r="I1016" s="1604"/>
      <c r="J1016" s="543"/>
      <c r="K1016" s="875" t="s">
        <v>1990</v>
      </c>
      <c r="L1016" s="890"/>
      <c r="M1016" s="544">
        <f>SUM(M1017:M1019)</f>
        <v>39928</v>
      </c>
      <c r="N1016" s="994"/>
      <c r="O1016" s="994"/>
      <c r="P1016" s="994"/>
    </row>
    <row r="1017" spans="1:16" s="995" customFormat="1" ht="18" hidden="1" customHeight="1">
      <c r="A1017" s="981"/>
      <c r="B1017" s="982"/>
      <c r="C1017" s="982"/>
      <c r="D1017" s="982"/>
      <c r="E1017" s="982"/>
      <c r="F1017" s="982"/>
      <c r="G1017" s="1005"/>
      <c r="H1017" s="1604"/>
      <c r="I1017" s="1604"/>
      <c r="J1017" s="543"/>
      <c r="K1017" s="875" t="s">
        <v>2186</v>
      </c>
      <c r="L1017" s="2323" t="s">
        <v>327</v>
      </c>
      <c r="M1017" s="876">
        <f>ROUNDDOWN(2347072*4*250%/1000,0)</f>
        <v>23470</v>
      </c>
      <c r="N1017" s="994"/>
      <c r="O1017" s="994"/>
      <c r="P1017" s="994"/>
    </row>
    <row r="1018" spans="1:16" s="995" customFormat="1" ht="18" hidden="1" customHeight="1">
      <c r="A1018" s="981"/>
      <c r="B1018" s="982"/>
      <c r="C1018" s="982"/>
      <c r="D1018" s="982"/>
      <c r="E1018" s="982"/>
      <c r="F1018" s="982"/>
      <c r="G1018" s="1005"/>
      <c r="H1018" s="1604"/>
      <c r="I1018" s="1604"/>
      <c r="J1018" s="543"/>
      <c r="K1018" s="875" t="s">
        <v>2187</v>
      </c>
      <c r="L1018" s="2323" t="s">
        <v>327</v>
      </c>
      <c r="M1018" s="876">
        <f>ROUNDDOWN(1645806*4*250%/1000,0)</f>
        <v>16458</v>
      </c>
      <c r="N1018" s="994"/>
      <c r="O1018" s="994"/>
      <c r="P1018" s="994"/>
    </row>
    <row r="1019" spans="1:16" s="995" customFormat="1" ht="18" hidden="1" customHeight="1">
      <c r="A1019" s="981"/>
      <c r="B1019" s="982"/>
      <c r="C1019" s="982"/>
      <c r="D1019" s="982"/>
      <c r="E1019" s="982"/>
      <c r="F1019" s="982"/>
      <c r="G1019" s="1005"/>
      <c r="H1019" s="1604"/>
      <c r="I1019" s="1604"/>
      <c r="J1019" s="543"/>
      <c r="K1019" s="875" t="s">
        <v>1993</v>
      </c>
      <c r="L1019" s="890" t="s">
        <v>327</v>
      </c>
      <c r="M1019" s="876">
        <f>ROUNDDOWN(1433956*0*250%/1000,0)</f>
        <v>0</v>
      </c>
      <c r="N1019" s="994"/>
      <c r="O1019" s="994"/>
      <c r="P1019" s="994"/>
    </row>
    <row r="1020" spans="1:16" s="995" customFormat="1" ht="18" hidden="1" customHeight="1">
      <c r="A1020" s="981"/>
      <c r="B1020" s="982"/>
      <c r="C1020" s="982"/>
      <c r="D1020" s="982"/>
      <c r="E1020" s="982"/>
      <c r="F1020" s="982"/>
      <c r="G1020" s="1005"/>
      <c r="H1020" s="1604"/>
      <c r="I1020" s="1604"/>
      <c r="J1020" s="543"/>
      <c r="K1020" s="875" t="s">
        <v>1994</v>
      </c>
      <c r="L1020" s="890"/>
      <c r="M1020" s="544">
        <f>SUM(M1021:M1023)</f>
        <v>12480</v>
      </c>
      <c r="N1020" s="1130"/>
      <c r="O1020" s="1135"/>
      <c r="P1020" s="994"/>
    </row>
    <row r="1021" spans="1:16" s="626" customFormat="1" ht="19.5" hidden="1" customHeight="1">
      <c r="A1021" s="981"/>
      <c r="B1021" s="982"/>
      <c r="C1021" s="982"/>
      <c r="D1021" s="982"/>
      <c r="E1021" s="982"/>
      <c r="F1021" s="982"/>
      <c r="G1021" s="1005"/>
      <c r="H1021" s="1604"/>
      <c r="I1021" s="1604"/>
      <c r="J1021" s="543"/>
      <c r="K1021" s="875" t="s">
        <v>2184</v>
      </c>
      <c r="L1021" s="890" t="s">
        <v>327</v>
      </c>
      <c r="M1021" s="876">
        <f>ROUNDDOWN(130000*4*12/1000,0)</f>
        <v>6240</v>
      </c>
    </row>
    <row r="1022" spans="1:16" s="626" customFormat="1" ht="19.5" hidden="1" customHeight="1">
      <c r="A1022" s="981"/>
      <c r="B1022" s="982"/>
      <c r="C1022" s="982"/>
      <c r="D1022" s="982"/>
      <c r="E1022" s="982"/>
      <c r="F1022" s="982"/>
      <c r="G1022" s="1005"/>
      <c r="H1022" s="1604"/>
      <c r="I1022" s="1604"/>
      <c r="J1022" s="543"/>
      <c r="K1022" s="875" t="s">
        <v>2185</v>
      </c>
      <c r="L1022" s="890" t="s">
        <v>327</v>
      </c>
      <c r="M1022" s="876">
        <f>ROUNDDOWN(130000*4*12/1000,0)</f>
        <v>6240</v>
      </c>
    </row>
    <row r="1023" spans="1:16" s="626" customFormat="1" ht="18" hidden="1" customHeight="1">
      <c r="A1023" s="981"/>
      <c r="B1023" s="982"/>
      <c r="C1023" s="982"/>
      <c r="D1023" s="982"/>
      <c r="E1023" s="982"/>
      <c r="F1023" s="982"/>
      <c r="G1023" s="1005"/>
      <c r="H1023" s="1604"/>
      <c r="I1023" s="1604"/>
      <c r="J1023" s="543"/>
      <c r="K1023" s="875" t="s">
        <v>1995</v>
      </c>
      <c r="L1023" s="890" t="s">
        <v>327</v>
      </c>
      <c r="M1023" s="876">
        <f>ROUNDDOWN(130000*0*12/1000,0)</f>
        <v>0</v>
      </c>
    </row>
    <row r="1024" spans="1:16" s="2" customFormat="1" ht="18" hidden="1" customHeight="1">
      <c r="A1024" s="981"/>
      <c r="B1024" s="982"/>
      <c r="C1024" s="982"/>
      <c r="D1024" s="982"/>
      <c r="E1024" s="982"/>
      <c r="F1024" s="982"/>
      <c r="G1024" s="1005"/>
      <c r="H1024" s="1604"/>
      <c r="I1024" s="1604"/>
      <c r="J1024" s="543"/>
      <c r="K1024" s="875" t="s">
        <v>1996</v>
      </c>
      <c r="L1024" s="890"/>
      <c r="M1024" s="544">
        <f>SUM(M1025:M1028)</f>
        <v>5880</v>
      </c>
    </row>
    <row r="1025" spans="1:21" s="995" customFormat="1" ht="18" hidden="1" customHeight="1">
      <c r="A1025" s="981"/>
      <c r="B1025" s="982"/>
      <c r="C1025" s="982"/>
      <c r="D1025" s="982"/>
      <c r="E1025" s="982"/>
      <c r="F1025" s="982"/>
      <c r="G1025" s="1005"/>
      <c r="H1025" s="1604"/>
      <c r="I1025" s="1604"/>
      <c r="J1025" s="543"/>
      <c r="K1025" s="875" t="s">
        <v>2103</v>
      </c>
      <c r="L1025" s="890" t="s">
        <v>327</v>
      </c>
      <c r="M1025" s="876">
        <f>50000*2*12/1000</f>
        <v>1200</v>
      </c>
      <c r="N1025" s="1013"/>
      <c r="O1025" s="994"/>
      <c r="P1025" s="994"/>
    </row>
    <row r="1026" spans="1:21" s="2" customFormat="1" ht="18" hidden="1" customHeight="1">
      <c r="A1026" s="981"/>
      <c r="B1026" s="982"/>
      <c r="C1026" s="982"/>
      <c r="D1026" s="982"/>
      <c r="E1026" s="982"/>
      <c r="F1026" s="982"/>
      <c r="G1026" s="1005"/>
      <c r="H1026" s="1604"/>
      <c r="I1026" s="1604"/>
      <c r="J1026" s="543"/>
      <c r="K1026" s="875" t="s">
        <v>2143</v>
      </c>
      <c r="L1026" s="890" t="s">
        <v>327</v>
      </c>
      <c r="M1026" s="876">
        <f>60000*2*12/1000</f>
        <v>1440</v>
      </c>
      <c r="N1026" s="44"/>
    </row>
    <row r="1027" spans="1:21" s="2" customFormat="1" ht="18" hidden="1" customHeight="1">
      <c r="A1027" s="981"/>
      <c r="B1027" s="982"/>
      <c r="C1027" s="982"/>
      <c r="D1027" s="982"/>
      <c r="E1027" s="982"/>
      <c r="F1027" s="982"/>
      <c r="G1027" s="1005"/>
      <c r="H1027" s="1604"/>
      <c r="I1027" s="1604"/>
      <c r="J1027" s="543"/>
      <c r="K1027" s="875" t="s">
        <v>2188</v>
      </c>
      <c r="L1027" s="890" t="s">
        <v>327</v>
      </c>
      <c r="M1027" s="876">
        <f>80000*2*12/1000</f>
        <v>1920</v>
      </c>
    </row>
    <row r="1028" spans="1:21" s="2" customFormat="1" ht="18" hidden="1" customHeight="1">
      <c r="A1028" s="981"/>
      <c r="B1028" s="982"/>
      <c r="C1028" s="982"/>
      <c r="D1028" s="982"/>
      <c r="E1028" s="982"/>
      <c r="F1028" s="982"/>
      <c r="G1028" s="1005"/>
      <c r="H1028" s="1604"/>
      <c r="I1028" s="1604"/>
      <c r="J1028" s="543"/>
      <c r="K1028" s="875" t="s">
        <v>2189</v>
      </c>
      <c r="L1028" s="890" t="s">
        <v>327</v>
      </c>
      <c r="M1028" s="876">
        <f>110000*1*12/1000</f>
        <v>1320</v>
      </c>
      <c r="N1028" s="44"/>
    </row>
    <row r="1029" spans="1:21" s="2" customFormat="1" ht="18" hidden="1" customHeight="1">
      <c r="A1029" s="981"/>
      <c r="B1029" s="982"/>
      <c r="C1029" s="982"/>
      <c r="D1029" s="982"/>
      <c r="E1029" s="982"/>
      <c r="F1029" s="982"/>
      <c r="G1029" s="1005"/>
      <c r="H1029" s="1604"/>
      <c r="I1029" s="1604"/>
      <c r="J1029" s="543"/>
      <c r="K1029" s="875" t="s">
        <v>2001</v>
      </c>
      <c r="L1029" s="890"/>
      <c r="M1029" s="544">
        <f>SUM(M1030:M1034)</f>
        <v>10560</v>
      </c>
    </row>
    <row r="1030" spans="1:21" s="2" customFormat="1" ht="18" hidden="1" customHeight="1">
      <c r="A1030" s="981"/>
      <c r="B1030" s="982"/>
      <c r="C1030" s="982"/>
      <c r="D1030" s="982"/>
      <c r="E1030" s="982"/>
      <c r="F1030" s="982"/>
      <c r="G1030" s="1005"/>
      <c r="H1030" s="1604"/>
      <c r="I1030" s="1604"/>
      <c r="J1030" s="543"/>
      <c r="K1030" s="875" t="s">
        <v>2190</v>
      </c>
      <c r="L1030" s="890" t="s">
        <v>327</v>
      </c>
      <c r="M1030" s="876">
        <f>40000*6*12/1000</f>
        <v>2880</v>
      </c>
      <c r="N1030" s="44"/>
    </row>
    <row r="1031" spans="1:21" s="1050" customFormat="1" ht="18" hidden="1" customHeight="1">
      <c r="A1031" s="981"/>
      <c r="B1031" s="982"/>
      <c r="C1031" s="982"/>
      <c r="D1031" s="982"/>
      <c r="E1031" s="982"/>
      <c r="F1031" s="982"/>
      <c r="G1031" s="1005"/>
      <c r="H1031" s="1604"/>
      <c r="I1031" s="1604"/>
      <c r="J1031" s="543"/>
      <c r="K1031" s="875" t="s">
        <v>2191</v>
      </c>
      <c r="L1031" s="890" t="s">
        <v>327</v>
      </c>
      <c r="M1031" s="876">
        <f>20000*3*12/1000</f>
        <v>720</v>
      </c>
      <c r="N1031" s="1049"/>
    </row>
    <row r="1032" spans="1:21" s="2" customFormat="1" ht="18" hidden="1" customHeight="1">
      <c r="A1032" s="981"/>
      <c r="B1032" s="982"/>
      <c r="C1032" s="982"/>
      <c r="D1032" s="982"/>
      <c r="E1032" s="982"/>
      <c r="F1032" s="982"/>
      <c r="G1032" s="1005"/>
      <c r="H1032" s="1604"/>
      <c r="I1032" s="1604"/>
      <c r="J1032" s="543"/>
      <c r="K1032" s="875" t="s">
        <v>2192</v>
      </c>
      <c r="L1032" s="890" t="s">
        <v>327</v>
      </c>
      <c r="M1032" s="876">
        <f>20000*6*12/1000</f>
        <v>1440</v>
      </c>
    </row>
    <row r="1033" spans="1:21" s="2" customFormat="1" ht="18" hidden="1" customHeight="1">
      <c r="A1033" s="981"/>
      <c r="B1033" s="982"/>
      <c r="C1033" s="982"/>
      <c r="D1033" s="982"/>
      <c r="E1033" s="982"/>
      <c r="F1033" s="982"/>
      <c r="G1033" s="1005"/>
      <c r="H1033" s="1604"/>
      <c r="I1033" s="1604"/>
      <c r="J1033" s="543"/>
      <c r="K1033" s="875" t="s">
        <v>2193</v>
      </c>
      <c r="L1033" s="890" t="s">
        <v>327</v>
      </c>
      <c r="M1033" s="876">
        <f>60000*6*12/1000</f>
        <v>4320</v>
      </c>
    </row>
    <row r="1034" spans="1:21" ht="18" hidden="1" customHeight="1">
      <c r="A1034" s="981"/>
      <c r="B1034" s="982"/>
      <c r="C1034" s="982"/>
      <c r="D1034" s="982"/>
      <c r="E1034" s="982"/>
      <c r="F1034" s="982"/>
      <c r="G1034" s="1005"/>
      <c r="H1034" s="1604"/>
      <c r="I1034" s="1604"/>
      <c r="J1034" s="543"/>
      <c r="K1034" s="875" t="s">
        <v>2128</v>
      </c>
      <c r="L1034" s="890" t="s">
        <v>327</v>
      </c>
      <c r="M1034" s="876">
        <f>100000*1*12/1000</f>
        <v>1200</v>
      </c>
      <c r="N1034" s="1"/>
      <c r="O1034" s="1"/>
      <c r="P1034" s="1"/>
      <c r="Q1034" s="1"/>
      <c r="R1034" s="1"/>
      <c r="S1034" s="1"/>
      <c r="T1034" s="1"/>
      <c r="U1034" s="1"/>
    </row>
    <row r="1035" spans="1:21" ht="18" hidden="1" customHeight="1">
      <c r="A1035" s="981"/>
      <c r="B1035" s="982"/>
      <c r="C1035" s="982"/>
      <c r="D1035" s="982"/>
      <c r="E1035" s="982"/>
      <c r="F1035" s="982"/>
      <c r="G1035" s="1005"/>
      <c r="H1035" s="1604"/>
      <c r="I1035" s="1604"/>
      <c r="J1035" s="543"/>
      <c r="K1035" s="875" t="s">
        <v>2007</v>
      </c>
      <c r="L1035" s="890"/>
      <c r="M1035" s="544">
        <f>SUM(M1036:M1037)</f>
        <v>2880</v>
      </c>
      <c r="N1035" s="1"/>
      <c r="O1035" s="1"/>
      <c r="P1035" s="1"/>
      <c r="Q1035" s="1"/>
      <c r="R1035" s="1"/>
      <c r="S1035" s="1"/>
      <c r="T1035" s="1"/>
      <c r="U1035" s="1"/>
    </row>
    <row r="1036" spans="1:21" ht="18" hidden="1" customHeight="1">
      <c r="A1036" s="981"/>
      <c r="B1036" s="982"/>
      <c r="C1036" s="982"/>
      <c r="D1036" s="982"/>
      <c r="E1036" s="982"/>
      <c r="F1036" s="982"/>
      <c r="G1036" s="1005"/>
      <c r="H1036" s="1604"/>
      <c r="I1036" s="1604"/>
      <c r="J1036" s="543"/>
      <c r="K1036" s="875" t="s">
        <v>2194</v>
      </c>
      <c r="L1036" s="890" t="s">
        <v>327</v>
      </c>
      <c r="M1036" s="876">
        <f>30000*8*12/1000</f>
        <v>2880</v>
      </c>
      <c r="N1036" s="1"/>
      <c r="O1036" s="1"/>
      <c r="P1036" s="1"/>
      <c r="Q1036" s="1"/>
      <c r="R1036" s="1"/>
      <c r="S1036" s="1"/>
      <c r="T1036" s="1"/>
      <c r="U1036" s="1"/>
    </row>
    <row r="1037" spans="1:21" ht="18" hidden="1" customHeight="1">
      <c r="A1037" s="981"/>
      <c r="B1037" s="982"/>
      <c r="C1037" s="982"/>
      <c r="D1037" s="982"/>
      <c r="E1037" s="982"/>
      <c r="F1037" s="982"/>
      <c r="G1037" s="1005"/>
      <c r="H1037" s="1604"/>
      <c r="I1037" s="1604"/>
      <c r="J1037" s="543"/>
      <c r="K1037" s="875" t="s">
        <v>2069</v>
      </c>
      <c r="L1037" s="890" t="s">
        <v>327</v>
      </c>
      <c r="M1037" s="876">
        <f>25000*0*12/1000</f>
        <v>0</v>
      </c>
      <c r="N1037" s="1"/>
      <c r="O1037" s="1"/>
      <c r="P1037" s="1"/>
      <c r="Q1037" s="1"/>
      <c r="R1037" s="1"/>
      <c r="S1037" s="1"/>
      <c r="T1037" s="1"/>
      <c r="U1037" s="1"/>
    </row>
    <row r="1038" spans="1:21" ht="18" hidden="1" customHeight="1">
      <c r="A1038" s="981"/>
      <c r="B1038" s="982"/>
      <c r="C1038" s="982"/>
      <c r="D1038" s="982"/>
      <c r="E1038" s="982"/>
      <c r="F1038" s="982"/>
      <c r="G1038" s="1005"/>
      <c r="H1038" s="1604"/>
      <c r="I1038" s="1604"/>
      <c r="J1038" s="543"/>
      <c r="K1038" s="875" t="s">
        <v>2010</v>
      </c>
      <c r="L1038" s="890"/>
      <c r="M1038" s="544">
        <f>SUM(M1039)</f>
        <v>0</v>
      </c>
      <c r="N1038" s="1"/>
      <c r="O1038" s="1"/>
      <c r="P1038" s="1"/>
      <c r="Q1038" s="1"/>
      <c r="R1038" s="1"/>
      <c r="S1038" s="1"/>
      <c r="T1038" s="1"/>
      <c r="U1038" s="1"/>
    </row>
    <row r="1039" spans="1:21" ht="18" hidden="1" customHeight="1">
      <c r="A1039" s="981"/>
      <c r="B1039" s="982"/>
      <c r="C1039" s="982"/>
      <c r="D1039" s="982"/>
      <c r="E1039" s="982"/>
      <c r="F1039" s="982"/>
      <c r="G1039" s="1005"/>
      <c r="H1039" s="1604"/>
      <c r="I1039" s="1604"/>
      <c r="J1039" s="543"/>
      <c r="K1039" s="875" t="s">
        <v>2011</v>
      </c>
      <c r="L1039" s="890" t="s">
        <v>327</v>
      </c>
      <c r="M1039" s="876">
        <v>0</v>
      </c>
    </row>
    <row r="1040" spans="1:21" ht="18" hidden="1" customHeight="1">
      <c r="A1040" s="981"/>
      <c r="B1040" s="982"/>
      <c r="C1040" s="982"/>
      <c r="D1040" s="982"/>
      <c r="E1040" s="982"/>
      <c r="F1040" s="982"/>
      <c r="G1040" s="1005"/>
      <c r="H1040" s="1604"/>
      <c r="I1040" s="1604"/>
      <c r="J1040" s="543"/>
      <c r="K1040" s="875" t="s">
        <v>2012</v>
      </c>
      <c r="L1040" s="890"/>
      <c r="M1040" s="544">
        <f>SUM(M1041:M1042)</f>
        <v>1080</v>
      </c>
    </row>
    <row r="1041" spans="1:22" ht="18" hidden="1" customHeight="1">
      <c r="A1041" s="981"/>
      <c r="B1041" s="982"/>
      <c r="C1041" s="982"/>
      <c r="D1041" s="982"/>
      <c r="E1041" s="982"/>
      <c r="F1041" s="982"/>
      <c r="G1041" s="1005"/>
      <c r="H1041" s="1604"/>
      <c r="I1041" s="1604"/>
      <c r="J1041" s="543"/>
      <c r="K1041" s="875" t="s">
        <v>2109</v>
      </c>
      <c r="L1041" s="890" t="s">
        <v>327</v>
      </c>
      <c r="M1041" s="876">
        <f>30000*1*12/1000</f>
        <v>360</v>
      </c>
    </row>
    <row r="1042" spans="1:22" ht="18" hidden="1" customHeight="1">
      <c r="A1042" s="981"/>
      <c r="B1042" s="982"/>
      <c r="C1042" s="982"/>
      <c r="D1042" s="982"/>
      <c r="E1042" s="982"/>
      <c r="F1042" s="982"/>
      <c r="G1042" s="1005"/>
      <c r="H1042" s="1604"/>
      <c r="I1042" s="1604"/>
      <c r="J1042" s="543"/>
      <c r="K1042" s="875" t="s">
        <v>2195</v>
      </c>
      <c r="L1042" s="890" t="s">
        <v>327</v>
      </c>
      <c r="M1042" s="876">
        <f>10000*6*12/1000</f>
        <v>720</v>
      </c>
    </row>
    <row r="1043" spans="1:22" ht="18" hidden="1" customHeight="1">
      <c r="A1043" s="981"/>
      <c r="B1043" s="982"/>
      <c r="C1043" s="982"/>
      <c r="D1043" s="982"/>
      <c r="E1043" s="982"/>
      <c r="F1043" s="982"/>
      <c r="G1043" s="1005"/>
      <c r="H1043" s="1604"/>
      <c r="I1043" s="1604"/>
      <c r="J1043" s="543"/>
      <c r="K1043" s="875" t="s">
        <v>2015</v>
      </c>
      <c r="L1043" s="2323"/>
      <c r="M1043" s="544">
        <f>SUM(M1044:M1046)</f>
        <v>23956</v>
      </c>
    </row>
    <row r="1044" spans="1:22" ht="18" hidden="1" customHeight="1">
      <c r="A1044" s="981"/>
      <c r="B1044" s="982"/>
      <c r="C1044" s="982"/>
      <c r="D1044" s="982"/>
      <c r="E1044" s="982"/>
      <c r="F1044" s="982"/>
      <c r="G1044" s="1005"/>
      <c r="H1044" s="1604"/>
      <c r="I1044" s="1604"/>
      <c r="J1044" s="543"/>
      <c r="K1044" s="875" t="s">
        <v>2196</v>
      </c>
      <c r="L1044" s="2323" t="s">
        <v>327</v>
      </c>
      <c r="M1044" s="876">
        <f>ROUNDDOWN(2347072*4*150%/1000,0)</f>
        <v>14082</v>
      </c>
    </row>
    <row r="1045" spans="1:22" ht="18" hidden="1" customHeight="1">
      <c r="A1045" s="981"/>
      <c r="B1045" s="982"/>
      <c r="C1045" s="982"/>
      <c r="D1045" s="982"/>
      <c r="E1045" s="982"/>
      <c r="F1045" s="982"/>
      <c r="G1045" s="1005"/>
      <c r="H1045" s="1604"/>
      <c r="I1045" s="1604"/>
      <c r="J1045" s="543"/>
      <c r="K1045" s="875" t="s">
        <v>2197</v>
      </c>
      <c r="L1045" s="2323" t="s">
        <v>327</v>
      </c>
      <c r="M1045" s="876">
        <f>ROUNDDOWN(1645806*4*150%/1000,0)</f>
        <v>9874</v>
      </c>
    </row>
    <row r="1046" spans="1:22" ht="18" hidden="1" customHeight="1">
      <c r="A1046" s="981"/>
      <c r="B1046" s="982"/>
      <c r="C1046" s="982"/>
      <c r="D1046" s="982"/>
      <c r="E1046" s="982"/>
      <c r="F1046" s="982"/>
      <c r="G1046" s="1005"/>
      <c r="H1046" s="1604"/>
      <c r="I1046" s="1604"/>
      <c r="J1046" s="543"/>
      <c r="K1046" s="875" t="s">
        <v>2018</v>
      </c>
      <c r="L1046" s="890" t="s">
        <v>327</v>
      </c>
      <c r="M1046" s="876">
        <f>ROUNDDOWN(1433956*0*150%/1000,0)</f>
        <v>0</v>
      </c>
      <c r="Q1046" s="11"/>
      <c r="R1046" s="11"/>
      <c r="S1046" s="11"/>
      <c r="T1046" s="50"/>
      <c r="U1046" s="43"/>
      <c r="V1046" s="2"/>
    </row>
    <row r="1047" spans="1:22" ht="18" hidden="1" customHeight="1">
      <c r="A1047" s="981"/>
      <c r="B1047" s="982"/>
      <c r="C1047" s="982"/>
      <c r="D1047" s="982"/>
      <c r="E1047" s="982"/>
      <c r="F1047" s="982"/>
      <c r="G1047" s="1005"/>
      <c r="H1047" s="1604"/>
      <c r="I1047" s="1604"/>
      <c r="J1047" s="543"/>
      <c r="K1047" s="875" t="s">
        <v>2019</v>
      </c>
      <c r="L1047" s="2323"/>
      <c r="M1047" s="544">
        <f>SUM(M1048:M1050)</f>
        <v>71523</v>
      </c>
      <c r="Q1047" s="11"/>
      <c r="R1047" s="11"/>
      <c r="S1047" s="11"/>
      <c r="T1047" s="50"/>
      <c r="U1047" s="43"/>
      <c r="V1047" s="2"/>
    </row>
    <row r="1048" spans="1:22" ht="18" hidden="1" customHeight="1">
      <c r="A1048" s="981"/>
      <c r="B1048" s="982"/>
      <c r="C1048" s="982"/>
      <c r="D1048" s="982"/>
      <c r="E1048" s="982"/>
      <c r="F1048" s="982"/>
      <c r="G1048" s="1005"/>
      <c r="H1048" s="1604"/>
      <c r="I1048" s="1604"/>
      <c r="J1048" s="543"/>
      <c r="K1048" s="875" t="s">
        <v>2198</v>
      </c>
      <c r="L1048" s="2323" t="s">
        <v>327</v>
      </c>
      <c r="M1048" s="876">
        <f>ROUND(4004012*1.5/209*30*4*12/1000,0)+1</f>
        <v>41382</v>
      </c>
      <c r="Q1048" s="11"/>
      <c r="R1048" s="11"/>
      <c r="S1048" s="11"/>
      <c r="T1048" s="50"/>
      <c r="U1048" s="43"/>
      <c r="V1048" s="2"/>
    </row>
    <row r="1049" spans="1:22" ht="18" hidden="1" customHeight="1">
      <c r="A1049" s="981"/>
      <c r="B1049" s="982"/>
      <c r="C1049" s="982"/>
      <c r="D1049" s="982"/>
      <c r="E1049" s="982"/>
      <c r="F1049" s="982"/>
      <c r="G1049" s="1005"/>
      <c r="H1049" s="1604"/>
      <c r="I1049" s="1604"/>
      <c r="J1049" s="543"/>
      <c r="K1049" s="875" t="s">
        <v>2199</v>
      </c>
      <c r="L1049" s="2323" t="s">
        <v>327</v>
      </c>
      <c r="M1049" s="876">
        <f>ROUND(2916424*1.5/209*30*4*12/1000,0)</f>
        <v>30141</v>
      </c>
      <c r="Q1049" s="11"/>
      <c r="R1049" s="11"/>
      <c r="S1049" s="11"/>
      <c r="T1049" s="50"/>
      <c r="U1049" s="43"/>
      <c r="V1049" s="2"/>
    </row>
    <row r="1050" spans="1:22" ht="18" hidden="1" customHeight="1">
      <c r="A1050" s="981"/>
      <c r="B1050" s="982"/>
      <c r="C1050" s="982"/>
      <c r="D1050" s="982"/>
      <c r="E1050" s="982"/>
      <c r="F1050" s="982"/>
      <c r="G1050" s="1005"/>
      <c r="H1050" s="1604"/>
      <c r="I1050" s="1604"/>
      <c r="J1050" s="543"/>
      <c r="K1050" s="875" t="s">
        <v>2022</v>
      </c>
      <c r="L1050" s="890" t="s">
        <v>327</v>
      </c>
      <c r="M1050" s="876">
        <f>ROUNDDOWN(2612884*1.5/209*30*0*12/1000,0)</f>
        <v>0</v>
      </c>
      <c r="Q1050" s="11"/>
      <c r="R1050" s="11"/>
      <c r="S1050" s="11"/>
      <c r="T1050" s="50"/>
      <c r="U1050" s="43"/>
      <c r="V1050" s="2"/>
    </row>
    <row r="1051" spans="1:22" ht="18" hidden="1" customHeight="1">
      <c r="A1051" s="981"/>
      <c r="B1051" s="982"/>
      <c r="C1051" s="982"/>
      <c r="D1051" s="982"/>
      <c r="E1051" s="982"/>
      <c r="F1051" s="982"/>
      <c r="G1051" s="1005"/>
      <c r="H1051" s="1604"/>
      <c r="I1051" s="1604"/>
      <c r="J1051" s="543"/>
      <c r="K1051" s="875" t="s">
        <v>2023</v>
      </c>
      <c r="L1051" s="2323"/>
      <c r="M1051" s="544">
        <f>SUM(M1052:M1056)</f>
        <v>12802</v>
      </c>
      <c r="Q1051" s="11"/>
      <c r="R1051" s="11"/>
      <c r="S1051" s="11"/>
      <c r="T1051" s="50"/>
      <c r="U1051" s="43"/>
      <c r="V1051" s="2"/>
    </row>
    <row r="1052" spans="1:22" ht="18" hidden="1" customHeight="1">
      <c r="A1052" s="981"/>
      <c r="B1052" s="982"/>
      <c r="C1052" s="982"/>
      <c r="D1052" s="982"/>
      <c r="E1052" s="982"/>
      <c r="F1052" s="982"/>
      <c r="G1052" s="1005"/>
      <c r="H1052" s="1604"/>
      <c r="I1052" s="1604"/>
      <c r="J1052" s="543"/>
      <c r="K1052" s="875" t="s">
        <v>2024</v>
      </c>
      <c r="L1052" s="2323" t="s">
        <v>327</v>
      </c>
      <c r="M1052" s="876">
        <f>ROUNDDOWN(5945080*1/209*8*0*10/1000,0)</f>
        <v>0</v>
      </c>
      <c r="Q1052" s="11"/>
      <c r="R1052" s="11"/>
      <c r="S1052" s="11"/>
      <c r="T1052" s="50"/>
      <c r="U1052" s="43"/>
      <c r="V1052" s="2"/>
    </row>
    <row r="1053" spans="1:22" ht="18" hidden="1" customHeight="1">
      <c r="A1053" s="981"/>
      <c r="B1053" s="982"/>
      <c r="C1053" s="982"/>
      <c r="D1053" s="982"/>
      <c r="E1053" s="982"/>
      <c r="F1053" s="982"/>
      <c r="G1053" s="1005"/>
      <c r="H1053" s="1604"/>
      <c r="I1053" s="1604"/>
      <c r="J1053" s="543"/>
      <c r="K1053" s="875" t="s">
        <v>2025</v>
      </c>
      <c r="L1053" s="2323" t="s">
        <v>327</v>
      </c>
      <c r="M1053" s="876">
        <f>ROUNDDOWN(5765000*1/209*8*1*10/1000,0)</f>
        <v>2206</v>
      </c>
      <c r="Q1053" s="11"/>
      <c r="R1053" s="11"/>
      <c r="S1053" s="11"/>
      <c r="T1053" s="50"/>
      <c r="U1053" s="43"/>
      <c r="V1053" s="2"/>
    </row>
    <row r="1054" spans="1:22" ht="18" hidden="1" customHeight="1">
      <c r="A1054" s="981"/>
      <c r="B1054" s="982"/>
      <c r="C1054" s="982"/>
      <c r="D1054" s="982"/>
      <c r="E1054" s="982"/>
      <c r="F1054" s="982"/>
      <c r="G1054" s="1005"/>
      <c r="H1054" s="1604"/>
      <c r="I1054" s="1604"/>
      <c r="J1054" s="543"/>
      <c r="K1054" s="875" t="s">
        <v>2200</v>
      </c>
      <c r="L1054" s="2323" t="s">
        <v>327</v>
      </c>
      <c r="M1054" s="876">
        <f>ROUNDDOWN(4004012*1/209*8*4*10/1000,0)</f>
        <v>6130</v>
      </c>
      <c r="Q1054" s="11"/>
      <c r="R1054" s="11"/>
      <c r="S1054" s="11"/>
      <c r="T1054" s="50"/>
      <c r="U1054" s="43"/>
      <c r="V1054" s="2"/>
    </row>
    <row r="1055" spans="1:22" ht="18" hidden="1" customHeight="1">
      <c r="A1055" s="981"/>
      <c r="B1055" s="982"/>
      <c r="C1055" s="982"/>
      <c r="D1055" s="982"/>
      <c r="E1055" s="982"/>
      <c r="F1055" s="982"/>
      <c r="G1055" s="1005"/>
      <c r="H1055" s="1604"/>
      <c r="I1055" s="1604"/>
      <c r="J1055" s="543"/>
      <c r="K1055" s="875" t="s">
        <v>2201</v>
      </c>
      <c r="L1055" s="2323" t="s">
        <v>327</v>
      </c>
      <c r="M1055" s="876">
        <f>ROUND(2916424*1/209*8*4*10/1000,0)+1</f>
        <v>4466</v>
      </c>
      <c r="Q1055" s="11"/>
      <c r="R1055" s="11"/>
      <c r="S1055" s="11"/>
      <c r="T1055" s="50"/>
      <c r="U1055" s="43"/>
      <c r="V1055" s="2"/>
    </row>
    <row r="1056" spans="1:22" ht="18" hidden="1" customHeight="1">
      <c r="A1056" s="981"/>
      <c r="B1056" s="982"/>
      <c r="C1056" s="982"/>
      <c r="D1056" s="982"/>
      <c r="E1056" s="982"/>
      <c r="F1056" s="982"/>
      <c r="G1056" s="1005"/>
      <c r="H1056" s="1604"/>
      <c r="I1056" s="1604"/>
      <c r="J1056" s="543"/>
      <c r="K1056" s="875" t="s">
        <v>2028</v>
      </c>
      <c r="L1056" s="890" t="s">
        <v>327</v>
      </c>
      <c r="M1056" s="876">
        <f>ROUNDDOWN(2612884*1/209*8*0*10/1000,0)</f>
        <v>0</v>
      </c>
      <c r="Q1056" s="11"/>
      <c r="R1056" s="11"/>
      <c r="S1056" s="11"/>
      <c r="T1056" s="50"/>
      <c r="U1056" s="43"/>
      <c r="V1056" s="2"/>
    </row>
    <row r="1057" spans="1:22" ht="18" hidden="1" customHeight="1">
      <c r="A1057" s="981"/>
      <c r="B1057" s="982"/>
      <c r="C1057" s="982"/>
      <c r="D1057" s="982"/>
      <c r="E1057" s="982"/>
      <c r="F1057" s="982"/>
      <c r="G1057" s="1005"/>
      <c r="H1057" s="1604"/>
      <c r="I1057" s="1604"/>
      <c r="J1057" s="543"/>
      <c r="K1057" s="875" t="s">
        <v>2029</v>
      </c>
      <c r="L1057" s="890"/>
      <c r="M1057" s="544">
        <f>SUM(M1058)</f>
        <v>0</v>
      </c>
      <c r="Q1057" s="11"/>
      <c r="R1057" s="11"/>
      <c r="S1057" s="11"/>
      <c r="T1057" s="50"/>
      <c r="U1057" s="43"/>
      <c r="V1057" s="2"/>
    </row>
    <row r="1058" spans="1:22" ht="18" hidden="1" customHeight="1">
      <c r="A1058" s="981"/>
      <c r="B1058" s="982"/>
      <c r="C1058" s="982"/>
      <c r="D1058" s="982"/>
      <c r="E1058" s="982"/>
      <c r="F1058" s="982"/>
      <c r="G1058" s="1005"/>
      <c r="H1058" s="1604"/>
      <c r="I1058" s="1604"/>
      <c r="J1058" s="543"/>
      <c r="K1058" s="875" t="s">
        <v>2030</v>
      </c>
      <c r="L1058" s="890" t="s">
        <v>327</v>
      </c>
      <c r="M1058" s="876">
        <v>0</v>
      </c>
      <c r="Q1058" s="11"/>
      <c r="R1058" s="11"/>
      <c r="S1058" s="11"/>
      <c r="T1058" s="50"/>
      <c r="U1058" s="43"/>
      <c r="V1058" s="2"/>
    </row>
    <row r="1059" spans="1:22" ht="18" hidden="1" customHeight="1">
      <c r="A1059" s="981"/>
      <c r="B1059" s="982"/>
      <c r="C1059" s="982"/>
      <c r="D1059" s="982"/>
      <c r="E1059" s="982"/>
      <c r="F1059" s="1008"/>
      <c r="G1059" s="1009"/>
      <c r="H1059" s="1604"/>
      <c r="I1059" s="1604"/>
      <c r="J1059" s="543"/>
      <c r="K1059" s="2325" t="s">
        <v>2265</v>
      </c>
      <c r="L1059" s="2323"/>
      <c r="M1059" s="544">
        <f>SUM(M1060,M1065,M1070,M1075,M1080,M1085,M1090,M1095,M1100,M1105,M1111,M1115,M1119,M1124,M1129,M1134,M1139,M1144)</f>
        <v>1668066</v>
      </c>
      <c r="Q1059" s="11"/>
      <c r="R1059" s="4"/>
      <c r="S1059" s="4"/>
      <c r="T1059" s="50"/>
      <c r="U1059" s="49"/>
      <c r="V1059" s="2"/>
    </row>
    <row r="1060" spans="1:22" s="995" customFormat="1" ht="18" hidden="1" customHeight="1">
      <c r="A1060" s="981"/>
      <c r="B1060" s="982"/>
      <c r="C1060" s="982"/>
      <c r="D1060" s="982"/>
      <c r="E1060" s="982"/>
      <c r="F1060" s="1008"/>
      <c r="G1060" s="1009"/>
      <c r="H1060" s="1604"/>
      <c r="I1060" s="1604"/>
      <c r="J1060" s="543"/>
      <c r="K1060" s="875" t="s">
        <v>1974</v>
      </c>
      <c r="L1060" s="2323"/>
      <c r="M1060" s="544">
        <f>SUM(M1061:M1064)</f>
        <v>643384</v>
      </c>
      <c r="N1060" s="994"/>
      <c r="O1060" s="994"/>
      <c r="P1060" s="994"/>
    </row>
    <row r="1061" spans="1:22" s="995" customFormat="1" ht="18" hidden="1" customHeight="1">
      <c r="A1061" s="981"/>
      <c r="B1061" s="982"/>
      <c r="C1061" s="982"/>
      <c r="D1061" s="982"/>
      <c r="E1061" s="982"/>
      <c r="F1061" s="1008"/>
      <c r="G1061" s="1009"/>
      <c r="H1061" s="1604"/>
      <c r="I1061" s="1604"/>
      <c r="J1061" s="543"/>
      <c r="K1061" s="875" t="s">
        <v>2202</v>
      </c>
      <c r="L1061" s="2323" t="s">
        <v>327</v>
      </c>
      <c r="M1061" s="876">
        <f>ROUNDDOWN(2169575*4*12/1000,0)+1</f>
        <v>104140</v>
      </c>
      <c r="N1061" s="994"/>
      <c r="O1061" s="994"/>
      <c r="P1061" s="994"/>
    </row>
    <row r="1062" spans="1:22" s="995" customFormat="1" ht="18" hidden="1" customHeight="1">
      <c r="A1062" s="981"/>
      <c r="B1062" s="982"/>
      <c r="C1062" s="982"/>
      <c r="D1062" s="982"/>
      <c r="E1062" s="982"/>
      <c r="F1062" s="1008"/>
      <c r="G1062" s="1009"/>
      <c r="H1062" s="1604"/>
      <c r="I1062" s="1604"/>
      <c r="J1062" s="543"/>
      <c r="K1062" s="875" t="s">
        <v>2203</v>
      </c>
      <c r="L1062" s="2323" t="s">
        <v>327</v>
      </c>
      <c r="M1062" s="876">
        <f>ROUNDDOWN(1988552*11*12/1000,0)+1</f>
        <v>262489</v>
      </c>
      <c r="N1062" s="994"/>
      <c r="O1062" s="994"/>
      <c r="P1062" s="994"/>
    </row>
    <row r="1063" spans="1:22" s="995" customFormat="1" ht="18" hidden="1" customHeight="1">
      <c r="A1063" s="981"/>
      <c r="B1063" s="982"/>
      <c r="C1063" s="982"/>
      <c r="D1063" s="982"/>
      <c r="E1063" s="982"/>
      <c r="F1063" s="1008"/>
      <c r="G1063" s="1009"/>
      <c r="H1063" s="1604"/>
      <c r="I1063" s="1604"/>
      <c r="J1063" s="543"/>
      <c r="K1063" s="875" t="s">
        <v>2204</v>
      </c>
      <c r="L1063" s="2323" t="s">
        <v>327</v>
      </c>
      <c r="M1063" s="876">
        <f>ROUNDDOWN(1639300*12*12/1000,0)</f>
        <v>236059</v>
      </c>
      <c r="N1063" s="994"/>
      <c r="O1063" s="994"/>
      <c r="P1063" s="994"/>
    </row>
    <row r="1064" spans="1:22" s="995" customFormat="1" ht="18" hidden="1" customHeight="1">
      <c r="A1064" s="981"/>
      <c r="B1064" s="982"/>
      <c r="C1064" s="982"/>
      <c r="D1064" s="982"/>
      <c r="E1064" s="982"/>
      <c r="F1064" s="1008"/>
      <c r="G1064" s="1009"/>
      <c r="H1064" s="1604"/>
      <c r="I1064" s="1604"/>
      <c r="J1064" s="543"/>
      <c r="K1064" s="875" t="s">
        <v>2205</v>
      </c>
      <c r="L1064" s="2323" t="s">
        <v>327</v>
      </c>
      <c r="M1064" s="876">
        <f>ROUNDDOWN(1130450*3*12/1000,0)</f>
        <v>40696</v>
      </c>
      <c r="N1064" s="994"/>
      <c r="O1064" s="994"/>
      <c r="P1064" s="994"/>
    </row>
    <row r="1065" spans="1:22" s="995" customFormat="1" ht="18" hidden="1" customHeight="1">
      <c r="A1065" s="981"/>
      <c r="B1065" s="982"/>
      <c r="C1065" s="982"/>
      <c r="D1065" s="982"/>
      <c r="E1065" s="982"/>
      <c r="F1065" s="1008"/>
      <c r="G1065" s="1009"/>
      <c r="H1065" s="1604"/>
      <c r="I1065" s="1604"/>
      <c r="J1065" s="543"/>
      <c r="K1065" s="875" t="s">
        <v>1978</v>
      </c>
      <c r="L1065" s="2323"/>
      <c r="M1065" s="544">
        <f>SUM(M1066:M1069)</f>
        <v>193015</v>
      </c>
      <c r="N1065" s="1007"/>
      <c r="O1065" s="994"/>
      <c r="P1065" s="994"/>
    </row>
    <row r="1066" spans="1:22" s="995" customFormat="1" ht="18" hidden="1" customHeight="1">
      <c r="A1066" s="981"/>
      <c r="B1066" s="982"/>
      <c r="C1066" s="982"/>
      <c r="D1066" s="982"/>
      <c r="E1066" s="982"/>
      <c r="F1066" s="1008"/>
      <c r="G1066" s="1009"/>
      <c r="H1066" s="1604"/>
      <c r="I1066" s="1604"/>
      <c r="J1066" s="543"/>
      <c r="K1066" s="875" t="s">
        <v>2206</v>
      </c>
      <c r="L1066" s="2323" t="s">
        <v>327</v>
      </c>
      <c r="M1066" s="876">
        <f>ROUNDDOWN(2169575*30%*4*12/1000,0)+1</f>
        <v>31242</v>
      </c>
      <c r="N1066" s="1007"/>
      <c r="O1066" s="994"/>
      <c r="P1066" s="994"/>
    </row>
    <row r="1067" spans="1:22" s="995" customFormat="1" ht="18" hidden="1" customHeight="1">
      <c r="A1067" s="981"/>
      <c r="B1067" s="982"/>
      <c r="C1067" s="982"/>
      <c r="D1067" s="982"/>
      <c r="E1067" s="982"/>
      <c r="F1067" s="1008"/>
      <c r="G1067" s="1009"/>
      <c r="H1067" s="1604"/>
      <c r="I1067" s="1604"/>
      <c r="J1067" s="543"/>
      <c r="K1067" s="875" t="s">
        <v>2207</v>
      </c>
      <c r="L1067" s="2323" t="s">
        <v>327</v>
      </c>
      <c r="M1067" s="876">
        <f>ROUNDDOWN(1988552*30%*11*12/1000,0)+1</f>
        <v>78747</v>
      </c>
      <c r="N1067" s="1007"/>
      <c r="O1067" s="994"/>
      <c r="P1067" s="994"/>
    </row>
    <row r="1068" spans="1:22" s="995" customFormat="1" ht="18" hidden="1" customHeight="1">
      <c r="A1068" s="981"/>
      <c r="B1068" s="982"/>
      <c r="C1068" s="982"/>
      <c r="D1068" s="982"/>
      <c r="E1068" s="982"/>
      <c r="F1068" s="1008"/>
      <c r="G1068" s="1009"/>
      <c r="H1068" s="1604"/>
      <c r="I1068" s="1604"/>
      <c r="J1068" s="543"/>
      <c r="K1068" s="875" t="s">
        <v>2208</v>
      </c>
      <c r="L1068" s="2323" t="s">
        <v>327</v>
      </c>
      <c r="M1068" s="876">
        <f>ROUNDDOWN(1639300*30%*12*12/1000,0)+1</f>
        <v>70818</v>
      </c>
      <c r="N1068" s="1007"/>
      <c r="O1068" s="994"/>
      <c r="P1068" s="994"/>
    </row>
    <row r="1069" spans="1:22" s="995" customFormat="1" ht="18" hidden="1" customHeight="1">
      <c r="A1069" s="981"/>
      <c r="B1069" s="982"/>
      <c r="C1069" s="982"/>
      <c r="D1069" s="982"/>
      <c r="E1069" s="982"/>
      <c r="F1069" s="1008"/>
      <c r="G1069" s="1009"/>
      <c r="H1069" s="1604"/>
      <c r="I1069" s="1604"/>
      <c r="J1069" s="543"/>
      <c r="K1069" s="875" t="s">
        <v>2209</v>
      </c>
      <c r="L1069" s="2323" t="s">
        <v>327</v>
      </c>
      <c r="M1069" s="876">
        <f>ROUNDDOWN(1130450*30%*3*12/1000,0)</f>
        <v>12208</v>
      </c>
      <c r="N1069" s="994"/>
      <c r="O1069" s="994"/>
      <c r="P1069" s="994"/>
    </row>
    <row r="1070" spans="1:22" s="995" customFormat="1" ht="18" hidden="1" customHeight="1">
      <c r="A1070" s="981"/>
      <c r="B1070" s="982"/>
      <c r="C1070" s="982"/>
      <c r="D1070" s="982"/>
      <c r="E1070" s="982"/>
      <c r="F1070" s="1008"/>
      <c r="G1070" s="1009"/>
      <c r="H1070" s="1604"/>
      <c r="I1070" s="1604"/>
      <c r="J1070" s="543"/>
      <c r="K1070" s="875" t="s">
        <v>1982</v>
      </c>
      <c r="L1070" s="2323"/>
      <c r="M1070" s="544">
        <f>SUM(M1071:M1074)</f>
        <v>54000</v>
      </c>
      <c r="N1070" s="994"/>
      <c r="O1070" s="994"/>
      <c r="P1070" s="994"/>
    </row>
    <row r="1071" spans="1:22" s="995" customFormat="1" ht="18" hidden="1" customHeight="1">
      <c r="A1071" s="981"/>
      <c r="B1071" s="982"/>
      <c r="C1071" s="982"/>
      <c r="D1071" s="982"/>
      <c r="E1071" s="982"/>
      <c r="F1071" s="1008"/>
      <c r="G1071" s="1009"/>
      <c r="H1071" s="1604"/>
      <c r="I1071" s="1604"/>
      <c r="J1071" s="543"/>
      <c r="K1071" s="875" t="s">
        <v>2210</v>
      </c>
      <c r="L1071" s="2323" t="s">
        <v>327</v>
      </c>
      <c r="M1071" s="876">
        <f>ROUNDDOWN(150000*4*12/1000,0)</f>
        <v>7200</v>
      </c>
      <c r="N1071" s="994"/>
      <c r="O1071" s="994"/>
      <c r="P1071" s="994"/>
    </row>
    <row r="1072" spans="1:22" s="995" customFormat="1" ht="18" hidden="1" customHeight="1">
      <c r="A1072" s="981"/>
      <c r="B1072" s="982"/>
      <c r="C1072" s="982"/>
      <c r="D1072" s="982"/>
      <c r="E1072" s="982"/>
      <c r="F1072" s="1008"/>
      <c r="G1072" s="1009"/>
      <c r="H1072" s="1604"/>
      <c r="I1072" s="1604"/>
      <c r="J1072" s="543"/>
      <c r="K1072" s="875" t="s">
        <v>2211</v>
      </c>
      <c r="L1072" s="2323" t="s">
        <v>327</v>
      </c>
      <c r="M1072" s="876">
        <f>ROUNDDOWN(150000*11*12/1000,0)</f>
        <v>19800</v>
      </c>
      <c r="N1072" s="994"/>
      <c r="O1072" s="994"/>
      <c r="P1072" s="994"/>
    </row>
    <row r="1073" spans="1:16" s="995" customFormat="1" ht="18" hidden="1" customHeight="1">
      <c r="A1073" s="981"/>
      <c r="B1073" s="982"/>
      <c r="C1073" s="982"/>
      <c r="D1073" s="982"/>
      <c r="E1073" s="982"/>
      <c r="F1073" s="1008"/>
      <c r="G1073" s="1009"/>
      <c r="H1073" s="1604"/>
      <c r="I1073" s="1604"/>
      <c r="J1073" s="543"/>
      <c r="K1073" s="875" t="s">
        <v>2212</v>
      </c>
      <c r="L1073" s="2323" t="s">
        <v>327</v>
      </c>
      <c r="M1073" s="876">
        <f>ROUNDDOWN(150000*12*12/1000,0)</f>
        <v>21600</v>
      </c>
      <c r="N1073" s="994"/>
      <c r="O1073" s="994"/>
      <c r="P1073" s="994"/>
    </row>
    <row r="1074" spans="1:16" s="995" customFormat="1" ht="18" hidden="1" customHeight="1">
      <c r="A1074" s="981"/>
      <c r="B1074" s="982"/>
      <c r="C1074" s="982"/>
      <c r="D1074" s="982"/>
      <c r="E1074" s="982"/>
      <c r="F1074" s="1008"/>
      <c r="G1074" s="1009"/>
      <c r="H1074" s="1604"/>
      <c r="I1074" s="1604"/>
      <c r="J1074" s="543"/>
      <c r="K1074" s="875" t="s">
        <v>2213</v>
      </c>
      <c r="L1074" s="2323" t="s">
        <v>327</v>
      </c>
      <c r="M1074" s="876">
        <f>ROUNDDOWN(150000*3*12/1000,0)</f>
        <v>5400</v>
      </c>
      <c r="N1074" s="994"/>
      <c r="O1074" s="994"/>
      <c r="P1074" s="994"/>
    </row>
    <row r="1075" spans="1:16" s="995" customFormat="1" ht="18" hidden="1" customHeight="1">
      <c r="A1075" s="981"/>
      <c r="B1075" s="982"/>
      <c r="C1075" s="982"/>
      <c r="D1075" s="982"/>
      <c r="E1075" s="982"/>
      <c r="F1075" s="1008"/>
      <c r="G1075" s="1009"/>
      <c r="H1075" s="1604"/>
      <c r="I1075" s="1604"/>
      <c r="J1075" s="543"/>
      <c r="K1075" s="875" t="s">
        <v>1986</v>
      </c>
      <c r="L1075" s="2323"/>
      <c r="M1075" s="544">
        <f>SUM(M1076:M1079)</f>
        <v>43680</v>
      </c>
      <c r="N1075" s="994"/>
      <c r="O1075" s="994"/>
      <c r="P1075" s="994"/>
    </row>
    <row r="1076" spans="1:16" s="995" customFormat="1" ht="18" hidden="1" customHeight="1">
      <c r="A1076" s="981"/>
      <c r="B1076" s="982"/>
      <c r="C1076" s="982"/>
      <c r="D1076" s="982"/>
      <c r="E1076" s="982"/>
      <c r="F1076" s="1008"/>
      <c r="G1076" s="1009"/>
      <c r="H1076" s="1604"/>
      <c r="I1076" s="1604"/>
      <c r="J1076" s="543"/>
      <c r="K1076" s="875" t="s">
        <v>2214</v>
      </c>
      <c r="L1076" s="2323" t="s">
        <v>327</v>
      </c>
      <c r="M1076" s="876">
        <f>ROUNDDOWN(130000*4*12/1000,0)</f>
        <v>6240</v>
      </c>
      <c r="N1076" s="994"/>
      <c r="O1076" s="994"/>
      <c r="P1076" s="994"/>
    </row>
    <row r="1077" spans="1:16" s="995" customFormat="1" ht="18" hidden="1" customHeight="1">
      <c r="A1077" s="981"/>
      <c r="B1077" s="982"/>
      <c r="C1077" s="982"/>
      <c r="D1077" s="982"/>
      <c r="E1077" s="982"/>
      <c r="F1077" s="1008"/>
      <c r="G1077" s="1009"/>
      <c r="H1077" s="1604"/>
      <c r="I1077" s="1604"/>
      <c r="J1077" s="543"/>
      <c r="K1077" s="875" t="s">
        <v>2215</v>
      </c>
      <c r="L1077" s="2323" t="s">
        <v>327</v>
      </c>
      <c r="M1077" s="876">
        <f>ROUNDDOWN(120000*11*12/1000,0)</f>
        <v>15840</v>
      </c>
      <c r="N1077" s="994"/>
      <c r="O1077" s="994"/>
      <c r="P1077" s="994"/>
    </row>
    <row r="1078" spans="1:16" s="995" customFormat="1" ht="18" hidden="1" customHeight="1">
      <c r="A1078" s="981"/>
      <c r="B1078" s="982"/>
      <c r="C1078" s="982"/>
      <c r="D1078" s="982"/>
      <c r="E1078" s="982"/>
      <c r="F1078" s="1008"/>
      <c r="G1078" s="1009"/>
      <c r="H1078" s="1604"/>
      <c r="I1078" s="1604"/>
      <c r="J1078" s="543"/>
      <c r="K1078" s="875" t="s">
        <v>2216</v>
      </c>
      <c r="L1078" s="2323" t="s">
        <v>327</v>
      </c>
      <c r="M1078" s="876">
        <f>ROUNDDOWN(120000*12*12/1000,0)</f>
        <v>17280</v>
      </c>
      <c r="N1078" s="994"/>
      <c r="O1078" s="994"/>
      <c r="P1078" s="994"/>
    </row>
    <row r="1079" spans="1:16" s="995" customFormat="1" ht="18" hidden="1" customHeight="1">
      <c r="A1079" s="981"/>
      <c r="B1079" s="982"/>
      <c r="C1079" s="982"/>
      <c r="D1079" s="982"/>
      <c r="E1079" s="982"/>
      <c r="F1079" s="1008"/>
      <c r="G1079" s="1009"/>
      <c r="H1079" s="1604"/>
      <c r="I1079" s="1604"/>
      <c r="J1079" s="543"/>
      <c r="K1079" s="875" t="s">
        <v>2217</v>
      </c>
      <c r="L1079" s="2323" t="s">
        <v>327</v>
      </c>
      <c r="M1079" s="876">
        <f>ROUNDDOWN(120000*3*12/1000,0)</f>
        <v>4320</v>
      </c>
      <c r="N1079" s="994"/>
      <c r="O1079" s="994"/>
      <c r="P1079" s="994"/>
    </row>
    <row r="1080" spans="1:16" s="995" customFormat="1" ht="18" hidden="1" customHeight="1">
      <c r="A1080" s="981"/>
      <c r="B1080" s="982"/>
      <c r="C1080" s="982"/>
      <c r="D1080" s="982"/>
      <c r="E1080" s="982"/>
      <c r="F1080" s="1008"/>
      <c r="G1080" s="1009"/>
      <c r="H1080" s="1604"/>
      <c r="I1080" s="1604"/>
      <c r="J1080" s="543"/>
      <c r="K1080" s="875" t="s">
        <v>1990</v>
      </c>
      <c r="L1080" s="2323"/>
      <c r="M1080" s="544">
        <f>SUM(M1081:M1084)</f>
        <v>134038</v>
      </c>
      <c r="N1080" s="994"/>
      <c r="O1080" s="994"/>
      <c r="P1080" s="994"/>
    </row>
    <row r="1081" spans="1:16" s="995" customFormat="1" ht="18" hidden="1" customHeight="1">
      <c r="A1081" s="981"/>
      <c r="B1081" s="982"/>
      <c r="C1081" s="982"/>
      <c r="D1081" s="982"/>
      <c r="E1081" s="982"/>
      <c r="F1081" s="1008"/>
      <c r="G1081" s="1009"/>
      <c r="H1081" s="1604"/>
      <c r="I1081" s="1604"/>
      <c r="J1081" s="543"/>
      <c r="K1081" s="875" t="s">
        <v>2218</v>
      </c>
      <c r="L1081" s="2323" t="s">
        <v>327</v>
      </c>
      <c r="M1081" s="876">
        <f>ROUNDDOWN(2169575*4*250%/1000,0)+1</f>
        <v>21696</v>
      </c>
      <c r="N1081" s="994"/>
      <c r="O1081" s="994"/>
      <c r="P1081" s="994"/>
    </row>
    <row r="1082" spans="1:16" s="995" customFormat="1" ht="18" hidden="1" customHeight="1">
      <c r="A1082" s="981"/>
      <c r="B1082" s="982"/>
      <c r="C1082" s="982"/>
      <c r="D1082" s="982"/>
      <c r="E1082" s="982"/>
      <c r="F1082" s="1008"/>
      <c r="G1082" s="1009"/>
      <c r="H1082" s="1604"/>
      <c r="I1082" s="1604"/>
      <c r="J1082" s="543"/>
      <c r="K1082" s="875" t="s">
        <v>2219</v>
      </c>
      <c r="L1082" s="2323" t="s">
        <v>327</v>
      </c>
      <c r="M1082" s="876">
        <f>ROUNDDOWN(1988552*11*250%/1000,0)</f>
        <v>54685</v>
      </c>
      <c r="N1082" s="994"/>
      <c r="O1082" s="994"/>
      <c r="P1082" s="994"/>
    </row>
    <row r="1083" spans="1:16" s="995" customFormat="1" ht="18" hidden="1" customHeight="1">
      <c r="A1083" s="981"/>
      <c r="B1083" s="982"/>
      <c r="C1083" s="982"/>
      <c r="D1083" s="982"/>
      <c r="E1083" s="982"/>
      <c r="F1083" s="1008"/>
      <c r="G1083" s="1009"/>
      <c r="H1083" s="1604"/>
      <c r="I1083" s="1604"/>
      <c r="J1083" s="543"/>
      <c r="K1083" s="875" t="s">
        <v>2220</v>
      </c>
      <c r="L1083" s="2323" t="s">
        <v>327</v>
      </c>
      <c r="M1083" s="876">
        <f>ROUNDDOWN(1639300*12*250%/1000,0)</f>
        <v>49179</v>
      </c>
      <c r="N1083" s="994"/>
      <c r="O1083" s="994"/>
      <c r="P1083" s="994"/>
    </row>
    <row r="1084" spans="1:16" s="995" customFormat="1" ht="18" hidden="1" customHeight="1">
      <c r="A1084" s="981"/>
      <c r="B1084" s="982"/>
      <c r="C1084" s="982"/>
      <c r="D1084" s="982"/>
      <c r="E1084" s="982"/>
      <c r="F1084" s="1008"/>
      <c r="G1084" s="1009"/>
      <c r="H1084" s="1604"/>
      <c r="I1084" s="1604"/>
      <c r="J1084" s="543"/>
      <c r="K1084" s="875" t="s">
        <v>2221</v>
      </c>
      <c r="L1084" s="2323" t="s">
        <v>327</v>
      </c>
      <c r="M1084" s="876">
        <f>ROUNDDOWN(1130450*3*250%/1000,0)</f>
        <v>8478</v>
      </c>
      <c r="N1084" s="1130"/>
      <c r="O1084" s="1135"/>
      <c r="P1084" s="994"/>
    </row>
    <row r="1085" spans="1:16" s="626" customFormat="1" ht="19.5" hidden="1" customHeight="1">
      <c r="A1085" s="981"/>
      <c r="B1085" s="982"/>
      <c r="C1085" s="982"/>
      <c r="D1085" s="982"/>
      <c r="E1085" s="982"/>
      <c r="F1085" s="1008"/>
      <c r="G1085" s="1009"/>
      <c r="H1085" s="1604"/>
      <c r="I1085" s="1604"/>
      <c r="J1085" s="543"/>
      <c r="K1085" s="875" t="s">
        <v>1994</v>
      </c>
      <c r="L1085" s="2323"/>
      <c r="M1085" s="544">
        <f>SUM(M1086:M1089)</f>
        <v>46800</v>
      </c>
    </row>
    <row r="1086" spans="1:16" s="626" customFormat="1" ht="19.5" hidden="1" customHeight="1">
      <c r="A1086" s="981"/>
      <c r="B1086" s="982"/>
      <c r="C1086" s="982"/>
      <c r="D1086" s="982"/>
      <c r="E1086" s="982"/>
      <c r="F1086" s="1008"/>
      <c r="G1086" s="1009"/>
      <c r="H1086" s="1604"/>
      <c r="I1086" s="1604"/>
      <c r="J1086" s="543"/>
      <c r="K1086" s="875" t="s">
        <v>2214</v>
      </c>
      <c r="L1086" s="2323" t="s">
        <v>327</v>
      </c>
      <c r="M1086" s="876">
        <f>ROUNDDOWN(130000*4*12/1000,0)</f>
        <v>6240</v>
      </c>
    </row>
    <row r="1087" spans="1:16" s="626" customFormat="1" ht="18" hidden="1" customHeight="1">
      <c r="A1087" s="981"/>
      <c r="B1087" s="982"/>
      <c r="C1087" s="982"/>
      <c r="D1087" s="982"/>
      <c r="E1087" s="982"/>
      <c r="F1087" s="1008"/>
      <c r="G1087" s="1009"/>
      <c r="H1087" s="1604"/>
      <c r="I1087" s="1604"/>
      <c r="J1087" s="543"/>
      <c r="K1087" s="875" t="s">
        <v>2222</v>
      </c>
      <c r="L1087" s="2323" t="s">
        <v>327</v>
      </c>
      <c r="M1087" s="876">
        <f>ROUNDDOWN(130000*11*12/1000,0)</f>
        <v>17160</v>
      </c>
    </row>
    <row r="1088" spans="1:16" s="2" customFormat="1" ht="18" hidden="1" customHeight="1">
      <c r="A1088" s="981"/>
      <c r="B1088" s="982"/>
      <c r="C1088" s="982"/>
      <c r="D1088" s="982"/>
      <c r="E1088" s="982"/>
      <c r="F1088" s="1008"/>
      <c r="G1088" s="1009"/>
      <c r="H1088" s="1604"/>
      <c r="I1088" s="1604"/>
      <c r="J1088" s="543"/>
      <c r="K1088" s="875" t="s">
        <v>2223</v>
      </c>
      <c r="L1088" s="2323" t="s">
        <v>327</v>
      </c>
      <c r="M1088" s="876">
        <f>ROUNDDOWN(130000*12*12/1000,0)</f>
        <v>18720</v>
      </c>
    </row>
    <row r="1089" spans="1:21" s="995" customFormat="1" ht="18" hidden="1" customHeight="1">
      <c r="A1089" s="981"/>
      <c r="B1089" s="982"/>
      <c r="C1089" s="982"/>
      <c r="D1089" s="982"/>
      <c r="E1089" s="982"/>
      <c r="F1089" s="1008"/>
      <c r="G1089" s="1009"/>
      <c r="H1089" s="1604"/>
      <c r="I1089" s="1604"/>
      <c r="J1089" s="543"/>
      <c r="K1089" s="875" t="s">
        <v>2224</v>
      </c>
      <c r="L1089" s="2323" t="s">
        <v>327</v>
      </c>
      <c r="M1089" s="876">
        <f>ROUNDDOWN(130000*3*12/1000,0)</f>
        <v>4680</v>
      </c>
      <c r="N1089" s="1013"/>
      <c r="O1089" s="994"/>
      <c r="P1089" s="994"/>
    </row>
    <row r="1090" spans="1:21" s="2" customFormat="1" ht="18" hidden="1" customHeight="1">
      <c r="A1090" s="981"/>
      <c r="B1090" s="982"/>
      <c r="C1090" s="982"/>
      <c r="D1090" s="982"/>
      <c r="E1090" s="982"/>
      <c r="F1090" s="1008"/>
      <c r="G1090" s="1009"/>
      <c r="H1090" s="1604"/>
      <c r="I1090" s="1604"/>
      <c r="J1090" s="543"/>
      <c r="K1090" s="875" t="s">
        <v>1996</v>
      </c>
      <c r="L1090" s="890"/>
      <c r="M1090" s="544">
        <f>SUM(M1091:M1094)</f>
        <v>22680</v>
      </c>
      <c r="N1090" s="44"/>
    </row>
    <row r="1091" spans="1:21" s="2" customFormat="1" ht="18" hidden="1" customHeight="1">
      <c r="A1091" s="981"/>
      <c r="B1091" s="982"/>
      <c r="C1091" s="982"/>
      <c r="D1091" s="982"/>
      <c r="E1091" s="982"/>
      <c r="F1091" s="1008"/>
      <c r="G1091" s="1009"/>
      <c r="H1091" s="1604"/>
      <c r="I1091" s="1604"/>
      <c r="J1091" s="543"/>
      <c r="K1091" s="875" t="s">
        <v>1997</v>
      </c>
      <c r="L1091" s="890" t="s">
        <v>327</v>
      </c>
      <c r="M1091" s="876">
        <f>50000*1*12/1000</f>
        <v>600</v>
      </c>
    </row>
    <row r="1092" spans="1:21" s="2" customFormat="1" ht="18" hidden="1" customHeight="1">
      <c r="A1092" s="981"/>
      <c r="B1092" s="982"/>
      <c r="C1092" s="982"/>
      <c r="D1092" s="982"/>
      <c r="E1092" s="982"/>
      <c r="F1092" s="1008"/>
      <c r="G1092" s="1009"/>
      <c r="H1092" s="1604"/>
      <c r="I1092" s="1604"/>
      <c r="J1092" s="543"/>
      <c r="K1092" s="875" t="s">
        <v>2225</v>
      </c>
      <c r="L1092" s="890" t="s">
        <v>327</v>
      </c>
      <c r="M1092" s="876">
        <f>60000*12*12/1000</f>
        <v>8640</v>
      </c>
      <c r="N1092" s="44"/>
    </row>
    <row r="1093" spans="1:21" s="2" customFormat="1" ht="18" hidden="1" customHeight="1">
      <c r="A1093" s="981"/>
      <c r="B1093" s="982"/>
      <c r="C1093" s="982"/>
      <c r="D1093" s="982"/>
      <c r="E1093" s="982"/>
      <c r="F1093" s="1008"/>
      <c r="G1093" s="1009"/>
      <c r="H1093" s="1604"/>
      <c r="I1093" s="1604"/>
      <c r="J1093" s="543"/>
      <c r="K1093" s="875" t="s">
        <v>2226</v>
      </c>
      <c r="L1093" s="890" t="s">
        <v>327</v>
      </c>
      <c r="M1093" s="876">
        <f>80000*14*12/1000</f>
        <v>13440</v>
      </c>
    </row>
    <row r="1094" spans="1:21" s="2" customFormat="1" ht="18" hidden="1" customHeight="1">
      <c r="A1094" s="981"/>
      <c r="B1094" s="982"/>
      <c r="C1094" s="982"/>
      <c r="D1094" s="982"/>
      <c r="E1094" s="982"/>
      <c r="F1094" s="1008"/>
      <c r="G1094" s="1009"/>
      <c r="H1094" s="1604"/>
      <c r="I1094" s="1604"/>
      <c r="J1094" s="543"/>
      <c r="K1094" s="875" t="s">
        <v>2000</v>
      </c>
      <c r="L1094" s="890" t="s">
        <v>327</v>
      </c>
      <c r="M1094" s="876">
        <f>110000*0*12/1000</f>
        <v>0</v>
      </c>
      <c r="N1094" s="44"/>
    </row>
    <row r="1095" spans="1:21" s="1050" customFormat="1" ht="18" hidden="1" customHeight="1">
      <c r="A1095" s="981"/>
      <c r="B1095" s="982"/>
      <c r="C1095" s="982"/>
      <c r="D1095" s="982"/>
      <c r="E1095" s="982"/>
      <c r="F1095" s="1008"/>
      <c r="G1095" s="1009"/>
      <c r="H1095" s="1604"/>
      <c r="I1095" s="1604"/>
      <c r="J1095" s="543"/>
      <c r="K1095" s="875" t="s">
        <v>2227</v>
      </c>
      <c r="L1095" s="2323"/>
      <c r="M1095" s="544">
        <f>SUM(M1096:M1099)</f>
        <v>10800</v>
      </c>
      <c r="N1095" s="1049"/>
    </row>
    <row r="1096" spans="1:21" s="2" customFormat="1" ht="18" hidden="1" customHeight="1">
      <c r="A1096" s="981"/>
      <c r="B1096" s="982"/>
      <c r="C1096" s="982"/>
      <c r="D1096" s="982"/>
      <c r="E1096" s="982"/>
      <c r="F1096" s="1008"/>
      <c r="G1096" s="1009"/>
      <c r="H1096" s="1604"/>
      <c r="I1096" s="1604"/>
      <c r="J1096" s="543"/>
      <c r="K1096" s="875" t="s">
        <v>2228</v>
      </c>
      <c r="L1096" s="2323" t="s">
        <v>327</v>
      </c>
      <c r="M1096" s="876">
        <f>ROUNDDOWN(30000*4*12/1000,0)</f>
        <v>1440</v>
      </c>
    </row>
    <row r="1097" spans="1:21" s="2" customFormat="1" ht="18" hidden="1" customHeight="1">
      <c r="A1097" s="981"/>
      <c r="B1097" s="982"/>
      <c r="C1097" s="982"/>
      <c r="D1097" s="982"/>
      <c r="E1097" s="982"/>
      <c r="F1097" s="1008"/>
      <c r="G1097" s="1009"/>
      <c r="H1097" s="1604"/>
      <c r="I1097" s="1604"/>
      <c r="J1097" s="543"/>
      <c r="K1097" s="875" t="s">
        <v>2229</v>
      </c>
      <c r="L1097" s="2323" t="s">
        <v>327</v>
      </c>
      <c r="M1097" s="876">
        <f>ROUNDDOWN(30000*11*12/1000,0)</f>
        <v>3960</v>
      </c>
    </row>
    <row r="1098" spans="1:21" ht="18" hidden="1" customHeight="1">
      <c r="A1098" s="981"/>
      <c r="B1098" s="982"/>
      <c r="C1098" s="982"/>
      <c r="D1098" s="982"/>
      <c r="E1098" s="982"/>
      <c r="F1098" s="1008"/>
      <c r="G1098" s="1009"/>
      <c r="H1098" s="1604"/>
      <c r="I1098" s="1604"/>
      <c r="J1098" s="543"/>
      <c r="K1098" s="875" t="s">
        <v>2230</v>
      </c>
      <c r="L1098" s="2323" t="s">
        <v>327</v>
      </c>
      <c r="M1098" s="876">
        <f>ROUNDDOWN(30000*12*12/1000,0)</f>
        <v>4320</v>
      </c>
      <c r="N1098" s="1"/>
      <c r="O1098" s="1"/>
      <c r="P1098" s="1"/>
      <c r="Q1098" s="1"/>
      <c r="R1098" s="1"/>
      <c r="S1098" s="1"/>
      <c r="T1098" s="1"/>
      <c r="U1098" s="1"/>
    </row>
    <row r="1099" spans="1:21" ht="18" hidden="1" customHeight="1">
      <c r="A1099" s="981"/>
      <c r="B1099" s="982"/>
      <c r="C1099" s="982"/>
      <c r="D1099" s="982"/>
      <c r="E1099" s="982"/>
      <c r="F1099" s="1008"/>
      <c r="G1099" s="1009"/>
      <c r="H1099" s="1604"/>
      <c r="I1099" s="1604"/>
      <c r="J1099" s="543"/>
      <c r="K1099" s="875" t="s">
        <v>2231</v>
      </c>
      <c r="L1099" s="2323" t="s">
        <v>327</v>
      </c>
      <c r="M1099" s="876">
        <f>ROUNDDOWN(30000*3*12/1000,0)</f>
        <v>1080</v>
      </c>
      <c r="N1099" s="1"/>
      <c r="O1099" s="1"/>
      <c r="P1099" s="1"/>
      <c r="Q1099" s="1"/>
      <c r="R1099" s="1"/>
      <c r="S1099" s="1"/>
      <c r="T1099" s="1"/>
      <c r="U1099" s="1"/>
    </row>
    <row r="1100" spans="1:21" ht="18" hidden="1" customHeight="1">
      <c r="A1100" s="981"/>
      <c r="B1100" s="982"/>
      <c r="C1100" s="982"/>
      <c r="D1100" s="982"/>
      <c r="E1100" s="982"/>
      <c r="F1100" s="1008"/>
      <c r="G1100" s="1009"/>
      <c r="H1100" s="1604"/>
      <c r="I1100" s="1604"/>
      <c r="J1100" s="543"/>
      <c r="K1100" s="875" t="s">
        <v>2232</v>
      </c>
      <c r="L1100" s="2323"/>
      <c r="M1100" s="544">
        <f>SUM(M1101:M1104)</f>
        <v>54000</v>
      </c>
      <c r="N1100" s="1"/>
      <c r="O1100" s="1"/>
      <c r="P1100" s="1"/>
      <c r="Q1100" s="1"/>
      <c r="R1100" s="1"/>
      <c r="S1100" s="1"/>
      <c r="T1100" s="1"/>
      <c r="U1100" s="1"/>
    </row>
    <row r="1101" spans="1:21" ht="18" hidden="1" customHeight="1">
      <c r="A1101" s="981"/>
      <c r="B1101" s="982"/>
      <c r="C1101" s="982"/>
      <c r="D1101" s="982"/>
      <c r="E1101" s="982"/>
      <c r="F1101" s="1008"/>
      <c r="G1101" s="1009"/>
      <c r="H1101" s="1604"/>
      <c r="I1101" s="1604"/>
      <c r="J1101" s="543"/>
      <c r="K1101" s="875" t="s">
        <v>2210</v>
      </c>
      <c r="L1101" s="2323" t="s">
        <v>327</v>
      </c>
      <c r="M1101" s="876">
        <f>ROUNDDOWN(150000*4*12/1000,0)</f>
        <v>7200</v>
      </c>
      <c r="N1101" s="1"/>
      <c r="O1101" s="1"/>
      <c r="P1101" s="1"/>
      <c r="Q1101" s="1"/>
      <c r="R1101" s="1"/>
      <c r="S1101" s="1"/>
      <c r="T1101" s="1"/>
      <c r="U1101" s="1"/>
    </row>
    <row r="1102" spans="1:21" ht="18" hidden="1" customHeight="1">
      <c r="A1102" s="981"/>
      <c r="B1102" s="982"/>
      <c r="C1102" s="982"/>
      <c r="D1102" s="982"/>
      <c r="E1102" s="982"/>
      <c r="F1102" s="1008"/>
      <c r="G1102" s="1009"/>
      <c r="H1102" s="1604"/>
      <c r="I1102" s="1604"/>
      <c r="J1102" s="543"/>
      <c r="K1102" s="875" t="s">
        <v>2211</v>
      </c>
      <c r="L1102" s="2323" t="s">
        <v>327</v>
      </c>
      <c r="M1102" s="876">
        <f>ROUNDDOWN(150000*11*12/1000,0)</f>
        <v>19800</v>
      </c>
      <c r="N1102" s="1"/>
      <c r="O1102" s="1"/>
      <c r="P1102" s="1"/>
      <c r="Q1102" s="1"/>
      <c r="R1102" s="1"/>
      <c r="S1102" s="1"/>
      <c r="T1102" s="1"/>
      <c r="U1102" s="1"/>
    </row>
    <row r="1103" spans="1:21" ht="18" hidden="1" customHeight="1">
      <c r="A1103" s="981"/>
      <c r="B1103" s="982"/>
      <c r="C1103" s="982"/>
      <c r="D1103" s="982"/>
      <c r="E1103" s="982"/>
      <c r="F1103" s="1008"/>
      <c r="G1103" s="1009"/>
      <c r="H1103" s="1604"/>
      <c r="I1103" s="1604"/>
      <c r="J1103" s="543"/>
      <c r="K1103" s="875" t="s">
        <v>2212</v>
      </c>
      <c r="L1103" s="2323" t="s">
        <v>327</v>
      </c>
      <c r="M1103" s="876">
        <f>ROUNDDOWN(150000*12*12/1000,0)</f>
        <v>21600</v>
      </c>
    </row>
    <row r="1104" spans="1:21" ht="18" hidden="1" customHeight="1">
      <c r="A1104" s="981"/>
      <c r="B1104" s="982"/>
      <c r="C1104" s="982"/>
      <c r="D1104" s="982"/>
      <c r="E1104" s="982"/>
      <c r="F1104" s="1008"/>
      <c r="G1104" s="1009"/>
      <c r="H1104" s="1604"/>
      <c r="I1104" s="1604"/>
      <c r="J1104" s="543"/>
      <c r="K1104" s="875" t="s">
        <v>2213</v>
      </c>
      <c r="L1104" s="2323" t="s">
        <v>327</v>
      </c>
      <c r="M1104" s="876">
        <f>ROUNDDOWN(150000*3*12/1000,0)</f>
        <v>5400</v>
      </c>
    </row>
    <row r="1105" spans="1:22" ht="18" hidden="1" customHeight="1">
      <c r="A1105" s="981"/>
      <c r="B1105" s="982"/>
      <c r="C1105" s="982"/>
      <c r="D1105" s="982"/>
      <c r="E1105" s="982"/>
      <c r="F1105" s="1008"/>
      <c r="G1105" s="1009"/>
      <c r="H1105" s="1604"/>
      <c r="I1105" s="1604"/>
      <c r="J1105" s="543"/>
      <c r="K1105" s="875" t="s">
        <v>2001</v>
      </c>
      <c r="L1105" s="890"/>
      <c r="M1105" s="544">
        <f>SUM(M1106:M1110)</f>
        <v>28080</v>
      </c>
    </row>
    <row r="1106" spans="1:22" ht="18" hidden="1" customHeight="1">
      <c r="A1106" s="981"/>
      <c r="B1106" s="982"/>
      <c r="C1106" s="982"/>
      <c r="D1106" s="982"/>
      <c r="E1106" s="982"/>
      <c r="F1106" s="1008"/>
      <c r="G1106" s="1009"/>
      <c r="H1106" s="1604"/>
      <c r="I1106" s="1604"/>
      <c r="J1106" s="543"/>
      <c r="K1106" s="875" t="s">
        <v>2233</v>
      </c>
      <c r="L1106" s="890" t="s">
        <v>327</v>
      </c>
      <c r="M1106" s="876">
        <f>40000*22*12/1000</f>
        <v>10560</v>
      </c>
    </row>
    <row r="1107" spans="1:22" ht="18" hidden="1" customHeight="1">
      <c r="A1107" s="981"/>
      <c r="B1107" s="982"/>
      <c r="C1107" s="982"/>
      <c r="D1107" s="982"/>
      <c r="E1107" s="982"/>
      <c r="F1107" s="1008"/>
      <c r="G1107" s="1009"/>
      <c r="H1107" s="1604"/>
      <c r="I1107" s="1604"/>
      <c r="J1107" s="543"/>
      <c r="K1107" s="875" t="s">
        <v>2234</v>
      </c>
      <c r="L1107" s="890" t="s">
        <v>327</v>
      </c>
      <c r="M1107" s="876">
        <f>20000*15*12/1000</f>
        <v>3600</v>
      </c>
    </row>
    <row r="1108" spans="1:22" ht="18" hidden="1" customHeight="1">
      <c r="A1108" s="981"/>
      <c r="B1108" s="982"/>
      <c r="C1108" s="982"/>
      <c r="D1108" s="982"/>
      <c r="E1108" s="982"/>
      <c r="F1108" s="1008"/>
      <c r="G1108" s="1009"/>
      <c r="H1108" s="1604"/>
      <c r="I1108" s="1604"/>
      <c r="J1108" s="543"/>
      <c r="K1108" s="875" t="s">
        <v>2235</v>
      </c>
      <c r="L1108" s="890" t="s">
        <v>327</v>
      </c>
      <c r="M1108" s="876">
        <f>20000*17*12/1000</f>
        <v>4080</v>
      </c>
    </row>
    <row r="1109" spans="1:22" ht="18" hidden="1" customHeight="1">
      <c r="A1109" s="981"/>
      <c r="B1109" s="982"/>
      <c r="C1109" s="982"/>
      <c r="D1109" s="982"/>
      <c r="E1109" s="982"/>
      <c r="F1109" s="1008"/>
      <c r="G1109" s="1009"/>
      <c r="H1109" s="1604"/>
      <c r="I1109" s="1604"/>
      <c r="J1109" s="543"/>
      <c r="K1109" s="875" t="s">
        <v>2236</v>
      </c>
      <c r="L1109" s="890" t="s">
        <v>327</v>
      </c>
      <c r="M1109" s="876">
        <f>60000*12*12/1000</f>
        <v>8640</v>
      </c>
    </row>
    <row r="1110" spans="1:22" ht="18" hidden="1" customHeight="1">
      <c r="A1110" s="981"/>
      <c r="B1110" s="982"/>
      <c r="C1110" s="982"/>
      <c r="D1110" s="982"/>
      <c r="E1110" s="982"/>
      <c r="F1110" s="1008"/>
      <c r="G1110" s="1009"/>
      <c r="H1110" s="1604"/>
      <c r="I1110" s="1604"/>
      <c r="J1110" s="543"/>
      <c r="K1110" s="875" t="s">
        <v>2128</v>
      </c>
      <c r="L1110" s="890" t="s">
        <v>327</v>
      </c>
      <c r="M1110" s="876">
        <f>100000*1*12/1000</f>
        <v>1200</v>
      </c>
      <c r="Q1110" s="11"/>
      <c r="R1110" s="11"/>
      <c r="S1110" s="11"/>
      <c r="T1110" s="50"/>
      <c r="U1110" s="43"/>
      <c r="V1110" s="2"/>
    </row>
    <row r="1111" spans="1:22" ht="18" hidden="1" customHeight="1">
      <c r="A1111" s="981"/>
      <c r="B1111" s="982"/>
      <c r="C1111" s="982"/>
      <c r="D1111" s="982"/>
      <c r="E1111" s="982"/>
      <c r="F1111" s="1008"/>
      <c r="G1111" s="1009"/>
      <c r="H1111" s="1604"/>
      <c r="I1111" s="1604"/>
      <c r="J1111" s="543"/>
      <c r="K1111" s="875" t="s">
        <v>2007</v>
      </c>
      <c r="L1111" s="890"/>
      <c r="M1111" s="544">
        <f>SUM(M1112:M1114)</f>
        <v>3900</v>
      </c>
      <c r="Q1111" s="11"/>
      <c r="R1111" s="11"/>
      <c r="S1111" s="11"/>
      <c r="T1111" s="50"/>
      <c r="U1111" s="43"/>
      <c r="V1111" s="2"/>
    </row>
    <row r="1112" spans="1:22" ht="18" hidden="1" customHeight="1">
      <c r="A1112" s="981"/>
      <c r="B1112" s="982"/>
      <c r="C1112" s="982"/>
      <c r="D1112" s="982"/>
      <c r="E1112" s="982"/>
      <c r="F1112" s="1008"/>
      <c r="G1112" s="1009"/>
      <c r="H1112" s="1604"/>
      <c r="I1112" s="1604"/>
      <c r="J1112" s="543"/>
      <c r="K1112" s="875" t="s">
        <v>2237</v>
      </c>
      <c r="L1112" s="890" t="s">
        <v>327</v>
      </c>
      <c r="M1112" s="876">
        <f>50000*2*12/1000</f>
        <v>1200</v>
      </c>
      <c r="Q1112" s="11"/>
      <c r="R1112" s="11"/>
      <c r="S1112" s="11"/>
      <c r="T1112" s="50"/>
      <c r="U1112" s="43"/>
      <c r="V1112" s="2"/>
    </row>
    <row r="1113" spans="1:22" ht="18" hidden="1" customHeight="1">
      <c r="A1113" s="981"/>
      <c r="B1113" s="982"/>
      <c r="C1113" s="982"/>
      <c r="D1113" s="982"/>
      <c r="E1113" s="982"/>
      <c r="F1113" s="1008"/>
      <c r="G1113" s="1009"/>
      <c r="H1113" s="1604"/>
      <c r="I1113" s="1604"/>
      <c r="J1113" s="543"/>
      <c r="K1113" s="875" t="s">
        <v>2238</v>
      </c>
      <c r="L1113" s="890" t="s">
        <v>327</v>
      </c>
      <c r="M1113" s="876">
        <f>30000*5*12/1000</f>
        <v>1800</v>
      </c>
      <c r="Q1113" s="11"/>
      <c r="R1113" s="11"/>
      <c r="S1113" s="11"/>
      <c r="T1113" s="50"/>
      <c r="U1113" s="43"/>
      <c r="V1113" s="2"/>
    </row>
    <row r="1114" spans="1:22" ht="18" hidden="1" customHeight="1">
      <c r="A1114" s="981"/>
      <c r="B1114" s="982"/>
      <c r="C1114" s="982"/>
      <c r="D1114" s="982"/>
      <c r="E1114" s="982"/>
      <c r="F1114" s="1008"/>
      <c r="G1114" s="1009"/>
      <c r="H1114" s="1604"/>
      <c r="I1114" s="1604"/>
      <c r="J1114" s="543"/>
      <c r="K1114" s="875" t="s">
        <v>2239</v>
      </c>
      <c r="L1114" s="890" t="s">
        <v>327</v>
      </c>
      <c r="M1114" s="876">
        <f>25000*3*12/1000</f>
        <v>900</v>
      </c>
      <c r="Q1114" s="11"/>
      <c r="R1114" s="11"/>
      <c r="S1114" s="11"/>
      <c r="T1114" s="50"/>
      <c r="U1114" s="43"/>
      <c r="V1114" s="2"/>
    </row>
    <row r="1115" spans="1:22" ht="18" hidden="1" customHeight="1">
      <c r="A1115" s="981"/>
      <c r="B1115" s="982"/>
      <c r="C1115" s="982"/>
      <c r="D1115" s="982"/>
      <c r="E1115" s="982"/>
      <c r="F1115" s="982"/>
      <c r="G1115" s="1005"/>
      <c r="H1115" s="1604"/>
      <c r="I1115" s="1604"/>
      <c r="J1115" s="543"/>
      <c r="K1115" s="875" t="s">
        <v>2012</v>
      </c>
      <c r="L1115" s="890"/>
      <c r="M1115" s="544">
        <f>SUM(M1116:M1118)</f>
        <v>960</v>
      </c>
      <c r="Q1115" s="11"/>
      <c r="R1115" s="11"/>
      <c r="S1115" s="11"/>
      <c r="T1115" s="50"/>
      <c r="U1115" s="43"/>
      <c r="V1115" s="2"/>
    </row>
    <row r="1116" spans="1:22" ht="18" hidden="1" customHeight="1">
      <c r="A1116" s="981"/>
      <c r="B1116" s="982"/>
      <c r="C1116" s="982"/>
      <c r="D1116" s="982"/>
      <c r="E1116" s="982"/>
      <c r="F1116" s="982"/>
      <c r="G1116" s="1005"/>
      <c r="H1116" s="1604"/>
      <c r="I1116" s="1604"/>
      <c r="J1116" s="543"/>
      <c r="K1116" s="875" t="s">
        <v>2240</v>
      </c>
      <c r="L1116" s="890" t="s">
        <v>327</v>
      </c>
      <c r="M1116" s="876">
        <f>10000*1*12/1000</f>
        <v>120</v>
      </c>
      <c r="Q1116" s="11"/>
      <c r="R1116" s="11"/>
      <c r="S1116" s="11"/>
      <c r="T1116" s="50"/>
      <c r="U1116" s="43"/>
      <c r="V1116" s="2"/>
    </row>
    <row r="1117" spans="1:22" ht="18" hidden="1" customHeight="1">
      <c r="A1117" s="981"/>
      <c r="B1117" s="982"/>
      <c r="C1117" s="982"/>
      <c r="D1117" s="982"/>
      <c r="E1117" s="982"/>
      <c r="F1117" s="982"/>
      <c r="G1117" s="1005"/>
      <c r="H1117" s="1604"/>
      <c r="I1117" s="1604"/>
      <c r="J1117" s="543"/>
      <c r="K1117" s="875" t="s">
        <v>2109</v>
      </c>
      <c r="L1117" s="890" t="s">
        <v>327</v>
      </c>
      <c r="M1117" s="876">
        <f>30000*1*12/1000</f>
        <v>360</v>
      </c>
      <c r="Q1117" s="11"/>
      <c r="R1117" s="11"/>
      <c r="S1117" s="11"/>
      <c r="T1117" s="50"/>
      <c r="U1117" s="43"/>
      <c r="V1117" s="2"/>
    </row>
    <row r="1118" spans="1:22" ht="18" hidden="1" customHeight="1">
      <c r="A1118" s="981"/>
      <c r="B1118" s="982"/>
      <c r="C1118" s="982"/>
      <c r="D1118" s="982"/>
      <c r="E1118" s="982"/>
      <c r="F1118" s="982"/>
      <c r="G1118" s="1005"/>
      <c r="H1118" s="1604"/>
      <c r="I1118" s="1604"/>
      <c r="J1118" s="543"/>
      <c r="K1118" s="875" t="s">
        <v>2241</v>
      </c>
      <c r="L1118" s="890" t="s">
        <v>327</v>
      </c>
      <c r="M1118" s="876">
        <f>10000*4*12/1000</f>
        <v>480</v>
      </c>
      <c r="Q1118" s="11"/>
      <c r="R1118" s="11"/>
      <c r="S1118" s="11"/>
      <c r="T1118" s="50"/>
      <c r="U1118" s="43"/>
      <c r="V1118" s="2"/>
    </row>
    <row r="1119" spans="1:22" ht="18" hidden="1" customHeight="1">
      <c r="A1119" s="981"/>
      <c r="B1119" s="982"/>
      <c r="C1119" s="982"/>
      <c r="D1119" s="982"/>
      <c r="E1119" s="982"/>
      <c r="F1119" s="1008"/>
      <c r="G1119" s="1009"/>
      <c r="H1119" s="1604"/>
      <c r="I1119" s="1604"/>
      <c r="J1119" s="543"/>
      <c r="K1119" s="875" t="s">
        <v>2015</v>
      </c>
      <c r="L1119" s="2323"/>
      <c r="M1119" s="544">
        <f>SUM(M1120:M1123)</f>
        <v>80423</v>
      </c>
      <c r="Q1119" s="11"/>
      <c r="R1119" s="11"/>
      <c r="S1119" s="11"/>
      <c r="T1119" s="50"/>
      <c r="U1119" s="43"/>
      <c r="V1119" s="2"/>
    </row>
    <row r="1120" spans="1:22" ht="18" hidden="1" customHeight="1">
      <c r="A1120" s="981"/>
      <c r="B1120" s="982"/>
      <c r="C1120" s="982"/>
      <c r="D1120" s="982"/>
      <c r="E1120" s="982"/>
      <c r="F1120" s="1008"/>
      <c r="G1120" s="1009"/>
      <c r="H1120" s="1604"/>
      <c r="I1120" s="1604"/>
      <c r="J1120" s="543"/>
      <c r="K1120" s="875" t="s">
        <v>2242</v>
      </c>
      <c r="L1120" s="2323" t="s">
        <v>327</v>
      </c>
      <c r="M1120" s="876">
        <f>ROUNDDOWN(2169575*4*150%/1000,0)</f>
        <v>13017</v>
      </c>
      <c r="Q1120" s="11"/>
      <c r="R1120" s="11"/>
      <c r="S1120" s="11"/>
      <c r="T1120" s="50"/>
      <c r="U1120" s="43"/>
      <c r="V1120" s="2"/>
    </row>
    <row r="1121" spans="1:22" ht="18" hidden="1" customHeight="1">
      <c r="A1121" s="981"/>
      <c r="B1121" s="982"/>
      <c r="C1121" s="982"/>
      <c r="D1121" s="982"/>
      <c r="E1121" s="982"/>
      <c r="F1121" s="1008"/>
      <c r="G1121" s="1009"/>
      <c r="H1121" s="1604"/>
      <c r="I1121" s="1604"/>
      <c r="J1121" s="543"/>
      <c r="K1121" s="875" t="s">
        <v>2243</v>
      </c>
      <c r="L1121" s="2323" t="s">
        <v>327</v>
      </c>
      <c r="M1121" s="876">
        <f>ROUNDDOWN(1988552*11*150%/1000,0)+1</f>
        <v>32812</v>
      </c>
      <c r="Q1121" s="11"/>
      <c r="R1121" s="11"/>
      <c r="S1121" s="11"/>
      <c r="T1121" s="50"/>
      <c r="U1121" s="43"/>
      <c r="V1121" s="2"/>
    </row>
    <row r="1122" spans="1:22" ht="18" hidden="1" customHeight="1">
      <c r="A1122" s="981"/>
      <c r="B1122" s="982"/>
      <c r="C1122" s="982"/>
      <c r="D1122" s="982"/>
      <c r="E1122" s="982"/>
      <c r="F1122" s="1008"/>
      <c r="G1122" s="1009"/>
      <c r="H1122" s="1604"/>
      <c r="I1122" s="1604"/>
      <c r="J1122" s="543"/>
      <c r="K1122" s="875" t="s">
        <v>2244</v>
      </c>
      <c r="L1122" s="2323" t="s">
        <v>327</v>
      </c>
      <c r="M1122" s="876">
        <f>ROUNDDOWN(1639300*12*150%/1000,0)</f>
        <v>29507</v>
      </c>
      <c r="Q1122" s="11"/>
      <c r="R1122" s="11"/>
      <c r="S1122" s="11"/>
      <c r="T1122" s="50"/>
      <c r="U1122" s="43"/>
      <c r="V1122" s="2"/>
    </row>
    <row r="1123" spans="1:22" s="995" customFormat="1" ht="18" hidden="1" customHeight="1">
      <c r="A1123" s="981"/>
      <c r="B1123" s="982"/>
      <c r="C1123" s="982"/>
      <c r="D1123" s="982"/>
      <c r="E1123" s="982"/>
      <c r="F1123" s="1008"/>
      <c r="G1123" s="1009"/>
      <c r="H1123" s="1604"/>
      <c r="I1123" s="1604"/>
      <c r="J1123" s="543"/>
      <c r="K1123" s="875" t="s">
        <v>2245</v>
      </c>
      <c r="L1123" s="2323" t="s">
        <v>327</v>
      </c>
      <c r="M1123" s="876">
        <f>ROUNDDOWN(1130450*3*150%/1000,0)</f>
        <v>5087</v>
      </c>
      <c r="N1123" s="994"/>
      <c r="O1123" s="994"/>
      <c r="P1123" s="994"/>
    </row>
    <row r="1124" spans="1:22" s="995" customFormat="1" ht="18" hidden="1" customHeight="1">
      <c r="A1124" s="981"/>
      <c r="B1124" s="982"/>
      <c r="C1124" s="982"/>
      <c r="D1124" s="982"/>
      <c r="E1124" s="982"/>
      <c r="F1124" s="1008"/>
      <c r="G1124" s="1009"/>
      <c r="H1124" s="1604"/>
      <c r="I1124" s="1604"/>
      <c r="J1124" s="543"/>
      <c r="K1124" s="875" t="s">
        <v>2051</v>
      </c>
      <c r="L1124" s="2323"/>
      <c r="M1124" s="544">
        <f>SUM(M1125:M1128)-1</f>
        <v>77628</v>
      </c>
      <c r="N1124" s="994"/>
      <c r="O1124" s="994"/>
      <c r="P1124" s="994"/>
    </row>
    <row r="1125" spans="1:22" s="995" customFormat="1" ht="18" hidden="1" customHeight="1">
      <c r="A1125" s="981"/>
      <c r="B1125" s="982"/>
      <c r="C1125" s="982"/>
      <c r="D1125" s="982"/>
      <c r="E1125" s="982"/>
      <c r="F1125" s="1008"/>
      <c r="G1125" s="1009"/>
      <c r="H1125" s="1604"/>
      <c r="I1125" s="1604"/>
      <c r="J1125" s="543"/>
      <c r="K1125" s="875" t="s">
        <v>2246</v>
      </c>
      <c r="L1125" s="2323" t="s">
        <v>327</v>
      </c>
      <c r="M1125" s="876">
        <f>ROUNDDOWN(4042442*1.5/209*9*4*12/1000,0)+1</f>
        <v>12534</v>
      </c>
      <c r="N1125" s="994"/>
      <c r="O1125" s="994"/>
      <c r="P1125" s="994"/>
    </row>
    <row r="1126" spans="1:22" s="995" customFormat="1" ht="18" hidden="1" customHeight="1">
      <c r="A1126" s="981"/>
      <c r="B1126" s="982"/>
      <c r="C1126" s="982"/>
      <c r="D1126" s="982"/>
      <c r="E1126" s="982"/>
      <c r="F1126" s="1008"/>
      <c r="G1126" s="1009"/>
      <c r="H1126" s="1604"/>
      <c r="I1126" s="1604"/>
      <c r="J1126" s="543"/>
      <c r="K1126" s="875" t="s">
        <v>2247</v>
      </c>
      <c r="L1126" s="2323" t="s">
        <v>327</v>
      </c>
      <c r="M1126" s="876">
        <f>ROUNDDOWN(3681217*1.5/209*9*11*12/1000,0)</f>
        <v>31387</v>
      </c>
      <c r="N1126" s="994"/>
      <c r="O1126" s="994"/>
      <c r="P1126" s="994"/>
    </row>
    <row r="1127" spans="1:22" s="995" customFormat="1" ht="18" hidden="1" customHeight="1">
      <c r="A1127" s="981"/>
      <c r="B1127" s="982"/>
      <c r="C1127" s="982"/>
      <c r="D1127" s="982"/>
      <c r="E1127" s="982"/>
      <c r="F1127" s="1008"/>
      <c r="G1127" s="1009"/>
      <c r="H1127" s="1604"/>
      <c r="I1127" s="1604"/>
      <c r="J1127" s="543"/>
      <c r="K1127" s="875" t="s">
        <v>2248</v>
      </c>
      <c r="L1127" s="2323" t="s">
        <v>327</v>
      </c>
      <c r="M1127" s="876">
        <f>ROUNDDOWN(3052611*1.5/209*9*12*12/1000,0)+1</f>
        <v>28394</v>
      </c>
      <c r="N1127" s="994"/>
      <c r="O1127" s="994"/>
      <c r="P1127" s="994"/>
    </row>
    <row r="1128" spans="1:22" s="995" customFormat="1" ht="18" hidden="1" customHeight="1">
      <c r="A1128" s="981"/>
      <c r="B1128" s="982"/>
      <c r="C1128" s="982"/>
      <c r="D1128" s="982"/>
      <c r="E1128" s="982"/>
      <c r="F1128" s="1008"/>
      <c r="G1128" s="1009"/>
      <c r="H1128" s="1604"/>
      <c r="I1128" s="1604"/>
      <c r="J1128" s="543"/>
      <c r="K1128" s="875" t="s">
        <v>2249</v>
      </c>
      <c r="L1128" s="2323" t="s">
        <v>327</v>
      </c>
      <c r="M1128" s="876">
        <f>ROUNDDOWN(2285096*1.5/209*9*3*12/1000,0)+1</f>
        <v>5314</v>
      </c>
      <c r="N1128" s="994"/>
      <c r="O1128" s="994"/>
      <c r="P1128" s="994"/>
    </row>
    <row r="1129" spans="1:22" s="995" customFormat="1" ht="18" hidden="1" customHeight="1">
      <c r="A1129" s="981"/>
      <c r="B1129" s="982"/>
      <c r="C1129" s="982"/>
      <c r="D1129" s="982"/>
      <c r="E1129" s="982"/>
      <c r="F1129" s="1008"/>
      <c r="G1129" s="1009"/>
      <c r="H1129" s="1604"/>
      <c r="I1129" s="1604"/>
      <c r="J1129" s="543"/>
      <c r="K1129" s="875" t="s">
        <v>2053</v>
      </c>
      <c r="L1129" s="2323"/>
      <c r="M1129" s="544">
        <f>SUM(M1130:M1131)</f>
        <v>58561</v>
      </c>
      <c r="N1129" s="994"/>
      <c r="O1129" s="994"/>
      <c r="P1129" s="994"/>
    </row>
    <row r="1130" spans="1:22" s="995" customFormat="1" ht="18" hidden="1" customHeight="1">
      <c r="A1130" s="981"/>
      <c r="B1130" s="982"/>
      <c r="C1130" s="982"/>
      <c r="D1130" s="982"/>
      <c r="E1130" s="982"/>
      <c r="F1130" s="1008"/>
      <c r="G1130" s="1009"/>
      <c r="H1130" s="1604"/>
      <c r="I1130" s="1604"/>
      <c r="J1130" s="543"/>
      <c r="K1130" s="875" t="s">
        <v>2250</v>
      </c>
      <c r="L1130" s="2323" t="s">
        <v>327</v>
      </c>
      <c r="M1130" s="876">
        <f>ROUNDDOWN(4042442*1.5/209*12*4*12/1000,0)</f>
        <v>16711</v>
      </c>
      <c r="N1130" s="994"/>
      <c r="O1130" s="994"/>
      <c r="P1130" s="994"/>
    </row>
    <row r="1131" spans="1:22" s="995" customFormat="1" ht="18" hidden="1" customHeight="1">
      <c r="A1131" s="981"/>
      <c r="B1131" s="982"/>
      <c r="C1131" s="982"/>
      <c r="D1131" s="982"/>
      <c r="E1131" s="982"/>
      <c r="F1131" s="1008"/>
      <c r="G1131" s="1009"/>
      <c r="H1131" s="1604"/>
      <c r="I1131" s="1604"/>
      <c r="J1131" s="543"/>
      <c r="K1131" s="875" t="s">
        <v>2251</v>
      </c>
      <c r="L1131" s="2323" t="s">
        <v>327</v>
      </c>
      <c r="M1131" s="876">
        <f>ROUNDDOWN(3681217*1.5/209*12*11*12/1000,0)+1</f>
        <v>41850</v>
      </c>
      <c r="N1131" s="994"/>
      <c r="O1131" s="994"/>
      <c r="P1131" s="994"/>
    </row>
    <row r="1132" spans="1:22" ht="18" hidden="1" customHeight="1">
      <c r="A1132" s="981"/>
      <c r="B1132" s="982"/>
      <c r="C1132" s="982"/>
      <c r="D1132" s="982"/>
      <c r="E1132" s="982"/>
      <c r="F1132" s="1008"/>
      <c r="G1132" s="1009"/>
      <c r="H1132" s="1604"/>
      <c r="I1132" s="1604"/>
      <c r="J1132" s="543"/>
      <c r="K1132" s="875" t="s">
        <v>2252</v>
      </c>
      <c r="L1132" s="2323" t="s">
        <v>327</v>
      </c>
      <c r="M1132" s="876">
        <f>ROUNDDOWN(3052611*1.5/209*12*12*12/1000,0)</f>
        <v>37858</v>
      </c>
      <c r="N1132" s="1"/>
      <c r="O1132" s="1"/>
      <c r="P1132" s="1"/>
      <c r="Q1132" s="1"/>
      <c r="R1132" s="1"/>
      <c r="S1132" s="1"/>
      <c r="T1132" s="1"/>
      <c r="U1132" s="1"/>
    </row>
    <row r="1133" spans="1:22" s="2" customFormat="1" ht="18" hidden="1" customHeight="1">
      <c r="A1133" s="981"/>
      <c r="B1133" s="982"/>
      <c r="C1133" s="982"/>
      <c r="D1133" s="982"/>
      <c r="E1133" s="982"/>
      <c r="F1133" s="1008"/>
      <c r="G1133" s="1009"/>
      <c r="H1133" s="1604"/>
      <c r="I1133" s="1604"/>
      <c r="J1133" s="543"/>
      <c r="K1133" s="875" t="s">
        <v>2253</v>
      </c>
      <c r="L1133" s="2323" t="s">
        <v>327</v>
      </c>
      <c r="M1133" s="876">
        <f>ROUNDDOWN(2285096*1.5/209*12*3*12/1000,0)+1</f>
        <v>7085</v>
      </c>
    </row>
    <row r="1134" spans="1:22" s="2" customFormat="1" ht="18" hidden="1" customHeight="1">
      <c r="A1134" s="981"/>
      <c r="B1134" s="982"/>
      <c r="C1134" s="982"/>
      <c r="D1134" s="982"/>
      <c r="E1134" s="982"/>
      <c r="F1134" s="1008"/>
      <c r="G1134" s="1009"/>
      <c r="H1134" s="1604"/>
      <c r="I1134" s="1604"/>
      <c r="J1134" s="543"/>
      <c r="K1134" s="875" t="s">
        <v>2055</v>
      </c>
      <c r="L1134" s="2323"/>
      <c r="M1134" s="544">
        <f>SUM(M1135:M1138)</f>
        <v>175382</v>
      </c>
    </row>
    <row r="1135" spans="1:22" s="995" customFormat="1" ht="18" hidden="1" customHeight="1">
      <c r="A1135" s="981"/>
      <c r="B1135" s="982"/>
      <c r="C1135" s="982"/>
      <c r="D1135" s="982"/>
      <c r="E1135" s="982"/>
      <c r="F1135" s="982"/>
      <c r="G1135" s="1005"/>
      <c r="H1135" s="1604"/>
      <c r="I1135" s="1604"/>
      <c r="J1135" s="543"/>
      <c r="K1135" s="875" t="s">
        <v>2254</v>
      </c>
      <c r="L1135" s="2323" t="s">
        <v>327</v>
      </c>
      <c r="M1135" s="876">
        <f>ROUNDDOWN(4042442*0.5/209*61*4*12/1000,0)</f>
        <v>28316</v>
      </c>
      <c r="N1135" s="994"/>
      <c r="O1135" s="994"/>
      <c r="P1135" s="994"/>
    </row>
    <row r="1136" spans="1:22" s="995" customFormat="1" ht="18" hidden="1" customHeight="1">
      <c r="A1136" s="981"/>
      <c r="B1136" s="982"/>
      <c r="C1136" s="982"/>
      <c r="D1136" s="982"/>
      <c r="E1136" s="982"/>
      <c r="F1136" s="982"/>
      <c r="G1136" s="1005"/>
      <c r="H1136" s="1604"/>
      <c r="I1136" s="1604"/>
      <c r="J1136" s="543"/>
      <c r="K1136" s="875" t="s">
        <v>2255</v>
      </c>
      <c r="L1136" s="2323" t="s">
        <v>327</v>
      </c>
      <c r="M1136" s="876">
        <f>ROUNDDOWN(3681217*0.5/209*61*11*12/1000,0)+1</f>
        <v>70912</v>
      </c>
      <c r="N1136" s="994"/>
      <c r="O1136" s="994"/>
      <c r="P1136" s="994"/>
    </row>
    <row r="1137" spans="1:24" s="995" customFormat="1" ht="18" hidden="1" customHeight="1">
      <c r="A1137" s="981"/>
      <c r="B1137" s="982"/>
      <c r="C1137" s="982"/>
      <c r="D1137" s="982"/>
      <c r="E1137" s="982"/>
      <c r="F1137" s="1008"/>
      <c r="G1137" s="1009"/>
      <c r="H1137" s="1604"/>
      <c r="I1137" s="1604"/>
      <c r="J1137" s="543"/>
      <c r="K1137" s="875" t="s">
        <v>2256</v>
      </c>
      <c r="L1137" s="2323" t="s">
        <v>327</v>
      </c>
      <c r="M1137" s="876">
        <f>ROUNDDOWN(3052611*0.5/209*61*12*12/1000,0)+1</f>
        <v>64149</v>
      </c>
      <c r="N1137" s="994"/>
      <c r="O1137" s="994"/>
      <c r="P1137" s="994"/>
    </row>
    <row r="1138" spans="1:24" s="995" customFormat="1" ht="18" hidden="1" customHeight="1">
      <c r="A1138" s="981"/>
      <c r="B1138" s="982"/>
      <c r="C1138" s="982"/>
      <c r="D1138" s="982"/>
      <c r="E1138" s="982"/>
      <c r="F1138" s="1008"/>
      <c r="G1138" s="1009"/>
      <c r="H1138" s="1604"/>
      <c r="I1138" s="1604"/>
      <c r="J1138" s="543"/>
      <c r="K1138" s="875" t="s">
        <v>2257</v>
      </c>
      <c r="L1138" s="2323" t="s">
        <v>327</v>
      </c>
      <c r="M1138" s="876">
        <f>ROUNDDOWN(2285096*0.5/209*61*3*12/1000,0)+1</f>
        <v>12005</v>
      </c>
      <c r="N1138" s="994"/>
      <c r="O1138" s="994"/>
      <c r="P1138" s="994"/>
    </row>
    <row r="1139" spans="1:24" s="995" customFormat="1" ht="18" hidden="1" customHeight="1">
      <c r="A1139" s="981"/>
      <c r="B1139" s="982"/>
      <c r="C1139" s="982"/>
      <c r="D1139" s="982"/>
      <c r="E1139" s="982"/>
      <c r="F1139" s="1008"/>
      <c r="G1139" s="1009"/>
      <c r="H1139" s="1604"/>
      <c r="I1139" s="1604"/>
      <c r="J1139" s="543"/>
      <c r="K1139" s="875" t="s">
        <v>2023</v>
      </c>
      <c r="L1139" s="2323"/>
      <c r="M1139" s="544">
        <f>SUM(M1140:M1143)</f>
        <v>38335</v>
      </c>
      <c r="N1139" s="994"/>
      <c r="O1139" s="994"/>
      <c r="P1139" s="994"/>
    </row>
    <row r="1140" spans="1:24" s="995" customFormat="1" ht="18" hidden="1" customHeight="1">
      <c r="A1140" s="981"/>
      <c r="B1140" s="982"/>
      <c r="C1140" s="982"/>
      <c r="D1140" s="982"/>
      <c r="E1140" s="982"/>
      <c r="F1140" s="1008"/>
      <c r="G1140" s="1009"/>
      <c r="H1140" s="1604"/>
      <c r="I1140" s="1604"/>
      <c r="J1140" s="543"/>
      <c r="K1140" s="875" t="s">
        <v>2258</v>
      </c>
      <c r="L1140" s="2323" t="s">
        <v>327</v>
      </c>
      <c r="M1140" s="876">
        <f>ROUNDDOWN(4042442*1/209*8*10*4/1000,0)</f>
        <v>6189</v>
      </c>
      <c r="N1140" s="994"/>
      <c r="O1140" s="994"/>
      <c r="P1140" s="994"/>
    </row>
    <row r="1141" spans="1:24" s="995" customFormat="1" ht="18" hidden="1" customHeight="1">
      <c r="A1141" s="981"/>
      <c r="B1141" s="982"/>
      <c r="C1141" s="982"/>
      <c r="D1141" s="982"/>
      <c r="E1141" s="982"/>
      <c r="F1141" s="1008"/>
      <c r="G1141" s="1009"/>
      <c r="H1141" s="1604"/>
      <c r="I1141" s="1604"/>
      <c r="J1141" s="543"/>
      <c r="K1141" s="875" t="s">
        <v>2259</v>
      </c>
      <c r="L1141" s="2323" t="s">
        <v>327</v>
      </c>
      <c r="M1141" s="876">
        <f>ROUNDDOWN(3681217*1/209*8*10*11/1000,0)+1</f>
        <v>15500</v>
      </c>
      <c r="N1141" s="994"/>
      <c r="O1141" s="994"/>
      <c r="P1141" s="994"/>
    </row>
    <row r="1142" spans="1:24" s="995" customFormat="1" ht="18" hidden="1" customHeight="1">
      <c r="A1142" s="981"/>
      <c r="B1142" s="982"/>
      <c r="C1142" s="982"/>
      <c r="D1142" s="982"/>
      <c r="E1142" s="982"/>
      <c r="F1142" s="1008"/>
      <c r="G1142" s="1009"/>
      <c r="H1142" s="1604"/>
      <c r="I1142" s="1604"/>
      <c r="J1142" s="543"/>
      <c r="K1142" s="875" t="s">
        <v>2260</v>
      </c>
      <c r="L1142" s="2323" t="s">
        <v>327</v>
      </c>
      <c r="M1142" s="876">
        <f>ROUNDDOWN(3052611*1/209*8*10*12/1000,0)+1</f>
        <v>14022</v>
      </c>
      <c r="N1142" s="1007"/>
      <c r="O1142" s="994"/>
      <c r="P1142" s="994"/>
    </row>
    <row r="1143" spans="1:24" s="995" customFormat="1" ht="18" hidden="1" customHeight="1">
      <c r="A1143" s="981"/>
      <c r="B1143" s="982"/>
      <c r="C1143" s="982"/>
      <c r="D1143" s="982"/>
      <c r="E1143" s="982"/>
      <c r="F1143" s="1008"/>
      <c r="G1143" s="1009"/>
      <c r="H1143" s="1604"/>
      <c r="I1143" s="1604"/>
      <c r="J1143" s="543"/>
      <c r="K1143" s="875" t="s">
        <v>2261</v>
      </c>
      <c r="L1143" s="2323" t="s">
        <v>327</v>
      </c>
      <c r="M1143" s="876">
        <f>ROUNDDOWN(2285096*1/209*8*10*3/1000,0)</f>
        <v>2624</v>
      </c>
      <c r="N1143" s="1007"/>
      <c r="O1143" s="994"/>
      <c r="P1143" s="994"/>
    </row>
    <row r="1144" spans="1:24" s="995" customFormat="1" ht="18" hidden="1" customHeight="1">
      <c r="A1144" s="981"/>
      <c r="B1144" s="982"/>
      <c r="C1144" s="982"/>
      <c r="D1144" s="982"/>
      <c r="E1144" s="982"/>
      <c r="F1144" s="1008"/>
      <c r="G1144" s="1009"/>
      <c r="H1144" s="1604"/>
      <c r="I1144" s="1604"/>
      <c r="J1144" s="543"/>
      <c r="K1144" s="875" t="s">
        <v>1027</v>
      </c>
      <c r="L1144" s="890"/>
      <c r="M1144" s="544">
        <f>M1145</f>
        <v>2400</v>
      </c>
      <c r="N1144" s="1007"/>
      <c r="O1144" s="994"/>
      <c r="P1144" s="994"/>
    </row>
    <row r="1145" spans="1:24" s="995" customFormat="1" ht="18" hidden="1" customHeight="1">
      <c r="A1145" s="981"/>
      <c r="B1145" s="982"/>
      <c r="C1145" s="982"/>
      <c r="D1145" s="982"/>
      <c r="E1145" s="982"/>
      <c r="F1145" s="982"/>
      <c r="G1145" s="1005"/>
      <c r="H1145" s="1604"/>
      <c r="I1145" s="1604"/>
      <c r="J1145" s="543"/>
      <c r="K1145" s="878" t="s">
        <v>2262</v>
      </c>
      <c r="L1145" s="890" t="s">
        <v>327</v>
      </c>
      <c r="M1145" s="876">
        <f>50000*4*12/1000</f>
        <v>2400</v>
      </c>
      <c r="N1145" s="1007"/>
      <c r="O1145" s="994"/>
      <c r="P1145" s="994"/>
    </row>
    <row r="1146" spans="1:24" s="995" customFormat="1" ht="18" customHeight="1">
      <c r="A1146" s="981"/>
      <c r="B1146" s="1005"/>
      <c r="C1146" s="1005"/>
      <c r="D1146" s="1005"/>
      <c r="E1146" s="1005"/>
      <c r="F1146" s="1005"/>
      <c r="G1146" s="1014" t="s">
        <v>86</v>
      </c>
      <c r="H1146" s="545">
        <f>M1146</f>
        <v>142704</v>
      </c>
      <c r="I1146" s="545">
        <v>139011</v>
      </c>
      <c r="J1146" s="545">
        <f>H1146-I1146</f>
        <v>3693</v>
      </c>
      <c r="K1146" s="2324" t="s">
        <v>2266</v>
      </c>
      <c r="L1146" s="1015"/>
      <c r="M1146" s="882">
        <f>SUM(M1147,M1149,M1151,M1153,M1155,M1157,M1159,M1165,M1168,M1171,M1173,M1175,M1177,M1179)</f>
        <v>142704</v>
      </c>
      <c r="N1146" s="997"/>
      <c r="O1146" s="998"/>
      <c r="P1146" s="999"/>
      <c r="Q1146" s="1000"/>
      <c r="R1146" s="1000"/>
      <c r="S1146" s="1000"/>
      <c r="T1146" s="1001"/>
      <c r="U1146" s="993"/>
      <c r="V1146" s="994"/>
      <c r="W1146" s="994"/>
      <c r="X1146" s="994"/>
    </row>
    <row r="1147" spans="1:24" ht="18" hidden="1" customHeight="1">
      <c r="A1147" s="981"/>
      <c r="B1147" s="1005"/>
      <c r="C1147" s="1005"/>
      <c r="D1147" s="1005"/>
      <c r="E1147" s="1005"/>
      <c r="F1147" s="1005"/>
      <c r="G1147" s="984"/>
      <c r="H1147" s="543"/>
      <c r="I1147" s="543"/>
      <c r="J1147" s="543"/>
      <c r="K1147" s="875" t="s">
        <v>1974</v>
      </c>
      <c r="L1147" s="2323"/>
      <c r="M1147" s="544">
        <f>M1148</f>
        <v>78099</v>
      </c>
      <c r="N1147" s="1"/>
      <c r="O1147" s="1"/>
      <c r="P1147" s="1"/>
      <c r="Q1147" s="1"/>
      <c r="R1147" s="1"/>
      <c r="S1147" s="1"/>
      <c r="T1147" s="1"/>
      <c r="U1147" s="1"/>
    </row>
    <row r="1148" spans="1:24" ht="18" hidden="1" customHeight="1">
      <c r="A1148" s="981"/>
      <c r="B1148" s="1005"/>
      <c r="C1148" s="1005"/>
      <c r="D1148" s="1005"/>
      <c r="E1148" s="1005"/>
      <c r="F1148" s="1005"/>
      <c r="G1148" s="984"/>
      <c r="H1148" s="543"/>
      <c r="I1148" s="543"/>
      <c r="J1148" s="543"/>
      <c r="K1148" s="875" t="s">
        <v>2267</v>
      </c>
      <c r="L1148" s="2323" t="s">
        <v>327</v>
      </c>
      <c r="M1148" s="876">
        <f>ROUND(2169410*3*12/1000,0)</f>
        <v>78099</v>
      </c>
      <c r="N1148" s="1"/>
      <c r="O1148" s="1"/>
      <c r="P1148" s="1"/>
      <c r="Q1148" s="1"/>
      <c r="R1148" s="1"/>
      <c r="S1148" s="1"/>
      <c r="T1148" s="1"/>
      <c r="U1148" s="1"/>
    </row>
    <row r="1149" spans="1:24" ht="18" hidden="1" customHeight="1">
      <c r="A1149" s="981"/>
      <c r="B1149" s="1005"/>
      <c r="C1149" s="1005"/>
      <c r="D1149" s="1005"/>
      <c r="E1149" s="1005"/>
      <c r="F1149" s="1005"/>
      <c r="G1149" s="984"/>
      <c r="H1149" s="543"/>
      <c r="I1149" s="543"/>
      <c r="J1149" s="543"/>
      <c r="K1149" s="875" t="s">
        <v>1994</v>
      </c>
      <c r="L1149" s="2323"/>
      <c r="M1149" s="544">
        <f>M1150</f>
        <v>4680</v>
      </c>
      <c r="N1149" s="1"/>
      <c r="O1149" s="1"/>
      <c r="P1149" s="1"/>
      <c r="Q1149" s="1"/>
      <c r="R1149" s="1"/>
      <c r="S1149" s="1"/>
      <c r="T1149" s="1"/>
      <c r="U1149" s="1"/>
    </row>
    <row r="1150" spans="1:24" ht="18" hidden="1" customHeight="1">
      <c r="A1150" s="981"/>
      <c r="B1150" s="1005"/>
      <c r="C1150" s="1005"/>
      <c r="D1150" s="1005"/>
      <c r="E1150" s="1005"/>
      <c r="F1150" s="1005"/>
      <c r="G1150" s="984"/>
      <c r="H1150" s="543"/>
      <c r="I1150" s="543"/>
      <c r="J1150" s="543"/>
      <c r="K1150" s="875" t="s">
        <v>2268</v>
      </c>
      <c r="L1150" s="2323" t="s">
        <v>327</v>
      </c>
      <c r="M1150" s="876">
        <f>130000*3*12/1000</f>
        <v>4680</v>
      </c>
      <c r="N1150" s="1"/>
      <c r="O1150" s="1"/>
      <c r="P1150" s="1"/>
      <c r="Q1150" s="1"/>
      <c r="R1150" s="1"/>
      <c r="S1150" s="1"/>
      <c r="T1150" s="1"/>
      <c r="U1150" s="1"/>
    </row>
    <row r="1151" spans="1:24" ht="18" hidden="1" customHeight="1">
      <c r="A1151" s="981"/>
      <c r="B1151" s="1005"/>
      <c r="C1151" s="1005"/>
      <c r="D1151" s="1005"/>
      <c r="E1151" s="1005"/>
      <c r="F1151" s="1005"/>
      <c r="G1151" s="984"/>
      <c r="H1151" s="543"/>
      <c r="I1151" s="543"/>
      <c r="J1151" s="543"/>
      <c r="K1151" s="875" t="s">
        <v>2034</v>
      </c>
      <c r="L1151" s="2323"/>
      <c r="M1151" s="544">
        <f>M1152</f>
        <v>7200</v>
      </c>
      <c r="N1151" s="1"/>
      <c r="O1151" s="1"/>
      <c r="P1151" s="1"/>
      <c r="Q1151" s="1"/>
      <c r="R1151" s="1"/>
      <c r="S1151" s="1"/>
      <c r="T1151" s="1"/>
      <c r="U1151" s="1"/>
    </row>
    <row r="1152" spans="1:24" ht="18" hidden="1" customHeight="1">
      <c r="A1152" s="981"/>
      <c r="B1152" s="1005"/>
      <c r="C1152" s="1005"/>
      <c r="D1152" s="1005"/>
      <c r="E1152" s="1005"/>
      <c r="F1152" s="1005"/>
      <c r="G1152" s="984"/>
      <c r="H1152" s="543"/>
      <c r="I1152" s="543"/>
      <c r="J1152" s="543"/>
      <c r="K1152" s="875" t="s">
        <v>2269</v>
      </c>
      <c r="L1152" s="2323" t="s">
        <v>327</v>
      </c>
      <c r="M1152" s="876">
        <f>ROUNDDOWN(200000*3*12/1000,0)</f>
        <v>7200</v>
      </c>
      <c r="N1152" s="1"/>
      <c r="O1152" s="1"/>
      <c r="P1152" s="1"/>
      <c r="Q1152" s="1"/>
      <c r="R1152" s="1"/>
      <c r="S1152" s="1"/>
      <c r="T1152" s="1"/>
      <c r="U1152" s="1"/>
    </row>
    <row r="1153" spans="1:21" ht="18" hidden="1" customHeight="1">
      <c r="A1153" s="981"/>
      <c r="B1153" s="1005"/>
      <c r="C1153" s="1005"/>
      <c r="D1153" s="1005"/>
      <c r="E1153" s="1005"/>
      <c r="F1153" s="1005"/>
      <c r="G1153" s="984"/>
      <c r="H1153" s="543"/>
      <c r="I1153" s="543"/>
      <c r="J1153" s="543"/>
      <c r="K1153" s="875" t="s">
        <v>2036</v>
      </c>
      <c r="L1153" s="2323"/>
      <c r="M1153" s="544">
        <f>M1154</f>
        <v>2880</v>
      </c>
      <c r="N1153" s="1"/>
      <c r="O1153" s="1"/>
      <c r="P1153" s="1"/>
      <c r="Q1153" s="1"/>
      <c r="R1153" s="1"/>
      <c r="S1153" s="1"/>
      <c r="T1153" s="1"/>
      <c r="U1153" s="1"/>
    </row>
    <row r="1154" spans="1:21" ht="18" hidden="1" customHeight="1">
      <c r="A1154" s="981"/>
      <c r="B1154" s="1005"/>
      <c r="C1154" s="1005"/>
      <c r="D1154" s="1005"/>
      <c r="E1154" s="1005"/>
      <c r="F1154" s="1005"/>
      <c r="G1154" s="984"/>
      <c r="H1154" s="543"/>
      <c r="I1154" s="543"/>
      <c r="J1154" s="543"/>
      <c r="K1154" s="875" t="s">
        <v>2270</v>
      </c>
      <c r="L1154" s="2323" t="s">
        <v>327</v>
      </c>
      <c r="M1154" s="876">
        <f>ROUNDDOWN(80000*3*12/1000,0)</f>
        <v>2880</v>
      </c>
      <c r="N1154" s="1"/>
      <c r="O1154" s="1"/>
      <c r="P1154" s="1"/>
      <c r="Q1154" s="1"/>
      <c r="R1154" s="1"/>
      <c r="S1154" s="1"/>
      <c r="T1154" s="1"/>
      <c r="U1154" s="1"/>
    </row>
    <row r="1155" spans="1:21" ht="18" hidden="1" customHeight="1">
      <c r="A1155" s="981"/>
      <c r="B1155" s="1005"/>
      <c r="C1155" s="1005"/>
      <c r="D1155" s="1005"/>
      <c r="E1155" s="1005"/>
      <c r="F1155" s="1005"/>
      <c r="G1155" s="984"/>
      <c r="H1155" s="543"/>
      <c r="I1155" s="543"/>
      <c r="J1155" s="543"/>
      <c r="K1155" s="875" t="s">
        <v>2038</v>
      </c>
      <c r="L1155" s="2323"/>
      <c r="M1155" s="544">
        <f>M1156</f>
        <v>3904</v>
      </c>
      <c r="N1155" s="1"/>
      <c r="O1155" s="1"/>
      <c r="P1155" s="1"/>
      <c r="Q1155" s="1"/>
      <c r="R1155" s="1"/>
      <c r="S1155" s="1"/>
      <c r="T1155" s="1"/>
      <c r="U1155" s="1"/>
    </row>
    <row r="1156" spans="1:21" ht="18" hidden="1" customHeight="1">
      <c r="A1156" s="981"/>
      <c r="B1156" s="1005"/>
      <c r="C1156" s="1005"/>
      <c r="D1156" s="1005"/>
      <c r="E1156" s="1005"/>
      <c r="F1156" s="1005"/>
      <c r="G1156" s="984"/>
      <c r="H1156" s="543"/>
      <c r="I1156" s="543"/>
      <c r="J1156" s="543"/>
      <c r="K1156" s="875" t="s">
        <v>2271</v>
      </c>
      <c r="L1156" s="2323" t="s">
        <v>327</v>
      </c>
      <c r="M1156" s="876">
        <f>ROUNDDOWN(2169410*3*30%*2/1000,0)</f>
        <v>3904</v>
      </c>
      <c r="N1156" s="1"/>
      <c r="O1156" s="1"/>
      <c r="P1156" s="1"/>
      <c r="Q1156" s="1"/>
      <c r="R1156" s="1"/>
      <c r="S1156" s="1"/>
      <c r="T1156" s="1"/>
      <c r="U1156" s="1"/>
    </row>
    <row r="1157" spans="1:21" ht="18" hidden="1" customHeight="1">
      <c r="A1157" s="981"/>
      <c r="B1157" s="1005"/>
      <c r="C1157" s="1005"/>
      <c r="D1157" s="1005"/>
      <c r="E1157" s="1005"/>
      <c r="F1157" s="1005"/>
      <c r="G1157" s="984"/>
      <c r="H1157" s="543"/>
      <c r="I1157" s="543"/>
      <c r="J1157" s="543"/>
      <c r="K1157" s="875" t="s">
        <v>982</v>
      </c>
      <c r="L1157" s="2323"/>
      <c r="M1157" s="544">
        <f>M1158</f>
        <v>1800</v>
      </c>
      <c r="N1157" s="1"/>
      <c r="O1157" s="1"/>
      <c r="P1157" s="1"/>
      <c r="Q1157" s="1"/>
      <c r="R1157" s="1"/>
      <c r="S1157" s="1"/>
      <c r="T1157" s="1"/>
      <c r="U1157" s="1"/>
    </row>
    <row r="1158" spans="1:21" ht="18" hidden="1" customHeight="1">
      <c r="A1158" s="981"/>
      <c r="B1158" s="1005"/>
      <c r="C1158" s="1005"/>
      <c r="D1158" s="1005"/>
      <c r="E1158" s="1005"/>
      <c r="F1158" s="1005"/>
      <c r="G1158" s="984"/>
      <c r="H1158" s="543"/>
      <c r="I1158" s="543"/>
      <c r="J1158" s="543"/>
      <c r="K1158" s="875" t="s">
        <v>2272</v>
      </c>
      <c r="L1158" s="2323" t="s">
        <v>327</v>
      </c>
      <c r="M1158" s="876">
        <f>50000*3*12/1000</f>
        <v>1800</v>
      </c>
      <c r="N1158" s="1"/>
      <c r="O1158" s="1"/>
      <c r="P1158" s="1"/>
      <c r="Q1158" s="1"/>
      <c r="R1158" s="1"/>
      <c r="S1158" s="1"/>
      <c r="T1158" s="1"/>
      <c r="U1158" s="1"/>
    </row>
    <row r="1159" spans="1:21" ht="18" hidden="1" customHeight="1">
      <c r="A1159" s="981"/>
      <c r="B1159" s="1005"/>
      <c r="C1159" s="1005"/>
      <c r="D1159" s="1005"/>
      <c r="E1159" s="1005"/>
      <c r="F1159" s="1005"/>
      <c r="G1159" s="984"/>
      <c r="H1159" s="543"/>
      <c r="I1159" s="543"/>
      <c r="J1159" s="543"/>
      <c r="K1159" s="875" t="s">
        <v>2001</v>
      </c>
      <c r="L1159" s="890"/>
      <c r="M1159" s="544">
        <f>SUM(M1160:M1164)</f>
        <v>2400</v>
      </c>
      <c r="N1159" s="1"/>
      <c r="O1159" s="1"/>
      <c r="P1159" s="1"/>
      <c r="Q1159" s="1"/>
      <c r="R1159" s="1"/>
      <c r="S1159" s="1"/>
      <c r="T1159" s="1"/>
      <c r="U1159" s="1"/>
    </row>
    <row r="1160" spans="1:21" ht="18" hidden="1" customHeight="1">
      <c r="A1160" s="981"/>
      <c r="B1160" s="1005"/>
      <c r="C1160" s="1005"/>
      <c r="D1160" s="1005"/>
      <c r="E1160" s="1005"/>
      <c r="F1160" s="1005"/>
      <c r="G1160" s="984"/>
      <c r="H1160" s="543"/>
      <c r="I1160" s="543"/>
      <c r="J1160" s="543"/>
      <c r="K1160" s="875" t="s">
        <v>2167</v>
      </c>
      <c r="L1160" s="890" t="s">
        <v>327</v>
      </c>
      <c r="M1160" s="876">
        <f>40000*3*12/1000</f>
        <v>1440</v>
      </c>
      <c r="N1160" s="1"/>
      <c r="O1160" s="1"/>
      <c r="P1160" s="1"/>
      <c r="Q1160" s="1"/>
      <c r="R1160" s="1"/>
      <c r="S1160" s="1"/>
      <c r="T1160" s="1"/>
      <c r="U1160" s="1"/>
    </row>
    <row r="1161" spans="1:21" ht="18" hidden="1" customHeight="1">
      <c r="A1161" s="981"/>
      <c r="B1161" s="1005"/>
      <c r="C1161" s="1005"/>
      <c r="D1161" s="1005"/>
      <c r="E1161" s="1005"/>
      <c r="F1161" s="1005"/>
      <c r="G1161" s="984"/>
      <c r="H1161" s="543"/>
      <c r="I1161" s="543"/>
      <c r="J1161" s="543"/>
      <c r="K1161" s="875" t="s">
        <v>2066</v>
      </c>
      <c r="L1161" s="890" t="s">
        <v>327</v>
      </c>
      <c r="M1161" s="876">
        <f>20000*0*12/1000</f>
        <v>0</v>
      </c>
      <c r="N1161" s="1"/>
      <c r="O1161" s="1"/>
      <c r="P1161" s="1"/>
      <c r="Q1161" s="1"/>
      <c r="R1161" s="1"/>
      <c r="S1161" s="1"/>
      <c r="T1161" s="1"/>
      <c r="U1161" s="1"/>
    </row>
    <row r="1162" spans="1:21" ht="18" hidden="1" customHeight="1">
      <c r="A1162" s="981"/>
      <c r="B1162" s="1005"/>
      <c r="C1162" s="1005"/>
      <c r="D1162" s="1005"/>
      <c r="E1162" s="1005"/>
      <c r="F1162" s="1005"/>
      <c r="G1162" s="984"/>
      <c r="H1162" s="543"/>
      <c r="I1162" s="543"/>
      <c r="J1162" s="543"/>
      <c r="K1162" s="875" t="s">
        <v>2004</v>
      </c>
      <c r="L1162" s="890" t="s">
        <v>327</v>
      </c>
      <c r="M1162" s="876">
        <f>20000*1*12/1000</f>
        <v>240</v>
      </c>
      <c r="N1162" s="1"/>
      <c r="O1162" s="1"/>
      <c r="P1162" s="1"/>
      <c r="Q1162" s="1"/>
      <c r="R1162" s="1"/>
      <c r="S1162" s="1"/>
      <c r="T1162" s="1"/>
      <c r="U1162" s="1"/>
    </row>
    <row r="1163" spans="1:21" ht="18" hidden="1" customHeight="1">
      <c r="A1163" s="981"/>
      <c r="B1163" s="1005"/>
      <c r="C1163" s="1005"/>
      <c r="D1163" s="1005"/>
      <c r="E1163" s="1005"/>
      <c r="F1163" s="1005"/>
      <c r="G1163" s="984"/>
      <c r="H1163" s="543"/>
      <c r="I1163" s="543"/>
      <c r="J1163" s="543"/>
      <c r="K1163" s="875" t="s">
        <v>2106</v>
      </c>
      <c r="L1163" s="890" t="s">
        <v>327</v>
      </c>
      <c r="M1163" s="876">
        <f>60000*1*12/1000</f>
        <v>720</v>
      </c>
      <c r="N1163" s="1"/>
      <c r="O1163" s="1"/>
      <c r="P1163" s="1"/>
      <c r="Q1163" s="1"/>
      <c r="R1163" s="1"/>
      <c r="S1163" s="1"/>
      <c r="T1163" s="1"/>
      <c r="U1163" s="1"/>
    </row>
    <row r="1164" spans="1:21" ht="18" hidden="1" customHeight="1">
      <c r="A1164" s="981"/>
      <c r="B1164" s="1005"/>
      <c r="C1164" s="1005"/>
      <c r="D1164" s="1005"/>
      <c r="E1164" s="1005"/>
      <c r="F1164" s="1005"/>
      <c r="G1164" s="984"/>
      <c r="H1164" s="543"/>
      <c r="I1164" s="543"/>
      <c r="J1164" s="543"/>
      <c r="K1164" s="875" t="s">
        <v>2006</v>
      </c>
      <c r="L1164" s="890" t="s">
        <v>327</v>
      </c>
      <c r="M1164" s="876">
        <v>0</v>
      </c>
      <c r="N1164" s="1"/>
      <c r="O1164" s="1"/>
      <c r="P1164" s="1"/>
      <c r="Q1164" s="1"/>
      <c r="R1164" s="1"/>
      <c r="S1164" s="1"/>
      <c r="T1164" s="1"/>
      <c r="U1164" s="1"/>
    </row>
    <row r="1165" spans="1:21" ht="18" hidden="1" customHeight="1">
      <c r="A1165" s="981"/>
      <c r="B1165" s="1005"/>
      <c r="C1165" s="1005"/>
      <c r="D1165" s="1005"/>
      <c r="E1165" s="1005"/>
      <c r="F1165" s="1005"/>
      <c r="G1165" s="984"/>
      <c r="H1165" s="543"/>
      <c r="I1165" s="543"/>
      <c r="J1165" s="543"/>
      <c r="K1165" s="875" t="s">
        <v>2007</v>
      </c>
      <c r="L1165" s="2323"/>
      <c r="M1165" s="544">
        <f>SUM(M1166:M1167)</f>
        <v>0</v>
      </c>
      <c r="N1165" s="1"/>
      <c r="O1165" s="1"/>
      <c r="P1165" s="1"/>
      <c r="Q1165" s="1"/>
      <c r="R1165" s="1"/>
      <c r="S1165" s="1"/>
      <c r="T1165" s="1"/>
      <c r="U1165" s="1"/>
    </row>
    <row r="1166" spans="1:21" ht="18" hidden="1" customHeight="1">
      <c r="A1166" s="981"/>
      <c r="B1166" s="1005"/>
      <c r="C1166" s="1005"/>
      <c r="D1166" s="1005"/>
      <c r="E1166" s="1005"/>
      <c r="F1166" s="1005"/>
      <c r="G1166" s="984"/>
      <c r="H1166" s="543"/>
      <c r="I1166" s="543"/>
      <c r="J1166" s="543"/>
      <c r="K1166" s="875" t="s">
        <v>2046</v>
      </c>
      <c r="L1166" s="2323" t="s">
        <v>327</v>
      </c>
      <c r="M1166" s="876">
        <f>50000*0*12/1000</f>
        <v>0</v>
      </c>
      <c r="N1166" s="1"/>
      <c r="O1166" s="1"/>
      <c r="P1166" s="1"/>
      <c r="Q1166" s="1"/>
      <c r="R1166" s="1"/>
      <c r="S1166" s="1"/>
      <c r="T1166" s="1"/>
      <c r="U1166" s="1"/>
    </row>
    <row r="1167" spans="1:21" ht="18" hidden="1" customHeight="1">
      <c r="A1167" s="981"/>
      <c r="B1167" s="1005"/>
      <c r="C1167" s="1005"/>
      <c r="D1167" s="1005"/>
      <c r="E1167" s="1005"/>
      <c r="F1167" s="1005"/>
      <c r="G1167" s="984"/>
      <c r="H1167" s="543"/>
      <c r="I1167" s="543"/>
      <c r="J1167" s="543"/>
      <c r="K1167" s="875" t="s">
        <v>2047</v>
      </c>
      <c r="L1167" s="2323" t="s">
        <v>327</v>
      </c>
      <c r="M1167" s="876">
        <f>50000*0*12/1000</f>
        <v>0</v>
      </c>
      <c r="N1167" s="1"/>
      <c r="O1167" s="1"/>
      <c r="P1167" s="1"/>
      <c r="Q1167" s="1"/>
      <c r="R1167" s="1"/>
      <c r="S1167" s="1"/>
      <c r="T1167" s="1"/>
      <c r="U1167" s="1"/>
    </row>
    <row r="1168" spans="1:21" ht="18" hidden="1" customHeight="1">
      <c r="A1168" s="981"/>
      <c r="B1168" s="1005"/>
      <c r="C1168" s="1005"/>
      <c r="D1168" s="1005"/>
      <c r="E1168" s="1005"/>
      <c r="F1168" s="1005"/>
      <c r="G1168" s="984"/>
      <c r="H1168" s="543"/>
      <c r="I1168" s="543"/>
      <c r="J1168" s="543"/>
      <c r="K1168" s="875" t="s">
        <v>2012</v>
      </c>
      <c r="L1168" s="2323"/>
      <c r="M1168" s="544">
        <f>SUM(M1169:M1170)</f>
        <v>0</v>
      </c>
      <c r="N1168" s="1"/>
      <c r="O1168" s="1"/>
      <c r="P1168" s="1"/>
      <c r="Q1168" s="1"/>
      <c r="R1168" s="1"/>
      <c r="S1168" s="1"/>
      <c r="T1168" s="1"/>
      <c r="U1168" s="1"/>
    </row>
    <row r="1169" spans="1:24" ht="18" hidden="1" customHeight="1">
      <c r="A1169" s="981"/>
      <c r="B1169" s="1005"/>
      <c r="C1169" s="1005"/>
      <c r="D1169" s="1005"/>
      <c r="E1169" s="1005"/>
      <c r="F1169" s="1005"/>
      <c r="G1169" s="984"/>
      <c r="H1169" s="543"/>
      <c r="I1169" s="543"/>
      <c r="J1169" s="543"/>
      <c r="K1169" s="875" t="s">
        <v>2048</v>
      </c>
      <c r="L1169" s="2323" t="s">
        <v>327</v>
      </c>
      <c r="M1169" s="876">
        <f>10000*0*12/1000</f>
        <v>0</v>
      </c>
      <c r="N1169" s="1"/>
      <c r="O1169" s="1"/>
      <c r="P1169" s="1"/>
      <c r="Q1169" s="1"/>
      <c r="R1169" s="1"/>
      <c r="S1169" s="1"/>
      <c r="T1169" s="1"/>
      <c r="U1169" s="1"/>
    </row>
    <row r="1170" spans="1:24" ht="18" hidden="1" customHeight="1">
      <c r="A1170" s="981"/>
      <c r="B1170" s="1005"/>
      <c r="C1170" s="1005"/>
      <c r="D1170" s="1005"/>
      <c r="E1170" s="1005"/>
      <c r="F1170" s="1005"/>
      <c r="G1170" s="984"/>
      <c r="H1170" s="543"/>
      <c r="I1170" s="543"/>
      <c r="J1170" s="543"/>
      <c r="K1170" s="875" t="s">
        <v>2085</v>
      </c>
      <c r="L1170" s="2323" t="s">
        <v>327</v>
      </c>
      <c r="M1170" s="876">
        <f>10000*0*12/1000</f>
        <v>0</v>
      </c>
      <c r="N1170" s="1"/>
      <c r="O1170" s="1"/>
      <c r="P1170" s="1"/>
      <c r="Q1170" s="1"/>
      <c r="R1170" s="1"/>
      <c r="S1170" s="1"/>
      <c r="T1170" s="1"/>
      <c r="U1170" s="1"/>
    </row>
    <row r="1171" spans="1:24" ht="18" hidden="1" customHeight="1">
      <c r="A1171" s="981"/>
      <c r="B1171" s="1005"/>
      <c r="C1171" s="1005"/>
      <c r="D1171" s="1005"/>
      <c r="E1171" s="1005"/>
      <c r="F1171" s="1005"/>
      <c r="G1171" s="984"/>
      <c r="H1171" s="543"/>
      <c r="I1171" s="543"/>
      <c r="J1171" s="543"/>
      <c r="K1171" s="875" t="s">
        <v>2015</v>
      </c>
      <c r="L1171" s="2323"/>
      <c r="M1171" s="544">
        <f>M1172</f>
        <v>9371</v>
      </c>
      <c r="N1171" s="1"/>
      <c r="O1171" s="1"/>
      <c r="P1171" s="1"/>
      <c r="Q1171" s="1"/>
      <c r="R1171" s="1"/>
      <c r="S1171" s="1"/>
      <c r="T1171" s="1"/>
      <c r="U1171" s="1"/>
    </row>
    <row r="1172" spans="1:24" ht="18" hidden="1" customHeight="1">
      <c r="A1172" s="981"/>
      <c r="B1172" s="1005"/>
      <c r="C1172" s="1005"/>
      <c r="D1172" s="1005"/>
      <c r="E1172" s="1005"/>
      <c r="F1172" s="1005"/>
      <c r="G1172" s="984"/>
      <c r="H1172" s="543"/>
      <c r="I1172" s="543"/>
      <c r="J1172" s="543"/>
      <c r="K1172" s="875" t="s">
        <v>2273</v>
      </c>
      <c r="L1172" s="2323" t="s">
        <v>327</v>
      </c>
      <c r="M1172" s="876">
        <f>ROUNDDOWN(2603290*3*120%/1000,0)</f>
        <v>9371</v>
      </c>
      <c r="N1172" s="1"/>
      <c r="O1172" s="1"/>
      <c r="P1172" s="1"/>
      <c r="Q1172" s="1"/>
      <c r="R1172" s="1"/>
      <c r="S1172" s="1"/>
      <c r="T1172" s="1"/>
      <c r="U1172" s="1"/>
    </row>
    <row r="1173" spans="1:24" ht="18" hidden="1" customHeight="1">
      <c r="A1173" s="981"/>
      <c r="B1173" s="1005"/>
      <c r="C1173" s="1005"/>
      <c r="D1173" s="1005"/>
      <c r="E1173" s="1005"/>
      <c r="F1173" s="1005"/>
      <c r="G1173" s="984"/>
      <c r="H1173" s="543"/>
      <c r="I1173" s="543"/>
      <c r="J1173" s="543"/>
      <c r="K1173" s="875" t="s">
        <v>2051</v>
      </c>
      <c r="L1173" s="2323"/>
      <c r="M1173" s="544">
        <f>M1174</f>
        <v>8385</v>
      </c>
      <c r="N1173" s="1"/>
      <c r="O1173" s="1"/>
      <c r="P1173" s="1"/>
      <c r="Q1173" s="1"/>
      <c r="R1173" s="1"/>
      <c r="S1173" s="1"/>
      <c r="T1173" s="1"/>
      <c r="U1173" s="1"/>
    </row>
    <row r="1174" spans="1:24" ht="18" hidden="1" customHeight="1">
      <c r="A1174" s="981"/>
      <c r="B1174" s="1005"/>
      <c r="C1174" s="1005"/>
      <c r="D1174" s="1005"/>
      <c r="E1174" s="1005"/>
      <c r="F1174" s="1005"/>
      <c r="G1174" s="984"/>
      <c r="H1174" s="543"/>
      <c r="I1174" s="543"/>
      <c r="J1174" s="543"/>
      <c r="K1174" s="875" t="s">
        <v>2274</v>
      </c>
      <c r="L1174" s="2323" t="s">
        <v>327</v>
      </c>
      <c r="M1174" s="876">
        <f>ROUND(19410*12*3*12/1000,0)</f>
        <v>8385</v>
      </c>
      <c r="N1174" s="1"/>
      <c r="O1174" s="1"/>
      <c r="P1174" s="1"/>
      <c r="Q1174" s="1"/>
      <c r="R1174" s="1"/>
      <c r="S1174" s="1"/>
      <c r="T1174" s="1"/>
      <c r="U1174" s="1"/>
    </row>
    <row r="1175" spans="1:24" ht="18" hidden="1" customHeight="1">
      <c r="A1175" s="981"/>
      <c r="B1175" s="1005"/>
      <c r="C1175" s="1005"/>
      <c r="D1175" s="1005"/>
      <c r="E1175" s="1005"/>
      <c r="F1175" s="1005"/>
      <c r="G1175" s="984"/>
      <c r="H1175" s="543"/>
      <c r="I1175" s="543"/>
      <c r="J1175" s="543"/>
      <c r="K1175" s="875" t="s">
        <v>2053</v>
      </c>
      <c r="L1175" s="2323"/>
      <c r="M1175" s="544">
        <f>M1176</f>
        <v>11646</v>
      </c>
      <c r="N1175" s="1"/>
      <c r="O1175" s="1"/>
      <c r="P1175" s="1"/>
      <c r="Q1175" s="1"/>
      <c r="R1175" s="1"/>
      <c r="S1175" s="1"/>
      <c r="T1175" s="1"/>
      <c r="U1175" s="1"/>
    </row>
    <row r="1176" spans="1:24" ht="18" hidden="1" customHeight="1">
      <c r="A1176" s="981"/>
      <c r="B1176" s="1005"/>
      <c r="C1176" s="1005"/>
      <c r="D1176" s="1005"/>
      <c r="E1176" s="1005"/>
      <c r="F1176" s="1005"/>
      <c r="G1176" s="984"/>
      <c r="H1176" s="543"/>
      <c r="I1176" s="543"/>
      <c r="J1176" s="543"/>
      <c r="K1176" s="875" t="s">
        <v>2275</v>
      </c>
      <c r="L1176" s="2323" t="s">
        <v>327</v>
      </c>
      <c r="M1176" s="876">
        <f>ROUNDDOWN(19410*8*3*25/1000,0)</f>
        <v>11646</v>
      </c>
      <c r="N1176" s="1"/>
      <c r="O1176" s="1"/>
      <c r="P1176" s="1"/>
      <c r="Q1176" s="1"/>
      <c r="R1176" s="1"/>
      <c r="S1176" s="1"/>
      <c r="T1176" s="1"/>
      <c r="U1176" s="1"/>
    </row>
    <row r="1177" spans="1:24" ht="18" hidden="1" customHeight="1">
      <c r="A1177" s="981"/>
      <c r="B1177" s="1005"/>
      <c r="C1177" s="1005"/>
      <c r="D1177" s="1005"/>
      <c r="E1177" s="1005"/>
      <c r="F1177" s="1005"/>
      <c r="G1177" s="984"/>
      <c r="H1177" s="543"/>
      <c r="I1177" s="543"/>
      <c r="J1177" s="543"/>
      <c r="K1177" s="875" t="s">
        <v>2055</v>
      </c>
      <c r="L1177" s="2323"/>
      <c r="M1177" s="544">
        <f>M1178</f>
        <v>9317</v>
      </c>
      <c r="N1177" s="1"/>
      <c r="O1177" s="1"/>
      <c r="P1177" s="1"/>
      <c r="Q1177" s="1"/>
      <c r="R1177" s="1"/>
      <c r="S1177" s="1"/>
      <c r="T1177" s="1"/>
      <c r="U1177" s="1"/>
    </row>
    <row r="1178" spans="1:24" ht="18" hidden="1" customHeight="1">
      <c r="A1178" s="981"/>
      <c r="B1178" s="1005"/>
      <c r="C1178" s="1005"/>
      <c r="D1178" s="1005"/>
      <c r="E1178" s="1005"/>
      <c r="F1178" s="1005"/>
      <c r="G1178" s="984"/>
      <c r="H1178" s="543"/>
      <c r="I1178" s="543"/>
      <c r="J1178" s="543"/>
      <c r="K1178" s="875" t="s">
        <v>2276</v>
      </c>
      <c r="L1178" s="2323" t="s">
        <v>327</v>
      </c>
      <c r="M1178" s="876">
        <f>ROUND(6470*40*3*12/1000,0)</f>
        <v>9317</v>
      </c>
      <c r="N1178" s="1"/>
      <c r="O1178" s="1"/>
      <c r="P1178" s="1"/>
      <c r="Q1178" s="1"/>
      <c r="R1178" s="1"/>
      <c r="S1178" s="1"/>
      <c r="T1178" s="1"/>
      <c r="U1178" s="1"/>
    </row>
    <row r="1179" spans="1:24" ht="18" hidden="1" customHeight="1">
      <c r="A1179" s="981"/>
      <c r="B1179" s="1005"/>
      <c r="C1179" s="1005"/>
      <c r="D1179" s="1005"/>
      <c r="E1179" s="1005"/>
      <c r="F1179" s="1005"/>
      <c r="G1179" s="984"/>
      <c r="H1179" s="543"/>
      <c r="I1179" s="543"/>
      <c r="J1179" s="543"/>
      <c r="K1179" s="875" t="s">
        <v>2023</v>
      </c>
      <c r="L1179" s="890"/>
      <c r="M1179" s="544">
        <f>M1180</f>
        <v>3022</v>
      </c>
      <c r="N1179" s="1"/>
      <c r="O1179" s="1"/>
      <c r="P1179" s="1"/>
      <c r="Q1179" s="1"/>
      <c r="R1179" s="1"/>
      <c r="S1179" s="1"/>
      <c r="T1179" s="1"/>
      <c r="U1179" s="1"/>
    </row>
    <row r="1180" spans="1:24" ht="18" hidden="1" customHeight="1">
      <c r="A1180" s="981"/>
      <c r="B1180" s="1005"/>
      <c r="C1180" s="1005"/>
      <c r="D1180" s="1005"/>
      <c r="E1180" s="1005"/>
      <c r="F1180" s="1005"/>
      <c r="G1180" s="984"/>
      <c r="H1180" s="543"/>
      <c r="I1180" s="543"/>
      <c r="J1180" s="543"/>
      <c r="K1180" s="875" t="s">
        <v>2277</v>
      </c>
      <c r="L1180" s="890" t="s">
        <v>327</v>
      </c>
      <c r="M1180" s="876">
        <f>ROUND(100733*3*10/1000,0)</f>
        <v>3022</v>
      </c>
      <c r="N1180" s="1"/>
      <c r="O1180" s="1"/>
      <c r="P1180" s="1"/>
      <c r="Q1180" s="1"/>
      <c r="R1180" s="1"/>
      <c r="S1180" s="1"/>
      <c r="T1180" s="1"/>
      <c r="U1180" s="1"/>
    </row>
    <row r="1181" spans="1:24" ht="18" customHeight="1">
      <c r="A1181" s="2567"/>
      <c r="B1181" s="22"/>
      <c r="C1181" s="1375"/>
      <c r="D1181" s="1925" t="s">
        <v>1799</v>
      </c>
      <c r="E1181" s="1377"/>
      <c r="F1181" s="1377"/>
      <c r="G1181" s="1378"/>
      <c r="H1181" s="1379">
        <f>H1182</f>
        <v>2918024</v>
      </c>
      <c r="I1181" s="1379">
        <f>I1182</f>
        <v>6364922</v>
      </c>
      <c r="J1181" s="1038">
        <f t="shared" si="0"/>
        <v>-3446898</v>
      </c>
      <c r="K1181" s="1605"/>
      <c r="L1181" s="1595"/>
      <c r="M1181" s="1482"/>
    </row>
    <row r="1182" spans="1:24" s="2" customFormat="1" ht="18" customHeight="1" thickBot="1">
      <c r="A1182" s="67"/>
      <c r="B1182" s="22"/>
      <c r="D1182" s="1577"/>
      <c r="E1182" s="1376" t="s">
        <v>124</v>
      </c>
      <c r="F1182" s="1377"/>
      <c r="G1182" s="1378"/>
      <c r="H1182" s="1035">
        <f>H1183+H1288+H1290</f>
        <v>2918024</v>
      </c>
      <c r="I1182" s="1035">
        <f>I1183+I1288+I1290</f>
        <v>6364922</v>
      </c>
      <c r="J1182" s="1038">
        <f t="shared" si="0"/>
        <v>-3446898</v>
      </c>
      <c r="K1182" s="2798"/>
      <c r="L1182" s="2798"/>
      <c r="M1182" s="2799"/>
      <c r="N1182" s="540"/>
      <c r="O1182" s="540"/>
      <c r="P1182" s="540"/>
      <c r="Q1182" s="540"/>
      <c r="R1182" s="540"/>
      <c r="S1182" s="6"/>
      <c r="T1182" s="14"/>
      <c r="U1182" s="5"/>
    </row>
    <row r="1183" spans="1:24" s="2" customFormat="1" ht="18" customHeight="1">
      <c r="A1183" s="67"/>
      <c r="B1183" s="23"/>
      <c r="C1183" s="23"/>
      <c r="D1183" s="23"/>
      <c r="E1183" s="23"/>
      <c r="F1183" s="1556" t="s">
        <v>107</v>
      </c>
      <c r="G1183" s="1557"/>
      <c r="H1183" s="950">
        <f>H1184+H1248+H1283</f>
        <v>1239359</v>
      </c>
      <c r="I1183" s="950">
        <f>I1184+I1248+I1283</f>
        <v>1204557</v>
      </c>
      <c r="J1183" s="539">
        <f t="shared" si="0"/>
        <v>34802</v>
      </c>
      <c r="K1183" s="872"/>
      <c r="L1183" s="873"/>
      <c r="M1183" s="874"/>
      <c r="N1183" s="83"/>
      <c r="O1183" s="3"/>
      <c r="P1183" s="71"/>
      <c r="Q1183" s="72"/>
      <c r="R1183" s="541"/>
      <c r="S1183" s="542"/>
      <c r="T1183" s="72"/>
      <c r="U1183" s="5"/>
    </row>
    <row r="1184" spans="1:24" s="995" customFormat="1" ht="18" customHeight="1" thickBot="1">
      <c r="A1184" s="981"/>
      <c r="B1184" s="982"/>
      <c r="C1184" s="982"/>
      <c r="D1184" s="982"/>
      <c r="E1184" s="982"/>
      <c r="F1184" s="996"/>
      <c r="G1184" s="1603" t="s">
        <v>118</v>
      </c>
      <c r="H1184" s="543">
        <f>M1184</f>
        <v>1132046</v>
      </c>
      <c r="I1184" s="543">
        <v>1095685</v>
      </c>
      <c r="J1184" s="543">
        <f t="shared" si="0"/>
        <v>36361</v>
      </c>
      <c r="K1184" s="985" t="s">
        <v>2312</v>
      </c>
      <c r="L1184" s="986"/>
      <c r="M1184" s="544">
        <f>SUM(M1185,M1189,M1193,M1197,M1201,M1205,M1209,M1213,M1218,M1224,M1227,M1229,M1232,M1236,M1240,M1246)-1</f>
        <v>1132046</v>
      </c>
      <c r="N1184" s="988"/>
      <c r="O1184" s="986"/>
      <c r="P1184" s="989"/>
      <c r="Q1184" s="990"/>
      <c r="R1184" s="991"/>
      <c r="S1184" s="992"/>
      <c r="T1184" s="990"/>
      <c r="U1184" s="993"/>
      <c r="V1184" s="994"/>
      <c r="W1184" s="994"/>
      <c r="X1184" s="994"/>
    </row>
    <row r="1185" spans="1:21" ht="18" hidden="1" customHeight="1">
      <c r="A1185" s="981"/>
      <c r="B1185" s="982"/>
      <c r="C1185" s="982"/>
      <c r="D1185" s="982"/>
      <c r="E1185" s="982"/>
      <c r="F1185" s="983"/>
      <c r="G1185" s="996"/>
      <c r="H1185" s="543"/>
      <c r="I1185" s="543"/>
      <c r="J1185" s="543"/>
      <c r="K1185" s="875" t="s">
        <v>1970</v>
      </c>
      <c r="L1185" s="2323"/>
      <c r="M1185" s="544">
        <f>SUM(M1186:M1188)</f>
        <v>294862</v>
      </c>
    </row>
    <row r="1186" spans="1:21" ht="18" hidden="1" customHeight="1">
      <c r="A1186" s="981"/>
      <c r="B1186" s="982"/>
      <c r="C1186" s="982"/>
      <c r="D1186" s="982"/>
      <c r="E1186" s="982"/>
      <c r="F1186" s="983"/>
      <c r="G1186" s="996"/>
      <c r="H1186" s="543"/>
      <c r="I1186" s="543"/>
      <c r="J1186" s="543"/>
      <c r="K1186" s="875" t="s">
        <v>2279</v>
      </c>
      <c r="L1186" s="2323" t="s">
        <v>327</v>
      </c>
      <c r="M1186" s="876">
        <f>ROUNDDOWN(83000000/1000,0)</f>
        <v>83000</v>
      </c>
    </row>
    <row r="1187" spans="1:21" ht="18" hidden="1" customHeight="1">
      <c r="A1187" s="981"/>
      <c r="B1187" s="982"/>
      <c r="C1187" s="982"/>
      <c r="D1187" s="982"/>
      <c r="E1187" s="982"/>
      <c r="F1187" s="983"/>
      <c r="G1187" s="996"/>
      <c r="H1187" s="543"/>
      <c r="I1187" s="543"/>
      <c r="J1187" s="543"/>
      <c r="K1187" s="875" t="s">
        <v>2280</v>
      </c>
      <c r="L1187" s="2323" t="s">
        <v>327</v>
      </c>
      <c r="M1187" s="876">
        <f>ROUND(5945080*2*12/1000,0)</f>
        <v>142682</v>
      </c>
    </row>
    <row r="1188" spans="1:21" ht="18" hidden="1" customHeight="1">
      <c r="A1188" s="981"/>
      <c r="B1188" s="982"/>
      <c r="C1188" s="982"/>
      <c r="D1188" s="982"/>
      <c r="E1188" s="982"/>
      <c r="F1188" s="983"/>
      <c r="G1188" s="996"/>
      <c r="H1188" s="543"/>
      <c r="I1188" s="543"/>
      <c r="J1188" s="543"/>
      <c r="K1188" s="875" t="s">
        <v>1973</v>
      </c>
      <c r="L1188" s="2323" t="s">
        <v>327</v>
      </c>
      <c r="M1188" s="876">
        <f>ROUNDDOWN(5765000*1*12/1000,0)</f>
        <v>69180</v>
      </c>
    </row>
    <row r="1189" spans="1:21" ht="18" hidden="1" customHeight="1">
      <c r="A1189" s="981"/>
      <c r="B1189" s="982"/>
      <c r="C1189" s="982"/>
      <c r="D1189" s="982"/>
      <c r="E1189" s="982"/>
      <c r="F1189" s="983"/>
      <c r="G1189" s="996"/>
      <c r="H1189" s="543"/>
      <c r="I1189" s="543"/>
      <c r="J1189" s="543"/>
      <c r="K1189" s="875" t="s">
        <v>1974</v>
      </c>
      <c r="L1189" s="2323"/>
      <c r="M1189" s="544">
        <f>SUM(M1190:M1192)</f>
        <v>345360</v>
      </c>
      <c r="N1189" s="92"/>
      <c r="O1189" s="1"/>
      <c r="P1189" s="1"/>
      <c r="Q1189" s="1"/>
      <c r="R1189" s="1"/>
      <c r="S1189" s="1"/>
      <c r="T1189" s="1"/>
      <c r="U1189" s="1"/>
    </row>
    <row r="1190" spans="1:21" ht="18" hidden="1" customHeight="1">
      <c r="A1190" s="981"/>
      <c r="B1190" s="982"/>
      <c r="C1190" s="982"/>
      <c r="D1190" s="982"/>
      <c r="E1190" s="982"/>
      <c r="F1190" s="983"/>
      <c r="G1190" s="996"/>
      <c r="H1190" s="543"/>
      <c r="I1190" s="543"/>
      <c r="J1190" s="543"/>
      <c r="K1190" s="875" t="s">
        <v>2281</v>
      </c>
      <c r="L1190" s="2323" t="s">
        <v>327</v>
      </c>
      <c r="M1190" s="876">
        <f>ROUNDDOWN(2347072*5*12/1000,0)</f>
        <v>140824</v>
      </c>
      <c r="N1190" s="92"/>
      <c r="O1190" s="1"/>
      <c r="P1190" s="1"/>
      <c r="Q1190" s="1"/>
      <c r="R1190" s="1"/>
      <c r="S1190" s="1"/>
      <c r="T1190" s="1"/>
      <c r="U1190" s="1"/>
    </row>
    <row r="1191" spans="1:21" ht="18" hidden="1" customHeight="1">
      <c r="A1191" s="981"/>
      <c r="B1191" s="982"/>
      <c r="C1191" s="982"/>
      <c r="D1191" s="982"/>
      <c r="E1191" s="982"/>
      <c r="F1191" s="982"/>
      <c r="G1191" s="1005"/>
      <c r="H1191" s="1604"/>
      <c r="I1191" s="1604"/>
      <c r="J1191" s="543"/>
      <c r="K1191" s="875" t="s">
        <v>2282</v>
      </c>
      <c r="L1191" s="2323" t="s">
        <v>327</v>
      </c>
      <c r="M1191" s="876">
        <f>ROUNDDOWN(1645806*6*12/1000,0)</f>
        <v>118498</v>
      </c>
      <c r="N1191" s="92"/>
      <c r="O1191" s="1"/>
      <c r="P1191" s="1"/>
      <c r="Q1191" s="1"/>
      <c r="R1191" s="1"/>
      <c r="S1191" s="1"/>
      <c r="T1191" s="1"/>
      <c r="U1191" s="1"/>
    </row>
    <row r="1192" spans="1:21" ht="18" hidden="1" customHeight="1">
      <c r="A1192" s="981"/>
      <c r="B1192" s="982"/>
      <c r="C1192" s="982"/>
      <c r="D1192" s="982"/>
      <c r="E1192" s="982"/>
      <c r="F1192" s="982"/>
      <c r="G1192" s="1005"/>
      <c r="H1192" s="1604"/>
      <c r="I1192" s="1604"/>
      <c r="J1192" s="543"/>
      <c r="K1192" s="875" t="s">
        <v>2283</v>
      </c>
      <c r="L1192" s="890" t="s">
        <v>327</v>
      </c>
      <c r="M1192" s="876">
        <f>ROUND(1433956*5*12/1000,0)+1</f>
        <v>86038</v>
      </c>
    </row>
    <row r="1193" spans="1:21" ht="18" hidden="1" customHeight="1">
      <c r="A1193" s="981"/>
      <c r="B1193" s="982"/>
      <c r="C1193" s="982"/>
      <c r="D1193" s="982"/>
      <c r="E1193" s="982"/>
      <c r="F1193" s="982"/>
      <c r="G1193" s="1005"/>
      <c r="H1193" s="1604"/>
      <c r="I1193" s="1604"/>
      <c r="J1193" s="543"/>
      <c r="K1193" s="875" t="s">
        <v>1978</v>
      </c>
      <c r="L1193" s="890"/>
      <c r="M1193" s="544">
        <f>SUM(M1194:M1196)</f>
        <v>103608</v>
      </c>
      <c r="N1193" s="1"/>
      <c r="O1193" s="1"/>
      <c r="P1193" s="1"/>
      <c r="Q1193" s="1"/>
      <c r="R1193" s="1"/>
      <c r="S1193" s="1"/>
      <c r="T1193" s="1"/>
      <c r="U1193" s="1"/>
    </row>
    <row r="1194" spans="1:21" ht="18" hidden="1" customHeight="1">
      <c r="A1194" s="981"/>
      <c r="B1194" s="982"/>
      <c r="C1194" s="982"/>
      <c r="D1194" s="982"/>
      <c r="E1194" s="982"/>
      <c r="F1194" s="982"/>
      <c r="G1194" s="1005"/>
      <c r="H1194" s="1604"/>
      <c r="I1194" s="1604"/>
      <c r="J1194" s="543"/>
      <c r="K1194" s="875" t="s">
        <v>2284</v>
      </c>
      <c r="L1194" s="890" t="s">
        <v>327</v>
      </c>
      <c r="M1194" s="876">
        <f>ROUND(2347072*30%*5*12/1000,0)+1</f>
        <v>42248</v>
      </c>
      <c r="N1194" s="1"/>
      <c r="O1194" s="1"/>
      <c r="P1194" s="1"/>
      <c r="Q1194" s="1"/>
      <c r="R1194" s="1"/>
      <c r="S1194" s="1"/>
      <c r="T1194" s="1"/>
      <c r="U1194" s="1"/>
    </row>
    <row r="1195" spans="1:21" ht="18" hidden="1" customHeight="1">
      <c r="A1195" s="981"/>
      <c r="B1195" s="982"/>
      <c r="C1195" s="982"/>
      <c r="D1195" s="982"/>
      <c r="E1195" s="982"/>
      <c r="F1195" s="982"/>
      <c r="G1195" s="1005"/>
      <c r="H1195" s="1604"/>
      <c r="I1195" s="1604"/>
      <c r="J1195" s="543"/>
      <c r="K1195" s="875" t="s">
        <v>2285</v>
      </c>
      <c r="L1195" s="890" t="s">
        <v>327</v>
      </c>
      <c r="M1195" s="876">
        <f>ROUND(1645806*30%*6*12/1000,0)</f>
        <v>35549</v>
      </c>
      <c r="N1195" s="1"/>
      <c r="O1195" s="1"/>
      <c r="P1195" s="1"/>
      <c r="Q1195" s="1"/>
      <c r="R1195" s="1"/>
      <c r="S1195" s="1"/>
      <c r="T1195" s="1"/>
      <c r="U1195" s="1"/>
    </row>
    <row r="1196" spans="1:21" ht="18" hidden="1" customHeight="1">
      <c r="A1196" s="981"/>
      <c r="B1196" s="982"/>
      <c r="C1196" s="982"/>
      <c r="D1196" s="982"/>
      <c r="E1196" s="982"/>
      <c r="F1196" s="982"/>
      <c r="G1196" s="1005"/>
      <c r="H1196" s="1604"/>
      <c r="I1196" s="1604"/>
      <c r="J1196" s="543"/>
      <c r="K1196" s="875" t="s">
        <v>2286</v>
      </c>
      <c r="L1196" s="890" t="s">
        <v>327</v>
      </c>
      <c r="M1196" s="876">
        <f>ROUNDDOWN(1433956*30%*5*12/1000,0)</f>
        <v>25811</v>
      </c>
      <c r="N1196" s="1"/>
      <c r="O1196" s="1"/>
      <c r="P1196" s="1"/>
      <c r="Q1196" s="1"/>
      <c r="R1196" s="1"/>
      <c r="S1196" s="1"/>
      <c r="T1196" s="1"/>
      <c r="U1196" s="1"/>
    </row>
    <row r="1197" spans="1:21" ht="18" hidden="1" customHeight="1">
      <c r="A1197" s="981"/>
      <c r="B1197" s="982"/>
      <c r="C1197" s="982"/>
      <c r="D1197" s="982"/>
      <c r="E1197" s="982"/>
      <c r="F1197" s="982"/>
      <c r="G1197" s="1005"/>
      <c r="H1197" s="1604"/>
      <c r="I1197" s="1604"/>
      <c r="J1197" s="543"/>
      <c r="K1197" s="875" t="s">
        <v>1982</v>
      </c>
      <c r="L1197" s="890"/>
      <c r="M1197" s="544">
        <f>SUM(M1198:M1200)</f>
        <v>28800</v>
      </c>
      <c r="N1197" s="1"/>
      <c r="O1197" s="1"/>
      <c r="P1197" s="1"/>
      <c r="Q1197" s="1"/>
      <c r="R1197" s="1"/>
      <c r="S1197" s="1"/>
      <c r="T1197" s="1"/>
      <c r="U1197" s="1"/>
    </row>
    <row r="1198" spans="1:21" ht="18" hidden="1" customHeight="1">
      <c r="A1198" s="981"/>
      <c r="B1198" s="982"/>
      <c r="C1198" s="982"/>
      <c r="D1198" s="982"/>
      <c r="E1198" s="982"/>
      <c r="F1198" s="982"/>
      <c r="G1198" s="1005"/>
      <c r="H1198" s="1604"/>
      <c r="I1198" s="1604"/>
      <c r="J1198" s="543"/>
      <c r="K1198" s="875" t="s">
        <v>2287</v>
      </c>
      <c r="L1198" s="890" t="s">
        <v>327</v>
      </c>
      <c r="M1198" s="876">
        <f>ROUNDDOWN(150000*5*12/1000,0)</f>
        <v>9000</v>
      </c>
      <c r="N1198" s="1"/>
      <c r="O1198" s="1"/>
      <c r="P1198" s="1"/>
      <c r="Q1198" s="1"/>
      <c r="R1198" s="1"/>
      <c r="S1198" s="1"/>
      <c r="T1198" s="1"/>
      <c r="U1198" s="1"/>
    </row>
    <row r="1199" spans="1:21" ht="18" hidden="1" customHeight="1">
      <c r="A1199" s="981"/>
      <c r="B1199" s="982"/>
      <c r="C1199" s="982"/>
      <c r="D1199" s="982"/>
      <c r="E1199" s="982"/>
      <c r="F1199" s="982"/>
      <c r="G1199" s="1005"/>
      <c r="H1199" s="1604"/>
      <c r="I1199" s="1604"/>
      <c r="J1199" s="543"/>
      <c r="K1199" s="875" t="s">
        <v>2288</v>
      </c>
      <c r="L1199" s="890" t="s">
        <v>327</v>
      </c>
      <c r="M1199" s="876">
        <f>ROUNDDOWN(150000*6*12/1000,0)</f>
        <v>10800</v>
      </c>
      <c r="N1199" s="1"/>
      <c r="O1199" s="1"/>
      <c r="P1199" s="1"/>
      <c r="Q1199" s="1"/>
      <c r="R1199" s="1"/>
      <c r="S1199" s="1"/>
      <c r="T1199" s="1"/>
      <c r="U1199" s="1"/>
    </row>
    <row r="1200" spans="1:21" ht="18" hidden="1" customHeight="1">
      <c r="A1200" s="981"/>
      <c r="B1200" s="982"/>
      <c r="C1200" s="982"/>
      <c r="D1200" s="982"/>
      <c r="E1200" s="982"/>
      <c r="F1200" s="982"/>
      <c r="G1200" s="1005"/>
      <c r="H1200" s="1604"/>
      <c r="I1200" s="1604"/>
      <c r="J1200" s="543"/>
      <c r="K1200" s="875" t="s">
        <v>2289</v>
      </c>
      <c r="L1200" s="890" t="s">
        <v>327</v>
      </c>
      <c r="M1200" s="876">
        <f>ROUNDDOWN(150000*5*12/1000,0)</f>
        <v>9000</v>
      </c>
      <c r="N1200" s="1"/>
      <c r="O1200" s="1"/>
      <c r="P1200" s="1"/>
      <c r="Q1200" s="1"/>
      <c r="R1200" s="1"/>
      <c r="S1200" s="1"/>
      <c r="T1200" s="1"/>
      <c r="U1200" s="1"/>
    </row>
    <row r="1201" spans="1:21" ht="18" hidden="1" customHeight="1">
      <c r="A1201" s="981"/>
      <c r="B1201" s="982"/>
      <c r="C1201" s="982"/>
      <c r="D1201" s="982"/>
      <c r="E1201" s="982"/>
      <c r="F1201" s="982"/>
      <c r="G1201" s="1005"/>
      <c r="H1201" s="1604"/>
      <c r="I1201" s="1604"/>
      <c r="J1201" s="543"/>
      <c r="K1201" s="875" t="s">
        <v>1986</v>
      </c>
      <c r="L1201" s="890"/>
      <c r="M1201" s="544">
        <f>SUM(M1202:M1204)</f>
        <v>24360</v>
      </c>
      <c r="N1201" s="1"/>
      <c r="O1201" s="1"/>
      <c r="P1201" s="1"/>
      <c r="Q1201" s="1"/>
      <c r="R1201" s="1"/>
      <c r="S1201" s="1"/>
      <c r="T1201" s="1"/>
      <c r="U1201" s="1"/>
    </row>
    <row r="1202" spans="1:21" ht="18" hidden="1" customHeight="1">
      <c r="A1202" s="981"/>
      <c r="B1202" s="982"/>
      <c r="C1202" s="982"/>
      <c r="D1202" s="982"/>
      <c r="E1202" s="982"/>
      <c r="F1202" s="982"/>
      <c r="G1202" s="1005"/>
      <c r="H1202" s="1604"/>
      <c r="I1202" s="1604"/>
      <c r="J1202" s="543"/>
      <c r="K1202" s="875" t="s">
        <v>2290</v>
      </c>
      <c r="L1202" s="890" t="s">
        <v>327</v>
      </c>
      <c r="M1202" s="876">
        <f>ROUNDDOWN(130000*5*12/1000,0)</f>
        <v>7800</v>
      </c>
      <c r="N1202" s="1"/>
      <c r="O1202" s="1"/>
      <c r="P1202" s="1"/>
      <c r="Q1202" s="1"/>
      <c r="R1202" s="1"/>
      <c r="S1202" s="1"/>
      <c r="T1202" s="1"/>
      <c r="U1202" s="1"/>
    </row>
    <row r="1203" spans="1:21" ht="18" hidden="1" customHeight="1">
      <c r="A1203" s="981"/>
      <c r="B1203" s="982"/>
      <c r="C1203" s="982"/>
      <c r="D1203" s="982"/>
      <c r="E1203" s="982"/>
      <c r="F1203" s="982"/>
      <c r="G1203" s="1005"/>
      <c r="H1203" s="1604"/>
      <c r="I1203" s="1604"/>
      <c r="J1203" s="543"/>
      <c r="K1203" s="875" t="s">
        <v>2291</v>
      </c>
      <c r="L1203" s="890" t="s">
        <v>327</v>
      </c>
      <c r="M1203" s="876">
        <f>ROUNDDOWN(130000*6*12/1000,0)</f>
        <v>9360</v>
      </c>
      <c r="N1203" s="1"/>
      <c r="O1203" s="1"/>
      <c r="P1203" s="1"/>
      <c r="Q1203" s="1"/>
      <c r="R1203" s="1"/>
      <c r="S1203" s="1"/>
      <c r="T1203" s="1"/>
      <c r="U1203" s="1"/>
    </row>
    <row r="1204" spans="1:21" ht="18" hidden="1" customHeight="1">
      <c r="A1204" s="981"/>
      <c r="B1204" s="982"/>
      <c r="C1204" s="982"/>
      <c r="D1204" s="982"/>
      <c r="E1204" s="982"/>
      <c r="F1204" s="982"/>
      <c r="G1204" s="1005"/>
      <c r="H1204" s="1604"/>
      <c r="I1204" s="1604"/>
      <c r="J1204" s="543"/>
      <c r="K1204" s="875" t="s">
        <v>2292</v>
      </c>
      <c r="L1204" s="890" t="s">
        <v>327</v>
      </c>
      <c r="M1204" s="876">
        <f>ROUNDDOWN(120000*5*12/1000,0)</f>
        <v>7200</v>
      </c>
      <c r="N1204" s="1"/>
      <c r="O1204" s="1"/>
      <c r="P1204" s="1"/>
      <c r="Q1204" s="1"/>
      <c r="R1204" s="1"/>
      <c r="S1204" s="1"/>
      <c r="T1204" s="1"/>
      <c r="U1204" s="1"/>
    </row>
    <row r="1205" spans="1:21" ht="18" hidden="1" customHeight="1">
      <c r="A1205" s="981"/>
      <c r="B1205" s="982"/>
      <c r="C1205" s="982"/>
      <c r="D1205" s="982"/>
      <c r="E1205" s="982"/>
      <c r="F1205" s="982"/>
      <c r="G1205" s="1005"/>
      <c r="H1205" s="1604"/>
      <c r="I1205" s="1604"/>
      <c r="J1205" s="543"/>
      <c r="K1205" s="875" t="s">
        <v>1990</v>
      </c>
      <c r="L1205" s="890"/>
      <c r="M1205" s="544">
        <f>SUM(M1206:M1208)</f>
        <v>71950</v>
      </c>
      <c r="N1205" s="1"/>
      <c r="O1205" s="1"/>
      <c r="P1205" s="1"/>
      <c r="Q1205" s="1"/>
      <c r="R1205" s="1"/>
      <c r="S1205" s="1"/>
      <c r="T1205" s="1"/>
      <c r="U1205" s="1"/>
    </row>
    <row r="1206" spans="1:21" ht="18" hidden="1" customHeight="1">
      <c r="A1206" s="981"/>
      <c r="B1206" s="982"/>
      <c r="C1206" s="982"/>
      <c r="D1206" s="982"/>
      <c r="E1206" s="982"/>
      <c r="F1206" s="982"/>
      <c r="G1206" s="1005"/>
      <c r="H1206" s="1604"/>
      <c r="I1206" s="1604"/>
      <c r="J1206" s="543"/>
      <c r="K1206" s="875" t="s">
        <v>2293</v>
      </c>
      <c r="L1206" s="2323" t="s">
        <v>327</v>
      </c>
      <c r="M1206" s="876">
        <f>ROUNDDOWN(2347072*5*250%/1000,0)</f>
        <v>29338</v>
      </c>
      <c r="N1206" s="1"/>
      <c r="O1206" s="1"/>
      <c r="P1206" s="1"/>
      <c r="Q1206" s="1"/>
      <c r="R1206" s="1"/>
      <c r="S1206" s="1"/>
      <c r="T1206" s="1"/>
      <c r="U1206" s="1"/>
    </row>
    <row r="1207" spans="1:21" ht="18" hidden="1" customHeight="1">
      <c r="A1207" s="981"/>
      <c r="B1207" s="982"/>
      <c r="C1207" s="982"/>
      <c r="D1207" s="982"/>
      <c r="E1207" s="982"/>
      <c r="F1207" s="982"/>
      <c r="G1207" s="1005"/>
      <c r="H1207" s="1604"/>
      <c r="I1207" s="1604"/>
      <c r="J1207" s="543"/>
      <c r="K1207" s="875" t="s">
        <v>2294</v>
      </c>
      <c r="L1207" s="2323" t="s">
        <v>327</v>
      </c>
      <c r="M1207" s="876">
        <f>ROUNDDOWN(1645806*6*250%/1000,0)</f>
        <v>24687</v>
      </c>
      <c r="N1207" s="1"/>
      <c r="O1207" s="1"/>
      <c r="P1207" s="1"/>
      <c r="Q1207" s="1"/>
      <c r="R1207" s="1"/>
      <c r="S1207" s="1"/>
      <c r="T1207" s="1"/>
      <c r="U1207" s="1"/>
    </row>
    <row r="1208" spans="1:21" ht="18" hidden="1" customHeight="1">
      <c r="A1208" s="981"/>
      <c r="B1208" s="982"/>
      <c r="C1208" s="982"/>
      <c r="D1208" s="982"/>
      <c r="E1208" s="982"/>
      <c r="F1208" s="982"/>
      <c r="G1208" s="1005"/>
      <c r="H1208" s="1604"/>
      <c r="I1208" s="1604"/>
      <c r="J1208" s="543"/>
      <c r="K1208" s="875" t="s">
        <v>2295</v>
      </c>
      <c r="L1208" s="890" t="s">
        <v>327</v>
      </c>
      <c r="M1208" s="876">
        <f>ROUND(1433956*5*250%/1000,0)+1</f>
        <v>17925</v>
      </c>
      <c r="N1208" s="1"/>
      <c r="O1208" s="1"/>
      <c r="P1208" s="1"/>
      <c r="Q1208" s="1"/>
      <c r="R1208" s="1"/>
      <c r="S1208" s="1"/>
      <c r="T1208" s="1"/>
      <c r="U1208" s="1"/>
    </row>
    <row r="1209" spans="1:21" ht="18" hidden="1" customHeight="1">
      <c r="A1209" s="981"/>
      <c r="B1209" s="982"/>
      <c r="C1209" s="982"/>
      <c r="D1209" s="982"/>
      <c r="E1209" s="982"/>
      <c r="F1209" s="982"/>
      <c r="G1209" s="1005"/>
      <c r="H1209" s="1604"/>
      <c r="I1209" s="1604"/>
      <c r="J1209" s="543"/>
      <c r="K1209" s="875" t="s">
        <v>1994</v>
      </c>
      <c r="L1209" s="890"/>
      <c r="M1209" s="544">
        <f>SUM(M1210:M1212)</f>
        <v>24960</v>
      </c>
      <c r="N1209" s="1"/>
      <c r="O1209" s="1"/>
      <c r="P1209" s="1"/>
      <c r="Q1209" s="1"/>
      <c r="R1209" s="1"/>
      <c r="S1209" s="1"/>
      <c r="T1209" s="1"/>
      <c r="U1209" s="1"/>
    </row>
    <row r="1210" spans="1:21" ht="18" hidden="1" customHeight="1">
      <c r="A1210" s="981"/>
      <c r="B1210" s="982"/>
      <c r="C1210" s="982"/>
      <c r="D1210" s="982"/>
      <c r="E1210" s="982"/>
      <c r="F1210" s="982"/>
      <c r="G1210" s="1005"/>
      <c r="H1210" s="1604"/>
      <c r="I1210" s="1604"/>
      <c r="J1210" s="543"/>
      <c r="K1210" s="875" t="s">
        <v>2290</v>
      </c>
      <c r="L1210" s="890" t="s">
        <v>327</v>
      </c>
      <c r="M1210" s="876">
        <f>ROUNDDOWN(130000*5*12/1000,0)</f>
        <v>7800</v>
      </c>
      <c r="N1210" s="1"/>
      <c r="O1210" s="1"/>
      <c r="P1210" s="1"/>
      <c r="Q1210" s="1"/>
      <c r="R1210" s="1"/>
      <c r="S1210" s="1"/>
      <c r="T1210" s="1"/>
      <c r="U1210" s="1"/>
    </row>
    <row r="1211" spans="1:21" ht="18" hidden="1" customHeight="1">
      <c r="A1211" s="981"/>
      <c r="B1211" s="982"/>
      <c r="C1211" s="982"/>
      <c r="D1211" s="982"/>
      <c r="E1211" s="982"/>
      <c r="F1211" s="982"/>
      <c r="G1211" s="1005"/>
      <c r="H1211" s="1604"/>
      <c r="I1211" s="1604"/>
      <c r="J1211" s="543"/>
      <c r="K1211" s="875" t="s">
        <v>2291</v>
      </c>
      <c r="L1211" s="890" t="s">
        <v>327</v>
      </c>
      <c r="M1211" s="876">
        <f>ROUNDDOWN(130000*6*12/1000,0)</f>
        <v>9360</v>
      </c>
      <c r="N1211" s="1"/>
      <c r="O1211" s="1"/>
      <c r="P1211" s="1"/>
      <c r="Q1211" s="1"/>
      <c r="R1211" s="1"/>
      <c r="S1211" s="1"/>
      <c r="T1211" s="1"/>
      <c r="U1211" s="1"/>
    </row>
    <row r="1212" spans="1:21" ht="18" hidden="1" customHeight="1">
      <c r="A1212" s="981"/>
      <c r="B1212" s="982"/>
      <c r="C1212" s="982"/>
      <c r="D1212" s="982"/>
      <c r="E1212" s="982"/>
      <c r="F1212" s="982"/>
      <c r="G1212" s="1005"/>
      <c r="H1212" s="1604"/>
      <c r="I1212" s="1604"/>
      <c r="J1212" s="543"/>
      <c r="K1212" s="875" t="s">
        <v>2296</v>
      </c>
      <c r="L1212" s="890" t="s">
        <v>327</v>
      </c>
      <c r="M1212" s="876">
        <f>ROUNDDOWN(130000*5*12/1000,0)</f>
        <v>7800</v>
      </c>
      <c r="N1212" s="1"/>
      <c r="O1212" s="1"/>
      <c r="P1212" s="1"/>
      <c r="Q1212" s="1"/>
      <c r="R1212" s="1"/>
      <c r="S1212" s="1"/>
      <c r="T1212" s="1"/>
      <c r="U1212" s="1"/>
    </row>
    <row r="1213" spans="1:21" ht="18" hidden="1" customHeight="1">
      <c r="A1213" s="981"/>
      <c r="B1213" s="982"/>
      <c r="C1213" s="982"/>
      <c r="D1213" s="982"/>
      <c r="E1213" s="982"/>
      <c r="F1213" s="982"/>
      <c r="G1213" s="1005"/>
      <c r="H1213" s="1604"/>
      <c r="I1213" s="1604"/>
      <c r="J1213" s="543"/>
      <c r="K1213" s="875" t="s">
        <v>1996</v>
      </c>
      <c r="L1213" s="890"/>
      <c r="M1213" s="544">
        <f>SUM(M1214:M1217)</f>
        <v>5040</v>
      </c>
      <c r="N1213" s="1"/>
      <c r="O1213" s="1"/>
      <c r="P1213" s="1"/>
      <c r="Q1213" s="1"/>
      <c r="R1213" s="1"/>
      <c r="S1213" s="1"/>
      <c r="T1213" s="1"/>
      <c r="U1213" s="1"/>
    </row>
    <row r="1214" spans="1:21" ht="18" hidden="1" customHeight="1">
      <c r="A1214" s="981"/>
      <c r="B1214" s="982"/>
      <c r="C1214" s="982"/>
      <c r="D1214" s="982"/>
      <c r="E1214" s="982"/>
      <c r="F1214" s="982"/>
      <c r="G1214" s="1005"/>
      <c r="H1214" s="1604"/>
      <c r="I1214" s="1604"/>
      <c r="J1214" s="543"/>
      <c r="K1214" s="875" t="s">
        <v>2297</v>
      </c>
      <c r="L1214" s="890" t="s">
        <v>327</v>
      </c>
      <c r="M1214" s="876">
        <f>50000*4*12/1000</f>
        <v>2400</v>
      </c>
      <c r="N1214" s="1"/>
      <c r="O1214" s="1"/>
      <c r="P1214" s="1"/>
      <c r="Q1214" s="1"/>
      <c r="R1214" s="1"/>
      <c r="S1214" s="1"/>
      <c r="T1214" s="1"/>
      <c r="U1214" s="1"/>
    </row>
    <row r="1215" spans="1:21" ht="18" hidden="1" customHeight="1">
      <c r="A1215" s="981"/>
      <c r="B1215" s="982"/>
      <c r="C1215" s="982"/>
      <c r="D1215" s="982"/>
      <c r="E1215" s="982"/>
      <c r="F1215" s="982"/>
      <c r="G1215" s="1005"/>
      <c r="H1215" s="1604"/>
      <c r="I1215" s="1604"/>
      <c r="J1215" s="543"/>
      <c r="K1215" s="875" t="s">
        <v>1998</v>
      </c>
      <c r="L1215" s="890" t="s">
        <v>327</v>
      </c>
      <c r="M1215" s="876">
        <v>0</v>
      </c>
      <c r="N1215" s="1"/>
      <c r="O1215" s="1"/>
      <c r="P1215" s="1"/>
      <c r="Q1215" s="1"/>
      <c r="R1215" s="1"/>
      <c r="S1215" s="1"/>
      <c r="T1215" s="1"/>
      <c r="U1215" s="1"/>
    </row>
    <row r="1216" spans="1:21" ht="18" hidden="1" customHeight="1">
      <c r="A1216" s="981"/>
      <c r="B1216" s="982"/>
      <c r="C1216" s="982"/>
      <c r="D1216" s="982"/>
      <c r="E1216" s="982"/>
      <c r="F1216" s="982"/>
      <c r="G1216" s="1005"/>
      <c r="H1216" s="1604"/>
      <c r="I1216" s="1604"/>
      <c r="J1216" s="543"/>
      <c r="K1216" s="875" t="s">
        <v>2064</v>
      </c>
      <c r="L1216" s="890" t="s">
        <v>327</v>
      </c>
      <c r="M1216" s="876">
        <v>0</v>
      </c>
      <c r="N1216" s="1"/>
      <c r="O1216" s="1"/>
      <c r="P1216" s="1"/>
      <c r="Q1216" s="1"/>
      <c r="R1216" s="1"/>
      <c r="S1216" s="1"/>
      <c r="T1216" s="1"/>
      <c r="U1216" s="1"/>
    </row>
    <row r="1217" spans="1:21" ht="18" hidden="1" customHeight="1">
      <c r="A1217" s="981"/>
      <c r="B1217" s="982"/>
      <c r="C1217" s="982"/>
      <c r="D1217" s="982"/>
      <c r="E1217" s="982"/>
      <c r="F1217" s="982"/>
      <c r="G1217" s="1005"/>
      <c r="H1217" s="1604"/>
      <c r="I1217" s="1604"/>
      <c r="J1217" s="543"/>
      <c r="K1217" s="875" t="s">
        <v>2298</v>
      </c>
      <c r="L1217" s="890" t="s">
        <v>327</v>
      </c>
      <c r="M1217" s="876">
        <f>110000*2*12/1000</f>
        <v>2640</v>
      </c>
      <c r="N1217" s="1"/>
      <c r="O1217" s="1"/>
      <c r="P1217" s="1"/>
      <c r="Q1217" s="1"/>
      <c r="R1217" s="1"/>
      <c r="S1217" s="1"/>
      <c r="T1217" s="1"/>
      <c r="U1217" s="1"/>
    </row>
    <row r="1218" spans="1:21" ht="18" hidden="1" customHeight="1">
      <c r="A1218" s="981"/>
      <c r="B1218" s="982"/>
      <c r="C1218" s="982"/>
      <c r="D1218" s="982"/>
      <c r="E1218" s="982"/>
      <c r="F1218" s="982"/>
      <c r="G1218" s="1005"/>
      <c r="H1218" s="1604"/>
      <c r="I1218" s="1604"/>
      <c r="J1218" s="543"/>
      <c r="K1218" s="875" t="s">
        <v>2001</v>
      </c>
      <c r="L1218" s="890"/>
      <c r="M1218" s="544">
        <f>SUM(M1219:M1223)</f>
        <v>7440</v>
      </c>
      <c r="N1218" s="1"/>
      <c r="O1218" s="1"/>
      <c r="P1218" s="1"/>
      <c r="Q1218" s="1"/>
      <c r="R1218" s="1"/>
      <c r="S1218" s="1"/>
      <c r="T1218" s="1"/>
      <c r="U1218" s="1"/>
    </row>
    <row r="1219" spans="1:21" ht="18" hidden="1" customHeight="1">
      <c r="A1219" s="981"/>
      <c r="B1219" s="982"/>
      <c r="C1219" s="982"/>
      <c r="D1219" s="982"/>
      <c r="E1219" s="982"/>
      <c r="F1219" s="982"/>
      <c r="G1219" s="1005"/>
      <c r="H1219" s="1604"/>
      <c r="I1219" s="1604"/>
      <c r="J1219" s="543"/>
      <c r="K1219" s="875" t="s">
        <v>2190</v>
      </c>
      <c r="L1219" s="890" t="s">
        <v>327</v>
      </c>
      <c r="M1219" s="876">
        <f>40000*6*12/1000</f>
        <v>2880</v>
      </c>
      <c r="N1219" s="1"/>
      <c r="O1219" s="1"/>
      <c r="P1219" s="1"/>
      <c r="Q1219" s="1"/>
      <c r="R1219" s="1"/>
      <c r="S1219" s="1"/>
      <c r="T1219" s="1"/>
      <c r="U1219" s="1"/>
    </row>
    <row r="1220" spans="1:21" ht="18" hidden="1" customHeight="1">
      <c r="A1220" s="981"/>
      <c r="B1220" s="982"/>
      <c r="C1220" s="982"/>
      <c r="D1220" s="982"/>
      <c r="E1220" s="982"/>
      <c r="F1220" s="982"/>
      <c r="G1220" s="1005"/>
      <c r="H1220" s="1604"/>
      <c r="I1220" s="1604"/>
      <c r="J1220" s="543"/>
      <c r="K1220" s="875" t="s">
        <v>2042</v>
      </c>
      <c r="L1220" s="890" t="s">
        <v>327</v>
      </c>
      <c r="M1220" s="876">
        <f>20000*5*12/1000</f>
        <v>1200</v>
      </c>
      <c r="N1220" s="1"/>
      <c r="O1220" s="1"/>
      <c r="P1220" s="1"/>
      <c r="Q1220" s="1"/>
      <c r="R1220" s="1"/>
      <c r="S1220" s="1"/>
      <c r="T1220" s="1"/>
      <c r="U1220" s="1"/>
    </row>
    <row r="1221" spans="1:21" ht="18" hidden="1" customHeight="1">
      <c r="A1221" s="981"/>
      <c r="B1221" s="982"/>
      <c r="C1221" s="982"/>
      <c r="D1221" s="982"/>
      <c r="E1221" s="982"/>
      <c r="F1221" s="982"/>
      <c r="G1221" s="1005"/>
      <c r="H1221" s="1604"/>
      <c r="I1221" s="1604"/>
      <c r="J1221" s="543"/>
      <c r="K1221" s="875" t="s">
        <v>2126</v>
      </c>
      <c r="L1221" s="890" t="s">
        <v>327</v>
      </c>
      <c r="M1221" s="876">
        <f>20000*5*12/1000</f>
        <v>1200</v>
      </c>
      <c r="N1221" s="1"/>
      <c r="O1221" s="1"/>
      <c r="P1221" s="1"/>
      <c r="Q1221" s="1"/>
      <c r="R1221" s="1"/>
      <c r="S1221" s="1"/>
      <c r="T1221" s="1"/>
      <c r="U1221" s="1"/>
    </row>
    <row r="1222" spans="1:21" ht="18" hidden="1" customHeight="1">
      <c r="A1222" s="981"/>
      <c r="B1222" s="982"/>
      <c r="C1222" s="982"/>
      <c r="D1222" s="982"/>
      <c r="E1222" s="982"/>
      <c r="F1222" s="982"/>
      <c r="G1222" s="1005"/>
      <c r="H1222" s="1604"/>
      <c r="I1222" s="1604"/>
      <c r="J1222" s="543"/>
      <c r="K1222" s="875" t="s">
        <v>2299</v>
      </c>
      <c r="L1222" s="890" t="s">
        <v>327</v>
      </c>
      <c r="M1222" s="876">
        <f>60000*3*12/1000</f>
        <v>2160</v>
      </c>
      <c r="N1222" s="1"/>
      <c r="O1222" s="1"/>
      <c r="P1222" s="1"/>
      <c r="Q1222" s="1"/>
      <c r="R1222" s="1"/>
      <c r="S1222" s="1"/>
      <c r="T1222" s="1"/>
      <c r="U1222" s="1"/>
    </row>
    <row r="1223" spans="1:21" ht="18" hidden="1" customHeight="1">
      <c r="A1223" s="981"/>
      <c r="B1223" s="982"/>
      <c r="C1223" s="982"/>
      <c r="D1223" s="982"/>
      <c r="E1223" s="982"/>
      <c r="F1223" s="982"/>
      <c r="G1223" s="1005"/>
      <c r="H1223" s="1604"/>
      <c r="I1223" s="1604"/>
      <c r="J1223" s="543"/>
      <c r="K1223" s="875" t="s">
        <v>2006</v>
      </c>
      <c r="L1223" s="890" t="s">
        <v>327</v>
      </c>
      <c r="M1223" s="876">
        <v>0</v>
      </c>
      <c r="N1223" s="1"/>
      <c r="O1223" s="1"/>
      <c r="P1223" s="1"/>
      <c r="Q1223" s="1"/>
      <c r="R1223" s="1"/>
      <c r="S1223" s="1"/>
      <c r="T1223" s="1"/>
      <c r="U1223" s="1"/>
    </row>
    <row r="1224" spans="1:21" ht="18" hidden="1" customHeight="1">
      <c r="A1224" s="981"/>
      <c r="B1224" s="982"/>
      <c r="C1224" s="982"/>
      <c r="D1224" s="982"/>
      <c r="E1224" s="982"/>
      <c r="F1224" s="982"/>
      <c r="G1224" s="1005"/>
      <c r="H1224" s="1604"/>
      <c r="I1224" s="1604"/>
      <c r="J1224" s="543"/>
      <c r="K1224" s="875" t="s">
        <v>2007</v>
      </c>
      <c r="L1224" s="890"/>
      <c r="M1224" s="544">
        <f>SUM(M1225:M1226)</f>
        <v>360</v>
      </c>
      <c r="N1224" s="1"/>
      <c r="O1224" s="1"/>
      <c r="P1224" s="1"/>
      <c r="Q1224" s="1"/>
      <c r="R1224" s="1"/>
      <c r="S1224" s="1"/>
      <c r="T1224" s="1"/>
      <c r="U1224" s="1"/>
    </row>
    <row r="1225" spans="1:21" ht="18" hidden="1" customHeight="1">
      <c r="A1225" s="981"/>
      <c r="B1225" s="982"/>
      <c r="C1225" s="982"/>
      <c r="D1225" s="982"/>
      <c r="E1225" s="982"/>
      <c r="F1225" s="982"/>
      <c r="G1225" s="1005"/>
      <c r="H1225" s="1604"/>
      <c r="I1225" s="1604"/>
      <c r="J1225" s="543"/>
      <c r="K1225" s="875" t="s">
        <v>2008</v>
      </c>
      <c r="L1225" s="890" t="s">
        <v>327</v>
      </c>
      <c r="M1225" s="876">
        <f>30000*1*12/1000</f>
        <v>360</v>
      </c>
    </row>
    <row r="1226" spans="1:21" ht="18" hidden="1" customHeight="1">
      <c r="A1226" s="981"/>
      <c r="B1226" s="982"/>
      <c r="C1226" s="982"/>
      <c r="D1226" s="982"/>
      <c r="E1226" s="982"/>
      <c r="F1226" s="982"/>
      <c r="G1226" s="1005"/>
      <c r="H1226" s="1604"/>
      <c r="I1226" s="1604"/>
      <c r="J1226" s="543"/>
      <c r="K1226" s="875" t="s">
        <v>2069</v>
      </c>
      <c r="L1226" s="890" t="s">
        <v>327</v>
      </c>
      <c r="M1226" s="876">
        <f>25000*0*12/1000</f>
        <v>0</v>
      </c>
    </row>
    <row r="1227" spans="1:21" ht="18" hidden="1" customHeight="1">
      <c r="A1227" s="981"/>
      <c r="B1227" s="982"/>
      <c r="C1227" s="982"/>
      <c r="D1227" s="982"/>
      <c r="E1227" s="982"/>
      <c r="F1227" s="982"/>
      <c r="G1227" s="1005"/>
      <c r="H1227" s="1604"/>
      <c r="I1227" s="1604"/>
      <c r="J1227" s="543"/>
      <c r="K1227" s="875" t="s">
        <v>2010</v>
      </c>
      <c r="L1227" s="890"/>
      <c r="M1227" s="544">
        <f>SUM(M1228)</f>
        <v>10560</v>
      </c>
    </row>
    <row r="1228" spans="1:21" ht="18" hidden="1" customHeight="1">
      <c r="A1228" s="981"/>
      <c r="B1228" s="982"/>
      <c r="C1228" s="982"/>
      <c r="D1228" s="982"/>
      <c r="E1228" s="982"/>
      <c r="F1228" s="982"/>
      <c r="G1228" s="1005"/>
      <c r="H1228" s="1604"/>
      <c r="I1228" s="1604"/>
      <c r="J1228" s="543"/>
      <c r="K1228" s="875" t="s">
        <v>2300</v>
      </c>
      <c r="L1228" s="890" t="s">
        <v>327</v>
      </c>
      <c r="M1228" s="876">
        <f>80000*11*12/1000</f>
        <v>10560</v>
      </c>
    </row>
    <row r="1229" spans="1:21" ht="18" hidden="1" customHeight="1">
      <c r="A1229" s="981"/>
      <c r="B1229" s="982"/>
      <c r="C1229" s="982"/>
      <c r="D1229" s="982"/>
      <c r="E1229" s="982"/>
      <c r="F1229" s="982"/>
      <c r="G1229" s="1005"/>
      <c r="H1229" s="1604"/>
      <c r="I1229" s="1604"/>
      <c r="J1229" s="543"/>
      <c r="K1229" s="875" t="s">
        <v>2012</v>
      </c>
      <c r="L1229" s="890"/>
      <c r="M1229" s="544">
        <f>SUM(M1230:M1231)</f>
        <v>360</v>
      </c>
    </row>
    <row r="1230" spans="1:21" ht="18" hidden="1" customHeight="1">
      <c r="A1230" s="981"/>
      <c r="B1230" s="982"/>
      <c r="C1230" s="982"/>
      <c r="D1230" s="982"/>
      <c r="E1230" s="982"/>
      <c r="F1230" s="982"/>
      <c r="G1230" s="1005"/>
      <c r="H1230" s="1604"/>
      <c r="I1230" s="1604"/>
      <c r="J1230" s="543"/>
      <c r="K1230" s="875" t="s">
        <v>2013</v>
      </c>
      <c r="L1230" s="890" t="s">
        <v>327</v>
      </c>
      <c r="M1230" s="876">
        <f>30000*0*12/1000</f>
        <v>0</v>
      </c>
    </row>
    <row r="1231" spans="1:21" ht="18" hidden="1" customHeight="1">
      <c r="A1231" s="981"/>
      <c r="B1231" s="982"/>
      <c r="C1231" s="982"/>
      <c r="D1231" s="982"/>
      <c r="E1231" s="982"/>
      <c r="F1231" s="982"/>
      <c r="G1231" s="1005"/>
      <c r="H1231" s="1604"/>
      <c r="I1231" s="1604"/>
      <c r="J1231" s="543"/>
      <c r="K1231" s="875" t="s">
        <v>2110</v>
      </c>
      <c r="L1231" s="890" t="s">
        <v>327</v>
      </c>
      <c r="M1231" s="876">
        <f>10000*3*12/1000</f>
        <v>360</v>
      </c>
    </row>
    <row r="1232" spans="1:21" ht="18" hidden="1" customHeight="1">
      <c r="A1232" s="981"/>
      <c r="B1232" s="982"/>
      <c r="C1232" s="982"/>
      <c r="D1232" s="982"/>
      <c r="E1232" s="982"/>
      <c r="F1232" s="982"/>
      <c r="G1232" s="1005"/>
      <c r="H1232" s="1604"/>
      <c r="I1232" s="1604"/>
      <c r="J1232" s="543"/>
      <c r="K1232" s="875" t="s">
        <v>2015</v>
      </c>
      <c r="L1232" s="2323"/>
      <c r="M1232" s="544">
        <f>SUM(M1233:M1235)+1</f>
        <v>43170</v>
      </c>
    </row>
    <row r="1233" spans="1:24" ht="18" hidden="1" customHeight="1">
      <c r="A1233" s="981"/>
      <c r="B1233" s="982"/>
      <c r="C1233" s="982"/>
      <c r="D1233" s="982"/>
      <c r="E1233" s="982"/>
      <c r="F1233" s="982"/>
      <c r="G1233" s="1005"/>
      <c r="H1233" s="1604"/>
      <c r="I1233" s="1604"/>
      <c r="J1233" s="543"/>
      <c r="K1233" s="875" t="s">
        <v>2301</v>
      </c>
      <c r="L1233" s="2323" t="s">
        <v>327</v>
      </c>
      <c r="M1233" s="876">
        <f>ROUNDDOWN(2347072*5*150%/1000,0)-1</f>
        <v>17602</v>
      </c>
    </row>
    <row r="1234" spans="1:24" ht="18" hidden="1" customHeight="1">
      <c r="A1234" s="981"/>
      <c r="B1234" s="982"/>
      <c r="C1234" s="982"/>
      <c r="D1234" s="982"/>
      <c r="E1234" s="982"/>
      <c r="F1234" s="982"/>
      <c r="G1234" s="1005"/>
      <c r="H1234" s="1604"/>
      <c r="I1234" s="1604"/>
      <c r="J1234" s="543"/>
      <c r="K1234" s="875" t="s">
        <v>2302</v>
      </c>
      <c r="L1234" s="2323" t="s">
        <v>327</v>
      </c>
      <c r="M1234" s="876">
        <f>ROUNDDOWN(1645806*6*150%/1000,0)</f>
        <v>14812</v>
      </c>
      <c r="N1234" s="1"/>
      <c r="O1234" s="1"/>
      <c r="P1234" s="1"/>
      <c r="Q1234" s="1"/>
      <c r="R1234" s="1"/>
      <c r="S1234" s="1"/>
      <c r="T1234" s="1"/>
      <c r="U1234" s="1"/>
    </row>
    <row r="1235" spans="1:24" ht="18" hidden="1" customHeight="1">
      <c r="A1235" s="981"/>
      <c r="B1235" s="982"/>
      <c r="C1235" s="982"/>
      <c r="D1235" s="982"/>
      <c r="E1235" s="982"/>
      <c r="F1235" s="982"/>
      <c r="G1235" s="1005"/>
      <c r="H1235" s="1604"/>
      <c r="I1235" s="1604"/>
      <c r="J1235" s="543"/>
      <c r="K1235" s="875" t="s">
        <v>2303</v>
      </c>
      <c r="L1235" s="890" t="s">
        <v>327</v>
      </c>
      <c r="M1235" s="876">
        <f>ROUND(1433956*5*150%/1000,0)</f>
        <v>10755</v>
      </c>
    </row>
    <row r="1236" spans="1:24" ht="18" hidden="1" customHeight="1">
      <c r="A1236" s="981"/>
      <c r="B1236" s="982"/>
      <c r="C1236" s="982"/>
      <c r="D1236" s="982"/>
      <c r="E1236" s="982"/>
      <c r="F1236" s="982"/>
      <c r="G1236" s="1005"/>
      <c r="H1236" s="1604"/>
      <c r="I1236" s="1604"/>
      <c r="J1236" s="543"/>
      <c r="K1236" s="875" t="s">
        <v>2019</v>
      </c>
      <c r="L1236" s="2323"/>
      <c r="M1236" s="544">
        <f>SUM(M1237:M1239)</f>
        <v>130695</v>
      </c>
    </row>
    <row r="1237" spans="1:24" ht="18" hidden="1" customHeight="1">
      <c r="A1237" s="981"/>
      <c r="B1237" s="982"/>
      <c r="C1237" s="982"/>
      <c r="D1237" s="982"/>
      <c r="E1237" s="982"/>
      <c r="F1237" s="982"/>
      <c r="G1237" s="1005"/>
      <c r="H1237" s="1604"/>
      <c r="I1237" s="1604"/>
      <c r="J1237" s="543"/>
      <c r="K1237" s="875" t="s">
        <v>2304</v>
      </c>
      <c r="L1237" s="2323" t="s">
        <v>327</v>
      </c>
      <c r="M1237" s="876">
        <f>ROUND(4004012*1.5/209*30*5*12/1000,0)+1</f>
        <v>51727</v>
      </c>
    </row>
    <row r="1238" spans="1:24" ht="18" hidden="1" customHeight="1">
      <c r="A1238" s="981"/>
      <c r="B1238" s="982"/>
      <c r="C1238" s="982"/>
      <c r="D1238" s="982"/>
      <c r="E1238" s="982"/>
      <c r="F1238" s="982"/>
      <c r="G1238" s="1005"/>
      <c r="H1238" s="1604"/>
      <c r="I1238" s="1604"/>
      <c r="J1238" s="543"/>
      <c r="K1238" s="875" t="s">
        <v>2305</v>
      </c>
      <c r="L1238" s="2323" t="s">
        <v>327</v>
      </c>
      <c r="M1238" s="876">
        <f>ROUND(2916424*1.5/209*30*6*12/1000,0)</f>
        <v>45212</v>
      </c>
    </row>
    <row r="1239" spans="1:24" ht="18" hidden="1" customHeight="1">
      <c r="A1239" s="981"/>
      <c r="B1239" s="982"/>
      <c r="C1239" s="982"/>
      <c r="D1239" s="982"/>
      <c r="E1239" s="982"/>
      <c r="F1239" s="982"/>
      <c r="G1239" s="1005"/>
      <c r="H1239" s="1604"/>
      <c r="I1239" s="1604"/>
      <c r="J1239" s="543"/>
      <c r="K1239" s="875" t="s">
        <v>2306</v>
      </c>
      <c r="L1239" s="890" t="s">
        <v>327</v>
      </c>
      <c r="M1239" s="876">
        <f>ROUND(2612884*1.5/209*30*5*12/1000,0)+1</f>
        <v>33756</v>
      </c>
    </row>
    <row r="1240" spans="1:24" ht="18" hidden="1" customHeight="1">
      <c r="A1240" s="981"/>
      <c r="B1240" s="982"/>
      <c r="C1240" s="982"/>
      <c r="D1240" s="982"/>
      <c r="E1240" s="982"/>
      <c r="F1240" s="982"/>
      <c r="G1240" s="1005"/>
      <c r="H1240" s="1604"/>
      <c r="I1240" s="1604"/>
      <c r="J1240" s="543"/>
      <c r="K1240" s="875" t="s">
        <v>2023</v>
      </c>
      <c r="L1240" s="2323"/>
      <c r="M1240" s="544">
        <f>SUM(M1241:M1245)+1</f>
        <v>26122</v>
      </c>
    </row>
    <row r="1241" spans="1:24" ht="18" hidden="1" customHeight="1">
      <c r="A1241" s="981"/>
      <c r="B1241" s="982"/>
      <c r="C1241" s="982"/>
      <c r="D1241" s="982"/>
      <c r="E1241" s="982"/>
      <c r="F1241" s="982"/>
      <c r="G1241" s="1005"/>
      <c r="H1241" s="1604"/>
      <c r="I1241" s="1604"/>
      <c r="J1241" s="543"/>
      <c r="K1241" s="875" t="s">
        <v>2307</v>
      </c>
      <c r="L1241" s="2323" t="s">
        <v>327</v>
      </c>
      <c r="M1241" s="876">
        <f>ROUND(5945080*1/209*8*2*10/1000,0)</f>
        <v>4551</v>
      </c>
      <c r="N1241" s="1"/>
      <c r="O1241" s="1"/>
      <c r="P1241" s="1"/>
      <c r="Q1241" s="1"/>
      <c r="R1241" s="1"/>
      <c r="S1241" s="1"/>
      <c r="T1241" s="1"/>
      <c r="U1241" s="1"/>
    </row>
    <row r="1242" spans="1:24" ht="18" hidden="1" customHeight="1">
      <c r="A1242" s="981"/>
      <c r="B1242" s="982"/>
      <c r="C1242" s="982"/>
      <c r="D1242" s="982"/>
      <c r="E1242" s="982"/>
      <c r="F1242" s="982"/>
      <c r="G1242" s="1005"/>
      <c r="H1242" s="1604"/>
      <c r="I1242" s="1604"/>
      <c r="J1242" s="543"/>
      <c r="K1242" s="875" t="s">
        <v>2025</v>
      </c>
      <c r="L1242" s="2323" t="s">
        <v>327</v>
      </c>
      <c r="M1242" s="876">
        <f>ROUNDDOWN(5765000*1/209*8*1*10/1000,0)</f>
        <v>2206</v>
      </c>
      <c r="N1242" s="1"/>
      <c r="O1242" s="1"/>
      <c r="P1242" s="1"/>
      <c r="Q1242" s="1"/>
      <c r="R1242" s="1"/>
      <c r="S1242" s="1"/>
      <c r="T1242" s="1"/>
      <c r="U1242" s="1"/>
    </row>
    <row r="1243" spans="1:24" ht="18" hidden="1" customHeight="1">
      <c r="A1243" s="981"/>
      <c r="B1243" s="982"/>
      <c r="C1243" s="982"/>
      <c r="D1243" s="982"/>
      <c r="E1243" s="982"/>
      <c r="F1243" s="982"/>
      <c r="G1243" s="1005"/>
      <c r="H1243" s="1604"/>
      <c r="I1243" s="1604"/>
      <c r="J1243" s="543"/>
      <c r="K1243" s="875" t="s">
        <v>2308</v>
      </c>
      <c r="L1243" s="2323" t="s">
        <v>327</v>
      </c>
      <c r="M1243" s="876">
        <f>ROUNDDOWN(4004012*1/209*8*5*10/1000,0)</f>
        <v>7663</v>
      </c>
      <c r="N1243" s="1"/>
      <c r="O1243" s="1"/>
      <c r="P1243" s="1"/>
      <c r="Q1243" s="1"/>
      <c r="R1243" s="1"/>
      <c r="S1243" s="1"/>
      <c r="T1243" s="1"/>
      <c r="U1243" s="1"/>
    </row>
    <row r="1244" spans="1:24" ht="18" hidden="1" customHeight="1">
      <c r="A1244" s="981"/>
      <c r="B1244" s="982"/>
      <c r="C1244" s="982"/>
      <c r="D1244" s="982"/>
      <c r="E1244" s="982"/>
      <c r="F1244" s="982"/>
      <c r="G1244" s="1005"/>
      <c r="H1244" s="1604"/>
      <c r="I1244" s="1604"/>
      <c r="J1244" s="543"/>
      <c r="K1244" s="875" t="s">
        <v>2309</v>
      </c>
      <c r="L1244" s="2323" t="s">
        <v>327</v>
      </c>
      <c r="M1244" s="876">
        <f>ROUND(2916424*1/209*8*6*10/1000,0)+1</f>
        <v>6699</v>
      </c>
      <c r="N1244" s="1"/>
      <c r="O1244" s="1"/>
      <c r="P1244" s="1"/>
      <c r="Q1244" s="1"/>
      <c r="R1244" s="1"/>
      <c r="S1244" s="1"/>
      <c r="T1244" s="1"/>
      <c r="U1244" s="1"/>
    </row>
    <row r="1245" spans="1:24" ht="18" hidden="1" customHeight="1">
      <c r="A1245" s="981"/>
      <c r="B1245" s="982"/>
      <c r="C1245" s="982"/>
      <c r="D1245" s="982"/>
      <c r="E1245" s="982"/>
      <c r="F1245" s="982"/>
      <c r="G1245" s="1005"/>
      <c r="H1245" s="1604"/>
      <c r="I1245" s="1604"/>
      <c r="J1245" s="543"/>
      <c r="K1245" s="875" t="s">
        <v>2310</v>
      </c>
      <c r="L1245" s="890" t="s">
        <v>327</v>
      </c>
      <c r="M1245" s="876">
        <f>ROUND(2612884*1/209*8*5*10/1000,0)+1</f>
        <v>5002</v>
      </c>
      <c r="N1245" s="1"/>
      <c r="O1245" s="1"/>
      <c r="P1245" s="1"/>
      <c r="Q1245" s="1"/>
      <c r="R1245" s="1"/>
      <c r="S1245" s="1"/>
      <c r="T1245" s="1"/>
      <c r="U1245" s="1"/>
    </row>
    <row r="1246" spans="1:24" ht="18" hidden="1" customHeight="1">
      <c r="A1246" s="981"/>
      <c r="B1246" s="982"/>
      <c r="C1246" s="982"/>
      <c r="D1246" s="982"/>
      <c r="E1246" s="982"/>
      <c r="F1246" s="982"/>
      <c r="G1246" s="1005"/>
      <c r="H1246" s="1604"/>
      <c r="I1246" s="1604"/>
      <c r="J1246" s="543"/>
      <c r="K1246" s="875" t="s">
        <v>2029</v>
      </c>
      <c r="L1246" s="890"/>
      <c r="M1246" s="544">
        <f>SUM(M1247)</f>
        <v>14400</v>
      </c>
      <c r="N1246" s="1"/>
      <c r="O1246" s="1"/>
      <c r="P1246" s="1"/>
      <c r="Q1246" s="1"/>
      <c r="R1246" s="1"/>
      <c r="S1246" s="1"/>
      <c r="T1246" s="1"/>
      <c r="U1246" s="1"/>
    </row>
    <row r="1247" spans="1:24" ht="18" hidden="1" customHeight="1">
      <c r="A1247" s="981"/>
      <c r="B1247" s="982"/>
      <c r="C1247" s="982"/>
      <c r="D1247" s="982"/>
      <c r="E1247" s="982"/>
      <c r="F1247" s="982"/>
      <c r="G1247" s="1005"/>
      <c r="H1247" s="1604"/>
      <c r="I1247" s="1604"/>
      <c r="J1247" s="543"/>
      <c r="K1247" s="875" t="s">
        <v>2311</v>
      </c>
      <c r="L1247" s="890" t="s">
        <v>327</v>
      </c>
      <c r="M1247" s="876">
        <f>600000*2*12/1000</f>
        <v>14400</v>
      </c>
      <c r="N1247" s="1"/>
      <c r="O1247" s="1"/>
      <c r="P1247" s="1"/>
      <c r="Q1247" s="1"/>
      <c r="R1247" s="1"/>
      <c r="S1247" s="1"/>
      <c r="T1247" s="1"/>
      <c r="U1247" s="1"/>
    </row>
    <row r="1248" spans="1:24" s="995" customFormat="1" ht="18" customHeight="1">
      <c r="A1248" s="981"/>
      <c r="B1248" s="1005"/>
      <c r="C1248" s="1005"/>
      <c r="D1248" s="1005"/>
      <c r="E1248" s="1005"/>
      <c r="F1248" s="1005"/>
      <c r="G1248" s="1014" t="s">
        <v>86</v>
      </c>
      <c r="H1248" s="545">
        <f>M1248</f>
        <v>94857</v>
      </c>
      <c r="I1248" s="545">
        <v>90011</v>
      </c>
      <c r="J1248" s="545">
        <f>H1248-I1248</f>
        <v>4846</v>
      </c>
      <c r="K1248" s="2324" t="s">
        <v>2174</v>
      </c>
      <c r="L1248" s="1015"/>
      <c r="M1248" s="882">
        <f>SUM(M1249,M1251,M1253,M1255,M1257,M1259,M1261,M1267,M1270,M1273,M1275,M1277,M1279,M1281)</f>
        <v>94857</v>
      </c>
      <c r="N1248" s="997"/>
      <c r="O1248" s="998"/>
      <c r="P1248" s="999"/>
      <c r="Q1248" s="1000"/>
      <c r="R1248" s="1000"/>
      <c r="S1248" s="1000"/>
      <c r="T1248" s="1001"/>
      <c r="U1248" s="993"/>
      <c r="V1248" s="994"/>
      <c r="W1248" s="994"/>
      <c r="X1248" s="994"/>
    </row>
    <row r="1249" spans="1:21" ht="18" hidden="1" customHeight="1">
      <c r="A1249" s="981"/>
      <c r="B1249" s="1005"/>
      <c r="C1249" s="1005"/>
      <c r="D1249" s="1005"/>
      <c r="E1249" s="1005"/>
      <c r="F1249" s="1005"/>
      <c r="G1249" s="984"/>
      <c r="H1249" s="543"/>
      <c r="I1249" s="543"/>
      <c r="J1249" s="543"/>
      <c r="K1249" s="875" t="s">
        <v>1974</v>
      </c>
      <c r="L1249" s="2323"/>
      <c r="M1249" s="544">
        <f>M1250</f>
        <v>52065</v>
      </c>
      <c r="N1249" s="1"/>
      <c r="O1249" s="1"/>
      <c r="P1249" s="1"/>
      <c r="Q1249" s="1"/>
      <c r="R1249" s="1"/>
      <c r="S1249" s="1"/>
      <c r="T1249" s="1"/>
      <c r="U1249" s="1"/>
    </row>
    <row r="1250" spans="1:21" ht="18" hidden="1" customHeight="1">
      <c r="A1250" s="981"/>
      <c r="B1250" s="1005"/>
      <c r="C1250" s="1005"/>
      <c r="D1250" s="1005"/>
      <c r="E1250" s="1005"/>
      <c r="F1250" s="1005"/>
      <c r="G1250" s="984"/>
      <c r="H1250" s="543"/>
      <c r="I1250" s="543"/>
      <c r="J1250" s="543"/>
      <c r="K1250" s="875" t="s">
        <v>2313</v>
      </c>
      <c r="L1250" s="2323" t="s">
        <v>327</v>
      </c>
      <c r="M1250" s="876">
        <f>ROUNDDOWN(2169410*2*12/1000,0)</f>
        <v>52065</v>
      </c>
      <c r="N1250" s="1"/>
      <c r="O1250" s="1"/>
      <c r="P1250" s="1"/>
      <c r="Q1250" s="1"/>
      <c r="R1250" s="1"/>
      <c r="S1250" s="1"/>
      <c r="T1250" s="1"/>
      <c r="U1250" s="1"/>
    </row>
    <row r="1251" spans="1:21" ht="18" hidden="1" customHeight="1">
      <c r="A1251" s="981"/>
      <c r="B1251" s="1005"/>
      <c r="C1251" s="1005"/>
      <c r="D1251" s="1005"/>
      <c r="E1251" s="1005"/>
      <c r="F1251" s="1005"/>
      <c r="G1251" s="984"/>
      <c r="H1251" s="543"/>
      <c r="I1251" s="543"/>
      <c r="J1251" s="543"/>
      <c r="K1251" s="875" t="s">
        <v>1994</v>
      </c>
      <c r="L1251" s="2323"/>
      <c r="M1251" s="544">
        <f>M1252</f>
        <v>3120</v>
      </c>
      <c r="N1251" s="1"/>
      <c r="O1251" s="1"/>
      <c r="P1251" s="1"/>
      <c r="Q1251" s="1"/>
      <c r="R1251" s="1"/>
      <c r="S1251" s="1"/>
      <c r="T1251" s="1"/>
      <c r="U1251" s="1"/>
    </row>
    <row r="1252" spans="1:21" ht="18" hidden="1" customHeight="1">
      <c r="A1252" s="981"/>
      <c r="B1252" s="1005"/>
      <c r="C1252" s="1005"/>
      <c r="D1252" s="1005"/>
      <c r="E1252" s="1005"/>
      <c r="F1252" s="1005"/>
      <c r="G1252" s="984"/>
      <c r="H1252" s="543"/>
      <c r="I1252" s="543"/>
      <c r="J1252" s="543"/>
      <c r="K1252" s="875" t="s">
        <v>2314</v>
      </c>
      <c r="L1252" s="2323" t="s">
        <v>327</v>
      </c>
      <c r="M1252" s="876">
        <f>130000*2*12/1000</f>
        <v>3120</v>
      </c>
      <c r="N1252" s="1"/>
      <c r="O1252" s="1"/>
      <c r="P1252" s="1"/>
      <c r="Q1252" s="1"/>
      <c r="R1252" s="1"/>
      <c r="S1252" s="1"/>
      <c r="T1252" s="1"/>
      <c r="U1252" s="1"/>
    </row>
    <row r="1253" spans="1:21" ht="18" hidden="1" customHeight="1">
      <c r="A1253" s="981"/>
      <c r="B1253" s="1005"/>
      <c r="C1253" s="1005"/>
      <c r="D1253" s="1005"/>
      <c r="E1253" s="1005"/>
      <c r="F1253" s="1005"/>
      <c r="G1253" s="984"/>
      <c r="H1253" s="543"/>
      <c r="I1253" s="543"/>
      <c r="J1253" s="543"/>
      <c r="K1253" s="875" t="s">
        <v>2034</v>
      </c>
      <c r="L1253" s="2323"/>
      <c r="M1253" s="544">
        <f>M1254</f>
        <v>4800</v>
      </c>
      <c r="N1253" s="1"/>
      <c r="O1253" s="1"/>
      <c r="P1253" s="1"/>
      <c r="Q1253" s="1"/>
      <c r="R1253" s="1"/>
      <c r="S1253" s="1"/>
      <c r="T1253" s="1"/>
      <c r="U1253" s="1"/>
    </row>
    <row r="1254" spans="1:21" ht="18" hidden="1" customHeight="1">
      <c r="A1254" s="981"/>
      <c r="B1254" s="1005"/>
      <c r="C1254" s="1005"/>
      <c r="D1254" s="1005"/>
      <c r="E1254" s="1005"/>
      <c r="F1254" s="1005"/>
      <c r="G1254" s="984"/>
      <c r="H1254" s="543"/>
      <c r="I1254" s="543"/>
      <c r="J1254" s="543"/>
      <c r="K1254" s="875" t="s">
        <v>2315</v>
      </c>
      <c r="L1254" s="2323" t="s">
        <v>327</v>
      </c>
      <c r="M1254" s="876">
        <f>ROUNDDOWN(200000*2*12/1000,0)</f>
        <v>4800</v>
      </c>
      <c r="N1254" s="1"/>
      <c r="O1254" s="1"/>
      <c r="P1254" s="1"/>
      <c r="Q1254" s="1"/>
      <c r="R1254" s="1"/>
      <c r="S1254" s="1"/>
      <c r="T1254" s="1"/>
      <c r="U1254" s="1"/>
    </row>
    <row r="1255" spans="1:21" ht="18" hidden="1" customHeight="1">
      <c r="A1255" s="981"/>
      <c r="B1255" s="1005"/>
      <c r="C1255" s="1005"/>
      <c r="D1255" s="1005"/>
      <c r="E1255" s="1005"/>
      <c r="F1255" s="1005"/>
      <c r="G1255" s="984"/>
      <c r="H1255" s="543"/>
      <c r="I1255" s="543"/>
      <c r="J1255" s="543"/>
      <c r="K1255" s="875" t="s">
        <v>2036</v>
      </c>
      <c r="L1255" s="2323"/>
      <c r="M1255" s="544">
        <f>M1256</f>
        <v>1920</v>
      </c>
      <c r="N1255" s="1"/>
      <c r="O1255" s="1"/>
      <c r="P1255" s="1"/>
      <c r="Q1255" s="1"/>
      <c r="R1255" s="1"/>
      <c r="S1255" s="1"/>
      <c r="T1255" s="1"/>
      <c r="U1255" s="1"/>
    </row>
    <row r="1256" spans="1:21" ht="18" hidden="1" customHeight="1">
      <c r="A1256" s="981"/>
      <c r="B1256" s="1005"/>
      <c r="C1256" s="1005"/>
      <c r="D1256" s="1005"/>
      <c r="E1256" s="1005"/>
      <c r="F1256" s="1005"/>
      <c r="G1256" s="984"/>
      <c r="H1256" s="543"/>
      <c r="I1256" s="543"/>
      <c r="J1256" s="543"/>
      <c r="K1256" s="875" t="s">
        <v>2316</v>
      </c>
      <c r="L1256" s="2323" t="s">
        <v>327</v>
      </c>
      <c r="M1256" s="876">
        <f>ROUNDDOWN(80000*2*12/1000,0)</f>
        <v>1920</v>
      </c>
      <c r="N1256" s="1"/>
      <c r="O1256" s="1"/>
      <c r="P1256" s="1"/>
      <c r="Q1256" s="1"/>
      <c r="R1256" s="1"/>
      <c r="S1256" s="1"/>
      <c r="T1256" s="1"/>
      <c r="U1256" s="1"/>
    </row>
    <row r="1257" spans="1:21" ht="18" hidden="1" customHeight="1">
      <c r="A1257" s="981"/>
      <c r="B1257" s="1005"/>
      <c r="C1257" s="1005"/>
      <c r="D1257" s="1005"/>
      <c r="E1257" s="1005"/>
      <c r="F1257" s="1005"/>
      <c r="G1257" s="984"/>
      <c r="H1257" s="543"/>
      <c r="I1257" s="543"/>
      <c r="J1257" s="543"/>
      <c r="K1257" s="875" t="s">
        <v>2038</v>
      </c>
      <c r="L1257" s="2323"/>
      <c r="M1257" s="544">
        <f>M1258</f>
        <v>2603</v>
      </c>
      <c r="N1257" s="1"/>
      <c r="O1257" s="1"/>
      <c r="P1257" s="1"/>
      <c r="Q1257" s="1"/>
      <c r="R1257" s="1"/>
      <c r="S1257" s="1"/>
      <c r="T1257" s="1"/>
      <c r="U1257" s="1"/>
    </row>
    <row r="1258" spans="1:21" ht="18" hidden="1" customHeight="1">
      <c r="A1258" s="981"/>
      <c r="B1258" s="1005"/>
      <c r="C1258" s="1005"/>
      <c r="D1258" s="1005"/>
      <c r="E1258" s="1005"/>
      <c r="F1258" s="1005"/>
      <c r="G1258" s="984"/>
      <c r="H1258" s="543"/>
      <c r="I1258" s="543"/>
      <c r="J1258" s="543"/>
      <c r="K1258" s="875" t="s">
        <v>2317</v>
      </c>
      <c r="L1258" s="2323" t="s">
        <v>327</v>
      </c>
      <c r="M1258" s="876">
        <f>ROUNDDOWN(2169410*2*30%*2/1000,0)</f>
        <v>2603</v>
      </c>
      <c r="N1258" s="1"/>
      <c r="O1258" s="1"/>
      <c r="P1258" s="1"/>
      <c r="Q1258" s="1"/>
      <c r="R1258" s="1"/>
      <c r="S1258" s="1"/>
      <c r="T1258" s="1"/>
      <c r="U1258" s="1"/>
    </row>
    <row r="1259" spans="1:21" ht="18" hidden="1" customHeight="1">
      <c r="A1259" s="981"/>
      <c r="B1259" s="1005"/>
      <c r="C1259" s="1005"/>
      <c r="D1259" s="1005"/>
      <c r="E1259" s="1005"/>
      <c r="F1259" s="1005"/>
      <c r="G1259" s="984"/>
      <c r="H1259" s="543"/>
      <c r="I1259" s="543"/>
      <c r="J1259" s="543"/>
      <c r="K1259" s="875" t="s">
        <v>982</v>
      </c>
      <c r="L1259" s="2323"/>
      <c r="M1259" s="544">
        <f>M1260</f>
        <v>0</v>
      </c>
      <c r="N1259" s="1"/>
      <c r="O1259" s="1"/>
      <c r="P1259" s="1"/>
      <c r="Q1259" s="1"/>
      <c r="R1259" s="1"/>
      <c r="S1259" s="1"/>
      <c r="T1259" s="1"/>
      <c r="U1259" s="1"/>
    </row>
    <row r="1260" spans="1:21" ht="18" hidden="1" customHeight="1">
      <c r="A1260" s="981"/>
      <c r="B1260" s="1005"/>
      <c r="C1260" s="1005"/>
      <c r="D1260" s="1005"/>
      <c r="E1260" s="1005"/>
      <c r="F1260" s="1005"/>
      <c r="G1260" s="984"/>
      <c r="H1260" s="543"/>
      <c r="I1260" s="543"/>
      <c r="J1260" s="543"/>
      <c r="K1260" s="875" t="s">
        <v>2318</v>
      </c>
      <c r="L1260" s="2323" t="s">
        <v>327</v>
      </c>
      <c r="M1260" s="876">
        <f>50000*0*12/1000</f>
        <v>0</v>
      </c>
      <c r="N1260" s="1"/>
      <c r="O1260" s="1"/>
      <c r="P1260" s="1"/>
      <c r="Q1260" s="1"/>
      <c r="R1260" s="1"/>
      <c r="S1260" s="1"/>
      <c r="T1260" s="1"/>
      <c r="U1260" s="1"/>
    </row>
    <row r="1261" spans="1:21" ht="18" hidden="1" customHeight="1">
      <c r="A1261" s="981"/>
      <c r="B1261" s="1005"/>
      <c r="C1261" s="1005"/>
      <c r="D1261" s="1005"/>
      <c r="E1261" s="1005"/>
      <c r="F1261" s="1005"/>
      <c r="G1261" s="984"/>
      <c r="H1261" s="543"/>
      <c r="I1261" s="543"/>
      <c r="J1261" s="543"/>
      <c r="K1261" s="875" t="s">
        <v>2001</v>
      </c>
      <c r="L1261" s="890"/>
      <c r="M1261" s="544">
        <f>SUM(M1262:M1266)</f>
        <v>2400</v>
      </c>
      <c r="N1261" s="1"/>
      <c r="O1261" s="1"/>
      <c r="P1261" s="1"/>
      <c r="Q1261" s="1"/>
      <c r="R1261" s="1"/>
      <c r="S1261" s="1"/>
      <c r="T1261" s="1"/>
      <c r="U1261" s="1"/>
    </row>
    <row r="1262" spans="1:21" ht="18" hidden="1" customHeight="1">
      <c r="A1262" s="981"/>
      <c r="B1262" s="1005"/>
      <c r="C1262" s="1005"/>
      <c r="D1262" s="1005"/>
      <c r="E1262" s="1005"/>
      <c r="F1262" s="1005"/>
      <c r="G1262" s="984"/>
      <c r="H1262" s="543"/>
      <c r="I1262" s="543"/>
      <c r="J1262" s="543"/>
      <c r="K1262" s="875" t="s">
        <v>2002</v>
      </c>
      <c r="L1262" s="890" t="s">
        <v>327</v>
      </c>
      <c r="M1262" s="876">
        <f>40000*2*12/1000</f>
        <v>960</v>
      </c>
      <c r="N1262" s="1"/>
      <c r="O1262" s="1"/>
      <c r="P1262" s="1"/>
      <c r="Q1262" s="1"/>
      <c r="R1262" s="1"/>
      <c r="S1262" s="1"/>
      <c r="T1262" s="1"/>
      <c r="U1262" s="1"/>
    </row>
    <row r="1263" spans="1:21" ht="18" hidden="1" customHeight="1">
      <c r="A1263" s="981"/>
      <c r="B1263" s="1005"/>
      <c r="C1263" s="1005"/>
      <c r="D1263" s="1005"/>
      <c r="E1263" s="1005"/>
      <c r="F1263" s="1005"/>
      <c r="G1263" s="984"/>
      <c r="H1263" s="543"/>
      <c r="I1263" s="543"/>
      <c r="J1263" s="543"/>
      <c r="K1263" s="875" t="s">
        <v>2066</v>
      </c>
      <c r="L1263" s="890" t="s">
        <v>327</v>
      </c>
      <c r="M1263" s="876">
        <f>20000*0*12/1000</f>
        <v>0</v>
      </c>
      <c r="N1263" s="1"/>
      <c r="O1263" s="1"/>
      <c r="P1263" s="1"/>
      <c r="Q1263" s="1"/>
      <c r="R1263" s="1"/>
      <c r="S1263" s="1"/>
      <c r="T1263" s="1"/>
      <c r="U1263" s="1"/>
    </row>
    <row r="1264" spans="1:21" ht="18" hidden="1" customHeight="1">
      <c r="A1264" s="981"/>
      <c r="B1264" s="1005"/>
      <c r="C1264" s="1005"/>
      <c r="D1264" s="1005"/>
      <c r="E1264" s="1005"/>
      <c r="F1264" s="1005"/>
      <c r="G1264" s="984"/>
      <c r="H1264" s="543"/>
      <c r="I1264" s="543"/>
      <c r="J1264" s="543"/>
      <c r="K1264" s="875" t="s">
        <v>2067</v>
      </c>
      <c r="L1264" s="890" t="s">
        <v>327</v>
      </c>
      <c r="M1264" s="876">
        <f>20000*0*12/1000</f>
        <v>0</v>
      </c>
      <c r="N1264" s="1"/>
      <c r="O1264" s="1"/>
      <c r="P1264" s="1"/>
      <c r="Q1264" s="1"/>
      <c r="R1264" s="1"/>
      <c r="S1264" s="1"/>
      <c r="T1264" s="1"/>
      <c r="U1264" s="1"/>
    </row>
    <row r="1265" spans="1:21" ht="18" hidden="1" customHeight="1">
      <c r="A1265" s="981"/>
      <c r="B1265" s="1005"/>
      <c r="C1265" s="1005"/>
      <c r="D1265" s="1005"/>
      <c r="E1265" s="1005"/>
      <c r="F1265" s="1005"/>
      <c r="G1265" s="984"/>
      <c r="H1265" s="543"/>
      <c r="I1265" s="543"/>
      <c r="J1265" s="543"/>
      <c r="K1265" s="875" t="s">
        <v>2153</v>
      </c>
      <c r="L1265" s="890" t="s">
        <v>327</v>
      </c>
      <c r="M1265" s="876">
        <f>60000*2*12/1000</f>
        <v>1440</v>
      </c>
      <c r="N1265" s="1"/>
      <c r="O1265" s="1"/>
      <c r="P1265" s="1"/>
      <c r="Q1265" s="1"/>
      <c r="R1265" s="1"/>
      <c r="S1265" s="1"/>
      <c r="T1265" s="1"/>
      <c r="U1265" s="1"/>
    </row>
    <row r="1266" spans="1:21" ht="18" hidden="1" customHeight="1">
      <c r="A1266" s="981"/>
      <c r="B1266" s="1005"/>
      <c r="C1266" s="1005"/>
      <c r="D1266" s="1005"/>
      <c r="E1266" s="1005"/>
      <c r="F1266" s="1005"/>
      <c r="G1266" s="984"/>
      <c r="H1266" s="543"/>
      <c r="I1266" s="543"/>
      <c r="J1266" s="543"/>
      <c r="K1266" s="875" t="s">
        <v>2006</v>
      </c>
      <c r="L1266" s="890" t="s">
        <v>327</v>
      </c>
      <c r="M1266" s="876">
        <v>0</v>
      </c>
      <c r="N1266" s="1"/>
      <c r="O1266" s="1"/>
      <c r="P1266" s="1"/>
      <c r="Q1266" s="1"/>
      <c r="R1266" s="1"/>
      <c r="S1266" s="1"/>
      <c r="T1266" s="1"/>
      <c r="U1266" s="1"/>
    </row>
    <row r="1267" spans="1:21" ht="18" hidden="1" customHeight="1">
      <c r="A1267" s="981"/>
      <c r="B1267" s="1005"/>
      <c r="C1267" s="1005"/>
      <c r="D1267" s="1005"/>
      <c r="E1267" s="1005"/>
      <c r="F1267" s="1005"/>
      <c r="G1267" s="984"/>
      <c r="H1267" s="543"/>
      <c r="I1267" s="543"/>
      <c r="J1267" s="543"/>
      <c r="K1267" s="875" t="s">
        <v>2007</v>
      </c>
      <c r="L1267" s="2323"/>
      <c r="M1267" s="544">
        <f>SUM(M1268:M1269)</f>
        <v>0</v>
      </c>
      <c r="N1267" s="1"/>
      <c r="O1267" s="1"/>
      <c r="P1267" s="1"/>
      <c r="Q1267" s="1"/>
      <c r="R1267" s="1"/>
      <c r="S1267" s="1"/>
      <c r="T1267" s="1"/>
      <c r="U1267" s="1"/>
    </row>
    <row r="1268" spans="1:21" ht="18" hidden="1" customHeight="1">
      <c r="A1268" s="981"/>
      <c r="B1268" s="1005"/>
      <c r="C1268" s="1005"/>
      <c r="D1268" s="1005"/>
      <c r="E1268" s="1005"/>
      <c r="F1268" s="1005"/>
      <c r="G1268" s="984"/>
      <c r="H1268" s="543"/>
      <c r="I1268" s="543"/>
      <c r="J1268" s="543"/>
      <c r="K1268" s="875" t="s">
        <v>2046</v>
      </c>
      <c r="L1268" s="2323" t="s">
        <v>327</v>
      </c>
      <c r="M1268" s="876">
        <f>50000*0*12/1000</f>
        <v>0</v>
      </c>
      <c r="N1268" s="1"/>
      <c r="O1268" s="1"/>
      <c r="P1268" s="1"/>
      <c r="Q1268" s="1"/>
      <c r="R1268" s="1"/>
      <c r="S1268" s="1"/>
      <c r="T1268" s="1"/>
      <c r="U1268" s="1"/>
    </row>
    <row r="1269" spans="1:21" ht="18" hidden="1" customHeight="1">
      <c r="A1269" s="981"/>
      <c r="B1269" s="1005"/>
      <c r="C1269" s="1005"/>
      <c r="D1269" s="1005"/>
      <c r="E1269" s="1005"/>
      <c r="F1269" s="1005"/>
      <c r="G1269" s="984"/>
      <c r="H1269" s="543"/>
      <c r="I1269" s="543"/>
      <c r="J1269" s="543"/>
      <c r="K1269" s="875" t="s">
        <v>2047</v>
      </c>
      <c r="L1269" s="2323" t="s">
        <v>327</v>
      </c>
      <c r="M1269" s="876">
        <f>50000*0*12/1000</f>
        <v>0</v>
      </c>
      <c r="N1269" s="1"/>
      <c r="O1269" s="1"/>
      <c r="P1269" s="1"/>
      <c r="Q1269" s="1"/>
      <c r="R1269" s="1"/>
      <c r="S1269" s="1"/>
      <c r="T1269" s="1"/>
      <c r="U1269" s="1"/>
    </row>
    <row r="1270" spans="1:21" ht="18" hidden="1" customHeight="1">
      <c r="A1270" s="981"/>
      <c r="B1270" s="1005"/>
      <c r="C1270" s="1005"/>
      <c r="D1270" s="1005"/>
      <c r="E1270" s="1005"/>
      <c r="F1270" s="1005"/>
      <c r="G1270" s="984"/>
      <c r="H1270" s="543"/>
      <c r="I1270" s="543"/>
      <c r="J1270" s="543"/>
      <c r="K1270" s="875" t="s">
        <v>2012</v>
      </c>
      <c r="L1270" s="2323"/>
      <c r="M1270" s="544">
        <f>SUM(M1271:M1272)</f>
        <v>120</v>
      </c>
      <c r="N1270" s="1"/>
      <c r="O1270" s="1"/>
      <c r="P1270" s="1"/>
      <c r="Q1270" s="1"/>
      <c r="R1270" s="1"/>
      <c r="S1270" s="1"/>
      <c r="T1270" s="1"/>
      <c r="U1270" s="1"/>
    </row>
    <row r="1271" spans="1:21" ht="18" hidden="1" customHeight="1">
      <c r="A1271" s="981"/>
      <c r="B1271" s="1005"/>
      <c r="C1271" s="1005"/>
      <c r="D1271" s="1005"/>
      <c r="E1271" s="1005"/>
      <c r="F1271" s="1005"/>
      <c r="G1271" s="984"/>
      <c r="H1271" s="543"/>
      <c r="I1271" s="543"/>
      <c r="J1271" s="543"/>
      <c r="K1271" s="875" t="s">
        <v>2048</v>
      </c>
      <c r="L1271" s="2323" t="s">
        <v>327</v>
      </c>
      <c r="M1271" s="876">
        <f>10000*0*12/1000</f>
        <v>0</v>
      </c>
      <c r="N1271" s="1"/>
      <c r="O1271" s="1"/>
      <c r="P1271" s="1"/>
      <c r="Q1271" s="1"/>
      <c r="R1271" s="1"/>
      <c r="S1271" s="1"/>
      <c r="T1271" s="1"/>
      <c r="U1271" s="1"/>
    </row>
    <row r="1272" spans="1:21" ht="18" hidden="1" customHeight="1">
      <c r="A1272" s="981"/>
      <c r="B1272" s="1005"/>
      <c r="C1272" s="1005"/>
      <c r="D1272" s="1005"/>
      <c r="E1272" s="1005"/>
      <c r="F1272" s="1005"/>
      <c r="G1272" s="984"/>
      <c r="H1272" s="543"/>
      <c r="I1272" s="543"/>
      <c r="J1272" s="543"/>
      <c r="K1272" s="875" t="s">
        <v>2319</v>
      </c>
      <c r="L1272" s="2323" t="s">
        <v>327</v>
      </c>
      <c r="M1272" s="876">
        <f>10000*1*12/1000</f>
        <v>120</v>
      </c>
      <c r="N1272" s="1"/>
      <c r="O1272" s="1"/>
      <c r="P1272" s="1"/>
      <c r="Q1272" s="1"/>
      <c r="R1272" s="1"/>
      <c r="S1272" s="1"/>
      <c r="T1272" s="1"/>
      <c r="U1272" s="1"/>
    </row>
    <row r="1273" spans="1:21" ht="18" hidden="1" customHeight="1">
      <c r="A1273" s="981"/>
      <c r="B1273" s="1005"/>
      <c r="C1273" s="1005"/>
      <c r="D1273" s="1005"/>
      <c r="E1273" s="1005"/>
      <c r="F1273" s="1005"/>
      <c r="G1273" s="984"/>
      <c r="H1273" s="543"/>
      <c r="I1273" s="543"/>
      <c r="J1273" s="543"/>
      <c r="K1273" s="875" t="s">
        <v>2015</v>
      </c>
      <c r="L1273" s="2323"/>
      <c r="M1273" s="544">
        <f>M1274</f>
        <v>6248</v>
      </c>
      <c r="N1273" s="1"/>
      <c r="O1273" s="1"/>
      <c r="P1273" s="1"/>
      <c r="Q1273" s="1"/>
      <c r="R1273" s="1"/>
      <c r="S1273" s="1"/>
      <c r="T1273" s="1"/>
      <c r="U1273" s="1"/>
    </row>
    <row r="1274" spans="1:21" ht="18" hidden="1" customHeight="1">
      <c r="A1274" s="981"/>
      <c r="B1274" s="1005"/>
      <c r="C1274" s="1005"/>
      <c r="D1274" s="1005"/>
      <c r="E1274" s="1005"/>
      <c r="F1274" s="1005"/>
      <c r="G1274" s="984"/>
      <c r="H1274" s="543"/>
      <c r="I1274" s="543"/>
      <c r="J1274" s="543"/>
      <c r="K1274" s="875" t="s">
        <v>2320</v>
      </c>
      <c r="L1274" s="2323" t="s">
        <v>327</v>
      </c>
      <c r="M1274" s="876">
        <f>ROUND(2603290*2*120%/1000,0)</f>
        <v>6248</v>
      </c>
      <c r="N1274" s="1"/>
      <c r="O1274" s="1"/>
      <c r="P1274" s="1"/>
      <c r="Q1274" s="1"/>
      <c r="R1274" s="1"/>
      <c r="S1274" s="1"/>
      <c r="T1274" s="1"/>
      <c r="U1274" s="1"/>
    </row>
    <row r="1275" spans="1:21" ht="18" hidden="1" customHeight="1">
      <c r="A1275" s="981"/>
      <c r="B1275" s="1005"/>
      <c r="C1275" s="1005"/>
      <c r="D1275" s="1005"/>
      <c r="E1275" s="1005"/>
      <c r="F1275" s="1005"/>
      <c r="G1275" s="984"/>
      <c r="H1275" s="543"/>
      <c r="I1275" s="543"/>
      <c r="J1275" s="543"/>
      <c r="K1275" s="875" t="s">
        <v>2051</v>
      </c>
      <c r="L1275" s="2323"/>
      <c r="M1275" s="544">
        <f>M1276</f>
        <v>5591</v>
      </c>
      <c r="N1275" s="1"/>
      <c r="O1275" s="1"/>
      <c r="P1275" s="1"/>
      <c r="Q1275" s="1"/>
      <c r="R1275" s="1"/>
      <c r="S1275" s="1"/>
      <c r="T1275" s="1"/>
      <c r="U1275" s="1"/>
    </row>
    <row r="1276" spans="1:21" ht="18" hidden="1" customHeight="1">
      <c r="A1276" s="981"/>
      <c r="B1276" s="1005"/>
      <c r="C1276" s="1005"/>
      <c r="D1276" s="1005"/>
      <c r="E1276" s="1005"/>
      <c r="F1276" s="1005"/>
      <c r="G1276" s="984"/>
      <c r="H1276" s="543"/>
      <c r="I1276" s="543"/>
      <c r="J1276" s="543"/>
      <c r="K1276" s="875" t="s">
        <v>2321</v>
      </c>
      <c r="L1276" s="2323" t="s">
        <v>327</v>
      </c>
      <c r="M1276" s="876">
        <f>ROUND(19410*12*2*12/1000,0)+1</f>
        <v>5591</v>
      </c>
      <c r="N1276" s="1"/>
      <c r="O1276" s="1"/>
      <c r="P1276" s="1"/>
      <c r="Q1276" s="1"/>
      <c r="R1276" s="1"/>
      <c r="S1276" s="1"/>
      <c r="T1276" s="1"/>
      <c r="U1276" s="1"/>
    </row>
    <row r="1277" spans="1:21" ht="18" hidden="1" customHeight="1">
      <c r="A1277" s="981"/>
      <c r="B1277" s="1005"/>
      <c r="C1277" s="1005"/>
      <c r="D1277" s="1005"/>
      <c r="E1277" s="1005"/>
      <c r="F1277" s="1005"/>
      <c r="G1277" s="984"/>
      <c r="H1277" s="543"/>
      <c r="I1277" s="543"/>
      <c r="J1277" s="543"/>
      <c r="K1277" s="875" t="s">
        <v>2053</v>
      </c>
      <c r="L1277" s="2323"/>
      <c r="M1277" s="544">
        <f>M1278</f>
        <v>7764</v>
      </c>
      <c r="N1277" s="1"/>
      <c r="O1277" s="1"/>
      <c r="P1277" s="1"/>
      <c r="Q1277" s="1"/>
      <c r="R1277" s="1"/>
      <c r="S1277" s="1"/>
      <c r="T1277" s="1"/>
      <c r="U1277" s="1"/>
    </row>
    <row r="1278" spans="1:21" ht="18" hidden="1" customHeight="1">
      <c r="A1278" s="981"/>
      <c r="B1278" s="1005"/>
      <c r="C1278" s="1005"/>
      <c r="D1278" s="1005"/>
      <c r="E1278" s="1005"/>
      <c r="F1278" s="1005"/>
      <c r="G1278" s="984"/>
      <c r="H1278" s="543"/>
      <c r="I1278" s="543"/>
      <c r="J1278" s="543"/>
      <c r="K1278" s="875" t="s">
        <v>2322</v>
      </c>
      <c r="L1278" s="2323" t="s">
        <v>327</v>
      </c>
      <c r="M1278" s="876">
        <f>ROUNDDOWN(19410*8*2*25/1000,0)</f>
        <v>7764</v>
      </c>
      <c r="N1278" s="1"/>
      <c r="O1278" s="1"/>
      <c r="P1278" s="1"/>
      <c r="Q1278" s="1"/>
      <c r="R1278" s="1"/>
      <c r="S1278" s="1"/>
      <c r="T1278" s="1"/>
      <c r="U1278" s="1"/>
    </row>
    <row r="1279" spans="1:21" ht="18" hidden="1" customHeight="1">
      <c r="A1279" s="981"/>
      <c r="B1279" s="1005"/>
      <c r="C1279" s="1005"/>
      <c r="D1279" s="1005"/>
      <c r="E1279" s="1005"/>
      <c r="F1279" s="1005"/>
      <c r="G1279" s="984"/>
      <c r="H1279" s="543"/>
      <c r="I1279" s="543"/>
      <c r="J1279" s="543"/>
      <c r="K1279" s="875" t="s">
        <v>2055</v>
      </c>
      <c r="L1279" s="2323"/>
      <c r="M1279" s="544">
        <f>M1280</f>
        <v>6211</v>
      </c>
      <c r="N1279" s="1"/>
      <c r="O1279" s="1"/>
      <c r="P1279" s="1"/>
      <c r="Q1279" s="1"/>
      <c r="R1279" s="1"/>
      <c r="S1279" s="1"/>
      <c r="T1279" s="1"/>
      <c r="U1279" s="1"/>
    </row>
    <row r="1280" spans="1:21" ht="18" hidden="1" customHeight="1">
      <c r="A1280" s="981"/>
      <c r="B1280" s="1005"/>
      <c r="C1280" s="1005"/>
      <c r="D1280" s="1005"/>
      <c r="E1280" s="1005"/>
      <c r="F1280" s="1005"/>
      <c r="G1280" s="984"/>
      <c r="H1280" s="543"/>
      <c r="I1280" s="543"/>
      <c r="J1280" s="543"/>
      <c r="K1280" s="875" t="s">
        <v>2323</v>
      </c>
      <c r="L1280" s="2323" t="s">
        <v>327</v>
      </c>
      <c r="M1280" s="876">
        <f>ROUNDDOWN(6470*40*2*12/1000,0)</f>
        <v>6211</v>
      </c>
      <c r="N1280" s="1"/>
      <c r="O1280" s="1"/>
      <c r="P1280" s="1"/>
      <c r="Q1280" s="1"/>
      <c r="R1280" s="1"/>
      <c r="S1280" s="1"/>
      <c r="T1280" s="1"/>
      <c r="U1280" s="1"/>
    </row>
    <row r="1281" spans="1:24" ht="18" hidden="1" customHeight="1">
      <c r="A1281" s="981"/>
      <c r="B1281" s="1005"/>
      <c r="C1281" s="1005"/>
      <c r="D1281" s="1005"/>
      <c r="E1281" s="1005"/>
      <c r="F1281" s="1005"/>
      <c r="G1281" s="984"/>
      <c r="H1281" s="543"/>
      <c r="I1281" s="543"/>
      <c r="J1281" s="543"/>
      <c r="K1281" s="875" t="s">
        <v>2023</v>
      </c>
      <c r="L1281" s="890"/>
      <c r="M1281" s="544">
        <f>M1282</f>
        <v>2015</v>
      </c>
      <c r="N1281" s="1"/>
      <c r="O1281" s="1"/>
      <c r="P1281" s="1"/>
      <c r="Q1281" s="1"/>
      <c r="R1281" s="1"/>
      <c r="S1281" s="1"/>
      <c r="T1281" s="1"/>
      <c r="U1281" s="1"/>
    </row>
    <row r="1282" spans="1:24" ht="18" hidden="1" customHeight="1">
      <c r="A1282" s="981"/>
      <c r="B1282" s="1005"/>
      <c r="C1282" s="1005"/>
      <c r="D1282" s="1005"/>
      <c r="E1282" s="1005"/>
      <c r="F1282" s="1005"/>
      <c r="G1282" s="984"/>
      <c r="H1282" s="543"/>
      <c r="I1282" s="543"/>
      <c r="J1282" s="543"/>
      <c r="K1282" s="875" t="s">
        <v>2324</v>
      </c>
      <c r="L1282" s="890" t="s">
        <v>327</v>
      </c>
      <c r="M1282" s="876">
        <f>ROUND(100733*2*10/1000,0)</f>
        <v>2015</v>
      </c>
      <c r="N1282" s="1"/>
      <c r="O1282" s="1"/>
      <c r="P1282" s="1"/>
      <c r="Q1282" s="1"/>
      <c r="R1282" s="1"/>
      <c r="S1282" s="1"/>
      <c r="T1282" s="1"/>
      <c r="U1282" s="1"/>
    </row>
    <row r="1283" spans="1:24" s="995" customFormat="1" ht="18" customHeight="1">
      <c r="A1283" s="981"/>
      <c r="B1283" s="1005"/>
      <c r="C1283" s="1005"/>
      <c r="D1283" s="1005"/>
      <c r="E1283" s="1005"/>
      <c r="F1283" s="1005"/>
      <c r="G1283" s="1014" t="s">
        <v>51</v>
      </c>
      <c r="H1283" s="545">
        <f>M1283</f>
        <v>12456</v>
      </c>
      <c r="I1283" s="545">
        <v>18861</v>
      </c>
      <c r="J1283" s="1606">
        <f>H1283-I1283</f>
        <v>-6405</v>
      </c>
      <c r="K1283" s="2324" t="s">
        <v>2325</v>
      </c>
      <c r="L1283" s="2330"/>
      <c r="M1283" s="1133">
        <f>M1284</f>
        <v>12456</v>
      </c>
      <c r="N1283" s="1019" t="s">
        <v>26</v>
      </c>
      <c r="O1283" s="1019"/>
      <c r="P1283" s="1020"/>
      <c r="Q1283" s="1021"/>
      <c r="R1283" s="1021"/>
      <c r="S1283" s="1021"/>
      <c r="T1283" s="1022"/>
      <c r="U1283" s="993"/>
      <c r="V1283" s="1130"/>
      <c r="W1283" s="1135"/>
      <c r="X1283" s="994"/>
    </row>
    <row r="1284" spans="1:24" s="995" customFormat="1" ht="18" hidden="1" customHeight="1">
      <c r="A1284" s="981"/>
      <c r="B1284" s="1005"/>
      <c r="C1284" s="1005"/>
      <c r="D1284" s="1005"/>
      <c r="E1284" s="1005"/>
      <c r="F1284" s="1005"/>
      <c r="G1284" s="2326"/>
      <c r="H1284" s="543"/>
      <c r="I1284" s="543"/>
      <c r="J1284" s="952"/>
      <c r="K1284" s="2327" t="s">
        <v>1728</v>
      </c>
      <c r="L1284" s="2328"/>
      <c r="M1284" s="2329">
        <f>M1285+M1286+M1287</f>
        <v>12456</v>
      </c>
      <c r="N1284" s="1019"/>
      <c r="O1284" s="1019"/>
      <c r="P1284" s="1020"/>
      <c r="Q1284" s="1021"/>
      <c r="R1284" s="1021"/>
      <c r="S1284" s="1021"/>
      <c r="T1284" s="1022"/>
      <c r="U1284" s="993"/>
      <c r="V1284" s="1130"/>
      <c r="W1284" s="1135"/>
      <c r="X1284" s="994"/>
    </row>
    <row r="1285" spans="1:24" s="626" customFormat="1" ht="19.5" hidden="1" customHeight="1">
      <c r="A1285" s="631"/>
      <c r="B1285" s="628"/>
      <c r="C1285" s="628"/>
      <c r="D1285" s="628"/>
      <c r="E1285" s="628"/>
      <c r="F1285" s="627"/>
      <c r="G1285" s="587"/>
      <c r="H1285" s="1607"/>
      <c r="I1285" s="1607"/>
      <c r="J1285" s="1608"/>
      <c r="K1285" s="1609" t="s">
        <v>1729</v>
      </c>
      <c r="L1285" s="1134" t="s">
        <v>14</v>
      </c>
      <c r="M1285" s="1610">
        <f>ROUND(P1285*Q1285*R1285*S1285*T1285/1000,0)</f>
        <v>9965</v>
      </c>
      <c r="N1285" s="2566"/>
      <c r="O1285" s="622"/>
      <c r="P1285" s="1217">
        <v>10380</v>
      </c>
      <c r="Q1285" s="1218">
        <v>8</v>
      </c>
      <c r="R1285" s="1218">
        <v>3</v>
      </c>
      <c r="S1285" s="1218">
        <v>5</v>
      </c>
      <c r="T1285" s="1218">
        <v>8</v>
      </c>
    </row>
    <row r="1286" spans="1:24" s="626" customFormat="1" ht="19.5" hidden="1" customHeight="1">
      <c r="A1286" s="631"/>
      <c r="B1286" s="628"/>
      <c r="C1286" s="628"/>
      <c r="D1286" s="628"/>
      <c r="E1286" s="628"/>
      <c r="F1286" s="627"/>
      <c r="G1286" s="587"/>
      <c r="H1286" s="1607"/>
      <c r="I1286" s="1607"/>
      <c r="J1286" s="1611"/>
      <c r="K1286" s="1388" t="s">
        <v>1730</v>
      </c>
      <c r="L1286" s="1132" t="s">
        <v>14</v>
      </c>
      <c r="M1286" s="1215">
        <f>ROUND(P1286*Q1286*R1286*S1286/1000,0)</f>
        <v>1993</v>
      </c>
      <c r="N1286" s="2566"/>
      <c r="O1286" s="622"/>
      <c r="P1286" s="1217">
        <v>10380</v>
      </c>
      <c r="Q1286" s="1218">
        <v>8</v>
      </c>
      <c r="R1286" s="1218">
        <v>3</v>
      </c>
      <c r="S1286" s="1218">
        <v>8</v>
      </c>
      <c r="T1286" s="1218"/>
    </row>
    <row r="1287" spans="1:24" s="626" customFormat="1" ht="19.5" hidden="1" customHeight="1">
      <c r="A1287" s="631"/>
      <c r="B1287" s="628"/>
      <c r="C1287" s="628"/>
      <c r="D1287" s="628"/>
      <c r="E1287" s="628"/>
      <c r="F1287" s="627"/>
      <c r="G1287" s="587"/>
      <c r="H1287" s="1607"/>
      <c r="I1287" s="1607"/>
      <c r="J1287" s="1611"/>
      <c r="K1287" s="1389" t="s">
        <v>1731</v>
      </c>
      <c r="L1287" s="1132" t="s">
        <v>14</v>
      </c>
      <c r="M1287" s="1215">
        <f>ROUND(P1287*Q1287*R1287*S1287/1000,0)</f>
        <v>498</v>
      </c>
      <c r="N1287" s="2566"/>
      <c r="O1287" s="622"/>
      <c r="P1287" s="1217">
        <v>10380</v>
      </c>
      <c r="Q1287" s="1218">
        <v>8</v>
      </c>
      <c r="R1287" s="1218">
        <v>3</v>
      </c>
      <c r="S1287" s="1218">
        <v>2</v>
      </c>
      <c r="T1287" s="1218"/>
    </row>
    <row r="1288" spans="1:24" s="2" customFormat="1" ht="18" customHeight="1">
      <c r="A1288" s="67"/>
      <c r="B1288" s="23"/>
      <c r="C1288" s="23"/>
      <c r="D1288" s="23"/>
      <c r="E1288" s="23"/>
      <c r="F1288" s="2800" t="s">
        <v>46</v>
      </c>
      <c r="G1288" s="2800"/>
      <c r="H1288" s="951">
        <f>M1288</f>
        <v>1100000</v>
      </c>
      <c r="I1288" s="951">
        <v>4600000</v>
      </c>
      <c r="J1288" s="951">
        <f>H1288-I1288</f>
        <v>-3500000</v>
      </c>
      <c r="K1288" s="883"/>
      <c r="L1288" s="884"/>
      <c r="M1288" s="885">
        <f>M1289</f>
        <v>1100000</v>
      </c>
      <c r="N1288" s="87"/>
      <c r="O1288" s="4"/>
      <c r="P1288" s="39"/>
      <c r="Q1288" s="6"/>
      <c r="R1288" s="6"/>
      <c r="S1288" s="6"/>
      <c r="T1288" s="14"/>
      <c r="U1288" s="5" t="s">
        <v>929</v>
      </c>
    </row>
    <row r="1289" spans="1:24" s="995" customFormat="1" ht="36">
      <c r="A1289" s="981"/>
      <c r="B1289" s="982"/>
      <c r="C1289" s="982"/>
      <c r="D1289" s="1612"/>
      <c r="E1289" s="1612"/>
      <c r="F1289" s="1023"/>
      <c r="G1289" s="1024"/>
      <c r="H1289" s="1613"/>
      <c r="I1289" s="1613"/>
      <c r="J1289" s="543"/>
      <c r="K1289" s="1136" t="s">
        <v>1732</v>
      </c>
      <c r="L1289" s="1025" t="s">
        <v>14</v>
      </c>
      <c r="M1289" s="1026">
        <v>1100000</v>
      </c>
      <c r="N1289" s="1027"/>
      <c r="O1289" s="1027"/>
      <c r="P1289" s="1028"/>
      <c r="Q1289" s="1028"/>
      <c r="R1289" s="1029"/>
      <c r="S1289" s="1029"/>
      <c r="T1289" s="1030">
        <f>P1289-Q1289</f>
        <v>0</v>
      </c>
      <c r="U1289" s="993"/>
      <c r="V1289" s="1013"/>
      <c r="W1289" s="994"/>
      <c r="X1289" s="994"/>
    </row>
    <row r="1290" spans="1:24" s="2" customFormat="1" ht="18" customHeight="1">
      <c r="A1290" s="67"/>
      <c r="B1290" s="22"/>
      <c r="C1290" s="22"/>
      <c r="D1290" s="22"/>
      <c r="E1290" s="22"/>
      <c r="F1290" s="2801" t="s">
        <v>81</v>
      </c>
      <c r="G1290" s="2801"/>
      <c r="H1290" s="951">
        <f>H1291+H1294</f>
        <v>578665</v>
      </c>
      <c r="I1290" s="951">
        <v>560365</v>
      </c>
      <c r="J1290" s="546">
        <f>H1290-I1290</f>
        <v>18300</v>
      </c>
      <c r="K1290" s="887"/>
      <c r="L1290" s="884"/>
      <c r="M1290" s="888">
        <f>T1290/1000</f>
        <v>0</v>
      </c>
      <c r="N1290" s="87"/>
      <c r="O1290" s="4"/>
      <c r="P1290" s="39"/>
      <c r="Q1290" s="8"/>
      <c r="R1290" s="6"/>
      <c r="S1290" s="6"/>
      <c r="T1290" s="14"/>
      <c r="U1290" s="5"/>
      <c r="V1290" s="44"/>
    </row>
    <row r="1291" spans="1:24" s="2" customFormat="1" ht="18" customHeight="1">
      <c r="A1291" s="67"/>
      <c r="B1291" s="22"/>
      <c r="C1291" s="22"/>
      <c r="D1291" s="22"/>
      <c r="E1291" s="22"/>
      <c r="F1291" s="24"/>
      <c r="G1291" s="22" t="s">
        <v>48</v>
      </c>
      <c r="H1291" s="952">
        <f>M1291</f>
        <v>578665</v>
      </c>
      <c r="I1291" s="952">
        <v>560365</v>
      </c>
      <c r="J1291" s="543">
        <f>H1291-I1291</f>
        <v>18300</v>
      </c>
      <c r="K1291" s="2324" t="s">
        <v>2326</v>
      </c>
      <c r="L1291" s="2331"/>
      <c r="M1291" s="2332">
        <v>578665</v>
      </c>
      <c r="N1291" s="2602" t="s">
        <v>2575</v>
      </c>
      <c r="O1291" s="4"/>
      <c r="P1291" s="39"/>
      <c r="Q1291" s="6"/>
      <c r="R1291" s="6"/>
      <c r="S1291" s="6"/>
      <c r="T1291" s="14"/>
      <c r="U1291" s="5"/>
    </row>
    <row r="1292" spans="1:24" s="2" customFormat="1" ht="18" customHeight="1">
      <c r="A1292" s="67"/>
      <c r="B1292" s="22"/>
      <c r="C1292" s="22"/>
      <c r="D1292" s="22"/>
      <c r="E1292" s="22"/>
      <c r="F1292" s="24"/>
      <c r="G1292" s="22"/>
      <c r="H1292" s="952"/>
      <c r="I1292" s="952"/>
      <c r="J1292" s="543"/>
      <c r="K1292" s="900" t="s">
        <v>829</v>
      </c>
      <c r="L1292" s="890"/>
      <c r="M1292" s="891">
        <f>M1293</f>
        <v>578665.04574285727</v>
      </c>
      <c r="N1292" s="87"/>
      <c r="O1292" s="4"/>
      <c r="P1292" s="39"/>
      <c r="Q1292" s="6"/>
      <c r="R1292" s="6"/>
      <c r="S1292" s="6"/>
      <c r="T1292" s="14"/>
      <c r="U1292" s="5"/>
    </row>
    <row r="1293" spans="1:24" s="2" customFormat="1" ht="18" customHeight="1">
      <c r="A1293" s="67"/>
      <c r="B1293" s="22"/>
      <c r="C1293" s="22"/>
      <c r="D1293" s="22"/>
      <c r="E1293" s="22"/>
      <c r="F1293" s="24"/>
      <c r="G1293" s="27"/>
      <c r="H1293" s="952"/>
      <c r="I1293" s="952"/>
      <c r="J1293" s="543"/>
      <c r="K1293" s="889" t="s">
        <v>926</v>
      </c>
      <c r="L1293" s="890" t="s">
        <v>327</v>
      </c>
      <c r="M1293" s="891">
        <f>T1293/1000</f>
        <v>578665.04574285727</v>
      </c>
      <c r="N1293" s="87"/>
      <c r="O1293" s="4"/>
      <c r="P1293" s="39">
        <f>(1176881600+921903540)/7</f>
        <v>299826448.5714286</v>
      </c>
      <c r="Q1293" s="8">
        <v>1.93</v>
      </c>
      <c r="R1293" s="6">
        <v>1</v>
      </c>
      <c r="S1293" s="6"/>
      <c r="T1293" s="1128">
        <f>P1293*Q1293*R1293</f>
        <v>578665045.74285722</v>
      </c>
      <c r="U1293" s="5"/>
      <c r="V1293" s="44"/>
    </row>
    <row r="1294" spans="1:24" s="2" customFormat="1" ht="18" customHeight="1">
      <c r="A1294" s="67"/>
      <c r="B1294" s="22"/>
      <c r="C1294" s="22"/>
      <c r="D1294" s="22"/>
      <c r="E1294" s="22"/>
      <c r="F1294" s="24"/>
      <c r="G1294" s="1033" t="s">
        <v>85</v>
      </c>
      <c r="H1294" s="953">
        <f>M1294</f>
        <v>0</v>
      </c>
      <c r="I1294" s="953">
        <v>0</v>
      </c>
      <c r="J1294" s="1031">
        <f>H1294-I1294</f>
        <v>0</v>
      </c>
      <c r="K1294" s="1137"/>
      <c r="L1294" s="905"/>
      <c r="M1294" s="1034"/>
      <c r="N1294" s="87"/>
      <c r="O1294" s="4"/>
      <c r="P1294" s="39"/>
      <c r="Q1294" s="6"/>
      <c r="R1294" s="6"/>
      <c r="S1294" s="6"/>
      <c r="T1294" s="14"/>
      <c r="U1294" s="5"/>
    </row>
    <row r="1295" spans="1:24" s="2" customFormat="1" ht="18" customHeight="1" thickBot="1">
      <c r="A1295" s="67"/>
      <c r="B1295" s="22"/>
      <c r="C1295" s="22"/>
      <c r="D1295" s="22"/>
      <c r="E1295" s="22"/>
      <c r="F1295" s="24"/>
      <c r="G1295" s="27"/>
      <c r="H1295" s="950"/>
      <c r="I1295" s="950"/>
      <c r="J1295" s="1032"/>
      <c r="K1295" s="889"/>
      <c r="L1295" s="886"/>
      <c r="M1295" s="871"/>
      <c r="N1295" s="87"/>
      <c r="O1295" s="4"/>
      <c r="P1295" s="1068">
        <v>500000</v>
      </c>
      <c r="Q1295" s="51">
        <v>274</v>
      </c>
      <c r="R1295" s="51">
        <v>2</v>
      </c>
      <c r="S1295" s="51"/>
      <c r="T1295" s="1128">
        <f>P1295*Q1295*R1295</f>
        <v>274000000</v>
      </c>
      <c r="U1295" s="5"/>
      <c r="V1295" s="44"/>
    </row>
    <row r="1296" spans="1:24" s="1050" customFormat="1" ht="18" customHeight="1">
      <c r="A1296" s="2802" t="s">
        <v>112</v>
      </c>
      <c r="B1296" s="2803"/>
      <c r="C1296" s="2803"/>
      <c r="D1296" s="2803"/>
      <c r="E1296" s="2803"/>
      <c r="F1296" s="2803"/>
      <c r="G1296" s="2804"/>
      <c r="H1296" s="1308">
        <f>H1297</f>
        <v>532396</v>
      </c>
      <c r="I1296" s="1308">
        <f>I1297</f>
        <v>522770</v>
      </c>
      <c r="J1296" s="549">
        <f>H1296-I1296</f>
        <v>9626</v>
      </c>
      <c r="K1296" s="1309"/>
      <c r="L1296" s="1310"/>
      <c r="M1296" s="1311"/>
      <c r="N1296" s="1364"/>
      <c r="O1296" s="1071"/>
      <c r="P1296" s="1312"/>
      <c r="Q1296" s="1313"/>
      <c r="R1296" s="1314"/>
      <c r="S1296" s="1314"/>
      <c r="T1296" s="1315"/>
      <c r="U1296" s="1316"/>
      <c r="V1296" s="1049"/>
    </row>
    <row r="1297" spans="1:16147" s="2" customFormat="1" ht="18" customHeight="1">
      <c r="A1297" s="67"/>
      <c r="B1297" s="1376" t="s">
        <v>796</v>
      </c>
      <c r="C1297" s="1377"/>
      <c r="D1297" s="1377"/>
      <c r="E1297" s="1377"/>
      <c r="F1297" s="1377"/>
      <c r="G1297" s="1378"/>
      <c r="H1297" s="1039">
        <f>H1298</f>
        <v>532396</v>
      </c>
      <c r="I1297" s="1039">
        <f>I1298</f>
        <v>522770</v>
      </c>
      <c r="J1297" s="1614">
        <f>H1297-I1297</f>
        <v>9626</v>
      </c>
      <c r="K1297" s="869"/>
      <c r="L1297" s="870"/>
      <c r="M1297" s="871"/>
      <c r="N1297" s="87"/>
      <c r="O1297" s="4"/>
      <c r="P1297" s="39"/>
      <c r="Q1297" s="6"/>
      <c r="R1297" s="6"/>
      <c r="S1297" s="6"/>
      <c r="T1297" s="14"/>
      <c r="U1297" s="5"/>
    </row>
    <row r="1298" spans="1:16147" s="2" customFormat="1" ht="18" customHeight="1">
      <c r="A1298" s="67"/>
      <c r="B1298" s="22"/>
      <c r="C1298" s="1376" t="s">
        <v>797</v>
      </c>
      <c r="D1298" s="1377"/>
      <c r="E1298" s="1615"/>
      <c r="F1298" s="1615"/>
      <c r="G1298" s="1616"/>
      <c r="H1298" s="1617">
        <f>H1299+H1320</f>
        <v>532396</v>
      </c>
      <c r="I1298" s="1617">
        <f>I1299+I1320</f>
        <v>522770</v>
      </c>
      <c r="J1298" s="1036">
        <f>H1298-I1298</f>
        <v>9626</v>
      </c>
      <c r="K1298" s="1618"/>
      <c r="L1298" s="1380"/>
      <c r="M1298" s="891"/>
      <c r="N1298" s="2810"/>
      <c r="O1298" s="2810"/>
      <c r="P1298" s="2810"/>
      <c r="Q1298" s="2810"/>
      <c r="R1298" s="2810"/>
      <c r="S1298" s="2810"/>
      <c r="T1298" s="2810"/>
      <c r="U1298" s="2810"/>
    </row>
    <row r="1299" spans="1:16147" ht="18" customHeight="1">
      <c r="A1299" s="2567"/>
      <c r="B1299" s="22"/>
      <c r="C1299" s="1575"/>
      <c r="D1299" s="1376" t="s">
        <v>2571</v>
      </c>
      <c r="E1299" s="1619"/>
      <c r="F1299" s="1619"/>
      <c r="G1299" s="1620"/>
      <c r="H1299" s="951">
        <f>H1300</f>
        <v>32396</v>
      </c>
      <c r="I1299" s="951">
        <f>I1300</f>
        <v>22770</v>
      </c>
      <c r="J1299" s="546">
        <f>H1299-I1299</f>
        <v>9626</v>
      </c>
      <c r="K1299" s="1621"/>
      <c r="L1299" s="1622"/>
      <c r="M1299" s="1623"/>
    </row>
    <row r="1300" spans="1:16147" ht="18" customHeight="1">
      <c r="A1300" s="67"/>
      <c r="B1300" s="22"/>
      <c r="C1300" s="1624"/>
      <c r="D1300" s="25"/>
      <c r="E1300" s="1556" t="s">
        <v>1511</v>
      </c>
      <c r="F1300" s="1625"/>
      <c r="G1300" s="1557"/>
      <c r="H1300" s="951">
        <f>H1301</f>
        <v>32396</v>
      </c>
      <c r="I1300" s="951">
        <v>22770</v>
      </c>
      <c r="J1300" s="546">
        <f>H1296-I1296</f>
        <v>9626</v>
      </c>
      <c r="K1300" s="887"/>
      <c r="L1300" s="923"/>
      <c r="M1300" s="888">
        <f>T1300/1000</f>
        <v>0</v>
      </c>
      <c r="Q1300" s="11"/>
      <c r="R1300" s="11"/>
      <c r="S1300" s="11"/>
      <c r="T1300" s="50"/>
      <c r="U1300" s="43"/>
      <c r="V1300" s="2"/>
    </row>
    <row r="1301" spans="1:16147" ht="18" customHeight="1">
      <c r="A1301" s="67"/>
      <c r="B1301" s="22"/>
      <c r="C1301" s="23"/>
      <c r="D1301" s="1626"/>
      <c r="E1301" s="23"/>
      <c r="F1301" s="2797" t="s">
        <v>70</v>
      </c>
      <c r="G1301" s="2797"/>
      <c r="H1301" s="951">
        <f>H1302</f>
        <v>32396</v>
      </c>
      <c r="I1301" s="951">
        <v>22770</v>
      </c>
      <c r="J1301" s="546">
        <f>H1296-I1296</f>
        <v>9626</v>
      </c>
      <c r="K1301" s="922"/>
      <c r="L1301" s="923"/>
      <c r="M1301" s="888">
        <f>T1301/1000</f>
        <v>0</v>
      </c>
      <c r="Q1301" s="11"/>
      <c r="R1301" s="4"/>
      <c r="S1301" s="4"/>
      <c r="T1301" s="50"/>
      <c r="U1301" s="49"/>
      <c r="V1301" s="2"/>
    </row>
    <row r="1302" spans="1:16147" ht="18" customHeight="1">
      <c r="A1302" s="67"/>
      <c r="B1302" s="22"/>
      <c r="C1302" s="23"/>
      <c r="D1302" s="23"/>
      <c r="E1302" s="23"/>
      <c r="F1302" s="23"/>
      <c r="G1302" s="22" t="s">
        <v>38</v>
      </c>
      <c r="H1302" s="960">
        <f>M1302</f>
        <v>32396</v>
      </c>
      <c r="I1302" s="960">
        <v>22770</v>
      </c>
      <c r="J1302" s="543">
        <f>H1296-I1296</f>
        <v>9626</v>
      </c>
      <c r="K1302" s="892" t="s">
        <v>867</v>
      </c>
      <c r="L1302" s="895"/>
      <c r="M1302" s="544">
        <f>M1303+M1307+M1314</f>
        <v>32396</v>
      </c>
      <c r="T1302" s="45"/>
    </row>
    <row r="1303" spans="1:16147" ht="18" customHeight="1">
      <c r="A1303" s="1094"/>
      <c r="B1303" s="1095"/>
      <c r="C1303" s="1121"/>
      <c r="D1303" s="1121"/>
      <c r="E1303" s="1121"/>
      <c r="F1303" s="1121"/>
      <c r="G1303" s="1095"/>
      <c r="H1303" s="960"/>
      <c r="I1303" s="960"/>
      <c r="J1303" s="543"/>
      <c r="K1303" s="1122" t="s">
        <v>924</v>
      </c>
      <c r="L1303" s="1097" t="s">
        <v>14</v>
      </c>
      <c r="M1303" s="1114">
        <f>SUM(M1304:M1306)</f>
        <v>27292</v>
      </c>
      <c r="N1303" s="4"/>
      <c r="Q1303" s="1099"/>
      <c r="R1303" s="1099"/>
      <c r="S1303" s="1099"/>
      <c r="T1303" s="45">
        <f>SUM(T1304:T1306)</f>
        <v>13652000</v>
      </c>
      <c r="U1303" s="1100"/>
      <c r="V1303" s="1123"/>
      <c r="W1303" s="1123"/>
      <c r="X1303" s="1123"/>
      <c r="Y1303" s="1124"/>
      <c r="Z1303" s="1124"/>
      <c r="AA1303" s="1124"/>
      <c r="AB1303" s="1124"/>
      <c r="AC1303" s="1124"/>
      <c r="AD1303" s="1124"/>
      <c r="AE1303" s="1124"/>
      <c r="AF1303" s="1124"/>
      <c r="AG1303" s="1124"/>
      <c r="AH1303" s="1124"/>
      <c r="AI1303" s="1124"/>
      <c r="AJ1303" s="1124"/>
      <c r="AK1303" s="1124"/>
      <c r="AL1303" s="1124"/>
      <c r="AM1303" s="1124"/>
      <c r="AN1303" s="1124"/>
      <c r="AO1303" s="1124"/>
      <c r="AP1303" s="1124"/>
      <c r="AQ1303" s="1124"/>
      <c r="AR1303" s="1124"/>
      <c r="AS1303" s="1124"/>
      <c r="AT1303" s="1124"/>
      <c r="AU1303" s="1124"/>
      <c r="AV1303" s="1124"/>
      <c r="AW1303" s="1124"/>
      <c r="AX1303" s="1124"/>
      <c r="AY1303" s="1124"/>
      <c r="AZ1303" s="1124"/>
      <c r="BA1303" s="1124"/>
      <c r="BB1303" s="1124"/>
      <c r="BC1303" s="1124"/>
      <c r="BD1303" s="1124"/>
      <c r="BE1303" s="1124"/>
      <c r="BF1303" s="1124"/>
      <c r="BG1303" s="1124"/>
      <c r="BH1303" s="1124"/>
      <c r="BI1303" s="1124"/>
      <c r="BJ1303" s="1124"/>
      <c r="BK1303" s="1124"/>
      <c r="BL1303" s="1124"/>
      <c r="BM1303" s="1124"/>
      <c r="BN1303" s="1124"/>
      <c r="BO1303" s="1124"/>
      <c r="BP1303" s="1124"/>
      <c r="BQ1303" s="1124"/>
      <c r="BR1303" s="1124"/>
      <c r="BS1303" s="1124"/>
      <c r="BT1303" s="1124"/>
      <c r="BU1303" s="1124"/>
      <c r="BV1303" s="1124"/>
      <c r="BW1303" s="1124"/>
      <c r="BX1303" s="1124"/>
      <c r="BY1303" s="1124"/>
      <c r="BZ1303" s="1124"/>
      <c r="CA1303" s="1124"/>
      <c r="CB1303" s="1124"/>
      <c r="CC1303" s="1124"/>
      <c r="CD1303" s="1124"/>
      <c r="CE1303" s="1124"/>
      <c r="CF1303" s="1124"/>
      <c r="CG1303" s="1124"/>
      <c r="CH1303" s="1124"/>
      <c r="CI1303" s="1124"/>
      <c r="CJ1303" s="1124"/>
      <c r="CK1303" s="1124"/>
      <c r="CL1303" s="1124"/>
      <c r="CM1303" s="1124"/>
      <c r="CN1303" s="1124"/>
      <c r="CO1303" s="1124"/>
      <c r="CP1303" s="1124"/>
      <c r="CQ1303" s="1124"/>
      <c r="CR1303" s="1124"/>
      <c r="CS1303" s="1124"/>
      <c r="CT1303" s="1124"/>
      <c r="CU1303" s="1124"/>
      <c r="CV1303" s="1124"/>
      <c r="CW1303" s="1124"/>
      <c r="CX1303" s="1124"/>
      <c r="CY1303" s="1124"/>
      <c r="CZ1303" s="1124"/>
      <c r="DA1303" s="1124"/>
      <c r="DB1303" s="1124"/>
      <c r="DC1303" s="1124"/>
      <c r="DD1303" s="1124"/>
      <c r="DE1303" s="1124"/>
      <c r="DF1303" s="1124"/>
      <c r="DG1303" s="1124"/>
      <c r="DH1303" s="1124"/>
      <c r="DI1303" s="1124"/>
      <c r="DJ1303" s="1124"/>
      <c r="DK1303" s="1124"/>
      <c r="DL1303" s="1124"/>
      <c r="DM1303" s="1124"/>
      <c r="DN1303" s="1124"/>
      <c r="DO1303" s="1124"/>
      <c r="DP1303" s="1124"/>
      <c r="DQ1303" s="1124"/>
      <c r="DR1303" s="1124"/>
      <c r="DS1303" s="1124"/>
      <c r="DT1303" s="1124"/>
      <c r="DU1303" s="1124"/>
      <c r="DV1303" s="1124"/>
      <c r="DW1303" s="1124"/>
      <c r="DX1303" s="1124"/>
      <c r="DY1303" s="1124"/>
      <c r="DZ1303" s="1124"/>
      <c r="EA1303" s="1124"/>
      <c r="EB1303" s="1124"/>
      <c r="EC1303" s="1124"/>
      <c r="ED1303" s="1124"/>
      <c r="EE1303" s="1124"/>
      <c r="EF1303" s="1124"/>
      <c r="EG1303" s="1124"/>
      <c r="EH1303" s="1124"/>
      <c r="EI1303" s="1124"/>
      <c r="EJ1303" s="1124"/>
      <c r="EK1303" s="1124"/>
      <c r="EL1303" s="1124"/>
      <c r="EM1303" s="1124"/>
      <c r="EN1303" s="1124"/>
      <c r="EO1303" s="1124"/>
      <c r="EP1303" s="1124"/>
      <c r="EQ1303" s="1124"/>
      <c r="ER1303" s="1124"/>
      <c r="ES1303" s="1124"/>
      <c r="ET1303" s="1124"/>
      <c r="EU1303" s="1124"/>
      <c r="EV1303" s="1124"/>
      <c r="EW1303" s="1124"/>
      <c r="EX1303" s="1124"/>
      <c r="EY1303" s="1124"/>
      <c r="EZ1303" s="1124"/>
      <c r="FA1303" s="1124"/>
      <c r="FB1303" s="1124"/>
      <c r="FC1303" s="1124"/>
      <c r="FD1303" s="1124"/>
      <c r="FE1303" s="1124"/>
      <c r="FF1303" s="1124"/>
      <c r="FG1303" s="1124"/>
      <c r="FH1303" s="1124"/>
      <c r="FI1303" s="1124"/>
      <c r="FJ1303" s="1124"/>
      <c r="FK1303" s="1124"/>
      <c r="FL1303" s="1124"/>
      <c r="FM1303" s="1124"/>
      <c r="FN1303" s="1124"/>
      <c r="FO1303" s="1124"/>
      <c r="FP1303" s="1124"/>
      <c r="FQ1303" s="1124"/>
      <c r="FR1303" s="1124"/>
      <c r="FS1303" s="1124"/>
      <c r="FT1303" s="1124"/>
      <c r="FU1303" s="1124"/>
      <c r="FV1303" s="1124"/>
      <c r="FW1303" s="1124"/>
      <c r="FX1303" s="1124"/>
      <c r="FY1303" s="1124"/>
      <c r="FZ1303" s="1124"/>
      <c r="GA1303" s="1124"/>
      <c r="GB1303" s="1124"/>
      <c r="GC1303" s="1124"/>
      <c r="GD1303" s="1124"/>
      <c r="GE1303" s="1124"/>
      <c r="GF1303" s="1124"/>
      <c r="GG1303" s="1124"/>
      <c r="GH1303" s="1124"/>
      <c r="GI1303" s="1124"/>
      <c r="GJ1303" s="1124"/>
      <c r="GK1303" s="1124"/>
      <c r="GL1303" s="1124"/>
      <c r="GM1303" s="1124"/>
      <c r="GN1303" s="1124"/>
      <c r="GO1303" s="1124"/>
      <c r="GP1303" s="1124"/>
      <c r="GQ1303" s="1124"/>
      <c r="GR1303" s="1124"/>
      <c r="GS1303" s="1124"/>
      <c r="GT1303" s="1124"/>
      <c r="GU1303" s="1124"/>
      <c r="GV1303" s="1124"/>
      <c r="GW1303" s="1124"/>
      <c r="GX1303" s="1124"/>
      <c r="GY1303" s="1124"/>
      <c r="GZ1303" s="1124"/>
      <c r="HA1303" s="1124"/>
      <c r="HB1303" s="1124"/>
      <c r="HC1303" s="1124"/>
      <c r="HD1303" s="1124"/>
      <c r="HE1303" s="1124"/>
      <c r="HF1303" s="1124"/>
      <c r="HG1303" s="1124"/>
      <c r="HH1303" s="1124"/>
      <c r="HI1303" s="1124"/>
      <c r="HJ1303" s="1124"/>
      <c r="HK1303" s="1124"/>
      <c r="HL1303" s="1124"/>
      <c r="HM1303" s="1124"/>
      <c r="HN1303" s="1124"/>
      <c r="HO1303" s="1124"/>
      <c r="HP1303" s="1124"/>
      <c r="HQ1303" s="1124"/>
      <c r="HR1303" s="1124"/>
      <c r="HS1303" s="1124"/>
      <c r="HT1303" s="1124"/>
      <c r="HU1303" s="1124"/>
      <c r="HV1303" s="1124"/>
      <c r="HW1303" s="1124"/>
      <c r="HX1303" s="1124"/>
      <c r="HY1303" s="1124"/>
      <c r="HZ1303" s="1124"/>
      <c r="IA1303" s="1124"/>
      <c r="IB1303" s="1124"/>
      <c r="IC1303" s="1124"/>
      <c r="ID1303" s="1124"/>
      <c r="IE1303" s="1124"/>
      <c r="IF1303" s="1124"/>
      <c r="IG1303" s="1124"/>
      <c r="IH1303" s="1124"/>
      <c r="II1303" s="1124"/>
      <c r="IJ1303" s="1124"/>
      <c r="IK1303" s="1124"/>
      <c r="IL1303" s="1124"/>
      <c r="IM1303" s="1124"/>
      <c r="IN1303" s="1124"/>
      <c r="IO1303" s="1124"/>
      <c r="IP1303" s="1124"/>
      <c r="IQ1303" s="1124"/>
      <c r="IR1303" s="1124"/>
      <c r="IS1303" s="1124"/>
      <c r="IT1303" s="1124"/>
      <c r="IU1303" s="1124"/>
      <c r="IV1303" s="1124"/>
      <c r="IW1303" s="1124"/>
      <c r="IX1303" s="1124"/>
      <c r="IY1303" s="1124"/>
      <c r="IZ1303" s="1124"/>
      <c r="JA1303" s="1124"/>
      <c r="JB1303" s="1124"/>
      <c r="JC1303" s="1124"/>
      <c r="JD1303" s="1124"/>
      <c r="JE1303" s="1124"/>
      <c r="JF1303" s="1124"/>
      <c r="JG1303" s="1124"/>
      <c r="JH1303" s="1124"/>
      <c r="JI1303" s="1124"/>
      <c r="JJ1303" s="1124"/>
      <c r="JK1303" s="1124"/>
      <c r="JL1303" s="1124"/>
      <c r="JM1303" s="1124"/>
      <c r="JN1303" s="1124"/>
      <c r="JO1303" s="1124"/>
      <c r="JP1303" s="1124"/>
      <c r="JQ1303" s="1124"/>
      <c r="JR1303" s="1124"/>
      <c r="JS1303" s="1124"/>
      <c r="JT1303" s="1124"/>
      <c r="JU1303" s="1124"/>
      <c r="JV1303" s="1124"/>
      <c r="JW1303" s="1124"/>
      <c r="JX1303" s="1124"/>
      <c r="JY1303" s="1124"/>
      <c r="JZ1303" s="1124"/>
      <c r="KA1303" s="1124"/>
      <c r="KB1303" s="1124"/>
      <c r="KC1303" s="1124"/>
      <c r="KD1303" s="1124"/>
      <c r="KE1303" s="1124"/>
      <c r="KF1303" s="1124"/>
      <c r="KG1303" s="1124"/>
      <c r="KH1303" s="1124"/>
      <c r="KI1303" s="1124"/>
      <c r="KJ1303" s="1124"/>
      <c r="KK1303" s="1124"/>
      <c r="KL1303" s="1124"/>
      <c r="KM1303" s="1124"/>
      <c r="KN1303" s="1124"/>
      <c r="KO1303" s="1124"/>
      <c r="KP1303" s="1124"/>
      <c r="KQ1303" s="1124"/>
      <c r="KR1303" s="1124"/>
      <c r="KS1303" s="1124"/>
      <c r="KT1303" s="1124"/>
      <c r="KU1303" s="1124"/>
      <c r="KV1303" s="1124"/>
      <c r="KW1303" s="1124"/>
      <c r="KX1303" s="1124"/>
      <c r="KY1303" s="1124"/>
      <c r="KZ1303" s="1124"/>
      <c r="LA1303" s="1124"/>
      <c r="LB1303" s="1124"/>
      <c r="LC1303" s="1124"/>
      <c r="LD1303" s="1124"/>
      <c r="LE1303" s="1124"/>
      <c r="LF1303" s="1124"/>
      <c r="LG1303" s="1124"/>
      <c r="LH1303" s="1124"/>
      <c r="LI1303" s="1124"/>
      <c r="LJ1303" s="1124"/>
      <c r="LK1303" s="1124"/>
      <c r="LL1303" s="1124"/>
      <c r="LM1303" s="1124"/>
      <c r="LN1303" s="1124"/>
      <c r="LO1303" s="1124"/>
      <c r="LP1303" s="1124"/>
      <c r="LQ1303" s="1124"/>
      <c r="LR1303" s="1124"/>
      <c r="LS1303" s="1124"/>
      <c r="LT1303" s="1124"/>
      <c r="LU1303" s="1124"/>
      <c r="LV1303" s="1124"/>
      <c r="LW1303" s="1124"/>
      <c r="LX1303" s="1124"/>
      <c r="LY1303" s="1124"/>
      <c r="LZ1303" s="1124"/>
      <c r="MA1303" s="1124"/>
      <c r="MB1303" s="1124"/>
      <c r="MC1303" s="1124"/>
      <c r="MD1303" s="1124"/>
      <c r="ME1303" s="1124"/>
      <c r="MF1303" s="1124"/>
      <c r="MG1303" s="1124"/>
      <c r="MH1303" s="1124"/>
      <c r="MI1303" s="1124"/>
      <c r="MJ1303" s="1124"/>
      <c r="MK1303" s="1124"/>
      <c r="ML1303" s="1124"/>
      <c r="MM1303" s="1124"/>
      <c r="MN1303" s="1124"/>
      <c r="MO1303" s="1124"/>
      <c r="MP1303" s="1124"/>
      <c r="MQ1303" s="1124"/>
      <c r="MR1303" s="1124"/>
      <c r="MS1303" s="1124"/>
      <c r="MT1303" s="1124"/>
      <c r="MU1303" s="1124"/>
      <c r="MV1303" s="1124"/>
      <c r="MW1303" s="1124"/>
      <c r="MX1303" s="1124"/>
      <c r="MY1303" s="1124"/>
      <c r="MZ1303" s="1124"/>
      <c r="NA1303" s="1124"/>
      <c r="NB1303" s="1124"/>
      <c r="NC1303" s="1124"/>
      <c r="ND1303" s="1124"/>
      <c r="NE1303" s="1124"/>
      <c r="NF1303" s="1124"/>
      <c r="NG1303" s="1124"/>
      <c r="NH1303" s="1124"/>
      <c r="NI1303" s="1124"/>
      <c r="NJ1303" s="1124"/>
      <c r="NK1303" s="1124"/>
      <c r="NL1303" s="1124"/>
      <c r="NM1303" s="1124"/>
      <c r="NN1303" s="1124"/>
      <c r="NO1303" s="1124"/>
      <c r="NP1303" s="1124"/>
      <c r="NQ1303" s="1124"/>
      <c r="NR1303" s="1124"/>
      <c r="NS1303" s="1124"/>
      <c r="NT1303" s="1124"/>
      <c r="NU1303" s="1124"/>
      <c r="NV1303" s="1124"/>
      <c r="NW1303" s="1124"/>
      <c r="NX1303" s="1124"/>
      <c r="NY1303" s="1124"/>
      <c r="NZ1303" s="1124"/>
      <c r="OA1303" s="1124"/>
      <c r="OB1303" s="1124"/>
      <c r="OC1303" s="1124"/>
      <c r="OD1303" s="1124"/>
      <c r="OE1303" s="1124"/>
      <c r="OF1303" s="1124"/>
      <c r="OG1303" s="1124"/>
      <c r="OH1303" s="1124"/>
      <c r="OI1303" s="1124"/>
      <c r="OJ1303" s="1124"/>
      <c r="OK1303" s="1124"/>
      <c r="OL1303" s="1124"/>
      <c r="OM1303" s="1124"/>
      <c r="ON1303" s="1124"/>
      <c r="OO1303" s="1124"/>
      <c r="OP1303" s="1124"/>
      <c r="OQ1303" s="1124"/>
      <c r="OR1303" s="1124"/>
      <c r="OS1303" s="1124"/>
      <c r="OT1303" s="1124"/>
      <c r="OU1303" s="1124"/>
      <c r="OV1303" s="1124"/>
      <c r="OW1303" s="1124"/>
      <c r="OX1303" s="1124"/>
      <c r="OY1303" s="1124"/>
      <c r="OZ1303" s="1124"/>
      <c r="PA1303" s="1124"/>
      <c r="PB1303" s="1124"/>
      <c r="PC1303" s="1124"/>
      <c r="PD1303" s="1124"/>
      <c r="PE1303" s="1124"/>
      <c r="PF1303" s="1124"/>
      <c r="PG1303" s="1124"/>
      <c r="PH1303" s="1124"/>
      <c r="PI1303" s="1124"/>
      <c r="PJ1303" s="1124"/>
      <c r="PK1303" s="1124"/>
      <c r="PL1303" s="1124"/>
      <c r="PM1303" s="1124"/>
      <c r="PN1303" s="1124"/>
      <c r="PO1303" s="1124"/>
      <c r="PP1303" s="1124"/>
      <c r="PQ1303" s="1124"/>
      <c r="PR1303" s="1124"/>
      <c r="PS1303" s="1124"/>
      <c r="PT1303" s="1124"/>
      <c r="PU1303" s="1124"/>
      <c r="PV1303" s="1124"/>
      <c r="PW1303" s="1124"/>
      <c r="PX1303" s="1124"/>
      <c r="PY1303" s="1124"/>
      <c r="PZ1303" s="1124"/>
      <c r="QA1303" s="1124"/>
      <c r="QB1303" s="1124"/>
      <c r="QC1303" s="1124"/>
      <c r="QD1303" s="1124"/>
      <c r="QE1303" s="1124"/>
      <c r="QF1303" s="1124"/>
      <c r="QG1303" s="1124"/>
      <c r="QH1303" s="1124"/>
      <c r="QI1303" s="1124"/>
      <c r="QJ1303" s="1124"/>
      <c r="QK1303" s="1124"/>
      <c r="QL1303" s="1124"/>
      <c r="QM1303" s="1124"/>
      <c r="QN1303" s="1124"/>
      <c r="QO1303" s="1124"/>
      <c r="QP1303" s="1124"/>
      <c r="QQ1303" s="1124"/>
      <c r="QR1303" s="1124"/>
      <c r="QS1303" s="1124"/>
      <c r="QT1303" s="1124"/>
      <c r="QU1303" s="1124"/>
      <c r="QV1303" s="1124"/>
      <c r="QW1303" s="1124"/>
      <c r="QX1303" s="1124"/>
      <c r="QY1303" s="1124"/>
      <c r="QZ1303" s="1124"/>
      <c r="RA1303" s="1124"/>
      <c r="RB1303" s="1124"/>
      <c r="RC1303" s="1124"/>
      <c r="RD1303" s="1124"/>
      <c r="RE1303" s="1124"/>
      <c r="RF1303" s="1124"/>
      <c r="RG1303" s="1124"/>
      <c r="RH1303" s="1124"/>
      <c r="RI1303" s="1124"/>
      <c r="RJ1303" s="1124"/>
      <c r="RK1303" s="1124"/>
      <c r="RL1303" s="1124"/>
      <c r="RM1303" s="1124"/>
      <c r="RN1303" s="1124"/>
      <c r="RO1303" s="1124"/>
      <c r="RP1303" s="1124"/>
      <c r="RQ1303" s="1124"/>
      <c r="RR1303" s="1124"/>
      <c r="RS1303" s="1124"/>
      <c r="RT1303" s="1124"/>
      <c r="RU1303" s="1124"/>
      <c r="RV1303" s="1124"/>
      <c r="RW1303" s="1124"/>
      <c r="RX1303" s="1124"/>
      <c r="RY1303" s="1124"/>
      <c r="RZ1303" s="1124"/>
      <c r="SA1303" s="1124"/>
      <c r="SB1303" s="1124"/>
      <c r="SC1303" s="1124"/>
      <c r="SD1303" s="1124"/>
      <c r="SE1303" s="1124"/>
      <c r="SF1303" s="1124"/>
      <c r="SG1303" s="1124"/>
      <c r="SH1303" s="1124"/>
      <c r="SI1303" s="1124"/>
      <c r="SJ1303" s="1124"/>
      <c r="SK1303" s="1124"/>
      <c r="SL1303" s="1124"/>
      <c r="SM1303" s="1124"/>
      <c r="SN1303" s="1124"/>
      <c r="SO1303" s="1124"/>
      <c r="SP1303" s="1124"/>
      <c r="SQ1303" s="1124"/>
      <c r="SR1303" s="1124"/>
      <c r="SS1303" s="1124"/>
      <c r="ST1303" s="1124"/>
      <c r="SU1303" s="1124"/>
      <c r="SV1303" s="1124"/>
      <c r="SW1303" s="1124"/>
      <c r="SX1303" s="1124"/>
      <c r="SY1303" s="1124"/>
      <c r="SZ1303" s="1124"/>
      <c r="TA1303" s="1124"/>
      <c r="TB1303" s="1124"/>
      <c r="TC1303" s="1124"/>
      <c r="TD1303" s="1124"/>
      <c r="TE1303" s="1124"/>
      <c r="TF1303" s="1124"/>
      <c r="TG1303" s="1124"/>
      <c r="TH1303" s="1124"/>
      <c r="TI1303" s="1124"/>
      <c r="TJ1303" s="1124"/>
      <c r="TK1303" s="1124"/>
      <c r="TL1303" s="1124"/>
      <c r="TM1303" s="1124"/>
      <c r="TN1303" s="1124"/>
      <c r="TO1303" s="1124"/>
      <c r="TP1303" s="1124"/>
      <c r="TQ1303" s="1124"/>
      <c r="TR1303" s="1124"/>
      <c r="TS1303" s="1124"/>
      <c r="TT1303" s="1124"/>
      <c r="TU1303" s="1124"/>
      <c r="TV1303" s="1124"/>
      <c r="TW1303" s="1124"/>
      <c r="TX1303" s="1124"/>
      <c r="TY1303" s="1124"/>
      <c r="TZ1303" s="1124"/>
      <c r="UA1303" s="1124"/>
      <c r="UB1303" s="1124"/>
      <c r="UC1303" s="1124"/>
      <c r="UD1303" s="1124"/>
      <c r="UE1303" s="1124"/>
      <c r="UF1303" s="1124"/>
      <c r="UG1303" s="1124"/>
      <c r="UH1303" s="1124"/>
      <c r="UI1303" s="1124"/>
      <c r="UJ1303" s="1124"/>
      <c r="UK1303" s="1124"/>
      <c r="UL1303" s="1124"/>
      <c r="UM1303" s="1124"/>
      <c r="UN1303" s="1124"/>
      <c r="UO1303" s="1124"/>
      <c r="UP1303" s="1124"/>
      <c r="UQ1303" s="1124"/>
      <c r="UR1303" s="1124"/>
      <c r="US1303" s="1124"/>
      <c r="UT1303" s="1124"/>
      <c r="UU1303" s="1124"/>
      <c r="UV1303" s="1124"/>
      <c r="UW1303" s="1124"/>
      <c r="UX1303" s="1124"/>
      <c r="UY1303" s="1124"/>
      <c r="UZ1303" s="1124"/>
      <c r="VA1303" s="1124"/>
      <c r="VB1303" s="1124"/>
      <c r="VC1303" s="1124"/>
      <c r="VD1303" s="1124"/>
      <c r="VE1303" s="1124"/>
      <c r="VF1303" s="1124"/>
      <c r="VG1303" s="1124"/>
      <c r="VH1303" s="1124"/>
      <c r="VI1303" s="1124"/>
      <c r="VJ1303" s="1124"/>
      <c r="VK1303" s="1124"/>
      <c r="VL1303" s="1124"/>
      <c r="VM1303" s="1124"/>
      <c r="VN1303" s="1124"/>
      <c r="VO1303" s="1124"/>
      <c r="VP1303" s="1124"/>
      <c r="VQ1303" s="1124"/>
      <c r="VR1303" s="1124"/>
      <c r="VS1303" s="1124"/>
      <c r="VT1303" s="1124"/>
      <c r="VU1303" s="1124"/>
      <c r="VV1303" s="1124"/>
      <c r="VW1303" s="1124"/>
      <c r="VX1303" s="1124"/>
      <c r="VY1303" s="1124"/>
      <c r="VZ1303" s="1124"/>
      <c r="WA1303" s="1124"/>
      <c r="WB1303" s="1124"/>
      <c r="WC1303" s="1124"/>
      <c r="WD1303" s="1124"/>
      <c r="WE1303" s="1124"/>
      <c r="WF1303" s="1124"/>
      <c r="WG1303" s="1124"/>
      <c r="WH1303" s="1124"/>
      <c r="WI1303" s="1124"/>
      <c r="WJ1303" s="1124"/>
      <c r="WK1303" s="1124"/>
      <c r="WL1303" s="1124"/>
      <c r="WM1303" s="1124"/>
      <c r="WN1303" s="1124"/>
      <c r="WO1303" s="1124"/>
      <c r="WP1303" s="1124"/>
      <c r="WQ1303" s="1124"/>
      <c r="WR1303" s="1124"/>
      <c r="WS1303" s="1124"/>
      <c r="WT1303" s="1124"/>
      <c r="WU1303" s="1124"/>
      <c r="WV1303" s="1124"/>
      <c r="WW1303" s="1124"/>
      <c r="WX1303" s="1124"/>
      <c r="WY1303" s="1124"/>
      <c r="WZ1303" s="1124"/>
      <c r="XA1303" s="1124"/>
      <c r="XB1303" s="1124"/>
      <c r="XC1303" s="1124"/>
      <c r="XD1303" s="1124"/>
      <c r="XE1303" s="1124"/>
      <c r="XF1303" s="1124"/>
      <c r="XG1303" s="1124"/>
      <c r="XH1303" s="1124"/>
      <c r="XI1303" s="1124"/>
      <c r="XJ1303" s="1124"/>
      <c r="XK1303" s="1124"/>
      <c r="XL1303" s="1124"/>
      <c r="XM1303" s="1124"/>
      <c r="XN1303" s="1124"/>
      <c r="XO1303" s="1124"/>
      <c r="XP1303" s="1124"/>
      <c r="XQ1303" s="1124"/>
      <c r="XR1303" s="1124"/>
      <c r="XS1303" s="1124"/>
      <c r="XT1303" s="1124"/>
      <c r="XU1303" s="1124"/>
      <c r="XV1303" s="1124"/>
      <c r="XW1303" s="1124"/>
      <c r="XX1303" s="1124"/>
      <c r="XY1303" s="1124"/>
      <c r="XZ1303" s="1124"/>
      <c r="YA1303" s="1124"/>
      <c r="YB1303" s="1124"/>
      <c r="YC1303" s="1124"/>
      <c r="YD1303" s="1124"/>
      <c r="YE1303" s="1124"/>
      <c r="YF1303" s="1124"/>
      <c r="YG1303" s="1124"/>
      <c r="YH1303" s="1124"/>
      <c r="YI1303" s="1124"/>
      <c r="YJ1303" s="1124"/>
      <c r="YK1303" s="1124"/>
      <c r="YL1303" s="1124"/>
      <c r="YM1303" s="1124"/>
      <c r="YN1303" s="1124"/>
      <c r="YO1303" s="1124"/>
      <c r="YP1303" s="1124"/>
      <c r="YQ1303" s="1124"/>
      <c r="YR1303" s="1124"/>
      <c r="YS1303" s="1124"/>
      <c r="YT1303" s="1124"/>
      <c r="YU1303" s="1124"/>
      <c r="YV1303" s="1124"/>
      <c r="YW1303" s="1124"/>
      <c r="YX1303" s="1124"/>
      <c r="YY1303" s="1124"/>
      <c r="YZ1303" s="1124"/>
      <c r="ZA1303" s="1124"/>
      <c r="ZB1303" s="1124"/>
      <c r="ZC1303" s="1124"/>
      <c r="ZD1303" s="1124"/>
      <c r="ZE1303" s="1124"/>
      <c r="ZF1303" s="1124"/>
      <c r="ZG1303" s="1124"/>
      <c r="ZH1303" s="1124"/>
      <c r="ZI1303" s="1124"/>
      <c r="ZJ1303" s="1124"/>
      <c r="ZK1303" s="1124"/>
      <c r="ZL1303" s="1124"/>
      <c r="ZM1303" s="1124"/>
      <c r="ZN1303" s="1124"/>
      <c r="ZO1303" s="1124"/>
      <c r="ZP1303" s="1124"/>
      <c r="ZQ1303" s="1124"/>
      <c r="ZR1303" s="1124"/>
      <c r="ZS1303" s="1124"/>
      <c r="ZT1303" s="1124"/>
      <c r="ZU1303" s="1124"/>
      <c r="ZV1303" s="1124"/>
      <c r="ZW1303" s="1124"/>
      <c r="ZX1303" s="1124"/>
      <c r="ZY1303" s="1124"/>
      <c r="ZZ1303" s="1124"/>
      <c r="AAA1303" s="1124"/>
      <c r="AAB1303" s="1124"/>
      <c r="AAC1303" s="1124"/>
      <c r="AAD1303" s="1124"/>
      <c r="AAE1303" s="1124"/>
      <c r="AAF1303" s="1124"/>
      <c r="AAG1303" s="1124"/>
      <c r="AAH1303" s="1124"/>
      <c r="AAI1303" s="1124"/>
      <c r="AAJ1303" s="1124"/>
      <c r="AAK1303" s="1124"/>
      <c r="AAL1303" s="1124"/>
      <c r="AAM1303" s="1124"/>
      <c r="AAN1303" s="1124"/>
      <c r="AAO1303" s="1124"/>
      <c r="AAP1303" s="1124"/>
      <c r="AAQ1303" s="1124"/>
      <c r="AAR1303" s="1124"/>
      <c r="AAS1303" s="1124"/>
      <c r="AAT1303" s="1124"/>
      <c r="AAU1303" s="1124"/>
      <c r="AAV1303" s="1124"/>
      <c r="AAW1303" s="1124"/>
      <c r="AAX1303" s="1124"/>
      <c r="AAY1303" s="1124"/>
      <c r="AAZ1303" s="1124"/>
      <c r="ABA1303" s="1124"/>
      <c r="ABB1303" s="1124"/>
      <c r="ABC1303" s="1124"/>
      <c r="ABD1303" s="1124"/>
      <c r="ABE1303" s="1124"/>
      <c r="ABF1303" s="1124"/>
      <c r="ABG1303" s="1124"/>
      <c r="ABH1303" s="1124"/>
      <c r="ABI1303" s="1124"/>
      <c r="ABJ1303" s="1124"/>
      <c r="ABK1303" s="1124"/>
      <c r="ABL1303" s="1124"/>
      <c r="ABM1303" s="1124"/>
      <c r="ABN1303" s="1124"/>
      <c r="ABO1303" s="1124"/>
      <c r="ABP1303" s="1124"/>
      <c r="ABQ1303" s="1124"/>
      <c r="ABR1303" s="1124"/>
      <c r="ABS1303" s="1124"/>
      <c r="ABT1303" s="1124"/>
      <c r="ABU1303" s="1124"/>
      <c r="ABV1303" s="1124"/>
      <c r="ABW1303" s="1124"/>
      <c r="ABX1303" s="1124"/>
      <c r="ABY1303" s="1124"/>
      <c r="ABZ1303" s="1124"/>
      <c r="ACA1303" s="1124"/>
      <c r="ACB1303" s="1124"/>
      <c r="ACC1303" s="1124"/>
      <c r="ACD1303" s="1124"/>
      <c r="ACE1303" s="1124"/>
      <c r="ACF1303" s="1124"/>
      <c r="ACG1303" s="1124"/>
      <c r="ACH1303" s="1124"/>
      <c r="ACI1303" s="1124"/>
      <c r="ACJ1303" s="1124"/>
      <c r="ACK1303" s="1124"/>
      <c r="ACL1303" s="1124"/>
      <c r="ACM1303" s="1124"/>
      <c r="ACN1303" s="1124"/>
      <c r="ACO1303" s="1124"/>
      <c r="ACP1303" s="1124"/>
      <c r="ACQ1303" s="1124"/>
      <c r="ACR1303" s="1124"/>
      <c r="ACS1303" s="1124"/>
      <c r="ACT1303" s="1124"/>
      <c r="ACU1303" s="1124"/>
      <c r="ACV1303" s="1124"/>
      <c r="ACW1303" s="1124"/>
      <c r="ACX1303" s="1124"/>
      <c r="ACY1303" s="1124"/>
      <c r="ACZ1303" s="1124"/>
      <c r="ADA1303" s="1124"/>
      <c r="ADB1303" s="1124"/>
      <c r="ADC1303" s="1124"/>
      <c r="ADD1303" s="1124"/>
      <c r="ADE1303" s="1124"/>
      <c r="ADF1303" s="1124"/>
      <c r="ADG1303" s="1124"/>
      <c r="ADH1303" s="1124"/>
      <c r="ADI1303" s="1124"/>
      <c r="ADJ1303" s="1124"/>
      <c r="ADK1303" s="1124"/>
      <c r="ADL1303" s="1124"/>
      <c r="ADM1303" s="1124"/>
      <c r="ADN1303" s="1124"/>
      <c r="ADO1303" s="1124"/>
      <c r="ADP1303" s="1124"/>
      <c r="ADQ1303" s="1124"/>
      <c r="ADR1303" s="1124"/>
      <c r="ADS1303" s="1124"/>
      <c r="ADT1303" s="1124"/>
      <c r="ADU1303" s="1124"/>
      <c r="ADV1303" s="1124"/>
      <c r="ADW1303" s="1124"/>
      <c r="ADX1303" s="1124"/>
      <c r="ADY1303" s="1124"/>
      <c r="ADZ1303" s="1124"/>
      <c r="AEA1303" s="1124"/>
      <c r="AEB1303" s="1124"/>
      <c r="AEC1303" s="1124"/>
      <c r="AED1303" s="1124"/>
      <c r="AEE1303" s="1124"/>
      <c r="AEF1303" s="1124"/>
      <c r="AEG1303" s="1124"/>
      <c r="AEH1303" s="1124"/>
      <c r="AEI1303" s="1124"/>
      <c r="AEJ1303" s="1124"/>
      <c r="AEK1303" s="1124"/>
      <c r="AEL1303" s="1124"/>
      <c r="AEM1303" s="1124"/>
      <c r="AEN1303" s="1124"/>
      <c r="AEO1303" s="1124"/>
      <c r="AEP1303" s="1124"/>
      <c r="AEQ1303" s="1124"/>
      <c r="AER1303" s="1124"/>
      <c r="AES1303" s="1124"/>
      <c r="AET1303" s="1124"/>
      <c r="AEU1303" s="1124"/>
      <c r="AEV1303" s="1124"/>
      <c r="AEW1303" s="1124"/>
      <c r="AEX1303" s="1124"/>
      <c r="AEY1303" s="1124"/>
      <c r="AEZ1303" s="1124"/>
      <c r="AFA1303" s="1124"/>
      <c r="AFB1303" s="1124"/>
      <c r="AFC1303" s="1124"/>
      <c r="AFD1303" s="1124"/>
      <c r="AFE1303" s="1124"/>
      <c r="AFF1303" s="1124"/>
      <c r="AFG1303" s="1124"/>
      <c r="AFH1303" s="1124"/>
      <c r="AFI1303" s="1124"/>
      <c r="AFJ1303" s="1124"/>
      <c r="AFK1303" s="1124"/>
      <c r="AFL1303" s="1124"/>
      <c r="AFM1303" s="1124"/>
      <c r="AFN1303" s="1124"/>
      <c r="AFO1303" s="1124"/>
      <c r="AFP1303" s="1124"/>
      <c r="AFQ1303" s="1124"/>
      <c r="AFR1303" s="1124"/>
      <c r="AFS1303" s="1124"/>
      <c r="AFT1303" s="1124"/>
      <c r="AFU1303" s="1124"/>
      <c r="AFV1303" s="1124"/>
      <c r="AFW1303" s="1124"/>
      <c r="AFX1303" s="1124"/>
      <c r="AFY1303" s="1124"/>
      <c r="AFZ1303" s="1124"/>
      <c r="AGA1303" s="1124"/>
      <c r="AGB1303" s="1124"/>
      <c r="AGC1303" s="1124"/>
      <c r="AGD1303" s="1124"/>
      <c r="AGE1303" s="1124"/>
      <c r="AGF1303" s="1124"/>
      <c r="AGG1303" s="1124"/>
      <c r="AGH1303" s="1124"/>
      <c r="AGI1303" s="1124"/>
      <c r="AGJ1303" s="1124"/>
      <c r="AGK1303" s="1124"/>
      <c r="AGL1303" s="1124"/>
      <c r="AGM1303" s="1124"/>
      <c r="AGN1303" s="1124"/>
      <c r="AGO1303" s="1124"/>
      <c r="AGP1303" s="1124"/>
      <c r="AGQ1303" s="1124"/>
      <c r="AGR1303" s="1124"/>
      <c r="AGS1303" s="1124"/>
      <c r="AGT1303" s="1124"/>
      <c r="AGU1303" s="1124"/>
      <c r="AGV1303" s="1124"/>
      <c r="AGW1303" s="1124"/>
      <c r="AGX1303" s="1124"/>
      <c r="AGY1303" s="1124"/>
      <c r="AGZ1303" s="1124"/>
      <c r="AHA1303" s="1124"/>
      <c r="AHB1303" s="1124"/>
      <c r="AHC1303" s="1124"/>
      <c r="AHD1303" s="1124"/>
      <c r="AHE1303" s="1124"/>
      <c r="AHF1303" s="1124"/>
      <c r="AHG1303" s="1124"/>
      <c r="AHH1303" s="1124"/>
      <c r="AHI1303" s="1124"/>
      <c r="AHJ1303" s="1124"/>
      <c r="AHK1303" s="1124"/>
      <c r="AHL1303" s="1124"/>
      <c r="AHM1303" s="1124"/>
      <c r="AHN1303" s="1124"/>
      <c r="AHO1303" s="1124"/>
      <c r="AHP1303" s="1124"/>
      <c r="AHQ1303" s="1124"/>
      <c r="AHR1303" s="1124"/>
      <c r="AHS1303" s="1124"/>
      <c r="AHT1303" s="1124"/>
      <c r="AHU1303" s="1124"/>
      <c r="AHV1303" s="1124"/>
      <c r="AHW1303" s="1124"/>
      <c r="AHX1303" s="1124"/>
      <c r="AHY1303" s="1124"/>
      <c r="AHZ1303" s="1124"/>
      <c r="AIA1303" s="1124"/>
      <c r="AIB1303" s="1124"/>
      <c r="AIC1303" s="1124"/>
      <c r="AID1303" s="1124"/>
      <c r="AIE1303" s="1124"/>
      <c r="AIF1303" s="1124"/>
      <c r="AIG1303" s="1124"/>
      <c r="AIH1303" s="1124"/>
      <c r="AII1303" s="1124"/>
      <c r="AIJ1303" s="1124"/>
      <c r="AIK1303" s="1124"/>
      <c r="AIL1303" s="1124"/>
      <c r="AIM1303" s="1124"/>
      <c r="AIN1303" s="1124"/>
      <c r="AIO1303" s="1124"/>
      <c r="AIP1303" s="1124"/>
      <c r="AIQ1303" s="1124"/>
      <c r="AIR1303" s="1124"/>
      <c r="AIS1303" s="1124"/>
      <c r="AIT1303" s="1124"/>
      <c r="AIU1303" s="1124"/>
      <c r="AIV1303" s="1124"/>
      <c r="AIW1303" s="1124"/>
      <c r="AIX1303" s="1124"/>
      <c r="AIY1303" s="1124"/>
      <c r="AIZ1303" s="1124"/>
      <c r="AJA1303" s="1124"/>
      <c r="AJB1303" s="1124"/>
      <c r="AJC1303" s="1124"/>
      <c r="AJD1303" s="1124"/>
      <c r="AJE1303" s="1124"/>
      <c r="AJF1303" s="1124"/>
      <c r="AJG1303" s="1124"/>
      <c r="AJH1303" s="1124"/>
      <c r="AJI1303" s="1124"/>
      <c r="AJJ1303" s="1124"/>
      <c r="AJK1303" s="1124"/>
      <c r="AJL1303" s="1124"/>
      <c r="AJM1303" s="1124"/>
      <c r="AJN1303" s="1124"/>
      <c r="AJO1303" s="1124"/>
      <c r="AJP1303" s="1124"/>
      <c r="AJQ1303" s="1124"/>
      <c r="AJR1303" s="1124"/>
      <c r="AJS1303" s="1124"/>
      <c r="AJT1303" s="1124"/>
      <c r="AJU1303" s="1124"/>
      <c r="AJV1303" s="1124"/>
      <c r="AJW1303" s="1124"/>
      <c r="AJX1303" s="1124"/>
      <c r="AJY1303" s="1124"/>
      <c r="AJZ1303" s="1124"/>
      <c r="AKA1303" s="1124"/>
      <c r="AKB1303" s="1124"/>
      <c r="AKC1303" s="1124"/>
      <c r="AKD1303" s="1124"/>
      <c r="AKE1303" s="1124"/>
      <c r="AKF1303" s="1124"/>
      <c r="AKG1303" s="1124"/>
      <c r="AKH1303" s="1124"/>
      <c r="AKI1303" s="1124"/>
      <c r="AKJ1303" s="1124"/>
      <c r="AKK1303" s="1124"/>
      <c r="AKL1303" s="1124"/>
      <c r="AKM1303" s="1124"/>
      <c r="AKN1303" s="1124"/>
      <c r="AKO1303" s="1124"/>
      <c r="AKP1303" s="1124"/>
      <c r="AKQ1303" s="1124"/>
      <c r="AKR1303" s="1124"/>
      <c r="AKS1303" s="1124"/>
      <c r="AKT1303" s="1124"/>
      <c r="AKU1303" s="1124"/>
      <c r="AKV1303" s="1124"/>
      <c r="AKW1303" s="1124"/>
      <c r="AKX1303" s="1124"/>
      <c r="AKY1303" s="1124"/>
      <c r="AKZ1303" s="1124"/>
      <c r="ALA1303" s="1124"/>
      <c r="ALB1303" s="1124"/>
      <c r="ALC1303" s="1124"/>
      <c r="ALD1303" s="1124"/>
      <c r="ALE1303" s="1124"/>
      <c r="ALF1303" s="1124"/>
      <c r="ALG1303" s="1124"/>
      <c r="ALH1303" s="1124"/>
      <c r="ALI1303" s="1124"/>
      <c r="ALJ1303" s="1124"/>
      <c r="ALK1303" s="1124"/>
      <c r="ALL1303" s="1124"/>
      <c r="ALM1303" s="1124"/>
      <c r="ALN1303" s="1124"/>
      <c r="ALO1303" s="1124"/>
      <c r="ALP1303" s="1124"/>
      <c r="ALQ1303" s="1124"/>
      <c r="ALR1303" s="1124"/>
      <c r="ALS1303" s="1124"/>
      <c r="ALT1303" s="1124"/>
      <c r="ALU1303" s="1124"/>
      <c r="ALV1303" s="1124"/>
      <c r="ALW1303" s="1124"/>
      <c r="ALX1303" s="1124"/>
      <c r="ALY1303" s="1124"/>
      <c r="ALZ1303" s="1124"/>
      <c r="AMA1303" s="1124"/>
      <c r="AMB1303" s="1124"/>
      <c r="AMC1303" s="1124"/>
      <c r="AMD1303" s="1124"/>
      <c r="AME1303" s="1124"/>
      <c r="AMF1303" s="1124"/>
      <c r="AMG1303" s="1124"/>
      <c r="AMH1303" s="1124"/>
      <c r="AMI1303" s="1124"/>
      <c r="AMJ1303" s="1124"/>
      <c r="AMK1303" s="1124"/>
      <c r="AML1303" s="1124"/>
      <c r="AMM1303" s="1124"/>
      <c r="AMN1303" s="1124"/>
      <c r="AMO1303" s="1124"/>
      <c r="AMP1303" s="1124"/>
      <c r="AMQ1303" s="1124"/>
      <c r="AMR1303" s="1124"/>
      <c r="AMS1303" s="1124"/>
      <c r="AMT1303" s="1124"/>
      <c r="AMU1303" s="1124"/>
      <c r="AMV1303" s="1124"/>
      <c r="AMW1303" s="1124"/>
      <c r="AMX1303" s="1124"/>
      <c r="AMY1303" s="1124"/>
      <c r="AMZ1303" s="1124"/>
      <c r="ANA1303" s="1124"/>
      <c r="ANB1303" s="1124"/>
      <c r="ANC1303" s="1124"/>
      <c r="AND1303" s="1124"/>
      <c r="ANE1303" s="1124"/>
      <c r="ANF1303" s="1124"/>
      <c r="ANG1303" s="1124"/>
      <c r="ANH1303" s="1124"/>
      <c r="ANI1303" s="1124"/>
      <c r="ANJ1303" s="1124"/>
      <c r="ANK1303" s="1124"/>
      <c r="ANL1303" s="1124"/>
      <c r="ANM1303" s="1124"/>
      <c r="ANN1303" s="1124"/>
      <c r="ANO1303" s="1124"/>
      <c r="ANP1303" s="1124"/>
      <c r="ANQ1303" s="1124"/>
      <c r="ANR1303" s="1124"/>
      <c r="ANS1303" s="1124"/>
      <c r="ANT1303" s="1124"/>
      <c r="ANU1303" s="1124"/>
      <c r="ANV1303" s="1124"/>
      <c r="ANW1303" s="1124"/>
      <c r="ANX1303" s="1124"/>
      <c r="ANY1303" s="1124"/>
      <c r="ANZ1303" s="1124"/>
      <c r="AOA1303" s="1124"/>
      <c r="AOB1303" s="1124"/>
      <c r="AOC1303" s="1124"/>
      <c r="AOD1303" s="1124"/>
      <c r="AOE1303" s="1124"/>
      <c r="AOF1303" s="1124"/>
      <c r="AOG1303" s="1124"/>
      <c r="AOH1303" s="1124"/>
      <c r="AOI1303" s="1124"/>
      <c r="AOJ1303" s="1124"/>
      <c r="AOK1303" s="1124"/>
      <c r="AOL1303" s="1124"/>
      <c r="AOM1303" s="1124"/>
      <c r="AON1303" s="1124"/>
      <c r="AOO1303" s="1124"/>
      <c r="AOP1303" s="1124"/>
      <c r="AOQ1303" s="1124"/>
      <c r="AOR1303" s="1124"/>
      <c r="AOS1303" s="1124"/>
      <c r="AOT1303" s="1124"/>
      <c r="AOU1303" s="1124"/>
      <c r="AOV1303" s="1124"/>
      <c r="AOW1303" s="1124"/>
      <c r="AOX1303" s="1124"/>
      <c r="AOY1303" s="1124"/>
      <c r="AOZ1303" s="1124"/>
      <c r="APA1303" s="1124"/>
      <c r="APB1303" s="1124"/>
      <c r="APC1303" s="1124"/>
      <c r="APD1303" s="1124"/>
      <c r="APE1303" s="1124"/>
      <c r="APF1303" s="1124"/>
      <c r="APG1303" s="1124"/>
      <c r="APH1303" s="1124"/>
      <c r="API1303" s="1124"/>
      <c r="APJ1303" s="1124"/>
      <c r="APK1303" s="1124"/>
      <c r="APL1303" s="1124"/>
      <c r="APM1303" s="1124"/>
      <c r="APN1303" s="1124"/>
      <c r="APO1303" s="1124"/>
      <c r="APP1303" s="1124"/>
      <c r="APQ1303" s="1124"/>
      <c r="APR1303" s="1124"/>
      <c r="APS1303" s="1124"/>
      <c r="APT1303" s="1124"/>
      <c r="APU1303" s="1124"/>
      <c r="APV1303" s="1124"/>
      <c r="APW1303" s="1124"/>
      <c r="APX1303" s="1124"/>
      <c r="APY1303" s="1124"/>
      <c r="APZ1303" s="1124"/>
      <c r="AQA1303" s="1124"/>
      <c r="AQB1303" s="1124"/>
      <c r="AQC1303" s="1124"/>
      <c r="AQD1303" s="1124"/>
      <c r="AQE1303" s="1124"/>
      <c r="AQF1303" s="1124"/>
      <c r="AQG1303" s="1124"/>
      <c r="AQH1303" s="1124"/>
      <c r="AQI1303" s="1124"/>
      <c r="AQJ1303" s="1124"/>
      <c r="AQK1303" s="1124"/>
      <c r="AQL1303" s="1124"/>
      <c r="AQM1303" s="1124"/>
      <c r="AQN1303" s="1124"/>
      <c r="AQO1303" s="1124"/>
      <c r="AQP1303" s="1124"/>
      <c r="AQQ1303" s="1124"/>
      <c r="AQR1303" s="1124"/>
      <c r="AQS1303" s="1124"/>
      <c r="AQT1303" s="1124"/>
      <c r="AQU1303" s="1124"/>
      <c r="AQV1303" s="1124"/>
      <c r="AQW1303" s="1124"/>
      <c r="AQX1303" s="1124"/>
      <c r="AQY1303" s="1124"/>
      <c r="AQZ1303" s="1124"/>
      <c r="ARA1303" s="1124"/>
      <c r="ARB1303" s="1124"/>
      <c r="ARC1303" s="1124"/>
      <c r="ARD1303" s="1124"/>
      <c r="ARE1303" s="1124"/>
      <c r="ARF1303" s="1124"/>
      <c r="ARG1303" s="1124"/>
      <c r="ARH1303" s="1124"/>
      <c r="ARI1303" s="1124"/>
      <c r="ARJ1303" s="1124"/>
      <c r="ARK1303" s="1124"/>
      <c r="ARL1303" s="1124"/>
      <c r="ARM1303" s="1124"/>
      <c r="ARN1303" s="1124"/>
      <c r="ARO1303" s="1124"/>
      <c r="ARP1303" s="1124"/>
      <c r="ARQ1303" s="1124"/>
      <c r="ARR1303" s="1124"/>
      <c r="ARS1303" s="1124"/>
      <c r="ART1303" s="1124"/>
      <c r="ARU1303" s="1124"/>
      <c r="ARV1303" s="1124"/>
      <c r="ARW1303" s="1124"/>
      <c r="ARX1303" s="1124"/>
      <c r="ARY1303" s="1124"/>
      <c r="ARZ1303" s="1124"/>
      <c r="ASA1303" s="1124"/>
      <c r="ASB1303" s="1124"/>
      <c r="ASC1303" s="1124"/>
      <c r="ASD1303" s="1124"/>
      <c r="ASE1303" s="1124"/>
      <c r="ASF1303" s="1124"/>
      <c r="ASG1303" s="1124"/>
      <c r="ASH1303" s="1124"/>
      <c r="ASI1303" s="1124"/>
      <c r="ASJ1303" s="1124"/>
      <c r="ASK1303" s="1124"/>
      <c r="ASL1303" s="1124"/>
      <c r="ASM1303" s="1124"/>
      <c r="ASN1303" s="1124"/>
      <c r="ASO1303" s="1124"/>
      <c r="ASP1303" s="1124"/>
      <c r="ASQ1303" s="1124"/>
      <c r="ASR1303" s="1124"/>
      <c r="ASS1303" s="1124"/>
      <c r="AST1303" s="1124"/>
      <c r="ASU1303" s="1124"/>
      <c r="ASV1303" s="1124"/>
      <c r="ASW1303" s="1124"/>
      <c r="ASX1303" s="1124"/>
      <c r="ASY1303" s="1124"/>
      <c r="ASZ1303" s="1124"/>
      <c r="ATA1303" s="1124"/>
      <c r="ATB1303" s="1124"/>
      <c r="ATC1303" s="1124"/>
      <c r="ATD1303" s="1124"/>
      <c r="ATE1303" s="1124"/>
      <c r="ATF1303" s="1124"/>
      <c r="ATG1303" s="1124"/>
      <c r="ATH1303" s="1124"/>
      <c r="ATI1303" s="1124"/>
      <c r="ATJ1303" s="1124"/>
      <c r="ATK1303" s="1124"/>
      <c r="ATL1303" s="1124"/>
      <c r="ATM1303" s="1124"/>
      <c r="ATN1303" s="1124"/>
      <c r="ATO1303" s="1124"/>
      <c r="ATP1303" s="1124"/>
      <c r="ATQ1303" s="1124"/>
      <c r="ATR1303" s="1124"/>
      <c r="ATS1303" s="1124"/>
      <c r="ATT1303" s="1124"/>
      <c r="ATU1303" s="1124"/>
      <c r="ATV1303" s="1124"/>
      <c r="ATW1303" s="1124"/>
      <c r="ATX1303" s="1124"/>
      <c r="ATY1303" s="1124"/>
      <c r="ATZ1303" s="1124"/>
      <c r="AUA1303" s="1124"/>
      <c r="AUB1303" s="1124"/>
      <c r="AUC1303" s="1124"/>
      <c r="AUD1303" s="1124"/>
      <c r="AUE1303" s="1124"/>
      <c r="AUF1303" s="1124"/>
      <c r="AUG1303" s="1124"/>
      <c r="AUH1303" s="1124"/>
      <c r="AUI1303" s="1124"/>
      <c r="AUJ1303" s="1124"/>
      <c r="AUK1303" s="1124"/>
      <c r="AUL1303" s="1124"/>
      <c r="AUM1303" s="1124"/>
      <c r="AUN1303" s="1124"/>
      <c r="AUO1303" s="1124"/>
      <c r="AUP1303" s="1124"/>
      <c r="AUQ1303" s="1124"/>
      <c r="AUR1303" s="1124"/>
      <c r="AUS1303" s="1124"/>
      <c r="AUT1303" s="1124"/>
      <c r="AUU1303" s="1124"/>
      <c r="AUV1303" s="1124"/>
      <c r="AUW1303" s="1124"/>
      <c r="AUX1303" s="1124"/>
      <c r="AUY1303" s="1124"/>
      <c r="AUZ1303" s="1124"/>
      <c r="AVA1303" s="1124"/>
      <c r="AVB1303" s="1124"/>
      <c r="AVC1303" s="1124"/>
      <c r="AVD1303" s="1124"/>
      <c r="AVE1303" s="1124"/>
      <c r="AVF1303" s="1124"/>
      <c r="AVG1303" s="1124"/>
      <c r="AVH1303" s="1124"/>
      <c r="AVI1303" s="1124"/>
      <c r="AVJ1303" s="1124"/>
      <c r="AVK1303" s="1124"/>
      <c r="AVL1303" s="1124"/>
      <c r="AVM1303" s="1124"/>
      <c r="AVN1303" s="1124"/>
      <c r="AVO1303" s="1124"/>
      <c r="AVP1303" s="1124"/>
      <c r="AVQ1303" s="1124"/>
      <c r="AVR1303" s="1124"/>
      <c r="AVS1303" s="1124"/>
      <c r="AVT1303" s="1124"/>
      <c r="AVU1303" s="1124"/>
      <c r="AVV1303" s="1124"/>
      <c r="AVW1303" s="1124"/>
      <c r="AVX1303" s="1124"/>
      <c r="AVY1303" s="1124"/>
      <c r="AVZ1303" s="1124"/>
      <c r="AWA1303" s="1124"/>
      <c r="AWB1303" s="1124"/>
      <c r="AWC1303" s="1124"/>
      <c r="AWD1303" s="1124"/>
      <c r="AWE1303" s="1124"/>
      <c r="AWF1303" s="1124"/>
      <c r="AWG1303" s="1124"/>
      <c r="AWH1303" s="1124"/>
      <c r="AWI1303" s="1124"/>
      <c r="AWJ1303" s="1124"/>
      <c r="AWK1303" s="1124"/>
      <c r="AWL1303" s="1124"/>
      <c r="AWM1303" s="1124"/>
      <c r="AWN1303" s="1124"/>
      <c r="AWO1303" s="1124"/>
      <c r="AWP1303" s="1124"/>
      <c r="AWQ1303" s="1124"/>
      <c r="AWR1303" s="1124"/>
      <c r="AWS1303" s="1124"/>
      <c r="AWT1303" s="1124"/>
      <c r="AWU1303" s="1124"/>
      <c r="AWV1303" s="1124"/>
      <c r="AWW1303" s="1124"/>
      <c r="AWX1303" s="1124"/>
      <c r="AWY1303" s="1124"/>
      <c r="AWZ1303" s="1124"/>
      <c r="AXA1303" s="1124"/>
      <c r="AXB1303" s="1124"/>
      <c r="AXC1303" s="1124"/>
      <c r="AXD1303" s="1124"/>
      <c r="AXE1303" s="1124"/>
      <c r="AXF1303" s="1124"/>
      <c r="AXG1303" s="1124"/>
      <c r="AXH1303" s="1124"/>
      <c r="AXI1303" s="1124"/>
      <c r="AXJ1303" s="1124"/>
      <c r="AXK1303" s="1124"/>
      <c r="AXL1303" s="1124"/>
      <c r="AXM1303" s="1124"/>
      <c r="AXN1303" s="1124"/>
      <c r="AXO1303" s="1124"/>
      <c r="AXP1303" s="1124"/>
      <c r="AXQ1303" s="1124"/>
      <c r="AXR1303" s="1124"/>
      <c r="AXS1303" s="1124"/>
      <c r="AXT1303" s="1124"/>
      <c r="AXU1303" s="1124"/>
      <c r="AXV1303" s="1124"/>
      <c r="AXW1303" s="1124"/>
      <c r="AXX1303" s="1124"/>
      <c r="AXY1303" s="1124"/>
      <c r="AXZ1303" s="1124"/>
      <c r="AYA1303" s="1124"/>
      <c r="AYB1303" s="1124"/>
      <c r="AYC1303" s="1124"/>
      <c r="AYD1303" s="1124"/>
      <c r="AYE1303" s="1124"/>
      <c r="AYF1303" s="1124"/>
      <c r="AYG1303" s="1124"/>
      <c r="AYH1303" s="1124"/>
      <c r="AYI1303" s="1124"/>
      <c r="AYJ1303" s="1124"/>
      <c r="AYK1303" s="1124"/>
      <c r="AYL1303" s="1124"/>
      <c r="AYM1303" s="1124"/>
      <c r="AYN1303" s="1124"/>
      <c r="AYO1303" s="1124"/>
      <c r="AYP1303" s="1124"/>
      <c r="AYQ1303" s="1124"/>
      <c r="AYR1303" s="1124"/>
      <c r="AYS1303" s="1124"/>
      <c r="AYT1303" s="1124"/>
      <c r="AYU1303" s="1124"/>
      <c r="AYV1303" s="1124"/>
      <c r="AYW1303" s="1124"/>
      <c r="AYX1303" s="1124"/>
      <c r="AYY1303" s="1124"/>
      <c r="AYZ1303" s="1124"/>
      <c r="AZA1303" s="1124"/>
      <c r="AZB1303" s="1124"/>
      <c r="AZC1303" s="1124"/>
      <c r="AZD1303" s="1124"/>
      <c r="AZE1303" s="1124"/>
      <c r="AZF1303" s="1124"/>
      <c r="AZG1303" s="1124"/>
      <c r="AZH1303" s="1124"/>
      <c r="AZI1303" s="1124"/>
      <c r="AZJ1303" s="1124"/>
      <c r="AZK1303" s="1124"/>
      <c r="AZL1303" s="1124"/>
      <c r="AZM1303" s="1124"/>
      <c r="AZN1303" s="1124"/>
      <c r="AZO1303" s="1124"/>
      <c r="AZP1303" s="1124"/>
      <c r="AZQ1303" s="1124"/>
      <c r="AZR1303" s="1124"/>
      <c r="AZS1303" s="1124"/>
      <c r="AZT1303" s="1124"/>
      <c r="AZU1303" s="1124"/>
      <c r="AZV1303" s="1124"/>
      <c r="AZW1303" s="1124"/>
      <c r="AZX1303" s="1124"/>
      <c r="AZY1303" s="1124"/>
      <c r="AZZ1303" s="1124"/>
      <c r="BAA1303" s="1124"/>
      <c r="BAB1303" s="1124"/>
      <c r="BAC1303" s="1124"/>
      <c r="BAD1303" s="1124"/>
      <c r="BAE1303" s="1124"/>
      <c r="BAF1303" s="1124"/>
      <c r="BAG1303" s="1124"/>
      <c r="BAH1303" s="1124"/>
      <c r="BAI1303" s="1124"/>
      <c r="BAJ1303" s="1124"/>
      <c r="BAK1303" s="1124"/>
      <c r="BAL1303" s="1124"/>
      <c r="BAM1303" s="1124"/>
      <c r="BAN1303" s="1124"/>
      <c r="BAO1303" s="1124"/>
      <c r="BAP1303" s="1124"/>
      <c r="BAQ1303" s="1124"/>
      <c r="BAR1303" s="1124"/>
      <c r="BAS1303" s="1124"/>
      <c r="BAT1303" s="1124"/>
      <c r="BAU1303" s="1124"/>
      <c r="BAV1303" s="1124"/>
      <c r="BAW1303" s="1124"/>
      <c r="BAX1303" s="1124"/>
      <c r="BAY1303" s="1124"/>
      <c r="BAZ1303" s="1124"/>
      <c r="BBA1303" s="1124"/>
      <c r="BBB1303" s="1124"/>
      <c r="BBC1303" s="1124"/>
      <c r="BBD1303" s="1124"/>
      <c r="BBE1303" s="1124"/>
      <c r="BBF1303" s="1124"/>
      <c r="BBG1303" s="1124"/>
      <c r="BBH1303" s="1124"/>
      <c r="BBI1303" s="1124"/>
      <c r="BBJ1303" s="1124"/>
      <c r="BBK1303" s="1124"/>
      <c r="BBL1303" s="1124"/>
      <c r="BBM1303" s="1124"/>
      <c r="BBN1303" s="1124"/>
      <c r="BBO1303" s="1124"/>
      <c r="BBP1303" s="1124"/>
      <c r="BBQ1303" s="1124"/>
      <c r="BBR1303" s="1124"/>
      <c r="BBS1303" s="1124"/>
      <c r="BBT1303" s="1124"/>
      <c r="BBU1303" s="1124"/>
      <c r="BBV1303" s="1124"/>
      <c r="BBW1303" s="1124"/>
      <c r="BBX1303" s="1124"/>
      <c r="BBY1303" s="1124"/>
      <c r="BBZ1303" s="1124"/>
      <c r="BCA1303" s="1124"/>
      <c r="BCB1303" s="1124"/>
      <c r="BCC1303" s="1124"/>
      <c r="BCD1303" s="1124"/>
      <c r="BCE1303" s="1124"/>
      <c r="BCF1303" s="1124"/>
      <c r="BCG1303" s="1124"/>
      <c r="BCH1303" s="1124"/>
      <c r="BCI1303" s="1124"/>
      <c r="BCJ1303" s="1124"/>
      <c r="BCK1303" s="1124"/>
      <c r="BCL1303" s="1124"/>
      <c r="BCM1303" s="1124"/>
      <c r="BCN1303" s="1124"/>
      <c r="BCO1303" s="1124"/>
      <c r="BCP1303" s="1124"/>
      <c r="BCQ1303" s="1124"/>
      <c r="BCR1303" s="1124"/>
      <c r="BCS1303" s="1124"/>
      <c r="BCT1303" s="1124"/>
      <c r="BCU1303" s="1124"/>
      <c r="BCV1303" s="1124"/>
      <c r="BCW1303" s="1124"/>
      <c r="BCX1303" s="1124"/>
      <c r="BCY1303" s="1124"/>
      <c r="BCZ1303" s="1124"/>
      <c r="BDA1303" s="1124"/>
      <c r="BDB1303" s="1124"/>
      <c r="BDC1303" s="1124"/>
      <c r="BDD1303" s="1124"/>
      <c r="BDE1303" s="1124"/>
      <c r="BDF1303" s="1124"/>
      <c r="BDG1303" s="1124"/>
      <c r="BDH1303" s="1124"/>
      <c r="BDI1303" s="1124"/>
      <c r="BDJ1303" s="1124"/>
      <c r="BDK1303" s="1124"/>
      <c r="BDL1303" s="1124"/>
      <c r="BDM1303" s="1124"/>
      <c r="BDN1303" s="1124"/>
      <c r="BDO1303" s="1124"/>
      <c r="BDP1303" s="1124"/>
      <c r="BDQ1303" s="1124"/>
      <c r="BDR1303" s="1124"/>
      <c r="BDS1303" s="1124"/>
      <c r="BDT1303" s="1124"/>
      <c r="BDU1303" s="1124"/>
      <c r="BDV1303" s="1124"/>
      <c r="BDW1303" s="1124"/>
      <c r="BDX1303" s="1124"/>
      <c r="BDY1303" s="1124"/>
      <c r="BDZ1303" s="1124"/>
      <c r="BEA1303" s="1124"/>
      <c r="BEB1303" s="1124"/>
      <c r="BEC1303" s="1124"/>
      <c r="BED1303" s="1124"/>
      <c r="BEE1303" s="1124"/>
      <c r="BEF1303" s="1124"/>
      <c r="BEG1303" s="1124"/>
      <c r="BEH1303" s="1124"/>
      <c r="BEI1303" s="1124"/>
      <c r="BEJ1303" s="1124"/>
      <c r="BEK1303" s="1124"/>
      <c r="BEL1303" s="1124"/>
      <c r="BEM1303" s="1124"/>
      <c r="BEN1303" s="1124"/>
      <c r="BEO1303" s="1124"/>
      <c r="BEP1303" s="1124"/>
      <c r="BEQ1303" s="1124"/>
      <c r="BER1303" s="1124"/>
      <c r="BES1303" s="1124"/>
      <c r="BET1303" s="1124"/>
      <c r="BEU1303" s="1124"/>
      <c r="BEV1303" s="1124"/>
      <c r="BEW1303" s="1124"/>
      <c r="BEX1303" s="1124"/>
      <c r="BEY1303" s="1124"/>
      <c r="BEZ1303" s="1124"/>
      <c r="BFA1303" s="1124"/>
      <c r="BFB1303" s="1124"/>
      <c r="BFC1303" s="1124"/>
      <c r="BFD1303" s="1124"/>
      <c r="BFE1303" s="1124"/>
      <c r="BFF1303" s="1124"/>
      <c r="BFG1303" s="1124"/>
      <c r="BFH1303" s="1124"/>
      <c r="BFI1303" s="1124"/>
      <c r="BFJ1303" s="1124"/>
      <c r="BFK1303" s="1124"/>
      <c r="BFL1303" s="1124"/>
      <c r="BFM1303" s="1124"/>
      <c r="BFN1303" s="1124"/>
      <c r="BFO1303" s="1124"/>
      <c r="BFP1303" s="1124"/>
      <c r="BFQ1303" s="1124"/>
      <c r="BFR1303" s="1124"/>
      <c r="BFS1303" s="1124"/>
      <c r="BFT1303" s="1124"/>
      <c r="BFU1303" s="1124"/>
      <c r="BFV1303" s="1124"/>
      <c r="BFW1303" s="1124"/>
      <c r="BFX1303" s="1124"/>
      <c r="BFY1303" s="1124"/>
      <c r="BFZ1303" s="1124"/>
      <c r="BGA1303" s="1124"/>
      <c r="BGB1303" s="1124"/>
      <c r="BGC1303" s="1124"/>
      <c r="BGD1303" s="1124"/>
      <c r="BGE1303" s="1124"/>
      <c r="BGF1303" s="1124"/>
      <c r="BGG1303" s="1124"/>
      <c r="BGH1303" s="1124"/>
      <c r="BGI1303" s="1124"/>
      <c r="BGJ1303" s="1124"/>
      <c r="BGK1303" s="1124"/>
      <c r="BGL1303" s="1124"/>
      <c r="BGM1303" s="1124"/>
      <c r="BGN1303" s="1124"/>
      <c r="BGO1303" s="1124"/>
      <c r="BGP1303" s="1124"/>
      <c r="BGQ1303" s="1124"/>
      <c r="BGR1303" s="1124"/>
      <c r="BGS1303" s="1124"/>
      <c r="BGT1303" s="1124"/>
      <c r="BGU1303" s="1124"/>
      <c r="BGV1303" s="1124"/>
      <c r="BGW1303" s="1124"/>
      <c r="BGX1303" s="1124"/>
      <c r="BGY1303" s="1124"/>
      <c r="BGZ1303" s="1124"/>
      <c r="BHA1303" s="1124"/>
      <c r="BHB1303" s="1124"/>
      <c r="BHC1303" s="1124"/>
      <c r="BHD1303" s="1124"/>
      <c r="BHE1303" s="1124"/>
      <c r="BHF1303" s="1124"/>
      <c r="BHG1303" s="1124"/>
      <c r="BHH1303" s="1124"/>
      <c r="BHI1303" s="1124"/>
      <c r="BHJ1303" s="1124"/>
      <c r="BHK1303" s="1124"/>
      <c r="BHL1303" s="1124"/>
      <c r="BHM1303" s="1124"/>
      <c r="BHN1303" s="1124"/>
      <c r="BHO1303" s="1124"/>
      <c r="BHP1303" s="1124"/>
      <c r="BHQ1303" s="1124"/>
      <c r="BHR1303" s="1124"/>
      <c r="BHS1303" s="1124"/>
      <c r="BHT1303" s="1124"/>
      <c r="BHU1303" s="1124"/>
      <c r="BHV1303" s="1124"/>
      <c r="BHW1303" s="1124"/>
      <c r="BHX1303" s="1124"/>
      <c r="BHY1303" s="1124"/>
      <c r="BHZ1303" s="1124"/>
      <c r="BIA1303" s="1124"/>
      <c r="BIB1303" s="1124"/>
      <c r="BIC1303" s="1124"/>
      <c r="BID1303" s="1124"/>
      <c r="BIE1303" s="1124"/>
      <c r="BIF1303" s="1124"/>
      <c r="BIG1303" s="1124"/>
      <c r="BIH1303" s="1124"/>
      <c r="BII1303" s="1124"/>
      <c r="BIJ1303" s="1124"/>
      <c r="BIK1303" s="1124"/>
      <c r="BIL1303" s="1124"/>
      <c r="BIM1303" s="1124"/>
      <c r="BIN1303" s="1124"/>
      <c r="BIO1303" s="1124"/>
      <c r="BIP1303" s="1124"/>
      <c r="BIQ1303" s="1124"/>
      <c r="BIR1303" s="1124"/>
      <c r="BIS1303" s="1124"/>
      <c r="BIT1303" s="1124"/>
      <c r="BIU1303" s="1124"/>
      <c r="BIV1303" s="1124"/>
      <c r="BIW1303" s="1124"/>
      <c r="BIX1303" s="1124"/>
      <c r="BIY1303" s="1124"/>
      <c r="BIZ1303" s="1124"/>
      <c r="BJA1303" s="1124"/>
      <c r="BJB1303" s="1124"/>
      <c r="BJC1303" s="1124"/>
      <c r="BJD1303" s="1124"/>
      <c r="BJE1303" s="1124"/>
      <c r="BJF1303" s="1124"/>
      <c r="BJG1303" s="1124"/>
      <c r="BJH1303" s="1124"/>
      <c r="BJI1303" s="1124"/>
      <c r="BJJ1303" s="1124"/>
      <c r="BJK1303" s="1124"/>
      <c r="BJL1303" s="1124"/>
      <c r="BJM1303" s="1124"/>
      <c r="BJN1303" s="1124"/>
      <c r="BJO1303" s="1124"/>
      <c r="BJP1303" s="1124"/>
      <c r="BJQ1303" s="1124"/>
      <c r="BJR1303" s="1124"/>
      <c r="BJS1303" s="1124"/>
      <c r="BJT1303" s="1124"/>
      <c r="BJU1303" s="1124"/>
      <c r="BJV1303" s="1124"/>
      <c r="BJW1303" s="1124"/>
      <c r="BJX1303" s="1124"/>
      <c r="BJY1303" s="1124"/>
      <c r="BJZ1303" s="1124"/>
      <c r="BKA1303" s="1124"/>
      <c r="BKB1303" s="1124"/>
      <c r="BKC1303" s="1124"/>
      <c r="BKD1303" s="1124"/>
      <c r="BKE1303" s="1124"/>
      <c r="BKF1303" s="1124"/>
      <c r="BKG1303" s="1124"/>
      <c r="BKH1303" s="1124"/>
      <c r="BKI1303" s="1124"/>
      <c r="BKJ1303" s="1124"/>
      <c r="BKK1303" s="1124"/>
      <c r="BKL1303" s="1124"/>
      <c r="BKM1303" s="1124"/>
      <c r="BKN1303" s="1124"/>
      <c r="BKO1303" s="1124"/>
      <c r="BKP1303" s="1124"/>
      <c r="BKQ1303" s="1124"/>
      <c r="BKR1303" s="1124"/>
      <c r="BKS1303" s="1124"/>
      <c r="BKT1303" s="1124"/>
      <c r="BKU1303" s="1124"/>
      <c r="BKV1303" s="1124"/>
      <c r="BKW1303" s="1124"/>
      <c r="BKX1303" s="1124"/>
      <c r="BKY1303" s="1124"/>
      <c r="BKZ1303" s="1124"/>
      <c r="BLA1303" s="1124"/>
      <c r="BLB1303" s="1124"/>
      <c r="BLC1303" s="1124"/>
      <c r="BLD1303" s="1124"/>
      <c r="BLE1303" s="1124"/>
      <c r="BLF1303" s="1124"/>
      <c r="BLG1303" s="1124"/>
      <c r="BLH1303" s="1124"/>
      <c r="BLI1303" s="1124"/>
      <c r="BLJ1303" s="1124"/>
      <c r="BLK1303" s="1124"/>
      <c r="BLL1303" s="1124"/>
      <c r="BLM1303" s="1124"/>
      <c r="BLN1303" s="1124"/>
      <c r="BLO1303" s="1124"/>
      <c r="BLP1303" s="1124"/>
      <c r="BLQ1303" s="1124"/>
      <c r="BLR1303" s="1124"/>
      <c r="BLS1303" s="1124"/>
      <c r="BLT1303" s="1124"/>
      <c r="BLU1303" s="1124"/>
      <c r="BLV1303" s="1124"/>
      <c r="BLW1303" s="1124"/>
      <c r="BLX1303" s="1124"/>
      <c r="BLY1303" s="1124"/>
      <c r="BLZ1303" s="1124"/>
      <c r="BMA1303" s="1124"/>
      <c r="BMB1303" s="1124"/>
      <c r="BMC1303" s="1124"/>
      <c r="BMD1303" s="1124"/>
      <c r="BME1303" s="1124"/>
      <c r="BMF1303" s="1124"/>
      <c r="BMG1303" s="1124"/>
      <c r="BMH1303" s="1124"/>
      <c r="BMI1303" s="1124"/>
      <c r="BMJ1303" s="1124"/>
      <c r="BMK1303" s="1124"/>
      <c r="BML1303" s="1124"/>
      <c r="BMM1303" s="1124"/>
      <c r="BMN1303" s="1124"/>
      <c r="BMO1303" s="1124"/>
      <c r="BMP1303" s="1124"/>
      <c r="BMQ1303" s="1124"/>
      <c r="BMR1303" s="1124"/>
      <c r="BMS1303" s="1124"/>
      <c r="BMT1303" s="1124"/>
      <c r="BMU1303" s="1124"/>
      <c r="BMV1303" s="1124"/>
      <c r="BMW1303" s="1124"/>
      <c r="BMX1303" s="1124"/>
      <c r="BMY1303" s="1124"/>
      <c r="BMZ1303" s="1124"/>
      <c r="BNA1303" s="1124"/>
      <c r="BNB1303" s="1124"/>
      <c r="BNC1303" s="1124"/>
      <c r="BND1303" s="1124"/>
      <c r="BNE1303" s="1124"/>
      <c r="BNF1303" s="1124"/>
      <c r="BNG1303" s="1124"/>
      <c r="BNH1303" s="1124"/>
      <c r="BNI1303" s="1124"/>
      <c r="BNJ1303" s="1124"/>
      <c r="BNK1303" s="1124"/>
      <c r="BNL1303" s="1124"/>
      <c r="BNM1303" s="1124"/>
      <c r="BNN1303" s="1124"/>
      <c r="BNO1303" s="1124"/>
      <c r="BNP1303" s="1124"/>
      <c r="BNQ1303" s="1124"/>
      <c r="BNR1303" s="1124"/>
      <c r="BNS1303" s="1124"/>
      <c r="BNT1303" s="1124"/>
      <c r="BNU1303" s="1124"/>
      <c r="BNV1303" s="1124"/>
      <c r="BNW1303" s="1124"/>
      <c r="BNX1303" s="1124"/>
      <c r="BNY1303" s="1124"/>
      <c r="BNZ1303" s="1124"/>
      <c r="BOA1303" s="1124"/>
      <c r="BOB1303" s="1124"/>
      <c r="BOC1303" s="1124"/>
      <c r="BOD1303" s="1124"/>
      <c r="BOE1303" s="1124"/>
      <c r="BOF1303" s="1124"/>
      <c r="BOG1303" s="1124"/>
      <c r="BOH1303" s="1124"/>
      <c r="BOI1303" s="1124"/>
      <c r="BOJ1303" s="1124"/>
      <c r="BOK1303" s="1124"/>
      <c r="BOL1303" s="1124"/>
      <c r="BOM1303" s="1124"/>
      <c r="BON1303" s="1124"/>
      <c r="BOO1303" s="1124"/>
      <c r="BOP1303" s="1124"/>
      <c r="BOQ1303" s="1124"/>
      <c r="BOR1303" s="1124"/>
      <c r="BOS1303" s="1124"/>
      <c r="BOT1303" s="1124"/>
      <c r="BOU1303" s="1124"/>
      <c r="BOV1303" s="1124"/>
      <c r="BOW1303" s="1124"/>
      <c r="BOX1303" s="1124"/>
      <c r="BOY1303" s="1124"/>
      <c r="BOZ1303" s="1124"/>
      <c r="BPA1303" s="1124"/>
      <c r="BPB1303" s="1124"/>
      <c r="BPC1303" s="1124"/>
      <c r="BPD1303" s="1124"/>
      <c r="BPE1303" s="1124"/>
      <c r="BPF1303" s="1124"/>
      <c r="BPG1303" s="1124"/>
      <c r="BPH1303" s="1124"/>
      <c r="BPI1303" s="1124"/>
      <c r="BPJ1303" s="1124"/>
      <c r="BPK1303" s="1124"/>
      <c r="BPL1303" s="1124"/>
      <c r="BPM1303" s="1124"/>
      <c r="BPN1303" s="1124"/>
      <c r="BPO1303" s="1124"/>
      <c r="BPP1303" s="1124"/>
      <c r="BPQ1303" s="1124"/>
      <c r="BPR1303" s="1124"/>
      <c r="BPS1303" s="1124"/>
      <c r="BPT1303" s="1124"/>
      <c r="BPU1303" s="1124"/>
      <c r="BPV1303" s="1124"/>
      <c r="BPW1303" s="1124"/>
      <c r="BPX1303" s="1124"/>
      <c r="BPY1303" s="1124"/>
      <c r="BPZ1303" s="1124"/>
      <c r="BQA1303" s="1124"/>
      <c r="BQB1303" s="1124"/>
      <c r="BQC1303" s="1124"/>
      <c r="BQD1303" s="1124"/>
      <c r="BQE1303" s="1124"/>
      <c r="BQF1303" s="1124"/>
      <c r="BQG1303" s="1124"/>
      <c r="BQH1303" s="1124"/>
      <c r="BQI1303" s="1124"/>
      <c r="BQJ1303" s="1124"/>
      <c r="BQK1303" s="1124"/>
      <c r="BQL1303" s="1124"/>
      <c r="BQM1303" s="1124"/>
      <c r="BQN1303" s="1124"/>
      <c r="BQO1303" s="1124"/>
      <c r="BQP1303" s="1124"/>
      <c r="BQQ1303" s="1124"/>
      <c r="BQR1303" s="1124"/>
      <c r="BQS1303" s="1124"/>
      <c r="BQT1303" s="1124"/>
      <c r="BQU1303" s="1124"/>
      <c r="BQV1303" s="1124"/>
      <c r="BQW1303" s="1124"/>
      <c r="BQX1303" s="1124"/>
      <c r="BQY1303" s="1124"/>
      <c r="BQZ1303" s="1124"/>
      <c r="BRA1303" s="1124"/>
      <c r="BRB1303" s="1124"/>
      <c r="BRC1303" s="1124"/>
      <c r="BRD1303" s="1124"/>
      <c r="BRE1303" s="1124"/>
      <c r="BRF1303" s="1124"/>
      <c r="BRG1303" s="1124"/>
      <c r="BRH1303" s="1124"/>
      <c r="BRI1303" s="1124"/>
      <c r="BRJ1303" s="1124"/>
      <c r="BRK1303" s="1124"/>
      <c r="BRL1303" s="1124"/>
      <c r="BRM1303" s="1124"/>
      <c r="BRN1303" s="1124"/>
      <c r="BRO1303" s="1124"/>
      <c r="BRP1303" s="1124"/>
      <c r="BRQ1303" s="1124"/>
      <c r="BRR1303" s="1124"/>
      <c r="BRS1303" s="1124"/>
      <c r="BRT1303" s="1124"/>
      <c r="BRU1303" s="1124"/>
      <c r="BRV1303" s="1124"/>
      <c r="BRW1303" s="1124"/>
      <c r="BRX1303" s="1124"/>
      <c r="BRY1303" s="1124"/>
      <c r="BRZ1303" s="1124"/>
      <c r="BSA1303" s="1124"/>
      <c r="BSB1303" s="1124"/>
      <c r="BSC1303" s="1124"/>
      <c r="BSD1303" s="1124"/>
      <c r="BSE1303" s="1124"/>
      <c r="BSF1303" s="1124"/>
      <c r="BSG1303" s="1124"/>
      <c r="BSH1303" s="1124"/>
      <c r="BSI1303" s="1124"/>
      <c r="BSJ1303" s="1124"/>
      <c r="BSK1303" s="1124"/>
      <c r="BSL1303" s="1124"/>
      <c r="BSM1303" s="1124"/>
      <c r="BSN1303" s="1124"/>
      <c r="BSO1303" s="1124"/>
      <c r="BSP1303" s="1124"/>
      <c r="BSQ1303" s="1124"/>
      <c r="BSR1303" s="1124"/>
      <c r="BSS1303" s="1124"/>
      <c r="BST1303" s="1124"/>
      <c r="BSU1303" s="1124"/>
      <c r="BSV1303" s="1124"/>
      <c r="BSW1303" s="1124"/>
      <c r="BSX1303" s="1124"/>
      <c r="BSY1303" s="1124"/>
      <c r="BSZ1303" s="1124"/>
      <c r="BTA1303" s="1124"/>
      <c r="BTB1303" s="1124"/>
      <c r="BTC1303" s="1124"/>
      <c r="BTD1303" s="1124"/>
      <c r="BTE1303" s="1124"/>
      <c r="BTF1303" s="1124"/>
      <c r="BTG1303" s="1124"/>
      <c r="BTH1303" s="1124"/>
      <c r="BTI1303" s="1124"/>
      <c r="BTJ1303" s="1124"/>
      <c r="BTK1303" s="1124"/>
      <c r="BTL1303" s="1124"/>
      <c r="BTM1303" s="1124"/>
      <c r="BTN1303" s="1124"/>
      <c r="BTO1303" s="1124"/>
      <c r="BTP1303" s="1124"/>
      <c r="BTQ1303" s="1124"/>
      <c r="BTR1303" s="1124"/>
      <c r="BTS1303" s="1124"/>
      <c r="BTT1303" s="1124"/>
      <c r="BTU1303" s="1124"/>
      <c r="BTV1303" s="1124"/>
      <c r="BTW1303" s="1124"/>
      <c r="BTX1303" s="1124"/>
      <c r="BTY1303" s="1124"/>
      <c r="BTZ1303" s="1124"/>
      <c r="BUA1303" s="1124"/>
      <c r="BUB1303" s="1124"/>
      <c r="BUC1303" s="1124"/>
      <c r="BUD1303" s="1124"/>
      <c r="BUE1303" s="1124"/>
      <c r="BUF1303" s="1124"/>
      <c r="BUG1303" s="1124"/>
      <c r="BUH1303" s="1124"/>
      <c r="BUI1303" s="1124"/>
      <c r="BUJ1303" s="1124"/>
      <c r="BUK1303" s="1124"/>
      <c r="BUL1303" s="1124"/>
      <c r="BUM1303" s="1124"/>
      <c r="BUN1303" s="1124"/>
      <c r="BUO1303" s="1124"/>
      <c r="BUP1303" s="1124"/>
      <c r="BUQ1303" s="1124"/>
      <c r="BUR1303" s="1124"/>
      <c r="BUS1303" s="1124"/>
      <c r="BUT1303" s="1124"/>
      <c r="BUU1303" s="1124"/>
      <c r="BUV1303" s="1124"/>
      <c r="BUW1303" s="1124"/>
      <c r="BUX1303" s="1124"/>
      <c r="BUY1303" s="1124"/>
      <c r="BUZ1303" s="1124"/>
      <c r="BVA1303" s="1124"/>
      <c r="BVB1303" s="1124"/>
      <c r="BVC1303" s="1124"/>
      <c r="BVD1303" s="1124"/>
      <c r="BVE1303" s="1124"/>
      <c r="BVF1303" s="1124"/>
      <c r="BVG1303" s="1124"/>
      <c r="BVH1303" s="1124"/>
      <c r="BVI1303" s="1124"/>
      <c r="BVJ1303" s="1124"/>
      <c r="BVK1303" s="1124"/>
      <c r="BVL1303" s="1124"/>
      <c r="BVM1303" s="1124"/>
      <c r="BVN1303" s="1124"/>
      <c r="BVO1303" s="1124"/>
      <c r="BVP1303" s="1124"/>
      <c r="BVQ1303" s="1124"/>
      <c r="BVR1303" s="1124"/>
      <c r="BVS1303" s="1124"/>
      <c r="BVT1303" s="1124"/>
      <c r="BVU1303" s="1124"/>
      <c r="BVV1303" s="1124"/>
      <c r="BVW1303" s="1124"/>
      <c r="BVX1303" s="1124"/>
      <c r="BVY1303" s="1124"/>
      <c r="BVZ1303" s="1124"/>
      <c r="BWA1303" s="1124"/>
      <c r="BWB1303" s="1124"/>
      <c r="BWC1303" s="1124"/>
      <c r="BWD1303" s="1124"/>
      <c r="BWE1303" s="1124"/>
      <c r="BWF1303" s="1124"/>
      <c r="BWG1303" s="1124"/>
      <c r="BWH1303" s="1124"/>
      <c r="BWI1303" s="1124"/>
      <c r="BWJ1303" s="1124"/>
      <c r="BWK1303" s="1124"/>
      <c r="BWL1303" s="1124"/>
      <c r="BWM1303" s="1124"/>
      <c r="BWN1303" s="1124"/>
      <c r="BWO1303" s="1124"/>
      <c r="BWP1303" s="1124"/>
      <c r="BWQ1303" s="1124"/>
      <c r="BWR1303" s="1124"/>
      <c r="BWS1303" s="1124"/>
      <c r="BWT1303" s="1124"/>
      <c r="BWU1303" s="1124"/>
      <c r="BWV1303" s="1124"/>
      <c r="BWW1303" s="1124"/>
      <c r="BWX1303" s="1124"/>
      <c r="BWY1303" s="1124"/>
      <c r="BWZ1303" s="1124"/>
      <c r="BXA1303" s="1124"/>
      <c r="BXB1303" s="1124"/>
      <c r="BXC1303" s="1124"/>
      <c r="BXD1303" s="1124"/>
      <c r="BXE1303" s="1124"/>
      <c r="BXF1303" s="1124"/>
      <c r="BXG1303" s="1124"/>
      <c r="BXH1303" s="1124"/>
      <c r="BXI1303" s="1124"/>
      <c r="BXJ1303" s="1124"/>
      <c r="BXK1303" s="1124"/>
      <c r="BXL1303" s="1124"/>
      <c r="BXM1303" s="1124"/>
      <c r="BXN1303" s="1124"/>
      <c r="BXO1303" s="1124"/>
      <c r="BXP1303" s="1124"/>
      <c r="BXQ1303" s="1124"/>
      <c r="BXR1303" s="1124"/>
      <c r="BXS1303" s="1124"/>
      <c r="BXT1303" s="1124"/>
      <c r="BXU1303" s="1124"/>
      <c r="BXV1303" s="1124"/>
      <c r="BXW1303" s="1124"/>
      <c r="BXX1303" s="1124"/>
      <c r="BXY1303" s="1124"/>
      <c r="BXZ1303" s="1124"/>
      <c r="BYA1303" s="1124"/>
      <c r="BYB1303" s="1124"/>
      <c r="BYC1303" s="1124"/>
      <c r="BYD1303" s="1124"/>
      <c r="BYE1303" s="1124"/>
      <c r="BYF1303" s="1124"/>
      <c r="BYG1303" s="1124"/>
      <c r="BYH1303" s="1124"/>
      <c r="BYI1303" s="1124"/>
      <c r="BYJ1303" s="1124"/>
      <c r="BYK1303" s="1124"/>
      <c r="BYL1303" s="1124"/>
      <c r="BYM1303" s="1124"/>
      <c r="BYN1303" s="1124"/>
      <c r="BYO1303" s="1124"/>
      <c r="BYP1303" s="1124"/>
      <c r="BYQ1303" s="1124"/>
      <c r="BYR1303" s="1124"/>
      <c r="BYS1303" s="1124"/>
      <c r="BYT1303" s="1124"/>
      <c r="BYU1303" s="1124"/>
      <c r="BYV1303" s="1124"/>
      <c r="BYW1303" s="1124"/>
      <c r="BYX1303" s="1124"/>
      <c r="BYY1303" s="1124"/>
      <c r="BYZ1303" s="1124"/>
      <c r="BZA1303" s="1124"/>
      <c r="BZB1303" s="1124"/>
      <c r="BZC1303" s="1124"/>
      <c r="BZD1303" s="1124"/>
      <c r="BZE1303" s="1124"/>
      <c r="BZF1303" s="1124"/>
      <c r="BZG1303" s="1124"/>
      <c r="BZH1303" s="1124"/>
      <c r="BZI1303" s="1124"/>
      <c r="BZJ1303" s="1124"/>
      <c r="BZK1303" s="1124"/>
      <c r="BZL1303" s="1124"/>
      <c r="BZM1303" s="1124"/>
      <c r="BZN1303" s="1124"/>
      <c r="BZO1303" s="1124"/>
      <c r="BZP1303" s="1124"/>
      <c r="BZQ1303" s="1124"/>
      <c r="BZR1303" s="1124"/>
      <c r="BZS1303" s="1124"/>
      <c r="BZT1303" s="1124"/>
      <c r="BZU1303" s="1124"/>
      <c r="BZV1303" s="1124"/>
      <c r="BZW1303" s="1124"/>
      <c r="BZX1303" s="1124"/>
      <c r="BZY1303" s="1124"/>
      <c r="BZZ1303" s="1124"/>
      <c r="CAA1303" s="1124"/>
      <c r="CAB1303" s="1124"/>
      <c r="CAC1303" s="1124"/>
      <c r="CAD1303" s="1124"/>
      <c r="CAE1303" s="1124"/>
      <c r="CAF1303" s="1124"/>
      <c r="CAG1303" s="1124"/>
      <c r="CAH1303" s="1124"/>
      <c r="CAI1303" s="1124"/>
      <c r="CAJ1303" s="1124"/>
      <c r="CAK1303" s="1124"/>
      <c r="CAL1303" s="1124"/>
      <c r="CAM1303" s="1124"/>
      <c r="CAN1303" s="1124"/>
      <c r="CAO1303" s="1124"/>
      <c r="CAP1303" s="1124"/>
      <c r="CAQ1303" s="1124"/>
      <c r="CAR1303" s="1124"/>
      <c r="CAS1303" s="1124"/>
      <c r="CAT1303" s="1124"/>
      <c r="CAU1303" s="1124"/>
      <c r="CAV1303" s="1124"/>
      <c r="CAW1303" s="1124"/>
      <c r="CAX1303" s="1124"/>
      <c r="CAY1303" s="1124"/>
      <c r="CAZ1303" s="1124"/>
      <c r="CBA1303" s="1124"/>
      <c r="CBB1303" s="1124"/>
      <c r="CBC1303" s="1124"/>
      <c r="CBD1303" s="1124"/>
      <c r="CBE1303" s="1124"/>
      <c r="CBF1303" s="1124"/>
      <c r="CBG1303" s="1124"/>
      <c r="CBH1303" s="1124"/>
      <c r="CBI1303" s="1124"/>
      <c r="CBJ1303" s="1124"/>
      <c r="CBK1303" s="1124"/>
      <c r="CBL1303" s="1124"/>
      <c r="CBM1303" s="1124"/>
      <c r="CBN1303" s="1124"/>
      <c r="CBO1303" s="1124"/>
      <c r="CBP1303" s="1124"/>
      <c r="CBQ1303" s="1124"/>
      <c r="CBR1303" s="1124"/>
      <c r="CBS1303" s="1124"/>
      <c r="CBT1303" s="1124"/>
      <c r="CBU1303" s="1124"/>
      <c r="CBV1303" s="1124"/>
      <c r="CBW1303" s="1124"/>
      <c r="CBX1303" s="1124"/>
      <c r="CBY1303" s="1124"/>
      <c r="CBZ1303" s="1124"/>
      <c r="CCA1303" s="1124"/>
      <c r="CCB1303" s="1124"/>
      <c r="CCC1303" s="1124"/>
      <c r="CCD1303" s="1124"/>
      <c r="CCE1303" s="1124"/>
      <c r="CCF1303" s="1124"/>
      <c r="CCG1303" s="1124"/>
      <c r="CCH1303" s="1124"/>
      <c r="CCI1303" s="1124"/>
      <c r="CCJ1303" s="1124"/>
      <c r="CCK1303" s="1124"/>
      <c r="CCL1303" s="1124"/>
      <c r="CCM1303" s="1124"/>
      <c r="CCN1303" s="1124"/>
      <c r="CCO1303" s="1124"/>
      <c r="CCP1303" s="1124"/>
      <c r="CCQ1303" s="1124"/>
      <c r="CCR1303" s="1124"/>
      <c r="CCS1303" s="1124"/>
      <c r="CCT1303" s="1124"/>
      <c r="CCU1303" s="1124"/>
      <c r="CCV1303" s="1124"/>
      <c r="CCW1303" s="1124"/>
      <c r="CCX1303" s="1124"/>
      <c r="CCY1303" s="1124"/>
      <c r="CCZ1303" s="1124"/>
      <c r="CDA1303" s="1124"/>
      <c r="CDB1303" s="1124"/>
      <c r="CDC1303" s="1124"/>
      <c r="CDD1303" s="1124"/>
      <c r="CDE1303" s="1124"/>
      <c r="CDF1303" s="1124"/>
      <c r="CDG1303" s="1124"/>
      <c r="CDH1303" s="1124"/>
      <c r="CDI1303" s="1124"/>
      <c r="CDJ1303" s="1124"/>
      <c r="CDK1303" s="1124"/>
      <c r="CDL1303" s="1124"/>
      <c r="CDM1303" s="1124"/>
      <c r="CDN1303" s="1124"/>
      <c r="CDO1303" s="1124"/>
      <c r="CDP1303" s="1124"/>
      <c r="CDQ1303" s="1124"/>
      <c r="CDR1303" s="1124"/>
      <c r="CDS1303" s="1124"/>
      <c r="CDT1303" s="1124"/>
      <c r="CDU1303" s="1124"/>
      <c r="CDV1303" s="1124"/>
      <c r="CDW1303" s="1124"/>
      <c r="CDX1303" s="1124"/>
      <c r="CDY1303" s="1124"/>
      <c r="CDZ1303" s="1124"/>
      <c r="CEA1303" s="1124"/>
      <c r="CEB1303" s="1124"/>
      <c r="CEC1303" s="1124"/>
      <c r="CED1303" s="1124"/>
      <c r="CEE1303" s="1124"/>
      <c r="CEF1303" s="1124"/>
      <c r="CEG1303" s="1124"/>
      <c r="CEH1303" s="1124"/>
      <c r="CEI1303" s="1124"/>
      <c r="CEJ1303" s="1124"/>
      <c r="CEK1303" s="1124"/>
      <c r="CEL1303" s="1124"/>
      <c r="CEM1303" s="1124"/>
      <c r="CEN1303" s="1124"/>
      <c r="CEO1303" s="1124"/>
      <c r="CEP1303" s="1124"/>
      <c r="CEQ1303" s="1124"/>
      <c r="CER1303" s="1124"/>
      <c r="CES1303" s="1124"/>
      <c r="CET1303" s="1124"/>
      <c r="CEU1303" s="1124"/>
      <c r="CEV1303" s="1124"/>
      <c r="CEW1303" s="1124"/>
      <c r="CEX1303" s="1124"/>
      <c r="CEY1303" s="1124"/>
      <c r="CEZ1303" s="1124"/>
      <c r="CFA1303" s="1124"/>
      <c r="CFB1303" s="1124"/>
      <c r="CFC1303" s="1124"/>
      <c r="CFD1303" s="1124"/>
      <c r="CFE1303" s="1124"/>
      <c r="CFF1303" s="1124"/>
      <c r="CFG1303" s="1124"/>
      <c r="CFH1303" s="1124"/>
      <c r="CFI1303" s="1124"/>
      <c r="CFJ1303" s="1124"/>
      <c r="CFK1303" s="1124"/>
      <c r="CFL1303" s="1124"/>
      <c r="CFM1303" s="1124"/>
      <c r="CFN1303" s="1124"/>
      <c r="CFO1303" s="1124"/>
      <c r="CFP1303" s="1124"/>
      <c r="CFQ1303" s="1124"/>
      <c r="CFR1303" s="1124"/>
      <c r="CFS1303" s="1124"/>
      <c r="CFT1303" s="1124"/>
      <c r="CFU1303" s="1124"/>
      <c r="CFV1303" s="1124"/>
      <c r="CFW1303" s="1124"/>
      <c r="CFX1303" s="1124"/>
      <c r="CFY1303" s="1124"/>
      <c r="CFZ1303" s="1124"/>
      <c r="CGA1303" s="1124"/>
      <c r="CGB1303" s="1124"/>
      <c r="CGC1303" s="1124"/>
      <c r="CGD1303" s="1124"/>
      <c r="CGE1303" s="1124"/>
      <c r="CGF1303" s="1124"/>
      <c r="CGG1303" s="1124"/>
      <c r="CGH1303" s="1124"/>
      <c r="CGI1303" s="1124"/>
      <c r="CGJ1303" s="1124"/>
      <c r="CGK1303" s="1124"/>
      <c r="CGL1303" s="1124"/>
      <c r="CGM1303" s="1124"/>
      <c r="CGN1303" s="1124"/>
      <c r="CGO1303" s="1124"/>
      <c r="CGP1303" s="1124"/>
      <c r="CGQ1303" s="1124"/>
      <c r="CGR1303" s="1124"/>
      <c r="CGS1303" s="1124"/>
      <c r="CGT1303" s="1124"/>
      <c r="CGU1303" s="1124"/>
      <c r="CGV1303" s="1124"/>
      <c r="CGW1303" s="1124"/>
      <c r="CGX1303" s="1124"/>
      <c r="CGY1303" s="1124"/>
      <c r="CGZ1303" s="1124"/>
      <c r="CHA1303" s="1124"/>
      <c r="CHB1303" s="1124"/>
      <c r="CHC1303" s="1124"/>
      <c r="CHD1303" s="1124"/>
      <c r="CHE1303" s="1124"/>
      <c r="CHF1303" s="1124"/>
      <c r="CHG1303" s="1124"/>
      <c r="CHH1303" s="1124"/>
      <c r="CHI1303" s="1124"/>
      <c r="CHJ1303" s="1124"/>
      <c r="CHK1303" s="1124"/>
      <c r="CHL1303" s="1124"/>
      <c r="CHM1303" s="1124"/>
      <c r="CHN1303" s="1124"/>
      <c r="CHO1303" s="1124"/>
      <c r="CHP1303" s="1124"/>
      <c r="CHQ1303" s="1124"/>
      <c r="CHR1303" s="1124"/>
      <c r="CHS1303" s="1124"/>
      <c r="CHT1303" s="1124"/>
      <c r="CHU1303" s="1124"/>
      <c r="CHV1303" s="1124"/>
      <c r="CHW1303" s="1124"/>
      <c r="CHX1303" s="1124"/>
      <c r="CHY1303" s="1124"/>
      <c r="CHZ1303" s="1124"/>
      <c r="CIA1303" s="1124"/>
      <c r="CIB1303" s="1124"/>
      <c r="CIC1303" s="1124"/>
      <c r="CID1303" s="1124"/>
      <c r="CIE1303" s="1124"/>
      <c r="CIF1303" s="1124"/>
      <c r="CIG1303" s="1124"/>
      <c r="CIH1303" s="1124"/>
      <c r="CII1303" s="1124"/>
      <c r="CIJ1303" s="1124"/>
      <c r="CIK1303" s="1124"/>
      <c r="CIL1303" s="1124"/>
      <c r="CIM1303" s="1124"/>
      <c r="CIN1303" s="1124"/>
      <c r="CIO1303" s="1124"/>
      <c r="CIP1303" s="1124"/>
      <c r="CIQ1303" s="1124"/>
      <c r="CIR1303" s="1124"/>
      <c r="CIS1303" s="1124"/>
      <c r="CIT1303" s="1124"/>
      <c r="CIU1303" s="1124"/>
      <c r="CIV1303" s="1124"/>
      <c r="CIW1303" s="1124"/>
      <c r="CIX1303" s="1124"/>
      <c r="CIY1303" s="1124"/>
      <c r="CIZ1303" s="1124"/>
      <c r="CJA1303" s="1124"/>
      <c r="CJB1303" s="1124"/>
      <c r="CJC1303" s="1124"/>
      <c r="CJD1303" s="1124"/>
      <c r="CJE1303" s="1124"/>
      <c r="CJF1303" s="1124"/>
      <c r="CJG1303" s="1124"/>
      <c r="CJH1303" s="1124"/>
      <c r="CJI1303" s="1124"/>
      <c r="CJJ1303" s="1124"/>
      <c r="CJK1303" s="1124"/>
      <c r="CJL1303" s="1124"/>
      <c r="CJM1303" s="1124"/>
      <c r="CJN1303" s="1124"/>
      <c r="CJO1303" s="1124"/>
      <c r="CJP1303" s="1124"/>
      <c r="CJQ1303" s="1124"/>
      <c r="CJR1303" s="1124"/>
      <c r="CJS1303" s="1124"/>
      <c r="CJT1303" s="1124"/>
      <c r="CJU1303" s="1124"/>
      <c r="CJV1303" s="1124"/>
      <c r="CJW1303" s="1124"/>
      <c r="CJX1303" s="1124"/>
      <c r="CJY1303" s="1124"/>
      <c r="CJZ1303" s="1124"/>
      <c r="CKA1303" s="1124"/>
      <c r="CKB1303" s="1124"/>
      <c r="CKC1303" s="1124"/>
      <c r="CKD1303" s="1124"/>
      <c r="CKE1303" s="1124"/>
      <c r="CKF1303" s="1124"/>
      <c r="CKG1303" s="1124"/>
      <c r="CKH1303" s="1124"/>
      <c r="CKI1303" s="1124"/>
      <c r="CKJ1303" s="1124"/>
      <c r="CKK1303" s="1124"/>
      <c r="CKL1303" s="1124"/>
      <c r="CKM1303" s="1124"/>
      <c r="CKN1303" s="1124"/>
      <c r="CKO1303" s="1124"/>
      <c r="CKP1303" s="1124"/>
      <c r="CKQ1303" s="1124"/>
      <c r="CKR1303" s="1124"/>
      <c r="CKS1303" s="1124"/>
      <c r="CKT1303" s="1124"/>
      <c r="CKU1303" s="1124"/>
      <c r="CKV1303" s="1124"/>
      <c r="CKW1303" s="1124"/>
      <c r="CKX1303" s="1124"/>
      <c r="CKY1303" s="1124"/>
      <c r="CKZ1303" s="1124"/>
      <c r="CLA1303" s="1124"/>
      <c r="CLB1303" s="1124"/>
      <c r="CLC1303" s="1124"/>
      <c r="CLD1303" s="1124"/>
      <c r="CLE1303" s="1124"/>
      <c r="CLF1303" s="1124"/>
      <c r="CLG1303" s="1124"/>
      <c r="CLH1303" s="1124"/>
      <c r="CLI1303" s="1124"/>
      <c r="CLJ1303" s="1124"/>
      <c r="CLK1303" s="1124"/>
      <c r="CLL1303" s="1124"/>
      <c r="CLM1303" s="1124"/>
      <c r="CLN1303" s="1124"/>
      <c r="CLO1303" s="1124"/>
      <c r="CLP1303" s="1124"/>
      <c r="CLQ1303" s="1124"/>
      <c r="CLR1303" s="1124"/>
      <c r="CLS1303" s="1124"/>
      <c r="CLT1303" s="1124"/>
      <c r="CLU1303" s="1124"/>
      <c r="CLV1303" s="1124"/>
      <c r="CLW1303" s="1124"/>
      <c r="CLX1303" s="1124"/>
      <c r="CLY1303" s="1124"/>
      <c r="CLZ1303" s="1124"/>
      <c r="CMA1303" s="1124"/>
      <c r="CMB1303" s="1124"/>
      <c r="CMC1303" s="1124"/>
      <c r="CMD1303" s="1124"/>
      <c r="CME1303" s="1124"/>
      <c r="CMF1303" s="1124"/>
      <c r="CMG1303" s="1124"/>
      <c r="CMH1303" s="1124"/>
      <c r="CMI1303" s="1124"/>
      <c r="CMJ1303" s="1124"/>
      <c r="CMK1303" s="1124"/>
      <c r="CML1303" s="1124"/>
      <c r="CMM1303" s="1124"/>
      <c r="CMN1303" s="1124"/>
      <c r="CMO1303" s="1124"/>
      <c r="CMP1303" s="1124"/>
      <c r="CMQ1303" s="1124"/>
      <c r="CMR1303" s="1124"/>
      <c r="CMS1303" s="1124"/>
      <c r="CMT1303" s="1124"/>
      <c r="CMU1303" s="1124"/>
      <c r="CMV1303" s="1124"/>
      <c r="CMW1303" s="1124"/>
      <c r="CMX1303" s="1124"/>
      <c r="CMY1303" s="1124"/>
      <c r="CMZ1303" s="1124"/>
      <c r="CNA1303" s="1124"/>
      <c r="CNB1303" s="1124"/>
      <c r="CNC1303" s="1124"/>
      <c r="CND1303" s="1124"/>
      <c r="CNE1303" s="1124"/>
      <c r="CNF1303" s="1124"/>
      <c r="CNG1303" s="1124"/>
      <c r="CNH1303" s="1124"/>
      <c r="CNI1303" s="1124"/>
      <c r="CNJ1303" s="1124"/>
      <c r="CNK1303" s="1124"/>
      <c r="CNL1303" s="1124"/>
      <c r="CNM1303" s="1124"/>
      <c r="CNN1303" s="1124"/>
      <c r="CNO1303" s="1124"/>
      <c r="CNP1303" s="1124"/>
      <c r="CNQ1303" s="1124"/>
      <c r="CNR1303" s="1124"/>
      <c r="CNS1303" s="1124"/>
      <c r="CNT1303" s="1124"/>
      <c r="CNU1303" s="1124"/>
      <c r="CNV1303" s="1124"/>
      <c r="CNW1303" s="1124"/>
      <c r="CNX1303" s="1124"/>
      <c r="CNY1303" s="1124"/>
      <c r="CNZ1303" s="1124"/>
      <c r="COA1303" s="1124"/>
      <c r="COB1303" s="1124"/>
      <c r="COC1303" s="1124"/>
      <c r="COD1303" s="1124"/>
      <c r="COE1303" s="1124"/>
      <c r="COF1303" s="1124"/>
      <c r="COG1303" s="1124"/>
      <c r="COH1303" s="1124"/>
      <c r="COI1303" s="1124"/>
      <c r="COJ1303" s="1124"/>
      <c r="COK1303" s="1124"/>
      <c r="COL1303" s="1124"/>
      <c r="COM1303" s="1124"/>
      <c r="CON1303" s="1124"/>
      <c r="COO1303" s="1124"/>
      <c r="COP1303" s="1124"/>
      <c r="COQ1303" s="1124"/>
      <c r="COR1303" s="1124"/>
      <c r="COS1303" s="1124"/>
      <c r="COT1303" s="1124"/>
      <c r="COU1303" s="1124"/>
      <c r="COV1303" s="1124"/>
      <c r="COW1303" s="1124"/>
      <c r="COX1303" s="1124"/>
      <c r="COY1303" s="1124"/>
      <c r="COZ1303" s="1124"/>
      <c r="CPA1303" s="1124"/>
      <c r="CPB1303" s="1124"/>
      <c r="CPC1303" s="1124"/>
      <c r="CPD1303" s="1124"/>
      <c r="CPE1303" s="1124"/>
      <c r="CPF1303" s="1124"/>
      <c r="CPG1303" s="1124"/>
      <c r="CPH1303" s="1124"/>
      <c r="CPI1303" s="1124"/>
      <c r="CPJ1303" s="1124"/>
      <c r="CPK1303" s="1124"/>
      <c r="CPL1303" s="1124"/>
      <c r="CPM1303" s="1124"/>
      <c r="CPN1303" s="1124"/>
      <c r="CPO1303" s="1124"/>
      <c r="CPP1303" s="1124"/>
      <c r="CPQ1303" s="1124"/>
      <c r="CPR1303" s="1124"/>
      <c r="CPS1303" s="1124"/>
      <c r="CPT1303" s="1124"/>
      <c r="CPU1303" s="1124"/>
      <c r="CPV1303" s="1124"/>
      <c r="CPW1303" s="1124"/>
      <c r="CPX1303" s="1124"/>
      <c r="CPY1303" s="1124"/>
      <c r="CPZ1303" s="1124"/>
      <c r="CQA1303" s="1124"/>
      <c r="CQB1303" s="1124"/>
      <c r="CQC1303" s="1124"/>
      <c r="CQD1303" s="1124"/>
      <c r="CQE1303" s="1124"/>
      <c r="CQF1303" s="1124"/>
      <c r="CQG1303" s="1124"/>
      <c r="CQH1303" s="1124"/>
      <c r="CQI1303" s="1124"/>
      <c r="CQJ1303" s="1124"/>
      <c r="CQK1303" s="1124"/>
      <c r="CQL1303" s="1124"/>
      <c r="CQM1303" s="1124"/>
      <c r="CQN1303" s="1124"/>
      <c r="CQO1303" s="1124"/>
      <c r="CQP1303" s="1124"/>
      <c r="CQQ1303" s="1124"/>
      <c r="CQR1303" s="1124"/>
      <c r="CQS1303" s="1124"/>
      <c r="CQT1303" s="1124"/>
      <c r="CQU1303" s="1124"/>
      <c r="CQV1303" s="1124"/>
      <c r="CQW1303" s="1124"/>
      <c r="CQX1303" s="1124"/>
      <c r="CQY1303" s="1124"/>
      <c r="CQZ1303" s="1124"/>
      <c r="CRA1303" s="1124"/>
      <c r="CRB1303" s="1124"/>
      <c r="CRC1303" s="1124"/>
      <c r="CRD1303" s="1124"/>
      <c r="CRE1303" s="1124"/>
      <c r="CRF1303" s="1124"/>
      <c r="CRG1303" s="1124"/>
      <c r="CRH1303" s="1124"/>
      <c r="CRI1303" s="1124"/>
      <c r="CRJ1303" s="1124"/>
      <c r="CRK1303" s="1124"/>
      <c r="CRL1303" s="1124"/>
      <c r="CRM1303" s="1124"/>
      <c r="CRN1303" s="1124"/>
      <c r="CRO1303" s="1124"/>
      <c r="CRP1303" s="1124"/>
      <c r="CRQ1303" s="1124"/>
      <c r="CRR1303" s="1124"/>
      <c r="CRS1303" s="1124"/>
      <c r="CRT1303" s="1124"/>
      <c r="CRU1303" s="1124"/>
      <c r="CRV1303" s="1124"/>
      <c r="CRW1303" s="1124"/>
      <c r="CRX1303" s="1124"/>
      <c r="CRY1303" s="1124"/>
      <c r="CRZ1303" s="1124"/>
      <c r="CSA1303" s="1124"/>
      <c r="CSB1303" s="1124"/>
      <c r="CSC1303" s="1124"/>
      <c r="CSD1303" s="1124"/>
      <c r="CSE1303" s="1124"/>
      <c r="CSF1303" s="1124"/>
      <c r="CSG1303" s="1124"/>
      <c r="CSH1303" s="1124"/>
      <c r="CSI1303" s="1124"/>
      <c r="CSJ1303" s="1124"/>
      <c r="CSK1303" s="1124"/>
      <c r="CSL1303" s="1124"/>
      <c r="CSM1303" s="1124"/>
      <c r="CSN1303" s="1124"/>
      <c r="CSO1303" s="1124"/>
      <c r="CSP1303" s="1124"/>
      <c r="CSQ1303" s="1124"/>
      <c r="CSR1303" s="1124"/>
      <c r="CSS1303" s="1124"/>
      <c r="CST1303" s="1124"/>
      <c r="CSU1303" s="1124"/>
      <c r="CSV1303" s="1124"/>
      <c r="CSW1303" s="1124"/>
      <c r="CSX1303" s="1124"/>
      <c r="CSY1303" s="1124"/>
      <c r="CSZ1303" s="1124"/>
      <c r="CTA1303" s="1124"/>
      <c r="CTB1303" s="1124"/>
      <c r="CTC1303" s="1124"/>
      <c r="CTD1303" s="1124"/>
      <c r="CTE1303" s="1124"/>
      <c r="CTF1303" s="1124"/>
      <c r="CTG1303" s="1124"/>
      <c r="CTH1303" s="1124"/>
      <c r="CTI1303" s="1124"/>
      <c r="CTJ1303" s="1124"/>
      <c r="CTK1303" s="1124"/>
      <c r="CTL1303" s="1124"/>
      <c r="CTM1303" s="1124"/>
      <c r="CTN1303" s="1124"/>
      <c r="CTO1303" s="1124"/>
      <c r="CTP1303" s="1124"/>
      <c r="CTQ1303" s="1124"/>
      <c r="CTR1303" s="1124"/>
      <c r="CTS1303" s="1124"/>
      <c r="CTT1303" s="1124"/>
      <c r="CTU1303" s="1124"/>
      <c r="CTV1303" s="1124"/>
      <c r="CTW1303" s="1124"/>
      <c r="CTX1303" s="1124"/>
      <c r="CTY1303" s="1124"/>
      <c r="CTZ1303" s="1124"/>
      <c r="CUA1303" s="1124"/>
      <c r="CUB1303" s="1124"/>
      <c r="CUC1303" s="1124"/>
      <c r="CUD1303" s="1124"/>
      <c r="CUE1303" s="1124"/>
      <c r="CUF1303" s="1124"/>
      <c r="CUG1303" s="1124"/>
      <c r="CUH1303" s="1124"/>
      <c r="CUI1303" s="1124"/>
      <c r="CUJ1303" s="1124"/>
      <c r="CUK1303" s="1124"/>
      <c r="CUL1303" s="1124"/>
      <c r="CUM1303" s="1124"/>
      <c r="CUN1303" s="1124"/>
      <c r="CUO1303" s="1124"/>
      <c r="CUP1303" s="1124"/>
      <c r="CUQ1303" s="1124"/>
      <c r="CUR1303" s="1124"/>
      <c r="CUS1303" s="1124"/>
      <c r="CUT1303" s="1124"/>
      <c r="CUU1303" s="1124"/>
      <c r="CUV1303" s="1124"/>
      <c r="CUW1303" s="1124"/>
      <c r="CUX1303" s="1124"/>
      <c r="CUY1303" s="1124"/>
      <c r="CUZ1303" s="1124"/>
      <c r="CVA1303" s="1124"/>
      <c r="CVB1303" s="1124"/>
      <c r="CVC1303" s="1124"/>
      <c r="CVD1303" s="1124"/>
      <c r="CVE1303" s="1124"/>
      <c r="CVF1303" s="1124"/>
      <c r="CVG1303" s="1124"/>
      <c r="CVH1303" s="1124"/>
      <c r="CVI1303" s="1124"/>
      <c r="CVJ1303" s="1124"/>
      <c r="CVK1303" s="1124"/>
      <c r="CVL1303" s="1124"/>
      <c r="CVM1303" s="1124"/>
      <c r="CVN1303" s="1124"/>
      <c r="CVO1303" s="1124"/>
      <c r="CVP1303" s="1124"/>
      <c r="CVQ1303" s="1124"/>
      <c r="CVR1303" s="1124"/>
      <c r="CVS1303" s="1124"/>
      <c r="CVT1303" s="1124"/>
      <c r="CVU1303" s="1124"/>
      <c r="CVV1303" s="1124"/>
      <c r="CVW1303" s="1124"/>
      <c r="CVX1303" s="1124"/>
      <c r="CVY1303" s="1124"/>
      <c r="CVZ1303" s="1124"/>
      <c r="CWA1303" s="1124"/>
      <c r="CWB1303" s="1124"/>
      <c r="CWC1303" s="1124"/>
      <c r="CWD1303" s="1124"/>
      <c r="CWE1303" s="1124"/>
      <c r="CWF1303" s="1124"/>
      <c r="CWG1303" s="1124"/>
      <c r="CWH1303" s="1124"/>
      <c r="CWI1303" s="1124"/>
      <c r="CWJ1303" s="1124"/>
      <c r="CWK1303" s="1124"/>
      <c r="CWL1303" s="1124"/>
      <c r="CWM1303" s="1124"/>
      <c r="CWN1303" s="1124"/>
      <c r="CWO1303" s="1124"/>
      <c r="CWP1303" s="1124"/>
      <c r="CWQ1303" s="1124"/>
      <c r="CWR1303" s="1124"/>
      <c r="CWS1303" s="1124"/>
      <c r="CWT1303" s="1124"/>
      <c r="CWU1303" s="1124"/>
      <c r="CWV1303" s="1124"/>
      <c r="CWW1303" s="1124"/>
      <c r="CWX1303" s="1124"/>
      <c r="CWY1303" s="1124"/>
      <c r="CWZ1303" s="1124"/>
      <c r="CXA1303" s="1124"/>
      <c r="CXB1303" s="1124"/>
      <c r="CXC1303" s="1124"/>
      <c r="CXD1303" s="1124"/>
      <c r="CXE1303" s="1124"/>
      <c r="CXF1303" s="1124"/>
      <c r="CXG1303" s="1124"/>
      <c r="CXH1303" s="1124"/>
      <c r="CXI1303" s="1124"/>
      <c r="CXJ1303" s="1124"/>
      <c r="CXK1303" s="1124"/>
      <c r="CXL1303" s="1124"/>
      <c r="CXM1303" s="1124"/>
      <c r="CXN1303" s="1124"/>
      <c r="CXO1303" s="1124"/>
      <c r="CXP1303" s="1124"/>
      <c r="CXQ1303" s="1124"/>
      <c r="CXR1303" s="1124"/>
      <c r="CXS1303" s="1124"/>
      <c r="CXT1303" s="1124"/>
      <c r="CXU1303" s="1124"/>
      <c r="CXV1303" s="1124"/>
      <c r="CXW1303" s="1124"/>
      <c r="CXX1303" s="1124"/>
      <c r="CXY1303" s="1124"/>
      <c r="CXZ1303" s="1124"/>
      <c r="CYA1303" s="1124"/>
      <c r="CYB1303" s="1124"/>
      <c r="CYC1303" s="1124"/>
      <c r="CYD1303" s="1124"/>
      <c r="CYE1303" s="1124"/>
      <c r="CYF1303" s="1124"/>
      <c r="CYG1303" s="1124"/>
      <c r="CYH1303" s="1124"/>
      <c r="CYI1303" s="1124"/>
      <c r="CYJ1303" s="1124"/>
      <c r="CYK1303" s="1124"/>
      <c r="CYL1303" s="1124"/>
      <c r="CYM1303" s="1124"/>
      <c r="CYN1303" s="1124"/>
      <c r="CYO1303" s="1124"/>
      <c r="CYP1303" s="1124"/>
      <c r="CYQ1303" s="1124"/>
      <c r="CYR1303" s="1124"/>
      <c r="CYS1303" s="1124"/>
      <c r="CYT1303" s="1124"/>
      <c r="CYU1303" s="1124"/>
      <c r="CYV1303" s="1124"/>
      <c r="CYW1303" s="1124"/>
      <c r="CYX1303" s="1124"/>
      <c r="CYY1303" s="1124"/>
      <c r="CYZ1303" s="1124"/>
      <c r="CZA1303" s="1124"/>
      <c r="CZB1303" s="1124"/>
      <c r="CZC1303" s="1124"/>
      <c r="CZD1303" s="1124"/>
      <c r="CZE1303" s="1124"/>
      <c r="CZF1303" s="1124"/>
      <c r="CZG1303" s="1124"/>
      <c r="CZH1303" s="1124"/>
      <c r="CZI1303" s="1124"/>
      <c r="CZJ1303" s="1124"/>
      <c r="CZK1303" s="1124"/>
      <c r="CZL1303" s="1124"/>
      <c r="CZM1303" s="1124"/>
      <c r="CZN1303" s="1124"/>
      <c r="CZO1303" s="1124"/>
      <c r="CZP1303" s="1124"/>
      <c r="CZQ1303" s="1124"/>
      <c r="CZR1303" s="1124"/>
      <c r="CZS1303" s="1124"/>
      <c r="CZT1303" s="1124"/>
      <c r="CZU1303" s="1124"/>
      <c r="CZV1303" s="1124"/>
      <c r="CZW1303" s="1124"/>
      <c r="CZX1303" s="1124"/>
      <c r="CZY1303" s="1124"/>
      <c r="CZZ1303" s="1124"/>
      <c r="DAA1303" s="1124"/>
      <c r="DAB1303" s="1124"/>
      <c r="DAC1303" s="1124"/>
      <c r="DAD1303" s="1124"/>
      <c r="DAE1303" s="1124"/>
      <c r="DAF1303" s="1124"/>
      <c r="DAG1303" s="1124"/>
      <c r="DAH1303" s="1124"/>
      <c r="DAI1303" s="1124"/>
      <c r="DAJ1303" s="1124"/>
      <c r="DAK1303" s="1124"/>
      <c r="DAL1303" s="1124"/>
      <c r="DAM1303" s="1124"/>
      <c r="DAN1303" s="1124"/>
      <c r="DAO1303" s="1124"/>
      <c r="DAP1303" s="1124"/>
      <c r="DAQ1303" s="1124"/>
      <c r="DAR1303" s="1124"/>
      <c r="DAS1303" s="1124"/>
      <c r="DAT1303" s="1124"/>
      <c r="DAU1303" s="1124"/>
      <c r="DAV1303" s="1124"/>
      <c r="DAW1303" s="1124"/>
      <c r="DAX1303" s="1124"/>
      <c r="DAY1303" s="1124"/>
      <c r="DAZ1303" s="1124"/>
      <c r="DBA1303" s="1124"/>
      <c r="DBB1303" s="1124"/>
      <c r="DBC1303" s="1124"/>
      <c r="DBD1303" s="1124"/>
      <c r="DBE1303" s="1124"/>
      <c r="DBF1303" s="1124"/>
      <c r="DBG1303" s="1124"/>
      <c r="DBH1303" s="1124"/>
      <c r="DBI1303" s="1124"/>
      <c r="DBJ1303" s="1124"/>
      <c r="DBK1303" s="1124"/>
      <c r="DBL1303" s="1124"/>
      <c r="DBM1303" s="1124"/>
      <c r="DBN1303" s="1124"/>
      <c r="DBO1303" s="1124"/>
      <c r="DBP1303" s="1124"/>
      <c r="DBQ1303" s="1124"/>
      <c r="DBR1303" s="1124"/>
      <c r="DBS1303" s="1124"/>
      <c r="DBT1303" s="1124"/>
      <c r="DBU1303" s="1124"/>
      <c r="DBV1303" s="1124"/>
      <c r="DBW1303" s="1124"/>
      <c r="DBX1303" s="1124"/>
      <c r="DBY1303" s="1124"/>
      <c r="DBZ1303" s="1124"/>
      <c r="DCA1303" s="1124"/>
      <c r="DCB1303" s="1124"/>
      <c r="DCC1303" s="1124"/>
      <c r="DCD1303" s="1124"/>
      <c r="DCE1303" s="1124"/>
      <c r="DCF1303" s="1124"/>
      <c r="DCG1303" s="1124"/>
      <c r="DCH1303" s="1124"/>
      <c r="DCI1303" s="1124"/>
      <c r="DCJ1303" s="1124"/>
      <c r="DCK1303" s="1124"/>
      <c r="DCL1303" s="1124"/>
      <c r="DCM1303" s="1124"/>
      <c r="DCN1303" s="1124"/>
      <c r="DCO1303" s="1124"/>
      <c r="DCP1303" s="1124"/>
      <c r="DCQ1303" s="1124"/>
      <c r="DCR1303" s="1124"/>
      <c r="DCS1303" s="1124"/>
      <c r="DCT1303" s="1124"/>
      <c r="DCU1303" s="1124"/>
      <c r="DCV1303" s="1124"/>
      <c r="DCW1303" s="1124"/>
      <c r="DCX1303" s="1124"/>
      <c r="DCY1303" s="1124"/>
      <c r="DCZ1303" s="1124"/>
      <c r="DDA1303" s="1124"/>
      <c r="DDB1303" s="1124"/>
      <c r="DDC1303" s="1124"/>
      <c r="DDD1303" s="1124"/>
      <c r="DDE1303" s="1124"/>
      <c r="DDF1303" s="1124"/>
      <c r="DDG1303" s="1124"/>
      <c r="DDH1303" s="1124"/>
      <c r="DDI1303" s="1124"/>
      <c r="DDJ1303" s="1124"/>
      <c r="DDK1303" s="1124"/>
      <c r="DDL1303" s="1124"/>
      <c r="DDM1303" s="1124"/>
      <c r="DDN1303" s="1124"/>
      <c r="DDO1303" s="1124"/>
      <c r="DDP1303" s="1124"/>
      <c r="DDQ1303" s="1124"/>
      <c r="DDR1303" s="1124"/>
      <c r="DDS1303" s="1124"/>
      <c r="DDT1303" s="1124"/>
      <c r="DDU1303" s="1124"/>
      <c r="DDV1303" s="1124"/>
      <c r="DDW1303" s="1124"/>
      <c r="DDX1303" s="1124"/>
      <c r="DDY1303" s="1124"/>
      <c r="DDZ1303" s="1124"/>
      <c r="DEA1303" s="1124"/>
      <c r="DEB1303" s="1124"/>
      <c r="DEC1303" s="1124"/>
      <c r="DED1303" s="1124"/>
      <c r="DEE1303" s="1124"/>
      <c r="DEF1303" s="1124"/>
      <c r="DEG1303" s="1124"/>
      <c r="DEH1303" s="1124"/>
      <c r="DEI1303" s="1124"/>
      <c r="DEJ1303" s="1124"/>
      <c r="DEK1303" s="1124"/>
      <c r="DEL1303" s="1124"/>
      <c r="DEM1303" s="1124"/>
      <c r="DEN1303" s="1124"/>
      <c r="DEO1303" s="1124"/>
      <c r="DEP1303" s="1124"/>
      <c r="DEQ1303" s="1124"/>
      <c r="DER1303" s="1124"/>
      <c r="DES1303" s="1124"/>
      <c r="DET1303" s="1124"/>
      <c r="DEU1303" s="1124"/>
      <c r="DEV1303" s="1124"/>
      <c r="DEW1303" s="1124"/>
      <c r="DEX1303" s="1124"/>
      <c r="DEY1303" s="1124"/>
      <c r="DEZ1303" s="1124"/>
      <c r="DFA1303" s="1124"/>
      <c r="DFB1303" s="1124"/>
      <c r="DFC1303" s="1124"/>
      <c r="DFD1303" s="1124"/>
      <c r="DFE1303" s="1124"/>
      <c r="DFF1303" s="1124"/>
      <c r="DFG1303" s="1124"/>
      <c r="DFH1303" s="1124"/>
      <c r="DFI1303" s="1124"/>
      <c r="DFJ1303" s="1124"/>
      <c r="DFK1303" s="1124"/>
      <c r="DFL1303" s="1124"/>
      <c r="DFM1303" s="1124"/>
      <c r="DFN1303" s="1124"/>
      <c r="DFO1303" s="1124"/>
      <c r="DFP1303" s="1124"/>
      <c r="DFQ1303" s="1124"/>
      <c r="DFR1303" s="1124"/>
      <c r="DFS1303" s="1124"/>
      <c r="DFT1303" s="1124"/>
      <c r="DFU1303" s="1124"/>
      <c r="DFV1303" s="1124"/>
      <c r="DFW1303" s="1124"/>
      <c r="DFX1303" s="1124"/>
      <c r="DFY1303" s="1124"/>
      <c r="DFZ1303" s="1124"/>
      <c r="DGA1303" s="1124"/>
      <c r="DGB1303" s="1124"/>
      <c r="DGC1303" s="1124"/>
      <c r="DGD1303" s="1124"/>
      <c r="DGE1303" s="1124"/>
      <c r="DGF1303" s="1124"/>
      <c r="DGG1303" s="1124"/>
      <c r="DGH1303" s="1124"/>
      <c r="DGI1303" s="1124"/>
      <c r="DGJ1303" s="1124"/>
      <c r="DGK1303" s="1124"/>
      <c r="DGL1303" s="1124"/>
      <c r="DGM1303" s="1124"/>
      <c r="DGN1303" s="1124"/>
      <c r="DGO1303" s="1124"/>
      <c r="DGP1303" s="1124"/>
      <c r="DGQ1303" s="1124"/>
      <c r="DGR1303" s="1124"/>
      <c r="DGS1303" s="1124"/>
      <c r="DGT1303" s="1124"/>
      <c r="DGU1303" s="1124"/>
      <c r="DGV1303" s="1124"/>
      <c r="DGW1303" s="1124"/>
      <c r="DGX1303" s="1124"/>
      <c r="DGY1303" s="1124"/>
      <c r="DGZ1303" s="1124"/>
      <c r="DHA1303" s="1124"/>
      <c r="DHB1303" s="1124"/>
      <c r="DHC1303" s="1124"/>
      <c r="DHD1303" s="1124"/>
      <c r="DHE1303" s="1124"/>
      <c r="DHF1303" s="1124"/>
      <c r="DHG1303" s="1124"/>
      <c r="DHH1303" s="1124"/>
      <c r="DHI1303" s="1124"/>
      <c r="DHJ1303" s="1124"/>
      <c r="DHK1303" s="1124"/>
      <c r="DHL1303" s="1124"/>
      <c r="DHM1303" s="1124"/>
      <c r="DHN1303" s="1124"/>
      <c r="DHO1303" s="1124"/>
      <c r="DHP1303" s="1124"/>
      <c r="DHQ1303" s="1124"/>
      <c r="DHR1303" s="1124"/>
      <c r="DHS1303" s="1124"/>
      <c r="DHT1303" s="1124"/>
      <c r="DHU1303" s="1124"/>
      <c r="DHV1303" s="1124"/>
      <c r="DHW1303" s="1124"/>
      <c r="DHX1303" s="1124"/>
      <c r="DHY1303" s="1124"/>
      <c r="DHZ1303" s="1124"/>
      <c r="DIA1303" s="1124"/>
      <c r="DIB1303" s="1124"/>
      <c r="DIC1303" s="1124"/>
      <c r="DID1303" s="1124"/>
      <c r="DIE1303" s="1124"/>
      <c r="DIF1303" s="1124"/>
      <c r="DIG1303" s="1124"/>
      <c r="DIH1303" s="1124"/>
      <c r="DII1303" s="1124"/>
      <c r="DIJ1303" s="1124"/>
      <c r="DIK1303" s="1124"/>
      <c r="DIL1303" s="1124"/>
      <c r="DIM1303" s="1124"/>
      <c r="DIN1303" s="1124"/>
      <c r="DIO1303" s="1124"/>
      <c r="DIP1303" s="1124"/>
      <c r="DIQ1303" s="1124"/>
      <c r="DIR1303" s="1124"/>
      <c r="DIS1303" s="1124"/>
      <c r="DIT1303" s="1124"/>
      <c r="DIU1303" s="1124"/>
      <c r="DIV1303" s="1124"/>
      <c r="DIW1303" s="1124"/>
      <c r="DIX1303" s="1124"/>
      <c r="DIY1303" s="1124"/>
      <c r="DIZ1303" s="1124"/>
      <c r="DJA1303" s="1124"/>
      <c r="DJB1303" s="1124"/>
      <c r="DJC1303" s="1124"/>
      <c r="DJD1303" s="1124"/>
      <c r="DJE1303" s="1124"/>
      <c r="DJF1303" s="1124"/>
      <c r="DJG1303" s="1124"/>
      <c r="DJH1303" s="1124"/>
      <c r="DJI1303" s="1124"/>
      <c r="DJJ1303" s="1124"/>
      <c r="DJK1303" s="1124"/>
      <c r="DJL1303" s="1124"/>
      <c r="DJM1303" s="1124"/>
      <c r="DJN1303" s="1124"/>
      <c r="DJO1303" s="1124"/>
      <c r="DJP1303" s="1124"/>
      <c r="DJQ1303" s="1124"/>
      <c r="DJR1303" s="1124"/>
      <c r="DJS1303" s="1124"/>
      <c r="DJT1303" s="1124"/>
      <c r="DJU1303" s="1124"/>
      <c r="DJV1303" s="1124"/>
      <c r="DJW1303" s="1124"/>
      <c r="DJX1303" s="1124"/>
      <c r="DJY1303" s="1124"/>
      <c r="DJZ1303" s="1124"/>
      <c r="DKA1303" s="1124"/>
      <c r="DKB1303" s="1124"/>
      <c r="DKC1303" s="1124"/>
      <c r="DKD1303" s="1124"/>
      <c r="DKE1303" s="1124"/>
      <c r="DKF1303" s="1124"/>
      <c r="DKG1303" s="1124"/>
      <c r="DKH1303" s="1124"/>
      <c r="DKI1303" s="1124"/>
      <c r="DKJ1303" s="1124"/>
      <c r="DKK1303" s="1124"/>
      <c r="DKL1303" s="1124"/>
      <c r="DKM1303" s="1124"/>
      <c r="DKN1303" s="1124"/>
      <c r="DKO1303" s="1124"/>
      <c r="DKP1303" s="1124"/>
      <c r="DKQ1303" s="1124"/>
      <c r="DKR1303" s="1124"/>
      <c r="DKS1303" s="1124"/>
      <c r="DKT1303" s="1124"/>
      <c r="DKU1303" s="1124"/>
      <c r="DKV1303" s="1124"/>
      <c r="DKW1303" s="1124"/>
      <c r="DKX1303" s="1124"/>
      <c r="DKY1303" s="1124"/>
      <c r="DKZ1303" s="1124"/>
      <c r="DLA1303" s="1124"/>
      <c r="DLB1303" s="1124"/>
      <c r="DLC1303" s="1124"/>
      <c r="DLD1303" s="1124"/>
      <c r="DLE1303" s="1124"/>
      <c r="DLF1303" s="1124"/>
      <c r="DLG1303" s="1124"/>
      <c r="DLH1303" s="1124"/>
      <c r="DLI1303" s="1124"/>
      <c r="DLJ1303" s="1124"/>
      <c r="DLK1303" s="1124"/>
      <c r="DLL1303" s="1124"/>
      <c r="DLM1303" s="1124"/>
      <c r="DLN1303" s="1124"/>
      <c r="DLO1303" s="1124"/>
      <c r="DLP1303" s="1124"/>
      <c r="DLQ1303" s="1124"/>
      <c r="DLR1303" s="1124"/>
      <c r="DLS1303" s="1124"/>
      <c r="DLT1303" s="1124"/>
      <c r="DLU1303" s="1124"/>
      <c r="DLV1303" s="1124"/>
      <c r="DLW1303" s="1124"/>
      <c r="DLX1303" s="1124"/>
      <c r="DLY1303" s="1124"/>
      <c r="DLZ1303" s="1124"/>
      <c r="DMA1303" s="1124"/>
      <c r="DMB1303" s="1124"/>
      <c r="DMC1303" s="1124"/>
      <c r="DMD1303" s="1124"/>
      <c r="DME1303" s="1124"/>
      <c r="DMF1303" s="1124"/>
      <c r="DMG1303" s="1124"/>
      <c r="DMH1303" s="1124"/>
      <c r="DMI1303" s="1124"/>
      <c r="DMJ1303" s="1124"/>
      <c r="DMK1303" s="1124"/>
      <c r="DML1303" s="1124"/>
      <c r="DMM1303" s="1124"/>
      <c r="DMN1303" s="1124"/>
      <c r="DMO1303" s="1124"/>
      <c r="DMP1303" s="1124"/>
      <c r="DMQ1303" s="1124"/>
      <c r="DMR1303" s="1124"/>
      <c r="DMS1303" s="1124"/>
      <c r="DMT1303" s="1124"/>
      <c r="DMU1303" s="1124"/>
      <c r="DMV1303" s="1124"/>
      <c r="DMW1303" s="1124"/>
      <c r="DMX1303" s="1124"/>
      <c r="DMY1303" s="1124"/>
      <c r="DMZ1303" s="1124"/>
      <c r="DNA1303" s="1124"/>
      <c r="DNB1303" s="1124"/>
      <c r="DNC1303" s="1124"/>
      <c r="DND1303" s="1124"/>
      <c r="DNE1303" s="1124"/>
      <c r="DNF1303" s="1124"/>
      <c r="DNG1303" s="1124"/>
      <c r="DNH1303" s="1124"/>
      <c r="DNI1303" s="1124"/>
      <c r="DNJ1303" s="1124"/>
      <c r="DNK1303" s="1124"/>
      <c r="DNL1303" s="1124"/>
      <c r="DNM1303" s="1124"/>
      <c r="DNN1303" s="1124"/>
      <c r="DNO1303" s="1124"/>
      <c r="DNP1303" s="1124"/>
      <c r="DNQ1303" s="1124"/>
      <c r="DNR1303" s="1124"/>
      <c r="DNS1303" s="1124"/>
      <c r="DNT1303" s="1124"/>
      <c r="DNU1303" s="1124"/>
      <c r="DNV1303" s="1124"/>
      <c r="DNW1303" s="1124"/>
      <c r="DNX1303" s="1124"/>
      <c r="DNY1303" s="1124"/>
      <c r="DNZ1303" s="1124"/>
      <c r="DOA1303" s="1124"/>
      <c r="DOB1303" s="1124"/>
      <c r="DOC1303" s="1124"/>
      <c r="DOD1303" s="1124"/>
      <c r="DOE1303" s="1124"/>
      <c r="DOF1303" s="1124"/>
      <c r="DOG1303" s="1124"/>
      <c r="DOH1303" s="1124"/>
      <c r="DOI1303" s="1124"/>
      <c r="DOJ1303" s="1124"/>
      <c r="DOK1303" s="1124"/>
      <c r="DOL1303" s="1124"/>
      <c r="DOM1303" s="1124"/>
      <c r="DON1303" s="1124"/>
      <c r="DOO1303" s="1124"/>
      <c r="DOP1303" s="1124"/>
      <c r="DOQ1303" s="1124"/>
      <c r="DOR1303" s="1124"/>
      <c r="DOS1303" s="1124"/>
      <c r="DOT1303" s="1124"/>
      <c r="DOU1303" s="1124"/>
      <c r="DOV1303" s="1124"/>
      <c r="DOW1303" s="1124"/>
      <c r="DOX1303" s="1124"/>
      <c r="DOY1303" s="1124"/>
      <c r="DOZ1303" s="1124"/>
      <c r="DPA1303" s="1124"/>
      <c r="DPB1303" s="1124"/>
      <c r="DPC1303" s="1124"/>
      <c r="DPD1303" s="1124"/>
      <c r="DPE1303" s="1124"/>
      <c r="DPF1303" s="1124"/>
      <c r="DPG1303" s="1124"/>
      <c r="DPH1303" s="1124"/>
      <c r="DPI1303" s="1124"/>
      <c r="DPJ1303" s="1124"/>
      <c r="DPK1303" s="1124"/>
      <c r="DPL1303" s="1124"/>
      <c r="DPM1303" s="1124"/>
      <c r="DPN1303" s="1124"/>
      <c r="DPO1303" s="1124"/>
      <c r="DPP1303" s="1124"/>
      <c r="DPQ1303" s="1124"/>
      <c r="DPR1303" s="1124"/>
      <c r="DPS1303" s="1124"/>
      <c r="DPT1303" s="1124"/>
      <c r="DPU1303" s="1124"/>
      <c r="DPV1303" s="1124"/>
      <c r="DPW1303" s="1124"/>
      <c r="DPX1303" s="1124"/>
      <c r="DPY1303" s="1124"/>
      <c r="DPZ1303" s="1124"/>
      <c r="DQA1303" s="1124"/>
      <c r="DQB1303" s="1124"/>
      <c r="DQC1303" s="1124"/>
      <c r="DQD1303" s="1124"/>
      <c r="DQE1303" s="1124"/>
      <c r="DQF1303" s="1124"/>
      <c r="DQG1303" s="1124"/>
      <c r="DQH1303" s="1124"/>
      <c r="DQI1303" s="1124"/>
      <c r="DQJ1303" s="1124"/>
      <c r="DQK1303" s="1124"/>
      <c r="DQL1303" s="1124"/>
      <c r="DQM1303" s="1124"/>
      <c r="DQN1303" s="1124"/>
      <c r="DQO1303" s="1124"/>
      <c r="DQP1303" s="1124"/>
      <c r="DQQ1303" s="1124"/>
      <c r="DQR1303" s="1124"/>
      <c r="DQS1303" s="1124"/>
      <c r="DQT1303" s="1124"/>
      <c r="DQU1303" s="1124"/>
      <c r="DQV1303" s="1124"/>
      <c r="DQW1303" s="1124"/>
      <c r="DQX1303" s="1124"/>
      <c r="DQY1303" s="1124"/>
      <c r="DQZ1303" s="1124"/>
      <c r="DRA1303" s="1124"/>
      <c r="DRB1303" s="1124"/>
      <c r="DRC1303" s="1124"/>
      <c r="DRD1303" s="1124"/>
      <c r="DRE1303" s="1124"/>
      <c r="DRF1303" s="1124"/>
      <c r="DRG1303" s="1124"/>
      <c r="DRH1303" s="1124"/>
      <c r="DRI1303" s="1124"/>
      <c r="DRJ1303" s="1124"/>
      <c r="DRK1303" s="1124"/>
      <c r="DRL1303" s="1124"/>
      <c r="DRM1303" s="1124"/>
      <c r="DRN1303" s="1124"/>
      <c r="DRO1303" s="1124"/>
      <c r="DRP1303" s="1124"/>
      <c r="DRQ1303" s="1124"/>
      <c r="DRR1303" s="1124"/>
      <c r="DRS1303" s="1124"/>
      <c r="DRT1303" s="1124"/>
      <c r="DRU1303" s="1124"/>
      <c r="DRV1303" s="1124"/>
      <c r="DRW1303" s="1124"/>
      <c r="DRX1303" s="1124"/>
      <c r="DRY1303" s="1124"/>
      <c r="DRZ1303" s="1124"/>
      <c r="DSA1303" s="1124"/>
      <c r="DSB1303" s="1124"/>
      <c r="DSC1303" s="1124"/>
      <c r="DSD1303" s="1124"/>
      <c r="DSE1303" s="1124"/>
      <c r="DSF1303" s="1124"/>
      <c r="DSG1303" s="1124"/>
      <c r="DSH1303" s="1124"/>
      <c r="DSI1303" s="1124"/>
      <c r="DSJ1303" s="1124"/>
      <c r="DSK1303" s="1124"/>
      <c r="DSL1303" s="1124"/>
      <c r="DSM1303" s="1124"/>
      <c r="DSN1303" s="1124"/>
      <c r="DSO1303" s="1124"/>
      <c r="DSP1303" s="1124"/>
      <c r="DSQ1303" s="1124"/>
      <c r="DSR1303" s="1124"/>
      <c r="DSS1303" s="1124"/>
      <c r="DST1303" s="1124"/>
      <c r="DSU1303" s="1124"/>
      <c r="DSV1303" s="1124"/>
      <c r="DSW1303" s="1124"/>
      <c r="DSX1303" s="1124"/>
      <c r="DSY1303" s="1124"/>
      <c r="DSZ1303" s="1124"/>
      <c r="DTA1303" s="1124"/>
      <c r="DTB1303" s="1124"/>
      <c r="DTC1303" s="1124"/>
      <c r="DTD1303" s="1124"/>
      <c r="DTE1303" s="1124"/>
      <c r="DTF1303" s="1124"/>
      <c r="DTG1303" s="1124"/>
      <c r="DTH1303" s="1124"/>
      <c r="DTI1303" s="1124"/>
      <c r="DTJ1303" s="1124"/>
      <c r="DTK1303" s="1124"/>
      <c r="DTL1303" s="1124"/>
      <c r="DTM1303" s="1124"/>
      <c r="DTN1303" s="1124"/>
      <c r="DTO1303" s="1124"/>
      <c r="DTP1303" s="1124"/>
      <c r="DTQ1303" s="1124"/>
      <c r="DTR1303" s="1124"/>
      <c r="DTS1303" s="1124"/>
      <c r="DTT1303" s="1124"/>
      <c r="DTU1303" s="1124"/>
      <c r="DTV1303" s="1124"/>
      <c r="DTW1303" s="1124"/>
      <c r="DTX1303" s="1124"/>
      <c r="DTY1303" s="1124"/>
      <c r="DTZ1303" s="1124"/>
      <c r="DUA1303" s="1124"/>
      <c r="DUB1303" s="1124"/>
      <c r="DUC1303" s="1124"/>
      <c r="DUD1303" s="1124"/>
      <c r="DUE1303" s="1124"/>
      <c r="DUF1303" s="1124"/>
      <c r="DUG1303" s="1124"/>
      <c r="DUH1303" s="1124"/>
      <c r="DUI1303" s="1124"/>
      <c r="DUJ1303" s="1124"/>
      <c r="DUK1303" s="1124"/>
      <c r="DUL1303" s="1124"/>
      <c r="DUM1303" s="1124"/>
      <c r="DUN1303" s="1124"/>
      <c r="DUO1303" s="1124"/>
      <c r="DUP1303" s="1124"/>
      <c r="DUQ1303" s="1124"/>
      <c r="DUR1303" s="1124"/>
      <c r="DUS1303" s="1124"/>
      <c r="DUT1303" s="1124"/>
      <c r="DUU1303" s="1124"/>
      <c r="DUV1303" s="1124"/>
      <c r="DUW1303" s="1124"/>
      <c r="DUX1303" s="1124"/>
      <c r="DUY1303" s="1124"/>
      <c r="DUZ1303" s="1124"/>
      <c r="DVA1303" s="1124"/>
      <c r="DVB1303" s="1124"/>
      <c r="DVC1303" s="1124"/>
      <c r="DVD1303" s="1124"/>
      <c r="DVE1303" s="1124"/>
      <c r="DVF1303" s="1124"/>
      <c r="DVG1303" s="1124"/>
      <c r="DVH1303" s="1124"/>
      <c r="DVI1303" s="1124"/>
      <c r="DVJ1303" s="1124"/>
      <c r="DVK1303" s="1124"/>
      <c r="DVL1303" s="1124"/>
      <c r="DVM1303" s="1124"/>
      <c r="DVN1303" s="1124"/>
      <c r="DVO1303" s="1124"/>
      <c r="DVP1303" s="1124"/>
      <c r="DVQ1303" s="1124"/>
      <c r="DVR1303" s="1124"/>
      <c r="DVS1303" s="1124"/>
      <c r="DVT1303" s="1124"/>
      <c r="DVU1303" s="1124"/>
      <c r="DVV1303" s="1124"/>
      <c r="DVW1303" s="1124"/>
      <c r="DVX1303" s="1124"/>
      <c r="DVY1303" s="1124"/>
      <c r="DVZ1303" s="1124"/>
      <c r="DWA1303" s="1124"/>
      <c r="DWB1303" s="1124"/>
      <c r="DWC1303" s="1124"/>
      <c r="DWD1303" s="1124"/>
      <c r="DWE1303" s="1124"/>
      <c r="DWF1303" s="1124"/>
      <c r="DWG1303" s="1124"/>
      <c r="DWH1303" s="1124"/>
      <c r="DWI1303" s="1124"/>
      <c r="DWJ1303" s="1124"/>
      <c r="DWK1303" s="1124"/>
      <c r="DWL1303" s="1124"/>
      <c r="DWM1303" s="1124"/>
      <c r="DWN1303" s="1124"/>
      <c r="DWO1303" s="1124"/>
      <c r="DWP1303" s="1124"/>
      <c r="DWQ1303" s="1124"/>
      <c r="DWR1303" s="1124"/>
      <c r="DWS1303" s="1124"/>
      <c r="DWT1303" s="1124"/>
      <c r="DWU1303" s="1124"/>
      <c r="DWV1303" s="1124"/>
      <c r="DWW1303" s="1124"/>
      <c r="DWX1303" s="1124"/>
      <c r="DWY1303" s="1124"/>
      <c r="DWZ1303" s="1124"/>
      <c r="DXA1303" s="1124"/>
      <c r="DXB1303" s="1124"/>
      <c r="DXC1303" s="1124"/>
      <c r="DXD1303" s="1124"/>
      <c r="DXE1303" s="1124"/>
      <c r="DXF1303" s="1124"/>
      <c r="DXG1303" s="1124"/>
      <c r="DXH1303" s="1124"/>
      <c r="DXI1303" s="1124"/>
      <c r="DXJ1303" s="1124"/>
      <c r="DXK1303" s="1124"/>
      <c r="DXL1303" s="1124"/>
      <c r="DXM1303" s="1124"/>
      <c r="DXN1303" s="1124"/>
      <c r="DXO1303" s="1124"/>
      <c r="DXP1303" s="1124"/>
      <c r="DXQ1303" s="1124"/>
      <c r="DXR1303" s="1124"/>
      <c r="DXS1303" s="1124"/>
      <c r="DXT1303" s="1124"/>
      <c r="DXU1303" s="1124"/>
      <c r="DXV1303" s="1124"/>
      <c r="DXW1303" s="1124"/>
      <c r="DXX1303" s="1124"/>
      <c r="DXY1303" s="1124"/>
      <c r="DXZ1303" s="1124"/>
      <c r="DYA1303" s="1124"/>
      <c r="DYB1303" s="1124"/>
      <c r="DYC1303" s="1124"/>
      <c r="DYD1303" s="1124"/>
      <c r="DYE1303" s="1124"/>
      <c r="DYF1303" s="1124"/>
      <c r="DYG1303" s="1124"/>
      <c r="DYH1303" s="1124"/>
      <c r="DYI1303" s="1124"/>
      <c r="DYJ1303" s="1124"/>
      <c r="DYK1303" s="1124"/>
      <c r="DYL1303" s="1124"/>
      <c r="DYM1303" s="1124"/>
      <c r="DYN1303" s="1124"/>
      <c r="DYO1303" s="1124"/>
      <c r="DYP1303" s="1124"/>
      <c r="DYQ1303" s="1124"/>
      <c r="DYR1303" s="1124"/>
      <c r="DYS1303" s="1124"/>
      <c r="DYT1303" s="1124"/>
      <c r="DYU1303" s="1124"/>
      <c r="DYV1303" s="1124"/>
      <c r="DYW1303" s="1124"/>
      <c r="DYX1303" s="1124"/>
      <c r="DYY1303" s="1124"/>
      <c r="DYZ1303" s="1124"/>
      <c r="DZA1303" s="1124"/>
      <c r="DZB1303" s="1124"/>
      <c r="DZC1303" s="1124"/>
      <c r="DZD1303" s="1124"/>
      <c r="DZE1303" s="1124"/>
      <c r="DZF1303" s="1124"/>
      <c r="DZG1303" s="1124"/>
      <c r="DZH1303" s="1124"/>
      <c r="DZI1303" s="1124"/>
      <c r="DZJ1303" s="1124"/>
      <c r="DZK1303" s="1124"/>
      <c r="DZL1303" s="1124"/>
      <c r="DZM1303" s="1124"/>
      <c r="DZN1303" s="1124"/>
      <c r="DZO1303" s="1124"/>
      <c r="DZP1303" s="1124"/>
      <c r="DZQ1303" s="1124"/>
      <c r="DZR1303" s="1124"/>
      <c r="DZS1303" s="1124"/>
      <c r="DZT1303" s="1124"/>
      <c r="DZU1303" s="1124"/>
      <c r="DZV1303" s="1124"/>
      <c r="DZW1303" s="1124"/>
      <c r="DZX1303" s="1124"/>
      <c r="DZY1303" s="1124"/>
      <c r="DZZ1303" s="1124"/>
      <c r="EAA1303" s="1124"/>
      <c r="EAB1303" s="1124"/>
      <c r="EAC1303" s="1124"/>
      <c r="EAD1303" s="1124"/>
      <c r="EAE1303" s="1124"/>
      <c r="EAF1303" s="1124"/>
      <c r="EAG1303" s="1124"/>
      <c r="EAH1303" s="1124"/>
      <c r="EAI1303" s="1124"/>
      <c r="EAJ1303" s="1124"/>
      <c r="EAK1303" s="1124"/>
      <c r="EAL1303" s="1124"/>
      <c r="EAM1303" s="1124"/>
      <c r="EAN1303" s="1124"/>
      <c r="EAO1303" s="1124"/>
      <c r="EAP1303" s="1124"/>
      <c r="EAQ1303" s="1124"/>
      <c r="EAR1303" s="1124"/>
      <c r="EAS1303" s="1124"/>
      <c r="EAT1303" s="1124"/>
      <c r="EAU1303" s="1124"/>
      <c r="EAV1303" s="1124"/>
      <c r="EAW1303" s="1124"/>
      <c r="EAX1303" s="1124"/>
      <c r="EAY1303" s="1124"/>
      <c r="EAZ1303" s="1124"/>
      <c r="EBA1303" s="1124"/>
      <c r="EBB1303" s="1124"/>
      <c r="EBC1303" s="1124"/>
      <c r="EBD1303" s="1124"/>
      <c r="EBE1303" s="1124"/>
      <c r="EBF1303" s="1124"/>
      <c r="EBG1303" s="1124"/>
      <c r="EBH1303" s="1124"/>
      <c r="EBI1303" s="1124"/>
      <c r="EBJ1303" s="1124"/>
      <c r="EBK1303" s="1124"/>
      <c r="EBL1303" s="1124"/>
      <c r="EBM1303" s="1124"/>
      <c r="EBN1303" s="1124"/>
      <c r="EBO1303" s="1124"/>
      <c r="EBP1303" s="1124"/>
      <c r="EBQ1303" s="1124"/>
      <c r="EBR1303" s="1124"/>
      <c r="EBS1303" s="1124"/>
      <c r="EBT1303" s="1124"/>
      <c r="EBU1303" s="1124"/>
      <c r="EBV1303" s="1124"/>
      <c r="EBW1303" s="1124"/>
      <c r="EBX1303" s="1124"/>
      <c r="EBY1303" s="1124"/>
      <c r="EBZ1303" s="1124"/>
      <c r="ECA1303" s="1124"/>
      <c r="ECB1303" s="1124"/>
      <c r="ECC1303" s="1124"/>
      <c r="ECD1303" s="1124"/>
      <c r="ECE1303" s="1124"/>
      <c r="ECF1303" s="1124"/>
      <c r="ECG1303" s="1124"/>
      <c r="ECH1303" s="1124"/>
      <c r="ECI1303" s="1124"/>
      <c r="ECJ1303" s="1124"/>
      <c r="ECK1303" s="1124"/>
      <c r="ECL1303" s="1124"/>
      <c r="ECM1303" s="1124"/>
      <c r="ECN1303" s="1124"/>
      <c r="ECO1303" s="1124"/>
      <c r="ECP1303" s="1124"/>
      <c r="ECQ1303" s="1124"/>
      <c r="ECR1303" s="1124"/>
      <c r="ECS1303" s="1124"/>
      <c r="ECT1303" s="1124"/>
      <c r="ECU1303" s="1124"/>
      <c r="ECV1303" s="1124"/>
      <c r="ECW1303" s="1124"/>
      <c r="ECX1303" s="1124"/>
      <c r="ECY1303" s="1124"/>
      <c r="ECZ1303" s="1124"/>
      <c r="EDA1303" s="1124"/>
      <c r="EDB1303" s="1124"/>
      <c r="EDC1303" s="1124"/>
      <c r="EDD1303" s="1124"/>
      <c r="EDE1303" s="1124"/>
      <c r="EDF1303" s="1124"/>
      <c r="EDG1303" s="1124"/>
      <c r="EDH1303" s="1124"/>
      <c r="EDI1303" s="1124"/>
      <c r="EDJ1303" s="1124"/>
      <c r="EDK1303" s="1124"/>
      <c r="EDL1303" s="1124"/>
      <c r="EDM1303" s="1124"/>
      <c r="EDN1303" s="1124"/>
      <c r="EDO1303" s="1124"/>
      <c r="EDP1303" s="1124"/>
      <c r="EDQ1303" s="1124"/>
      <c r="EDR1303" s="1124"/>
      <c r="EDS1303" s="1124"/>
      <c r="EDT1303" s="1124"/>
      <c r="EDU1303" s="1124"/>
      <c r="EDV1303" s="1124"/>
      <c r="EDW1303" s="1124"/>
      <c r="EDX1303" s="1124"/>
      <c r="EDY1303" s="1124"/>
      <c r="EDZ1303" s="1124"/>
      <c r="EEA1303" s="1124"/>
      <c r="EEB1303" s="1124"/>
      <c r="EEC1303" s="1124"/>
      <c r="EED1303" s="1124"/>
      <c r="EEE1303" s="1124"/>
      <c r="EEF1303" s="1124"/>
      <c r="EEG1303" s="1124"/>
      <c r="EEH1303" s="1124"/>
      <c r="EEI1303" s="1124"/>
      <c r="EEJ1303" s="1124"/>
      <c r="EEK1303" s="1124"/>
      <c r="EEL1303" s="1124"/>
      <c r="EEM1303" s="1124"/>
      <c r="EEN1303" s="1124"/>
      <c r="EEO1303" s="1124"/>
      <c r="EEP1303" s="1124"/>
      <c r="EEQ1303" s="1124"/>
      <c r="EER1303" s="1124"/>
      <c r="EES1303" s="1124"/>
      <c r="EET1303" s="1124"/>
      <c r="EEU1303" s="1124"/>
      <c r="EEV1303" s="1124"/>
      <c r="EEW1303" s="1124"/>
      <c r="EEX1303" s="1124"/>
      <c r="EEY1303" s="1124"/>
      <c r="EEZ1303" s="1124"/>
      <c r="EFA1303" s="1124"/>
      <c r="EFB1303" s="1124"/>
      <c r="EFC1303" s="1124"/>
      <c r="EFD1303" s="1124"/>
      <c r="EFE1303" s="1124"/>
      <c r="EFF1303" s="1124"/>
      <c r="EFG1303" s="1124"/>
      <c r="EFH1303" s="1124"/>
      <c r="EFI1303" s="1124"/>
      <c r="EFJ1303" s="1124"/>
      <c r="EFK1303" s="1124"/>
      <c r="EFL1303" s="1124"/>
      <c r="EFM1303" s="1124"/>
      <c r="EFN1303" s="1124"/>
      <c r="EFO1303" s="1124"/>
      <c r="EFP1303" s="1124"/>
      <c r="EFQ1303" s="1124"/>
      <c r="EFR1303" s="1124"/>
      <c r="EFS1303" s="1124"/>
      <c r="EFT1303" s="1124"/>
      <c r="EFU1303" s="1124"/>
      <c r="EFV1303" s="1124"/>
      <c r="EFW1303" s="1124"/>
      <c r="EFX1303" s="1124"/>
      <c r="EFY1303" s="1124"/>
      <c r="EFZ1303" s="1124"/>
      <c r="EGA1303" s="1124"/>
      <c r="EGB1303" s="1124"/>
      <c r="EGC1303" s="1124"/>
      <c r="EGD1303" s="1124"/>
      <c r="EGE1303" s="1124"/>
      <c r="EGF1303" s="1124"/>
      <c r="EGG1303" s="1124"/>
      <c r="EGH1303" s="1124"/>
      <c r="EGI1303" s="1124"/>
      <c r="EGJ1303" s="1124"/>
      <c r="EGK1303" s="1124"/>
      <c r="EGL1303" s="1124"/>
      <c r="EGM1303" s="1124"/>
      <c r="EGN1303" s="1124"/>
      <c r="EGO1303" s="1124"/>
      <c r="EGP1303" s="1124"/>
      <c r="EGQ1303" s="1124"/>
      <c r="EGR1303" s="1124"/>
      <c r="EGS1303" s="1124"/>
      <c r="EGT1303" s="1124"/>
      <c r="EGU1303" s="1124"/>
      <c r="EGV1303" s="1124"/>
      <c r="EGW1303" s="1124"/>
      <c r="EGX1303" s="1124"/>
      <c r="EGY1303" s="1124"/>
      <c r="EGZ1303" s="1124"/>
      <c r="EHA1303" s="1124"/>
      <c r="EHB1303" s="1124"/>
      <c r="EHC1303" s="1124"/>
      <c r="EHD1303" s="1124"/>
      <c r="EHE1303" s="1124"/>
      <c r="EHF1303" s="1124"/>
      <c r="EHG1303" s="1124"/>
      <c r="EHH1303" s="1124"/>
      <c r="EHI1303" s="1124"/>
      <c r="EHJ1303" s="1124"/>
      <c r="EHK1303" s="1124"/>
      <c r="EHL1303" s="1124"/>
      <c r="EHM1303" s="1124"/>
      <c r="EHN1303" s="1124"/>
      <c r="EHO1303" s="1124"/>
      <c r="EHP1303" s="1124"/>
      <c r="EHQ1303" s="1124"/>
      <c r="EHR1303" s="1124"/>
      <c r="EHS1303" s="1124"/>
      <c r="EHT1303" s="1124"/>
      <c r="EHU1303" s="1124"/>
      <c r="EHV1303" s="1124"/>
      <c r="EHW1303" s="1124"/>
      <c r="EHX1303" s="1124"/>
      <c r="EHY1303" s="1124"/>
      <c r="EHZ1303" s="1124"/>
      <c r="EIA1303" s="1124"/>
      <c r="EIB1303" s="1124"/>
      <c r="EIC1303" s="1124"/>
      <c r="EID1303" s="1124"/>
      <c r="EIE1303" s="1124"/>
      <c r="EIF1303" s="1124"/>
      <c r="EIG1303" s="1124"/>
      <c r="EIH1303" s="1124"/>
      <c r="EII1303" s="1124"/>
      <c r="EIJ1303" s="1124"/>
      <c r="EIK1303" s="1124"/>
      <c r="EIL1303" s="1124"/>
      <c r="EIM1303" s="1124"/>
      <c r="EIN1303" s="1124"/>
      <c r="EIO1303" s="1124"/>
      <c r="EIP1303" s="1124"/>
      <c r="EIQ1303" s="1124"/>
      <c r="EIR1303" s="1124"/>
      <c r="EIS1303" s="1124"/>
      <c r="EIT1303" s="1124"/>
      <c r="EIU1303" s="1124"/>
      <c r="EIV1303" s="1124"/>
      <c r="EIW1303" s="1124"/>
      <c r="EIX1303" s="1124"/>
      <c r="EIY1303" s="1124"/>
      <c r="EIZ1303" s="1124"/>
      <c r="EJA1303" s="1124"/>
      <c r="EJB1303" s="1124"/>
      <c r="EJC1303" s="1124"/>
      <c r="EJD1303" s="1124"/>
      <c r="EJE1303" s="1124"/>
      <c r="EJF1303" s="1124"/>
      <c r="EJG1303" s="1124"/>
      <c r="EJH1303" s="1124"/>
      <c r="EJI1303" s="1124"/>
      <c r="EJJ1303" s="1124"/>
      <c r="EJK1303" s="1124"/>
      <c r="EJL1303" s="1124"/>
      <c r="EJM1303" s="1124"/>
      <c r="EJN1303" s="1124"/>
      <c r="EJO1303" s="1124"/>
      <c r="EJP1303" s="1124"/>
      <c r="EJQ1303" s="1124"/>
      <c r="EJR1303" s="1124"/>
      <c r="EJS1303" s="1124"/>
      <c r="EJT1303" s="1124"/>
      <c r="EJU1303" s="1124"/>
      <c r="EJV1303" s="1124"/>
      <c r="EJW1303" s="1124"/>
      <c r="EJX1303" s="1124"/>
      <c r="EJY1303" s="1124"/>
      <c r="EJZ1303" s="1124"/>
      <c r="EKA1303" s="1124"/>
      <c r="EKB1303" s="1124"/>
      <c r="EKC1303" s="1124"/>
      <c r="EKD1303" s="1124"/>
      <c r="EKE1303" s="1124"/>
      <c r="EKF1303" s="1124"/>
      <c r="EKG1303" s="1124"/>
      <c r="EKH1303" s="1124"/>
      <c r="EKI1303" s="1124"/>
      <c r="EKJ1303" s="1124"/>
      <c r="EKK1303" s="1124"/>
      <c r="EKL1303" s="1124"/>
      <c r="EKM1303" s="1124"/>
      <c r="EKN1303" s="1124"/>
      <c r="EKO1303" s="1124"/>
      <c r="EKP1303" s="1124"/>
      <c r="EKQ1303" s="1124"/>
      <c r="EKR1303" s="1124"/>
      <c r="EKS1303" s="1124"/>
      <c r="EKT1303" s="1124"/>
      <c r="EKU1303" s="1124"/>
      <c r="EKV1303" s="1124"/>
      <c r="EKW1303" s="1124"/>
      <c r="EKX1303" s="1124"/>
      <c r="EKY1303" s="1124"/>
      <c r="EKZ1303" s="1124"/>
      <c r="ELA1303" s="1124"/>
      <c r="ELB1303" s="1124"/>
      <c r="ELC1303" s="1124"/>
      <c r="ELD1303" s="1124"/>
      <c r="ELE1303" s="1124"/>
      <c r="ELF1303" s="1124"/>
      <c r="ELG1303" s="1124"/>
      <c r="ELH1303" s="1124"/>
      <c r="ELI1303" s="1124"/>
      <c r="ELJ1303" s="1124"/>
      <c r="ELK1303" s="1124"/>
      <c r="ELL1303" s="1124"/>
      <c r="ELM1303" s="1124"/>
      <c r="ELN1303" s="1124"/>
      <c r="ELO1303" s="1124"/>
      <c r="ELP1303" s="1124"/>
      <c r="ELQ1303" s="1124"/>
      <c r="ELR1303" s="1124"/>
      <c r="ELS1303" s="1124"/>
      <c r="ELT1303" s="1124"/>
      <c r="ELU1303" s="1124"/>
      <c r="ELV1303" s="1124"/>
      <c r="ELW1303" s="1124"/>
      <c r="ELX1303" s="1124"/>
      <c r="ELY1303" s="1124"/>
      <c r="ELZ1303" s="1124"/>
      <c r="EMA1303" s="1124"/>
      <c r="EMB1303" s="1124"/>
      <c r="EMC1303" s="1124"/>
      <c r="EMD1303" s="1124"/>
      <c r="EME1303" s="1124"/>
      <c r="EMF1303" s="1124"/>
      <c r="EMG1303" s="1124"/>
      <c r="EMH1303" s="1124"/>
      <c r="EMI1303" s="1124"/>
      <c r="EMJ1303" s="1124"/>
      <c r="EMK1303" s="1124"/>
      <c r="EML1303" s="1124"/>
      <c r="EMM1303" s="1124"/>
      <c r="EMN1303" s="1124"/>
      <c r="EMO1303" s="1124"/>
      <c r="EMP1303" s="1124"/>
      <c r="EMQ1303" s="1124"/>
      <c r="EMR1303" s="1124"/>
      <c r="EMS1303" s="1124"/>
      <c r="EMT1303" s="1124"/>
      <c r="EMU1303" s="1124"/>
      <c r="EMV1303" s="1124"/>
      <c r="EMW1303" s="1124"/>
      <c r="EMX1303" s="1124"/>
      <c r="EMY1303" s="1124"/>
      <c r="EMZ1303" s="1124"/>
      <c r="ENA1303" s="1124"/>
      <c r="ENB1303" s="1124"/>
      <c r="ENC1303" s="1124"/>
      <c r="END1303" s="1124"/>
      <c r="ENE1303" s="1124"/>
      <c r="ENF1303" s="1124"/>
      <c r="ENG1303" s="1124"/>
      <c r="ENH1303" s="1124"/>
      <c r="ENI1303" s="1124"/>
      <c r="ENJ1303" s="1124"/>
      <c r="ENK1303" s="1124"/>
      <c r="ENL1303" s="1124"/>
      <c r="ENM1303" s="1124"/>
      <c r="ENN1303" s="1124"/>
      <c r="ENO1303" s="1124"/>
      <c r="ENP1303" s="1124"/>
      <c r="ENQ1303" s="1124"/>
      <c r="ENR1303" s="1124"/>
      <c r="ENS1303" s="1124"/>
      <c r="ENT1303" s="1124"/>
      <c r="ENU1303" s="1124"/>
      <c r="ENV1303" s="1124"/>
      <c r="ENW1303" s="1124"/>
      <c r="ENX1303" s="1124"/>
      <c r="ENY1303" s="1124"/>
      <c r="ENZ1303" s="1124"/>
      <c r="EOA1303" s="1124"/>
      <c r="EOB1303" s="1124"/>
      <c r="EOC1303" s="1124"/>
      <c r="EOD1303" s="1124"/>
      <c r="EOE1303" s="1124"/>
      <c r="EOF1303" s="1124"/>
      <c r="EOG1303" s="1124"/>
      <c r="EOH1303" s="1124"/>
      <c r="EOI1303" s="1124"/>
      <c r="EOJ1303" s="1124"/>
      <c r="EOK1303" s="1124"/>
      <c r="EOL1303" s="1124"/>
      <c r="EOM1303" s="1124"/>
      <c r="EON1303" s="1124"/>
      <c r="EOO1303" s="1124"/>
      <c r="EOP1303" s="1124"/>
      <c r="EOQ1303" s="1124"/>
      <c r="EOR1303" s="1124"/>
      <c r="EOS1303" s="1124"/>
      <c r="EOT1303" s="1124"/>
      <c r="EOU1303" s="1124"/>
      <c r="EOV1303" s="1124"/>
      <c r="EOW1303" s="1124"/>
      <c r="EOX1303" s="1124"/>
      <c r="EOY1303" s="1124"/>
      <c r="EOZ1303" s="1124"/>
      <c r="EPA1303" s="1124"/>
      <c r="EPB1303" s="1124"/>
      <c r="EPC1303" s="1124"/>
      <c r="EPD1303" s="1124"/>
      <c r="EPE1303" s="1124"/>
      <c r="EPF1303" s="1124"/>
      <c r="EPG1303" s="1124"/>
      <c r="EPH1303" s="1124"/>
      <c r="EPI1303" s="1124"/>
      <c r="EPJ1303" s="1124"/>
      <c r="EPK1303" s="1124"/>
      <c r="EPL1303" s="1124"/>
      <c r="EPM1303" s="1124"/>
      <c r="EPN1303" s="1124"/>
      <c r="EPO1303" s="1124"/>
      <c r="EPP1303" s="1124"/>
      <c r="EPQ1303" s="1124"/>
      <c r="EPR1303" s="1124"/>
      <c r="EPS1303" s="1124"/>
      <c r="EPT1303" s="1124"/>
      <c r="EPU1303" s="1124"/>
      <c r="EPV1303" s="1124"/>
      <c r="EPW1303" s="1124"/>
      <c r="EPX1303" s="1124"/>
      <c r="EPY1303" s="1124"/>
      <c r="EPZ1303" s="1124"/>
      <c r="EQA1303" s="1124"/>
      <c r="EQB1303" s="1124"/>
      <c r="EQC1303" s="1124"/>
      <c r="EQD1303" s="1124"/>
      <c r="EQE1303" s="1124"/>
      <c r="EQF1303" s="1124"/>
      <c r="EQG1303" s="1124"/>
      <c r="EQH1303" s="1124"/>
      <c r="EQI1303" s="1124"/>
      <c r="EQJ1303" s="1124"/>
      <c r="EQK1303" s="1124"/>
      <c r="EQL1303" s="1124"/>
      <c r="EQM1303" s="1124"/>
      <c r="EQN1303" s="1124"/>
      <c r="EQO1303" s="1124"/>
      <c r="EQP1303" s="1124"/>
      <c r="EQQ1303" s="1124"/>
      <c r="EQR1303" s="1124"/>
      <c r="EQS1303" s="1124"/>
      <c r="EQT1303" s="1124"/>
      <c r="EQU1303" s="1124"/>
      <c r="EQV1303" s="1124"/>
      <c r="EQW1303" s="1124"/>
      <c r="EQX1303" s="1124"/>
      <c r="EQY1303" s="1124"/>
      <c r="EQZ1303" s="1124"/>
      <c r="ERA1303" s="1124"/>
      <c r="ERB1303" s="1124"/>
      <c r="ERC1303" s="1124"/>
      <c r="ERD1303" s="1124"/>
      <c r="ERE1303" s="1124"/>
      <c r="ERF1303" s="1124"/>
      <c r="ERG1303" s="1124"/>
      <c r="ERH1303" s="1124"/>
      <c r="ERI1303" s="1124"/>
      <c r="ERJ1303" s="1124"/>
      <c r="ERK1303" s="1124"/>
      <c r="ERL1303" s="1124"/>
      <c r="ERM1303" s="1124"/>
      <c r="ERN1303" s="1124"/>
      <c r="ERO1303" s="1124"/>
      <c r="ERP1303" s="1124"/>
      <c r="ERQ1303" s="1124"/>
      <c r="ERR1303" s="1124"/>
      <c r="ERS1303" s="1124"/>
      <c r="ERT1303" s="1124"/>
      <c r="ERU1303" s="1124"/>
      <c r="ERV1303" s="1124"/>
      <c r="ERW1303" s="1124"/>
      <c r="ERX1303" s="1124"/>
      <c r="ERY1303" s="1124"/>
      <c r="ERZ1303" s="1124"/>
      <c r="ESA1303" s="1124"/>
      <c r="ESB1303" s="1124"/>
      <c r="ESC1303" s="1124"/>
      <c r="ESD1303" s="1124"/>
      <c r="ESE1303" s="1124"/>
      <c r="ESF1303" s="1124"/>
      <c r="ESG1303" s="1124"/>
      <c r="ESH1303" s="1124"/>
      <c r="ESI1303" s="1124"/>
      <c r="ESJ1303" s="1124"/>
      <c r="ESK1303" s="1124"/>
      <c r="ESL1303" s="1124"/>
      <c r="ESM1303" s="1124"/>
      <c r="ESN1303" s="1124"/>
      <c r="ESO1303" s="1124"/>
      <c r="ESP1303" s="1124"/>
      <c r="ESQ1303" s="1124"/>
      <c r="ESR1303" s="1124"/>
      <c r="ESS1303" s="1124"/>
      <c r="EST1303" s="1124"/>
      <c r="ESU1303" s="1124"/>
      <c r="ESV1303" s="1124"/>
      <c r="ESW1303" s="1124"/>
      <c r="ESX1303" s="1124"/>
      <c r="ESY1303" s="1124"/>
      <c r="ESZ1303" s="1124"/>
      <c r="ETA1303" s="1124"/>
      <c r="ETB1303" s="1124"/>
      <c r="ETC1303" s="1124"/>
      <c r="ETD1303" s="1124"/>
      <c r="ETE1303" s="1124"/>
      <c r="ETF1303" s="1124"/>
      <c r="ETG1303" s="1124"/>
      <c r="ETH1303" s="1124"/>
      <c r="ETI1303" s="1124"/>
      <c r="ETJ1303" s="1124"/>
      <c r="ETK1303" s="1124"/>
      <c r="ETL1303" s="1124"/>
      <c r="ETM1303" s="1124"/>
      <c r="ETN1303" s="1124"/>
      <c r="ETO1303" s="1124"/>
      <c r="ETP1303" s="1124"/>
      <c r="ETQ1303" s="1124"/>
      <c r="ETR1303" s="1124"/>
      <c r="ETS1303" s="1124"/>
      <c r="ETT1303" s="1124"/>
      <c r="ETU1303" s="1124"/>
      <c r="ETV1303" s="1124"/>
      <c r="ETW1303" s="1124"/>
      <c r="ETX1303" s="1124"/>
      <c r="ETY1303" s="1124"/>
      <c r="ETZ1303" s="1124"/>
      <c r="EUA1303" s="1124"/>
      <c r="EUB1303" s="1124"/>
      <c r="EUC1303" s="1124"/>
      <c r="EUD1303" s="1124"/>
      <c r="EUE1303" s="1124"/>
      <c r="EUF1303" s="1124"/>
      <c r="EUG1303" s="1124"/>
      <c r="EUH1303" s="1124"/>
      <c r="EUI1303" s="1124"/>
      <c r="EUJ1303" s="1124"/>
      <c r="EUK1303" s="1124"/>
      <c r="EUL1303" s="1124"/>
      <c r="EUM1303" s="1124"/>
      <c r="EUN1303" s="1124"/>
      <c r="EUO1303" s="1124"/>
      <c r="EUP1303" s="1124"/>
      <c r="EUQ1303" s="1124"/>
      <c r="EUR1303" s="1124"/>
      <c r="EUS1303" s="1124"/>
      <c r="EUT1303" s="1124"/>
      <c r="EUU1303" s="1124"/>
      <c r="EUV1303" s="1124"/>
      <c r="EUW1303" s="1124"/>
      <c r="EUX1303" s="1124"/>
      <c r="EUY1303" s="1124"/>
      <c r="EUZ1303" s="1124"/>
      <c r="EVA1303" s="1124"/>
      <c r="EVB1303" s="1124"/>
      <c r="EVC1303" s="1124"/>
      <c r="EVD1303" s="1124"/>
      <c r="EVE1303" s="1124"/>
      <c r="EVF1303" s="1124"/>
      <c r="EVG1303" s="1124"/>
      <c r="EVH1303" s="1124"/>
      <c r="EVI1303" s="1124"/>
      <c r="EVJ1303" s="1124"/>
      <c r="EVK1303" s="1124"/>
      <c r="EVL1303" s="1124"/>
      <c r="EVM1303" s="1124"/>
      <c r="EVN1303" s="1124"/>
      <c r="EVO1303" s="1124"/>
      <c r="EVP1303" s="1124"/>
      <c r="EVQ1303" s="1124"/>
      <c r="EVR1303" s="1124"/>
      <c r="EVS1303" s="1124"/>
      <c r="EVT1303" s="1124"/>
      <c r="EVU1303" s="1124"/>
      <c r="EVV1303" s="1124"/>
      <c r="EVW1303" s="1124"/>
      <c r="EVX1303" s="1124"/>
      <c r="EVY1303" s="1124"/>
      <c r="EVZ1303" s="1124"/>
      <c r="EWA1303" s="1124"/>
      <c r="EWB1303" s="1124"/>
      <c r="EWC1303" s="1124"/>
      <c r="EWD1303" s="1124"/>
      <c r="EWE1303" s="1124"/>
      <c r="EWF1303" s="1124"/>
      <c r="EWG1303" s="1124"/>
      <c r="EWH1303" s="1124"/>
      <c r="EWI1303" s="1124"/>
      <c r="EWJ1303" s="1124"/>
      <c r="EWK1303" s="1124"/>
      <c r="EWL1303" s="1124"/>
      <c r="EWM1303" s="1124"/>
      <c r="EWN1303" s="1124"/>
      <c r="EWO1303" s="1124"/>
      <c r="EWP1303" s="1124"/>
      <c r="EWQ1303" s="1124"/>
      <c r="EWR1303" s="1124"/>
      <c r="EWS1303" s="1124"/>
      <c r="EWT1303" s="1124"/>
      <c r="EWU1303" s="1124"/>
      <c r="EWV1303" s="1124"/>
      <c r="EWW1303" s="1124"/>
      <c r="EWX1303" s="1124"/>
      <c r="EWY1303" s="1124"/>
      <c r="EWZ1303" s="1124"/>
      <c r="EXA1303" s="1124"/>
      <c r="EXB1303" s="1124"/>
      <c r="EXC1303" s="1124"/>
      <c r="EXD1303" s="1124"/>
      <c r="EXE1303" s="1124"/>
      <c r="EXF1303" s="1124"/>
      <c r="EXG1303" s="1124"/>
      <c r="EXH1303" s="1124"/>
      <c r="EXI1303" s="1124"/>
      <c r="EXJ1303" s="1124"/>
      <c r="EXK1303" s="1124"/>
      <c r="EXL1303" s="1124"/>
      <c r="EXM1303" s="1124"/>
      <c r="EXN1303" s="1124"/>
      <c r="EXO1303" s="1124"/>
      <c r="EXP1303" s="1124"/>
      <c r="EXQ1303" s="1124"/>
      <c r="EXR1303" s="1124"/>
      <c r="EXS1303" s="1124"/>
      <c r="EXT1303" s="1124"/>
      <c r="EXU1303" s="1124"/>
      <c r="EXV1303" s="1124"/>
      <c r="EXW1303" s="1124"/>
      <c r="EXX1303" s="1124"/>
      <c r="EXY1303" s="1124"/>
      <c r="EXZ1303" s="1124"/>
      <c r="EYA1303" s="1124"/>
      <c r="EYB1303" s="1124"/>
      <c r="EYC1303" s="1124"/>
      <c r="EYD1303" s="1124"/>
      <c r="EYE1303" s="1124"/>
      <c r="EYF1303" s="1124"/>
      <c r="EYG1303" s="1124"/>
      <c r="EYH1303" s="1124"/>
      <c r="EYI1303" s="1124"/>
      <c r="EYJ1303" s="1124"/>
      <c r="EYK1303" s="1124"/>
      <c r="EYL1303" s="1124"/>
      <c r="EYM1303" s="1124"/>
      <c r="EYN1303" s="1124"/>
      <c r="EYO1303" s="1124"/>
      <c r="EYP1303" s="1124"/>
      <c r="EYQ1303" s="1124"/>
      <c r="EYR1303" s="1124"/>
      <c r="EYS1303" s="1124"/>
      <c r="EYT1303" s="1124"/>
      <c r="EYU1303" s="1124"/>
      <c r="EYV1303" s="1124"/>
      <c r="EYW1303" s="1124"/>
      <c r="EYX1303" s="1124"/>
      <c r="EYY1303" s="1124"/>
      <c r="EYZ1303" s="1124"/>
      <c r="EZA1303" s="1124"/>
      <c r="EZB1303" s="1124"/>
      <c r="EZC1303" s="1124"/>
      <c r="EZD1303" s="1124"/>
      <c r="EZE1303" s="1124"/>
      <c r="EZF1303" s="1124"/>
      <c r="EZG1303" s="1124"/>
      <c r="EZH1303" s="1124"/>
      <c r="EZI1303" s="1124"/>
      <c r="EZJ1303" s="1124"/>
      <c r="EZK1303" s="1124"/>
      <c r="EZL1303" s="1124"/>
      <c r="EZM1303" s="1124"/>
      <c r="EZN1303" s="1124"/>
      <c r="EZO1303" s="1124"/>
      <c r="EZP1303" s="1124"/>
      <c r="EZQ1303" s="1124"/>
      <c r="EZR1303" s="1124"/>
      <c r="EZS1303" s="1124"/>
      <c r="EZT1303" s="1124"/>
      <c r="EZU1303" s="1124"/>
      <c r="EZV1303" s="1124"/>
      <c r="EZW1303" s="1124"/>
      <c r="EZX1303" s="1124"/>
      <c r="EZY1303" s="1124"/>
      <c r="EZZ1303" s="1124"/>
      <c r="FAA1303" s="1124"/>
      <c r="FAB1303" s="1124"/>
      <c r="FAC1303" s="1124"/>
      <c r="FAD1303" s="1124"/>
      <c r="FAE1303" s="1124"/>
      <c r="FAF1303" s="1124"/>
      <c r="FAG1303" s="1124"/>
      <c r="FAH1303" s="1124"/>
      <c r="FAI1303" s="1124"/>
      <c r="FAJ1303" s="1124"/>
      <c r="FAK1303" s="1124"/>
      <c r="FAL1303" s="1124"/>
      <c r="FAM1303" s="1124"/>
      <c r="FAN1303" s="1124"/>
      <c r="FAO1303" s="1124"/>
      <c r="FAP1303" s="1124"/>
      <c r="FAQ1303" s="1124"/>
      <c r="FAR1303" s="1124"/>
      <c r="FAS1303" s="1124"/>
      <c r="FAT1303" s="1124"/>
      <c r="FAU1303" s="1124"/>
      <c r="FAV1303" s="1124"/>
      <c r="FAW1303" s="1124"/>
      <c r="FAX1303" s="1124"/>
      <c r="FAY1303" s="1124"/>
      <c r="FAZ1303" s="1124"/>
      <c r="FBA1303" s="1124"/>
      <c r="FBB1303" s="1124"/>
      <c r="FBC1303" s="1124"/>
      <c r="FBD1303" s="1124"/>
      <c r="FBE1303" s="1124"/>
      <c r="FBF1303" s="1124"/>
      <c r="FBG1303" s="1124"/>
      <c r="FBH1303" s="1124"/>
      <c r="FBI1303" s="1124"/>
      <c r="FBJ1303" s="1124"/>
      <c r="FBK1303" s="1124"/>
      <c r="FBL1303" s="1124"/>
      <c r="FBM1303" s="1124"/>
      <c r="FBN1303" s="1124"/>
      <c r="FBO1303" s="1124"/>
      <c r="FBP1303" s="1124"/>
      <c r="FBQ1303" s="1124"/>
      <c r="FBR1303" s="1124"/>
      <c r="FBS1303" s="1124"/>
      <c r="FBT1303" s="1124"/>
      <c r="FBU1303" s="1124"/>
      <c r="FBV1303" s="1124"/>
      <c r="FBW1303" s="1124"/>
      <c r="FBX1303" s="1124"/>
      <c r="FBY1303" s="1124"/>
      <c r="FBZ1303" s="1124"/>
      <c r="FCA1303" s="1124"/>
      <c r="FCB1303" s="1124"/>
      <c r="FCC1303" s="1124"/>
      <c r="FCD1303" s="1124"/>
      <c r="FCE1303" s="1124"/>
      <c r="FCF1303" s="1124"/>
      <c r="FCG1303" s="1124"/>
      <c r="FCH1303" s="1124"/>
      <c r="FCI1303" s="1124"/>
      <c r="FCJ1303" s="1124"/>
      <c r="FCK1303" s="1124"/>
      <c r="FCL1303" s="1124"/>
      <c r="FCM1303" s="1124"/>
      <c r="FCN1303" s="1124"/>
      <c r="FCO1303" s="1124"/>
      <c r="FCP1303" s="1124"/>
      <c r="FCQ1303" s="1124"/>
      <c r="FCR1303" s="1124"/>
      <c r="FCS1303" s="1124"/>
      <c r="FCT1303" s="1124"/>
      <c r="FCU1303" s="1124"/>
      <c r="FCV1303" s="1124"/>
      <c r="FCW1303" s="1124"/>
      <c r="FCX1303" s="1124"/>
      <c r="FCY1303" s="1124"/>
      <c r="FCZ1303" s="1124"/>
      <c r="FDA1303" s="1124"/>
      <c r="FDB1303" s="1124"/>
      <c r="FDC1303" s="1124"/>
      <c r="FDD1303" s="1124"/>
      <c r="FDE1303" s="1124"/>
      <c r="FDF1303" s="1124"/>
      <c r="FDG1303" s="1124"/>
      <c r="FDH1303" s="1124"/>
      <c r="FDI1303" s="1124"/>
      <c r="FDJ1303" s="1124"/>
      <c r="FDK1303" s="1124"/>
      <c r="FDL1303" s="1124"/>
      <c r="FDM1303" s="1124"/>
      <c r="FDN1303" s="1124"/>
      <c r="FDO1303" s="1124"/>
      <c r="FDP1303" s="1124"/>
      <c r="FDQ1303" s="1124"/>
      <c r="FDR1303" s="1124"/>
      <c r="FDS1303" s="1124"/>
      <c r="FDT1303" s="1124"/>
      <c r="FDU1303" s="1124"/>
      <c r="FDV1303" s="1124"/>
      <c r="FDW1303" s="1124"/>
      <c r="FDX1303" s="1124"/>
      <c r="FDY1303" s="1124"/>
      <c r="FDZ1303" s="1124"/>
      <c r="FEA1303" s="1124"/>
      <c r="FEB1303" s="1124"/>
      <c r="FEC1303" s="1124"/>
      <c r="FED1303" s="1124"/>
      <c r="FEE1303" s="1124"/>
      <c r="FEF1303" s="1124"/>
      <c r="FEG1303" s="1124"/>
      <c r="FEH1303" s="1124"/>
      <c r="FEI1303" s="1124"/>
      <c r="FEJ1303" s="1124"/>
      <c r="FEK1303" s="1124"/>
      <c r="FEL1303" s="1124"/>
      <c r="FEM1303" s="1124"/>
      <c r="FEN1303" s="1124"/>
      <c r="FEO1303" s="1124"/>
      <c r="FEP1303" s="1124"/>
      <c r="FEQ1303" s="1124"/>
      <c r="FER1303" s="1124"/>
      <c r="FES1303" s="1124"/>
      <c r="FET1303" s="1124"/>
      <c r="FEU1303" s="1124"/>
      <c r="FEV1303" s="1124"/>
      <c r="FEW1303" s="1124"/>
      <c r="FEX1303" s="1124"/>
      <c r="FEY1303" s="1124"/>
      <c r="FEZ1303" s="1124"/>
      <c r="FFA1303" s="1124"/>
      <c r="FFB1303" s="1124"/>
      <c r="FFC1303" s="1124"/>
      <c r="FFD1303" s="1124"/>
      <c r="FFE1303" s="1124"/>
      <c r="FFF1303" s="1124"/>
      <c r="FFG1303" s="1124"/>
      <c r="FFH1303" s="1124"/>
      <c r="FFI1303" s="1124"/>
      <c r="FFJ1303" s="1124"/>
      <c r="FFK1303" s="1124"/>
      <c r="FFL1303" s="1124"/>
      <c r="FFM1303" s="1124"/>
      <c r="FFN1303" s="1124"/>
      <c r="FFO1303" s="1124"/>
      <c r="FFP1303" s="1124"/>
      <c r="FFQ1303" s="1124"/>
      <c r="FFR1303" s="1124"/>
      <c r="FFS1303" s="1124"/>
      <c r="FFT1303" s="1124"/>
      <c r="FFU1303" s="1124"/>
      <c r="FFV1303" s="1124"/>
      <c r="FFW1303" s="1124"/>
      <c r="FFX1303" s="1124"/>
      <c r="FFY1303" s="1124"/>
      <c r="FFZ1303" s="1124"/>
      <c r="FGA1303" s="1124"/>
      <c r="FGB1303" s="1124"/>
      <c r="FGC1303" s="1124"/>
      <c r="FGD1303" s="1124"/>
      <c r="FGE1303" s="1124"/>
      <c r="FGF1303" s="1124"/>
      <c r="FGG1303" s="1124"/>
      <c r="FGH1303" s="1124"/>
      <c r="FGI1303" s="1124"/>
      <c r="FGJ1303" s="1124"/>
      <c r="FGK1303" s="1124"/>
      <c r="FGL1303" s="1124"/>
      <c r="FGM1303" s="1124"/>
      <c r="FGN1303" s="1124"/>
      <c r="FGO1303" s="1124"/>
      <c r="FGP1303" s="1124"/>
      <c r="FGQ1303" s="1124"/>
      <c r="FGR1303" s="1124"/>
      <c r="FGS1303" s="1124"/>
      <c r="FGT1303" s="1124"/>
      <c r="FGU1303" s="1124"/>
      <c r="FGV1303" s="1124"/>
      <c r="FGW1303" s="1124"/>
      <c r="FGX1303" s="1124"/>
      <c r="FGY1303" s="1124"/>
      <c r="FGZ1303" s="1124"/>
      <c r="FHA1303" s="1124"/>
      <c r="FHB1303" s="1124"/>
      <c r="FHC1303" s="1124"/>
      <c r="FHD1303" s="1124"/>
      <c r="FHE1303" s="1124"/>
      <c r="FHF1303" s="1124"/>
      <c r="FHG1303" s="1124"/>
      <c r="FHH1303" s="1124"/>
      <c r="FHI1303" s="1124"/>
      <c r="FHJ1303" s="1124"/>
      <c r="FHK1303" s="1124"/>
      <c r="FHL1303" s="1124"/>
      <c r="FHM1303" s="1124"/>
      <c r="FHN1303" s="1124"/>
      <c r="FHO1303" s="1124"/>
      <c r="FHP1303" s="1124"/>
      <c r="FHQ1303" s="1124"/>
      <c r="FHR1303" s="1124"/>
      <c r="FHS1303" s="1124"/>
      <c r="FHT1303" s="1124"/>
      <c r="FHU1303" s="1124"/>
      <c r="FHV1303" s="1124"/>
      <c r="FHW1303" s="1124"/>
      <c r="FHX1303" s="1124"/>
      <c r="FHY1303" s="1124"/>
      <c r="FHZ1303" s="1124"/>
      <c r="FIA1303" s="1124"/>
      <c r="FIB1303" s="1124"/>
      <c r="FIC1303" s="1124"/>
      <c r="FID1303" s="1124"/>
      <c r="FIE1303" s="1124"/>
      <c r="FIF1303" s="1124"/>
      <c r="FIG1303" s="1124"/>
      <c r="FIH1303" s="1124"/>
      <c r="FII1303" s="1124"/>
      <c r="FIJ1303" s="1124"/>
      <c r="FIK1303" s="1124"/>
      <c r="FIL1303" s="1124"/>
      <c r="FIM1303" s="1124"/>
      <c r="FIN1303" s="1124"/>
      <c r="FIO1303" s="1124"/>
      <c r="FIP1303" s="1124"/>
      <c r="FIQ1303" s="1124"/>
      <c r="FIR1303" s="1124"/>
      <c r="FIS1303" s="1124"/>
      <c r="FIT1303" s="1124"/>
      <c r="FIU1303" s="1124"/>
      <c r="FIV1303" s="1124"/>
      <c r="FIW1303" s="1124"/>
      <c r="FIX1303" s="1124"/>
      <c r="FIY1303" s="1124"/>
      <c r="FIZ1303" s="1124"/>
      <c r="FJA1303" s="1124"/>
      <c r="FJB1303" s="1124"/>
      <c r="FJC1303" s="1124"/>
      <c r="FJD1303" s="1124"/>
      <c r="FJE1303" s="1124"/>
      <c r="FJF1303" s="1124"/>
      <c r="FJG1303" s="1124"/>
      <c r="FJH1303" s="1124"/>
      <c r="FJI1303" s="1124"/>
      <c r="FJJ1303" s="1124"/>
      <c r="FJK1303" s="1124"/>
      <c r="FJL1303" s="1124"/>
      <c r="FJM1303" s="1124"/>
      <c r="FJN1303" s="1124"/>
      <c r="FJO1303" s="1124"/>
      <c r="FJP1303" s="1124"/>
      <c r="FJQ1303" s="1124"/>
      <c r="FJR1303" s="1124"/>
      <c r="FJS1303" s="1124"/>
      <c r="FJT1303" s="1124"/>
      <c r="FJU1303" s="1124"/>
      <c r="FJV1303" s="1124"/>
      <c r="FJW1303" s="1124"/>
      <c r="FJX1303" s="1124"/>
      <c r="FJY1303" s="1124"/>
      <c r="FJZ1303" s="1124"/>
      <c r="FKA1303" s="1124"/>
      <c r="FKB1303" s="1124"/>
      <c r="FKC1303" s="1124"/>
      <c r="FKD1303" s="1124"/>
      <c r="FKE1303" s="1124"/>
      <c r="FKF1303" s="1124"/>
      <c r="FKG1303" s="1124"/>
      <c r="FKH1303" s="1124"/>
      <c r="FKI1303" s="1124"/>
      <c r="FKJ1303" s="1124"/>
      <c r="FKK1303" s="1124"/>
      <c r="FKL1303" s="1124"/>
      <c r="FKM1303" s="1124"/>
      <c r="FKN1303" s="1124"/>
      <c r="FKO1303" s="1124"/>
      <c r="FKP1303" s="1124"/>
      <c r="FKQ1303" s="1124"/>
      <c r="FKR1303" s="1124"/>
      <c r="FKS1303" s="1124"/>
      <c r="FKT1303" s="1124"/>
      <c r="FKU1303" s="1124"/>
      <c r="FKV1303" s="1124"/>
      <c r="FKW1303" s="1124"/>
      <c r="FKX1303" s="1124"/>
      <c r="FKY1303" s="1124"/>
      <c r="FKZ1303" s="1124"/>
      <c r="FLA1303" s="1124"/>
      <c r="FLB1303" s="1124"/>
      <c r="FLC1303" s="1124"/>
      <c r="FLD1303" s="1124"/>
      <c r="FLE1303" s="1124"/>
      <c r="FLF1303" s="1124"/>
      <c r="FLG1303" s="1124"/>
      <c r="FLH1303" s="1124"/>
      <c r="FLI1303" s="1124"/>
      <c r="FLJ1303" s="1124"/>
      <c r="FLK1303" s="1124"/>
      <c r="FLL1303" s="1124"/>
      <c r="FLM1303" s="1124"/>
      <c r="FLN1303" s="1124"/>
      <c r="FLO1303" s="1124"/>
      <c r="FLP1303" s="1124"/>
      <c r="FLQ1303" s="1124"/>
      <c r="FLR1303" s="1124"/>
      <c r="FLS1303" s="1124"/>
      <c r="FLT1303" s="1124"/>
      <c r="FLU1303" s="1124"/>
      <c r="FLV1303" s="1124"/>
      <c r="FLW1303" s="1124"/>
      <c r="FLX1303" s="1124"/>
      <c r="FLY1303" s="1124"/>
      <c r="FLZ1303" s="1124"/>
      <c r="FMA1303" s="1124"/>
      <c r="FMB1303" s="1124"/>
      <c r="FMC1303" s="1124"/>
      <c r="FMD1303" s="1124"/>
      <c r="FME1303" s="1124"/>
      <c r="FMF1303" s="1124"/>
      <c r="FMG1303" s="1124"/>
      <c r="FMH1303" s="1124"/>
      <c r="FMI1303" s="1124"/>
      <c r="FMJ1303" s="1124"/>
      <c r="FMK1303" s="1124"/>
      <c r="FML1303" s="1124"/>
      <c r="FMM1303" s="1124"/>
      <c r="FMN1303" s="1124"/>
      <c r="FMO1303" s="1124"/>
      <c r="FMP1303" s="1124"/>
      <c r="FMQ1303" s="1124"/>
      <c r="FMR1303" s="1124"/>
      <c r="FMS1303" s="1124"/>
      <c r="FMT1303" s="1124"/>
      <c r="FMU1303" s="1124"/>
      <c r="FMV1303" s="1124"/>
      <c r="FMW1303" s="1124"/>
      <c r="FMX1303" s="1124"/>
      <c r="FMY1303" s="1124"/>
      <c r="FMZ1303" s="1124"/>
      <c r="FNA1303" s="1124"/>
      <c r="FNB1303" s="1124"/>
      <c r="FNC1303" s="1124"/>
      <c r="FND1303" s="1124"/>
      <c r="FNE1303" s="1124"/>
      <c r="FNF1303" s="1124"/>
      <c r="FNG1303" s="1124"/>
      <c r="FNH1303" s="1124"/>
      <c r="FNI1303" s="1124"/>
      <c r="FNJ1303" s="1124"/>
      <c r="FNK1303" s="1124"/>
      <c r="FNL1303" s="1124"/>
      <c r="FNM1303" s="1124"/>
      <c r="FNN1303" s="1124"/>
      <c r="FNO1303" s="1124"/>
      <c r="FNP1303" s="1124"/>
      <c r="FNQ1303" s="1124"/>
      <c r="FNR1303" s="1124"/>
      <c r="FNS1303" s="1124"/>
      <c r="FNT1303" s="1124"/>
      <c r="FNU1303" s="1124"/>
      <c r="FNV1303" s="1124"/>
      <c r="FNW1303" s="1124"/>
      <c r="FNX1303" s="1124"/>
      <c r="FNY1303" s="1124"/>
      <c r="FNZ1303" s="1124"/>
      <c r="FOA1303" s="1124"/>
      <c r="FOB1303" s="1124"/>
      <c r="FOC1303" s="1124"/>
      <c r="FOD1303" s="1124"/>
      <c r="FOE1303" s="1124"/>
      <c r="FOF1303" s="1124"/>
      <c r="FOG1303" s="1124"/>
      <c r="FOH1303" s="1124"/>
      <c r="FOI1303" s="1124"/>
      <c r="FOJ1303" s="1124"/>
      <c r="FOK1303" s="1124"/>
      <c r="FOL1303" s="1124"/>
      <c r="FOM1303" s="1124"/>
      <c r="FON1303" s="1124"/>
      <c r="FOO1303" s="1124"/>
      <c r="FOP1303" s="1124"/>
      <c r="FOQ1303" s="1124"/>
      <c r="FOR1303" s="1124"/>
      <c r="FOS1303" s="1124"/>
      <c r="FOT1303" s="1124"/>
      <c r="FOU1303" s="1124"/>
      <c r="FOV1303" s="1124"/>
      <c r="FOW1303" s="1124"/>
      <c r="FOX1303" s="1124"/>
      <c r="FOY1303" s="1124"/>
      <c r="FOZ1303" s="1124"/>
      <c r="FPA1303" s="1124"/>
      <c r="FPB1303" s="1124"/>
      <c r="FPC1303" s="1124"/>
      <c r="FPD1303" s="1124"/>
      <c r="FPE1303" s="1124"/>
      <c r="FPF1303" s="1124"/>
      <c r="FPG1303" s="1124"/>
      <c r="FPH1303" s="1124"/>
      <c r="FPI1303" s="1124"/>
      <c r="FPJ1303" s="1124"/>
      <c r="FPK1303" s="1124"/>
      <c r="FPL1303" s="1124"/>
      <c r="FPM1303" s="1124"/>
      <c r="FPN1303" s="1124"/>
      <c r="FPO1303" s="1124"/>
      <c r="FPP1303" s="1124"/>
      <c r="FPQ1303" s="1124"/>
      <c r="FPR1303" s="1124"/>
      <c r="FPS1303" s="1124"/>
      <c r="FPT1303" s="1124"/>
      <c r="FPU1303" s="1124"/>
      <c r="FPV1303" s="1124"/>
      <c r="FPW1303" s="1124"/>
      <c r="FPX1303" s="1124"/>
      <c r="FPY1303" s="1124"/>
      <c r="FPZ1303" s="1124"/>
      <c r="FQA1303" s="1124"/>
      <c r="FQB1303" s="1124"/>
      <c r="FQC1303" s="1124"/>
      <c r="FQD1303" s="1124"/>
      <c r="FQE1303" s="1124"/>
      <c r="FQF1303" s="1124"/>
      <c r="FQG1303" s="1124"/>
      <c r="FQH1303" s="1124"/>
      <c r="FQI1303" s="1124"/>
      <c r="FQJ1303" s="1124"/>
      <c r="FQK1303" s="1124"/>
      <c r="FQL1303" s="1124"/>
      <c r="FQM1303" s="1124"/>
      <c r="FQN1303" s="1124"/>
      <c r="FQO1303" s="1124"/>
      <c r="FQP1303" s="1124"/>
      <c r="FQQ1303" s="1124"/>
      <c r="FQR1303" s="1124"/>
      <c r="FQS1303" s="1124"/>
      <c r="FQT1303" s="1124"/>
      <c r="FQU1303" s="1124"/>
      <c r="FQV1303" s="1124"/>
      <c r="FQW1303" s="1124"/>
      <c r="FQX1303" s="1124"/>
      <c r="FQY1303" s="1124"/>
      <c r="FQZ1303" s="1124"/>
      <c r="FRA1303" s="1124"/>
      <c r="FRB1303" s="1124"/>
      <c r="FRC1303" s="1124"/>
      <c r="FRD1303" s="1124"/>
      <c r="FRE1303" s="1124"/>
      <c r="FRF1303" s="1124"/>
      <c r="FRG1303" s="1124"/>
      <c r="FRH1303" s="1124"/>
      <c r="FRI1303" s="1124"/>
      <c r="FRJ1303" s="1124"/>
      <c r="FRK1303" s="1124"/>
      <c r="FRL1303" s="1124"/>
      <c r="FRM1303" s="1124"/>
      <c r="FRN1303" s="1124"/>
      <c r="FRO1303" s="1124"/>
      <c r="FRP1303" s="1124"/>
      <c r="FRQ1303" s="1124"/>
      <c r="FRR1303" s="1124"/>
      <c r="FRS1303" s="1124"/>
      <c r="FRT1303" s="1124"/>
      <c r="FRU1303" s="1124"/>
      <c r="FRV1303" s="1124"/>
      <c r="FRW1303" s="1124"/>
      <c r="FRX1303" s="1124"/>
      <c r="FRY1303" s="1124"/>
      <c r="FRZ1303" s="1124"/>
      <c r="FSA1303" s="1124"/>
      <c r="FSB1303" s="1124"/>
      <c r="FSC1303" s="1124"/>
      <c r="FSD1303" s="1124"/>
      <c r="FSE1303" s="1124"/>
      <c r="FSF1303" s="1124"/>
      <c r="FSG1303" s="1124"/>
      <c r="FSH1303" s="1124"/>
      <c r="FSI1303" s="1124"/>
      <c r="FSJ1303" s="1124"/>
      <c r="FSK1303" s="1124"/>
      <c r="FSL1303" s="1124"/>
      <c r="FSM1303" s="1124"/>
      <c r="FSN1303" s="1124"/>
      <c r="FSO1303" s="1124"/>
      <c r="FSP1303" s="1124"/>
      <c r="FSQ1303" s="1124"/>
      <c r="FSR1303" s="1124"/>
      <c r="FSS1303" s="1124"/>
      <c r="FST1303" s="1124"/>
      <c r="FSU1303" s="1124"/>
      <c r="FSV1303" s="1124"/>
      <c r="FSW1303" s="1124"/>
      <c r="FSX1303" s="1124"/>
      <c r="FSY1303" s="1124"/>
      <c r="FSZ1303" s="1124"/>
      <c r="FTA1303" s="1124"/>
      <c r="FTB1303" s="1124"/>
      <c r="FTC1303" s="1124"/>
      <c r="FTD1303" s="1124"/>
      <c r="FTE1303" s="1124"/>
      <c r="FTF1303" s="1124"/>
      <c r="FTG1303" s="1124"/>
      <c r="FTH1303" s="1124"/>
      <c r="FTI1303" s="1124"/>
      <c r="FTJ1303" s="1124"/>
      <c r="FTK1303" s="1124"/>
      <c r="FTL1303" s="1124"/>
      <c r="FTM1303" s="1124"/>
      <c r="FTN1303" s="1124"/>
      <c r="FTO1303" s="1124"/>
      <c r="FTP1303" s="1124"/>
      <c r="FTQ1303" s="1124"/>
      <c r="FTR1303" s="1124"/>
      <c r="FTS1303" s="1124"/>
      <c r="FTT1303" s="1124"/>
      <c r="FTU1303" s="1124"/>
      <c r="FTV1303" s="1124"/>
      <c r="FTW1303" s="1124"/>
      <c r="FTX1303" s="1124"/>
      <c r="FTY1303" s="1124"/>
      <c r="FTZ1303" s="1124"/>
      <c r="FUA1303" s="1124"/>
      <c r="FUB1303" s="1124"/>
      <c r="FUC1303" s="1124"/>
      <c r="FUD1303" s="1124"/>
      <c r="FUE1303" s="1124"/>
      <c r="FUF1303" s="1124"/>
      <c r="FUG1303" s="1124"/>
      <c r="FUH1303" s="1124"/>
      <c r="FUI1303" s="1124"/>
      <c r="FUJ1303" s="1124"/>
      <c r="FUK1303" s="1124"/>
      <c r="FUL1303" s="1124"/>
      <c r="FUM1303" s="1124"/>
      <c r="FUN1303" s="1124"/>
      <c r="FUO1303" s="1124"/>
      <c r="FUP1303" s="1124"/>
      <c r="FUQ1303" s="1124"/>
      <c r="FUR1303" s="1124"/>
      <c r="FUS1303" s="1124"/>
      <c r="FUT1303" s="1124"/>
      <c r="FUU1303" s="1124"/>
      <c r="FUV1303" s="1124"/>
      <c r="FUW1303" s="1124"/>
      <c r="FUX1303" s="1124"/>
      <c r="FUY1303" s="1124"/>
      <c r="FUZ1303" s="1124"/>
      <c r="FVA1303" s="1124"/>
      <c r="FVB1303" s="1124"/>
      <c r="FVC1303" s="1124"/>
      <c r="FVD1303" s="1124"/>
      <c r="FVE1303" s="1124"/>
      <c r="FVF1303" s="1124"/>
      <c r="FVG1303" s="1124"/>
      <c r="FVH1303" s="1124"/>
      <c r="FVI1303" s="1124"/>
      <c r="FVJ1303" s="1124"/>
      <c r="FVK1303" s="1124"/>
      <c r="FVL1303" s="1124"/>
      <c r="FVM1303" s="1124"/>
      <c r="FVN1303" s="1124"/>
      <c r="FVO1303" s="1124"/>
      <c r="FVP1303" s="1124"/>
      <c r="FVQ1303" s="1124"/>
      <c r="FVR1303" s="1124"/>
      <c r="FVS1303" s="1124"/>
      <c r="FVT1303" s="1124"/>
      <c r="FVU1303" s="1124"/>
      <c r="FVV1303" s="1124"/>
      <c r="FVW1303" s="1124"/>
      <c r="FVX1303" s="1124"/>
      <c r="FVY1303" s="1124"/>
      <c r="FVZ1303" s="1124"/>
      <c r="FWA1303" s="1124"/>
      <c r="FWB1303" s="1124"/>
      <c r="FWC1303" s="1124"/>
      <c r="FWD1303" s="1124"/>
      <c r="FWE1303" s="1124"/>
      <c r="FWF1303" s="1124"/>
      <c r="FWG1303" s="1124"/>
      <c r="FWH1303" s="1124"/>
      <c r="FWI1303" s="1124"/>
      <c r="FWJ1303" s="1124"/>
      <c r="FWK1303" s="1124"/>
      <c r="FWL1303" s="1124"/>
      <c r="FWM1303" s="1124"/>
      <c r="FWN1303" s="1124"/>
      <c r="FWO1303" s="1124"/>
      <c r="FWP1303" s="1124"/>
      <c r="FWQ1303" s="1124"/>
      <c r="FWR1303" s="1124"/>
      <c r="FWS1303" s="1124"/>
      <c r="FWT1303" s="1124"/>
      <c r="FWU1303" s="1124"/>
      <c r="FWV1303" s="1124"/>
      <c r="FWW1303" s="1124"/>
      <c r="FWX1303" s="1124"/>
      <c r="FWY1303" s="1124"/>
      <c r="FWZ1303" s="1124"/>
      <c r="FXA1303" s="1124"/>
      <c r="FXB1303" s="1124"/>
      <c r="FXC1303" s="1124"/>
      <c r="FXD1303" s="1124"/>
      <c r="FXE1303" s="1124"/>
      <c r="FXF1303" s="1124"/>
      <c r="FXG1303" s="1124"/>
      <c r="FXH1303" s="1124"/>
      <c r="FXI1303" s="1124"/>
      <c r="FXJ1303" s="1124"/>
      <c r="FXK1303" s="1124"/>
      <c r="FXL1303" s="1124"/>
      <c r="FXM1303" s="1124"/>
      <c r="FXN1303" s="1124"/>
      <c r="FXO1303" s="1124"/>
      <c r="FXP1303" s="1124"/>
      <c r="FXQ1303" s="1124"/>
      <c r="FXR1303" s="1124"/>
      <c r="FXS1303" s="1124"/>
      <c r="FXT1303" s="1124"/>
      <c r="FXU1303" s="1124"/>
      <c r="FXV1303" s="1124"/>
      <c r="FXW1303" s="1124"/>
      <c r="FXX1303" s="1124"/>
      <c r="FXY1303" s="1124"/>
      <c r="FXZ1303" s="1124"/>
      <c r="FYA1303" s="1124"/>
      <c r="FYB1303" s="1124"/>
      <c r="FYC1303" s="1124"/>
      <c r="FYD1303" s="1124"/>
      <c r="FYE1303" s="1124"/>
      <c r="FYF1303" s="1124"/>
      <c r="FYG1303" s="1124"/>
      <c r="FYH1303" s="1124"/>
      <c r="FYI1303" s="1124"/>
      <c r="FYJ1303" s="1124"/>
      <c r="FYK1303" s="1124"/>
      <c r="FYL1303" s="1124"/>
      <c r="FYM1303" s="1124"/>
      <c r="FYN1303" s="1124"/>
      <c r="FYO1303" s="1124"/>
      <c r="FYP1303" s="1124"/>
      <c r="FYQ1303" s="1124"/>
      <c r="FYR1303" s="1124"/>
      <c r="FYS1303" s="1124"/>
      <c r="FYT1303" s="1124"/>
      <c r="FYU1303" s="1124"/>
      <c r="FYV1303" s="1124"/>
      <c r="FYW1303" s="1124"/>
      <c r="FYX1303" s="1124"/>
      <c r="FYY1303" s="1124"/>
      <c r="FYZ1303" s="1124"/>
      <c r="FZA1303" s="1124"/>
      <c r="FZB1303" s="1124"/>
      <c r="FZC1303" s="1124"/>
      <c r="FZD1303" s="1124"/>
      <c r="FZE1303" s="1124"/>
      <c r="FZF1303" s="1124"/>
      <c r="FZG1303" s="1124"/>
      <c r="FZH1303" s="1124"/>
      <c r="FZI1303" s="1124"/>
      <c r="FZJ1303" s="1124"/>
      <c r="FZK1303" s="1124"/>
      <c r="FZL1303" s="1124"/>
      <c r="FZM1303" s="1124"/>
      <c r="FZN1303" s="1124"/>
      <c r="FZO1303" s="1124"/>
      <c r="FZP1303" s="1124"/>
      <c r="FZQ1303" s="1124"/>
      <c r="FZR1303" s="1124"/>
      <c r="FZS1303" s="1124"/>
      <c r="FZT1303" s="1124"/>
      <c r="FZU1303" s="1124"/>
      <c r="FZV1303" s="1124"/>
      <c r="FZW1303" s="1124"/>
      <c r="FZX1303" s="1124"/>
      <c r="FZY1303" s="1124"/>
      <c r="FZZ1303" s="1124"/>
      <c r="GAA1303" s="1124"/>
      <c r="GAB1303" s="1124"/>
      <c r="GAC1303" s="1124"/>
      <c r="GAD1303" s="1124"/>
      <c r="GAE1303" s="1124"/>
      <c r="GAF1303" s="1124"/>
      <c r="GAG1303" s="1124"/>
      <c r="GAH1303" s="1124"/>
      <c r="GAI1303" s="1124"/>
      <c r="GAJ1303" s="1124"/>
      <c r="GAK1303" s="1124"/>
      <c r="GAL1303" s="1124"/>
      <c r="GAM1303" s="1124"/>
      <c r="GAN1303" s="1124"/>
      <c r="GAO1303" s="1124"/>
      <c r="GAP1303" s="1124"/>
      <c r="GAQ1303" s="1124"/>
      <c r="GAR1303" s="1124"/>
      <c r="GAS1303" s="1124"/>
      <c r="GAT1303" s="1124"/>
      <c r="GAU1303" s="1124"/>
      <c r="GAV1303" s="1124"/>
      <c r="GAW1303" s="1124"/>
      <c r="GAX1303" s="1124"/>
      <c r="GAY1303" s="1124"/>
      <c r="GAZ1303" s="1124"/>
      <c r="GBA1303" s="1124"/>
      <c r="GBB1303" s="1124"/>
      <c r="GBC1303" s="1124"/>
      <c r="GBD1303" s="1124"/>
      <c r="GBE1303" s="1124"/>
      <c r="GBF1303" s="1124"/>
      <c r="GBG1303" s="1124"/>
      <c r="GBH1303" s="1124"/>
      <c r="GBI1303" s="1124"/>
      <c r="GBJ1303" s="1124"/>
      <c r="GBK1303" s="1124"/>
      <c r="GBL1303" s="1124"/>
      <c r="GBM1303" s="1124"/>
      <c r="GBN1303" s="1124"/>
      <c r="GBO1303" s="1124"/>
      <c r="GBP1303" s="1124"/>
      <c r="GBQ1303" s="1124"/>
      <c r="GBR1303" s="1124"/>
      <c r="GBS1303" s="1124"/>
      <c r="GBT1303" s="1124"/>
      <c r="GBU1303" s="1124"/>
      <c r="GBV1303" s="1124"/>
      <c r="GBW1303" s="1124"/>
      <c r="GBX1303" s="1124"/>
      <c r="GBY1303" s="1124"/>
      <c r="GBZ1303" s="1124"/>
      <c r="GCA1303" s="1124"/>
      <c r="GCB1303" s="1124"/>
      <c r="GCC1303" s="1124"/>
      <c r="GCD1303" s="1124"/>
      <c r="GCE1303" s="1124"/>
      <c r="GCF1303" s="1124"/>
      <c r="GCG1303" s="1124"/>
      <c r="GCH1303" s="1124"/>
      <c r="GCI1303" s="1124"/>
      <c r="GCJ1303" s="1124"/>
      <c r="GCK1303" s="1124"/>
      <c r="GCL1303" s="1124"/>
      <c r="GCM1303" s="1124"/>
      <c r="GCN1303" s="1124"/>
      <c r="GCO1303" s="1124"/>
      <c r="GCP1303" s="1124"/>
      <c r="GCQ1303" s="1124"/>
      <c r="GCR1303" s="1124"/>
      <c r="GCS1303" s="1124"/>
      <c r="GCT1303" s="1124"/>
      <c r="GCU1303" s="1124"/>
      <c r="GCV1303" s="1124"/>
      <c r="GCW1303" s="1124"/>
      <c r="GCX1303" s="1124"/>
      <c r="GCY1303" s="1124"/>
      <c r="GCZ1303" s="1124"/>
      <c r="GDA1303" s="1124"/>
      <c r="GDB1303" s="1124"/>
      <c r="GDC1303" s="1124"/>
      <c r="GDD1303" s="1124"/>
      <c r="GDE1303" s="1124"/>
      <c r="GDF1303" s="1124"/>
      <c r="GDG1303" s="1124"/>
      <c r="GDH1303" s="1124"/>
      <c r="GDI1303" s="1124"/>
      <c r="GDJ1303" s="1124"/>
      <c r="GDK1303" s="1124"/>
      <c r="GDL1303" s="1124"/>
      <c r="GDM1303" s="1124"/>
      <c r="GDN1303" s="1124"/>
      <c r="GDO1303" s="1124"/>
      <c r="GDP1303" s="1124"/>
      <c r="GDQ1303" s="1124"/>
      <c r="GDR1303" s="1124"/>
      <c r="GDS1303" s="1124"/>
      <c r="GDT1303" s="1124"/>
      <c r="GDU1303" s="1124"/>
      <c r="GDV1303" s="1124"/>
      <c r="GDW1303" s="1124"/>
      <c r="GDX1303" s="1124"/>
      <c r="GDY1303" s="1124"/>
      <c r="GDZ1303" s="1124"/>
      <c r="GEA1303" s="1124"/>
      <c r="GEB1303" s="1124"/>
      <c r="GEC1303" s="1124"/>
      <c r="GED1303" s="1124"/>
      <c r="GEE1303" s="1124"/>
      <c r="GEF1303" s="1124"/>
      <c r="GEG1303" s="1124"/>
      <c r="GEH1303" s="1124"/>
      <c r="GEI1303" s="1124"/>
      <c r="GEJ1303" s="1124"/>
      <c r="GEK1303" s="1124"/>
      <c r="GEL1303" s="1124"/>
      <c r="GEM1303" s="1124"/>
      <c r="GEN1303" s="1124"/>
      <c r="GEO1303" s="1124"/>
      <c r="GEP1303" s="1124"/>
      <c r="GEQ1303" s="1124"/>
      <c r="GER1303" s="1124"/>
      <c r="GES1303" s="1124"/>
      <c r="GET1303" s="1124"/>
      <c r="GEU1303" s="1124"/>
      <c r="GEV1303" s="1124"/>
      <c r="GEW1303" s="1124"/>
      <c r="GEX1303" s="1124"/>
      <c r="GEY1303" s="1124"/>
      <c r="GEZ1303" s="1124"/>
      <c r="GFA1303" s="1124"/>
      <c r="GFB1303" s="1124"/>
      <c r="GFC1303" s="1124"/>
      <c r="GFD1303" s="1124"/>
      <c r="GFE1303" s="1124"/>
      <c r="GFF1303" s="1124"/>
      <c r="GFG1303" s="1124"/>
      <c r="GFH1303" s="1124"/>
      <c r="GFI1303" s="1124"/>
      <c r="GFJ1303" s="1124"/>
      <c r="GFK1303" s="1124"/>
      <c r="GFL1303" s="1124"/>
      <c r="GFM1303" s="1124"/>
      <c r="GFN1303" s="1124"/>
      <c r="GFO1303" s="1124"/>
      <c r="GFP1303" s="1124"/>
      <c r="GFQ1303" s="1124"/>
      <c r="GFR1303" s="1124"/>
      <c r="GFS1303" s="1124"/>
      <c r="GFT1303" s="1124"/>
      <c r="GFU1303" s="1124"/>
      <c r="GFV1303" s="1124"/>
      <c r="GFW1303" s="1124"/>
      <c r="GFX1303" s="1124"/>
      <c r="GFY1303" s="1124"/>
      <c r="GFZ1303" s="1124"/>
      <c r="GGA1303" s="1124"/>
      <c r="GGB1303" s="1124"/>
      <c r="GGC1303" s="1124"/>
      <c r="GGD1303" s="1124"/>
      <c r="GGE1303" s="1124"/>
      <c r="GGF1303" s="1124"/>
      <c r="GGG1303" s="1124"/>
      <c r="GGH1303" s="1124"/>
      <c r="GGI1303" s="1124"/>
      <c r="GGJ1303" s="1124"/>
      <c r="GGK1303" s="1124"/>
      <c r="GGL1303" s="1124"/>
      <c r="GGM1303" s="1124"/>
      <c r="GGN1303" s="1124"/>
      <c r="GGO1303" s="1124"/>
      <c r="GGP1303" s="1124"/>
      <c r="GGQ1303" s="1124"/>
      <c r="GGR1303" s="1124"/>
      <c r="GGS1303" s="1124"/>
      <c r="GGT1303" s="1124"/>
      <c r="GGU1303" s="1124"/>
      <c r="GGV1303" s="1124"/>
      <c r="GGW1303" s="1124"/>
      <c r="GGX1303" s="1124"/>
      <c r="GGY1303" s="1124"/>
      <c r="GGZ1303" s="1124"/>
      <c r="GHA1303" s="1124"/>
      <c r="GHB1303" s="1124"/>
      <c r="GHC1303" s="1124"/>
      <c r="GHD1303" s="1124"/>
      <c r="GHE1303" s="1124"/>
      <c r="GHF1303" s="1124"/>
      <c r="GHG1303" s="1124"/>
      <c r="GHH1303" s="1124"/>
      <c r="GHI1303" s="1124"/>
      <c r="GHJ1303" s="1124"/>
      <c r="GHK1303" s="1124"/>
      <c r="GHL1303" s="1124"/>
      <c r="GHM1303" s="1124"/>
      <c r="GHN1303" s="1124"/>
      <c r="GHO1303" s="1124"/>
      <c r="GHP1303" s="1124"/>
      <c r="GHQ1303" s="1124"/>
      <c r="GHR1303" s="1124"/>
      <c r="GHS1303" s="1124"/>
      <c r="GHT1303" s="1124"/>
      <c r="GHU1303" s="1124"/>
      <c r="GHV1303" s="1124"/>
      <c r="GHW1303" s="1124"/>
      <c r="GHX1303" s="1124"/>
      <c r="GHY1303" s="1124"/>
      <c r="GHZ1303" s="1124"/>
      <c r="GIA1303" s="1124"/>
      <c r="GIB1303" s="1124"/>
      <c r="GIC1303" s="1124"/>
      <c r="GID1303" s="1124"/>
      <c r="GIE1303" s="1124"/>
      <c r="GIF1303" s="1124"/>
      <c r="GIG1303" s="1124"/>
      <c r="GIH1303" s="1124"/>
      <c r="GII1303" s="1124"/>
      <c r="GIJ1303" s="1124"/>
      <c r="GIK1303" s="1124"/>
      <c r="GIL1303" s="1124"/>
      <c r="GIM1303" s="1124"/>
      <c r="GIN1303" s="1124"/>
      <c r="GIO1303" s="1124"/>
      <c r="GIP1303" s="1124"/>
      <c r="GIQ1303" s="1124"/>
      <c r="GIR1303" s="1124"/>
      <c r="GIS1303" s="1124"/>
      <c r="GIT1303" s="1124"/>
      <c r="GIU1303" s="1124"/>
      <c r="GIV1303" s="1124"/>
      <c r="GIW1303" s="1124"/>
      <c r="GIX1303" s="1124"/>
      <c r="GIY1303" s="1124"/>
      <c r="GIZ1303" s="1124"/>
      <c r="GJA1303" s="1124"/>
      <c r="GJB1303" s="1124"/>
      <c r="GJC1303" s="1124"/>
      <c r="GJD1303" s="1124"/>
      <c r="GJE1303" s="1124"/>
      <c r="GJF1303" s="1124"/>
      <c r="GJG1303" s="1124"/>
      <c r="GJH1303" s="1124"/>
      <c r="GJI1303" s="1124"/>
      <c r="GJJ1303" s="1124"/>
      <c r="GJK1303" s="1124"/>
      <c r="GJL1303" s="1124"/>
      <c r="GJM1303" s="1124"/>
      <c r="GJN1303" s="1124"/>
      <c r="GJO1303" s="1124"/>
      <c r="GJP1303" s="1124"/>
      <c r="GJQ1303" s="1124"/>
      <c r="GJR1303" s="1124"/>
      <c r="GJS1303" s="1124"/>
      <c r="GJT1303" s="1124"/>
      <c r="GJU1303" s="1124"/>
      <c r="GJV1303" s="1124"/>
      <c r="GJW1303" s="1124"/>
      <c r="GJX1303" s="1124"/>
      <c r="GJY1303" s="1124"/>
      <c r="GJZ1303" s="1124"/>
      <c r="GKA1303" s="1124"/>
      <c r="GKB1303" s="1124"/>
      <c r="GKC1303" s="1124"/>
      <c r="GKD1303" s="1124"/>
      <c r="GKE1303" s="1124"/>
      <c r="GKF1303" s="1124"/>
      <c r="GKG1303" s="1124"/>
      <c r="GKH1303" s="1124"/>
      <c r="GKI1303" s="1124"/>
      <c r="GKJ1303" s="1124"/>
      <c r="GKK1303" s="1124"/>
      <c r="GKL1303" s="1124"/>
      <c r="GKM1303" s="1124"/>
      <c r="GKN1303" s="1124"/>
      <c r="GKO1303" s="1124"/>
      <c r="GKP1303" s="1124"/>
      <c r="GKQ1303" s="1124"/>
      <c r="GKR1303" s="1124"/>
      <c r="GKS1303" s="1124"/>
      <c r="GKT1303" s="1124"/>
      <c r="GKU1303" s="1124"/>
      <c r="GKV1303" s="1124"/>
      <c r="GKW1303" s="1124"/>
      <c r="GKX1303" s="1124"/>
      <c r="GKY1303" s="1124"/>
      <c r="GKZ1303" s="1124"/>
      <c r="GLA1303" s="1124"/>
      <c r="GLB1303" s="1124"/>
      <c r="GLC1303" s="1124"/>
      <c r="GLD1303" s="1124"/>
      <c r="GLE1303" s="1124"/>
      <c r="GLF1303" s="1124"/>
      <c r="GLG1303" s="1124"/>
      <c r="GLH1303" s="1124"/>
      <c r="GLI1303" s="1124"/>
      <c r="GLJ1303" s="1124"/>
      <c r="GLK1303" s="1124"/>
      <c r="GLL1303" s="1124"/>
      <c r="GLM1303" s="1124"/>
      <c r="GLN1303" s="1124"/>
      <c r="GLO1303" s="1124"/>
      <c r="GLP1303" s="1124"/>
      <c r="GLQ1303" s="1124"/>
      <c r="GLR1303" s="1124"/>
      <c r="GLS1303" s="1124"/>
      <c r="GLT1303" s="1124"/>
      <c r="GLU1303" s="1124"/>
      <c r="GLV1303" s="1124"/>
      <c r="GLW1303" s="1124"/>
      <c r="GLX1303" s="1124"/>
      <c r="GLY1303" s="1124"/>
      <c r="GLZ1303" s="1124"/>
      <c r="GMA1303" s="1124"/>
      <c r="GMB1303" s="1124"/>
      <c r="GMC1303" s="1124"/>
      <c r="GMD1303" s="1124"/>
      <c r="GME1303" s="1124"/>
      <c r="GMF1303" s="1124"/>
      <c r="GMG1303" s="1124"/>
      <c r="GMH1303" s="1124"/>
      <c r="GMI1303" s="1124"/>
      <c r="GMJ1303" s="1124"/>
      <c r="GMK1303" s="1124"/>
      <c r="GML1303" s="1124"/>
      <c r="GMM1303" s="1124"/>
      <c r="GMN1303" s="1124"/>
      <c r="GMO1303" s="1124"/>
      <c r="GMP1303" s="1124"/>
      <c r="GMQ1303" s="1124"/>
      <c r="GMR1303" s="1124"/>
      <c r="GMS1303" s="1124"/>
      <c r="GMT1303" s="1124"/>
      <c r="GMU1303" s="1124"/>
      <c r="GMV1303" s="1124"/>
      <c r="GMW1303" s="1124"/>
      <c r="GMX1303" s="1124"/>
      <c r="GMY1303" s="1124"/>
      <c r="GMZ1303" s="1124"/>
      <c r="GNA1303" s="1124"/>
      <c r="GNB1303" s="1124"/>
      <c r="GNC1303" s="1124"/>
      <c r="GND1303" s="1124"/>
      <c r="GNE1303" s="1124"/>
      <c r="GNF1303" s="1124"/>
      <c r="GNG1303" s="1124"/>
      <c r="GNH1303" s="1124"/>
      <c r="GNI1303" s="1124"/>
      <c r="GNJ1303" s="1124"/>
      <c r="GNK1303" s="1124"/>
      <c r="GNL1303" s="1124"/>
      <c r="GNM1303" s="1124"/>
      <c r="GNN1303" s="1124"/>
      <c r="GNO1303" s="1124"/>
      <c r="GNP1303" s="1124"/>
      <c r="GNQ1303" s="1124"/>
      <c r="GNR1303" s="1124"/>
      <c r="GNS1303" s="1124"/>
      <c r="GNT1303" s="1124"/>
      <c r="GNU1303" s="1124"/>
      <c r="GNV1303" s="1124"/>
      <c r="GNW1303" s="1124"/>
      <c r="GNX1303" s="1124"/>
      <c r="GNY1303" s="1124"/>
      <c r="GNZ1303" s="1124"/>
      <c r="GOA1303" s="1124"/>
      <c r="GOB1303" s="1124"/>
      <c r="GOC1303" s="1124"/>
      <c r="GOD1303" s="1124"/>
      <c r="GOE1303" s="1124"/>
      <c r="GOF1303" s="1124"/>
      <c r="GOG1303" s="1124"/>
      <c r="GOH1303" s="1124"/>
      <c r="GOI1303" s="1124"/>
      <c r="GOJ1303" s="1124"/>
      <c r="GOK1303" s="1124"/>
      <c r="GOL1303" s="1124"/>
      <c r="GOM1303" s="1124"/>
      <c r="GON1303" s="1124"/>
      <c r="GOO1303" s="1124"/>
      <c r="GOP1303" s="1124"/>
      <c r="GOQ1303" s="1124"/>
      <c r="GOR1303" s="1124"/>
      <c r="GOS1303" s="1124"/>
      <c r="GOT1303" s="1124"/>
      <c r="GOU1303" s="1124"/>
      <c r="GOV1303" s="1124"/>
      <c r="GOW1303" s="1124"/>
      <c r="GOX1303" s="1124"/>
      <c r="GOY1303" s="1124"/>
      <c r="GOZ1303" s="1124"/>
      <c r="GPA1303" s="1124"/>
      <c r="GPB1303" s="1124"/>
      <c r="GPC1303" s="1124"/>
      <c r="GPD1303" s="1124"/>
      <c r="GPE1303" s="1124"/>
      <c r="GPF1303" s="1124"/>
      <c r="GPG1303" s="1124"/>
      <c r="GPH1303" s="1124"/>
      <c r="GPI1303" s="1124"/>
      <c r="GPJ1303" s="1124"/>
      <c r="GPK1303" s="1124"/>
      <c r="GPL1303" s="1124"/>
      <c r="GPM1303" s="1124"/>
      <c r="GPN1303" s="1124"/>
      <c r="GPO1303" s="1124"/>
      <c r="GPP1303" s="1124"/>
      <c r="GPQ1303" s="1124"/>
      <c r="GPR1303" s="1124"/>
      <c r="GPS1303" s="1124"/>
      <c r="GPT1303" s="1124"/>
      <c r="GPU1303" s="1124"/>
      <c r="GPV1303" s="1124"/>
      <c r="GPW1303" s="1124"/>
      <c r="GPX1303" s="1124"/>
      <c r="GPY1303" s="1124"/>
      <c r="GPZ1303" s="1124"/>
      <c r="GQA1303" s="1124"/>
      <c r="GQB1303" s="1124"/>
      <c r="GQC1303" s="1124"/>
      <c r="GQD1303" s="1124"/>
      <c r="GQE1303" s="1124"/>
      <c r="GQF1303" s="1124"/>
      <c r="GQG1303" s="1124"/>
      <c r="GQH1303" s="1124"/>
      <c r="GQI1303" s="1124"/>
      <c r="GQJ1303" s="1124"/>
      <c r="GQK1303" s="1124"/>
      <c r="GQL1303" s="1124"/>
      <c r="GQM1303" s="1124"/>
      <c r="GQN1303" s="1124"/>
      <c r="GQO1303" s="1124"/>
      <c r="GQP1303" s="1124"/>
      <c r="GQQ1303" s="1124"/>
      <c r="GQR1303" s="1124"/>
      <c r="GQS1303" s="1124"/>
      <c r="GQT1303" s="1124"/>
      <c r="GQU1303" s="1124"/>
      <c r="GQV1303" s="1124"/>
      <c r="GQW1303" s="1124"/>
      <c r="GQX1303" s="1124"/>
      <c r="GQY1303" s="1124"/>
      <c r="GQZ1303" s="1124"/>
      <c r="GRA1303" s="1124"/>
      <c r="GRB1303" s="1124"/>
      <c r="GRC1303" s="1124"/>
      <c r="GRD1303" s="1124"/>
      <c r="GRE1303" s="1124"/>
      <c r="GRF1303" s="1124"/>
      <c r="GRG1303" s="1124"/>
      <c r="GRH1303" s="1124"/>
      <c r="GRI1303" s="1124"/>
      <c r="GRJ1303" s="1124"/>
      <c r="GRK1303" s="1124"/>
      <c r="GRL1303" s="1124"/>
      <c r="GRM1303" s="1124"/>
      <c r="GRN1303" s="1124"/>
      <c r="GRO1303" s="1124"/>
      <c r="GRP1303" s="1124"/>
      <c r="GRQ1303" s="1124"/>
      <c r="GRR1303" s="1124"/>
      <c r="GRS1303" s="1124"/>
      <c r="GRT1303" s="1124"/>
      <c r="GRU1303" s="1124"/>
      <c r="GRV1303" s="1124"/>
      <c r="GRW1303" s="1124"/>
      <c r="GRX1303" s="1124"/>
      <c r="GRY1303" s="1124"/>
      <c r="GRZ1303" s="1124"/>
      <c r="GSA1303" s="1124"/>
      <c r="GSB1303" s="1124"/>
      <c r="GSC1303" s="1124"/>
      <c r="GSD1303" s="1124"/>
      <c r="GSE1303" s="1124"/>
      <c r="GSF1303" s="1124"/>
      <c r="GSG1303" s="1124"/>
      <c r="GSH1303" s="1124"/>
      <c r="GSI1303" s="1124"/>
      <c r="GSJ1303" s="1124"/>
      <c r="GSK1303" s="1124"/>
      <c r="GSL1303" s="1124"/>
      <c r="GSM1303" s="1124"/>
      <c r="GSN1303" s="1124"/>
      <c r="GSO1303" s="1124"/>
      <c r="GSP1303" s="1124"/>
      <c r="GSQ1303" s="1124"/>
      <c r="GSR1303" s="1124"/>
      <c r="GSS1303" s="1124"/>
      <c r="GST1303" s="1124"/>
      <c r="GSU1303" s="1124"/>
      <c r="GSV1303" s="1124"/>
      <c r="GSW1303" s="1124"/>
      <c r="GSX1303" s="1124"/>
      <c r="GSY1303" s="1124"/>
      <c r="GSZ1303" s="1124"/>
      <c r="GTA1303" s="1124"/>
      <c r="GTB1303" s="1124"/>
      <c r="GTC1303" s="1124"/>
      <c r="GTD1303" s="1124"/>
      <c r="GTE1303" s="1124"/>
      <c r="GTF1303" s="1124"/>
      <c r="GTG1303" s="1124"/>
      <c r="GTH1303" s="1124"/>
      <c r="GTI1303" s="1124"/>
      <c r="GTJ1303" s="1124"/>
      <c r="GTK1303" s="1124"/>
      <c r="GTL1303" s="1124"/>
      <c r="GTM1303" s="1124"/>
      <c r="GTN1303" s="1124"/>
      <c r="GTO1303" s="1124"/>
      <c r="GTP1303" s="1124"/>
      <c r="GTQ1303" s="1124"/>
      <c r="GTR1303" s="1124"/>
      <c r="GTS1303" s="1124"/>
      <c r="GTT1303" s="1124"/>
      <c r="GTU1303" s="1124"/>
      <c r="GTV1303" s="1124"/>
      <c r="GTW1303" s="1124"/>
      <c r="GTX1303" s="1124"/>
      <c r="GTY1303" s="1124"/>
      <c r="GTZ1303" s="1124"/>
      <c r="GUA1303" s="1124"/>
      <c r="GUB1303" s="1124"/>
      <c r="GUC1303" s="1124"/>
      <c r="GUD1303" s="1124"/>
      <c r="GUE1303" s="1124"/>
      <c r="GUF1303" s="1124"/>
      <c r="GUG1303" s="1124"/>
      <c r="GUH1303" s="1124"/>
      <c r="GUI1303" s="1124"/>
      <c r="GUJ1303" s="1124"/>
      <c r="GUK1303" s="1124"/>
      <c r="GUL1303" s="1124"/>
      <c r="GUM1303" s="1124"/>
      <c r="GUN1303" s="1124"/>
      <c r="GUO1303" s="1124"/>
      <c r="GUP1303" s="1124"/>
      <c r="GUQ1303" s="1124"/>
      <c r="GUR1303" s="1124"/>
      <c r="GUS1303" s="1124"/>
      <c r="GUT1303" s="1124"/>
      <c r="GUU1303" s="1124"/>
      <c r="GUV1303" s="1124"/>
      <c r="GUW1303" s="1124"/>
      <c r="GUX1303" s="1124"/>
      <c r="GUY1303" s="1124"/>
      <c r="GUZ1303" s="1124"/>
      <c r="GVA1303" s="1124"/>
      <c r="GVB1303" s="1124"/>
      <c r="GVC1303" s="1124"/>
      <c r="GVD1303" s="1124"/>
      <c r="GVE1303" s="1124"/>
      <c r="GVF1303" s="1124"/>
      <c r="GVG1303" s="1124"/>
      <c r="GVH1303" s="1124"/>
      <c r="GVI1303" s="1124"/>
      <c r="GVJ1303" s="1124"/>
      <c r="GVK1303" s="1124"/>
      <c r="GVL1303" s="1124"/>
      <c r="GVM1303" s="1124"/>
      <c r="GVN1303" s="1124"/>
      <c r="GVO1303" s="1124"/>
      <c r="GVP1303" s="1124"/>
      <c r="GVQ1303" s="1124"/>
      <c r="GVR1303" s="1124"/>
      <c r="GVS1303" s="1124"/>
      <c r="GVT1303" s="1124"/>
      <c r="GVU1303" s="1124"/>
      <c r="GVV1303" s="1124"/>
      <c r="GVW1303" s="1124"/>
      <c r="GVX1303" s="1124"/>
      <c r="GVY1303" s="1124"/>
      <c r="GVZ1303" s="1124"/>
      <c r="GWA1303" s="1124"/>
      <c r="GWB1303" s="1124"/>
      <c r="GWC1303" s="1124"/>
      <c r="GWD1303" s="1124"/>
      <c r="GWE1303" s="1124"/>
      <c r="GWF1303" s="1124"/>
      <c r="GWG1303" s="1124"/>
      <c r="GWH1303" s="1124"/>
      <c r="GWI1303" s="1124"/>
      <c r="GWJ1303" s="1124"/>
      <c r="GWK1303" s="1124"/>
      <c r="GWL1303" s="1124"/>
      <c r="GWM1303" s="1124"/>
      <c r="GWN1303" s="1124"/>
      <c r="GWO1303" s="1124"/>
      <c r="GWP1303" s="1124"/>
      <c r="GWQ1303" s="1124"/>
      <c r="GWR1303" s="1124"/>
      <c r="GWS1303" s="1124"/>
      <c r="GWT1303" s="1124"/>
      <c r="GWU1303" s="1124"/>
      <c r="GWV1303" s="1124"/>
      <c r="GWW1303" s="1124"/>
      <c r="GWX1303" s="1124"/>
      <c r="GWY1303" s="1124"/>
      <c r="GWZ1303" s="1124"/>
      <c r="GXA1303" s="1124"/>
      <c r="GXB1303" s="1124"/>
      <c r="GXC1303" s="1124"/>
      <c r="GXD1303" s="1124"/>
      <c r="GXE1303" s="1124"/>
      <c r="GXF1303" s="1124"/>
      <c r="GXG1303" s="1124"/>
      <c r="GXH1303" s="1124"/>
      <c r="GXI1303" s="1124"/>
      <c r="GXJ1303" s="1124"/>
      <c r="GXK1303" s="1124"/>
      <c r="GXL1303" s="1124"/>
      <c r="GXM1303" s="1124"/>
      <c r="GXN1303" s="1124"/>
      <c r="GXO1303" s="1124"/>
      <c r="GXP1303" s="1124"/>
      <c r="GXQ1303" s="1124"/>
      <c r="GXR1303" s="1124"/>
      <c r="GXS1303" s="1124"/>
      <c r="GXT1303" s="1124"/>
      <c r="GXU1303" s="1124"/>
      <c r="GXV1303" s="1124"/>
      <c r="GXW1303" s="1124"/>
      <c r="GXX1303" s="1124"/>
      <c r="GXY1303" s="1124"/>
      <c r="GXZ1303" s="1124"/>
      <c r="GYA1303" s="1124"/>
      <c r="GYB1303" s="1124"/>
      <c r="GYC1303" s="1124"/>
      <c r="GYD1303" s="1124"/>
      <c r="GYE1303" s="1124"/>
      <c r="GYF1303" s="1124"/>
      <c r="GYG1303" s="1124"/>
      <c r="GYH1303" s="1124"/>
      <c r="GYI1303" s="1124"/>
      <c r="GYJ1303" s="1124"/>
      <c r="GYK1303" s="1124"/>
      <c r="GYL1303" s="1124"/>
      <c r="GYM1303" s="1124"/>
      <c r="GYN1303" s="1124"/>
      <c r="GYO1303" s="1124"/>
      <c r="GYP1303" s="1124"/>
      <c r="GYQ1303" s="1124"/>
      <c r="GYR1303" s="1124"/>
      <c r="GYS1303" s="1124"/>
      <c r="GYT1303" s="1124"/>
      <c r="GYU1303" s="1124"/>
      <c r="GYV1303" s="1124"/>
      <c r="GYW1303" s="1124"/>
      <c r="GYX1303" s="1124"/>
      <c r="GYY1303" s="1124"/>
      <c r="GYZ1303" s="1124"/>
      <c r="GZA1303" s="1124"/>
      <c r="GZB1303" s="1124"/>
      <c r="GZC1303" s="1124"/>
      <c r="GZD1303" s="1124"/>
      <c r="GZE1303" s="1124"/>
      <c r="GZF1303" s="1124"/>
      <c r="GZG1303" s="1124"/>
      <c r="GZH1303" s="1124"/>
      <c r="GZI1303" s="1124"/>
      <c r="GZJ1303" s="1124"/>
      <c r="GZK1303" s="1124"/>
      <c r="GZL1303" s="1124"/>
      <c r="GZM1303" s="1124"/>
      <c r="GZN1303" s="1124"/>
      <c r="GZO1303" s="1124"/>
      <c r="GZP1303" s="1124"/>
      <c r="GZQ1303" s="1124"/>
      <c r="GZR1303" s="1124"/>
      <c r="GZS1303" s="1124"/>
      <c r="GZT1303" s="1124"/>
      <c r="GZU1303" s="1124"/>
      <c r="GZV1303" s="1124"/>
      <c r="GZW1303" s="1124"/>
      <c r="GZX1303" s="1124"/>
      <c r="GZY1303" s="1124"/>
      <c r="GZZ1303" s="1124"/>
      <c r="HAA1303" s="1124"/>
      <c r="HAB1303" s="1124"/>
      <c r="HAC1303" s="1124"/>
      <c r="HAD1303" s="1124"/>
      <c r="HAE1303" s="1124"/>
      <c r="HAF1303" s="1124"/>
      <c r="HAG1303" s="1124"/>
      <c r="HAH1303" s="1124"/>
      <c r="HAI1303" s="1124"/>
      <c r="HAJ1303" s="1124"/>
      <c r="HAK1303" s="1124"/>
      <c r="HAL1303" s="1124"/>
      <c r="HAM1303" s="1124"/>
      <c r="HAN1303" s="1124"/>
      <c r="HAO1303" s="1124"/>
      <c r="HAP1303" s="1124"/>
      <c r="HAQ1303" s="1124"/>
      <c r="HAR1303" s="1124"/>
      <c r="HAS1303" s="1124"/>
      <c r="HAT1303" s="1124"/>
      <c r="HAU1303" s="1124"/>
      <c r="HAV1303" s="1124"/>
      <c r="HAW1303" s="1124"/>
      <c r="HAX1303" s="1124"/>
      <c r="HAY1303" s="1124"/>
      <c r="HAZ1303" s="1124"/>
      <c r="HBA1303" s="1124"/>
      <c r="HBB1303" s="1124"/>
      <c r="HBC1303" s="1124"/>
      <c r="HBD1303" s="1124"/>
      <c r="HBE1303" s="1124"/>
      <c r="HBF1303" s="1124"/>
      <c r="HBG1303" s="1124"/>
      <c r="HBH1303" s="1124"/>
      <c r="HBI1303" s="1124"/>
      <c r="HBJ1303" s="1124"/>
      <c r="HBK1303" s="1124"/>
      <c r="HBL1303" s="1124"/>
      <c r="HBM1303" s="1124"/>
      <c r="HBN1303" s="1124"/>
      <c r="HBO1303" s="1124"/>
      <c r="HBP1303" s="1124"/>
      <c r="HBQ1303" s="1124"/>
      <c r="HBR1303" s="1124"/>
      <c r="HBS1303" s="1124"/>
      <c r="HBT1303" s="1124"/>
      <c r="HBU1303" s="1124"/>
      <c r="HBV1303" s="1124"/>
      <c r="HBW1303" s="1124"/>
      <c r="HBX1303" s="1124"/>
      <c r="HBY1303" s="1124"/>
      <c r="HBZ1303" s="1124"/>
      <c r="HCA1303" s="1124"/>
      <c r="HCB1303" s="1124"/>
      <c r="HCC1303" s="1124"/>
      <c r="HCD1303" s="1124"/>
      <c r="HCE1303" s="1124"/>
      <c r="HCF1303" s="1124"/>
      <c r="HCG1303" s="1124"/>
      <c r="HCH1303" s="1124"/>
      <c r="HCI1303" s="1124"/>
      <c r="HCJ1303" s="1124"/>
      <c r="HCK1303" s="1124"/>
      <c r="HCL1303" s="1124"/>
      <c r="HCM1303" s="1124"/>
      <c r="HCN1303" s="1124"/>
      <c r="HCO1303" s="1124"/>
      <c r="HCP1303" s="1124"/>
      <c r="HCQ1303" s="1124"/>
      <c r="HCR1303" s="1124"/>
      <c r="HCS1303" s="1124"/>
      <c r="HCT1303" s="1124"/>
      <c r="HCU1303" s="1124"/>
      <c r="HCV1303" s="1124"/>
      <c r="HCW1303" s="1124"/>
      <c r="HCX1303" s="1124"/>
      <c r="HCY1303" s="1124"/>
      <c r="HCZ1303" s="1124"/>
      <c r="HDA1303" s="1124"/>
      <c r="HDB1303" s="1124"/>
      <c r="HDC1303" s="1124"/>
      <c r="HDD1303" s="1124"/>
      <c r="HDE1303" s="1124"/>
      <c r="HDF1303" s="1124"/>
      <c r="HDG1303" s="1124"/>
      <c r="HDH1303" s="1124"/>
      <c r="HDI1303" s="1124"/>
      <c r="HDJ1303" s="1124"/>
      <c r="HDK1303" s="1124"/>
      <c r="HDL1303" s="1124"/>
      <c r="HDM1303" s="1124"/>
      <c r="HDN1303" s="1124"/>
      <c r="HDO1303" s="1124"/>
      <c r="HDP1303" s="1124"/>
      <c r="HDQ1303" s="1124"/>
      <c r="HDR1303" s="1124"/>
      <c r="HDS1303" s="1124"/>
      <c r="HDT1303" s="1124"/>
      <c r="HDU1303" s="1124"/>
      <c r="HDV1303" s="1124"/>
      <c r="HDW1303" s="1124"/>
      <c r="HDX1303" s="1124"/>
      <c r="HDY1303" s="1124"/>
      <c r="HDZ1303" s="1124"/>
      <c r="HEA1303" s="1124"/>
      <c r="HEB1303" s="1124"/>
      <c r="HEC1303" s="1124"/>
      <c r="HED1303" s="1124"/>
      <c r="HEE1303" s="1124"/>
      <c r="HEF1303" s="1124"/>
      <c r="HEG1303" s="1124"/>
      <c r="HEH1303" s="1124"/>
      <c r="HEI1303" s="1124"/>
      <c r="HEJ1303" s="1124"/>
      <c r="HEK1303" s="1124"/>
      <c r="HEL1303" s="1124"/>
      <c r="HEM1303" s="1124"/>
      <c r="HEN1303" s="1124"/>
      <c r="HEO1303" s="1124"/>
      <c r="HEP1303" s="1124"/>
      <c r="HEQ1303" s="1124"/>
      <c r="HER1303" s="1124"/>
      <c r="HES1303" s="1124"/>
      <c r="HET1303" s="1124"/>
      <c r="HEU1303" s="1124"/>
      <c r="HEV1303" s="1124"/>
      <c r="HEW1303" s="1124"/>
      <c r="HEX1303" s="1124"/>
      <c r="HEY1303" s="1124"/>
      <c r="HEZ1303" s="1124"/>
      <c r="HFA1303" s="1124"/>
      <c r="HFB1303" s="1124"/>
      <c r="HFC1303" s="1124"/>
      <c r="HFD1303" s="1124"/>
      <c r="HFE1303" s="1124"/>
      <c r="HFF1303" s="1124"/>
      <c r="HFG1303" s="1124"/>
      <c r="HFH1303" s="1124"/>
      <c r="HFI1303" s="1124"/>
      <c r="HFJ1303" s="1124"/>
      <c r="HFK1303" s="1124"/>
      <c r="HFL1303" s="1124"/>
      <c r="HFM1303" s="1124"/>
      <c r="HFN1303" s="1124"/>
      <c r="HFO1303" s="1124"/>
      <c r="HFP1303" s="1124"/>
      <c r="HFQ1303" s="1124"/>
      <c r="HFR1303" s="1124"/>
      <c r="HFS1303" s="1124"/>
      <c r="HFT1303" s="1124"/>
      <c r="HFU1303" s="1124"/>
      <c r="HFV1303" s="1124"/>
      <c r="HFW1303" s="1124"/>
      <c r="HFX1303" s="1124"/>
      <c r="HFY1303" s="1124"/>
      <c r="HFZ1303" s="1124"/>
      <c r="HGA1303" s="1124"/>
      <c r="HGB1303" s="1124"/>
      <c r="HGC1303" s="1124"/>
      <c r="HGD1303" s="1124"/>
      <c r="HGE1303" s="1124"/>
      <c r="HGF1303" s="1124"/>
      <c r="HGG1303" s="1124"/>
      <c r="HGH1303" s="1124"/>
      <c r="HGI1303" s="1124"/>
      <c r="HGJ1303" s="1124"/>
      <c r="HGK1303" s="1124"/>
      <c r="HGL1303" s="1124"/>
      <c r="HGM1303" s="1124"/>
      <c r="HGN1303" s="1124"/>
      <c r="HGO1303" s="1124"/>
      <c r="HGP1303" s="1124"/>
      <c r="HGQ1303" s="1124"/>
      <c r="HGR1303" s="1124"/>
      <c r="HGS1303" s="1124"/>
      <c r="HGT1303" s="1124"/>
      <c r="HGU1303" s="1124"/>
      <c r="HGV1303" s="1124"/>
      <c r="HGW1303" s="1124"/>
      <c r="HGX1303" s="1124"/>
      <c r="HGY1303" s="1124"/>
      <c r="HGZ1303" s="1124"/>
      <c r="HHA1303" s="1124"/>
      <c r="HHB1303" s="1124"/>
      <c r="HHC1303" s="1124"/>
      <c r="HHD1303" s="1124"/>
      <c r="HHE1303" s="1124"/>
      <c r="HHF1303" s="1124"/>
      <c r="HHG1303" s="1124"/>
      <c r="HHH1303" s="1124"/>
      <c r="HHI1303" s="1124"/>
      <c r="HHJ1303" s="1124"/>
      <c r="HHK1303" s="1124"/>
      <c r="HHL1303" s="1124"/>
      <c r="HHM1303" s="1124"/>
      <c r="HHN1303" s="1124"/>
      <c r="HHO1303" s="1124"/>
      <c r="HHP1303" s="1124"/>
      <c r="HHQ1303" s="1124"/>
      <c r="HHR1303" s="1124"/>
      <c r="HHS1303" s="1124"/>
      <c r="HHT1303" s="1124"/>
      <c r="HHU1303" s="1124"/>
      <c r="HHV1303" s="1124"/>
      <c r="HHW1303" s="1124"/>
      <c r="HHX1303" s="1124"/>
      <c r="HHY1303" s="1124"/>
      <c r="HHZ1303" s="1124"/>
      <c r="HIA1303" s="1124"/>
      <c r="HIB1303" s="1124"/>
      <c r="HIC1303" s="1124"/>
      <c r="HID1303" s="1124"/>
      <c r="HIE1303" s="1124"/>
      <c r="HIF1303" s="1124"/>
      <c r="HIG1303" s="1124"/>
      <c r="HIH1303" s="1124"/>
      <c r="HII1303" s="1124"/>
      <c r="HIJ1303" s="1124"/>
      <c r="HIK1303" s="1124"/>
      <c r="HIL1303" s="1124"/>
      <c r="HIM1303" s="1124"/>
      <c r="HIN1303" s="1124"/>
      <c r="HIO1303" s="1124"/>
      <c r="HIP1303" s="1124"/>
      <c r="HIQ1303" s="1124"/>
      <c r="HIR1303" s="1124"/>
      <c r="HIS1303" s="1124"/>
      <c r="HIT1303" s="1124"/>
      <c r="HIU1303" s="1124"/>
      <c r="HIV1303" s="1124"/>
      <c r="HIW1303" s="1124"/>
      <c r="HIX1303" s="1124"/>
      <c r="HIY1303" s="1124"/>
      <c r="HIZ1303" s="1124"/>
      <c r="HJA1303" s="1124"/>
      <c r="HJB1303" s="1124"/>
      <c r="HJC1303" s="1124"/>
      <c r="HJD1303" s="1124"/>
      <c r="HJE1303" s="1124"/>
      <c r="HJF1303" s="1124"/>
      <c r="HJG1303" s="1124"/>
      <c r="HJH1303" s="1124"/>
      <c r="HJI1303" s="1124"/>
      <c r="HJJ1303" s="1124"/>
      <c r="HJK1303" s="1124"/>
      <c r="HJL1303" s="1124"/>
      <c r="HJM1303" s="1124"/>
      <c r="HJN1303" s="1124"/>
      <c r="HJO1303" s="1124"/>
      <c r="HJP1303" s="1124"/>
      <c r="HJQ1303" s="1124"/>
      <c r="HJR1303" s="1124"/>
      <c r="HJS1303" s="1124"/>
      <c r="HJT1303" s="1124"/>
      <c r="HJU1303" s="1124"/>
      <c r="HJV1303" s="1124"/>
      <c r="HJW1303" s="1124"/>
      <c r="HJX1303" s="1124"/>
      <c r="HJY1303" s="1124"/>
      <c r="HJZ1303" s="1124"/>
      <c r="HKA1303" s="1124"/>
      <c r="HKB1303" s="1124"/>
      <c r="HKC1303" s="1124"/>
      <c r="HKD1303" s="1124"/>
      <c r="HKE1303" s="1124"/>
      <c r="HKF1303" s="1124"/>
      <c r="HKG1303" s="1124"/>
      <c r="HKH1303" s="1124"/>
      <c r="HKI1303" s="1124"/>
      <c r="HKJ1303" s="1124"/>
      <c r="HKK1303" s="1124"/>
      <c r="HKL1303" s="1124"/>
      <c r="HKM1303" s="1124"/>
      <c r="HKN1303" s="1124"/>
      <c r="HKO1303" s="1124"/>
      <c r="HKP1303" s="1124"/>
      <c r="HKQ1303" s="1124"/>
      <c r="HKR1303" s="1124"/>
      <c r="HKS1303" s="1124"/>
      <c r="HKT1303" s="1124"/>
      <c r="HKU1303" s="1124"/>
      <c r="HKV1303" s="1124"/>
      <c r="HKW1303" s="1124"/>
      <c r="HKX1303" s="1124"/>
      <c r="HKY1303" s="1124"/>
      <c r="HKZ1303" s="1124"/>
      <c r="HLA1303" s="1124"/>
      <c r="HLB1303" s="1124"/>
      <c r="HLC1303" s="1124"/>
      <c r="HLD1303" s="1124"/>
      <c r="HLE1303" s="1124"/>
      <c r="HLF1303" s="1124"/>
      <c r="HLG1303" s="1124"/>
      <c r="HLH1303" s="1124"/>
      <c r="HLI1303" s="1124"/>
      <c r="HLJ1303" s="1124"/>
      <c r="HLK1303" s="1124"/>
      <c r="HLL1303" s="1124"/>
      <c r="HLM1303" s="1124"/>
      <c r="HLN1303" s="1124"/>
      <c r="HLO1303" s="1124"/>
      <c r="HLP1303" s="1124"/>
      <c r="HLQ1303" s="1124"/>
      <c r="HLR1303" s="1124"/>
      <c r="HLS1303" s="1124"/>
      <c r="HLT1303" s="1124"/>
      <c r="HLU1303" s="1124"/>
      <c r="HLV1303" s="1124"/>
      <c r="HLW1303" s="1124"/>
      <c r="HLX1303" s="1124"/>
      <c r="HLY1303" s="1124"/>
      <c r="HLZ1303" s="1124"/>
      <c r="HMA1303" s="1124"/>
      <c r="HMB1303" s="1124"/>
      <c r="HMC1303" s="1124"/>
      <c r="HMD1303" s="1124"/>
      <c r="HME1303" s="1124"/>
      <c r="HMF1303" s="1124"/>
      <c r="HMG1303" s="1124"/>
      <c r="HMH1303" s="1124"/>
      <c r="HMI1303" s="1124"/>
      <c r="HMJ1303" s="1124"/>
      <c r="HMK1303" s="1124"/>
      <c r="HML1303" s="1124"/>
      <c r="HMM1303" s="1124"/>
      <c r="HMN1303" s="1124"/>
      <c r="HMO1303" s="1124"/>
      <c r="HMP1303" s="1124"/>
      <c r="HMQ1303" s="1124"/>
      <c r="HMR1303" s="1124"/>
      <c r="HMS1303" s="1124"/>
      <c r="HMT1303" s="1124"/>
      <c r="HMU1303" s="1124"/>
      <c r="HMV1303" s="1124"/>
      <c r="HMW1303" s="1124"/>
      <c r="HMX1303" s="1124"/>
      <c r="HMY1303" s="1124"/>
      <c r="HMZ1303" s="1124"/>
      <c r="HNA1303" s="1124"/>
      <c r="HNB1303" s="1124"/>
      <c r="HNC1303" s="1124"/>
      <c r="HND1303" s="1124"/>
      <c r="HNE1303" s="1124"/>
      <c r="HNF1303" s="1124"/>
      <c r="HNG1303" s="1124"/>
      <c r="HNH1303" s="1124"/>
      <c r="HNI1303" s="1124"/>
      <c r="HNJ1303" s="1124"/>
      <c r="HNK1303" s="1124"/>
      <c r="HNL1303" s="1124"/>
      <c r="HNM1303" s="1124"/>
      <c r="HNN1303" s="1124"/>
      <c r="HNO1303" s="1124"/>
      <c r="HNP1303" s="1124"/>
      <c r="HNQ1303" s="1124"/>
      <c r="HNR1303" s="1124"/>
      <c r="HNS1303" s="1124"/>
      <c r="HNT1303" s="1124"/>
      <c r="HNU1303" s="1124"/>
      <c r="HNV1303" s="1124"/>
      <c r="HNW1303" s="1124"/>
      <c r="HNX1303" s="1124"/>
      <c r="HNY1303" s="1124"/>
      <c r="HNZ1303" s="1124"/>
      <c r="HOA1303" s="1124"/>
      <c r="HOB1303" s="1124"/>
      <c r="HOC1303" s="1124"/>
      <c r="HOD1303" s="1124"/>
      <c r="HOE1303" s="1124"/>
      <c r="HOF1303" s="1124"/>
      <c r="HOG1303" s="1124"/>
      <c r="HOH1303" s="1124"/>
      <c r="HOI1303" s="1124"/>
      <c r="HOJ1303" s="1124"/>
      <c r="HOK1303" s="1124"/>
      <c r="HOL1303" s="1124"/>
      <c r="HOM1303" s="1124"/>
      <c r="HON1303" s="1124"/>
      <c r="HOO1303" s="1124"/>
      <c r="HOP1303" s="1124"/>
      <c r="HOQ1303" s="1124"/>
      <c r="HOR1303" s="1124"/>
      <c r="HOS1303" s="1124"/>
      <c r="HOT1303" s="1124"/>
      <c r="HOU1303" s="1124"/>
      <c r="HOV1303" s="1124"/>
      <c r="HOW1303" s="1124"/>
      <c r="HOX1303" s="1124"/>
      <c r="HOY1303" s="1124"/>
      <c r="HOZ1303" s="1124"/>
      <c r="HPA1303" s="1124"/>
      <c r="HPB1303" s="1124"/>
      <c r="HPC1303" s="1124"/>
      <c r="HPD1303" s="1124"/>
      <c r="HPE1303" s="1124"/>
      <c r="HPF1303" s="1124"/>
      <c r="HPG1303" s="1124"/>
      <c r="HPH1303" s="1124"/>
      <c r="HPI1303" s="1124"/>
      <c r="HPJ1303" s="1124"/>
      <c r="HPK1303" s="1124"/>
      <c r="HPL1303" s="1124"/>
      <c r="HPM1303" s="1124"/>
      <c r="HPN1303" s="1124"/>
      <c r="HPO1303" s="1124"/>
      <c r="HPP1303" s="1124"/>
      <c r="HPQ1303" s="1124"/>
      <c r="HPR1303" s="1124"/>
      <c r="HPS1303" s="1124"/>
      <c r="HPT1303" s="1124"/>
      <c r="HPU1303" s="1124"/>
      <c r="HPV1303" s="1124"/>
      <c r="HPW1303" s="1124"/>
      <c r="HPX1303" s="1124"/>
      <c r="HPY1303" s="1124"/>
      <c r="HPZ1303" s="1124"/>
      <c r="HQA1303" s="1124"/>
      <c r="HQB1303" s="1124"/>
      <c r="HQC1303" s="1124"/>
      <c r="HQD1303" s="1124"/>
      <c r="HQE1303" s="1124"/>
      <c r="HQF1303" s="1124"/>
      <c r="HQG1303" s="1124"/>
      <c r="HQH1303" s="1124"/>
      <c r="HQI1303" s="1124"/>
      <c r="HQJ1303" s="1124"/>
      <c r="HQK1303" s="1124"/>
      <c r="HQL1303" s="1124"/>
      <c r="HQM1303" s="1124"/>
      <c r="HQN1303" s="1124"/>
      <c r="HQO1303" s="1124"/>
      <c r="HQP1303" s="1124"/>
      <c r="HQQ1303" s="1124"/>
      <c r="HQR1303" s="1124"/>
      <c r="HQS1303" s="1124"/>
      <c r="HQT1303" s="1124"/>
      <c r="HQU1303" s="1124"/>
      <c r="HQV1303" s="1124"/>
      <c r="HQW1303" s="1124"/>
      <c r="HQX1303" s="1124"/>
      <c r="HQY1303" s="1124"/>
      <c r="HQZ1303" s="1124"/>
      <c r="HRA1303" s="1124"/>
      <c r="HRB1303" s="1124"/>
      <c r="HRC1303" s="1124"/>
      <c r="HRD1303" s="1124"/>
      <c r="HRE1303" s="1124"/>
      <c r="HRF1303" s="1124"/>
      <c r="HRG1303" s="1124"/>
      <c r="HRH1303" s="1124"/>
      <c r="HRI1303" s="1124"/>
      <c r="HRJ1303" s="1124"/>
      <c r="HRK1303" s="1124"/>
      <c r="HRL1303" s="1124"/>
      <c r="HRM1303" s="1124"/>
      <c r="HRN1303" s="1124"/>
      <c r="HRO1303" s="1124"/>
      <c r="HRP1303" s="1124"/>
      <c r="HRQ1303" s="1124"/>
      <c r="HRR1303" s="1124"/>
      <c r="HRS1303" s="1124"/>
      <c r="HRT1303" s="1124"/>
      <c r="HRU1303" s="1124"/>
      <c r="HRV1303" s="1124"/>
      <c r="HRW1303" s="1124"/>
      <c r="HRX1303" s="1124"/>
      <c r="HRY1303" s="1124"/>
      <c r="HRZ1303" s="1124"/>
      <c r="HSA1303" s="1124"/>
      <c r="HSB1303" s="1124"/>
      <c r="HSC1303" s="1124"/>
      <c r="HSD1303" s="1124"/>
      <c r="HSE1303" s="1124"/>
      <c r="HSF1303" s="1124"/>
      <c r="HSG1303" s="1124"/>
      <c r="HSH1303" s="1124"/>
      <c r="HSI1303" s="1124"/>
      <c r="HSJ1303" s="1124"/>
      <c r="HSK1303" s="1124"/>
      <c r="HSL1303" s="1124"/>
      <c r="HSM1303" s="1124"/>
      <c r="HSN1303" s="1124"/>
      <c r="HSO1303" s="1124"/>
      <c r="HSP1303" s="1124"/>
      <c r="HSQ1303" s="1124"/>
      <c r="HSR1303" s="1124"/>
      <c r="HSS1303" s="1124"/>
      <c r="HST1303" s="1124"/>
      <c r="HSU1303" s="1124"/>
      <c r="HSV1303" s="1124"/>
      <c r="HSW1303" s="1124"/>
      <c r="HSX1303" s="1124"/>
      <c r="HSY1303" s="1124"/>
      <c r="HSZ1303" s="1124"/>
      <c r="HTA1303" s="1124"/>
      <c r="HTB1303" s="1124"/>
      <c r="HTC1303" s="1124"/>
      <c r="HTD1303" s="1124"/>
      <c r="HTE1303" s="1124"/>
      <c r="HTF1303" s="1124"/>
      <c r="HTG1303" s="1124"/>
      <c r="HTH1303" s="1124"/>
      <c r="HTI1303" s="1124"/>
      <c r="HTJ1303" s="1124"/>
      <c r="HTK1303" s="1124"/>
      <c r="HTL1303" s="1124"/>
      <c r="HTM1303" s="1124"/>
      <c r="HTN1303" s="1124"/>
      <c r="HTO1303" s="1124"/>
      <c r="HTP1303" s="1124"/>
      <c r="HTQ1303" s="1124"/>
      <c r="HTR1303" s="1124"/>
      <c r="HTS1303" s="1124"/>
      <c r="HTT1303" s="1124"/>
      <c r="HTU1303" s="1124"/>
      <c r="HTV1303" s="1124"/>
      <c r="HTW1303" s="1124"/>
      <c r="HTX1303" s="1124"/>
      <c r="HTY1303" s="1124"/>
      <c r="HTZ1303" s="1124"/>
      <c r="HUA1303" s="1124"/>
      <c r="HUB1303" s="1124"/>
      <c r="HUC1303" s="1124"/>
      <c r="HUD1303" s="1124"/>
      <c r="HUE1303" s="1124"/>
      <c r="HUF1303" s="1124"/>
      <c r="HUG1303" s="1124"/>
      <c r="HUH1303" s="1124"/>
      <c r="HUI1303" s="1124"/>
      <c r="HUJ1303" s="1124"/>
      <c r="HUK1303" s="1124"/>
      <c r="HUL1303" s="1124"/>
      <c r="HUM1303" s="1124"/>
      <c r="HUN1303" s="1124"/>
      <c r="HUO1303" s="1124"/>
      <c r="HUP1303" s="1124"/>
      <c r="HUQ1303" s="1124"/>
      <c r="HUR1303" s="1124"/>
      <c r="HUS1303" s="1124"/>
      <c r="HUT1303" s="1124"/>
      <c r="HUU1303" s="1124"/>
      <c r="HUV1303" s="1124"/>
      <c r="HUW1303" s="1124"/>
      <c r="HUX1303" s="1124"/>
      <c r="HUY1303" s="1124"/>
      <c r="HUZ1303" s="1124"/>
      <c r="HVA1303" s="1124"/>
      <c r="HVB1303" s="1124"/>
      <c r="HVC1303" s="1124"/>
      <c r="HVD1303" s="1124"/>
      <c r="HVE1303" s="1124"/>
      <c r="HVF1303" s="1124"/>
      <c r="HVG1303" s="1124"/>
      <c r="HVH1303" s="1124"/>
      <c r="HVI1303" s="1124"/>
      <c r="HVJ1303" s="1124"/>
      <c r="HVK1303" s="1124"/>
      <c r="HVL1303" s="1124"/>
      <c r="HVM1303" s="1124"/>
      <c r="HVN1303" s="1124"/>
      <c r="HVO1303" s="1124"/>
      <c r="HVP1303" s="1124"/>
      <c r="HVQ1303" s="1124"/>
      <c r="HVR1303" s="1124"/>
      <c r="HVS1303" s="1124"/>
      <c r="HVT1303" s="1124"/>
      <c r="HVU1303" s="1124"/>
      <c r="HVV1303" s="1124"/>
      <c r="HVW1303" s="1124"/>
      <c r="HVX1303" s="1124"/>
      <c r="HVY1303" s="1124"/>
      <c r="HVZ1303" s="1124"/>
      <c r="HWA1303" s="1124"/>
      <c r="HWB1303" s="1124"/>
      <c r="HWC1303" s="1124"/>
      <c r="HWD1303" s="1124"/>
      <c r="HWE1303" s="1124"/>
      <c r="HWF1303" s="1124"/>
      <c r="HWG1303" s="1124"/>
      <c r="HWH1303" s="1124"/>
      <c r="HWI1303" s="1124"/>
      <c r="HWJ1303" s="1124"/>
      <c r="HWK1303" s="1124"/>
      <c r="HWL1303" s="1124"/>
      <c r="HWM1303" s="1124"/>
      <c r="HWN1303" s="1124"/>
      <c r="HWO1303" s="1124"/>
      <c r="HWP1303" s="1124"/>
      <c r="HWQ1303" s="1124"/>
      <c r="HWR1303" s="1124"/>
      <c r="HWS1303" s="1124"/>
      <c r="HWT1303" s="1124"/>
      <c r="HWU1303" s="1124"/>
      <c r="HWV1303" s="1124"/>
      <c r="HWW1303" s="1124"/>
      <c r="HWX1303" s="1124"/>
      <c r="HWY1303" s="1124"/>
      <c r="HWZ1303" s="1124"/>
      <c r="HXA1303" s="1124"/>
      <c r="HXB1303" s="1124"/>
      <c r="HXC1303" s="1124"/>
      <c r="HXD1303" s="1124"/>
      <c r="HXE1303" s="1124"/>
      <c r="HXF1303" s="1124"/>
      <c r="HXG1303" s="1124"/>
      <c r="HXH1303" s="1124"/>
      <c r="HXI1303" s="1124"/>
      <c r="HXJ1303" s="1124"/>
      <c r="HXK1303" s="1124"/>
      <c r="HXL1303" s="1124"/>
      <c r="HXM1303" s="1124"/>
      <c r="HXN1303" s="1124"/>
      <c r="HXO1303" s="1124"/>
      <c r="HXP1303" s="1124"/>
      <c r="HXQ1303" s="1124"/>
      <c r="HXR1303" s="1124"/>
      <c r="HXS1303" s="1124"/>
      <c r="HXT1303" s="1124"/>
      <c r="HXU1303" s="1124"/>
      <c r="HXV1303" s="1124"/>
      <c r="HXW1303" s="1124"/>
      <c r="HXX1303" s="1124"/>
      <c r="HXY1303" s="1124"/>
      <c r="HXZ1303" s="1124"/>
      <c r="HYA1303" s="1124"/>
      <c r="HYB1303" s="1124"/>
      <c r="HYC1303" s="1124"/>
      <c r="HYD1303" s="1124"/>
      <c r="HYE1303" s="1124"/>
      <c r="HYF1303" s="1124"/>
      <c r="HYG1303" s="1124"/>
      <c r="HYH1303" s="1124"/>
      <c r="HYI1303" s="1124"/>
      <c r="HYJ1303" s="1124"/>
      <c r="HYK1303" s="1124"/>
      <c r="HYL1303" s="1124"/>
      <c r="HYM1303" s="1124"/>
      <c r="HYN1303" s="1124"/>
      <c r="HYO1303" s="1124"/>
      <c r="HYP1303" s="1124"/>
      <c r="HYQ1303" s="1124"/>
      <c r="HYR1303" s="1124"/>
      <c r="HYS1303" s="1124"/>
      <c r="HYT1303" s="1124"/>
      <c r="HYU1303" s="1124"/>
      <c r="HYV1303" s="1124"/>
      <c r="HYW1303" s="1124"/>
      <c r="HYX1303" s="1124"/>
      <c r="HYY1303" s="1124"/>
      <c r="HYZ1303" s="1124"/>
      <c r="HZA1303" s="1124"/>
      <c r="HZB1303" s="1124"/>
      <c r="HZC1303" s="1124"/>
      <c r="HZD1303" s="1124"/>
      <c r="HZE1303" s="1124"/>
      <c r="HZF1303" s="1124"/>
      <c r="HZG1303" s="1124"/>
      <c r="HZH1303" s="1124"/>
      <c r="HZI1303" s="1124"/>
      <c r="HZJ1303" s="1124"/>
      <c r="HZK1303" s="1124"/>
      <c r="HZL1303" s="1124"/>
      <c r="HZM1303" s="1124"/>
      <c r="HZN1303" s="1124"/>
      <c r="HZO1303" s="1124"/>
      <c r="HZP1303" s="1124"/>
      <c r="HZQ1303" s="1124"/>
      <c r="HZR1303" s="1124"/>
      <c r="HZS1303" s="1124"/>
      <c r="HZT1303" s="1124"/>
      <c r="HZU1303" s="1124"/>
      <c r="HZV1303" s="1124"/>
      <c r="HZW1303" s="1124"/>
      <c r="HZX1303" s="1124"/>
      <c r="HZY1303" s="1124"/>
      <c r="HZZ1303" s="1124"/>
      <c r="IAA1303" s="1124"/>
      <c r="IAB1303" s="1124"/>
      <c r="IAC1303" s="1124"/>
      <c r="IAD1303" s="1124"/>
      <c r="IAE1303" s="1124"/>
      <c r="IAF1303" s="1124"/>
      <c r="IAG1303" s="1124"/>
      <c r="IAH1303" s="1124"/>
      <c r="IAI1303" s="1124"/>
      <c r="IAJ1303" s="1124"/>
      <c r="IAK1303" s="1124"/>
      <c r="IAL1303" s="1124"/>
      <c r="IAM1303" s="1124"/>
      <c r="IAN1303" s="1124"/>
      <c r="IAO1303" s="1124"/>
      <c r="IAP1303" s="1124"/>
      <c r="IAQ1303" s="1124"/>
      <c r="IAR1303" s="1124"/>
      <c r="IAS1303" s="1124"/>
      <c r="IAT1303" s="1124"/>
      <c r="IAU1303" s="1124"/>
      <c r="IAV1303" s="1124"/>
      <c r="IAW1303" s="1124"/>
      <c r="IAX1303" s="1124"/>
      <c r="IAY1303" s="1124"/>
      <c r="IAZ1303" s="1124"/>
      <c r="IBA1303" s="1124"/>
      <c r="IBB1303" s="1124"/>
      <c r="IBC1303" s="1124"/>
      <c r="IBD1303" s="1124"/>
      <c r="IBE1303" s="1124"/>
      <c r="IBF1303" s="1124"/>
      <c r="IBG1303" s="1124"/>
      <c r="IBH1303" s="1124"/>
      <c r="IBI1303" s="1124"/>
      <c r="IBJ1303" s="1124"/>
      <c r="IBK1303" s="1124"/>
      <c r="IBL1303" s="1124"/>
      <c r="IBM1303" s="1124"/>
      <c r="IBN1303" s="1124"/>
      <c r="IBO1303" s="1124"/>
      <c r="IBP1303" s="1124"/>
      <c r="IBQ1303" s="1124"/>
      <c r="IBR1303" s="1124"/>
      <c r="IBS1303" s="1124"/>
      <c r="IBT1303" s="1124"/>
      <c r="IBU1303" s="1124"/>
      <c r="IBV1303" s="1124"/>
      <c r="IBW1303" s="1124"/>
      <c r="IBX1303" s="1124"/>
      <c r="IBY1303" s="1124"/>
      <c r="IBZ1303" s="1124"/>
      <c r="ICA1303" s="1124"/>
      <c r="ICB1303" s="1124"/>
      <c r="ICC1303" s="1124"/>
      <c r="ICD1303" s="1124"/>
      <c r="ICE1303" s="1124"/>
      <c r="ICF1303" s="1124"/>
      <c r="ICG1303" s="1124"/>
      <c r="ICH1303" s="1124"/>
      <c r="ICI1303" s="1124"/>
      <c r="ICJ1303" s="1124"/>
      <c r="ICK1303" s="1124"/>
      <c r="ICL1303" s="1124"/>
      <c r="ICM1303" s="1124"/>
      <c r="ICN1303" s="1124"/>
      <c r="ICO1303" s="1124"/>
      <c r="ICP1303" s="1124"/>
      <c r="ICQ1303" s="1124"/>
      <c r="ICR1303" s="1124"/>
      <c r="ICS1303" s="1124"/>
      <c r="ICT1303" s="1124"/>
      <c r="ICU1303" s="1124"/>
      <c r="ICV1303" s="1124"/>
      <c r="ICW1303" s="1124"/>
      <c r="ICX1303" s="1124"/>
      <c r="ICY1303" s="1124"/>
      <c r="ICZ1303" s="1124"/>
      <c r="IDA1303" s="1124"/>
      <c r="IDB1303" s="1124"/>
      <c r="IDC1303" s="1124"/>
      <c r="IDD1303" s="1124"/>
      <c r="IDE1303" s="1124"/>
      <c r="IDF1303" s="1124"/>
      <c r="IDG1303" s="1124"/>
      <c r="IDH1303" s="1124"/>
      <c r="IDI1303" s="1124"/>
      <c r="IDJ1303" s="1124"/>
      <c r="IDK1303" s="1124"/>
      <c r="IDL1303" s="1124"/>
      <c r="IDM1303" s="1124"/>
      <c r="IDN1303" s="1124"/>
      <c r="IDO1303" s="1124"/>
      <c r="IDP1303" s="1124"/>
      <c r="IDQ1303" s="1124"/>
      <c r="IDR1303" s="1124"/>
      <c r="IDS1303" s="1124"/>
      <c r="IDT1303" s="1124"/>
      <c r="IDU1303" s="1124"/>
      <c r="IDV1303" s="1124"/>
      <c r="IDW1303" s="1124"/>
      <c r="IDX1303" s="1124"/>
      <c r="IDY1303" s="1124"/>
      <c r="IDZ1303" s="1124"/>
      <c r="IEA1303" s="1124"/>
      <c r="IEB1303" s="1124"/>
      <c r="IEC1303" s="1124"/>
      <c r="IED1303" s="1124"/>
      <c r="IEE1303" s="1124"/>
      <c r="IEF1303" s="1124"/>
      <c r="IEG1303" s="1124"/>
      <c r="IEH1303" s="1124"/>
      <c r="IEI1303" s="1124"/>
      <c r="IEJ1303" s="1124"/>
      <c r="IEK1303" s="1124"/>
      <c r="IEL1303" s="1124"/>
      <c r="IEM1303" s="1124"/>
      <c r="IEN1303" s="1124"/>
      <c r="IEO1303" s="1124"/>
      <c r="IEP1303" s="1124"/>
      <c r="IEQ1303" s="1124"/>
      <c r="IER1303" s="1124"/>
      <c r="IES1303" s="1124"/>
      <c r="IET1303" s="1124"/>
      <c r="IEU1303" s="1124"/>
      <c r="IEV1303" s="1124"/>
      <c r="IEW1303" s="1124"/>
      <c r="IEX1303" s="1124"/>
      <c r="IEY1303" s="1124"/>
      <c r="IEZ1303" s="1124"/>
      <c r="IFA1303" s="1124"/>
      <c r="IFB1303" s="1124"/>
      <c r="IFC1303" s="1124"/>
      <c r="IFD1303" s="1124"/>
      <c r="IFE1303" s="1124"/>
      <c r="IFF1303" s="1124"/>
      <c r="IFG1303" s="1124"/>
      <c r="IFH1303" s="1124"/>
      <c r="IFI1303" s="1124"/>
      <c r="IFJ1303" s="1124"/>
      <c r="IFK1303" s="1124"/>
      <c r="IFL1303" s="1124"/>
      <c r="IFM1303" s="1124"/>
      <c r="IFN1303" s="1124"/>
      <c r="IFO1303" s="1124"/>
      <c r="IFP1303" s="1124"/>
      <c r="IFQ1303" s="1124"/>
      <c r="IFR1303" s="1124"/>
      <c r="IFS1303" s="1124"/>
      <c r="IFT1303" s="1124"/>
      <c r="IFU1303" s="1124"/>
      <c r="IFV1303" s="1124"/>
      <c r="IFW1303" s="1124"/>
      <c r="IFX1303" s="1124"/>
      <c r="IFY1303" s="1124"/>
      <c r="IFZ1303" s="1124"/>
      <c r="IGA1303" s="1124"/>
      <c r="IGB1303" s="1124"/>
      <c r="IGC1303" s="1124"/>
      <c r="IGD1303" s="1124"/>
      <c r="IGE1303" s="1124"/>
      <c r="IGF1303" s="1124"/>
      <c r="IGG1303" s="1124"/>
      <c r="IGH1303" s="1124"/>
      <c r="IGI1303" s="1124"/>
      <c r="IGJ1303" s="1124"/>
      <c r="IGK1303" s="1124"/>
      <c r="IGL1303" s="1124"/>
      <c r="IGM1303" s="1124"/>
      <c r="IGN1303" s="1124"/>
      <c r="IGO1303" s="1124"/>
      <c r="IGP1303" s="1124"/>
      <c r="IGQ1303" s="1124"/>
      <c r="IGR1303" s="1124"/>
      <c r="IGS1303" s="1124"/>
      <c r="IGT1303" s="1124"/>
      <c r="IGU1303" s="1124"/>
      <c r="IGV1303" s="1124"/>
      <c r="IGW1303" s="1124"/>
      <c r="IGX1303" s="1124"/>
      <c r="IGY1303" s="1124"/>
      <c r="IGZ1303" s="1124"/>
      <c r="IHA1303" s="1124"/>
      <c r="IHB1303" s="1124"/>
      <c r="IHC1303" s="1124"/>
      <c r="IHD1303" s="1124"/>
      <c r="IHE1303" s="1124"/>
      <c r="IHF1303" s="1124"/>
      <c r="IHG1303" s="1124"/>
      <c r="IHH1303" s="1124"/>
      <c r="IHI1303" s="1124"/>
      <c r="IHJ1303" s="1124"/>
      <c r="IHK1303" s="1124"/>
      <c r="IHL1303" s="1124"/>
      <c r="IHM1303" s="1124"/>
      <c r="IHN1303" s="1124"/>
      <c r="IHO1303" s="1124"/>
      <c r="IHP1303" s="1124"/>
      <c r="IHQ1303" s="1124"/>
      <c r="IHR1303" s="1124"/>
      <c r="IHS1303" s="1124"/>
      <c r="IHT1303" s="1124"/>
      <c r="IHU1303" s="1124"/>
      <c r="IHV1303" s="1124"/>
      <c r="IHW1303" s="1124"/>
      <c r="IHX1303" s="1124"/>
      <c r="IHY1303" s="1124"/>
      <c r="IHZ1303" s="1124"/>
      <c r="IIA1303" s="1124"/>
      <c r="IIB1303" s="1124"/>
      <c r="IIC1303" s="1124"/>
      <c r="IID1303" s="1124"/>
      <c r="IIE1303" s="1124"/>
      <c r="IIF1303" s="1124"/>
      <c r="IIG1303" s="1124"/>
      <c r="IIH1303" s="1124"/>
      <c r="III1303" s="1124"/>
      <c r="IIJ1303" s="1124"/>
      <c r="IIK1303" s="1124"/>
      <c r="IIL1303" s="1124"/>
      <c r="IIM1303" s="1124"/>
      <c r="IIN1303" s="1124"/>
      <c r="IIO1303" s="1124"/>
      <c r="IIP1303" s="1124"/>
      <c r="IIQ1303" s="1124"/>
      <c r="IIR1303" s="1124"/>
      <c r="IIS1303" s="1124"/>
      <c r="IIT1303" s="1124"/>
      <c r="IIU1303" s="1124"/>
      <c r="IIV1303" s="1124"/>
      <c r="IIW1303" s="1124"/>
      <c r="IIX1303" s="1124"/>
      <c r="IIY1303" s="1124"/>
      <c r="IIZ1303" s="1124"/>
      <c r="IJA1303" s="1124"/>
      <c r="IJB1303" s="1124"/>
      <c r="IJC1303" s="1124"/>
      <c r="IJD1303" s="1124"/>
      <c r="IJE1303" s="1124"/>
      <c r="IJF1303" s="1124"/>
      <c r="IJG1303" s="1124"/>
      <c r="IJH1303" s="1124"/>
      <c r="IJI1303" s="1124"/>
      <c r="IJJ1303" s="1124"/>
      <c r="IJK1303" s="1124"/>
      <c r="IJL1303" s="1124"/>
      <c r="IJM1303" s="1124"/>
      <c r="IJN1303" s="1124"/>
      <c r="IJO1303" s="1124"/>
      <c r="IJP1303" s="1124"/>
      <c r="IJQ1303" s="1124"/>
      <c r="IJR1303" s="1124"/>
      <c r="IJS1303" s="1124"/>
      <c r="IJT1303" s="1124"/>
      <c r="IJU1303" s="1124"/>
      <c r="IJV1303" s="1124"/>
      <c r="IJW1303" s="1124"/>
      <c r="IJX1303" s="1124"/>
      <c r="IJY1303" s="1124"/>
      <c r="IJZ1303" s="1124"/>
      <c r="IKA1303" s="1124"/>
      <c r="IKB1303" s="1124"/>
      <c r="IKC1303" s="1124"/>
      <c r="IKD1303" s="1124"/>
      <c r="IKE1303" s="1124"/>
      <c r="IKF1303" s="1124"/>
      <c r="IKG1303" s="1124"/>
      <c r="IKH1303" s="1124"/>
      <c r="IKI1303" s="1124"/>
      <c r="IKJ1303" s="1124"/>
      <c r="IKK1303" s="1124"/>
      <c r="IKL1303" s="1124"/>
      <c r="IKM1303" s="1124"/>
      <c r="IKN1303" s="1124"/>
      <c r="IKO1303" s="1124"/>
      <c r="IKP1303" s="1124"/>
      <c r="IKQ1303" s="1124"/>
      <c r="IKR1303" s="1124"/>
      <c r="IKS1303" s="1124"/>
      <c r="IKT1303" s="1124"/>
      <c r="IKU1303" s="1124"/>
      <c r="IKV1303" s="1124"/>
      <c r="IKW1303" s="1124"/>
      <c r="IKX1303" s="1124"/>
      <c r="IKY1303" s="1124"/>
      <c r="IKZ1303" s="1124"/>
      <c r="ILA1303" s="1124"/>
      <c r="ILB1303" s="1124"/>
      <c r="ILC1303" s="1124"/>
      <c r="ILD1303" s="1124"/>
      <c r="ILE1303" s="1124"/>
      <c r="ILF1303" s="1124"/>
      <c r="ILG1303" s="1124"/>
      <c r="ILH1303" s="1124"/>
      <c r="ILI1303" s="1124"/>
      <c r="ILJ1303" s="1124"/>
      <c r="ILK1303" s="1124"/>
      <c r="ILL1303" s="1124"/>
      <c r="ILM1303" s="1124"/>
      <c r="ILN1303" s="1124"/>
      <c r="ILO1303" s="1124"/>
      <c r="ILP1303" s="1124"/>
      <c r="ILQ1303" s="1124"/>
      <c r="ILR1303" s="1124"/>
      <c r="ILS1303" s="1124"/>
      <c r="ILT1303" s="1124"/>
      <c r="ILU1303" s="1124"/>
      <c r="ILV1303" s="1124"/>
      <c r="ILW1303" s="1124"/>
      <c r="ILX1303" s="1124"/>
      <c r="ILY1303" s="1124"/>
      <c r="ILZ1303" s="1124"/>
      <c r="IMA1303" s="1124"/>
      <c r="IMB1303" s="1124"/>
      <c r="IMC1303" s="1124"/>
      <c r="IMD1303" s="1124"/>
      <c r="IME1303" s="1124"/>
      <c r="IMF1303" s="1124"/>
      <c r="IMG1303" s="1124"/>
      <c r="IMH1303" s="1124"/>
      <c r="IMI1303" s="1124"/>
      <c r="IMJ1303" s="1124"/>
      <c r="IMK1303" s="1124"/>
      <c r="IML1303" s="1124"/>
      <c r="IMM1303" s="1124"/>
      <c r="IMN1303" s="1124"/>
      <c r="IMO1303" s="1124"/>
      <c r="IMP1303" s="1124"/>
      <c r="IMQ1303" s="1124"/>
      <c r="IMR1303" s="1124"/>
      <c r="IMS1303" s="1124"/>
      <c r="IMT1303" s="1124"/>
      <c r="IMU1303" s="1124"/>
      <c r="IMV1303" s="1124"/>
      <c r="IMW1303" s="1124"/>
      <c r="IMX1303" s="1124"/>
      <c r="IMY1303" s="1124"/>
      <c r="IMZ1303" s="1124"/>
      <c r="INA1303" s="1124"/>
      <c r="INB1303" s="1124"/>
      <c r="INC1303" s="1124"/>
      <c r="IND1303" s="1124"/>
      <c r="INE1303" s="1124"/>
      <c r="INF1303" s="1124"/>
      <c r="ING1303" s="1124"/>
      <c r="INH1303" s="1124"/>
      <c r="INI1303" s="1124"/>
      <c r="INJ1303" s="1124"/>
      <c r="INK1303" s="1124"/>
      <c r="INL1303" s="1124"/>
      <c r="INM1303" s="1124"/>
      <c r="INN1303" s="1124"/>
      <c r="INO1303" s="1124"/>
      <c r="INP1303" s="1124"/>
      <c r="INQ1303" s="1124"/>
      <c r="INR1303" s="1124"/>
      <c r="INS1303" s="1124"/>
      <c r="INT1303" s="1124"/>
      <c r="INU1303" s="1124"/>
      <c r="INV1303" s="1124"/>
      <c r="INW1303" s="1124"/>
      <c r="INX1303" s="1124"/>
      <c r="INY1303" s="1124"/>
      <c r="INZ1303" s="1124"/>
      <c r="IOA1303" s="1124"/>
      <c r="IOB1303" s="1124"/>
      <c r="IOC1303" s="1124"/>
      <c r="IOD1303" s="1124"/>
      <c r="IOE1303" s="1124"/>
      <c r="IOF1303" s="1124"/>
      <c r="IOG1303" s="1124"/>
      <c r="IOH1303" s="1124"/>
      <c r="IOI1303" s="1124"/>
      <c r="IOJ1303" s="1124"/>
      <c r="IOK1303" s="1124"/>
      <c r="IOL1303" s="1124"/>
      <c r="IOM1303" s="1124"/>
      <c r="ION1303" s="1124"/>
      <c r="IOO1303" s="1124"/>
      <c r="IOP1303" s="1124"/>
      <c r="IOQ1303" s="1124"/>
      <c r="IOR1303" s="1124"/>
      <c r="IOS1303" s="1124"/>
      <c r="IOT1303" s="1124"/>
      <c r="IOU1303" s="1124"/>
      <c r="IOV1303" s="1124"/>
      <c r="IOW1303" s="1124"/>
      <c r="IOX1303" s="1124"/>
      <c r="IOY1303" s="1124"/>
      <c r="IOZ1303" s="1124"/>
      <c r="IPA1303" s="1124"/>
      <c r="IPB1303" s="1124"/>
      <c r="IPC1303" s="1124"/>
      <c r="IPD1303" s="1124"/>
      <c r="IPE1303" s="1124"/>
      <c r="IPF1303" s="1124"/>
      <c r="IPG1303" s="1124"/>
      <c r="IPH1303" s="1124"/>
      <c r="IPI1303" s="1124"/>
      <c r="IPJ1303" s="1124"/>
      <c r="IPK1303" s="1124"/>
      <c r="IPL1303" s="1124"/>
      <c r="IPM1303" s="1124"/>
      <c r="IPN1303" s="1124"/>
      <c r="IPO1303" s="1124"/>
      <c r="IPP1303" s="1124"/>
      <c r="IPQ1303" s="1124"/>
      <c r="IPR1303" s="1124"/>
      <c r="IPS1303" s="1124"/>
      <c r="IPT1303" s="1124"/>
      <c r="IPU1303" s="1124"/>
      <c r="IPV1303" s="1124"/>
      <c r="IPW1303" s="1124"/>
      <c r="IPX1303" s="1124"/>
      <c r="IPY1303" s="1124"/>
      <c r="IPZ1303" s="1124"/>
      <c r="IQA1303" s="1124"/>
      <c r="IQB1303" s="1124"/>
      <c r="IQC1303" s="1124"/>
      <c r="IQD1303" s="1124"/>
      <c r="IQE1303" s="1124"/>
      <c r="IQF1303" s="1124"/>
      <c r="IQG1303" s="1124"/>
      <c r="IQH1303" s="1124"/>
      <c r="IQI1303" s="1124"/>
      <c r="IQJ1303" s="1124"/>
      <c r="IQK1303" s="1124"/>
      <c r="IQL1303" s="1124"/>
      <c r="IQM1303" s="1124"/>
      <c r="IQN1303" s="1124"/>
      <c r="IQO1303" s="1124"/>
      <c r="IQP1303" s="1124"/>
      <c r="IQQ1303" s="1124"/>
      <c r="IQR1303" s="1124"/>
      <c r="IQS1303" s="1124"/>
      <c r="IQT1303" s="1124"/>
      <c r="IQU1303" s="1124"/>
      <c r="IQV1303" s="1124"/>
      <c r="IQW1303" s="1124"/>
      <c r="IQX1303" s="1124"/>
      <c r="IQY1303" s="1124"/>
      <c r="IQZ1303" s="1124"/>
      <c r="IRA1303" s="1124"/>
      <c r="IRB1303" s="1124"/>
      <c r="IRC1303" s="1124"/>
      <c r="IRD1303" s="1124"/>
      <c r="IRE1303" s="1124"/>
      <c r="IRF1303" s="1124"/>
      <c r="IRG1303" s="1124"/>
      <c r="IRH1303" s="1124"/>
      <c r="IRI1303" s="1124"/>
      <c r="IRJ1303" s="1124"/>
      <c r="IRK1303" s="1124"/>
      <c r="IRL1303" s="1124"/>
      <c r="IRM1303" s="1124"/>
      <c r="IRN1303" s="1124"/>
      <c r="IRO1303" s="1124"/>
      <c r="IRP1303" s="1124"/>
      <c r="IRQ1303" s="1124"/>
      <c r="IRR1303" s="1124"/>
      <c r="IRS1303" s="1124"/>
      <c r="IRT1303" s="1124"/>
      <c r="IRU1303" s="1124"/>
      <c r="IRV1303" s="1124"/>
      <c r="IRW1303" s="1124"/>
      <c r="IRX1303" s="1124"/>
      <c r="IRY1303" s="1124"/>
      <c r="IRZ1303" s="1124"/>
      <c r="ISA1303" s="1124"/>
      <c r="ISB1303" s="1124"/>
      <c r="ISC1303" s="1124"/>
      <c r="ISD1303" s="1124"/>
      <c r="ISE1303" s="1124"/>
      <c r="ISF1303" s="1124"/>
      <c r="ISG1303" s="1124"/>
      <c r="ISH1303" s="1124"/>
      <c r="ISI1303" s="1124"/>
      <c r="ISJ1303" s="1124"/>
      <c r="ISK1303" s="1124"/>
      <c r="ISL1303" s="1124"/>
      <c r="ISM1303" s="1124"/>
      <c r="ISN1303" s="1124"/>
      <c r="ISO1303" s="1124"/>
      <c r="ISP1303" s="1124"/>
      <c r="ISQ1303" s="1124"/>
      <c r="ISR1303" s="1124"/>
      <c r="ISS1303" s="1124"/>
      <c r="IST1303" s="1124"/>
      <c r="ISU1303" s="1124"/>
      <c r="ISV1303" s="1124"/>
      <c r="ISW1303" s="1124"/>
      <c r="ISX1303" s="1124"/>
      <c r="ISY1303" s="1124"/>
      <c r="ISZ1303" s="1124"/>
      <c r="ITA1303" s="1124"/>
      <c r="ITB1303" s="1124"/>
      <c r="ITC1303" s="1124"/>
      <c r="ITD1303" s="1124"/>
      <c r="ITE1303" s="1124"/>
      <c r="ITF1303" s="1124"/>
      <c r="ITG1303" s="1124"/>
      <c r="ITH1303" s="1124"/>
      <c r="ITI1303" s="1124"/>
      <c r="ITJ1303" s="1124"/>
      <c r="ITK1303" s="1124"/>
      <c r="ITL1303" s="1124"/>
      <c r="ITM1303" s="1124"/>
      <c r="ITN1303" s="1124"/>
      <c r="ITO1303" s="1124"/>
      <c r="ITP1303" s="1124"/>
      <c r="ITQ1303" s="1124"/>
      <c r="ITR1303" s="1124"/>
      <c r="ITS1303" s="1124"/>
      <c r="ITT1303" s="1124"/>
      <c r="ITU1303" s="1124"/>
      <c r="ITV1303" s="1124"/>
      <c r="ITW1303" s="1124"/>
      <c r="ITX1303" s="1124"/>
      <c r="ITY1303" s="1124"/>
      <c r="ITZ1303" s="1124"/>
      <c r="IUA1303" s="1124"/>
      <c r="IUB1303" s="1124"/>
      <c r="IUC1303" s="1124"/>
      <c r="IUD1303" s="1124"/>
      <c r="IUE1303" s="1124"/>
      <c r="IUF1303" s="1124"/>
      <c r="IUG1303" s="1124"/>
      <c r="IUH1303" s="1124"/>
      <c r="IUI1303" s="1124"/>
      <c r="IUJ1303" s="1124"/>
      <c r="IUK1303" s="1124"/>
      <c r="IUL1303" s="1124"/>
      <c r="IUM1303" s="1124"/>
      <c r="IUN1303" s="1124"/>
      <c r="IUO1303" s="1124"/>
      <c r="IUP1303" s="1124"/>
      <c r="IUQ1303" s="1124"/>
      <c r="IUR1303" s="1124"/>
      <c r="IUS1303" s="1124"/>
      <c r="IUT1303" s="1124"/>
      <c r="IUU1303" s="1124"/>
      <c r="IUV1303" s="1124"/>
      <c r="IUW1303" s="1124"/>
      <c r="IUX1303" s="1124"/>
      <c r="IUY1303" s="1124"/>
      <c r="IUZ1303" s="1124"/>
      <c r="IVA1303" s="1124"/>
      <c r="IVB1303" s="1124"/>
      <c r="IVC1303" s="1124"/>
      <c r="IVD1303" s="1124"/>
      <c r="IVE1303" s="1124"/>
      <c r="IVF1303" s="1124"/>
      <c r="IVG1303" s="1124"/>
      <c r="IVH1303" s="1124"/>
      <c r="IVI1303" s="1124"/>
      <c r="IVJ1303" s="1124"/>
      <c r="IVK1303" s="1124"/>
      <c r="IVL1303" s="1124"/>
      <c r="IVM1303" s="1124"/>
      <c r="IVN1303" s="1124"/>
      <c r="IVO1303" s="1124"/>
      <c r="IVP1303" s="1124"/>
      <c r="IVQ1303" s="1124"/>
      <c r="IVR1303" s="1124"/>
      <c r="IVS1303" s="1124"/>
      <c r="IVT1303" s="1124"/>
      <c r="IVU1303" s="1124"/>
      <c r="IVV1303" s="1124"/>
      <c r="IVW1303" s="1124"/>
      <c r="IVX1303" s="1124"/>
      <c r="IVY1303" s="1124"/>
      <c r="IVZ1303" s="1124"/>
      <c r="IWA1303" s="1124"/>
      <c r="IWB1303" s="1124"/>
      <c r="IWC1303" s="1124"/>
      <c r="IWD1303" s="1124"/>
      <c r="IWE1303" s="1124"/>
      <c r="IWF1303" s="1124"/>
      <c r="IWG1303" s="1124"/>
      <c r="IWH1303" s="1124"/>
      <c r="IWI1303" s="1124"/>
      <c r="IWJ1303" s="1124"/>
      <c r="IWK1303" s="1124"/>
      <c r="IWL1303" s="1124"/>
      <c r="IWM1303" s="1124"/>
      <c r="IWN1303" s="1124"/>
      <c r="IWO1303" s="1124"/>
      <c r="IWP1303" s="1124"/>
      <c r="IWQ1303" s="1124"/>
      <c r="IWR1303" s="1124"/>
      <c r="IWS1303" s="1124"/>
      <c r="IWT1303" s="1124"/>
      <c r="IWU1303" s="1124"/>
      <c r="IWV1303" s="1124"/>
      <c r="IWW1303" s="1124"/>
      <c r="IWX1303" s="1124"/>
      <c r="IWY1303" s="1124"/>
      <c r="IWZ1303" s="1124"/>
      <c r="IXA1303" s="1124"/>
      <c r="IXB1303" s="1124"/>
      <c r="IXC1303" s="1124"/>
      <c r="IXD1303" s="1124"/>
      <c r="IXE1303" s="1124"/>
      <c r="IXF1303" s="1124"/>
      <c r="IXG1303" s="1124"/>
      <c r="IXH1303" s="1124"/>
      <c r="IXI1303" s="1124"/>
      <c r="IXJ1303" s="1124"/>
      <c r="IXK1303" s="1124"/>
      <c r="IXL1303" s="1124"/>
      <c r="IXM1303" s="1124"/>
      <c r="IXN1303" s="1124"/>
      <c r="IXO1303" s="1124"/>
      <c r="IXP1303" s="1124"/>
      <c r="IXQ1303" s="1124"/>
      <c r="IXR1303" s="1124"/>
      <c r="IXS1303" s="1124"/>
      <c r="IXT1303" s="1124"/>
      <c r="IXU1303" s="1124"/>
      <c r="IXV1303" s="1124"/>
      <c r="IXW1303" s="1124"/>
      <c r="IXX1303" s="1124"/>
      <c r="IXY1303" s="1124"/>
      <c r="IXZ1303" s="1124"/>
      <c r="IYA1303" s="1124"/>
      <c r="IYB1303" s="1124"/>
      <c r="IYC1303" s="1124"/>
      <c r="IYD1303" s="1124"/>
      <c r="IYE1303" s="1124"/>
      <c r="IYF1303" s="1124"/>
      <c r="IYG1303" s="1124"/>
      <c r="IYH1303" s="1124"/>
      <c r="IYI1303" s="1124"/>
      <c r="IYJ1303" s="1124"/>
      <c r="IYK1303" s="1124"/>
      <c r="IYL1303" s="1124"/>
      <c r="IYM1303" s="1124"/>
      <c r="IYN1303" s="1124"/>
      <c r="IYO1303" s="1124"/>
      <c r="IYP1303" s="1124"/>
      <c r="IYQ1303" s="1124"/>
      <c r="IYR1303" s="1124"/>
      <c r="IYS1303" s="1124"/>
      <c r="IYT1303" s="1124"/>
      <c r="IYU1303" s="1124"/>
      <c r="IYV1303" s="1124"/>
      <c r="IYW1303" s="1124"/>
      <c r="IYX1303" s="1124"/>
      <c r="IYY1303" s="1124"/>
      <c r="IYZ1303" s="1124"/>
      <c r="IZA1303" s="1124"/>
      <c r="IZB1303" s="1124"/>
      <c r="IZC1303" s="1124"/>
      <c r="IZD1303" s="1124"/>
      <c r="IZE1303" s="1124"/>
      <c r="IZF1303" s="1124"/>
      <c r="IZG1303" s="1124"/>
      <c r="IZH1303" s="1124"/>
      <c r="IZI1303" s="1124"/>
      <c r="IZJ1303" s="1124"/>
      <c r="IZK1303" s="1124"/>
      <c r="IZL1303" s="1124"/>
      <c r="IZM1303" s="1124"/>
      <c r="IZN1303" s="1124"/>
      <c r="IZO1303" s="1124"/>
      <c r="IZP1303" s="1124"/>
      <c r="IZQ1303" s="1124"/>
      <c r="IZR1303" s="1124"/>
      <c r="IZS1303" s="1124"/>
      <c r="IZT1303" s="1124"/>
      <c r="IZU1303" s="1124"/>
      <c r="IZV1303" s="1124"/>
      <c r="IZW1303" s="1124"/>
      <c r="IZX1303" s="1124"/>
      <c r="IZY1303" s="1124"/>
      <c r="IZZ1303" s="1124"/>
      <c r="JAA1303" s="1124"/>
      <c r="JAB1303" s="1124"/>
      <c r="JAC1303" s="1124"/>
      <c r="JAD1303" s="1124"/>
      <c r="JAE1303" s="1124"/>
      <c r="JAF1303" s="1124"/>
      <c r="JAG1303" s="1124"/>
      <c r="JAH1303" s="1124"/>
      <c r="JAI1303" s="1124"/>
      <c r="JAJ1303" s="1124"/>
      <c r="JAK1303" s="1124"/>
      <c r="JAL1303" s="1124"/>
      <c r="JAM1303" s="1124"/>
      <c r="JAN1303" s="1124"/>
      <c r="JAO1303" s="1124"/>
      <c r="JAP1303" s="1124"/>
      <c r="JAQ1303" s="1124"/>
      <c r="JAR1303" s="1124"/>
      <c r="JAS1303" s="1124"/>
      <c r="JAT1303" s="1124"/>
      <c r="JAU1303" s="1124"/>
      <c r="JAV1303" s="1124"/>
      <c r="JAW1303" s="1124"/>
      <c r="JAX1303" s="1124"/>
      <c r="JAY1303" s="1124"/>
      <c r="JAZ1303" s="1124"/>
      <c r="JBA1303" s="1124"/>
      <c r="JBB1303" s="1124"/>
      <c r="JBC1303" s="1124"/>
      <c r="JBD1303" s="1124"/>
      <c r="JBE1303" s="1124"/>
      <c r="JBF1303" s="1124"/>
      <c r="JBG1303" s="1124"/>
      <c r="JBH1303" s="1124"/>
      <c r="JBI1303" s="1124"/>
      <c r="JBJ1303" s="1124"/>
      <c r="JBK1303" s="1124"/>
      <c r="JBL1303" s="1124"/>
      <c r="JBM1303" s="1124"/>
      <c r="JBN1303" s="1124"/>
      <c r="JBO1303" s="1124"/>
      <c r="JBP1303" s="1124"/>
      <c r="JBQ1303" s="1124"/>
      <c r="JBR1303" s="1124"/>
      <c r="JBS1303" s="1124"/>
      <c r="JBT1303" s="1124"/>
      <c r="JBU1303" s="1124"/>
      <c r="JBV1303" s="1124"/>
      <c r="JBW1303" s="1124"/>
      <c r="JBX1303" s="1124"/>
      <c r="JBY1303" s="1124"/>
      <c r="JBZ1303" s="1124"/>
      <c r="JCA1303" s="1124"/>
      <c r="JCB1303" s="1124"/>
      <c r="JCC1303" s="1124"/>
      <c r="JCD1303" s="1124"/>
      <c r="JCE1303" s="1124"/>
      <c r="JCF1303" s="1124"/>
      <c r="JCG1303" s="1124"/>
      <c r="JCH1303" s="1124"/>
      <c r="JCI1303" s="1124"/>
      <c r="JCJ1303" s="1124"/>
      <c r="JCK1303" s="1124"/>
      <c r="JCL1303" s="1124"/>
      <c r="JCM1303" s="1124"/>
      <c r="JCN1303" s="1124"/>
      <c r="JCO1303" s="1124"/>
      <c r="JCP1303" s="1124"/>
      <c r="JCQ1303" s="1124"/>
      <c r="JCR1303" s="1124"/>
      <c r="JCS1303" s="1124"/>
      <c r="JCT1303" s="1124"/>
      <c r="JCU1303" s="1124"/>
      <c r="JCV1303" s="1124"/>
      <c r="JCW1303" s="1124"/>
      <c r="JCX1303" s="1124"/>
      <c r="JCY1303" s="1124"/>
      <c r="JCZ1303" s="1124"/>
      <c r="JDA1303" s="1124"/>
      <c r="JDB1303" s="1124"/>
      <c r="JDC1303" s="1124"/>
      <c r="JDD1303" s="1124"/>
      <c r="JDE1303" s="1124"/>
      <c r="JDF1303" s="1124"/>
      <c r="JDG1303" s="1124"/>
      <c r="JDH1303" s="1124"/>
      <c r="JDI1303" s="1124"/>
      <c r="JDJ1303" s="1124"/>
      <c r="JDK1303" s="1124"/>
      <c r="JDL1303" s="1124"/>
      <c r="JDM1303" s="1124"/>
      <c r="JDN1303" s="1124"/>
      <c r="JDO1303" s="1124"/>
      <c r="JDP1303" s="1124"/>
      <c r="JDQ1303" s="1124"/>
      <c r="JDR1303" s="1124"/>
      <c r="JDS1303" s="1124"/>
      <c r="JDT1303" s="1124"/>
      <c r="JDU1303" s="1124"/>
      <c r="JDV1303" s="1124"/>
      <c r="JDW1303" s="1124"/>
      <c r="JDX1303" s="1124"/>
      <c r="JDY1303" s="1124"/>
      <c r="JDZ1303" s="1124"/>
      <c r="JEA1303" s="1124"/>
      <c r="JEB1303" s="1124"/>
      <c r="JEC1303" s="1124"/>
      <c r="JED1303" s="1124"/>
      <c r="JEE1303" s="1124"/>
      <c r="JEF1303" s="1124"/>
      <c r="JEG1303" s="1124"/>
      <c r="JEH1303" s="1124"/>
      <c r="JEI1303" s="1124"/>
      <c r="JEJ1303" s="1124"/>
      <c r="JEK1303" s="1124"/>
      <c r="JEL1303" s="1124"/>
      <c r="JEM1303" s="1124"/>
      <c r="JEN1303" s="1124"/>
      <c r="JEO1303" s="1124"/>
      <c r="JEP1303" s="1124"/>
      <c r="JEQ1303" s="1124"/>
      <c r="JER1303" s="1124"/>
      <c r="JES1303" s="1124"/>
      <c r="JET1303" s="1124"/>
      <c r="JEU1303" s="1124"/>
      <c r="JEV1303" s="1124"/>
      <c r="JEW1303" s="1124"/>
      <c r="JEX1303" s="1124"/>
      <c r="JEY1303" s="1124"/>
      <c r="JEZ1303" s="1124"/>
      <c r="JFA1303" s="1124"/>
      <c r="JFB1303" s="1124"/>
      <c r="JFC1303" s="1124"/>
      <c r="JFD1303" s="1124"/>
      <c r="JFE1303" s="1124"/>
      <c r="JFF1303" s="1124"/>
      <c r="JFG1303" s="1124"/>
      <c r="JFH1303" s="1124"/>
      <c r="JFI1303" s="1124"/>
      <c r="JFJ1303" s="1124"/>
      <c r="JFK1303" s="1124"/>
      <c r="JFL1303" s="1124"/>
      <c r="JFM1303" s="1124"/>
      <c r="JFN1303" s="1124"/>
      <c r="JFO1303" s="1124"/>
      <c r="JFP1303" s="1124"/>
      <c r="JFQ1303" s="1124"/>
      <c r="JFR1303" s="1124"/>
      <c r="JFS1303" s="1124"/>
      <c r="JFT1303" s="1124"/>
      <c r="JFU1303" s="1124"/>
      <c r="JFV1303" s="1124"/>
      <c r="JFW1303" s="1124"/>
      <c r="JFX1303" s="1124"/>
      <c r="JFY1303" s="1124"/>
      <c r="JFZ1303" s="1124"/>
      <c r="JGA1303" s="1124"/>
      <c r="JGB1303" s="1124"/>
      <c r="JGC1303" s="1124"/>
      <c r="JGD1303" s="1124"/>
      <c r="JGE1303" s="1124"/>
      <c r="JGF1303" s="1124"/>
      <c r="JGG1303" s="1124"/>
      <c r="JGH1303" s="1124"/>
      <c r="JGI1303" s="1124"/>
      <c r="JGJ1303" s="1124"/>
      <c r="JGK1303" s="1124"/>
      <c r="JGL1303" s="1124"/>
      <c r="JGM1303" s="1124"/>
      <c r="JGN1303" s="1124"/>
      <c r="JGO1303" s="1124"/>
      <c r="JGP1303" s="1124"/>
      <c r="JGQ1303" s="1124"/>
      <c r="JGR1303" s="1124"/>
      <c r="JGS1303" s="1124"/>
      <c r="JGT1303" s="1124"/>
      <c r="JGU1303" s="1124"/>
      <c r="JGV1303" s="1124"/>
      <c r="JGW1303" s="1124"/>
      <c r="JGX1303" s="1124"/>
      <c r="JGY1303" s="1124"/>
      <c r="JGZ1303" s="1124"/>
      <c r="JHA1303" s="1124"/>
      <c r="JHB1303" s="1124"/>
      <c r="JHC1303" s="1124"/>
      <c r="JHD1303" s="1124"/>
      <c r="JHE1303" s="1124"/>
      <c r="JHF1303" s="1124"/>
      <c r="JHG1303" s="1124"/>
      <c r="JHH1303" s="1124"/>
      <c r="JHI1303" s="1124"/>
      <c r="JHJ1303" s="1124"/>
      <c r="JHK1303" s="1124"/>
      <c r="JHL1303" s="1124"/>
      <c r="JHM1303" s="1124"/>
      <c r="JHN1303" s="1124"/>
      <c r="JHO1303" s="1124"/>
      <c r="JHP1303" s="1124"/>
      <c r="JHQ1303" s="1124"/>
      <c r="JHR1303" s="1124"/>
      <c r="JHS1303" s="1124"/>
      <c r="JHT1303" s="1124"/>
      <c r="JHU1303" s="1124"/>
      <c r="JHV1303" s="1124"/>
      <c r="JHW1303" s="1124"/>
      <c r="JHX1303" s="1124"/>
      <c r="JHY1303" s="1124"/>
      <c r="JHZ1303" s="1124"/>
      <c r="JIA1303" s="1124"/>
      <c r="JIB1303" s="1124"/>
      <c r="JIC1303" s="1124"/>
      <c r="JID1303" s="1124"/>
      <c r="JIE1303" s="1124"/>
      <c r="JIF1303" s="1124"/>
      <c r="JIG1303" s="1124"/>
      <c r="JIH1303" s="1124"/>
      <c r="JII1303" s="1124"/>
      <c r="JIJ1303" s="1124"/>
      <c r="JIK1303" s="1124"/>
      <c r="JIL1303" s="1124"/>
      <c r="JIM1303" s="1124"/>
      <c r="JIN1303" s="1124"/>
      <c r="JIO1303" s="1124"/>
      <c r="JIP1303" s="1124"/>
      <c r="JIQ1303" s="1124"/>
      <c r="JIR1303" s="1124"/>
      <c r="JIS1303" s="1124"/>
      <c r="JIT1303" s="1124"/>
      <c r="JIU1303" s="1124"/>
      <c r="JIV1303" s="1124"/>
      <c r="JIW1303" s="1124"/>
      <c r="JIX1303" s="1124"/>
      <c r="JIY1303" s="1124"/>
      <c r="JIZ1303" s="1124"/>
      <c r="JJA1303" s="1124"/>
      <c r="JJB1303" s="1124"/>
      <c r="JJC1303" s="1124"/>
      <c r="JJD1303" s="1124"/>
      <c r="JJE1303" s="1124"/>
      <c r="JJF1303" s="1124"/>
      <c r="JJG1303" s="1124"/>
      <c r="JJH1303" s="1124"/>
      <c r="JJI1303" s="1124"/>
      <c r="JJJ1303" s="1124"/>
      <c r="JJK1303" s="1124"/>
      <c r="JJL1303" s="1124"/>
      <c r="JJM1303" s="1124"/>
      <c r="JJN1303" s="1124"/>
      <c r="JJO1303" s="1124"/>
      <c r="JJP1303" s="1124"/>
      <c r="JJQ1303" s="1124"/>
      <c r="JJR1303" s="1124"/>
      <c r="JJS1303" s="1124"/>
      <c r="JJT1303" s="1124"/>
      <c r="JJU1303" s="1124"/>
      <c r="JJV1303" s="1124"/>
      <c r="JJW1303" s="1124"/>
      <c r="JJX1303" s="1124"/>
      <c r="JJY1303" s="1124"/>
      <c r="JJZ1303" s="1124"/>
      <c r="JKA1303" s="1124"/>
      <c r="JKB1303" s="1124"/>
      <c r="JKC1303" s="1124"/>
      <c r="JKD1303" s="1124"/>
      <c r="JKE1303" s="1124"/>
      <c r="JKF1303" s="1124"/>
      <c r="JKG1303" s="1124"/>
      <c r="JKH1303" s="1124"/>
      <c r="JKI1303" s="1124"/>
      <c r="JKJ1303" s="1124"/>
      <c r="JKK1303" s="1124"/>
      <c r="JKL1303" s="1124"/>
      <c r="JKM1303" s="1124"/>
      <c r="JKN1303" s="1124"/>
      <c r="JKO1303" s="1124"/>
      <c r="JKP1303" s="1124"/>
      <c r="JKQ1303" s="1124"/>
      <c r="JKR1303" s="1124"/>
      <c r="JKS1303" s="1124"/>
      <c r="JKT1303" s="1124"/>
      <c r="JKU1303" s="1124"/>
      <c r="JKV1303" s="1124"/>
      <c r="JKW1303" s="1124"/>
      <c r="JKX1303" s="1124"/>
      <c r="JKY1303" s="1124"/>
      <c r="JKZ1303" s="1124"/>
      <c r="JLA1303" s="1124"/>
      <c r="JLB1303" s="1124"/>
      <c r="JLC1303" s="1124"/>
      <c r="JLD1303" s="1124"/>
      <c r="JLE1303" s="1124"/>
      <c r="JLF1303" s="1124"/>
      <c r="JLG1303" s="1124"/>
      <c r="JLH1303" s="1124"/>
      <c r="JLI1303" s="1124"/>
      <c r="JLJ1303" s="1124"/>
      <c r="JLK1303" s="1124"/>
      <c r="JLL1303" s="1124"/>
      <c r="JLM1303" s="1124"/>
      <c r="JLN1303" s="1124"/>
      <c r="JLO1303" s="1124"/>
      <c r="JLP1303" s="1124"/>
      <c r="JLQ1303" s="1124"/>
      <c r="JLR1303" s="1124"/>
      <c r="JLS1303" s="1124"/>
      <c r="JLT1303" s="1124"/>
      <c r="JLU1303" s="1124"/>
      <c r="JLV1303" s="1124"/>
      <c r="JLW1303" s="1124"/>
      <c r="JLX1303" s="1124"/>
      <c r="JLY1303" s="1124"/>
      <c r="JLZ1303" s="1124"/>
      <c r="JMA1303" s="1124"/>
      <c r="JMB1303" s="1124"/>
      <c r="JMC1303" s="1124"/>
      <c r="JMD1303" s="1124"/>
      <c r="JME1303" s="1124"/>
      <c r="JMF1303" s="1124"/>
      <c r="JMG1303" s="1124"/>
      <c r="JMH1303" s="1124"/>
      <c r="JMI1303" s="1124"/>
      <c r="JMJ1303" s="1124"/>
      <c r="JMK1303" s="1124"/>
      <c r="JML1303" s="1124"/>
      <c r="JMM1303" s="1124"/>
      <c r="JMN1303" s="1124"/>
      <c r="JMO1303" s="1124"/>
      <c r="JMP1303" s="1124"/>
      <c r="JMQ1303" s="1124"/>
      <c r="JMR1303" s="1124"/>
      <c r="JMS1303" s="1124"/>
      <c r="JMT1303" s="1124"/>
      <c r="JMU1303" s="1124"/>
      <c r="JMV1303" s="1124"/>
      <c r="JMW1303" s="1124"/>
      <c r="JMX1303" s="1124"/>
      <c r="JMY1303" s="1124"/>
      <c r="JMZ1303" s="1124"/>
      <c r="JNA1303" s="1124"/>
      <c r="JNB1303" s="1124"/>
      <c r="JNC1303" s="1124"/>
      <c r="JND1303" s="1124"/>
      <c r="JNE1303" s="1124"/>
      <c r="JNF1303" s="1124"/>
      <c r="JNG1303" s="1124"/>
      <c r="JNH1303" s="1124"/>
      <c r="JNI1303" s="1124"/>
      <c r="JNJ1303" s="1124"/>
      <c r="JNK1303" s="1124"/>
      <c r="JNL1303" s="1124"/>
      <c r="JNM1303" s="1124"/>
      <c r="JNN1303" s="1124"/>
      <c r="JNO1303" s="1124"/>
      <c r="JNP1303" s="1124"/>
      <c r="JNQ1303" s="1124"/>
      <c r="JNR1303" s="1124"/>
      <c r="JNS1303" s="1124"/>
      <c r="JNT1303" s="1124"/>
      <c r="JNU1303" s="1124"/>
      <c r="JNV1303" s="1124"/>
      <c r="JNW1303" s="1124"/>
      <c r="JNX1303" s="1124"/>
      <c r="JNY1303" s="1124"/>
      <c r="JNZ1303" s="1124"/>
      <c r="JOA1303" s="1124"/>
      <c r="JOB1303" s="1124"/>
      <c r="JOC1303" s="1124"/>
      <c r="JOD1303" s="1124"/>
      <c r="JOE1303" s="1124"/>
      <c r="JOF1303" s="1124"/>
      <c r="JOG1303" s="1124"/>
      <c r="JOH1303" s="1124"/>
      <c r="JOI1303" s="1124"/>
      <c r="JOJ1303" s="1124"/>
      <c r="JOK1303" s="1124"/>
      <c r="JOL1303" s="1124"/>
      <c r="JOM1303" s="1124"/>
      <c r="JON1303" s="1124"/>
      <c r="JOO1303" s="1124"/>
      <c r="JOP1303" s="1124"/>
      <c r="JOQ1303" s="1124"/>
      <c r="JOR1303" s="1124"/>
      <c r="JOS1303" s="1124"/>
      <c r="JOT1303" s="1124"/>
      <c r="JOU1303" s="1124"/>
      <c r="JOV1303" s="1124"/>
      <c r="JOW1303" s="1124"/>
      <c r="JOX1303" s="1124"/>
      <c r="JOY1303" s="1124"/>
      <c r="JOZ1303" s="1124"/>
      <c r="JPA1303" s="1124"/>
      <c r="JPB1303" s="1124"/>
      <c r="JPC1303" s="1124"/>
      <c r="JPD1303" s="1124"/>
      <c r="JPE1303" s="1124"/>
      <c r="JPF1303" s="1124"/>
      <c r="JPG1303" s="1124"/>
      <c r="JPH1303" s="1124"/>
      <c r="JPI1303" s="1124"/>
      <c r="JPJ1303" s="1124"/>
      <c r="JPK1303" s="1124"/>
      <c r="JPL1303" s="1124"/>
      <c r="JPM1303" s="1124"/>
      <c r="JPN1303" s="1124"/>
      <c r="JPO1303" s="1124"/>
      <c r="JPP1303" s="1124"/>
      <c r="JPQ1303" s="1124"/>
      <c r="JPR1303" s="1124"/>
      <c r="JPS1303" s="1124"/>
      <c r="JPT1303" s="1124"/>
      <c r="JPU1303" s="1124"/>
      <c r="JPV1303" s="1124"/>
      <c r="JPW1303" s="1124"/>
      <c r="JPX1303" s="1124"/>
      <c r="JPY1303" s="1124"/>
      <c r="JPZ1303" s="1124"/>
      <c r="JQA1303" s="1124"/>
      <c r="JQB1303" s="1124"/>
      <c r="JQC1303" s="1124"/>
      <c r="JQD1303" s="1124"/>
      <c r="JQE1303" s="1124"/>
      <c r="JQF1303" s="1124"/>
      <c r="JQG1303" s="1124"/>
      <c r="JQH1303" s="1124"/>
      <c r="JQI1303" s="1124"/>
      <c r="JQJ1303" s="1124"/>
      <c r="JQK1303" s="1124"/>
      <c r="JQL1303" s="1124"/>
      <c r="JQM1303" s="1124"/>
      <c r="JQN1303" s="1124"/>
      <c r="JQO1303" s="1124"/>
      <c r="JQP1303" s="1124"/>
      <c r="JQQ1303" s="1124"/>
      <c r="JQR1303" s="1124"/>
      <c r="JQS1303" s="1124"/>
      <c r="JQT1303" s="1124"/>
      <c r="JQU1303" s="1124"/>
      <c r="JQV1303" s="1124"/>
      <c r="JQW1303" s="1124"/>
      <c r="JQX1303" s="1124"/>
      <c r="JQY1303" s="1124"/>
      <c r="JQZ1303" s="1124"/>
      <c r="JRA1303" s="1124"/>
      <c r="JRB1303" s="1124"/>
      <c r="JRC1303" s="1124"/>
      <c r="JRD1303" s="1124"/>
      <c r="JRE1303" s="1124"/>
      <c r="JRF1303" s="1124"/>
      <c r="JRG1303" s="1124"/>
      <c r="JRH1303" s="1124"/>
      <c r="JRI1303" s="1124"/>
      <c r="JRJ1303" s="1124"/>
      <c r="JRK1303" s="1124"/>
      <c r="JRL1303" s="1124"/>
      <c r="JRM1303" s="1124"/>
      <c r="JRN1303" s="1124"/>
      <c r="JRO1303" s="1124"/>
      <c r="JRP1303" s="1124"/>
      <c r="JRQ1303" s="1124"/>
      <c r="JRR1303" s="1124"/>
      <c r="JRS1303" s="1124"/>
      <c r="JRT1303" s="1124"/>
      <c r="JRU1303" s="1124"/>
      <c r="JRV1303" s="1124"/>
      <c r="JRW1303" s="1124"/>
      <c r="JRX1303" s="1124"/>
      <c r="JRY1303" s="1124"/>
      <c r="JRZ1303" s="1124"/>
      <c r="JSA1303" s="1124"/>
      <c r="JSB1303" s="1124"/>
      <c r="JSC1303" s="1124"/>
      <c r="JSD1303" s="1124"/>
      <c r="JSE1303" s="1124"/>
      <c r="JSF1303" s="1124"/>
      <c r="JSG1303" s="1124"/>
      <c r="JSH1303" s="1124"/>
      <c r="JSI1303" s="1124"/>
      <c r="JSJ1303" s="1124"/>
      <c r="JSK1303" s="1124"/>
      <c r="JSL1303" s="1124"/>
      <c r="JSM1303" s="1124"/>
      <c r="JSN1303" s="1124"/>
      <c r="JSO1303" s="1124"/>
      <c r="JSP1303" s="1124"/>
      <c r="JSQ1303" s="1124"/>
      <c r="JSR1303" s="1124"/>
      <c r="JSS1303" s="1124"/>
      <c r="JST1303" s="1124"/>
      <c r="JSU1303" s="1124"/>
      <c r="JSV1303" s="1124"/>
      <c r="JSW1303" s="1124"/>
      <c r="JSX1303" s="1124"/>
      <c r="JSY1303" s="1124"/>
      <c r="JSZ1303" s="1124"/>
      <c r="JTA1303" s="1124"/>
      <c r="JTB1303" s="1124"/>
      <c r="JTC1303" s="1124"/>
      <c r="JTD1303" s="1124"/>
      <c r="JTE1303" s="1124"/>
      <c r="JTF1303" s="1124"/>
      <c r="JTG1303" s="1124"/>
      <c r="JTH1303" s="1124"/>
      <c r="JTI1303" s="1124"/>
      <c r="JTJ1303" s="1124"/>
      <c r="JTK1303" s="1124"/>
      <c r="JTL1303" s="1124"/>
      <c r="JTM1303" s="1124"/>
      <c r="JTN1303" s="1124"/>
      <c r="JTO1303" s="1124"/>
      <c r="JTP1303" s="1124"/>
      <c r="JTQ1303" s="1124"/>
      <c r="JTR1303" s="1124"/>
      <c r="JTS1303" s="1124"/>
      <c r="JTT1303" s="1124"/>
      <c r="JTU1303" s="1124"/>
      <c r="JTV1303" s="1124"/>
      <c r="JTW1303" s="1124"/>
      <c r="JTX1303" s="1124"/>
      <c r="JTY1303" s="1124"/>
      <c r="JTZ1303" s="1124"/>
      <c r="JUA1303" s="1124"/>
      <c r="JUB1303" s="1124"/>
      <c r="JUC1303" s="1124"/>
      <c r="JUD1303" s="1124"/>
      <c r="JUE1303" s="1124"/>
      <c r="JUF1303" s="1124"/>
      <c r="JUG1303" s="1124"/>
      <c r="JUH1303" s="1124"/>
      <c r="JUI1303" s="1124"/>
      <c r="JUJ1303" s="1124"/>
      <c r="JUK1303" s="1124"/>
      <c r="JUL1303" s="1124"/>
      <c r="JUM1303" s="1124"/>
      <c r="JUN1303" s="1124"/>
      <c r="JUO1303" s="1124"/>
      <c r="JUP1303" s="1124"/>
      <c r="JUQ1303" s="1124"/>
      <c r="JUR1303" s="1124"/>
      <c r="JUS1303" s="1124"/>
      <c r="JUT1303" s="1124"/>
      <c r="JUU1303" s="1124"/>
      <c r="JUV1303" s="1124"/>
      <c r="JUW1303" s="1124"/>
      <c r="JUX1303" s="1124"/>
      <c r="JUY1303" s="1124"/>
      <c r="JUZ1303" s="1124"/>
      <c r="JVA1303" s="1124"/>
      <c r="JVB1303" s="1124"/>
      <c r="JVC1303" s="1124"/>
      <c r="JVD1303" s="1124"/>
      <c r="JVE1303" s="1124"/>
      <c r="JVF1303" s="1124"/>
      <c r="JVG1303" s="1124"/>
      <c r="JVH1303" s="1124"/>
      <c r="JVI1303" s="1124"/>
      <c r="JVJ1303" s="1124"/>
      <c r="JVK1303" s="1124"/>
      <c r="JVL1303" s="1124"/>
      <c r="JVM1303" s="1124"/>
      <c r="JVN1303" s="1124"/>
      <c r="JVO1303" s="1124"/>
      <c r="JVP1303" s="1124"/>
      <c r="JVQ1303" s="1124"/>
      <c r="JVR1303" s="1124"/>
      <c r="JVS1303" s="1124"/>
      <c r="JVT1303" s="1124"/>
      <c r="JVU1303" s="1124"/>
      <c r="JVV1303" s="1124"/>
      <c r="JVW1303" s="1124"/>
      <c r="JVX1303" s="1124"/>
      <c r="JVY1303" s="1124"/>
      <c r="JVZ1303" s="1124"/>
      <c r="JWA1303" s="1124"/>
      <c r="JWB1303" s="1124"/>
      <c r="JWC1303" s="1124"/>
      <c r="JWD1303" s="1124"/>
      <c r="JWE1303" s="1124"/>
      <c r="JWF1303" s="1124"/>
      <c r="JWG1303" s="1124"/>
      <c r="JWH1303" s="1124"/>
      <c r="JWI1303" s="1124"/>
      <c r="JWJ1303" s="1124"/>
      <c r="JWK1303" s="1124"/>
      <c r="JWL1303" s="1124"/>
      <c r="JWM1303" s="1124"/>
      <c r="JWN1303" s="1124"/>
      <c r="JWO1303" s="1124"/>
      <c r="JWP1303" s="1124"/>
      <c r="JWQ1303" s="1124"/>
      <c r="JWR1303" s="1124"/>
      <c r="JWS1303" s="1124"/>
      <c r="JWT1303" s="1124"/>
      <c r="JWU1303" s="1124"/>
      <c r="JWV1303" s="1124"/>
      <c r="JWW1303" s="1124"/>
      <c r="JWX1303" s="1124"/>
      <c r="JWY1303" s="1124"/>
      <c r="JWZ1303" s="1124"/>
      <c r="JXA1303" s="1124"/>
      <c r="JXB1303" s="1124"/>
      <c r="JXC1303" s="1124"/>
      <c r="JXD1303" s="1124"/>
      <c r="JXE1303" s="1124"/>
      <c r="JXF1303" s="1124"/>
      <c r="JXG1303" s="1124"/>
      <c r="JXH1303" s="1124"/>
      <c r="JXI1303" s="1124"/>
      <c r="JXJ1303" s="1124"/>
      <c r="JXK1303" s="1124"/>
      <c r="JXL1303" s="1124"/>
      <c r="JXM1303" s="1124"/>
      <c r="JXN1303" s="1124"/>
      <c r="JXO1303" s="1124"/>
      <c r="JXP1303" s="1124"/>
      <c r="JXQ1303" s="1124"/>
      <c r="JXR1303" s="1124"/>
      <c r="JXS1303" s="1124"/>
      <c r="JXT1303" s="1124"/>
      <c r="JXU1303" s="1124"/>
      <c r="JXV1303" s="1124"/>
      <c r="JXW1303" s="1124"/>
      <c r="JXX1303" s="1124"/>
      <c r="JXY1303" s="1124"/>
      <c r="JXZ1303" s="1124"/>
      <c r="JYA1303" s="1124"/>
      <c r="JYB1303" s="1124"/>
      <c r="JYC1303" s="1124"/>
      <c r="JYD1303" s="1124"/>
      <c r="JYE1303" s="1124"/>
      <c r="JYF1303" s="1124"/>
      <c r="JYG1303" s="1124"/>
      <c r="JYH1303" s="1124"/>
      <c r="JYI1303" s="1124"/>
      <c r="JYJ1303" s="1124"/>
      <c r="JYK1303" s="1124"/>
      <c r="JYL1303" s="1124"/>
      <c r="JYM1303" s="1124"/>
      <c r="JYN1303" s="1124"/>
      <c r="JYO1303" s="1124"/>
      <c r="JYP1303" s="1124"/>
      <c r="JYQ1303" s="1124"/>
      <c r="JYR1303" s="1124"/>
      <c r="JYS1303" s="1124"/>
      <c r="JYT1303" s="1124"/>
      <c r="JYU1303" s="1124"/>
      <c r="JYV1303" s="1124"/>
      <c r="JYW1303" s="1124"/>
      <c r="JYX1303" s="1124"/>
      <c r="JYY1303" s="1124"/>
      <c r="JYZ1303" s="1124"/>
      <c r="JZA1303" s="1124"/>
      <c r="JZB1303" s="1124"/>
      <c r="JZC1303" s="1124"/>
      <c r="JZD1303" s="1124"/>
      <c r="JZE1303" s="1124"/>
      <c r="JZF1303" s="1124"/>
      <c r="JZG1303" s="1124"/>
      <c r="JZH1303" s="1124"/>
      <c r="JZI1303" s="1124"/>
      <c r="JZJ1303" s="1124"/>
      <c r="JZK1303" s="1124"/>
      <c r="JZL1303" s="1124"/>
      <c r="JZM1303" s="1124"/>
      <c r="JZN1303" s="1124"/>
      <c r="JZO1303" s="1124"/>
      <c r="JZP1303" s="1124"/>
      <c r="JZQ1303" s="1124"/>
      <c r="JZR1303" s="1124"/>
      <c r="JZS1303" s="1124"/>
      <c r="JZT1303" s="1124"/>
      <c r="JZU1303" s="1124"/>
      <c r="JZV1303" s="1124"/>
      <c r="JZW1303" s="1124"/>
      <c r="JZX1303" s="1124"/>
      <c r="JZY1303" s="1124"/>
      <c r="JZZ1303" s="1124"/>
      <c r="KAA1303" s="1124"/>
      <c r="KAB1303" s="1124"/>
      <c r="KAC1303" s="1124"/>
      <c r="KAD1303" s="1124"/>
      <c r="KAE1303" s="1124"/>
      <c r="KAF1303" s="1124"/>
      <c r="KAG1303" s="1124"/>
      <c r="KAH1303" s="1124"/>
      <c r="KAI1303" s="1124"/>
      <c r="KAJ1303" s="1124"/>
      <c r="KAK1303" s="1124"/>
      <c r="KAL1303" s="1124"/>
      <c r="KAM1303" s="1124"/>
      <c r="KAN1303" s="1124"/>
      <c r="KAO1303" s="1124"/>
      <c r="KAP1303" s="1124"/>
      <c r="KAQ1303" s="1124"/>
      <c r="KAR1303" s="1124"/>
      <c r="KAS1303" s="1124"/>
      <c r="KAT1303" s="1124"/>
      <c r="KAU1303" s="1124"/>
      <c r="KAV1303" s="1124"/>
      <c r="KAW1303" s="1124"/>
      <c r="KAX1303" s="1124"/>
      <c r="KAY1303" s="1124"/>
      <c r="KAZ1303" s="1124"/>
      <c r="KBA1303" s="1124"/>
      <c r="KBB1303" s="1124"/>
      <c r="KBC1303" s="1124"/>
      <c r="KBD1303" s="1124"/>
      <c r="KBE1303" s="1124"/>
      <c r="KBF1303" s="1124"/>
      <c r="KBG1303" s="1124"/>
      <c r="KBH1303" s="1124"/>
      <c r="KBI1303" s="1124"/>
      <c r="KBJ1303" s="1124"/>
      <c r="KBK1303" s="1124"/>
      <c r="KBL1303" s="1124"/>
      <c r="KBM1303" s="1124"/>
      <c r="KBN1303" s="1124"/>
      <c r="KBO1303" s="1124"/>
      <c r="KBP1303" s="1124"/>
      <c r="KBQ1303" s="1124"/>
      <c r="KBR1303" s="1124"/>
      <c r="KBS1303" s="1124"/>
      <c r="KBT1303" s="1124"/>
      <c r="KBU1303" s="1124"/>
      <c r="KBV1303" s="1124"/>
      <c r="KBW1303" s="1124"/>
      <c r="KBX1303" s="1124"/>
      <c r="KBY1303" s="1124"/>
      <c r="KBZ1303" s="1124"/>
      <c r="KCA1303" s="1124"/>
      <c r="KCB1303" s="1124"/>
      <c r="KCC1303" s="1124"/>
      <c r="KCD1303" s="1124"/>
      <c r="KCE1303" s="1124"/>
      <c r="KCF1303" s="1124"/>
      <c r="KCG1303" s="1124"/>
      <c r="KCH1303" s="1124"/>
      <c r="KCI1303" s="1124"/>
      <c r="KCJ1303" s="1124"/>
      <c r="KCK1303" s="1124"/>
      <c r="KCL1303" s="1124"/>
      <c r="KCM1303" s="1124"/>
      <c r="KCN1303" s="1124"/>
      <c r="KCO1303" s="1124"/>
      <c r="KCP1303" s="1124"/>
      <c r="KCQ1303" s="1124"/>
      <c r="KCR1303" s="1124"/>
      <c r="KCS1303" s="1124"/>
      <c r="KCT1303" s="1124"/>
      <c r="KCU1303" s="1124"/>
      <c r="KCV1303" s="1124"/>
      <c r="KCW1303" s="1124"/>
      <c r="KCX1303" s="1124"/>
      <c r="KCY1303" s="1124"/>
      <c r="KCZ1303" s="1124"/>
      <c r="KDA1303" s="1124"/>
      <c r="KDB1303" s="1124"/>
      <c r="KDC1303" s="1124"/>
      <c r="KDD1303" s="1124"/>
      <c r="KDE1303" s="1124"/>
      <c r="KDF1303" s="1124"/>
      <c r="KDG1303" s="1124"/>
      <c r="KDH1303" s="1124"/>
      <c r="KDI1303" s="1124"/>
      <c r="KDJ1303" s="1124"/>
      <c r="KDK1303" s="1124"/>
      <c r="KDL1303" s="1124"/>
      <c r="KDM1303" s="1124"/>
      <c r="KDN1303" s="1124"/>
      <c r="KDO1303" s="1124"/>
      <c r="KDP1303" s="1124"/>
      <c r="KDQ1303" s="1124"/>
      <c r="KDR1303" s="1124"/>
      <c r="KDS1303" s="1124"/>
      <c r="KDT1303" s="1124"/>
      <c r="KDU1303" s="1124"/>
      <c r="KDV1303" s="1124"/>
      <c r="KDW1303" s="1124"/>
      <c r="KDX1303" s="1124"/>
      <c r="KDY1303" s="1124"/>
      <c r="KDZ1303" s="1124"/>
      <c r="KEA1303" s="1124"/>
      <c r="KEB1303" s="1124"/>
      <c r="KEC1303" s="1124"/>
      <c r="KED1303" s="1124"/>
      <c r="KEE1303" s="1124"/>
      <c r="KEF1303" s="1124"/>
      <c r="KEG1303" s="1124"/>
      <c r="KEH1303" s="1124"/>
      <c r="KEI1303" s="1124"/>
      <c r="KEJ1303" s="1124"/>
      <c r="KEK1303" s="1124"/>
      <c r="KEL1303" s="1124"/>
      <c r="KEM1303" s="1124"/>
      <c r="KEN1303" s="1124"/>
      <c r="KEO1303" s="1124"/>
      <c r="KEP1303" s="1124"/>
      <c r="KEQ1303" s="1124"/>
      <c r="KER1303" s="1124"/>
      <c r="KES1303" s="1124"/>
      <c r="KET1303" s="1124"/>
      <c r="KEU1303" s="1124"/>
      <c r="KEV1303" s="1124"/>
      <c r="KEW1303" s="1124"/>
      <c r="KEX1303" s="1124"/>
      <c r="KEY1303" s="1124"/>
      <c r="KEZ1303" s="1124"/>
      <c r="KFA1303" s="1124"/>
      <c r="KFB1303" s="1124"/>
      <c r="KFC1303" s="1124"/>
      <c r="KFD1303" s="1124"/>
      <c r="KFE1303" s="1124"/>
      <c r="KFF1303" s="1124"/>
      <c r="KFG1303" s="1124"/>
      <c r="KFH1303" s="1124"/>
      <c r="KFI1303" s="1124"/>
      <c r="KFJ1303" s="1124"/>
      <c r="KFK1303" s="1124"/>
      <c r="KFL1303" s="1124"/>
      <c r="KFM1303" s="1124"/>
      <c r="KFN1303" s="1124"/>
      <c r="KFO1303" s="1124"/>
      <c r="KFP1303" s="1124"/>
      <c r="KFQ1303" s="1124"/>
      <c r="KFR1303" s="1124"/>
      <c r="KFS1303" s="1124"/>
      <c r="KFT1303" s="1124"/>
      <c r="KFU1303" s="1124"/>
      <c r="KFV1303" s="1124"/>
      <c r="KFW1303" s="1124"/>
      <c r="KFX1303" s="1124"/>
      <c r="KFY1303" s="1124"/>
      <c r="KFZ1303" s="1124"/>
      <c r="KGA1303" s="1124"/>
      <c r="KGB1303" s="1124"/>
      <c r="KGC1303" s="1124"/>
      <c r="KGD1303" s="1124"/>
      <c r="KGE1303" s="1124"/>
      <c r="KGF1303" s="1124"/>
      <c r="KGG1303" s="1124"/>
      <c r="KGH1303" s="1124"/>
      <c r="KGI1303" s="1124"/>
      <c r="KGJ1303" s="1124"/>
      <c r="KGK1303" s="1124"/>
      <c r="KGL1303" s="1124"/>
      <c r="KGM1303" s="1124"/>
      <c r="KGN1303" s="1124"/>
      <c r="KGO1303" s="1124"/>
      <c r="KGP1303" s="1124"/>
      <c r="KGQ1303" s="1124"/>
      <c r="KGR1303" s="1124"/>
      <c r="KGS1303" s="1124"/>
      <c r="KGT1303" s="1124"/>
      <c r="KGU1303" s="1124"/>
      <c r="KGV1303" s="1124"/>
      <c r="KGW1303" s="1124"/>
      <c r="KGX1303" s="1124"/>
      <c r="KGY1303" s="1124"/>
      <c r="KGZ1303" s="1124"/>
      <c r="KHA1303" s="1124"/>
      <c r="KHB1303" s="1124"/>
      <c r="KHC1303" s="1124"/>
      <c r="KHD1303" s="1124"/>
      <c r="KHE1303" s="1124"/>
      <c r="KHF1303" s="1124"/>
      <c r="KHG1303" s="1124"/>
      <c r="KHH1303" s="1124"/>
      <c r="KHI1303" s="1124"/>
      <c r="KHJ1303" s="1124"/>
      <c r="KHK1303" s="1124"/>
      <c r="KHL1303" s="1124"/>
      <c r="KHM1303" s="1124"/>
      <c r="KHN1303" s="1124"/>
      <c r="KHO1303" s="1124"/>
      <c r="KHP1303" s="1124"/>
      <c r="KHQ1303" s="1124"/>
      <c r="KHR1303" s="1124"/>
      <c r="KHS1303" s="1124"/>
      <c r="KHT1303" s="1124"/>
      <c r="KHU1303" s="1124"/>
      <c r="KHV1303" s="1124"/>
      <c r="KHW1303" s="1124"/>
      <c r="KHX1303" s="1124"/>
      <c r="KHY1303" s="1124"/>
      <c r="KHZ1303" s="1124"/>
      <c r="KIA1303" s="1124"/>
      <c r="KIB1303" s="1124"/>
      <c r="KIC1303" s="1124"/>
      <c r="KID1303" s="1124"/>
      <c r="KIE1303" s="1124"/>
      <c r="KIF1303" s="1124"/>
      <c r="KIG1303" s="1124"/>
      <c r="KIH1303" s="1124"/>
      <c r="KII1303" s="1124"/>
      <c r="KIJ1303" s="1124"/>
      <c r="KIK1303" s="1124"/>
      <c r="KIL1303" s="1124"/>
      <c r="KIM1303" s="1124"/>
      <c r="KIN1303" s="1124"/>
      <c r="KIO1303" s="1124"/>
      <c r="KIP1303" s="1124"/>
      <c r="KIQ1303" s="1124"/>
      <c r="KIR1303" s="1124"/>
      <c r="KIS1303" s="1124"/>
      <c r="KIT1303" s="1124"/>
      <c r="KIU1303" s="1124"/>
      <c r="KIV1303" s="1124"/>
      <c r="KIW1303" s="1124"/>
      <c r="KIX1303" s="1124"/>
      <c r="KIY1303" s="1124"/>
      <c r="KIZ1303" s="1124"/>
      <c r="KJA1303" s="1124"/>
      <c r="KJB1303" s="1124"/>
      <c r="KJC1303" s="1124"/>
      <c r="KJD1303" s="1124"/>
      <c r="KJE1303" s="1124"/>
      <c r="KJF1303" s="1124"/>
      <c r="KJG1303" s="1124"/>
      <c r="KJH1303" s="1124"/>
      <c r="KJI1303" s="1124"/>
      <c r="KJJ1303" s="1124"/>
      <c r="KJK1303" s="1124"/>
      <c r="KJL1303" s="1124"/>
      <c r="KJM1303" s="1124"/>
      <c r="KJN1303" s="1124"/>
      <c r="KJO1303" s="1124"/>
      <c r="KJP1303" s="1124"/>
      <c r="KJQ1303" s="1124"/>
      <c r="KJR1303" s="1124"/>
      <c r="KJS1303" s="1124"/>
      <c r="KJT1303" s="1124"/>
      <c r="KJU1303" s="1124"/>
      <c r="KJV1303" s="1124"/>
      <c r="KJW1303" s="1124"/>
      <c r="KJX1303" s="1124"/>
      <c r="KJY1303" s="1124"/>
      <c r="KJZ1303" s="1124"/>
      <c r="KKA1303" s="1124"/>
      <c r="KKB1303" s="1124"/>
      <c r="KKC1303" s="1124"/>
      <c r="KKD1303" s="1124"/>
      <c r="KKE1303" s="1124"/>
      <c r="KKF1303" s="1124"/>
      <c r="KKG1303" s="1124"/>
      <c r="KKH1303" s="1124"/>
      <c r="KKI1303" s="1124"/>
      <c r="KKJ1303" s="1124"/>
      <c r="KKK1303" s="1124"/>
      <c r="KKL1303" s="1124"/>
      <c r="KKM1303" s="1124"/>
      <c r="KKN1303" s="1124"/>
      <c r="KKO1303" s="1124"/>
      <c r="KKP1303" s="1124"/>
      <c r="KKQ1303" s="1124"/>
      <c r="KKR1303" s="1124"/>
      <c r="KKS1303" s="1124"/>
      <c r="KKT1303" s="1124"/>
      <c r="KKU1303" s="1124"/>
      <c r="KKV1303" s="1124"/>
      <c r="KKW1303" s="1124"/>
      <c r="KKX1303" s="1124"/>
      <c r="KKY1303" s="1124"/>
      <c r="KKZ1303" s="1124"/>
      <c r="KLA1303" s="1124"/>
      <c r="KLB1303" s="1124"/>
      <c r="KLC1303" s="1124"/>
      <c r="KLD1303" s="1124"/>
      <c r="KLE1303" s="1124"/>
      <c r="KLF1303" s="1124"/>
      <c r="KLG1303" s="1124"/>
      <c r="KLH1303" s="1124"/>
      <c r="KLI1303" s="1124"/>
      <c r="KLJ1303" s="1124"/>
      <c r="KLK1303" s="1124"/>
      <c r="KLL1303" s="1124"/>
      <c r="KLM1303" s="1124"/>
      <c r="KLN1303" s="1124"/>
      <c r="KLO1303" s="1124"/>
      <c r="KLP1303" s="1124"/>
      <c r="KLQ1303" s="1124"/>
      <c r="KLR1303" s="1124"/>
      <c r="KLS1303" s="1124"/>
      <c r="KLT1303" s="1124"/>
      <c r="KLU1303" s="1124"/>
      <c r="KLV1303" s="1124"/>
      <c r="KLW1303" s="1124"/>
      <c r="KLX1303" s="1124"/>
      <c r="KLY1303" s="1124"/>
      <c r="KLZ1303" s="1124"/>
      <c r="KMA1303" s="1124"/>
      <c r="KMB1303" s="1124"/>
      <c r="KMC1303" s="1124"/>
      <c r="KMD1303" s="1124"/>
      <c r="KME1303" s="1124"/>
      <c r="KMF1303" s="1124"/>
      <c r="KMG1303" s="1124"/>
      <c r="KMH1303" s="1124"/>
      <c r="KMI1303" s="1124"/>
      <c r="KMJ1303" s="1124"/>
      <c r="KMK1303" s="1124"/>
      <c r="KML1303" s="1124"/>
      <c r="KMM1303" s="1124"/>
      <c r="KMN1303" s="1124"/>
      <c r="KMO1303" s="1124"/>
      <c r="KMP1303" s="1124"/>
      <c r="KMQ1303" s="1124"/>
      <c r="KMR1303" s="1124"/>
      <c r="KMS1303" s="1124"/>
      <c r="KMT1303" s="1124"/>
      <c r="KMU1303" s="1124"/>
      <c r="KMV1303" s="1124"/>
      <c r="KMW1303" s="1124"/>
      <c r="KMX1303" s="1124"/>
      <c r="KMY1303" s="1124"/>
      <c r="KMZ1303" s="1124"/>
      <c r="KNA1303" s="1124"/>
      <c r="KNB1303" s="1124"/>
      <c r="KNC1303" s="1124"/>
      <c r="KND1303" s="1124"/>
      <c r="KNE1303" s="1124"/>
      <c r="KNF1303" s="1124"/>
      <c r="KNG1303" s="1124"/>
      <c r="KNH1303" s="1124"/>
      <c r="KNI1303" s="1124"/>
      <c r="KNJ1303" s="1124"/>
      <c r="KNK1303" s="1124"/>
      <c r="KNL1303" s="1124"/>
      <c r="KNM1303" s="1124"/>
      <c r="KNN1303" s="1124"/>
      <c r="KNO1303" s="1124"/>
      <c r="KNP1303" s="1124"/>
      <c r="KNQ1303" s="1124"/>
      <c r="KNR1303" s="1124"/>
      <c r="KNS1303" s="1124"/>
      <c r="KNT1303" s="1124"/>
      <c r="KNU1303" s="1124"/>
      <c r="KNV1303" s="1124"/>
      <c r="KNW1303" s="1124"/>
      <c r="KNX1303" s="1124"/>
      <c r="KNY1303" s="1124"/>
      <c r="KNZ1303" s="1124"/>
      <c r="KOA1303" s="1124"/>
      <c r="KOB1303" s="1124"/>
      <c r="KOC1303" s="1124"/>
      <c r="KOD1303" s="1124"/>
      <c r="KOE1303" s="1124"/>
      <c r="KOF1303" s="1124"/>
      <c r="KOG1303" s="1124"/>
      <c r="KOH1303" s="1124"/>
      <c r="KOI1303" s="1124"/>
      <c r="KOJ1303" s="1124"/>
      <c r="KOK1303" s="1124"/>
      <c r="KOL1303" s="1124"/>
      <c r="KOM1303" s="1124"/>
      <c r="KON1303" s="1124"/>
      <c r="KOO1303" s="1124"/>
      <c r="KOP1303" s="1124"/>
      <c r="KOQ1303" s="1124"/>
      <c r="KOR1303" s="1124"/>
      <c r="KOS1303" s="1124"/>
      <c r="KOT1303" s="1124"/>
      <c r="KOU1303" s="1124"/>
      <c r="KOV1303" s="1124"/>
      <c r="KOW1303" s="1124"/>
      <c r="KOX1303" s="1124"/>
      <c r="KOY1303" s="1124"/>
      <c r="KOZ1303" s="1124"/>
      <c r="KPA1303" s="1124"/>
      <c r="KPB1303" s="1124"/>
      <c r="KPC1303" s="1124"/>
      <c r="KPD1303" s="1124"/>
      <c r="KPE1303" s="1124"/>
      <c r="KPF1303" s="1124"/>
      <c r="KPG1303" s="1124"/>
      <c r="KPH1303" s="1124"/>
      <c r="KPI1303" s="1124"/>
      <c r="KPJ1303" s="1124"/>
      <c r="KPK1303" s="1124"/>
      <c r="KPL1303" s="1124"/>
      <c r="KPM1303" s="1124"/>
      <c r="KPN1303" s="1124"/>
      <c r="KPO1303" s="1124"/>
      <c r="KPP1303" s="1124"/>
      <c r="KPQ1303" s="1124"/>
      <c r="KPR1303" s="1124"/>
      <c r="KPS1303" s="1124"/>
      <c r="KPT1303" s="1124"/>
      <c r="KPU1303" s="1124"/>
      <c r="KPV1303" s="1124"/>
      <c r="KPW1303" s="1124"/>
      <c r="KPX1303" s="1124"/>
      <c r="KPY1303" s="1124"/>
      <c r="KPZ1303" s="1124"/>
      <c r="KQA1303" s="1124"/>
      <c r="KQB1303" s="1124"/>
      <c r="KQC1303" s="1124"/>
      <c r="KQD1303" s="1124"/>
      <c r="KQE1303" s="1124"/>
      <c r="KQF1303" s="1124"/>
      <c r="KQG1303" s="1124"/>
      <c r="KQH1303" s="1124"/>
      <c r="KQI1303" s="1124"/>
      <c r="KQJ1303" s="1124"/>
      <c r="KQK1303" s="1124"/>
      <c r="KQL1303" s="1124"/>
      <c r="KQM1303" s="1124"/>
      <c r="KQN1303" s="1124"/>
      <c r="KQO1303" s="1124"/>
      <c r="KQP1303" s="1124"/>
      <c r="KQQ1303" s="1124"/>
      <c r="KQR1303" s="1124"/>
      <c r="KQS1303" s="1124"/>
      <c r="KQT1303" s="1124"/>
      <c r="KQU1303" s="1124"/>
      <c r="KQV1303" s="1124"/>
      <c r="KQW1303" s="1124"/>
      <c r="KQX1303" s="1124"/>
      <c r="KQY1303" s="1124"/>
      <c r="KQZ1303" s="1124"/>
      <c r="KRA1303" s="1124"/>
      <c r="KRB1303" s="1124"/>
      <c r="KRC1303" s="1124"/>
      <c r="KRD1303" s="1124"/>
      <c r="KRE1303" s="1124"/>
      <c r="KRF1303" s="1124"/>
      <c r="KRG1303" s="1124"/>
      <c r="KRH1303" s="1124"/>
      <c r="KRI1303" s="1124"/>
      <c r="KRJ1303" s="1124"/>
      <c r="KRK1303" s="1124"/>
      <c r="KRL1303" s="1124"/>
      <c r="KRM1303" s="1124"/>
      <c r="KRN1303" s="1124"/>
      <c r="KRO1303" s="1124"/>
      <c r="KRP1303" s="1124"/>
      <c r="KRQ1303" s="1124"/>
      <c r="KRR1303" s="1124"/>
      <c r="KRS1303" s="1124"/>
      <c r="KRT1303" s="1124"/>
      <c r="KRU1303" s="1124"/>
      <c r="KRV1303" s="1124"/>
      <c r="KRW1303" s="1124"/>
      <c r="KRX1303" s="1124"/>
      <c r="KRY1303" s="1124"/>
      <c r="KRZ1303" s="1124"/>
      <c r="KSA1303" s="1124"/>
      <c r="KSB1303" s="1124"/>
      <c r="KSC1303" s="1124"/>
      <c r="KSD1303" s="1124"/>
      <c r="KSE1303" s="1124"/>
      <c r="KSF1303" s="1124"/>
      <c r="KSG1303" s="1124"/>
      <c r="KSH1303" s="1124"/>
      <c r="KSI1303" s="1124"/>
      <c r="KSJ1303" s="1124"/>
      <c r="KSK1303" s="1124"/>
      <c r="KSL1303" s="1124"/>
      <c r="KSM1303" s="1124"/>
      <c r="KSN1303" s="1124"/>
      <c r="KSO1303" s="1124"/>
      <c r="KSP1303" s="1124"/>
      <c r="KSQ1303" s="1124"/>
      <c r="KSR1303" s="1124"/>
      <c r="KSS1303" s="1124"/>
      <c r="KST1303" s="1124"/>
      <c r="KSU1303" s="1124"/>
      <c r="KSV1303" s="1124"/>
      <c r="KSW1303" s="1124"/>
      <c r="KSX1303" s="1124"/>
      <c r="KSY1303" s="1124"/>
      <c r="KSZ1303" s="1124"/>
      <c r="KTA1303" s="1124"/>
      <c r="KTB1303" s="1124"/>
      <c r="KTC1303" s="1124"/>
      <c r="KTD1303" s="1124"/>
      <c r="KTE1303" s="1124"/>
      <c r="KTF1303" s="1124"/>
      <c r="KTG1303" s="1124"/>
      <c r="KTH1303" s="1124"/>
      <c r="KTI1303" s="1124"/>
      <c r="KTJ1303" s="1124"/>
      <c r="KTK1303" s="1124"/>
      <c r="KTL1303" s="1124"/>
      <c r="KTM1303" s="1124"/>
      <c r="KTN1303" s="1124"/>
      <c r="KTO1303" s="1124"/>
      <c r="KTP1303" s="1124"/>
      <c r="KTQ1303" s="1124"/>
      <c r="KTR1303" s="1124"/>
      <c r="KTS1303" s="1124"/>
      <c r="KTT1303" s="1124"/>
      <c r="KTU1303" s="1124"/>
      <c r="KTV1303" s="1124"/>
      <c r="KTW1303" s="1124"/>
      <c r="KTX1303" s="1124"/>
      <c r="KTY1303" s="1124"/>
      <c r="KTZ1303" s="1124"/>
      <c r="KUA1303" s="1124"/>
      <c r="KUB1303" s="1124"/>
      <c r="KUC1303" s="1124"/>
      <c r="KUD1303" s="1124"/>
      <c r="KUE1303" s="1124"/>
      <c r="KUF1303" s="1124"/>
      <c r="KUG1303" s="1124"/>
      <c r="KUH1303" s="1124"/>
      <c r="KUI1303" s="1124"/>
      <c r="KUJ1303" s="1124"/>
      <c r="KUK1303" s="1124"/>
      <c r="KUL1303" s="1124"/>
      <c r="KUM1303" s="1124"/>
      <c r="KUN1303" s="1124"/>
      <c r="KUO1303" s="1124"/>
      <c r="KUP1303" s="1124"/>
      <c r="KUQ1303" s="1124"/>
      <c r="KUR1303" s="1124"/>
      <c r="KUS1303" s="1124"/>
      <c r="KUT1303" s="1124"/>
      <c r="KUU1303" s="1124"/>
      <c r="KUV1303" s="1124"/>
      <c r="KUW1303" s="1124"/>
      <c r="KUX1303" s="1124"/>
      <c r="KUY1303" s="1124"/>
      <c r="KUZ1303" s="1124"/>
      <c r="KVA1303" s="1124"/>
      <c r="KVB1303" s="1124"/>
      <c r="KVC1303" s="1124"/>
      <c r="KVD1303" s="1124"/>
      <c r="KVE1303" s="1124"/>
      <c r="KVF1303" s="1124"/>
      <c r="KVG1303" s="1124"/>
      <c r="KVH1303" s="1124"/>
      <c r="KVI1303" s="1124"/>
      <c r="KVJ1303" s="1124"/>
      <c r="KVK1303" s="1124"/>
      <c r="KVL1303" s="1124"/>
      <c r="KVM1303" s="1124"/>
      <c r="KVN1303" s="1124"/>
      <c r="KVO1303" s="1124"/>
      <c r="KVP1303" s="1124"/>
      <c r="KVQ1303" s="1124"/>
      <c r="KVR1303" s="1124"/>
      <c r="KVS1303" s="1124"/>
      <c r="KVT1303" s="1124"/>
      <c r="KVU1303" s="1124"/>
      <c r="KVV1303" s="1124"/>
      <c r="KVW1303" s="1124"/>
      <c r="KVX1303" s="1124"/>
      <c r="KVY1303" s="1124"/>
      <c r="KVZ1303" s="1124"/>
      <c r="KWA1303" s="1124"/>
      <c r="KWB1303" s="1124"/>
      <c r="KWC1303" s="1124"/>
      <c r="KWD1303" s="1124"/>
      <c r="KWE1303" s="1124"/>
      <c r="KWF1303" s="1124"/>
      <c r="KWG1303" s="1124"/>
      <c r="KWH1303" s="1124"/>
      <c r="KWI1303" s="1124"/>
      <c r="KWJ1303" s="1124"/>
      <c r="KWK1303" s="1124"/>
      <c r="KWL1303" s="1124"/>
      <c r="KWM1303" s="1124"/>
      <c r="KWN1303" s="1124"/>
      <c r="KWO1303" s="1124"/>
      <c r="KWP1303" s="1124"/>
      <c r="KWQ1303" s="1124"/>
      <c r="KWR1303" s="1124"/>
      <c r="KWS1303" s="1124"/>
      <c r="KWT1303" s="1124"/>
      <c r="KWU1303" s="1124"/>
      <c r="KWV1303" s="1124"/>
      <c r="KWW1303" s="1124"/>
      <c r="KWX1303" s="1124"/>
      <c r="KWY1303" s="1124"/>
      <c r="KWZ1303" s="1124"/>
      <c r="KXA1303" s="1124"/>
      <c r="KXB1303" s="1124"/>
      <c r="KXC1303" s="1124"/>
      <c r="KXD1303" s="1124"/>
      <c r="KXE1303" s="1124"/>
      <c r="KXF1303" s="1124"/>
      <c r="KXG1303" s="1124"/>
      <c r="KXH1303" s="1124"/>
      <c r="KXI1303" s="1124"/>
      <c r="KXJ1303" s="1124"/>
      <c r="KXK1303" s="1124"/>
      <c r="KXL1303" s="1124"/>
      <c r="KXM1303" s="1124"/>
      <c r="KXN1303" s="1124"/>
      <c r="KXO1303" s="1124"/>
      <c r="KXP1303" s="1124"/>
      <c r="KXQ1303" s="1124"/>
      <c r="KXR1303" s="1124"/>
      <c r="KXS1303" s="1124"/>
      <c r="KXT1303" s="1124"/>
      <c r="KXU1303" s="1124"/>
      <c r="KXV1303" s="1124"/>
      <c r="KXW1303" s="1124"/>
      <c r="KXX1303" s="1124"/>
      <c r="KXY1303" s="1124"/>
      <c r="KXZ1303" s="1124"/>
      <c r="KYA1303" s="1124"/>
      <c r="KYB1303" s="1124"/>
      <c r="KYC1303" s="1124"/>
      <c r="KYD1303" s="1124"/>
      <c r="KYE1303" s="1124"/>
      <c r="KYF1303" s="1124"/>
      <c r="KYG1303" s="1124"/>
      <c r="KYH1303" s="1124"/>
      <c r="KYI1303" s="1124"/>
      <c r="KYJ1303" s="1124"/>
      <c r="KYK1303" s="1124"/>
      <c r="KYL1303" s="1124"/>
      <c r="KYM1303" s="1124"/>
      <c r="KYN1303" s="1124"/>
      <c r="KYO1303" s="1124"/>
      <c r="KYP1303" s="1124"/>
      <c r="KYQ1303" s="1124"/>
      <c r="KYR1303" s="1124"/>
      <c r="KYS1303" s="1124"/>
      <c r="KYT1303" s="1124"/>
      <c r="KYU1303" s="1124"/>
      <c r="KYV1303" s="1124"/>
      <c r="KYW1303" s="1124"/>
      <c r="KYX1303" s="1124"/>
      <c r="KYY1303" s="1124"/>
      <c r="KYZ1303" s="1124"/>
      <c r="KZA1303" s="1124"/>
      <c r="KZB1303" s="1124"/>
      <c r="KZC1303" s="1124"/>
      <c r="KZD1303" s="1124"/>
      <c r="KZE1303" s="1124"/>
      <c r="KZF1303" s="1124"/>
      <c r="KZG1303" s="1124"/>
      <c r="KZH1303" s="1124"/>
      <c r="KZI1303" s="1124"/>
      <c r="KZJ1303" s="1124"/>
      <c r="KZK1303" s="1124"/>
      <c r="KZL1303" s="1124"/>
      <c r="KZM1303" s="1124"/>
      <c r="KZN1303" s="1124"/>
      <c r="KZO1303" s="1124"/>
      <c r="KZP1303" s="1124"/>
      <c r="KZQ1303" s="1124"/>
      <c r="KZR1303" s="1124"/>
      <c r="KZS1303" s="1124"/>
      <c r="KZT1303" s="1124"/>
      <c r="KZU1303" s="1124"/>
      <c r="KZV1303" s="1124"/>
      <c r="KZW1303" s="1124"/>
      <c r="KZX1303" s="1124"/>
      <c r="KZY1303" s="1124"/>
      <c r="KZZ1303" s="1124"/>
      <c r="LAA1303" s="1124"/>
      <c r="LAB1303" s="1124"/>
      <c r="LAC1303" s="1124"/>
      <c r="LAD1303" s="1124"/>
      <c r="LAE1303" s="1124"/>
      <c r="LAF1303" s="1124"/>
      <c r="LAG1303" s="1124"/>
      <c r="LAH1303" s="1124"/>
      <c r="LAI1303" s="1124"/>
      <c r="LAJ1303" s="1124"/>
      <c r="LAK1303" s="1124"/>
      <c r="LAL1303" s="1124"/>
      <c r="LAM1303" s="1124"/>
      <c r="LAN1303" s="1124"/>
      <c r="LAO1303" s="1124"/>
      <c r="LAP1303" s="1124"/>
      <c r="LAQ1303" s="1124"/>
      <c r="LAR1303" s="1124"/>
      <c r="LAS1303" s="1124"/>
      <c r="LAT1303" s="1124"/>
      <c r="LAU1303" s="1124"/>
      <c r="LAV1303" s="1124"/>
      <c r="LAW1303" s="1124"/>
      <c r="LAX1303" s="1124"/>
      <c r="LAY1303" s="1124"/>
      <c r="LAZ1303" s="1124"/>
      <c r="LBA1303" s="1124"/>
      <c r="LBB1303" s="1124"/>
      <c r="LBC1303" s="1124"/>
      <c r="LBD1303" s="1124"/>
      <c r="LBE1303" s="1124"/>
      <c r="LBF1303" s="1124"/>
      <c r="LBG1303" s="1124"/>
      <c r="LBH1303" s="1124"/>
      <c r="LBI1303" s="1124"/>
      <c r="LBJ1303" s="1124"/>
      <c r="LBK1303" s="1124"/>
      <c r="LBL1303" s="1124"/>
      <c r="LBM1303" s="1124"/>
      <c r="LBN1303" s="1124"/>
      <c r="LBO1303" s="1124"/>
      <c r="LBP1303" s="1124"/>
      <c r="LBQ1303" s="1124"/>
      <c r="LBR1303" s="1124"/>
      <c r="LBS1303" s="1124"/>
      <c r="LBT1303" s="1124"/>
      <c r="LBU1303" s="1124"/>
      <c r="LBV1303" s="1124"/>
      <c r="LBW1303" s="1124"/>
      <c r="LBX1303" s="1124"/>
      <c r="LBY1303" s="1124"/>
      <c r="LBZ1303" s="1124"/>
      <c r="LCA1303" s="1124"/>
      <c r="LCB1303" s="1124"/>
      <c r="LCC1303" s="1124"/>
      <c r="LCD1303" s="1124"/>
      <c r="LCE1303" s="1124"/>
      <c r="LCF1303" s="1124"/>
      <c r="LCG1303" s="1124"/>
      <c r="LCH1303" s="1124"/>
      <c r="LCI1303" s="1124"/>
      <c r="LCJ1303" s="1124"/>
      <c r="LCK1303" s="1124"/>
      <c r="LCL1303" s="1124"/>
      <c r="LCM1303" s="1124"/>
      <c r="LCN1303" s="1124"/>
      <c r="LCO1303" s="1124"/>
      <c r="LCP1303" s="1124"/>
      <c r="LCQ1303" s="1124"/>
      <c r="LCR1303" s="1124"/>
      <c r="LCS1303" s="1124"/>
      <c r="LCT1303" s="1124"/>
      <c r="LCU1303" s="1124"/>
      <c r="LCV1303" s="1124"/>
      <c r="LCW1303" s="1124"/>
      <c r="LCX1303" s="1124"/>
      <c r="LCY1303" s="1124"/>
      <c r="LCZ1303" s="1124"/>
      <c r="LDA1303" s="1124"/>
      <c r="LDB1303" s="1124"/>
      <c r="LDC1303" s="1124"/>
      <c r="LDD1303" s="1124"/>
      <c r="LDE1303" s="1124"/>
      <c r="LDF1303" s="1124"/>
      <c r="LDG1303" s="1124"/>
      <c r="LDH1303" s="1124"/>
      <c r="LDI1303" s="1124"/>
      <c r="LDJ1303" s="1124"/>
      <c r="LDK1303" s="1124"/>
      <c r="LDL1303" s="1124"/>
      <c r="LDM1303" s="1124"/>
      <c r="LDN1303" s="1124"/>
      <c r="LDO1303" s="1124"/>
      <c r="LDP1303" s="1124"/>
      <c r="LDQ1303" s="1124"/>
      <c r="LDR1303" s="1124"/>
      <c r="LDS1303" s="1124"/>
      <c r="LDT1303" s="1124"/>
      <c r="LDU1303" s="1124"/>
      <c r="LDV1303" s="1124"/>
      <c r="LDW1303" s="1124"/>
      <c r="LDX1303" s="1124"/>
      <c r="LDY1303" s="1124"/>
      <c r="LDZ1303" s="1124"/>
      <c r="LEA1303" s="1124"/>
      <c r="LEB1303" s="1124"/>
      <c r="LEC1303" s="1124"/>
      <c r="LED1303" s="1124"/>
      <c r="LEE1303" s="1124"/>
      <c r="LEF1303" s="1124"/>
      <c r="LEG1303" s="1124"/>
      <c r="LEH1303" s="1124"/>
      <c r="LEI1303" s="1124"/>
      <c r="LEJ1303" s="1124"/>
      <c r="LEK1303" s="1124"/>
      <c r="LEL1303" s="1124"/>
      <c r="LEM1303" s="1124"/>
      <c r="LEN1303" s="1124"/>
      <c r="LEO1303" s="1124"/>
      <c r="LEP1303" s="1124"/>
      <c r="LEQ1303" s="1124"/>
      <c r="LER1303" s="1124"/>
      <c r="LES1303" s="1124"/>
      <c r="LET1303" s="1124"/>
      <c r="LEU1303" s="1124"/>
      <c r="LEV1303" s="1124"/>
      <c r="LEW1303" s="1124"/>
      <c r="LEX1303" s="1124"/>
      <c r="LEY1303" s="1124"/>
      <c r="LEZ1303" s="1124"/>
      <c r="LFA1303" s="1124"/>
      <c r="LFB1303" s="1124"/>
      <c r="LFC1303" s="1124"/>
      <c r="LFD1303" s="1124"/>
      <c r="LFE1303" s="1124"/>
      <c r="LFF1303" s="1124"/>
      <c r="LFG1303" s="1124"/>
      <c r="LFH1303" s="1124"/>
      <c r="LFI1303" s="1124"/>
      <c r="LFJ1303" s="1124"/>
      <c r="LFK1303" s="1124"/>
      <c r="LFL1303" s="1124"/>
      <c r="LFM1303" s="1124"/>
      <c r="LFN1303" s="1124"/>
      <c r="LFO1303" s="1124"/>
      <c r="LFP1303" s="1124"/>
      <c r="LFQ1303" s="1124"/>
      <c r="LFR1303" s="1124"/>
      <c r="LFS1303" s="1124"/>
      <c r="LFT1303" s="1124"/>
      <c r="LFU1303" s="1124"/>
      <c r="LFV1303" s="1124"/>
      <c r="LFW1303" s="1124"/>
      <c r="LFX1303" s="1124"/>
      <c r="LFY1303" s="1124"/>
      <c r="LFZ1303" s="1124"/>
      <c r="LGA1303" s="1124"/>
      <c r="LGB1303" s="1124"/>
      <c r="LGC1303" s="1124"/>
      <c r="LGD1303" s="1124"/>
      <c r="LGE1303" s="1124"/>
      <c r="LGF1303" s="1124"/>
      <c r="LGG1303" s="1124"/>
      <c r="LGH1303" s="1124"/>
      <c r="LGI1303" s="1124"/>
      <c r="LGJ1303" s="1124"/>
      <c r="LGK1303" s="1124"/>
      <c r="LGL1303" s="1124"/>
      <c r="LGM1303" s="1124"/>
      <c r="LGN1303" s="1124"/>
      <c r="LGO1303" s="1124"/>
      <c r="LGP1303" s="1124"/>
      <c r="LGQ1303" s="1124"/>
      <c r="LGR1303" s="1124"/>
      <c r="LGS1303" s="1124"/>
      <c r="LGT1303" s="1124"/>
      <c r="LGU1303" s="1124"/>
      <c r="LGV1303" s="1124"/>
      <c r="LGW1303" s="1124"/>
      <c r="LGX1303" s="1124"/>
      <c r="LGY1303" s="1124"/>
      <c r="LGZ1303" s="1124"/>
      <c r="LHA1303" s="1124"/>
      <c r="LHB1303" s="1124"/>
      <c r="LHC1303" s="1124"/>
      <c r="LHD1303" s="1124"/>
      <c r="LHE1303" s="1124"/>
      <c r="LHF1303" s="1124"/>
      <c r="LHG1303" s="1124"/>
      <c r="LHH1303" s="1124"/>
      <c r="LHI1303" s="1124"/>
      <c r="LHJ1303" s="1124"/>
      <c r="LHK1303" s="1124"/>
      <c r="LHL1303" s="1124"/>
      <c r="LHM1303" s="1124"/>
      <c r="LHN1303" s="1124"/>
      <c r="LHO1303" s="1124"/>
      <c r="LHP1303" s="1124"/>
      <c r="LHQ1303" s="1124"/>
      <c r="LHR1303" s="1124"/>
      <c r="LHS1303" s="1124"/>
      <c r="LHT1303" s="1124"/>
      <c r="LHU1303" s="1124"/>
      <c r="LHV1303" s="1124"/>
      <c r="LHW1303" s="1124"/>
      <c r="LHX1303" s="1124"/>
      <c r="LHY1303" s="1124"/>
      <c r="LHZ1303" s="1124"/>
      <c r="LIA1303" s="1124"/>
      <c r="LIB1303" s="1124"/>
      <c r="LIC1303" s="1124"/>
      <c r="LID1303" s="1124"/>
      <c r="LIE1303" s="1124"/>
      <c r="LIF1303" s="1124"/>
      <c r="LIG1303" s="1124"/>
      <c r="LIH1303" s="1124"/>
      <c r="LII1303" s="1124"/>
      <c r="LIJ1303" s="1124"/>
      <c r="LIK1303" s="1124"/>
      <c r="LIL1303" s="1124"/>
      <c r="LIM1303" s="1124"/>
      <c r="LIN1303" s="1124"/>
      <c r="LIO1303" s="1124"/>
      <c r="LIP1303" s="1124"/>
      <c r="LIQ1303" s="1124"/>
      <c r="LIR1303" s="1124"/>
      <c r="LIS1303" s="1124"/>
      <c r="LIT1303" s="1124"/>
      <c r="LIU1303" s="1124"/>
      <c r="LIV1303" s="1124"/>
      <c r="LIW1303" s="1124"/>
      <c r="LIX1303" s="1124"/>
      <c r="LIY1303" s="1124"/>
      <c r="LIZ1303" s="1124"/>
      <c r="LJA1303" s="1124"/>
      <c r="LJB1303" s="1124"/>
      <c r="LJC1303" s="1124"/>
      <c r="LJD1303" s="1124"/>
      <c r="LJE1303" s="1124"/>
      <c r="LJF1303" s="1124"/>
      <c r="LJG1303" s="1124"/>
      <c r="LJH1303" s="1124"/>
      <c r="LJI1303" s="1124"/>
      <c r="LJJ1303" s="1124"/>
      <c r="LJK1303" s="1124"/>
      <c r="LJL1303" s="1124"/>
      <c r="LJM1303" s="1124"/>
      <c r="LJN1303" s="1124"/>
      <c r="LJO1303" s="1124"/>
      <c r="LJP1303" s="1124"/>
      <c r="LJQ1303" s="1124"/>
      <c r="LJR1303" s="1124"/>
      <c r="LJS1303" s="1124"/>
      <c r="LJT1303" s="1124"/>
      <c r="LJU1303" s="1124"/>
      <c r="LJV1303" s="1124"/>
      <c r="LJW1303" s="1124"/>
      <c r="LJX1303" s="1124"/>
      <c r="LJY1303" s="1124"/>
      <c r="LJZ1303" s="1124"/>
      <c r="LKA1303" s="1124"/>
      <c r="LKB1303" s="1124"/>
      <c r="LKC1303" s="1124"/>
      <c r="LKD1303" s="1124"/>
      <c r="LKE1303" s="1124"/>
      <c r="LKF1303" s="1124"/>
      <c r="LKG1303" s="1124"/>
      <c r="LKH1303" s="1124"/>
      <c r="LKI1303" s="1124"/>
      <c r="LKJ1303" s="1124"/>
      <c r="LKK1303" s="1124"/>
      <c r="LKL1303" s="1124"/>
      <c r="LKM1303" s="1124"/>
      <c r="LKN1303" s="1124"/>
      <c r="LKO1303" s="1124"/>
      <c r="LKP1303" s="1124"/>
      <c r="LKQ1303" s="1124"/>
      <c r="LKR1303" s="1124"/>
      <c r="LKS1303" s="1124"/>
      <c r="LKT1303" s="1124"/>
      <c r="LKU1303" s="1124"/>
      <c r="LKV1303" s="1124"/>
      <c r="LKW1303" s="1124"/>
      <c r="LKX1303" s="1124"/>
      <c r="LKY1303" s="1124"/>
      <c r="LKZ1303" s="1124"/>
      <c r="LLA1303" s="1124"/>
      <c r="LLB1303" s="1124"/>
      <c r="LLC1303" s="1124"/>
      <c r="LLD1303" s="1124"/>
      <c r="LLE1303" s="1124"/>
      <c r="LLF1303" s="1124"/>
      <c r="LLG1303" s="1124"/>
      <c r="LLH1303" s="1124"/>
      <c r="LLI1303" s="1124"/>
      <c r="LLJ1303" s="1124"/>
      <c r="LLK1303" s="1124"/>
      <c r="LLL1303" s="1124"/>
      <c r="LLM1303" s="1124"/>
      <c r="LLN1303" s="1124"/>
      <c r="LLO1303" s="1124"/>
      <c r="LLP1303" s="1124"/>
      <c r="LLQ1303" s="1124"/>
      <c r="LLR1303" s="1124"/>
      <c r="LLS1303" s="1124"/>
      <c r="LLT1303" s="1124"/>
      <c r="LLU1303" s="1124"/>
      <c r="LLV1303" s="1124"/>
      <c r="LLW1303" s="1124"/>
      <c r="LLX1303" s="1124"/>
      <c r="LLY1303" s="1124"/>
      <c r="LLZ1303" s="1124"/>
      <c r="LMA1303" s="1124"/>
      <c r="LMB1303" s="1124"/>
      <c r="LMC1303" s="1124"/>
      <c r="LMD1303" s="1124"/>
      <c r="LME1303" s="1124"/>
      <c r="LMF1303" s="1124"/>
      <c r="LMG1303" s="1124"/>
      <c r="LMH1303" s="1124"/>
      <c r="LMI1303" s="1124"/>
      <c r="LMJ1303" s="1124"/>
      <c r="LMK1303" s="1124"/>
      <c r="LML1303" s="1124"/>
      <c r="LMM1303" s="1124"/>
      <c r="LMN1303" s="1124"/>
      <c r="LMO1303" s="1124"/>
      <c r="LMP1303" s="1124"/>
      <c r="LMQ1303" s="1124"/>
      <c r="LMR1303" s="1124"/>
      <c r="LMS1303" s="1124"/>
      <c r="LMT1303" s="1124"/>
      <c r="LMU1303" s="1124"/>
      <c r="LMV1303" s="1124"/>
      <c r="LMW1303" s="1124"/>
      <c r="LMX1303" s="1124"/>
      <c r="LMY1303" s="1124"/>
      <c r="LMZ1303" s="1124"/>
      <c r="LNA1303" s="1124"/>
      <c r="LNB1303" s="1124"/>
      <c r="LNC1303" s="1124"/>
      <c r="LND1303" s="1124"/>
      <c r="LNE1303" s="1124"/>
      <c r="LNF1303" s="1124"/>
      <c r="LNG1303" s="1124"/>
      <c r="LNH1303" s="1124"/>
      <c r="LNI1303" s="1124"/>
      <c r="LNJ1303" s="1124"/>
      <c r="LNK1303" s="1124"/>
      <c r="LNL1303" s="1124"/>
      <c r="LNM1303" s="1124"/>
      <c r="LNN1303" s="1124"/>
      <c r="LNO1303" s="1124"/>
      <c r="LNP1303" s="1124"/>
      <c r="LNQ1303" s="1124"/>
      <c r="LNR1303" s="1124"/>
      <c r="LNS1303" s="1124"/>
      <c r="LNT1303" s="1124"/>
      <c r="LNU1303" s="1124"/>
      <c r="LNV1303" s="1124"/>
      <c r="LNW1303" s="1124"/>
      <c r="LNX1303" s="1124"/>
      <c r="LNY1303" s="1124"/>
      <c r="LNZ1303" s="1124"/>
      <c r="LOA1303" s="1124"/>
      <c r="LOB1303" s="1124"/>
      <c r="LOC1303" s="1124"/>
      <c r="LOD1303" s="1124"/>
      <c r="LOE1303" s="1124"/>
      <c r="LOF1303" s="1124"/>
      <c r="LOG1303" s="1124"/>
      <c r="LOH1303" s="1124"/>
      <c r="LOI1303" s="1124"/>
      <c r="LOJ1303" s="1124"/>
      <c r="LOK1303" s="1124"/>
      <c r="LOL1303" s="1124"/>
      <c r="LOM1303" s="1124"/>
      <c r="LON1303" s="1124"/>
      <c r="LOO1303" s="1124"/>
      <c r="LOP1303" s="1124"/>
      <c r="LOQ1303" s="1124"/>
      <c r="LOR1303" s="1124"/>
      <c r="LOS1303" s="1124"/>
      <c r="LOT1303" s="1124"/>
      <c r="LOU1303" s="1124"/>
      <c r="LOV1303" s="1124"/>
      <c r="LOW1303" s="1124"/>
      <c r="LOX1303" s="1124"/>
      <c r="LOY1303" s="1124"/>
      <c r="LOZ1303" s="1124"/>
      <c r="LPA1303" s="1124"/>
      <c r="LPB1303" s="1124"/>
      <c r="LPC1303" s="1124"/>
      <c r="LPD1303" s="1124"/>
      <c r="LPE1303" s="1124"/>
      <c r="LPF1303" s="1124"/>
      <c r="LPG1303" s="1124"/>
      <c r="LPH1303" s="1124"/>
      <c r="LPI1303" s="1124"/>
      <c r="LPJ1303" s="1124"/>
      <c r="LPK1303" s="1124"/>
      <c r="LPL1303" s="1124"/>
      <c r="LPM1303" s="1124"/>
      <c r="LPN1303" s="1124"/>
      <c r="LPO1303" s="1124"/>
      <c r="LPP1303" s="1124"/>
      <c r="LPQ1303" s="1124"/>
      <c r="LPR1303" s="1124"/>
      <c r="LPS1303" s="1124"/>
      <c r="LPT1303" s="1124"/>
      <c r="LPU1303" s="1124"/>
      <c r="LPV1303" s="1124"/>
      <c r="LPW1303" s="1124"/>
      <c r="LPX1303" s="1124"/>
      <c r="LPY1303" s="1124"/>
      <c r="LPZ1303" s="1124"/>
      <c r="LQA1303" s="1124"/>
      <c r="LQB1303" s="1124"/>
      <c r="LQC1303" s="1124"/>
      <c r="LQD1303" s="1124"/>
      <c r="LQE1303" s="1124"/>
      <c r="LQF1303" s="1124"/>
      <c r="LQG1303" s="1124"/>
      <c r="LQH1303" s="1124"/>
      <c r="LQI1303" s="1124"/>
      <c r="LQJ1303" s="1124"/>
      <c r="LQK1303" s="1124"/>
      <c r="LQL1303" s="1124"/>
      <c r="LQM1303" s="1124"/>
      <c r="LQN1303" s="1124"/>
      <c r="LQO1303" s="1124"/>
      <c r="LQP1303" s="1124"/>
      <c r="LQQ1303" s="1124"/>
      <c r="LQR1303" s="1124"/>
      <c r="LQS1303" s="1124"/>
      <c r="LQT1303" s="1124"/>
      <c r="LQU1303" s="1124"/>
      <c r="LQV1303" s="1124"/>
      <c r="LQW1303" s="1124"/>
      <c r="LQX1303" s="1124"/>
      <c r="LQY1303" s="1124"/>
      <c r="LQZ1303" s="1124"/>
      <c r="LRA1303" s="1124"/>
      <c r="LRB1303" s="1124"/>
      <c r="LRC1303" s="1124"/>
      <c r="LRD1303" s="1124"/>
      <c r="LRE1303" s="1124"/>
      <c r="LRF1303" s="1124"/>
      <c r="LRG1303" s="1124"/>
      <c r="LRH1303" s="1124"/>
      <c r="LRI1303" s="1124"/>
      <c r="LRJ1303" s="1124"/>
      <c r="LRK1303" s="1124"/>
      <c r="LRL1303" s="1124"/>
      <c r="LRM1303" s="1124"/>
      <c r="LRN1303" s="1124"/>
      <c r="LRO1303" s="1124"/>
      <c r="LRP1303" s="1124"/>
      <c r="LRQ1303" s="1124"/>
      <c r="LRR1303" s="1124"/>
      <c r="LRS1303" s="1124"/>
      <c r="LRT1303" s="1124"/>
      <c r="LRU1303" s="1124"/>
      <c r="LRV1303" s="1124"/>
      <c r="LRW1303" s="1124"/>
      <c r="LRX1303" s="1124"/>
      <c r="LRY1303" s="1124"/>
      <c r="LRZ1303" s="1124"/>
      <c r="LSA1303" s="1124"/>
      <c r="LSB1303" s="1124"/>
      <c r="LSC1303" s="1124"/>
      <c r="LSD1303" s="1124"/>
      <c r="LSE1303" s="1124"/>
      <c r="LSF1303" s="1124"/>
      <c r="LSG1303" s="1124"/>
      <c r="LSH1303" s="1124"/>
      <c r="LSI1303" s="1124"/>
      <c r="LSJ1303" s="1124"/>
      <c r="LSK1303" s="1124"/>
      <c r="LSL1303" s="1124"/>
      <c r="LSM1303" s="1124"/>
      <c r="LSN1303" s="1124"/>
      <c r="LSO1303" s="1124"/>
      <c r="LSP1303" s="1124"/>
      <c r="LSQ1303" s="1124"/>
      <c r="LSR1303" s="1124"/>
      <c r="LSS1303" s="1124"/>
      <c r="LST1303" s="1124"/>
      <c r="LSU1303" s="1124"/>
      <c r="LSV1303" s="1124"/>
      <c r="LSW1303" s="1124"/>
      <c r="LSX1303" s="1124"/>
      <c r="LSY1303" s="1124"/>
      <c r="LSZ1303" s="1124"/>
      <c r="LTA1303" s="1124"/>
      <c r="LTB1303" s="1124"/>
      <c r="LTC1303" s="1124"/>
      <c r="LTD1303" s="1124"/>
      <c r="LTE1303" s="1124"/>
      <c r="LTF1303" s="1124"/>
      <c r="LTG1303" s="1124"/>
      <c r="LTH1303" s="1124"/>
      <c r="LTI1303" s="1124"/>
      <c r="LTJ1303" s="1124"/>
      <c r="LTK1303" s="1124"/>
      <c r="LTL1303" s="1124"/>
      <c r="LTM1303" s="1124"/>
      <c r="LTN1303" s="1124"/>
      <c r="LTO1303" s="1124"/>
      <c r="LTP1303" s="1124"/>
      <c r="LTQ1303" s="1124"/>
      <c r="LTR1303" s="1124"/>
      <c r="LTS1303" s="1124"/>
      <c r="LTT1303" s="1124"/>
      <c r="LTU1303" s="1124"/>
      <c r="LTV1303" s="1124"/>
      <c r="LTW1303" s="1124"/>
      <c r="LTX1303" s="1124"/>
      <c r="LTY1303" s="1124"/>
      <c r="LTZ1303" s="1124"/>
      <c r="LUA1303" s="1124"/>
      <c r="LUB1303" s="1124"/>
      <c r="LUC1303" s="1124"/>
      <c r="LUD1303" s="1124"/>
      <c r="LUE1303" s="1124"/>
      <c r="LUF1303" s="1124"/>
      <c r="LUG1303" s="1124"/>
      <c r="LUH1303" s="1124"/>
      <c r="LUI1303" s="1124"/>
      <c r="LUJ1303" s="1124"/>
      <c r="LUK1303" s="1124"/>
      <c r="LUL1303" s="1124"/>
      <c r="LUM1303" s="1124"/>
      <c r="LUN1303" s="1124"/>
      <c r="LUO1303" s="1124"/>
      <c r="LUP1303" s="1124"/>
      <c r="LUQ1303" s="1124"/>
      <c r="LUR1303" s="1124"/>
      <c r="LUS1303" s="1124"/>
      <c r="LUT1303" s="1124"/>
      <c r="LUU1303" s="1124"/>
      <c r="LUV1303" s="1124"/>
      <c r="LUW1303" s="1124"/>
      <c r="LUX1303" s="1124"/>
      <c r="LUY1303" s="1124"/>
      <c r="LUZ1303" s="1124"/>
      <c r="LVA1303" s="1124"/>
      <c r="LVB1303" s="1124"/>
      <c r="LVC1303" s="1124"/>
      <c r="LVD1303" s="1124"/>
      <c r="LVE1303" s="1124"/>
      <c r="LVF1303" s="1124"/>
      <c r="LVG1303" s="1124"/>
      <c r="LVH1303" s="1124"/>
      <c r="LVI1303" s="1124"/>
      <c r="LVJ1303" s="1124"/>
      <c r="LVK1303" s="1124"/>
      <c r="LVL1303" s="1124"/>
      <c r="LVM1303" s="1124"/>
      <c r="LVN1303" s="1124"/>
      <c r="LVO1303" s="1124"/>
      <c r="LVP1303" s="1124"/>
      <c r="LVQ1303" s="1124"/>
      <c r="LVR1303" s="1124"/>
      <c r="LVS1303" s="1124"/>
      <c r="LVT1303" s="1124"/>
      <c r="LVU1303" s="1124"/>
      <c r="LVV1303" s="1124"/>
      <c r="LVW1303" s="1124"/>
      <c r="LVX1303" s="1124"/>
      <c r="LVY1303" s="1124"/>
      <c r="LVZ1303" s="1124"/>
      <c r="LWA1303" s="1124"/>
      <c r="LWB1303" s="1124"/>
      <c r="LWC1303" s="1124"/>
      <c r="LWD1303" s="1124"/>
      <c r="LWE1303" s="1124"/>
      <c r="LWF1303" s="1124"/>
      <c r="LWG1303" s="1124"/>
      <c r="LWH1303" s="1124"/>
      <c r="LWI1303" s="1124"/>
      <c r="LWJ1303" s="1124"/>
      <c r="LWK1303" s="1124"/>
      <c r="LWL1303" s="1124"/>
      <c r="LWM1303" s="1124"/>
      <c r="LWN1303" s="1124"/>
      <c r="LWO1303" s="1124"/>
      <c r="LWP1303" s="1124"/>
      <c r="LWQ1303" s="1124"/>
      <c r="LWR1303" s="1124"/>
      <c r="LWS1303" s="1124"/>
      <c r="LWT1303" s="1124"/>
      <c r="LWU1303" s="1124"/>
      <c r="LWV1303" s="1124"/>
      <c r="LWW1303" s="1124"/>
      <c r="LWX1303" s="1124"/>
      <c r="LWY1303" s="1124"/>
      <c r="LWZ1303" s="1124"/>
      <c r="LXA1303" s="1124"/>
      <c r="LXB1303" s="1124"/>
      <c r="LXC1303" s="1124"/>
      <c r="LXD1303" s="1124"/>
      <c r="LXE1303" s="1124"/>
      <c r="LXF1303" s="1124"/>
      <c r="LXG1303" s="1124"/>
      <c r="LXH1303" s="1124"/>
      <c r="LXI1303" s="1124"/>
      <c r="LXJ1303" s="1124"/>
      <c r="LXK1303" s="1124"/>
      <c r="LXL1303" s="1124"/>
      <c r="LXM1303" s="1124"/>
      <c r="LXN1303" s="1124"/>
      <c r="LXO1303" s="1124"/>
      <c r="LXP1303" s="1124"/>
      <c r="LXQ1303" s="1124"/>
      <c r="LXR1303" s="1124"/>
      <c r="LXS1303" s="1124"/>
      <c r="LXT1303" s="1124"/>
      <c r="LXU1303" s="1124"/>
      <c r="LXV1303" s="1124"/>
      <c r="LXW1303" s="1124"/>
      <c r="LXX1303" s="1124"/>
      <c r="LXY1303" s="1124"/>
      <c r="LXZ1303" s="1124"/>
      <c r="LYA1303" s="1124"/>
      <c r="LYB1303" s="1124"/>
      <c r="LYC1303" s="1124"/>
      <c r="LYD1303" s="1124"/>
      <c r="LYE1303" s="1124"/>
      <c r="LYF1303" s="1124"/>
      <c r="LYG1303" s="1124"/>
      <c r="LYH1303" s="1124"/>
      <c r="LYI1303" s="1124"/>
      <c r="LYJ1303" s="1124"/>
      <c r="LYK1303" s="1124"/>
      <c r="LYL1303" s="1124"/>
      <c r="LYM1303" s="1124"/>
      <c r="LYN1303" s="1124"/>
      <c r="LYO1303" s="1124"/>
      <c r="LYP1303" s="1124"/>
      <c r="LYQ1303" s="1124"/>
      <c r="LYR1303" s="1124"/>
      <c r="LYS1303" s="1124"/>
      <c r="LYT1303" s="1124"/>
      <c r="LYU1303" s="1124"/>
      <c r="LYV1303" s="1124"/>
      <c r="LYW1303" s="1124"/>
      <c r="LYX1303" s="1124"/>
      <c r="LYY1303" s="1124"/>
      <c r="LYZ1303" s="1124"/>
      <c r="LZA1303" s="1124"/>
      <c r="LZB1303" s="1124"/>
      <c r="LZC1303" s="1124"/>
      <c r="LZD1303" s="1124"/>
      <c r="LZE1303" s="1124"/>
      <c r="LZF1303" s="1124"/>
      <c r="LZG1303" s="1124"/>
      <c r="LZH1303" s="1124"/>
      <c r="LZI1303" s="1124"/>
      <c r="LZJ1303" s="1124"/>
      <c r="LZK1303" s="1124"/>
      <c r="LZL1303" s="1124"/>
      <c r="LZM1303" s="1124"/>
      <c r="LZN1303" s="1124"/>
      <c r="LZO1303" s="1124"/>
      <c r="LZP1303" s="1124"/>
      <c r="LZQ1303" s="1124"/>
      <c r="LZR1303" s="1124"/>
      <c r="LZS1303" s="1124"/>
      <c r="LZT1303" s="1124"/>
      <c r="LZU1303" s="1124"/>
      <c r="LZV1303" s="1124"/>
      <c r="LZW1303" s="1124"/>
      <c r="LZX1303" s="1124"/>
      <c r="LZY1303" s="1124"/>
      <c r="LZZ1303" s="1124"/>
      <c r="MAA1303" s="1124"/>
      <c r="MAB1303" s="1124"/>
      <c r="MAC1303" s="1124"/>
      <c r="MAD1303" s="1124"/>
      <c r="MAE1303" s="1124"/>
      <c r="MAF1303" s="1124"/>
      <c r="MAG1303" s="1124"/>
      <c r="MAH1303" s="1124"/>
      <c r="MAI1303" s="1124"/>
      <c r="MAJ1303" s="1124"/>
      <c r="MAK1303" s="1124"/>
      <c r="MAL1303" s="1124"/>
      <c r="MAM1303" s="1124"/>
      <c r="MAN1303" s="1124"/>
      <c r="MAO1303" s="1124"/>
      <c r="MAP1303" s="1124"/>
      <c r="MAQ1303" s="1124"/>
      <c r="MAR1303" s="1124"/>
      <c r="MAS1303" s="1124"/>
      <c r="MAT1303" s="1124"/>
      <c r="MAU1303" s="1124"/>
      <c r="MAV1303" s="1124"/>
      <c r="MAW1303" s="1124"/>
      <c r="MAX1303" s="1124"/>
      <c r="MAY1303" s="1124"/>
      <c r="MAZ1303" s="1124"/>
      <c r="MBA1303" s="1124"/>
      <c r="MBB1303" s="1124"/>
      <c r="MBC1303" s="1124"/>
      <c r="MBD1303" s="1124"/>
      <c r="MBE1303" s="1124"/>
      <c r="MBF1303" s="1124"/>
      <c r="MBG1303" s="1124"/>
      <c r="MBH1303" s="1124"/>
      <c r="MBI1303" s="1124"/>
      <c r="MBJ1303" s="1124"/>
      <c r="MBK1303" s="1124"/>
      <c r="MBL1303" s="1124"/>
      <c r="MBM1303" s="1124"/>
      <c r="MBN1303" s="1124"/>
      <c r="MBO1303" s="1124"/>
      <c r="MBP1303" s="1124"/>
      <c r="MBQ1303" s="1124"/>
      <c r="MBR1303" s="1124"/>
      <c r="MBS1303" s="1124"/>
      <c r="MBT1303" s="1124"/>
      <c r="MBU1303" s="1124"/>
      <c r="MBV1303" s="1124"/>
      <c r="MBW1303" s="1124"/>
      <c r="MBX1303" s="1124"/>
      <c r="MBY1303" s="1124"/>
      <c r="MBZ1303" s="1124"/>
      <c r="MCA1303" s="1124"/>
      <c r="MCB1303" s="1124"/>
      <c r="MCC1303" s="1124"/>
      <c r="MCD1303" s="1124"/>
      <c r="MCE1303" s="1124"/>
      <c r="MCF1303" s="1124"/>
      <c r="MCG1303" s="1124"/>
      <c r="MCH1303" s="1124"/>
      <c r="MCI1303" s="1124"/>
      <c r="MCJ1303" s="1124"/>
      <c r="MCK1303" s="1124"/>
      <c r="MCL1303" s="1124"/>
      <c r="MCM1303" s="1124"/>
      <c r="MCN1303" s="1124"/>
      <c r="MCO1303" s="1124"/>
      <c r="MCP1303" s="1124"/>
      <c r="MCQ1303" s="1124"/>
      <c r="MCR1303" s="1124"/>
      <c r="MCS1303" s="1124"/>
      <c r="MCT1303" s="1124"/>
      <c r="MCU1303" s="1124"/>
      <c r="MCV1303" s="1124"/>
      <c r="MCW1303" s="1124"/>
      <c r="MCX1303" s="1124"/>
      <c r="MCY1303" s="1124"/>
      <c r="MCZ1303" s="1124"/>
      <c r="MDA1303" s="1124"/>
      <c r="MDB1303" s="1124"/>
      <c r="MDC1303" s="1124"/>
      <c r="MDD1303" s="1124"/>
      <c r="MDE1303" s="1124"/>
      <c r="MDF1303" s="1124"/>
      <c r="MDG1303" s="1124"/>
      <c r="MDH1303" s="1124"/>
      <c r="MDI1303" s="1124"/>
      <c r="MDJ1303" s="1124"/>
      <c r="MDK1303" s="1124"/>
      <c r="MDL1303" s="1124"/>
      <c r="MDM1303" s="1124"/>
      <c r="MDN1303" s="1124"/>
      <c r="MDO1303" s="1124"/>
      <c r="MDP1303" s="1124"/>
      <c r="MDQ1303" s="1124"/>
      <c r="MDR1303" s="1124"/>
      <c r="MDS1303" s="1124"/>
      <c r="MDT1303" s="1124"/>
      <c r="MDU1303" s="1124"/>
      <c r="MDV1303" s="1124"/>
      <c r="MDW1303" s="1124"/>
      <c r="MDX1303" s="1124"/>
      <c r="MDY1303" s="1124"/>
      <c r="MDZ1303" s="1124"/>
      <c r="MEA1303" s="1124"/>
      <c r="MEB1303" s="1124"/>
      <c r="MEC1303" s="1124"/>
      <c r="MED1303" s="1124"/>
      <c r="MEE1303" s="1124"/>
      <c r="MEF1303" s="1124"/>
      <c r="MEG1303" s="1124"/>
      <c r="MEH1303" s="1124"/>
      <c r="MEI1303" s="1124"/>
      <c r="MEJ1303" s="1124"/>
      <c r="MEK1303" s="1124"/>
      <c r="MEL1303" s="1124"/>
      <c r="MEM1303" s="1124"/>
      <c r="MEN1303" s="1124"/>
      <c r="MEO1303" s="1124"/>
      <c r="MEP1303" s="1124"/>
      <c r="MEQ1303" s="1124"/>
      <c r="MER1303" s="1124"/>
      <c r="MES1303" s="1124"/>
      <c r="MET1303" s="1124"/>
      <c r="MEU1303" s="1124"/>
      <c r="MEV1303" s="1124"/>
      <c r="MEW1303" s="1124"/>
      <c r="MEX1303" s="1124"/>
      <c r="MEY1303" s="1124"/>
      <c r="MEZ1303" s="1124"/>
      <c r="MFA1303" s="1124"/>
      <c r="MFB1303" s="1124"/>
      <c r="MFC1303" s="1124"/>
      <c r="MFD1303" s="1124"/>
      <c r="MFE1303" s="1124"/>
      <c r="MFF1303" s="1124"/>
      <c r="MFG1303" s="1124"/>
      <c r="MFH1303" s="1124"/>
      <c r="MFI1303" s="1124"/>
      <c r="MFJ1303" s="1124"/>
      <c r="MFK1303" s="1124"/>
      <c r="MFL1303" s="1124"/>
      <c r="MFM1303" s="1124"/>
      <c r="MFN1303" s="1124"/>
      <c r="MFO1303" s="1124"/>
      <c r="MFP1303" s="1124"/>
      <c r="MFQ1303" s="1124"/>
      <c r="MFR1303" s="1124"/>
      <c r="MFS1303" s="1124"/>
      <c r="MFT1303" s="1124"/>
      <c r="MFU1303" s="1124"/>
      <c r="MFV1303" s="1124"/>
      <c r="MFW1303" s="1124"/>
      <c r="MFX1303" s="1124"/>
      <c r="MFY1303" s="1124"/>
      <c r="MFZ1303" s="1124"/>
      <c r="MGA1303" s="1124"/>
      <c r="MGB1303" s="1124"/>
      <c r="MGC1303" s="1124"/>
      <c r="MGD1303" s="1124"/>
      <c r="MGE1303" s="1124"/>
      <c r="MGF1303" s="1124"/>
      <c r="MGG1303" s="1124"/>
      <c r="MGH1303" s="1124"/>
      <c r="MGI1303" s="1124"/>
      <c r="MGJ1303" s="1124"/>
      <c r="MGK1303" s="1124"/>
      <c r="MGL1303" s="1124"/>
      <c r="MGM1303" s="1124"/>
      <c r="MGN1303" s="1124"/>
      <c r="MGO1303" s="1124"/>
      <c r="MGP1303" s="1124"/>
      <c r="MGQ1303" s="1124"/>
      <c r="MGR1303" s="1124"/>
      <c r="MGS1303" s="1124"/>
      <c r="MGT1303" s="1124"/>
      <c r="MGU1303" s="1124"/>
      <c r="MGV1303" s="1124"/>
      <c r="MGW1303" s="1124"/>
      <c r="MGX1303" s="1124"/>
      <c r="MGY1303" s="1124"/>
      <c r="MGZ1303" s="1124"/>
      <c r="MHA1303" s="1124"/>
      <c r="MHB1303" s="1124"/>
      <c r="MHC1303" s="1124"/>
      <c r="MHD1303" s="1124"/>
      <c r="MHE1303" s="1124"/>
      <c r="MHF1303" s="1124"/>
      <c r="MHG1303" s="1124"/>
      <c r="MHH1303" s="1124"/>
      <c r="MHI1303" s="1124"/>
      <c r="MHJ1303" s="1124"/>
      <c r="MHK1303" s="1124"/>
      <c r="MHL1303" s="1124"/>
      <c r="MHM1303" s="1124"/>
      <c r="MHN1303" s="1124"/>
      <c r="MHO1303" s="1124"/>
      <c r="MHP1303" s="1124"/>
      <c r="MHQ1303" s="1124"/>
      <c r="MHR1303" s="1124"/>
      <c r="MHS1303" s="1124"/>
      <c r="MHT1303" s="1124"/>
      <c r="MHU1303" s="1124"/>
      <c r="MHV1303" s="1124"/>
      <c r="MHW1303" s="1124"/>
      <c r="MHX1303" s="1124"/>
      <c r="MHY1303" s="1124"/>
      <c r="MHZ1303" s="1124"/>
      <c r="MIA1303" s="1124"/>
      <c r="MIB1303" s="1124"/>
      <c r="MIC1303" s="1124"/>
      <c r="MID1303" s="1124"/>
      <c r="MIE1303" s="1124"/>
      <c r="MIF1303" s="1124"/>
      <c r="MIG1303" s="1124"/>
      <c r="MIH1303" s="1124"/>
      <c r="MII1303" s="1124"/>
      <c r="MIJ1303" s="1124"/>
      <c r="MIK1303" s="1124"/>
      <c r="MIL1303" s="1124"/>
      <c r="MIM1303" s="1124"/>
      <c r="MIN1303" s="1124"/>
      <c r="MIO1303" s="1124"/>
      <c r="MIP1303" s="1124"/>
      <c r="MIQ1303" s="1124"/>
      <c r="MIR1303" s="1124"/>
      <c r="MIS1303" s="1124"/>
      <c r="MIT1303" s="1124"/>
      <c r="MIU1303" s="1124"/>
      <c r="MIV1303" s="1124"/>
      <c r="MIW1303" s="1124"/>
      <c r="MIX1303" s="1124"/>
      <c r="MIY1303" s="1124"/>
      <c r="MIZ1303" s="1124"/>
      <c r="MJA1303" s="1124"/>
      <c r="MJB1303" s="1124"/>
      <c r="MJC1303" s="1124"/>
      <c r="MJD1303" s="1124"/>
      <c r="MJE1303" s="1124"/>
      <c r="MJF1303" s="1124"/>
      <c r="MJG1303" s="1124"/>
      <c r="MJH1303" s="1124"/>
      <c r="MJI1303" s="1124"/>
      <c r="MJJ1303" s="1124"/>
      <c r="MJK1303" s="1124"/>
      <c r="MJL1303" s="1124"/>
      <c r="MJM1303" s="1124"/>
      <c r="MJN1303" s="1124"/>
      <c r="MJO1303" s="1124"/>
      <c r="MJP1303" s="1124"/>
      <c r="MJQ1303" s="1124"/>
      <c r="MJR1303" s="1124"/>
      <c r="MJS1303" s="1124"/>
      <c r="MJT1303" s="1124"/>
      <c r="MJU1303" s="1124"/>
      <c r="MJV1303" s="1124"/>
      <c r="MJW1303" s="1124"/>
      <c r="MJX1303" s="1124"/>
      <c r="MJY1303" s="1124"/>
      <c r="MJZ1303" s="1124"/>
      <c r="MKA1303" s="1124"/>
      <c r="MKB1303" s="1124"/>
      <c r="MKC1303" s="1124"/>
      <c r="MKD1303" s="1124"/>
      <c r="MKE1303" s="1124"/>
      <c r="MKF1303" s="1124"/>
      <c r="MKG1303" s="1124"/>
      <c r="MKH1303" s="1124"/>
      <c r="MKI1303" s="1124"/>
      <c r="MKJ1303" s="1124"/>
      <c r="MKK1303" s="1124"/>
      <c r="MKL1303" s="1124"/>
      <c r="MKM1303" s="1124"/>
      <c r="MKN1303" s="1124"/>
      <c r="MKO1303" s="1124"/>
      <c r="MKP1303" s="1124"/>
      <c r="MKQ1303" s="1124"/>
      <c r="MKR1303" s="1124"/>
      <c r="MKS1303" s="1124"/>
      <c r="MKT1303" s="1124"/>
      <c r="MKU1303" s="1124"/>
      <c r="MKV1303" s="1124"/>
      <c r="MKW1303" s="1124"/>
      <c r="MKX1303" s="1124"/>
      <c r="MKY1303" s="1124"/>
      <c r="MKZ1303" s="1124"/>
      <c r="MLA1303" s="1124"/>
      <c r="MLB1303" s="1124"/>
      <c r="MLC1303" s="1124"/>
      <c r="MLD1303" s="1124"/>
      <c r="MLE1303" s="1124"/>
      <c r="MLF1303" s="1124"/>
      <c r="MLG1303" s="1124"/>
      <c r="MLH1303" s="1124"/>
      <c r="MLI1303" s="1124"/>
      <c r="MLJ1303" s="1124"/>
      <c r="MLK1303" s="1124"/>
      <c r="MLL1303" s="1124"/>
      <c r="MLM1303" s="1124"/>
      <c r="MLN1303" s="1124"/>
      <c r="MLO1303" s="1124"/>
      <c r="MLP1303" s="1124"/>
      <c r="MLQ1303" s="1124"/>
      <c r="MLR1303" s="1124"/>
      <c r="MLS1303" s="1124"/>
      <c r="MLT1303" s="1124"/>
      <c r="MLU1303" s="1124"/>
      <c r="MLV1303" s="1124"/>
      <c r="MLW1303" s="1124"/>
      <c r="MLX1303" s="1124"/>
      <c r="MLY1303" s="1124"/>
      <c r="MLZ1303" s="1124"/>
      <c r="MMA1303" s="1124"/>
      <c r="MMB1303" s="1124"/>
      <c r="MMC1303" s="1124"/>
      <c r="MMD1303" s="1124"/>
      <c r="MME1303" s="1124"/>
      <c r="MMF1303" s="1124"/>
      <c r="MMG1303" s="1124"/>
      <c r="MMH1303" s="1124"/>
      <c r="MMI1303" s="1124"/>
      <c r="MMJ1303" s="1124"/>
      <c r="MMK1303" s="1124"/>
      <c r="MML1303" s="1124"/>
      <c r="MMM1303" s="1124"/>
      <c r="MMN1303" s="1124"/>
      <c r="MMO1303" s="1124"/>
      <c r="MMP1303" s="1124"/>
      <c r="MMQ1303" s="1124"/>
      <c r="MMR1303" s="1124"/>
      <c r="MMS1303" s="1124"/>
      <c r="MMT1303" s="1124"/>
      <c r="MMU1303" s="1124"/>
      <c r="MMV1303" s="1124"/>
      <c r="MMW1303" s="1124"/>
      <c r="MMX1303" s="1124"/>
      <c r="MMY1303" s="1124"/>
      <c r="MMZ1303" s="1124"/>
      <c r="MNA1303" s="1124"/>
      <c r="MNB1303" s="1124"/>
      <c r="MNC1303" s="1124"/>
      <c r="MND1303" s="1124"/>
      <c r="MNE1303" s="1124"/>
      <c r="MNF1303" s="1124"/>
      <c r="MNG1303" s="1124"/>
      <c r="MNH1303" s="1124"/>
      <c r="MNI1303" s="1124"/>
      <c r="MNJ1303" s="1124"/>
      <c r="MNK1303" s="1124"/>
      <c r="MNL1303" s="1124"/>
      <c r="MNM1303" s="1124"/>
      <c r="MNN1303" s="1124"/>
      <c r="MNO1303" s="1124"/>
      <c r="MNP1303" s="1124"/>
      <c r="MNQ1303" s="1124"/>
      <c r="MNR1303" s="1124"/>
      <c r="MNS1303" s="1124"/>
      <c r="MNT1303" s="1124"/>
      <c r="MNU1303" s="1124"/>
      <c r="MNV1303" s="1124"/>
      <c r="MNW1303" s="1124"/>
      <c r="MNX1303" s="1124"/>
      <c r="MNY1303" s="1124"/>
      <c r="MNZ1303" s="1124"/>
      <c r="MOA1303" s="1124"/>
      <c r="MOB1303" s="1124"/>
      <c r="MOC1303" s="1124"/>
      <c r="MOD1303" s="1124"/>
      <c r="MOE1303" s="1124"/>
      <c r="MOF1303" s="1124"/>
      <c r="MOG1303" s="1124"/>
      <c r="MOH1303" s="1124"/>
      <c r="MOI1303" s="1124"/>
      <c r="MOJ1303" s="1124"/>
      <c r="MOK1303" s="1124"/>
      <c r="MOL1303" s="1124"/>
      <c r="MOM1303" s="1124"/>
      <c r="MON1303" s="1124"/>
      <c r="MOO1303" s="1124"/>
      <c r="MOP1303" s="1124"/>
      <c r="MOQ1303" s="1124"/>
      <c r="MOR1303" s="1124"/>
      <c r="MOS1303" s="1124"/>
      <c r="MOT1303" s="1124"/>
      <c r="MOU1303" s="1124"/>
      <c r="MOV1303" s="1124"/>
      <c r="MOW1303" s="1124"/>
      <c r="MOX1303" s="1124"/>
      <c r="MOY1303" s="1124"/>
      <c r="MOZ1303" s="1124"/>
      <c r="MPA1303" s="1124"/>
      <c r="MPB1303" s="1124"/>
      <c r="MPC1303" s="1124"/>
      <c r="MPD1303" s="1124"/>
      <c r="MPE1303" s="1124"/>
      <c r="MPF1303" s="1124"/>
      <c r="MPG1303" s="1124"/>
      <c r="MPH1303" s="1124"/>
      <c r="MPI1303" s="1124"/>
      <c r="MPJ1303" s="1124"/>
      <c r="MPK1303" s="1124"/>
      <c r="MPL1303" s="1124"/>
      <c r="MPM1303" s="1124"/>
      <c r="MPN1303" s="1124"/>
      <c r="MPO1303" s="1124"/>
      <c r="MPP1303" s="1124"/>
      <c r="MPQ1303" s="1124"/>
      <c r="MPR1303" s="1124"/>
      <c r="MPS1303" s="1124"/>
      <c r="MPT1303" s="1124"/>
      <c r="MPU1303" s="1124"/>
      <c r="MPV1303" s="1124"/>
      <c r="MPW1303" s="1124"/>
      <c r="MPX1303" s="1124"/>
      <c r="MPY1303" s="1124"/>
      <c r="MPZ1303" s="1124"/>
      <c r="MQA1303" s="1124"/>
      <c r="MQB1303" s="1124"/>
      <c r="MQC1303" s="1124"/>
      <c r="MQD1303" s="1124"/>
      <c r="MQE1303" s="1124"/>
      <c r="MQF1303" s="1124"/>
      <c r="MQG1303" s="1124"/>
      <c r="MQH1303" s="1124"/>
      <c r="MQI1303" s="1124"/>
      <c r="MQJ1303" s="1124"/>
      <c r="MQK1303" s="1124"/>
      <c r="MQL1303" s="1124"/>
      <c r="MQM1303" s="1124"/>
      <c r="MQN1303" s="1124"/>
      <c r="MQO1303" s="1124"/>
      <c r="MQP1303" s="1124"/>
      <c r="MQQ1303" s="1124"/>
      <c r="MQR1303" s="1124"/>
      <c r="MQS1303" s="1124"/>
      <c r="MQT1303" s="1124"/>
      <c r="MQU1303" s="1124"/>
      <c r="MQV1303" s="1124"/>
      <c r="MQW1303" s="1124"/>
      <c r="MQX1303" s="1124"/>
      <c r="MQY1303" s="1124"/>
      <c r="MQZ1303" s="1124"/>
      <c r="MRA1303" s="1124"/>
      <c r="MRB1303" s="1124"/>
      <c r="MRC1303" s="1124"/>
      <c r="MRD1303" s="1124"/>
      <c r="MRE1303" s="1124"/>
      <c r="MRF1303" s="1124"/>
      <c r="MRG1303" s="1124"/>
      <c r="MRH1303" s="1124"/>
      <c r="MRI1303" s="1124"/>
      <c r="MRJ1303" s="1124"/>
      <c r="MRK1303" s="1124"/>
      <c r="MRL1303" s="1124"/>
      <c r="MRM1303" s="1124"/>
      <c r="MRN1303" s="1124"/>
      <c r="MRO1303" s="1124"/>
      <c r="MRP1303" s="1124"/>
      <c r="MRQ1303" s="1124"/>
      <c r="MRR1303" s="1124"/>
      <c r="MRS1303" s="1124"/>
      <c r="MRT1303" s="1124"/>
      <c r="MRU1303" s="1124"/>
      <c r="MRV1303" s="1124"/>
      <c r="MRW1303" s="1124"/>
      <c r="MRX1303" s="1124"/>
      <c r="MRY1303" s="1124"/>
      <c r="MRZ1303" s="1124"/>
      <c r="MSA1303" s="1124"/>
      <c r="MSB1303" s="1124"/>
      <c r="MSC1303" s="1124"/>
      <c r="MSD1303" s="1124"/>
      <c r="MSE1303" s="1124"/>
      <c r="MSF1303" s="1124"/>
      <c r="MSG1303" s="1124"/>
      <c r="MSH1303" s="1124"/>
      <c r="MSI1303" s="1124"/>
      <c r="MSJ1303" s="1124"/>
      <c r="MSK1303" s="1124"/>
      <c r="MSL1303" s="1124"/>
      <c r="MSM1303" s="1124"/>
      <c r="MSN1303" s="1124"/>
      <c r="MSO1303" s="1124"/>
      <c r="MSP1303" s="1124"/>
      <c r="MSQ1303" s="1124"/>
      <c r="MSR1303" s="1124"/>
      <c r="MSS1303" s="1124"/>
      <c r="MST1303" s="1124"/>
      <c r="MSU1303" s="1124"/>
      <c r="MSV1303" s="1124"/>
      <c r="MSW1303" s="1124"/>
      <c r="MSX1303" s="1124"/>
      <c r="MSY1303" s="1124"/>
      <c r="MSZ1303" s="1124"/>
      <c r="MTA1303" s="1124"/>
      <c r="MTB1303" s="1124"/>
      <c r="MTC1303" s="1124"/>
      <c r="MTD1303" s="1124"/>
      <c r="MTE1303" s="1124"/>
      <c r="MTF1303" s="1124"/>
      <c r="MTG1303" s="1124"/>
      <c r="MTH1303" s="1124"/>
      <c r="MTI1303" s="1124"/>
      <c r="MTJ1303" s="1124"/>
      <c r="MTK1303" s="1124"/>
      <c r="MTL1303" s="1124"/>
      <c r="MTM1303" s="1124"/>
      <c r="MTN1303" s="1124"/>
      <c r="MTO1303" s="1124"/>
      <c r="MTP1303" s="1124"/>
      <c r="MTQ1303" s="1124"/>
      <c r="MTR1303" s="1124"/>
      <c r="MTS1303" s="1124"/>
      <c r="MTT1303" s="1124"/>
      <c r="MTU1303" s="1124"/>
      <c r="MTV1303" s="1124"/>
      <c r="MTW1303" s="1124"/>
      <c r="MTX1303" s="1124"/>
      <c r="MTY1303" s="1124"/>
      <c r="MTZ1303" s="1124"/>
      <c r="MUA1303" s="1124"/>
      <c r="MUB1303" s="1124"/>
      <c r="MUC1303" s="1124"/>
      <c r="MUD1303" s="1124"/>
      <c r="MUE1303" s="1124"/>
      <c r="MUF1303" s="1124"/>
      <c r="MUG1303" s="1124"/>
      <c r="MUH1303" s="1124"/>
      <c r="MUI1303" s="1124"/>
      <c r="MUJ1303" s="1124"/>
      <c r="MUK1303" s="1124"/>
      <c r="MUL1303" s="1124"/>
      <c r="MUM1303" s="1124"/>
      <c r="MUN1303" s="1124"/>
      <c r="MUO1303" s="1124"/>
      <c r="MUP1303" s="1124"/>
      <c r="MUQ1303" s="1124"/>
      <c r="MUR1303" s="1124"/>
      <c r="MUS1303" s="1124"/>
      <c r="MUT1303" s="1124"/>
      <c r="MUU1303" s="1124"/>
      <c r="MUV1303" s="1124"/>
      <c r="MUW1303" s="1124"/>
      <c r="MUX1303" s="1124"/>
      <c r="MUY1303" s="1124"/>
      <c r="MUZ1303" s="1124"/>
      <c r="MVA1303" s="1124"/>
      <c r="MVB1303" s="1124"/>
      <c r="MVC1303" s="1124"/>
      <c r="MVD1303" s="1124"/>
      <c r="MVE1303" s="1124"/>
      <c r="MVF1303" s="1124"/>
      <c r="MVG1303" s="1124"/>
      <c r="MVH1303" s="1124"/>
      <c r="MVI1303" s="1124"/>
      <c r="MVJ1303" s="1124"/>
      <c r="MVK1303" s="1124"/>
      <c r="MVL1303" s="1124"/>
      <c r="MVM1303" s="1124"/>
      <c r="MVN1303" s="1124"/>
      <c r="MVO1303" s="1124"/>
      <c r="MVP1303" s="1124"/>
      <c r="MVQ1303" s="1124"/>
      <c r="MVR1303" s="1124"/>
      <c r="MVS1303" s="1124"/>
      <c r="MVT1303" s="1124"/>
      <c r="MVU1303" s="1124"/>
      <c r="MVV1303" s="1124"/>
      <c r="MVW1303" s="1124"/>
      <c r="MVX1303" s="1124"/>
      <c r="MVY1303" s="1124"/>
      <c r="MVZ1303" s="1124"/>
      <c r="MWA1303" s="1124"/>
      <c r="MWB1303" s="1124"/>
      <c r="MWC1303" s="1124"/>
      <c r="MWD1303" s="1124"/>
      <c r="MWE1303" s="1124"/>
      <c r="MWF1303" s="1124"/>
      <c r="MWG1303" s="1124"/>
      <c r="MWH1303" s="1124"/>
      <c r="MWI1303" s="1124"/>
      <c r="MWJ1303" s="1124"/>
      <c r="MWK1303" s="1124"/>
      <c r="MWL1303" s="1124"/>
      <c r="MWM1303" s="1124"/>
      <c r="MWN1303" s="1124"/>
      <c r="MWO1303" s="1124"/>
      <c r="MWP1303" s="1124"/>
      <c r="MWQ1303" s="1124"/>
      <c r="MWR1303" s="1124"/>
      <c r="MWS1303" s="1124"/>
      <c r="MWT1303" s="1124"/>
      <c r="MWU1303" s="1124"/>
      <c r="MWV1303" s="1124"/>
      <c r="MWW1303" s="1124"/>
      <c r="MWX1303" s="1124"/>
      <c r="MWY1303" s="1124"/>
      <c r="MWZ1303" s="1124"/>
      <c r="MXA1303" s="1124"/>
      <c r="MXB1303" s="1124"/>
      <c r="MXC1303" s="1124"/>
      <c r="MXD1303" s="1124"/>
      <c r="MXE1303" s="1124"/>
      <c r="MXF1303" s="1124"/>
      <c r="MXG1303" s="1124"/>
      <c r="MXH1303" s="1124"/>
      <c r="MXI1303" s="1124"/>
      <c r="MXJ1303" s="1124"/>
      <c r="MXK1303" s="1124"/>
      <c r="MXL1303" s="1124"/>
      <c r="MXM1303" s="1124"/>
      <c r="MXN1303" s="1124"/>
      <c r="MXO1303" s="1124"/>
      <c r="MXP1303" s="1124"/>
      <c r="MXQ1303" s="1124"/>
      <c r="MXR1303" s="1124"/>
      <c r="MXS1303" s="1124"/>
      <c r="MXT1303" s="1124"/>
      <c r="MXU1303" s="1124"/>
      <c r="MXV1303" s="1124"/>
      <c r="MXW1303" s="1124"/>
      <c r="MXX1303" s="1124"/>
      <c r="MXY1303" s="1124"/>
      <c r="MXZ1303" s="1124"/>
      <c r="MYA1303" s="1124"/>
      <c r="MYB1303" s="1124"/>
      <c r="MYC1303" s="1124"/>
      <c r="MYD1303" s="1124"/>
      <c r="MYE1303" s="1124"/>
      <c r="MYF1303" s="1124"/>
      <c r="MYG1303" s="1124"/>
      <c r="MYH1303" s="1124"/>
      <c r="MYI1303" s="1124"/>
      <c r="MYJ1303" s="1124"/>
      <c r="MYK1303" s="1124"/>
      <c r="MYL1303" s="1124"/>
      <c r="MYM1303" s="1124"/>
      <c r="MYN1303" s="1124"/>
      <c r="MYO1303" s="1124"/>
      <c r="MYP1303" s="1124"/>
      <c r="MYQ1303" s="1124"/>
      <c r="MYR1303" s="1124"/>
      <c r="MYS1303" s="1124"/>
      <c r="MYT1303" s="1124"/>
      <c r="MYU1303" s="1124"/>
      <c r="MYV1303" s="1124"/>
      <c r="MYW1303" s="1124"/>
      <c r="MYX1303" s="1124"/>
      <c r="MYY1303" s="1124"/>
      <c r="MYZ1303" s="1124"/>
      <c r="MZA1303" s="1124"/>
      <c r="MZB1303" s="1124"/>
      <c r="MZC1303" s="1124"/>
      <c r="MZD1303" s="1124"/>
      <c r="MZE1303" s="1124"/>
      <c r="MZF1303" s="1124"/>
      <c r="MZG1303" s="1124"/>
      <c r="MZH1303" s="1124"/>
      <c r="MZI1303" s="1124"/>
      <c r="MZJ1303" s="1124"/>
      <c r="MZK1303" s="1124"/>
      <c r="MZL1303" s="1124"/>
      <c r="MZM1303" s="1124"/>
      <c r="MZN1303" s="1124"/>
      <c r="MZO1303" s="1124"/>
      <c r="MZP1303" s="1124"/>
      <c r="MZQ1303" s="1124"/>
      <c r="MZR1303" s="1124"/>
      <c r="MZS1303" s="1124"/>
      <c r="MZT1303" s="1124"/>
      <c r="MZU1303" s="1124"/>
      <c r="MZV1303" s="1124"/>
      <c r="MZW1303" s="1124"/>
      <c r="MZX1303" s="1124"/>
      <c r="MZY1303" s="1124"/>
      <c r="MZZ1303" s="1124"/>
      <c r="NAA1303" s="1124"/>
      <c r="NAB1303" s="1124"/>
      <c r="NAC1303" s="1124"/>
      <c r="NAD1303" s="1124"/>
      <c r="NAE1303" s="1124"/>
      <c r="NAF1303" s="1124"/>
      <c r="NAG1303" s="1124"/>
      <c r="NAH1303" s="1124"/>
      <c r="NAI1303" s="1124"/>
      <c r="NAJ1303" s="1124"/>
      <c r="NAK1303" s="1124"/>
      <c r="NAL1303" s="1124"/>
      <c r="NAM1303" s="1124"/>
      <c r="NAN1303" s="1124"/>
      <c r="NAO1303" s="1124"/>
      <c r="NAP1303" s="1124"/>
      <c r="NAQ1303" s="1124"/>
      <c r="NAR1303" s="1124"/>
      <c r="NAS1303" s="1124"/>
      <c r="NAT1303" s="1124"/>
      <c r="NAU1303" s="1124"/>
      <c r="NAV1303" s="1124"/>
      <c r="NAW1303" s="1124"/>
      <c r="NAX1303" s="1124"/>
      <c r="NAY1303" s="1124"/>
      <c r="NAZ1303" s="1124"/>
      <c r="NBA1303" s="1124"/>
      <c r="NBB1303" s="1124"/>
      <c r="NBC1303" s="1124"/>
      <c r="NBD1303" s="1124"/>
      <c r="NBE1303" s="1124"/>
      <c r="NBF1303" s="1124"/>
      <c r="NBG1303" s="1124"/>
      <c r="NBH1303" s="1124"/>
      <c r="NBI1303" s="1124"/>
      <c r="NBJ1303" s="1124"/>
      <c r="NBK1303" s="1124"/>
      <c r="NBL1303" s="1124"/>
      <c r="NBM1303" s="1124"/>
      <c r="NBN1303" s="1124"/>
      <c r="NBO1303" s="1124"/>
      <c r="NBP1303" s="1124"/>
      <c r="NBQ1303" s="1124"/>
      <c r="NBR1303" s="1124"/>
      <c r="NBS1303" s="1124"/>
      <c r="NBT1303" s="1124"/>
      <c r="NBU1303" s="1124"/>
      <c r="NBV1303" s="1124"/>
      <c r="NBW1303" s="1124"/>
      <c r="NBX1303" s="1124"/>
      <c r="NBY1303" s="1124"/>
      <c r="NBZ1303" s="1124"/>
      <c r="NCA1303" s="1124"/>
      <c r="NCB1303" s="1124"/>
      <c r="NCC1303" s="1124"/>
      <c r="NCD1303" s="1124"/>
      <c r="NCE1303" s="1124"/>
      <c r="NCF1303" s="1124"/>
      <c r="NCG1303" s="1124"/>
      <c r="NCH1303" s="1124"/>
      <c r="NCI1303" s="1124"/>
      <c r="NCJ1303" s="1124"/>
      <c r="NCK1303" s="1124"/>
      <c r="NCL1303" s="1124"/>
      <c r="NCM1303" s="1124"/>
      <c r="NCN1303" s="1124"/>
      <c r="NCO1303" s="1124"/>
      <c r="NCP1303" s="1124"/>
      <c r="NCQ1303" s="1124"/>
      <c r="NCR1303" s="1124"/>
      <c r="NCS1303" s="1124"/>
      <c r="NCT1303" s="1124"/>
      <c r="NCU1303" s="1124"/>
      <c r="NCV1303" s="1124"/>
      <c r="NCW1303" s="1124"/>
      <c r="NCX1303" s="1124"/>
      <c r="NCY1303" s="1124"/>
      <c r="NCZ1303" s="1124"/>
      <c r="NDA1303" s="1124"/>
      <c r="NDB1303" s="1124"/>
      <c r="NDC1303" s="1124"/>
      <c r="NDD1303" s="1124"/>
      <c r="NDE1303" s="1124"/>
      <c r="NDF1303" s="1124"/>
      <c r="NDG1303" s="1124"/>
      <c r="NDH1303" s="1124"/>
      <c r="NDI1303" s="1124"/>
      <c r="NDJ1303" s="1124"/>
      <c r="NDK1303" s="1124"/>
      <c r="NDL1303" s="1124"/>
      <c r="NDM1303" s="1124"/>
      <c r="NDN1303" s="1124"/>
      <c r="NDO1303" s="1124"/>
      <c r="NDP1303" s="1124"/>
      <c r="NDQ1303" s="1124"/>
      <c r="NDR1303" s="1124"/>
      <c r="NDS1303" s="1124"/>
      <c r="NDT1303" s="1124"/>
      <c r="NDU1303" s="1124"/>
      <c r="NDV1303" s="1124"/>
      <c r="NDW1303" s="1124"/>
      <c r="NDX1303" s="1124"/>
      <c r="NDY1303" s="1124"/>
      <c r="NDZ1303" s="1124"/>
      <c r="NEA1303" s="1124"/>
      <c r="NEB1303" s="1124"/>
      <c r="NEC1303" s="1124"/>
      <c r="NED1303" s="1124"/>
      <c r="NEE1303" s="1124"/>
      <c r="NEF1303" s="1124"/>
      <c r="NEG1303" s="1124"/>
      <c r="NEH1303" s="1124"/>
      <c r="NEI1303" s="1124"/>
      <c r="NEJ1303" s="1124"/>
      <c r="NEK1303" s="1124"/>
      <c r="NEL1303" s="1124"/>
      <c r="NEM1303" s="1124"/>
      <c r="NEN1303" s="1124"/>
      <c r="NEO1303" s="1124"/>
      <c r="NEP1303" s="1124"/>
      <c r="NEQ1303" s="1124"/>
      <c r="NER1303" s="1124"/>
      <c r="NES1303" s="1124"/>
      <c r="NET1303" s="1124"/>
      <c r="NEU1303" s="1124"/>
      <c r="NEV1303" s="1124"/>
      <c r="NEW1303" s="1124"/>
      <c r="NEX1303" s="1124"/>
      <c r="NEY1303" s="1124"/>
      <c r="NEZ1303" s="1124"/>
      <c r="NFA1303" s="1124"/>
      <c r="NFB1303" s="1124"/>
      <c r="NFC1303" s="1124"/>
      <c r="NFD1303" s="1124"/>
      <c r="NFE1303" s="1124"/>
      <c r="NFF1303" s="1124"/>
      <c r="NFG1303" s="1124"/>
      <c r="NFH1303" s="1124"/>
      <c r="NFI1303" s="1124"/>
      <c r="NFJ1303" s="1124"/>
      <c r="NFK1303" s="1124"/>
      <c r="NFL1303" s="1124"/>
      <c r="NFM1303" s="1124"/>
      <c r="NFN1303" s="1124"/>
      <c r="NFO1303" s="1124"/>
      <c r="NFP1303" s="1124"/>
      <c r="NFQ1303" s="1124"/>
      <c r="NFR1303" s="1124"/>
      <c r="NFS1303" s="1124"/>
      <c r="NFT1303" s="1124"/>
      <c r="NFU1303" s="1124"/>
      <c r="NFV1303" s="1124"/>
      <c r="NFW1303" s="1124"/>
      <c r="NFX1303" s="1124"/>
      <c r="NFY1303" s="1124"/>
      <c r="NFZ1303" s="1124"/>
      <c r="NGA1303" s="1124"/>
      <c r="NGB1303" s="1124"/>
      <c r="NGC1303" s="1124"/>
      <c r="NGD1303" s="1124"/>
      <c r="NGE1303" s="1124"/>
      <c r="NGF1303" s="1124"/>
      <c r="NGG1303" s="1124"/>
      <c r="NGH1303" s="1124"/>
      <c r="NGI1303" s="1124"/>
      <c r="NGJ1303" s="1124"/>
      <c r="NGK1303" s="1124"/>
      <c r="NGL1303" s="1124"/>
      <c r="NGM1303" s="1124"/>
      <c r="NGN1303" s="1124"/>
      <c r="NGO1303" s="1124"/>
      <c r="NGP1303" s="1124"/>
      <c r="NGQ1303" s="1124"/>
      <c r="NGR1303" s="1124"/>
      <c r="NGS1303" s="1124"/>
      <c r="NGT1303" s="1124"/>
      <c r="NGU1303" s="1124"/>
      <c r="NGV1303" s="1124"/>
      <c r="NGW1303" s="1124"/>
      <c r="NGX1303" s="1124"/>
      <c r="NGY1303" s="1124"/>
      <c r="NGZ1303" s="1124"/>
      <c r="NHA1303" s="1124"/>
      <c r="NHB1303" s="1124"/>
      <c r="NHC1303" s="1124"/>
      <c r="NHD1303" s="1124"/>
      <c r="NHE1303" s="1124"/>
      <c r="NHF1303" s="1124"/>
      <c r="NHG1303" s="1124"/>
      <c r="NHH1303" s="1124"/>
      <c r="NHI1303" s="1124"/>
      <c r="NHJ1303" s="1124"/>
      <c r="NHK1303" s="1124"/>
      <c r="NHL1303" s="1124"/>
      <c r="NHM1303" s="1124"/>
      <c r="NHN1303" s="1124"/>
      <c r="NHO1303" s="1124"/>
      <c r="NHP1303" s="1124"/>
      <c r="NHQ1303" s="1124"/>
      <c r="NHR1303" s="1124"/>
      <c r="NHS1303" s="1124"/>
      <c r="NHT1303" s="1124"/>
      <c r="NHU1303" s="1124"/>
      <c r="NHV1303" s="1124"/>
      <c r="NHW1303" s="1124"/>
      <c r="NHX1303" s="1124"/>
      <c r="NHY1303" s="1124"/>
      <c r="NHZ1303" s="1124"/>
      <c r="NIA1303" s="1124"/>
      <c r="NIB1303" s="1124"/>
      <c r="NIC1303" s="1124"/>
      <c r="NID1303" s="1124"/>
      <c r="NIE1303" s="1124"/>
      <c r="NIF1303" s="1124"/>
      <c r="NIG1303" s="1124"/>
      <c r="NIH1303" s="1124"/>
      <c r="NII1303" s="1124"/>
      <c r="NIJ1303" s="1124"/>
      <c r="NIK1303" s="1124"/>
      <c r="NIL1303" s="1124"/>
      <c r="NIM1303" s="1124"/>
      <c r="NIN1303" s="1124"/>
      <c r="NIO1303" s="1124"/>
      <c r="NIP1303" s="1124"/>
      <c r="NIQ1303" s="1124"/>
      <c r="NIR1303" s="1124"/>
      <c r="NIS1303" s="1124"/>
      <c r="NIT1303" s="1124"/>
      <c r="NIU1303" s="1124"/>
      <c r="NIV1303" s="1124"/>
      <c r="NIW1303" s="1124"/>
      <c r="NIX1303" s="1124"/>
      <c r="NIY1303" s="1124"/>
      <c r="NIZ1303" s="1124"/>
      <c r="NJA1303" s="1124"/>
      <c r="NJB1303" s="1124"/>
      <c r="NJC1303" s="1124"/>
      <c r="NJD1303" s="1124"/>
      <c r="NJE1303" s="1124"/>
      <c r="NJF1303" s="1124"/>
      <c r="NJG1303" s="1124"/>
      <c r="NJH1303" s="1124"/>
      <c r="NJI1303" s="1124"/>
      <c r="NJJ1303" s="1124"/>
      <c r="NJK1303" s="1124"/>
      <c r="NJL1303" s="1124"/>
      <c r="NJM1303" s="1124"/>
      <c r="NJN1303" s="1124"/>
      <c r="NJO1303" s="1124"/>
      <c r="NJP1303" s="1124"/>
      <c r="NJQ1303" s="1124"/>
      <c r="NJR1303" s="1124"/>
      <c r="NJS1303" s="1124"/>
      <c r="NJT1303" s="1124"/>
      <c r="NJU1303" s="1124"/>
      <c r="NJV1303" s="1124"/>
      <c r="NJW1303" s="1124"/>
      <c r="NJX1303" s="1124"/>
      <c r="NJY1303" s="1124"/>
      <c r="NJZ1303" s="1124"/>
      <c r="NKA1303" s="1124"/>
      <c r="NKB1303" s="1124"/>
      <c r="NKC1303" s="1124"/>
      <c r="NKD1303" s="1124"/>
      <c r="NKE1303" s="1124"/>
      <c r="NKF1303" s="1124"/>
      <c r="NKG1303" s="1124"/>
      <c r="NKH1303" s="1124"/>
      <c r="NKI1303" s="1124"/>
      <c r="NKJ1303" s="1124"/>
      <c r="NKK1303" s="1124"/>
      <c r="NKL1303" s="1124"/>
      <c r="NKM1303" s="1124"/>
      <c r="NKN1303" s="1124"/>
      <c r="NKO1303" s="1124"/>
      <c r="NKP1303" s="1124"/>
      <c r="NKQ1303" s="1124"/>
      <c r="NKR1303" s="1124"/>
      <c r="NKS1303" s="1124"/>
      <c r="NKT1303" s="1124"/>
      <c r="NKU1303" s="1124"/>
      <c r="NKV1303" s="1124"/>
      <c r="NKW1303" s="1124"/>
      <c r="NKX1303" s="1124"/>
      <c r="NKY1303" s="1124"/>
      <c r="NKZ1303" s="1124"/>
      <c r="NLA1303" s="1124"/>
      <c r="NLB1303" s="1124"/>
      <c r="NLC1303" s="1124"/>
      <c r="NLD1303" s="1124"/>
      <c r="NLE1303" s="1124"/>
      <c r="NLF1303" s="1124"/>
      <c r="NLG1303" s="1124"/>
      <c r="NLH1303" s="1124"/>
      <c r="NLI1303" s="1124"/>
      <c r="NLJ1303" s="1124"/>
      <c r="NLK1303" s="1124"/>
      <c r="NLL1303" s="1124"/>
      <c r="NLM1303" s="1124"/>
      <c r="NLN1303" s="1124"/>
      <c r="NLO1303" s="1124"/>
      <c r="NLP1303" s="1124"/>
      <c r="NLQ1303" s="1124"/>
      <c r="NLR1303" s="1124"/>
      <c r="NLS1303" s="1124"/>
      <c r="NLT1303" s="1124"/>
      <c r="NLU1303" s="1124"/>
      <c r="NLV1303" s="1124"/>
      <c r="NLW1303" s="1124"/>
      <c r="NLX1303" s="1124"/>
      <c r="NLY1303" s="1124"/>
      <c r="NLZ1303" s="1124"/>
      <c r="NMA1303" s="1124"/>
      <c r="NMB1303" s="1124"/>
      <c r="NMC1303" s="1124"/>
      <c r="NMD1303" s="1124"/>
      <c r="NME1303" s="1124"/>
      <c r="NMF1303" s="1124"/>
      <c r="NMG1303" s="1124"/>
      <c r="NMH1303" s="1124"/>
      <c r="NMI1303" s="1124"/>
      <c r="NMJ1303" s="1124"/>
      <c r="NMK1303" s="1124"/>
      <c r="NML1303" s="1124"/>
      <c r="NMM1303" s="1124"/>
      <c r="NMN1303" s="1124"/>
      <c r="NMO1303" s="1124"/>
      <c r="NMP1303" s="1124"/>
      <c r="NMQ1303" s="1124"/>
      <c r="NMR1303" s="1124"/>
      <c r="NMS1303" s="1124"/>
      <c r="NMT1303" s="1124"/>
      <c r="NMU1303" s="1124"/>
      <c r="NMV1303" s="1124"/>
      <c r="NMW1303" s="1124"/>
      <c r="NMX1303" s="1124"/>
      <c r="NMY1303" s="1124"/>
      <c r="NMZ1303" s="1124"/>
      <c r="NNA1303" s="1124"/>
      <c r="NNB1303" s="1124"/>
      <c r="NNC1303" s="1124"/>
      <c r="NND1303" s="1124"/>
      <c r="NNE1303" s="1124"/>
      <c r="NNF1303" s="1124"/>
      <c r="NNG1303" s="1124"/>
      <c r="NNH1303" s="1124"/>
      <c r="NNI1303" s="1124"/>
      <c r="NNJ1303" s="1124"/>
      <c r="NNK1303" s="1124"/>
      <c r="NNL1303" s="1124"/>
      <c r="NNM1303" s="1124"/>
      <c r="NNN1303" s="1124"/>
      <c r="NNO1303" s="1124"/>
      <c r="NNP1303" s="1124"/>
      <c r="NNQ1303" s="1124"/>
      <c r="NNR1303" s="1124"/>
      <c r="NNS1303" s="1124"/>
      <c r="NNT1303" s="1124"/>
      <c r="NNU1303" s="1124"/>
      <c r="NNV1303" s="1124"/>
      <c r="NNW1303" s="1124"/>
      <c r="NNX1303" s="1124"/>
      <c r="NNY1303" s="1124"/>
      <c r="NNZ1303" s="1124"/>
      <c r="NOA1303" s="1124"/>
      <c r="NOB1303" s="1124"/>
      <c r="NOC1303" s="1124"/>
      <c r="NOD1303" s="1124"/>
      <c r="NOE1303" s="1124"/>
      <c r="NOF1303" s="1124"/>
      <c r="NOG1303" s="1124"/>
      <c r="NOH1303" s="1124"/>
      <c r="NOI1303" s="1124"/>
      <c r="NOJ1303" s="1124"/>
      <c r="NOK1303" s="1124"/>
      <c r="NOL1303" s="1124"/>
      <c r="NOM1303" s="1124"/>
      <c r="NON1303" s="1124"/>
      <c r="NOO1303" s="1124"/>
      <c r="NOP1303" s="1124"/>
      <c r="NOQ1303" s="1124"/>
      <c r="NOR1303" s="1124"/>
      <c r="NOS1303" s="1124"/>
      <c r="NOT1303" s="1124"/>
      <c r="NOU1303" s="1124"/>
      <c r="NOV1303" s="1124"/>
      <c r="NOW1303" s="1124"/>
      <c r="NOX1303" s="1124"/>
      <c r="NOY1303" s="1124"/>
      <c r="NOZ1303" s="1124"/>
      <c r="NPA1303" s="1124"/>
      <c r="NPB1303" s="1124"/>
      <c r="NPC1303" s="1124"/>
      <c r="NPD1303" s="1124"/>
      <c r="NPE1303" s="1124"/>
      <c r="NPF1303" s="1124"/>
      <c r="NPG1303" s="1124"/>
      <c r="NPH1303" s="1124"/>
      <c r="NPI1303" s="1124"/>
      <c r="NPJ1303" s="1124"/>
      <c r="NPK1303" s="1124"/>
      <c r="NPL1303" s="1124"/>
      <c r="NPM1303" s="1124"/>
      <c r="NPN1303" s="1124"/>
      <c r="NPO1303" s="1124"/>
      <c r="NPP1303" s="1124"/>
      <c r="NPQ1303" s="1124"/>
      <c r="NPR1303" s="1124"/>
      <c r="NPS1303" s="1124"/>
      <c r="NPT1303" s="1124"/>
      <c r="NPU1303" s="1124"/>
      <c r="NPV1303" s="1124"/>
      <c r="NPW1303" s="1124"/>
      <c r="NPX1303" s="1124"/>
      <c r="NPY1303" s="1124"/>
      <c r="NPZ1303" s="1124"/>
      <c r="NQA1303" s="1124"/>
      <c r="NQB1303" s="1124"/>
      <c r="NQC1303" s="1124"/>
      <c r="NQD1303" s="1124"/>
      <c r="NQE1303" s="1124"/>
      <c r="NQF1303" s="1124"/>
      <c r="NQG1303" s="1124"/>
      <c r="NQH1303" s="1124"/>
      <c r="NQI1303" s="1124"/>
      <c r="NQJ1303" s="1124"/>
      <c r="NQK1303" s="1124"/>
      <c r="NQL1303" s="1124"/>
      <c r="NQM1303" s="1124"/>
      <c r="NQN1303" s="1124"/>
      <c r="NQO1303" s="1124"/>
      <c r="NQP1303" s="1124"/>
      <c r="NQQ1303" s="1124"/>
      <c r="NQR1303" s="1124"/>
      <c r="NQS1303" s="1124"/>
      <c r="NQT1303" s="1124"/>
      <c r="NQU1303" s="1124"/>
      <c r="NQV1303" s="1124"/>
      <c r="NQW1303" s="1124"/>
      <c r="NQX1303" s="1124"/>
      <c r="NQY1303" s="1124"/>
      <c r="NQZ1303" s="1124"/>
      <c r="NRA1303" s="1124"/>
      <c r="NRB1303" s="1124"/>
      <c r="NRC1303" s="1124"/>
      <c r="NRD1303" s="1124"/>
      <c r="NRE1303" s="1124"/>
      <c r="NRF1303" s="1124"/>
      <c r="NRG1303" s="1124"/>
      <c r="NRH1303" s="1124"/>
      <c r="NRI1303" s="1124"/>
      <c r="NRJ1303" s="1124"/>
      <c r="NRK1303" s="1124"/>
      <c r="NRL1303" s="1124"/>
      <c r="NRM1303" s="1124"/>
      <c r="NRN1303" s="1124"/>
      <c r="NRO1303" s="1124"/>
      <c r="NRP1303" s="1124"/>
      <c r="NRQ1303" s="1124"/>
      <c r="NRR1303" s="1124"/>
      <c r="NRS1303" s="1124"/>
      <c r="NRT1303" s="1124"/>
      <c r="NRU1303" s="1124"/>
      <c r="NRV1303" s="1124"/>
      <c r="NRW1303" s="1124"/>
      <c r="NRX1303" s="1124"/>
      <c r="NRY1303" s="1124"/>
      <c r="NRZ1303" s="1124"/>
      <c r="NSA1303" s="1124"/>
      <c r="NSB1303" s="1124"/>
      <c r="NSC1303" s="1124"/>
      <c r="NSD1303" s="1124"/>
      <c r="NSE1303" s="1124"/>
      <c r="NSF1303" s="1124"/>
      <c r="NSG1303" s="1124"/>
      <c r="NSH1303" s="1124"/>
      <c r="NSI1303" s="1124"/>
      <c r="NSJ1303" s="1124"/>
      <c r="NSK1303" s="1124"/>
      <c r="NSL1303" s="1124"/>
      <c r="NSM1303" s="1124"/>
      <c r="NSN1303" s="1124"/>
      <c r="NSO1303" s="1124"/>
      <c r="NSP1303" s="1124"/>
      <c r="NSQ1303" s="1124"/>
      <c r="NSR1303" s="1124"/>
      <c r="NSS1303" s="1124"/>
      <c r="NST1303" s="1124"/>
      <c r="NSU1303" s="1124"/>
      <c r="NSV1303" s="1124"/>
      <c r="NSW1303" s="1124"/>
      <c r="NSX1303" s="1124"/>
      <c r="NSY1303" s="1124"/>
      <c r="NSZ1303" s="1124"/>
      <c r="NTA1303" s="1124"/>
      <c r="NTB1303" s="1124"/>
      <c r="NTC1303" s="1124"/>
      <c r="NTD1303" s="1124"/>
      <c r="NTE1303" s="1124"/>
      <c r="NTF1303" s="1124"/>
      <c r="NTG1303" s="1124"/>
      <c r="NTH1303" s="1124"/>
      <c r="NTI1303" s="1124"/>
      <c r="NTJ1303" s="1124"/>
      <c r="NTK1303" s="1124"/>
      <c r="NTL1303" s="1124"/>
      <c r="NTM1303" s="1124"/>
      <c r="NTN1303" s="1124"/>
      <c r="NTO1303" s="1124"/>
      <c r="NTP1303" s="1124"/>
      <c r="NTQ1303" s="1124"/>
      <c r="NTR1303" s="1124"/>
      <c r="NTS1303" s="1124"/>
      <c r="NTT1303" s="1124"/>
      <c r="NTU1303" s="1124"/>
      <c r="NTV1303" s="1124"/>
      <c r="NTW1303" s="1124"/>
      <c r="NTX1303" s="1124"/>
      <c r="NTY1303" s="1124"/>
      <c r="NTZ1303" s="1124"/>
      <c r="NUA1303" s="1124"/>
      <c r="NUB1303" s="1124"/>
      <c r="NUC1303" s="1124"/>
      <c r="NUD1303" s="1124"/>
      <c r="NUE1303" s="1124"/>
      <c r="NUF1303" s="1124"/>
      <c r="NUG1303" s="1124"/>
      <c r="NUH1303" s="1124"/>
      <c r="NUI1303" s="1124"/>
      <c r="NUJ1303" s="1124"/>
      <c r="NUK1303" s="1124"/>
      <c r="NUL1303" s="1124"/>
      <c r="NUM1303" s="1124"/>
      <c r="NUN1303" s="1124"/>
      <c r="NUO1303" s="1124"/>
      <c r="NUP1303" s="1124"/>
      <c r="NUQ1303" s="1124"/>
      <c r="NUR1303" s="1124"/>
      <c r="NUS1303" s="1124"/>
      <c r="NUT1303" s="1124"/>
      <c r="NUU1303" s="1124"/>
      <c r="NUV1303" s="1124"/>
      <c r="NUW1303" s="1124"/>
      <c r="NUX1303" s="1124"/>
      <c r="NUY1303" s="1124"/>
      <c r="NUZ1303" s="1124"/>
      <c r="NVA1303" s="1124"/>
      <c r="NVB1303" s="1124"/>
      <c r="NVC1303" s="1124"/>
      <c r="NVD1303" s="1124"/>
      <c r="NVE1303" s="1124"/>
      <c r="NVF1303" s="1124"/>
      <c r="NVG1303" s="1124"/>
      <c r="NVH1303" s="1124"/>
      <c r="NVI1303" s="1124"/>
      <c r="NVJ1303" s="1124"/>
      <c r="NVK1303" s="1124"/>
      <c r="NVL1303" s="1124"/>
      <c r="NVM1303" s="1124"/>
      <c r="NVN1303" s="1124"/>
      <c r="NVO1303" s="1124"/>
      <c r="NVP1303" s="1124"/>
      <c r="NVQ1303" s="1124"/>
      <c r="NVR1303" s="1124"/>
      <c r="NVS1303" s="1124"/>
      <c r="NVT1303" s="1124"/>
      <c r="NVU1303" s="1124"/>
      <c r="NVV1303" s="1124"/>
      <c r="NVW1303" s="1124"/>
      <c r="NVX1303" s="1124"/>
      <c r="NVY1303" s="1124"/>
      <c r="NVZ1303" s="1124"/>
      <c r="NWA1303" s="1124"/>
      <c r="NWB1303" s="1124"/>
      <c r="NWC1303" s="1124"/>
      <c r="NWD1303" s="1124"/>
      <c r="NWE1303" s="1124"/>
      <c r="NWF1303" s="1124"/>
      <c r="NWG1303" s="1124"/>
      <c r="NWH1303" s="1124"/>
      <c r="NWI1303" s="1124"/>
      <c r="NWJ1303" s="1124"/>
      <c r="NWK1303" s="1124"/>
      <c r="NWL1303" s="1124"/>
      <c r="NWM1303" s="1124"/>
      <c r="NWN1303" s="1124"/>
      <c r="NWO1303" s="1124"/>
      <c r="NWP1303" s="1124"/>
      <c r="NWQ1303" s="1124"/>
      <c r="NWR1303" s="1124"/>
      <c r="NWS1303" s="1124"/>
      <c r="NWT1303" s="1124"/>
      <c r="NWU1303" s="1124"/>
      <c r="NWV1303" s="1124"/>
      <c r="NWW1303" s="1124"/>
      <c r="NWX1303" s="1124"/>
      <c r="NWY1303" s="1124"/>
      <c r="NWZ1303" s="1124"/>
      <c r="NXA1303" s="1124"/>
      <c r="NXB1303" s="1124"/>
      <c r="NXC1303" s="1124"/>
      <c r="NXD1303" s="1124"/>
      <c r="NXE1303" s="1124"/>
      <c r="NXF1303" s="1124"/>
      <c r="NXG1303" s="1124"/>
      <c r="NXH1303" s="1124"/>
      <c r="NXI1303" s="1124"/>
      <c r="NXJ1303" s="1124"/>
      <c r="NXK1303" s="1124"/>
      <c r="NXL1303" s="1124"/>
      <c r="NXM1303" s="1124"/>
      <c r="NXN1303" s="1124"/>
      <c r="NXO1303" s="1124"/>
      <c r="NXP1303" s="1124"/>
      <c r="NXQ1303" s="1124"/>
      <c r="NXR1303" s="1124"/>
      <c r="NXS1303" s="1124"/>
      <c r="NXT1303" s="1124"/>
      <c r="NXU1303" s="1124"/>
      <c r="NXV1303" s="1124"/>
      <c r="NXW1303" s="1124"/>
      <c r="NXX1303" s="1124"/>
      <c r="NXY1303" s="1124"/>
      <c r="NXZ1303" s="1124"/>
      <c r="NYA1303" s="1124"/>
      <c r="NYB1303" s="1124"/>
      <c r="NYC1303" s="1124"/>
      <c r="NYD1303" s="1124"/>
      <c r="NYE1303" s="1124"/>
      <c r="NYF1303" s="1124"/>
      <c r="NYG1303" s="1124"/>
      <c r="NYH1303" s="1124"/>
      <c r="NYI1303" s="1124"/>
      <c r="NYJ1303" s="1124"/>
      <c r="NYK1303" s="1124"/>
      <c r="NYL1303" s="1124"/>
      <c r="NYM1303" s="1124"/>
      <c r="NYN1303" s="1124"/>
      <c r="NYO1303" s="1124"/>
      <c r="NYP1303" s="1124"/>
      <c r="NYQ1303" s="1124"/>
      <c r="NYR1303" s="1124"/>
      <c r="NYS1303" s="1124"/>
      <c r="NYT1303" s="1124"/>
      <c r="NYU1303" s="1124"/>
      <c r="NYV1303" s="1124"/>
      <c r="NYW1303" s="1124"/>
      <c r="NYX1303" s="1124"/>
      <c r="NYY1303" s="1124"/>
      <c r="NYZ1303" s="1124"/>
      <c r="NZA1303" s="1124"/>
      <c r="NZB1303" s="1124"/>
      <c r="NZC1303" s="1124"/>
      <c r="NZD1303" s="1124"/>
      <c r="NZE1303" s="1124"/>
      <c r="NZF1303" s="1124"/>
      <c r="NZG1303" s="1124"/>
      <c r="NZH1303" s="1124"/>
      <c r="NZI1303" s="1124"/>
      <c r="NZJ1303" s="1124"/>
      <c r="NZK1303" s="1124"/>
      <c r="NZL1303" s="1124"/>
      <c r="NZM1303" s="1124"/>
      <c r="NZN1303" s="1124"/>
      <c r="NZO1303" s="1124"/>
      <c r="NZP1303" s="1124"/>
      <c r="NZQ1303" s="1124"/>
      <c r="NZR1303" s="1124"/>
      <c r="NZS1303" s="1124"/>
      <c r="NZT1303" s="1124"/>
      <c r="NZU1303" s="1124"/>
      <c r="NZV1303" s="1124"/>
      <c r="NZW1303" s="1124"/>
      <c r="NZX1303" s="1124"/>
      <c r="NZY1303" s="1124"/>
      <c r="NZZ1303" s="1124"/>
      <c r="OAA1303" s="1124"/>
      <c r="OAB1303" s="1124"/>
      <c r="OAC1303" s="1124"/>
      <c r="OAD1303" s="1124"/>
      <c r="OAE1303" s="1124"/>
      <c r="OAF1303" s="1124"/>
      <c r="OAG1303" s="1124"/>
      <c r="OAH1303" s="1124"/>
      <c r="OAI1303" s="1124"/>
      <c r="OAJ1303" s="1124"/>
      <c r="OAK1303" s="1124"/>
      <c r="OAL1303" s="1124"/>
      <c r="OAM1303" s="1124"/>
      <c r="OAN1303" s="1124"/>
      <c r="OAO1303" s="1124"/>
      <c r="OAP1303" s="1124"/>
      <c r="OAQ1303" s="1124"/>
      <c r="OAR1303" s="1124"/>
      <c r="OAS1303" s="1124"/>
      <c r="OAT1303" s="1124"/>
      <c r="OAU1303" s="1124"/>
      <c r="OAV1303" s="1124"/>
      <c r="OAW1303" s="1124"/>
      <c r="OAX1303" s="1124"/>
      <c r="OAY1303" s="1124"/>
      <c r="OAZ1303" s="1124"/>
      <c r="OBA1303" s="1124"/>
      <c r="OBB1303" s="1124"/>
      <c r="OBC1303" s="1124"/>
      <c r="OBD1303" s="1124"/>
      <c r="OBE1303" s="1124"/>
      <c r="OBF1303" s="1124"/>
      <c r="OBG1303" s="1124"/>
      <c r="OBH1303" s="1124"/>
      <c r="OBI1303" s="1124"/>
      <c r="OBJ1303" s="1124"/>
      <c r="OBK1303" s="1124"/>
      <c r="OBL1303" s="1124"/>
      <c r="OBM1303" s="1124"/>
      <c r="OBN1303" s="1124"/>
      <c r="OBO1303" s="1124"/>
      <c r="OBP1303" s="1124"/>
      <c r="OBQ1303" s="1124"/>
      <c r="OBR1303" s="1124"/>
      <c r="OBS1303" s="1124"/>
      <c r="OBT1303" s="1124"/>
      <c r="OBU1303" s="1124"/>
      <c r="OBV1303" s="1124"/>
      <c r="OBW1303" s="1124"/>
      <c r="OBX1303" s="1124"/>
      <c r="OBY1303" s="1124"/>
      <c r="OBZ1303" s="1124"/>
      <c r="OCA1303" s="1124"/>
      <c r="OCB1303" s="1124"/>
      <c r="OCC1303" s="1124"/>
      <c r="OCD1303" s="1124"/>
      <c r="OCE1303" s="1124"/>
      <c r="OCF1303" s="1124"/>
      <c r="OCG1303" s="1124"/>
      <c r="OCH1303" s="1124"/>
      <c r="OCI1303" s="1124"/>
      <c r="OCJ1303" s="1124"/>
      <c r="OCK1303" s="1124"/>
      <c r="OCL1303" s="1124"/>
      <c r="OCM1303" s="1124"/>
      <c r="OCN1303" s="1124"/>
      <c r="OCO1303" s="1124"/>
      <c r="OCP1303" s="1124"/>
      <c r="OCQ1303" s="1124"/>
      <c r="OCR1303" s="1124"/>
      <c r="OCS1303" s="1124"/>
      <c r="OCT1303" s="1124"/>
      <c r="OCU1303" s="1124"/>
      <c r="OCV1303" s="1124"/>
      <c r="OCW1303" s="1124"/>
      <c r="OCX1303" s="1124"/>
      <c r="OCY1303" s="1124"/>
      <c r="OCZ1303" s="1124"/>
      <c r="ODA1303" s="1124"/>
      <c r="ODB1303" s="1124"/>
      <c r="ODC1303" s="1124"/>
      <c r="ODD1303" s="1124"/>
      <c r="ODE1303" s="1124"/>
      <c r="ODF1303" s="1124"/>
      <c r="ODG1303" s="1124"/>
      <c r="ODH1303" s="1124"/>
      <c r="ODI1303" s="1124"/>
      <c r="ODJ1303" s="1124"/>
      <c r="ODK1303" s="1124"/>
      <c r="ODL1303" s="1124"/>
      <c r="ODM1303" s="1124"/>
      <c r="ODN1303" s="1124"/>
      <c r="ODO1303" s="1124"/>
      <c r="ODP1303" s="1124"/>
      <c r="ODQ1303" s="1124"/>
      <c r="ODR1303" s="1124"/>
      <c r="ODS1303" s="1124"/>
      <c r="ODT1303" s="1124"/>
      <c r="ODU1303" s="1124"/>
      <c r="ODV1303" s="1124"/>
      <c r="ODW1303" s="1124"/>
      <c r="ODX1303" s="1124"/>
      <c r="ODY1303" s="1124"/>
      <c r="ODZ1303" s="1124"/>
      <c r="OEA1303" s="1124"/>
      <c r="OEB1303" s="1124"/>
      <c r="OEC1303" s="1124"/>
      <c r="OED1303" s="1124"/>
      <c r="OEE1303" s="1124"/>
      <c r="OEF1303" s="1124"/>
      <c r="OEG1303" s="1124"/>
      <c r="OEH1303" s="1124"/>
      <c r="OEI1303" s="1124"/>
      <c r="OEJ1303" s="1124"/>
      <c r="OEK1303" s="1124"/>
      <c r="OEL1303" s="1124"/>
      <c r="OEM1303" s="1124"/>
      <c r="OEN1303" s="1124"/>
      <c r="OEO1303" s="1124"/>
      <c r="OEP1303" s="1124"/>
      <c r="OEQ1303" s="1124"/>
      <c r="OER1303" s="1124"/>
      <c r="OES1303" s="1124"/>
      <c r="OET1303" s="1124"/>
      <c r="OEU1303" s="1124"/>
      <c r="OEV1303" s="1124"/>
      <c r="OEW1303" s="1124"/>
      <c r="OEX1303" s="1124"/>
      <c r="OEY1303" s="1124"/>
      <c r="OEZ1303" s="1124"/>
      <c r="OFA1303" s="1124"/>
      <c r="OFB1303" s="1124"/>
      <c r="OFC1303" s="1124"/>
      <c r="OFD1303" s="1124"/>
      <c r="OFE1303" s="1124"/>
      <c r="OFF1303" s="1124"/>
      <c r="OFG1303" s="1124"/>
      <c r="OFH1303" s="1124"/>
      <c r="OFI1303" s="1124"/>
      <c r="OFJ1303" s="1124"/>
      <c r="OFK1303" s="1124"/>
      <c r="OFL1303" s="1124"/>
      <c r="OFM1303" s="1124"/>
      <c r="OFN1303" s="1124"/>
      <c r="OFO1303" s="1124"/>
      <c r="OFP1303" s="1124"/>
      <c r="OFQ1303" s="1124"/>
      <c r="OFR1303" s="1124"/>
      <c r="OFS1303" s="1124"/>
      <c r="OFT1303" s="1124"/>
      <c r="OFU1303" s="1124"/>
      <c r="OFV1303" s="1124"/>
      <c r="OFW1303" s="1124"/>
      <c r="OFX1303" s="1124"/>
      <c r="OFY1303" s="1124"/>
      <c r="OFZ1303" s="1124"/>
      <c r="OGA1303" s="1124"/>
      <c r="OGB1303" s="1124"/>
      <c r="OGC1303" s="1124"/>
      <c r="OGD1303" s="1124"/>
      <c r="OGE1303" s="1124"/>
      <c r="OGF1303" s="1124"/>
      <c r="OGG1303" s="1124"/>
      <c r="OGH1303" s="1124"/>
      <c r="OGI1303" s="1124"/>
      <c r="OGJ1303" s="1124"/>
      <c r="OGK1303" s="1124"/>
      <c r="OGL1303" s="1124"/>
      <c r="OGM1303" s="1124"/>
      <c r="OGN1303" s="1124"/>
      <c r="OGO1303" s="1124"/>
      <c r="OGP1303" s="1124"/>
      <c r="OGQ1303" s="1124"/>
      <c r="OGR1303" s="1124"/>
      <c r="OGS1303" s="1124"/>
      <c r="OGT1303" s="1124"/>
      <c r="OGU1303" s="1124"/>
      <c r="OGV1303" s="1124"/>
      <c r="OGW1303" s="1124"/>
      <c r="OGX1303" s="1124"/>
      <c r="OGY1303" s="1124"/>
      <c r="OGZ1303" s="1124"/>
      <c r="OHA1303" s="1124"/>
      <c r="OHB1303" s="1124"/>
      <c r="OHC1303" s="1124"/>
      <c r="OHD1303" s="1124"/>
      <c r="OHE1303" s="1124"/>
      <c r="OHF1303" s="1124"/>
      <c r="OHG1303" s="1124"/>
      <c r="OHH1303" s="1124"/>
      <c r="OHI1303" s="1124"/>
      <c r="OHJ1303" s="1124"/>
      <c r="OHK1303" s="1124"/>
      <c r="OHL1303" s="1124"/>
      <c r="OHM1303" s="1124"/>
      <c r="OHN1303" s="1124"/>
      <c r="OHO1303" s="1124"/>
      <c r="OHP1303" s="1124"/>
      <c r="OHQ1303" s="1124"/>
      <c r="OHR1303" s="1124"/>
      <c r="OHS1303" s="1124"/>
      <c r="OHT1303" s="1124"/>
      <c r="OHU1303" s="1124"/>
      <c r="OHV1303" s="1124"/>
      <c r="OHW1303" s="1124"/>
      <c r="OHX1303" s="1124"/>
      <c r="OHY1303" s="1124"/>
      <c r="OHZ1303" s="1124"/>
      <c r="OIA1303" s="1124"/>
      <c r="OIB1303" s="1124"/>
      <c r="OIC1303" s="1124"/>
      <c r="OID1303" s="1124"/>
      <c r="OIE1303" s="1124"/>
      <c r="OIF1303" s="1124"/>
      <c r="OIG1303" s="1124"/>
      <c r="OIH1303" s="1124"/>
      <c r="OII1303" s="1124"/>
      <c r="OIJ1303" s="1124"/>
      <c r="OIK1303" s="1124"/>
      <c r="OIL1303" s="1124"/>
      <c r="OIM1303" s="1124"/>
      <c r="OIN1303" s="1124"/>
      <c r="OIO1303" s="1124"/>
      <c r="OIP1303" s="1124"/>
      <c r="OIQ1303" s="1124"/>
      <c r="OIR1303" s="1124"/>
      <c r="OIS1303" s="1124"/>
      <c r="OIT1303" s="1124"/>
      <c r="OIU1303" s="1124"/>
      <c r="OIV1303" s="1124"/>
      <c r="OIW1303" s="1124"/>
      <c r="OIX1303" s="1124"/>
      <c r="OIY1303" s="1124"/>
      <c r="OIZ1303" s="1124"/>
      <c r="OJA1303" s="1124"/>
      <c r="OJB1303" s="1124"/>
      <c r="OJC1303" s="1124"/>
      <c r="OJD1303" s="1124"/>
      <c r="OJE1303" s="1124"/>
      <c r="OJF1303" s="1124"/>
      <c r="OJG1303" s="1124"/>
      <c r="OJH1303" s="1124"/>
      <c r="OJI1303" s="1124"/>
      <c r="OJJ1303" s="1124"/>
      <c r="OJK1303" s="1124"/>
      <c r="OJL1303" s="1124"/>
      <c r="OJM1303" s="1124"/>
      <c r="OJN1303" s="1124"/>
      <c r="OJO1303" s="1124"/>
      <c r="OJP1303" s="1124"/>
      <c r="OJQ1303" s="1124"/>
      <c r="OJR1303" s="1124"/>
      <c r="OJS1303" s="1124"/>
      <c r="OJT1303" s="1124"/>
      <c r="OJU1303" s="1124"/>
      <c r="OJV1303" s="1124"/>
      <c r="OJW1303" s="1124"/>
      <c r="OJX1303" s="1124"/>
      <c r="OJY1303" s="1124"/>
      <c r="OJZ1303" s="1124"/>
      <c r="OKA1303" s="1124"/>
      <c r="OKB1303" s="1124"/>
      <c r="OKC1303" s="1124"/>
      <c r="OKD1303" s="1124"/>
      <c r="OKE1303" s="1124"/>
      <c r="OKF1303" s="1124"/>
      <c r="OKG1303" s="1124"/>
      <c r="OKH1303" s="1124"/>
      <c r="OKI1303" s="1124"/>
      <c r="OKJ1303" s="1124"/>
      <c r="OKK1303" s="1124"/>
      <c r="OKL1303" s="1124"/>
      <c r="OKM1303" s="1124"/>
      <c r="OKN1303" s="1124"/>
      <c r="OKO1303" s="1124"/>
      <c r="OKP1303" s="1124"/>
      <c r="OKQ1303" s="1124"/>
      <c r="OKR1303" s="1124"/>
      <c r="OKS1303" s="1124"/>
      <c r="OKT1303" s="1124"/>
      <c r="OKU1303" s="1124"/>
      <c r="OKV1303" s="1124"/>
      <c r="OKW1303" s="1124"/>
      <c r="OKX1303" s="1124"/>
      <c r="OKY1303" s="1124"/>
      <c r="OKZ1303" s="1124"/>
      <c r="OLA1303" s="1124"/>
      <c r="OLB1303" s="1124"/>
      <c r="OLC1303" s="1124"/>
      <c r="OLD1303" s="1124"/>
      <c r="OLE1303" s="1124"/>
      <c r="OLF1303" s="1124"/>
      <c r="OLG1303" s="1124"/>
      <c r="OLH1303" s="1124"/>
      <c r="OLI1303" s="1124"/>
      <c r="OLJ1303" s="1124"/>
      <c r="OLK1303" s="1124"/>
      <c r="OLL1303" s="1124"/>
      <c r="OLM1303" s="1124"/>
      <c r="OLN1303" s="1124"/>
      <c r="OLO1303" s="1124"/>
      <c r="OLP1303" s="1124"/>
      <c r="OLQ1303" s="1124"/>
      <c r="OLR1303" s="1124"/>
      <c r="OLS1303" s="1124"/>
      <c r="OLT1303" s="1124"/>
      <c r="OLU1303" s="1124"/>
      <c r="OLV1303" s="1124"/>
      <c r="OLW1303" s="1124"/>
      <c r="OLX1303" s="1124"/>
      <c r="OLY1303" s="1124"/>
      <c r="OLZ1303" s="1124"/>
      <c r="OMA1303" s="1124"/>
      <c r="OMB1303" s="1124"/>
      <c r="OMC1303" s="1124"/>
      <c r="OMD1303" s="1124"/>
      <c r="OME1303" s="1124"/>
      <c r="OMF1303" s="1124"/>
      <c r="OMG1303" s="1124"/>
      <c r="OMH1303" s="1124"/>
      <c r="OMI1303" s="1124"/>
      <c r="OMJ1303" s="1124"/>
      <c r="OMK1303" s="1124"/>
      <c r="OML1303" s="1124"/>
      <c r="OMM1303" s="1124"/>
      <c r="OMN1303" s="1124"/>
      <c r="OMO1303" s="1124"/>
      <c r="OMP1303" s="1124"/>
      <c r="OMQ1303" s="1124"/>
      <c r="OMR1303" s="1124"/>
      <c r="OMS1303" s="1124"/>
      <c r="OMT1303" s="1124"/>
      <c r="OMU1303" s="1124"/>
      <c r="OMV1303" s="1124"/>
      <c r="OMW1303" s="1124"/>
      <c r="OMX1303" s="1124"/>
      <c r="OMY1303" s="1124"/>
      <c r="OMZ1303" s="1124"/>
      <c r="ONA1303" s="1124"/>
      <c r="ONB1303" s="1124"/>
      <c r="ONC1303" s="1124"/>
      <c r="OND1303" s="1124"/>
      <c r="ONE1303" s="1124"/>
      <c r="ONF1303" s="1124"/>
      <c r="ONG1303" s="1124"/>
      <c r="ONH1303" s="1124"/>
      <c r="ONI1303" s="1124"/>
      <c r="ONJ1303" s="1124"/>
      <c r="ONK1303" s="1124"/>
      <c r="ONL1303" s="1124"/>
      <c r="ONM1303" s="1124"/>
      <c r="ONN1303" s="1124"/>
      <c r="ONO1303" s="1124"/>
      <c r="ONP1303" s="1124"/>
      <c r="ONQ1303" s="1124"/>
      <c r="ONR1303" s="1124"/>
      <c r="ONS1303" s="1124"/>
      <c r="ONT1303" s="1124"/>
      <c r="ONU1303" s="1124"/>
      <c r="ONV1303" s="1124"/>
      <c r="ONW1303" s="1124"/>
      <c r="ONX1303" s="1124"/>
      <c r="ONY1303" s="1124"/>
      <c r="ONZ1303" s="1124"/>
      <c r="OOA1303" s="1124"/>
      <c r="OOB1303" s="1124"/>
      <c r="OOC1303" s="1124"/>
      <c r="OOD1303" s="1124"/>
      <c r="OOE1303" s="1124"/>
      <c r="OOF1303" s="1124"/>
      <c r="OOG1303" s="1124"/>
      <c r="OOH1303" s="1124"/>
      <c r="OOI1303" s="1124"/>
      <c r="OOJ1303" s="1124"/>
      <c r="OOK1303" s="1124"/>
      <c r="OOL1303" s="1124"/>
      <c r="OOM1303" s="1124"/>
      <c r="OON1303" s="1124"/>
      <c r="OOO1303" s="1124"/>
      <c r="OOP1303" s="1124"/>
      <c r="OOQ1303" s="1124"/>
      <c r="OOR1303" s="1124"/>
      <c r="OOS1303" s="1124"/>
      <c r="OOT1303" s="1124"/>
      <c r="OOU1303" s="1124"/>
      <c r="OOV1303" s="1124"/>
      <c r="OOW1303" s="1124"/>
      <c r="OOX1303" s="1124"/>
      <c r="OOY1303" s="1124"/>
      <c r="OOZ1303" s="1124"/>
      <c r="OPA1303" s="1124"/>
      <c r="OPB1303" s="1124"/>
      <c r="OPC1303" s="1124"/>
      <c r="OPD1303" s="1124"/>
      <c r="OPE1303" s="1124"/>
      <c r="OPF1303" s="1124"/>
      <c r="OPG1303" s="1124"/>
      <c r="OPH1303" s="1124"/>
      <c r="OPI1303" s="1124"/>
      <c r="OPJ1303" s="1124"/>
      <c r="OPK1303" s="1124"/>
      <c r="OPL1303" s="1124"/>
      <c r="OPM1303" s="1124"/>
      <c r="OPN1303" s="1124"/>
      <c r="OPO1303" s="1124"/>
      <c r="OPP1303" s="1124"/>
      <c r="OPQ1303" s="1124"/>
      <c r="OPR1303" s="1124"/>
      <c r="OPS1303" s="1124"/>
      <c r="OPT1303" s="1124"/>
      <c r="OPU1303" s="1124"/>
      <c r="OPV1303" s="1124"/>
      <c r="OPW1303" s="1124"/>
      <c r="OPX1303" s="1124"/>
      <c r="OPY1303" s="1124"/>
      <c r="OPZ1303" s="1124"/>
      <c r="OQA1303" s="1124"/>
      <c r="OQB1303" s="1124"/>
      <c r="OQC1303" s="1124"/>
      <c r="OQD1303" s="1124"/>
      <c r="OQE1303" s="1124"/>
      <c r="OQF1303" s="1124"/>
      <c r="OQG1303" s="1124"/>
      <c r="OQH1303" s="1124"/>
      <c r="OQI1303" s="1124"/>
      <c r="OQJ1303" s="1124"/>
      <c r="OQK1303" s="1124"/>
      <c r="OQL1303" s="1124"/>
      <c r="OQM1303" s="1124"/>
      <c r="OQN1303" s="1124"/>
      <c r="OQO1303" s="1124"/>
      <c r="OQP1303" s="1124"/>
      <c r="OQQ1303" s="1124"/>
      <c r="OQR1303" s="1124"/>
      <c r="OQS1303" s="1124"/>
      <c r="OQT1303" s="1124"/>
      <c r="OQU1303" s="1124"/>
      <c r="OQV1303" s="1124"/>
      <c r="OQW1303" s="1124"/>
      <c r="OQX1303" s="1124"/>
      <c r="OQY1303" s="1124"/>
      <c r="OQZ1303" s="1124"/>
      <c r="ORA1303" s="1124"/>
      <c r="ORB1303" s="1124"/>
      <c r="ORC1303" s="1124"/>
      <c r="ORD1303" s="1124"/>
      <c r="ORE1303" s="1124"/>
      <c r="ORF1303" s="1124"/>
      <c r="ORG1303" s="1124"/>
      <c r="ORH1303" s="1124"/>
      <c r="ORI1303" s="1124"/>
      <c r="ORJ1303" s="1124"/>
      <c r="ORK1303" s="1124"/>
      <c r="ORL1303" s="1124"/>
      <c r="ORM1303" s="1124"/>
      <c r="ORN1303" s="1124"/>
      <c r="ORO1303" s="1124"/>
      <c r="ORP1303" s="1124"/>
      <c r="ORQ1303" s="1124"/>
      <c r="ORR1303" s="1124"/>
      <c r="ORS1303" s="1124"/>
      <c r="ORT1303" s="1124"/>
      <c r="ORU1303" s="1124"/>
      <c r="ORV1303" s="1124"/>
      <c r="ORW1303" s="1124"/>
      <c r="ORX1303" s="1124"/>
      <c r="ORY1303" s="1124"/>
      <c r="ORZ1303" s="1124"/>
      <c r="OSA1303" s="1124"/>
      <c r="OSB1303" s="1124"/>
      <c r="OSC1303" s="1124"/>
      <c r="OSD1303" s="1124"/>
      <c r="OSE1303" s="1124"/>
      <c r="OSF1303" s="1124"/>
      <c r="OSG1303" s="1124"/>
      <c r="OSH1303" s="1124"/>
      <c r="OSI1303" s="1124"/>
      <c r="OSJ1303" s="1124"/>
      <c r="OSK1303" s="1124"/>
      <c r="OSL1303" s="1124"/>
      <c r="OSM1303" s="1124"/>
      <c r="OSN1303" s="1124"/>
      <c r="OSO1303" s="1124"/>
      <c r="OSP1303" s="1124"/>
      <c r="OSQ1303" s="1124"/>
      <c r="OSR1303" s="1124"/>
      <c r="OSS1303" s="1124"/>
      <c r="OST1303" s="1124"/>
      <c r="OSU1303" s="1124"/>
      <c r="OSV1303" s="1124"/>
      <c r="OSW1303" s="1124"/>
      <c r="OSX1303" s="1124"/>
      <c r="OSY1303" s="1124"/>
      <c r="OSZ1303" s="1124"/>
      <c r="OTA1303" s="1124"/>
      <c r="OTB1303" s="1124"/>
      <c r="OTC1303" s="1124"/>
      <c r="OTD1303" s="1124"/>
      <c r="OTE1303" s="1124"/>
      <c r="OTF1303" s="1124"/>
      <c r="OTG1303" s="1124"/>
      <c r="OTH1303" s="1124"/>
      <c r="OTI1303" s="1124"/>
      <c r="OTJ1303" s="1124"/>
      <c r="OTK1303" s="1124"/>
      <c r="OTL1303" s="1124"/>
      <c r="OTM1303" s="1124"/>
      <c r="OTN1303" s="1124"/>
      <c r="OTO1303" s="1124"/>
      <c r="OTP1303" s="1124"/>
      <c r="OTQ1303" s="1124"/>
      <c r="OTR1303" s="1124"/>
      <c r="OTS1303" s="1124"/>
      <c r="OTT1303" s="1124"/>
      <c r="OTU1303" s="1124"/>
      <c r="OTV1303" s="1124"/>
      <c r="OTW1303" s="1124"/>
      <c r="OTX1303" s="1124"/>
      <c r="OTY1303" s="1124"/>
      <c r="OTZ1303" s="1124"/>
      <c r="OUA1303" s="1124"/>
      <c r="OUB1303" s="1124"/>
      <c r="OUC1303" s="1124"/>
      <c r="OUD1303" s="1124"/>
      <c r="OUE1303" s="1124"/>
      <c r="OUF1303" s="1124"/>
      <c r="OUG1303" s="1124"/>
      <c r="OUH1303" s="1124"/>
      <c r="OUI1303" s="1124"/>
      <c r="OUJ1303" s="1124"/>
      <c r="OUK1303" s="1124"/>
      <c r="OUL1303" s="1124"/>
      <c r="OUM1303" s="1124"/>
      <c r="OUN1303" s="1124"/>
      <c r="OUO1303" s="1124"/>
      <c r="OUP1303" s="1124"/>
      <c r="OUQ1303" s="1124"/>
      <c r="OUR1303" s="1124"/>
      <c r="OUS1303" s="1124"/>
      <c r="OUT1303" s="1124"/>
      <c r="OUU1303" s="1124"/>
      <c r="OUV1303" s="1124"/>
      <c r="OUW1303" s="1124"/>
      <c r="OUX1303" s="1124"/>
      <c r="OUY1303" s="1124"/>
      <c r="OUZ1303" s="1124"/>
      <c r="OVA1303" s="1124"/>
      <c r="OVB1303" s="1124"/>
      <c r="OVC1303" s="1124"/>
      <c r="OVD1303" s="1124"/>
      <c r="OVE1303" s="1124"/>
      <c r="OVF1303" s="1124"/>
      <c r="OVG1303" s="1124"/>
      <c r="OVH1303" s="1124"/>
      <c r="OVI1303" s="1124"/>
      <c r="OVJ1303" s="1124"/>
      <c r="OVK1303" s="1124"/>
      <c r="OVL1303" s="1124"/>
      <c r="OVM1303" s="1124"/>
      <c r="OVN1303" s="1124"/>
      <c r="OVO1303" s="1124"/>
      <c r="OVP1303" s="1124"/>
      <c r="OVQ1303" s="1124"/>
      <c r="OVR1303" s="1124"/>
      <c r="OVS1303" s="1124"/>
      <c r="OVT1303" s="1124"/>
      <c r="OVU1303" s="1124"/>
      <c r="OVV1303" s="1124"/>
      <c r="OVW1303" s="1124"/>
      <c r="OVX1303" s="1124"/>
      <c r="OVY1303" s="1124"/>
      <c r="OVZ1303" s="1124"/>
      <c r="OWA1303" s="1124"/>
      <c r="OWB1303" s="1124"/>
      <c r="OWC1303" s="1124"/>
      <c r="OWD1303" s="1124"/>
      <c r="OWE1303" s="1124"/>
      <c r="OWF1303" s="1124"/>
      <c r="OWG1303" s="1124"/>
      <c r="OWH1303" s="1124"/>
      <c r="OWI1303" s="1124"/>
      <c r="OWJ1303" s="1124"/>
      <c r="OWK1303" s="1124"/>
      <c r="OWL1303" s="1124"/>
      <c r="OWM1303" s="1124"/>
      <c r="OWN1303" s="1124"/>
      <c r="OWO1303" s="1124"/>
      <c r="OWP1303" s="1124"/>
      <c r="OWQ1303" s="1124"/>
      <c r="OWR1303" s="1124"/>
      <c r="OWS1303" s="1124"/>
      <c r="OWT1303" s="1124"/>
      <c r="OWU1303" s="1124"/>
      <c r="OWV1303" s="1124"/>
      <c r="OWW1303" s="1124"/>
      <c r="OWX1303" s="1124"/>
      <c r="OWY1303" s="1124"/>
      <c r="OWZ1303" s="1124"/>
      <c r="OXA1303" s="1124"/>
      <c r="OXB1303" s="1124"/>
      <c r="OXC1303" s="1124"/>
      <c r="OXD1303" s="1124"/>
      <c r="OXE1303" s="1124"/>
      <c r="OXF1303" s="1124"/>
      <c r="OXG1303" s="1124"/>
      <c r="OXH1303" s="1124"/>
      <c r="OXI1303" s="1124"/>
      <c r="OXJ1303" s="1124"/>
      <c r="OXK1303" s="1124"/>
      <c r="OXL1303" s="1124"/>
      <c r="OXM1303" s="1124"/>
      <c r="OXN1303" s="1124"/>
      <c r="OXO1303" s="1124"/>
      <c r="OXP1303" s="1124"/>
      <c r="OXQ1303" s="1124"/>
      <c r="OXR1303" s="1124"/>
      <c r="OXS1303" s="1124"/>
      <c r="OXT1303" s="1124"/>
      <c r="OXU1303" s="1124"/>
      <c r="OXV1303" s="1124"/>
      <c r="OXW1303" s="1124"/>
      <c r="OXX1303" s="1124"/>
      <c r="OXY1303" s="1124"/>
      <c r="OXZ1303" s="1124"/>
      <c r="OYA1303" s="1124"/>
      <c r="OYB1303" s="1124"/>
      <c r="OYC1303" s="1124"/>
      <c r="OYD1303" s="1124"/>
      <c r="OYE1303" s="1124"/>
      <c r="OYF1303" s="1124"/>
      <c r="OYG1303" s="1124"/>
      <c r="OYH1303" s="1124"/>
      <c r="OYI1303" s="1124"/>
      <c r="OYJ1303" s="1124"/>
      <c r="OYK1303" s="1124"/>
      <c r="OYL1303" s="1124"/>
      <c r="OYM1303" s="1124"/>
      <c r="OYN1303" s="1124"/>
      <c r="OYO1303" s="1124"/>
      <c r="OYP1303" s="1124"/>
      <c r="OYQ1303" s="1124"/>
      <c r="OYR1303" s="1124"/>
      <c r="OYS1303" s="1124"/>
      <c r="OYT1303" s="1124"/>
      <c r="OYU1303" s="1124"/>
      <c r="OYV1303" s="1124"/>
      <c r="OYW1303" s="1124"/>
      <c r="OYX1303" s="1124"/>
      <c r="OYY1303" s="1124"/>
      <c r="OYZ1303" s="1124"/>
      <c r="OZA1303" s="1124"/>
      <c r="OZB1303" s="1124"/>
      <c r="OZC1303" s="1124"/>
      <c r="OZD1303" s="1124"/>
      <c r="OZE1303" s="1124"/>
      <c r="OZF1303" s="1124"/>
      <c r="OZG1303" s="1124"/>
      <c r="OZH1303" s="1124"/>
      <c r="OZI1303" s="1124"/>
      <c r="OZJ1303" s="1124"/>
      <c r="OZK1303" s="1124"/>
      <c r="OZL1303" s="1124"/>
      <c r="OZM1303" s="1124"/>
      <c r="OZN1303" s="1124"/>
      <c r="OZO1303" s="1124"/>
      <c r="OZP1303" s="1124"/>
      <c r="OZQ1303" s="1124"/>
      <c r="OZR1303" s="1124"/>
      <c r="OZS1303" s="1124"/>
      <c r="OZT1303" s="1124"/>
      <c r="OZU1303" s="1124"/>
      <c r="OZV1303" s="1124"/>
      <c r="OZW1303" s="1124"/>
      <c r="OZX1303" s="1124"/>
      <c r="OZY1303" s="1124"/>
      <c r="OZZ1303" s="1124"/>
      <c r="PAA1303" s="1124"/>
      <c r="PAB1303" s="1124"/>
      <c r="PAC1303" s="1124"/>
      <c r="PAD1303" s="1124"/>
      <c r="PAE1303" s="1124"/>
      <c r="PAF1303" s="1124"/>
      <c r="PAG1303" s="1124"/>
      <c r="PAH1303" s="1124"/>
      <c r="PAI1303" s="1124"/>
      <c r="PAJ1303" s="1124"/>
      <c r="PAK1303" s="1124"/>
      <c r="PAL1303" s="1124"/>
      <c r="PAM1303" s="1124"/>
      <c r="PAN1303" s="1124"/>
      <c r="PAO1303" s="1124"/>
      <c r="PAP1303" s="1124"/>
      <c r="PAQ1303" s="1124"/>
      <c r="PAR1303" s="1124"/>
      <c r="PAS1303" s="1124"/>
      <c r="PAT1303" s="1124"/>
      <c r="PAU1303" s="1124"/>
      <c r="PAV1303" s="1124"/>
      <c r="PAW1303" s="1124"/>
      <c r="PAX1303" s="1124"/>
      <c r="PAY1303" s="1124"/>
      <c r="PAZ1303" s="1124"/>
      <c r="PBA1303" s="1124"/>
      <c r="PBB1303" s="1124"/>
      <c r="PBC1303" s="1124"/>
      <c r="PBD1303" s="1124"/>
      <c r="PBE1303" s="1124"/>
      <c r="PBF1303" s="1124"/>
      <c r="PBG1303" s="1124"/>
      <c r="PBH1303" s="1124"/>
      <c r="PBI1303" s="1124"/>
      <c r="PBJ1303" s="1124"/>
      <c r="PBK1303" s="1124"/>
      <c r="PBL1303" s="1124"/>
      <c r="PBM1303" s="1124"/>
      <c r="PBN1303" s="1124"/>
      <c r="PBO1303" s="1124"/>
      <c r="PBP1303" s="1124"/>
      <c r="PBQ1303" s="1124"/>
      <c r="PBR1303" s="1124"/>
      <c r="PBS1303" s="1124"/>
      <c r="PBT1303" s="1124"/>
      <c r="PBU1303" s="1124"/>
      <c r="PBV1303" s="1124"/>
      <c r="PBW1303" s="1124"/>
      <c r="PBX1303" s="1124"/>
      <c r="PBY1303" s="1124"/>
      <c r="PBZ1303" s="1124"/>
      <c r="PCA1303" s="1124"/>
      <c r="PCB1303" s="1124"/>
      <c r="PCC1303" s="1124"/>
      <c r="PCD1303" s="1124"/>
      <c r="PCE1303" s="1124"/>
      <c r="PCF1303" s="1124"/>
      <c r="PCG1303" s="1124"/>
      <c r="PCH1303" s="1124"/>
      <c r="PCI1303" s="1124"/>
      <c r="PCJ1303" s="1124"/>
      <c r="PCK1303" s="1124"/>
      <c r="PCL1303" s="1124"/>
      <c r="PCM1303" s="1124"/>
      <c r="PCN1303" s="1124"/>
      <c r="PCO1303" s="1124"/>
      <c r="PCP1303" s="1124"/>
      <c r="PCQ1303" s="1124"/>
      <c r="PCR1303" s="1124"/>
      <c r="PCS1303" s="1124"/>
      <c r="PCT1303" s="1124"/>
      <c r="PCU1303" s="1124"/>
      <c r="PCV1303" s="1124"/>
      <c r="PCW1303" s="1124"/>
      <c r="PCX1303" s="1124"/>
      <c r="PCY1303" s="1124"/>
      <c r="PCZ1303" s="1124"/>
      <c r="PDA1303" s="1124"/>
      <c r="PDB1303" s="1124"/>
      <c r="PDC1303" s="1124"/>
      <c r="PDD1303" s="1124"/>
      <c r="PDE1303" s="1124"/>
      <c r="PDF1303" s="1124"/>
      <c r="PDG1303" s="1124"/>
      <c r="PDH1303" s="1124"/>
      <c r="PDI1303" s="1124"/>
      <c r="PDJ1303" s="1124"/>
      <c r="PDK1303" s="1124"/>
      <c r="PDL1303" s="1124"/>
      <c r="PDM1303" s="1124"/>
      <c r="PDN1303" s="1124"/>
      <c r="PDO1303" s="1124"/>
      <c r="PDP1303" s="1124"/>
      <c r="PDQ1303" s="1124"/>
      <c r="PDR1303" s="1124"/>
      <c r="PDS1303" s="1124"/>
      <c r="PDT1303" s="1124"/>
      <c r="PDU1303" s="1124"/>
      <c r="PDV1303" s="1124"/>
      <c r="PDW1303" s="1124"/>
      <c r="PDX1303" s="1124"/>
      <c r="PDY1303" s="1124"/>
      <c r="PDZ1303" s="1124"/>
      <c r="PEA1303" s="1124"/>
      <c r="PEB1303" s="1124"/>
      <c r="PEC1303" s="1124"/>
      <c r="PED1303" s="1124"/>
      <c r="PEE1303" s="1124"/>
      <c r="PEF1303" s="1124"/>
      <c r="PEG1303" s="1124"/>
      <c r="PEH1303" s="1124"/>
      <c r="PEI1303" s="1124"/>
      <c r="PEJ1303" s="1124"/>
      <c r="PEK1303" s="1124"/>
      <c r="PEL1303" s="1124"/>
      <c r="PEM1303" s="1124"/>
      <c r="PEN1303" s="1124"/>
      <c r="PEO1303" s="1124"/>
      <c r="PEP1303" s="1124"/>
      <c r="PEQ1303" s="1124"/>
      <c r="PER1303" s="1124"/>
      <c r="PES1303" s="1124"/>
      <c r="PET1303" s="1124"/>
      <c r="PEU1303" s="1124"/>
      <c r="PEV1303" s="1124"/>
      <c r="PEW1303" s="1124"/>
      <c r="PEX1303" s="1124"/>
      <c r="PEY1303" s="1124"/>
      <c r="PEZ1303" s="1124"/>
      <c r="PFA1303" s="1124"/>
      <c r="PFB1303" s="1124"/>
      <c r="PFC1303" s="1124"/>
      <c r="PFD1303" s="1124"/>
      <c r="PFE1303" s="1124"/>
      <c r="PFF1303" s="1124"/>
      <c r="PFG1303" s="1124"/>
      <c r="PFH1303" s="1124"/>
      <c r="PFI1303" s="1124"/>
      <c r="PFJ1303" s="1124"/>
      <c r="PFK1303" s="1124"/>
      <c r="PFL1303" s="1124"/>
      <c r="PFM1303" s="1124"/>
      <c r="PFN1303" s="1124"/>
      <c r="PFO1303" s="1124"/>
      <c r="PFP1303" s="1124"/>
      <c r="PFQ1303" s="1124"/>
      <c r="PFR1303" s="1124"/>
      <c r="PFS1303" s="1124"/>
      <c r="PFT1303" s="1124"/>
      <c r="PFU1303" s="1124"/>
      <c r="PFV1303" s="1124"/>
      <c r="PFW1303" s="1124"/>
      <c r="PFX1303" s="1124"/>
      <c r="PFY1303" s="1124"/>
      <c r="PFZ1303" s="1124"/>
      <c r="PGA1303" s="1124"/>
      <c r="PGB1303" s="1124"/>
      <c r="PGC1303" s="1124"/>
      <c r="PGD1303" s="1124"/>
      <c r="PGE1303" s="1124"/>
      <c r="PGF1303" s="1124"/>
      <c r="PGG1303" s="1124"/>
      <c r="PGH1303" s="1124"/>
      <c r="PGI1303" s="1124"/>
      <c r="PGJ1303" s="1124"/>
      <c r="PGK1303" s="1124"/>
      <c r="PGL1303" s="1124"/>
      <c r="PGM1303" s="1124"/>
      <c r="PGN1303" s="1124"/>
      <c r="PGO1303" s="1124"/>
      <c r="PGP1303" s="1124"/>
      <c r="PGQ1303" s="1124"/>
      <c r="PGR1303" s="1124"/>
      <c r="PGS1303" s="1124"/>
      <c r="PGT1303" s="1124"/>
      <c r="PGU1303" s="1124"/>
      <c r="PGV1303" s="1124"/>
      <c r="PGW1303" s="1124"/>
      <c r="PGX1303" s="1124"/>
      <c r="PGY1303" s="1124"/>
      <c r="PGZ1303" s="1124"/>
      <c r="PHA1303" s="1124"/>
      <c r="PHB1303" s="1124"/>
      <c r="PHC1303" s="1124"/>
      <c r="PHD1303" s="1124"/>
      <c r="PHE1303" s="1124"/>
      <c r="PHF1303" s="1124"/>
      <c r="PHG1303" s="1124"/>
      <c r="PHH1303" s="1124"/>
      <c r="PHI1303" s="1124"/>
      <c r="PHJ1303" s="1124"/>
      <c r="PHK1303" s="1124"/>
      <c r="PHL1303" s="1124"/>
      <c r="PHM1303" s="1124"/>
      <c r="PHN1303" s="1124"/>
      <c r="PHO1303" s="1124"/>
      <c r="PHP1303" s="1124"/>
      <c r="PHQ1303" s="1124"/>
      <c r="PHR1303" s="1124"/>
      <c r="PHS1303" s="1124"/>
      <c r="PHT1303" s="1124"/>
      <c r="PHU1303" s="1124"/>
      <c r="PHV1303" s="1124"/>
      <c r="PHW1303" s="1124"/>
      <c r="PHX1303" s="1124"/>
      <c r="PHY1303" s="1124"/>
      <c r="PHZ1303" s="1124"/>
      <c r="PIA1303" s="1124"/>
      <c r="PIB1303" s="1124"/>
      <c r="PIC1303" s="1124"/>
      <c r="PID1303" s="1124"/>
      <c r="PIE1303" s="1124"/>
      <c r="PIF1303" s="1124"/>
      <c r="PIG1303" s="1124"/>
      <c r="PIH1303" s="1124"/>
      <c r="PII1303" s="1124"/>
      <c r="PIJ1303" s="1124"/>
      <c r="PIK1303" s="1124"/>
      <c r="PIL1303" s="1124"/>
      <c r="PIM1303" s="1124"/>
      <c r="PIN1303" s="1124"/>
      <c r="PIO1303" s="1124"/>
      <c r="PIP1303" s="1124"/>
      <c r="PIQ1303" s="1124"/>
      <c r="PIR1303" s="1124"/>
      <c r="PIS1303" s="1124"/>
      <c r="PIT1303" s="1124"/>
      <c r="PIU1303" s="1124"/>
      <c r="PIV1303" s="1124"/>
      <c r="PIW1303" s="1124"/>
      <c r="PIX1303" s="1124"/>
      <c r="PIY1303" s="1124"/>
      <c r="PIZ1303" s="1124"/>
      <c r="PJA1303" s="1124"/>
      <c r="PJB1303" s="1124"/>
      <c r="PJC1303" s="1124"/>
      <c r="PJD1303" s="1124"/>
      <c r="PJE1303" s="1124"/>
      <c r="PJF1303" s="1124"/>
      <c r="PJG1303" s="1124"/>
      <c r="PJH1303" s="1124"/>
      <c r="PJI1303" s="1124"/>
      <c r="PJJ1303" s="1124"/>
      <c r="PJK1303" s="1124"/>
      <c r="PJL1303" s="1124"/>
      <c r="PJM1303" s="1124"/>
      <c r="PJN1303" s="1124"/>
      <c r="PJO1303" s="1124"/>
      <c r="PJP1303" s="1124"/>
      <c r="PJQ1303" s="1124"/>
      <c r="PJR1303" s="1124"/>
      <c r="PJS1303" s="1124"/>
      <c r="PJT1303" s="1124"/>
      <c r="PJU1303" s="1124"/>
      <c r="PJV1303" s="1124"/>
      <c r="PJW1303" s="1124"/>
      <c r="PJX1303" s="1124"/>
      <c r="PJY1303" s="1124"/>
      <c r="PJZ1303" s="1124"/>
      <c r="PKA1303" s="1124"/>
      <c r="PKB1303" s="1124"/>
      <c r="PKC1303" s="1124"/>
      <c r="PKD1303" s="1124"/>
      <c r="PKE1303" s="1124"/>
      <c r="PKF1303" s="1124"/>
      <c r="PKG1303" s="1124"/>
      <c r="PKH1303" s="1124"/>
      <c r="PKI1303" s="1124"/>
      <c r="PKJ1303" s="1124"/>
      <c r="PKK1303" s="1124"/>
      <c r="PKL1303" s="1124"/>
      <c r="PKM1303" s="1124"/>
      <c r="PKN1303" s="1124"/>
      <c r="PKO1303" s="1124"/>
      <c r="PKP1303" s="1124"/>
      <c r="PKQ1303" s="1124"/>
      <c r="PKR1303" s="1124"/>
      <c r="PKS1303" s="1124"/>
      <c r="PKT1303" s="1124"/>
      <c r="PKU1303" s="1124"/>
      <c r="PKV1303" s="1124"/>
      <c r="PKW1303" s="1124"/>
      <c r="PKX1303" s="1124"/>
      <c r="PKY1303" s="1124"/>
      <c r="PKZ1303" s="1124"/>
      <c r="PLA1303" s="1124"/>
      <c r="PLB1303" s="1124"/>
      <c r="PLC1303" s="1124"/>
      <c r="PLD1303" s="1124"/>
      <c r="PLE1303" s="1124"/>
      <c r="PLF1303" s="1124"/>
      <c r="PLG1303" s="1124"/>
      <c r="PLH1303" s="1124"/>
      <c r="PLI1303" s="1124"/>
      <c r="PLJ1303" s="1124"/>
      <c r="PLK1303" s="1124"/>
      <c r="PLL1303" s="1124"/>
      <c r="PLM1303" s="1124"/>
      <c r="PLN1303" s="1124"/>
      <c r="PLO1303" s="1124"/>
      <c r="PLP1303" s="1124"/>
      <c r="PLQ1303" s="1124"/>
      <c r="PLR1303" s="1124"/>
      <c r="PLS1303" s="1124"/>
      <c r="PLT1303" s="1124"/>
      <c r="PLU1303" s="1124"/>
      <c r="PLV1303" s="1124"/>
      <c r="PLW1303" s="1124"/>
      <c r="PLX1303" s="1124"/>
      <c r="PLY1303" s="1124"/>
      <c r="PLZ1303" s="1124"/>
      <c r="PMA1303" s="1124"/>
      <c r="PMB1303" s="1124"/>
      <c r="PMC1303" s="1124"/>
      <c r="PMD1303" s="1124"/>
      <c r="PME1303" s="1124"/>
      <c r="PMF1303" s="1124"/>
      <c r="PMG1303" s="1124"/>
      <c r="PMH1303" s="1124"/>
      <c r="PMI1303" s="1124"/>
      <c r="PMJ1303" s="1124"/>
      <c r="PMK1303" s="1124"/>
      <c r="PML1303" s="1124"/>
      <c r="PMM1303" s="1124"/>
      <c r="PMN1303" s="1124"/>
      <c r="PMO1303" s="1124"/>
      <c r="PMP1303" s="1124"/>
      <c r="PMQ1303" s="1124"/>
      <c r="PMR1303" s="1124"/>
      <c r="PMS1303" s="1124"/>
      <c r="PMT1303" s="1124"/>
      <c r="PMU1303" s="1124"/>
      <c r="PMV1303" s="1124"/>
      <c r="PMW1303" s="1124"/>
      <c r="PMX1303" s="1124"/>
      <c r="PMY1303" s="1124"/>
      <c r="PMZ1303" s="1124"/>
      <c r="PNA1303" s="1124"/>
      <c r="PNB1303" s="1124"/>
      <c r="PNC1303" s="1124"/>
      <c r="PND1303" s="1124"/>
      <c r="PNE1303" s="1124"/>
      <c r="PNF1303" s="1124"/>
      <c r="PNG1303" s="1124"/>
      <c r="PNH1303" s="1124"/>
      <c r="PNI1303" s="1124"/>
      <c r="PNJ1303" s="1124"/>
      <c r="PNK1303" s="1124"/>
      <c r="PNL1303" s="1124"/>
      <c r="PNM1303" s="1124"/>
      <c r="PNN1303" s="1124"/>
      <c r="PNO1303" s="1124"/>
      <c r="PNP1303" s="1124"/>
      <c r="PNQ1303" s="1124"/>
      <c r="PNR1303" s="1124"/>
      <c r="PNS1303" s="1124"/>
      <c r="PNT1303" s="1124"/>
      <c r="PNU1303" s="1124"/>
      <c r="PNV1303" s="1124"/>
      <c r="PNW1303" s="1124"/>
      <c r="PNX1303" s="1124"/>
      <c r="PNY1303" s="1124"/>
      <c r="PNZ1303" s="1124"/>
      <c r="POA1303" s="1124"/>
      <c r="POB1303" s="1124"/>
      <c r="POC1303" s="1124"/>
      <c r="POD1303" s="1124"/>
      <c r="POE1303" s="1124"/>
      <c r="POF1303" s="1124"/>
      <c r="POG1303" s="1124"/>
      <c r="POH1303" s="1124"/>
      <c r="POI1303" s="1124"/>
      <c r="POJ1303" s="1124"/>
      <c r="POK1303" s="1124"/>
      <c r="POL1303" s="1124"/>
      <c r="POM1303" s="1124"/>
      <c r="PON1303" s="1124"/>
      <c r="POO1303" s="1124"/>
      <c r="POP1303" s="1124"/>
      <c r="POQ1303" s="1124"/>
      <c r="POR1303" s="1124"/>
      <c r="POS1303" s="1124"/>
      <c r="POT1303" s="1124"/>
      <c r="POU1303" s="1124"/>
      <c r="POV1303" s="1124"/>
      <c r="POW1303" s="1124"/>
      <c r="POX1303" s="1124"/>
      <c r="POY1303" s="1124"/>
      <c r="POZ1303" s="1124"/>
      <c r="PPA1303" s="1124"/>
      <c r="PPB1303" s="1124"/>
      <c r="PPC1303" s="1124"/>
      <c r="PPD1303" s="1124"/>
      <c r="PPE1303" s="1124"/>
      <c r="PPF1303" s="1124"/>
      <c r="PPG1303" s="1124"/>
      <c r="PPH1303" s="1124"/>
      <c r="PPI1303" s="1124"/>
      <c r="PPJ1303" s="1124"/>
      <c r="PPK1303" s="1124"/>
      <c r="PPL1303" s="1124"/>
      <c r="PPM1303" s="1124"/>
      <c r="PPN1303" s="1124"/>
      <c r="PPO1303" s="1124"/>
      <c r="PPP1303" s="1124"/>
      <c r="PPQ1303" s="1124"/>
      <c r="PPR1303" s="1124"/>
      <c r="PPS1303" s="1124"/>
      <c r="PPT1303" s="1124"/>
      <c r="PPU1303" s="1124"/>
      <c r="PPV1303" s="1124"/>
      <c r="PPW1303" s="1124"/>
      <c r="PPX1303" s="1124"/>
      <c r="PPY1303" s="1124"/>
      <c r="PPZ1303" s="1124"/>
      <c r="PQA1303" s="1124"/>
      <c r="PQB1303" s="1124"/>
      <c r="PQC1303" s="1124"/>
      <c r="PQD1303" s="1124"/>
      <c r="PQE1303" s="1124"/>
      <c r="PQF1303" s="1124"/>
      <c r="PQG1303" s="1124"/>
      <c r="PQH1303" s="1124"/>
      <c r="PQI1303" s="1124"/>
      <c r="PQJ1303" s="1124"/>
      <c r="PQK1303" s="1124"/>
      <c r="PQL1303" s="1124"/>
      <c r="PQM1303" s="1124"/>
      <c r="PQN1303" s="1124"/>
      <c r="PQO1303" s="1124"/>
      <c r="PQP1303" s="1124"/>
      <c r="PQQ1303" s="1124"/>
      <c r="PQR1303" s="1124"/>
      <c r="PQS1303" s="1124"/>
      <c r="PQT1303" s="1124"/>
      <c r="PQU1303" s="1124"/>
      <c r="PQV1303" s="1124"/>
      <c r="PQW1303" s="1124"/>
      <c r="PQX1303" s="1124"/>
      <c r="PQY1303" s="1124"/>
      <c r="PQZ1303" s="1124"/>
      <c r="PRA1303" s="1124"/>
      <c r="PRB1303" s="1124"/>
      <c r="PRC1303" s="1124"/>
      <c r="PRD1303" s="1124"/>
      <c r="PRE1303" s="1124"/>
      <c r="PRF1303" s="1124"/>
      <c r="PRG1303" s="1124"/>
      <c r="PRH1303" s="1124"/>
      <c r="PRI1303" s="1124"/>
      <c r="PRJ1303" s="1124"/>
      <c r="PRK1303" s="1124"/>
      <c r="PRL1303" s="1124"/>
      <c r="PRM1303" s="1124"/>
      <c r="PRN1303" s="1124"/>
      <c r="PRO1303" s="1124"/>
      <c r="PRP1303" s="1124"/>
      <c r="PRQ1303" s="1124"/>
      <c r="PRR1303" s="1124"/>
      <c r="PRS1303" s="1124"/>
      <c r="PRT1303" s="1124"/>
      <c r="PRU1303" s="1124"/>
      <c r="PRV1303" s="1124"/>
      <c r="PRW1303" s="1124"/>
      <c r="PRX1303" s="1124"/>
      <c r="PRY1303" s="1124"/>
      <c r="PRZ1303" s="1124"/>
      <c r="PSA1303" s="1124"/>
      <c r="PSB1303" s="1124"/>
      <c r="PSC1303" s="1124"/>
      <c r="PSD1303" s="1124"/>
      <c r="PSE1303" s="1124"/>
      <c r="PSF1303" s="1124"/>
      <c r="PSG1303" s="1124"/>
      <c r="PSH1303" s="1124"/>
      <c r="PSI1303" s="1124"/>
      <c r="PSJ1303" s="1124"/>
      <c r="PSK1303" s="1124"/>
      <c r="PSL1303" s="1124"/>
      <c r="PSM1303" s="1124"/>
      <c r="PSN1303" s="1124"/>
      <c r="PSO1303" s="1124"/>
      <c r="PSP1303" s="1124"/>
      <c r="PSQ1303" s="1124"/>
      <c r="PSR1303" s="1124"/>
      <c r="PSS1303" s="1124"/>
      <c r="PST1303" s="1124"/>
      <c r="PSU1303" s="1124"/>
      <c r="PSV1303" s="1124"/>
      <c r="PSW1303" s="1124"/>
      <c r="PSX1303" s="1124"/>
      <c r="PSY1303" s="1124"/>
      <c r="PSZ1303" s="1124"/>
      <c r="PTA1303" s="1124"/>
      <c r="PTB1303" s="1124"/>
      <c r="PTC1303" s="1124"/>
      <c r="PTD1303" s="1124"/>
      <c r="PTE1303" s="1124"/>
      <c r="PTF1303" s="1124"/>
      <c r="PTG1303" s="1124"/>
      <c r="PTH1303" s="1124"/>
      <c r="PTI1303" s="1124"/>
      <c r="PTJ1303" s="1124"/>
      <c r="PTK1303" s="1124"/>
      <c r="PTL1303" s="1124"/>
      <c r="PTM1303" s="1124"/>
      <c r="PTN1303" s="1124"/>
      <c r="PTO1303" s="1124"/>
      <c r="PTP1303" s="1124"/>
      <c r="PTQ1303" s="1124"/>
      <c r="PTR1303" s="1124"/>
      <c r="PTS1303" s="1124"/>
      <c r="PTT1303" s="1124"/>
      <c r="PTU1303" s="1124"/>
      <c r="PTV1303" s="1124"/>
      <c r="PTW1303" s="1124"/>
      <c r="PTX1303" s="1124"/>
      <c r="PTY1303" s="1124"/>
      <c r="PTZ1303" s="1124"/>
      <c r="PUA1303" s="1124"/>
      <c r="PUB1303" s="1124"/>
      <c r="PUC1303" s="1124"/>
      <c r="PUD1303" s="1124"/>
      <c r="PUE1303" s="1124"/>
      <c r="PUF1303" s="1124"/>
      <c r="PUG1303" s="1124"/>
      <c r="PUH1303" s="1124"/>
      <c r="PUI1303" s="1124"/>
      <c r="PUJ1303" s="1124"/>
      <c r="PUK1303" s="1124"/>
      <c r="PUL1303" s="1124"/>
      <c r="PUM1303" s="1124"/>
      <c r="PUN1303" s="1124"/>
      <c r="PUO1303" s="1124"/>
      <c r="PUP1303" s="1124"/>
      <c r="PUQ1303" s="1124"/>
      <c r="PUR1303" s="1124"/>
      <c r="PUS1303" s="1124"/>
      <c r="PUT1303" s="1124"/>
      <c r="PUU1303" s="1124"/>
      <c r="PUV1303" s="1124"/>
      <c r="PUW1303" s="1124"/>
      <c r="PUX1303" s="1124"/>
      <c r="PUY1303" s="1124"/>
      <c r="PUZ1303" s="1124"/>
      <c r="PVA1303" s="1124"/>
      <c r="PVB1303" s="1124"/>
      <c r="PVC1303" s="1124"/>
      <c r="PVD1303" s="1124"/>
      <c r="PVE1303" s="1124"/>
      <c r="PVF1303" s="1124"/>
      <c r="PVG1303" s="1124"/>
      <c r="PVH1303" s="1124"/>
      <c r="PVI1303" s="1124"/>
      <c r="PVJ1303" s="1124"/>
      <c r="PVK1303" s="1124"/>
      <c r="PVL1303" s="1124"/>
      <c r="PVM1303" s="1124"/>
      <c r="PVN1303" s="1124"/>
      <c r="PVO1303" s="1124"/>
      <c r="PVP1303" s="1124"/>
      <c r="PVQ1303" s="1124"/>
      <c r="PVR1303" s="1124"/>
      <c r="PVS1303" s="1124"/>
      <c r="PVT1303" s="1124"/>
      <c r="PVU1303" s="1124"/>
      <c r="PVV1303" s="1124"/>
      <c r="PVW1303" s="1124"/>
      <c r="PVX1303" s="1124"/>
      <c r="PVY1303" s="1124"/>
      <c r="PVZ1303" s="1124"/>
      <c r="PWA1303" s="1124"/>
      <c r="PWB1303" s="1124"/>
      <c r="PWC1303" s="1124"/>
      <c r="PWD1303" s="1124"/>
      <c r="PWE1303" s="1124"/>
      <c r="PWF1303" s="1124"/>
      <c r="PWG1303" s="1124"/>
      <c r="PWH1303" s="1124"/>
      <c r="PWI1303" s="1124"/>
      <c r="PWJ1303" s="1124"/>
      <c r="PWK1303" s="1124"/>
      <c r="PWL1303" s="1124"/>
      <c r="PWM1303" s="1124"/>
      <c r="PWN1303" s="1124"/>
      <c r="PWO1303" s="1124"/>
      <c r="PWP1303" s="1124"/>
      <c r="PWQ1303" s="1124"/>
      <c r="PWR1303" s="1124"/>
      <c r="PWS1303" s="1124"/>
      <c r="PWT1303" s="1124"/>
      <c r="PWU1303" s="1124"/>
      <c r="PWV1303" s="1124"/>
      <c r="PWW1303" s="1124"/>
      <c r="PWX1303" s="1124"/>
      <c r="PWY1303" s="1124"/>
      <c r="PWZ1303" s="1124"/>
      <c r="PXA1303" s="1124"/>
      <c r="PXB1303" s="1124"/>
      <c r="PXC1303" s="1124"/>
      <c r="PXD1303" s="1124"/>
      <c r="PXE1303" s="1124"/>
      <c r="PXF1303" s="1124"/>
      <c r="PXG1303" s="1124"/>
      <c r="PXH1303" s="1124"/>
      <c r="PXI1303" s="1124"/>
      <c r="PXJ1303" s="1124"/>
      <c r="PXK1303" s="1124"/>
      <c r="PXL1303" s="1124"/>
      <c r="PXM1303" s="1124"/>
      <c r="PXN1303" s="1124"/>
      <c r="PXO1303" s="1124"/>
      <c r="PXP1303" s="1124"/>
      <c r="PXQ1303" s="1124"/>
      <c r="PXR1303" s="1124"/>
      <c r="PXS1303" s="1124"/>
      <c r="PXT1303" s="1124"/>
      <c r="PXU1303" s="1124"/>
      <c r="PXV1303" s="1124"/>
      <c r="PXW1303" s="1124"/>
      <c r="PXX1303" s="1124"/>
      <c r="PXY1303" s="1124"/>
      <c r="PXZ1303" s="1124"/>
      <c r="PYA1303" s="1124"/>
      <c r="PYB1303" s="1124"/>
      <c r="PYC1303" s="1124"/>
      <c r="PYD1303" s="1124"/>
      <c r="PYE1303" s="1124"/>
      <c r="PYF1303" s="1124"/>
      <c r="PYG1303" s="1124"/>
      <c r="PYH1303" s="1124"/>
      <c r="PYI1303" s="1124"/>
      <c r="PYJ1303" s="1124"/>
      <c r="PYK1303" s="1124"/>
      <c r="PYL1303" s="1124"/>
      <c r="PYM1303" s="1124"/>
      <c r="PYN1303" s="1124"/>
      <c r="PYO1303" s="1124"/>
      <c r="PYP1303" s="1124"/>
      <c r="PYQ1303" s="1124"/>
      <c r="PYR1303" s="1124"/>
      <c r="PYS1303" s="1124"/>
      <c r="PYT1303" s="1124"/>
      <c r="PYU1303" s="1124"/>
      <c r="PYV1303" s="1124"/>
      <c r="PYW1303" s="1124"/>
      <c r="PYX1303" s="1124"/>
      <c r="PYY1303" s="1124"/>
      <c r="PYZ1303" s="1124"/>
      <c r="PZA1303" s="1124"/>
      <c r="PZB1303" s="1124"/>
      <c r="PZC1303" s="1124"/>
      <c r="PZD1303" s="1124"/>
      <c r="PZE1303" s="1124"/>
      <c r="PZF1303" s="1124"/>
      <c r="PZG1303" s="1124"/>
      <c r="PZH1303" s="1124"/>
      <c r="PZI1303" s="1124"/>
      <c r="PZJ1303" s="1124"/>
      <c r="PZK1303" s="1124"/>
      <c r="PZL1303" s="1124"/>
      <c r="PZM1303" s="1124"/>
      <c r="PZN1303" s="1124"/>
      <c r="PZO1303" s="1124"/>
      <c r="PZP1303" s="1124"/>
      <c r="PZQ1303" s="1124"/>
      <c r="PZR1303" s="1124"/>
      <c r="PZS1303" s="1124"/>
      <c r="PZT1303" s="1124"/>
      <c r="PZU1303" s="1124"/>
      <c r="PZV1303" s="1124"/>
      <c r="PZW1303" s="1124"/>
      <c r="PZX1303" s="1124"/>
      <c r="PZY1303" s="1124"/>
      <c r="PZZ1303" s="1124"/>
      <c r="QAA1303" s="1124"/>
      <c r="QAB1303" s="1124"/>
      <c r="QAC1303" s="1124"/>
      <c r="QAD1303" s="1124"/>
      <c r="QAE1303" s="1124"/>
      <c r="QAF1303" s="1124"/>
      <c r="QAG1303" s="1124"/>
      <c r="QAH1303" s="1124"/>
      <c r="QAI1303" s="1124"/>
      <c r="QAJ1303" s="1124"/>
      <c r="QAK1303" s="1124"/>
      <c r="QAL1303" s="1124"/>
      <c r="QAM1303" s="1124"/>
      <c r="QAN1303" s="1124"/>
      <c r="QAO1303" s="1124"/>
      <c r="QAP1303" s="1124"/>
      <c r="QAQ1303" s="1124"/>
      <c r="QAR1303" s="1124"/>
      <c r="QAS1303" s="1124"/>
      <c r="QAT1303" s="1124"/>
      <c r="QAU1303" s="1124"/>
      <c r="QAV1303" s="1124"/>
      <c r="QAW1303" s="1124"/>
      <c r="QAX1303" s="1124"/>
      <c r="QAY1303" s="1124"/>
      <c r="QAZ1303" s="1124"/>
      <c r="QBA1303" s="1124"/>
      <c r="QBB1303" s="1124"/>
      <c r="QBC1303" s="1124"/>
      <c r="QBD1303" s="1124"/>
      <c r="QBE1303" s="1124"/>
      <c r="QBF1303" s="1124"/>
      <c r="QBG1303" s="1124"/>
      <c r="QBH1303" s="1124"/>
      <c r="QBI1303" s="1124"/>
      <c r="QBJ1303" s="1124"/>
      <c r="QBK1303" s="1124"/>
      <c r="QBL1303" s="1124"/>
      <c r="QBM1303" s="1124"/>
      <c r="QBN1303" s="1124"/>
      <c r="QBO1303" s="1124"/>
      <c r="QBP1303" s="1124"/>
      <c r="QBQ1303" s="1124"/>
      <c r="QBR1303" s="1124"/>
      <c r="QBS1303" s="1124"/>
      <c r="QBT1303" s="1124"/>
      <c r="QBU1303" s="1124"/>
      <c r="QBV1303" s="1124"/>
      <c r="QBW1303" s="1124"/>
      <c r="QBX1303" s="1124"/>
      <c r="QBY1303" s="1124"/>
      <c r="QBZ1303" s="1124"/>
      <c r="QCA1303" s="1124"/>
      <c r="QCB1303" s="1124"/>
      <c r="QCC1303" s="1124"/>
      <c r="QCD1303" s="1124"/>
      <c r="QCE1303" s="1124"/>
      <c r="QCF1303" s="1124"/>
      <c r="QCG1303" s="1124"/>
      <c r="QCH1303" s="1124"/>
      <c r="QCI1303" s="1124"/>
      <c r="QCJ1303" s="1124"/>
      <c r="QCK1303" s="1124"/>
      <c r="QCL1303" s="1124"/>
      <c r="QCM1303" s="1124"/>
      <c r="QCN1303" s="1124"/>
      <c r="QCO1303" s="1124"/>
      <c r="QCP1303" s="1124"/>
      <c r="QCQ1303" s="1124"/>
      <c r="QCR1303" s="1124"/>
      <c r="QCS1303" s="1124"/>
      <c r="QCT1303" s="1124"/>
      <c r="QCU1303" s="1124"/>
      <c r="QCV1303" s="1124"/>
      <c r="QCW1303" s="1124"/>
      <c r="QCX1303" s="1124"/>
      <c r="QCY1303" s="1124"/>
      <c r="QCZ1303" s="1124"/>
      <c r="QDA1303" s="1124"/>
      <c r="QDB1303" s="1124"/>
      <c r="QDC1303" s="1124"/>
      <c r="QDD1303" s="1124"/>
      <c r="QDE1303" s="1124"/>
      <c r="QDF1303" s="1124"/>
      <c r="QDG1303" s="1124"/>
      <c r="QDH1303" s="1124"/>
      <c r="QDI1303" s="1124"/>
      <c r="QDJ1303" s="1124"/>
      <c r="QDK1303" s="1124"/>
      <c r="QDL1303" s="1124"/>
      <c r="QDM1303" s="1124"/>
      <c r="QDN1303" s="1124"/>
      <c r="QDO1303" s="1124"/>
      <c r="QDP1303" s="1124"/>
      <c r="QDQ1303" s="1124"/>
      <c r="QDR1303" s="1124"/>
      <c r="QDS1303" s="1124"/>
      <c r="QDT1303" s="1124"/>
      <c r="QDU1303" s="1124"/>
      <c r="QDV1303" s="1124"/>
      <c r="QDW1303" s="1124"/>
      <c r="QDX1303" s="1124"/>
      <c r="QDY1303" s="1124"/>
      <c r="QDZ1303" s="1124"/>
      <c r="QEA1303" s="1124"/>
      <c r="QEB1303" s="1124"/>
      <c r="QEC1303" s="1124"/>
      <c r="QED1303" s="1124"/>
      <c r="QEE1303" s="1124"/>
      <c r="QEF1303" s="1124"/>
      <c r="QEG1303" s="1124"/>
      <c r="QEH1303" s="1124"/>
      <c r="QEI1303" s="1124"/>
      <c r="QEJ1303" s="1124"/>
      <c r="QEK1303" s="1124"/>
      <c r="QEL1303" s="1124"/>
      <c r="QEM1303" s="1124"/>
      <c r="QEN1303" s="1124"/>
      <c r="QEO1303" s="1124"/>
      <c r="QEP1303" s="1124"/>
      <c r="QEQ1303" s="1124"/>
      <c r="QER1303" s="1124"/>
      <c r="QES1303" s="1124"/>
      <c r="QET1303" s="1124"/>
      <c r="QEU1303" s="1124"/>
      <c r="QEV1303" s="1124"/>
      <c r="QEW1303" s="1124"/>
      <c r="QEX1303" s="1124"/>
      <c r="QEY1303" s="1124"/>
      <c r="QEZ1303" s="1124"/>
      <c r="QFA1303" s="1124"/>
      <c r="QFB1303" s="1124"/>
      <c r="QFC1303" s="1124"/>
      <c r="QFD1303" s="1124"/>
      <c r="QFE1303" s="1124"/>
      <c r="QFF1303" s="1124"/>
      <c r="QFG1303" s="1124"/>
      <c r="QFH1303" s="1124"/>
      <c r="QFI1303" s="1124"/>
      <c r="QFJ1303" s="1124"/>
      <c r="QFK1303" s="1124"/>
      <c r="QFL1303" s="1124"/>
      <c r="QFM1303" s="1124"/>
      <c r="QFN1303" s="1124"/>
      <c r="QFO1303" s="1124"/>
      <c r="QFP1303" s="1124"/>
      <c r="QFQ1303" s="1124"/>
      <c r="QFR1303" s="1124"/>
      <c r="QFS1303" s="1124"/>
      <c r="QFT1303" s="1124"/>
      <c r="QFU1303" s="1124"/>
      <c r="QFV1303" s="1124"/>
      <c r="QFW1303" s="1124"/>
      <c r="QFX1303" s="1124"/>
      <c r="QFY1303" s="1124"/>
      <c r="QFZ1303" s="1124"/>
      <c r="QGA1303" s="1124"/>
      <c r="QGB1303" s="1124"/>
      <c r="QGC1303" s="1124"/>
      <c r="QGD1303" s="1124"/>
      <c r="QGE1303" s="1124"/>
      <c r="QGF1303" s="1124"/>
      <c r="QGG1303" s="1124"/>
      <c r="QGH1303" s="1124"/>
      <c r="QGI1303" s="1124"/>
      <c r="QGJ1303" s="1124"/>
      <c r="QGK1303" s="1124"/>
      <c r="QGL1303" s="1124"/>
      <c r="QGM1303" s="1124"/>
      <c r="QGN1303" s="1124"/>
      <c r="QGO1303" s="1124"/>
      <c r="QGP1303" s="1124"/>
      <c r="QGQ1303" s="1124"/>
      <c r="QGR1303" s="1124"/>
      <c r="QGS1303" s="1124"/>
      <c r="QGT1303" s="1124"/>
      <c r="QGU1303" s="1124"/>
      <c r="QGV1303" s="1124"/>
      <c r="QGW1303" s="1124"/>
      <c r="QGX1303" s="1124"/>
      <c r="QGY1303" s="1124"/>
      <c r="QGZ1303" s="1124"/>
      <c r="QHA1303" s="1124"/>
      <c r="QHB1303" s="1124"/>
      <c r="QHC1303" s="1124"/>
      <c r="QHD1303" s="1124"/>
      <c r="QHE1303" s="1124"/>
      <c r="QHF1303" s="1124"/>
      <c r="QHG1303" s="1124"/>
      <c r="QHH1303" s="1124"/>
      <c r="QHI1303" s="1124"/>
      <c r="QHJ1303" s="1124"/>
      <c r="QHK1303" s="1124"/>
      <c r="QHL1303" s="1124"/>
      <c r="QHM1303" s="1124"/>
      <c r="QHN1303" s="1124"/>
      <c r="QHO1303" s="1124"/>
      <c r="QHP1303" s="1124"/>
      <c r="QHQ1303" s="1124"/>
      <c r="QHR1303" s="1124"/>
      <c r="QHS1303" s="1124"/>
      <c r="QHT1303" s="1124"/>
      <c r="QHU1303" s="1124"/>
      <c r="QHV1303" s="1124"/>
      <c r="QHW1303" s="1124"/>
      <c r="QHX1303" s="1124"/>
      <c r="QHY1303" s="1124"/>
      <c r="QHZ1303" s="1124"/>
      <c r="QIA1303" s="1124"/>
      <c r="QIB1303" s="1124"/>
      <c r="QIC1303" s="1124"/>
      <c r="QID1303" s="1124"/>
      <c r="QIE1303" s="1124"/>
      <c r="QIF1303" s="1124"/>
      <c r="QIG1303" s="1124"/>
      <c r="QIH1303" s="1124"/>
      <c r="QII1303" s="1124"/>
      <c r="QIJ1303" s="1124"/>
      <c r="QIK1303" s="1124"/>
      <c r="QIL1303" s="1124"/>
      <c r="QIM1303" s="1124"/>
      <c r="QIN1303" s="1124"/>
      <c r="QIO1303" s="1124"/>
      <c r="QIP1303" s="1124"/>
      <c r="QIQ1303" s="1124"/>
      <c r="QIR1303" s="1124"/>
      <c r="QIS1303" s="1124"/>
      <c r="QIT1303" s="1124"/>
      <c r="QIU1303" s="1124"/>
      <c r="QIV1303" s="1124"/>
      <c r="QIW1303" s="1124"/>
      <c r="QIX1303" s="1124"/>
      <c r="QIY1303" s="1124"/>
      <c r="QIZ1303" s="1124"/>
      <c r="QJA1303" s="1124"/>
      <c r="QJB1303" s="1124"/>
      <c r="QJC1303" s="1124"/>
      <c r="QJD1303" s="1124"/>
      <c r="QJE1303" s="1124"/>
      <c r="QJF1303" s="1124"/>
      <c r="QJG1303" s="1124"/>
      <c r="QJH1303" s="1124"/>
      <c r="QJI1303" s="1124"/>
      <c r="QJJ1303" s="1124"/>
      <c r="QJK1303" s="1124"/>
      <c r="QJL1303" s="1124"/>
      <c r="QJM1303" s="1124"/>
      <c r="QJN1303" s="1124"/>
      <c r="QJO1303" s="1124"/>
      <c r="QJP1303" s="1124"/>
      <c r="QJQ1303" s="1124"/>
      <c r="QJR1303" s="1124"/>
      <c r="QJS1303" s="1124"/>
      <c r="QJT1303" s="1124"/>
      <c r="QJU1303" s="1124"/>
      <c r="QJV1303" s="1124"/>
      <c r="QJW1303" s="1124"/>
      <c r="QJX1303" s="1124"/>
      <c r="QJY1303" s="1124"/>
      <c r="QJZ1303" s="1124"/>
      <c r="QKA1303" s="1124"/>
      <c r="QKB1303" s="1124"/>
      <c r="QKC1303" s="1124"/>
      <c r="QKD1303" s="1124"/>
      <c r="QKE1303" s="1124"/>
      <c r="QKF1303" s="1124"/>
      <c r="QKG1303" s="1124"/>
      <c r="QKH1303" s="1124"/>
      <c r="QKI1303" s="1124"/>
      <c r="QKJ1303" s="1124"/>
      <c r="QKK1303" s="1124"/>
      <c r="QKL1303" s="1124"/>
      <c r="QKM1303" s="1124"/>
      <c r="QKN1303" s="1124"/>
      <c r="QKO1303" s="1124"/>
      <c r="QKP1303" s="1124"/>
      <c r="QKQ1303" s="1124"/>
      <c r="QKR1303" s="1124"/>
      <c r="QKS1303" s="1124"/>
      <c r="QKT1303" s="1124"/>
      <c r="QKU1303" s="1124"/>
      <c r="QKV1303" s="1124"/>
      <c r="QKW1303" s="1124"/>
      <c r="QKX1303" s="1124"/>
      <c r="QKY1303" s="1124"/>
      <c r="QKZ1303" s="1124"/>
      <c r="QLA1303" s="1124"/>
      <c r="QLB1303" s="1124"/>
      <c r="QLC1303" s="1124"/>
      <c r="QLD1303" s="1124"/>
      <c r="QLE1303" s="1124"/>
      <c r="QLF1303" s="1124"/>
      <c r="QLG1303" s="1124"/>
      <c r="QLH1303" s="1124"/>
      <c r="QLI1303" s="1124"/>
      <c r="QLJ1303" s="1124"/>
      <c r="QLK1303" s="1124"/>
      <c r="QLL1303" s="1124"/>
      <c r="QLM1303" s="1124"/>
      <c r="QLN1303" s="1124"/>
      <c r="QLO1303" s="1124"/>
      <c r="QLP1303" s="1124"/>
      <c r="QLQ1303" s="1124"/>
      <c r="QLR1303" s="1124"/>
      <c r="QLS1303" s="1124"/>
      <c r="QLT1303" s="1124"/>
      <c r="QLU1303" s="1124"/>
      <c r="QLV1303" s="1124"/>
      <c r="QLW1303" s="1124"/>
      <c r="QLX1303" s="1124"/>
      <c r="QLY1303" s="1124"/>
      <c r="QLZ1303" s="1124"/>
      <c r="QMA1303" s="1124"/>
      <c r="QMB1303" s="1124"/>
      <c r="QMC1303" s="1124"/>
      <c r="QMD1303" s="1124"/>
      <c r="QME1303" s="1124"/>
      <c r="QMF1303" s="1124"/>
      <c r="QMG1303" s="1124"/>
      <c r="QMH1303" s="1124"/>
      <c r="QMI1303" s="1124"/>
      <c r="QMJ1303" s="1124"/>
      <c r="QMK1303" s="1124"/>
      <c r="QML1303" s="1124"/>
      <c r="QMM1303" s="1124"/>
      <c r="QMN1303" s="1124"/>
      <c r="QMO1303" s="1124"/>
      <c r="QMP1303" s="1124"/>
      <c r="QMQ1303" s="1124"/>
      <c r="QMR1303" s="1124"/>
      <c r="QMS1303" s="1124"/>
      <c r="QMT1303" s="1124"/>
      <c r="QMU1303" s="1124"/>
      <c r="QMV1303" s="1124"/>
      <c r="QMW1303" s="1124"/>
      <c r="QMX1303" s="1124"/>
      <c r="QMY1303" s="1124"/>
      <c r="QMZ1303" s="1124"/>
      <c r="QNA1303" s="1124"/>
      <c r="QNB1303" s="1124"/>
      <c r="QNC1303" s="1124"/>
      <c r="QND1303" s="1124"/>
      <c r="QNE1303" s="1124"/>
      <c r="QNF1303" s="1124"/>
      <c r="QNG1303" s="1124"/>
      <c r="QNH1303" s="1124"/>
      <c r="QNI1303" s="1124"/>
      <c r="QNJ1303" s="1124"/>
      <c r="QNK1303" s="1124"/>
      <c r="QNL1303" s="1124"/>
      <c r="QNM1303" s="1124"/>
      <c r="QNN1303" s="1124"/>
      <c r="QNO1303" s="1124"/>
      <c r="QNP1303" s="1124"/>
      <c r="QNQ1303" s="1124"/>
      <c r="QNR1303" s="1124"/>
      <c r="QNS1303" s="1124"/>
      <c r="QNT1303" s="1124"/>
      <c r="QNU1303" s="1124"/>
      <c r="QNV1303" s="1124"/>
      <c r="QNW1303" s="1124"/>
      <c r="QNX1303" s="1124"/>
      <c r="QNY1303" s="1124"/>
      <c r="QNZ1303" s="1124"/>
      <c r="QOA1303" s="1124"/>
      <c r="QOB1303" s="1124"/>
      <c r="QOC1303" s="1124"/>
      <c r="QOD1303" s="1124"/>
      <c r="QOE1303" s="1124"/>
      <c r="QOF1303" s="1124"/>
      <c r="QOG1303" s="1124"/>
      <c r="QOH1303" s="1124"/>
      <c r="QOI1303" s="1124"/>
      <c r="QOJ1303" s="1124"/>
      <c r="QOK1303" s="1124"/>
      <c r="QOL1303" s="1124"/>
      <c r="QOM1303" s="1124"/>
      <c r="QON1303" s="1124"/>
      <c r="QOO1303" s="1124"/>
      <c r="QOP1303" s="1124"/>
      <c r="QOQ1303" s="1124"/>
      <c r="QOR1303" s="1124"/>
      <c r="QOS1303" s="1124"/>
      <c r="QOT1303" s="1124"/>
      <c r="QOU1303" s="1124"/>
      <c r="QOV1303" s="1124"/>
      <c r="QOW1303" s="1124"/>
      <c r="QOX1303" s="1124"/>
      <c r="QOY1303" s="1124"/>
      <c r="QOZ1303" s="1124"/>
      <c r="QPA1303" s="1124"/>
      <c r="QPB1303" s="1124"/>
      <c r="QPC1303" s="1124"/>
      <c r="QPD1303" s="1124"/>
      <c r="QPE1303" s="1124"/>
      <c r="QPF1303" s="1124"/>
      <c r="QPG1303" s="1124"/>
      <c r="QPH1303" s="1124"/>
      <c r="QPI1303" s="1124"/>
      <c r="QPJ1303" s="1124"/>
      <c r="QPK1303" s="1124"/>
      <c r="QPL1303" s="1124"/>
      <c r="QPM1303" s="1124"/>
      <c r="QPN1303" s="1124"/>
      <c r="QPO1303" s="1124"/>
      <c r="QPP1303" s="1124"/>
      <c r="QPQ1303" s="1124"/>
      <c r="QPR1303" s="1124"/>
      <c r="QPS1303" s="1124"/>
      <c r="QPT1303" s="1124"/>
      <c r="QPU1303" s="1124"/>
      <c r="QPV1303" s="1124"/>
      <c r="QPW1303" s="1124"/>
      <c r="QPX1303" s="1124"/>
      <c r="QPY1303" s="1124"/>
      <c r="QPZ1303" s="1124"/>
      <c r="QQA1303" s="1124"/>
      <c r="QQB1303" s="1124"/>
      <c r="QQC1303" s="1124"/>
      <c r="QQD1303" s="1124"/>
      <c r="QQE1303" s="1124"/>
      <c r="QQF1303" s="1124"/>
      <c r="QQG1303" s="1124"/>
      <c r="QQH1303" s="1124"/>
      <c r="QQI1303" s="1124"/>
      <c r="QQJ1303" s="1124"/>
      <c r="QQK1303" s="1124"/>
      <c r="QQL1303" s="1124"/>
      <c r="QQM1303" s="1124"/>
      <c r="QQN1303" s="1124"/>
      <c r="QQO1303" s="1124"/>
      <c r="QQP1303" s="1124"/>
      <c r="QQQ1303" s="1124"/>
      <c r="QQR1303" s="1124"/>
      <c r="QQS1303" s="1124"/>
      <c r="QQT1303" s="1124"/>
      <c r="QQU1303" s="1124"/>
      <c r="QQV1303" s="1124"/>
      <c r="QQW1303" s="1124"/>
      <c r="QQX1303" s="1124"/>
      <c r="QQY1303" s="1124"/>
      <c r="QQZ1303" s="1124"/>
      <c r="QRA1303" s="1124"/>
      <c r="QRB1303" s="1124"/>
      <c r="QRC1303" s="1124"/>
      <c r="QRD1303" s="1124"/>
      <c r="QRE1303" s="1124"/>
      <c r="QRF1303" s="1124"/>
      <c r="QRG1303" s="1124"/>
      <c r="QRH1303" s="1124"/>
      <c r="QRI1303" s="1124"/>
      <c r="QRJ1303" s="1124"/>
      <c r="QRK1303" s="1124"/>
      <c r="QRL1303" s="1124"/>
      <c r="QRM1303" s="1124"/>
      <c r="QRN1303" s="1124"/>
      <c r="QRO1303" s="1124"/>
      <c r="QRP1303" s="1124"/>
      <c r="QRQ1303" s="1124"/>
      <c r="QRR1303" s="1124"/>
      <c r="QRS1303" s="1124"/>
      <c r="QRT1303" s="1124"/>
      <c r="QRU1303" s="1124"/>
      <c r="QRV1303" s="1124"/>
      <c r="QRW1303" s="1124"/>
      <c r="QRX1303" s="1124"/>
      <c r="QRY1303" s="1124"/>
      <c r="QRZ1303" s="1124"/>
      <c r="QSA1303" s="1124"/>
      <c r="QSB1303" s="1124"/>
      <c r="QSC1303" s="1124"/>
      <c r="QSD1303" s="1124"/>
      <c r="QSE1303" s="1124"/>
      <c r="QSF1303" s="1124"/>
      <c r="QSG1303" s="1124"/>
      <c r="QSH1303" s="1124"/>
      <c r="QSI1303" s="1124"/>
      <c r="QSJ1303" s="1124"/>
      <c r="QSK1303" s="1124"/>
      <c r="QSL1303" s="1124"/>
      <c r="QSM1303" s="1124"/>
      <c r="QSN1303" s="1124"/>
      <c r="QSO1303" s="1124"/>
      <c r="QSP1303" s="1124"/>
      <c r="QSQ1303" s="1124"/>
      <c r="QSR1303" s="1124"/>
      <c r="QSS1303" s="1124"/>
      <c r="QST1303" s="1124"/>
      <c r="QSU1303" s="1124"/>
      <c r="QSV1303" s="1124"/>
      <c r="QSW1303" s="1124"/>
      <c r="QSX1303" s="1124"/>
      <c r="QSY1303" s="1124"/>
      <c r="QSZ1303" s="1124"/>
      <c r="QTA1303" s="1124"/>
      <c r="QTB1303" s="1124"/>
      <c r="QTC1303" s="1124"/>
      <c r="QTD1303" s="1124"/>
      <c r="QTE1303" s="1124"/>
      <c r="QTF1303" s="1124"/>
      <c r="QTG1303" s="1124"/>
      <c r="QTH1303" s="1124"/>
      <c r="QTI1303" s="1124"/>
      <c r="QTJ1303" s="1124"/>
      <c r="QTK1303" s="1124"/>
      <c r="QTL1303" s="1124"/>
      <c r="QTM1303" s="1124"/>
      <c r="QTN1303" s="1124"/>
      <c r="QTO1303" s="1124"/>
      <c r="QTP1303" s="1124"/>
      <c r="QTQ1303" s="1124"/>
      <c r="QTR1303" s="1124"/>
      <c r="QTS1303" s="1124"/>
      <c r="QTT1303" s="1124"/>
      <c r="QTU1303" s="1124"/>
      <c r="QTV1303" s="1124"/>
      <c r="QTW1303" s="1124"/>
      <c r="QTX1303" s="1124"/>
      <c r="QTY1303" s="1124"/>
      <c r="QTZ1303" s="1124"/>
      <c r="QUA1303" s="1124"/>
      <c r="QUB1303" s="1124"/>
      <c r="QUC1303" s="1124"/>
      <c r="QUD1303" s="1124"/>
      <c r="QUE1303" s="1124"/>
      <c r="QUF1303" s="1124"/>
      <c r="QUG1303" s="1124"/>
      <c r="QUH1303" s="1124"/>
      <c r="QUI1303" s="1124"/>
      <c r="QUJ1303" s="1124"/>
      <c r="QUK1303" s="1124"/>
      <c r="QUL1303" s="1124"/>
      <c r="QUM1303" s="1124"/>
      <c r="QUN1303" s="1124"/>
      <c r="QUO1303" s="1124"/>
      <c r="QUP1303" s="1124"/>
      <c r="QUQ1303" s="1124"/>
      <c r="QUR1303" s="1124"/>
      <c r="QUS1303" s="1124"/>
      <c r="QUT1303" s="1124"/>
      <c r="QUU1303" s="1124"/>
      <c r="QUV1303" s="1124"/>
      <c r="QUW1303" s="1124"/>
      <c r="QUX1303" s="1124"/>
      <c r="QUY1303" s="1124"/>
      <c r="QUZ1303" s="1124"/>
      <c r="QVA1303" s="1124"/>
      <c r="QVB1303" s="1124"/>
      <c r="QVC1303" s="1124"/>
      <c r="QVD1303" s="1124"/>
      <c r="QVE1303" s="1124"/>
      <c r="QVF1303" s="1124"/>
      <c r="QVG1303" s="1124"/>
      <c r="QVH1303" s="1124"/>
      <c r="QVI1303" s="1124"/>
      <c r="QVJ1303" s="1124"/>
      <c r="QVK1303" s="1124"/>
      <c r="QVL1303" s="1124"/>
      <c r="QVM1303" s="1124"/>
      <c r="QVN1303" s="1124"/>
      <c r="QVO1303" s="1124"/>
      <c r="QVP1303" s="1124"/>
      <c r="QVQ1303" s="1124"/>
      <c r="QVR1303" s="1124"/>
      <c r="QVS1303" s="1124"/>
      <c r="QVT1303" s="1124"/>
      <c r="QVU1303" s="1124"/>
      <c r="QVV1303" s="1124"/>
      <c r="QVW1303" s="1124"/>
      <c r="QVX1303" s="1124"/>
      <c r="QVY1303" s="1124"/>
      <c r="QVZ1303" s="1124"/>
      <c r="QWA1303" s="1124"/>
      <c r="QWB1303" s="1124"/>
      <c r="QWC1303" s="1124"/>
      <c r="QWD1303" s="1124"/>
      <c r="QWE1303" s="1124"/>
      <c r="QWF1303" s="1124"/>
      <c r="QWG1303" s="1124"/>
      <c r="QWH1303" s="1124"/>
      <c r="QWI1303" s="1124"/>
      <c r="QWJ1303" s="1124"/>
      <c r="QWK1303" s="1124"/>
      <c r="QWL1303" s="1124"/>
      <c r="QWM1303" s="1124"/>
      <c r="QWN1303" s="1124"/>
      <c r="QWO1303" s="1124"/>
      <c r="QWP1303" s="1124"/>
      <c r="QWQ1303" s="1124"/>
      <c r="QWR1303" s="1124"/>
      <c r="QWS1303" s="1124"/>
      <c r="QWT1303" s="1124"/>
      <c r="QWU1303" s="1124"/>
      <c r="QWV1303" s="1124"/>
      <c r="QWW1303" s="1124"/>
      <c r="QWX1303" s="1124"/>
      <c r="QWY1303" s="1124"/>
      <c r="QWZ1303" s="1124"/>
      <c r="QXA1303" s="1124"/>
      <c r="QXB1303" s="1124"/>
      <c r="QXC1303" s="1124"/>
      <c r="QXD1303" s="1124"/>
      <c r="QXE1303" s="1124"/>
      <c r="QXF1303" s="1124"/>
      <c r="QXG1303" s="1124"/>
      <c r="QXH1303" s="1124"/>
      <c r="QXI1303" s="1124"/>
      <c r="QXJ1303" s="1124"/>
      <c r="QXK1303" s="1124"/>
      <c r="QXL1303" s="1124"/>
      <c r="QXM1303" s="1124"/>
      <c r="QXN1303" s="1124"/>
      <c r="QXO1303" s="1124"/>
      <c r="QXP1303" s="1124"/>
      <c r="QXQ1303" s="1124"/>
      <c r="QXR1303" s="1124"/>
      <c r="QXS1303" s="1124"/>
      <c r="QXT1303" s="1124"/>
      <c r="QXU1303" s="1124"/>
      <c r="QXV1303" s="1124"/>
      <c r="QXW1303" s="1124"/>
      <c r="QXX1303" s="1124"/>
      <c r="QXY1303" s="1124"/>
      <c r="QXZ1303" s="1124"/>
      <c r="QYA1303" s="1124"/>
      <c r="QYB1303" s="1124"/>
      <c r="QYC1303" s="1124"/>
      <c r="QYD1303" s="1124"/>
      <c r="QYE1303" s="1124"/>
      <c r="QYF1303" s="1124"/>
      <c r="QYG1303" s="1124"/>
      <c r="QYH1303" s="1124"/>
      <c r="QYI1303" s="1124"/>
      <c r="QYJ1303" s="1124"/>
      <c r="QYK1303" s="1124"/>
      <c r="QYL1303" s="1124"/>
      <c r="QYM1303" s="1124"/>
      <c r="QYN1303" s="1124"/>
      <c r="QYO1303" s="1124"/>
      <c r="QYP1303" s="1124"/>
      <c r="QYQ1303" s="1124"/>
      <c r="QYR1303" s="1124"/>
      <c r="QYS1303" s="1124"/>
      <c r="QYT1303" s="1124"/>
      <c r="QYU1303" s="1124"/>
      <c r="QYV1303" s="1124"/>
      <c r="QYW1303" s="1124"/>
      <c r="QYX1303" s="1124"/>
      <c r="QYY1303" s="1124"/>
      <c r="QYZ1303" s="1124"/>
      <c r="QZA1303" s="1124"/>
      <c r="QZB1303" s="1124"/>
      <c r="QZC1303" s="1124"/>
      <c r="QZD1303" s="1124"/>
      <c r="QZE1303" s="1124"/>
      <c r="QZF1303" s="1124"/>
      <c r="QZG1303" s="1124"/>
      <c r="QZH1303" s="1124"/>
      <c r="QZI1303" s="1124"/>
      <c r="QZJ1303" s="1124"/>
      <c r="QZK1303" s="1124"/>
      <c r="QZL1303" s="1124"/>
      <c r="QZM1303" s="1124"/>
      <c r="QZN1303" s="1124"/>
      <c r="QZO1303" s="1124"/>
      <c r="QZP1303" s="1124"/>
      <c r="QZQ1303" s="1124"/>
      <c r="QZR1303" s="1124"/>
      <c r="QZS1303" s="1124"/>
      <c r="QZT1303" s="1124"/>
      <c r="QZU1303" s="1124"/>
      <c r="QZV1303" s="1124"/>
      <c r="QZW1303" s="1124"/>
      <c r="QZX1303" s="1124"/>
      <c r="QZY1303" s="1124"/>
      <c r="QZZ1303" s="1124"/>
      <c r="RAA1303" s="1124"/>
      <c r="RAB1303" s="1124"/>
      <c r="RAC1303" s="1124"/>
      <c r="RAD1303" s="1124"/>
      <c r="RAE1303" s="1124"/>
      <c r="RAF1303" s="1124"/>
      <c r="RAG1303" s="1124"/>
      <c r="RAH1303" s="1124"/>
      <c r="RAI1303" s="1124"/>
      <c r="RAJ1303" s="1124"/>
      <c r="RAK1303" s="1124"/>
      <c r="RAL1303" s="1124"/>
      <c r="RAM1303" s="1124"/>
      <c r="RAN1303" s="1124"/>
      <c r="RAO1303" s="1124"/>
      <c r="RAP1303" s="1124"/>
      <c r="RAQ1303" s="1124"/>
      <c r="RAR1303" s="1124"/>
      <c r="RAS1303" s="1124"/>
      <c r="RAT1303" s="1124"/>
      <c r="RAU1303" s="1124"/>
      <c r="RAV1303" s="1124"/>
      <c r="RAW1303" s="1124"/>
      <c r="RAX1303" s="1124"/>
      <c r="RAY1303" s="1124"/>
      <c r="RAZ1303" s="1124"/>
      <c r="RBA1303" s="1124"/>
      <c r="RBB1303" s="1124"/>
      <c r="RBC1303" s="1124"/>
      <c r="RBD1303" s="1124"/>
      <c r="RBE1303" s="1124"/>
      <c r="RBF1303" s="1124"/>
      <c r="RBG1303" s="1124"/>
      <c r="RBH1303" s="1124"/>
      <c r="RBI1303" s="1124"/>
      <c r="RBJ1303" s="1124"/>
      <c r="RBK1303" s="1124"/>
      <c r="RBL1303" s="1124"/>
      <c r="RBM1303" s="1124"/>
      <c r="RBN1303" s="1124"/>
      <c r="RBO1303" s="1124"/>
      <c r="RBP1303" s="1124"/>
      <c r="RBQ1303" s="1124"/>
      <c r="RBR1303" s="1124"/>
      <c r="RBS1303" s="1124"/>
      <c r="RBT1303" s="1124"/>
      <c r="RBU1303" s="1124"/>
      <c r="RBV1303" s="1124"/>
      <c r="RBW1303" s="1124"/>
      <c r="RBX1303" s="1124"/>
      <c r="RBY1303" s="1124"/>
      <c r="RBZ1303" s="1124"/>
      <c r="RCA1303" s="1124"/>
      <c r="RCB1303" s="1124"/>
      <c r="RCC1303" s="1124"/>
      <c r="RCD1303" s="1124"/>
      <c r="RCE1303" s="1124"/>
      <c r="RCF1303" s="1124"/>
      <c r="RCG1303" s="1124"/>
      <c r="RCH1303" s="1124"/>
      <c r="RCI1303" s="1124"/>
      <c r="RCJ1303" s="1124"/>
      <c r="RCK1303" s="1124"/>
      <c r="RCL1303" s="1124"/>
      <c r="RCM1303" s="1124"/>
      <c r="RCN1303" s="1124"/>
      <c r="RCO1303" s="1124"/>
      <c r="RCP1303" s="1124"/>
      <c r="RCQ1303" s="1124"/>
      <c r="RCR1303" s="1124"/>
      <c r="RCS1303" s="1124"/>
      <c r="RCT1303" s="1124"/>
      <c r="RCU1303" s="1124"/>
      <c r="RCV1303" s="1124"/>
      <c r="RCW1303" s="1124"/>
      <c r="RCX1303" s="1124"/>
      <c r="RCY1303" s="1124"/>
      <c r="RCZ1303" s="1124"/>
      <c r="RDA1303" s="1124"/>
      <c r="RDB1303" s="1124"/>
      <c r="RDC1303" s="1124"/>
      <c r="RDD1303" s="1124"/>
      <c r="RDE1303" s="1124"/>
      <c r="RDF1303" s="1124"/>
      <c r="RDG1303" s="1124"/>
      <c r="RDH1303" s="1124"/>
      <c r="RDI1303" s="1124"/>
      <c r="RDJ1303" s="1124"/>
      <c r="RDK1303" s="1124"/>
      <c r="RDL1303" s="1124"/>
      <c r="RDM1303" s="1124"/>
      <c r="RDN1303" s="1124"/>
      <c r="RDO1303" s="1124"/>
      <c r="RDP1303" s="1124"/>
      <c r="RDQ1303" s="1124"/>
      <c r="RDR1303" s="1124"/>
      <c r="RDS1303" s="1124"/>
      <c r="RDT1303" s="1124"/>
      <c r="RDU1303" s="1124"/>
      <c r="RDV1303" s="1124"/>
      <c r="RDW1303" s="1124"/>
      <c r="RDX1303" s="1124"/>
      <c r="RDY1303" s="1124"/>
      <c r="RDZ1303" s="1124"/>
      <c r="REA1303" s="1124"/>
      <c r="REB1303" s="1124"/>
      <c r="REC1303" s="1124"/>
      <c r="RED1303" s="1124"/>
      <c r="REE1303" s="1124"/>
      <c r="REF1303" s="1124"/>
      <c r="REG1303" s="1124"/>
      <c r="REH1303" s="1124"/>
      <c r="REI1303" s="1124"/>
      <c r="REJ1303" s="1124"/>
      <c r="REK1303" s="1124"/>
      <c r="REL1303" s="1124"/>
      <c r="REM1303" s="1124"/>
      <c r="REN1303" s="1124"/>
      <c r="REO1303" s="1124"/>
      <c r="REP1303" s="1124"/>
      <c r="REQ1303" s="1124"/>
      <c r="RER1303" s="1124"/>
      <c r="RES1303" s="1124"/>
      <c r="RET1303" s="1124"/>
      <c r="REU1303" s="1124"/>
      <c r="REV1303" s="1124"/>
      <c r="REW1303" s="1124"/>
      <c r="REX1303" s="1124"/>
      <c r="REY1303" s="1124"/>
      <c r="REZ1303" s="1124"/>
      <c r="RFA1303" s="1124"/>
      <c r="RFB1303" s="1124"/>
      <c r="RFC1303" s="1124"/>
      <c r="RFD1303" s="1124"/>
      <c r="RFE1303" s="1124"/>
      <c r="RFF1303" s="1124"/>
      <c r="RFG1303" s="1124"/>
      <c r="RFH1303" s="1124"/>
      <c r="RFI1303" s="1124"/>
      <c r="RFJ1303" s="1124"/>
      <c r="RFK1303" s="1124"/>
      <c r="RFL1303" s="1124"/>
      <c r="RFM1303" s="1124"/>
      <c r="RFN1303" s="1124"/>
      <c r="RFO1303" s="1124"/>
      <c r="RFP1303" s="1124"/>
      <c r="RFQ1303" s="1124"/>
      <c r="RFR1303" s="1124"/>
      <c r="RFS1303" s="1124"/>
      <c r="RFT1303" s="1124"/>
      <c r="RFU1303" s="1124"/>
      <c r="RFV1303" s="1124"/>
      <c r="RFW1303" s="1124"/>
      <c r="RFX1303" s="1124"/>
      <c r="RFY1303" s="1124"/>
      <c r="RFZ1303" s="1124"/>
      <c r="RGA1303" s="1124"/>
      <c r="RGB1303" s="1124"/>
      <c r="RGC1303" s="1124"/>
      <c r="RGD1303" s="1124"/>
      <c r="RGE1303" s="1124"/>
      <c r="RGF1303" s="1124"/>
      <c r="RGG1303" s="1124"/>
      <c r="RGH1303" s="1124"/>
      <c r="RGI1303" s="1124"/>
      <c r="RGJ1303" s="1124"/>
      <c r="RGK1303" s="1124"/>
      <c r="RGL1303" s="1124"/>
      <c r="RGM1303" s="1124"/>
      <c r="RGN1303" s="1124"/>
      <c r="RGO1303" s="1124"/>
      <c r="RGP1303" s="1124"/>
      <c r="RGQ1303" s="1124"/>
      <c r="RGR1303" s="1124"/>
      <c r="RGS1303" s="1124"/>
      <c r="RGT1303" s="1124"/>
      <c r="RGU1303" s="1124"/>
      <c r="RGV1303" s="1124"/>
      <c r="RGW1303" s="1124"/>
      <c r="RGX1303" s="1124"/>
      <c r="RGY1303" s="1124"/>
      <c r="RGZ1303" s="1124"/>
      <c r="RHA1303" s="1124"/>
      <c r="RHB1303" s="1124"/>
      <c r="RHC1303" s="1124"/>
      <c r="RHD1303" s="1124"/>
      <c r="RHE1303" s="1124"/>
      <c r="RHF1303" s="1124"/>
      <c r="RHG1303" s="1124"/>
      <c r="RHH1303" s="1124"/>
      <c r="RHI1303" s="1124"/>
      <c r="RHJ1303" s="1124"/>
      <c r="RHK1303" s="1124"/>
      <c r="RHL1303" s="1124"/>
      <c r="RHM1303" s="1124"/>
      <c r="RHN1303" s="1124"/>
      <c r="RHO1303" s="1124"/>
      <c r="RHP1303" s="1124"/>
      <c r="RHQ1303" s="1124"/>
      <c r="RHR1303" s="1124"/>
      <c r="RHS1303" s="1124"/>
      <c r="RHT1303" s="1124"/>
      <c r="RHU1303" s="1124"/>
      <c r="RHV1303" s="1124"/>
      <c r="RHW1303" s="1124"/>
      <c r="RHX1303" s="1124"/>
      <c r="RHY1303" s="1124"/>
      <c r="RHZ1303" s="1124"/>
      <c r="RIA1303" s="1124"/>
      <c r="RIB1303" s="1124"/>
      <c r="RIC1303" s="1124"/>
      <c r="RID1303" s="1124"/>
      <c r="RIE1303" s="1124"/>
      <c r="RIF1303" s="1124"/>
      <c r="RIG1303" s="1124"/>
      <c r="RIH1303" s="1124"/>
      <c r="RII1303" s="1124"/>
      <c r="RIJ1303" s="1124"/>
      <c r="RIK1303" s="1124"/>
      <c r="RIL1303" s="1124"/>
      <c r="RIM1303" s="1124"/>
      <c r="RIN1303" s="1124"/>
      <c r="RIO1303" s="1124"/>
      <c r="RIP1303" s="1124"/>
      <c r="RIQ1303" s="1124"/>
      <c r="RIR1303" s="1124"/>
      <c r="RIS1303" s="1124"/>
      <c r="RIT1303" s="1124"/>
      <c r="RIU1303" s="1124"/>
      <c r="RIV1303" s="1124"/>
      <c r="RIW1303" s="1124"/>
      <c r="RIX1303" s="1124"/>
      <c r="RIY1303" s="1124"/>
      <c r="RIZ1303" s="1124"/>
      <c r="RJA1303" s="1124"/>
      <c r="RJB1303" s="1124"/>
      <c r="RJC1303" s="1124"/>
      <c r="RJD1303" s="1124"/>
      <c r="RJE1303" s="1124"/>
      <c r="RJF1303" s="1124"/>
      <c r="RJG1303" s="1124"/>
      <c r="RJH1303" s="1124"/>
      <c r="RJI1303" s="1124"/>
      <c r="RJJ1303" s="1124"/>
      <c r="RJK1303" s="1124"/>
      <c r="RJL1303" s="1124"/>
      <c r="RJM1303" s="1124"/>
      <c r="RJN1303" s="1124"/>
      <c r="RJO1303" s="1124"/>
      <c r="RJP1303" s="1124"/>
      <c r="RJQ1303" s="1124"/>
      <c r="RJR1303" s="1124"/>
      <c r="RJS1303" s="1124"/>
      <c r="RJT1303" s="1124"/>
      <c r="RJU1303" s="1124"/>
      <c r="RJV1303" s="1124"/>
      <c r="RJW1303" s="1124"/>
      <c r="RJX1303" s="1124"/>
      <c r="RJY1303" s="1124"/>
      <c r="RJZ1303" s="1124"/>
      <c r="RKA1303" s="1124"/>
      <c r="RKB1303" s="1124"/>
      <c r="RKC1303" s="1124"/>
      <c r="RKD1303" s="1124"/>
      <c r="RKE1303" s="1124"/>
      <c r="RKF1303" s="1124"/>
      <c r="RKG1303" s="1124"/>
      <c r="RKH1303" s="1124"/>
      <c r="RKI1303" s="1124"/>
      <c r="RKJ1303" s="1124"/>
      <c r="RKK1303" s="1124"/>
      <c r="RKL1303" s="1124"/>
      <c r="RKM1303" s="1124"/>
      <c r="RKN1303" s="1124"/>
      <c r="RKO1303" s="1124"/>
      <c r="RKP1303" s="1124"/>
      <c r="RKQ1303" s="1124"/>
      <c r="RKR1303" s="1124"/>
      <c r="RKS1303" s="1124"/>
      <c r="RKT1303" s="1124"/>
      <c r="RKU1303" s="1124"/>
      <c r="RKV1303" s="1124"/>
      <c r="RKW1303" s="1124"/>
      <c r="RKX1303" s="1124"/>
      <c r="RKY1303" s="1124"/>
      <c r="RKZ1303" s="1124"/>
      <c r="RLA1303" s="1124"/>
      <c r="RLB1303" s="1124"/>
      <c r="RLC1303" s="1124"/>
      <c r="RLD1303" s="1124"/>
      <c r="RLE1303" s="1124"/>
      <c r="RLF1303" s="1124"/>
      <c r="RLG1303" s="1124"/>
      <c r="RLH1303" s="1124"/>
      <c r="RLI1303" s="1124"/>
      <c r="RLJ1303" s="1124"/>
      <c r="RLK1303" s="1124"/>
      <c r="RLL1303" s="1124"/>
      <c r="RLM1303" s="1124"/>
      <c r="RLN1303" s="1124"/>
      <c r="RLO1303" s="1124"/>
      <c r="RLP1303" s="1124"/>
      <c r="RLQ1303" s="1124"/>
      <c r="RLR1303" s="1124"/>
      <c r="RLS1303" s="1124"/>
      <c r="RLT1303" s="1124"/>
      <c r="RLU1303" s="1124"/>
      <c r="RLV1303" s="1124"/>
      <c r="RLW1303" s="1124"/>
      <c r="RLX1303" s="1124"/>
      <c r="RLY1303" s="1124"/>
      <c r="RLZ1303" s="1124"/>
      <c r="RMA1303" s="1124"/>
      <c r="RMB1303" s="1124"/>
      <c r="RMC1303" s="1124"/>
      <c r="RMD1303" s="1124"/>
      <c r="RME1303" s="1124"/>
      <c r="RMF1303" s="1124"/>
      <c r="RMG1303" s="1124"/>
      <c r="RMH1303" s="1124"/>
      <c r="RMI1303" s="1124"/>
      <c r="RMJ1303" s="1124"/>
      <c r="RMK1303" s="1124"/>
      <c r="RML1303" s="1124"/>
      <c r="RMM1303" s="1124"/>
      <c r="RMN1303" s="1124"/>
      <c r="RMO1303" s="1124"/>
      <c r="RMP1303" s="1124"/>
      <c r="RMQ1303" s="1124"/>
      <c r="RMR1303" s="1124"/>
      <c r="RMS1303" s="1124"/>
      <c r="RMT1303" s="1124"/>
      <c r="RMU1303" s="1124"/>
      <c r="RMV1303" s="1124"/>
      <c r="RMW1303" s="1124"/>
      <c r="RMX1303" s="1124"/>
      <c r="RMY1303" s="1124"/>
      <c r="RMZ1303" s="1124"/>
      <c r="RNA1303" s="1124"/>
      <c r="RNB1303" s="1124"/>
      <c r="RNC1303" s="1124"/>
      <c r="RND1303" s="1124"/>
      <c r="RNE1303" s="1124"/>
      <c r="RNF1303" s="1124"/>
      <c r="RNG1303" s="1124"/>
      <c r="RNH1303" s="1124"/>
      <c r="RNI1303" s="1124"/>
      <c r="RNJ1303" s="1124"/>
      <c r="RNK1303" s="1124"/>
      <c r="RNL1303" s="1124"/>
      <c r="RNM1303" s="1124"/>
      <c r="RNN1303" s="1124"/>
      <c r="RNO1303" s="1124"/>
      <c r="RNP1303" s="1124"/>
      <c r="RNQ1303" s="1124"/>
      <c r="RNR1303" s="1124"/>
      <c r="RNS1303" s="1124"/>
      <c r="RNT1303" s="1124"/>
      <c r="RNU1303" s="1124"/>
      <c r="RNV1303" s="1124"/>
      <c r="RNW1303" s="1124"/>
      <c r="RNX1303" s="1124"/>
      <c r="RNY1303" s="1124"/>
      <c r="RNZ1303" s="1124"/>
      <c r="ROA1303" s="1124"/>
      <c r="ROB1303" s="1124"/>
      <c r="ROC1303" s="1124"/>
      <c r="ROD1303" s="1124"/>
      <c r="ROE1303" s="1124"/>
      <c r="ROF1303" s="1124"/>
      <c r="ROG1303" s="1124"/>
      <c r="ROH1303" s="1124"/>
      <c r="ROI1303" s="1124"/>
      <c r="ROJ1303" s="1124"/>
      <c r="ROK1303" s="1124"/>
      <c r="ROL1303" s="1124"/>
      <c r="ROM1303" s="1124"/>
      <c r="RON1303" s="1124"/>
      <c r="ROO1303" s="1124"/>
      <c r="ROP1303" s="1124"/>
      <c r="ROQ1303" s="1124"/>
      <c r="ROR1303" s="1124"/>
      <c r="ROS1303" s="1124"/>
      <c r="ROT1303" s="1124"/>
      <c r="ROU1303" s="1124"/>
      <c r="ROV1303" s="1124"/>
      <c r="ROW1303" s="1124"/>
      <c r="ROX1303" s="1124"/>
      <c r="ROY1303" s="1124"/>
      <c r="ROZ1303" s="1124"/>
      <c r="RPA1303" s="1124"/>
      <c r="RPB1303" s="1124"/>
      <c r="RPC1303" s="1124"/>
      <c r="RPD1303" s="1124"/>
      <c r="RPE1303" s="1124"/>
      <c r="RPF1303" s="1124"/>
      <c r="RPG1303" s="1124"/>
      <c r="RPH1303" s="1124"/>
      <c r="RPI1303" s="1124"/>
      <c r="RPJ1303" s="1124"/>
      <c r="RPK1303" s="1124"/>
      <c r="RPL1303" s="1124"/>
      <c r="RPM1303" s="1124"/>
      <c r="RPN1303" s="1124"/>
      <c r="RPO1303" s="1124"/>
      <c r="RPP1303" s="1124"/>
      <c r="RPQ1303" s="1124"/>
      <c r="RPR1303" s="1124"/>
      <c r="RPS1303" s="1124"/>
      <c r="RPT1303" s="1124"/>
      <c r="RPU1303" s="1124"/>
      <c r="RPV1303" s="1124"/>
      <c r="RPW1303" s="1124"/>
      <c r="RPX1303" s="1124"/>
      <c r="RPY1303" s="1124"/>
      <c r="RPZ1303" s="1124"/>
      <c r="RQA1303" s="1124"/>
      <c r="RQB1303" s="1124"/>
      <c r="RQC1303" s="1124"/>
      <c r="RQD1303" s="1124"/>
      <c r="RQE1303" s="1124"/>
      <c r="RQF1303" s="1124"/>
      <c r="RQG1303" s="1124"/>
      <c r="RQH1303" s="1124"/>
      <c r="RQI1303" s="1124"/>
      <c r="RQJ1303" s="1124"/>
      <c r="RQK1303" s="1124"/>
      <c r="RQL1303" s="1124"/>
      <c r="RQM1303" s="1124"/>
      <c r="RQN1303" s="1124"/>
      <c r="RQO1303" s="1124"/>
      <c r="RQP1303" s="1124"/>
      <c r="RQQ1303" s="1124"/>
      <c r="RQR1303" s="1124"/>
      <c r="RQS1303" s="1124"/>
      <c r="RQT1303" s="1124"/>
      <c r="RQU1303" s="1124"/>
      <c r="RQV1303" s="1124"/>
      <c r="RQW1303" s="1124"/>
      <c r="RQX1303" s="1124"/>
      <c r="RQY1303" s="1124"/>
      <c r="RQZ1303" s="1124"/>
      <c r="RRA1303" s="1124"/>
      <c r="RRB1303" s="1124"/>
      <c r="RRC1303" s="1124"/>
      <c r="RRD1303" s="1124"/>
      <c r="RRE1303" s="1124"/>
      <c r="RRF1303" s="1124"/>
      <c r="RRG1303" s="1124"/>
      <c r="RRH1303" s="1124"/>
      <c r="RRI1303" s="1124"/>
      <c r="RRJ1303" s="1124"/>
      <c r="RRK1303" s="1124"/>
      <c r="RRL1303" s="1124"/>
      <c r="RRM1303" s="1124"/>
      <c r="RRN1303" s="1124"/>
      <c r="RRO1303" s="1124"/>
      <c r="RRP1303" s="1124"/>
      <c r="RRQ1303" s="1124"/>
      <c r="RRR1303" s="1124"/>
      <c r="RRS1303" s="1124"/>
      <c r="RRT1303" s="1124"/>
      <c r="RRU1303" s="1124"/>
      <c r="RRV1303" s="1124"/>
      <c r="RRW1303" s="1124"/>
      <c r="RRX1303" s="1124"/>
      <c r="RRY1303" s="1124"/>
      <c r="RRZ1303" s="1124"/>
      <c r="RSA1303" s="1124"/>
      <c r="RSB1303" s="1124"/>
      <c r="RSC1303" s="1124"/>
      <c r="RSD1303" s="1124"/>
      <c r="RSE1303" s="1124"/>
      <c r="RSF1303" s="1124"/>
      <c r="RSG1303" s="1124"/>
      <c r="RSH1303" s="1124"/>
      <c r="RSI1303" s="1124"/>
      <c r="RSJ1303" s="1124"/>
      <c r="RSK1303" s="1124"/>
      <c r="RSL1303" s="1124"/>
      <c r="RSM1303" s="1124"/>
      <c r="RSN1303" s="1124"/>
      <c r="RSO1303" s="1124"/>
      <c r="RSP1303" s="1124"/>
      <c r="RSQ1303" s="1124"/>
      <c r="RSR1303" s="1124"/>
      <c r="RSS1303" s="1124"/>
      <c r="RST1303" s="1124"/>
      <c r="RSU1303" s="1124"/>
      <c r="RSV1303" s="1124"/>
      <c r="RSW1303" s="1124"/>
      <c r="RSX1303" s="1124"/>
      <c r="RSY1303" s="1124"/>
      <c r="RSZ1303" s="1124"/>
      <c r="RTA1303" s="1124"/>
      <c r="RTB1303" s="1124"/>
      <c r="RTC1303" s="1124"/>
      <c r="RTD1303" s="1124"/>
      <c r="RTE1303" s="1124"/>
      <c r="RTF1303" s="1124"/>
      <c r="RTG1303" s="1124"/>
      <c r="RTH1303" s="1124"/>
      <c r="RTI1303" s="1124"/>
      <c r="RTJ1303" s="1124"/>
      <c r="RTK1303" s="1124"/>
      <c r="RTL1303" s="1124"/>
      <c r="RTM1303" s="1124"/>
      <c r="RTN1303" s="1124"/>
      <c r="RTO1303" s="1124"/>
      <c r="RTP1303" s="1124"/>
      <c r="RTQ1303" s="1124"/>
      <c r="RTR1303" s="1124"/>
      <c r="RTS1303" s="1124"/>
      <c r="RTT1303" s="1124"/>
      <c r="RTU1303" s="1124"/>
      <c r="RTV1303" s="1124"/>
      <c r="RTW1303" s="1124"/>
      <c r="RTX1303" s="1124"/>
      <c r="RTY1303" s="1124"/>
      <c r="RTZ1303" s="1124"/>
      <c r="RUA1303" s="1124"/>
      <c r="RUB1303" s="1124"/>
      <c r="RUC1303" s="1124"/>
      <c r="RUD1303" s="1124"/>
      <c r="RUE1303" s="1124"/>
      <c r="RUF1303" s="1124"/>
      <c r="RUG1303" s="1124"/>
      <c r="RUH1303" s="1124"/>
      <c r="RUI1303" s="1124"/>
      <c r="RUJ1303" s="1124"/>
      <c r="RUK1303" s="1124"/>
      <c r="RUL1303" s="1124"/>
      <c r="RUM1303" s="1124"/>
      <c r="RUN1303" s="1124"/>
      <c r="RUO1303" s="1124"/>
      <c r="RUP1303" s="1124"/>
      <c r="RUQ1303" s="1124"/>
      <c r="RUR1303" s="1124"/>
      <c r="RUS1303" s="1124"/>
      <c r="RUT1303" s="1124"/>
      <c r="RUU1303" s="1124"/>
      <c r="RUV1303" s="1124"/>
      <c r="RUW1303" s="1124"/>
      <c r="RUX1303" s="1124"/>
      <c r="RUY1303" s="1124"/>
      <c r="RUZ1303" s="1124"/>
      <c r="RVA1303" s="1124"/>
      <c r="RVB1303" s="1124"/>
      <c r="RVC1303" s="1124"/>
      <c r="RVD1303" s="1124"/>
      <c r="RVE1303" s="1124"/>
      <c r="RVF1303" s="1124"/>
      <c r="RVG1303" s="1124"/>
      <c r="RVH1303" s="1124"/>
      <c r="RVI1303" s="1124"/>
      <c r="RVJ1303" s="1124"/>
      <c r="RVK1303" s="1124"/>
      <c r="RVL1303" s="1124"/>
      <c r="RVM1303" s="1124"/>
      <c r="RVN1303" s="1124"/>
      <c r="RVO1303" s="1124"/>
      <c r="RVP1303" s="1124"/>
      <c r="RVQ1303" s="1124"/>
      <c r="RVR1303" s="1124"/>
      <c r="RVS1303" s="1124"/>
      <c r="RVT1303" s="1124"/>
      <c r="RVU1303" s="1124"/>
      <c r="RVV1303" s="1124"/>
      <c r="RVW1303" s="1124"/>
      <c r="RVX1303" s="1124"/>
      <c r="RVY1303" s="1124"/>
      <c r="RVZ1303" s="1124"/>
      <c r="RWA1303" s="1124"/>
      <c r="RWB1303" s="1124"/>
      <c r="RWC1303" s="1124"/>
      <c r="RWD1303" s="1124"/>
      <c r="RWE1303" s="1124"/>
      <c r="RWF1303" s="1124"/>
      <c r="RWG1303" s="1124"/>
      <c r="RWH1303" s="1124"/>
      <c r="RWI1303" s="1124"/>
      <c r="RWJ1303" s="1124"/>
      <c r="RWK1303" s="1124"/>
      <c r="RWL1303" s="1124"/>
      <c r="RWM1303" s="1124"/>
      <c r="RWN1303" s="1124"/>
      <c r="RWO1303" s="1124"/>
      <c r="RWP1303" s="1124"/>
      <c r="RWQ1303" s="1124"/>
      <c r="RWR1303" s="1124"/>
      <c r="RWS1303" s="1124"/>
      <c r="RWT1303" s="1124"/>
      <c r="RWU1303" s="1124"/>
      <c r="RWV1303" s="1124"/>
      <c r="RWW1303" s="1124"/>
      <c r="RWX1303" s="1124"/>
      <c r="RWY1303" s="1124"/>
      <c r="RWZ1303" s="1124"/>
      <c r="RXA1303" s="1124"/>
      <c r="RXB1303" s="1124"/>
      <c r="RXC1303" s="1124"/>
      <c r="RXD1303" s="1124"/>
      <c r="RXE1303" s="1124"/>
      <c r="RXF1303" s="1124"/>
      <c r="RXG1303" s="1124"/>
      <c r="RXH1303" s="1124"/>
      <c r="RXI1303" s="1124"/>
      <c r="RXJ1303" s="1124"/>
      <c r="RXK1303" s="1124"/>
      <c r="RXL1303" s="1124"/>
      <c r="RXM1303" s="1124"/>
      <c r="RXN1303" s="1124"/>
      <c r="RXO1303" s="1124"/>
      <c r="RXP1303" s="1124"/>
      <c r="RXQ1303" s="1124"/>
      <c r="RXR1303" s="1124"/>
      <c r="RXS1303" s="1124"/>
      <c r="RXT1303" s="1124"/>
      <c r="RXU1303" s="1124"/>
      <c r="RXV1303" s="1124"/>
      <c r="RXW1303" s="1124"/>
      <c r="RXX1303" s="1124"/>
      <c r="RXY1303" s="1124"/>
      <c r="RXZ1303" s="1124"/>
      <c r="RYA1303" s="1124"/>
      <c r="RYB1303" s="1124"/>
      <c r="RYC1303" s="1124"/>
      <c r="RYD1303" s="1124"/>
      <c r="RYE1303" s="1124"/>
      <c r="RYF1303" s="1124"/>
      <c r="RYG1303" s="1124"/>
      <c r="RYH1303" s="1124"/>
      <c r="RYI1303" s="1124"/>
      <c r="RYJ1303" s="1124"/>
      <c r="RYK1303" s="1124"/>
      <c r="RYL1303" s="1124"/>
      <c r="RYM1303" s="1124"/>
      <c r="RYN1303" s="1124"/>
      <c r="RYO1303" s="1124"/>
      <c r="RYP1303" s="1124"/>
      <c r="RYQ1303" s="1124"/>
      <c r="RYR1303" s="1124"/>
      <c r="RYS1303" s="1124"/>
      <c r="RYT1303" s="1124"/>
      <c r="RYU1303" s="1124"/>
      <c r="RYV1303" s="1124"/>
      <c r="RYW1303" s="1124"/>
      <c r="RYX1303" s="1124"/>
      <c r="RYY1303" s="1124"/>
      <c r="RYZ1303" s="1124"/>
      <c r="RZA1303" s="1124"/>
      <c r="RZB1303" s="1124"/>
      <c r="RZC1303" s="1124"/>
      <c r="RZD1303" s="1124"/>
      <c r="RZE1303" s="1124"/>
      <c r="RZF1303" s="1124"/>
      <c r="RZG1303" s="1124"/>
      <c r="RZH1303" s="1124"/>
      <c r="RZI1303" s="1124"/>
      <c r="RZJ1303" s="1124"/>
      <c r="RZK1303" s="1124"/>
      <c r="RZL1303" s="1124"/>
      <c r="RZM1303" s="1124"/>
      <c r="RZN1303" s="1124"/>
      <c r="RZO1303" s="1124"/>
      <c r="RZP1303" s="1124"/>
      <c r="RZQ1303" s="1124"/>
      <c r="RZR1303" s="1124"/>
      <c r="RZS1303" s="1124"/>
      <c r="RZT1303" s="1124"/>
      <c r="RZU1303" s="1124"/>
      <c r="RZV1303" s="1124"/>
      <c r="RZW1303" s="1124"/>
      <c r="RZX1303" s="1124"/>
      <c r="RZY1303" s="1124"/>
      <c r="RZZ1303" s="1124"/>
      <c r="SAA1303" s="1124"/>
      <c r="SAB1303" s="1124"/>
      <c r="SAC1303" s="1124"/>
      <c r="SAD1303" s="1124"/>
      <c r="SAE1303" s="1124"/>
      <c r="SAF1303" s="1124"/>
      <c r="SAG1303" s="1124"/>
      <c r="SAH1303" s="1124"/>
      <c r="SAI1303" s="1124"/>
      <c r="SAJ1303" s="1124"/>
      <c r="SAK1303" s="1124"/>
      <c r="SAL1303" s="1124"/>
      <c r="SAM1303" s="1124"/>
      <c r="SAN1303" s="1124"/>
      <c r="SAO1303" s="1124"/>
      <c r="SAP1303" s="1124"/>
      <c r="SAQ1303" s="1124"/>
      <c r="SAR1303" s="1124"/>
      <c r="SAS1303" s="1124"/>
      <c r="SAT1303" s="1124"/>
      <c r="SAU1303" s="1124"/>
      <c r="SAV1303" s="1124"/>
      <c r="SAW1303" s="1124"/>
      <c r="SAX1303" s="1124"/>
      <c r="SAY1303" s="1124"/>
      <c r="SAZ1303" s="1124"/>
      <c r="SBA1303" s="1124"/>
      <c r="SBB1303" s="1124"/>
      <c r="SBC1303" s="1124"/>
      <c r="SBD1303" s="1124"/>
      <c r="SBE1303" s="1124"/>
      <c r="SBF1303" s="1124"/>
      <c r="SBG1303" s="1124"/>
      <c r="SBH1303" s="1124"/>
      <c r="SBI1303" s="1124"/>
      <c r="SBJ1303" s="1124"/>
      <c r="SBK1303" s="1124"/>
      <c r="SBL1303" s="1124"/>
      <c r="SBM1303" s="1124"/>
      <c r="SBN1303" s="1124"/>
      <c r="SBO1303" s="1124"/>
      <c r="SBP1303" s="1124"/>
      <c r="SBQ1303" s="1124"/>
      <c r="SBR1303" s="1124"/>
      <c r="SBS1303" s="1124"/>
      <c r="SBT1303" s="1124"/>
      <c r="SBU1303" s="1124"/>
      <c r="SBV1303" s="1124"/>
      <c r="SBW1303" s="1124"/>
      <c r="SBX1303" s="1124"/>
      <c r="SBY1303" s="1124"/>
      <c r="SBZ1303" s="1124"/>
      <c r="SCA1303" s="1124"/>
      <c r="SCB1303" s="1124"/>
      <c r="SCC1303" s="1124"/>
      <c r="SCD1303" s="1124"/>
      <c r="SCE1303" s="1124"/>
      <c r="SCF1303" s="1124"/>
      <c r="SCG1303" s="1124"/>
      <c r="SCH1303" s="1124"/>
      <c r="SCI1303" s="1124"/>
      <c r="SCJ1303" s="1124"/>
      <c r="SCK1303" s="1124"/>
      <c r="SCL1303" s="1124"/>
      <c r="SCM1303" s="1124"/>
      <c r="SCN1303" s="1124"/>
      <c r="SCO1303" s="1124"/>
      <c r="SCP1303" s="1124"/>
      <c r="SCQ1303" s="1124"/>
      <c r="SCR1303" s="1124"/>
      <c r="SCS1303" s="1124"/>
      <c r="SCT1303" s="1124"/>
      <c r="SCU1303" s="1124"/>
      <c r="SCV1303" s="1124"/>
      <c r="SCW1303" s="1124"/>
      <c r="SCX1303" s="1124"/>
      <c r="SCY1303" s="1124"/>
      <c r="SCZ1303" s="1124"/>
      <c r="SDA1303" s="1124"/>
      <c r="SDB1303" s="1124"/>
      <c r="SDC1303" s="1124"/>
      <c r="SDD1303" s="1124"/>
      <c r="SDE1303" s="1124"/>
      <c r="SDF1303" s="1124"/>
      <c r="SDG1303" s="1124"/>
      <c r="SDH1303" s="1124"/>
      <c r="SDI1303" s="1124"/>
      <c r="SDJ1303" s="1124"/>
      <c r="SDK1303" s="1124"/>
      <c r="SDL1303" s="1124"/>
      <c r="SDM1303" s="1124"/>
      <c r="SDN1303" s="1124"/>
      <c r="SDO1303" s="1124"/>
      <c r="SDP1303" s="1124"/>
      <c r="SDQ1303" s="1124"/>
      <c r="SDR1303" s="1124"/>
      <c r="SDS1303" s="1124"/>
      <c r="SDT1303" s="1124"/>
      <c r="SDU1303" s="1124"/>
      <c r="SDV1303" s="1124"/>
      <c r="SDW1303" s="1124"/>
      <c r="SDX1303" s="1124"/>
      <c r="SDY1303" s="1124"/>
      <c r="SDZ1303" s="1124"/>
      <c r="SEA1303" s="1124"/>
      <c r="SEB1303" s="1124"/>
      <c r="SEC1303" s="1124"/>
      <c r="SED1303" s="1124"/>
      <c r="SEE1303" s="1124"/>
      <c r="SEF1303" s="1124"/>
      <c r="SEG1303" s="1124"/>
      <c r="SEH1303" s="1124"/>
      <c r="SEI1303" s="1124"/>
      <c r="SEJ1303" s="1124"/>
      <c r="SEK1303" s="1124"/>
      <c r="SEL1303" s="1124"/>
      <c r="SEM1303" s="1124"/>
      <c r="SEN1303" s="1124"/>
      <c r="SEO1303" s="1124"/>
      <c r="SEP1303" s="1124"/>
      <c r="SEQ1303" s="1124"/>
      <c r="SER1303" s="1124"/>
      <c r="SES1303" s="1124"/>
      <c r="SET1303" s="1124"/>
      <c r="SEU1303" s="1124"/>
      <c r="SEV1303" s="1124"/>
      <c r="SEW1303" s="1124"/>
      <c r="SEX1303" s="1124"/>
      <c r="SEY1303" s="1124"/>
      <c r="SEZ1303" s="1124"/>
      <c r="SFA1303" s="1124"/>
      <c r="SFB1303" s="1124"/>
      <c r="SFC1303" s="1124"/>
      <c r="SFD1303" s="1124"/>
      <c r="SFE1303" s="1124"/>
      <c r="SFF1303" s="1124"/>
      <c r="SFG1303" s="1124"/>
      <c r="SFH1303" s="1124"/>
      <c r="SFI1303" s="1124"/>
      <c r="SFJ1303" s="1124"/>
      <c r="SFK1303" s="1124"/>
      <c r="SFL1303" s="1124"/>
      <c r="SFM1303" s="1124"/>
      <c r="SFN1303" s="1124"/>
      <c r="SFO1303" s="1124"/>
      <c r="SFP1303" s="1124"/>
      <c r="SFQ1303" s="1124"/>
      <c r="SFR1303" s="1124"/>
      <c r="SFS1303" s="1124"/>
      <c r="SFT1303" s="1124"/>
      <c r="SFU1303" s="1124"/>
      <c r="SFV1303" s="1124"/>
      <c r="SFW1303" s="1124"/>
      <c r="SFX1303" s="1124"/>
      <c r="SFY1303" s="1124"/>
      <c r="SFZ1303" s="1124"/>
      <c r="SGA1303" s="1124"/>
      <c r="SGB1303" s="1124"/>
      <c r="SGC1303" s="1124"/>
      <c r="SGD1303" s="1124"/>
      <c r="SGE1303" s="1124"/>
      <c r="SGF1303" s="1124"/>
      <c r="SGG1303" s="1124"/>
      <c r="SGH1303" s="1124"/>
      <c r="SGI1303" s="1124"/>
      <c r="SGJ1303" s="1124"/>
      <c r="SGK1303" s="1124"/>
      <c r="SGL1303" s="1124"/>
      <c r="SGM1303" s="1124"/>
      <c r="SGN1303" s="1124"/>
      <c r="SGO1303" s="1124"/>
      <c r="SGP1303" s="1124"/>
      <c r="SGQ1303" s="1124"/>
      <c r="SGR1303" s="1124"/>
      <c r="SGS1303" s="1124"/>
      <c r="SGT1303" s="1124"/>
      <c r="SGU1303" s="1124"/>
      <c r="SGV1303" s="1124"/>
      <c r="SGW1303" s="1124"/>
      <c r="SGX1303" s="1124"/>
      <c r="SGY1303" s="1124"/>
      <c r="SGZ1303" s="1124"/>
      <c r="SHA1303" s="1124"/>
      <c r="SHB1303" s="1124"/>
      <c r="SHC1303" s="1124"/>
      <c r="SHD1303" s="1124"/>
      <c r="SHE1303" s="1124"/>
      <c r="SHF1303" s="1124"/>
      <c r="SHG1303" s="1124"/>
      <c r="SHH1303" s="1124"/>
      <c r="SHI1303" s="1124"/>
      <c r="SHJ1303" s="1124"/>
      <c r="SHK1303" s="1124"/>
      <c r="SHL1303" s="1124"/>
      <c r="SHM1303" s="1124"/>
      <c r="SHN1303" s="1124"/>
      <c r="SHO1303" s="1124"/>
      <c r="SHP1303" s="1124"/>
      <c r="SHQ1303" s="1124"/>
      <c r="SHR1303" s="1124"/>
      <c r="SHS1303" s="1124"/>
      <c r="SHT1303" s="1124"/>
      <c r="SHU1303" s="1124"/>
      <c r="SHV1303" s="1124"/>
      <c r="SHW1303" s="1124"/>
      <c r="SHX1303" s="1124"/>
      <c r="SHY1303" s="1124"/>
      <c r="SHZ1303" s="1124"/>
      <c r="SIA1303" s="1124"/>
      <c r="SIB1303" s="1124"/>
      <c r="SIC1303" s="1124"/>
      <c r="SID1303" s="1124"/>
      <c r="SIE1303" s="1124"/>
      <c r="SIF1303" s="1124"/>
      <c r="SIG1303" s="1124"/>
      <c r="SIH1303" s="1124"/>
      <c r="SII1303" s="1124"/>
      <c r="SIJ1303" s="1124"/>
      <c r="SIK1303" s="1124"/>
      <c r="SIL1303" s="1124"/>
      <c r="SIM1303" s="1124"/>
      <c r="SIN1303" s="1124"/>
      <c r="SIO1303" s="1124"/>
      <c r="SIP1303" s="1124"/>
      <c r="SIQ1303" s="1124"/>
      <c r="SIR1303" s="1124"/>
      <c r="SIS1303" s="1124"/>
      <c r="SIT1303" s="1124"/>
      <c r="SIU1303" s="1124"/>
      <c r="SIV1303" s="1124"/>
      <c r="SIW1303" s="1124"/>
      <c r="SIX1303" s="1124"/>
      <c r="SIY1303" s="1124"/>
      <c r="SIZ1303" s="1124"/>
      <c r="SJA1303" s="1124"/>
      <c r="SJB1303" s="1124"/>
      <c r="SJC1303" s="1124"/>
      <c r="SJD1303" s="1124"/>
      <c r="SJE1303" s="1124"/>
      <c r="SJF1303" s="1124"/>
      <c r="SJG1303" s="1124"/>
      <c r="SJH1303" s="1124"/>
      <c r="SJI1303" s="1124"/>
      <c r="SJJ1303" s="1124"/>
      <c r="SJK1303" s="1124"/>
      <c r="SJL1303" s="1124"/>
      <c r="SJM1303" s="1124"/>
      <c r="SJN1303" s="1124"/>
      <c r="SJO1303" s="1124"/>
      <c r="SJP1303" s="1124"/>
      <c r="SJQ1303" s="1124"/>
      <c r="SJR1303" s="1124"/>
      <c r="SJS1303" s="1124"/>
      <c r="SJT1303" s="1124"/>
      <c r="SJU1303" s="1124"/>
      <c r="SJV1303" s="1124"/>
      <c r="SJW1303" s="1124"/>
      <c r="SJX1303" s="1124"/>
      <c r="SJY1303" s="1124"/>
      <c r="SJZ1303" s="1124"/>
      <c r="SKA1303" s="1124"/>
      <c r="SKB1303" s="1124"/>
      <c r="SKC1303" s="1124"/>
      <c r="SKD1303" s="1124"/>
      <c r="SKE1303" s="1124"/>
      <c r="SKF1303" s="1124"/>
      <c r="SKG1303" s="1124"/>
      <c r="SKH1303" s="1124"/>
      <c r="SKI1303" s="1124"/>
      <c r="SKJ1303" s="1124"/>
      <c r="SKK1303" s="1124"/>
      <c r="SKL1303" s="1124"/>
      <c r="SKM1303" s="1124"/>
      <c r="SKN1303" s="1124"/>
      <c r="SKO1303" s="1124"/>
      <c r="SKP1303" s="1124"/>
      <c r="SKQ1303" s="1124"/>
      <c r="SKR1303" s="1124"/>
      <c r="SKS1303" s="1124"/>
      <c r="SKT1303" s="1124"/>
      <c r="SKU1303" s="1124"/>
      <c r="SKV1303" s="1124"/>
      <c r="SKW1303" s="1124"/>
      <c r="SKX1303" s="1124"/>
      <c r="SKY1303" s="1124"/>
      <c r="SKZ1303" s="1124"/>
      <c r="SLA1303" s="1124"/>
      <c r="SLB1303" s="1124"/>
      <c r="SLC1303" s="1124"/>
      <c r="SLD1303" s="1124"/>
      <c r="SLE1303" s="1124"/>
      <c r="SLF1303" s="1124"/>
      <c r="SLG1303" s="1124"/>
      <c r="SLH1303" s="1124"/>
      <c r="SLI1303" s="1124"/>
      <c r="SLJ1303" s="1124"/>
      <c r="SLK1303" s="1124"/>
      <c r="SLL1303" s="1124"/>
      <c r="SLM1303" s="1124"/>
      <c r="SLN1303" s="1124"/>
      <c r="SLO1303" s="1124"/>
      <c r="SLP1303" s="1124"/>
      <c r="SLQ1303" s="1124"/>
      <c r="SLR1303" s="1124"/>
      <c r="SLS1303" s="1124"/>
      <c r="SLT1303" s="1124"/>
      <c r="SLU1303" s="1124"/>
      <c r="SLV1303" s="1124"/>
      <c r="SLW1303" s="1124"/>
      <c r="SLX1303" s="1124"/>
      <c r="SLY1303" s="1124"/>
      <c r="SLZ1303" s="1124"/>
      <c r="SMA1303" s="1124"/>
      <c r="SMB1303" s="1124"/>
      <c r="SMC1303" s="1124"/>
      <c r="SMD1303" s="1124"/>
      <c r="SME1303" s="1124"/>
      <c r="SMF1303" s="1124"/>
      <c r="SMG1303" s="1124"/>
      <c r="SMH1303" s="1124"/>
      <c r="SMI1303" s="1124"/>
      <c r="SMJ1303" s="1124"/>
      <c r="SMK1303" s="1124"/>
      <c r="SML1303" s="1124"/>
      <c r="SMM1303" s="1124"/>
      <c r="SMN1303" s="1124"/>
      <c r="SMO1303" s="1124"/>
      <c r="SMP1303" s="1124"/>
      <c r="SMQ1303" s="1124"/>
      <c r="SMR1303" s="1124"/>
      <c r="SMS1303" s="1124"/>
      <c r="SMT1303" s="1124"/>
      <c r="SMU1303" s="1124"/>
      <c r="SMV1303" s="1124"/>
      <c r="SMW1303" s="1124"/>
      <c r="SMX1303" s="1124"/>
      <c r="SMY1303" s="1124"/>
      <c r="SMZ1303" s="1124"/>
      <c r="SNA1303" s="1124"/>
      <c r="SNB1303" s="1124"/>
      <c r="SNC1303" s="1124"/>
      <c r="SND1303" s="1124"/>
      <c r="SNE1303" s="1124"/>
      <c r="SNF1303" s="1124"/>
      <c r="SNG1303" s="1124"/>
      <c r="SNH1303" s="1124"/>
      <c r="SNI1303" s="1124"/>
      <c r="SNJ1303" s="1124"/>
      <c r="SNK1303" s="1124"/>
      <c r="SNL1303" s="1124"/>
      <c r="SNM1303" s="1124"/>
      <c r="SNN1303" s="1124"/>
      <c r="SNO1303" s="1124"/>
      <c r="SNP1303" s="1124"/>
      <c r="SNQ1303" s="1124"/>
      <c r="SNR1303" s="1124"/>
      <c r="SNS1303" s="1124"/>
      <c r="SNT1303" s="1124"/>
      <c r="SNU1303" s="1124"/>
      <c r="SNV1303" s="1124"/>
      <c r="SNW1303" s="1124"/>
      <c r="SNX1303" s="1124"/>
      <c r="SNY1303" s="1124"/>
      <c r="SNZ1303" s="1124"/>
      <c r="SOA1303" s="1124"/>
      <c r="SOB1303" s="1124"/>
      <c r="SOC1303" s="1124"/>
      <c r="SOD1303" s="1124"/>
      <c r="SOE1303" s="1124"/>
      <c r="SOF1303" s="1124"/>
      <c r="SOG1303" s="1124"/>
      <c r="SOH1303" s="1124"/>
      <c r="SOI1303" s="1124"/>
      <c r="SOJ1303" s="1124"/>
      <c r="SOK1303" s="1124"/>
      <c r="SOL1303" s="1124"/>
      <c r="SOM1303" s="1124"/>
      <c r="SON1303" s="1124"/>
      <c r="SOO1303" s="1124"/>
      <c r="SOP1303" s="1124"/>
      <c r="SOQ1303" s="1124"/>
      <c r="SOR1303" s="1124"/>
      <c r="SOS1303" s="1124"/>
      <c r="SOT1303" s="1124"/>
      <c r="SOU1303" s="1124"/>
      <c r="SOV1303" s="1124"/>
      <c r="SOW1303" s="1124"/>
      <c r="SOX1303" s="1124"/>
      <c r="SOY1303" s="1124"/>
      <c r="SOZ1303" s="1124"/>
      <c r="SPA1303" s="1124"/>
      <c r="SPB1303" s="1124"/>
      <c r="SPC1303" s="1124"/>
      <c r="SPD1303" s="1124"/>
      <c r="SPE1303" s="1124"/>
      <c r="SPF1303" s="1124"/>
      <c r="SPG1303" s="1124"/>
      <c r="SPH1303" s="1124"/>
      <c r="SPI1303" s="1124"/>
      <c r="SPJ1303" s="1124"/>
      <c r="SPK1303" s="1124"/>
      <c r="SPL1303" s="1124"/>
      <c r="SPM1303" s="1124"/>
      <c r="SPN1303" s="1124"/>
      <c r="SPO1303" s="1124"/>
      <c r="SPP1303" s="1124"/>
      <c r="SPQ1303" s="1124"/>
      <c r="SPR1303" s="1124"/>
      <c r="SPS1303" s="1124"/>
      <c r="SPT1303" s="1124"/>
      <c r="SPU1303" s="1124"/>
      <c r="SPV1303" s="1124"/>
      <c r="SPW1303" s="1124"/>
      <c r="SPX1303" s="1124"/>
      <c r="SPY1303" s="1124"/>
      <c r="SPZ1303" s="1124"/>
      <c r="SQA1303" s="1124"/>
      <c r="SQB1303" s="1124"/>
      <c r="SQC1303" s="1124"/>
      <c r="SQD1303" s="1124"/>
      <c r="SQE1303" s="1124"/>
      <c r="SQF1303" s="1124"/>
      <c r="SQG1303" s="1124"/>
      <c r="SQH1303" s="1124"/>
      <c r="SQI1303" s="1124"/>
      <c r="SQJ1303" s="1124"/>
      <c r="SQK1303" s="1124"/>
      <c r="SQL1303" s="1124"/>
      <c r="SQM1303" s="1124"/>
      <c r="SQN1303" s="1124"/>
      <c r="SQO1303" s="1124"/>
      <c r="SQP1303" s="1124"/>
      <c r="SQQ1303" s="1124"/>
      <c r="SQR1303" s="1124"/>
      <c r="SQS1303" s="1124"/>
      <c r="SQT1303" s="1124"/>
      <c r="SQU1303" s="1124"/>
      <c r="SQV1303" s="1124"/>
      <c r="SQW1303" s="1124"/>
      <c r="SQX1303" s="1124"/>
      <c r="SQY1303" s="1124"/>
      <c r="SQZ1303" s="1124"/>
      <c r="SRA1303" s="1124"/>
      <c r="SRB1303" s="1124"/>
      <c r="SRC1303" s="1124"/>
      <c r="SRD1303" s="1124"/>
      <c r="SRE1303" s="1124"/>
      <c r="SRF1303" s="1124"/>
      <c r="SRG1303" s="1124"/>
      <c r="SRH1303" s="1124"/>
      <c r="SRI1303" s="1124"/>
      <c r="SRJ1303" s="1124"/>
      <c r="SRK1303" s="1124"/>
      <c r="SRL1303" s="1124"/>
      <c r="SRM1303" s="1124"/>
      <c r="SRN1303" s="1124"/>
      <c r="SRO1303" s="1124"/>
      <c r="SRP1303" s="1124"/>
      <c r="SRQ1303" s="1124"/>
      <c r="SRR1303" s="1124"/>
      <c r="SRS1303" s="1124"/>
      <c r="SRT1303" s="1124"/>
      <c r="SRU1303" s="1124"/>
      <c r="SRV1303" s="1124"/>
      <c r="SRW1303" s="1124"/>
      <c r="SRX1303" s="1124"/>
      <c r="SRY1303" s="1124"/>
      <c r="SRZ1303" s="1124"/>
      <c r="SSA1303" s="1124"/>
      <c r="SSB1303" s="1124"/>
      <c r="SSC1303" s="1124"/>
      <c r="SSD1303" s="1124"/>
      <c r="SSE1303" s="1124"/>
      <c r="SSF1303" s="1124"/>
      <c r="SSG1303" s="1124"/>
      <c r="SSH1303" s="1124"/>
      <c r="SSI1303" s="1124"/>
      <c r="SSJ1303" s="1124"/>
      <c r="SSK1303" s="1124"/>
      <c r="SSL1303" s="1124"/>
      <c r="SSM1303" s="1124"/>
      <c r="SSN1303" s="1124"/>
      <c r="SSO1303" s="1124"/>
      <c r="SSP1303" s="1124"/>
      <c r="SSQ1303" s="1124"/>
      <c r="SSR1303" s="1124"/>
      <c r="SSS1303" s="1124"/>
      <c r="SST1303" s="1124"/>
      <c r="SSU1303" s="1124"/>
      <c r="SSV1303" s="1124"/>
      <c r="SSW1303" s="1124"/>
      <c r="SSX1303" s="1124"/>
      <c r="SSY1303" s="1124"/>
      <c r="SSZ1303" s="1124"/>
      <c r="STA1303" s="1124"/>
      <c r="STB1303" s="1124"/>
      <c r="STC1303" s="1124"/>
      <c r="STD1303" s="1124"/>
      <c r="STE1303" s="1124"/>
      <c r="STF1303" s="1124"/>
      <c r="STG1303" s="1124"/>
      <c r="STH1303" s="1124"/>
      <c r="STI1303" s="1124"/>
      <c r="STJ1303" s="1124"/>
      <c r="STK1303" s="1124"/>
      <c r="STL1303" s="1124"/>
      <c r="STM1303" s="1124"/>
      <c r="STN1303" s="1124"/>
      <c r="STO1303" s="1124"/>
      <c r="STP1303" s="1124"/>
      <c r="STQ1303" s="1124"/>
      <c r="STR1303" s="1124"/>
      <c r="STS1303" s="1124"/>
      <c r="STT1303" s="1124"/>
      <c r="STU1303" s="1124"/>
      <c r="STV1303" s="1124"/>
      <c r="STW1303" s="1124"/>
      <c r="STX1303" s="1124"/>
      <c r="STY1303" s="1124"/>
      <c r="STZ1303" s="1124"/>
      <c r="SUA1303" s="1124"/>
      <c r="SUB1303" s="1124"/>
      <c r="SUC1303" s="1124"/>
      <c r="SUD1303" s="1124"/>
      <c r="SUE1303" s="1124"/>
      <c r="SUF1303" s="1124"/>
      <c r="SUG1303" s="1124"/>
      <c r="SUH1303" s="1124"/>
      <c r="SUI1303" s="1124"/>
      <c r="SUJ1303" s="1124"/>
      <c r="SUK1303" s="1124"/>
      <c r="SUL1303" s="1124"/>
      <c r="SUM1303" s="1124"/>
      <c r="SUN1303" s="1124"/>
      <c r="SUO1303" s="1124"/>
      <c r="SUP1303" s="1124"/>
      <c r="SUQ1303" s="1124"/>
      <c r="SUR1303" s="1124"/>
      <c r="SUS1303" s="1124"/>
      <c r="SUT1303" s="1124"/>
      <c r="SUU1303" s="1124"/>
      <c r="SUV1303" s="1124"/>
      <c r="SUW1303" s="1124"/>
      <c r="SUX1303" s="1124"/>
      <c r="SUY1303" s="1124"/>
      <c r="SUZ1303" s="1124"/>
      <c r="SVA1303" s="1124"/>
      <c r="SVB1303" s="1124"/>
      <c r="SVC1303" s="1124"/>
      <c r="SVD1303" s="1124"/>
      <c r="SVE1303" s="1124"/>
      <c r="SVF1303" s="1124"/>
      <c r="SVG1303" s="1124"/>
      <c r="SVH1303" s="1124"/>
      <c r="SVI1303" s="1124"/>
      <c r="SVJ1303" s="1124"/>
      <c r="SVK1303" s="1124"/>
      <c r="SVL1303" s="1124"/>
      <c r="SVM1303" s="1124"/>
      <c r="SVN1303" s="1124"/>
      <c r="SVO1303" s="1124"/>
      <c r="SVP1303" s="1124"/>
      <c r="SVQ1303" s="1124"/>
      <c r="SVR1303" s="1124"/>
      <c r="SVS1303" s="1124"/>
      <c r="SVT1303" s="1124"/>
      <c r="SVU1303" s="1124"/>
      <c r="SVV1303" s="1124"/>
      <c r="SVW1303" s="1124"/>
      <c r="SVX1303" s="1124"/>
      <c r="SVY1303" s="1124"/>
      <c r="SVZ1303" s="1124"/>
      <c r="SWA1303" s="1124"/>
      <c r="SWB1303" s="1124"/>
      <c r="SWC1303" s="1124"/>
      <c r="SWD1303" s="1124"/>
      <c r="SWE1303" s="1124"/>
      <c r="SWF1303" s="1124"/>
      <c r="SWG1303" s="1124"/>
      <c r="SWH1303" s="1124"/>
      <c r="SWI1303" s="1124"/>
      <c r="SWJ1303" s="1124"/>
      <c r="SWK1303" s="1124"/>
      <c r="SWL1303" s="1124"/>
      <c r="SWM1303" s="1124"/>
      <c r="SWN1303" s="1124"/>
      <c r="SWO1303" s="1124"/>
      <c r="SWP1303" s="1124"/>
      <c r="SWQ1303" s="1124"/>
      <c r="SWR1303" s="1124"/>
      <c r="SWS1303" s="1124"/>
      <c r="SWT1303" s="1124"/>
      <c r="SWU1303" s="1124"/>
      <c r="SWV1303" s="1124"/>
      <c r="SWW1303" s="1124"/>
      <c r="SWX1303" s="1124"/>
      <c r="SWY1303" s="1124"/>
      <c r="SWZ1303" s="1124"/>
      <c r="SXA1303" s="1124"/>
      <c r="SXB1303" s="1124"/>
      <c r="SXC1303" s="1124"/>
      <c r="SXD1303" s="1124"/>
      <c r="SXE1303" s="1124"/>
      <c r="SXF1303" s="1124"/>
      <c r="SXG1303" s="1124"/>
      <c r="SXH1303" s="1124"/>
      <c r="SXI1303" s="1124"/>
      <c r="SXJ1303" s="1124"/>
      <c r="SXK1303" s="1124"/>
      <c r="SXL1303" s="1124"/>
      <c r="SXM1303" s="1124"/>
      <c r="SXN1303" s="1124"/>
      <c r="SXO1303" s="1124"/>
      <c r="SXP1303" s="1124"/>
      <c r="SXQ1303" s="1124"/>
      <c r="SXR1303" s="1124"/>
      <c r="SXS1303" s="1124"/>
      <c r="SXT1303" s="1124"/>
      <c r="SXU1303" s="1124"/>
      <c r="SXV1303" s="1124"/>
      <c r="SXW1303" s="1124"/>
      <c r="SXX1303" s="1124"/>
      <c r="SXY1303" s="1124"/>
      <c r="SXZ1303" s="1124"/>
      <c r="SYA1303" s="1124"/>
      <c r="SYB1303" s="1124"/>
      <c r="SYC1303" s="1124"/>
      <c r="SYD1303" s="1124"/>
      <c r="SYE1303" s="1124"/>
      <c r="SYF1303" s="1124"/>
      <c r="SYG1303" s="1124"/>
      <c r="SYH1303" s="1124"/>
      <c r="SYI1303" s="1124"/>
      <c r="SYJ1303" s="1124"/>
      <c r="SYK1303" s="1124"/>
      <c r="SYL1303" s="1124"/>
      <c r="SYM1303" s="1124"/>
      <c r="SYN1303" s="1124"/>
      <c r="SYO1303" s="1124"/>
      <c r="SYP1303" s="1124"/>
      <c r="SYQ1303" s="1124"/>
      <c r="SYR1303" s="1124"/>
      <c r="SYS1303" s="1124"/>
      <c r="SYT1303" s="1124"/>
      <c r="SYU1303" s="1124"/>
      <c r="SYV1303" s="1124"/>
      <c r="SYW1303" s="1124"/>
      <c r="SYX1303" s="1124"/>
      <c r="SYY1303" s="1124"/>
      <c r="SYZ1303" s="1124"/>
      <c r="SZA1303" s="1124"/>
      <c r="SZB1303" s="1124"/>
      <c r="SZC1303" s="1124"/>
      <c r="SZD1303" s="1124"/>
      <c r="SZE1303" s="1124"/>
      <c r="SZF1303" s="1124"/>
      <c r="SZG1303" s="1124"/>
      <c r="SZH1303" s="1124"/>
      <c r="SZI1303" s="1124"/>
      <c r="SZJ1303" s="1124"/>
      <c r="SZK1303" s="1124"/>
      <c r="SZL1303" s="1124"/>
      <c r="SZM1303" s="1124"/>
      <c r="SZN1303" s="1124"/>
      <c r="SZO1303" s="1124"/>
      <c r="SZP1303" s="1124"/>
      <c r="SZQ1303" s="1124"/>
      <c r="SZR1303" s="1124"/>
      <c r="SZS1303" s="1124"/>
      <c r="SZT1303" s="1124"/>
      <c r="SZU1303" s="1124"/>
      <c r="SZV1303" s="1124"/>
      <c r="SZW1303" s="1124"/>
      <c r="SZX1303" s="1124"/>
      <c r="SZY1303" s="1124"/>
      <c r="SZZ1303" s="1124"/>
      <c r="TAA1303" s="1124"/>
      <c r="TAB1303" s="1124"/>
      <c r="TAC1303" s="1124"/>
      <c r="TAD1303" s="1124"/>
      <c r="TAE1303" s="1124"/>
      <c r="TAF1303" s="1124"/>
      <c r="TAG1303" s="1124"/>
      <c r="TAH1303" s="1124"/>
      <c r="TAI1303" s="1124"/>
      <c r="TAJ1303" s="1124"/>
      <c r="TAK1303" s="1124"/>
      <c r="TAL1303" s="1124"/>
      <c r="TAM1303" s="1124"/>
      <c r="TAN1303" s="1124"/>
      <c r="TAO1303" s="1124"/>
      <c r="TAP1303" s="1124"/>
      <c r="TAQ1303" s="1124"/>
      <c r="TAR1303" s="1124"/>
      <c r="TAS1303" s="1124"/>
      <c r="TAT1303" s="1124"/>
      <c r="TAU1303" s="1124"/>
      <c r="TAV1303" s="1124"/>
      <c r="TAW1303" s="1124"/>
      <c r="TAX1303" s="1124"/>
      <c r="TAY1303" s="1124"/>
      <c r="TAZ1303" s="1124"/>
      <c r="TBA1303" s="1124"/>
      <c r="TBB1303" s="1124"/>
      <c r="TBC1303" s="1124"/>
      <c r="TBD1303" s="1124"/>
      <c r="TBE1303" s="1124"/>
      <c r="TBF1303" s="1124"/>
      <c r="TBG1303" s="1124"/>
      <c r="TBH1303" s="1124"/>
      <c r="TBI1303" s="1124"/>
      <c r="TBJ1303" s="1124"/>
      <c r="TBK1303" s="1124"/>
      <c r="TBL1303" s="1124"/>
      <c r="TBM1303" s="1124"/>
      <c r="TBN1303" s="1124"/>
      <c r="TBO1303" s="1124"/>
      <c r="TBP1303" s="1124"/>
      <c r="TBQ1303" s="1124"/>
      <c r="TBR1303" s="1124"/>
      <c r="TBS1303" s="1124"/>
      <c r="TBT1303" s="1124"/>
      <c r="TBU1303" s="1124"/>
      <c r="TBV1303" s="1124"/>
      <c r="TBW1303" s="1124"/>
      <c r="TBX1303" s="1124"/>
      <c r="TBY1303" s="1124"/>
      <c r="TBZ1303" s="1124"/>
      <c r="TCA1303" s="1124"/>
      <c r="TCB1303" s="1124"/>
      <c r="TCC1303" s="1124"/>
      <c r="TCD1303" s="1124"/>
      <c r="TCE1303" s="1124"/>
      <c r="TCF1303" s="1124"/>
      <c r="TCG1303" s="1124"/>
      <c r="TCH1303" s="1124"/>
      <c r="TCI1303" s="1124"/>
      <c r="TCJ1303" s="1124"/>
      <c r="TCK1303" s="1124"/>
      <c r="TCL1303" s="1124"/>
      <c r="TCM1303" s="1124"/>
      <c r="TCN1303" s="1124"/>
      <c r="TCO1303" s="1124"/>
      <c r="TCP1303" s="1124"/>
      <c r="TCQ1303" s="1124"/>
      <c r="TCR1303" s="1124"/>
      <c r="TCS1303" s="1124"/>
      <c r="TCT1303" s="1124"/>
      <c r="TCU1303" s="1124"/>
      <c r="TCV1303" s="1124"/>
      <c r="TCW1303" s="1124"/>
      <c r="TCX1303" s="1124"/>
      <c r="TCY1303" s="1124"/>
      <c r="TCZ1303" s="1124"/>
      <c r="TDA1303" s="1124"/>
      <c r="TDB1303" s="1124"/>
      <c r="TDC1303" s="1124"/>
      <c r="TDD1303" s="1124"/>
      <c r="TDE1303" s="1124"/>
      <c r="TDF1303" s="1124"/>
      <c r="TDG1303" s="1124"/>
      <c r="TDH1303" s="1124"/>
      <c r="TDI1303" s="1124"/>
      <c r="TDJ1303" s="1124"/>
      <c r="TDK1303" s="1124"/>
      <c r="TDL1303" s="1124"/>
      <c r="TDM1303" s="1124"/>
      <c r="TDN1303" s="1124"/>
      <c r="TDO1303" s="1124"/>
      <c r="TDP1303" s="1124"/>
      <c r="TDQ1303" s="1124"/>
      <c r="TDR1303" s="1124"/>
      <c r="TDS1303" s="1124"/>
      <c r="TDT1303" s="1124"/>
      <c r="TDU1303" s="1124"/>
      <c r="TDV1303" s="1124"/>
      <c r="TDW1303" s="1124"/>
      <c r="TDX1303" s="1124"/>
      <c r="TDY1303" s="1124"/>
      <c r="TDZ1303" s="1124"/>
      <c r="TEA1303" s="1124"/>
      <c r="TEB1303" s="1124"/>
      <c r="TEC1303" s="1124"/>
      <c r="TED1303" s="1124"/>
      <c r="TEE1303" s="1124"/>
      <c r="TEF1303" s="1124"/>
      <c r="TEG1303" s="1124"/>
      <c r="TEH1303" s="1124"/>
      <c r="TEI1303" s="1124"/>
      <c r="TEJ1303" s="1124"/>
      <c r="TEK1303" s="1124"/>
      <c r="TEL1303" s="1124"/>
      <c r="TEM1303" s="1124"/>
      <c r="TEN1303" s="1124"/>
      <c r="TEO1303" s="1124"/>
      <c r="TEP1303" s="1124"/>
      <c r="TEQ1303" s="1124"/>
      <c r="TER1303" s="1124"/>
      <c r="TES1303" s="1124"/>
      <c r="TET1303" s="1124"/>
      <c r="TEU1303" s="1124"/>
      <c r="TEV1303" s="1124"/>
      <c r="TEW1303" s="1124"/>
      <c r="TEX1303" s="1124"/>
      <c r="TEY1303" s="1124"/>
      <c r="TEZ1303" s="1124"/>
      <c r="TFA1303" s="1124"/>
      <c r="TFB1303" s="1124"/>
      <c r="TFC1303" s="1124"/>
      <c r="TFD1303" s="1124"/>
      <c r="TFE1303" s="1124"/>
      <c r="TFF1303" s="1124"/>
      <c r="TFG1303" s="1124"/>
      <c r="TFH1303" s="1124"/>
      <c r="TFI1303" s="1124"/>
      <c r="TFJ1303" s="1124"/>
      <c r="TFK1303" s="1124"/>
      <c r="TFL1303" s="1124"/>
      <c r="TFM1303" s="1124"/>
      <c r="TFN1303" s="1124"/>
      <c r="TFO1303" s="1124"/>
      <c r="TFP1303" s="1124"/>
      <c r="TFQ1303" s="1124"/>
      <c r="TFR1303" s="1124"/>
      <c r="TFS1303" s="1124"/>
      <c r="TFT1303" s="1124"/>
      <c r="TFU1303" s="1124"/>
      <c r="TFV1303" s="1124"/>
      <c r="TFW1303" s="1124"/>
      <c r="TFX1303" s="1124"/>
      <c r="TFY1303" s="1124"/>
      <c r="TFZ1303" s="1124"/>
      <c r="TGA1303" s="1124"/>
      <c r="TGB1303" s="1124"/>
      <c r="TGC1303" s="1124"/>
      <c r="TGD1303" s="1124"/>
      <c r="TGE1303" s="1124"/>
      <c r="TGF1303" s="1124"/>
      <c r="TGG1303" s="1124"/>
      <c r="TGH1303" s="1124"/>
      <c r="TGI1303" s="1124"/>
      <c r="TGJ1303" s="1124"/>
      <c r="TGK1303" s="1124"/>
      <c r="TGL1303" s="1124"/>
      <c r="TGM1303" s="1124"/>
      <c r="TGN1303" s="1124"/>
      <c r="TGO1303" s="1124"/>
      <c r="TGP1303" s="1124"/>
      <c r="TGQ1303" s="1124"/>
      <c r="TGR1303" s="1124"/>
      <c r="TGS1303" s="1124"/>
      <c r="TGT1303" s="1124"/>
      <c r="TGU1303" s="1124"/>
      <c r="TGV1303" s="1124"/>
      <c r="TGW1303" s="1124"/>
      <c r="TGX1303" s="1124"/>
      <c r="TGY1303" s="1124"/>
      <c r="TGZ1303" s="1124"/>
      <c r="THA1303" s="1124"/>
      <c r="THB1303" s="1124"/>
      <c r="THC1303" s="1124"/>
      <c r="THD1303" s="1124"/>
      <c r="THE1303" s="1124"/>
      <c r="THF1303" s="1124"/>
      <c r="THG1303" s="1124"/>
      <c r="THH1303" s="1124"/>
      <c r="THI1303" s="1124"/>
      <c r="THJ1303" s="1124"/>
      <c r="THK1303" s="1124"/>
      <c r="THL1303" s="1124"/>
      <c r="THM1303" s="1124"/>
      <c r="THN1303" s="1124"/>
      <c r="THO1303" s="1124"/>
      <c r="THP1303" s="1124"/>
      <c r="THQ1303" s="1124"/>
      <c r="THR1303" s="1124"/>
      <c r="THS1303" s="1124"/>
      <c r="THT1303" s="1124"/>
      <c r="THU1303" s="1124"/>
      <c r="THV1303" s="1124"/>
      <c r="THW1303" s="1124"/>
      <c r="THX1303" s="1124"/>
      <c r="THY1303" s="1124"/>
      <c r="THZ1303" s="1124"/>
      <c r="TIA1303" s="1124"/>
      <c r="TIB1303" s="1124"/>
      <c r="TIC1303" s="1124"/>
      <c r="TID1303" s="1124"/>
      <c r="TIE1303" s="1124"/>
      <c r="TIF1303" s="1124"/>
      <c r="TIG1303" s="1124"/>
      <c r="TIH1303" s="1124"/>
      <c r="TII1303" s="1124"/>
      <c r="TIJ1303" s="1124"/>
      <c r="TIK1303" s="1124"/>
      <c r="TIL1303" s="1124"/>
      <c r="TIM1303" s="1124"/>
      <c r="TIN1303" s="1124"/>
      <c r="TIO1303" s="1124"/>
      <c r="TIP1303" s="1124"/>
      <c r="TIQ1303" s="1124"/>
      <c r="TIR1303" s="1124"/>
      <c r="TIS1303" s="1124"/>
      <c r="TIT1303" s="1124"/>
      <c r="TIU1303" s="1124"/>
      <c r="TIV1303" s="1124"/>
      <c r="TIW1303" s="1124"/>
      <c r="TIX1303" s="1124"/>
      <c r="TIY1303" s="1124"/>
      <c r="TIZ1303" s="1124"/>
      <c r="TJA1303" s="1124"/>
      <c r="TJB1303" s="1124"/>
      <c r="TJC1303" s="1124"/>
      <c r="TJD1303" s="1124"/>
      <c r="TJE1303" s="1124"/>
      <c r="TJF1303" s="1124"/>
      <c r="TJG1303" s="1124"/>
      <c r="TJH1303" s="1124"/>
      <c r="TJI1303" s="1124"/>
      <c r="TJJ1303" s="1124"/>
      <c r="TJK1303" s="1124"/>
      <c r="TJL1303" s="1124"/>
      <c r="TJM1303" s="1124"/>
      <c r="TJN1303" s="1124"/>
      <c r="TJO1303" s="1124"/>
      <c r="TJP1303" s="1124"/>
      <c r="TJQ1303" s="1124"/>
      <c r="TJR1303" s="1124"/>
      <c r="TJS1303" s="1124"/>
      <c r="TJT1303" s="1124"/>
      <c r="TJU1303" s="1124"/>
      <c r="TJV1303" s="1124"/>
      <c r="TJW1303" s="1124"/>
      <c r="TJX1303" s="1124"/>
      <c r="TJY1303" s="1124"/>
      <c r="TJZ1303" s="1124"/>
      <c r="TKA1303" s="1124"/>
      <c r="TKB1303" s="1124"/>
      <c r="TKC1303" s="1124"/>
      <c r="TKD1303" s="1124"/>
      <c r="TKE1303" s="1124"/>
      <c r="TKF1303" s="1124"/>
      <c r="TKG1303" s="1124"/>
      <c r="TKH1303" s="1124"/>
      <c r="TKI1303" s="1124"/>
      <c r="TKJ1303" s="1124"/>
      <c r="TKK1303" s="1124"/>
      <c r="TKL1303" s="1124"/>
      <c r="TKM1303" s="1124"/>
      <c r="TKN1303" s="1124"/>
      <c r="TKO1303" s="1124"/>
      <c r="TKP1303" s="1124"/>
      <c r="TKQ1303" s="1124"/>
      <c r="TKR1303" s="1124"/>
      <c r="TKS1303" s="1124"/>
      <c r="TKT1303" s="1124"/>
      <c r="TKU1303" s="1124"/>
      <c r="TKV1303" s="1124"/>
      <c r="TKW1303" s="1124"/>
      <c r="TKX1303" s="1124"/>
      <c r="TKY1303" s="1124"/>
      <c r="TKZ1303" s="1124"/>
      <c r="TLA1303" s="1124"/>
      <c r="TLB1303" s="1124"/>
      <c r="TLC1303" s="1124"/>
      <c r="TLD1303" s="1124"/>
      <c r="TLE1303" s="1124"/>
      <c r="TLF1303" s="1124"/>
      <c r="TLG1303" s="1124"/>
      <c r="TLH1303" s="1124"/>
      <c r="TLI1303" s="1124"/>
      <c r="TLJ1303" s="1124"/>
      <c r="TLK1303" s="1124"/>
      <c r="TLL1303" s="1124"/>
      <c r="TLM1303" s="1124"/>
      <c r="TLN1303" s="1124"/>
      <c r="TLO1303" s="1124"/>
      <c r="TLP1303" s="1124"/>
      <c r="TLQ1303" s="1124"/>
      <c r="TLR1303" s="1124"/>
      <c r="TLS1303" s="1124"/>
      <c r="TLT1303" s="1124"/>
      <c r="TLU1303" s="1124"/>
      <c r="TLV1303" s="1124"/>
      <c r="TLW1303" s="1124"/>
      <c r="TLX1303" s="1124"/>
      <c r="TLY1303" s="1124"/>
      <c r="TLZ1303" s="1124"/>
      <c r="TMA1303" s="1124"/>
      <c r="TMB1303" s="1124"/>
      <c r="TMC1303" s="1124"/>
      <c r="TMD1303" s="1124"/>
      <c r="TME1303" s="1124"/>
      <c r="TMF1303" s="1124"/>
      <c r="TMG1303" s="1124"/>
      <c r="TMH1303" s="1124"/>
      <c r="TMI1303" s="1124"/>
      <c r="TMJ1303" s="1124"/>
      <c r="TMK1303" s="1124"/>
      <c r="TML1303" s="1124"/>
      <c r="TMM1303" s="1124"/>
      <c r="TMN1303" s="1124"/>
      <c r="TMO1303" s="1124"/>
      <c r="TMP1303" s="1124"/>
      <c r="TMQ1303" s="1124"/>
      <c r="TMR1303" s="1124"/>
      <c r="TMS1303" s="1124"/>
      <c r="TMT1303" s="1124"/>
      <c r="TMU1303" s="1124"/>
      <c r="TMV1303" s="1124"/>
      <c r="TMW1303" s="1124"/>
      <c r="TMX1303" s="1124"/>
      <c r="TMY1303" s="1124"/>
      <c r="TMZ1303" s="1124"/>
      <c r="TNA1303" s="1124"/>
      <c r="TNB1303" s="1124"/>
      <c r="TNC1303" s="1124"/>
      <c r="TND1303" s="1124"/>
      <c r="TNE1303" s="1124"/>
      <c r="TNF1303" s="1124"/>
      <c r="TNG1303" s="1124"/>
      <c r="TNH1303" s="1124"/>
      <c r="TNI1303" s="1124"/>
      <c r="TNJ1303" s="1124"/>
      <c r="TNK1303" s="1124"/>
      <c r="TNL1303" s="1124"/>
      <c r="TNM1303" s="1124"/>
      <c r="TNN1303" s="1124"/>
      <c r="TNO1303" s="1124"/>
      <c r="TNP1303" s="1124"/>
      <c r="TNQ1303" s="1124"/>
      <c r="TNR1303" s="1124"/>
      <c r="TNS1303" s="1124"/>
      <c r="TNT1303" s="1124"/>
      <c r="TNU1303" s="1124"/>
      <c r="TNV1303" s="1124"/>
      <c r="TNW1303" s="1124"/>
      <c r="TNX1303" s="1124"/>
      <c r="TNY1303" s="1124"/>
      <c r="TNZ1303" s="1124"/>
      <c r="TOA1303" s="1124"/>
      <c r="TOB1303" s="1124"/>
      <c r="TOC1303" s="1124"/>
      <c r="TOD1303" s="1124"/>
      <c r="TOE1303" s="1124"/>
      <c r="TOF1303" s="1124"/>
      <c r="TOG1303" s="1124"/>
      <c r="TOH1303" s="1124"/>
      <c r="TOI1303" s="1124"/>
      <c r="TOJ1303" s="1124"/>
      <c r="TOK1303" s="1124"/>
      <c r="TOL1303" s="1124"/>
      <c r="TOM1303" s="1124"/>
      <c r="TON1303" s="1124"/>
      <c r="TOO1303" s="1124"/>
      <c r="TOP1303" s="1124"/>
      <c r="TOQ1303" s="1124"/>
      <c r="TOR1303" s="1124"/>
      <c r="TOS1303" s="1124"/>
      <c r="TOT1303" s="1124"/>
      <c r="TOU1303" s="1124"/>
      <c r="TOV1303" s="1124"/>
      <c r="TOW1303" s="1124"/>
      <c r="TOX1303" s="1124"/>
      <c r="TOY1303" s="1124"/>
      <c r="TOZ1303" s="1124"/>
      <c r="TPA1303" s="1124"/>
      <c r="TPB1303" s="1124"/>
      <c r="TPC1303" s="1124"/>
      <c r="TPD1303" s="1124"/>
      <c r="TPE1303" s="1124"/>
      <c r="TPF1303" s="1124"/>
      <c r="TPG1303" s="1124"/>
      <c r="TPH1303" s="1124"/>
      <c r="TPI1303" s="1124"/>
      <c r="TPJ1303" s="1124"/>
      <c r="TPK1303" s="1124"/>
      <c r="TPL1303" s="1124"/>
      <c r="TPM1303" s="1124"/>
      <c r="TPN1303" s="1124"/>
      <c r="TPO1303" s="1124"/>
      <c r="TPP1303" s="1124"/>
      <c r="TPQ1303" s="1124"/>
      <c r="TPR1303" s="1124"/>
      <c r="TPS1303" s="1124"/>
      <c r="TPT1303" s="1124"/>
      <c r="TPU1303" s="1124"/>
      <c r="TPV1303" s="1124"/>
      <c r="TPW1303" s="1124"/>
      <c r="TPX1303" s="1124"/>
      <c r="TPY1303" s="1124"/>
      <c r="TPZ1303" s="1124"/>
      <c r="TQA1303" s="1124"/>
      <c r="TQB1303" s="1124"/>
      <c r="TQC1303" s="1124"/>
      <c r="TQD1303" s="1124"/>
      <c r="TQE1303" s="1124"/>
      <c r="TQF1303" s="1124"/>
      <c r="TQG1303" s="1124"/>
      <c r="TQH1303" s="1124"/>
      <c r="TQI1303" s="1124"/>
      <c r="TQJ1303" s="1124"/>
      <c r="TQK1303" s="1124"/>
      <c r="TQL1303" s="1124"/>
      <c r="TQM1303" s="1124"/>
      <c r="TQN1303" s="1124"/>
      <c r="TQO1303" s="1124"/>
      <c r="TQP1303" s="1124"/>
      <c r="TQQ1303" s="1124"/>
      <c r="TQR1303" s="1124"/>
      <c r="TQS1303" s="1124"/>
      <c r="TQT1303" s="1124"/>
      <c r="TQU1303" s="1124"/>
      <c r="TQV1303" s="1124"/>
      <c r="TQW1303" s="1124"/>
      <c r="TQX1303" s="1124"/>
      <c r="TQY1303" s="1124"/>
      <c r="TQZ1303" s="1124"/>
      <c r="TRA1303" s="1124"/>
      <c r="TRB1303" s="1124"/>
      <c r="TRC1303" s="1124"/>
      <c r="TRD1303" s="1124"/>
      <c r="TRE1303" s="1124"/>
      <c r="TRF1303" s="1124"/>
      <c r="TRG1303" s="1124"/>
      <c r="TRH1303" s="1124"/>
      <c r="TRI1303" s="1124"/>
      <c r="TRJ1303" s="1124"/>
      <c r="TRK1303" s="1124"/>
      <c r="TRL1303" s="1124"/>
      <c r="TRM1303" s="1124"/>
      <c r="TRN1303" s="1124"/>
      <c r="TRO1303" s="1124"/>
      <c r="TRP1303" s="1124"/>
      <c r="TRQ1303" s="1124"/>
      <c r="TRR1303" s="1124"/>
      <c r="TRS1303" s="1124"/>
      <c r="TRT1303" s="1124"/>
      <c r="TRU1303" s="1124"/>
      <c r="TRV1303" s="1124"/>
      <c r="TRW1303" s="1124"/>
      <c r="TRX1303" s="1124"/>
      <c r="TRY1303" s="1124"/>
      <c r="TRZ1303" s="1124"/>
      <c r="TSA1303" s="1124"/>
      <c r="TSB1303" s="1124"/>
      <c r="TSC1303" s="1124"/>
      <c r="TSD1303" s="1124"/>
      <c r="TSE1303" s="1124"/>
      <c r="TSF1303" s="1124"/>
      <c r="TSG1303" s="1124"/>
      <c r="TSH1303" s="1124"/>
      <c r="TSI1303" s="1124"/>
      <c r="TSJ1303" s="1124"/>
      <c r="TSK1303" s="1124"/>
      <c r="TSL1303" s="1124"/>
      <c r="TSM1303" s="1124"/>
      <c r="TSN1303" s="1124"/>
      <c r="TSO1303" s="1124"/>
      <c r="TSP1303" s="1124"/>
      <c r="TSQ1303" s="1124"/>
      <c r="TSR1303" s="1124"/>
      <c r="TSS1303" s="1124"/>
      <c r="TST1303" s="1124"/>
      <c r="TSU1303" s="1124"/>
      <c r="TSV1303" s="1124"/>
      <c r="TSW1303" s="1124"/>
      <c r="TSX1303" s="1124"/>
      <c r="TSY1303" s="1124"/>
      <c r="TSZ1303" s="1124"/>
      <c r="TTA1303" s="1124"/>
      <c r="TTB1303" s="1124"/>
      <c r="TTC1303" s="1124"/>
      <c r="TTD1303" s="1124"/>
      <c r="TTE1303" s="1124"/>
      <c r="TTF1303" s="1124"/>
      <c r="TTG1303" s="1124"/>
      <c r="TTH1303" s="1124"/>
      <c r="TTI1303" s="1124"/>
      <c r="TTJ1303" s="1124"/>
      <c r="TTK1303" s="1124"/>
      <c r="TTL1303" s="1124"/>
      <c r="TTM1303" s="1124"/>
      <c r="TTN1303" s="1124"/>
      <c r="TTO1303" s="1124"/>
      <c r="TTP1303" s="1124"/>
      <c r="TTQ1303" s="1124"/>
      <c r="TTR1303" s="1124"/>
      <c r="TTS1303" s="1124"/>
      <c r="TTT1303" s="1124"/>
      <c r="TTU1303" s="1124"/>
      <c r="TTV1303" s="1124"/>
      <c r="TTW1303" s="1124"/>
      <c r="TTX1303" s="1124"/>
      <c r="TTY1303" s="1124"/>
      <c r="TTZ1303" s="1124"/>
      <c r="TUA1303" s="1124"/>
      <c r="TUB1303" s="1124"/>
      <c r="TUC1303" s="1124"/>
      <c r="TUD1303" s="1124"/>
      <c r="TUE1303" s="1124"/>
      <c r="TUF1303" s="1124"/>
      <c r="TUG1303" s="1124"/>
      <c r="TUH1303" s="1124"/>
      <c r="TUI1303" s="1124"/>
      <c r="TUJ1303" s="1124"/>
      <c r="TUK1303" s="1124"/>
      <c r="TUL1303" s="1124"/>
      <c r="TUM1303" s="1124"/>
      <c r="TUN1303" s="1124"/>
      <c r="TUO1303" s="1124"/>
      <c r="TUP1303" s="1124"/>
      <c r="TUQ1303" s="1124"/>
      <c r="TUR1303" s="1124"/>
      <c r="TUS1303" s="1124"/>
      <c r="TUT1303" s="1124"/>
      <c r="TUU1303" s="1124"/>
      <c r="TUV1303" s="1124"/>
      <c r="TUW1303" s="1124"/>
      <c r="TUX1303" s="1124"/>
      <c r="TUY1303" s="1124"/>
      <c r="TUZ1303" s="1124"/>
      <c r="TVA1303" s="1124"/>
      <c r="TVB1303" s="1124"/>
      <c r="TVC1303" s="1124"/>
      <c r="TVD1303" s="1124"/>
      <c r="TVE1303" s="1124"/>
      <c r="TVF1303" s="1124"/>
      <c r="TVG1303" s="1124"/>
      <c r="TVH1303" s="1124"/>
      <c r="TVI1303" s="1124"/>
      <c r="TVJ1303" s="1124"/>
      <c r="TVK1303" s="1124"/>
      <c r="TVL1303" s="1124"/>
      <c r="TVM1303" s="1124"/>
      <c r="TVN1303" s="1124"/>
      <c r="TVO1303" s="1124"/>
      <c r="TVP1303" s="1124"/>
      <c r="TVQ1303" s="1124"/>
      <c r="TVR1303" s="1124"/>
      <c r="TVS1303" s="1124"/>
      <c r="TVT1303" s="1124"/>
      <c r="TVU1303" s="1124"/>
      <c r="TVV1303" s="1124"/>
      <c r="TVW1303" s="1124"/>
      <c r="TVX1303" s="1124"/>
      <c r="TVY1303" s="1124"/>
      <c r="TVZ1303" s="1124"/>
      <c r="TWA1303" s="1124"/>
      <c r="TWB1303" s="1124"/>
      <c r="TWC1303" s="1124"/>
      <c r="TWD1303" s="1124"/>
      <c r="TWE1303" s="1124"/>
      <c r="TWF1303" s="1124"/>
      <c r="TWG1303" s="1124"/>
      <c r="TWH1303" s="1124"/>
      <c r="TWI1303" s="1124"/>
      <c r="TWJ1303" s="1124"/>
      <c r="TWK1303" s="1124"/>
      <c r="TWL1303" s="1124"/>
      <c r="TWM1303" s="1124"/>
      <c r="TWN1303" s="1124"/>
      <c r="TWO1303" s="1124"/>
      <c r="TWP1303" s="1124"/>
      <c r="TWQ1303" s="1124"/>
      <c r="TWR1303" s="1124"/>
      <c r="TWS1303" s="1124"/>
      <c r="TWT1303" s="1124"/>
      <c r="TWU1303" s="1124"/>
      <c r="TWV1303" s="1124"/>
      <c r="TWW1303" s="1124"/>
      <c r="TWX1303" s="1124"/>
      <c r="TWY1303" s="1124"/>
      <c r="TWZ1303" s="1124"/>
      <c r="TXA1303" s="1124"/>
      <c r="TXB1303" s="1124"/>
      <c r="TXC1303" s="1124"/>
      <c r="TXD1303" s="1124"/>
      <c r="TXE1303" s="1124"/>
      <c r="TXF1303" s="1124"/>
      <c r="TXG1303" s="1124"/>
      <c r="TXH1303" s="1124"/>
      <c r="TXI1303" s="1124"/>
      <c r="TXJ1303" s="1124"/>
      <c r="TXK1303" s="1124"/>
      <c r="TXL1303" s="1124"/>
      <c r="TXM1303" s="1124"/>
      <c r="TXN1303" s="1124"/>
      <c r="TXO1303" s="1124"/>
      <c r="TXP1303" s="1124"/>
      <c r="TXQ1303" s="1124"/>
      <c r="TXR1303" s="1124"/>
      <c r="TXS1303" s="1124"/>
      <c r="TXT1303" s="1124"/>
      <c r="TXU1303" s="1124"/>
      <c r="TXV1303" s="1124"/>
      <c r="TXW1303" s="1124"/>
      <c r="TXX1303" s="1124"/>
      <c r="TXY1303" s="1124"/>
      <c r="TXZ1303" s="1124"/>
      <c r="TYA1303" s="1124"/>
      <c r="TYB1303" s="1124"/>
      <c r="TYC1303" s="1124"/>
      <c r="TYD1303" s="1124"/>
      <c r="TYE1303" s="1124"/>
      <c r="TYF1303" s="1124"/>
      <c r="TYG1303" s="1124"/>
      <c r="TYH1303" s="1124"/>
      <c r="TYI1303" s="1124"/>
      <c r="TYJ1303" s="1124"/>
      <c r="TYK1303" s="1124"/>
      <c r="TYL1303" s="1124"/>
      <c r="TYM1303" s="1124"/>
      <c r="TYN1303" s="1124"/>
      <c r="TYO1303" s="1124"/>
      <c r="TYP1303" s="1124"/>
      <c r="TYQ1303" s="1124"/>
      <c r="TYR1303" s="1124"/>
      <c r="TYS1303" s="1124"/>
      <c r="TYT1303" s="1124"/>
      <c r="TYU1303" s="1124"/>
      <c r="TYV1303" s="1124"/>
      <c r="TYW1303" s="1124"/>
      <c r="TYX1303" s="1124"/>
      <c r="TYY1303" s="1124"/>
      <c r="TYZ1303" s="1124"/>
      <c r="TZA1303" s="1124"/>
      <c r="TZB1303" s="1124"/>
      <c r="TZC1303" s="1124"/>
      <c r="TZD1303" s="1124"/>
      <c r="TZE1303" s="1124"/>
      <c r="TZF1303" s="1124"/>
      <c r="TZG1303" s="1124"/>
      <c r="TZH1303" s="1124"/>
      <c r="TZI1303" s="1124"/>
      <c r="TZJ1303" s="1124"/>
      <c r="TZK1303" s="1124"/>
      <c r="TZL1303" s="1124"/>
      <c r="TZM1303" s="1124"/>
      <c r="TZN1303" s="1124"/>
      <c r="TZO1303" s="1124"/>
      <c r="TZP1303" s="1124"/>
      <c r="TZQ1303" s="1124"/>
      <c r="TZR1303" s="1124"/>
      <c r="TZS1303" s="1124"/>
      <c r="TZT1303" s="1124"/>
      <c r="TZU1303" s="1124"/>
      <c r="TZV1303" s="1124"/>
      <c r="TZW1303" s="1124"/>
      <c r="TZX1303" s="1124"/>
      <c r="TZY1303" s="1124"/>
      <c r="TZZ1303" s="1124"/>
      <c r="UAA1303" s="1124"/>
      <c r="UAB1303" s="1124"/>
      <c r="UAC1303" s="1124"/>
      <c r="UAD1303" s="1124"/>
      <c r="UAE1303" s="1124"/>
      <c r="UAF1303" s="1124"/>
      <c r="UAG1303" s="1124"/>
      <c r="UAH1303" s="1124"/>
      <c r="UAI1303" s="1124"/>
      <c r="UAJ1303" s="1124"/>
      <c r="UAK1303" s="1124"/>
      <c r="UAL1303" s="1124"/>
      <c r="UAM1303" s="1124"/>
      <c r="UAN1303" s="1124"/>
      <c r="UAO1303" s="1124"/>
      <c r="UAP1303" s="1124"/>
      <c r="UAQ1303" s="1124"/>
      <c r="UAR1303" s="1124"/>
      <c r="UAS1303" s="1124"/>
      <c r="UAT1303" s="1124"/>
      <c r="UAU1303" s="1124"/>
      <c r="UAV1303" s="1124"/>
      <c r="UAW1303" s="1124"/>
      <c r="UAX1303" s="1124"/>
      <c r="UAY1303" s="1124"/>
      <c r="UAZ1303" s="1124"/>
      <c r="UBA1303" s="1124"/>
      <c r="UBB1303" s="1124"/>
      <c r="UBC1303" s="1124"/>
      <c r="UBD1303" s="1124"/>
      <c r="UBE1303" s="1124"/>
      <c r="UBF1303" s="1124"/>
      <c r="UBG1303" s="1124"/>
      <c r="UBH1303" s="1124"/>
      <c r="UBI1303" s="1124"/>
      <c r="UBJ1303" s="1124"/>
      <c r="UBK1303" s="1124"/>
      <c r="UBL1303" s="1124"/>
      <c r="UBM1303" s="1124"/>
      <c r="UBN1303" s="1124"/>
      <c r="UBO1303" s="1124"/>
      <c r="UBP1303" s="1124"/>
      <c r="UBQ1303" s="1124"/>
      <c r="UBR1303" s="1124"/>
      <c r="UBS1303" s="1124"/>
      <c r="UBT1303" s="1124"/>
      <c r="UBU1303" s="1124"/>
      <c r="UBV1303" s="1124"/>
      <c r="UBW1303" s="1124"/>
      <c r="UBX1303" s="1124"/>
      <c r="UBY1303" s="1124"/>
      <c r="UBZ1303" s="1124"/>
      <c r="UCA1303" s="1124"/>
      <c r="UCB1303" s="1124"/>
      <c r="UCC1303" s="1124"/>
      <c r="UCD1303" s="1124"/>
      <c r="UCE1303" s="1124"/>
      <c r="UCF1303" s="1124"/>
      <c r="UCG1303" s="1124"/>
      <c r="UCH1303" s="1124"/>
      <c r="UCI1303" s="1124"/>
      <c r="UCJ1303" s="1124"/>
      <c r="UCK1303" s="1124"/>
      <c r="UCL1303" s="1124"/>
      <c r="UCM1303" s="1124"/>
      <c r="UCN1303" s="1124"/>
      <c r="UCO1303" s="1124"/>
      <c r="UCP1303" s="1124"/>
      <c r="UCQ1303" s="1124"/>
      <c r="UCR1303" s="1124"/>
      <c r="UCS1303" s="1124"/>
      <c r="UCT1303" s="1124"/>
      <c r="UCU1303" s="1124"/>
      <c r="UCV1303" s="1124"/>
      <c r="UCW1303" s="1124"/>
      <c r="UCX1303" s="1124"/>
      <c r="UCY1303" s="1124"/>
      <c r="UCZ1303" s="1124"/>
      <c r="UDA1303" s="1124"/>
      <c r="UDB1303" s="1124"/>
      <c r="UDC1303" s="1124"/>
      <c r="UDD1303" s="1124"/>
      <c r="UDE1303" s="1124"/>
      <c r="UDF1303" s="1124"/>
      <c r="UDG1303" s="1124"/>
      <c r="UDH1303" s="1124"/>
      <c r="UDI1303" s="1124"/>
      <c r="UDJ1303" s="1124"/>
      <c r="UDK1303" s="1124"/>
      <c r="UDL1303" s="1124"/>
      <c r="UDM1303" s="1124"/>
      <c r="UDN1303" s="1124"/>
      <c r="UDO1303" s="1124"/>
      <c r="UDP1303" s="1124"/>
      <c r="UDQ1303" s="1124"/>
      <c r="UDR1303" s="1124"/>
      <c r="UDS1303" s="1124"/>
      <c r="UDT1303" s="1124"/>
      <c r="UDU1303" s="1124"/>
      <c r="UDV1303" s="1124"/>
      <c r="UDW1303" s="1124"/>
      <c r="UDX1303" s="1124"/>
      <c r="UDY1303" s="1124"/>
      <c r="UDZ1303" s="1124"/>
      <c r="UEA1303" s="1124"/>
      <c r="UEB1303" s="1124"/>
      <c r="UEC1303" s="1124"/>
      <c r="UED1303" s="1124"/>
      <c r="UEE1303" s="1124"/>
      <c r="UEF1303" s="1124"/>
      <c r="UEG1303" s="1124"/>
      <c r="UEH1303" s="1124"/>
      <c r="UEI1303" s="1124"/>
      <c r="UEJ1303" s="1124"/>
      <c r="UEK1303" s="1124"/>
      <c r="UEL1303" s="1124"/>
      <c r="UEM1303" s="1124"/>
      <c r="UEN1303" s="1124"/>
      <c r="UEO1303" s="1124"/>
      <c r="UEP1303" s="1124"/>
      <c r="UEQ1303" s="1124"/>
      <c r="UER1303" s="1124"/>
      <c r="UES1303" s="1124"/>
      <c r="UET1303" s="1124"/>
      <c r="UEU1303" s="1124"/>
      <c r="UEV1303" s="1124"/>
      <c r="UEW1303" s="1124"/>
      <c r="UEX1303" s="1124"/>
      <c r="UEY1303" s="1124"/>
      <c r="UEZ1303" s="1124"/>
      <c r="UFA1303" s="1124"/>
      <c r="UFB1303" s="1124"/>
      <c r="UFC1303" s="1124"/>
      <c r="UFD1303" s="1124"/>
      <c r="UFE1303" s="1124"/>
      <c r="UFF1303" s="1124"/>
      <c r="UFG1303" s="1124"/>
      <c r="UFH1303" s="1124"/>
      <c r="UFI1303" s="1124"/>
      <c r="UFJ1303" s="1124"/>
      <c r="UFK1303" s="1124"/>
      <c r="UFL1303" s="1124"/>
      <c r="UFM1303" s="1124"/>
      <c r="UFN1303" s="1124"/>
      <c r="UFO1303" s="1124"/>
      <c r="UFP1303" s="1124"/>
      <c r="UFQ1303" s="1124"/>
      <c r="UFR1303" s="1124"/>
      <c r="UFS1303" s="1124"/>
      <c r="UFT1303" s="1124"/>
      <c r="UFU1303" s="1124"/>
      <c r="UFV1303" s="1124"/>
      <c r="UFW1303" s="1124"/>
      <c r="UFX1303" s="1124"/>
      <c r="UFY1303" s="1124"/>
      <c r="UFZ1303" s="1124"/>
      <c r="UGA1303" s="1124"/>
      <c r="UGB1303" s="1124"/>
      <c r="UGC1303" s="1124"/>
      <c r="UGD1303" s="1124"/>
      <c r="UGE1303" s="1124"/>
      <c r="UGF1303" s="1124"/>
      <c r="UGG1303" s="1124"/>
      <c r="UGH1303" s="1124"/>
      <c r="UGI1303" s="1124"/>
      <c r="UGJ1303" s="1124"/>
      <c r="UGK1303" s="1124"/>
      <c r="UGL1303" s="1124"/>
      <c r="UGM1303" s="1124"/>
      <c r="UGN1303" s="1124"/>
      <c r="UGO1303" s="1124"/>
      <c r="UGP1303" s="1124"/>
      <c r="UGQ1303" s="1124"/>
      <c r="UGR1303" s="1124"/>
      <c r="UGS1303" s="1124"/>
      <c r="UGT1303" s="1124"/>
      <c r="UGU1303" s="1124"/>
      <c r="UGV1303" s="1124"/>
      <c r="UGW1303" s="1124"/>
      <c r="UGX1303" s="1124"/>
      <c r="UGY1303" s="1124"/>
      <c r="UGZ1303" s="1124"/>
      <c r="UHA1303" s="1124"/>
      <c r="UHB1303" s="1124"/>
      <c r="UHC1303" s="1124"/>
      <c r="UHD1303" s="1124"/>
      <c r="UHE1303" s="1124"/>
      <c r="UHF1303" s="1124"/>
      <c r="UHG1303" s="1124"/>
      <c r="UHH1303" s="1124"/>
      <c r="UHI1303" s="1124"/>
      <c r="UHJ1303" s="1124"/>
      <c r="UHK1303" s="1124"/>
      <c r="UHL1303" s="1124"/>
      <c r="UHM1303" s="1124"/>
      <c r="UHN1303" s="1124"/>
      <c r="UHO1303" s="1124"/>
      <c r="UHP1303" s="1124"/>
      <c r="UHQ1303" s="1124"/>
      <c r="UHR1303" s="1124"/>
      <c r="UHS1303" s="1124"/>
      <c r="UHT1303" s="1124"/>
      <c r="UHU1303" s="1124"/>
      <c r="UHV1303" s="1124"/>
      <c r="UHW1303" s="1124"/>
      <c r="UHX1303" s="1124"/>
      <c r="UHY1303" s="1124"/>
      <c r="UHZ1303" s="1124"/>
      <c r="UIA1303" s="1124"/>
      <c r="UIB1303" s="1124"/>
      <c r="UIC1303" s="1124"/>
      <c r="UID1303" s="1124"/>
      <c r="UIE1303" s="1124"/>
      <c r="UIF1303" s="1124"/>
      <c r="UIG1303" s="1124"/>
      <c r="UIH1303" s="1124"/>
      <c r="UII1303" s="1124"/>
      <c r="UIJ1303" s="1124"/>
      <c r="UIK1303" s="1124"/>
      <c r="UIL1303" s="1124"/>
      <c r="UIM1303" s="1124"/>
      <c r="UIN1303" s="1124"/>
      <c r="UIO1303" s="1124"/>
      <c r="UIP1303" s="1124"/>
      <c r="UIQ1303" s="1124"/>
      <c r="UIR1303" s="1124"/>
      <c r="UIS1303" s="1124"/>
      <c r="UIT1303" s="1124"/>
      <c r="UIU1303" s="1124"/>
      <c r="UIV1303" s="1124"/>
      <c r="UIW1303" s="1124"/>
      <c r="UIX1303" s="1124"/>
      <c r="UIY1303" s="1124"/>
      <c r="UIZ1303" s="1124"/>
      <c r="UJA1303" s="1124"/>
      <c r="UJB1303" s="1124"/>
      <c r="UJC1303" s="1124"/>
      <c r="UJD1303" s="1124"/>
      <c r="UJE1303" s="1124"/>
      <c r="UJF1303" s="1124"/>
      <c r="UJG1303" s="1124"/>
      <c r="UJH1303" s="1124"/>
      <c r="UJI1303" s="1124"/>
      <c r="UJJ1303" s="1124"/>
      <c r="UJK1303" s="1124"/>
      <c r="UJL1303" s="1124"/>
      <c r="UJM1303" s="1124"/>
      <c r="UJN1303" s="1124"/>
      <c r="UJO1303" s="1124"/>
      <c r="UJP1303" s="1124"/>
      <c r="UJQ1303" s="1124"/>
      <c r="UJR1303" s="1124"/>
      <c r="UJS1303" s="1124"/>
      <c r="UJT1303" s="1124"/>
      <c r="UJU1303" s="1124"/>
      <c r="UJV1303" s="1124"/>
      <c r="UJW1303" s="1124"/>
      <c r="UJX1303" s="1124"/>
      <c r="UJY1303" s="1124"/>
      <c r="UJZ1303" s="1124"/>
      <c r="UKA1303" s="1124"/>
      <c r="UKB1303" s="1124"/>
      <c r="UKC1303" s="1124"/>
      <c r="UKD1303" s="1124"/>
      <c r="UKE1303" s="1124"/>
      <c r="UKF1303" s="1124"/>
      <c r="UKG1303" s="1124"/>
      <c r="UKH1303" s="1124"/>
      <c r="UKI1303" s="1124"/>
      <c r="UKJ1303" s="1124"/>
      <c r="UKK1303" s="1124"/>
      <c r="UKL1303" s="1124"/>
      <c r="UKM1303" s="1124"/>
      <c r="UKN1303" s="1124"/>
      <c r="UKO1303" s="1124"/>
      <c r="UKP1303" s="1124"/>
      <c r="UKQ1303" s="1124"/>
      <c r="UKR1303" s="1124"/>
      <c r="UKS1303" s="1124"/>
      <c r="UKT1303" s="1124"/>
      <c r="UKU1303" s="1124"/>
      <c r="UKV1303" s="1124"/>
      <c r="UKW1303" s="1124"/>
      <c r="UKX1303" s="1124"/>
      <c r="UKY1303" s="1124"/>
      <c r="UKZ1303" s="1124"/>
      <c r="ULA1303" s="1124"/>
      <c r="ULB1303" s="1124"/>
      <c r="ULC1303" s="1124"/>
      <c r="ULD1303" s="1124"/>
      <c r="ULE1303" s="1124"/>
      <c r="ULF1303" s="1124"/>
      <c r="ULG1303" s="1124"/>
      <c r="ULH1303" s="1124"/>
      <c r="ULI1303" s="1124"/>
      <c r="ULJ1303" s="1124"/>
      <c r="ULK1303" s="1124"/>
      <c r="ULL1303" s="1124"/>
      <c r="ULM1303" s="1124"/>
      <c r="ULN1303" s="1124"/>
      <c r="ULO1303" s="1124"/>
      <c r="ULP1303" s="1124"/>
      <c r="ULQ1303" s="1124"/>
      <c r="ULR1303" s="1124"/>
      <c r="ULS1303" s="1124"/>
      <c r="ULT1303" s="1124"/>
      <c r="ULU1303" s="1124"/>
      <c r="ULV1303" s="1124"/>
      <c r="ULW1303" s="1124"/>
      <c r="ULX1303" s="1124"/>
      <c r="ULY1303" s="1124"/>
      <c r="ULZ1303" s="1124"/>
      <c r="UMA1303" s="1124"/>
      <c r="UMB1303" s="1124"/>
      <c r="UMC1303" s="1124"/>
      <c r="UMD1303" s="1124"/>
      <c r="UME1303" s="1124"/>
      <c r="UMF1303" s="1124"/>
      <c r="UMG1303" s="1124"/>
      <c r="UMH1303" s="1124"/>
      <c r="UMI1303" s="1124"/>
      <c r="UMJ1303" s="1124"/>
      <c r="UMK1303" s="1124"/>
      <c r="UML1303" s="1124"/>
      <c r="UMM1303" s="1124"/>
      <c r="UMN1303" s="1124"/>
      <c r="UMO1303" s="1124"/>
      <c r="UMP1303" s="1124"/>
      <c r="UMQ1303" s="1124"/>
      <c r="UMR1303" s="1124"/>
      <c r="UMS1303" s="1124"/>
      <c r="UMT1303" s="1124"/>
      <c r="UMU1303" s="1124"/>
      <c r="UMV1303" s="1124"/>
      <c r="UMW1303" s="1124"/>
      <c r="UMX1303" s="1124"/>
      <c r="UMY1303" s="1124"/>
      <c r="UMZ1303" s="1124"/>
      <c r="UNA1303" s="1124"/>
      <c r="UNB1303" s="1124"/>
      <c r="UNC1303" s="1124"/>
      <c r="UND1303" s="1124"/>
      <c r="UNE1303" s="1124"/>
      <c r="UNF1303" s="1124"/>
      <c r="UNG1303" s="1124"/>
      <c r="UNH1303" s="1124"/>
      <c r="UNI1303" s="1124"/>
      <c r="UNJ1303" s="1124"/>
      <c r="UNK1303" s="1124"/>
      <c r="UNL1303" s="1124"/>
      <c r="UNM1303" s="1124"/>
      <c r="UNN1303" s="1124"/>
      <c r="UNO1303" s="1124"/>
      <c r="UNP1303" s="1124"/>
      <c r="UNQ1303" s="1124"/>
      <c r="UNR1303" s="1124"/>
      <c r="UNS1303" s="1124"/>
      <c r="UNT1303" s="1124"/>
      <c r="UNU1303" s="1124"/>
      <c r="UNV1303" s="1124"/>
      <c r="UNW1303" s="1124"/>
      <c r="UNX1303" s="1124"/>
      <c r="UNY1303" s="1124"/>
      <c r="UNZ1303" s="1124"/>
      <c r="UOA1303" s="1124"/>
      <c r="UOB1303" s="1124"/>
      <c r="UOC1303" s="1124"/>
      <c r="UOD1303" s="1124"/>
      <c r="UOE1303" s="1124"/>
      <c r="UOF1303" s="1124"/>
      <c r="UOG1303" s="1124"/>
      <c r="UOH1303" s="1124"/>
      <c r="UOI1303" s="1124"/>
      <c r="UOJ1303" s="1124"/>
      <c r="UOK1303" s="1124"/>
      <c r="UOL1303" s="1124"/>
      <c r="UOM1303" s="1124"/>
      <c r="UON1303" s="1124"/>
      <c r="UOO1303" s="1124"/>
      <c r="UOP1303" s="1124"/>
      <c r="UOQ1303" s="1124"/>
      <c r="UOR1303" s="1124"/>
      <c r="UOS1303" s="1124"/>
      <c r="UOT1303" s="1124"/>
      <c r="UOU1303" s="1124"/>
      <c r="UOV1303" s="1124"/>
      <c r="UOW1303" s="1124"/>
      <c r="UOX1303" s="1124"/>
      <c r="UOY1303" s="1124"/>
      <c r="UOZ1303" s="1124"/>
      <c r="UPA1303" s="1124"/>
      <c r="UPB1303" s="1124"/>
      <c r="UPC1303" s="1124"/>
      <c r="UPD1303" s="1124"/>
      <c r="UPE1303" s="1124"/>
      <c r="UPF1303" s="1124"/>
      <c r="UPG1303" s="1124"/>
      <c r="UPH1303" s="1124"/>
      <c r="UPI1303" s="1124"/>
      <c r="UPJ1303" s="1124"/>
      <c r="UPK1303" s="1124"/>
      <c r="UPL1303" s="1124"/>
      <c r="UPM1303" s="1124"/>
      <c r="UPN1303" s="1124"/>
      <c r="UPO1303" s="1124"/>
      <c r="UPP1303" s="1124"/>
      <c r="UPQ1303" s="1124"/>
      <c r="UPR1303" s="1124"/>
      <c r="UPS1303" s="1124"/>
      <c r="UPT1303" s="1124"/>
      <c r="UPU1303" s="1124"/>
      <c r="UPV1303" s="1124"/>
      <c r="UPW1303" s="1124"/>
      <c r="UPX1303" s="1124"/>
      <c r="UPY1303" s="1124"/>
      <c r="UPZ1303" s="1124"/>
      <c r="UQA1303" s="1124"/>
      <c r="UQB1303" s="1124"/>
      <c r="UQC1303" s="1124"/>
      <c r="UQD1303" s="1124"/>
      <c r="UQE1303" s="1124"/>
      <c r="UQF1303" s="1124"/>
      <c r="UQG1303" s="1124"/>
      <c r="UQH1303" s="1124"/>
      <c r="UQI1303" s="1124"/>
      <c r="UQJ1303" s="1124"/>
      <c r="UQK1303" s="1124"/>
      <c r="UQL1303" s="1124"/>
      <c r="UQM1303" s="1124"/>
      <c r="UQN1303" s="1124"/>
      <c r="UQO1303" s="1124"/>
      <c r="UQP1303" s="1124"/>
      <c r="UQQ1303" s="1124"/>
      <c r="UQR1303" s="1124"/>
      <c r="UQS1303" s="1124"/>
      <c r="UQT1303" s="1124"/>
      <c r="UQU1303" s="1124"/>
      <c r="UQV1303" s="1124"/>
      <c r="UQW1303" s="1124"/>
      <c r="UQX1303" s="1124"/>
      <c r="UQY1303" s="1124"/>
      <c r="UQZ1303" s="1124"/>
      <c r="URA1303" s="1124"/>
      <c r="URB1303" s="1124"/>
      <c r="URC1303" s="1124"/>
      <c r="URD1303" s="1124"/>
      <c r="URE1303" s="1124"/>
      <c r="URF1303" s="1124"/>
      <c r="URG1303" s="1124"/>
      <c r="URH1303" s="1124"/>
      <c r="URI1303" s="1124"/>
      <c r="URJ1303" s="1124"/>
      <c r="URK1303" s="1124"/>
      <c r="URL1303" s="1124"/>
      <c r="URM1303" s="1124"/>
      <c r="URN1303" s="1124"/>
      <c r="URO1303" s="1124"/>
      <c r="URP1303" s="1124"/>
      <c r="URQ1303" s="1124"/>
      <c r="URR1303" s="1124"/>
      <c r="URS1303" s="1124"/>
      <c r="URT1303" s="1124"/>
      <c r="URU1303" s="1124"/>
      <c r="URV1303" s="1124"/>
      <c r="URW1303" s="1124"/>
      <c r="URX1303" s="1124"/>
      <c r="URY1303" s="1124"/>
      <c r="URZ1303" s="1124"/>
      <c r="USA1303" s="1124"/>
      <c r="USB1303" s="1124"/>
      <c r="USC1303" s="1124"/>
      <c r="USD1303" s="1124"/>
      <c r="USE1303" s="1124"/>
      <c r="USF1303" s="1124"/>
      <c r="USG1303" s="1124"/>
      <c r="USH1303" s="1124"/>
      <c r="USI1303" s="1124"/>
      <c r="USJ1303" s="1124"/>
      <c r="USK1303" s="1124"/>
      <c r="USL1303" s="1124"/>
      <c r="USM1303" s="1124"/>
      <c r="USN1303" s="1124"/>
      <c r="USO1303" s="1124"/>
      <c r="USP1303" s="1124"/>
      <c r="USQ1303" s="1124"/>
      <c r="USR1303" s="1124"/>
      <c r="USS1303" s="1124"/>
      <c r="UST1303" s="1124"/>
      <c r="USU1303" s="1124"/>
      <c r="USV1303" s="1124"/>
      <c r="USW1303" s="1124"/>
      <c r="USX1303" s="1124"/>
      <c r="USY1303" s="1124"/>
      <c r="USZ1303" s="1124"/>
      <c r="UTA1303" s="1124"/>
      <c r="UTB1303" s="1124"/>
      <c r="UTC1303" s="1124"/>
      <c r="UTD1303" s="1124"/>
      <c r="UTE1303" s="1124"/>
      <c r="UTF1303" s="1124"/>
      <c r="UTG1303" s="1124"/>
      <c r="UTH1303" s="1124"/>
      <c r="UTI1303" s="1124"/>
      <c r="UTJ1303" s="1124"/>
      <c r="UTK1303" s="1124"/>
      <c r="UTL1303" s="1124"/>
      <c r="UTM1303" s="1124"/>
      <c r="UTN1303" s="1124"/>
      <c r="UTO1303" s="1124"/>
      <c r="UTP1303" s="1124"/>
      <c r="UTQ1303" s="1124"/>
      <c r="UTR1303" s="1124"/>
      <c r="UTS1303" s="1124"/>
      <c r="UTT1303" s="1124"/>
      <c r="UTU1303" s="1124"/>
      <c r="UTV1303" s="1124"/>
      <c r="UTW1303" s="1124"/>
      <c r="UTX1303" s="1124"/>
      <c r="UTY1303" s="1124"/>
      <c r="UTZ1303" s="1124"/>
      <c r="UUA1303" s="1124"/>
      <c r="UUB1303" s="1124"/>
      <c r="UUC1303" s="1124"/>
      <c r="UUD1303" s="1124"/>
      <c r="UUE1303" s="1124"/>
      <c r="UUF1303" s="1124"/>
      <c r="UUG1303" s="1124"/>
      <c r="UUH1303" s="1124"/>
      <c r="UUI1303" s="1124"/>
      <c r="UUJ1303" s="1124"/>
      <c r="UUK1303" s="1124"/>
      <c r="UUL1303" s="1124"/>
      <c r="UUM1303" s="1124"/>
      <c r="UUN1303" s="1124"/>
      <c r="UUO1303" s="1124"/>
      <c r="UUP1303" s="1124"/>
      <c r="UUQ1303" s="1124"/>
      <c r="UUR1303" s="1124"/>
      <c r="UUS1303" s="1124"/>
      <c r="UUT1303" s="1124"/>
      <c r="UUU1303" s="1124"/>
      <c r="UUV1303" s="1124"/>
      <c r="UUW1303" s="1124"/>
      <c r="UUX1303" s="1124"/>
      <c r="UUY1303" s="1124"/>
      <c r="UUZ1303" s="1124"/>
      <c r="UVA1303" s="1124"/>
      <c r="UVB1303" s="1124"/>
      <c r="UVC1303" s="1124"/>
      <c r="UVD1303" s="1124"/>
      <c r="UVE1303" s="1124"/>
      <c r="UVF1303" s="1124"/>
      <c r="UVG1303" s="1124"/>
      <c r="UVH1303" s="1124"/>
      <c r="UVI1303" s="1124"/>
      <c r="UVJ1303" s="1124"/>
      <c r="UVK1303" s="1124"/>
      <c r="UVL1303" s="1124"/>
      <c r="UVM1303" s="1124"/>
      <c r="UVN1303" s="1124"/>
      <c r="UVO1303" s="1124"/>
      <c r="UVP1303" s="1124"/>
      <c r="UVQ1303" s="1124"/>
      <c r="UVR1303" s="1124"/>
      <c r="UVS1303" s="1124"/>
      <c r="UVT1303" s="1124"/>
      <c r="UVU1303" s="1124"/>
      <c r="UVV1303" s="1124"/>
      <c r="UVW1303" s="1124"/>
      <c r="UVX1303" s="1124"/>
      <c r="UVY1303" s="1124"/>
      <c r="UVZ1303" s="1124"/>
      <c r="UWA1303" s="1124"/>
      <c r="UWB1303" s="1124"/>
      <c r="UWC1303" s="1124"/>
      <c r="UWD1303" s="1124"/>
      <c r="UWE1303" s="1124"/>
      <c r="UWF1303" s="1124"/>
      <c r="UWG1303" s="1124"/>
      <c r="UWH1303" s="1124"/>
      <c r="UWI1303" s="1124"/>
      <c r="UWJ1303" s="1124"/>
      <c r="UWK1303" s="1124"/>
      <c r="UWL1303" s="1124"/>
      <c r="UWM1303" s="1124"/>
      <c r="UWN1303" s="1124"/>
      <c r="UWO1303" s="1124"/>
      <c r="UWP1303" s="1124"/>
      <c r="UWQ1303" s="1124"/>
      <c r="UWR1303" s="1124"/>
      <c r="UWS1303" s="1124"/>
      <c r="UWT1303" s="1124"/>
      <c r="UWU1303" s="1124"/>
      <c r="UWV1303" s="1124"/>
      <c r="UWW1303" s="1124"/>
      <c r="UWX1303" s="1124"/>
      <c r="UWY1303" s="1124"/>
      <c r="UWZ1303" s="1124"/>
      <c r="UXA1303" s="1124"/>
      <c r="UXB1303" s="1124"/>
      <c r="UXC1303" s="1124"/>
      <c r="UXD1303" s="1124"/>
      <c r="UXE1303" s="1124"/>
      <c r="UXF1303" s="1124"/>
      <c r="UXG1303" s="1124"/>
      <c r="UXH1303" s="1124"/>
      <c r="UXI1303" s="1124"/>
      <c r="UXJ1303" s="1124"/>
      <c r="UXK1303" s="1124"/>
      <c r="UXL1303" s="1124"/>
      <c r="UXM1303" s="1124"/>
      <c r="UXN1303" s="1124"/>
      <c r="UXO1303" s="1124"/>
      <c r="UXP1303" s="1124"/>
      <c r="UXQ1303" s="1124"/>
      <c r="UXR1303" s="1124"/>
      <c r="UXS1303" s="1124"/>
      <c r="UXT1303" s="1124"/>
      <c r="UXU1303" s="1124"/>
      <c r="UXV1303" s="1124"/>
      <c r="UXW1303" s="1124"/>
      <c r="UXX1303" s="1124"/>
      <c r="UXY1303" s="1124"/>
      <c r="UXZ1303" s="1124"/>
      <c r="UYA1303" s="1124"/>
      <c r="UYB1303" s="1124"/>
      <c r="UYC1303" s="1124"/>
      <c r="UYD1303" s="1124"/>
      <c r="UYE1303" s="1124"/>
      <c r="UYF1303" s="1124"/>
      <c r="UYG1303" s="1124"/>
      <c r="UYH1303" s="1124"/>
      <c r="UYI1303" s="1124"/>
      <c r="UYJ1303" s="1124"/>
      <c r="UYK1303" s="1124"/>
      <c r="UYL1303" s="1124"/>
      <c r="UYM1303" s="1124"/>
      <c r="UYN1303" s="1124"/>
      <c r="UYO1303" s="1124"/>
      <c r="UYP1303" s="1124"/>
      <c r="UYQ1303" s="1124"/>
      <c r="UYR1303" s="1124"/>
      <c r="UYS1303" s="1124"/>
      <c r="UYT1303" s="1124"/>
      <c r="UYU1303" s="1124"/>
      <c r="UYV1303" s="1124"/>
      <c r="UYW1303" s="1124"/>
      <c r="UYX1303" s="1124"/>
      <c r="UYY1303" s="1124"/>
      <c r="UYZ1303" s="1124"/>
      <c r="UZA1303" s="1124"/>
      <c r="UZB1303" s="1124"/>
      <c r="UZC1303" s="1124"/>
      <c r="UZD1303" s="1124"/>
      <c r="UZE1303" s="1124"/>
      <c r="UZF1303" s="1124"/>
      <c r="UZG1303" s="1124"/>
      <c r="UZH1303" s="1124"/>
      <c r="UZI1303" s="1124"/>
      <c r="UZJ1303" s="1124"/>
      <c r="UZK1303" s="1124"/>
      <c r="UZL1303" s="1124"/>
      <c r="UZM1303" s="1124"/>
      <c r="UZN1303" s="1124"/>
      <c r="UZO1303" s="1124"/>
      <c r="UZP1303" s="1124"/>
      <c r="UZQ1303" s="1124"/>
      <c r="UZR1303" s="1124"/>
      <c r="UZS1303" s="1124"/>
      <c r="UZT1303" s="1124"/>
      <c r="UZU1303" s="1124"/>
      <c r="UZV1303" s="1124"/>
      <c r="UZW1303" s="1124"/>
      <c r="UZX1303" s="1124"/>
      <c r="UZY1303" s="1124"/>
      <c r="UZZ1303" s="1124"/>
      <c r="VAA1303" s="1124"/>
      <c r="VAB1303" s="1124"/>
      <c r="VAC1303" s="1124"/>
      <c r="VAD1303" s="1124"/>
      <c r="VAE1303" s="1124"/>
      <c r="VAF1303" s="1124"/>
      <c r="VAG1303" s="1124"/>
      <c r="VAH1303" s="1124"/>
      <c r="VAI1303" s="1124"/>
      <c r="VAJ1303" s="1124"/>
      <c r="VAK1303" s="1124"/>
      <c r="VAL1303" s="1124"/>
      <c r="VAM1303" s="1124"/>
      <c r="VAN1303" s="1124"/>
      <c r="VAO1303" s="1124"/>
      <c r="VAP1303" s="1124"/>
      <c r="VAQ1303" s="1124"/>
      <c r="VAR1303" s="1124"/>
      <c r="VAS1303" s="1124"/>
      <c r="VAT1303" s="1124"/>
      <c r="VAU1303" s="1124"/>
      <c r="VAV1303" s="1124"/>
      <c r="VAW1303" s="1124"/>
      <c r="VAX1303" s="1124"/>
      <c r="VAY1303" s="1124"/>
      <c r="VAZ1303" s="1124"/>
      <c r="VBA1303" s="1124"/>
      <c r="VBB1303" s="1124"/>
      <c r="VBC1303" s="1124"/>
      <c r="VBD1303" s="1124"/>
      <c r="VBE1303" s="1124"/>
      <c r="VBF1303" s="1124"/>
      <c r="VBG1303" s="1124"/>
      <c r="VBH1303" s="1124"/>
      <c r="VBI1303" s="1124"/>
      <c r="VBJ1303" s="1124"/>
      <c r="VBK1303" s="1124"/>
      <c r="VBL1303" s="1124"/>
      <c r="VBM1303" s="1124"/>
      <c r="VBN1303" s="1124"/>
      <c r="VBO1303" s="1124"/>
      <c r="VBP1303" s="1124"/>
      <c r="VBQ1303" s="1124"/>
      <c r="VBR1303" s="1124"/>
      <c r="VBS1303" s="1124"/>
      <c r="VBT1303" s="1124"/>
      <c r="VBU1303" s="1124"/>
      <c r="VBV1303" s="1124"/>
      <c r="VBW1303" s="1124"/>
      <c r="VBX1303" s="1124"/>
      <c r="VBY1303" s="1124"/>
      <c r="VBZ1303" s="1124"/>
      <c r="VCA1303" s="1124"/>
      <c r="VCB1303" s="1124"/>
      <c r="VCC1303" s="1124"/>
      <c r="VCD1303" s="1124"/>
      <c r="VCE1303" s="1124"/>
      <c r="VCF1303" s="1124"/>
      <c r="VCG1303" s="1124"/>
      <c r="VCH1303" s="1124"/>
      <c r="VCI1303" s="1124"/>
      <c r="VCJ1303" s="1124"/>
      <c r="VCK1303" s="1124"/>
      <c r="VCL1303" s="1124"/>
      <c r="VCM1303" s="1124"/>
      <c r="VCN1303" s="1124"/>
      <c r="VCO1303" s="1124"/>
      <c r="VCP1303" s="1124"/>
      <c r="VCQ1303" s="1124"/>
      <c r="VCR1303" s="1124"/>
      <c r="VCS1303" s="1124"/>
      <c r="VCT1303" s="1124"/>
      <c r="VCU1303" s="1124"/>
      <c r="VCV1303" s="1124"/>
      <c r="VCW1303" s="1124"/>
      <c r="VCX1303" s="1124"/>
      <c r="VCY1303" s="1124"/>
      <c r="VCZ1303" s="1124"/>
      <c r="VDA1303" s="1124"/>
      <c r="VDB1303" s="1124"/>
      <c r="VDC1303" s="1124"/>
      <c r="VDD1303" s="1124"/>
      <c r="VDE1303" s="1124"/>
      <c r="VDF1303" s="1124"/>
      <c r="VDG1303" s="1124"/>
      <c r="VDH1303" s="1124"/>
      <c r="VDI1303" s="1124"/>
      <c r="VDJ1303" s="1124"/>
      <c r="VDK1303" s="1124"/>
      <c r="VDL1303" s="1124"/>
      <c r="VDM1303" s="1124"/>
      <c r="VDN1303" s="1124"/>
      <c r="VDO1303" s="1124"/>
      <c r="VDP1303" s="1124"/>
      <c r="VDQ1303" s="1124"/>
      <c r="VDR1303" s="1124"/>
      <c r="VDS1303" s="1124"/>
      <c r="VDT1303" s="1124"/>
      <c r="VDU1303" s="1124"/>
      <c r="VDV1303" s="1124"/>
      <c r="VDW1303" s="1124"/>
      <c r="VDX1303" s="1124"/>
      <c r="VDY1303" s="1124"/>
      <c r="VDZ1303" s="1124"/>
      <c r="VEA1303" s="1124"/>
      <c r="VEB1303" s="1124"/>
      <c r="VEC1303" s="1124"/>
      <c r="VED1303" s="1124"/>
      <c r="VEE1303" s="1124"/>
      <c r="VEF1303" s="1124"/>
      <c r="VEG1303" s="1124"/>
      <c r="VEH1303" s="1124"/>
      <c r="VEI1303" s="1124"/>
      <c r="VEJ1303" s="1124"/>
      <c r="VEK1303" s="1124"/>
      <c r="VEL1303" s="1124"/>
      <c r="VEM1303" s="1124"/>
      <c r="VEN1303" s="1124"/>
      <c r="VEO1303" s="1124"/>
      <c r="VEP1303" s="1124"/>
      <c r="VEQ1303" s="1124"/>
      <c r="VER1303" s="1124"/>
      <c r="VES1303" s="1124"/>
      <c r="VET1303" s="1124"/>
      <c r="VEU1303" s="1124"/>
      <c r="VEV1303" s="1124"/>
      <c r="VEW1303" s="1124"/>
      <c r="VEX1303" s="1124"/>
      <c r="VEY1303" s="1124"/>
      <c r="VEZ1303" s="1124"/>
      <c r="VFA1303" s="1124"/>
      <c r="VFB1303" s="1124"/>
      <c r="VFC1303" s="1124"/>
      <c r="VFD1303" s="1124"/>
      <c r="VFE1303" s="1124"/>
      <c r="VFF1303" s="1124"/>
      <c r="VFG1303" s="1124"/>
      <c r="VFH1303" s="1124"/>
      <c r="VFI1303" s="1124"/>
      <c r="VFJ1303" s="1124"/>
      <c r="VFK1303" s="1124"/>
      <c r="VFL1303" s="1124"/>
      <c r="VFM1303" s="1124"/>
      <c r="VFN1303" s="1124"/>
      <c r="VFO1303" s="1124"/>
      <c r="VFP1303" s="1124"/>
      <c r="VFQ1303" s="1124"/>
      <c r="VFR1303" s="1124"/>
      <c r="VFS1303" s="1124"/>
      <c r="VFT1303" s="1124"/>
      <c r="VFU1303" s="1124"/>
      <c r="VFV1303" s="1124"/>
      <c r="VFW1303" s="1124"/>
      <c r="VFX1303" s="1124"/>
      <c r="VFY1303" s="1124"/>
      <c r="VFZ1303" s="1124"/>
      <c r="VGA1303" s="1124"/>
      <c r="VGB1303" s="1124"/>
      <c r="VGC1303" s="1124"/>
      <c r="VGD1303" s="1124"/>
      <c r="VGE1303" s="1124"/>
      <c r="VGF1303" s="1124"/>
      <c r="VGG1303" s="1124"/>
      <c r="VGH1303" s="1124"/>
      <c r="VGI1303" s="1124"/>
      <c r="VGJ1303" s="1124"/>
      <c r="VGK1303" s="1124"/>
      <c r="VGL1303" s="1124"/>
      <c r="VGM1303" s="1124"/>
      <c r="VGN1303" s="1124"/>
      <c r="VGO1303" s="1124"/>
      <c r="VGP1303" s="1124"/>
      <c r="VGQ1303" s="1124"/>
      <c r="VGR1303" s="1124"/>
      <c r="VGS1303" s="1124"/>
      <c r="VGT1303" s="1124"/>
      <c r="VGU1303" s="1124"/>
      <c r="VGV1303" s="1124"/>
      <c r="VGW1303" s="1124"/>
      <c r="VGX1303" s="1124"/>
      <c r="VGY1303" s="1124"/>
      <c r="VGZ1303" s="1124"/>
      <c r="VHA1303" s="1124"/>
      <c r="VHB1303" s="1124"/>
      <c r="VHC1303" s="1124"/>
      <c r="VHD1303" s="1124"/>
      <c r="VHE1303" s="1124"/>
      <c r="VHF1303" s="1124"/>
      <c r="VHG1303" s="1124"/>
      <c r="VHH1303" s="1124"/>
      <c r="VHI1303" s="1124"/>
      <c r="VHJ1303" s="1124"/>
      <c r="VHK1303" s="1124"/>
      <c r="VHL1303" s="1124"/>
      <c r="VHM1303" s="1124"/>
      <c r="VHN1303" s="1124"/>
      <c r="VHO1303" s="1124"/>
      <c r="VHP1303" s="1124"/>
      <c r="VHQ1303" s="1124"/>
      <c r="VHR1303" s="1124"/>
      <c r="VHS1303" s="1124"/>
      <c r="VHT1303" s="1124"/>
      <c r="VHU1303" s="1124"/>
      <c r="VHV1303" s="1124"/>
      <c r="VHW1303" s="1124"/>
      <c r="VHX1303" s="1124"/>
      <c r="VHY1303" s="1124"/>
      <c r="VHZ1303" s="1124"/>
      <c r="VIA1303" s="1124"/>
      <c r="VIB1303" s="1124"/>
      <c r="VIC1303" s="1124"/>
      <c r="VID1303" s="1124"/>
      <c r="VIE1303" s="1124"/>
      <c r="VIF1303" s="1124"/>
      <c r="VIG1303" s="1124"/>
      <c r="VIH1303" s="1124"/>
      <c r="VII1303" s="1124"/>
      <c r="VIJ1303" s="1124"/>
      <c r="VIK1303" s="1124"/>
      <c r="VIL1303" s="1124"/>
      <c r="VIM1303" s="1124"/>
      <c r="VIN1303" s="1124"/>
      <c r="VIO1303" s="1124"/>
      <c r="VIP1303" s="1124"/>
      <c r="VIQ1303" s="1124"/>
      <c r="VIR1303" s="1124"/>
      <c r="VIS1303" s="1124"/>
      <c r="VIT1303" s="1124"/>
      <c r="VIU1303" s="1124"/>
      <c r="VIV1303" s="1124"/>
      <c r="VIW1303" s="1124"/>
      <c r="VIX1303" s="1124"/>
      <c r="VIY1303" s="1124"/>
      <c r="VIZ1303" s="1124"/>
      <c r="VJA1303" s="1124"/>
      <c r="VJB1303" s="1124"/>
      <c r="VJC1303" s="1124"/>
      <c r="VJD1303" s="1124"/>
      <c r="VJE1303" s="1124"/>
      <c r="VJF1303" s="1124"/>
      <c r="VJG1303" s="1124"/>
      <c r="VJH1303" s="1124"/>
      <c r="VJI1303" s="1124"/>
      <c r="VJJ1303" s="1124"/>
      <c r="VJK1303" s="1124"/>
      <c r="VJL1303" s="1124"/>
      <c r="VJM1303" s="1124"/>
      <c r="VJN1303" s="1124"/>
      <c r="VJO1303" s="1124"/>
      <c r="VJP1303" s="1124"/>
      <c r="VJQ1303" s="1124"/>
      <c r="VJR1303" s="1124"/>
      <c r="VJS1303" s="1124"/>
      <c r="VJT1303" s="1124"/>
      <c r="VJU1303" s="1124"/>
      <c r="VJV1303" s="1124"/>
      <c r="VJW1303" s="1124"/>
      <c r="VJX1303" s="1124"/>
      <c r="VJY1303" s="1124"/>
      <c r="VJZ1303" s="1124"/>
      <c r="VKA1303" s="1124"/>
      <c r="VKB1303" s="1124"/>
      <c r="VKC1303" s="1124"/>
      <c r="VKD1303" s="1124"/>
      <c r="VKE1303" s="1124"/>
      <c r="VKF1303" s="1124"/>
      <c r="VKG1303" s="1124"/>
      <c r="VKH1303" s="1124"/>
      <c r="VKI1303" s="1124"/>
      <c r="VKJ1303" s="1124"/>
      <c r="VKK1303" s="1124"/>
      <c r="VKL1303" s="1124"/>
      <c r="VKM1303" s="1124"/>
      <c r="VKN1303" s="1124"/>
      <c r="VKO1303" s="1124"/>
      <c r="VKP1303" s="1124"/>
      <c r="VKQ1303" s="1124"/>
      <c r="VKR1303" s="1124"/>
      <c r="VKS1303" s="1124"/>
      <c r="VKT1303" s="1124"/>
      <c r="VKU1303" s="1124"/>
      <c r="VKV1303" s="1124"/>
      <c r="VKW1303" s="1124"/>
      <c r="VKX1303" s="1124"/>
      <c r="VKY1303" s="1124"/>
      <c r="VKZ1303" s="1124"/>
      <c r="VLA1303" s="1124"/>
      <c r="VLB1303" s="1124"/>
      <c r="VLC1303" s="1124"/>
      <c r="VLD1303" s="1124"/>
      <c r="VLE1303" s="1124"/>
      <c r="VLF1303" s="1124"/>
      <c r="VLG1303" s="1124"/>
      <c r="VLH1303" s="1124"/>
      <c r="VLI1303" s="1124"/>
      <c r="VLJ1303" s="1124"/>
      <c r="VLK1303" s="1124"/>
      <c r="VLL1303" s="1124"/>
      <c r="VLM1303" s="1124"/>
      <c r="VLN1303" s="1124"/>
      <c r="VLO1303" s="1124"/>
      <c r="VLP1303" s="1124"/>
      <c r="VLQ1303" s="1124"/>
      <c r="VLR1303" s="1124"/>
      <c r="VLS1303" s="1124"/>
      <c r="VLT1303" s="1124"/>
      <c r="VLU1303" s="1124"/>
      <c r="VLV1303" s="1124"/>
      <c r="VLW1303" s="1124"/>
      <c r="VLX1303" s="1124"/>
      <c r="VLY1303" s="1124"/>
      <c r="VLZ1303" s="1124"/>
      <c r="VMA1303" s="1124"/>
      <c r="VMB1303" s="1124"/>
      <c r="VMC1303" s="1124"/>
      <c r="VMD1303" s="1124"/>
      <c r="VME1303" s="1124"/>
      <c r="VMF1303" s="1124"/>
      <c r="VMG1303" s="1124"/>
      <c r="VMH1303" s="1124"/>
      <c r="VMI1303" s="1124"/>
      <c r="VMJ1303" s="1124"/>
      <c r="VMK1303" s="1124"/>
      <c r="VML1303" s="1124"/>
      <c r="VMM1303" s="1124"/>
      <c r="VMN1303" s="1124"/>
      <c r="VMO1303" s="1124"/>
      <c r="VMP1303" s="1124"/>
      <c r="VMQ1303" s="1124"/>
      <c r="VMR1303" s="1124"/>
      <c r="VMS1303" s="1124"/>
      <c r="VMT1303" s="1124"/>
      <c r="VMU1303" s="1124"/>
      <c r="VMV1303" s="1124"/>
      <c r="VMW1303" s="1124"/>
      <c r="VMX1303" s="1124"/>
      <c r="VMY1303" s="1124"/>
      <c r="VMZ1303" s="1124"/>
      <c r="VNA1303" s="1124"/>
      <c r="VNB1303" s="1124"/>
      <c r="VNC1303" s="1124"/>
      <c r="VND1303" s="1124"/>
      <c r="VNE1303" s="1124"/>
      <c r="VNF1303" s="1124"/>
      <c r="VNG1303" s="1124"/>
      <c r="VNH1303" s="1124"/>
      <c r="VNI1303" s="1124"/>
      <c r="VNJ1303" s="1124"/>
      <c r="VNK1303" s="1124"/>
      <c r="VNL1303" s="1124"/>
      <c r="VNM1303" s="1124"/>
      <c r="VNN1303" s="1124"/>
      <c r="VNO1303" s="1124"/>
      <c r="VNP1303" s="1124"/>
      <c r="VNQ1303" s="1124"/>
      <c r="VNR1303" s="1124"/>
      <c r="VNS1303" s="1124"/>
      <c r="VNT1303" s="1124"/>
      <c r="VNU1303" s="1124"/>
      <c r="VNV1303" s="1124"/>
      <c r="VNW1303" s="1124"/>
      <c r="VNX1303" s="1124"/>
      <c r="VNY1303" s="1124"/>
      <c r="VNZ1303" s="1124"/>
      <c r="VOA1303" s="1124"/>
      <c r="VOB1303" s="1124"/>
      <c r="VOC1303" s="1124"/>
      <c r="VOD1303" s="1124"/>
      <c r="VOE1303" s="1124"/>
      <c r="VOF1303" s="1124"/>
      <c r="VOG1303" s="1124"/>
      <c r="VOH1303" s="1124"/>
      <c r="VOI1303" s="1124"/>
      <c r="VOJ1303" s="1124"/>
      <c r="VOK1303" s="1124"/>
      <c r="VOL1303" s="1124"/>
      <c r="VOM1303" s="1124"/>
      <c r="VON1303" s="1124"/>
      <c r="VOO1303" s="1124"/>
      <c r="VOP1303" s="1124"/>
      <c r="VOQ1303" s="1124"/>
      <c r="VOR1303" s="1124"/>
      <c r="VOS1303" s="1124"/>
      <c r="VOT1303" s="1124"/>
      <c r="VOU1303" s="1124"/>
      <c r="VOV1303" s="1124"/>
      <c r="VOW1303" s="1124"/>
      <c r="VOX1303" s="1124"/>
      <c r="VOY1303" s="1124"/>
      <c r="VOZ1303" s="1124"/>
      <c r="VPA1303" s="1124"/>
      <c r="VPB1303" s="1124"/>
      <c r="VPC1303" s="1124"/>
      <c r="VPD1303" s="1124"/>
      <c r="VPE1303" s="1124"/>
      <c r="VPF1303" s="1124"/>
      <c r="VPG1303" s="1124"/>
      <c r="VPH1303" s="1124"/>
      <c r="VPI1303" s="1124"/>
      <c r="VPJ1303" s="1124"/>
      <c r="VPK1303" s="1124"/>
      <c r="VPL1303" s="1124"/>
      <c r="VPM1303" s="1124"/>
      <c r="VPN1303" s="1124"/>
      <c r="VPO1303" s="1124"/>
      <c r="VPP1303" s="1124"/>
      <c r="VPQ1303" s="1124"/>
      <c r="VPR1303" s="1124"/>
      <c r="VPS1303" s="1124"/>
      <c r="VPT1303" s="1124"/>
      <c r="VPU1303" s="1124"/>
      <c r="VPV1303" s="1124"/>
      <c r="VPW1303" s="1124"/>
      <c r="VPX1303" s="1124"/>
      <c r="VPY1303" s="1124"/>
      <c r="VPZ1303" s="1124"/>
      <c r="VQA1303" s="1124"/>
      <c r="VQB1303" s="1124"/>
      <c r="VQC1303" s="1124"/>
      <c r="VQD1303" s="1124"/>
      <c r="VQE1303" s="1124"/>
      <c r="VQF1303" s="1124"/>
      <c r="VQG1303" s="1124"/>
      <c r="VQH1303" s="1124"/>
      <c r="VQI1303" s="1124"/>
      <c r="VQJ1303" s="1124"/>
      <c r="VQK1303" s="1124"/>
      <c r="VQL1303" s="1124"/>
      <c r="VQM1303" s="1124"/>
      <c r="VQN1303" s="1124"/>
      <c r="VQO1303" s="1124"/>
      <c r="VQP1303" s="1124"/>
      <c r="VQQ1303" s="1124"/>
      <c r="VQR1303" s="1124"/>
      <c r="VQS1303" s="1124"/>
      <c r="VQT1303" s="1124"/>
      <c r="VQU1303" s="1124"/>
      <c r="VQV1303" s="1124"/>
      <c r="VQW1303" s="1124"/>
      <c r="VQX1303" s="1124"/>
      <c r="VQY1303" s="1124"/>
      <c r="VQZ1303" s="1124"/>
      <c r="VRA1303" s="1124"/>
      <c r="VRB1303" s="1124"/>
      <c r="VRC1303" s="1124"/>
      <c r="VRD1303" s="1124"/>
      <c r="VRE1303" s="1124"/>
      <c r="VRF1303" s="1124"/>
      <c r="VRG1303" s="1124"/>
      <c r="VRH1303" s="1124"/>
      <c r="VRI1303" s="1124"/>
      <c r="VRJ1303" s="1124"/>
      <c r="VRK1303" s="1124"/>
      <c r="VRL1303" s="1124"/>
      <c r="VRM1303" s="1124"/>
      <c r="VRN1303" s="1124"/>
      <c r="VRO1303" s="1124"/>
      <c r="VRP1303" s="1124"/>
      <c r="VRQ1303" s="1124"/>
      <c r="VRR1303" s="1124"/>
      <c r="VRS1303" s="1124"/>
      <c r="VRT1303" s="1124"/>
      <c r="VRU1303" s="1124"/>
      <c r="VRV1303" s="1124"/>
      <c r="VRW1303" s="1124"/>
      <c r="VRX1303" s="1124"/>
      <c r="VRY1303" s="1124"/>
      <c r="VRZ1303" s="1124"/>
      <c r="VSA1303" s="1124"/>
      <c r="VSB1303" s="1124"/>
      <c r="VSC1303" s="1124"/>
      <c r="VSD1303" s="1124"/>
      <c r="VSE1303" s="1124"/>
      <c r="VSF1303" s="1124"/>
      <c r="VSG1303" s="1124"/>
      <c r="VSH1303" s="1124"/>
      <c r="VSI1303" s="1124"/>
      <c r="VSJ1303" s="1124"/>
      <c r="VSK1303" s="1124"/>
      <c r="VSL1303" s="1124"/>
      <c r="VSM1303" s="1124"/>
      <c r="VSN1303" s="1124"/>
      <c r="VSO1303" s="1124"/>
      <c r="VSP1303" s="1124"/>
      <c r="VSQ1303" s="1124"/>
      <c r="VSR1303" s="1124"/>
      <c r="VSS1303" s="1124"/>
      <c r="VST1303" s="1124"/>
      <c r="VSU1303" s="1124"/>
      <c r="VSV1303" s="1124"/>
      <c r="VSW1303" s="1124"/>
      <c r="VSX1303" s="1124"/>
      <c r="VSY1303" s="1124"/>
      <c r="VSZ1303" s="1124"/>
      <c r="VTA1303" s="1124"/>
      <c r="VTB1303" s="1124"/>
      <c r="VTC1303" s="1124"/>
      <c r="VTD1303" s="1124"/>
      <c r="VTE1303" s="1124"/>
      <c r="VTF1303" s="1124"/>
      <c r="VTG1303" s="1124"/>
      <c r="VTH1303" s="1124"/>
      <c r="VTI1303" s="1124"/>
      <c r="VTJ1303" s="1124"/>
      <c r="VTK1303" s="1124"/>
      <c r="VTL1303" s="1124"/>
      <c r="VTM1303" s="1124"/>
      <c r="VTN1303" s="1124"/>
      <c r="VTO1303" s="1124"/>
      <c r="VTP1303" s="1124"/>
      <c r="VTQ1303" s="1124"/>
      <c r="VTR1303" s="1124"/>
      <c r="VTS1303" s="1124"/>
      <c r="VTT1303" s="1124"/>
      <c r="VTU1303" s="1124"/>
      <c r="VTV1303" s="1124"/>
      <c r="VTW1303" s="1124"/>
      <c r="VTX1303" s="1124"/>
      <c r="VTY1303" s="1124"/>
      <c r="VTZ1303" s="1124"/>
      <c r="VUA1303" s="1124"/>
      <c r="VUB1303" s="1124"/>
      <c r="VUC1303" s="1124"/>
      <c r="VUD1303" s="1124"/>
      <c r="VUE1303" s="1124"/>
      <c r="VUF1303" s="1124"/>
      <c r="VUG1303" s="1124"/>
      <c r="VUH1303" s="1124"/>
      <c r="VUI1303" s="1124"/>
      <c r="VUJ1303" s="1124"/>
      <c r="VUK1303" s="1124"/>
      <c r="VUL1303" s="1124"/>
      <c r="VUM1303" s="1124"/>
      <c r="VUN1303" s="1124"/>
      <c r="VUO1303" s="1124"/>
      <c r="VUP1303" s="1124"/>
      <c r="VUQ1303" s="1124"/>
      <c r="VUR1303" s="1124"/>
      <c r="VUS1303" s="1124"/>
      <c r="VUT1303" s="1124"/>
      <c r="VUU1303" s="1124"/>
      <c r="VUV1303" s="1124"/>
      <c r="VUW1303" s="1124"/>
      <c r="VUX1303" s="1124"/>
      <c r="VUY1303" s="1124"/>
      <c r="VUZ1303" s="1124"/>
      <c r="VVA1303" s="1124"/>
      <c r="VVB1303" s="1124"/>
      <c r="VVC1303" s="1124"/>
      <c r="VVD1303" s="1124"/>
      <c r="VVE1303" s="1124"/>
      <c r="VVF1303" s="1124"/>
      <c r="VVG1303" s="1124"/>
      <c r="VVH1303" s="1124"/>
      <c r="VVI1303" s="1124"/>
      <c r="VVJ1303" s="1124"/>
      <c r="VVK1303" s="1124"/>
      <c r="VVL1303" s="1124"/>
      <c r="VVM1303" s="1124"/>
      <c r="VVN1303" s="1124"/>
      <c r="VVO1303" s="1124"/>
      <c r="VVP1303" s="1124"/>
      <c r="VVQ1303" s="1124"/>
      <c r="VVR1303" s="1124"/>
      <c r="VVS1303" s="1124"/>
      <c r="VVT1303" s="1124"/>
      <c r="VVU1303" s="1124"/>
      <c r="VVV1303" s="1124"/>
      <c r="VVW1303" s="1124"/>
      <c r="VVX1303" s="1124"/>
      <c r="VVY1303" s="1124"/>
      <c r="VVZ1303" s="1124"/>
      <c r="VWA1303" s="1124"/>
      <c r="VWB1303" s="1124"/>
      <c r="VWC1303" s="1124"/>
      <c r="VWD1303" s="1124"/>
      <c r="VWE1303" s="1124"/>
      <c r="VWF1303" s="1124"/>
      <c r="VWG1303" s="1124"/>
      <c r="VWH1303" s="1124"/>
      <c r="VWI1303" s="1124"/>
      <c r="VWJ1303" s="1124"/>
      <c r="VWK1303" s="1124"/>
      <c r="VWL1303" s="1124"/>
      <c r="VWM1303" s="1124"/>
      <c r="VWN1303" s="1124"/>
      <c r="VWO1303" s="1124"/>
      <c r="VWP1303" s="1124"/>
      <c r="VWQ1303" s="1124"/>
      <c r="VWR1303" s="1124"/>
      <c r="VWS1303" s="1124"/>
      <c r="VWT1303" s="1124"/>
      <c r="VWU1303" s="1124"/>
      <c r="VWV1303" s="1124"/>
      <c r="VWW1303" s="1124"/>
      <c r="VWX1303" s="1124"/>
      <c r="VWY1303" s="1124"/>
      <c r="VWZ1303" s="1124"/>
      <c r="VXA1303" s="1124"/>
      <c r="VXB1303" s="1124"/>
      <c r="VXC1303" s="1124"/>
      <c r="VXD1303" s="1124"/>
      <c r="VXE1303" s="1124"/>
      <c r="VXF1303" s="1124"/>
      <c r="VXG1303" s="1124"/>
      <c r="VXH1303" s="1124"/>
      <c r="VXI1303" s="1124"/>
      <c r="VXJ1303" s="1124"/>
      <c r="VXK1303" s="1124"/>
      <c r="VXL1303" s="1124"/>
      <c r="VXM1303" s="1124"/>
      <c r="VXN1303" s="1124"/>
      <c r="VXO1303" s="1124"/>
      <c r="VXP1303" s="1124"/>
      <c r="VXQ1303" s="1124"/>
      <c r="VXR1303" s="1124"/>
      <c r="VXS1303" s="1124"/>
      <c r="VXT1303" s="1124"/>
      <c r="VXU1303" s="1124"/>
      <c r="VXV1303" s="1124"/>
      <c r="VXW1303" s="1124"/>
      <c r="VXX1303" s="1124"/>
      <c r="VXY1303" s="1124"/>
      <c r="VXZ1303" s="1124"/>
      <c r="VYA1303" s="1124"/>
      <c r="VYB1303" s="1124"/>
      <c r="VYC1303" s="1124"/>
      <c r="VYD1303" s="1124"/>
      <c r="VYE1303" s="1124"/>
      <c r="VYF1303" s="1124"/>
      <c r="VYG1303" s="1124"/>
      <c r="VYH1303" s="1124"/>
      <c r="VYI1303" s="1124"/>
      <c r="VYJ1303" s="1124"/>
      <c r="VYK1303" s="1124"/>
      <c r="VYL1303" s="1124"/>
      <c r="VYM1303" s="1124"/>
      <c r="VYN1303" s="1124"/>
      <c r="VYO1303" s="1124"/>
      <c r="VYP1303" s="1124"/>
      <c r="VYQ1303" s="1124"/>
      <c r="VYR1303" s="1124"/>
      <c r="VYS1303" s="1124"/>
      <c r="VYT1303" s="1124"/>
      <c r="VYU1303" s="1124"/>
      <c r="VYV1303" s="1124"/>
      <c r="VYW1303" s="1124"/>
      <c r="VYX1303" s="1124"/>
      <c r="VYY1303" s="1124"/>
      <c r="VYZ1303" s="1124"/>
      <c r="VZA1303" s="1124"/>
      <c r="VZB1303" s="1124"/>
      <c r="VZC1303" s="1124"/>
      <c r="VZD1303" s="1124"/>
      <c r="VZE1303" s="1124"/>
      <c r="VZF1303" s="1124"/>
      <c r="VZG1303" s="1124"/>
      <c r="VZH1303" s="1124"/>
      <c r="VZI1303" s="1124"/>
      <c r="VZJ1303" s="1124"/>
      <c r="VZK1303" s="1124"/>
      <c r="VZL1303" s="1124"/>
      <c r="VZM1303" s="1124"/>
      <c r="VZN1303" s="1124"/>
      <c r="VZO1303" s="1124"/>
      <c r="VZP1303" s="1124"/>
      <c r="VZQ1303" s="1124"/>
      <c r="VZR1303" s="1124"/>
      <c r="VZS1303" s="1124"/>
      <c r="VZT1303" s="1124"/>
      <c r="VZU1303" s="1124"/>
      <c r="VZV1303" s="1124"/>
      <c r="VZW1303" s="1124"/>
      <c r="VZX1303" s="1124"/>
      <c r="VZY1303" s="1124"/>
      <c r="VZZ1303" s="1124"/>
      <c r="WAA1303" s="1124"/>
      <c r="WAB1303" s="1124"/>
      <c r="WAC1303" s="1124"/>
      <c r="WAD1303" s="1124"/>
      <c r="WAE1303" s="1124"/>
      <c r="WAF1303" s="1124"/>
      <c r="WAG1303" s="1124"/>
      <c r="WAH1303" s="1124"/>
      <c r="WAI1303" s="1124"/>
      <c r="WAJ1303" s="1124"/>
      <c r="WAK1303" s="1124"/>
      <c r="WAL1303" s="1124"/>
      <c r="WAM1303" s="1124"/>
      <c r="WAN1303" s="1124"/>
      <c r="WAO1303" s="1124"/>
      <c r="WAP1303" s="1124"/>
      <c r="WAQ1303" s="1124"/>
      <c r="WAR1303" s="1124"/>
      <c r="WAS1303" s="1124"/>
      <c r="WAT1303" s="1124"/>
      <c r="WAU1303" s="1124"/>
      <c r="WAV1303" s="1124"/>
      <c r="WAW1303" s="1124"/>
      <c r="WAX1303" s="1124"/>
      <c r="WAY1303" s="1124"/>
      <c r="WAZ1303" s="1124"/>
      <c r="WBA1303" s="1124"/>
      <c r="WBB1303" s="1124"/>
      <c r="WBC1303" s="1124"/>
      <c r="WBD1303" s="1124"/>
      <c r="WBE1303" s="1124"/>
      <c r="WBF1303" s="1124"/>
      <c r="WBG1303" s="1124"/>
      <c r="WBH1303" s="1124"/>
      <c r="WBI1303" s="1124"/>
      <c r="WBJ1303" s="1124"/>
      <c r="WBK1303" s="1124"/>
      <c r="WBL1303" s="1124"/>
      <c r="WBM1303" s="1124"/>
      <c r="WBN1303" s="1124"/>
      <c r="WBO1303" s="1124"/>
      <c r="WBP1303" s="1124"/>
      <c r="WBQ1303" s="1124"/>
      <c r="WBR1303" s="1124"/>
      <c r="WBS1303" s="1124"/>
      <c r="WBT1303" s="1124"/>
      <c r="WBU1303" s="1124"/>
      <c r="WBV1303" s="1124"/>
      <c r="WBW1303" s="1124"/>
      <c r="WBX1303" s="1124"/>
      <c r="WBY1303" s="1124"/>
      <c r="WBZ1303" s="1124"/>
      <c r="WCA1303" s="1124"/>
      <c r="WCB1303" s="1124"/>
      <c r="WCC1303" s="1124"/>
      <c r="WCD1303" s="1124"/>
      <c r="WCE1303" s="1124"/>
      <c r="WCF1303" s="1124"/>
      <c r="WCG1303" s="1124"/>
      <c r="WCH1303" s="1124"/>
      <c r="WCI1303" s="1124"/>
      <c r="WCJ1303" s="1124"/>
      <c r="WCK1303" s="1124"/>
      <c r="WCL1303" s="1124"/>
      <c r="WCM1303" s="1124"/>
      <c r="WCN1303" s="1124"/>
      <c r="WCO1303" s="1124"/>
      <c r="WCP1303" s="1124"/>
      <c r="WCQ1303" s="1124"/>
      <c r="WCR1303" s="1124"/>
      <c r="WCS1303" s="1124"/>
      <c r="WCT1303" s="1124"/>
      <c r="WCU1303" s="1124"/>
      <c r="WCV1303" s="1124"/>
      <c r="WCW1303" s="1124"/>
      <c r="WCX1303" s="1124"/>
      <c r="WCY1303" s="1124"/>
      <c r="WCZ1303" s="1124"/>
      <c r="WDA1303" s="1124"/>
      <c r="WDB1303" s="1124"/>
      <c r="WDC1303" s="1124"/>
      <c r="WDD1303" s="1124"/>
      <c r="WDE1303" s="1124"/>
      <c r="WDF1303" s="1124"/>
      <c r="WDG1303" s="1124"/>
      <c r="WDH1303" s="1124"/>
      <c r="WDI1303" s="1124"/>
      <c r="WDJ1303" s="1124"/>
      <c r="WDK1303" s="1124"/>
      <c r="WDL1303" s="1124"/>
      <c r="WDM1303" s="1124"/>
      <c r="WDN1303" s="1124"/>
      <c r="WDO1303" s="1124"/>
      <c r="WDP1303" s="1124"/>
      <c r="WDQ1303" s="1124"/>
      <c r="WDR1303" s="1124"/>
      <c r="WDS1303" s="1124"/>
      <c r="WDT1303" s="1124"/>
      <c r="WDU1303" s="1124"/>
      <c r="WDV1303" s="1124"/>
      <c r="WDW1303" s="1124"/>
      <c r="WDX1303" s="1124"/>
      <c r="WDY1303" s="1124"/>
      <c r="WDZ1303" s="1124"/>
      <c r="WEA1303" s="1124"/>
      <c r="WEB1303" s="1124"/>
      <c r="WEC1303" s="1124"/>
      <c r="WED1303" s="1124"/>
      <c r="WEE1303" s="1124"/>
      <c r="WEF1303" s="1124"/>
      <c r="WEG1303" s="1124"/>
      <c r="WEH1303" s="1124"/>
      <c r="WEI1303" s="1124"/>
      <c r="WEJ1303" s="1124"/>
      <c r="WEK1303" s="1124"/>
      <c r="WEL1303" s="1124"/>
      <c r="WEM1303" s="1124"/>
      <c r="WEN1303" s="1124"/>
      <c r="WEO1303" s="1124"/>
      <c r="WEP1303" s="1124"/>
      <c r="WEQ1303" s="1124"/>
      <c r="WER1303" s="1124"/>
      <c r="WES1303" s="1124"/>
      <c r="WET1303" s="1124"/>
      <c r="WEU1303" s="1124"/>
      <c r="WEV1303" s="1124"/>
      <c r="WEW1303" s="1124"/>
      <c r="WEX1303" s="1124"/>
      <c r="WEY1303" s="1124"/>
      <c r="WEZ1303" s="1124"/>
      <c r="WFA1303" s="1124"/>
      <c r="WFB1303" s="1124"/>
      <c r="WFC1303" s="1124"/>
      <c r="WFD1303" s="1124"/>
      <c r="WFE1303" s="1124"/>
      <c r="WFF1303" s="1124"/>
      <c r="WFG1303" s="1124"/>
      <c r="WFH1303" s="1124"/>
      <c r="WFI1303" s="1124"/>
      <c r="WFJ1303" s="1124"/>
      <c r="WFK1303" s="1124"/>
      <c r="WFL1303" s="1124"/>
      <c r="WFM1303" s="1124"/>
      <c r="WFN1303" s="1124"/>
      <c r="WFO1303" s="1124"/>
      <c r="WFP1303" s="1124"/>
      <c r="WFQ1303" s="1124"/>
      <c r="WFR1303" s="1124"/>
      <c r="WFS1303" s="1124"/>
      <c r="WFT1303" s="1124"/>
      <c r="WFU1303" s="1124"/>
      <c r="WFV1303" s="1124"/>
      <c r="WFW1303" s="1124"/>
      <c r="WFX1303" s="1124"/>
      <c r="WFY1303" s="1124"/>
      <c r="WFZ1303" s="1124"/>
      <c r="WGA1303" s="1124"/>
      <c r="WGB1303" s="1124"/>
      <c r="WGC1303" s="1124"/>
      <c r="WGD1303" s="1124"/>
      <c r="WGE1303" s="1124"/>
      <c r="WGF1303" s="1124"/>
      <c r="WGG1303" s="1124"/>
      <c r="WGH1303" s="1124"/>
      <c r="WGI1303" s="1124"/>
      <c r="WGJ1303" s="1124"/>
      <c r="WGK1303" s="1124"/>
      <c r="WGL1303" s="1124"/>
      <c r="WGM1303" s="1124"/>
      <c r="WGN1303" s="1124"/>
      <c r="WGO1303" s="1124"/>
      <c r="WGP1303" s="1124"/>
      <c r="WGQ1303" s="1124"/>
      <c r="WGR1303" s="1124"/>
      <c r="WGS1303" s="1124"/>
      <c r="WGT1303" s="1124"/>
      <c r="WGU1303" s="1124"/>
      <c r="WGV1303" s="1124"/>
      <c r="WGW1303" s="1124"/>
      <c r="WGX1303" s="1124"/>
      <c r="WGY1303" s="1124"/>
      <c r="WGZ1303" s="1124"/>
      <c r="WHA1303" s="1124"/>
      <c r="WHB1303" s="1124"/>
      <c r="WHC1303" s="1124"/>
      <c r="WHD1303" s="1124"/>
      <c r="WHE1303" s="1124"/>
      <c r="WHF1303" s="1124"/>
      <c r="WHG1303" s="1124"/>
      <c r="WHH1303" s="1124"/>
      <c r="WHI1303" s="1124"/>
      <c r="WHJ1303" s="1124"/>
      <c r="WHK1303" s="1124"/>
      <c r="WHL1303" s="1124"/>
      <c r="WHM1303" s="1124"/>
      <c r="WHN1303" s="1124"/>
      <c r="WHO1303" s="1124"/>
      <c r="WHP1303" s="1124"/>
      <c r="WHQ1303" s="1124"/>
      <c r="WHR1303" s="1124"/>
      <c r="WHS1303" s="1124"/>
      <c r="WHT1303" s="1124"/>
      <c r="WHU1303" s="1124"/>
      <c r="WHV1303" s="1124"/>
      <c r="WHW1303" s="1124"/>
      <c r="WHX1303" s="1124"/>
      <c r="WHY1303" s="1124"/>
      <c r="WHZ1303" s="1124"/>
      <c r="WIA1303" s="1124"/>
      <c r="WIB1303" s="1124"/>
      <c r="WIC1303" s="1124"/>
      <c r="WID1303" s="1124"/>
      <c r="WIE1303" s="1124"/>
      <c r="WIF1303" s="1124"/>
      <c r="WIG1303" s="1124"/>
      <c r="WIH1303" s="1124"/>
      <c r="WII1303" s="1124"/>
      <c r="WIJ1303" s="1124"/>
      <c r="WIK1303" s="1124"/>
      <c r="WIL1303" s="1124"/>
      <c r="WIM1303" s="1124"/>
      <c r="WIN1303" s="1124"/>
      <c r="WIO1303" s="1124"/>
      <c r="WIP1303" s="1124"/>
      <c r="WIQ1303" s="1124"/>
      <c r="WIR1303" s="1124"/>
      <c r="WIS1303" s="1124"/>
      <c r="WIT1303" s="1124"/>
      <c r="WIU1303" s="1124"/>
      <c r="WIV1303" s="1124"/>
      <c r="WIW1303" s="1124"/>
      <c r="WIX1303" s="1124"/>
      <c r="WIY1303" s="1124"/>
      <c r="WIZ1303" s="1124"/>
      <c r="WJA1303" s="1124"/>
      <c r="WJB1303" s="1124"/>
      <c r="WJC1303" s="1124"/>
      <c r="WJD1303" s="1124"/>
      <c r="WJE1303" s="1124"/>
      <c r="WJF1303" s="1124"/>
      <c r="WJG1303" s="1124"/>
      <c r="WJH1303" s="1124"/>
      <c r="WJI1303" s="1124"/>
      <c r="WJJ1303" s="1124"/>
      <c r="WJK1303" s="1124"/>
      <c r="WJL1303" s="1124"/>
      <c r="WJM1303" s="1124"/>
      <c r="WJN1303" s="1124"/>
      <c r="WJO1303" s="1124"/>
      <c r="WJP1303" s="1124"/>
      <c r="WJQ1303" s="1124"/>
      <c r="WJR1303" s="1124"/>
      <c r="WJS1303" s="1124"/>
      <c r="WJT1303" s="1124"/>
      <c r="WJU1303" s="1124"/>
      <c r="WJV1303" s="1124"/>
      <c r="WJW1303" s="1124"/>
      <c r="WJX1303" s="1124"/>
      <c r="WJY1303" s="1124"/>
      <c r="WJZ1303" s="1124"/>
      <c r="WKA1303" s="1124"/>
      <c r="WKB1303" s="1124"/>
      <c r="WKC1303" s="1124"/>
      <c r="WKD1303" s="1124"/>
      <c r="WKE1303" s="1124"/>
      <c r="WKF1303" s="1124"/>
      <c r="WKG1303" s="1124"/>
      <c r="WKH1303" s="1124"/>
      <c r="WKI1303" s="1124"/>
      <c r="WKJ1303" s="1124"/>
      <c r="WKK1303" s="1124"/>
      <c r="WKL1303" s="1124"/>
      <c r="WKM1303" s="1124"/>
      <c r="WKN1303" s="1124"/>
      <c r="WKO1303" s="1124"/>
      <c r="WKP1303" s="1124"/>
      <c r="WKQ1303" s="1124"/>
      <c r="WKR1303" s="1124"/>
      <c r="WKS1303" s="1124"/>
      <c r="WKT1303" s="1124"/>
      <c r="WKU1303" s="1124"/>
      <c r="WKV1303" s="1124"/>
      <c r="WKW1303" s="1124"/>
      <c r="WKX1303" s="1124"/>
      <c r="WKY1303" s="1124"/>
      <c r="WKZ1303" s="1124"/>
      <c r="WLA1303" s="1124"/>
      <c r="WLB1303" s="1124"/>
      <c r="WLC1303" s="1124"/>
      <c r="WLD1303" s="1124"/>
      <c r="WLE1303" s="1124"/>
      <c r="WLF1303" s="1124"/>
      <c r="WLG1303" s="1124"/>
      <c r="WLH1303" s="1124"/>
      <c r="WLI1303" s="1124"/>
      <c r="WLJ1303" s="1124"/>
      <c r="WLK1303" s="1124"/>
      <c r="WLL1303" s="1124"/>
      <c r="WLM1303" s="1124"/>
      <c r="WLN1303" s="1124"/>
      <c r="WLO1303" s="1124"/>
      <c r="WLP1303" s="1124"/>
      <c r="WLQ1303" s="1124"/>
      <c r="WLR1303" s="1124"/>
      <c r="WLS1303" s="1124"/>
      <c r="WLT1303" s="1124"/>
      <c r="WLU1303" s="1124"/>
      <c r="WLV1303" s="1124"/>
      <c r="WLW1303" s="1124"/>
      <c r="WLX1303" s="1124"/>
      <c r="WLY1303" s="1124"/>
      <c r="WLZ1303" s="1124"/>
      <c r="WMA1303" s="1124"/>
      <c r="WMB1303" s="1124"/>
      <c r="WMC1303" s="1124"/>
      <c r="WMD1303" s="1124"/>
      <c r="WME1303" s="1124"/>
      <c r="WMF1303" s="1124"/>
      <c r="WMG1303" s="1124"/>
      <c r="WMH1303" s="1124"/>
      <c r="WMI1303" s="1124"/>
      <c r="WMJ1303" s="1124"/>
      <c r="WMK1303" s="1124"/>
      <c r="WML1303" s="1124"/>
      <c r="WMM1303" s="1124"/>
      <c r="WMN1303" s="1124"/>
      <c r="WMO1303" s="1124"/>
      <c r="WMP1303" s="1124"/>
      <c r="WMQ1303" s="1124"/>
      <c r="WMR1303" s="1124"/>
      <c r="WMS1303" s="1124"/>
      <c r="WMT1303" s="1124"/>
      <c r="WMU1303" s="1124"/>
      <c r="WMV1303" s="1124"/>
      <c r="WMW1303" s="1124"/>
      <c r="WMX1303" s="1124"/>
      <c r="WMY1303" s="1124"/>
      <c r="WMZ1303" s="1124"/>
      <c r="WNA1303" s="1124"/>
      <c r="WNB1303" s="1124"/>
      <c r="WNC1303" s="1124"/>
      <c r="WND1303" s="1124"/>
      <c r="WNE1303" s="1124"/>
      <c r="WNF1303" s="1124"/>
      <c r="WNG1303" s="1124"/>
      <c r="WNH1303" s="1124"/>
      <c r="WNI1303" s="1124"/>
      <c r="WNJ1303" s="1124"/>
      <c r="WNK1303" s="1124"/>
      <c r="WNL1303" s="1124"/>
      <c r="WNM1303" s="1124"/>
      <c r="WNN1303" s="1124"/>
      <c r="WNO1303" s="1124"/>
      <c r="WNP1303" s="1124"/>
      <c r="WNQ1303" s="1124"/>
      <c r="WNR1303" s="1124"/>
      <c r="WNS1303" s="1124"/>
      <c r="WNT1303" s="1124"/>
      <c r="WNU1303" s="1124"/>
      <c r="WNV1303" s="1124"/>
      <c r="WNW1303" s="1124"/>
      <c r="WNX1303" s="1124"/>
      <c r="WNY1303" s="1124"/>
      <c r="WNZ1303" s="1124"/>
      <c r="WOA1303" s="1124"/>
      <c r="WOB1303" s="1124"/>
      <c r="WOC1303" s="1124"/>
      <c r="WOD1303" s="1124"/>
      <c r="WOE1303" s="1124"/>
      <c r="WOF1303" s="1124"/>
      <c r="WOG1303" s="1124"/>
      <c r="WOH1303" s="1124"/>
      <c r="WOI1303" s="1124"/>
      <c r="WOJ1303" s="1124"/>
      <c r="WOK1303" s="1124"/>
      <c r="WOL1303" s="1124"/>
      <c r="WOM1303" s="1124"/>
      <c r="WON1303" s="1124"/>
      <c r="WOO1303" s="1124"/>
      <c r="WOP1303" s="1124"/>
      <c r="WOQ1303" s="1124"/>
      <c r="WOR1303" s="1124"/>
      <c r="WOS1303" s="1124"/>
      <c r="WOT1303" s="1124"/>
      <c r="WOU1303" s="1124"/>
      <c r="WOV1303" s="1124"/>
      <c r="WOW1303" s="1124"/>
      <c r="WOX1303" s="1124"/>
      <c r="WOY1303" s="1124"/>
      <c r="WOZ1303" s="1124"/>
      <c r="WPA1303" s="1124"/>
      <c r="WPB1303" s="1124"/>
      <c r="WPC1303" s="1124"/>
      <c r="WPD1303" s="1124"/>
      <c r="WPE1303" s="1124"/>
      <c r="WPF1303" s="1124"/>
      <c r="WPG1303" s="1124"/>
      <c r="WPH1303" s="1124"/>
      <c r="WPI1303" s="1124"/>
      <c r="WPJ1303" s="1124"/>
      <c r="WPK1303" s="1124"/>
      <c r="WPL1303" s="1124"/>
      <c r="WPM1303" s="1124"/>
      <c r="WPN1303" s="1124"/>
      <c r="WPO1303" s="1124"/>
      <c r="WPP1303" s="1124"/>
      <c r="WPQ1303" s="1124"/>
      <c r="WPR1303" s="1124"/>
      <c r="WPS1303" s="1124"/>
      <c r="WPT1303" s="1124"/>
      <c r="WPU1303" s="1124"/>
      <c r="WPV1303" s="1124"/>
      <c r="WPW1303" s="1124"/>
      <c r="WPX1303" s="1124"/>
      <c r="WPY1303" s="1124"/>
      <c r="WPZ1303" s="1124"/>
      <c r="WQA1303" s="1124"/>
      <c r="WQB1303" s="1124"/>
      <c r="WQC1303" s="1124"/>
      <c r="WQD1303" s="1124"/>
      <c r="WQE1303" s="1124"/>
      <c r="WQF1303" s="1124"/>
      <c r="WQG1303" s="1124"/>
      <c r="WQH1303" s="1124"/>
      <c r="WQI1303" s="1124"/>
      <c r="WQJ1303" s="1124"/>
      <c r="WQK1303" s="1124"/>
      <c r="WQL1303" s="1124"/>
      <c r="WQM1303" s="1124"/>
      <c r="WQN1303" s="1124"/>
      <c r="WQO1303" s="1124"/>
      <c r="WQP1303" s="1124"/>
      <c r="WQQ1303" s="1124"/>
      <c r="WQR1303" s="1124"/>
      <c r="WQS1303" s="1124"/>
      <c r="WQT1303" s="1124"/>
      <c r="WQU1303" s="1124"/>
      <c r="WQV1303" s="1124"/>
      <c r="WQW1303" s="1124"/>
      <c r="WQX1303" s="1124"/>
      <c r="WQY1303" s="1124"/>
      <c r="WQZ1303" s="1124"/>
      <c r="WRA1303" s="1124"/>
      <c r="WRB1303" s="1124"/>
      <c r="WRC1303" s="1124"/>
      <c r="WRD1303" s="1124"/>
      <c r="WRE1303" s="1124"/>
      <c r="WRF1303" s="1124"/>
      <c r="WRG1303" s="1124"/>
      <c r="WRH1303" s="1124"/>
      <c r="WRI1303" s="1124"/>
      <c r="WRJ1303" s="1124"/>
      <c r="WRK1303" s="1124"/>
      <c r="WRL1303" s="1124"/>
      <c r="WRM1303" s="1124"/>
      <c r="WRN1303" s="1124"/>
      <c r="WRO1303" s="1124"/>
      <c r="WRP1303" s="1124"/>
      <c r="WRQ1303" s="1124"/>
      <c r="WRR1303" s="1124"/>
      <c r="WRS1303" s="1124"/>
      <c r="WRT1303" s="1124"/>
      <c r="WRU1303" s="1124"/>
      <c r="WRV1303" s="1124"/>
      <c r="WRW1303" s="1124"/>
      <c r="WRX1303" s="1124"/>
      <c r="WRY1303" s="1124"/>
      <c r="WRZ1303" s="1124"/>
      <c r="WSA1303" s="1124"/>
      <c r="WSB1303" s="1124"/>
      <c r="WSC1303" s="1124"/>
      <c r="WSD1303" s="1124"/>
      <c r="WSE1303" s="1124"/>
      <c r="WSF1303" s="1124"/>
      <c r="WSG1303" s="1124"/>
      <c r="WSH1303" s="1124"/>
      <c r="WSI1303" s="1124"/>
      <c r="WSJ1303" s="1124"/>
      <c r="WSK1303" s="1124"/>
      <c r="WSL1303" s="1124"/>
      <c r="WSM1303" s="1124"/>
      <c r="WSN1303" s="1124"/>
      <c r="WSO1303" s="1124"/>
      <c r="WSP1303" s="1124"/>
      <c r="WSQ1303" s="1124"/>
      <c r="WSR1303" s="1124"/>
      <c r="WSS1303" s="1124"/>
      <c r="WST1303" s="1124"/>
      <c r="WSU1303" s="1124"/>
      <c r="WSV1303" s="1124"/>
      <c r="WSW1303" s="1124"/>
      <c r="WSX1303" s="1124"/>
      <c r="WSY1303" s="1124"/>
      <c r="WSZ1303" s="1124"/>
      <c r="WTA1303" s="1124"/>
      <c r="WTB1303" s="1124"/>
      <c r="WTC1303" s="1124"/>
      <c r="WTD1303" s="1124"/>
      <c r="WTE1303" s="1124"/>
      <c r="WTF1303" s="1124"/>
      <c r="WTG1303" s="1124"/>
      <c r="WTH1303" s="1124"/>
      <c r="WTI1303" s="1124"/>
      <c r="WTJ1303" s="1124"/>
      <c r="WTK1303" s="1124"/>
      <c r="WTL1303" s="1124"/>
      <c r="WTM1303" s="1124"/>
      <c r="WTN1303" s="1124"/>
      <c r="WTO1303" s="1124"/>
      <c r="WTP1303" s="1124"/>
      <c r="WTQ1303" s="1124"/>
      <c r="WTR1303" s="1124"/>
      <c r="WTS1303" s="1124"/>
      <c r="WTT1303" s="1124"/>
      <c r="WTU1303" s="1124"/>
      <c r="WTV1303" s="1124"/>
      <c r="WTW1303" s="1124"/>
      <c r="WTX1303" s="1124"/>
      <c r="WTY1303" s="1124"/>
      <c r="WTZ1303" s="1124"/>
      <c r="WUA1303" s="1124"/>
      <c r="WUB1303" s="1124"/>
      <c r="WUC1303" s="1124"/>
      <c r="WUD1303" s="1124"/>
      <c r="WUE1303" s="1124"/>
      <c r="WUF1303" s="1124"/>
      <c r="WUG1303" s="1124"/>
      <c r="WUH1303" s="1124"/>
      <c r="WUI1303" s="1124"/>
      <c r="WUJ1303" s="1124"/>
      <c r="WUK1303" s="1124"/>
      <c r="WUL1303" s="1124"/>
      <c r="WUM1303" s="1124"/>
      <c r="WUN1303" s="1124"/>
      <c r="WUO1303" s="1124"/>
      <c r="WUP1303" s="1124"/>
      <c r="WUQ1303" s="1124"/>
      <c r="WUR1303" s="1124"/>
      <c r="WUS1303" s="1124"/>
      <c r="WUT1303" s="1124"/>
      <c r="WUU1303" s="1124"/>
      <c r="WUV1303" s="1124"/>
      <c r="WUW1303" s="1124"/>
      <c r="WUX1303" s="1124"/>
      <c r="WUY1303" s="1124"/>
      <c r="WUZ1303" s="1124"/>
      <c r="WVA1303" s="1124"/>
      <c r="WVB1303" s="1124"/>
      <c r="WVC1303" s="1124"/>
      <c r="WVD1303" s="1124"/>
      <c r="WVE1303" s="1124"/>
      <c r="WVF1303" s="1124"/>
      <c r="WVG1303" s="1124"/>
      <c r="WVH1303" s="1124"/>
      <c r="WVI1303" s="1124"/>
      <c r="WVJ1303" s="1124"/>
      <c r="WVK1303" s="1124"/>
      <c r="WVL1303" s="1124"/>
      <c r="WVM1303" s="1124"/>
      <c r="WVN1303" s="1124"/>
      <c r="WVO1303" s="1124"/>
      <c r="WVP1303" s="1124"/>
      <c r="WVQ1303" s="1124"/>
      <c r="WVR1303" s="1124"/>
      <c r="WVS1303" s="1124"/>
      <c r="WVT1303" s="1124"/>
      <c r="WVU1303" s="1124"/>
      <c r="WVV1303" s="1124"/>
      <c r="WVW1303" s="1124"/>
      <c r="WVX1303" s="1124"/>
      <c r="WVY1303" s="1124"/>
      <c r="WVZ1303" s="1124"/>
      <c r="WWA1303" s="1124"/>
    </row>
    <row r="1304" spans="1:16147" ht="18" customHeight="1">
      <c r="A1304" s="1094"/>
      <c r="B1304" s="1095"/>
      <c r="C1304" s="1121"/>
      <c r="D1304" s="1121"/>
      <c r="E1304" s="1121"/>
      <c r="F1304" s="1121"/>
      <c r="G1304" s="1095"/>
      <c r="H1304" s="960"/>
      <c r="I1304" s="960"/>
      <c r="J1304" s="543"/>
      <c r="K1304" s="1627" t="s">
        <v>1733</v>
      </c>
      <c r="L1304" s="1097" t="s">
        <v>14</v>
      </c>
      <c r="M1304" s="1118">
        <f>T1304/1000</f>
        <v>13652</v>
      </c>
      <c r="N1304" s="4"/>
      <c r="P1304" s="39">
        <v>2730400</v>
      </c>
      <c r="Q1304" s="1099">
        <v>5</v>
      </c>
      <c r="R1304" s="1099"/>
      <c r="S1304" s="1099"/>
      <c r="T1304" s="45">
        <f>P1304*Q1304</f>
        <v>13652000</v>
      </c>
      <c r="U1304" s="1100" t="s">
        <v>922</v>
      </c>
      <c r="V1304" s="1123"/>
      <c r="W1304" s="1123"/>
      <c r="X1304" s="1123"/>
      <c r="Y1304" s="1124"/>
      <c r="Z1304" s="1124"/>
      <c r="AA1304" s="1124"/>
      <c r="AB1304" s="1124"/>
      <c r="AC1304" s="1124"/>
      <c r="AD1304" s="1124"/>
      <c r="AE1304" s="1124"/>
      <c r="AF1304" s="1124"/>
      <c r="AG1304" s="1124"/>
      <c r="AH1304" s="1124"/>
      <c r="AI1304" s="1124"/>
      <c r="AJ1304" s="1124"/>
      <c r="AK1304" s="1124"/>
      <c r="AL1304" s="1124"/>
      <c r="AM1304" s="1124"/>
      <c r="AN1304" s="1124"/>
      <c r="AO1304" s="1124"/>
      <c r="AP1304" s="1124"/>
      <c r="AQ1304" s="1124"/>
      <c r="AR1304" s="1124"/>
      <c r="AS1304" s="1124"/>
      <c r="AT1304" s="1124"/>
      <c r="AU1304" s="1124"/>
      <c r="AV1304" s="1124"/>
      <c r="AW1304" s="1124"/>
      <c r="AX1304" s="1124"/>
      <c r="AY1304" s="1124"/>
      <c r="AZ1304" s="1124"/>
      <c r="BA1304" s="1124"/>
      <c r="BB1304" s="1124"/>
      <c r="BC1304" s="1124"/>
      <c r="BD1304" s="1124"/>
      <c r="BE1304" s="1124"/>
      <c r="BF1304" s="1124"/>
      <c r="BG1304" s="1124"/>
      <c r="BH1304" s="1124"/>
      <c r="BI1304" s="1124"/>
      <c r="BJ1304" s="1124"/>
      <c r="BK1304" s="1124"/>
      <c r="BL1304" s="1124"/>
      <c r="BM1304" s="1124"/>
      <c r="BN1304" s="1124"/>
      <c r="BO1304" s="1124"/>
      <c r="BP1304" s="1124"/>
      <c r="BQ1304" s="1124"/>
      <c r="BR1304" s="1124"/>
      <c r="BS1304" s="1124"/>
      <c r="BT1304" s="1124"/>
      <c r="BU1304" s="1124"/>
      <c r="BV1304" s="1124"/>
      <c r="BW1304" s="1124"/>
      <c r="BX1304" s="1124"/>
      <c r="BY1304" s="1124"/>
      <c r="BZ1304" s="1124"/>
      <c r="CA1304" s="1124"/>
      <c r="CB1304" s="1124"/>
      <c r="CC1304" s="1124"/>
      <c r="CD1304" s="1124"/>
      <c r="CE1304" s="1124"/>
      <c r="CF1304" s="1124"/>
      <c r="CG1304" s="1124"/>
      <c r="CH1304" s="1124"/>
      <c r="CI1304" s="1124"/>
      <c r="CJ1304" s="1124"/>
      <c r="CK1304" s="1124"/>
      <c r="CL1304" s="1124"/>
      <c r="CM1304" s="1124"/>
      <c r="CN1304" s="1124"/>
      <c r="CO1304" s="1124"/>
      <c r="CP1304" s="1124"/>
      <c r="CQ1304" s="1124"/>
      <c r="CR1304" s="1124"/>
      <c r="CS1304" s="1124"/>
      <c r="CT1304" s="1124"/>
      <c r="CU1304" s="1124"/>
      <c r="CV1304" s="1124"/>
      <c r="CW1304" s="1124"/>
      <c r="CX1304" s="1124"/>
      <c r="CY1304" s="1124"/>
      <c r="CZ1304" s="1124"/>
      <c r="DA1304" s="1124"/>
      <c r="DB1304" s="1124"/>
      <c r="DC1304" s="1124"/>
      <c r="DD1304" s="1124"/>
      <c r="DE1304" s="1124"/>
      <c r="DF1304" s="1124"/>
      <c r="DG1304" s="1124"/>
      <c r="DH1304" s="1124"/>
      <c r="DI1304" s="1124"/>
      <c r="DJ1304" s="1124"/>
      <c r="DK1304" s="1124"/>
      <c r="DL1304" s="1124"/>
      <c r="DM1304" s="1124"/>
      <c r="DN1304" s="1124"/>
      <c r="DO1304" s="1124"/>
      <c r="DP1304" s="1124"/>
      <c r="DQ1304" s="1124"/>
      <c r="DR1304" s="1124"/>
      <c r="DS1304" s="1124"/>
      <c r="DT1304" s="1124"/>
      <c r="DU1304" s="1124"/>
      <c r="DV1304" s="1124"/>
      <c r="DW1304" s="1124"/>
      <c r="DX1304" s="1124"/>
      <c r="DY1304" s="1124"/>
      <c r="DZ1304" s="1124"/>
      <c r="EA1304" s="1124"/>
      <c r="EB1304" s="1124"/>
      <c r="EC1304" s="1124"/>
      <c r="ED1304" s="1124"/>
      <c r="EE1304" s="1124"/>
      <c r="EF1304" s="1124"/>
      <c r="EG1304" s="1124"/>
      <c r="EH1304" s="1124"/>
      <c r="EI1304" s="1124"/>
      <c r="EJ1304" s="1124"/>
      <c r="EK1304" s="1124"/>
      <c r="EL1304" s="1124"/>
      <c r="EM1304" s="1124"/>
      <c r="EN1304" s="1124"/>
      <c r="EO1304" s="1124"/>
      <c r="EP1304" s="1124"/>
      <c r="EQ1304" s="1124"/>
      <c r="ER1304" s="1124"/>
      <c r="ES1304" s="1124"/>
      <c r="ET1304" s="1124"/>
      <c r="EU1304" s="1124"/>
      <c r="EV1304" s="1124"/>
      <c r="EW1304" s="1124"/>
      <c r="EX1304" s="1124"/>
      <c r="EY1304" s="1124"/>
      <c r="EZ1304" s="1124"/>
      <c r="FA1304" s="1124"/>
      <c r="FB1304" s="1124"/>
      <c r="FC1304" s="1124"/>
      <c r="FD1304" s="1124"/>
      <c r="FE1304" s="1124"/>
      <c r="FF1304" s="1124"/>
      <c r="FG1304" s="1124"/>
      <c r="FH1304" s="1124"/>
      <c r="FI1304" s="1124"/>
      <c r="FJ1304" s="1124"/>
      <c r="FK1304" s="1124"/>
      <c r="FL1304" s="1124"/>
      <c r="FM1304" s="1124"/>
      <c r="FN1304" s="1124"/>
      <c r="FO1304" s="1124"/>
      <c r="FP1304" s="1124"/>
      <c r="FQ1304" s="1124"/>
      <c r="FR1304" s="1124"/>
      <c r="FS1304" s="1124"/>
      <c r="FT1304" s="1124"/>
      <c r="FU1304" s="1124"/>
      <c r="FV1304" s="1124"/>
      <c r="FW1304" s="1124"/>
      <c r="FX1304" s="1124"/>
      <c r="FY1304" s="1124"/>
      <c r="FZ1304" s="1124"/>
      <c r="GA1304" s="1124"/>
      <c r="GB1304" s="1124"/>
      <c r="GC1304" s="1124"/>
      <c r="GD1304" s="1124"/>
      <c r="GE1304" s="1124"/>
      <c r="GF1304" s="1124"/>
      <c r="GG1304" s="1124"/>
      <c r="GH1304" s="1124"/>
      <c r="GI1304" s="1124"/>
      <c r="GJ1304" s="1124"/>
      <c r="GK1304" s="1124"/>
      <c r="GL1304" s="1124"/>
      <c r="GM1304" s="1124"/>
      <c r="GN1304" s="1124"/>
      <c r="GO1304" s="1124"/>
      <c r="GP1304" s="1124"/>
      <c r="GQ1304" s="1124"/>
      <c r="GR1304" s="1124"/>
      <c r="GS1304" s="1124"/>
      <c r="GT1304" s="1124"/>
      <c r="GU1304" s="1124"/>
      <c r="GV1304" s="1124"/>
      <c r="GW1304" s="1124"/>
      <c r="GX1304" s="1124"/>
      <c r="GY1304" s="1124"/>
      <c r="GZ1304" s="1124"/>
      <c r="HA1304" s="1124"/>
      <c r="HB1304" s="1124"/>
      <c r="HC1304" s="1124"/>
      <c r="HD1304" s="1124"/>
      <c r="HE1304" s="1124"/>
      <c r="HF1304" s="1124"/>
      <c r="HG1304" s="1124"/>
      <c r="HH1304" s="1124"/>
      <c r="HI1304" s="1124"/>
      <c r="HJ1304" s="1124"/>
      <c r="HK1304" s="1124"/>
      <c r="HL1304" s="1124"/>
      <c r="HM1304" s="1124"/>
      <c r="HN1304" s="1124"/>
      <c r="HO1304" s="1124"/>
      <c r="HP1304" s="1124"/>
      <c r="HQ1304" s="1124"/>
      <c r="HR1304" s="1124"/>
      <c r="HS1304" s="1124"/>
      <c r="HT1304" s="1124"/>
      <c r="HU1304" s="1124"/>
      <c r="HV1304" s="1124"/>
      <c r="HW1304" s="1124"/>
      <c r="HX1304" s="1124"/>
      <c r="HY1304" s="1124"/>
      <c r="HZ1304" s="1124"/>
      <c r="IA1304" s="1124"/>
      <c r="IB1304" s="1124"/>
      <c r="IC1304" s="1124"/>
      <c r="ID1304" s="1124"/>
      <c r="IE1304" s="1124"/>
      <c r="IF1304" s="1124"/>
      <c r="IG1304" s="1124"/>
      <c r="IH1304" s="1124"/>
      <c r="II1304" s="1124"/>
      <c r="IJ1304" s="1124"/>
      <c r="IK1304" s="1124"/>
      <c r="IL1304" s="1124"/>
      <c r="IM1304" s="1124"/>
      <c r="IN1304" s="1124"/>
      <c r="IO1304" s="1124"/>
      <c r="IP1304" s="1124"/>
      <c r="IQ1304" s="1124"/>
      <c r="IR1304" s="1124"/>
      <c r="IS1304" s="1124"/>
      <c r="IT1304" s="1124"/>
      <c r="IU1304" s="1124"/>
      <c r="IV1304" s="1124"/>
      <c r="IW1304" s="1124"/>
      <c r="IX1304" s="1124"/>
      <c r="IY1304" s="1124"/>
      <c r="IZ1304" s="1124"/>
      <c r="JA1304" s="1124"/>
      <c r="JB1304" s="1124"/>
      <c r="JC1304" s="1124"/>
      <c r="JD1304" s="1124"/>
      <c r="JE1304" s="1124"/>
      <c r="JF1304" s="1124"/>
      <c r="JG1304" s="1124"/>
      <c r="JH1304" s="1124"/>
      <c r="JI1304" s="1124"/>
      <c r="JJ1304" s="1124"/>
      <c r="JK1304" s="1124"/>
      <c r="JL1304" s="1124"/>
      <c r="JM1304" s="1124"/>
      <c r="JN1304" s="1124"/>
      <c r="JO1304" s="1124"/>
      <c r="JP1304" s="1124"/>
      <c r="JQ1304" s="1124"/>
      <c r="JR1304" s="1124"/>
      <c r="JS1304" s="1124"/>
      <c r="JT1304" s="1124"/>
      <c r="JU1304" s="1124"/>
      <c r="JV1304" s="1124"/>
      <c r="JW1304" s="1124"/>
      <c r="JX1304" s="1124"/>
      <c r="JY1304" s="1124"/>
      <c r="JZ1304" s="1124"/>
      <c r="KA1304" s="1124"/>
      <c r="KB1304" s="1124"/>
      <c r="KC1304" s="1124"/>
      <c r="KD1304" s="1124"/>
      <c r="KE1304" s="1124"/>
      <c r="KF1304" s="1124"/>
      <c r="KG1304" s="1124"/>
      <c r="KH1304" s="1124"/>
      <c r="KI1304" s="1124"/>
      <c r="KJ1304" s="1124"/>
      <c r="KK1304" s="1124"/>
      <c r="KL1304" s="1124"/>
      <c r="KM1304" s="1124"/>
      <c r="KN1304" s="1124"/>
      <c r="KO1304" s="1124"/>
      <c r="KP1304" s="1124"/>
      <c r="KQ1304" s="1124"/>
      <c r="KR1304" s="1124"/>
      <c r="KS1304" s="1124"/>
      <c r="KT1304" s="1124"/>
      <c r="KU1304" s="1124"/>
      <c r="KV1304" s="1124"/>
      <c r="KW1304" s="1124"/>
      <c r="KX1304" s="1124"/>
      <c r="KY1304" s="1124"/>
      <c r="KZ1304" s="1124"/>
      <c r="LA1304" s="1124"/>
      <c r="LB1304" s="1124"/>
      <c r="LC1304" s="1124"/>
      <c r="LD1304" s="1124"/>
      <c r="LE1304" s="1124"/>
      <c r="LF1304" s="1124"/>
      <c r="LG1304" s="1124"/>
      <c r="LH1304" s="1124"/>
      <c r="LI1304" s="1124"/>
      <c r="LJ1304" s="1124"/>
      <c r="LK1304" s="1124"/>
      <c r="LL1304" s="1124"/>
      <c r="LM1304" s="1124"/>
      <c r="LN1304" s="1124"/>
      <c r="LO1304" s="1124"/>
      <c r="LP1304" s="1124"/>
      <c r="LQ1304" s="1124"/>
      <c r="LR1304" s="1124"/>
      <c r="LS1304" s="1124"/>
      <c r="LT1304" s="1124"/>
      <c r="LU1304" s="1124"/>
      <c r="LV1304" s="1124"/>
      <c r="LW1304" s="1124"/>
      <c r="LX1304" s="1124"/>
      <c r="LY1304" s="1124"/>
      <c r="LZ1304" s="1124"/>
      <c r="MA1304" s="1124"/>
      <c r="MB1304" s="1124"/>
      <c r="MC1304" s="1124"/>
      <c r="MD1304" s="1124"/>
      <c r="ME1304" s="1124"/>
      <c r="MF1304" s="1124"/>
      <c r="MG1304" s="1124"/>
      <c r="MH1304" s="1124"/>
      <c r="MI1304" s="1124"/>
      <c r="MJ1304" s="1124"/>
      <c r="MK1304" s="1124"/>
      <c r="ML1304" s="1124"/>
      <c r="MM1304" s="1124"/>
      <c r="MN1304" s="1124"/>
      <c r="MO1304" s="1124"/>
      <c r="MP1304" s="1124"/>
      <c r="MQ1304" s="1124"/>
      <c r="MR1304" s="1124"/>
      <c r="MS1304" s="1124"/>
      <c r="MT1304" s="1124"/>
      <c r="MU1304" s="1124"/>
      <c r="MV1304" s="1124"/>
      <c r="MW1304" s="1124"/>
      <c r="MX1304" s="1124"/>
      <c r="MY1304" s="1124"/>
      <c r="MZ1304" s="1124"/>
      <c r="NA1304" s="1124"/>
      <c r="NB1304" s="1124"/>
      <c r="NC1304" s="1124"/>
      <c r="ND1304" s="1124"/>
      <c r="NE1304" s="1124"/>
      <c r="NF1304" s="1124"/>
      <c r="NG1304" s="1124"/>
      <c r="NH1304" s="1124"/>
      <c r="NI1304" s="1124"/>
      <c r="NJ1304" s="1124"/>
      <c r="NK1304" s="1124"/>
      <c r="NL1304" s="1124"/>
      <c r="NM1304" s="1124"/>
      <c r="NN1304" s="1124"/>
      <c r="NO1304" s="1124"/>
      <c r="NP1304" s="1124"/>
      <c r="NQ1304" s="1124"/>
      <c r="NR1304" s="1124"/>
      <c r="NS1304" s="1124"/>
      <c r="NT1304" s="1124"/>
      <c r="NU1304" s="1124"/>
      <c r="NV1304" s="1124"/>
      <c r="NW1304" s="1124"/>
      <c r="NX1304" s="1124"/>
      <c r="NY1304" s="1124"/>
      <c r="NZ1304" s="1124"/>
      <c r="OA1304" s="1124"/>
      <c r="OB1304" s="1124"/>
      <c r="OC1304" s="1124"/>
      <c r="OD1304" s="1124"/>
      <c r="OE1304" s="1124"/>
      <c r="OF1304" s="1124"/>
      <c r="OG1304" s="1124"/>
      <c r="OH1304" s="1124"/>
      <c r="OI1304" s="1124"/>
      <c r="OJ1304" s="1124"/>
      <c r="OK1304" s="1124"/>
      <c r="OL1304" s="1124"/>
      <c r="OM1304" s="1124"/>
      <c r="ON1304" s="1124"/>
      <c r="OO1304" s="1124"/>
      <c r="OP1304" s="1124"/>
      <c r="OQ1304" s="1124"/>
      <c r="OR1304" s="1124"/>
      <c r="OS1304" s="1124"/>
      <c r="OT1304" s="1124"/>
      <c r="OU1304" s="1124"/>
      <c r="OV1304" s="1124"/>
      <c r="OW1304" s="1124"/>
      <c r="OX1304" s="1124"/>
      <c r="OY1304" s="1124"/>
      <c r="OZ1304" s="1124"/>
      <c r="PA1304" s="1124"/>
      <c r="PB1304" s="1124"/>
      <c r="PC1304" s="1124"/>
      <c r="PD1304" s="1124"/>
      <c r="PE1304" s="1124"/>
      <c r="PF1304" s="1124"/>
      <c r="PG1304" s="1124"/>
      <c r="PH1304" s="1124"/>
      <c r="PI1304" s="1124"/>
      <c r="PJ1304" s="1124"/>
      <c r="PK1304" s="1124"/>
      <c r="PL1304" s="1124"/>
      <c r="PM1304" s="1124"/>
      <c r="PN1304" s="1124"/>
      <c r="PO1304" s="1124"/>
      <c r="PP1304" s="1124"/>
      <c r="PQ1304" s="1124"/>
      <c r="PR1304" s="1124"/>
      <c r="PS1304" s="1124"/>
      <c r="PT1304" s="1124"/>
      <c r="PU1304" s="1124"/>
      <c r="PV1304" s="1124"/>
      <c r="PW1304" s="1124"/>
      <c r="PX1304" s="1124"/>
      <c r="PY1304" s="1124"/>
      <c r="PZ1304" s="1124"/>
      <c r="QA1304" s="1124"/>
      <c r="QB1304" s="1124"/>
      <c r="QC1304" s="1124"/>
      <c r="QD1304" s="1124"/>
      <c r="QE1304" s="1124"/>
      <c r="QF1304" s="1124"/>
      <c r="QG1304" s="1124"/>
      <c r="QH1304" s="1124"/>
      <c r="QI1304" s="1124"/>
      <c r="QJ1304" s="1124"/>
      <c r="QK1304" s="1124"/>
      <c r="QL1304" s="1124"/>
      <c r="QM1304" s="1124"/>
      <c r="QN1304" s="1124"/>
      <c r="QO1304" s="1124"/>
      <c r="QP1304" s="1124"/>
      <c r="QQ1304" s="1124"/>
      <c r="QR1304" s="1124"/>
      <c r="QS1304" s="1124"/>
      <c r="QT1304" s="1124"/>
      <c r="QU1304" s="1124"/>
      <c r="QV1304" s="1124"/>
      <c r="QW1304" s="1124"/>
      <c r="QX1304" s="1124"/>
      <c r="QY1304" s="1124"/>
      <c r="QZ1304" s="1124"/>
      <c r="RA1304" s="1124"/>
      <c r="RB1304" s="1124"/>
      <c r="RC1304" s="1124"/>
      <c r="RD1304" s="1124"/>
      <c r="RE1304" s="1124"/>
      <c r="RF1304" s="1124"/>
      <c r="RG1304" s="1124"/>
      <c r="RH1304" s="1124"/>
      <c r="RI1304" s="1124"/>
      <c r="RJ1304" s="1124"/>
      <c r="RK1304" s="1124"/>
      <c r="RL1304" s="1124"/>
      <c r="RM1304" s="1124"/>
      <c r="RN1304" s="1124"/>
      <c r="RO1304" s="1124"/>
      <c r="RP1304" s="1124"/>
      <c r="RQ1304" s="1124"/>
      <c r="RR1304" s="1124"/>
      <c r="RS1304" s="1124"/>
      <c r="RT1304" s="1124"/>
      <c r="RU1304" s="1124"/>
      <c r="RV1304" s="1124"/>
      <c r="RW1304" s="1124"/>
      <c r="RX1304" s="1124"/>
      <c r="RY1304" s="1124"/>
      <c r="RZ1304" s="1124"/>
      <c r="SA1304" s="1124"/>
      <c r="SB1304" s="1124"/>
      <c r="SC1304" s="1124"/>
      <c r="SD1304" s="1124"/>
      <c r="SE1304" s="1124"/>
      <c r="SF1304" s="1124"/>
      <c r="SG1304" s="1124"/>
      <c r="SH1304" s="1124"/>
      <c r="SI1304" s="1124"/>
      <c r="SJ1304" s="1124"/>
      <c r="SK1304" s="1124"/>
      <c r="SL1304" s="1124"/>
      <c r="SM1304" s="1124"/>
      <c r="SN1304" s="1124"/>
      <c r="SO1304" s="1124"/>
      <c r="SP1304" s="1124"/>
      <c r="SQ1304" s="1124"/>
      <c r="SR1304" s="1124"/>
      <c r="SS1304" s="1124"/>
      <c r="ST1304" s="1124"/>
      <c r="SU1304" s="1124"/>
      <c r="SV1304" s="1124"/>
      <c r="SW1304" s="1124"/>
      <c r="SX1304" s="1124"/>
      <c r="SY1304" s="1124"/>
      <c r="SZ1304" s="1124"/>
      <c r="TA1304" s="1124"/>
      <c r="TB1304" s="1124"/>
      <c r="TC1304" s="1124"/>
      <c r="TD1304" s="1124"/>
      <c r="TE1304" s="1124"/>
      <c r="TF1304" s="1124"/>
      <c r="TG1304" s="1124"/>
      <c r="TH1304" s="1124"/>
      <c r="TI1304" s="1124"/>
      <c r="TJ1304" s="1124"/>
      <c r="TK1304" s="1124"/>
      <c r="TL1304" s="1124"/>
      <c r="TM1304" s="1124"/>
      <c r="TN1304" s="1124"/>
      <c r="TO1304" s="1124"/>
      <c r="TP1304" s="1124"/>
      <c r="TQ1304" s="1124"/>
      <c r="TR1304" s="1124"/>
      <c r="TS1304" s="1124"/>
      <c r="TT1304" s="1124"/>
      <c r="TU1304" s="1124"/>
      <c r="TV1304" s="1124"/>
      <c r="TW1304" s="1124"/>
      <c r="TX1304" s="1124"/>
      <c r="TY1304" s="1124"/>
      <c r="TZ1304" s="1124"/>
      <c r="UA1304" s="1124"/>
      <c r="UB1304" s="1124"/>
      <c r="UC1304" s="1124"/>
      <c r="UD1304" s="1124"/>
      <c r="UE1304" s="1124"/>
      <c r="UF1304" s="1124"/>
      <c r="UG1304" s="1124"/>
      <c r="UH1304" s="1124"/>
      <c r="UI1304" s="1124"/>
      <c r="UJ1304" s="1124"/>
      <c r="UK1304" s="1124"/>
      <c r="UL1304" s="1124"/>
      <c r="UM1304" s="1124"/>
      <c r="UN1304" s="1124"/>
      <c r="UO1304" s="1124"/>
      <c r="UP1304" s="1124"/>
      <c r="UQ1304" s="1124"/>
      <c r="UR1304" s="1124"/>
      <c r="US1304" s="1124"/>
      <c r="UT1304" s="1124"/>
      <c r="UU1304" s="1124"/>
      <c r="UV1304" s="1124"/>
      <c r="UW1304" s="1124"/>
      <c r="UX1304" s="1124"/>
      <c r="UY1304" s="1124"/>
      <c r="UZ1304" s="1124"/>
      <c r="VA1304" s="1124"/>
      <c r="VB1304" s="1124"/>
      <c r="VC1304" s="1124"/>
      <c r="VD1304" s="1124"/>
      <c r="VE1304" s="1124"/>
      <c r="VF1304" s="1124"/>
      <c r="VG1304" s="1124"/>
      <c r="VH1304" s="1124"/>
      <c r="VI1304" s="1124"/>
      <c r="VJ1304" s="1124"/>
      <c r="VK1304" s="1124"/>
      <c r="VL1304" s="1124"/>
      <c r="VM1304" s="1124"/>
      <c r="VN1304" s="1124"/>
      <c r="VO1304" s="1124"/>
      <c r="VP1304" s="1124"/>
      <c r="VQ1304" s="1124"/>
      <c r="VR1304" s="1124"/>
      <c r="VS1304" s="1124"/>
      <c r="VT1304" s="1124"/>
      <c r="VU1304" s="1124"/>
      <c r="VV1304" s="1124"/>
      <c r="VW1304" s="1124"/>
      <c r="VX1304" s="1124"/>
      <c r="VY1304" s="1124"/>
      <c r="VZ1304" s="1124"/>
      <c r="WA1304" s="1124"/>
      <c r="WB1304" s="1124"/>
      <c r="WC1304" s="1124"/>
      <c r="WD1304" s="1124"/>
      <c r="WE1304" s="1124"/>
      <c r="WF1304" s="1124"/>
      <c r="WG1304" s="1124"/>
      <c r="WH1304" s="1124"/>
      <c r="WI1304" s="1124"/>
      <c r="WJ1304" s="1124"/>
      <c r="WK1304" s="1124"/>
      <c r="WL1304" s="1124"/>
      <c r="WM1304" s="1124"/>
      <c r="WN1304" s="1124"/>
      <c r="WO1304" s="1124"/>
      <c r="WP1304" s="1124"/>
      <c r="WQ1304" s="1124"/>
      <c r="WR1304" s="1124"/>
      <c r="WS1304" s="1124"/>
      <c r="WT1304" s="1124"/>
      <c r="WU1304" s="1124"/>
      <c r="WV1304" s="1124"/>
      <c r="WW1304" s="1124"/>
      <c r="WX1304" s="1124"/>
      <c r="WY1304" s="1124"/>
      <c r="WZ1304" s="1124"/>
      <c r="XA1304" s="1124"/>
      <c r="XB1304" s="1124"/>
      <c r="XC1304" s="1124"/>
      <c r="XD1304" s="1124"/>
      <c r="XE1304" s="1124"/>
      <c r="XF1304" s="1124"/>
      <c r="XG1304" s="1124"/>
      <c r="XH1304" s="1124"/>
      <c r="XI1304" s="1124"/>
      <c r="XJ1304" s="1124"/>
      <c r="XK1304" s="1124"/>
      <c r="XL1304" s="1124"/>
      <c r="XM1304" s="1124"/>
      <c r="XN1304" s="1124"/>
      <c r="XO1304" s="1124"/>
      <c r="XP1304" s="1124"/>
      <c r="XQ1304" s="1124"/>
      <c r="XR1304" s="1124"/>
      <c r="XS1304" s="1124"/>
      <c r="XT1304" s="1124"/>
      <c r="XU1304" s="1124"/>
      <c r="XV1304" s="1124"/>
      <c r="XW1304" s="1124"/>
      <c r="XX1304" s="1124"/>
      <c r="XY1304" s="1124"/>
      <c r="XZ1304" s="1124"/>
      <c r="YA1304" s="1124"/>
      <c r="YB1304" s="1124"/>
      <c r="YC1304" s="1124"/>
      <c r="YD1304" s="1124"/>
      <c r="YE1304" s="1124"/>
      <c r="YF1304" s="1124"/>
      <c r="YG1304" s="1124"/>
      <c r="YH1304" s="1124"/>
      <c r="YI1304" s="1124"/>
      <c r="YJ1304" s="1124"/>
      <c r="YK1304" s="1124"/>
      <c r="YL1304" s="1124"/>
      <c r="YM1304" s="1124"/>
      <c r="YN1304" s="1124"/>
      <c r="YO1304" s="1124"/>
      <c r="YP1304" s="1124"/>
      <c r="YQ1304" s="1124"/>
      <c r="YR1304" s="1124"/>
      <c r="YS1304" s="1124"/>
      <c r="YT1304" s="1124"/>
      <c r="YU1304" s="1124"/>
      <c r="YV1304" s="1124"/>
      <c r="YW1304" s="1124"/>
      <c r="YX1304" s="1124"/>
      <c r="YY1304" s="1124"/>
      <c r="YZ1304" s="1124"/>
      <c r="ZA1304" s="1124"/>
      <c r="ZB1304" s="1124"/>
      <c r="ZC1304" s="1124"/>
      <c r="ZD1304" s="1124"/>
      <c r="ZE1304" s="1124"/>
      <c r="ZF1304" s="1124"/>
      <c r="ZG1304" s="1124"/>
      <c r="ZH1304" s="1124"/>
      <c r="ZI1304" s="1124"/>
      <c r="ZJ1304" s="1124"/>
      <c r="ZK1304" s="1124"/>
      <c r="ZL1304" s="1124"/>
      <c r="ZM1304" s="1124"/>
      <c r="ZN1304" s="1124"/>
      <c r="ZO1304" s="1124"/>
      <c r="ZP1304" s="1124"/>
      <c r="ZQ1304" s="1124"/>
      <c r="ZR1304" s="1124"/>
      <c r="ZS1304" s="1124"/>
      <c r="ZT1304" s="1124"/>
      <c r="ZU1304" s="1124"/>
      <c r="ZV1304" s="1124"/>
      <c r="ZW1304" s="1124"/>
      <c r="ZX1304" s="1124"/>
      <c r="ZY1304" s="1124"/>
      <c r="ZZ1304" s="1124"/>
      <c r="AAA1304" s="1124"/>
      <c r="AAB1304" s="1124"/>
      <c r="AAC1304" s="1124"/>
      <c r="AAD1304" s="1124"/>
      <c r="AAE1304" s="1124"/>
      <c r="AAF1304" s="1124"/>
      <c r="AAG1304" s="1124"/>
      <c r="AAH1304" s="1124"/>
      <c r="AAI1304" s="1124"/>
      <c r="AAJ1304" s="1124"/>
      <c r="AAK1304" s="1124"/>
      <c r="AAL1304" s="1124"/>
      <c r="AAM1304" s="1124"/>
      <c r="AAN1304" s="1124"/>
      <c r="AAO1304" s="1124"/>
      <c r="AAP1304" s="1124"/>
      <c r="AAQ1304" s="1124"/>
      <c r="AAR1304" s="1124"/>
      <c r="AAS1304" s="1124"/>
      <c r="AAT1304" s="1124"/>
      <c r="AAU1304" s="1124"/>
      <c r="AAV1304" s="1124"/>
      <c r="AAW1304" s="1124"/>
      <c r="AAX1304" s="1124"/>
      <c r="AAY1304" s="1124"/>
      <c r="AAZ1304" s="1124"/>
      <c r="ABA1304" s="1124"/>
      <c r="ABB1304" s="1124"/>
      <c r="ABC1304" s="1124"/>
      <c r="ABD1304" s="1124"/>
      <c r="ABE1304" s="1124"/>
      <c r="ABF1304" s="1124"/>
      <c r="ABG1304" s="1124"/>
      <c r="ABH1304" s="1124"/>
      <c r="ABI1304" s="1124"/>
      <c r="ABJ1304" s="1124"/>
      <c r="ABK1304" s="1124"/>
      <c r="ABL1304" s="1124"/>
      <c r="ABM1304" s="1124"/>
      <c r="ABN1304" s="1124"/>
      <c r="ABO1304" s="1124"/>
      <c r="ABP1304" s="1124"/>
      <c r="ABQ1304" s="1124"/>
      <c r="ABR1304" s="1124"/>
      <c r="ABS1304" s="1124"/>
      <c r="ABT1304" s="1124"/>
      <c r="ABU1304" s="1124"/>
      <c r="ABV1304" s="1124"/>
      <c r="ABW1304" s="1124"/>
      <c r="ABX1304" s="1124"/>
      <c r="ABY1304" s="1124"/>
      <c r="ABZ1304" s="1124"/>
      <c r="ACA1304" s="1124"/>
      <c r="ACB1304" s="1124"/>
      <c r="ACC1304" s="1124"/>
      <c r="ACD1304" s="1124"/>
      <c r="ACE1304" s="1124"/>
      <c r="ACF1304" s="1124"/>
      <c r="ACG1304" s="1124"/>
      <c r="ACH1304" s="1124"/>
      <c r="ACI1304" s="1124"/>
      <c r="ACJ1304" s="1124"/>
      <c r="ACK1304" s="1124"/>
      <c r="ACL1304" s="1124"/>
      <c r="ACM1304" s="1124"/>
      <c r="ACN1304" s="1124"/>
      <c r="ACO1304" s="1124"/>
      <c r="ACP1304" s="1124"/>
      <c r="ACQ1304" s="1124"/>
      <c r="ACR1304" s="1124"/>
      <c r="ACS1304" s="1124"/>
      <c r="ACT1304" s="1124"/>
      <c r="ACU1304" s="1124"/>
      <c r="ACV1304" s="1124"/>
      <c r="ACW1304" s="1124"/>
      <c r="ACX1304" s="1124"/>
      <c r="ACY1304" s="1124"/>
      <c r="ACZ1304" s="1124"/>
      <c r="ADA1304" s="1124"/>
      <c r="ADB1304" s="1124"/>
      <c r="ADC1304" s="1124"/>
      <c r="ADD1304" s="1124"/>
      <c r="ADE1304" s="1124"/>
      <c r="ADF1304" s="1124"/>
      <c r="ADG1304" s="1124"/>
      <c r="ADH1304" s="1124"/>
      <c r="ADI1304" s="1124"/>
      <c r="ADJ1304" s="1124"/>
      <c r="ADK1304" s="1124"/>
      <c r="ADL1304" s="1124"/>
      <c r="ADM1304" s="1124"/>
      <c r="ADN1304" s="1124"/>
      <c r="ADO1304" s="1124"/>
      <c r="ADP1304" s="1124"/>
      <c r="ADQ1304" s="1124"/>
      <c r="ADR1304" s="1124"/>
      <c r="ADS1304" s="1124"/>
      <c r="ADT1304" s="1124"/>
      <c r="ADU1304" s="1124"/>
      <c r="ADV1304" s="1124"/>
      <c r="ADW1304" s="1124"/>
      <c r="ADX1304" s="1124"/>
      <c r="ADY1304" s="1124"/>
      <c r="ADZ1304" s="1124"/>
      <c r="AEA1304" s="1124"/>
      <c r="AEB1304" s="1124"/>
      <c r="AEC1304" s="1124"/>
      <c r="AED1304" s="1124"/>
      <c r="AEE1304" s="1124"/>
      <c r="AEF1304" s="1124"/>
      <c r="AEG1304" s="1124"/>
      <c r="AEH1304" s="1124"/>
      <c r="AEI1304" s="1124"/>
      <c r="AEJ1304" s="1124"/>
      <c r="AEK1304" s="1124"/>
      <c r="AEL1304" s="1124"/>
      <c r="AEM1304" s="1124"/>
      <c r="AEN1304" s="1124"/>
      <c r="AEO1304" s="1124"/>
      <c r="AEP1304" s="1124"/>
      <c r="AEQ1304" s="1124"/>
      <c r="AER1304" s="1124"/>
      <c r="AES1304" s="1124"/>
      <c r="AET1304" s="1124"/>
      <c r="AEU1304" s="1124"/>
      <c r="AEV1304" s="1124"/>
      <c r="AEW1304" s="1124"/>
      <c r="AEX1304" s="1124"/>
      <c r="AEY1304" s="1124"/>
      <c r="AEZ1304" s="1124"/>
      <c r="AFA1304" s="1124"/>
      <c r="AFB1304" s="1124"/>
      <c r="AFC1304" s="1124"/>
      <c r="AFD1304" s="1124"/>
      <c r="AFE1304" s="1124"/>
      <c r="AFF1304" s="1124"/>
      <c r="AFG1304" s="1124"/>
      <c r="AFH1304" s="1124"/>
      <c r="AFI1304" s="1124"/>
      <c r="AFJ1304" s="1124"/>
      <c r="AFK1304" s="1124"/>
      <c r="AFL1304" s="1124"/>
      <c r="AFM1304" s="1124"/>
      <c r="AFN1304" s="1124"/>
      <c r="AFO1304" s="1124"/>
      <c r="AFP1304" s="1124"/>
      <c r="AFQ1304" s="1124"/>
      <c r="AFR1304" s="1124"/>
      <c r="AFS1304" s="1124"/>
      <c r="AFT1304" s="1124"/>
      <c r="AFU1304" s="1124"/>
      <c r="AFV1304" s="1124"/>
      <c r="AFW1304" s="1124"/>
      <c r="AFX1304" s="1124"/>
      <c r="AFY1304" s="1124"/>
      <c r="AFZ1304" s="1124"/>
      <c r="AGA1304" s="1124"/>
      <c r="AGB1304" s="1124"/>
      <c r="AGC1304" s="1124"/>
      <c r="AGD1304" s="1124"/>
      <c r="AGE1304" s="1124"/>
      <c r="AGF1304" s="1124"/>
      <c r="AGG1304" s="1124"/>
      <c r="AGH1304" s="1124"/>
      <c r="AGI1304" s="1124"/>
      <c r="AGJ1304" s="1124"/>
      <c r="AGK1304" s="1124"/>
      <c r="AGL1304" s="1124"/>
      <c r="AGM1304" s="1124"/>
      <c r="AGN1304" s="1124"/>
      <c r="AGO1304" s="1124"/>
      <c r="AGP1304" s="1124"/>
      <c r="AGQ1304" s="1124"/>
      <c r="AGR1304" s="1124"/>
      <c r="AGS1304" s="1124"/>
      <c r="AGT1304" s="1124"/>
      <c r="AGU1304" s="1124"/>
      <c r="AGV1304" s="1124"/>
      <c r="AGW1304" s="1124"/>
      <c r="AGX1304" s="1124"/>
      <c r="AGY1304" s="1124"/>
      <c r="AGZ1304" s="1124"/>
      <c r="AHA1304" s="1124"/>
      <c r="AHB1304" s="1124"/>
      <c r="AHC1304" s="1124"/>
      <c r="AHD1304" s="1124"/>
      <c r="AHE1304" s="1124"/>
      <c r="AHF1304" s="1124"/>
      <c r="AHG1304" s="1124"/>
      <c r="AHH1304" s="1124"/>
      <c r="AHI1304" s="1124"/>
      <c r="AHJ1304" s="1124"/>
      <c r="AHK1304" s="1124"/>
      <c r="AHL1304" s="1124"/>
      <c r="AHM1304" s="1124"/>
      <c r="AHN1304" s="1124"/>
      <c r="AHO1304" s="1124"/>
      <c r="AHP1304" s="1124"/>
      <c r="AHQ1304" s="1124"/>
      <c r="AHR1304" s="1124"/>
      <c r="AHS1304" s="1124"/>
      <c r="AHT1304" s="1124"/>
      <c r="AHU1304" s="1124"/>
      <c r="AHV1304" s="1124"/>
      <c r="AHW1304" s="1124"/>
      <c r="AHX1304" s="1124"/>
      <c r="AHY1304" s="1124"/>
      <c r="AHZ1304" s="1124"/>
      <c r="AIA1304" s="1124"/>
      <c r="AIB1304" s="1124"/>
      <c r="AIC1304" s="1124"/>
      <c r="AID1304" s="1124"/>
      <c r="AIE1304" s="1124"/>
      <c r="AIF1304" s="1124"/>
      <c r="AIG1304" s="1124"/>
      <c r="AIH1304" s="1124"/>
      <c r="AII1304" s="1124"/>
      <c r="AIJ1304" s="1124"/>
      <c r="AIK1304" s="1124"/>
      <c r="AIL1304" s="1124"/>
      <c r="AIM1304" s="1124"/>
      <c r="AIN1304" s="1124"/>
      <c r="AIO1304" s="1124"/>
      <c r="AIP1304" s="1124"/>
      <c r="AIQ1304" s="1124"/>
      <c r="AIR1304" s="1124"/>
      <c r="AIS1304" s="1124"/>
      <c r="AIT1304" s="1124"/>
      <c r="AIU1304" s="1124"/>
      <c r="AIV1304" s="1124"/>
      <c r="AIW1304" s="1124"/>
      <c r="AIX1304" s="1124"/>
      <c r="AIY1304" s="1124"/>
      <c r="AIZ1304" s="1124"/>
      <c r="AJA1304" s="1124"/>
      <c r="AJB1304" s="1124"/>
      <c r="AJC1304" s="1124"/>
      <c r="AJD1304" s="1124"/>
      <c r="AJE1304" s="1124"/>
      <c r="AJF1304" s="1124"/>
      <c r="AJG1304" s="1124"/>
      <c r="AJH1304" s="1124"/>
      <c r="AJI1304" s="1124"/>
      <c r="AJJ1304" s="1124"/>
      <c r="AJK1304" s="1124"/>
      <c r="AJL1304" s="1124"/>
      <c r="AJM1304" s="1124"/>
      <c r="AJN1304" s="1124"/>
      <c r="AJO1304" s="1124"/>
      <c r="AJP1304" s="1124"/>
      <c r="AJQ1304" s="1124"/>
      <c r="AJR1304" s="1124"/>
      <c r="AJS1304" s="1124"/>
      <c r="AJT1304" s="1124"/>
      <c r="AJU1304" s="1124"/>
      <c r="AJV1304" s="1124"/>
      <c r="AJW1304" s="1124"/>
      <c r="AJX1304" s="1124"/>
      <c r="AJY1304" s="1124"/>
      <c r="AJZ1304" s="1124"/>
      <c r="AKA1304" s="1124"/>
      <c r="AKB1304" s="1124"/>
      <c r="AKC1304" s="1124"/>
      <c r="AKD1304" s="1124"/>
      <c r="AKE1304" s="1124"/>
      <c r="AKF1304" s="1124"/>
      <c r="AKG1304" s="1124"/>
      <c r="AKH1304" s="1124"/>
      <c r="AKI1304" s="1124"/>
      <c r="AKJ1304" s="1124"/>
      <c r="AKK1304" s="1124"/>
      <c r="AKL1304" s="1124"/>
      <c r="AKM1304" s="1124"/>
      <c r="AKN1304" s="1124"/>
      <c r="AKO1304" s="1124"/>
      <c r="AKP1304" s="1124"/>
      <c r="AKQ1304" s="1124"/>
      <c r="AKR1304" s="1124"/>
      <c r="AKS1304" s="1124"/>
      <c r="AKT1304" s="1124"/>
      <c r="AKU1304" s="1124"/>
      <c r="AKV1304" s="1124"/>
      <c r="AKW1304" s="1124"/>
      <c r="AKX1304" s="1124"/>
      <c r="AKY1304" s="1124"/>
      <c r="AKZ1304" s="1124"/>
      <c r="ALA1304" s="1124"/>
      <c r="ALB1304" s="1124"/>
      <c r="ALC1304" s="1124"/>
      <c r="ALD1304" s="1124"/>
      <c r="ALE1304" s="1124"/>
      <c r="ALF1304" s="1124"/>
      <c r="ALG1304" s="1124"/>
      <c r="ALH1304" s="1124"/>
      <c r="ALI1304" s="1124"/>
      <c r="ALJ1304" s="1124"/>
      <c r="ALK1304" s="1124"/>
      <c r="ALL1304" s="1124"/>
      <c r="ALM1304" s="1124"/>
      <c r="ALN1304" s="1124"/>
      <c r="ALO1304" s="1124"/>
      <c r="ALP1304" s="1124"/>
      <c r="ALQ1304" s="1124"/>
      <c r="ALR1304" s="1124"/>
      <c r="ALS1304" s="1124"/>
      <c r="ALT1304" s="1124"/>
      <c r="ALU1304" s="1124"/>
      <c r="ALV1304" s="1124"/>
      <c r="ALW1304" s="1124"/>
      <c r="ALX1304" s="1124"/>
      <c r="ALY1304" s="1124"/>
      <c r="ALZ1304" s="1124"/>
      <c r="AMA1304" s="1124"/>
      <c r="AMB1304" s="1124"/>
      <c r="AMC1304" s="1124"/>
      <c r="AMD1304" s="1124"/>
      <c r="AME1304" s="1124"/>
      <c r="AMF1304" s="1124"/>
      <c r="AMG1304" s="1124"/>
      <c r="AMH1304" s="1124"/>
      <c r="AMI1304" s="1124"/>
      <c r="AMJ1304" s="1124"/>
      <c r="AMK1304" s="1124"/>
      <c r="AML1304" s="1124"/>
      <c r="AMM1304" s="1124"/>
      <c r="AMN1304" s="1124"/>
      <c r="AMO1304" s="1124"/>
      <c r="AMP1304" s="1124"/>
      <c r="AMQ1304" s="1124"/>
      <c r="AMR1304" s="1124"/>
      <c r="AMS1304" s="1124"/>
      <c r="AMT1304" s="1124"/>
      <c r="AMU1304" s="1124"/>
      <c r="AMV1304" s="1124"/>
      <c r="AMW1304" s="1124"/>
      <c r="AMX1304" s="1124"/>
      <c r="AMY1304" s="1124"/>
      <c r="AMZ1304" s="1124"/>
      <c r="ANA1304" s="1124"/>
      <c r="ANB1304" s="1124"/>
      <c r="ANC1304" s="1124"/>
      <c r="AND1304" s="1124"/>
      <c r="ANE1304" s="1124"/>
      <c r="ANF1304" s="1124"/>
      <c r="ANG1304" s="1124"/>
      <c r="ANH1304" s="1124"/>
      <c r="ANI1304" s="1124"/>
      <c r="ANJ1304" s="1124"/>
      <c r="ANK1304" s="1124"/>
      <c r="ANL1304" s="1124"/>
      <c r="ANM1304" s="1124"/>
      <c r="ANN1304" s="1124"/>
      <c r="ANO1304" s="1124"/>
      <c r="ANP1304" s="1124"/>
      <c r="ANQ1304" s="1124"/>
      <c r="ANR1304" s="1124"/>
      <c r="ANS1304" s="1124"/>
      <c r="ANT1304" s="1124"/>
      <c r="ANU1304" s="1124"/>
      <c r="ANV1304" s="1124"/>
      <c r="ANW1304" s="1124"/>
      <c r="ANX1304" s="1124"/>
      <c r="ANY1304" s="1124"/>
      <c r="ANZ1304" s="1124"/>
      <c r="AOA1304" s="1124"/>
      <c r="AOB1304" s="1124"/>
      <c r="AOC1304" s="1124"/>
      <c r="AOD1304" s="1124"/>
      <c r="AOE1304" s="1124"/>
      <c r="AOF1304" s="1124"/>
      <c r="AOG1304" s="1124"/>
      <c r="AOH1304" s="1124"/>
      <c r="AOI1304" s="1124"/>
      <c r="AOJ1304" s="1124"/>
      <c r="AOK1304" s="1124"/>
      <c r="AOL1304" s="1124"/>
      <c r="AOM1304" s="1124"/>
      <c r="AON1304" s="1124"/>
      <c r="AOO1304" s="1124"/>
      <c r="AOP1304" s="1124"/>
      <c r="AOQ1304" s="1124"/>
      <c r="AOR1304" s="1124"/>
      <c r="AOS1304" s="1124"/>
      <c r="AOT1304" s="1124"/>
      <c r="AOU1304" s="1124"/>
      <c r="AOV1304" s="1124"/>
      <c r="AOW1304" s="1124"/>
      <c r="AOX1304" s="1124"/>
      <c r="AOY1304" s="1124"/>
      <c r="AOZ1304" s="1124"/>
      <c r="APA1304" s="1124"/>
      <c r="APB1304" s="1124"/>
      <c r="APC1304" s="1124"/>
      <c r="APD1304" s="1124"/>
      <c r="APE1304" s="1124"/>
      <c r="APF1304" s="1124"/>
      <c r="APG1304" s="1124"/>
      <c r="APH1304" s="1124"/>
      <c r="API1304" s="1124"/>
      <c r="APJ1304" s="1124"/>
      <c r="APK1304" s="1124"/>
      <c r="APL1304" s="1124"/>
      <c r="APM1304" s="1124"/>
      <c r="APN1304" s="1124"/>
      <c r="APO1304" s="1124"/>
      <c r="APP1304" s="1124"/>
      <c r="APQ1304" s="1124"/>
      <c r="APR1304" s="1124"/>
      <c r="APS1304" s="1124"/>
      <c r="APT1304" s="1124"/>
      <c r="APU1304" s="1124"/>
      <c r="APV1304" s="1124"/>
      <c r="APW1304" s="1124"/>
      <c r="APX1304" s="1124"/>
      <c r="APY1304" s="1124"/>
      <c r="APZ1304" s="1124"/>
      <c r="AQA1304" s="1124"/>
      <c r="AQB1304" s="1124"/>
      <c r="AQC1304" s="1124"/>
      <c r="AQD1304" s="1124"/>
      <c r="AQE1304" s="1124"/>
      <c r="AQF1304" s="1124"/>
      <c r="AQG1304" s="1124"/>
      <c r="AQH1304" s="1124"/>
      <c r="AQI1304" s="1124"/>
      <c r="AQJ1304" s="1124"/>
      <c r="AQK1304" s="1124"/>
      <c r="AQL1304" s="1124"/>
      <c r="AQM1304" s="1124"/>
      <c r="AQN1304" s="1124"/>
      <c r="AQO1304" s="1124"/>
      <c r="AQP1304" s="1124"/>
      <c r="AQQ1304" s="1124"/>
      <c r="AQR1304" s="1124"/>
      <c r="AQS1304" s="1124"/>
      <c r="AQT1304" s="1124"/>
      <c r="AQU1304" s="1124"/>
      <c r="AQV1304" s="1124"/>
      <c r="AQW1304" s="1124"/>
      <c r="AQX1304" s="1124"/>
      <c r="AQY1304" s="1124"/>
      <c r="AQZ1304" s="1124"/>
      <c r="ARA1304" s="1124"/>
      <c r="ARB1304" s="1124"/>
      <c r="ARC1304" s="1124"/>
      <c r="ARD1304" s="1124"/>
      <c r="ARE1304" s="1124"/>
      <c r="ARF1304" s="1124"/>
      <c r="ARG1304" s="1124"/>
      <c r="ARH1304" s="1124"/>
      <c r="ARI1304" s="1124"/>
      <c r="ARJ1304" s="1124"/>
      <c r="ARK1304" s="1124"/>
      <c r="ARL1304" s="1124"/>
      <c r="ARM1304" s="1124"/>
      <c r="ARN1304" s="1124"/>
      <c r="ARO1304" s="1124"/>
      <c r="ARP1304" s="1124"/>
      <c r="ARQ1304" s="1124"/>
      <c r="ARR1304" s="1124"/>
      <c r="ARS1304" s="1124"/>
      <c r="ART1304" s="1124"/>
      <c r="ARU1304" s="1124"/>
      <c r="ARV1304" s="1124"/>
      <c r="ARW1304" s="1124"/>
      <c r="ARX1304" s="1124"/>
      <c r="ARY1304" s="1124"/>
      <c r="ARZ1304" s="1124"/>
      <c r="ASA1304" s="1124"/>
      <c r="ASB1304" s="1124"/>
      <c r="ASC1304" s="1124"/>
      <c r="ASD1304" s="1124"/>
      <c r="ASE1304" s="1124"/>
      <c r="ASF1304" s="1124"/>
      <c r="ASG1304" s="1124"/>
      <c r="ASH1304" s="1124"/>
      <c r="ASI1304" s="1124"/>
      <c r="ASJ1304" s="1124"/>
      <c r="ASK1304" s="1124"/>
      <c r="ASL1304" s="1124"/>
      <c r="ASM1304" s="1124"/>
      <c r="ASN1304" s="1124"/>
      <c r="ASO1304" s="1124"/>
      <c r="ASP1304" s="1124"/>
      <c r="ASQ1304" s="1124"/>
      <c r="ASR1304" s="1124"/>
      <c r="ASS1304" s="1124"/>
      <c r="AST1304" s="1124"/>
      <c r="ASU1304" s="1124"/>
      <c r="ASV1304" s="1124"/>
      <c r="ASW1304" s="1124"/>
      <c r="ASX1304" s="1124"/>
      <c r="ASY1304" s="1124"/>
      <c r="ASZ1304" s="1124"/>
      <c r="ATA1304" s="1124"/>
      <c r="ATB1304" s="1124"/>
      <c r="ATC1304" s="1124"/>
      <c r="ATD1304" s="1124"/>
      <c r="ATE1304" s="1124"/>
      <c r="ATF1304" s="1124"/>
      <c r="ATG1304" s="1124"/>
      <c r="ATH1304" s="1124"/>
      <c r="ATI1304" s="1124"/>
      <c r="ATJ1304" s="1124"/>
      <c r="ATK1304" s="1124"/>
      <c r="ATL1304" s="1124"/>
      <c r="ATM1304" s="1124"/>
      <c r="ATN1304" s="1124"/>
      <c r="ATO1304" s="1124"/>
      <c r="ATP1304" s="1124"/>
      <c r="ATQ1304" s="1124"/>
      <c r="ATR1304" s="1124"/>
      <c r="ATS1304" s="1124"/>
      <c r="ATT1304" s="1124"/>
      <c r="ATU1304" s="1124"/>
      <c r="ATV1304" s="1124"/>
      <c r="ATW1304" s="1124"/>
      <c r="ATX1304" s="1124"/>
      <c r="ATY1304" s="1124"/>
      <c r="ATZ1304" s="1124"/>
      <c r="AUA1304" s="1124"/>
      <c r="AUB1304" s="1124"/>
      <c r="AUC1304" s="1124"/>
      <c r="AUD1304" s="1124"/>
      <c r="AUE1304" s="1124"/>
      <c r="AUF1304" s="1124"/>
      <c r="AUG1304" s="1124"/>
      <c r="AUH1304" s="1124"/>
      <c r="AUI1304" s="1124"/>
      <c r="AUJ1304" s="1124"/>
      <c r="AUK1304" s="1124"/>
      <c r="AUL1304" s="1124"/>
      <c r="AUM1304" s="1124"/>
      <c r="AUN1304" s="1124"/>
      <c r="AUO1304" s="1124"/>
      <c r="AUP1304" s="1124"/>
      <c r="AUQ1304" s="1124"/>
      <c r="AUR1304" s="1124"/>
      <c r="AUS1304" s="1124"/>
      <c r="AUT1304" s="1124"/>
      <c r="AUU1304" s="1124"/>
      <c r="AUV1304" s="1124"/>
      <c r="AUW1304" s="1124"/>
      <c r="AUX1304" s="1124"/>
      <c r="AUY1304" s="1124"/>
      <c r="AUZ1304" s="1124"/>
      <c r="AVA1304" s="1124"/>
      <c r="AVB1304" s="1124"/>
      <c r="AVC1304" s="1124"/>
      <c r="AVD1304" s="1124"/>
      <c r="AVE1304" s="1124"/>
      <c r="AVF1304" s="1124"/>
      <c r="AVG1304" s="1124"/>
      <c r="AVH1304" s="1124"/>
      <c r="AVI1304" s="1124"/>
      <c r="AVJ1304" s="1124"/>
      <c r="AVK1304" s="1124"/>
      <c r="AVL1304" s="1124"/>
      <c r="AVM1304" s="1124"/>
      <c r="AVN1304" s="1124"/>
      <c r="AVO1304" s="1124"/>
      <c r="AVP1304" s="1124"/>
      <c r="AVQ1304" s="1124"/>
      <c r="AVR1304" s="1124"/>
      <c r="AVS1304" s="1124"/>
      <c r="AVT1304" s="1124"/>
      <c r="AVU1304" s="1124"/>
      <c r="AVV1304" s="1124"/>
      <c r="AVW1304" s="1124"/>
      <c r="AVX1304" s="1124"/>
      <c r="AVY1304" s="1124"/>
      <c r="AVZ1304" s="1124"/>
      <c r="AWA1304" s="1124"/>
      <c r="AWB1304" s="1124"/>
      <c r="AWC1304" s="1124"/>
      <c r="AWD1304" s="1124"/>
      <c r="AWE1304" s="1124"/>
      <c r="AWF1304" s="1124"/>
      <c r="AWG1304" s="1124"/>
      <c r="AWH1304" s="1124"/>
      <c r="AWI1304" s="1124"/>
      <c r="AWJ1304" s="1124"/>
      <c r="AWK1304" s="1124"/>
      <c r="AWL1304" s="1124"/>
      <c r="AWM1304" s="1124"/>
      <c r="AWN1304" s="1124"/>
      <c r="AWO1304" s="1124"/>
      <c r="AWP1304" s="1124"/>
      <c r="AWQ1304" s="1124"/>
      <c r="AWR1304" s="1124"/>
      <c r="AWS1304" s="1124"/>
      <c r="AWT1304" s="1124"/>
      <c r="AWU1304" s="1124"/>
      <c r="AWV1304" s="1124"/>
      <c r="AWW1304" s="1124"/>
      <c r="AWX1304" s="1124"/>
      <c r="AWY1304" s="1124"/>
      <c r="AWZ1304" s="1124"/>
      <c r="AXA1304" s="1124"/>
      <c r="AXB1304" s="1124"/>
      <c r="AXC1304" s="1124"/>
      <c r="AXD1304" s="1124"/>
      <c r="AXE1304" s="1124"/>
      <c r="AXF1304" s="1124"/>
      <c r="AXG1304" s="1124"/>
      <c r="AXH1304" s="1124"/>
      <c r="AXI1304" s="1124"/>
      <c r="AXJ1304" s="1124"/>
      <c r="AXK1304" s="1124"/>
      <c r="AXL1304" s="1124"/>
      <c r="AXM1304" s="1124"/>
      <c r="AXN1304" s="1124"/>
      <c r="AXO1304" s="1124"/>
      <c r="AXP1304" s="1124"/>
      <c r="AXQ1304" s="1124"/>
      <c r="AXR1304" s="1124"/>
      <c r="AXS1304" s="1124"/>
      <c r="AXT1304" s="1124"/>
      <c r="AXU1304" s="1124"/>
      <c r="AXV1304" s="1124"/>
      <c r="AXW1304" s="1124"/>
      <c r="AXX1304" s="1124"/>
      <c r="AXY1304" s="1124"/>
      <c r="AXZ1304" s="1124"/>
      <c r="AYA1304" s="1124"/>
      <c r="AYB1304" s="1124"/>
      <c r="AYC1304" s="1124"/>
      <c r="AYD1304" s="1124"/>
      <c r="AYE1304" s="1124"/>
      <c r="AYF1304" s="1124"/>
      <c r="AYG1304" s="1124"/>
      <c r="AYH1304" s="1124"/>
      <c r="AYI1304" s="1124"/>
      <c r="AYJ1304" s="1124"/>
      <c r="AYK1304" s="1124"/>
      <c r="AYL1304" s="1124"/>
      <c r="AYM1304" s="1124"/>
      <c r="AYN1304" s="1124"/>
      <c r="AYO1304" s="1124"/>
      <c r="AYP1304" s="1124"/>
      <c r="AYQ1304" s="1124"/>
      <c r="AYR1304" s="1124"/>
      <c r="AYS1304" s="1124"/>
      <c r="AYT1304" s="1124"/>
      <c r="AYU1304" s="1124"/>
      <c r="AYV1304" s="1124"/>
      <c r="AYW1304" s="1124"/>
      <c r="AYX1304" s="1124"/>
      <c r="AYY1304" s="1124"/>
      <c r="AYZ1304" s="1124"/>
      <c r="AZA1304" s="1124"/>
      <c r="AZB1304" s="1124"/>
      <c r="AZC1304" s="1124"/>
      <c r="AZD1304" s="1124"/>
      <c r="AZE1304" s="1124"/>
      <c r="AZF1304" s="1124"/>
      <c r="AZG1304" s="1124"/>
      <c r="AZH1304" s="1124"/>
      <c r="AZI1304" s="1124"/>
      <c r="AZJ1304" s="1124"/>
      <c r="AZK1304" s="1124"/>
      <c r="AZL1304" s="1124"/>
      <c r="AZM1304" s="1124"/>
      <c r="AZN1304" s="1124"/>
      <c r="AZO1304" s="1124"/>
      <c r="AZP1304" s="1124"/>
      <c r="AZQ1304" s="1124"/>
      <c r="AZR1304" s="1124"/>
      <c r="AZS1304" s="1124"/>
      <c r="AZT1304" s="1124"/>
      <c r="AZU1304" s="1124"/>
      <c r="AZV1304" s="1124"/>
      <c r="AZW1304" s="1124"/>
      <c r="AZX1304" s="1124"/>
      <c r="AZY1304" s="1124"/>
      <c r="AZZ1304" s="1124"/>
      <c r="BAA1304" s="1124"/>
      <c r="BAB1304" s="1124"/>
      <c r="BAC1304" s="1124"/>
      <c r="BAD1304" s="1124"/>
      <c r="BAE1304" s="1124"/>
      <c r="BAF1304" s="1124"/>
      <c r="BAG1304" s="1124"/>
      <c r="BAH1304" s="1124"/>
      <c r="BAI1304" s="1124"/>
      <c r="BAJ1304" s="1124"/>
      <c r="BAK1304" s="1124"/>
      <c r="BAL1304" s="1124"/>
      <c r="BAM1304" s="1124"/>
      <c r="BAN1304" s="1124"/>
      <c r="BAO1304" s="1124"/>
      <c r="BAP1304" s="1124"/>
      <c r="BAQ1304" s="1124"/>
      <c r="BAR1304" s="1124"/>
      <c r="BAS1304" s="1124"/>
      <c r="BAT1304" s="1124"/>
      <c r="BAU1304" s="1124"/>
      <c r="BAV1304" s="1124"/>
      <c r="BAW1304" s="1124"/>
      <c r="BAX1304" s="1124"/>
      <c r="BAY1304" s="1124"/>
      <c r="BAZ1304" s="1124"/>
      <c r="BBA1304" s="1124"/>
      <c r="BBB1304" s="1124"/>
      <c r="BBC1304" s="1124"/>
      <c r="BBD1304" s="1124"/>
      <c r="BBE1304" s="1124"/>
      <c r="BBF1304" s="1124"/>
      <c r="BBG1304" s="1124"/>
      <c r="BBH1304" s="1124"/>
      <c r="BBI1304" s="1124"/>
      <c r="BBJ1304" s="1124"/>
      <c r="BBK1304" s="1124"/>
      <c r="BBL1304" s="1124"/>
      <c r="BBM1304" s="1124"/>
      <c r="BBN1304" s="1124"/>
      <c r="BBO1304" s="1124"/>
      <c r="BBP1304" s="1124"/>
      <c r="BBQ1304" s="1124"/>
      <c r="BBR1304" s="1124"/>
      <c r="BBS1304" s="1124"/>
      <c r="BBT1304" s="1124"/>
      <c r="BBU1304" s="1124"/>
      <c r="BBV1304" s="1124"/>
      <c r="BBW1304" s="1124"/>
      <c r="BBX1304" s="1124"/>
      <c r="BBY1304" s="1124"/>
      <c r="BBZ1304" s="1124"/>
      <c r="BCA1304" s="1124"/>
      <c r="BCB1304" s="1124"/>
      <c r="BCC1304" s="1124"/>
      <c r="BCD1304" s="1124"/>
      <c r="BCE1304" s="1124"/>
      <c r="BCF1304" s="1124"/>
      <c r="BCG1304" s="1124"/>
      <c r="BCH1304" s="1124"/>
      <c r="BCI1304" s="1124"/>
      <c r="BCJ1304" s="1124"/>
      <c r="BCK1304" s="1124"/>
      <c r="BCL1304" s="1124"/>
      <c r="BCM1304" s="1124"/>
      <c r="BCN1304" s="1124"/>
      <c r="BCO1304" s="1124"/>
      <c r="BCP1304" s="1124"/>
      <c r="BCQ1304" s="1124"/>
      <c r="BCR1304" s="1124"/>
      <c r="BCS1304" s="1124"/>
      <c r="BCT1304" s="1124"/>
      <c r="BCU1304" s="1124"/>
      <c r="BCV1304" s="1124"/>
      <c r="BCW1304" s="1124"/>
      <c r="BCX1304" s="1124"/>
      <c r="BCY1304" s="1124"/>
      <c r="BCZ1304" s="1124"/>
      <c r="BDA1304" s="1124"/>
      <c r="BDB1304" s="1124"/>
      <c r="BDC1304" s="1124"/>
      <c r="BDD1304" s="1124"/>
      <c r="BDE1304" s="1124"/>
      <c r="BDF1304" s="1124"/>
      <c r="BDG1304" s="1124"/>
      <c r="BDH1304" s="1124"/>
      <c r="BDI1304" s="1124"/>
      <c r="BDJ1304" s="1124"/>
      <c r="BDK1304" s="1124"/>
      <c r="BDL1304" s="1124"/>
      <c r="BDM1304" s="1124"/>
      <c r="BDN1304" s="1124"/>
      <c r="BDO1304" s="1124"/>
      <c r="BDP1304" s="1124"/>
      <c r="BDQ1304" s="1124"/>
      <c r="BDR1304" s="1124"/>
      <c r="BDS1304" s="1124"/>
      <c r="BDT1304" s="1124"/>
      <c r="BDU1304" s="1124"/>
      <c r="BDV1304" s="1124"/>
      <c r="BDW1304" s="1124"/>
      <c r="BDX1304" s="1124"/>
      <c r="BDY1304" s="1124"/>
      <c r="BDZ1304" s="1124"/>
      <c r="BEA1304" s="1124"/>
      <c r="BEB1304" s="1124"/>
      <c r="BEC1304" s="1124"/>
      <c r="BED1304" s="1124"/>
      <c r="BEE1304" s="1124"/>
      <c r="BEF1304" s="1124"/>
      <c r="BEG1304" s="1124"/>
      <c r="BEH1304" s="1124"/>
      <c r="BEI1304" s="1124"/>
      <c r="BEJ1304" s="1124"/>
      <c r="BEK1304" s="1124"/>
      <c r="BEL1304" s="1124"/>
      <c r="BEM1304" s="1124"/>
      <c r="BEN1304" s="1124"/>
      <c r="BEO1304" s="1124"/>
      <c r="BEP1304" s="1124"/>
      <c r="BEQ1304" s="1124"/>
      <c r="BER1304" s="1124"/>
      <c r="BES1304" s="1124"/>
      <c r="BET1304" s="1124"/>
      <c r="BEU1304" s="1124"/>
      <c r="BEV1304" s="1124"/>
      <c r="BEW1304" s="1124"/>
      <c r="BEX1304" s="1124"/>
      <c r="BEY1304" s="1124"/>
      <c r="BEZ1304" s="1124"/>
      <c r="BFA1304" s="1124"/>
      <c r="BFB1304" s="1124"/>
      <c r="BFC1304" s="1124"/>
      <c r="BFD1304" s="1124"/>
      <c r="BFE1304" s="1124"/>
      <c r="BFF1304" s="1124"/>
      <c r="BFG1304" s="1124"/>
      <c r="BFH1304" s="1124"/>
      <c r="BFI1304" s="1124"/>
      <c r="BFJ1304" s="1124"/>
      <c r="BFK1304" s="1124"/>
      <c r="BFL1304" s="1124"/>
      <c r="BFM1304" s="1124"/>
      <c r="BFN1304" s="1124"/>
      <c r="BFO1304" s="1124"/>
      <c r="BFP1304" s="1124"/>
      <c r="BFQ1304" s="1124"/>
      <c r="BFR1304" s="1124"/>
      <c r="BFS1304" s="1124"/>
      <c r="BFT1304" s="1124"/>
      <c r="BFU1304" s="1124"/>
      <c r="BFV1304" s="1124"/>
      <c r="BFW1304" s="1124"/>
      <c r="BFX1304" s="1124"/>
      <c r="BFY1304" s="1124"/>
      <c r="BFZ1304" s="1124"/>
      <c r="BGA1304" s="1124"/>
      <c r="BGB1304" s="1124"/>
      <c r="BGC1304" s="1124"/>
      <c r="BGD1304" s="1124"/>
      <c r="BGE1304" s="1124"/>
      <c r="BGF1304" s="1124"/>
      <c r="BGG1304" s="1124"/>
      <c r="BGH1304" s="1124"/>
      <c r="BGI1304" s="1124"/>
      <c r="BGJ1304" s="1124"/>
      <c r="BGK1304" s="1124"/>
      <c r="BGL1304" s="1124"/>
      <c r="BGM1304" s="1124"/>
      <c r="BGN1304" s="1124"/>
      <c r="BGO1304" s="1124"/>
      <c r="BGP1304" s="1124"/>
      <c r="BGQ1304" s="1124"/>
      <c r="BGR1304" s="1124"/>
      <c r="BGS1304" s="1124"/>
      <c r="BGT1304" s="1124"/>
      <c r="BGU1304" s="1124"/>
      <c r="BGV1304" s="1124"/>
      <c r="BGW1304" s="1124"/>
      <c r="BGX1304" s="1124"/>
      <c r="BGY1304" s="1124"/>
      <c r="BGZ1304" s="1124"/>
      <c r="BHA1304" s="1124"/>
      <c r="BHB1304" s="1124"/>
      <c r="BHC1304" s="1124"/>
      <c r="BHD1304" s="1124"/>
      <c r="BHE1304" s="1124"/>
      <c r="BHF1304" s="1124"/>
      <c r="BHG1304" s="1124"/>
      <c r="BHH1304" s="1124"/>
      <c r="BHI1304" s="1124"/>
      <c r="BHJ1304" s="1124"/>
      <c r="BHK1304" s="1124"/>
      <c r="BHL1304" s="1124"/>
      <c r="BHM1304" s="1124"/>
      <c r="BHN1304" s="1124"/>
      <c r="BHO1304" s="1124"/>
      <c r="BHP1304" s="1124"/>
      <c r="BHQ1304" s="1124"/>
      <c r="BHR1304" s="1124"/>
      <c r="BHS1304" s="1124"/>
      <c r="BHT1304" s="1124"/>
      <c r="BHU1304" s="1124"/>
      <c r="BHV1304" s="1124"/>
      <c r="BHW1304" s="1124"/>
      <c r="BHX1304" s="1124"/>
      <c r="BHY1304" s="1124"/>
      <c r="BHZ1304" s="1124"/>
      <c r="BIA1304" s="1124"/>
      <c r="BIB1304" s="1124"/>
      <c r="BIC1304" s="1124"/>
      <c r="BID1304" s="1124"/>
      <c r="BIE1304" s="1124"/>
      <c r="BIF1304" s="1124"/>
      <c r="BIG1304" s="1124"/>
      <c r="BIH1304" s="1124"/>
      <c r="BII1304" s="1124"/>
      <c r="BIJ1304" s="1124"/>
      <c r="BIK1304" s="1124"/>
      <c r="BIL1304" s="1124"/>
      <c r="BIM1304" s="1124"/>
      <c r="BIN1304" s="1124"/>
      <c r="BIO1304" s="1124"/>
      <c r="BIP1304" s="1124"/>
      <c r="BIQ1304" s="1124"/>
      <c r="BIR1304" s="1124"/>
      <c r="BIS1304" s="1124"/>
      <c r="BIT1304" s="1124"/>
      <c r="BIU1304" s="1124"/>
      <c r="BIV1304" s="1124"/>
      <c r="BIW1304" s="1124"/>
      <c r="BIX1304" s="1124"/>
      <c r="BIY1304" s="1124"/>
      <c r="BIZ1304" s="1124"/>
      <c r="BJA1304" s="1124"/>
      <c r="BJB1304" s="1124"/>
      <c r="BJC1304" s="1124"/>
      <c r="BJD1304" s="1124"/>
      <c r="BJE1304" s="1124"/>
      <c r="BJF1304" s="1124"/>
      <c r="BJG1304" s="1124"/>
      <c r="BJH1304" s="1124"/>
      <c r="BJI1304" s="1124"/>
      <c r="BJJ1304" s="1124"/>
      <c r="BJK1304" s="1124"/>
      <c r="BJL1304" s="1124"/>
      <c r="BJM1304" s="1124"/>
      <c r="BJN1304" s="1124"/>
      <c r="BJO1304" s="1124"/>
      <c r="BJP1304" s="1124"/>
      <c r="BJQ1304" s="1124"/>
      <c r="BJR1304" s="1124"/>
      <c r="BJS1304" s="1124"/>
      <c r="BJT1304" s="1124"/>
      <c r="BJU1304" s="1124"/>
      <c r="BJV1304" s="1124"/>
      <c r="BJW1304" s="1124"/>
      <c r="BJX1304" s="1124"/>
      <c r="BJY1304" s="1124"/>
      <c r="BJZ1304" s="1124"/>
      <c r="BKA1304" s="1124"/>
      <c r="BKB1304" s="1124"/>
      <c r="BKC1304" s="1124"/>
      <c r="BKD1304" s="1124"/>
      <c r="BKE1304" s="1124"/>
      <c r="BKF1304" s="1124"/>
      <c r="BKG1304" s="1124"/>
      <c r="BKH1304" s="1124"/>
      <c r="BKI1304" s="1124"/>
      <c r="BKJ1304" s="1124"/>
      <c r="BKK1304" s="1124"/>
      <c r="BKL1304" s="1124"/>
      <c r="BKM1304" s="1124"/>
      <c r="BKN1304" s="1124"/>
      <c r="BKO1304" s="1124"/>
      <c r="BKP1304" s="1124"/>
      <c r="BKQ1304" s="1124"/>
      <c r="BKR1304" s="1124"/>
      <c r="BKS1304" s="1124"/>
      <c r="BKT1304" s="1124"/>
      <c r="BKU1304" s="1124"/>
      <c r="BKV1304" s="1124"/>
      <c r="BKW1304" s="1124"/>
      <c r="BKX1304" s="1124"/>
      <c r="BKY1304" s="1124"/>
      <c r="BKZ1304" s="1124"/>
      <c r="BLA1304" s="1124"/>
      <c r="BLB1304" s="1124"/>
      <c r="BLC1304" s="1124"/>
      <c r="BLD1304" s="1124"/>
      <c r="BLE1304" s="1124"/>
      <c r="BLF1304" s="1124"/>
      <c r="BLG1304" s="1124"/>
      <c r="BLH1304" s="1124"/>
      <c r="BLI1304" s="1124"/>
      <c r="BLJ1304" s="1124"/>
      <c r="BLK1304" s="1124"/>
      <c r="BLL1304" s="1124"/>
      <c r="BLM1304" s="1124"/>
      <c r="BLN1304" s="1124"/>
      <c r="BLO1304" s="1124"/>
      <c r="BLP1304" s="1124"/>
      <c r="BLQ1304" s="1124"/>
      <c r="BLR1304" s="1124"/>
      <c r="BLS1304" s="1124"/>
      <c r="BLT1304" s="1124"/>
      <c r="BLU1304" s="1124"/>
      <c r="BLV1304" s="1124"/>
      <c r="BLW1304" s="1124"/>
      <c r="BLX1304" s="1124"/>
      <c r="BLY1304" s="1124"/>
      <c r="BLZ1304" s="1124"/>
      <c r="BMA1304" s="1124"/>
      <c r="BMB1304" s="1124"/>
      <c r="BMC1304" s="1124"/>
      <c r="BMD1304" s="1124"/>
      <c r="BME1304" s="1124"/>
      <c r="BMF1304" s="1124"/>
      <c r="BMG1304" s="1124"/>
      <c r="BMH1304" s="1124"/>
      <c r="BMI1304" s="1124"/>
      <c r="BMJ1304" s="1124"/>
      <c r="BMK1304" s="1124"/>
      <c r="BML1304" s="1124"/>
      <c r="BMM1304" s="1124"/>
      <c r="BMN1304" s="1124"/>
      <c r="BMO1304" s="1124"/>
      <c r="BMP1304" s="1124"/>
      <c r="BMQ1304" s="1124"/>
      <c r="BMR1304" s="1124"/>
      <c r="BMS1304" s="1124"/>
      <c r="BMT1304" s="1124"/>
      <c r="BMU1304" s="1124"/>
      <c r="BMV1304" s="1124"/>
      <c r="BMW1304" s="1124"/>
      <c r="BMX1304" s="1124"/>
      <c r="BMY1304" s="1124"/>
      <c r="BMZ1304" s="1124"/>
      <c r="BNA1304" s="1124"/>
      <c r="BNB1304" s="1124"/>
      <c r="BNC1304" s="1124"/>
      <c r="BND1304" s="1124"/>
      <c r="BNE1304" s="1124"/>
      <c r="BNF1304" s="1124"/>
      <c r="BNG1304" s="1124"/>
      <c r="BNH1304" s="1124"/>
      <c r="BNI1304" s="1124"/>
      <c r="BNJ1304" s="1124"/>
      <c r="BNK1304" s="1124"/>
      <c r="BNL1304" s="1124"/>
      <c r="BNM1304" s="1124"/>
      <c r="BNN1304" s="1124"/>
      <c r="BNO1304" s="1124"/>
      <c r="BNP1304" s="1124"/>
      <c r="BNQ1304" s="1124"/>
      <c r="BNR1304" s="1124"/>
      <c r="BNS1304" s="1124"/>
      <c r="BNT1304" s="1124"/>
      <c r="BNU1304" s="1124"/>
      <c r="BNV1304" s="1124"/>
      <c r="BNW1304" s="1124"/>
      <c r="BNX1304" s="1124"/>
      <c r="BNY1304" s="1124"/>
      <c r="BNZ1304" s="1124"/>
      <c r="BOA1304" s="1124"/>
      <c r="BOB1304" s="1124"/>
      <c r="BOC1304" s="1124"/>
      <c r="BOD1304" s="1124"/>
      <c r="BOE1304" s="1124"/>
      <c r="BOF1304" s="1124"/>
      <c r="BOG1304" s="1124"/>
      <c r="BOH1304" s="1124"/>
      <c r="BOI1304" s="1124"/>
      <c r="BOJ1304" s="1124"/>
      <c r="BOK1304" s="1124"/>
      <c r="BOL1304" s="1124"/>
      <c r="BOM1304" s="1124"/>
      <c r="BON1304" s="1124"/>
      <c r="BOO1304" s="1124"/>
      <c r="BOP1304" s="1124"/>
      <c r="BOQ1304" s="1124"/>
      <c r="BOR1304" s="1124"/>
      <c r="BOS1304" s="1124"/>
      <c r="BOT1304" s="1124"/>
      <c r="BOU1304" s="1124"/>
      <c r="BOV1304" s="1124"/>
      <c r="BOW1304" s="1124"/>
      <c r="BOX1304" s="1124"/>
      <c r="BOY1304" s="1124"/>
      <c r="BOZ1304" s="1124"/>
      <c r="BPA1304" s="1124"/>
      <c r="BPB1304" s="1124"/>
      <c r="BPC1304" s="1124"/>
      <c r="BPD1304" s="1124"/>
      <c r="BPE1304" s="1124"/>
      <c r="BPF1304" s="1124"/>
      <c r="BPG1304" s="1124"/>
      <c r="BPH1304" s="1124"/>
      <c r="BPI1304" s="1124"/>
      <c r="BPJ1304" s="1124"/>
      <c r="BPK1304" s="1124"/>
      <c r="BPL1304" s="1124"/>
      <c r="BPM1304" s="1124"/>
      <c r="BPN1304" s="1124"/>
      <c r="BPO1304" s="1124"/>
      <c r="BPP1304" s="1124"/>
      <c r="BPQ1304" s="1124"/>
      <c r="BPR1304" s="1124"/>
      <c r="BPS1304" s="1124"/>
      <c r="BPT1304" s="1124"/>
      <c r="BPU1304" s="1124"/>
      <c r="BPV1304" s="1124"/>
      <c r="BPW1304" s="1124"/>
      <c r="BPX1304" s="1124"/>
      <c r="BPY1304" s="1124"/>
      <c r="BPZ1304" s="1124"/>
      <c r="BQA1304" s="1124"/>
      <c r="BQB1304" s="1124"/>
      <c r="BQC1304" s="1124"/>
      <c r="BQD1304" s="1124"/>
      <c r="BQE1304" s="1124"/>
      <c r="BQF1304" s="1124"/>
      <c r="BQG1304" s="1124"/>
      <c r="BQH1304" s="1124"/>
      <c r="BQI1304" s="1124"/>
      <c r="BQJ1304" s="1124"/>
      <c r="BQK1304" s="1124"/>
      <c r="BQL1304" s="1124"/>
      <c r="BQM1304" s="1124"/>
      <c r="BQN1304" s="1124"/>
      <c r="BQO1304" s="1124"/>
      <c r="BQP1304" s="1124"/>
      <c r="BQQ1304" s="1124"/>
      <c r="BQR1304" s="1124"/>
      <c r="BQS1304" s="1124"/>
      <c r="BQT1304" s="1124"/>
      <c r="BQU1304" s="1124"/>
      <c r="BQV1304" s="1124"/>
      <c r="BQW1304" s="1124"/>
      <c r="BQX1304" s="1124"/>
      <c r="BQY1304" s="1124"/>
      <c r="BQZ1304" s="1124"/>
      <c r="BRA1304" s="1124"/>
      <c r="BRB1304" s="1124"/>
      <c r="BRC1304" s="1124"/>
      <c r="BRD1304" s="1124"/>
      <c r="BRE1304" s="1124"/>
      <c r="BRF1304" s="1124"/>
      <c r="BRG1304" s="1124"/>
      <c r="BRH1304" s="1124"/>
      <c r="BRI1304" s="1124"/>
      <c r="BRJ1304" s="1124"/>
      <c r="BRK1304" s="1124"/>
      <c r="BRL1304" s="1124"/>
      <c r="BRM1304" s="1124"/>
      <c r="BRN1304" s="1124"/>
      <c r="BRO1304" s="1124"/>
      <c r="BRP1304" s="1124"/>
      <c r="BRQ1304" s="1124"/>
      <c r="BRR1304" s="1124"/>
      <c r="BRS1304" s="1124"/>
      <c r="BRT1304" s="1124"/>
      <c r="BRU1304" s="1124"/>
      <c r="BRV1304" s="1124"/>
      <c r="BRW1304" s="1124"/>
      <c r="BRX1304" s="1124"/>
      <c r="BRY1304" s="1124"/>
      <c r="BRZ1304" s="1124"/>
      <c r="BSA1304" s="1124"/>
      <c r="BSB1304" s="1124"/>
      <c r="BSC1304" s="1124"/>
      <c r="BSD1304" s="1124"/>
      <c r="BSE1304" s="1124"/>
      <c r="BSF1304" s="1124"/>
      <c r="BSG1304" s="1124"/>
      <c r="BSH1304" s="1124"/>
      <c r="BSI1304" s="1124"/>
      <c r="BSJ1304" s="1124"/>
      <c r="BSK1304" s="1124"/>
      <c r="BSL1304" s="1124"/>
      <c r="BSM1304" s="1124"/>
      <c r="BSN1304" s="1124"/>
      <c r="BSO1304" s="1124"/>
      <c r="BSP1304" s="1124"/>
      <c r="BSQ1304" s="1124"/>
      <c r="BSR1304" s="1124"/>
      <c r="BSS1304" s="1124"/>
      <c r="BST1304" s="1124"/>
      <c r="BSU1304" s="1124"/>
      <c r="BSV1304" s="1124"/>
      <c r="BSW1304" s="1124"/>
      <c r="BSX1304" s="1124"/>
      <c r="BSY1304" s="1124"/>
      <c r="BSZ1304" s="1124"/>
      <c r="BTA1304" s="1124"/>
      <c r="BTB1304" s="1124"/>
      <c r="BTC1304" s="1124"/>
      <c r="BTD1304" s="1124"/>
      <c r="BTE1304" s="1124"/>
      <c r="BTF1304" s="1124"/>
      <c r="BTG1304" s="1124"/>
      <c r="BTH1304" s="1124"/>
      <c r="BTI1304" s="1124"/>
      <c r="BTJ1304" s="1124"/>
      <c r="BTK1304" s="1124"/>
      <c r="BTL1304" s="1124"/>
      <c r="BTM1304" s="1124"/>
      <c r="BTN1304" s="1124"/>
      <c r="BTO1304" s="1124"/>
      <c r="BTP1304" s="1124"/>
      <c r="BTQ1304" s="1124"/>
      <c r="BTR1304" s="1124"/>
      <c r="BTS1304" s="1124"/>
      <c r="BTT1304" s="1124"/>
      <c r="BTU1304" s="1124"/>
      <c r="BTV1304" s="1124"/>
      <c r="BTW1304" s="1124"/>
      <c r="BTX1304" s="1124"/>
      <c r="BTY1304" s="1124"/>
      <c r="BTZ1304" s="1124"/>
      <c r="BUA1304" s="1124"/>
      <c r="BUB1304" s="1124"/>
      <c r="BUC1304" s="1124"/>
      <c r="BUD1304" s="1124"/>
      <c r="BUE1304" s="1124"/>
      <c r="BUF1304" s="1124"/>
      <c r="BUG1304" s="1124"/>
      <c r="BUH1304" s="1124"/>
      <c r="BUI1304" s="1124"/>
      <c r="BUJ1304" s="1124"/>
      <c r="BUK1304" s="1124"/>
      <c r="BUL1304" s="1124"/>
      <c r="BUM1304" s="1124"/>
      <c r="BUN1304" s="1124"/>
      <c r="BUO1304" s="1124"/>
      <c r="BUP1304" s="1124"/>
      <c r="BUQ1304" s="1124"/>
      <c r="BUR1304" s="1124"/>
      <c r="BUS1304" s="1124"/>
      <c r="BUT1304" s="1124"/>
      <c r="BUU1304" s="1124"/>
      <c r="BUV1304" s="1124"/>
      <c r="BUW1304" s="1124"/>
      <c r="BUX1304" s="1124"/>
      <c r="BUY1304" s="1124"/>
      <c r="BUZ1304" s="1124"/>
      <c r="BVA1304" s="1124"/>
      <c r="BVB1304" s="1124"/>
      <c r="BVC1304" s="1124"/>
      <c r="BVD1304" s="1124"/>
      <c r="BVE1304" s="1124"/>
      <c r="BVF1304" s="1124"/>
      <c r="BVG1304" s="1124"/>
      <c r="BVH1304" s="1124"/>
      <c r="BVI1304" s="1124"/>
      <c r="BVJ1304" s="1124"/>
      <c r="BVK1304" s="1124"/>
      <c r="BVL1304" s="1124"/>
      <c r="BVM1304" s="1124"/>
      <c r="BVN1304" s="1124"/>
      <c r="BVO1304" s="1124"/>
      <c r="BVP1304" s="1124"/>
      <c r="BVQ1304" s="1124"/>
      <c r="BVR1304" s="1124"/>
      <c r="BVS1304" s="1124"/>
      <c r="BVT1304" s="1124"/>
      <c r="BVU1304" s="1124"/>
      <c r="BVV1304" s="1124"/>
      <c r="BVW1304" s="1124"/>
      <c r="BVX1304" s="1124"/>
      <c r="BVY1304" s="1124"/>
      <c r="BVZ1304" s="1124"/>
      <c r="BWA1304" s="1124"/>
      <c r="BWB1304" s="1124"/>
      <c r="BWC1304" s="1124"/>
      <c r="BWD1304" s="1124"/>
      <c r="BWE1304" s="1124"/>
      <c r="BWF1304" s="1124"/>
      <c r="BWG1304" s="1124"/>
      <c r="BWH1304" s="1124"/>
      <c r="BWI1304" s="1124"/>
      <c r="BWJ1304" s="1124"/>
      <c r="BWK1304" s="1124"/>
      <c r="BWL1304" s="1124"/>
      <c r="BWM1304" s="1124"/>
      <c r="BWN1304" s="1124"/>
      <c r="BWO1304" s="1124"/>
      <c r="BWP1304" s="1124"/>
      <c r="BWQ1304" s="1124"/>
      <c r="BWR1304" s="1124"/>
      <c r="BWS1304" s="1124"/>
      <c r="BWT1304" s="1124"/>
      <c r="BWU1304" s="1124"/>
      <c r="BWV1304" s="1124"/>
      <c r="BWW1304" s="1124"/>
      <c r="BWX1304" s="1124"/>
      <c r="BWY1304" s="1124"/>
      <c r="BWZ1304" s="1124"/>
      <c r="BXA1304" s="1124"/>
      <c r="BXB1304" s="1124"/>
      <c r="BXC1304" s="1124"/>
      <c r="BXD1304" s="1124"/>
      <c r="BXE1304" s="1124"/>
      <c r="BXF1304" s="1124"/>
      <c r="BXG1304" s="1124"/>
      <c r="BXH1304" s="1124"/>
      <c r="BXI1304" s="1124"/>
      <c r="BXJ1304" s="1124"/>
      <c r="BXK1304" s="1124"/>
      <c r="BXL1304" s="1124"/>
      <c r="BXM1304" s="1124"/>
      <c r="BXN1304" s="1124"/>
      <c r="BXO1304" s="1124"/>
      <c r="BXP1304" s="1124"/>
      <c r="BXQ1304" s="1124"/>
      <c r="BXR1304" s="1124"/>
      <c r="BXS1304" s="1124"/>
      <c r="BXT1304" s="1124"/>
      <c r="BXU1304" s="1124"/>
      <c r="BXV1304" s="1124"/>
      <c r="BXW1304" s="1124"/>
      <c r="BXX1304" s="1124"/>
      <c r="BXY1304" s="1124"/>
      <c r="BXZ1304" s="1124"/>
      <c r="BYA1304" s="1124"/>
      <c r="BYB1304" s="1124"/>
      <c r="BYC1304" s="1124"/>
      <c r="BYD1304" s="1124"/>
      <c r="BYE1304" s="1124"/>
      <c r="BYF1304" s="1124"/>
      <c r="BYG1304" s="1124"/>
      <c r="BYH1304" s="1124"/>
      <c r="BYI1304" s="1124"/>
      <c r="BYJ1304" s="1124"/>
      <c r="BYK1304" s="1124"/>
      <c r="BYL1304" s="1124"/>
      <c r="BYM1304" s="1124"/>
      <c r="BYN1304" s="1124"/>
      <c r="BYO1304" s="1124"/>
      <c r="BYP1304" s="1124"/>
      <c r="BYQ1304" s="1124"/>
      <c r="BYR1304" s="1124"/>
      <c r="BYS1304" s="1124"/>
      <c r="BYT1304" s="1124"/>
      <c r="BYU1304" s="1124"/>
      <c r="BYV1304" s="1124"/>
      <c r="BYW1304" s="1124"/>
      <c r="BYX1304" s="1124"/>
      <c r="BYY1304" s="1124"/>
      <c r="BYZ1304" s="1124"/>
      <c r="BZA1304" s="1124"/>
      <c r="BZB1304" s="1124"/>
      <c r="BZC1304" s="1124"/>
      <c r="BZD1304" s="1124"/>
      <c r="BZE1304" s="1124"/>
      <c r="BZF1304" s="1124"/>
      <c r="BZG1304" s="1124"/>
      <c r="BZH1304" s="1124"/>
      <c r="BZI1304" s="1124"/>
      <c r="BZJ1304" s="1124"/>
      <c r="BZK1304" s="1124"/>
      <c r="BZL1304" s="1124"/>
      <c r="BZM1304" s="1124"/>
      <c r="BZN1304" s="1124"/>
      <c r="BZO1304" s="1124"/>
      <c r="BZP1304" s="1124"/>
      <c r="BZQ1304" s="1124"/>
      <c r="BZR1304" s="1124"/>
      <c r="BZS1304" s="1124"/>
      <c r="BZT1304" s="1124"/>
      <c r="BZU1304" s="1124"/>
      <c r="BZV1304" s="1124"/>
      <c r="BZW1304" s="1124"/>
      <c r="BZX1304" s="1124"/>
      <c r="BZY1304" s="1124"/>
      <c r="BZZ1304" s="1124"/>
      <c r="CAA1304" s="1124"/>
      <c r="CAB1304" s="1124"/>
      <c r="CAC1304" s="1124"/>
      <c r="CAD1304" s="1124"/>
      <c r="CAE1304" s="1124"/>
      <c r="CAF1304" s="1124"/>
      <c r="CAG1304" s="1124"/>
      <c r="CAH1304" s="1124"/>
      <c r="CAI1304" s="1124"/>
      <c r="CAJ1304" s="1124"/>
      <c r="CAK1304" s="1124"/>
      <c r="CAL1304" s="1124"/>
      <c r="CAM1304" s="1124"/>
      <c r="CAN1304" s="1124"/>
      <c r="CAO1304" s="1124"/>
      <c r="CAP1304" s="1124"/>
      <c r="CAQ1304" s="1124"/>
      <c r="CAR1304" s="1124"/>
      <c r="CAS1304" s="1124"/>
      <c r="CAT1304" s="1124"/>
      <c r="CAU1304" s="1124"/>
      <c r="CAV1304" s="1124"/>
      <c r="CAW1304" s="1124"/>
      <c r="CAX1304" s="1124"/>
      <c r="CAY1304" s="1124"/>
      <c r="CAZ1304" s="1124"/>
      <c r="CBA1304" s="1124"/>
      <c r="CBB1304" s="1124"/>
      <c r="CBC1304" s="1124"/>
      <c r="CBD1304" s="1124"/>
      <c r="CBE1304" s="1124"/>
      <c r="CBF1304" s="1124"/>
      <c r="CBG1304" s="1124"/>
      <c r="CBH1304" s="1124"/>
      <c r="CBI1304" s="1124"/>
      <c r="CBJ1304" s="1124"/>
      <c r="CBK1304" s="1124"/>
      <c r="CBL1304" s="1124"/>
      <c r="CBM1304" s="1124"/>
      <c r="CBN1304" s="1124"/>
      <c r="CBO1304" s="1124"/>
      <c r="CBP1304" s="1124"/>
      <c r="CBQ1304" s="1124"/>
      <c r="CBR1304" s="1124"/>
      <c r="CBS1304" s="1124"/>
      <c r="CBT1304" s="1124"/>
      <c r="CBU1304" s="1124"/>
      <c r="CBV1304" s="1124"/>
      <c r="CBW1304" s="1124"/>
      <c r="CBX1304" s="1124"/>
      <c r="CBY1304" s="1124"/>
      <c r="CBZ1304" s="1124"/>
      <c r="CCA1304" s="1124"/>
      <c r="CCB1304" s="1124"/>
      <c r="CCC1304" s="1124"/>
      <c r="CCD1304" s="1124"/>
      <c r="CCE1304" s="1124"/>
      <c r="CCF1304" s="1124"/>
      <c r="CCG1304" s="1124"/>
      <c r="CCH1304" s="1124"/>
      <c r="CCI1304" s="1124"/>
      <c r="CCJ1304" s="1124"/>
      <c r="CCK1304" s="1124"/>
      <c r="CCL1304" s="1124"/>
      <c r="CCM1304" s="1124"/>
      <c r="CCN1304" s="1124"/>
      <c r="CCO1304" s="1124"/>
      <c r="CCP1304" s="1124"/>
      <c r="CCQ1304" s="1124"/>
      <c r="CCR1304" s="1124"/>
      <c r="CCS1304" s="1124"/>
      <c r="CCT1304" s="1124"/>
      <c r="CCU1304" s="1124"/>
      <c r="CCV1304" s="1124"/>
      <c r="CCW1304" s="1124"/>
      <c r="CCX1304" s="1124"/>
      <c r="CCY1304" s="1124"/>
      <c r="CCZ1304" s="1124"/>
      <c r="CDA1304" s="1124"/>
      <c r="CDB1304" s="1124"/>
      <c r="CDC1304" s="1124"/>
      <c r="CDD1304" s="1124"/>
      <c r="CDE1304" s="1124"/>
      <c r="CDF1304" s="1124"/>
      <c r="CDG1304" s="1124"/>
      <c r="CDH1304" s="1124"/>
      <c r="CDI1304" s="1124"/>
      <c r="CDJ1304" s="1124"/>
      <c r="CDK1304" s="1124"/>
      <c r="CDL1304" s="1124"/>
      <c r="CDM1304" s="1124"/>
      <c r="CDN1304" s="1124"/>
      <c r="CDO1304" s="1124"/>
      <c r="CDP1304" s="1124"/>
      <c r="CDQ1304" s="1124"/>
      <c r="CDR1304" s="1124"/>
      <c r="CDS1304" s="1124"/>
      <c r="CDT1304" s="1124"/>
      <c r="CDU1304" s="1124"/>
      <c r="CDV1304" s="1124"/>
      <c r="CDW1304" s="1124"/>
      <c r="CDX1304" s="1124"/>
      <c r="CDY1304" s="1124"/>
      <c r="CDZ1304" s="1124"/>
      <c r="CEA1304" s="1124"/>
      <c r="CEB1304" s="1124"/>
      <c r="CEC1304" s="1124"/>
      <c r="CED1304" s="1124"/>
      <c r="CEE1304" s="1124"/>
      <c r="CEF1304" s="1124"/>
      <c r="CEG1304" s="1124"/>
      <c r="CEH1304" s="1124"/>
      <c r="CEI1304" s="1124"/>
      <c r="CEJ1304" s="1124"/>
      <c r="CEK1304" s="1124"/>
      <c r="CEL1304" s="1124"/>
      <c r="CEM1304" s="1124"/>
      <c r="CEN1304" s="1124"/>
      <c r="CEO1304" s="1124"/>
      <c r="CEP1304" s="1124"/>
      <c r="CEQ1304" s="1124"/>
      <c r="CER1304" s="1124"/>
      <c r="CES1304" s="1124"/>
      <c r="CET1304" s="1124"/>
      <c r="CEU1304" s="1124"/>
      <c r="CEV1304" s="1124"/>
      <c r="CEW1304" s="1124"/>
      <c r="CEX1304" s="1124"/>
      <c r="CEY1304" s="1124"/>
      <c r="CEZ1304" s="1124"/>
      <c r="CFA1304" s="1124"/>
      <c r="CFB1304" s="1124"/>
      <c r="CFC1304" s="1124"/>
      <c r="CFD1304" s="1124"/>
      <c r="CFE1304" s="1124"/>
      <c r="CFF1304" s="1124"/>
      <c r="CFG1304" s="1124"/>
      <c r="CFH1304" s="1124"/>
      <c r="CFI1304" s="1124"/>
      <c r="CFJ1304" s="1124"/>
      <c r="CFK1304" s="1124"/>
      <c r="CFL1304" s="1124"/>
      <c r="CFM1304" s="1124"/>
      <c r="CFN1304" s="1124"/>
      <c r="CFO1304" s="1124"/>
      <c r="CFP1304" s="1124"/>
      <c r="CFQ1304" s="1124"/>
      <c r="CFR1304" s="1124"/>
      <c r="CFS1304" s="1124"/>
      <c r="CFT1304" s="1124"/>
      <c r="CFU1304" s="1124"/>
      <c r="CFV1304" s="1124"/>
      <c r="CFW1304" s="1124"/>
      <c r="CFX1304" s="1124"/>
      <c r="CFY1304" s="1124"/>
      <c r="CFZ1304" s="1124"/>
      <c r="CGA1304" s="1124"/>
      <c r="CGB1304" s="1124"/>
      <c r="CGC1304" s="1124"/>
      <c r="CGD1304" s="1124"/>
      <c r="CGE1304" s="1124"/>
      <c r="CGF1304" s="1124"/>
      <c r="CGG1304" s="1124"/>
      <c r="CGH1304" s="1124"/>
      <c r="CGI1304" s="1124"/>
      <c r="CGJ1304" s="1124"/>
      <c r="CGK1304" s="1124"/>
      <c r="CGL1304" s="1124"/>
      <c r="CGM1304" s="1124"/>
      <c r="CGN1304" s="1124"/>
      <c r="CGO1304" s="1124"/>
      <c r="CGP1304" s="1124"/>
      <c r="CGQ1304" s="1124"/>
      <c r="CGR1304" s="1124"/>
      <c r="CGS1304" s="1124"/>
      <c r="CGT1304" s="1124"/>
      <c r="CGU1304" s="1124"/>
      <c r="CGV1304" s="1124"/>
      <c r="CGW1304" s="1124"/>
      <c r="CGX1304" s="1124"/>
      <c r="CGY1304" s="1124"/>
      <c r="CGZ1304" s="1124"/>
      <c r="CHA1304" s="1124"/>
      <c r="CHB1304" s="1124"/>
      <c r="CHC1304" s="1124"/>
      <c r="CHD1304" s="1124"/>
      <c r="CHE1304" s="1124"/>
      <c r="CHF1304" s="1124"/>
      <c r="CHG1304" s="1124"/>
      <c r="CHH1304" s="1124"/>
      <c r="CHI1304" s="1124"/>
      <c r="CHJ1304" s="1124"/>
      <c r="CHK1304" s="1124"/>
      <c r="CHL1304" s="1124"/>
      <c r="CHM1304" s="1124"/>
      <c r="CHN1304" s="1124"/>
      <c r="CHO1304" s="1124"/>
      <c r="CHP1304" s="1124"/>
      <c r="CHQ1304" s="1124"/>
      <c r="CHR1304" s="1124"/>
      <c r="CHS1304" s="1124"/>
      <c r="CHT1304" s="1124"/>
      <c r="CHU1304" s="1124"/>
      <c r="CHV1304" s="1124"/>
      <c r="CHW1304" s="1124"/>
      <c r="CHX1304" s="1124"/>
      <c r="CHY1304" s="1124"/>
      <c r="CHZ1304" s="1124"/>
      <c r="CIA1304" s="1124"/>
      <c r="CIB1304" s="1124"/>
      <c r="CIC1304" s="1124"/>
      <c r="CID1304" s="1124"/>
      <c r="CIE1304" s="1124"/>
      <c r="CIF1304" s="1124"/>
      <c r="CIG1304" s="1124"/>
      <c r="CIH1304" s="1124"/>
      <c r="CII1304" s="1124"/>
      <c r="CIJ1304" s="1124"/>
      <c r="CIK1304" s="1124"/>
      <c r="CIL1304" s="1124"/>
      <c r="CIM1304" s="1124"/>
      <c r="CIN1304" s="1124"/>
      <c r="CIO1304" s="1124"/>
      <c r="CIP1304" s="1124"/>
      <c r="CIQ1304" s="1124"/>
      <c r="CIR1304" s="1124"/>
      <c r="CIS1304" s="1124"/>
      <c r="CIT1304" s="1124"/>
      <c r="CIU1304" s="1124"/>
      <c r="CIV1304" s="1124"/>
      <c r="CIW1304" s="1124"/>
      <c r="CIX1304" s="1124"/>
      <c r="CIY1304" s="1124"/>
      <c r="CIZ1304" s="1124"/>
      <c r="CJA1304" s="1124"/>
      <c r="CJB1304" s="1124"/>
      <c r="CJC1304" s="1124"/>
      <c r="CJD1304" s="1124"/>
      <c r="CJE1304" s="1124"/>
      <c r="CJF1304" s="1124"/>
      <c r="CJG1304" s="1124"/>
      <c r="CJH1304" s="1124"/>
      <c r="CJI1304" s="1124"/>
      <c r="CJJ1304" s="1124"/>
      <c r="CJK1304" s="1124"/>
      <c r="CJL1304" s="1124"/>
      <c r="CJM1304" s="1124"/>
      <c r="CJN1304" s="1124"/>
      <c r="CJO1304" s="1124"/>
      <c r="CJP1304" s="1124"/>
      <c r="CJQ1304" s="1124"/>
      <c r="CJR1304" s="1124"/>
      <c r="CJS1304" s="1124"/>
      <c r="CJT1304" s="1124"/>
      <c r="CJU1304" s="1124"/>
      <c r="CJV1304" s="1124"/>
      <c r="CJW1304" s="1124"/>
      <c r="CJX1304" s="1124"/>
      <c r="CJY1304" s="1124"/>
      <c r="CJZ1304" s="1124"/>
      <c r="CKA1304" s="1124"/>
      <c r="CKB1304" s="1124"/>
      <c r="CKC1304" s="1124"/>
      <c r="CKD1304" s="1124"/>
      <c r="CKE1304" s="1124"/>
      <c r="CKF1304" s="1124"/>
      <c r="CKG1304" s="1124"/>
      <c r="CKH1304" s="1124"/>
      <c r="CKI1304" s="1124"/>
      <c r="CKJ1304" s="1124"/>
      <c r="CKK1304" s="1124"/>
      <c r="CKL1304" s="1124"/>
      <c r="CKM1304" s="1124"/>
      <c r="CKN1304" s="1124"/>
      <c r="CKO1304" s="1124"/>
      <c r="CKP1304" s="1124"/>
      <c r="CKQ1304" s="1124"/>
      <c r="CKR1304" s="1124"/>
      <c r="CKS1304" s="1124"/>
      <c r="CKT1304" s="1124"/>
      <c r="CKU1304" s="1124"/>
      <c r="CKV1304" s="1124"/>
      <c r="CKW1304" s="1124"/>
      <c r="CKX1304" s="1124"/>
      <c r="CKY1304" s="1124"/>
      <c r="CKZ1304" s="1124"/>
      <c r="CLA1304" s="1124"/>
      <c r="CLB1304" s="1124"/>
      <c r="CLC1304" s="1124"/>
      <c r="CLD1304" s="1124"/>
      <c r="CLE1304" s="1124"/>
      <c r="CLF1304" s="1124"/>
      <c r="CLG1304" s="1124"/>
      <c r="CLH1304" s="1124"/>
      <c r="CLI1304" s="1124"/>
      <c r="CLJ1304" s="1124"/>
      <c r="CLK1304" s="1124"/>
      <c r="CLL1304" s="1124"/>
      <c r="CLM1304" s="1124"/>
      <c r="CLN1304" s="1124"/>
      <c r="CLO1304" s="1124"/>
      <c r="CLP1304" s="1124"/>
      <c r="CLQ1304" s="1124"/>
      <c r="CLR1304" s="1124"/>
      <c r="CLS1304" s="1124"/>
      <c r="CLT1304" s="1124"/>
      <c r="CLU1304" s="1124"/>
      <c r="CLV1304" s="1124"/>
      <c r="CLW1304" s="1124"/>
      <c r="CLX1304" s="1124"/>
      <c r="CLY1304" s="1124"/>
      <c r="CLZ1304" s="1124"/>
      <c r="CMA1304" s="1124"/>
      <c r="CMB1304" s="1124"/>
      <c r="CMC1304" s="1124"/>
      <c r="CMD1304" s="1124"/>
      <c r="CME1304" s="1124"/>
      <c r="CMF1304" s="1124"/>
      <c r="CMG1304" s="1124"/>
      <c r="CMH1304" s="1124"/>
      <c r="CMI1304" s="1124"/>
      <c r="CMJ1304" s="1124"/>
      <c r="CMK1304" s="1124"/>
      <c r="CML1304" s="1124"/>
      <c r="CMM1304" s="1124"/>
      <c r="CMN1304" s="1124"/>
      <c r="CMO1304" s="1124"/>
      <c r="CMP1304" s="1124"/>
      <c r="CMQ1304" s="1124"/>
      <c r="CMR1304" s="1124"/>
      <c r="CMS1304" s="1124"/>
      <c r="CMT1304" s="1124"/>
      <c r="CMU1304" s="1124"/>
      <c r="CMV1304" s="1124"/>
      <c r="CMW1304" s="1124"/>
      <c r="CMX1304" s="1124"/>
      <c r="CMY1304" s="1124"/>
      <c r="CMZ1304" s="1124"/>
      <c r="CNA1304" s="1124"/>
      <c r="CNB1304" s="1124"/>
      <c r="CNC1304" s="1124"/>
      <c r="CND1304" s="1124"/>
      <c r="CNE1304" s="1124"/>
      <c r="CNF1304" s="1124"/>
      <c r="CNG1304" s="1124"/>
      <c r="CNH1304" s="1124"/>
      <c r="CNI1304" s="1124"/>
      <c r="CNJ1304" s="1124"/>
      <c r="CNK1304" s="1124"/>
      <c r="CNL1304" s="1124"/>
      <c r="CNM1304" s="1124"/>
      <c r="CNN1304" s="1124"/>
      <c r="CNO1304" s="1124"/>
      <c r="CNP1304" s="1124"/>
      <c r="CNQ1304" s="1124"/>
      <c r="CNR1304" s="1124"/>
      <c r="CNS1304" s="1124"/>
      <c r="CNT1304" s="1124"/>
      <c r="CNU1304" s="1124"/>
      <c r="CNV1304" s="1124"/>
      <c r="CNW1304" s="1124"/>
      <c r="CNX1304" s="1124"/>
      <c r="CNY1304" s="1124"/>
      <c r="CNZ1304" s="1124"/>
      <c r="COA1304" s="1124"/>
      <c r="COB1304" s="1124"/>
      <c r="COC1304" s="1124"/>
      <c r="COD1304" s="1124"/>
      <c r="COE1304" s="1124"/>
      <c r="COF1304" s="1124"/>
      <c r="COG1304" s="1124"/>
      <c r="COH1304" s="1124"/>
      <c r="COI1304" s="1124"/>
      <c r="COJ1304" s="1124"/>
      <c r="COK1304" s="1124"/>
      <c r="COL1304" s="1124"/>
      <c r="COM1304" s="1124"/>
      <c r="CON1304" s="1124"/>
      <c r="COO1304" s="1124"/>
      <c r="COP1304" s="1124"/>
      <c r="COQ1304" s="1124"/>
      <c r="COR1304" s="1124"/>
      <c r="COS1304" s="1124"/>
      <c r="COT1304" s="1124"/>
      <c r="COU1304" s="1124"/>
      <c r="COV1304" s="1124"/>
      <c r="COW1304" s="1124"/>
      <c r="COX1304" s="1124"/>
      <c r="COY1304" s="1124"/>
      <c r="COZ1304" s="1124"/>
      <c r="CPA1304" s="1124"/>
      <c r="CPB1304" s="1124"/>
      <c r="CPC1304" s="1124"/>
      <c r="CPD1304" s="1124"/>
      <c r="CPE1304" s="1124"/>
      <c r="CPF1304" s="1124"/>
      <c r="CPG1304" s="1124"/>
      <c r="CPH1304" s="1124"/>
      <c r="CPI1304" s="1124"/>
      <c r="CPJ1304" s="1124"/>
      <c r="CPK1304" s="1124"/>
      <c r="CPL1304" s="1124"/>
      <c r="CPM1304" s="1124"/>
      <c r="CPN1304" s="1124"/>
      <c r="CPO1304" s="1124"/>
      <c r="CPP1304" s="1124"/>
      <c r="CPQ1304" s="1124"/>
      <c r="CPR1304" s="1124"/>
      <c r="CPS1304" s="1124"/>
      <c r="CPT1304" s="1124"/>
      <c r="CPU1304" s="1124"/>
      <c r="CPV1304" s="1124"/>
      <c r="CPW1304" s="1124"/>
      <c r="CPX1304" s="1124"/>
      <c r="CPY1304" s="1124"/>
      <c r="CPZ1304" s="1124"/>
      <c r="CQA1304" s="1124"/>
      <c r="CQB1304" s="1124"/>
      <c r="CQC1304" s="1124"/>
      <c r="CQD1304" s="1124"/>
      <c r="CQE1304" s="1124"/>
      <c r="CQF1304" s="1124"/>
      <c r="CQG1304" s="1124"/>
      <c r="CQH1304" s="1124"/>
      <c r="CQI1304" s="1124"/>
      <c r="CQJ1304" s="1124"/>
      <c r="CQK1304" s="1124"/>
      <c r="CQL1304" s="1124"/>
      <c r="CQM1304" s="1124"/>
      <c r="CQN1304" s="1124"/>
      <c r="CQO1304" s="1124"/>
      <c r="CQP1304" s="1124"/>
      <c r="CQQ1304" s="1124"/>
      <c r="CQR1304" s="1124"/>
      <c r="CQS1304" s="1124"/>
      <c r="CQT1304" s="1124"/>
      <c r="CQU1304" s="1124"/>
      <c r="CQV1304" s="1124"/>
      <c r="CQW1304" s="1124"/>
      <c r="CQX1304" s="1124"/>
      <c r="CQY1304" s="1124"/>
      <c r="CQZ1304" s="1124"/>
      <c r="CRA1304" s="1124"/>
      <c r="CRB1304" s="1124"/>
      <c r="CRC1304" s="1124"/>
      <c r="CRD1304" s="1124"/>
      <c r="CRE1304" s="1124"/>
      <c r="CRF1304" s="1124"/>
      <c r="CRG1304" s="1124"/>
      <c r="CRH1304" s="1124"/>
      <c r="CRI1304" s="1124"/>
      <c r="CRJ1304" s="1124"/>
      <c r="CRK1304" s="1124"/>
      <c r="CRL1304" s="1124"/>
      <c r="CRM1304" s="1124"/>
      <c r="CRN1304" s="1124"/>
      <c r="CRO1304" s="1124"/>
      <c r="CRP1304" s="1124"/>
      <c r="CRQ1304" s="1124"/>
      <c r="CRR1304" s="1124"/>
      <c r="CRS1304" s="1124"/>
      <c r="CRT1304" s="1124"/>
      <c r="CRU1304" s="1124"/>
      <c r="CRV1304" s="1124"/>
      <c r="CRW1304" s="1124"/>
      <c r="CRX1304" s="1124"/>
      <c r="CRY1304" s="1124"/>
      <c r="CRZ1304" s="1124"/>
      <c r="CSA1304" s="1124"/>
      <c r="CSB1304" s="1124"/>
      <c r="CSC1304" s="1124"/>
      <c r="CSD1304" s="1124"/>
      <c r="CSE1304" s="1124"/>
      <c r="CSF1304" s="1124"/>
      <c r="CSG1304" s="1124"/>
      <c r="CSH1304" s="1124"/>
      <c r="CSI1304" s="1124"/>
      <c r="CSJ1304" s="1124"/>
      <c r="CSK1304" s="1124"/>
      <c r="CSL1304" s="1124"/>
      <c r="CSM1304" s="1124"/>
      <c r="CSN1304" s="1124"/>
      <c r="CSO1304" s="1124"/>
      <c r="CSP1304" s="1124"/>
      <c r="CSQ1304" s="1124"/>
      <c r="CSR1304" s="1124"/>
      <c r="CSS1304" s="1124"/>
      <c r="CST1304" s="1124"/>
      <c r="CSU1304" s="1124"/>
      <c r="CSV1304" s="1124"/>
      <c r="CSW1304" s="1124"/>
      <c r="CSX1304" s="1124"/>
      <c r="CSY1304" s="1124"/>
      <c r="CSZ1304" s="1124"/>
      <c r="CTA1304" s="1124"/>
      <c r="CTB1304" s="1124"/>
      <c r="CTC1304" s="1124"/>
      <c r="CTD1304" s="1124"/>
      <c r="CTE1304" s="1124"/>
      <c r="CTF1304" s="1124"/>
      <c r="CTG1304" s="1124"/>
      <c r="CTH1304" s="1124"/>
      <c r="CTI1304" s="1124"/>
      <c r="CTJ1304" s="1124"/>
      <c r="CTK1304" s="1124"/>
      <c r="CTL1304" s="1124"/>
      <c r="CTM1304" s="1124"/>
      <c r="CTN1304" s="1124"/>
      <c r="CTO1304" s="1124"/>
      <c r="CTP1304" s="1124"/>
      <c r="CTQ1304" s="1124"/>
      <c r="CTR1304" s="1124"/>
      <c r="CTS1304" s="1124"/>
      <c r="CTT1304" s="1124"/>
      <c r="CTU1304" s="1124"/>
      <c r="CTV1304" s="1124"/>
      <c r="CTW1304" s="1124"/>
      <c r="CTX1304" s="1124"/>
      <c r="CTY1304" s="1124"/>
      <c r="CTZ1304" s="1124"/>
      <c r="CUA1304" s="1124"/>
      <c r="CUB1304" s="1124"/>
      <c r="CUC1304" s="1124"/>
      <c r="CUD1304" s="1124"/>
      <c r="CUE1304" s="1124"/>
      <c r="CUF1304" s="1124"/>
      <c r="CUG1304" s="1124"/>
      <c r="CUH1304" s="1124"/>
      <c r="CUI1304" s="1124"/>
      <c r="CUJ1304" s="1124"/>
      <c r="CUK1304" s="1124"/>
      <c r="CUL1304" s="1124"/>
      <c r="CUM1304" s="1124"/>
      <c r="CUN1304" s="1124"/>
      <c r="CUO1304" s="1124"/>
      <c r="CUP1304" s="1124"/>
      <c r="CUQ1304" s="1124"/>
      <c r="CUR1304" s="1124"/>
      <c r="CUS1304" s="1124"/>
      <c r="CUT1304" s="1124"/>
      <c r="CUU1304" s="1124"/>
      <c r="CUV1304" s="1124"/>
      <c r="CUW1304" s="1124"/>
      <c r="CUX1304" s="1124"/>
      <c r="CUY1304" s="1124"/>
      <c r="CUZ1304" s="1124"/>
      <c r="CVA1304" s="1124"/>
      <c r="CVB1304" s="1124"/>
      <c r="CVC1304" s="1124"/>
      <c r="CVD1304" s="1124"/>
      <c r="CVE1304" s="1124"/>
      <c r="CVF1304" s="1124"/>
      <c r="CVG1304" s="1124"/>
      <c r="CVH1304" s="1124"/>
      <c r="CVI1304" s="1124"/>
      <c r="CVJ1304" s="1124"/>
      <c r="CVK1304" s="1124"/>
      <c r="CVL1304" s="1124"/>
      <c r="CVM1304" s="1124"/>
      <c r="CVN1304" s="1124"/>
      <c r="CVO1304" s="1124"/>
      <c r="CVP1304" s="1124"/>
      <c r="CVQ1304" s="1124"/>
      <c r="CVR1304" s="1124"/>
      <c r="CVS1304" s="1124"/>
      <c r="CVT1304" s="1124"/>
      <c r="CVU1304" s="1124"/>
      <c r="CVV1304" s="1124"/>
      <c r="CVW1304" s="1124"/>
      <c r="CVX1304" s="1124"/>
      <c r="CVY1304" s="1124"/>
      <c r="CVZ1304" s="1124"/>
      <c r="CWA1304" s="1124"/>
      <c r="CWB1304" s="1124"/>
      <c r="CWC1304" s="1124"/>
      <c r="CWD1304" s="1124"/>
      <c r="CWE1304" s="1124"/>
      <c r="CWF1304" s="1124"/>
      <c r="CWG1304" s="1124"/>
      <c r="CWH1304" s="1124"/>
      <c r="CWI1304" s="1124"/>
      <c r="CWJ1304" s="1124"/>
      <c r="CWK1304" s="1124"/>
      <c r="CWL1304" s="1124"/>
      <c r="CWM1304" s="1124"/>
      <c r="CWN1304" s="1124"/>
      <c r="CWO1304" s="1124"/>
      <c r="CWP1304" s="1124"/>
      <c r="CWQ1304" s="1124"/>
      <c r="CWR1304" s="1124"/>
      <c r="CWS1304" s="1124"/>
      <c r="CWT1304" s="1124"/>
      <c r="CWU1304" s="1124"/>
      <c r="CWV1304" s="1124"/>
      <c r="CWW1304" s="1124"/>
      <c r="CWX1304" s="1124"/>
      <c r="CWY1304" s="1124"/>
      <c r="CWZ1304" s="1124"/>
      <c r="CXA1304" s="1124"/>
      <c r="CXB1304" s="1124"/>
      <c r="CXC1304" s="1124"/>
      <c r="CXD1304" s="1124"/>
      <c r="CXE1304" s="1124"/>
      <c r="CXF1304" s="1124"/>
      <c r="CXG1304" s="1124"/>
      <c r="CXH1304" s="1124"/>
      <c r="CXI1304" s="1124"/>
      <c r="CXJ1304" s="1124"/>
      <c r="CXK1304" s="1124"/>
      <c r="CXL1304" s="1124"/>
      <c r="CXM1304" s="1124"/>
      <c r="CXN1304" s="1124"/>
      <c r="CXO1304" s="1124"/>
      <c r="CXP1304" s="1124"/>
      <c r="CXQ1304" s="1124"/>
      <c r="CXR1304" s="1124"/>
      <c r="CXS1304" s="1124"/>
      <c r="CXT1304" s="1124"/>
      <c r="CXU1304" s="1124"/>
      <c r="CXV1304" s="1124"/>
      <c r="CXW1304" s="1124"/>
      <c r="CXX1304" s="1124"/>
      <c r="CXY1304" s="1124"/>
      <c r="CXZ1304" s="1124"/>
      <c r="CYA1304" s="1124"/>
      <c r="CYB1304" s="1124"/>
      <c r="CYC1304" s="1124"/>
      <c r="CYD1304" s="1124"/>
      <c r="CYE1304" s="1124"/>
      <c r="CYF1304" s="1124"/>
      <c r="CYG1304" s="1124"/>
      <c r="CYH1304" s="1124"/>
      <c r="CYI1304" s="1124"/>
      <c r="CYJ1304" s="1124"/>
      <c r="CYK1304" s="1124"/>
      <c r="CYL1304" s="1124"/>
      <c r="CYM1304" s="1124"/>
      <c r="CYN1304" s="1124"/>
      <c r="CYO1304" s="1124"/>
      <c r="CYP1304" s="1124"/>
      <c r="CYQ1304" s="1124"/>
      <c r="CYR1304" s="1124"/>
      <c r="CYS1304" s="1124"/>
      <c r="CYT1304" s="1124"/>
      <c r="CYU1304" s="1124"/>
      <c r="CYV1304" s="1124"/>
      <c r="CYW1304" s="1124"/>
      <c r="CYX1304" s="1124"/>
      <c r="CYY1304" s="1124"/>
      <c r="CYZ1304" s="1124"/>
      <c r="CZA1304" s="1124"/>
      <c r="CZB1304" s="1124"/>
      <c r="CZC1304" s="1124"/>
      <c r="CZD1304" s="1124"/>
      <c r="CZE1304" s="1124"/>
      <c r="CZF1304" s="1124"/>
      <c r="CZG1304" s="1124"/>
      <c r="CZH1304" s="1124"/>
      <c r="CZI1304" s="1124"/>
      <c r="CZJ1304" s="1124"/>
      <c r="CZK1304" s="1124"/>
      <c r="CZL1304" s="1124"/>
      <c r="CZM1304" s="1124"/>
      <c r="CZN1304" s="1124"/>
      <c r="CZO1304" s="1124"/>
      <c r="CZP1304" s="1124"/>
      <c r="CZQ1304" s="1124"/>
      <c r="CZR1304" s="1124"/>
      <c r="CZS1304" s="1124"/>
      <c r="CZT1304" s="1124"/>
      <c r="CZU1304" s="1124"/>
      <c r="CZV1304" s="1124"/>
      <c r="CZW1304" s="1124"/>
      <c r="CZX1304" s="1124"/>
      <c r="CZY1304" s="1124"/>
      <c r="CZZ1304" s="1124"/>
      <c r="DAA1304" s="1124"/>
      <c r="DAB1304" s="1124"/>
      <c r="DAC1304" s="1124"/>
      <c r="DAD1304" s="1124"/>
      <c r="DAE1304" s="1124"/>
      <c r="DAF1304" s="1124"/>
      <c r="DAG1304" s="1124"/>
      <c r="DAH1304" s="1124"/>
      <c r="DAI1304" s="1124"/>
      <c r="DAJ1304" s="1124"/>
      <c r="DAK1304" s="1124"/>
      <c r="DAL1304" s="1124"/>
      <c r="DAM1304" s="1124"/>
      <c r="DAN1304" s="1124"/>
      <c r="DAO1304" s="1124"/>
      <c r="DAP1304" s="1124"/>
      <c r="DAQ1304" s="1124"/>
      <c r="DAR1304" s="1124"/>
      <c r="DAS1304" s="1124"/>
      <c r="DAT1304" s="1124"/>
      <c r="DAU1304" s="1124"/>
      <c r="DAV1304" s="1124"/>
      <c r="DAW1304" s="1124"/>
      <c r="DAX1304" s="1124"/>
      <c r="DAY1304" s="1124"/>
      <c r="DAZ1304" s="1124"/>
      <c r="DBA1304" s="1124"/>
      <c r="DBB1304" s="1124"/>
      <c r="DBC1304" s="1124"/>
      <c r="DBD1304" s="1124"/>
      <c r="DBE1304" s="1124"/>
      <c r="DBF1304" s="1124"/>
      <c r="DBG1304" s="1124"/>
      <c r="DBH1304" s="1124"/>
      <c r="DBI1304" s="1124"/>
      <c r="DBJ1304" s="1124"/>
      <c r="DBK1304" s="1124"/>
      <c r="DBL1304" s="1124"/>
      <c r="DBM1304" s="1124"/>
      <c r="DBN1304" s="1124"/>
      <c r="DBO1304" s="1124"/>
      <c r="DBP1304" s="1124"/>
      <c r="DBQ1304" s="1124"/>
      <c r="DBR1304" s="1124"/>
      <c r="DBS1304" s="1124"/>
      <c r="DBT1304" s="1124"/>
      <c r="DBU1304" s="1124"/>
      <c r="DBV1304" s="1124"/>
      <c r="DBW1304" s="1124"/>
      <c r="DBX1304" s="1124"/>
      <c r="DBY1304" s="1124"/>
      <c r="DBZ1304" s="1124"/>
      <c r="DCA1304" s="1124"/>
      <c r="DCB1304" s="1124"/>
      <c r="DCC1304" s="1124"/>
      <c r="DCD1304" s="1124"/>
      <c r="DCE1304" s="1124"/>
      <c r="DCF1304" s="1124"/>
      <c r="DCG1304" s="1124"/>
      <c r="DCH1304" s="1124"/>
      <c r="DCI1304" s="1124"/>
      <c r="DCJ1304" s="1124"/>
      <c r="DCK1304" s="1124"/>
      <c r="DCL1304" s="1124"/>
      <c r="DCM1304" s="1124"/>
      <c r="DCN1304" s="1124"/>
      <c r="DCO1304" s="1124"/>
      <c r="DCP1304" s="1124"/>
      <c r="DCQ1304" s="1124"/>
      <c r="DCR1304" s="1124"/>
      <c r="DCS1304" s="1124"/>
      <c r="DCT1304" s="1124"/>
      <c r="DCU1304" s="1124"/>
      <c r="DCV1304" s="1124"/>
      <c r="DCW1304" s="1124"/>
      <c r="DCX1304" s="1124"/>
      <c r="DCY1304" s="1124"/>
      <c r="DCZ1304" s="1124"/>
      <c r="DDA1304" s="1124"/>
      <c r="DDB1304" s="1124"/>
      <c r="DDC1304" s="1124"/>
      <c r="DDD1304" s="1124"/>
      <c r="DDE1304" s="1124"/>
      <c r="DDF1304" s="1124"/>
      <c r="DDG1304" s="1124"/>
      <c r="DDH1304" s="1124"/>
      <c r="DDI1304" s="1124"/>
      <c r="DDJ1304" s="1124"/>
      <c r="DDK1304" s="1124"/>
      <c r="DDL1304" s="1124"/>
      <c r="DDM1304" s="1124"/>
      <c r="DDN1304" s="1124"/>
      <c r="DDO1304" s="1124"/>
      <c r="DDP1304" s="1124"/>
      <c r="DDQ1304" s="1124"/>
      <c r="DDR1304" s="1124"/>
      <c r="DDS1304" s="1124"/>
      <c r="DDT1304" s="1124"/>
      <c r="DDU1304" s="1124"/>
      <c r="DDV1304" s="1124"/>
      <c r="DDW1304" s="1124"/>
      <c r="DDX1304" s="1124"/>
      <c r="DDY1304" s="1124"/>
      <c r="DDZ1304" s="1124"/>
      <c r="DEA1304" s="1124"/>
      <c r="DEB1304" s="1124"/>
      <c r="DEC1304" s="1124"/>
      <c r="DED1304" s="1124"/>
      <c r="DEE1304" s="1124"/>
      <c r="DEF1304" s="1124"/>
      <c r="DEG1304" s="1124"/>
      <c r="DEH1304" s="1124"/>
      <c r="DEI1304" s="1124"/>
      <c r="DEJ1304" s="1124"/>
      <c r="DEK1304" s="1124"/>
      <c r="DEL1304" s="1124"/>
      <c r="DEM1304" s="1124"/>
      <c r="DEN1304" s="1124"/>
      <c r="DEO1304" s="1124"/>
      <c r="DEP1304" s="1124"/>
      <c r="DEQ1304" s="1124"/>
      <c r="DER1304" s="1124"/>
      <c r="DES1304" s="1124"/>
      <c r="DET1304" s="1124"/>
      <c r="DEU1304" s="1124"/>
      <c r="DEV1304" s="1124"/>
      <c r="DEW1304" s="1124"/>
      <c r="DEX1304" s="1124"/>
      <c r="DEY1304" s="1124"/>
      <c r="DEZ1304" s="1124"/>
      <c r="DFA1304" s="1124"/>
      <c r="DFB1304" s="1124"/>
      <c r="DFC1304" s="1124"/>
      <c r="DFD1304" s="1124"/>
      <c r="DFE1304" s="1124"/>
      <c r="DFF1304" s="1124"/>
      <c r="DFG1304" s="1124"/>
      <c r="DFH1304" s="1124"/>
      <c r="DFI1304" s="1124"/>
      <c r="DFJ1304" s="1124"/>
      <c r="DFK1304" s="1124"/>
      <c r="DFL1304" s="1124"/>
      <c r="DFM1304" s="1124"/>
      <c r="DFN1304" s="1124"/>
      <c r="DFO1304" s="1124"/>
      <c r="DFP1304" s="1124"/>
      <c r="DFQ1304" s="1124"/>
      <c r="DFR1304" s="1124"/>
      <c r="DFS1304" s="1124"/>
      <c r="DFT1304" s="1124"/>
      <c r="DFU1304" s="1124"/>
      <c r="DFV1304" s="1124"/>
      <c r="DFW1304" s="1124"/>
      <c r="DFX1304" s="1124"/>
      <c r="DFY1304" s="1124"/>
      <c r="DFZ1304" s="1124"/>
      <c r="DGA1304" s="1124"/>
      <c r="DGB1304" s="1124"/>
      <c r="DGC1304" s="1124"/>
      <c r="DGD1304" s="1124"/>
      <c r="DGE1304" s="1124"/>
      <c r="DGF1304" s="1124"/>
      <c r="DGG1304" s="1124"/>
      <c r="DGH1304" s="1124"/>
      <c r="DGI1304" s="1124"/>
      <c r="DGJ1304" s="1124"/>
      <c r="DGK1304" s="1124"/>
      <c r="DGL1304" s="1124"/>
      <c r="DGM1304" s="1124"/>
      <c r="DGN1304" s="1124"/>
      <c r="DGO1304" s="1124"/>
      <c r="DGP1304" s="1124"/>
      <c r="DGQ1304" s="1124"/>
      <c r="DGR1304" s="1124"/>
      <c r="DGS1304" s="1124"/>
      <c r="DGT1304" s="1124"/>
      <c r="DGU1304" s="1124"/>
      <c r="DGV1304" s="1124"/>
      <c r="DGW1304" s="1124"/>
      <c r="DGX1304" s="1124"/>
      <c r="DGY1304" s="1124"/>
      <c r="DGZ1304" s="1124"/>
      <c r="DHA1304" s="1124"/>
      <c r="DHB1304" s="1124"/>
      <c r="DHC1304" s="1124"/>
      <c r="DHD1304" s="1124"/>
      <c r="DHE1304" s="1124"/>
      <c r="DHF1304" s="1124"/>
      <c r="DHG1304" s="1124"/>
      <c r="DHH1304" s="1124"/>
      <c r="DHI1304" s="1124"/>
      <c r="DHJ1304" s="1124"/>
      <c r="DHK1304" s="1124"/>
      <c r="DHL1304" s="1124"/>
      <c r="DHM1304" s="1124"/>
      <c r="DHN1304" s="1124"/>
      <c r="DHO1304" s="1124"/>
      <c r="DHP1304" s="1124"/>
      <c r="DHQ1304" s="1124"/>
      <c r="DHR1304" s="1124"/>
      <c r="DHS1304" s="1124"/>
      <c r="DHT1304" s="1124"/>
      <c r="DHU1304" s="1124"/>
      <c r="DHV1304" s="1124"/>
      <c r="DHW1304" s="1124"/>
      <c r="DHX1304" s="1124"/>
      <c r="DHY1304" s="1124"/>
      <c r="DHZ1304" s="1124"/>
      <c r="DIA1304" s="1124"/>
      <c r="DIB1304" s="1124"/>
      <c r="DIC1304" s="1124"/>
      <c r="DID1304" s="1124"/>
      <c r="DIE1304" s="1124"/>
      <c r="DIF1304" s="1124"/>
      <c r="DIG1304" s="1124"/>
      <c r="DIH1304" s="1124"/>
      <c r="DII1304" s="1124"/>
      <c r="DIJ1304" s="1124"/>
      <c r="DIK1304" s="1124"/>
      <c r="DIL1304" s="1124"/>
      <c r="DIM1304" s="1124"/>
      <c r="DIN1304" s="1124"/>
      <c r="DIO1304" s="1124"/>
      <c r="DIP1304" s="1124"/>
      <c r="DIQ1304" s="1124"/>
      <c r="DIR1304" s="1124"/>
      <c r="DIS1304" s="1124"/>
      <c r="DIT1304" s="1124"/>
      <c r="DIU1304" s="1124"/>
      <c r="DIV1304" s="1124"/>
      <c r="DIW1304" s="1124"/>
      <c r="DIX1304" s="1124"/>
      <c r="DIY1304" s="1124"/>
      <c r="DIZ1304" s="1124"/>
      <c r="DJA1304" s="1124"/>
      <c r="DJB1304" s="1124"/>
      <c r="DJC1304" s="1124"/>
      <c r="DJD1304" s="1124"/>
      <c r="DJE1304" s="1124"/>
      <c r="DJF1304" s="1124"/>
      <c r="DJG1304" s="1124"/>
      <c r="DJH1304" s="1124"/>
      <c r="DJI1304" s="1124"/>
      <c r="DJJ1304" s="1124"/>
      <c r="DJK1304" s="1124"/>
      <c r="DJL1304" s="1124"/>
      <c r="DJM1304" s="1124"/>
      <c r="DJN1304" s="1124"/>
      <c r="DJO1304" s="1124"/>
      <c r="DJP1304" s="1124"/>
      <c r="DJQ1304" s="1124"/>
      <c r="DJR1304" s="1124"/>
      <c r="DJS1304" s="1124"/>
      <c r="DJT1304" s="1124"/>
      <c r="DJU1304" s="1124"/>
      <c r="DJV1304" s="1124"/>
      <c r="DJW1304" s="1124"/>
      <c r="DJX1304" s="1124"/>
      <c r="DJY1304" s="1124"/>
      <c r="DJZ1304" s="1124"/>
      <c r="DKA1304" s="1124"/>
      <c r="DKB1304" s="1124"/>
      <c r="DKC1304" s="1124"/>
      <c r="DKD1304" s="1124"/>
      <c r="DKE1304" s="1124"/>
      <c r="DKF1304" s="1124"/>
      <c r="DKG1304" s="1124"/>
      <c r="DKH1304" s="1124"/>
      <c r="DKI1304" s="1124"/>
      <c r="DKJ1304" s="1124"/>
      <c r="DKK1304" s="1124"/>
      <c r="DKL1304" s="1124"/>
      <c r="DKM1304" s="1124"/>
      <c r="DKN1304" s="1124"/>
      <c r="DKO1304" s="1124"/>
      <c r="DKP1304" s="1124"/>
      <c r="DKQ1304" s="1124"/>
      <c r="DKR1304" s="1124"/>
      <c r="DKS1304" s="1124"/>
      <c r="DKT1304" s="1124"/>
      <c r="DKU1304" s="1124"/>
      <c r="DKV1304" s="1124"/>
      <c r="DKW1304" s="1124"/>
      <c r="DKX1304" s="1124"/>
      <c r="DKY1304" s="1124"/>
      <c r="DKZ1304" s="1124"/>
      <c r="DLA1304" s="1124"/>
      <c r="DLB1304" s="1124"/>
      <c r="DLC1304" s="1124"/>
      <c r="DLD1304" s="1124"/>
      <c r="DLE1304" s="1124"/>
      <c r="DLF1304" s="1124"/>
      <c r="DLG1304" s="1124"/>
      <c r="DLH1304" s="1124"/>
      <c r="DLI1304" s="1124"/>
      <c r="DLJ1304" s="1124"/>
      <c r="DLK1304" s="1124"/>
      <c r="DLL1304" s="1124"/>
      <c r="DLM1304" s="1124"/>
      <c r="DLN1304" s="1124"/>
      <c r="DLO1304" s="1124"/>
      <c r="DLP1304" s="1124"/>
      <c r="DLQ1304" s="1124"/>
      <c r="DLR1304" s="1124"/>
      <c r="DLS1304" s="1124"/>
      <c r="DLT1304" s="1124"/>
      <c r="DLU1304" s="1124"/>
      <c r="DLV1304" s="1124"/>
      <c r="DLW1304" s="1124"/>
      <c r="DLX1304" s="1124"/>
      <c r="DLY1304" s="1124"/>
      <c r="DLZ1304" s="1124"/>
      <c r="DMA1304" s="1124"/>
      <c r="DMB1304" s="1124"/>
      <c r="DMC1304" s="1124"/>
      <c r="DMD1304" s="1124"/>
      <c r="DME1304" s="1124"/>
      <c r="DMF1304" s="1124"/>
      <c r="DMG1304" s="1124"/>
      <c r="DMH1304" s="1124"/>
      <c r="DMI1304" s="1124"/>
      <c r="DMJ1304" s="1124"/>
      <c r="DMK1304" s="1124"/>
      <c r="DML1304" s="1124"/>
      <c r="DMM1304" s="1124"/>
      <c r="DMN1304" s="1124"/>
      <c r="DMO1304" s="1124"/>
      <c r="DMP1304" s="1124"/>
      <c r="DMQ1304" s="1124"/>
      <c r="DMR1304" s="1124"/>
      <c r="DMS1304" s="1124"/>
      <c r="DMT1304" s="1124"/>
      <c r="DMU1304" s="1124"/>
      <c r="DMV1304" s="1124"/>
      <c r="DMW1304" s="1124"/>
      <c r="DMX1304" s="1124"/>
      <c r="DMY1304" s="1124"/>
      <c r="DMZ1304" s="1124"/>
      <c r="DNA1304" s="1124"/>
      <c r="DNB1304" s="1124"/>
      <c r="DNC1304" s="1124"/>
      <c r="DND1304" s="1124"/>
      <c r="DNE1304" s="1124"/>
      <c r="DNF1304" s="1124"/>
      <c r="DNG1304" s="1124"/>
      <c r="DNH1304" s="1124"/>
      <c r="DNI1304" s="1124"/>
      <c r="DNJ1304" s="1124"/>
      <c r="DNK1304" s="1124"/>
      <c r="DNL1304" s="1124"/>
      <c r="DNM1304" s="1124"/>
      <c r="DNN1304" s="1124"/>
      <c r="DNO1304" s="1124"/>
      <c r="DNP1304" s="1124"/>
      <c r="DNQ1304" s="1124"/>
      <c r="DNR1304" s="1124"/>
      <c r="DNS1304" s="1124"/>
      <c r="DNT1304" s="1124"/>
      <c r="DNU1304" s="1124"/>
      <c r="DNV1304" s="1124"/>
      <c r="DNW1304" s="1124"/>
      <c r="DNX1304" s="1124"/>
      <c r="DNY1304" s="1124"/>
      <c r="DNZ1304" s="1124"/>
      <c r="DOA1304" s="1124"/>
      <c r="DOB1304" s="1124"/>
      <c r="DOC1304" s="1124"/>
      <c r="DOD1304" s="1124"/>
      <c r="DOE1304" s="1124"/>
      <c r="DOF1304" s="1124"/>
      <c r="DOG1304" s="1124"/>
      <c r="DOH1304" s="1124"/>
      <c r="DOI1304" s="1124"/>
      <c r="DOJ1304" s="1124"/>
      <c r="DOK1304" s="1124"/>
      <c r="DOL1304" s="1124"/>
      <c r="DOM1304" s="1124"/>
      <c r="DON1304" s="1124"/>
      <c r="DOO1304" s="1124"/>
      <c r="DOP1304" s="1124"/>
      <c r="DOQ1304" s="1124"/>
      <c r="DOR1304" s="1124"/>
      <c r="DOS1304" s="1124"/>
      <c r="DOT1304" s="1124"/>
      <c r="DOU1304" s="1124"/>
      <c r="DOV1304" s="1124"/>
      <c r="DOW1304" s="1124"/>
      <c r="DOX1304" s="1124"/>
      <c r="DOY1304" s="1124"/>
      <c r="DOZ1304" s="1124"/>
      <c r="DPA1304" s="1124"/>
      <c r="DPB1304" s="1124"/>
      <c r="DPC1304" s="1124"/>
      <c r="DPD1304" s="1124"/>
      <c r="DPE1304" s="1124"/>
      <c r="DPF1304" s="1124"/>
      <c r="DPG1304" s="1124"/>
      <c r="DPH1304" s="1124"/>
      <c r="DPI1304" s="1124"/>
      <c r="DPJ1304" s="1124"/>
      <c r="DPK1304" s="1124"/>
      <c r="DPL1304" s="1124"/>
      <c r="DPM1304" s="1124"/>
      <c r="DPN1304" s="1124"/>
      <c r="DPO1304" s="1124"/>
      <c r="DPP1304" s="1124"/>
      <c r="DPQ1304" s="1124"/>
      <c r="DPR1304" s="1124"/>
      <c r="DPS1304" s="1124"/>
      <c r="DPT1304" s="1124"/>
      <c r="DPU1304" s="1124"/>
      <c r="DPV1304" s="1124"/>
      <c r="DPW1304" s="1124"/>
      <c r="DPX1304" s="1124"/>
      <c r="DPY1304" s="1124"/>
      <c r="DPZ1304" s="1124"/>
      <c r="DQA1304" s="1124"/>
      <c r="DQB1304" s="1124"/>
      <c r="DQC1304" s="1124"/>
      <c r="DQD1304" s="1124"/>
      <c r="DQE1304" s="1124"/>
      <c r="DQF1304" s="1124"/>
      <c r="DQG1304" s="1124"/>
      <c r="DQH1304" s="1124"/>
      <c r="DQI1304" s="1124"/>
      <c r="DQJ1304" s="1124"/>
      <c r="DQK1304" s="1124"/>
      <c r="DQL1304" s="1124"/>
      <c r="DQM1304" s="1124"/>
      <c r="DQN1304" s="1124"/>
      <c r="DQO1304" s="1124"/>
      <c r="DQP1304" s="1124"/>
      <c r="DQQ1304" s="1124"/>
      <c r="DQR1304" s="1124"/>
      <c r="DQS1304" s="1124"/>
      <c r="DQT1304" s="1124"/>
      <c r="DQU1304" s="1124"/>
      <c r="DQV1304" s="1124"/>
      <c r="DQW1304" s="1124"/>
      <c r="DQX1304" s="1124"/>
      <c r="DQY1304" s="1124"/>
      <c r="DQZ1304" s="1124"/>
      <c r="DRA1304" s="1124"/>
      <c r="DRB1304" s="1124"/>
      <c r="DRC1304" s="1124"/>
      <c r="DRD1304" s="1124"/>
      <c r="DRE1304" s="1124"/>
      <c r="DRF1304" s="1124"/>
      <c r="DRG1304" s="1124"/>
      <c r="DRH1304" s="1124"/>
      <c r="DRI1304" s="1124"/>
      <c r="DRJ1304" s="1124"/>
      <c r="DRK1304" s="1124"/>
      <c r="DRL1304" s="1124"/>
      <c r="DRM1304" s="1124"/>
      <c r="DRN1304" s="1124"/>
      <c r="DRO1304" s="1124"/>
      <c r="DRP1304" s="1124"/>
      <c r="DRQ1304" s="1124"/>
      <c r="DRR1304" s="1124"/>
      <c r="DRS1304" s="1124"/>
      <c r="DRT1304" s="1124"/>
      <c r="DRU1304" s="1124"/>
      <c r="DRV1304" s="1124"/>
      <c r="DRW1304" s="1124"/>
      <c r="DRX1304" s="1124"/>
      <c r="DRY1304" s="1124"/>
      <c r="DRZ1304" s="1124"/>
      <c r="DSA1304" s="1124"/>
      <c r="DSB1304" s="1124"/>
      <c r="DSC1304" s="1124"/>
      <c r="DSD1304" s="1124"/>
      <c r="DSE1304" s="1124"/>
      <c r="DSF1304" s="1124"/>
      <c r="DSG1304" s="1124"/>
      <c r="DSH1304" s="1124"/>
      <c r="DSI1304" s="1124"/>
      <c r="DSJ1304" s="1124"/>
      <c r="DSK1304" s="1124"/>
      <c r="DSL1304" s="1124"/>
      <c r="DSM1304" s="1124"/>
      <c r="DSN1304" s="1124"/>
      <c r="DSO1304" s="1124"/>
      <c r="DSP1304" s="1124"/>
      <c r="DSQ1304" s="1124"/>
      <c r="DSR1304" s="1124"/>
      <c r="DSS1304" s="1124"/>
      <c r="DST1304" s="1124"/>
      <c r="DSU1304" s="1124"/>
      <c r="DSV1304" s="1124"/>
      <c r="DSW1304" s="1124"/>
      <c r="DSX1304" s="1124"/>
      <c r="DSY1304" s="1124"/>
      <c r="DSZ1304" s="1124"/>
      <c r="DTA1304" s="1124"/>
      <c r="DTB1304" s="1124"/>
      <c r="DTC1304" s="1124"/>
      <c r="DTD1304" s="1124"/>
      <c r="DTE1304" s="1124"/>
      <c r="DTF1304" s="1124"/>
      <c r="DTG1304" s="1124"/>
      <c r="DTH1304" s="1124"/>
      <c r="DTI1304" s="1124"/>
      <c r="DTJ1304" s="1124"/>
      <c r="DTK1304" s="1124"/>
      <c r="DTL1304" s="1124"/>
      <c r="DTM1304" s="1124"/>
      <c r="DTN1304" s="1124"/>
      <c r="DTO1304" s="1124"/>
      <c r="DTP1304" s="1124"/>
      <c r="DTQ1304" s="1124"/>
      <c r="DTR1304" s="1124"/>
      <c r="DTS1304" s="1124"/>
      <c r="DTT1304" s="1124"/>
      <c r="DTU1304" s="1124"/>
      <c r="DTV1304" s="1124"/>
      <c r="DTW1304" s="1124"/>
      <c r="DTX1304" s="1124"/>
      <c r="DTY1304" s="1124"/>
      <c r="DTZ1304" s="1124"/>
      <c r="DUA1304" s="1124"/>
      <c r="DUB1304" s="1124"/>
      <c r="DUC1304" s="1124"/>
      <c r="DUD1304" s="1124"/>
      <c r="DUE1304" s="1124"/>
      <c r="DUF1304" s="1124"/>
      <c r="DUG1304" s="1124"/>
      <c r="DUH1304" s="1124"/>
      <c r="DUI1304" s="1124"/>
      <c r="DUJ1304" s="1124"/>
      <c r="DUK1304" s="1124"/>
      <c r="DUL1304" s="1124"/>
      <c r="DUM1304" s="1124"/>
      <c r="DUN1304" s="1124"/>
      <c r="DUO1304" s="1124"/>
      <c r="DUP1304" s="1124"/>
      <c r="DUQ1304" s="1124"/>
      <c r="DUR1304" s="1124"/>
      <c r="DUS1304" s="1124"/>
      <c r="DUT1304" s="1124"/>
      <c r="DUU1304" s="1124"/>
      <c r="DUV1304" s="1124"/>
      <c r="DUW1304" s="1124"/>
      <c r="DUX1304" s="1124"/>
      <c r="DUY1304" s="1124"/>
      <c r="DUZ1304" s="1124"/>
      <c r="DVA1304" s="1124"/>
      <c r="DVB1304" s="1124"/>
      <c r="DVC1304" s="1124"/>
      <c r="DVD1304" s="1124"/>
      <c r="DVE1304" s="1124"/>
      <c r="DVF1304" s="1124"/>
      <c r="DVG1304" s="1124"/>
      <c r="DVH1304" s="1124"/>
      <c r="DVI1304" s="1124"/>
      <c r="DVJ1304" s="1124"/>
      <c r="DVK1304" s="1124"/>
      <c r="DVL1304" s="1124"/>
      <c r="DVM1304" s="1124"/>
      <c r="DVN1304" s="1124"/>
      <c r="DVO1304" s="1124"/>
      <c r="DVP1304" s="1124"/>
      <c r="DVQ1304" s="1124"/>
      <c r="DVR1304" s="1124"/>
      <c r="DVS1304" s="1124"/>
      <c r="DVT1304" s="1124"/>
      <c r="DVU1304" s="1124"/>
      <c r="DVV1304" s="1124"/>
      <c r="DVW1304" s="1124"/>
      <c r="DVX1304" s="1124"/>
      <c r="DVY1304" s="1124"/>
      <c r="DVZ1304" s="1124"/>
      <c r="DWA1304" s="1124"/>
      <c r="DWB1304" s="1124"/>
      <c r="DWC1304" s="1124"/>
      <c r="DWD1304" s="1124"/>
      <c r="DWE1304" s="1124"/>
      <c r="DWF1304" s="1124"/>
      <c r="DWG1304" s="1124"/>
      <c r="DWH1304" s="1124"/>
      <c r="DWI1304" s="1124"/>
      <c r="DWJ1304" s="1124"/>
      <c r="DWK1304" s="1124"/>
      <c r="DWL1304" s="1124"/>
      <c r="DWM1304" s="1124"/>
      <c r="DWN1304" s="1124"/>
      <c r="DWO1304" s="1124"/>
      <c r="DWP1304" s="1124"/>
      <c r="DWQ1304" s="1124"/>
      <c r="DWR1304" s="1124"/>
      <c r="DWS1304" s="1124"/>
      <c r="DWT1304" s="1124"/>
      <c r="DWU1304" s="1124"/>
      <c r="DWV1304" s="1124"/>
      <c r="DWW1304" s="1124"/>
      <c r="DWX1304" s="1124"/>
      <c r="DWY1304" s="1124"/>
      <c r="DWZ1304" s="1124"/>
      <c r="DXA1304" s="1124"/>
      <c r="DXB1304" s="1124"/>
      <c r="DXC1304" s="1124"/>
      <c r="DXD1304" s="1124"/>
      <c r="DXE1304" s="1124"/>
      <c r="DXF1304" s="1124"/>
      <c r="DXG1304" s="1124"/>
      <c r="DXH1304" s="1124"/>
      <c r="DXI1304" s="1124"/>
      <c r="DXJ1304" s="1124"/>
      <c r="DXK1304" s="1124"/>
      <c r="DXL1304" s="1124"/>
      <c r="DXM1304" s="1124"/>
      <c r="DXN1304" s="1124"/>
      <c r="DXO1304" s="1124"/>
      <c r="DXP1304" s="1124"/>
      <c r="DXQ1304" s="1124"/>
      <c r="DXR1304" s="1124"/>
      <c r="DXS1304" s="1124"/>
      <c r="DXT1304" s="1124"/>
      <c r="DXU1304" s="1124"/>
      <c r="DXV1304" s="1124"/>
      <c r="DXW1304" s="1124"/>
      <c r="DXX1304" s="1124"/>
      <c r="DXY1304" s="1124"/>
      <c r="DXZ1304" s="1124"/>
      <c r="DYA1304" s="1124"/>
      <c r="DYB1304" s="1124"/>
      <c r="DYC1304" s="1124"/>
      <c r="DYD1304" s="1124"/>
      <c r="DYE1304" s="1124"/>
      <c r="DYF1304" s="1124"/>
      <c r="DYG1304" s="1124"/>
      <c r="DYH1304" s="1124"/>
      <c r="DYI1304" s="1124"/>
      <c r="DYJ1304" s="1124"/>
      <c r="DYK1304" s="1124"/>
      <c r="DYL1304" s="1124"/>
      <c r="DYM1304" s="1124"/>
      <c r="DYN1304" s="1124"/>
      <c r="DYO1304" s="1124"/>
      <c r="DYP1304" s="1124"/>
      <c r="DYQ1304" s="1124"/>
      <c r="DYR1304" s="1124"/>
      <c r="DYS1304" s="1124"/>
      <c r="DYT1304" s="1124"/>
      <c r="DYU1304" s="1124"/>
      <c r="DYV1304" s="1124"/>
      <c r="DYW1304" s="1124"/>
      <c r="DYX1304" s="1124"/>
      <c r="DYY1304" s="1124"/>
      <c r="DYZ1304" s="1124"/>
      <c r="DZA1304" s="1124"/>
      <c r="DZB1304" s="1124"/>
      <c r="DZC1304" s="1124"/>
      <c r="DZD1304" s="1124"/>
      <c r="DZE1304" s="1124"/>
      <c r="DZF1304" s="1124"/>
      <c r="DZG1304" s="1124"/>
      <c r="DZH1304" s="1124"/>
      <c r="DZI1304" s="1124"/>
      <c r="DZJ1304" s="1124"/>
      <c r="DZK1304" s="1124"/>
      <c r="DZL1304" s="1124"/>
      <c r="DZM1304" s="1124"/>
      <c r="DZN1304" s="1124"/>
      <c r="DZO1304" s="1124"/>
      <c r="DZP1304" s="1124"/>
      <c r="DZQ1304" s="1124"/>
      <c r="DZR1304" s="1124"/>
      <c r="DZS1304" s="1124"/>
      <c r="DZT1304" s="1124"/>
      <c r="DZU1304" s="1124"/>
      <c r="DZV1304" s="1124"/>
      <c r="DZW1304" s="1124"/>
      <c r="DZX1304" s="1124"/>
      <c r="DZY1304" s="1124"/>
      <c r="DZZ1304" s="1124"/>
      <c r="EAA1304" s="1124"/>
      <c r="EAB1304" s="1124"/>
      <c r="EAC1304" s="1124"/>
      <c r="EAD1304" s="1124"/>
      <c r="EAE1304" s="1124"/>
      <c r="EAF1304" s="1124"/>
      <c r="EAG1304" s="1124"/>
      <c r="EAH1304" s="1124"/>
      <c r="EAI1304" s="1124"/>
      <c r="EAJ1304" s="1124"/>
      <c r="EAK1304" s="1124"/>
      <c r="EAL1304" s="1124"/>
      <c r="EAM1304" s="1124"/>
      <c r="EAN1304" s="1124"/>
      <c r="EAO1304" s="1124"/>
      <c r="EAP1304" s="1124"/>
      <c r="EAQ1304" s="1124"/>
      <c r="EAR1304" s="1124"/>
      <c r="EAS1304" s="1124"/>
      <c r="EAT1304" s="1124"/>
      <c r="EAU1304" s="1124"/>
      <c r="EAV1304" s="1124"/>
      <c r="EAW1304" s="1124"/>
      <c r="EAX1304" s="1124"/>
      <c r="EAY1304" s="1124"/>
      <c r="EAZ1304" s="1124"/>
      <c r="EBA1304" s="1124"/>
      <c r="EBB1304" s="1124"/>
      <c r="EBC1304" s="1124"/>
      <c r="EBD1304" s="1124"/>
      <c r="EBE1304" s="1124"/>
      <c r="EBF1304" s="1124"/>
      <c r="EBG1304" s="1124"/>
      <c r="EBH1304" s="1124"/>
      <c r="EBI1304" s="1124"/>
      <c r="EBJ1304" s="1124"/>
      <c r="EBK1304" s="1124"/>
      <c r="EBL1304" s="1124"/>
      <c r="EBM1304" s="1124"/>
      <c r="EBN1304" s="1124"/>
      <c r="EBO1304" s="1124"/>
      <c r="EBP1304" s="1124"/>
      <c r="EBQ1304" s="1124"/>
      <c r="EBR1304" s="1124"/>
      <c r="EBS1304" s="1124"/>
      <c r="EBT1304" s="1124"/>
      <c r="EBU1304" s="1124"/>
      <c r="EBV1304" s="1124"/>
      <c r="EBW1304" s="1124"/>
      <c r="EBX1304" s="1124"/>
      <c r="EBY1304" s="1124"/>
      <c r="EBZ1304" s="1124"/>
      <c r="ECA1304" s="1124"/>
      <c r="ECB1304" s="1124"/>
      <c r="ECC1304" s="1124"/>
      <c r="ECD1304" s="1124"/>
      <c r="ECE1304" s="1124"/>
      <c r="ECF1304" s="1124"/>
      <c r="ECG1304" s="1124"/>
      <c r="ECH1304" s="1124"/>
      <c r="ECI1304" s="1124"/>
      <c r="ECJ1304" s="1124"/>
      <c r="ECK1304" s="1124"/>
      <c r="ECL1304" s="1124"/>
      <c r="ECM1304" s="1124"/>
      <c r="ECN1304" s="1124"/>
      <c r="ECO1304" s="1124"/>
      <c r="ECP1304" s="1124"/>
      <c r="ECQ1304" s="1124"/>
      <c r="ECR1304" s="1124"/>
      <c r="ECS1304" s="1124"/>
      <c r="ECT1304" s="1124"/>
      <c r="ECU1304" s="1124"/>
      <c r="ECV1304" s="1124"/>
      <c r="ECW1304" s="1124"/>
      <c r="ECX1304" s="1124"/>
      <c r="ECY1304" s="1124"/>
      <c r="ECZ1304" s="1124"/>
      <c r="EDA1304" s="1124"/>
      <c r="EDB1304" s="1124"/>
      <c r="EDC1304" s="1124"/>
      <c r="EDD1304" s="1124"/>
      <c r="EDE1304" s="1124"/>
      <c r="EDF1304" s="1124"/>
      <c r="EDG1304" s="1124"/>
      <c r="EDH1304" s="1124"/>
      <c r="EDI1304" s="1124"/>
      <c r="EDJ1304" s="1124"/>
      <c r="EDK1304" s="1124"/>
      <c r="EDL1304" s="1124"/>
      <c r="EDM1304" s="1124"/>
      <c r="EDN1304" s="1124"/>
      <c r="EDO1304" s="1124"/>
      <c r="EDP1304" s="1124"/>
      <c r="EDQ1304" s="1124"/>
      <c r="EDR1304" s="1124"/>
      <c r="EDS1304" s="1124"/>
      <c r="EDT1304" s="1124"/>
      <c r="EDU1304" s="1124"/>
      <c r="EDV1304" s="1124"/>
      <c r="EDW1304" s="1124"/>
      <c r="EDX1304" s="1124"/>
      <c r="EDY1304" s="1124"/>
      <c r="EDZ1304" s="1124"/>
      <c r="EEA1304" s="1124"/>
      <c r="EEB1304" s="1124"/>
      <c r="EEC1304" s="1124"/>
      <c r="EED1304" s="1124"/>
      <c r="EEE1304" s="1124"/>
      <c r="EEF1304" s="1124"/>
      <c r="EEG1304" s="1124"/>
      <c r="EEH1304" s="1124"/>
      <c r="EEI1304" s="1124"/>
      <c r="EEJ1304" s="1124"/>
      <c r="EEK1304" s="1124"/>
      <c r="EEL1304" s="1124"/>
      <c r="EEM1304" s="1124"/>
      <c r="EEN1304" s="1124"/>
      <c r="EEO1304" s="1124"/>
      <c r="EEP1304" s="1124"/>
      <c r="EEQ1304" s="1124"/>
      <c r="EER1304" s="1124"/>
      <c r="EES1304" s="1124"/>
      <c r="EET1304" s="1124"/>
      <c r="EEU1304" s="1124"/>
      <c r="EEV1304" s="1124"/>
      <c r="EEW1304" s="1124"/>
      <c r="EEX1304" s="1124"/>
      <c r="EEY1304" s="1124"/>
      <c r="EEZ1304" s="1124"/>
      <c r="EFA1304" s="1124"/>
      <c r="EFB1304" s="1124"/>
      <c r="EFC1304" s="1124"/>
      <c r="EFD1304" s="1124"/>
      <c r="EFE1304" s="1124"/>
      <c r="EFF1304" s="1124"/>
      <c r="EFG1304" s="1124"/>
      <c r="EFH1304" s="1124"/>
      <c r="EFI1304" s="1124"/>
      <c r="EFJ1304" s="1124"/>
      <c r="EFK1304" s="1124"/>
      <c r="EFL1304" s="1124"/>
      <c r="EFM1304" s="1124"/>
      <c r="EFN1304" s="1124"/>
      <c r="EFO1304" s="1124"/>
      <c r="EFP1304" s="1124"/>
      <c r="EFQ1304" s="1124"/>
      <c r="EFR1304" s="1124"/>
      <c r="EFS1304" s="1124"/>
      <c r="EFT1304" s="1124"/>
      <c r="EFU1304" s="1124"/>
      <c r="EFV1304" s="1124"/>
      <c r="EFW1304" s="1124"/>
      <c r="EFX1304" s="1124"/>
      <c r="EFY1304" s="1124"/>
      <c r="EFZ1304" s="1124"/>
      <c r="EGA1304" s="1124"/>
      <c r="EGB1304" s="1124"/>
      <c r="EGC1304" s="1124"/>
      <c r="EGD1304" s="1124"/>
      <c r="EGE1304" s="1124"/>
      <c r="EGF1304" s="1124"/>
      <c r="EGG1304" s="1124"/>
      <c r="EGH1304" s="1124"/>
      <c r="EGI1304" s="1124"/>
      <c r="EGJ1304" s="1124"/>
      <c r="EGK1304" s="1124"/>
      <c r="EGL1304" s="1124"/>
      <c r="EGM1304" s="1124"/>
      <c r="EGN1304" s="1124"/>
      <c r="EGO1304" s="1124"/>
      <c r="EGP1304" s="1124"/>
      <c r="EGQ1304" s="1124"/>
      <c r="EGR1304" s="1124"/>
      <c r="EGS1304" s="1124"/>
      <c r="EGT1304" s="1124"/>
      <c r="EGU1304" s="1124"/>
      <c r="EGV1304" s="1124"/>
      <c r="EGW1304" s="1124"/>
      <c r="EGX1304" s="1124"/>
      <c r="EGY1304" s="1124"/>
      <c r="EGZ1304" s="1124"/>
      <c r="EHA1304" s="1124"/>
      <c r="EHB1304" s="1124"/>
      <c r="EHC1304" s="1124"/>
      <c r="EHD1304" s="1124"/>
      <c r="EHE1304" s="1124"/>
      <c r="EHF1304" s="1124"/>
      <c r="EHG1304" s="1124"/>
      <c r="EHH1304" s="1124"/>
      <c r="EHI1304" s="1124"/>
      <c r="EHJ1304" s="1124"/>
      <c r="EHK1304" s="1124"/>
      <c r="EHL1304" s="1124"/>
      <c r="EHM1304" s="1124"/>
      <c r="EHN1304" s="1124"/>
      <c r="EHO1304" s="1124"/>
      <c r="EHP1304" s="1124"/>
      <c r="EHQ1304" s="1124"/>
      <c r="EHR1304" s="1124"/>
      <c r="EHS1304" s="1124"/>
      <c r="EHT1304" s="1124"/>
      <c r="EHU1304" s="1124"/>
      <c r="EHV1304" s="1124"/>
      <c r="EHW1304" s="1124"/>
      <c r="EHX1304" s="1124"/>
      <c r="EHY1304" s="1124"/>
      <c r="EHZ1304" s="1124"/>
      <c r="EIA1304" s="1124"/>
      <c r="EIB1304" s="1124"/>
      <c r="EIC1304" s="1124"/>
      <c r="EID1304" s="1124"/>
      <c r="EIE1304" s="1124"/>
      <c r="EIF1304" s="1124"/>
      <c r="EIG1304" s="1124"/>
      <c r="EIH1304" s="1124"/>
      <c r="EII1304" s="1124"/>
      <c r="EIJ1304" s="1124"/>
      <c r="EIK1304" s="1124"/>
      <c r="EIL1304" s="1124"/>
      <c r="EIM1304" s="1124"/>
      <c r="EIN1304" s="1124"/>
      <c r="EIO1304" s="1124"/>
      <c r="EIP1304" s="1124"/>
      <c r="EIQ1304" s="1124"/>
      <c r="EIR1304" s="1124"/>
      <c r="EIS1304" s="1124"/>
      <c r="EIT1304" s="1124"/>
      <c r="EIU1304" s="1124"/>
      <c r="EIV1304" s="1124"/>
      <c r="EIW1304" s="1124"/>
      <c r="EIX1304" s="1124"/>
      <c r="EIY1304" s="1124"/>
      <c r="EIZ1304" s="1124"/>
      <c r="EJA1304" s="1124"/>
      <c r="EJB1304" s="1124"/>
      <c r="EJC1304" s="1124"/>
      <c r="EJD1304" s="1124"/>
      <c r="EJE1304" s="1124"/>
      <c r="EJF1304" s="1124"/>
      <c r="EJG1304" s="1124"/>
      <c r="EJH1304" s="1124"/>
      <c r="EJI1304" s="1124"/>
      <c r="EJJ1304" s="1124"/>
      <c r="EJK1304" s="1124"/>
      <c r="EJL1304" s="1124"/>
      <c r="EJM1304" s="1124"/>
      <c r="EJN1304" s="1124"/>
      <c r="EJO1304" s="1124"/>
      <c r="EJP1304" s="1124"/>
      <c r="EJQ1304" s="1124"/>
      <c r="EJR1304" s="1124"/>
      <c r="EJS1304" s="1124"/>
      <c r="EJT1304" s="1124"/>
      <c r="EJU1304" s="1124"/>
      <c r="EJV1304" s="1124"/>
      <c r="EJW1304" s="1124"/>
      <c r="EJX1304" s="1124"/>
      <c r="EJY1304" s="1124"/>
      <c r="EJZ1304" s="1124"/>
      <c r="EKA1304" s="1124"/>
      <c r="EKB1304" s="1124"/>
      <c r="EKC1304" s="1124"/>
      <c r="EKD1304" s="1124"/>
      <c r="EKE1304" s="1124"/>
      <c r="EKF1304" s="1124"/>
      <c r="EKG1304" s="1124"/>
      <c r="EKH1304" s="1124"/>
      <c r="EKI1304" s="1124"/>
      <c r="EKJ1304" s="1124"/>
      <c r="EKK1304" s="1124"/>
      <c r="EKL1304" s="1124"/>
      <c r="EKM1304" s="1124"/>
      <c r="EKN1304" s="1124"/>
      <c r="EKO1304" s="1124"/>
      <c r="EKP1304" s="1124"/>
      <c r="EKQ1304" s="1124"/>
      <c r="EKR1304" s="1124"/>
      <c r="EKS1304" s="1124"/>
      <c r="EKT1304" s="1124"/>
      <c r="EKU1304" s="1124"/>
      <c r="EKV1304" s="1124"/>
      <c r="EKW1304" s="1124"/>
      <c r="EKX1304" s="1124"/>
      <c r="EKY1304" s="1124"/>
      <c r="EKZ1304" s="1124"/>
      <c r="ELA1304" s="1124"/>
      <c r="ELB1304" s="1124"/>
      <c r="ELC1304" s="1124"/>
      <c r="ELD1304" s="1124"/>
      <c r="ELE1304" s="1124"/>
      <c r="ELF1304" s="1124"/>
      <c r="ELG1304" s="1124"/>
      <c r="ELH1304" s="1124"/>
      <c r="ELI1304" s="1124"/>
      <c r="ELJ1304" s="1124"/>
      <c r="ELK1304" s="1124"/>
      <c r="ELL1304" s="1124"/>
      <c r="ELM1304" s="1124"/>
      <c r="ELN1304" s="1124"/>
      <c r="ELO1304" s="1124"/>
      <c r="ELP1304" s="1124"/>
      <c r="ELQ1304" s="1124"/>
      <c r="ELR1304" s="1124"/>
      <c r="ELS1304" s="1124"/>
      <c r="ELT1304" s="1124"/>
      <c r="ELU1304" s="1124"/>
      <c r="ELV1304" s="1124"/>
      <c r="ELW1304" s="1124"/>
      <c r="ELX1304" s="1124"/>
      <c r="ELY1304" s="1124"/>
      <c r="ELZ1304" s="1124"/>
      <c r="EMA1304" s="1124"/>
      <c r="EMB1304" s="1124"/>
      <c r="EMC1304" s="1124"/>
      <c r="EMD1304" s="1124"/>
      <c r="EME1304" s="1124"/>
      <c r="EMF1304" s="1124"/>
      <c r="EMG1304" s="1124"/>
      <c r="EMH1304" s="1124"/>
      <c r="EMI1304" s="1124"/>
      <c r="EMJ1304" s="1124"/>
      <c r="EMK1304" s="1124"/>
      <c r="EML1304" s="1124"/>
      <c r="EMM1304" s="1124"/>
      <c r="EMN1304" s="1124"/>
      <c r="EMO1304" s="1124"/>
      <c r="EMP1304" s="1124"/>
      <c r="EMQ1304" s="1124"/>
      <c r="EMR1304" s="1124"/>
      <c r="EMS1304" s="1124"/>
      <c r="EMT1304" s="1124"/>
      <c r="EMU1304" s="1124"/>
      <c r="EMV1304" s="1124"/>
      <c r="EMW1304" s="1124"/>
      <c r="EMX1304" s="1124"/>
      <c r="EMY1304" s="1124"/>
      <c r="EMZ1304" s="1124"/>
      <c r="ENA1304" s="1124"/>
      <c r="ENB1304" s="1124"/>
      <c r="ENC1304" s="1124"/>
      <c r="END1304" s="1124"/>
      <c r="ENE1304" s="1124"/>
      <c r="ENF1304" s="1124"/>
      <c r="ENG1304" s="1124"/>
      <c r="ENH1304" s="1124"/>
      <c r="ENI1304" s="1124"/>
      <c r="ENJ1304" s="1124"/>
      <c r="ENK1304" s="1124"/>
      <c r="ENL1304" s="1124"/>
      <c r="ENM1304" s="1124"/>
      <c r="ENN1304" s="1124"/>
      <c r="ENO1304" s="1124"/>
      <c r="ENP1304" s="1124"/>
      <c r="ENQ1304" s="1124"/>
      <c r="ENR1304" s="1124"/>
      <c r="ENS1304" s="1124"/>
      <c r="ENT1304" s="1124"/>
      <c r="ENU1304" s="1124"/>
      <c r="ENV1304" s="1124"/>
      <c r="ENW1304" s="1124"/>
      <c r="ENX1304" s="1124"/>
      <c r="ENY1304" s="1124"/>
      <c r="ENZ1304" s="1124"/>
      <c r="EOA1304" s="1124"/>
      <c r="EOB1304" s="1124"/>
      <c r="EOC1304" s="1124"/>
      <c r="EOD1304" s="1124"/>
      <c r="EOE1304" s="1124"/>
      <c r="EOF1304" s="1124"/>
      <c r="EOG1304" s="1124"/>
      <c r="EOH1304" s="1124"/>
      <c r="EOI1304" s="1124"/>
      <c r="EOJ1304" s="1124"/>
      <c r="EOK1304" s="1124"/>
      <c r="EOL1304" s="1124"/>
      <c r="EOM1304" s="1124"/>
      <c r="EON1304" s="1124"/>
      <c r="EOO1304" s="1124"/>
      <c r="EOP1304" s="1124"/>
      <c r="EOQ1304" s="1124"/>
      <c r="EOR1304" s="1124"/>
      <c r="EOS1304" s="1124"/>
      <c r="EOT1304" s="1124"/>
      <c r="EOU1304" s="1124"/>
      <c r="EOV1304" s="1124"/>
      <c r="EOW1304" s="1124"/>
      <c r="EOX1304" s="1124"/>
      <c r="EOY1304" s="1124"/>
      <c r="EOZ1304" s="1124"/>
      <c r="EPA1304" s="1124"/>
      <c r="EPB1304" s="1124"/>
      <c r="EPC1304" s="1124"/>
      <c r="EPD1304" s="1124"/>
      <c r="EPE1304" s="1124"/>
      <c r="EPF1304" s="1124"/>
      <c r="EPG1304" s="1124"/>
      <c r="EPH1304" s="1124"/>
      <c r="EPI1304" s="1124"/>
      <c r="EPJ1304" s="1124"/>
      <c r="EPK1304" s="1124"/>
      <c r="EPL1304" s="1124"/>
      <c r="EPM1304" s="1124"/>
      <c r="EPN1304" s="1124"/>
      <c r="EPO1304" s="1124"/>
      <c r="EPP1304" s="1124"/>
      <c r="EPQ1304" s="1124"/>
      <c r="EPR1304" s="1124"/>
      <c r="EPS1304" s="1124"/>
      <c r="EPT1304" s="1124"/>
      <c r="EPU1304" s="1124"/>
      <c r="EPV1304" s="1124"/>
      <c r="EPW1304" s="1124"/>
      <c r="EPX1304" s="1124"/>
      <c r="EPY1304" s="1124"/>
      <c r="EPZ1304" s="1124"/>
      <c r="EQA1304" s="1124"/>
      <c r="EQB1304" s="1124"/>
      <c r="EQC1304" s="1124"/>
      <c r="EQD1304" s="1124"/>
      <c r="EQE1304" s="1124"/>
      <c r="EQF1304" s="1124"/>
      <c r="EQG1304" s="1124"/>
      <c r="EQH1304" s="1124"/>
      <c r="EQI1304" s="1124"/>
      <c r="EQJ1304" s="1124"/>
      <c r="EQK1304" s="1124"/>
      <c r="EQL1304" s="1124"/>
      <c r="EQM1304" s="1124"/>
      <c r="EQN1304" s="1124"/>
      <c r="EQO1304" s="1124"/>
      <c r="EQP1304" s="1124"/>
      <c r="EQQ1304" s="1124"/>
      <c r="EQR1304" s="1124"/>
      <c r="EQS1304" s="1124"/>
      <c r="EQT1304" s="1124"/>
      <c r="EQU1304" s="1124"/>
      <c r="EQV1304" s="1124"/>
      <c r="EQW1304" s="1124"/>
      <c r="EQX1304" s="1124"/>
      <c r="EQY1304" s="1124"/>
      <c r="EQZ1304" s="1124"/>
      <c r="ERA1304" s="1124"/>
      <c r="ERB1304" s="1124"/>
      <c r="ERC1304" s="1124"/>
      <c r="ERD1304" s="1124"/>
      <c r="ERE1304" s="1124"/>
      <c r="ERF1304" s="1124"/>
      <c r="ERG1304" s="1124"/>
      <c r="ERH1304" s="1124"/>
      <c r="ERI1304" s="1124"/>
      <c r="ERJ1304" s="1124"/>
      <c r="ERK1304" s="1124"/>
      <c r="ERL1304" s="1124"/>
      <c r="ERM1304" s="1124"/>
      <c r="ERN1304" s="1124"/>
      <c r="ERO1304" s="1124"/>
      <c r="ERP1304" s="1124"/>
      <c r="ERQ1304" s="1124"/>
      <c r="ERR1304" s="1124"/>
      <c r="ERS1304" s="1124"/>
      <c r="ERT1304" s="1124"/>
      <c r="ERU1304" s="1124"/>
      <c r="ERV1304" s="1124"/>
      <c r="ERW1304" s="1124"/>
      <c r="ERX1304" s="1124"/>
      <c r="ERY1304" s="1124"/>
      <c r="ERZ1304" s="1124"/>
      <c r="ESA1304" s="1124"/>
      <c r="ESB1304" s="1124"/>
      <c r="ESC1304" s="1124"/>
      <c r="ESD1304" s="1124"/>
      <c r="ESE1304" s="1124"/>
      <c r="ESF1304" s="1124"/>
      <c r="ESG1304" s="1124"/>
      <c r="ESH1304" s="1124"/>
      <c r="ESI1304" s="1124"/>
      <c r="ESJ1304" s="1124"/>
      <c r="ESK1304" s="1124"/>
      <c r="ESL1304" s="1124"/>
      <c r="ESM1304" s="1124"/>
      <c r="ESN1304" s="1124"/>
      <c r="ESO1304" s="1124"/>
      <c r="ESP1304" s="1124"/>
      <c r="ESQ1304" s="1124"/>
      <c r="ESR1304" s="1124"/>
      <c r="ESS1304" s="1124"/>
      <c r="EST1304" s="1124"/>
      <c r="ESU1304" s="1124"/>
      <c r="ESV1304" s="1124"/>
      <c r="ESW1304" s="1124"/>
      <c r="ESX1304" s="1124"/>
      <c r="ESY1304" s="1124"/>
      <c r="ESZ1304" s="1124"/>
      <c r="ETA1304" s="1124"/>
      <c r="ETB1304" s="1124"/>
      <c r="ETC1304" s="1124"/>
      <c r="ETD1304" s="1124"/>
      <c r="ETE1304" s="1124"/>
      <c r="ETF1304" s="1124"/>
      <c r="ETG1304" s="1124"/>
      <c r="ETH1304" s="1124"/>
      <c r="ETI1304" s="1124"/>
      <c r="ETJ1304" s="1124"/>
      <c r="ETK1304" s="1124"/>
      <c r="ETL1304" s="1124"/>
      <c r="ETM1304" s="1124"/>
      <c r="ETN1304" s="1124"/>
      <c r="ETO1304" s="1124"/>
      <c r="ETP1304" s="1124"/>
      <c r="ETQ1304" s="1124"/>
      <c r="ETR1304" s="1124"/>
      <c r="ETS1304" s="1124"/>
      <c r="ETT1304" s="1124"/>
      <c r="ETU1304" s="1124"/>
      <c r="ETV1304" s="1124"/>
      <c r="ETW1304" s="1124"/>
      <c r="ETX1304" s="1124"/>
      <c r="ETY1304" s="1124"/>
      <c r="ETZ1304" s="1124"/>
      <c r="EUA1304" s="1124"/>
      <c r="EUB1304" s="1124"/>
      <c r="EUC1304" s="1124"/>
      <c r="EUD1304" s="1124"/>
      <c r="EUE1304" s="1124"/>
      <c r="EUF1304" s="1124"/>
      <c r="EUG1304" s="1124"/>
      <c r="EUH1304" s="1124"/>
      <c r="EUI1304" s="1124"/>
      <c r="EUJ1304" s="1124"/>
      <c r="EUK1304" s="1124"/>
      <c r="EUL1304" s="1124"/>
      <c r="EUM1304" s="1124"/>
      <c r="EUN1304" s="1124"/>
      <c r="EUO1304" s="1124"/>
      <c r="EUP1304" s="1124"/>
      <c r="EUQ1304" s="1124"/>
      <c r="EUR1304" s="1124"/>
      <c r="EUS1304" s="1124"/>
      <c r="EUT1304" s="1124"/>
      <c r="EUU1304" s="1124"/>
      <c r="EUV1304" s="1124"/>
      <c r="EUW1304" s="1124"/>
      <c r="EUX1304" s="1124"/>
      <c r="EUY1304" s="1124"/>
      <c r="EUZ1304" s="1124"/>
      <c r="EVA1304" s="1124"/>
      <c r="EVB1304" s="1124"/>
      <c r="EVC1304" s="1124"/>
      <c r="EVD1304" s="1124"/>
      <c r="EVE1304" s="1124"/>
      <c r="EVF1304" s="1124"/>
      <c r="EVG1304" s="1124"/>
      <c r="EVH1304" s="1124"/>
      <c r="EVI1304" s="1124"/>
      <c r="EVJ1304" s="1124"/>
      <c r="EVK1304" s="1124"/>
      <c r="EVL1304" s="1124"/>
      <c r="EVM1304" s="1124"/>
      <c r="EVN1304" s="1124"/>
      <c r="EVO1304" s="1124"/>
      <c r="EVP1304" s="1124"/>
      <c r="EVQ1304" s="1124"/>
      <c r="EVR1304" s="1124"/>
      <c r="EVS1304" s="1124"/>
      <c r="EVT1304" s="1124"/>
      <c r="EVU1304" s="1124"/>
      <c r="EVV1304" s="1124"/>
      <c r="EVW1304" s="1124"/>
      <c r="EVX1304" s="1124"/>
      <c r="EVY1304" s="1124"/>
      <c r="EVZ1304" s="1124"/>
      <c r="EWA1304" s="1124"/>
      <c r="EWB1304" s="1124"/>
      <c r="EWC1304" s="1124"/>
      <c r="EWD1304" s="1124"/>
      <c r="EWE1304" s="1124"/>
      <c r="EWF1304" s="1124"/>
      <c r="EWG1304" s="1124"/>
      <c r="EWH1304" s="1124"/>
      <c r="EWI1304" s="1124"/>
      <c r="EWJ1304" s="1124"/>
      <c r="EWK1304" s="1124"/>
      <c r="EWL1304" s="1124"/>
      <c r="EWM1304" s="1124"/>
      <c r="EWN1304" s="1124"/>
      <c r="EWO1304" s="1124"/>
      <c r="EWP1304" s="1124"/>
      <c r="EWQ1304" s="1124"/>
      <c r="EWR1304" s="1124"/>
      <c r="EWS1304" s="1124"/>
      <c r="EWT1304" s="1124"/>
      <c r="EWU1304" s="1124"/>
      <c r="EWV1304" s="1124"/>
      <c r="EWW1304" s="1124"/>
      <c r="EWX1304" s="1124"/>
      <c r="EWY1304" s="1124"/>
      <c r="EWZ1304" s="1124"/>
      <c r="EXA1304" s="1124"/>
      <c r="EXB1304" s="1124"/>
      <c r="EXC1304" s="1124"/>
      <c r="EXD1304" s="1124"/>
      <c r="EXE1304" s="1124"/>
      <c r="EXF1304" s="1124"/>
      <c r="EXG1304" s="1124"/>
      <c r="EXH1304" s="1124"/>
      <c r="EXI1304" s="1124"/>
      <c r="EXJ1304" s="1124"/>
      <c r="EXK1304" s="1124"/>
      <c r="EXL1304" s="1124"/>
      <c r="EXM1304" s="1124"/>
      <c r="EXN1304" s="1124"/>
      <c r="EXO1304" s="1124"/>
      <c r="EXP1304" s="1124"/>
      <c r="EXQ1304" s="1124"/>
      <c r="EXR1304" s="1124"/>
      <c r="EXS1304" s="1124"/>
      <c r="EXT1304" s="1124"/>
      <c r="EXU1304" s="1124"/>
      <c r="EXV1304" s="1124"/>
      <c r="EXW1304" s="1124"/>
      <c r="EXX1304" s="1124"/>
      <c r="EXY1304" s="1124"/>
      <c r="EXZ1304" s="1124"/>
      <c r="EYA1304" s="1124"/>
      <c r="EYB1304" s="1124"/>
      <c r="EYC1304" s="1124"/>
      <c r="EYD1304" s="1124"/>
      <c r="EYE1304" s="1124"/>
      <c r="EYF1304" s="1124"/>
      <c r="EYG1304" s="1124"/>
      <c r="EYH1304" s="1124"/>
      <c r="EYI1304" s="1124"/>
      <c r="EYJ1304" s="1124"/>
      <c r="EYK1304" s="1124"/>
      <c r="EYL1304" s="1124"/>
      <c r="EYM1304" s="1124"/>
      <c r="EYN1304" s="1124"/>
      <c r="EYO1304" s="1124"/>
      <c r="EYP1304" s="1124"/>
      <c r="EYQ1304" s="1124"/>
      <c r="EYR1304" s="1124"/>
      <c r="EYS1304" s="1124"/>
      <c r="EYT1304" s="1124"/>
      <c r="EYU1304" s="1124"/>
      <c r="EYV1304" s="1124"/>
      <c r="EYW1304" s="1124"/>
      <c r="EYX1304" s="1124"/>
      <c r="EYY1304" s="1124"/>
      <c r="EYZ1304" s="1124"/>
      <c r="EZA1304" s="1124"/>
      <c r="EZB1304" s="1124"/>
      <c r="EZC1304" s="1124"/>
      <c r="EZD1304" s="1124"/>
      <c r="EZE1304" s="1124"/>
      <c r="EZF1304" s="1124"/>
      <c r="EZG1304" s="1124"/>
      <c r="EZH1304" s="1124"/>
      <c r="EZI1304" s="1124"/>
      <c r="EZJ1304" s="1124"/>
      <c r="EZK1304" s="1124"/>
      <c r="EZL1304" s="1124"/>
      <c r="EZM1304" s="1124"/>
      <c r="EZN1304" s="1124"/>
      <c r="EZO1304" s="1124"/>
      <c r="EZP1304" s="1124"/>
      <c r="EZQ1304" s="1124"/>
      <c r="EZR1304" s="1124"/>
      <c r="EZS1304" s="1124"/>
      <c r="EZT1304" s="1124"/>
      <c r="EZU1304" s="1124"/>
      <c r="EZV1304" s="1124"/>
      <c r="EZW1304" s="1124"/>
      <c r="EZX1304" s="1124"/>
      <c r="EZY1304" s="1124"/>
      <c r="EZZ1304" s="1124"/>
      <c r="FAA1304" s="1124"/>
      <c r="FAB1304" s="1124"/>
      <c r="FAC1304" s="1124"/>
      <c r="FAD1304" s="1124"/>
      <c r="FAE1304" s="1124"/>
      <c r="FAF1304" s="1124"/>
      <c r="FAG1304" s="1124"/>
      <c r="FAH1304" s="1124"/>
      <c r="FAI1304" s="1124"/>
      <c r="FAJ1304" s="1124"/>
      <c r="FAK1304" s="1124"/>
      <c r="FAL1304" s="1124"/>
      <c r="FAM1304" s="1124"/>
      <c r="FAN1304" s="1124"/>
      <c r="FAO1304" s="1124"/>
      <c r="FAP1304" s="1124"/>
      <c r="FAQ1304" s="1124"/>
      <c r="FAR1304" s="1124"/>
      <c r="FAS1304" s="1124"/>
      <c r="FAT1304" s="1124"/>
      <c r="FAU1304" s="1124"/>
      <c r="FAV1304" s="1124"/>
      <c r="FAW1304" s="1124"/>
      <c r="FAX1304" s="1124"/>
      <c r="FAY1304" s="1124"/>
      <c r="FAZ1304" s="1124"/>
      <c r="FBA1304" s="1124"/>
      <c r="FBB1304" s="1124"/>
      <c r="FBC1304" s="1124"/>
      <c r="FBD1304" s="1124"/>
      <c r="FBE1304" s="1124"/>
      <c r="FBF1304" s="1124"/>
      <c r="FBG1304" s="1124"/>
      <c r="FBH1304" s="1124"/>
      <c r="FBI1304" s="1124"/>
      <c r="FBJ1304" s="1124"/>
      <c r="FBK1304" s="1124"/>
      <c r="FBL1304" s="1124"/>
      <c r="FBM1304" s="1124"/>
      <c r="FBN1304" s="1124"/>
      <c r="FBO1304" s="1124"/>
      <c r="FBP1304" s="1124"/>
      <c r="FBQ1304" s="1124"/>
      <c r="FBR1304" s="1124"/>
      <c r="FBS1304" s="1124"/>
      <c r="FBT1304" s="1124"/>
      <c r="FBU1304" s="1124"/>
      <c r="FBV1304" s="1124"/>
      <c r="FBW1304" s="1124"/>
      <c r="FBX1304" s="1124"/>
      <c r="FBY1304" s="1124"/>
      <c r="FBZ1304" s="1124"/>
      <c r="FCA1304" s="1124"/>
      <c r="FCB1304" s="1124"/>
      <c r="FCC1304" s="1124"/>
      <c r="FCD1304" s="1124"/>
      <c r="FCE1304" s="1124"/>
      <c r="FCF1304" s="1124"/>
      <c r="FCG1304" s="1124"/>
      <c r="FCH1304" s="1124"/>
      <c r="FCI1304" s="1124"/>
      <c r="FCJ1304" s="1124"/>
      <c r="FCK1304" s="1124"/>
      <c r="FCL1304" s="1124"/>
      <c r="FCM1304" s="1124"/>
      <c r="FCN1304" s="1124"/>
      <c r="FCO1304" s="1124"/>
      <c r="FCP1304" s="1124"/>
      <c r="FCQ1304" s="1124"/>
      <c r="FCR1304" s="1124"/>
      <c r="FCS1304" s="1124"/>
      <c r="FCT1304" s="1124"/>
      <c r="FCU1304" s="1124"/>
      <c r="FCV1304" s="1124"/>
      <c r="FCW1304" s="1124"/>
      <c r="FCX1304" s="1124"/>
      <c r="FCY1304" s="1124"/>
      <c r="FCZ1304" s="1124"/>
      <c r="FDA1304" s="1124"/>
      <c r="FDB1304" s="1124"/>
      <c r="FDC1304" s="1124"/>
      <c r="FDD1304" s="1124"/>
      <c r="FDE1304" s="1124"/>
      <c r="FDF1304" s="1124"/>
      <c r="FDG1304" s="1124"/>
      <c r="FDH1304" s="1124"/>
      <c r="FDI1304" s="1124"/>
      <c r="FDJ1304" s="1124"/>
      <c r="FDK1304" s="1124"/>
      <c r="FDL1304" s="1124"/>
      <c r="FDM1304" s="1124"/>
      <c r="FDN1304" s="1124"/>
      <c r="FDO1304" s="1124"/>
      <c r="FDP1304" s="1124"/>
      <c r="FDQ1304" s="1124"/>
      <c r="FDR1304" s="1124"/>
      <c r="FDS1304" s="1124"/>
      <c r="FDT1304" s="1124"/>
      <c r="FDU1304" s="1124"/>
      <c r="FDV1304" s="1124"/>
      <c r="FDW1304" s="1124"/>
      <c r="FDX1304" s="1124"/>
      <c r="FDY1304" s="1124"/>
      <c r="FDZ1304" s="1124"/>
      <c r="FEA1304" s="1124"/>
      <c r="FEB1304" s="1124"/>
      <c r="FEC1304" s="1124"/>
      <c r="FED1304" s="1124"/>
      <c r="FEE1304" s="1124"/>
      <c r="FEF1304" s="1124"/>
      <c r="FEG1304" s="1124"/>
      <c r="FEH1304" s="1124"/>
      <c r="FEI1304" s="1124"/>
      <c r="FEJ1304" s="1124"/>
      <c r="FEK1304" s="1124"/>
      <c r="FEL1304" s="1124"/>
      <c r="FEM1304" s="1124"/>
      <c r="FEN1304" s="1124"/>
      <c r="FEO1304" s="1124"/>
      <c r="FEP1304" s="1124"/>
      <c r="FEQ1304" s="1124"/>
      <c r="FER1304" s="1124"/>
      <c r="FES1304" s="1124"/>
      <c r="FET1304" s="1124"/>
      <c r="FEU1304" s="1124"/>
      <c r="FEV1304" s="1124"/>
      <c r="FEW1304" s="1124"/>
      <c r="FEX1304" s="1124"/>
      <c r="FEY1304" s="1124"/>
      <c r="FEZ1304" s="1124"/>
      <c r="FFA1304" s="1124"/>
      <c r="FFB1304" s="1124"/>
      <c r="FFC1304" s="1124"/>
      <c r="FFD1304" s="1124"/>
      <c r="FFE1304" s="1124"/>
      <c r="FFF1304" s="1124"/>
      <c r="FFG1304" s="1124"/>
      <c r="FFH1304" s="1124"/>
      <c r="FFI1304" s="1124"/>
      <c r="FFJ1304" s="1124"/>
      <c r="FFK1304" s="1124"/>
      <c r="FFL1304" s="1124"/>
      <c r="FFM1304" s="1124"/>
      <c r="FFN1304" s="1124"/>
      <c r="FFO1304" s="1124"/>
      <c r="FFP1304" s="1124"/>
      <c r="FFQ1304" s="1124"/>
      <c r="FFR1304" s="1124"/>
      <c r="FFS1304" s="1124"/>
      <c r="FFT1304" s="1124"/>
      <c r="FFU1304" s="1124"/>
      <c r="FFV1304" s="1124"/>
      <c r="FFW1304" s="1124"/>
      <c r="FFX1304" s="1124"/>
      <c r="FFY1304" s="1124"/>
      <c r="FFZ1304" s="1124"/>
      <c r="FGA1304" s="1124"/>
      <c r="FGB1304" s="1124"/>
      <c r="FGC1304" s="1124"/>
      <c r="FGD1304" s="1124"/>
      <c r="FGE1304" s="1124"/>
      <c r="FGF1304" s="1124"/>
      <c r="FGG1304" s="1124"/>
      <c r="FGH1304" s="1124"/>
      <c r="FGI1304" s="1124"/>
      <c r="FGJ1304" s="1124"/>
      <c r="FGK1304" s="1124"/>
      <c r="FGL1304" s="1124"/>
      <c r="FGM1304" s="1124"/>
      <c r="FGN1304" s="1124"/>
      <c r="FGO1304" s="1124"/>
      <c r="FGP1304" s="1124"/>
      <c r="FGQ1304" s="1124"/>
      <c r="FGR1304" s="1124"/>
      <c r="FGS1304" s="1124"/>
      <c r="FGT1304" s="1124"/>
      <c r="FGU1304" s="1124"/>
      <c r="FGV1304" s="1124"/>
      <c r="FGW1304" s="1124"/>
      <c r="FGX1304" s="1124"/>
      <c r="FGY1304" s="1124"/>
      <c r="FGZ1304" s="1124"/>
      <c r="FHA1304" s="1124"/>
      <c r="FHB1304" s="1124"/>
      <c r="FHC1304" s="1124"/>
      <c r="FHD1304" s="1124"/>
      <c r="FHE1304" s="1124"/>
      <c r="FHF1304" s="1124"/>
      <c r="FHG1304" s="1124"/>
      <c r="FHH1304" s="1124"/>
      <c r="FHI1304" s="1124"/>
      <c r="FHJ1304" s="1124"/>
      <c r="FHK1304" s="1124"/>
      <c r="FHL1304" s="1124"/>
      <c r="FHM1304" s="1124"/>
      <c r="FHN1304" s="1124"/>
      <c r="FHO1304" s="1124"/>
      <c r="FHP1304" s="1124"/>
      <c r="FHQ1304" s="1124"/>
      <c r="FHR1304" s="1124"/>
      <c r="FHS1304" s="1124"/>
      <c r="FHT1304" s="1124"/>
      <c r="FHU1304" s="1124"/>
      <c r="FHV1304" s="1124"/>
      <c r="FHW1304" s="1124"/>
      <c r="FHX1304" s="1124"/>
      <c r="FHY1304" s="1124"/>
      <c r="FHZ1304" s="1124"/>
      <c r="FIA1304" s="1124"/>
      <c r="FIB1304" s="1124"/>
      <c r="FIC1304" s="1124"/>
      <c r="FID1304" s="1124"/>
      <c r="FIE1304" s="1124"/>
      <c r="FIF1304" s="1124"/>
      <c r="FIG1304" s="1124"/>
      <c r="FIH1304" s="1124"/>
      <c r="FII1304" s="1124"/>
      <c r="FIJ1304" s="1124"/>
      <c r="FIK1304" s="1124"/>
      <c r="FIL1304" s="1124"/>
      <c r="FIM1304" s="1124"/>
      <c r="FIN1304" s="1124"/>
      <c r="FIO1304" s="1124"/>
      <c r="FIP1304" s="1124"/>
      <c r="FIQ1304" s="1124"/>
      <c r="FIR1304" s="1124"/>
      <c r="FIS1304" s="1124"/>
      <c r="FIT1304" s="1124"/>
      <c r="FIU1304" s="1124"/>
      <c r="FIV1304" s="1124"/>
      <c r="FIW1304" s="1124"/>
      <c r="FIX1304" s="1124"/>
      <c r="FIY1304" s="1124"/>
      <c r="FIZ1304" s="1124"/>
      <c r="FJA1304" s="1124"/>
      <c r="FJB1304" s="1124"/>
      <c r="FJC1304" s="1124"/>
      <c r="FJD1304" s="1124"/>
      <c r="FJE1304" s="1124"/>
      <c r="FJF1304" s="1124"/>
      <c r="FJG1304" s="1124"/>
      <c r="FJH1304" s="1124"/>
      <c r="FJI1304" s="1124"/>
      <c r="FJJ1304" s="1124"/>
      <c r="FJK1304" s="1124"/>
      <c r="FJL1304" s="1124"/>
      <c r="FJM1304" s="1124"/>
      <c r="FJN1304" s="1124"/>
      <c r="FJO1304" s="1124"/>
      <c r="FJP1304" s="1124"/>
      <c r="FJQ1304" s="1124"/>
      <c r="FJR1304" s="1124"/>
      <c r="FJS1304" s="1124"/>
      <c r="FJT1304" s="1124"/>
      <c r="FJU1304" s="1124"/>
      <c r="FJV1304" s="1124"/>
      <c r="FJW1304" s="1124"/>
      <c r="FJX1304" s="1124"/>
      <c r="FJY1304" s="1124"/>
      <c r="FJZ1304" s="1124"/>
      <c r="FKA1304" s="1124"/>
      <c r="FKB1304" s="1124"/>
      <c r="FKC1304" s="1124"/>
      <c r="FKD1304" s="1124"/>
      <c r="FKE1304" s="1124"/>
      <c r="FKF1304" s="1124"/>
      <c r="FKG1304" s="1124"/>
      <c r="FKH1304" s="1124"/>
      <c r="FKI1304" s="1124"/>
      <c r="FKJ1304" s="1124"/>
      <c r="FKK1304" s="1124"/>
      <c r="FKL1304" s="1124"/>
      <c r="FKM1304" s="1124"/>
      <c r="FKN1304" s="1124"/>
      <c r="FKO1304" s="1124"/>
      <c r="FKP1304" s="1124"/>
      <c r="FKQ1304" s="1124"/>
      <c r="FKR1304" s="1124"/>
      <c r="FKS1304" s="1124"/>
      <c r="FKT1304" s="1124"/>
      <c r="FKU1304" s="1124"/>
      <c r="FKV1304" s="1124"/>
      <c r="FKW1304" s="1124"/>
      <c r="FKX1304" s="1124"/>
      <c r="FKY1304" s="1124"/>
      <c r="FKZ1304" s="1124"/>
      <c r="FLA1304" s="1124"/>
      <c r="FLB1304" s="1124"/>
      <c r="FLC1304" s="1124"/>
      <c r="FLD1304" s="1124"/>
      <c r="FLE1304" s="1124"/>
      <c r="FLF1304" s="1124"/>
      <c r="FLG1304" s="1124"/>
      <c r="FLH1304" s="1124"/>
      <c r="FLI1304" s="1124"/>
      <c r="FLJ1304" s="1124"/>
      <c r="FLK1304" s="1124"/>
      <c r="FLL1304" s="1124"/>
      <c r="FLM1304" s="1124"/>
      <c r="FLN1304" s="1124"/>
      <c r="FLO1304" s="1124"/>
      <c r="FLP1304" s="1124"/>
      <c r="FLQ1304" s="1124"/>
      <c r="FLR1304" s="1124"/>
      <c r="FLS1304" s="1124"/>
      <c r="FLT1304" s="1124"/>
      <c r="FLU1304" s="1124"/>
      <c r="FLV1304" s="1124"/>
      <c r="FLW1304" s="1124"/>
      <c r="FLX1304" s="1124"/>
      <c r="FLY1304" s="1124"/>
      <c r="FLZ1304" s="1124"/>
      <c r="FMA1304" s="1124"/>
      <c r="FMB1304" s="1124"/>
      <c r="FMC1304" s="1124"/>
      <c r="FMD1304" s="1124"/>
      <c r="FME1304" s="1124"/>
      <c r="FMF1304" s="1124"/>
      <c r="FMG1304" s="1124"/>
      <c r="FMH1304" s="1124"/>
      <c r="FMI1304" s="1124"/>
      <c r="FMJ1304" s="1124"/>
      <c r="FMK1304" s="1124"/>
      <c r="FML1304" s="1124"/>
      <c r="FMM1304" s="1124"/>
      <c r="FMN1304" s="1124"/>
      <c r="FMO1304" s="1124"/>
      <c r="FMP1304" s="1124"/>
      <c r="FMQ1304" s="1124"/>
      <c r="FMR1304" s="1124"/>
      <c r="FMS1304" s="1124"/>
      <c r="FMT1304" s="1124"/>
      <c r="FMU1304" s="1124"/>
      <c r="FMV1304" s="1124"/>
      <c r="FMW1304" s="1124"/>
      <c r="FMX1304" s="1124"/>
      <c r="FMY1304" s="1124"/>
      <c r="FMZ1304" s="1124"/>
      <c r="FNA1304" s="1124"/>
      <c r="FNB1304" s="1124"/>
      <c r="FNC1304" s="1124"/>
      <c r="FND1304" s="1124"/>
      <c r="FNE1304" s="1124"/>
      <c r="FNF1304" s="1124"/>
      <c r="FNG1304" s="1124"/>
      <c r="FNH1304" s="1124"/>
      <c r="FNI1304" s="1124"/>
      <c r="FNJ1304" s="1124"/>
      <c r="FNK1304" s="1124"/>
      <c r="FNL1304" s="1124"/>
      <c r="FNM1304" s="1124"/>
      <c r="FNN1304" s="1124"/>
      <c r="FNO1304" s="1124"/>
      <c r="FNP1304" s="1124"/>
      <c r="FNQ1304" s="1124"/>
      <c r="FNR1304" s="1124"/>
      <c r="FNS1304" s="1124"/>
      <c r="FNT1304" s="1124"/>
      <c r="FNU1304" s="1124"/>
      <c r="FNV1304" s="1124"/>
      <c r="FNW1304" s="1124"/>
      <c r="FNX1304" s="1124"/>
      <c r="FNY1304" s="1124"/>
      <c r="FNZ1304" s="1124"/>
      <c r="FOA1304" s="1124"/>
      <c r="FOB1304" s="1124"/>
      <c r="FOC1304" s="1124"/>
      <c r="FOD1304" s="1124"/>
      <c r="FOE1304" s="1124"/>
      <c r="FOF1304" s="1124"/>
      <c r="FOG1304" s="1124"/>
      <c r="FOH1304" s="1124"/>
      <c r="FOI1304" s="1124"/>
      <c r="FOJ1304" s="1124"/>
      <c r="FOK1304" s="1124"/>
      <c r="FOL1304" s="1124"/>
      <c r="FOM1304" s="1124"/>
      <c r="FON1304" s="1124"/>
      <c r="FOO1304" s="1124"/>
      <c r="FOP1304" s="1124"/>
      <c r="FOQ1304" s="1124"/>
      <c r="FOR1304" s="1124"/>
      <c r="FOS1304" s="1124"/>
      <c r="FOT1304" s="1124"/>
      <c r="FOU1304" s="1124"/>
      <c r="FOV1304" s="1124"/>
      <c r="FOW1304" s="1124"/>
      <c r="FOX1304" s="1124"/>
      <c r="FOY1304" s="1124"/>
      <c r="FOZ1304" s="1124"/>
      <c r="FPA1304" s="1124"/>
      <c r="FPB1304" s="1124"/>
      <c r="FPC1304" s="1124"/>
      <c r="FPD1304" s="1124"/>
      <c r="FPE1304" s="1124"/>
      <c r="FPF1304" s="1124"/>
      <c r="FPG1304" s="1124"/>
      <c r="FPH1304" s="1124"/>
      <c r="FPI1304" s="1124"/>
      <c r="FPJ1304" s="1124"/>
      <c r="FPK1304" s="1124"/>
      <c r="FPL1304" s="1124"/>
      <c r="FPM1304" s="1124"/>
      <c r="FPN1304" s="1124"/>
      <c r="FPO1304" s="1124"/>
      <c r="FPP1304" s="1124"/>
      <c r="FPQ1304" s="1124"/>
      <c r="FPR1304" s="1124"/>
      <c r="FPS1304" s="1124"/>
      <c r="FPT1304" s="1124"/>
      <c r="FPU1304" s="1124"/>
      <c r="FPV1304" s="1124"/>
      <c r="FPW1304" s="1124"/>
      <c r="FPX1304" s="1124"/>
      <c r="FPY1304" s="1124"/>
      <c r="FPZ1304" s="1124"/>
      <c r="FQA1304" s="1124"/>
      <c r="FQB1304" s="1124"/>
      <c r="FQC1304" s="1124"/>
      <c r="FQD1304" s="1124"/>
      <c r="FQE1304" s="1124"/>
      <c r="FQF1304" s="1124"/>
      <c r="FQG1304" s="1124"/>
      <c r="FQH1304" s="1124"/>
      <c r="FQI1304" s="1124"/>
      <c r="FQJ1304" s="1124"/>
      <c r="FQK1304" s="1124"/>
      <c r="FQL1304" s="1124"/>
      <c r="FQM1304" s="1124"/>
      <c r="FQN1304" s="1124"/>
      <c r="FQO1304" s="1124"/>
      <c r="FQP1304" s="1124"/>
      <c r="FQQ1304" s="1124"/>
      <c r="FQR1304" s="1124"/>
      <c r="FQS1304" s="1124"/>
      <c r="FQT1304" s="1124"/>
      <c r="FQU1304" s="1124"/>
      <c r="FQV1304" s="1124"/>
      <c r="FQW1304" s="1124"/>
      <c r="FQX1304" s="1124"/>
      <c r="FQY1304" s="1124"/>
      <c r="FQZ1304" s="1124"/>
      <c r="FRA1304" s="1124"/>
      <c r="FRB1304" s="1124"/>
      <c r="FRC1304" s="1124"/>
      <c r="FRD1304" s="1124"/>
      <c r="FRE1304" s="1124"/>
      <c r="FRF1304" s="1124"/>
      <c r="FRG1304" s="1124"/>
      <c r="FRH1304" s="1124"/>
      <c r="FRI1304" s="1124"/>
      <c r="FRJ1304" s="1124"/>
      <c r="FRK1304" s="1124"/>
      <c r="FRL1304" s="1124"/>
      <c r="FRM1304" s="1124"/>
      <c r="FRN1304" s="1124"/>
      <c r="FRO1304" s="1124"/>
      <c r="FRP1304" s="1124"/>
      <c r="FRQ1304" s="1124"/>
      <c r="FRR1304" s="1124"/>
      <c r="FRS1304" s="1124"/>
      <c r="FRT1304" s="1124"/>
      <c r="FRU1304" s="1124"/>
      <c r="FRV1304" s="1124"/>
      <c r="FRW1304" s="1124"/>
      <c r="FRX1304" s="1124"/>
      <c r="FRY1304" s="1124"/>
      <c r="FRZ1304" s="1124"/>
      <c r="FSA1304" s="1124"/>
      <c r="FSB1304" s="1124"/>
      <c r="FSC1304" s="1124"/>
      <c r="FSD1304" s="1124"/>
      <c r="FSE1304" s="1124"/>
      <c r="FSF1304" s="1124"/>
      <c r="FSG1304" s="1124"/>
      <c r="FSH1304" s="1124"/>
      <c r="FSI1304" s="1124"/>
      <c r="FSJ1304" s="1124"/>
      <c r="FSK1304" s="1124"/>
      <c r="FSL1304" s="1124"/>
      <c r="FSM1304" s="1124"/>
      <c r="FSN1304" s="1124"/>
      <c r="FSO1304" s="1124"/>
      <c r="FSP1304" s="1124"/>
      <c r="FSQ1304" s="1124"/>
      <c r="FSR1304" s="1124"/>
      <c r="FSS1304" s="1124"/>
      <c r="FST1304" s="1124"/>
      <c r="FSU1304" s="1124"/>
      <c r="FSV1304" s="1124"/>
      <c r="FSW1304" s="1124"/>
      <c r="FSX1304" s="1124"/>
      <c r="FSY1304" s="1124"/>
      <c r="FSZ1304" s="1124"/>
      <c r="FTA1304" s="1124"/>
      <c r="FTB1304" s="1124"/>
      <c r="FTC1304" s="1124"/>
      <c r="FTD1304" s="1124"/>
      <c r="FTE1304" s="1124"/>
      <c r="FTF1304" s="1124"/>
      <c r="FTG1304" s="1124"/>
      <c r="FTH1304" s="1124"/>
      <c r="FTI1304" s="1124"/>
      <c r="FTJ1304" s="1124"/>
      <c r="FTK1304" s="1124"/>
      <c r="FTL1304" s="1124"/>
      <c r="FTM1304" s="1124"/>
      <c r="FTN1304" s="1124"/>
      <c r="FTO1304" s="1124"/>
      <c r="FTP1304" s="1124"/>
      <c r="FTQ1304" s="1124"/>
      <c r="FTR1304" s="1124"/>
      <c r="FTS1304" s="1124"/>
      <c r="FTT1304" s="1124"/>
      <c r="FTU1304" s="1124"/>
      <c r="FTV1304" s="1124"/>
      <c r="FTW1304" s="1124"/>
      <c r="FTX1304" s="1124"/>
      <c r="FTY1304" s="1124"/>
      <c r="FTZ1304" s="1124"/>
      <c r="FUA1304" s="1124"/>
      <c r="FUB1304" s="1124"/>
      <c r="FUC1304" s="1124"/>
      <c r="FUD1304" s="1124"/>
      <c r="FUE1304" s="1124"/>
      <c r="FUF1304" s="1124"/>
      <c r="FUG1304" s="1124"/>
      <c r="FUH1304" s="1124"/>
      <c r="FUI1304" s="1124"/>
      <c r="FUJ1304" s="1124"/>
      <c r="FUK1304" s="1124"/>
      <c r="FUL1304" s="1124"/>
      <c r="FUM1304" s="1124"/>
      <c r="FUN1304" s="1124"/>
      <c r="FUO1304" s="1124"/>
      <c r="FUP1304" s="1124"/>
      <c r="FUQ1304" s="1124"/>
      <c r="FUR1304" s="1124"/>
      <c r="FUS1304" s="1124"/>
      <c r="FUT1304" s="1124"/>
      <c r="FUU1304" s="1124"/>
      <c r="FUV1304" s="1124"/>
      <c r="FUW1304" s="1124"/>
      <c r="FUX1304" s="1124"/>
      <c r="FUY1304" s="1124"/>
      <c r="FUZ1304" s="1124"/>
      <c r="FVA1304" s="1124"/>
      <c r="FVB1304" s="1124"/>
      <c r="FVC1304" s="1124"/>
      <c r="FVD1304" s="1124"/>
      <c r="FVE1304" s="1124"/>
      <c r="FVF1304" s="1124"/>
      <c r="FVG1304" s="1124"/>
      <c r="FVH1304" s="1124"/>
      <c r="FVI1304" s="1124"/>
      <c r="FVJ1304" s="1124"/>
      <c r="FVK1304" s="1124"/>
      <c r="FVL1304" s="1124"/>
      <c r="FVM1304" s="1124"/>
      <c r="FVN1304" s="1124"/>
      <c r="FVO1304" s="1124"/>
      <c r="FVP1304" s="1124"/>
      <c r="FVQ1304" s="1124"/>
      <c r="FVR1304" s="1124"/>
      <c r="FVS1304" s="1124"/>
      <c r="FVT1304" s="1124"/>
      <c r="FVU1304" s="1124"/>
      <c r="FVV1304" s="1124"/>
      <c r="FVW1304" s="1124"/>
      <c r="FVX1304" s="1124"/>
      <c r="FVY1304" s="1124"/>
      <c r="FVZ1304" s="1124"/>
      <c r="FWA1304" s="1124"/>
      <c r="FWB1304" s="1124"/>
      <c r="FWC1304" s="1124"/>
      <c r="FWD1304" s="1124"/>
      <c r="FWE1304" s="1124"/>
      <c r="FWF1304" s="1124"/>
      <c r="FWG1304" s="1124"/>
      <c r="FWH1304" s="1124"/>
      <c r="FWI1304" s="1124"/>
      <c r="FWJ1304" s="1124"/>
      <c r="FWK1304" s="1124"/>
      <c r="FWL1304" s="1124"/>
      <c r="FWM1304" s="1124"/>
      <c r="FWN1304" s="1124"/>
      <c r="FWO1304" s="1124"/>
      <c r="FWP1304" s="1124"/>
      <c r="FWQ1304" s="1124"/>
      <c r="FWR1304" s="1124"/>
      <c r="FWS1304" s="1124"/>
      <c r="FWT1304" s="1124"/>
      <c r="FWU1304" s="1124"/>
      <c r="FWV1304" s="1124"/>
      <c r="FWW1304" s="1124"/>
      <c r="FWX1304" s="1124"/>
      <c r="FWY1304" s="1124"/>
      <c r="FWZ1304" s="1124"/>
      <c r="FXA1304" s="1124"/>
      <c r="FXB1304" s="1124"/>
      <c r="FXC1304" s="1124"/>
      <c r="FXD1304" s="1124"/>
      <c r="FXE1304" s="1124"/>
      <c r="FXF1304" s="1124"/>
      <c r="FXG1304" s="1124"/>
      <c r="FXH1304" s="1124"/>
      <c r="FXI1304" s="1124"/>
      <c r="FXJ1304" s="1124"/>
      <c r="FXK1304" s="1124"/>
      <c r="FXL1304" s="1124"/>
      <c r="FXM1304" s="1124"/>
      <c r="FXN1304" s="1124"/>
      <c r="FXO1304" s="1124"/>
      <c r="FXP1304" s="1124"/>
      <c r="FXQ1304" s="1124"/>
      <c r="FXR1304" s="1124"/>
      <c r="FXS1304" s="1124"/>
      <c r="FXT1304" s="1124"/>
      <c r="FXU1304" s="1124"/>
      <c r="FXV1304" s="1124"/>
      <c r="FXW1304" s="1124"/>
      <c r="FXX1304" s="1124"/>
      <c r="FXY1304" s="1124"/>
      <c r="FXZ1304" s="1124"/>
      <c r="FYA1304" s="1124"/>
      <c r="FYB1304" s="1124"/>
      <c r="FYC1304" s="1124"/>
      <c r="FYD1304" s="1124"/>
      <c r="FYE1304" s="1124"/>
      <c r="FYF1304" s="1124"/>
      <c r="FYG1304" s="1124"/>
      <c r="FYH1304" s="1124"/>
      <c r="FYI1304" s="1124"/>
      <c r="FYJ1304" s="1124"/>
      <c r="FYK1304" s="1124"/>
      <c r="FYL1304" s="1124"/>
      <c r="FYM1304" s="1124"/>
      <c r="FYN1304" s="1124"/>
      <c r="FYO1304" s="1124"/>
      <c r="FYP1304" s="1124"/>
      <c r="FYQ1304" s="1124"/>
      <c r="FYR1304" s="1124"/>
      <c r="FYS1304" s="1124"/>
      <c r="FYT1304" s="1124"/>
      <c r="FYU1304" s="1124"/>
      <c r="FYV1304" s="1124"/>
      <c r="FYW1304" s="1124"/>
      <c r="FYX1304" s="1124"/>
      <c r="FYY1304" s="1124"/>
      <c r="FYZ1304" s="1124"/>
      <c r="FZA1304" s="1124"/>
      <c r="FZB1304" s="1124"/>
      <c r="FZC1304" s="1124"/>
      <c r="FZD1304" s="1124"/>
      <c r="FZE1304" s="1124"/>
      <c r="FZF1304" s="1124"/>
      <c r="FZG1304" s="1124"/>
      <c r="FZH1304" s="1124"/>
      <c r="FZI1304" s="1124"/>
      <c r="FZJ1304" s="1124"/>
      <c r="FZK1304" s="1124"/>
      <c r="FZL1304" s="1124"/>
      <c r="FZM1304" s="1124"/>
      <c r="FZN1304" s="1124"/>
      <c r="FZO1304" s="1124"/>
      <c r="FZP1304" s="1124"/>
      <c r="FZQ1304" s="1124"/>
      <c r="FZR1304" s="1124"/>
      <c r="FZS1304" s="1124"/>
      <c r="FZT1304" s="1124"/>
      <c r="FZU1304" s="1124"/>
      <c r="FZV1304" s="1124"/>
      <c r="FZW1304" s="1124"/>
      <c r="FZX1304" s="1124"/>
      <c r="FZY1304" s="1124"/>
      <c r="FZZ1304" s="1124"/>
      <c r="GAA1304" s="1124"/>
      <c r="GAB1304" s="1124"/>
      <c r="GAC1304" s="1124"/>
      <c r="GAD1304" s="1124"/>
      <c r="GAE1304" s="1124"/>
      <c r="GAF1304" s="1124"/>
      <c r="GAG1304" s="1124"/>
      <c r="GAH1304" s="1124"/>
      <c r="GAI1304" s="1124"/>
      <c r="GAJ1304" s="1124"/>
      <c r="GAK1304" s="1124"/>
      <c r="GAL1304" s="1124"/>
      <c r="GAM1304" s="1124"/>
      <c r="GAN1304" s="1124"/>
      <c r="GAO1304" s="1124"/>
      <c r="GAP1304" s="1124"/>
      <c r="GAQ1304" s="1124"/>
      <c r="GAR1304" s="1124"/>
      <c r="GAS1304" s="1124"/>
      <c r="GAT1304" s="1124"/>
      <c r="GAU1304" s="1124"/>
      <c r="GAV1304" s="1124"/>
      <c r="GAW1304" s="1124"/>
      <c r="GAX1304" s="1124"/>
      <c r="GAY1304" s="1124"/>
      <c r="GAZ1304" s="1124"/>
      <c r="GBA1304" s="1124"/>
      <c r="GBB1304" s="1124"/>
      <c r="GBC1304" s="1124"/>
      <c r="GBD1304" s="1124"/>
      <c r="GBE1304" s="1124"/>
      <c r="GBF1304" s="1124"/>
      <c r="GBG1304" s="1124"/>
      <c r="GBH1304" s="1124"/>
      <c r="GBI1304" s="1124"/>
      <c r="GBJ1304" s="1124"/>
      <c r="GBK1304" s="1124"/>
      <c r="GBL1304" s="1124"/>
      <c r="GBM1304" s="1124"/>
      <c r="GBN1304" s="1124"/>
      <c r="GBO1304" s="1124"/>
      <c r="GBP1304" s="1124"/>
      <c r="GBQ1304" s="1124"/>
      <c r="GBR1304" s="1124"/>
      <c r="GBS1304" s="1124"/>
      <c r="GBT1304" s="1124"/>
      <c r="GBU1304" s="1124"/>
      <c r="GBV1304" s="1124"/>
      <c r="GBW1304" s="1124"/>
      <c r="GBX1304" s="1124"/>
      <c r="GBY1304" s="1124"/>
      <c r="GBZ1304" s="1124"/>
      <c r="GCA1304" s="1124"/>
      <c r="GCB1304" s="1124"/>
      <c r="GCC1304" s="1124"/>
      <c r="GCD1304" s="1124"/>
      <c r="GCE1304" s="1124"/>
      <c r="GCF1304" s="1124"/>
      <c r="GCG1304" s="1124"/>
      <c r="GCH1304" s="1124"/>
      <c r="GCI1304" s="1124"/>
      <c r="GCJ1304" s="1124"/>
      <c r="GCK1304" s="1124"/>
      <c r="GCL1304" s="1124"/>
      <c r="GCM1304" s="1124"/>
      <c r="GCN1304" s="1124"/>
      <c r="GCO1304" s="1124"/>
      <c r="GCP1304" s="1124"/>
      <c r="GCQ1304" s="1124"/>
      <c r="GCR1304" s="1124"/>
      <c r="GCS1304" s="1124"/>
      <c r="GCT1304" s="1124"/>
      <c r="GCU1304" s="1124"/>
      <c r="GCV1304" s="1124"/>
      <c r="GCW1304" s="1124"/>
      <c r="GCX1304" s="1124"/>
      <c r="GCY1304" s="1124"/>
      <c r="GCZ1304" s="1124"/>
      <c r="GDA1304" s="1124"/>
      <c r="GDB1304" s="1124"/>
      <c r="GDC1304" s="1124"/>
      <c r="GDD1304" s="1124"/>
      <c r="GDE1304" s="1124"/>
      <c r="GDF1304" s="1124"/>
      <c r="GDG1304" s="1124"/>
      <c r="GDH1304" s="1124"/>
      <c r="GDI1304" s="1124"/>
      <c r="GDJ1304" s="1124"/>
      <c r="GDK1304" s="1124"/>
      <c r="GDL1304" s="1124"/>
      <c r="GDM1304" s="1124"/>
      <c r="GDN1304" s="1124"/>
      <c r="GDO1304" s="1124"/>
      <c r="GDP1304" s="1124"/>
      <c r="GDQ1304" s="1124"/>
      <c r="GDR1304" s="1124"/>
      <c r="GDS1304" s="1124"/>
      <c r="GDT1304" s="1124"/>
      <c r="GDU1304" s="1124"/>
      <c r="GDV1304" s="1124"/>
      <c r="GDW1304" s="1124"/>
      <c r="GDX1304" s="1124"/>
      <c r="GDY1304" s="1124"/>
      <c r="GDZ1304" s="1124"/>
      <c r="GEA1304" s="1124"/>
      <c r="GEB1304" s="1124"/>
      <c r="GEC1304" s="1124"/>
      <c r="GED1304" s="1124"/>
      <c r="GEE1304" s="1124"/>
      <c r="GEF1304" s="1124"/>
      <c r="GEG1304" s="1124"/>
      <c r="GEH1304" s="1124"/>
      <c r="GEI1304" s="1124"/>
      <c r="GEJ1304" s="1124"/>
      <c r="GEK1304" s="1124"/>
      <c r="GEL1304" s="1124"/>
      <c r="GEM1304" s="1124"/>
      <c r="GEN1304" s="1124"/>
      <c r="GEO1304" s="1124"/>
      <c r="GEP1304" s="1124"/>
      <c r="GEQ1304" s="1124"/>
      <c r="GER1304" s="1124"/>
      <c r="GES1304" s="1124"/>
      <c r="GET1304" s="1124"/>
      <c r="GEU1304" s="1124"/>
      <c r="GEV1304" s="1124"/>
      <c r="GEW1304" s="1124"/>
      <c r="GEX1304" s="1124"/>
      <c r="GEY1304" s="1124"/>
      <c r="GEZ1304" s="1124"/>
      <c r="GFA1304" s="1124"/>
      <c r="GFB1304" s="1124"/>
      <c r="GFC1304" s="1124"/>
      <c r="GFD1304" s="1124"/>
      <c r="GFE1304" s="1124"/>
      <c r="GFF1304" s="1124"/>
      <c r="GFG1304" s="1124"/>
      <c r="GFH1304" s="1124"/>
      <c r="GFI1304" s="1124"/>
      <c r="GFJ1304" s="1124"/>
      <c r="GFK1304" s="1124"/>
      <c r="GFL1304" s="1124"/>
      <c r="GFM1304" s="1124"/>
      <c r="GFN1304" s="1124"/>
      <c r="GFO1304" s="1124"/>
      <c r="GFP1304" s="1124"/>
      <c r="GFQ1304" s="1124"/>
      <c r="GFR1304" s="1124"/>
      <c r="GFS1304" s="1124"/>
      <c r="GFT1304" s="1124"/>
      <c r="GFU1304" s="1124"/>
      <c r="GFV1304" s="1124"/>
      <c r="GFW1304" s="1124"/>
      <c r="GFX1304" s="1124"/>
      <c r="GFY1304" s="1124"/>
      <c r="GFZ1304" s="1124"/>
      <c r="GGA1304" s="1124"/>
      <c r="GGB1304" s="1124"/>
      <c r="GGC1304" s="1124"/>
      <c r="GGD1304" s="1124"/>
      <c r="GGE1304" s="1124"/>
      <c r="GGF1304" s="1124"/>
      <c r="GGG1304" s="1124"/>
      <c r="GGH1304" s="1124"/>
      <c r="GGI1304" s="1124"/>
      <c r="GGJ1304" s="1124"/>
      <c r="GGK1304" s="1124"/>
      <c r="GGL1304" s="1124"/>
      <c r="GGM1304" s="1124"/>
      <c r="GGN1304" s="1124"/>
      <c r="GGO1304" s="1124"/>
      <c r="GGP1304" s="1124"/>
      <c r="GGQ1304" s="1124"/>
      <c r="GGR1304" s="1124"/>
      <c r="GGS1304" s="1124"/>
      <c r="GGT1304" s="1124"/>
      <c r="GGU1304" s="1124"/>
      <c r="GGV1304" s="1124"/>
      <c r="GGW1304" s="1124"/>
      <c r="GGX1304" s="1124"/>
      <c r="GGY1304" s="1124"/>
      <c r="GGZ1304" s="1124"/>
      <c r="GHA1304" s="1124"/>
      <c r="GHB1304" s="1124"/>
      <c r="GHC1304" s="1124"/>
      <c r="GHD1304" s="1124"/>
      <c r="GHE1304" s="1124"/>
      <c r="GHF1304" s="1124"/>
      <c r="GHG1304" s="1124"/>
      <c r="GHH1304" s="1124"/>
      <c r="GHI1304" s="1124"/>
      <c r="GHJ1304" s="1124"/>
      <c r="GHK1304" s="1124"/>
      <c r="GHL1304" s="1124"/>
      <c r="GHM1304" s="1124"/>
      <c r="GHN1304" s="1124"/>
      <c r="GHO1304" s="1124"/>
      <c r="GHP1304" s="1124"/>
      <c r="GHQ1304" s="1124"/>
      <c r="GHR1304" s="1124"/>
      <c r="GHS1304" s="1124"/>
      <c r="GHT1304" s="1124"/>
      <c r="GHU1304" s="1124"/>
      <c r="GHV1304" s="1124"/>
      <c r="GHW1304" s="1124"/>
      <c r="GHX1304" s="1124"/>
      <c r="GHY1304" s="1124"/>
      <c r="GHZ1304" s="1124"/>
      <c r="GIA1304" s="1124"/>
      <c r="GIB1304" s="1124"/>
      <c r="GIC1304" s="1124"/>
      <c r="GID1304" s="1124"/>
      <c r="GIE1304" s="1124"/>
      <c r="GIF1304" s="1124"/>
      <c r="GIG1304" s="1124"/>
      <c r="GIH1304" s="1124"/>
      <c r="GII1304" s="1124"/>
      <c r="GIJ1304" s="1124"/>
      <c r="GIK1304" s="1124"/>
      <c r="GIL1304" s="1124"/>
      <c r="GIM1304" s="1124"/>
      <c r="GIN1304" s="1124"/>
      <c r="GIO1304" s="1124"/>
      <c r="GIP1304" s="1124"/>
      <c r="GIQ1304" s="1124"/>
      <c r="GIR1304" s="1124"/>
      <c r="GIS1304" s="1124"/>
      <c r="GIT1304" s="1124"/>
      <c r="GIU1304" s="1124"/>
      <c r="GIV1304" s="1124"/>
      <c r="GIW1304" s="1124"/>
      <c r="GIX1304" s="1124"/>
      <c r="GIY1304" s="1124"/>
      <c r="GIZ1304" s="1124"/>
      <c r="GJA1304" s="1124"/>
      <c r="GJB1304" s="1124"/>
      <c r="GJC1304" s="1124"/>
      <c r="GJD1304" s="1124"/>
      <c r="GJE1304" s="1124"/>
      <c r="GJF1304" s="1124"/>
      <c r="GJG1304" s="1124"/>
      <c r="GJH1304" s="1124"/>
      <c r="GJI1304" s="1124"/>
      <c r="GJJ1304" s="1124"/>
      <c r="GJK1304" s="1124"/>
      <c r="GJL1304" s="1124"/>
      <c r="GJM1304" s="1124"/>
      <c r="GJN1304" s="1124"/>
      <c r="GJO1304" s="1124"/>
      <c r="GJP1304" s="1124"/>
      <c r="GJQ1304" s="1124"/>
      <c r="GJR1304" s="1124"/>
      <c r="GJS1304" s="1124"/>
      <c r="GJT1304" s="1124"/>
      <c r="GJU1304" s="1124"/>
      <c r="GJV1304" s="1124"/>
      <c r="GJW1304" s="1124"/>
      <c r="GJX1304" s="1124"/>
      <c r="GJY1304" s="1124"/>
      <c r="GJZ1304" s="1124"/>
      <c r="GKA1304" s="1124"/>
      <c r="GKB1304" s="1124"/>
      <c r="GKC1304" s="1124"/>
      <c r="GKD1304" s="1124"/>
      <c r="GKE1304" s="1124"/>
      <c r="GKF1304" s="1124"/>
      <c r="GKG1304" s="1124"/>
      <c r="GKH1304" s="1124"/>
      <c r="GKI1304" s="1124"/>
      <c r="GKJ1304" s="1124"/>
      <c r="GKK1304" s="1124"/>
      <c r="GKL1304" s="1124"/>
      <c r="GKM1304" s="1124"/>
      <c r="GKN1304" s="1124"/>
      <c r="GKO1304" s="1124"/>
      <c r="GKP1304" s="1124"/>
      <c r="GKQ1304" s="1124"/>
      <c r="GKR1304" s="1124"/>
      <c r="GKS1304" s="1124"/>
      <c r="GKT1304" s="1124"/>
      <c r="GKU1304" s="1124"/>
      <c r="GKV1304" s="1124"/>
      <c r="GKW1304" s="1124"/>
      <c r="GKX1304" s="1124"/>
      <c r="GKY1304" s="1124"/>
      <c r="GKZ1304" s="1124"/>
      <c r="GLA1304" s="1124"/>
      <c r="GLB1304" s="1124"/>
      <c r="GLC1304" s="1124"/>
      <c r="GLD1304" s="1124"/>
      <c r="GLE1304" s="1124"/>
      <c r="GLF1304" s="1124"/>
      <c r="GLG1304" s="1124"/>
      <c r="GLH1304" s="1124"/>
      <c r="GLI1304" s="1124"/>
      <c r="GLJ1304" s="1124"/>
      <c r="GLK1304" s="1124"/>
      <c r="GLL1304" s="1124"/>
      <c r="GLM1304" s="1124"/>
      <c r="GLN1304" s="1124"/>
      <c r="GLO1304" s="1124"/>
      <c r="GLP1304" s="1124"/>
      <c r="GLQ1304" s="1124"/>
      <c r="GLR1304" s="1124"/>
      <c r="GLS1304" s="1124"/>
      <c r="GLT1304" s="1124"/>
      <c r="GLU1304" s="1124"/>
      <c r="GLV1304" s="1124"/>
      <c r="GLW1304" s="1124"/>
      <c r="GLX1304" s="1124"/>
      <c r="GLY1304" s="1124"/>
      <c r="GLZ1304" s="1124"/>
      <c r="GMA1304" s="1124"/>
      <c r="GMB1304" s="1124"/>
      <c r="GMC1304" s="1124"/>
      <c r="GMD1304" s="1124"/>
      <c r="GME1304" s="1124"/>
      <c r="GMF1304" s="1124"/>
      <c r="GMG1304" s="1124"/>
      <c r="GMH1304" s="1124"/>
      <c r="GMI1304" s="1124"/>
      <c r="GMJ1304" s="1124"/>
      <c r="GMK1304" s="1124"/>
      <c r="GML1304" s="1124"/>
      <c r="GMM1304" s="1124"/>
      <c r="GMN1304" s="1124"/>
      <c r="GMO1304" s="1124"/>
      <c r="GMP1304" s="1124"/>
      <c r="GMQ1304" s="1124"/>
      <c r="GMR1304" s="1124"/>
      <c r="GMS1304" s="1124"/>
      <c r="GMT1304" s="1124"/>
      <c r="GMU1304" s="1124"/>
      <c r="GMV1304" s="1124"/>
      <c r="GMW1304" s="1124"/>
      <c r="GMX1304" s="1124"/>
      <c r="GMY1304" s="1124"/>
      <c r="GMZ1304" s="1124"/>
      <c r="GNA1304" s="1124"/>
      <c r="GNB1304" s="1124"/>
      <c r="GNC1304" s="1124"/>
      <c r="GND1304" s="1124"/>
      <c r="GNE1304" s="1124"/>
      <c r="GNF1304" s="1124"/>
      <c r="GNG1304" s="1124"/>
      <c r="GNH1304" s="1124"/>
      <c r="GNI1304" s="1124"/>
      <c r="GNJ1304" s="1124"/>
      <c r="GNK1304" s="1124"/>
      <c r="GNL1304" s="1124"/>
      <c r="GNM1304" s="1124"/>
      <c r="GNN1304" s="1124"/>
      <c r="GNO1304" s="1124"/>
      <c r="GNP1304" s="1124"/>
      <c r="GNQ1304" s="1124"/>
      <c r="GNR1304" s="1124"/>
      <c r="GNS1304" s="1124"/>
      <c r="GNT1304" s="1124"/>
      <c r="GNU1304" s="1124"/>
      <c r="GNV1304" s="1124"/>
      <c r="GNW1304" s="1124"/>
      <c r="GNX1304" s="1124"/>
      <c r="GNY1304" s="1124"/>
      <c r="GNZ1304" s="1124"/>
      <c r="GOA1304" s="1124"/>
      <c r="GOB1304" s="1124"/>
      <c r="GOC1304" s="1124"/>
      <c r="GOD1304" s="1124"/>
      <c r="GOE1304" s="1124"/>
      <c r="GOF1304" s="1124"/>
      <c r="GOG1304" s="1124"/>
      <c r="GOH1304" s="1124"/>
      <c r="GOI1304" s="1124"/>
      <c r="GOJ1304" s="1124"/>
      <c r="GOK1304" s="1124"/>
      <c r="GOL1304" s="1124"/>
      <c r="GOM1304" s="1124"/>
      <c r="GON1304" s="1124"/>
      <c r="GOO1304" s="1124"/>
      <c r="GOP1304" s="1124"/>
      <c r="GOQ1304" s="1124"/>
      <c r="GOR1304" s="1124"/>
      <c r="GOS1304" s="1124"/>
      <c r="GOT1304" s="1124"/>
      <c r="GOU1304" s="1124"/>
      <c r="GOV1304" s="1124"/>
      <c r="GOW1304" s="1124"/>
      <c r="GOX1304" s="1124"/>
      <c r="GOY1304" s="1124"/>
      <c r="GOZ1304" s="1124"/>
      <c r="GPA1304" s="1124"/>
      <c r="GPB1304" s="1124"/>
      <c r="GPC1304" s="1124"/>
      <c r="GPD1304" s="1124"/>
      <c r="GPE1304" s="1124"/>
      <c r="GPF1304" s="1124"/>
      <c r="GPG1304" s="1124"/>
      <c r="GPH1304" s="1124"/>
      <c r="GPI1304" s="1124"/>
      <c r="GPJ1304" s="1124"/>
      <c r="GPK1304" s="1124"/>
      <c r="GPL1304" s="1124"/>
      <c r="GPM1304" s="1124"/>
      <c r="GPN1304" s="1124"/>
      <c r="GPO1304" s="1124"/>
      <c r="GPP1304" s="1124"/>
      <c r="GPQ1304" s="1124"/>
      <c r="GPR1304" s="1124"/>
      <c r="GPS1304" s="1124"/>
      <c r="GPT1304" s="1124"/>
      <c r="GPU1304" s="1124"/>
      <c r="GPV1304" s="1124"/>
      <c r="GPW1304" s="1124"/>
      <c r="GPX1304" s="1124"/>
      <c r="GPY1304" s="1124"/>
      <c r="GPZ1304" s="1124"/>
      <c r="GQA1304" s="1124"/>
      <c r="GQB1304" s="1124"/>
      <c r="GQC1304" s="1124"/>
      <c r="GQD1304" s="1124"/>
      <c r="GQE1304" s="1124"/>
      <c r="GQF1304" s="1124"/>
      <c r="GQG1304" s="1124"/>
      <c r="GQH1304" s="1124"/>
      <c r="GQI1304" s="1124"/>
      <c r="GQJ1304" s="1124"/>
      <c r="GQK1304" s="1124"/>
      <c r="GQL1304" s="1124"/>
      <c r="GQM1304" s="1124"/>
      <c r="GQN1304" s="1124"/>
      <c r="GQO1304" s="1124"/>
      <c r="GQP1304" s="1124"/>
      <c r="GQQ1304" s="1124"/>
      <c r="GQR1304" s="1124"/>
      <c r="GQS1304" s="1124"/>
      <c r="GQT1304" s="1124"/>
      <c r="GQU1304" s="1124"/>
      <c r="GQV1304" s="1124"/>
      <c r="GQW1304" s="1124"/>
      <c r="GQX1304" s="1124"/>
      <c r="GQY1304" s="1124"/>
      <c r="GQZ1304" s="1124"/>
      <c r="GRA1304" s="1124"/>
      <c r="GRB1304" s="1124"/>
      <c r="GRC1304" s="1124"/>
      <c r="GRD1304" s="1124"/>
      <c r="GRE1304" s="1124"/>
      <c r="GRF1304" s="1124"/>
      <c r="GRG1304" s="1124"/>
      <c r="GRH1304" s="1124"/>
      <c r="GRI1304" s="1124"/>
      <c r="GRJ1304" s="1124"/>
      <c r="GRK1304" s="1124"/>
      <c r="GRL1304" s="1124"/>
      <c r="GRM1304" s="1124"/>
      <c r="GRN1304" s="1124"/>
      <c r="GRO1304" s="1124"/>
      <c r="GRP1304" s="1124"/>
      <c r="GRQ1304" s="1124"/>
      <c r="GRR1304" s="1124"/>
      <c r="GRS1304" s="1124"/>
      <c r="GRT1304" s="1124"/>
      <c r="GRU1304" s="1124"/>
      <c r="GRV1304" s="1124"/>
      <c r="GRW1304" s="1124"/>
      <c r="GRX1304" s="1124"/>
      <c r="GRY1304" s="1124"/>
      <c r="GRZ1304" s="1124"/>
      <c r="GSA1304" s="1124"/>
      <c r="GSB1304" s="1124"/>
      <c r="GSC1304" s="1124"/>
      <c r="GSD1304" s="1124"/>
      <c r="GSE1304" s="1124"/>
      <c r="GSF1304" s="1124"/>
      <c r="GSG1304" s="1124"/>
      <c r="GSH1304" s="1124"/>
      <c r="GSI1304" s="1124"/>
      <c r="GSJ1304" s="1124"/>
      <c r="GSK1304" s="1124"/>
      <c r="GSL1304" s="1124"/>
      <c r="GSM1304" s="1124"/>
      <c r="GSN1304" s="1124"/>
      <c r="GSO1304" s="1124"/>
      <c r="GSP1304" s="1124"/>
      <c r="GSQ1304" s="1124"/>
      <c r="GSR1304" s="1124"/>
      <c r="GSS1304" s="1124"/>
      <c r="GST1304" s="1124"/>
      <c r="GSU1304" s="1124"/>
      <c r="GSV1304" s="1124"/>
      <c r="GSW1304" s="1124"/>
      <c r="GSX1304" s="1124"/>
      <c r="GSY1304" s="1124"/>
      <c r="GSZ1304" s="1124"/>
      <c r="GTA1304" s="1124"/>
      <c r="GTB1304" s="1124"/>
      <c r="GTC1304" s="1124"/>
      <c r="GTD1304" s="1124"/>
      <c r="GTE1304" s="1124"/>
      <c r="GTF1304" s="1124"/>
      <c r="GTG1304" s="1124"/>
      <c r="GTH1304" s="1124"/>
      <c r="GTI1304" s="1124"/>
      <c r="GTJ1304" s="1124"/>
      <c r="GTK1304" s="1124"/>
      <c r="GTL1304" s="1124"/>
      <c r="GTM1304" s="1124"/>
      <c r="GTN1304" s="1124"/>
      <c r="GTO1304" s="1124"/>
      <c r="GTP1304" s="1124"/>
      <c r="GTQ1304" s="1124"/>
      <c r="GTR1304" s="1124"/>
      <c r="GTS1304" s="1124"/>
      <c r="GTT1304" s="1124"/>
      <c r="GTU1304" s="1124"/>
      <c r="GTV1304" s="1124"/>
      <c r="GTW1304" s="1124"/>
      <c r="GTX1304" s="1124"/>
      <c r="GTY1304" s="1124"/>
      <c r="GTZ1304" s="1124"/>
      <c r="GUA1304" s="1124"/>
      <c r="GUB1304" s="1124"/>
      <c r="GUC1304" s="1124"/>
      <c r="GUD1304" s="1124"/>
      <c r="GUE1304" s="1124"/>
      <c r="GUF1304" s="1124"/>
      <c r="GUG1304" s="1124"/>
      <c r="GUH1304" s="1124"/>
      <c r="GUI1304" s="1124"/>
      <c r="GUJ1304" s="1124"/>
      <c r="GUK1304" s="1124"/>
      <c r="GUL1304" s="1124"/>
      <c r="GUM1304" s="1124"/>
      <c r="GUN1304" s="1124"/>
      <c r="GUO1304" s="1124"/>
      <c r="GUP1304" s="1124"/>
      <c r="GUQ1304" s="1124"/>
      <c r="GUR1304" s="1124"/>
      <c r="GUS1304" s="1124"/>
      <c r="GUT1304" s="1124"/>
      <c r="GUU1304" s="1124"/>
      <c r="GUV1304" s="1124"/>
      <c r="GUW1304" s="1124"/>
      <c r="GUX1304" s="1124"/>
      <c r="GUY1304" s="1124"/>
      <c r="GUZ1304" s="1124"/>
      <c r="GVA1304" s="1124"/>
      <c r="GVB1304" s="1124"/>
      <c r="GVC1304" s="1124"/>
      <c r="GVD1304" s="1124"/>
      <c r="GVE1304" s="1124"/>
      <c r="GVF1304" s="1124"/>
      <c r="GVG1304" s="1124"/>
      <c r="GVH1304" s="1124"/>
      <c r="GVI1304" s="1124"/>
      <c r="GVJ1304" s="1124"/>
      <c r="GVK1304" s="1124"/>
      <c r="GVL1304" s="1124"/>
      <c r="GVM1304" s="1124"/>
      <c r="GVN1304" s="1124"/>
      <c r="GVO1304" s="1124"/>
      <c r="GVP1304" s="1124"/>
      <c r="GVQ1304" s="1124"/>
      <c r="GVR1304" s="1124"/>
      <c r="GVS1304" s="1124"/>
      <c r="GVT1304" s="1124"/>
      <c r="GVU1304" s="1124"/>
      <c r="GVV1304" s="1124"/>
      <c r="GVW1304" s="1124"/>
      <c r="GVX1304" s="1124"/>
      <c r="GVY1304" s="1124"/>
      <c r="GVZ1304" s="1124"/>
      <c r="GWA1304" s="1124"/>
      <c r="GWB1304" s="1124"/>
      <c r="GWC1304" s="1124"/>
      <c r="GWD1304" s="1124"/>
      <c r="GWE1304" s="1124"/>
      <c r="GWF1304" s="1124"/>
      <c r="GWG1304" s="1124"/>
      <c r="GWH1304" s="1124"/>
      <c r="GWI1304" s="1124"/>
      <c r="GWJ1304" s="1124"/>
      <c r="GWK1304" s="1124"/>
      <c r="GWL1304" s="1124"/>
      <c r="GWM1304" s="1124"/>
      <c r="GWN1304" s="1124"/>
      <c r="GWO1304" s="1124"/>
      <c r="GWP1304" s="1124"/>
      <c r="GWQ1304" s="1124"/>
      <c r="GWR1304" s="1124"/>
      <c r="GWS1304" s="1124"/>
      <c r="GWT1304" s="1124"/>
      <c r="GWU1304" s="1124"/>
      <c r="GWV1304" s="1124"/>
      <c r="GWW1304" s="1124"/>
      <c r="GWX1304" s="1124"/>
      <c r="GWY1304" s="1124"/>
      <c r="GWZ1304" s="1124"/>
      <c r="GXA1304" s="1124"/>
      <c r="GXB1304" s="1124"/>
      <c r="GXC1304" s="1124"/>
      <c r="GXD1304" s="1124"/>
      <c r="GXE1304" s="1124"/>
      <c r="GXF1304" s="1124"/>
      <c r="GXG1304" s="1124"/>
      <c r="GXH1304" s="1124"/>
      <c r="GXI1304" s="1124"/>
      <c r="GXJ1304" s="1124"/>
      <c r="GXK1304" s="1124"/>
      <c r="GXL1304" s="1124"/>
      <c r="GXM1304" s="1124"/>
      <c r="GXN1304" s="1124"/>
      <c r="GXO1304" s="1124"/>
      <c r="GXP1304" s="1124"/>
      <c r="GXQ1304" s="1124"/>
      <c r="GXR1304" s="1124"/>
      <c r="GXS1304" s="1124"/>
      <c r="GXT1304" s="1124"/>
      <c r="GXU1304" s="1124"/>
      <c r="GXV1304" s="1124"/>
      <c r="GXW1304" s="1124"/>
      <c r="GXX1304" s="1124"/>
      <c r="GXY1304" s="1124"/>
      <c r="GXZ1304" s="1124"/>
      <c r="GYA1304" s="1124"/>
      <c r="GYB1304" s="1124"/>
      <c r="GYC1304" s="1124"/>
      <c r="GYD1304" s="1124"/>
      <c r="GYE1304" s="1124"/>
      <c r="GYF1304" s="1124"/>
      <c r="GYG1304" s="1124"/>
      <c r="GYH1304" s="1124"/>
      <c r="GYI1304" s="1124"/>
      <c r="GYJ1304" s="1124"/>
      <c r="GYK1304" s="1124"/>
      <c r="GYL1304" s="1124"/>
      <c r="GYM1304" s="1124"/>
      <c r="GYN1304" s="1124"/>
      <c r="GYO1304" s="1124"/>
      <c r="GYP1304" s="1124"/>
      <c r="GYQ1304" s="1124"/>
      <c r="GYR1304" s="1124"/>
      <c r="GYS1304" s="1124"/>
      <c r="GYT1304" s="1124"/>
      <c r="GYU1304" s="1124"/>
      <c r="GYV1304" s="1124"/>
      <c r="GYW1304" s="1124"/>
      <c r="GYX1304" s="1124"/>
      <c r="GYY1304" s="1124"/>
      <c r="GYZ1304" s="1124"/>
      <c r="GZA1304" s="1124"/>
      <c r="GZB1304" s="1124"/>
      <c r="GZC1304" s="1124"/>
      <c r="GZD1304" s="1124"/>
      <c r="GZE1304" s="1124"/>
      <c r="GZF1304" s="1124"/>
      <c r="GZG1304" s="1124"/>
      <c r="GZH1304" s="1124"/>
      <c r="GZI1304" s="1124"/>
      <c r="GZJ1304" s="1124"/>
      <c r="GZK1304" s="1124"/>
      <c r="GZL1304" s="1124"/>
      <c r="GZM1304" s="1124"/>
      <c r="GZN1304" s="1124"/>
      <c r="GZO1304" s="1124"/>
      <c r="GZP1304" s="1124"/>
      <c r="GZQ1304" s="1124"/>
      <c r="GZR1304" s="1124"/>
      <c r="GZS1304" s="1124"/>
      <c r="GZT1304" s="1124"/>
      <c r="GZU1304" s="1124"/>
      <c r="GZV1304" s="1124"/>
      <c r="GZW1304" s="1124"/>
      <c r="GZX1304" s="1124"/>
      <c r="GZY1304" s="1124"/>
      <c r="GZZ1304" s="1124"/>
      <c r="HAA1304" s="1124"/>
      <c r="HAB1304" s="1124"/>
      <c r="HAC1304" s="1124"/>
      <c r="HAD1304" s="1124"/>
      <c r="HAE1304" s="1124"/>
      <c r="HAF1304" s="1124"/>
      <c r="HAG1304" s="1124"/>
      <c r="HAH1304" s="1124"/>
      <c r="HAI1304" s="1124"/>
      <c r="HAJ1304" s="1124"/>
      <c r="HAK1304" s="1124"/>
      <c r="HAL1304" s="1124"/>
      <c r="HAM1304" s="1124"/>
      <c r="HAN1304" s="1124"/>
      <c r="HAO1304" s="1124"/>
      <c r="HAP1304" s="1124"/>
      <c r="HAQ1304" s="1124"/>
      <c r="HAR1304" s="1124"/>
      <c r="HAS1304" s="1124"/>
      <c r="HAT1304" s="1124"/>
      <c r="HAU1304" s="1124"/>
      <c r="HAV1304" s="1124"/>
      <c r="HAW1304" s="1124"/>
      <c r="HAX1304" s="1124"/>
      <c r="HAY1304" s="1124"/>
      <c r="HAZ1304" s="1124"/>
      <c r="HBA1304" s="1124"/>
      <c r="HBB1304" s="1124"/>
      <c r="HBC1304" s="1124"/>
      <c r="HBD1304" s="1124"/>
      <c r="HBE1304" s="1124"/>
      <c r="HBF1304" s="1124"/>
      <c r="HBG1304" s="1124"/>
      <c r="HBH1304" s="1124"/>
      <c r="HBI1304" s="1124"/>
      <c r="HBJ1304" s="1124"/>
      <c r="HBK1304" s="1124"/>
      <c r="HBL1304" s="1124"/>
      <c r="HBM1304" s="1124"/>
      <c r="HBN1304" s="1124"/>
      <c r="HBO1304" s="1124"/>
      <c r="HBP1304" s="1124"/>
      <c r="HBQ1304" s="1124"/>
      <c r="HBR1304" s="1124"/>
      <c r="HBS1304" s="1124"/>
      <c r="HBT1304" s="1124"/>
      <c r="HBU1304" s="1124"/>
      <c r="HBV1304" s="1124"/>
      <c r="HBW1304" s="1124"/>
      <c r="HBX1304" s="1124"/>
      <c r="HBY1304" s="1124"/>
      <c r="HBZ1304" s="1124"/>
      <c r="HCA1304" s="1124"/>
      <c r="HCB1304" s="1124"/>
      <c r="HCC1304" s="1124"/>
      <c r="HCD1304" s="1124"/>
      <c r="HCE1304" s="1124"/>
      <c r="HCF1304" s="1124"/>
      <c r="HCG1304" s="1124"/>
      <c r="HCH1304" s="1124"/>
      <c r="HCI1304" s="1124"/>
      <c r="HCJ1304" s="1124"/>
      <c r="HCK1304" s="1124"/>
      <c r="HCL1304" s="1124"/>
      <c r="HCM1304" s="1124"/>
      <c r="HCN1304" s="1124"/>
      <c r="HCO1304" s="1124"/>
      <c r="HCP1304" s="1124"/>
      <c r="HCQ1304" s="1124"/>
      <c r="HCR1304" s="1124"/>
      <c r="HCS1304" s="1124"/>
      <c r="HCT1304" s="1124"/>
      <c r="HCU1304" s="1124"/>
      <c r="HCV1304" s="1124"/>
      <c r="HCW1304" s="1124"/>
      <c r="HCX1304" s="1124"/>
      <c r="HCY1304" s="1124"/>
      <c r="HCZ1304" s="1124"/>
      <c r="HDA1304" s="1124"/>
      <c r="HDB1304" s="1124"/>
      <c r="HDC1304" s="1124"/>
      <c r="HDD1304" s="1124"/>
      <c r="HDE1304" s="1124"/>
      <c r="HDF1304" s="1124"/>
      <c r="HDG1304" s="1124"/>
      <c r="HDH1304" s="1124"/>
      <c r="HDI1304" s="1124"/>
      <c r="HDJ1304" s="1124"/>
      <c r="HDK1304" s="1124"/>
      <c r="HDL1304" s="1124"/>
      <c r="HDM1304" s="1124"/>
      <c r="HDN1304" s="1124"/>
      <c r="HDO1304" s="1124"/>
      <c r="HDP1304" s="1124"/>
      <c r="HDQ1304" s="1124"/>
      <c r="HDR1304" s="1124"/>
      <c r="HDS1304" s="1124"/>
      <c r="HDT1304" s="1124"/>
      <c r="HDU1304" s="1124"/>
      <c r="HDV1304" s="1124"/>
      <c r="HDW1304" s="1124"/>
      <c r="HDX1304" s="1124"/>
      <c r="HDY1304" s="1124"/>
      <c r="HDZ1304" s="1124"/>
      <c r="HEA1304" s="1124"/>
      <c r="HEB1304" s="1124"/>
      <c r="HEC1304" s="1124"/>
      <c r="HED1304" s="1124"/>
      <c r="HEE1304" s="1124"/>
      <c r="HEF1304" s="1124"/>
      <c r="HEG1304" s="1124"/>
      <c r="HEH1304" s="1124"/>
      <c r="HEI1304" s="1124"/>
      <c r="HEJ1304" s="1124"/>
      <c r="HEK1304" s="1124"/>
      <c r="HEL1304" s="1124"/>
      <c r="HEM1304" s="1124"/>
      <c r="HEN1304" s="1124"/>
      <c r="HEO1304" s="1124"/>
      <c r="HEP1304" s="1124"/>
      <c r="HEQ1304" s="1124"/>
      <c r="HER1304" s="1124"/>
      <c r="HES1304" s="1124"/>
      <c r="HET1304" s="1124"/>
      <c r="HEU1304" s="1124"/>
      <c r="HEV1304" s="1124"/>
      <c r="HEW1304" s="1124"/>
      <c r="HEX1304" s="1124"/>
      <c r="HEY1304" s="1124"/>
      <c r="HEZ1304" s="1124"/>
      <c r="HFA1304" s="1124"/>
      <c r="HFB1304" s="1124"/>
      <c r="HFC1304" s="1124"/>
      <c r="HFD1304" s="1124"/>
      <c r="HFE1304" s="1124"/>
      <c r="HFF1304" s="1124"/>
      <c r="HFG1304" s="1124"/>
      <c r="HFH1304" s="1124"/>
      <c r="HFI1304" s="1124"/>
      <c r="HFJ1304" s="1124"/>
      <c r="HFK1304" s="1124"/>
      <c r="HFL1304" s="1124"/>
      <c r="HFM1304" s="1124"/>
      <c r="HFN1304" s="1124"/>
      <c r="HFO1304" s="1124"/>
      <c r="HFP1304" s="1124"/>
      <c r="HFQ1304" s="1124"/>
      <c r="HFR1304" s="1124"/>
      <c r="HFS1304" s="1124"/>
      <c r="HFT1304" s="1124"/>
      <c r="HFU1304" s="1124"/>
      <c r="HFV1304" s="1124"/>
      <c r="HFW1304" s="1124"/>
      <c r="HFX1304" s="1124"/>
      <c r="HFY1304" s="1124"/>
      <c r="HFZ1304" s="1124"/>
      <c r="HGA1304" s="1124"/>
      <c r="HGB1304" s="1124"/>
      <c r="HGC1304" s="1124"/>
      <c r="HGD1304" s="1124"/>
      <c r="HGE1304" s="1124"/>
      <c r="HGF1304" s="1124"/>
      <c r="HGG1304" s="1124"/>
      <c r="HGH1304" s="1124"/>
      <c r="HGI1304" s="1124"/>
      <c r="HGJ1304" s="1124"/>
      <c r="HGK1304" s="1124"/>
      <c r="HGL1304" s="1124"/>
      <c r="HGM1304" s="1124"/>
      <c r="HGN1304" s="1124"/>
      <c r="HGO1304" s="1124"/>
      <c r="HGP1304" s="1124"/>
      <c r="HGQ1304" s="1124"/>
      <c r="HGR1304" s="1124"/>
      <c r="HGS1304" s="1124"/>
      <c r="HGT1304" s="1124"/>
      <c r="HGU1304" s="1124"/>
      <c r="HGV1304" s="1124"/>
      <c r="HGW1304" s="1124"/>
      <c r="HGX1304" s="1124"/>
      <c r="HGY1304" s="1124"/>
      <c r="HGZ1304" s="1124"/>
      <c r="HHA1304" s="1124"/>
      <c r="HHB1304" s="1124"/>
      <c r="HHC1304" s="1124"/>
      <c r="HHD1304" s="1124"/>
      <c r="HHE1304" s="1124"/>
      <c r="HHF1304" s="1124"/>
      <c r="HHG1304" s="1124"/>
      <c r="HHH1304" s="1124"/>
      <c r="HHI1304" s="1124"/>
      <c r="HHJ1304" s="1124"/>
      <c r="HHK1304" s="1124"/>
      <c r="HHL1304" s="1124"/>
      <c r="HHM1304" s="1124"/>
      <c r="HHN1304" s="1124"/>
      <c r="HHO1304" s="1124"/>
      <c r="HHP1304" s="1124"/>
      <c r="HHQ1304" s="1124"/>
      <c r="HHR1304" s="1124"/>
      <c r="HHS1304" s="1124"/>
      <c r="HHT1304" s="1124"/>
      <c r="HHU1304" s="1124"/>
      <c r="HHV1304" s="1124"/>
      <c r="HHW1304" s="1124"/>
      <c r="HHX1304" s="1124"/>
      <c r="HHY1304" s="1124"/>
      <c r="HHZ1304" s="1124"/>
      <c r="HIA1304" s="1124"/>
      <c r="HIB1304" s="1124"/>
      <c r="HIC1304" s="1124"/>
      <c r="HID1304" s="1124"/>
      <c r="HIE1304" s="1124"/>
      <c r="HIF1304" s="1124"/>
      <c r="HIG1304" s="1124"/>
      <c r="HIH1304" s="1124"/>
      <c r="HII1304" s="1124"/>
      <c r="HIJ1304" s="1124"/>
      <c r="HIK1304" s="1124"/>
      <c r="HIL1304" s="1124"/>
      <c r="HIM1304" s="1124"/>
      <c r="HIN1304" s="1124"/>
      <c r="HIO1304" s="1124"/>
      <c r="HIP1304" s="1124"/>
      <c r="HIQ1304" s="1124"/>
      <c r="HIR1304" s="1124"/>
      <c r="HIS1304" s="1124"/>
      <c r="HIT1304" s="1124"/>
      <c r="HIU1304" s="1124"/>
      <c r="HIV1304" s="1124"/>
      <c r="HIW1304" s="1124"/>
      <c r="HIX1304" s="1124"/>
      <c r="HIY1304" s="1124"/>
      <c r="HIZ1304" s="1124"/>
      <c r="HJA1304" s="1124"/>
      <c r="HJB1304" s="1124"/>
      <c r="HJC1304" s="1124"/>
      <c r="HJD1304" s="1124"/>
      <c r="HJE1304" s="1124"/>
      <c r="HJF1304" s="1124"/>
      <c r="HJG1304" s="1124"/>
      <c r="HJH1304" s="1124"/>
      <c r="HJI1304" s="1124"/>
      <c r="HJJ1304" s="1124"/>
      <c r="HJK1304" s="1124"/>
      <c r="HJL1304" s="1124"/>
      <c r="HJM1304" s="1124"/>
      <c r="HJN1304" s="1124"/>
      <c r="HJO1304" s="1124"/>
      <c r="HJP1304" s="1124"/>
      <c r="HJQ1304" s="1124"/>
      <c r="HJR1304" s="1124"/>
      <c r="HJS1304" s="1124"/>
      <c r="HJT1304" s="1124"/>
      <c r="HJU1304" s="1124"/>
      <c r="HJV1304" s="1124"/>
      <c r="HJW1304" s="1124"/>
      <c r="HJX1304" s="1124"/>
      <c r="HJY1304" s="1124"/>
      <c r="HJZ1304" s="1124"/>
      <c r="HKA1304" s="1124"/>
      <c r="HKB1304" s="1124"/>
      <c r="HKC1304" s="1124"/>
      <c r="HKD1304" s="1124"/>
      <c r="HKE1304" s="1124"/>
      <c r="HKF1304" s="1124"/>
      <c r="HKG1304" s="1124"/>
      <c r="HKH1304" s="1124"/>
      <c r="HKI1304" s="1124"/>
      <c r="HKJ1304" s="1124"/>
      <c r="HKK1304" s="1124"/>
      <c r="HKL1304" s="1124"/>
      <c r="HKM1304" s="1124"/>
      <c r="HKN1304" s="1124"/>
      <c r="HKO1304" s="1124"/>
      <c r="HKP1304" s="1124"/>
      <c r="HKQ1304" s="1124"/>
      <c r="HKR1304" s="1124"/>
      <c r="HKS1304" s="1124"/>
      <c r="HKT1304" s="1124"/>
      <c r="HKU1304" s="1124"/>
      <c r="HKV1304" s="1124"/>
      <c r="HKW1304" s="1124"/>
      <c r="HKX1304" s="1124"/>
      <c r="HKY1304" s="1124"/>
      <c r="HKZ1304" s="1124"/>
      <c r="HLA1304" s="1124"/>
      <c r="HLB1304" s="1124"/>
      <c r="HLC1304" s="1124"/>
      <c r="HLD1304" s="1124"/>
      <c r="HLE1304" s="1124"/>
      <c r="HLF1304" s="1124"/>
      <c r="HLG1304" s="1124"/>
      <c r="HLH1304" s="1124"/>
      <c r="HLI1304" s="1124"/>
      <c r="HLJ1304" s="1124"/>
      <c r="HLK1304" s="1124"/>
      <c r="HLL1304" s="1124"/>
      <c r="HLM1304" s="1124"/>
      <c r="HLN1304" s="1124"/>
      <c r="HLO1304" s="1124"/>
      <c r="HLP1304" s="1124"/>
      <c r="HLQ1304" s="1124"/>
      <c r="HLR1304" s="1124"/>
      <c r="HLS1304" s="1124"/>
      <c r="HLT1304" s="1124"/>
      <c r="HLU1304" s="1124"/>
      <c r="HLV1304" s="1124"/>
      <c r="HLW1304" s="1124"/>
      <c r="HLX1304" s="1124"/>
      <c r="HLY1304" s="1124"/>
      <c r="HLZ1304" s="1124"/>
      <c r="HMA1304" s="1124"/>
      <c r="HMB1304" s="1124"/>
      <c r="HMC1304" s="1124"/>
      <c r="HMD1304" s="1124"/>
      <c r="HME1304" s="1124"/>
      <c r="HMF1304" s="1124"/>
      <c r="HMG1304" s="1124"/>
      <c r="HMH1304" s="1124"/>
      <c r="HMI1304" s="1124"/>
      <c r="HMJ1304" s="1124"/>
      <c r="HMK1304" s="1124"/>
      <c r="HML1304" s="1124"/>
      <c r="HMM1304" s="1124"/>
      <c r="HMN1304" s="1124"/>
      <c r="HMO1304" s="1124"/>
      <c r="HMP1304" s="1124"/>
      <c r="HMQ1304" s="1124"/>
      <c r="HMR1304" s="1124"/>
      <c r="HMS1304" s="1124"/>
      <c r="HMT1304" s="1124"/>
      <c r="HMU1304" s="1124"/>
      <c r="HMV1304" s="1124"/>
      <c r="HMW1304" s="1124"/>
      <c r="HMX1304" s="1124"/>
      <c r="HMY1304" s="1124"/>
      <c r="HMZ1304" s="1124"/>
      <c r="HNA1304" s="1124"/>
      <c r="HNB1304" s="1124"/>
      <c r="HNC1304" s="1124"/>
      <c r="HND1304" s="1124"/>
      <c r="HNE1304" s="1124"/>
      <c r="HNF1304" s="1124"/>
      <c r="HNG1304" s="1124"/>
      <c r="HNH1304" s="1124"/>
      <c r="HNI1304" s="1124"/>
      <c r="HNJ1304" s="1124"/>
      <c r="HNK1304" s="1124"/>
      <c r="HNL1304" s="1124"/>
      <c r="HNM1304" s="1124"/>
      <c r="HNN1304" s="1124"/>
      <c r="HNO1304" s="1124"/>
      <c r="HNP1304" s="1124"/>
      <c r="HNQ1304" s="1124"/>
      <c r="HNR1304" s="1124"/>
      <c r="HNS1304" s="1124"/>
      <c r="HNT1304" s="1124"/>
      <c r="HNU1304" s="1124"/>
      <c r="HNV1304" s="1124"/>
      <c r="HNW1304" s="1124"/>
      <c r="HNX1304" s="1124"/>
      <c r="HNY1304" s="1124"/>
      <c r="HNZ1304" s="1124"/>
      <c r="HOA1304" s="1124"/>
      <c r="HOB1304" s="1124"/>
      <c r="HOC1304" s="1124"/>
      <c r="HOD1304" s="1124"/>
      <c r="HOE1304" s="1124"/>
      <c r="HOF1304" s="1124"/>
      <c r="HOG1304" s="1124"/>
      <c r="HOH1304" s="1124"/>
      <c r="HOI1304" s="1124"/>
      <c r="HOJ1304" s="1124"/>
      <c r="HOK1304" s="1124"/>
      <c r="HOL1304" s="1124"/>
      <c r="HOM1304" s="1124"/>
      <c r="HON1304" s="1124"/>
      <c r="HOO1304" s="1124"/>
      <c r="HOP1304" s="1124"/>
      <c r="HOQ1304" s="1124"/>
      <c r="HOR1304" s="1124"/>
      <c r="HOS1304" s="1124"/>
      <c r="HOT1304" s="1124"/>
      <c r="HOU1304" s="1124"/>
      <c r="HOV1304" s="1124"/>
      <c r="HOW1304" s="1124"/>
      <c r="HOX1304" s="1124"/>
      <c r="HOY1304" s="1124"/>
      <c r="HOZ1304" s="1124"/>
      <c r="HPA1304" s="1124"/>
      <c r="HPB1304" s="1124"/>
      <c r="HPC1304" s="1124"/>
      <c r="HPD1304" s="1124"/>
      <c r="HPE1304" s="1124"/>
      <c r="HPF1304" s="1124"/>
      <c r="HPG1304" s="1124"/>
      <c r="HPH1304" s="1124"/>
      <c r="HPI1304" s="1124"/>
      <c r="HPJ1304" s="1124"/>
      <c r="HPK1304" s="1124"/>
      <c r="HPL1304" s="1124"/>
      <c r="HPM1304" s="1124"/>
      <c r="HPN1304" s="1124"/>
      <c r="HPO1304" s="1124"/>
      <c r="HPP1304" s="1124"/>
      <c r="HPQ1304" s="1124"/>
      <c r="HPR1304" s="1124"/>
      <c r="HPS1304" s="1124"/>
      <c r="HPT1304" s="1124"/>
      <c r="HPU1304" s="1124"/>
      <c r="HPV1304" s="1124"/>
      <c r="HPW1304" s="1124"/>
      <c r="HPX1304" s="1124"/>
      <c r="HPY1304" s="1124"/>
      <c r="HPZ1304" s="1124"/>
      <c r="HQA1304" s="1124"/>
      <c r="HQB1304" s="1124"/>
      <c r="HQC1304" s="1124"/>
      <c r="HQD1304" s="1124"/>
      <c r="HQE1304" s="1124"/>
      <c r="HQF1304" s="1124"/>
      <c r="HQG1304" s="1124"/>
      <c r="HQH1304" s="1124"/>
      <c r="HQI1304" s="1124"/>
      <c r="HQJ1304" s="1124"/>
      <c r="HQK1304" s="1124"/>
      <c r="HQL1304" s="1124"/>
      <c r="HQM1304" s="1124"/>
      <c r="HQN1304" s="1124"/>
      <c r="HQO1304" s="1124"/>
      <c r="HQP1304" s="1124"/>
      <c r="HQQ1304" s="1124"/>
      <c r="HQR1304" s="1124"/>
      <c r="HQS1304" s="1124"/>
      <c r="HQT1304" s="1124"/>
      <c r="HQU1304" s="1124"/>
      <c r="HQV1304" s="1124"/>
      <c r="HQW1304" s="1124"/>
      <c r="HQX1304" s="1124"/>
      <c r="HQY1304" s="1124"/>
      <c r="HQZ1304" s="1124"/>
      <c r="HRA1304" s="1124"/>
      <c r="HRB1304" s="1124"/>
      <c r="HRC1304" s="1124"/>
      <c r="HRD1304" s="1124"/>
      <c r="HRE1304" s="1124"/>
      <c r="HRF1304" s="1124"/>
      <c r="HRG1304" s="1124"/>
      <c r="HRH1304" s="1124"/>
      <c r="HRI1304" s="1124"/>
      <c r="HRJ1304" s="1124"/>
      <c r="HRK1304" s="1124"/>
      <c r="HRL1304" s="1124"/>
      <c r="HRM1304" s="1124"/>
      <c r="HRN1304" s="1124"/>
      <c r="HRO1304" s="1124"/>
      <c r="HRP1304" s="1124"/>
      <c r="HRQ1304" s="1124"/>
      <c r="HRR1304" s="1124"/>
      <c r="HRS1304" s="1124"/>
      <c r="HRT1304" s="1124"/>
      <c r="HRU1304" s="1124"/>
      <c r="HRV1304" s="1124"/>
      <c r="HRW1304" s="1124"/>
      <c r="HRX1304" s="1124"/>
      <c r="HRY1304" s="1124"/>
      <c r="HRZ1304" s="1124"/>
      <c r="HSA1304" s="1124"/>
      <c r="HSB1304" s="1124"/>
      <c r="HSC1304" s="1124"/>
      <c r="HSD1304" s="1124"/>
      <c r="HSE1304" s="1124"/>
      <c r="HSF1304" s="1124"/>
      <c r="HSG1304" s="1124"/>
      <c r="HSH1304" s="1124"/>
      <c r="HSI1304" s="1124"/>
      <c r="HSJ1304" s="1124"/>
      <c r="HSK1304" s="1124"/>
      <c r="HSL1304" s="1124"/>
      <c r="HSM1304" s="1124"/>
      <c r="HSN1304" s="1124"/>
      <c r="HSO1304" s="1124"/>
      <c r="HSP1304" s="1124"/>
      <c r="HSQ1304" s="1124"/>
      <c r="HSR1304" s="1124"/>
      <c r="HSS1304" s="1124"/>
      <c r="HST1304" s="1124"/>
      <c r="HSU1304" s="1124"/>
      <c r="HSV1304" s="1124"/>
      <c r="HSW1304" s="1124"/>
      <c r="HSX1304" s="1124"/>
      <c r="HSY1304" s="1124"/>
      <c r="HSZ1304" s="1124"/>
      <c r="HTA1304" s="1124"/>
      <c r="HTB1304" s="1124"/>
      <c r="HTC1304" s="1124"/>
      <c r="HTD1304" s="1124"/>
      <c r="HTE1304" s="1124"/>
      <c r="HTF1304" s="1124"/>
      <c r="HTG1304" s="1124"/>
      <c r="HTH1304" s="1124"/>
      <c r="HTI1304" s="1124"/>
      <c r="HTJ1304" s="1124"/>
      <c r="HTK1304" s="1124"/>
      <c r="HTL1304" s="1124"/>
      <c r="HTM1304" s="1124"/>
      <c r="HTN1304" s="1124"/>
      <c r="HTO1304" s="1124"/>
      <c r="HTP1304" s="1124"/>
      <c r="HTQ1304" s="1124"/>
      <c r="HTR1304" s="1124"/>
      <c r="HTS1304" s="1124"/>
      <c r="HTT1304" s="1124"/>
      <c r="HTU1304" s="1124"/>
      <c r="HTV1304" s="1124"/>
      <c r="HTW1304" s="1124"/>
      <c r="HTX1304" s="1124"/>
      <c r="HTY1304" s="1124"/>
      <c r="HTZ1304" s="1124"/>
      <c r="HUA1304" s="1124"/>
      <c r="HUB1304" s="1124"/>
      <c r="HUC1304" s="1124"/>
      <c r="HUD1304" s="1124"/>
      <c r="HUE1304" s="1124"/>
      <c r="HUF1304" s="1124"/>
      <c r="HUG1304" s="1124"/>
      <c r="HUH1304" s="1124"/>
      <c r="HUI1304" s="1124"/>
      <c r="HUJ1304" s="1124"/>
      <c r="HUK1304" s="1124"/>
      <c r="HUL1304" s="1124"/>
      <c r="HUM1304" s="1124"/>
      <c r="HUN1304" s="1124"/>
      <c r="HUO1304" s="1124"/>
      <c r="HUP1304" s="1124"/>
      <c r="HUQ1304" s="1124"/>
      <c r="HUR1304" s="1124"/>
      <c r="HUS1304" s="1124"/>
      <c r="HUT1304" s="1124"/>
      <c r="HUU1304" s="1124"/>
      <c r="HUV1304" s="1124"/>
      <c r="HUW1304" s="1124"/>
      <c r="HUX1304" s="1124"/>
      <c r="HUY1304" s="1124"/>
      <c r="HUZ1304" s="1124"/>
      <c r="HVA1304" s="1124"/>
      <c r="HVB1304" s="1124"/>
      <c r="HVC1304" s="1124"/>
      <c r="HVD1304" s="1124"/>
      <c r="HVE1304" s="1124"/>
      <c r="HVF1304" s="1124"/>
      <c r="HVG1304" s="1124"/>
      <c r="HVH1304" s="1124"/>
      <c r="HVI1304" s="1124"/>
      <c r="HVJ1304" s="1124"/>
      <c r="HVK1304" s="1124"/>
      <c r="HVL1304" s="1124"/>
      <c r="HVM1304" s="1124"/>
      <c r="HVN1304" s="1124"/>
      <c r="HVO1304" s="1124"/>
      <c r="HVP1304" s="1124"/>
      <c r="HVQ1304" s="1124"/>
      <c r="HVR1304" s="1124"/>
      <c r="HVS1304" s="1124"/>
      <c r="HVT1304" s="1124"/>
      <c r="HVU1304" s="1124"/>
      <c r="HVV1304" s="1124"/>
      <c r="HVW1304" s="1124"/>
      <c r="HVX1304" s="1124"/>
      <c r="HVY1304" s="1124"/>
      <c r="HVZ1304" s="1124"/>
      <c r="HWA1304" s="1124"/>
      <c r="HWB1304" s="1124"/>
      <c r="HWC1304" s="1124"/>
      <c r="HWD1304" s="1124"/>
      <c r="HWE1304" s="1124"/>
      <c r="HWF1304" s="1124"/>
      <c r="HWG1304" s="1124"/>
      <c r="HWH1304" s="1124"/>
      <c r="HWI1304" s="1124"/>
      <c r="HWJ1304" s="1124"/>
      <c r="HWK1304" s="1124"/>
      <c r="HWL1304" s="1124"/>
      <c r="HWM1304" s="1124"/>
      <c r="HWN1304" s="1124"/>
      <c r="HWO1304" s="1124"/>
      <c r="HWP1304" s="1124"/>
      <c r="HWQ1304" s="1124"/>
      <c r="HWR1304" s="1124"/>
      <c r="HWS1304" s="1124"/>
      <c r="HWT1304" s="1124"/>
      <c r="HWU1304" s="1124"/>
      <c r="HWV1304" s="1124"/>
      <c r="HWW1304" s="1124"/>
      <c r="HWX1304" s="1124"/>
      <c r="HWY1304" s="1124"/>
      <c r="HWZ1304" s="1124"/>
      <c r="HXA1304" s="1124"/>
      <c r="HXB1304" s="1124"/>
      <c r="HXC1304" s="1124"/>
      <c r="HXD1304" s="1124"/>
      <c r="HXE1304" s="1124"/>
      <c r="HXF1304" s="1124"/>
      <c r="HXG1304" s="1124"/>
      <c r="HXH1304" s="1124"/>
      <c r="HXI1304" s="1124"/>
      <c r="HXJ1304" s="1124"/>
      <c r="HXK1304" s="1124"/>
      <c r="HXL1304" s="1124"/>
      <c r="HXM1304" s="1124"/>
      <c r="HXN1304" s="1124"/>
      <c r="HXO1304" s="1124"/>
      <c r="HXP1304" s="1124"/>
      <c r="HXQ1304" s="1124"/>
      <c r="HXR1304" s="1124"/>
      <c r="HXS1304" s="1124"/>
      <c r="HXT1304" s="1124"/>
      <c r="HXU1304" s="1124"/>
      <c r="HXV1304" s="1124"/>
      <c r="HXW1304" s="1124"/>
      <c r="HXX1304" s="1124"/>
      <c r="HXY1304" s="1124"/>
      <c r="HXZ1304" s="1124"/>
      <c r="HYA1304" s="1124"/>
      <c r="HYB1304" s="1124"/>
      <c r="HYC1304" s="1124"/>
      <c r="HYD1304" s="1124"/>
      <c r="HYE1304" s="1124"/>
      <c r="HYF1304" s="1124"/>
      <c r="HYG1304" s="1124"/>
      <c r="HYH1304" s="1124"/>
      <c r="HYI1304" s="1124"/>
      <c r="HYJ1304" s="1124"/>
      <c r="HYK1304" s="1124"/>
      <c r="HYL1304" s="1124"/>
      <c r="HYM1304" s="1124"/>
      <c r="HYN1304" s="1124"/>
      <c r="HYO1304" s="1124"/>
      <c r="HYP1304" s="1124"/>
      <c r="HYQ1304" s="1124"/>
      <c r="HYR1304" s="1124"/>
      <c r="HYS1304" s="1124"/>
      <c r="HYT1304" s="1124"/>
      <c r="HYU1304" s="1124"/>
      <c r="HYV1304" s="1124"/>
      <c r="HYW1304" s="1124"/>
      <c r="HYX1304" s="1124"/>
      <c r="HYY1304" s="1124"/>
      <c r="HYZ1304" s="1124"/>
      <c r="HZA1304" s="1124"/>
      <c r="HZB1304" s="1124"/>
      <c r="HZC1304" s="1124"/>
      <c r="HZD1304" s="1124"/>
      <c r="HZE1304" s="1124"/>
      <c r="HZF1304" s="1124"/>
      <c r="HZG1304" s="1124"/>
      <c r="HZH1304" s="1124"/>
      <c r="HZI1304" s="1124"/>
      <c r="HZJ1304" s="1124"/>
      <c r="HZK1304" s="1124"/>
      <c r="HZL1304" s="1124"/>
      <c r="HZM1304" s="1124"/>
      <c r="HZN1304" s="1124"/>
      <c r="HZO1304" s="1124"/>
      <c r="HZP1304" s="1124"/>
      <c r="HZQ1304" s="1124"/>
      <c r="HZR1304" s="1124"/>
      <c r="HZS1304" s="1124"/>
      <c r="HZT1304" s="1124"/>
      <c r="HZU1304" s="1124"/>
      <c r="HZV1304" s="1124"/>
      <c r="HZW1304" s="1124"/>
      <c r="HZX1304" s="1124"/>
      <c r="HZY1304" s="1124"/>
      <c r="HZZ1304" s="1124"/>
      <c r="IAA1304" s="1124"/>
      <c r="IAB1304" s="1124"/>
      <c r="IAC1304" s="1124"/>
      <c r="IAD1304" s="1124"/>
      <c r="IAE1304" s="1124"/>
      <c r="IAF1304" s="1124"/>
      <c r="IAG1304" s="1124"/>
      <c r="IAH1304" s="1124"/>
      <c r="IAI1304" s="1124"/>
      <c r="IAJ1304" s="1124"/>
      <c r="IAK1304" s="1124"/>
      <c r="IAL1304" s="1124"/>
      <c r="IAM1304" s="1124"/>
      <c r="IAN1304" s="1124"/>
      <c r="IAO1304" s="1124"/>
      <c r="IAP1304" s="1124"/>
      <c r="IAQ1304" s="1124"/>
      <c r="IAR1304" s="1124"/>
      <c r="IAS1304" s="1124"/>
      <c r="IAT1304" s="1124"/>
      <c r="IAU1304" s="1124"/>
      <c r="IAV1304" s="1124"/>
      <c r="IAW1304" s="1124"/>
      <c r="IAX1304" s="1124"/>
      <c r="IAY1304" s="1124"/>
      <c r="IAZ1304" s="1124"/>
      <c r="IBA1304" s="1124"/>
      <c r="IBB1304" s="1124"/>
      <c r="IBC1304" s="1124"/>
      <c r="IBD1304" s="1124"/>
      <c r="IBE1304" s="1124"/>
      <c r="IBF1304" s="1124"/>
      <c r="IBG1304" s="1124"/>
      <c r="IBH1304" s="1124"/>
      <c r="IBI1304" s="1124"/>
      <c r="IBJ1304" s="1124"/>
      <c r="IBK1304" s="1124"/>
      <c r="IBL1304" s="1124"/>
      <c r="IBM1304" s="1124"/>
      <c r="IBN1304" s="1124"/>
      <c r="IBO1304" s="1124"/>
      <c r="IBP1304" s="1124"/>
      <c r="IBQ1304" s="1124"/>
      <c r="IBR1304" s="1124"/>
      <c r="IBS1304" s="1124"/>
      <c r="IBT1304" s="1124"/>
      <c r="IBU1304" s="1124"/>
      <c r="IBV1304" s="1124"/>
      <c r="IBW1304" s="1124"/>
      <c r="IBX1304" s="1124"/>
      <c r="IBY1304" s="1124"/>
      <c r="IBZ1304" s="1124"/>
      <c r="ICA1304" s="1124"/>
      <c r="ICB1304" s="1124"/>
      <c r="ICC1304" s="1124"/>
      <c r="ICD1304" s="1124"/>
      <c r="ICE1304" s="1124"/>
      <c r="ICF1304" s="1124"/>
      <c r="ICG1304" s="1124"/>
      <c r="ICH1304" s="1124"/>
      <c r="ICI1304" s="1124"/>
      <c r="ICJ1304" s="1124"/>
      <c r="ICK1304" s="1124"/>
      <c r="ICL1304" s="1124"/>
      <c r="ICM1304" s="1124"/>
      <c r="ICN1304" s="1124"/>
      <c r="ICO1304" s="1124"/>
      <c r="ICP1304" s="1124"/>
      <c r="ICQ1304" s="1124"/>
      <c r="ICR1304" s="1124"/>
      <c r="ICS1304" s="1124"/>
      <c r="ICT1304" s="1124"/>
      <c r="ICU1304" s="1124"/>
      <c r="ICV1304" s="1124"/>
      <c r="ICW1304" s="1124"/>
      <c r="ICX1304" s="1124"/>
      <c r="ICY1304" s="1124"/>
      <c r="ICZ1304" s="1124"/>
      <c r="IDA1304" s="1124"/>
      <c r="IDB1304" s="1124"/>
      <c r="IDC1304" s="1124"/>
      <c r="IDD1304" s="1124"/>
      <c r="IDE1304" s="1124"/>
      <c r="IDF1304" s="1124"/>
      <c r="IDG1304" s="1124"/>
      <c r="IDH1304" s="1124"/>
      <c r="IDI1304" s="1124"/>
      <c r="IDJ1304" s="1124"/>
      <c r="IDK1304" s="1124"/>
      <c r="IDL1304" s="1124"/>
      <c r="IDM1304" s="1124"/>
      <c r="IDN1304" s="1124"/>
      <c r="IDO1304" s="1124"/>
      <c r="IDP1304" s="1124"/>
      <c r="IDQ1304" s="1124"/>
      <c r="IDR1304" s="1124"/>
      <c r="IDS1304" s="1124"/>
      <c r="IDT1304" s="1124"/>
      <c r="IDU1304" s="1124"/>
      <c r="IDV1304" s="1124"/>
      <c r="IDW1304" s="1124"/>
      <c r="IDX1304" s="1124"/>
      <c r="IDY1304" s="1124"/>
      <c r="IDZ1304" s="1124"/>
      <c r="IEA1304" s="1124"/>
      <c r="IEB1304" s="1124"/>
      <c r="IEC1304" s="1124"/>
      <c r="IED1304" s="1124"/>
      <c r="IEE1304" s="1124"/>
      <c r="IEF1304" s="1124"/>
      <c r="IEG1304" s="1124"/>
      <c r="IEH1304" s="1124"/>
      <c r="IEI1304" s="1124"/>
      <c r="IEJ1304" s="1124"/>
      <c r="IEK1304" s="1124"/>
      <c r="IEL1304" s="1124"/>
      <c r="IEM1304" s="1124"/>
      <c r="IEN1304" s="1124"/>
      <c r="IEO1304" s="1124"/>
      <c r="IEP1304" s="1124"/>
      <c r="IEQ1304" s="1124"/>
      <c r="IER1304" s="1124"/>
      <c r="IES1304" s="1124"/>
      <c r="IET1304" s="1124"/>
      <c r="IEU1304" s="1124"/>
      <c r="IEV1304" s="1124"/>
      <c r="IEW1304" s="1124"/>
      <c r="IEX1304" s="1124"/>
      <c r="IEY1304" s="1124"/>
      <c r="IEZ1304" s="1124"/>
      <c r="IFA1304" s="1124"/>
      <c r="IFB1304" s="1124"/>
      <c r="IFC1304" s="1124"/>
      <c r="IFD1304" s="1124"/>
      <c r="IFE1304" s="1124"/>
      <c r="IFF1304" s="1124"/>
      <c r="IFG1304" s="1124"/>
      <c r="IFH1304" s="1124"/>
      <c r="IFI1304" s="1124"/>
      <c r="IFJ1304" s="1124"/>
      <c r="IFK1304" s="1124"/>
      <c r="IFL1304" s="1124"/>
      <c r="IFM1304" s="1124"/>
      <c r="IFN1304" s="1124"/>
      <c r="IFO1304" s="1124"/>
      <c r="IFP1304" s="1124"/>
      <c r="IFQ1304" s="1124"/>
      <c r="IFR1304" s="1124"/>
      <c r="IFS1304" s="1124"/>
      <c r="IFT1304" s="1124"/>
      <c r="IFU1304" s="1124"/>
      <c r="IFV1304" s="1124"/>
      <c r="IFW1304" s="1124"/>
      <c r="IFX1304" s="1124"/>
      <c r="IFY1304" s="1124"/>
      <c r="IFZ1304" s="1124"/>
      <c r="IGA1304" s="1124"/>
      <c r="IGB1304" s="1124"/>
      <c r="IGC1304" s="1124"/>
      <c r="IGD1304" s="1124"/>
      <c r="IGE1304" s="1124"/>
      <c r="IGF1304" s="1124"/>
      <c r="IGG1304" s="1124"/>
      <c r="IGH1304" s="1124"/>
      <c r="IGI1304" s="1124"/>
      <c r="IGJ1304" s="1124"/>
      <c r="IGK1304" s="1124"/>
      <c r="IGL1304" s="1124"/>
      <c r="IGM1304" s="1124"/>
      <c r="IGN1304" s="1124"/>
      <c r="IGO1304" s="1124"/>
      <c r="IGP1304" s="1124"/>
      <c r="IGQ1304" s="1124"/>
      <c r="IGR1304" s="1124"/>
      <c r="IGS1304" s="1124"/>
      <c r="IGT1304" s="1124"/>
      <c r="IGU1304" s="1124"/>
      <c r="IGV1304" s="1124"/>
      <c r="IGW1304" s="1124"/>
      <c r="IGX1304" s="1124"/>
      <c r="IGY1304" s="1124"/>
      <c r="IGZ1304" s="1124"/>
      <c r="IHA1304" s="1124"/>
      <c r="IHB1304" s="1124"/>
      <c r="IHC1304" s="1124"/>
      <c r="IHD1304" s="1124"/>
      <c r="IHE1304" s="1124"/>
      <c r="IHF1304" s="1124"/>
      <c r="IHG1304" s="1124"/>
      <c r="IHH1304" s="1124"/>
      <c r="IHI1304" s="1124"/>
      <c r="IHJ1304" s="1124"/>
      <c r="IHK1304" s="1124"/>
      <c r="IHL1304" s="1124"/>
      <c r="IHM1304" s="1124"/>
      <c r="IHN1304" s="1124"/>
      <c r="IHO1304" s="1124"/>
      <c r="IHP1304" s="1124"/>
      <c r="IHQ1304" s="1124"/>
      <c r="IHR1304" s="1124"/>
      <c r="IHS1304" s="1124"/>
      <c r="IHT1304" s="1124"/>
      <c r="IHU1304" s="1124"/>
      <c r="IHV1304" s="1124"/>
      <c r="IHW1304" s="1124"/>
      <c r="IHX1304" s="1124"/>
      <c r="IHY1304" s="1124"/>
      <c r="IHZ1304" s="1124"/>
      <c r="IIA1304" s="1124"/>
      <c r="IIB1304" s="1124"/>
      <c r="IIC1304" s="1124"/>
      <c r="IID1304" s="1124"/>
      <c r="IIE1304" s="1124"/>
      <c r="IIF1304" s="1124"/>
      <c r="IIG1304" s="1124"/>
      <c r="IIH1304" s="1124"/>
      <c r="III1304" s="1124"/>
      <c r="IIJ1304" s="1124"/>
      <c r="IIK1304" s="1124"/>
      <c r="IIL1304" s="1124"/>
      <c r="IIM1304" s="1124"/>
      <c r="IIN1304" s="1124"/>
      <c r="IIO1304" s="1124"/>
      <c r="IIP1304" s="1124"/>
      <c r="IIQ1304" s="1124"/>
      <c r="IIR1304" s="1124"/>
      <c r="IIS1304" s="1124"/>
      <c r="IIT1304" s="1124"/>
      <c r="IIU1304" s="1124"/>
      <c r="IIV1304" s="1124"/>
      <c r="IIW1304" s="1124"/>
      <c r="IIX1304" s="1124"/>
      <c r="IIY1304" s="1124"/>
      <c r="IIZ1304" s="1124"/>
      <c r="IJA1304" s="1124"/>
      <c r="IJB1304" s="1124"/>
      <c r="IJC1304" s="1124"/>
      <c r="IJD1304" s="1124"/>
      <c r="IJE1304" s="1124"/>
      <c r="IJF1304" s="1124"/>
      <c r="IJG1304" s="1124"/>
      <c r="IJH1304" s="1124"/>
      <c r="IJI1304" s="1124"/>
      <c r="IJJ1304" s="1124"/>
      <c r="IJK1304" s="1124"/>
      <c r="IJL1304" s="1124"/>
      <c r="IJM1304" s="1124"/>
      <c r="IJN1304" s="1124"/>
      <c r="IJO1304" s="1124"/>
      <c r="IJP1304" s="1124"/>
      <c r="IJQ1304" s="1124"/>
      <c r="IJR1304" s="1124"/>
      <c r="IJS1304" s="1124"/>
      <c r="IJT1304" s="1124"/>
      <c r="IJU1304" s="1124"/>
      <c r="IJV1304" s="1124"/>
      <c r="IJW1304" s="1124"/>
      <c r="IJX1304" s="1124"/>
      <c r="IJY1304" s="1124"/>
      <c r="IJZ1304" s="1124"/>
      <c r="IKA1304" s="1124"/>
      <c r="IKB1304" s="1124"/>
      <c r="IKC1304" s="1124"/>
      <c r="IKD1304" s="1124"/>
      <c r="IKE1304" s="1124"/>
      <c r="IKF1304" s="1124"/>
      <c r="IKG1304" s="1124"/>
      <c r="IKH1304" s="1124"/>
      <c r="IKI1304" s="1124"/>
      <c r="IKJ1304" s="1124"/>
      <c r="IKK1304" s="1124"/>
      <c r="IKL1304" s="1124"/>
      <c r="IKM1304" s="1124"/>
      <c r="IKN1304" s="1124"/>
      <c r="IKO1304" s="1124"/>
      <c r="IKP1304" s="1124"/>
      <c r="IKQ1304" s="1124"/>
      <c r="IKR1304" s="1124"/>
      <c r="IKS1304" s="1124"/>
      <c r="IKT1304" s="1124"/>
      <c r="IKU1304" s="1124"/>
      <c r="IKV1304" s="1124"/>
      <c r="IKW1304" s="1124"/>
      <c r="IKX1304" s="1124"/>
      <c r="IKY1304" s="1124"/>
      <c r="IKZ1304" s="1124"/>
      <c r="ILA1304" s="1124"/>
      <c r="ILB1304" s="1124"/>
      <c r="ILC1304" s="1124"/>
      <c r="ILD1304" s="1124"/>
      <c r="ILE1304" s="1124"/>
      <c r="ILF1304" s="1124"/>
      <c r="ILG1304" s="1124"/>
      <c r="ILH1304" s="1124"/>
      <c r="ILI1304" s="1124"/>
      <c r="ILJ1304" s="1124"/>
      <c r="ILK1304" s="1124"/>
      <c r="ILL1304" s="1124"/>
      <c r="ILM1304" s="1124"/>
      <c r="ILN1304" s="1124"/>
      <c r="ILO1304" s="1124"/>
      <c r="ILP1304" s="1124"/>
      <c r="ILQ1304" s="1124"/>
      <c r="ILR1304" s="1124"/>
      <c r="ILS1304" s="1124"/>
      <c r="ILT1304" s="1124"/>
      <c r="ILU1304" s="1124"/>
      <c r="ILV1304" s="1124"/>
      <c r="ILW1304" s="1124"/>
      <c r="ILX1304" s="1124"/>
      <c r="ILY1304" s="1124"/>
      <c r="ILZ1304" s="1124"/>
      <c r="IMA1304" s="1124"/>
      <c r="IMB1304" s="1124"/>
      <c r="IMC1304" s="1124"/>
      <c r="IMD1304" s="1124"/>
      <c r="IME1304" s="1124"/>
      <c r="IMF1304" s="1124"/>
      <c r="IMG1304" s="1124"/>
      <c r="IMH1304" s="1124"/>
      <c r="IMI1304" s="1124"/>
      <c r="IMJ1304" s="1124"/>
      <c r="IMK1304" s="1124"/>
      <c r="IML1304" s="1124"/>
      <c r="IMM1304" s="1124"/>
      <c r="IMN1304" s="1124"/>
      <c r="IMO1304" s="1124"/>
      <c r="IMP1304" s="1124"/>
      <c r="IMQ1304" s="1124"/>
      <c r="IMR1304" s="1124"/>
      <c r="IMS1304" s="1124"/>
      <c r="IMT1304" s="1124"/>
      <c r="IMU1304" s="1124"/>
      <c r="IMV1304" s="1124"/>
      <c r="IMW1304" s="1124"/>
      <c r="IMX1304" s="1124"/>
      <c r="IMY1304" s="1124"/>
      <c r="IMZ1304" s="1124"/>
      <c r="INA1304" s="1124"/>
      <c r="INB1304" s="1124"/>
      <c r="INC1304" s="1124"/>
      <c r="IND1304" s="1124"/>
      <c r="INE1304" s="1124"/>
      <c r="INF1304" s="1124"/>
      <c r="ING1304" s="1124"/>
      <c r="INH1304" s="1124"/>
      <c r="INI1304" s="1124"/>
      <c r="INJ1304" s="1124"/>
      <c r="INK1304" s="1124"/>
      <c r="INL1304" s="1124"/>
      <c r="INM1304" s="1124"/>
      <c r="INN1304" s="1124"/>
      <c r="INO1304" s="1124"/>
      <c r="INP1304" s="1124"/>
      <c r="INQ1304" s="1124"/>
      <c r="INR1304" s="1124"/>
      <c r="INS1304" s="1124"/>
      <c r="INT1304" s="1124"/>
      <c r="INU1304" s="1124"/>
      <c r="INV1304" s="1124"/>
      <c r="INW1304" s="1124"/>
      <c r="INX1304" s="1124"/>
      <c r="INY1304" s="1124"/>
      <c r="INZ1304" s="1124"/>
      <c r="IOA1304" s="1124"/>
      <c r="IOB1304" s="1124"/>
      <c r="IOC1304" s="1124"/>
      <c r="IOD1304" s="1124"/>
      <c r="IOE1304" s="1124"/>
      <c r="IOF1304" s="1124"/>
      <c r="IOG1304" s="1124"/>
      <c r="IOH1304" s="1124"/>
      <c r="IOI1304" s="1124"/>
      <c r="IOJ1304" s="1124"/>
      <c r="IOK1304" s="1124"/>
      <c r="IOL1304" s="1124"/>
      <c r="IOM1304" s="1124"/>
      <c r="ION1304" s="1124"/>
      <c r="IOO1304" s="1124"/>
      <c r="IOP1304" s="1124"/>
      <c r="IOQ1304" s="1124"/>
      <c r="IOR1304" s="1124"/>
      <c r="IOS1304" s="1124"/>
      <c r="IOT1304" s="1124"/>
      <c r="IOU1304" s="1124"/>
      <c r="IOV1304" s="1124"/>
      <c r="IOW1304" s="1124"/>
      <c r="IOX1304" s="1124"/>
      <c r="IOY1304" s="1124"/>
      <c r="IOZ1304" s="1124"/>
      <c r="IPA1304" s="1124"/>
      <c r="IPB1304" s="1124"/>
      <c r="IPC1304" s="1124"/>
      <c r="IPD1304" s="1124"/>
      <c r="IPE1304" s="1124"/>
      <c r="IPF1304" s="1124"/>
      <c r="IPG1304" s="1124"/>
      <c r="IPH1304" s="1124"/>
      <c r="IPI1304" s="1124"/>
      <c r="IPJ1304" s="1124"/>
      <c r="IPK1304" s="1124"/>
      <c r="IPL1304" s="1124"/>
      <c r="IPM1304" s="1124"/>
      <c r="IPN1304" s="1124"/>
      <c r="IPO1304" s="1124"/>
      <c r="IPP1304" s="1124"/>
      <c r="IPQ1304" s="1124"/>
      <c r="IPR1304" s="1124"/>
      <c r="IPS1304" s="1124"/>
      <c r="IPT1304" s="1124"/>
      <c r="IPU1304" s="1124"/>
      <c r="IPV1304" s="1124"/>
      <c r="IPW1304" s="1124"/>
      <c r="IPX1304" s="1124"/>
      <c r="IPY1304" s="1124"/>
      <c r="IPZ1304" s="1124"/>
      <c r="IQA1304" s="1124"/>
      <c r="IQB1304" s="1124"/>
      <c r="IQC1304" s="1124"/>
      <c r="IQD1304" s="1124"/>
      <c r="IQE1304" s="1124"/>
      <c r="IQF1304" s="1124"/>
      <c r="IQG1304" s="1124"/>
      <c r="IQH1304" s="1124"/>
      <c r="IQI1304" s="1124"/>
      <c r="IQJ1304" s="1124"/>
      <c r="IQK1304" s="1124"/>
      <c r="IQL1304" s="1124"/>
      <c r="IQM1304" s="1124"/>
      <c r="IQN1304" s="1124"/>
      <c r="IQO1304" s="1124"/>
      <c r="IQP1304" s="1124"/>
      <c r="IQQ1304" s="1124"/>
      <c r="IQR1304" s="1124"/>
      <c r="IQS1304" s="1124"/>
      <c r="IQT1304" s="1124"/>
      <c r="IQU1304" s="1124"/>
      <c r="IQV1304" s="1124"/>
      <c r="IQW1304" s="1124"/>
      <c r="IQX1304" s="1124"/>
      <c r="IQY1304" s="1124"/>
      <c r="IQZ1304" s="1124"/>
      <c r="IRA1304" s="1124"/>
      <c r="IRB1304" s="1124"/>
      <c r="IRC1304" s="1124"/>
      <c r="IRD1304" s="1124"/>
      <c r="IRE1304" s="1124"/>
      <c r="IRF1304" s="1124"/>
      <c r="IRG1304" s="1124"/>
      <c r="IRH1304" s="1124"/>
      <c r="IRI1304" s="1124"/>
      <c r="IRJ1304" s="1124"/>
      <c r="IRK1304" s="1124"/>
      <c r="IRL1304" s="1124"/>
      <c r="IRM1304" s="1124"/>
      <c r="IRN1304" s="1124"/>
      <c r="IRO1304" s="1124"/>
      <c r="IRP1304" s="1124"/>
      <c r="IRQ1304" s="1124"/>
      <c r="IRR1304" s="1124"/>
      <c r="IRS1304" s="1124"/>
      <c r="IRT1304" s="1124"/>
      <c r="IRU1304" s="1124"/>
      <c r="IRV1304" s="1124"/>
      <c r="IRW1304" s="1124"/>
      <c r="IRX1304" s="1124"/>
      <c r="IRY1304" s="1124"/>
      <c r="IRZ1304" s="1124"/>
      <c r="ISA1304" s="1124"/>
      <c r="ISB1304" s="1124"/>
      <c r="ISC1304" s="1124"/>
      <c r="ISD1304" s="1124"/>
      <c r="ISE1304" s="1124"/>
      <c r="ISF1304" s="1124"/>
      <c r="ISG1304" s="1124"/>
      <c r="ISH1304" s="1124"/>
      <c r="ISI1304" s="1124"/>
      <c r="ISJ1304" s="1124"/>
      <c r="ISK1304" s="1124"/>
      <c r="ISL1304" s="1124"/>
      <c r="ISM1304" s="1124"/>
      <c r="ISN1304" s="1124"/>
      <c r="ISO1304" s="1124"/>
      <c r="ISP1304" s="1124"/>
      <c r="ISQ1304" s="1124"/>
      <c r="ISR1304" s="1124"/>
      <c r="ISS1304" s="1124"/>
      <c r="IST1304" s="1124"/>
      <c r="ISU1304" s="1124"/>
      <c r="ISV1304" s="1124"/>
      <c r="ISW1304" s="1124"/>
      <c r="ISX1304" s="1124"/>
      <c r="ISY1304" s="1124"/>
      <c r="ISZ1304" s="1124"/>
      <c r="ITA1304" s="1124"/>
      <c r="ITB1304" s="1124"/>
      <c r="ITC1304" s="1124"/>
      <c r="ITD1304" s="1124"/>
      <c r="ITE1304" s="1124"/>
      <c r="ITF1304" s="1124"/>
      <c r="ITG1304" s="1124"/>
      <c r="ITH1304" s="1124"/>
      <c r="ITI1304" s="1124"/>
      <c r="ITJ1304" s="1124"/>
      <c r="ITK1304" s="1124"/>
      <c r="ITL1304" s="1124"/>
      <c r="ITM1304" s="1124"/>
      <c r="ITN1304" s="1124"/>
      <c r="ITO1304" s="1124"/>
      <c r="ITP1304" s="1124"/>
      <c r="ITQ1304" s="1124"/>
      <c r="ITR1304" s="1124"/>
      <c r="ITS1304" s="1124"/>
      <c r="ITT1304" s="1124"/>
      <c r="ITU1304" s="1124"/>
      <c r="ITV1304" s="1124"/>
      <c r="ITW1304" s="1124"/>
      <c r="ITX1304" s="1124"/>
      <c r="ITY1304" s="1124"/>
      <c r="ITZ1304" s="1124"/>
      <c r="IUA1304" s="1124"/>
      <c r="IUB1304" s="1124"/>
      <c r="IUC1304" s="1124"/>
      <c r="IUD1304" s="1124"/>
      <c r="IUE1304" s="1124"/>
      <c r="IUF1304" s="1124"/>
      <c r="IUG1304" s="1124"/>
      <c r="IUH1304" s="1124"/>
      <c r="IUI1304" s="1124"/>
      <c r="IUJ1304" s="1124"/>
      <c r="IUK1304" s="1124"/>
      <c r="IUL1304" s="1124"/>
      <c r="IUM1304" s="1124"/>
      <c r="IUN1304" s="1124"/>
      <c r="IUO1304" s="1124"/>
      <c r="IUP1304" s="1124"/>
      <c r="IUQ1304" s="1124"/>
      <c r="IUR1304" s="1124"/>
      <c r="IUS1304" s="1124"/>
      <c r="IUT1304" s="1124"/>
      <c r="IUU1304" s="1124"/>
      <c r="IUV1304" s="1124"/>
      <c r="IUW1304" s="1124"/>
      <c r="IUX1304" s="1124"/>
      <c r="IUY1304" s="1124"/>
      <c r="IUZ1304" s="1124"/>
      <c r="IVA1304" s="1124"/>
      <c r="IVB1304" s="1124"/>
      <c r="IVC1304" s="1124"/>
      <c r="IVD1304" s="1124"/>
      <c r="IVE1304" s="1124"/>
      <c r="IVF1304" s="1124"/>
      <c r="IVG1304" s="1124"/>
      <c r="IVH1304" s="1124"/>
      <c r="IVI1304" s="1124"/>
      <c r="IVJ1304" s="1124"/>
      <c r="IVK1304" s="1124"/>
      <c r="IVL1304" s="1124"/>
      <c r="IVM1304" s="1124"/>
      <c r="IVN1304" s="1124"/>
      <c r="IVO1304" s="1124"/>
      <c r="IVP1304" s="1124"/>
      <c r="IVQ1304" s="1124"/>
      <c r="IVR1304" s="1124"/>
      <c r="IVS1304" s="1124"/>
      <c r="IVT1304" s="1124"/>
      <c r="IVU1304" s="1124"/>
      <c r="IVV1304" s="1124"/>
      <c r="IVW1304" s="1124"/>
      <c r="IVX1304" s="1124"/>
      <c r="IVY1304" s="1124"/>
      <c r="IVZ1304" s="1124"/>
      <c r="IWA1304" s="1124"/>
      <c r="IWB1304" s="1124"/>
      <c r="IWC1304" s="1124"/>
      <c r="IWD1304" s="1124"/>
      <c r="IWE1304" s="1124"/>
      <c r="IWF1304" s="1124"/>
      <c r="IWG1304" s="1124"/>
      <c r="IWH1304" s="1124"/>
      <c r="IWI1304" s="1124"/>
      <c r="IWJ1304" s="1124"/>
      <c r="IWK1304" s="1124"/>
      <c r="IWL1304" s="1124"/>
      <c r="IWM1304" s="1124"/>
      <c r="IWN1304" s="1124"/>
      <c r="IWO1304" s="1124"/>
      <c r="IWP1304" s="1124"/>
      <c r="IWQ1304" s="1124"/>
      <c r="IWR1304" s="1124"/>
      <c r="IWS1304" s="1124"/>
      <c r="IWT1304" s="1124"/>
      <c r="IWU1304" s="1124"/>
      <c r="IWV1304" s="1124"/>
      <c r="IWW1304" s="1124"/>
      <c r="IWX1304" s="1124"/>
      <c r="IWY1304" s="1124"/>
      <c r="IWZ1304" s="1124"/>
      <c r="IXA1304" s="1124"/>
      <c r="IXB1304" s="1124"/>
      <c r="IXC1304" s="1124"/>
      <c r="IXD1304" s="1124"/>
      <c r="IXE1304" s="1124"/>
      <c r="IXF1304" s="1124"/>
      <c r="IXG1304" s="1124"/>
      <c r="IXH1304" s="1124"/>
      <c r="IXI1304" s="1124"/>
      <c r="IXJ1304" s="1124"/>
      <c r="IXK1304" s="1124"/>
      <c r="IXL1304" s="1124"/>
      <c r="IXM1304" s="1124"/>
      <c r="IXN1304" s="1124"/>
      <c r="IXO1304" s="1124"/>
      <c r="IXP1304" s="1124"/>
      <c r="IXQ1304" s="1124"/>
      <c r="IXR1304" s="1124"/>
      <c r="IXS1304" s="1124"/>
      <c r="IXT1304" s="1124"/>
      <c r="IXU1304" s="1124"/>
      <c r="IXV1304" s="1124"/>
      <c r="IXW1304" s="1124"/>
      <c r="IXX1304" s="1124"/>
      <c r="IXY1304" s="1124"/>
      <c r="IXZ1304" s="1124"/>
      <c r="IYA1304" s="1124"/>
      <c r="IYB1304" s="1124"/>
      <c r="IYC1304" s="1124"/>
      <c r="IYD1304" s="1124"/>
      <c r="IYE1304" s="1124"/>
      <c r="IYF1304" s="1124"/>
      <c r="IYG1304" s="1124"/>
      <c r="IYH1304" s="1124"/>
      <c r="IYI1304" s="1124"/>
      <c r="IYJ1304" s="1124"/>
      <c r="IYK1304" s="1124"/>
      <c r="IYL1304" s="1124"/>
      <c r="IYM1304" s="1124"/>
      <c r="IYN1304" s="1124"/>
      <c r="IYO1304" s="1124"/>
      <c r="IYP1304" s="1124"/>
      <c r="IYQ1304" s="1124"/>
      <c r="IYR1304" s="1124"/>
      <c r="IYS1304" s="1124"/>
      <c r="IYT1304" s="1124"/>
      <c r="IYU1304" s="1124"/>
      <c r="IYV1304" s="1124"/>
      <c r="IYW1304" s="1124"/>
      <c r="IYX1304" s="1124"/>
      <c r="IYY1304" s="1124"/>
      <c r="IYZ1304" s="1124"/>
      <c r="IZA1304" s="1124"/>
      <c r="IZB1304" s="1124"/>
      <c r="IZC1304" s="1124"/>
      <c r="IZD1304" s="1124"/>
      <c r="IZE1304" s="1124"/>
      <c r="IZF1304" s="1124"/>
      <c r="IZG1304" s="1124"/>
      <c r="IZH1304" s="1124"/>
      <c r="IZI1304" s="1124"/>
      <c r="IZJ1304" s="1124"/>
      <c r="IZK1304" s="1124"/>
      <c r="IZL1304" s="1124"/>
      <c r="IZM1304" s="1124"/>
      <c r="IZN1304" s="1124"/>
      <c r="IZO1304" s="1124"/>
      <c r="IZP1304" s="1124"/>
      <c r="IZQ1304" s="1124"/>
      <c r="IZR1304" s="1124"/>
      <c r="IZS1304" s="1124"/>
      <c r="IZT1304" s="1124"/>
      <c r="IZU1304" s="1124"/>
      <c r="IZV1304" s="1124"/>
      <c r="IZW1304" s="1124"/>
      <c r="IZX1304" s="1124"/>
      <c r="IZY1304" s="1124"/>
      <c r="IZZ1304" s="1124"/>
      <c r="JAA1304" s="1124"/>
      <c r="JAB1304" s="1124"/>
      <c r="JAC1304" s="1124"/>
      <c r="JAD1304" s="1124"/>
      <c r="JAE1304" s="1124"/>
      <c r="JAF1304" s="1124"/>
      <c r="JAG1304" s="1124"/>
      <c r="JAH1304" s="1124"/>
      <c r="JAI1304" s="1124"/>
      <c r="JAJ1304" s="1124"/>
      <c r="JAK1304" s="1124"/>
      <c r="JAL1304" s="1124"/>
      <c r="JAM1304" s="1124"/>
      <c r="JAN1304" s="1124"/>
      <c r="JAO1304" s="1124"/>
      <c r="JAP1304" s="1124"/>
      <c r="JAQ1304" s="1124"/>
      <c r="JAR1304" s="1124"/>
      <c r="JAS1304" s="1124"/>
      <c r="JAT1304" s="1124"/>
      <c r="JAU1304" s="1124"/>
      <c r="JAV1304" s="1124"/>
      <c r="JAW1304" s="1124"/>
      <c r="JAX1304" s="1124"/>
      <c r="JAY1304" s="1124"/>
      <c r="JAZ1304" s="1124"/>
      <c r="JBA1304" s="1124"/>
      <c r="JBB1304" s="1124"/>
      <c r="JBC1304" s="1124"/>
      <c r="JBD1304" s="1124"/>
      <c r="JBE1304" s="1124"/>
      <c r="JBF1304" s="1124"/>
      <c r="JBG1304" s="1124"/>
      <c r="JBH1304" s="1124"/>
      <c r="JBI1304" s="1124"/>
      <c r="JBJ1304" s="1124"/>
      <c r="JBK1304" s="1124"/>
      <c r="JBL1304" s="1124"/>
      <c r="JBM1304" s="1124"/>
      <c r="JBN1304" s="1124"/>
      <c r="JBO1304" s="1124"/>
      <c r="JBP1304" s="1124"/>
      <c r="JBQ1304" s="1124"/>
      <c r="JBR1304" s="1124"/>
      <c r="JBS1304" s="1124"/>
      <c r="JBT1304" s="1124"/>
      <c r="JBU1304" s="1124"/>
      <c r="JBV1304" s="1124"/>
      <c r="JBW1304" s="1124"/>
      <c r="JBX1304" s="1124"/>
      <c r="JBY1304" s="1124"/>
      <c r="JBZ1304" s="1124"/>
      <c r="JCA1304" s="1124"/>
      <c r="JCB1304" s="1124"/>
      <c r="JCC1304" s="1124"/>
      <c r="JCD1304" s="1124"/>
      <c r="JCE1304" s="1124"/>
      <c r="JCF1304" s="1124"/>
      <c r="JCG1304" s="1124"/>
      <c r="JCH1304" s="1124"/>
      <c r="JCI1304" s="1124"/>
      <c r="JCJ1304" s="1124"/>
      <c r="JCK1304" s="1124"/>
      <c r="JCL1304" s="1124"/>
      <c r="JCM1304" s="1124"/>
      <c r="JCN1304" s="1124"/>
      <c r="JCO1304" s="1124"/>
      <c r="JCP1304" s="1124"/>
      <c r="JCQ1304" s="1124"/>
      <c r="JCR1304" s="1124"/>
      <c r="JCS1304" s="1124"/>
      <c r="JCT1304" s="1124"/>
      <c r="JCU1304" s="1124"/>
      <c r="JCV1304" s="1124"/>
      <c r="JCW1304" s="1124"/>
      <c r="JCX1304" s="1124"/>
      <c r="JCY1304" s="1124"/>
      <c r="JCZ1304" s="1124"/>
      <c r="JDA1304" s="1124"/>
      <c r="JDB1304" s="1124"/>
      <c r="JDC1304" s="1124"/>
      <c r="JDD1304" s="1124"/>
      <c r="JDE1304" s="1124"/>
      <c r="JDF1304" s="1124"/>
      <c r="JDG1304" s="1124"/>
      <c r="JDH1304" s="1124"/>
      <c r="JDI1304" s="1124"/>
      <c r="JDJ1304" s="1124"/>
      <c r="JDK1304" s="1124"/>
      <c r="JDL1304" s="1124"/>
      <c r="JDM1304" s="1124"/>
      <c r="JDN1304" s="1124"/>
      <c r="JDO1304" s="1124"/>
      <c r="JDP1304" s="1124"/>
      <c r="JDQ1304" s="1124"/>
      <c r="JDR1304" s="1124"/>
      <c r="JDS1304" s="1124"/>
      <c r="JDT1304" s="1124"/>
      <c r="JDU1304" s="1124"/>
      <c r="JDV1304" s="1124"/>
      <c r="JDW1304" s="1124"/>
      <c r="JDX1304" s="1124"/>
      <c r="JDY1304" s="1124"/>
      <c r="JDZ1304" s="1124"/>
      <c r="JEA1304" s="1124"/>
      <c r="JEB1304" s="1124"/>
      <c r="JEC1304" s="1124"/>
      <c r="JED1304" s="1124"/>
      <c r="JEE1304" s="1124"/>
      <c r="JEF1304" s="1124"/>
      <c r="JEG1304" s="1124"/>
      <c r="JEH1304" s="1124"/>
      <c r="JEI1304" s="1124"/>
      <c r="JEJ1304" s="1124"/>
      <c r="JEK1304" s="1124"/>
      <c r="JEL1304" s="1124"/>
      <c r="JEM1304" s="1124"/>
      <c r="JEN1304" s="1124"/>
      <c r="JEO1304" s="1124"/>
      <c r="JEP1304" s="1124"/>
      <c r="JEQ1304" s="1124"/>
      <c r="JER1304" s="1124"/>
      <c r="JES1304" s="1124"/>
      <c r="JET1304" s="1124"/>
      <c r="JEU1304" s="1124"/>
      <c r="JEV1304" s="1124"/>
      <c r="JEW1304" s="1124"/>
      <c r="JEX1304" s="1124"/>
      <c r="JEY1304" s="1124"/>
      <c r="JEZ1304" s="1124"/>
      <c r="JFA1304" s="1124"/>
      <c r="JFB1304" s="1124"/>
      <c r="JFC1304" s="1124"/>
      <c r="JFD1304" s="1124"/>
      <c r="JFE1304" s="1124"/>
      <c r="JFF1304" s="1124"/>
      <c r="JFG1304" s="1124"/>
      <c r="JFH1304" s="1124"/>
      <c r="JFI1304" s="1124"/>
      <c r="JFJ1304" s="1124"/>
      <c r="JFK1304" s="1124"/>
      <c r="JFL1304" s="1124"/>
      <c r="JFM1304" s="1124"/>
      <c r="JFN1304" s="1124"/>
      <c r="JFO1304" s="1124"/>
      <c r="JFP1304" s="1124"/>
      <c r="JFQ1304" s="1124"/>
      <c r="JFR1304" s="1124"/>
      <c r="JFS1304" s="1124"/>
      <c r="JFT1304" s="1124"/>
      <c r="JFU1304" s="1124"/>
      <c r="JFV1304" s="1124"/>
      <c r="JFW1304" s="1124"/>
      <c r="JFX1304" s="1124"/>
      <c r="JFY1304" s="1124"/>
      <c r="JFZ1304" s="1124"/>
      <c r="JGA1304" s="1124"/>
      <c r="JGB1304" s="1124"/>
      <c r="JGC1304" s="1124"/>
      <c r="JGD1304" s="1124"/>
      <c r="JGE1304" s="1124"/>
      <c r="JGF1304" s="1124"/>
      <c r="JGG1304" s="1124"/>
      <c r="JGH1304" s="1124"/>
      <c r="JGI1304" s="1124"/>
      <c r="JGJ1304" s="1124"/>
      <c r="JGK1304" s="1124"/>
      <c r="JGL1304" s="1124"/>
      <c r="JGM1304" s="1124"/>
      <c r="JGN1304" s="1124"/>
      <c r="JGO1304" s="1124"/>
      <c r="JGP1304" s="1124"/>
      <c r="JGQ1304" s="1124"/>
      <c r="JGR1304" s="1124"/>
      <c r="JGS1304" s="1124"/>
      <c r="JGT1304" s="1124"/>
      <c r="JGU1304" s="1124"/>
      <c r="JGV1304" s="1124"/>
      <c r="JGW1304" s="1124"/>
      <c r="JGX1304" s="1124"/>
      <c r="JGY1304" s="1124"/>
      <c r="JGZ1304" s="1124"/>
      <c r="JHA1304" s="1124"/>
      <c r="JHB1304" s="1124"/>
      <c r="JHC1304" s="1124"/>
      <c r="JHD1304" s="1124"/>
      <c r="JHE1304" s="1124"/>
      <c r="JHF1304" s="1124"/>
      <c r="JHG1304" s="1124"/>
      <c r="JHH1304" s="1124"/>
      <c r="JHI1304" s="1124"/>
      <c r="JHJ1304" s="1124"/>
      <c r="JHK1304" s="1124"/>
      <c r="JHL1304" s="1124"/>
      <c r="JHM1304" s="1124"/>
      <c r="JHN1304" s="1124"/>
      <c r="JHO1304" s="1124"/>
      <c r="JHP1304" s="1124"/>
      <c r="JHQ1304" s="1124"/>
      <c r="JHR1304" s="1124"/>
      <c r="JHS1304" s="1124"/>
      <c r="JHT1304" s="1124"/>
      <c r="JHU1304" s="1124"/>
      <c r="JHV1304" s="1124"/>
      <c r="JHW1304" s="1124"/>
      <c r="JHX1304" s="1124"/>
      <c r="JHY1304" s="1124"/>
      <c r="JHZ1304" s="1124"/>
      <c r="JIA1304" s="1124"/>
      <c r="JIB1304" s="1124"/>
      <c r="JIC1304" s="1124"/>
      <c r="JID1304" s="1124"/>
      <c r="JIE1304" s="1124"/>
      <c r="JIF1304" s="1124"/>
      <c r="JIG1304" s="1124"/>
      <c r="JIH1304" s="1124"/>
      <c r="JII1304" s="1124"/>
      <c r="JIJ1304" s="1124"/>
      <c r="JIK1304" s="1124"/>
      <c r="JIL1304" s="1124"/>
      <c r="JIM1304" s="1124"/>
      <c r="JIN1304" s="1124"/>
      <c r="JIO1304" s="1124"/>
      <c r="JIP1304" s="1124"/>
      <c r="JIQ1304" s="1124"/>
      <c r="JIR1304" s="1124"/>
      <c r="JIS1304" s="1124"/>
      <c r="JIT1304" s="1124"/>
      <c r="JIU1304" s="1124"/>
      <c r="JIV1304" s="1124"/>
      <c r="JIW1304" s="1124"/>
      <c r="JIX1304" s="1124"/>
      <c r="JIY1304" s="1124"/>
      <c r="JIZ1304" s="1124"/>
      <c r="JJA1304" s="1124"/>
      <c r="JJB1304" s="1124"/>
      <c r="JJC1304" s="1124"/>
      <c r="JJD1304" s="1124"/>
      <c r="JJE1304" s="1124"/>
      <c r="JJF1304" s="1124"/>
      <c r="JJG1304" s="1124"/>
      <c r="JJH1304" s="1124"/>
      <c r="JJI1304" s="1124"/>
      <c r="JJJ1304" s="1124"/>
      <c r="JJK1304" s="1124"/>
      <c r="JJL1304" s="1124"/>
      <c r="JJM1304" s="1124"/>
      <c r="JJN1304" s="1124"/>
      <c r="JJO1304" s="1124"/>
      <c r="JJP1304" s="1124"/>
      <c r="JJQ1304" s="1124"/>
      <c r="JJR1304" s="1124"/>
      <c r="JJS1304" s="1124"/>
      <c r="JJT1304" s="1124"/>
      <c r="JJU1304" s="1124"/>
      <c r="JJV1304" s="1124"/>
      <c r="JJW1304" s="1124"/>
      <c r="JJX1304" s="1124"/>
      <c r="JJY1304" s="1124"/>
      <c r="JJZ1304" s="1124"/>
      <c r="JKA1304" s="1124"/>
      <c r="JKB1304" s="1124"/>
      <c r="JKC1304" s="1124"/>
      <c r="JKD1304" s="1124"/>
      <c r="JKE1304" s="1124"/>
      <c r="JKF1304" s="1124"/>
      <c r="JKG1304" s="1124"/>
      <c r="JKH1304" s="1124"/>
      <c r="JKI1304" s="1124"/>
      <c r="JKJ1304" s="1124"/>
      <c r="JKK1304" s="1124"/>
      <c r="JKL1304" s="1124"/>
      <c r="JKM1304" s="1124"/>
      <c r="JKN1304" s="1124"/>
      <c r="JKO1304" s="1124"/>
      <c r="JKP1304" s="1124"/>
      <c r="JKQ1304" s="1124"/>
      <c r="JKR1304" s="1124"/>
      <c r="JKS1304" s="1124"/>
      <c r="JKT1304" s="1124"/>
      <c r="JKU1304" s="1124"/>
      <c r="JKV1304" s="1124"/>
      <c r="JKW1304" s="1124"/>
      <c r="JKX1304" s="1124"/>
      <c r="JKY1304" s="1124"/>
      <c r="JKZ1304" s="1124"/>
      <c r="JLA1304" s="1124"/>
      <c r="JLB1304" s="1124"/>
      <c r="JLC1304" s="1124"/>
      <c r="JLD1304" s="1124"/>
      <c r="JLE1304" s="1124"/>
      <c r="JLF1304" s="1124"/>
      <c r="JLG1304" s="1124"/>
      <c r="JLH1304" s="1124"/>
      <c r="JLI1304" s="1124"/>
      <c r="JLJ1304" s="1124"/>
      <c r="JLK1304" s="1124"/>
      <c r="JLL1304" s="1124"/>
      <c r="JLM1304" s="1124"/>
      <c r="JLN1304" s="1124"/>
      <c r="JLO1304" s="1124"/>
      <c r="JLP1304" s="1124"/>
      <c r="JLQ1304" s="1124"/>
      <c r="JLR1304" s="1124"/>
      <c r="JLS1304" s="1124"/>
      <c r="JLT1304" s="1124"/>
      <c r="JLU1304" s="1124"/>
      <c r="JLV1304" s="1124"/>
      <c r="JLW1304" s="1124"/>
      <c r="JLX1304" s="1124"/>
      <c r="JLY1304" s="1124"/>
      <c r="JLZ1304" s="1124"/>
      <c r="JMA1304" s="1124"/>
      <c r="JMB1304" s="1124"/>
      <c r="JMC1304" s="1124"/>
      <c r="JMD1304" s="1124"/>
      <c r="JME1304" s="1124"/>
      <c r="JMF1304" s="1124"/>
      <c r="JMG1304" s="1124"/>
      <c r="JMH1304" s="1124"/>
      <c r="JMI1304" s="1124"/>
      <c r="JMJ1304" s="1124"/>
      <c r="JMK1304" s="1124"/>
      <c r="JML1304" s="1124"/>
      <c r="JMM1304" s="1124"/>
      <c r="JMN1304" s="1124"/>
      <c r="JMO1304" s="1124"/>
      <c r="JMP1304" s="1124"/>
      <c r="JMQ1304" s="1124"/>
      <c r="JMR1304" s="1124"/>
      <c r="JMS1304" s="1124"/>
      <c r="JMT1304" s="1124"/>
      <c r="JMU1304" s="1124"/>
      <c r="JMV1304" s="1124"/>
      <c r="JMW1304" s="1124"/>
      <c r="JMX1304" s="1124"/>
      <c r="JMY1304" s="1124"/>
      <c r="JMZ1304" s="1124"/>
      <c r="JNA1304" s="1124"/>
      <c r="JNB1304" s="1124"/>
      <c r="JNC1304" s="1124"/>
      <c r="JND1304" s="1124"/>
      <c r="JNE1304" s="1124"/>
      <c r="JNF1304" s="1124"/>
      <c r="JNG1304" s="1124"/>
      <c r="JNH1304" s="1124"/>
      <c r="JNI1304" s="1124"/>
      <c r="JNJ1304" s="1124"/>
      <c r="JNK1304" s="1124"/>
      <c r="JNL1304" s="1124"/>
      <c r="JNM1304" s="1124"/>
      <c r="JNN1304" s="1124"/>
      <c r="JNO1304" s="1124"/>
      <c r="JNP1304" s="1124"/>
      <c r="JNQ1304" s="1124"/>
      <c r="JNR1304" s="1124"/>
      <c r="JNS1304" s="1124"/>
      <c r="JNT1304" s="1124"/>
      <c r="JNU1304" s="1124"/>
      <c r="JNV1304" s="1124"/>
      <c r="JNW1304" s="1124"/>
      <c r="JNX1304" s="1124"/>
      <c r="JNY1304" s="1124"/>
      <c r="JNZ1304" s="1124"/>
      <c r="JOA1304" s="1124"/>
      <c r="JOB1304" s="1124"/>
      <c r="JOC1304" s="1124"/>
      <c r="JOD1304" s="1124"/>
      <c r="JOE1304" s="1124"/>
      <c r="JOF1304" s="1124"/>
      <c r="JOG1304" s="1124"/>
      <c r="JOH1304" s="1124"/>
      <c r="JOI1304" s="1124"/>
      <c r="JOJ1304" s="1124"/>
      <c r="JOK1304" s="1124"/>
      <c r="JOL1304" s="1124"/>
      <c r="JOM1304" s="1124"/>
      <c r="JON1304" s="1124"/>
      <c r="JOO1304" s="1124"/>
      <c r="JOP1304" s="1124"/>
      <c r="JOQ1304" s="1124"/>
      <c r="JOR1304" s="1124"/>
      <c r="JOS1304" s="1124"/>
      <c r="JOT1304" s="1124"/>
      <c r="JOU1304" s="1124"/>
      <c r="JOV1304" s="1124"/>
      <c r="JOW1304" s="1124"/>
      <c r="JOX1304" s="1124"/>
      <c r="JOY1304" s="1124"/>
      <c r="JOZ1304" s="1124"/>
      <c r="JPA1304" s="1124"/>
      <c r="JPB1304" s="1124"/>
      <c r="JPC1304" s="1124"/>
      <c r="JPD1304" s="1124"/>
      <c r="JPE1304" s="1124"/>
      <c r="JPF1304" s="1124"/>
      <c r="JPG1304" s="1124"/>
      <c r="JPH1304" s="1124"/>
      <c r="JPI1304" s="1124"/>
      <c r="JPJ1304" s="1124"/>
      <c r="JPK1304" s="1124"/>
      <c r="JPL1304" s="1124"/>
      <c r="JPM1304" s="1124"/>
      <c r="JPN1304" s="1124"/>
      <c r="JPO1304" s="1124"/>
      <c r="JPP1304" s="1124"/>
      <c r="JPQ1304" s="1124"/>
      <c r="JPR1304" s="1124"/>
      <c r="JPS1304" s="1124"/>
      <c r="JPT1304" s="1124"/>
      <c r="JPU1304" s="1124"/>
      <c r="JPV1304" s="1124"/>
      <c r="JPW1304" s="1124"/>
      <c r="JPX1304" s="1124"/>
      <c r="JPY1304" s="1124"/>
      <c r="JPZ1304" s="1124"/>
      <c r="JQA1304" s="1124"/>
      <c r="JQB1304" s="1124"/>
      <c r="JQC1304" s="1124"/>
      <c r="JQD1304" s="1124"/>
      <c r="JQE1304" s="1124"/>
      <c r="JQF1304" s="1124"/>
      <c r="JQG1304" s="1124"/>
      <c r="JQH1304" s="1124"/>
      <c r="JQI1304" s="1124"/>
      <c r="JQJ1304" s="1124"/>
      <c r="JQK1304" s="1124"/>
      <c r="JQL1304" s="1124"/>
      <c r="JQM1304" s="1124"/>
      <c r="JQN1304" s="1124"/>
      <c r="JQO1304" s="1124"/>
      <c r="JQP1304" s="1124"/>
      <c r="JQQ1304" s="1124"/>
      <c r="JQR1304" s="1124"/>
      <c r="JQS1304" s="1124"/>
      <c r="JQT1304" s="1124"/>
      <c r="JQU1304" s="1124"/>
      <c r="JQV1304" s="1124"/>
      <c r="JQW1304" s="1124"/>
      <c r="JQX1304" s="1124"/>
      <c r="JQY1304" s="1124"/>
      <c r="JQZ1304" s="1124"/>
      <c r="JRA1304" s="1124"/>
      <c r="JRB1304" s="1124"/>
      <c r="JRC1304" s="1124"/>
      <c r="JRD1304" s="1124"/>
      <c r="JRE1304" s="1124"/>
      <c r="JRF1304" s="1124"/>
      <c r="JRG1304" s="1124"/>
      <c r="JRH1304" s="1124"/>
      <c r="JRI1304" s="1124"/>
      <c r="JRJ1304" s="1124"/>
      <c r="JRK1304" s="1124"/>
      <c r="JRL1304" s="1124"/>
      <c r="JRM1304" s="1124"/>
      <c r="JRN1304" s="1124"/>
      <c r="JRO1304" s="1124"/>
      <c r="JRP1304" s="1124"/>
      <c r="JRQ1304" s="1124"/>
      <c r="JRR1304" s="1124"/>
      <c r="JRS1304" s="1124"/>
      <c r="JRT1304" s="1124"/>
      <c r="JRU1304" s="1124"/>
      <c r="JRV1304" s="1124"/>
      <c r="JRW1304" s="1124"/>
      <c r="JRX1304" s="1124"/>
      <c r="JRY1304" s="1124"/>
      <c r="JRZ1304" s="1124"/>
      <c r="JSA1304" s="1124"/>
      <c r="JSB1304" s="1124"/>
      <c r="JSC1304" s="1124"/>
      <c r="JSD1304" s="1124"/>
      <c r="JSE1304" s="1124"/>
      <c r="JSF1304" s="1124"/>
      <c r="JSG1304" s="1124"/>
      <c r="JSH1304" s="1124"/>
      <c r="JSI1304" s="1124"/>
      <c r="JSJ1304" s="1124"/>
      <c r="JSK1304" s="1124"/>
      <c r="JSL1304" s="1124"/>
      <c r="JSM1304" s="1124"/>
      <c r="JSN1304" s="1124"/>
      <c r="JSO1304" s="1124"/>
      <c r="JSP1304" s="1124"/>
      <c r="JSQ1304" s="1124"/>
      <c r="JSR1304" s="1124"/>
      <c r="JSS1304" s="1124"/>
      <c r="JST1304" s="1124"/>
      <c r="JSU1304" s="1124"/>
      <c r="JSV1304" s="1124"/>
      <c r="JSW1304" s="1124"/>
      <c r="JSX1304" s="1124"/>
      <c r="JSY1304" s="1124"/>
      <c r="JSZ1304" s="1124"/>
      <c r="JTA1304" s="1124"/>
      <c r="JTB1304" s="1124"/>
      <c r="JTC1304" s="1124"/>
      <c r="JTD1304" s="1124"/>
      <c r="JTE1304" s="1124"/>
      <c r="JTF1304" s="1124"/>
      <c r="JTG1304" s="1124"/>
      <c r="JTH1304" s="1124"/>
      <c r="JTI1304" s="1124"/>
      <c r="JTJ1304" s="1124"/>
      <c r="JTK1304" s="1124"/>
      <c r="JTL1304" s="1124"/>
      <c r="JTM1304" s="1124"/>
      <c r="JTN1304" s="1124"/>
      <c r="JTO1304" s="1124"/>
      <c r="JTP1304" s="1124"/>
      <c r="JTQ1304" s="1124"/>
      <c r="JTR1304" s="1124"/>
      <c r="JTS1304" s="1124"/>
      <c r="JTT1304" s="1124"/>
      <c r="JTU1304" s="1124"/>
      <c r="JTV1304" s="1124"/>
      <c r="JTW1304" s="1124"/>
      <c r="JTX1304" s="1124"/>
      <c r="JTY1304" s="1124"/>
      <c r="JTZ1304" s="1124"/>
      <c r="JUA1304" s="1124"/>
      <c r="JUB1304" s="1124"/>
      <c r="JUC1304" s="1124"/>
      <c r="JUD1304" s="1124"/>
      <c r="JUE1304" s="1124"/>
      <c r="JUF1304" s="1124"/>
      <c r="JUG1304" s="1124"/>
      <c r="JUH1304" s="1124"/>
      <c r="JUI1304" s="1124"/>
      <c r="JUJ1304" s="1124"/>
      <c r="JUK1304" s="1124"/>
      <c r="JUL1304" s="1124"/>
      <c r="JUM1304" s="1124"/>
      <c r="JUN1304" s="1124"/>
      <c r="JUO1304" s="1124"/>
      <c r="JUP1304" s="1124"/>
      <c r="JUQ1304" s="1124"/>
      <c r="JUR1304" s="1124"/>
      <c r="JUS1304" s="1124"/>
      <c r="JUT1304" s="1124"/>
      <c r="JUU1304" s="1124"/>
      <c r="JUV1304" s="1124"/>
      <c r="JUW1304" s="1124"/>
      <c r="JUX1304" s="1124"/>
      <c r="JUY1304" s="1124"/>
      <c r="JUZ1304" s="1124"/>
      <c r="JVA1304" s="1124"/>
      <c r="JVB1304" s="1124"/>
      <c r="JVC1304" s="1124"/>
      <c r="JVD1304" s="1124"/>
      <c r="JVE1304" s="1124"/>
      <c r="JVF1304" s="1124"/>
      <c r="JVG1304" s="1124"/>
      <c r="JVH1304" s="1124"/>
      <c r="JVI1304" s="1124"/>
      <c r="JVJ1304" s="1124"/>
      <c r="JVK1304" s="1124"/>
      <c r="JVL1304" s="1124"/>
      <c r="JVM1304" s="1124"/>
      <c r="JVN1304" s="1124"/>
      <c r="JVO1304" s="1124"/>
      <c r="JVP1304" s="1124"/>
      <c r="JVQ1304" s="1124"/>
      <c r="JVR1304" s="1124"/>
      <c r="JVS1304" s="1124"/>
      <c r="JVT1304" s="1124"/>
      <c r="JVU1304" s="1124"/>
      <c r="JVV1304" s="1124"/>
      <c r="JVW1304" s="1124"/>
      <c r="JVX1304" s="1124"/>
      <c r="JVY1304" s="1124"/>
      <c r="JVZ1304" s="1124"/>
      <c r="JWA1304" s="1124"/>
      <c r="JWB1304" s="1124"/>
      <c r="JWC1304" s="1124"/>
      <c r="JWD1304" s="1124"/>
      <c r="JWE1304" s="1124"/>
      <c r="JWF1304" s="1124"/>
      <c r="JWG1304" s="1124"/>
      <c r="JWH1304" s="1124"/>
      <c r="JWI1304" s="1124"/>
      <c r="JWJ1304" s="1124"/>
      <c r="JWK1304" s="1124"/>
      <c r="JWL1304" s="1124"/>
      <c r="JWM1304" s="1124"/>
      <c r="JWN1304" s="1124"/>
      <c r="JWO1304" s="1124"/>
      <c r="JWP1304" s="1124"/>
      <c r="JWQ1304" s="1124"/>
      <c r="JWR1304" s="1124"/>
      <c r="JWS1304" s="1124"/>
      <c r="JWT1304" s="1124"/>
      <c r="JWU1304" s="1124"/>
      <c r="JWV1304" s="1124"/>
      <c r="JWW1304" s="1124"/>
      <c r="JWX1304" s="1124"/>
      <c r="JWY1304" s="1124"/>
      <c r="JWZ1304" s="1124"/>
      <c r="JXA1304" s="1124"/>
      <c r="JXB1304" s="1124"/>
      <c r="JXC1304" s="1124"/>
      <c r="JXD1304" s="1124"/>
      <c r="JXE1304" s="1124"/>
      <c r="JXF1304" s="1124"/>
      <c r="JXG1304" s="1124"/>
      <c r="JXH1304" s="1124"/>
      <c r="JXI1304" s="1124"/>
      <c r="JXJ1304" s="1124"/>
      <c r="JXK1304" s="1124"/>
      <c r="JXL1304" s="1124"/>
      <c r="JXM1304" s="1124"/>
      <c r="JXN1304" s="1124"/>
      <c r="JXO1304" s="1124"/>
      <c r="JXP1304" s="1124"/>
      <c r="JXQ1304" s="1124"/>
      <c r="JXR1304" s="1124"/>
      <c r="JXS1304" s="1124"/>
      <c r="JXT1304" s="1124"/>
      <c r="JXU1304" s="1124"/>
      <c r="JXV1304" s="1124"/>
      <c r="JXW1304" s="1124"/>
      <c r="JXX1304" s="1124"/>
      <c r="JXY1304" s="1124"/>
      <c r="JXZ1304" s="1124"/>
      <c r="JYA1304" s="1124"/>
      <c r="JYB1304" s="1124"/>
      <c r="JYC1304" s="1124"/>
      <c r="JYD1304" s="1124"/>
      <c r="JYE1304" s="1124"/>
      <c r="JYF1304" s="1124"/>
      <c r="JYG1304" s="1124"/>
      <c r="JYH1304" s="1124"/>
      <c r="JYI1304" s="1124"/>
      <c r="JYJ1304" s="1124"/>
      <c r="JYK1304" s="1124"/>
      <c r="JYL1304" s="1124"/>
      <c r="JYM1304" s="1124"/>
      <c r="JYN1304" s="1124"/>
      <c r="JYO1304" s="1124"/>
      <c r="JYP1304" s="1124"/>
      <c r="JYQ1304" s="1124"/>
      <c r="JYR1304" s="1124"/>
      <c r="JYS1304" s="1124"/>
      <c r="JYT1304" s="1124"/>
      <c r="JYU1304" s="1124"/>
      <c r="JYV1304" s="1124"/>
      <c r="JYW1304" s="1124"/>
      <c r="JYX1304" s="1124"/>
      <c r="JYY1304" s="1124"/>
      <c r="JYZ1304" s="1124"/>
      <c r="JZA1304" s="1124"/>
      <c r="JZB1304" s="1124"/>
      <c r="JZC1304" s="1124"/>
      <c r="JZD1304" s="1124"/>
      <c r="JZE1304" s="1124"/>
      <c r="JZF1304" s="1124"/>
      <c r="JZG1304" s="1124"/>
      <c r="JZH1304" s="1124"/>
      <c r="JZI1304" s="1124"/>
      <c r="JZJ1304" s="1124"/>
      <c r="JZK1304" s="1124"/>
      <c r="JZL1304" s="1124"/>
      <c r="JZM1304" s="1124"/>
      <c r="JZN1304" s="1124"/>
      <c r="JZO1304" s="1124"/>
      <c r="JZP1304" s="1124"/>
      <c r="JZQ1304" s="1124"/>
      <c r="JZR1304" s="1124"/>
      <c r="JZS1304" s="1124"/>
      <c r="JZT1304" s="1124"/>
      <c r="JZU1304" s="1124"/>
      <c r="JZV1304" s="1124"/>
      <c r="JZW1304" s="1124"/>
      <c r="JZX1304" s="1124"/>
      <c r="JZY1304" s="1124"/>
      <c r="JZZ1304" s="1124"/>
      <c r="KAA1304" s="1124"/>
      <c r="KAB1304" s="1124"/>
      <c r="KAC1304" s="1124"/>
      <c r="KAD1304" s="1124"/>
      <c r="KAE1304" s="1124"/>
      <c r="KAF1304" s="1124"/>
      <c r="KAG1304" s="1124"/>
      <c r="KAH1304" s="1124"/>
      <c r="KAI1304" s="1124"/>
      <c r="KAJ1304" s="1124"/>
      <c r="KAK1304" s="1124"/>
      <c r="KAL1304" s="1124"/>
      <c r="KAM1304" s="1124"/>
      <c r="KAN1304" s="1124"/>
      <c r="KAO1304" s="1124"/>
      <c r="KAP1304" s="1124"/>
      <c r="KAQ1304" s="1124"/>
      <c r="KAR1304" s="1124"/>
      <c r="KAS1304" s="1124"/>
      <c r="KAT1304" s="1124"/>
      <c r="KAU1304" s="1124"/>
      <c r="KAV1304" s="1124"/>
      <c r="KAW1304" s="1124"/>
      <c r="KAX1304" s="1124"/>
      <c r="KAY1304" s="1124"/>
      <c r="KAZ1304" s="1124"/>
      <c r="KBA1304" s="1124"/>
      <c r="KBB1304" s="1124"/>
      <c r="KBC1304" s="1124"/>
      <c r="KBD1304" s="1124"/>
      <c r="KBE1304" s="1124"/>
      <c r="KBF1304" s="1124"/>
      <c r="KBG1304" s="1124"/>
      <c r="KBH1304" s="1124"/>
      <c r="KBI1304" s="1124"/>
      <c r="KBJ1304" s="1124"/>
      <c r="KBK1304" s="1124"/>
      <c r="KBL1304" s="1124"/>
      <c r="KBM1304" s="1124"/>
      <c r="KBN1304" s="1124"/>
      <c r="KBO1304" s="1124"/>
      <c r="KBP1304" s="1124"/>
      <c r="KBQ1304" s="1124"/>
      <c r="KBR1304" s="1124"/>
      <c r="KBS1304" s="1124"/>
      <c r="KBT1304" s="1124"/>
      <c r="KBU1304" s="1124"/>
      <c r="KBV1304" s="1124"/>
      <c r="KBW1304" s="1124"/>
      <c r="KBX1304" s="1124"/>
      <c r="KBY1304" s="1124"/>
      <c r="KBZ1304" s="1124"/>
      <c r="KCA1304" s="1124"/>
      <c r="KCB1304" s="1124"/>
      <c r="KCC1304" s="1124"/>
      <c r="KCD1304" s="1124"/>
      <c r="KCE1304" s="1124"/>
      <c r="KCF1304" s="1124"/>
      <c r="KCG1304" s="1124"/>
      <c r="KCH1304" s="1124"/>
      <c r="KCI1304" s="1124"/>
      <c r="KCJ1304" s="1124"/>
      <c r="KCK1304" s="1124"/>
      <c r="KCL1304" s="1124"/>
      <c r="KCM1304" s="1124"/>
      <c r="KCN1304" s="1124"/>
      <c r="KCO1304" s="1124"/>
      <c r="KCP1304" s="1124"/>
      <c r="KCQ1304" s="1124"/>
      <c r="KCR1304" s="1124"/>
      <c r="KCS1304" s="1124"/>
      <c r="KCT1304" s="1124"/>
      <c r="KCU1304" s="1124"/>
      <c r="KCV1304" s="1124"/>
      <c r="KCW1304" s="1124"/>
      <c r="KCX1304" s="1124"/>
      <c r="KCY1304" s="1124"/>
      <c r="KCZ1304" s="1124"/>
      <c r="KDA1304" s="1124"/>
      <c r="KDB1304" s="1124"/>
      <c r="KDC1304" s="1124"/>
      <c r="KDD1304" s="1124"/>
      <c r="KDE1304" s="1124"/>
      <c r="KDF1304" s="1124"/>
      <c r="KDG1304" s="1124"/>
      <c r="KDH1304" s="1124"/>
      <c r="KDI1304" s="1124"/>
      <c r="KDJ1304" s="1124"/>
      <c r="KDK1304" s="1124"/>
      <c r="KDL1304" s="1124"/>
      <c r="KDM1304" s="1124"/>
      <c r="KDN1304" s="1124"/>
      <c r="KDO1304" s="1124"/>
      <c r="KDP1304" s="1124"/>
      <c r="KDQ1304" s="1124"/>
      <c r="KDR1304" s="1124"/>
      <c r="KDS1304" s="1124"/>
      <c r="KDT1304" s="1124"/>
      <c r="KDU1304" s="1124"/>
      <c r="KDV1304" s="1124"/>
      <c r="KDW1304" s="1124"/>
      <c r="KDX1304" s="1124"/>
      <c r="KDY1304" s="1124"/>
      <c r="KDZ1304" s="1124"/>
      <c r="KEA1304" s="1124"/>
      <c r="KEB1304" s="1124"/>
      <c r="KEC1304" s="1124"/>
      <c r="KED1304" s="1124"/>
      <c r="KEE1304" s="1124"/>
      <c r="KEF1304" s="1124"/>
      <c r="KEG1304" s="1124"/>
      <c r="KEH1304" s="1124"/>
      <c r="KEI1304" s="1124"/>
      <c r="KEJ1304" s="1124"/>
      <c r="KEK1304" s="1124"/>
      <c r="KEL1304" s="1124"/>
      <c r="KEM1304" s="1124"/>
      <c r="KEN1304" s="1124"/>
      <c r="KEO1304" s="1124"/>
      <c r="KEP1304" s="1124"/>
      <c r="KEQ1304" s="1124"/>
      <c r="KER1304" s="1124"/>
      <c r="KES1304" s="1124"/>
      <c r="KET1304" s="1124"/>
      <c r="KEU1304" s="1124"/>
      <c r="KEV1304" s="1124"/>
      <c r="KEW1304" s="1124"/>
      <c r="KEX1304" s="1124"/>
      <c r="KEY1304" s="1124"/>
      <c r="KEZ1304" s="1124"/>
      <c r="KFA1304" s="1124"/>
      <c r="KFB1304" s="1124"/>
      <c r="KFC1304" s="1124"/>
      <c r="KFD1304" s="1124"/>
      <c r="KFE1304" s="1124"/>
      <c r="KFF1304" s="1124"/>
      <c r="KFG1304" s="1124"/>
      <c r="KFH1304" s="1124"/>
      <c r="KFI1304" s="1124"/>
      <c r="KFJ1304" s="1124"/>
      <c r="KFK1304" s="1124"/>
      <c r="KFL1304" s="1124"/>
      <c r="KFM1304" s="1124"/>
      <c r="KFN1304" s="1124"/>
      <c r="KFO1304" s="1124"/>
      <c r="KFP1304" s="1124"/>
      <c r="KFQ1304" s="1124"/>
      <c r="KFR1304" s="1124"/>
      <c r="KFS1304" s="1124"/>
      <c r="KFT1304" s="1124"/>
      <c r="KFU1304" s="1124"/>
      <c r="KFV1304" s="1124"/>
      <c r="KFW1304" s="1124"/>
      <c r="KFX1304" s="1124"/>
      <c r="KFY1304" s="1124"/>
      <c r="KFZ1304" s="1124"/>
      <c r="KGA1304" s="1124"/>
      <c r="KGB1304" s="1124"/>
      <c r="KGC1304" s="1124"/>
      <c r="KGD1304" s="1124"/>
      <c r="KGE1304" s="1124"/>
      <c r="KGF1304" s="1124"/>
      <c r="KGG1304" s="1124"/>
      <c r="KGH1304" s="1124"/>
      <c r="KGI1304" s="1124"/>
      <c r="KGJ1304" s="1124"/>
      <c r="KGK1304" s="1124"/>
      <c r="KGL1304" s="1124"/>
      <c r="KGM1304" s="1124"/>
      <c r="KGN1304" s="1124"/>
      <c r="KGO1304" s="1124"/>
      <c r="KGP1304" s="1124"/>
      <c r="KGQ1304" s="1124"/>
      <c r="KGR1304" s="1124"/>
      <c r="KGS1304" s="1124"/>
      <c r="KGT1304" s="1124"/>
      <c r="KGU1304" s="1124"/>
      <c r="KGV1304" s="1124"/>
      <c r="KGW1304" s="1124"/>
      <c r="KGX1304" s="1124"/>
      <c r="KGY1304" s="1124"/>
      <c r="KGZ1304" s="1124"/>
      <c r="KHA1304" s="1124"/>
      <c r="KHB1304" s="1124"/>
      <c r="KHC1304" s="1124"/>
      <c r="KHD1304" s="1124"/>
      <c r="KHE1304" s="1124"/>
      <c r="KHF1304" s="1124"/>
      <c r="KHG1304" s="1124"/>
      <c r="KHH1304" s="1124"/>
      <c r="KHI1304" s="1124"/>
      <c r="KHJ1304" s="1124"/>
      <c r="KHK1304" s="1124"/>
      <c r="KHL1304" s="1124"/>
      <c r="KHM1304" s="1124"/>
      <c r="KHN1304" s="1124"/>
      <c r="KHO1304" s="1124"/>
      <c r="KHP1304" s="1124"/>
      <c r="KHQ1304" s="1124"/>
      <c r="KHR1304" s="1124"/>
      <c r="KHS1304" s="1124"/>
      <c r="KHT1304" s="1124"/>
      <c r="KHU1304" s="1124"/>
      <c r="KHV1304" s="1124"/>
      <c r="KHW1304" s="1124"/>
      <c r="KHX1304" s="1124"/>
      <c r="KHY1304" s="1124"/>
      <c r="KHZ1304" s="1124"/>
      <c r="KIA1304" s="1124"/>
      <c r="KIB1304" s="1124"/>
      <c r="KIC1304" s="1124"/>
      <c r="KID1304" s="1124"/>
      <c r="KIE1304" s="1124"/>
      <c r="KIF1304" s="1124"/>
      <c r="KIG1304" s="1124"/>
      <c r="KIH1304" s="1124"/>
      <c r="KII1304" s="1124"/>
      <c r="KIJ1304" s="1124"/>
      <c r="KIK1304" s="1124"/>
      <c r="KIL1304" s="1124"/>
      <c r="KIM1304" s="1124"/>
      <c r="KIN1304" s="1124"/>
      <c r="KIO1304" s="1124"/>
      <c r="KIP1304" s="1124"/>
      <c r="KIQ1304" s="1124"/>
      <c r="KIR1304" s="1124"/>
      <c r="KIS1304" s="1124"/>
      <c r="KIT1304" s="1124"/>
      <c r="KIU1304" s="1124"/>
      <c r="KIV1304" s="1124"/>
      <c r="KIW1304" s="1124"/>
      <c r="KIX1304" s="1124"/>
      <c r="KIY1304" s="1124"/>
      <c r="KIZ1304" s="1124"/>
      <c r="KJA1304" s="1124"/>
      <c r="KJB1304" s="1124"/>
      <c r="KJC1304" s="1124"/>
      <c r="KJD1304" s="1124"/>
      <c r="KJE1304" s="1124"/>
      <c r="KJF1304" s="1124"/>
      <c r="KJG1304" s="1124"/>
      <c r="KJH1304" s="1124"/>
      <c r="KJI1304" s="1124"/>
      <c r="KJJ1304" s="1124"/>
      <c r="KJK1304" s="1124"/>
      <c r="KJL1304" s="1124"/>
      <c r="KJM1304" s="1124"/>
      <c r="KJN1304" s="1124"/>
      <c r="KJO1304" s="1124"/>
      <c r="KJP1304" s="1124"/>
      <c r="KJQ1304" s="1124"/>
      <c r="KJR1304" s="1124"/>
      <c r="KJS1304" s="1124"/>
      <c r="KJT1304" s="1124"/>
      <c r="KJU1304" s="1124"/>
      <c r="KJV1304" s="1124"/>
      <c r="KJW1304" s="1124"/>
      <c r="KJX1304" s="1124"/>
      <c r="KJY1304" s="1124"/>
      <c r="KJZ1304" s="1124"/>
      <c r="KKA1304" s="1124"/>
      <c r="KKB1304" s="1124"/>
      <c r="KKC1304" s="1124"/>
      <c r="KKD1304" s="1124"/>
      <c r="KKE1304" s="1124"/>
      <c r="KKF1304" s="1124"/>
      <c r="KKG1304" s="1124"/>
      <c r="KKH1304" s="1124"/>
      <c r="KKI1304" s="1124"/>
      <c r="KKJ1304" s="1124"/>
      <c r="KKK1304" s="1124"/>
      <c r="KKL1304" s="1124"/>
      <c r="KKM1304" s="1124"/>
      <c r="KKN1304" s="1124"/>
      <c r="KKO1304" s="1124"/>
      <c r="KKP1304" s="1124"/>
      <c r="KKQ1304" s="1124"/>
      <c r="KKR1304" s="1124"/>
      <c r="KKS1304" s="1124"/>
      <c r="KKT1304" s="1124"/>
      <c r="KKU1304" s="1124"/>
      <c r="KKV1304" s="1124"/>
      <c r="KKW1304" s="1124"/>
      <c r="KKX1304" s="1124"/>
      <c r="KKY1304" s="1124"/>
      <c r="KKZ1304" s="1124"/>
      <c r="KLA1304" s="1124"/>
      <c r="KLB1304" s="1124"/>
      <c r="KLC1304" s="1124"/>
      <c r="KLD1304" s="1124"/>
      <c r="KLE1304" s="1124"/>
      <c r="KLF1304" s="1124"/>
      <c r="KLG1304" s="1124"/>
      <c r="KLH1304" s="1124"/>
      <c r="KLI1304" s="1124"/>
      <c r="KLJ1304" s="1124"/>
      <c r="KLK1304" s="1124"/>
      <c r="KLL1304" s="1124"/>
      <c r="KLM1304" s="1124"/>
      <c r="KLN1304" s="1124"/>
      <c r="KLO1304" s="1124"/>
      <c r="KLP1304" s="1124"/>
      <c r="KLQ1304" s="1124"/>
      <c r="KLR1304" s="1124"/>
      <c r="KLS1304" s="1124"/>
      <c r="KLT1304" s="1124"/>
      <c r="KLU1304" s="1124"/>
      <c r="KLV1304" s="1124"/>
      <c r="KLW1304" s="1124"/>
      <c r="KLX1304" s="1124"/>
      <c r="KLY1304" s="1124"/>
      <c r="KLZ1304" s="1124"/>
      <c r="KMA1304" s="1124"/>
      <c r="KMB1304" s="1124"/>
      <c r="KMC1304" s="1124"/>
      <c r="KMD1304" s="1124"/>
      <c r="KME1304" s="1124"/>
      <c r="KMF1304" s="1124"/>
      <c r="KMG1304" s="1124"/>
      <c r="KMH1304" s="1124"/>
      <c r="KMI1304" s="1124"/>
      <c r="KMJ1304" s="1124"/>
      <c r="KMK1304" s="1124"/>
      <c r="KML1304" s="1124"/>
      <c r="KMM1304" s="1124"/>
      <c r="KMN1304" s="1124"/>
      <c r="KMO1304" s="1124"/>
      <c r="KMP1304" s="1124"/>
      <c r="KMQ1304" s="1124"/>
      <c r="KMR1304" s="1124"/>
      <c r="KMS1304" s="1124"/>
      <c r="KMT1304" s="1124"/>
      <c r="KMU1304" s="1124"/>
      <c r="KMV1304" s="1124"/>
      <c r="KMW1304" s="1124"/>
      <c r="KMX1304" s="1124"/>
      <c r="KMY1304" s="1124"/>
      <c r="KMZ1304" s="1124"/>
      <c r="KNA1304" s="1124"/>
      <c r="KNB1304" s="1124"/>
      <c r="KNC1304" s="1124"/>
      <c r="KND1304" s="1124"/>
      <c r="KNE1304" s="1124"/>
      <c r="KNF1304" s="1124"/>
      <c r="KNG1304" s="1124"/>
      <c r="KNH1304" s="1124"/>
      <c r="KNI1304" s="1124"/>
      <c r="KNJ1304" s="1124"/>
      <c r="KNK1304" s="1124"/>
      <c r="KNL1304" s="1124"/>
      <c r="KNM1304" s="1124"/>
      <c r="KNN1304" s="1124"/>
      <c r="KNO1304" s="1124"/>
      <c r="KNP1304" s="1124"/>
      <c r="KNQ1304" s="1124"/>
      <c r="KNR1304" s="1124"/>
      <c r="KNS1304" s="1124"/>
      <c r="KNT1304" s="1124"/>
      <c r="KNU1304" s="1124"/>
      <c r="KNV1304" s="1124"/>
      <c r="KNW1304" s="1124"/>
      <c r="KNX1304" s="1124"/>
      <c r="KNY1304" s="1124"/>
      <c r="KNZ1304" s="1124"/>
      <c r="KOA1304" s="1124"/>
      <c r="KOB1304" s="1124"/>
      <c r="KOC1304" s="1124"/>
      <c r="KOD1304" s="1124"/>
      <c r="KOE1304" s="1124"/>
      <c r="KOF1304" s="1124"/>
      <c r="KOG1304" s="1124"/>
      <c r="KOH1304" s="1124"/>
      <c r="KOI1304" s="1124"/>
      <c r="KOJ1304" s="1124"/>
      <c r="KOK1304" s="1124"/>
      <c r="KOL1304" s="1124"/>
      <c r="KOM1304" s="1124"/>
      <c r="KON1304" s="1124"/>
      <c r="KOO1304" s="1124"/>
      <c r="KOP1304" s="1124"/>
      <c r="KOQ1304" s="1124"/>
      <c r="KOR1304" s="1124"/>
      <c r="KOS1304" s="1124"/>
      <c r="KOT1304" s="1124"/>
      <c r="KOU1304" s="1124"/>
      <c r="KOV1304" s="1124"/>
      <c r="KOW1304" s="1124"/>
      <c r="KOX1304" s="1124"/>
      <c r="KOY1304" s="1124"/>
      <c r="KOZ1304" s="1124"/>
      <c r="KPA1304" s="1124"/>
      <c r="KPB1304" s="1124"/>
      <c r="KPC1304" s="1124"/>
      <c r="KPD1304" s="1124"/>
      <c r="KPE1304" s="1124"/>
      <c r="KPF1304" s="1124"/>
      <c r="KPG1304" s="1124"/>
      <c r="KPH1304" s="1124"/>
      <c r="KPI1304" s="1124"/>
      <c r="KPJ1304" s="1124"/>
      <c r="KPK1304" s="1124"/>
      <c r="KPL1304" s="1124"/>
      <c r="KPM1304" s="1124"/>
      <c r="KPN1304" s="1124"/>
      <c r="KPO1304" s="1124"/>
      <c r="KPP1304" s="1124"/>
      <c r="KPQ1304" s="1124"/>
      <c r="KPR1304" s="1124"/>
      <c r="KPS1304" s="1124"/>
      <c r="KPT1304" s="1124"/>
      <c r="KPU1304" s="1124"/>
      <c r="KPV1304" s="1124"/>
      <c r="KPW1304" s="1124"/>
      <c r="KPX1304" s="1124"/>
      <c r="KPY1304" s="1124"/>
      <c r="KPZ1304" s="1124"/>
      <c r="KQA1304" s="1124"/>
      <c r="KQB1304" s="1124"/>
      <c r="KQC1304" s="1124"/>
      <c r="KQD1304" s="1124"/>
      <c r="KQE1304" s="1124"/>
      <c r="KQF1304" s="1124"/>
      <c r="KQG1304" s="1124"/>
      <c r="KQH1304" s="1124"/>
      <c r="KQI1304" s="1124"/>
      <c r="KQJ1304" s="1124"/>
      <c r="KQK1304" s="1124"/>
      <c r="KQL1304" s="1124"/>
      <c r="KQM1304" s="1124"/>
      <c r="KQN1304" s="1124"/>
      <c r="KQO1304" s="1124"/>
      <c r="KQP1304" s="1124"/>
      <c r="KQQ1304" s="1124"/>
      <c r="KQR1304" s="1124"/>
      <c r="KQS1304" s="1124"/>
      <c r="KQT1304" s="1124"/>
      <c r="KQU1304" s="1124"/>
      <c r="KQV1304" s="1124"/>
      <c r="KQW1304" s="1124"/>
      <c r="KQX1304" s="1124"/>
      <c r="KQY1304" s="1124"/>
      <c r="KQZ1304" s="1124"/>
      <c r="KRA1304" s="1124"/>
      <c r="KRB1304" s="1124"/>
      <c r="KRC1304" s="1124"/>
      <c r="KRD1304" s="1124"/>
      <c r="KRE1304" s="1124"/>
      <c r="KRF1304" s="1124"/>
      <c r="KRG1304" s="1124"/>
      <c r="KRH1304" s="1124"/>
      <c r="KRI1304" s="1124"/>
      <c r="KRJ1304" s="1124"/>
      <c r="KRK1304" s="1124"/>
      <c r="KRL1304" s="1124"/>
      <c r="KRM1304" s="1124"/>
      <c r="KRN1304" s="1124"/>
      <c r="KRO1304" s="1124"/>
      <c r="KRP1304" s="1124"/>
      <c r="KRQ1304" s="1124"/>
      <c r="KRR1304" s="1124"/>
      <c r="KRS1304" s="1124"/>
      <c r="KRT1304" s="1124"/>
      <c r="KRU1304" s="1124"/>
      <c r="KRV1304" s="1124"/>
      <c r="KRW1304" s="1124"/>
      <c r="KRX1304" s="1124"/>
      <c r="KRY1304" s="1124"/>
      <c r="KRZ1304" s="1124"/>
      <c r="KSA1304" s="1124"/>
      <c r="KSB1304" s="1124"/>
      <c r="KSC1304" s="1124"/>
      <c r="KSD1304" s="1124"/>
      <c r="KSE1304" s="1124"/>
      <c r="KSF1304" s="1124"/>
      <c r="KSG1304" s="1124"/>
      <c r="KSH1304" s="1124"/>
      <c r="KSI1304" s="1124"/>
      <c r="KSJ1304" s="1124"/>
      <c r="KSK1304" s="1124"/>
      <c r="KSL1304" s="1124"/>
      <c r="KSM1304" s="1124"/>
      <c r="KSN1304" s="1124"/>
      <c r="KSO1304" s="1124"/>
      <c r="KSP1304" s="1124"/>
      <c r="KSQ1304" s="1124"/>
      <c r="KSR1304" s="1124"/>
      <c r="KSS1304" s="1124"/>
      <c r="KST1304" s="1124"/>
      <c r="KSU1304" s="1124"/>
      <c r="KSV1304" s="1124"/>
      <c r="KSW1304" s="1124"/>
      <c r="KSX1304" s="1124"/>
      <c r="KSY1304" s="1124"/>
      <c r="KSZ1304" s="1124"/>
      <c r="KTA1304" s="1124"/>
      <c r="KTB1304" s="1124"/>
      <c r="KTC1304" s="1124"/>
      <c r="KTD1304" s="1124"/>
      <c r="KTE1304" s="1124"/>
      <c r="KTF1304" s="1124"/>
      <c r="KTG1304" s="1124"/>
      <c r="KTH1304" s="1124"/>
      <c r="KTI1304" s="1124"/>
      <c r="KTJ1304" s="1124"/>
      <c r="KTK1304" s="1124"/>
      <c r="KTL1304" s="1124"/>
      <c r="KTM1304" s="1124"/>
      <c r="KTN1304" s="1124"/>
      <c r="KTO1304" s="1124"/>
      <c r="KTP1304" s="1124"/>
      <c r="KTQ1304" s="1124"/>
      <c r="KTR1304" s="1124"/>
      <c r="KTS1304" s="1124"/>
      <c r="KTT1304" s="1124"/>
      <c r="KTU1304" s="1124"/>
      <c r="KTV1304" s="1124"/>
      <c r="KTW1304" s="1124"/>
      <c r="KTX1304" s="1124"/>
      <c r="KTY1304" s="1124"/>
      <c r="KTZ1304" s="1124"/>
      <c r="KUA1304" s="1124"/>
      <c r="KUB1304" s="1124"/>
      <c r="KUC1304" s="1124"/>
      <c r="KUD1304" s="1124"/>
      <c r="KUE1304" s="1124"/>
      <c r="KUF1304" s="1124"/>
      <c r="KUG1304" s="1124"/>
      <c r="KUH1304" s="1124"/>
      <c r="KUI1304" s="1124"/>
      <c r="KUJ1304" s="1124"/>
      <c r="KUK1304" s="1124"/>
      <c r="KUL1304" s="1124"/>
      <c r="KUM1304" s="1124"/>
      <c r="KUN1304" s="1124"/>
      <c r="KUO1304" s="1124"/>
      <c r="KUP1304" s="1124"/>
      <c r="KUQ1304" s="1124"/>
      <c r="KUR1304" s="1124"/>
      <c r="KUS1304" s="1124"/>
      <c r="KUT1304" s="1124"/>
      <c r="KUU1304" s="1124"/>
      <c r="KUV1304" s="1124"/>
      <c r="KUW1304" s="1124"/>
      <c r="KUX1304" s="1124"/>
      <c r="KUY1304" s="1124"/>
      <c r="KUZ1304" s="1124"/>
      <c r="KVA1304" s="1124"/>
      <c r="KVB1304" s="1124"/>
      <c r="KVC1304" s="1124"/>
      <c r="KVD1304" s="1124"/>
      <c r="KVE1304" s="1124"/>
      <c r="KVF1304" s="1124"/>
      <c r="KVG1304" s="1124"/>
      <c r="KVH1304" s="1124"/>
      <c r="KVI1304" s="1124"/>
      <c r="KVJ1304" s="1124"/>
      <c r="KVK1304" s="1124"/>
      <c r="KVL1304" s="1124"/>
      <c r="KVM1304" s="1124"/>
      <c r="KVN1304" s="1124"/>
      <c r="KVO1304" s="1124"/>
      <c r="KVP1304" s="1124"/>
      <c r="KVQ1304" s="1124"/>
      <c r="KVR1304" s="1124"/>
      <c r="KVS1304" s="1124"/>
      <c r="KVT1304" s="1124"/>
      <c r="KVU1304" s="1124"/>
      <c r="KVV1304" s="1124"/>
      <c r="KVW1304" s="1124"/>
      <c r="KVX1304" s="1124"/>
      <c r="KVY1304" s="1124"/>
      <c r="KVZ1304" s="1124"/>
      <c r="KWA1304" s="1124"/>
      <c r="KWB1304" s="1124"/>
      <c r="KWC1304" s="1124"/>
      <c r="KWD1304" s="1124"/>
      <c r="KWE1304" s="1124"/>
      <c r="KWF1304" s="1124"/>
      <c r="KWG1304" s="1124"/>
      <c r="KWH1304" s="1124"/>
      <c r="KWI1304" s="1124"/>
      <c r="KWJ1304" s="1124"/>
      <c r="KWK1304" s="1124"/>
      <c r="KWL1304" s="1124"/>
      <c r="KWM1304" s="1124"/>
      <c r="KWN1304" s="1124"/>
      <c r="KWO1304" s="1124"/>
      <c r="KWP1304" s="1124"/>
      <c r="KWQ1304" s="1124"/>
      <c r="KWR1304" s="1124"/>
      <c r="KWS1304" s="1124"/>
      <c r="KWT1304" s="1124"/>
      <c r="KWU1304" s="1124"/>
      <c r="KWV1304" s="1124"/>
      <c r="KWW1304" s="1124"/>
      <c r="KWX1304" s="1124"/>
      <c r="KWY1304" s="1124"/>
      <c r="KWZ1304" s="1124"/>
      <c r="KXA1304" s="1124"/>
      <c r="KXB1304" s="1124"/>
      <c r="KXC1304" s="1124"/>
      <c r="KXD1304" s="1124"/>
      <c r="KXE1304" s="1124"/>
      <c r="KXF1304" s="1124"/>
      <c r="KXG1304" s="1124"/>
      <c r="KXH1304" s="1124"/>
      <c r="KXI1304" s="1124"/>
      <c r="KXJ1304" s="1124"/>
      <c r="KXK1304" s="1124"/>
      <c r="KXL1304" s="1124"/>
      <c r="KXM1304" s="1124"/>
      <c r="KXN1304" s="1124"/>
      <c r="KXO1304" s="1124"/>
      <c r="KXP1304" s="1124"/>
      <c r="KXQ1304" s="1124"/>
      <c r="KXR1304" s="1124"/>
      <c r="KXS1304" s="1124"/>
      <c r="KXT1304" s="1124"/>
      <c r="KXU1304" s="1124"/>
      <c r="KXV1304" s="1124"/>
      <c r="KXW1304" s="1124"/>
      <c r="KXX1304" s="1124"/>
      <c r="KXY1304" s="1124"/>
      <c r="KXZ1304" s="1124"/>
      <c r="KYA1304" s="1124"/>
      <c r="KYB1304" s="1124"/>
      <c r="KYC1304" s="1124"/>
      <c r="KYD1304" s="1124"/>
      <c r="KYE1304" s="1124"/>
      <c r="KYF1304" s="1124"/>
      <c r="KYG1304" s="1124"/>
      <c r="KYH1304" s="1124"/>
      <c r="KYI1304" s="1124"/>
      <c r="KYJ1304" s="1124"/>
      <c r="KYK1304" s="1124"/>
      <c r="KYL1304" s="1124"/>
      <c r="KYM1304" s="1124"/>
      <c r="KYN1304" s="1124"/>
      <c r="KYO1304" s="1124"/>
      <c r="KYP1304" s="1124"/>
      <c r="KYQ1304" s="1124"/>
      <c r="KYR1304" s="1124"/>
      <c r="KYS1304" s="1124"/>
      <c r="KYT1304" s="1124"/>
      <c r="KYU1304" s="1124"/>
      <c r="KYV1304" s="1124"/>
      <c r="KYW1304" s="1124"/>
      <c r="KYX1304" s="1124"/>
      <c r="KYY1304" s="1124"/>
      <c r="KYZ1304" s="1124"/>
      <c r="KZA1304" s="1124"/>
      <c r="KZB1304" s="1124"/>
      <c r="KZC1304" s="1124"/>
      <c r="KZD1304" s="1124"/>
      <c r="KZE1304" s="1124"/>
      <c r="KZF1304" s="1124"/>
      <c r="KZG1304" s="1124"/>
      <c r="KZH1304" s="1124"/>
      <c r="KZI1304" s="1124"/>
      <c r="KZJ1304" s="1124"/>
      <c r="KZK1304" s="1124"/>
      <c r="KZL1304" s="1124"/>
      <c r="KZM1304" s="1124"/>
      <c r="KZN1304" s="1124"/>
      <c r="KZO1304" s="1124"/>
      <c r="KZP1304" s="1124"/>
      <c r="KZQ1304" s="1124"/>
      <c r="KZR1304" s="1124"/>
      <c r="KZS1304" s="1124"/>
      <c r="KZT1304" s="1124"/>
      <c r="KZU1304" s="1124"/>
      <c r="KZV1304" s="1124"/>
      <c r="KZW1304" s="1124"/>
      <c r="KZX1304" s="1124"/>
      <c r="KZY1304" s="1124"/>
      <c r="KZZ1304" s="1124"/>
      <c r="LAA1304" s="1124"/>
      <c r="LAB1304" s="1124"/>
      <c r="LAC1304" s="1124"/>
      <c r="LAD1304" s="1124"/>
      <c r="LAE1304" s="1124"/>
      <c r="LAF1304" s="1124"/>
      <c r="LAG1304" s="1124"/>
      <c r="LAH1304" s="1124"/>
      <c r="LAI1304" s="1124"/>
      <c r="LAJ1304" s="1124"/>
      <c r="LAK1304" s="1124"/>
      <c r="LAL1304" s="1124"/>
      <c r="LAM1304" s="1124"/>
      <c r="LAN1304" s="1124"/>
      <c r="LAO1304" s="1124"/>
      <c r="LAP1304" s="1124"/>
      <c r="LAQ1304" s="1124"/>
      <c r="LAR1304" s="1124"/>
      <c r="LAS1304" s="1124"/>
      <c r="LAT1304" s="1124"/>
      <c r="LAU1304" s="1124"/>
      <c r="LAV1304" s="1124"/>
      <c r="LAW1304" s="1124"/>
      <c r="LAX1304" s="1124"/>
      <c r="LAY1304" s="1124"/>
      <c r="LAZ1304" s="1124"/>
      <c r="LBA1304" s="1124"/>
      <c r="LBB1304" s="1124"/>
      <c r="LBC1304" s="1124"/>
      <c r="LBD1304" s="1124"/>
      <c r="LBE1304" s="1124"/>
      <c r="LBF1304" s="1124"/>
      <c r="LBG1304" s="1124"/>
      <c r="LBH1304" s="1124"/>
      <c r="LBI1304" s="1124"/>
      <c r="LBJ1304" s="1124"/>
      <c r="LBK1304" s="1124"/>
      <c r="LBL1304" s="1124"/>
      <c r="LBM1304" s="1124"/>
      <c r="LBN1304" s="1124"/>
      <c r="LBO1304" s="1124"/>
      <c r="LBP1304" s="1124"/>
      <c r="LBQ1304" s="1124"/>
      <c r="LBR1304" s="1124"/>
      <c r="LBS1304" s="1124"/>
      <c r="LBT1304" s="1124"/>
      <c r="LBU1304" s="1124"/>
      <c r="LBV1304" s="1124"/>
      <c r="LBW1304" s="1124"/>
      <c r="LBX1304" s="1124"/>
      <c r="LBY1304" s="1124"/>
      <c r="LBZ1304" s="1124"/>
      <c r="LCA1304" s="1124"/>
      <c r="LCB1304" s="1124"/>
      <c r="LCC1304" s="1124"/>
      <c r="LCD1304" s="1124"/>
      <c r="LCE1304" s="1124"/>
      <c r="LCF1304" s="1124"/>
      <c r="LCG1304" s="1124"/>
      <c r="LCH1304" s="1124"/>
      <c r="LCI1304" s="1124"/>
      <c r="LCJ1304" s="1124"/>
      <c r="LCK1304" s="1124"/>
      <c r="LCL1304" s="1124"/>
      <c r="LCM1304" s="1124"/>
      <c r="LCN1304" s="1124"/>
      <c r="LCO1304" s="1124"/>
      <c r="LCP1304" s="1124"/>
      <c r="LCQ1304" s="1124"/>
      <c r="LCR1304" s="1124"/>
      <c r="LCS1304" s="1124"/>
      <c r="LCT1304" s="1124"/>
      <c r="LCU1304" s="1124"/>
      <c r="LCV1304" s="1124"/>
      <c r="LCW1304" s="1124"/>
      <c r="LCX1304" s="1124"/>
      <c r="LCY1304" s="1124"/>
      <c r="LCZ1304" s="1124"/>
      <c r="LDA1304" s="1124"/>
      <c r="LDB1304" s="1124"/>
      <c r="LDC1304" s="1124"/>
      <c r="LDD1304" s="1124"/>
      <c r="LDE1304" s="1124"/>
      <c r="LDF1304" s="1124"/>
      <c r="LDG1304" s="1124"/>
      <c r="LDH1304" s="1124"/>
      <c r="LDI1304" s="1124"/>
      <c r="LDJ1304" s="1124"/>
      <c r="LDK1304" s="1124"/>
      <c r="LDL1304" s="1124"/>
      <c r="LDM1304" s="1124"/>
      <c r="LDN1304" s="1124"/>
      <c r="LDO1304" s="1124"/>
      <c r="LDP1304" s="1124"/>
      <c r="LDQ1304" s="1124"/>
      <c r="LDR1304" s="1124"/>
      <c r="LDS1304" s="1124"/>
      <c r="LDT1304" s="1124"/>
      <c r="LDU1304" s="1124"/>
      <c r="LDV1304" s="1124"/>
      <c r="LDW1304" s="1124"/>
      <c r="LDX1304" s="1124"/>
      <c r="LDY1304" s="1124"/>
      <c r="LDZ1304" s="1124"/>
      <c r="LEA1304" s="1124"/>
      <c r="LEB1304" s="1124"/>
      <c r="LEC1304" s="1124"/>
      <c r="LED1304" s="1124"/>
      <c r="LEE1304" s="1124"/>
      <c r="LEF1304" s="1124"/>
      <c r="LEG1304" s="1124"/>
      <c r="LEH1304" s="1124"/>
      <c r="LEI1304" s="1124"/>
      <c r="LEJ1304" s="1124"/>
      <c r="LEK1304" s="1124"/>
      <c r="LEL1304" s="1124"/>
      <c r="LEM1304" s="1124"/>
      <c r="LEN1304" s="1124"/>
      <c r="LEO1304" s="1124"/>
      <c r="LEP1304" s="1124"/>
      <c r="LEQ1304" s="1124"/>
      <c r="LER1304" s="1124"/>
      <c r="LES1304" s="1124"/>
      <c r="LET1304" s="1124"/>
      <c r="LEU1304" s="1124"/>
      <c r="LEV1304" s="1124"/>
      <c r="LEW1304" s="1124"/>
      <c r="LEX1304" s="1124"/>
      <c r="LEY1304" s="1124"/>
      <c r="LEZ1304" s="1124"/>
      <c r="LFA1304" s="1124"/>
      <c r="LFB1304" s="1124"/>
      <c r="LFC1304" s="1124"/>
      <c r="LFD1304" s="1124"/>
      <c r="LFE1304" s="1124"/>
      <c r="LFF1304" s="1124"/>
      <c r="LFG1304" s="1124"/>
      <c r="LFH1304" s="1124"/>
      <c r="LFI1304" s="1124"/>
      <c r="LFJ1304" s="1124"/>
      <c r="LFK1304" s="1124"/>
      <c r="LFL1304" s="1124"/>
      <c r="LFM1304" s="1124"/>
      <c r="LFN1304" s="1124"/>
      <c r="LFO1304" s="1124"/>
      <c r="LFP1304" s="1124"/>
      <c r="LFQ1304" s="1124"/>
      <c r="LFR1304" s="1124"/>
      <c r="LFS1304" s="1124"/>
      <c r="LFT1304" s="1124"/>
      <c r="LFU1304" s="1124"/>
      <c r="LFV1304" s="1124"/>
      <c r="LFW1304" s="1124"/>
      <c r="LFX1304" s="1124"/>
      <c r="LFY1304" s="1124"/>
      <c r="LFZ1304" s="1124"/>
      <c r="LGA1304" s="1124"/>
      <c r="LGB1304" s="1124"/>
      <c r="LGC1304" s="1124"/>
      <c r="LGD1304" s="1124"/>
      <c r="LGE1304" s="1124"/>
      <c r="LGF1304" s="1124"/>
      <c r="LGG1304" s="1124"/>
      <c r="LGH1304" s="1124"/>
      <c r="LGI1304" s="1124"/>
      <c r="LGJ1304" s="1124"/>
      <c r="LGK1304" s="1124"/>
      <c r="LGL1304" s="1124"/>
      <c r="LGM1304" s="1124"/>
      <c r="LGN1304" s="1124"/>
      <c r="LGO1304" s="1124"/>
      <c r="LGP1304" s="1124"/>
      <c r="LGQ1304" s="1124"/>
      <c r="LGR1304" s="1124"/>
      <c r="LGS1304" s="1124"/>
      <c r="LGT1304" s="1124"/>
      <c r="LGU1304" s="1124"/>
      <c r="LGV1304" s="1124"/>
      <c r="LGW1304" s="1124"/>
      <c r="LGX1304" s="1124"/>
      <c r="LGY1304" s="1124"/>
      <c r="LGZ1304" s="1124"/>
      <c r="LHA1304" s="1124"/>
      <c r="LHB1304" s="1124"/>
      <c r="LHC1304" s="1124"/>
      <c r="LHD1304" s="1124"/>
      <c r="LHE1304" s="1124"/>
      <c r="LHF1304" s="1124"/>
      <c r="LHG1304" s="1124"/>
      <c r="LHH1304" s="1124"/>
      <c r="LHI1304" s="1124"/>
      <c r="LHJ1304" s="1124"/>
      <c r="LHK1304" s="1124"/>
      <c r="LHL1304" s="1124"/>
      <c r="LHM1304" s="1124"/>
      <c r="LHN1304" s="1124"/>
      <c r="LHO1304" s="1124"/>
      <c r="LHP1304" s="1124"/>
      <c r="LHQ1304" s="1124"/>
      <c r="LHR1304" s="1124"/>
      <c r="LHS1304" s="1124"/>
      <c r="LHT1304" s="1124"/>
      <c r="LHU1304" s="1124"/>
      <c r="LHV1304" s="1124"/>
      <c r="LHW1304" s="1124"/>
      <c r="LHX1304" s="1124"/>
      <c r="LHY1304" s="1124"/>
      <c r="LHZ1304" s="1124"/>
      <c r="LIA1304" s="1124"/>
      <c r="LIB1304" s="1124"/>
      <c r="LIC1304" s="1124"/>
      <c r="LID1304" s="1124"/>
      <c r="LIE1304" s="1124"/>
      <c r="LIF1304" s="1124"/>
      <c r="LIG1304" s="1124"/>
      <c r="LIH1304" s="1124"/>
      <c r="LII1304" s="1124"/>
      <c r="LIJ1304" s="1124"/>
      <c r="LIK1304" s="1124"/>
      <c r="LIL1304" s="1124"/>
      <c r="LIM1304" s="1124"/>
      <c r="LIN1304" s="1124"/>
      <c r="LIO1304" s="1124"/>
      <c r="LIP1304" s="1124"/>
      <c r="LIQ1304" s="1124"/>
      <c r="LIR1304" s="1124"/>
      <c r="LIS1304" s="1124"/>
      <c r="LIT1304" s="1124"/>
      <c r="LIU1304" s="1124"/>
      <c r="LIV1304" s="1124"/>
      <c r="LIW1304" s="1124"/>
      <c r="LIX1304" s="1124"/>
      <c r="LIY1304" s="1124"/>
      <c r="LIZ1304" s="1124"/>
      <c r="LJA1304" s="1124"/>
      <c r="LJB1304" s="1124"/>
      <c r="LJC1304" s="1124"/>
      <c r="LJD1304" s="1124"/>
      <c r="LJE1304" s="1124"/>
      <c r="LJF1304" s="1124"/>
      <c r="LJG1304" s="1124"/>
      <c r="LJH1304" s="1124"/>
      <c r="LJI1304" s="1124"/>
      <c r="LJJ1304" s="1124"/>
      <c r="LJK1304" s="1124"/>
      <c r="LJL1304" s="1124"/>
      <c r="LJM1304" s="1124"/>
      <c r="LJN1304" s="1124"/>
      <c r="LJO1304" s="1124"/>
      <c r="LJP1304" s="1124"/>
      <c r="LJQ1304" s="1124"/>
      <c r="LJR1304" s="1124"/>
      <c r="LJS1304" s="1124"/>
      <c r="LJT1304" s="1124"/>
      <c r="LJU1304" s="1124"/>
      <c r="LJV1304" s="1124"/>
      <c r="LJW1304" s="1124"/>
      <c r="LJX1304" s="1124"/>
      <c r="LJY1304" s="1124"/>
      <c r="LJZ1304" s="1124"/>
      <c r="LKA1304" s="1124"/>
      <c r="LKB1304" s="1124"/>
      <c r="LKC1304" s="1124"/>
      <c r="LKD1304" s="1124"/>
      <c r="LKE1304" s="1124"/>
      <c r="LKF1304" s="1124"/>
      <c r="LKG1304" s="1124"/>
      <c r="LKH1304" s="1124"/>
      <c r="LKI1304" s="1124"/>
      <c r="LKJ1304" s="1124"/>
      <c r="LKK1304" s="1124"/>
      <c r="LKL1304" s="1124"/>
      <c r="LKM1304" s="1124"/>
      <c r="LKN1304" s="1124"/>
      <c r="LKO1304" s="1124"/>
      <c r="LKP1304" s="1124"/>
      <c r="LKQ1304" s="1124"/>
      <c r="LKR1304" s="1124"/>
      <c r="LKS1304" s="1124"/>
      <c r="LKT1304" s="1124"/>
      <c r="LKU1304" s="1124"/>
      <c r="LKV1304" s="1124"/>
      <c r="LKW1304" s="1124"/>
      <c r="LKX1304" s="1124"/>
      <c r="LKY1304" s="1124"/>
      <c r="LKZ1304" s="1124"/>
      <c r="LLA1304" s="1124"/>
      <c r="LLB1304" s="1124"/>
      <c r="LLC1304" s="1124"/>
      <c r="LLD1304" s="1124"/>
      <c r="LLE1304" s="1124"/>
      <c r="LLF1304" s="1124"/>
      <c r="LLG1304" s="1124"/>
      <c r="LLH1304" s="1124"/>
      <c r="LLI1304" s="1124"/>
      <c r="LLJ1304" s="1124"/>
      <c r="LLK1304" s="1124"/>
      <c r="LLL1304" s="1124"/>
      <c r="LLM1304" s="1124"/>
      <c r="LLN1304" s="1124"/>
      <c r="LLO1304" s="1124"/>
      <c r="LLP1304" s="1124"/>
      <c r="LLQ1304" s="1124"/>
      <c r="LLR1304" s="1124"/>
      <c r="LLS1304" s="1124"/>
      <c r="LLT1304" s="1124"/>
      <c r="LLU1304" s="1124"/>
      <c r="LLV1304" s="1124"/>
      <c r="LLW1304" s="1124"/>
      <c r="LLX1304" s="1124"/>
      <c r="LLY1304" s="1124"/>
      <c r="LLZ1304" s="1124"/>
      <c r="LMA1304" s="1124"/>
      <c r="LMB1304" s="1124"/>
      <c r="LMC1304" s="1124"/>
      <c r="LMD1304" s="1124"/>
      <c r="LME1304" s="1124"/>
      <c r="LMF1304" s="1124"/>
      <c r="LMG1304" s="1124"/>
      <c r="LMH1304" s="1124"/>
      <c r="LMI1304" s="1124"/>
      <c r="LMJ1304" s="1124"/>
      <c r="LMK1304" s="1124"/>
      <c r="LML1304" s="1124"/>
      <c r="LMM1304" s="1124"/>
      <c r="LMN1304" s="1124"/>
      <c r="LMO1304" s="1124"/>
      <c r="LMP1304" s="1124"/>
      <c r="LMQ1304" s="1124"/>
      <c r="LMR1304" s="1124"/>
      <c r="LMS1304" s="1124"/>
      <c r="LMT1304" s="1124"/>
      <c r="LMU1304" s="1124"/>
      <c r="LMV1304" s="1124"/>
      <c r="LMW1304" s="1124"/>
      <c r="LMX1304" s="1124"/>
      <c r="LMY1304" s="1124"/>
      <c r="LMZ1304" s="1124"/>
      <c r="LNA1304" s="1124"/>
      <c r="LNB1304" s="1124"/>
      <c r="LNC1304" s="1124"/>
      <c r="LND1304" s="1124"/>
      <c r="LNE1304" s="1124"/>
      <c r="LNF1304" s="1124"/>
      <c r="LNG1304" s="1124"/>
      <c r="LNH1304" s="1124"/>
      <c r="LNI1304" s="1124"/>
      <c r="LNJ1304" s="1124"/>
      <c r="LNK1304" s="1124"/>
      <c r="LNL1304" s="1124"/>
      <c r="LNM1304" s="1124"/>
      <c r="LNN1304" s="1124"/>
      <c r="LNO1304" s="1124"/>
      <c r="LNP1304" s="1124"/>
      <c r="LNQ1304" s="1124"/>
      <c r="LNR1304" s="1124"/>
      <c r="LNS1304" s="1124"/>
      <c r="LNT1304" s="1124"/>
      <c r="LNU1304" s="1124"/>
      <c r="LNV1304" s="1124"/>
      <c r="LNW1304" s="1124"/>
      <c r="LNX1304" s="1124"/>
      <c r="LNY1304" s="1124"/>
      <c r="LNZ1304" s="1124"/>
      <c r="LOA1304" s="1124"/>
      <c r="LOB1304" s="1124"/>
      <c r="LOC1304" s="1124"/>
      <c r="LOD1304" s="1124"/>
      <c r="LOE1304" s="1124"/>
      <c r="LOF1304" s="1124"/>
      <c r="LOG1304" s="1124"/>
      <c r="LOH1304" s="1124"/>
      <c r="LOI1304" s="1124"/>
      <c r="LOJ1304" s="1124"/>
      <c r="LOK1304" s="1124"/>
      <c r="LOL1304" s="1124"/>
      <c r="LOM1304" s="1124"/>
      <c r="LON1304" s="1124"/>
      <c r="LOO1304" s="1124"/>
      <c r="LOP1304" s="1124"/>
      <c r="LOQ1304" s="1124"/>
      <c r="LOR1304" s="1124"/>
      <c r="LOS1304" s="1124"/>
      <c r="LOT1304" s="1124"/>
      <c r="LOU1304" s="1124"/>
      <c r="LOV1304" s="1124"/>
      <c r="LOW1304" s="1124"/>
      <c r="LOX1304" s="1124"/>
      <c r="LOY1304" s="1124"/>
      <c r="LOZ1304" s="1124"/>
      <c r="LPA1304" s="1124"/>
      <c r="LPB1304" s="1124"/>
      <c r="LPC1304" s="1124"/>
      <c r="LPD1304" s="1124"/>
      <c r="LPE1304" s="1124"/>
      <c r="LPF1304" s="1124"/>
      <c r="LPG1304" s="1124"/>
      <c r="LPH1304" s="1124"/>
      <c r="LPI1304" s="1124"/>
      <c r="LPJ1304" s="1124"/>
      <c r="LPK1304" s="1124"/>
      <c r="LPL1304" s="1124"/>
      <c r="LPM1304" s="1124"/>
      <c r="LPN1304" s="1124"/>
      <c r="LPO1304" s="1124"/>
      <c r="LPP1304" s="1124"/>
      <c r="LPQ1304" s="1124"/>
      <c r="LPR1304" s="1124"/>
      <c r="LPS1304" s="1124"/>
      <c r="LPT1304" s="1124"/>
      <c r="LPU1304" s="1124"/>
      <c r="LPV1304" s="1124"/>
      <c r="LPW1304" s="1124"/>
      <c r="LPX1304" s="1124"/>
      <c r="LPY1304" s="1124"/>
      <c r="LPZ1304" s="1124"/>
      <c r="LQA1304" s="1124"/>
      <c r="LQB1304" s="1124"/>
      <c r="LQC1304" s="1124"/>
      <c r="LQD1304" s="1124"/>
      <c r="LQE1304" s="1124"/>
      <c r="LQF1304" s="1124"/>
      <c r="LQG1304" s="1124"/>
      <c r="LQH1304" s="1124"/>
      <c r="LQI1304" s="1124"/>
      <c r="LQJ1304" s="1124"/>
      <c r="LQK1304" s="1124"/>
      <c r="LQL1304" s="1124"/>
      <c r="LQM1304" s="1124"/>
      <c r="LQN1304" s="1124"/>
      <c r="LQO1304" s="1124"/>
      <c r="LQP1304" s="1124"/>
      <c r="LQQ1304" s="1124"/>
      <c r="LQR1304" s="1124"/>
      <c r="LQS1304" s="1124"/>
      <c r="LQT1304" s="1124"/>
      <c r="LQU1304" s="1124"/>
      <c r="LQV1304" s="1124"/>
      <c r="LQW1304" s="1124"/>
      <c r="LQX1304" s="1124"/>
      <c r="LQY1304" s="1124"/>
      <c r="LQZ1304" s="1124"/>
      <c r="LRA1304" s="1124"/>
      <c r="LRB1304" s="1124"/>
      <c r="LRC1304" s="1124"/>
      <c r="LRD1304" s="1124"/>
      <c r="LRE1304" s="1124"/>
      <c r="LRF1304" s="1124"/>
      <c r="LRG1304" s="1124"/>
      <c r="LRH1304" s="1124"/>
      <c r="LRI1304" s="1124"/>
      <c r="LRJ1304" s="1124"/>
      <c r="LRK1304" s="1124"/>
      <c r="LRL1304" s="1124"/>
      <c r="LRM1304" s="1124"/>
      <c r="LRN1304" s="1124"/>
      <c r="LRO1304" s="1124"/>
      <c r="LRP1304" s="1124"/>
      <c r="LRQ1304" s="1124"/>
      <c r="LRR1304" s="1124"/>
      <c r="LRS1304" s="1124"/>
      <c r="LRT1304" s="1124"/>
      <c r="LRU1304" s="1124"/>
      <c r="LRV1304" s="1124"/>
      <c r="LRW1304" s="1124"/>
      <c r="LRX1304" s="1124"/>
      <c r="LRY1304" s="1124"/>
      <c r="LRZ1304" s="1124"/>
      <c r="LSA1304" s="1124"/>
      <c r="LSB1304" s="1124"/>
      <c r="LSC1304" s="1124"/>
      <c r="LSD1304" s="1124"/>
      <c r="LSE1304" s="1124"/>
      <c r="LSF1304" s="1124"/>
      <c r="LSG1304" s="1124"/>
      <c r="LSH1304" s="1124"/>
      <c r="LSI1304" s="1124"/>
      <c r="LSJ1304" s="1124"/>
      <c r="LSK1304" s="1124"/>
      <c r="LSL1304" s="1124"/>
      <c r="LSM1304" s="1124"/>
      <c r="LSN1304" s="1124"/>
      <c r="LSO1304" s="1124"/>
      <c r="LSP1304" s="1124"/>
      <c r="LSQ1304" s="1124"/>
      <c r="LSR1304" s="1124"/>
      <c r="LSS1304" s="1124"/>
      <c r="LST1304" s="1124"/>
      <c r="LSU1304" s="1124"/>
      <c r="LSV1304" s="1124"/>
      <c r="LSW1304" s="1124"/>
      <c r="LSX1304" s="1124"/>
      <c r="LSY1304" s="1124"/>
      <c r="LSZ1304" s="1124"/>
      <c r="LTA1304" s="1124"/>
      <c r="LTB1304" s="1124"/>
      <c r="LTC1304" s="1124"/>
      <c r="LTD1304" s="1124"/>
      <c r="LTE1304" s="1124"/>
      <c r="LTF1304" s="1124"/>
      <c r="LTG1304" s="1124"/>
      <c r="LTH1304" s="1124"/>
      <c r="LTI1304" s="1124"/>
      <c r="LTJ1304" s="1124"/>
      <c r="LTK1304" s="1124"/>
      <c r="LTL1304" s="1124"/>
      <c r="LTM1304" s="1124"/>
      <c r="LTN1304" s="1124"/>
      <c r="LTO1304" s="1124"/>
      <c r="LTP1304" s="1124"/>
      <c r="LTQ1304" s="1124"/>
      <c r="LTR1304" s="1124"/>
      <c r="LTS1304" s="1124"/>
      <c r="LTT1304" s="1124"/>
      <c r="LTU1304" s="1124"/>
      <c r="LTV1304" s="1124"/>
      <c r="LTW1304" s="1124"/>
      <c r="LTX1304" s="1124"/>
      <c r="LTY1304" s="1124"/>
      <c r="LTZ1304" s="1124"/>
      <c r="LUA1304" s="1124"/>
      <c r="LUB1304" s="1124"/>
      <c r="LUC1304" s="1124"/>
      <c r="LUD1304" s="1124"/>
      <c r="LUE1304" s="1124"/>
      <c r="LUF1304" s="1124"/>
      <c r="LUG1304" s="1124"/>
      <c r="LUH1304" s="1124"/>
      <c r="LUI1304" s="1124"/>
      <c r="LUJ1304" s="1124"/>
      <c r="LUK1304" s="1124"/>
      <c r="LUL1304" s="1124"/>
      <c r="LUM1304" s="1124"/>
      <c r="LUN1304" s="1124"/>
      <c r="LUO1304" s="1124"/>
      <c r="LUP1304" s="1124"/>
      <c r="LUQ1304" s="1124"/>
      <c r="LUR1304" s="1124"/>
      <c r="LUS1304" s="1124"/>
      <c r="LUT1304" s="1124"/>
      <c r="LUU1304" s="1124"/>
      <c r="LUV1304" s="1124"/>
      <c r="LUW1304" s="1124"/>
      <c r="LUX1304" s="1124"/>
      <c r="LUY1304" s="1124"/>
      <c r="LUZ1304" s="1124"/>
      <c r="LVA1304" s="1124"/>
      <c r="LVB1304" s="1124"/>
      <c r="LVC1304" s="1124"/>
      <c r="LVD1304" s="1124"/>
      <c r="LVE1304" s="1124"/>
      <c r="LVF1304" s="1124"/>
      <c r="LVG1304" s="1124"/>
      <c r="LVH1304" s="1124"/>
      <c r="LVI1304" s="1124"/>
      <c r="LVJ1304" s="1124"/>
      <c r="LVK1304" s="1124"/>
      <c r="LVL1304" s="1124"/>
      <c r="LVM1304" s="1124"/>
      <c r="LVN1304" s="1124"/>
      <c r="LVO1304" s="1124"/>
      <c r="LVP1304" s="1124"/>
      <c r="LVQ1304" s="1124"/>
      <c r="LVR1304" s="1124"/>
      <c r="LVS1304" s="1124"/>
      <c r="LVT1304" s="1124"/>
      <c r="LVU1304" s="1124"/>
      <c r="LVV1304" s="1124"/>
      <c r="LVW1304" s="1124"/>
      <c r="LVX1304" s="1124"/>
      <c r="LVY1304" s="1124"/>
      <c r="LVZ1304" s="1124"/>
      <c r="LWA1304" s="1124"/>
      <c r="LWB1304" s="1124"/>
      <c r="LWC1304" s="1124"/>
      <c r="LWD1304" s="1124"/>
      <c r="LWE1304" s="1124"/>
      <c r="LWF1304" s="1124"/>
      <c r="LWG1304" s="1124"/>
      <c r="LWH1304" s="1124"/>
      <c r="LWI1304" s="1124"/>
      <c r="LWJ1304" s="1124"/>
      <c r="LWK1304" s="1124"/>
      <c r="LWL1304" s="1124"/>
      <c r="LWM1304" s="1124"/>
      <c r="LWN1304" s="1124"/>
      <c r="LWO1304" s="1124"/>
      <c r="LWP1304" s="1124"/>
      <c r="LWQ1304" s="1124"/>
      <c r="LWR1304" s="1124"/>
      <c r="LWS1304" s="1124"/>
      <c r="LWT1304" s="1124"/>
      <c r="LWU1304" s="1124"/>
      <c r="LWV1304" s="1124"/>
      <c r="LWW1304" s="1124"/>
      <c r="LWX1304" s="1124"/>
      <c r="LWY1304" s="1124"/>
      <c r="LWZ1304" s="1124"/>
      <c r="LXA1304" s="1124"/>
      <c r="LXB1304" s="1124"/>
      <c r="LXC1304" s="1124"/>
      <c r="LXD1304" s="1124"/>
      <c r="LXE1304" s="1124"/>
      <c r="LXF1304" s="1124"/>
      <c r="LXG1304" s="1124"/>
      <c r="LXH1304" s="1124"/>
      <c r="LXI1304" s="1124"/>
      <c r="LXJ1304" s="1124"/>
      <c r="LXK1304" s="1124"/>
      <c r="LXL1304" s="1124"/>
      <c r="LXM1304" s="1124"/>
      <c r="LXN1304" s="1124"/>
      <c r="LXO1304" s="1124"/>
      <c r="LXP1304" s="1124"/>
      <c r="LXQ1304" s="1124"/>
      <c r="LXR1304" s="1124"/>
      <c r="LXS1304" s="1124"/>
      <c r="LXT1304" s="1124"/>
      <c r="LXU1304" s="1124"/>
      <c r="LXV1304" s="1124"/>
      <c r="LXW1304" s="1124"/>
      <c r="LXX1304" s="1124"/>
      <c r="LXY1304" s="1124"/>
      <c r="LXZ1304" s="1124"/>
      <c r="LYA1304" s="1124"/>
      <c r="LYB1304" s="1124"/>
      <c r="LYC1304" s="1124"/>
      <c r="LYD1304" s="1124"/>
      <c r="LYE1304" s="1124"/>
      <c r="LYF1304" s="1124"/>
      <c r="LYG1304" s="1124"/>
      <c r="LYH1304" s="1124"/>
      <c r="LYI1304" s="1124"/>
      <c r="LYJ1304" s="1124"/>
      <c r="LYK1304" s="1124"/>
      <c r="LYL1304" s="1124"/>
      <c r="LYM1304" s="1124"/>
      <c r="LYN1304" s="1124"/>
      <c r="LYO1304" s="1124"/>
      <c r="LYP1304" s="1124"/>
      <c r="LYQ1304" s="1124"/>
      <c r="LYR1304" s="1124"/>
      <c r="LYS1304" s="1124"/>
      <c r="LYT1304" s="1124"/>
      <c r="LYU1304" s="1124"/>
      <c r="LYV1304" s="1124"/>
      <c r="LYW1304" s="1124"/>
      <c r="LYX1304" s="1124"/>
      <c r="LYY1304" s="1124"/>
      <c r="LYZ1304" s="1124"/>
      <c r="LZA1304" s="1124"/>
      <c r="LZB1304" s="1124"/>
      <c r="LZC1304" s="1124"/>
      <c r="LZD1304" s="1124"/>
      <c r="LZE1304" s="1124"/>
      <c r="LZF1304" s="1124"/>
      <c r="LZG1304" s="1124"/>
      <c r="LZH1304" s="1124"/>
      <c r="LZI1304" s="1124"/>
      <c r="LZJ1304" s="1124"/>
      <c r="LZK1304" s="1124"/>
      <c r="LZL1304" s="1124"/>
      <c r="LZM1304" s="1124"/>
      <c r="LZN1304" s="1124"/>
      <c r="LZO1304" s="1124"/>
      <c r="LZP1304" s="1124"/>
      <c r="LZQ1304" s="1124"/>
      <c r="LZR1304" s="1124"/>
      <c r="LZS1304" s="1124"/>
      <c r="LZT1304" s="1124"/>
      <c r="LZU1304" s="1124"/>
      <c r="LZV1304" s="1124"/>
      <c r="LZW1304" s="1124"/>
      <c r="LZX1304" s="1124"/>
      <c r="LZY1304" s="1124"/>
      <c r="LZZ1304" s="1124"/>
      <c r="MAA1304" s="1124"/>
      <c r="MAB1304" s="1124"/>
      <c r="MAC1304" s="1124"/>
      <c r="MAD1304" s="1124"/>
      <c r="MAE1304" s="1124"/>
      <c r="MAF1304" s="1124"/>
      <c r="MAG1304" s="1124"/>
      <c r="MAH1304" s="1124"/>
      <c r="MAI1304" s="1124"/>
      <c r="MAJ1304" s="1124"/>
      <c r="MAK1304" s="1124"/>
      <c r="MAL1304" s="1124"/>
      <c r="MAM1304" s="1124"/>
      <c r="MAN1304" s="1124"/>
      <c r="MAO1304" s="1124"/>
      <c r="MAP1304" s="1124"/>
      <c r="MAQ1304" s="1124"/>
      <c r="MAR1304" s="1124"/>
      <c r="MAS1304" s="1124"/>
      <c r="MAT1304" s="1124"/>
      <c r="MAU1304" s="1124"/>
      <c r="MAV1304" s="1124"/>
      <c r="MAW1304" s="1124"/>
      <c r="MAX1304" s="1124"/>
      <c r="MAY1304" s="1124"/>
      <c r="MAZ1304" s="1124"/>
      <c r="MBA1304" s="1124"/>
      <c r="MBB1304" s="1124"/>
      <c r="MBC1304" s="1124"/>
      <c r="MBD1304" s="1124"/>
      <c r="MBE1304" s="1124"/>
      <c r="MBF1304" s="1124"/>
      <c r="MBG1304" s="1124"/>
      <c r="MBH1304" s="1124"/>
      <c r="MBI1304" s="1124"/>
      <c r="MBJ1304" s="1124"/>
      <c r="MBK1304" s="1124"/>
      <c r="MBL1304" s="1124"/>
      <c r="MBM1304" s="1124"/>
      <c r="MBN1304" s="1124"/>
      <c r="MBO1304" s="1124"/>
      <c r="MBP1304" s="1124"/>
      <c r="MBQ1304" s="1124"/>
      <c r="MBR1304" s="1124"/>
      <c r="MBS1304" s="1124"/>
      <c r="MBT1304" s="1124"/>
      <c r="MBU1304" s="1124"/>
      <c r="MBV1304" s="1124"/>
      <c r="MBW1304" s="1124"/>
      <c r="MBX1304" s="1124"/>
      <c r="MBY1304" s="1124"/>
      <c r="MBZ1304" s="1124"/>
      <c r="MCA1304" s="1124"/>
      <c r="MCB1304" s="1124"/>
      <c r="MCC1304" s="1124"/>
      <c r="MCD1304" s="1124"/>
      <c r="MCE1304" s="1124"/>
      <c r="MCF1304" s="1124"/>
      <c r="MCG1304" s="1124"/>
      <c r="MCH1304" s="1124"/>
      <c r="MCI1304" s="1124"/>
      <c r="MCJ1304" s="1124"/>
      <c r="MCK1304" s="1124"/>
      <c r="MCL1304" s="1124"/>
      <c r="MCM1304" s="1124"/>
      <c r="MCN1304" s="1124"/>
      <c r="MCO1304" s="1124"/>
      <c r="MCP1304" s="1124"/>
      <c r="MCQ1304" s="1124"/>
      <c r="MCR1304" s="1124"/>
      <c r="MCS1304" s="1124"/>
      <c r="MCT1304" s="1124"/>
      <c r="MCU1304" s="1124"/>
      <c r="MCV1304" s="1124"/>
      <c r="MCW1304" s="1124"/>
      <c r="MCX1304" s="1124"/>
      <c r="MCY1304" s="1124"/>
      <c r="MCZ1304" s="1124"/>
      <c r="MDA1304" s="1124"/>
      <c r="MDB1304" s="1124"/>
      <c r="MDC1304" s="1124"/>
      <c r="MDD1304" s="1124"/>
      <c r="MDE1304" s="1124"/>
      <c r="MDF1304" s="1124"/>
      <c r="MDG1304" s="1124"/>
      <c r="MDH1304" s="1124"/>
      <c r="MDI1304" s="1124"/>
      <c r="MDJ1304" s="1124"/>
      <c r="MDK1304" s="1124"/>
      <c r="MDL1304" s="1124"/>
      <c r="MDM1304" s="1124"/>
      <c r="MDN1304" s="1124"/>
      <c r="MDO1304" s="1124"/>
      <c r="MDP1304" s="1124"/>
      <c r="MDQ1304" s="1124"/>
      <c r="MDR1304" s="1124"/>
      <c r="MDS1304" s="1124"/>
      <c r="MDT1304" s="1124"/>
      <c r="MDU1304" s="1124"/>
      <c r="MDV1304" s="1124"/>
      <c r="MDW1304" s="1124"/>
      <c r="MDX1304" s="1124"/>
      <c r="MDY1304" s="1124"/>
      <c r="MDZ1304" s="1124"/>
      <c r="MEA1304" s="1124"/>
      <c r="MEB1304" s="1124"/>
      <c r="MEC1304" s="1124"/>
      <c r="MED1304" s="1124"/>
      <c r="MEE1304" s="1124"/>
      <c r="MEF1304" s="1124"/>
      <c r="MEG1304" s="1124"/>
      <c r="MEH1304" s="1124"/>
      <c r="MEI1304" s="1124"/>
      <c r="MEJ1304" s="1124"/>
      <c r="MEK1304" s="1124"/>
      <c r="MEL1304" s="1124"/>
      <c r="MEM1304" s="1124"/>
      <c r="MEN1304" s="1124"/>
      <c r="MEO1304" s="1124"/>
      <c r="MEP1304" s="1124"/>
      <c r="MEQ1304" s="1124"/>
      <c r="MER1304" s="1124"/>
      <c r="MES1304" s="1124"/>
      <c r="MET1304" s="1124"/>
      <c r="MEU1304" s="1124"/>
      <c r="MEV1304" s="1124"/>
      <c r="MEW1304" s="1124"/>
      <c r="MEX1304" s="1124"/>
      <c r="MEY1304" s="1124"/>
      <c r="MEZ1304" s="1124"/>
      <c r="MFA1304" s="1124"/>
      <c r="MFB1304" s="1124"/>
      <c r="MFC1304" s="1124"/>
      <c r="MFD1304" s="1124"/>
      <c r="MFE1304" s="1124"/>
      <c r="MFF1304" s="1124"/>
      <c r="MFG1304" s="1124"/>
      <c r="MFH1304" s="1124"/>
      <c r="MFI1304" s="1124"/>
      <c r="MFJ1304" s="1124"/>
      <c r="MFK1304" s="1124"/>
      <c r="MFL1304" s="1124"/>
      <c r="MFM1304" s="1124"/>
      <c r="MFN1304" s="1124"/>
      <c r="MFO1304" s="1124"/>
      <c r="MFP1304" s="1124"/>
      <c r="MFQ1304" s="1124"/>
      <c r="MFR1304" s="1124"/>
      <c r="MFS1304" s="1124"/>
      <c r="MFT1304" s="1124"/>
      <c r="MFU1304" s="1124"/>
      <c r="MFV1304" s="1124"/>
      <c r="MFW1304" s="1124"/>
      <c r="MFX1304" s="1124"/>
      <c r="MFY1304" s="1124"/>
      <c r="MFZ1304" s="1124"/>
      <c r="MGA1304" s="1124"/>
      <c r="MGB1304" s="1124"/>
      <c r="MGC1304" s="1124"/>
      <c r="MGD1304" s="1124"/>
      <c r="MGE1304" s="1124"/>
      <c r="MGF1304" s="1124"/>
      <c r="MGG1304" s="1124"/>
      <c r="MGH1304" s="1124"/>
      <c r="MGI1304" s="1124"/>
      <c r="MGJ1304" s="1124"/>
      <c r="MGK1304" s="1124"/>
      <c r="MGL1304" s="1124"/>
      <c r="MGM1304" s="1124"/>
      <c r="MGN1304" s="1124"/>
      <c r="MGO1304" s="1124"/>
      <c r="MGP1304" s="1124"/>
      <c r="MGQ1304" s="1124"/>
      <c r="MGR1304" s="1124"/>
      <c r="MGS1304" s="1124"/>
      <c r="MGT1304" s="1124"/>
      <c r="MGU1304" s="1124"/>
      <c r="MGV1304" s="1124"/>
      <c r="MGW1304" s="1124"/>
      <c r="MGX1304" s="1124"/>
      <c r="MGY1304" s="1124"/>
      <c r="MGZ1304" s="1124"/>
      <c r="MHA1304" s="1124"/>
      <c r="MHB1304" s="1124"/>
      <c r="MHC1304" s="1124"/>
      <c r="MHD1304" s="1124"/>
      <c r="MHE1304" s="1124"/>
      <c r="MHF1304" s="1124"/>
      <c r="MHG1304" s="1124"/>
      <c r="MHH1304" s="1124"/>
      <c r="MHI1304" s="1124"/>
      <c r="MHJ1304" s="1124"/>
      <c r="MHK1304" s="1124"/>
      <c r="MHL1304" s="1124"/>
      <c r="MHM1304" s="1124"/>
      <c r="MHN1304" s="1124"/>
      <c r="MHO1304" s="1124"/>
      <c r="MHP1304" s="1124"/>
      <c r="MHQ1304" s="1124"/>
      <c r="MHR1304" s="1124"/>
      <c r="MHS1304" s="1124"/>
      <c r="MHT1304" s="1124"/>
      <c r="MHU1304" s="1124"/>
      <c r="MHV1304" s="1124"/>
      <c r="MHW1304" s="1124"/>
      <c r="MHX1304" s="1124"/>
      <c r="MHY1304" s="1124"/>
      <c r="MHZ1304" s="1124"/>
      <c r="MIA1304" s="1124"/>
      <c r="MIB1304" s="1124"/>
      <c r="MIC1304" s="1124"/>
      <c r="MID1304" s="1124"/>
      <c r="MIE1304" s="1124"/>
      <c r="MIF1304" s="1124"/>
      <c r="MIG1304" s="1124"/>
      <c r="MIH1304" s="1124"/>
      <c r="MII1304" s="1124"/>
      <c r="MIJ1304" s="1124"/>
      <c r="MIK1304" s="1124"/>
      <c r="MIL1304" s="1124"/>
      <c r="MIM1304" s="1124"/>
      <c r="MIN1304" s="1124"/>
      <c r="MIO1304" s="1124"/>
      <c r="MIP1304" s="1124"/>
      <c r="MIQ1304" s="1124"/>
      <c r="MIR1304" s="1124"/>
      <c r="MIS1304" s="1124"/>
      <c r="MIT1304" s="1124"/>
      <c r="MIU1304" s="1124"/>
      <c r="MIV1304" s="1124"/>
      <c r="MIW1304" s="1124"/>
      <c r="MIX1304" s="1124"/>
      <c r="MIY1304" s="1124"/>
      <c r="MIZ1304" s="1124"/>
      <c r="MJA1304" s="1124"/>
      <c r="MJB1304" s="1124"/>
      <c r="MJC1304" s="1124"/>
      <c r="MJD1304" s="1124"/>
      <c r="MJE1304" s="1124"/>
      <c r="MJF1304" s="1124"/>
      <c r="MJG1304" s="1124"/>
      <c r="MJH1304" s="1124"/>
      <c r="MJI1304" s="1124"/>
      <c r="MJJ1304" s="1124"/>
      <c r="MJK1304" s="1124"/>
      <c r="MJL1304" s="1124"/>
      <c r="MJM1304" s="1124"/>
      <c r="MJN1304" s="1124"/>
      <c r="MJO1304" s="1124"/>
      <c r="MJP1304" s="1124"/>
      <c r="MJQ1304" s="1124"/>
      <c r="MJR1304" s="1124"/>
      <c r="MJS1304" s="1124"/>
      <c r="MJT1304" s="1124"/>
      <c r="MJU1304" s="1124"/>
      <c r="MJV1304" s="1124"/>
      <c r="MJW1304" s="1124"/>
      <c r="MJX1304" s="1124"/>
      <c r="MJY1304" s="1124"/>
      <c r="MJZ1304" s="1124"/>
      <c r="MKA1304" s="1124"/>
      <c r="MKB1304" s="1124"/>
      <c r="MKC1304" s="1124"/>
      <c r="MKD1304" s="1124"/>
      <c r="MKE1304" s="1124"/>
      <c r="MKF1304" s="1124"/>
      <c r="MKG1304" s="1124"/>
      <c r="MKH1304" s="1124"/>
      <c r="MKI1304" s="1124"/>
      <c r="MKJ1304" s="1124"/>
      <c r="MKK1304" s="1124"/>
      <c r="MKL1304" s="1124"/>
      <c r="MKM1304" s="1124"/>
      <c r="MKN1304" s="1124"/>
      <c r="MKO1304" s="1124"/>
      <c r="MKP1304" s="1124"/>
      <c r="MKQ1304" s="1124"/>
      <c r="MKR1304" s="1124"/>
      <c r="MKS1304" s="1124"/>
      <c r="MKT1304" s="1124"/>
      <c r="MKU1304" s="1124"/>
      <c r="MKV1304" s="1124"/>
      <c r="MKW1304" s="1124"/>
      <c r="MKX1304" s="1124"/>
      <c r="MKY1304" s="1124"/>
      <c r="MKZ1304" s="1124"/>
      <c r="MLA1304" s="1124"/>
      <c r="MLB1304" s="1124"/>
      <c r="MLC1304" s="1124"/>
      <c r="MLD1304" s="1124"/>
      <c r="MLE1304" s="1124"/>
      <c r="MLF1304" s="1124"/>
      <c r="MLG1304" s="1124"/>
      <c r="MLH1304" s="1124"/>
      <c r="MLI1304" s="1124"/>
      <c r="MLJ1304" s="1124"/>
      <c r="MLK1304" s="1124"/>
      <c r="MLL1304" s="1124"/>
      <c r="MLM1304" s="1124"/>
      <c r="MLN1304" s="1124"/>
      <c r="MLO1304" s="1124"/>
      <c r="MLP1304" s="1124"/>
      <c r="MLQ1304" s="1124"/>
      <c r="MLR1304" s="1124"/>
      <c r="MLS1304" s="1124"/>
      <c r="MLT1304" s="1124"/>
      <c r="MLU1304" s="1124"/>
      <c r="MLV1304" s="1124"/>
      <c r="MLW1304" s="1124"/>
      <c r="MLX1304" s="1124"/>
      <c r="MLY1304" s="1124"/>
      <c r="MLZ1304" s="1124"/>
      <c r="MMA1304" s="1124"/>
      <c r="MMB1304" s="1124"/>
      <c r="MMC1304" s="1124"/>
      <c r="MMD1304" s="1124"/>
      <c r="MME1304" s="1124"/>
      <c r="MMF1304" s="1124"/>
      <c r="MMG1304" s="1124"/>
      <c r="MMH1304" s="1124"/>
      <c r="MMI1304" s="1124"/>
      <c r="MMJ1304" s="1124"/>
      <c r="MMK1304" s="1124"/>
      <c r="MML1304" s="1124"/>
      <c r="MMM1304" s="1124"/>
      <c r="MMN1304" s="1124"/>
      <c r="MMO1304" s="1124"/>
      <c r="MMP1304" s="1124"/>
      <c r="MMQ1304" s="1124"/>
      <c r="MMR1304" s="1124"/>
      <c r="MMS1304" s="1124"/>
      <c r="MMT1304" s="1124"/>
      <c r="MMU1304" s="1124"/>
      <c r="MMV1304" s="1124"/>
      <c r="MMW1304" s="1124"/>
      <c r="MMX1304" s="1124"/>
      <c r="MMY1304" s="1124"/>
      <c r="MMZ1304" s="1124"/>
      <c r="MNA1304" s="1124"/>
      <c r="MNB1304" s="1124"/>
      <c r="MNC1304" s="1124"/>
      <c r="MND1304" s="1124"/>
      <c r="MNE1304" s="1124"/>
      <c r="MNF1304" s="1124"/>
      <c r="MNG1304" s="1124"/>
      <c r="MNH1304" s="1124"/>
      <c r="MNI1304" s="1124"/>
      <c r="MNJ1304" s="1124"/>
      <c r="MNK1304" s="1124"/>
      <c r="MNL1304" s="1124"/>
      <c r="MNM1304" s="1124"/>
      <c r="MNN1304" s="1124"/>
      <c r="MNO1304" s="1124"/>
      <c r="MNP1304" s="1124"/>
      <c r="MNQ1304" s="1124"/>
      <c r="MNR1304" s="1124"/>
      <c r="MNS1304" s="1124"/>
      <c r="MNT1304" s="1124"/>
      <c r="MNU1304" s="1124"/>
      <c r="MNV1304" s="1124"/>
      <c r="MNW1304" s="1124"/>
      <c r="MNX1304" s="1124"/>
      <c r="MNY1304" s="1124"/>
      <c r="MNZ1304" s="1124"/>
      <c r="MOA1304" s="1124"/>
      <c r="MOB1304" s="1124"/>
      <c r="MOC1304" s="1124"/>
      <c r="MOD1304" s="1124"/>
      <c r="MOE1304" s="1124"/>
      <c r="MOF1304" s="1124"/>
      <c r="MOG1304" s="1124"/>
      <c r="MOH1304" s="1124"/>
      <c r="MOI1304" s="1124"/>
      <c r="MOJ1304" s="1124"/>
      <c r="MOK1304" s="1124"/>
      <c r="MOL1304" s="1124"/>
      <c r="MOM1304" s="1124"/>
      <c r="MON1304" s="1124"/>
      <c r="MOO1304" s="1124"/>
      <c r="MOP1304" s="1124"/>
      <c r="MOQ1304" s="1124"/>
      <c r="MOR1304" s="1124"/>
      <c r="MOS1304" s="1124"/>
      <c r="MOT1304" s="1124"/>
      <c r="MOU1304" s="1124"/>
      <c r="MOV1304" s="1124"/>
      <c r="MOW1304" s="1124"/>
      <c r="MOX1304" s="1124"/>
      <c r="MOY1304" s="1124"/>
      <c r="MOZ1304" s="1124"/>
      <c r="MPA1304" s="1124"/>
      <c r="MPB1304" s="1124"/>
      <c r="MPC1304" s="1124"/>
      <c r="MPD1304" s="1124"/>
      <c r="MPE1304" s="1124"/>
      <c r="MPF1304" s="1124"/>
      <c r="MPG1304" s="1124"/>
      <c r="MPH1304" s="1124"/>
      <c r="MPI1304" s="1124"/>
      <c r="MPJ1304" s="1124"/>
      <c r="MPK1304" s="1124"/>
      <c r="MPL1304" s="1124"/>
      <c r="MPM1304" s="1124"/>
      <c r="MPN1304" s="1124"/>
      <c r="MPO1304" s="1124"/>
      <c r="MPP1304" s="1124"/>
      <c r="MPQ1304" s="1124"/>
      <c r="MPR1304" s="1124"/>
      <c r="MPS1304" s="1124"/>
      <c r="MPT1304" s="1124"/>
      <c r="MPU1304" s="1124"/>
      <c r="MPV1304" s="1124"/>
      <c r="MPW1304" s="1124"/>
      <c r="MPX1304" s="1124"/>
      <c r="MPY1304" s="1124"/>
      <c r="MPZ1304" s="1124"/>
      <c r="MQA1304" s="1124"/>
      <c r="MQB1304" s="1124"/>
      <c r="MQC1304" s="1124"/>
      <c r="MQD1304" s="1124"/>
      <c r="MQE1304" s="1124"/>
      <c r="MQF1304" s="1124"/>
      <c r="MQG1304" s="1124"/>
      <c r="MQH1304" s="1124"/>
      <c r="MQI1304" s="1124"/>
      <c r="MQJ1304" s="1124"/>
      <c r="MQK1304" s="1124"/>
      <c r="MQL1304" s="1124"/>
      <c r="MQM1304" s="1124"/>
      <c r="MQN1304" s="1124"/>
      <c r="MQO1304" s="1124"/>
      <c r="MQP1304" s="1124"/>
      <c r="MQQ1304" s="1124"/>
      <c r="MQR1304" s="1124"/>
      <c r="MQS1304" s="1124"/>
      <c r="MQT1304" s="1124"/>
      <c r="MQU1304" s="1124"/>
      <c r="MQV1304" s="1124"/>
      <c r="MQW1304" s="1124"/>
      <c r="MQX1304" s="1124"/>
      <c r="MQY1304" s="1124"/>
      <c r="MQZ1304" s="1124"/>
      <c r="MRA1304" s="1124"/>
      <c r="MRB1304" s="1124"/>
      <c r="MRC1304" s="1124"/>
      <c r="MRD1304" s="1124"/>
      <c r="MRE1304" s="1124"/>
      <c r="MRF1304" s="1124"/>
      <c r="MRG1304" s="1124"/>
      <c r="MRH1304" s="1124"/>
      <c r="MRI1304" s="1124"/>
      <c r="MRJ1304" s="1124"/>
      <c r="MRK1304" s="1124"/>
      <c r="MRL1304" s="1124"/>
      <c r="MRM1304" s="1124"/>
      <c r="MRN1304" s="1124"/>
      <c r="MRO1304" s="1124"/>
      <c r="MRP1304" s="1124"/>
      <c r="MRQ1304" s="1124"/>
      <c r="MRR1304" s="1124"/>
      <c r="MRS1304" s="1124"/>
      <c r="MRT1304" s="1124"/>
      <c r="MRU1304" s="1124"/>
      <c r="MRV1304" s="1124"/>
      <c r="MRW1304" s="1124"/>
      <c r="MRX1304" s="1124"/>
      <c r="MRY1304" s="1124"/>
      <c r="MRZ1304" s="1124"/>
      <c r="MSA1304" s="1124"/>
      <c r="MSB1304" s="1124"/>
      <c r="MSC1304" s="1124"/>
      <c r="MSD1304" s="1124"/>
      <c r="MSE1304" s="1124"/>
      <c r="MSF1304" s="1124"/>
      <c r="MSG1304" s="1124"/>
      <c r="MSH1304" s="1124"/>
      <c r="MSI1304" s="1124"/>
      <c r="MSJ1304" s="1124"/>
      <c r="MSK1304" s="1124"/>
      <c r="MSL1304" s="1124"/>
      <c r="MSM1304" s="1124"/>
      <c r="MSN1304" s="1124"/>
      <c r="MSO1304" s="1124"/>
      <c r="MSP1304" s="1124"/>
      <c r="MSQ1304" s="1124"/>
      <c r="MSR1304" s="1124"/>
      <c r="MSS1304" s="1124"/>
      <c r="MST1304" s="1124"/>
      <c r="MSU1304" s="1124"/>
      <c r="MSV1304" s="1124"/>
      <c r="MSW1304" s="1124"/>
      <c r="MSX1304" s="1124"/>
      <c r="MSY1304" s="1124"/>
      <c r="MSZ1304" s="1124"/>
      <c r="MTA1304" s="1124"/>
      <c r="MTB1304" s="1124"/>
      <c r="MTC1304" s="1124"/>
      <c r="MTD1304" s="1124"/>
      <c r="MTE1304" s="1124"/>
      <c r="MTF1304" s="1124"/>
      <c r="MTG1304" s="1124"/>
      <c r="MTH1304" s="1124"/>
      <c r="MTI1304" s="1124"/>
      <c r="MTJ1304" s="1124"/>
      <c r="MTK1304" s="1124"/>
      <c r="MTL1304" s="1124"/>
      <c r="MTM1304" s="1124"/>
      <c r="MTN1304" s="1124"/>
      <c r="MTO1304" s="1124"/>
      <c r="MTP1304" s="1124"/>
      <c r="MTQ1304" s="1124"/>
      <c r="MTR1304" s="1124"/>
      <c r="MTS1304" s="1124"/>
      <c r="MTT1304" s="1124"/>
      <c r="MTU1304" s="1124"/>
      <c r="MTV1304" s="1124"/>
      <c r="MTW1304" s="1124"/>
      <c r="MTX1304" s="1124"/>
      <c r="MTY1304" s="1124"/>
      <c r="MTZ1304" s="1124"/>
      <c r="MUA1304" s="1124"/>
      <c r="MUB1304" s="1124"/>
      <c r="MUC1304" s="1124"/>
      <c r="MUD1304" s="1124"/>
      <c r="MUE1304" s="1124"/>
      <c r="MUF1304" s="1124"/>
      <c r="MUG1304" s="1124"/>
      <c r="MUH1304" s="1124"/>
      <c r="MUI1304" s="1124"/>
      <c r="MUJ1304" s="1124"/>
      <c r="MUK1304" s="1124"/>
      <c r="MUL1304" s="1124"/>
      <c r="MUM1304" s="1124"/>
      <c r="MUN1304" s="1124"/>
      <c r="MUO1304" s="1124"/>
      <c r="MUP1304" s="1124"/>
      <c r="MUQ1304" s="1124"/>
      <c r="MUR1304" s="1124"/>
      <c r="MUS1304" s="1124"/>
      <c r="MUT1304" s="1124"/>
      <c r="MUU1304" s="1124"/>
      <c r="MUV1304" s="1124"/>
      <c r="MUW1304" s="1124"/>
      <c r="MUX1304" s="1124"/>
      <c r="MUY1304" s="1124"/>
      <c r="MUZ1304" s="1124"/>
      <c r="MVA1304" s="1124"/>
      <c r="MVB1304" s="1124"/>
      <c r="MVC1304" s="1124"/>
      <c r="MVD1304" s="1124"/>
      <c r="MVE1304" s="1124"/>
      <c r="MVF1304" s="1124"/>
      <c r="MVG1304" s="1124"/>
      <c r="MVH1304" s="1124"/>
      <c r="MVI1304" s="1124"/>
      <c r="MVJ1304" s="1124"/>
      <c r="MVK1304" s="1124"/>
      <c r="MVL1304" s="1124"/>
      <c r="MVM1304" s="1124"/>
      <c r="MVN1304" s="1124"/>
      <c r="MVO1304" s="1124"/>
      <c r="MVP1304" s="1124"/>
      <c r="MVQ1304" s="1124"/>
      <c r="MVR1304" s="1124"/>
      <c r="MVS1304" s="1124"/>
      <c r="MVT1304" s="1124"/>
      <c r="MVU1304" s="1124"/>
      <c r="MVV1304" s="1124"/>
      <c r="MVW1304" s="1124"/>
      <c r="MVX1304" s="1124"/>
      <c r="MVY1304" s="1124"/>
      <c r="MVZ1304" s="1124"/>
      <c r="MWA1304" s="1124"/>
      <c r="MWB1304" s="1124"/>
      <c r="MWC1304" s="1124"/>
      <c r="MWD1304" s="1124"/>
      <c r="MWE1304" s="1124"/>
      <c r="MWF1304" s="1124"/>
      <c r="MWG1304" s="1124"/>
      <c r="MWH1304" s="1124"/>
      <c r="MWI1304" s="1124"/>
      <c r="MWJ1304" s="1124"/>
      <c r="MWK1304" s="1124"/>
      <c r="MWL1304" s="1124"/>
      <c r="MWM1304" s="1124"/>
      <c r="MWN1304" s="1124"/>
      <c r="MWO1304" s="1124"/>
      <c r="MWP1304" s="1124"/>
      <c r="MWQ1304" s="1124"/>
      <c r="MWR1304" s="1124"/>
      <c r="MWS1304" s="1124"/>
      <c r="MWT1304" s="1124"/>
      <c r="MWU1304" s="1124"/>
      <c r="MWV1304" s="1124"/>
      <c r="MWW1304" s="1124"/>
      <c r="MWX1304" s="1124"/>
      <c r="MWY1304" s="1124"/>
      <c r="MWZ1304" s="1124"/>
      <c r="MXA1304" s="1124"/>
      <c r="MXB1304" s="1124"/>
      <c r="MXC1304" s="1124"/>
      <c r="MXD1304" s="1124"/>
      <c r="MXE1304" s="1124"/>
      <c r="MXF1304" s="1124"/>
      <c r="MXG1304" s="1124"/>
      <c r="MXH1304" s="1124"/>
      <c r="MXI1304" s="1124"/>
      <c r="MXJ1304" s="1124"/>
      <c r="MXK1304" s="1124"/>
      <c r="MXL1304" s="1124"/>
      <c r="MXM1304" s="1124"/>
      <c r="MXN1304" s="1124"/>
      <c r="MXO1304" s="1124"/>
      <c r="MXP1304" s="1124"/>
      <c r="MXQ1304" s="1124"/>
      <c r="MXR1304" s="1124"/>
      <c r="MXS1304" s="1124"/>
      <c r="MXT1304" s="1124"/>
      <c r="MXU1304" s="1124"/>
      <c r="MXV1304" s="1124"/>
      <c r="MXW1304" s="1124"/>
      <c r="MXX1304" s="1124"/>
      <c r="MXY1304" s="1124"/>
      <c r="MXZ1304" s="1124"/>
      <c r="MYA1304" s="1124"/>
      <c r="MYB1304" s="1124"/>
      <c r="MYC1304" s="1124"/>
      <c r="MYD1304" s="1124"/>
      <c r="MYE1304" s="1124"/>
      <c r="MYF1304" s="1124"/>
      <c r="MYG1304" s="1124"/>
      <c r="MYH1304" s="1124"/>
      <c r="MYI1304" s="1124"/>
      <c r="MYJ1304" s="1124"/>
      <c r="MYK1304" s="1124"/>
      <c r="MYL1304" s="1124"/>
      <c r="MYM1304" s="1124"/>
      <c r="MYN1304" s="1124"/>
      <c r="MYO1304" s="1124"/>
      <c r="MYP1304" s="1124"/>
      <c r="MYQ1304" s="1124"/>
      <c r="MYR1304" s="1124"/>
      <c r="MYS1304" s="1124"/>
      <c r="MYT1304" s="1124"/>
      <c r="MYU1304" s="1124"/>
      <c r="MYV1304" s="1124"/>
      <c r="MYW1304" s="1124"/>
      <c r="MYX1304" s="1124"/>
      <c r="MYY1304" s="1124"/>
      <c r="MYZ1304" s="1124"/>
      <c r="MZA1304" s="1124"/>
      <c r="MZB1304" s="1124"/>
      <c r="MZC1304" s="1124"/>
      <c r="MZD1304" s="1124"/>
      <c r="MZE1304" s="1124"/>
      <c r="MZF1304" s="1124"/>
      <c r="MZG1304" s="1124"/>
      <c r="MZH1304" s="1124"/>
      <c r="MZI1304" s="1124"/>
      <c r="MZJ1304" s="1124"/>
      <c r="MZK1304" s="1124"/>
      <c r="MZL1304" s="1124"/>
      <c r="MZM1304" s="1124"/>
      <c r="MZN1304" s="1124"/>
      <c r="MZO1304" s="1124"/>
      <c r="MZP1304" s="1124"/>
      <c r="MZQ1304" s="1124"/>
      <c r="MZR1304" s="1124"/>
      <c r="MZS1304" s="1124"/>
      <c r="MZT1304" s="1124"/>
      <c r="MZU1304" s="1124"/>
      <c r="MZV1304" s="1124"/>
      <c r="MZW1304" s="1124"/>
      <c r="MZX1304" s="1124"/>
      <c r="MZY1304" s="1124"/>
      <c r="MZZ1304" s="1124"/>
      <c r="NAA1304" s="1124"/>
      <c r="NAB1304" s="1124"/>
      <c r="NAC1304" s="1124"/>
      <c r="NAD1304" s="1124"/>
      <c r="NAE1304" s="1124"/>
      <c r="NAF1304" s="1124"/>
      <c r="NAG1304" s="1124"/>
      <c r="NAH1304" s="1124"/>
      <c r="NAI1304" s="1124"/>
      <c r="NAJ1304" s="1124"/>
      <c r="NAK1304" s="1124"/>
      <c r="NAL1304" s="1124"/>
      <c r="NAM1304" s="1124"/>
      <c r="NAN1304" s="1124"/>
      <c r="NAO1304" s="1124"/>
      <c r="NAP1304" s="1124"/>
      <c r="NAQ1304" s="1124"/>
      <c r="NAR1304" s="1124"/>
      <c r="NAS1304" s="1124"/>
      <c r="NAT1304" s="1124"/>
      <c r="NAU1304" s="1124"/>
      <c r="NAV1304" s="1124"/>
      <c r="NAW1304" s="1124"/>
      <c r="NAX1304" s="1124"/>
      <c r="NAY1304" s="1124"/>
      <c r="NAZ1304" s="1124"/>
      <c r="NBA1304" s="1124"/>
      <c r="NBB1304" s="1124"/>
      <c r="NBC1304" s="1124"/>
      <c r="NBD1304" s="1124"/>
      <c r="NBE1304" s="1124"/>
      <c r="NBF1304" s="1124"/>
      <c r="NBG1304" s="1124"/>
      <c r="NBH1304" s="1124"/>
      <c r="NBI1304" s="1124"/>
      <c r="NBJ1304" s="1124"/>
      <c r="NBK1304" s="1124"/>
      <c r="NBL1304" s="1124"/>
      <c r="NBM1304" s="1124"/>
      <c r="NBN1304" s="1124"/>
      <c r="NBO1304" s="1124"/>
      <c r="NBP1304" s="1124"/>
      <c r="NBQ1304" s="1124"/>
      <c r="NBR1304" s="1124"/>
      <c r="NBS1304" s="1124"/>
      <c r="NBT1304" s="1124"/>
      <c r="NBU1304" s="1124"/>
      <c r="NBV1304" s="1124"/>
      <c r="NBW1304" s="1124"/>
      <c r="NBX1304" s="1124"/>
      <c r="NBY1304" s="1124"/>
      <c r="NBZ1304" s="1124"/>
      <c r="NCA1304" s="1124"/>
      <c r="NCB1304" s="1124"/>
      <c r="NCC1304" s="1124"/>
      <c r="NCD1304" s="1124"/>
      <c r="NCE1304" s="1124"/>
      <c r="NCF1304" s="1124"/>
      <c r="NCG1304" s="1124"/>
      <c r="NCH1304" s="1124"/>
      <c r="NCI1304" s="1124"/>
      <c r="NCJ1304" s="1124"/>
      <c r="NCK1304" s="1124"/>
      <c r="NCL1304" s="1124"/>
      <c r="NCM1304" s="1124"/>
      <c r="NCN1304" s="1124"/>
      <c r="NCO1304" s="1124"/>
      <c r="NCP1304" s="1124"/>
      <c r="NCQ1304" s="1124"/>
      <c r="NCR1304" s="1124"/>
      <c r="NCS1304" s="1124"/>
      <c r="NCT1304" s="1124"/>
      <c r="NCU1304" s="1124"/>
      <c r="NCV1304" s="1124"/>
      <c r="NCW1304" s="1124"/>
      <c r="NCX1304" s="1124"/>
      <c r="NCY1304" s="1124"/>
      <c r="NCZ1304" s="1124"/>
      <c r="NDA1304" s="1124"/>
      <c r="NDB1304" s="1124"/>
      <c r="NDC1304" s="1124"/>
      <c r="NDD1304" s="1124"/>
      <c r="NDE1304" s="1124"/>
      <c r="NDF1304" s="1124"/>
      <c r="NDG1304" s="1124"/>
      <c r="NDH1304" s="1124"/>
      <c r="NDI1304" s="1124"/>
      <c r="NDJ1304" s="1124"/>
      <c r="NDK1304" s="1124"/>
      <c r="NDL1304" s="1124"/>
      <c r="NDM1304" s="1124"/>
      <c r="NDN1304" s="1124"/>
      <c r="NDO1304" s="1124"/>
      <c r="NDP1304" s="1124"/>
      <c r="NDQ1304" s="1124"/>
      <c r="NDR1304" s="1124"/>
      <c r="NDS1304" s="1124"/>
      <c r="NDT1304" s="1124"/>
      <c r="NDU1304" s="1124"/>
      <c r="NDV1304" s="1124"/>
      <c r="NDW1304" s="1124"/>
      <c r="NDX1304" s="1124"/>
      <c r="NDY1304" s="1124"/>
      <c r="NDZ1304" s="1124"/>
      <c r="NEA1304" s="1124"/>
      <c r="NEB1304" s="1124"/>
      <c r="NEC1304" s="1124"/>
      <c r="NED1304" s="1124"/>
      <c r="NEE1304" s="1124"/>
      <c r="NEF1304" s="1124"/>
      <c r="NEG1304" s="1124"/>
      <c r="NEH1304" s="1124"/>
      <c r="NEI1304" s="1124"/>
      <c r="NEJ1304" s="1124"/>
      <c r="NEK1304" s="1124"/>
      <c r="NEL1304" s="1124"/>
      <c r="NEM1304" s="1124"/>
      <c r="NEN1304" s="1124"/>
      <c r="NEO1304" s="1124"/>
      <c r="NEP1304" s="1124"/>
      <c r="NEQ1304" s="1124"/>
      <c r="NER1304" s="1124"/>
      <c r="NES1304" s="1124"/>
      <c r="NET1304" s="1124"/>
      <c r="NEU1304" s="1124"/>
      <c r="NEV1304" s="1124"/>
      <c r="NEW1304" s="1124"/>
      <c r="NEX1304" s="1124"/>
      <c r="NEY1304" s="1124"/>
      <c r="NEZ1304" s="1124"/>
      <c r="NFA1304" s="1124"/>
      <c r="NFB1304" s="1124"/>
      <c r="NFC1304" s="1124"/>
      <c r="NFD1304" s="1124"/>
      <c r="NFE1304" s="1124"/>
      <c r="NFF1304" s="1124"/>
      <c r="NFG1304" s="1124"/>
      <c r="NFH1304" s="1124"/>
      <c r="NFI1304" s="1124"/>
      <c r="NFJ1304" s="1124"/>
      <c r="NFK1304" s="1124"/>
      <c r="NFL1304" s="1124"/>
      <c r="NFM1304" s="1124"/>
      <c r="NFN1304" s="1124"/>
      <c r="NFO1304" s="1124"/>
      <c r="NFP1304" s="1124"/>
      <c r="NFQ1304" s="1124"/>
      <c r="NFR1304" s="1124"/>
      <c r="NFS1304" s="1124"/>
      <c r="NFT1304" s="1124"/>
      <c r="NFU1304" s="1124"/>
      <c r="NFV1304" s="1124"/>
      <c r="NFW1304" s="1124"/>
      <c r="NFX1304" s="1124"/>
      <c r="NFY1304" s="1124"/>
      <c r="NFZ1304" s="1124"/>
      <c r="NGA1304" s="1124"/>
      <c r="NGB1304" s="1124"/>
      <c r="NGC1304" s="1124"/>
      <c r="NGD1304" s="1124"/>
      <c r="NGE1304" s="1124"/>
      <c r="NGF1304" s="1124"/>
      <c r="NGG1304" s="1124"/>
      <c r="NGH1304" s="1124"/>
      <c r="NGI1304" s="1124"/>
      <c r="NGJ1304" s="1124"/>
      <c r="NGK1304" s="1124"/>
      <c r="NGL1304" s="1124"/>
      <c r="NGM1304" s="1124"/>
      <c r="NGN1304" s="1124"/>
      <c r="NGO1304" s="1124"/>
      <c r="NGP1304" s="1124"/>
      <c r="NGQ1304" s="1124"/>
      <c r="NGR1304" s="1124"/>
      <c r="NGS1304" s="1124"/>
      <c r="NGT1304" s="1124"/>
      <c r="NGU1304" s="1124"/>
      <c r="NGV1304" s="1124"/>
      <c r="NGW1304" s="1124"/>
      <c r="NGX1304" s="1124"/>
      <c r="NGY1304" s="1124"/>
      <c r="NGZ1304" s="1124"/>
      <c r="NHA1304" s="1124"/>
      <c r="NHB1304" s="1124"/>
      <c r="NHC1304" s="1124"/>
      <c r="NHD1304" s="1124"/>
      <c r="NHE1304" s="1124"/>
      <c r="NHF1304" s="1124"/>
      <c r="NHG1304" s="1124"/>
      <c r="NHH1304" s="1124"/>
      <c r="NHI1304" s="1124"/>
      <c r="NHJ1304" s="1124"/>
      <c r="NHK1304" s="1124"/>
      <c r="NHL1304" s="1124"/>
      <c r="NHM1304" s="1124"/>
      <c r="NHN1304" s="1124"/>
      <c r="NHO1304" s="1124"/>
      <c r="NHP1304" s="1124"/>
      <c r="NHQ1304" s="1124"/>
      <c r="NHR1304" s="1124"/>
      <c r="NHS1304" s="1124"/>
      <c r="NHT1304" s="1124"/>
      <c r="NHU1304" s="1124"/>
      <c r="NHV1304" s="1124"/>
      <c r="NHW1304" s="1124"/>
      <c r="NHX1304" s="1124"/>
      <c r="NHY1304" s="1124"/>
      <c r="NHZ1304" s="1124"/>
      <c r="NIA1304" s="1124"/>
      <c r="NIB1304" s="1124"/>
      <c r="NIC1304" s="1124"/>
      <c r="NID1304" s="1124"/>
      <c r="NIE1304" s="1124"/>
      <c r="NIF1304" s="1124"/>
      <c r="NIG1304" s="1124"/>
      <c r="NIH1304" s="1124"/>
      <c r="NII1304" s="1124"/>
      <c r="NIJ1304" s="1124"/>
      <c r="NIK1304" s="1124"/>
      <c r="NIL1304" s="1124"/>
      <c r="NIM1304" s="1124"/>
      <c r="NIN1304" s="1124"/>
      <c r="NIO1304" s="1124"/>
      <c r="NIP1304" s="1124"/>
      <c r="NIQ1304" s="1124"/>
      <c r="NIR1304" s="1124"/>
      <c r="NIS1304" s="1124"/>
      <c r="NIT1304" s="1124"/>
      <c r="NIU1304" s="1124"/>
      <c r="NIV1304" s="1124"/>
      <c r="NIW1304" s="1124"/>
      <c r="NIX1304" s="1124"/>
      <c r="NIY1304" s="1124"/>
      <c r="NIZ1304" s="1124"/>
      <c r="NJA1304" s="1124"/>
      <c r="NJB1304" s="1124"/>
      <c r="NJC1304" s="1124"/>
      <c r="NJD1304" s="1124"/>
      <c r="NJE1304" s="1124"/>
      <c r="NJF1304" s="1124"/>
      <c r="NJG1304" s="1124"/>
      <c r="NJH1304" s="1124"/>
      <c r="NJI1304" s="1124"/>
      <c r="NJJ1304" s="1124"/>
      <c r="NJK1304" s="1124"/>
      <c r="NJL1304" s="1124"/>
      <c r="NJM1304" s="1124"/>
      <c r="NJN1304" s="1124"/>
      <c r="NJO1304" s="1124"/>
      <c r="NJP1304" s="1124"/>
      <c r="NJQ1304" s="1124"/>
      <c r="NJR1304" s="1124"/>
      <c r="NJS1304" s="1124"/>
      <c r="NJT1304" s="1124"/>
      <c r="NJU1304" s="1124"/>
      <c r="NJV1304" s="1124"/>
      <c r="NJW1304" s="1124"/>
      <c r="NJX1304" s="1124"/>
      <c r="NJY1304" s="1124"/>
      <c r="NJZ1304" s="1124"/>
      <c r="NKA1304" s="1124"/>
      <c r="NKB1304" s="1124"/>
      <c r="NKC1304" s="1124"/>
      <c r="NKD1304" s="1124"/>
      <c r="NKE1304" s="1124"/>
      <c r="NKF1304" s="1124"/>
      <c r="NKG1304" s="1124"/>
      <c r="NKH1304" s="1124"/>
      <c r="NKI1304" s="1124"/>
      <c r="NKJ1304" s="1124"/>
      <c r="NKK1304" s="1124"/>
      <c r="NKL1304" s="1124"/>
      <c r="NKM1304" s="1124"/>
      <c r="NKN1304" s="1124"/>
      <c r="NKO1304" s="1124"/>
      <c r="NKP1304" s="1124"/>
      <c r="NKQ1304" s="1124"/>
      <c r="NKR1304" s="1124"/>
      <c r="NKS1304" s="1124"/>
      <c r="NKT1304" s="1124"/>
      <c r="NKU1304" s="1124"/>
      <c r="NKV1304" s="1124"/>
      <c r="NKW1304" s="1124"/>
      <c r="NKX1304" s="1124"/>
      <c r="NKY1304" s="1124"/>
      <c r="NKZ1304" s="1124"/>
      <c r="NLA1304" s="1124"/>
      <c r="NLB1304" s="1124"/>
      <c r="NLC1304" s="1124"/>
      <c r="NLD1304" s="1124"/>
      <c r="NLE1304" s="1124"/>
      <c r="NLF1304" s="1124"/>
      <c r="NLG1304" s="1124"/>
      <c r="NLH1304" s="1124"/>
      <c r="NLI1304" s="1124"/>
      <c r="NLJ1304" s="1124"/>
      <c r="NLK1304" s="1124"/>
      <c r="NLL1304" s="1124"/>
      <c r="NLM1304" s="1124"/>
      <c r="NLN1304" s="1124"/>
      <c r="NLO1304" s="1124"/>
      <c r="NLP1304" s="1124"/>
      <c r="NLQ1304" s="1124"/>
      <c r="NLR1304" s="1124"/>
      <c r="NLS1304" s="1124"/>
      <c r="NLT1304" s="1124"/>
      <c r="NLU1304" s="1124"/>
      <c r="NLV1304" s="1124"/>
      <c r="NLW1304" s="1124"/>
      <c r="NLX1304" s="1124"/>
      <c r="NLY1304" s="1124"/>
      <c r="NLZ1304" s="1124"/>
      <c r="NMA1304" s="1124"/>
      <c r="NMB1304" s="1124"/>
      <c r="NMC1304" s="1124"/>
      <c r="NMD1304" s="1124"/>
      <c r="NME1304" s="1124"/>
      <c r="NMF1304" s="1124"/>
      <c r="NMG1304" s="1124"/>
      <c r="NMH1304" s="1124"/>
      <c r="NMI1304" s="1124"/>
      <c r="NMJ1304" s="1124"/>
      <c r="NMK1304" s="1124"/>
      <c r="NML1304" s="1124"/>
      <c r="NMM1304" s="1124"/>
      <c r="NMN1304" s="1124"/>
      <c r="NMO1304" s="1124"/>
      <c r="NMP1304" s="1124"/>
      <c r="NMQ1304" s="1124"/>
      <c r="NMR1304" s="1124"/>
      <c r="NMS1304" s="1124"/>
      <c r="NMT1304" s="1124"/>
      <c r="NMU1304" s="1124"/>
      <c r="NMV1304" s="1124"/>
      <c r="NMW1304" s="1124"/>
      <c r="NMX1304" s="1124"/>
      <c r="NMY1304" s="1124"/>
      <c r="NMZ1304" s="1124"/>
      <c r="NNA1304" s="1124"/>
      <c r="NNB1304" s="1124"/>
      <c r="NNC1304" s="1124"/>
      <c r="NND1304" s="1124"/>
      <c r="NNE1304" s="1124"/>
      <c r="NNF1304" s="1124"/>
      <c r="NNG1304" s="1124"/>
      <c r="NNH1304" s="1124"/>
      <c r="NNI1304" s="1124"/>
      <c r="NNJ1304" s="1124"/>
      <c r="NNK1304" s="1124"/>
      <c r="NNL1304" s="1124"/>
      <c r="NNM1304" s="1124"/>
      <c r="NNN1304" s="1124"/>
      <c r="NNO1304" s="1124"/>
      <c r="NNP1304" s="1124"/>
      <c r="NNQ1304" s="1124"/>
      <c r="NNR1304" s="1124"/>
      <c r="NNS1304" s="1124"/>
      <c r="NNT1304" s="1124"/>
      <c r="NNU1304" s="1124"/>
      <c r="NNV1304" s="1124"/>
      <c r="NNW1304" s="1124"/>
      <c r="NNX1304" s="1124"/>
      <c r="NNY1304" s="1124"/>
      <c r="NNZ1304" s="1124"/>
      <c r="NOA1304" s="1124"/>
      <c r="NOB1304" s="1124"/>
      <c r="NOC1304" s="1124"/>
      <c r="NOD1304" s="1124"/>
      <c r="NOE1304" s="1124"/>
      <c r="NOF1304" s="1124"/>
      <c r="NOG1304" s="1124"/>
      <c r="NOH1304" s="1124"/>
      <c r="NOI1304" s="1124"/>
      <c r="NOJ1304" s="1124"/>
      <c r="NOK1304" s="1124"/>
      <c r="NOL1304" s="1124"/>
      <c r="NOM1304" s="1124"/>
      <c r="NON1304" s="1124"/>
      <c r="NOO1304" s="1124"/>
      <c r="NOP1304" s="1124"/>
      <c r="NOQ1304" s="1124"/>
      <c r="NOR1304" s="1124"/>
      <c r="NOS1304" s="1124"/>
      <c r="NOT1304" s="1124"/>
      <c r="NOU1304" s="1124"/>
      <c r="NOV1304" s="1124"/>
      <c r="NOW1304" s="1124"/>
      <c r="NOX1304" s="1124"/>
      <c r="NOY1304" s="1124"/>
      <c r="NOZ1304" s="1124"/>
      <c r="NPA1304" s="1124"/>
      <c r="NPB1304" s="1124"/>
      <c r="NPC1304" s="1124"/>
      <c r="NPD1304" s="1124"/>
      <c r="NPE1304" s="1124"/>
      <c r="NPF1304" s="1124"/>
      <c r="NPG1304" s="1124"/>
      <c r="NPH1304" s="1124"/>
      <c r="NPI1304" s="1124"/>
      <c r="NPJ1304" s="1124"/>
      <c r="NPK1304" s="1124"/>
      <c r="NPL1304" s="1124"/>
      <c r="NPM1304" s="1124"/>
      <c r="NPN1304" s="1124"/>
      <c r="NPO1304" s="1124"/>
      <c r="NPP1304" s="1124"/>
      <c r="NPQ1304" s="1124"/>
      <c r="NPR1304" s="1124"/>
      <c r="NPS1304" s="1124"/>
      <c r="NPT1304" s="1124"/>
      <c r="NPU1304" s="1124"/>
      <c r="NPV1304" s="1124"/>
      <c r="NPW1304" s="1124"/>
      <c r="NPX1304" s="1124"/>
      <c r="NPY1304" s="1124"/>
      <c r="NPZ1304" s="1124"/>
      <c r="NQA1304" s="1124"/>
      <c r="NQB1304" s="1124"/>
      <c r="NQC1304" s="1124"/>
      <c r="NQD1304" s="1124"/>
      <c r="NQE1304" s="1124"/>
      <c r="NQF1304" s="1124"/>
      <c r="NQG1304" s="1124"/>
      <c r="NQH1304" s="1124"/>
      <c r="NQI1304" s="1124"/>
      <c r="NQJ1304" s="1124"/>
      <c r="NQK1304" s="1124"/>
      <c r="NQL1304" s="1124"/>
      <c r="NQM1304" s="1124"/>
      <c r="NQN1304" s="1124"/>
      <c r="NQO1304" s="1124"/>
      <c r="NQP1304" s="1124"/>
      <c r="NQQ1304" s="1124"/>
      <c r="NQR1304" s="1124"/>
      <c r="NQS1304" s="1124"/>
      <c r="NQT1304" s="1124"/>
      <c r="NQU1304" s="1124"/>
      <c r="NQV1304" s="1124"/>
      <c r="NQW1304" s="1124"/>
      <c r="NQX1304" s="1124"/>
      <c r="NQY1304" s="1124"/>
      <c r="NQZ1304" s="1124"/>
      <c r="NRA1304" s="1124"/>
      <c r="NRB1304" s="1124"/>
      <c r="NRC1304" s="1124"/>
      <c r="NRD1304" s="1124"/>
      <c r="NRE1304" s="1124"/>
      <c r="NRF1304" s="1124"/>
      <c r="NRG1304" s="1124"/>
      <c r="NRH1304" s="1124"/>
      <c r="NRI1304" s="1124"/>
      <c r="NRJ1304" s="1124"/>
      <c r="NRK1304" s="1124"/>
      <c r="NRL1304" s="1124"/>
      <c r="NRM1304" s="1124"/>
      <c r="NRN1304" s="1124"/>
      <c r="NRO1304" s="1124"/>
      <c r="NRP1304" s="1124"/>
      <c r="NRQ1304" s="1124"/>
      <c r="NRR1304" s="1124"/>
      <c r="NRS1304" s="1124"/>
      <c r="NRT1304" s="1124"/>
      <c r="NRU1304" s="1124"/>
      <c r="NRV1304" s="1124"/>
      <c r="NRW1304" s="1124"/>
      <c r="NRX1304" s="1124"/>
      <c r="NRY1304" s="1124"/>
      <c r="NRZ1304" s="1124"/>
      <c r="NSA1304" s="1124"/>
      <c r="NSB1304" s="1124"/>
      <c r="NSC1304" s="1124"/>
      <c r="NSD1304" s="1124"/>
      <c r="NSE1304" s="1124"/>
      <c r="NSF1304" s="1124"/>
      <c r="NSG1304" s="1124"/>
      <c r="NSH1304" s="1124"/>
      <c r="NSI1304" s="1124"/>
      <c r="NSJ1304" s="1124"/>
      <c r="NSK1304" s="1124"/>
      <c r="NSL1304" s="1124"/>
      <c r="NSM1304" s="1124"/>
      <c r="NSN1304" s="1124"/>
      <c r="NSO1304" s="1124"/>
      <c r="NSP1304" s="1124"/>
      <c r="NSQ1304" s="1124"/>
      <c r="NSR1304" s="1124"/>
      <c r="NSS1304" s="1124"/>
      <c r="NST1304" s="1124"/>
      <c r="NSU1304" s="1124"/>
      <c r="NSV1304" s="1124"/>
      <c r="NSW1304" s="1124"/>
      <c r="NSX1304" s="1124"/>
      <c r="NSY1304" s="1124"/>
      <c r="NSZ1304" s="1124"/>
      <c r="NTA1304" s="1124"/>
      <c r="NTB1304" s="1124"/>
      <c r="NTC1304" s="1124"/>
      <c r="NTD1304" s="1124"/>
      <c r="NTE1304" s="1124"/>
      <c r="NTF1304" s="1124"/>
      <c r="NTG1304" s="1124"/>
      <c r="NTH1304" s="1124"/>
      <c r="NTI1304" s="1124"/>
      <c r="NTJ1304" s="1124"/>
      <c r="NTK1304" s="1124"/>
      <c r="NTL1304" s="1124"/>
      <c r="NTM1304" s="1124"/>
      <c r="NTN1304" s="1124"/>
      <c r="NTO1304" s="1124"/>
      <c r="NTP1304" s="1124"/>
      <c r="NTQ1304" s="1124"/>
      <c r="NTR1304" s="1124"/>
      <c r="NTS1304" s="1124"/>
      <c r="NTT1304" s="1124"/>
      <c r="NTU1304" s="1124"/>
      <c r="NTV1304" s="1124"/>
      <c r="NTW1304" s="1124"/>
      <c r="NTX1304" s="1124"/>
      <c r="NTY1304" s="1124"/>
      <c r="NTZ1304" s="1124"/>
      <c r="NUA1304" s="1124"/>
      <c r="NUB1304" s="1124"/>
      <c r="NUC1304" s="1124"/>
      <c r="NUD1304" s="1124"/>
      <c r="NUE1304" s="1124"/>
      <c r="NUF1304" s="1124"/>
      <c r="NUG1304" s="1124"/>
      <c r="NUH1304" s="1124"/>
      <c r="NUI1304" s="1124"/>
      <c r="NUJ1304" s="1124"/>
      <c r="NUK1304" s="1124"/>
      <c r="NUL1304" s="1124"/>
      <c r="NUM1304" s="1124"/>
      <c r="NUN1304" s="1124"/>
      <c r="NUO1304" s="1124"/>
      <c r="NUP1304" s="1124"/>
      <c r="NUQ1304" s="1124"/>
      <c r="NUR1304" s="1124"/>
      <c r="NUS1304" s="1124"/>
      <c r="NUT1304" s="1124"/>
      <c r="NUU1304" s="1124"/>
      <c r="NUV1304" s="1124"/>
      <c r="NUW1304" s="1124"/>
      <c r="NUX1304" s="1124"/>
      <c r="NUY1304" s="1124"/>
      <c r="NUZ1304" s="1124"/>
      <c r="NVA1304" s="1124"/>
      <c r="NVB1304" s="1124"/>
      <c r="NVC1304" s="1124"/>
      <c r="NVD1304" s="1124"/>
      <c r="NVE1304" s="1124"/>
      <c r="NVF1304" s="1124"/>
      <c r="NVG1304" s="1124"/>
      <c r="NVH1304" s="1124"/>
      <c r="NVI1304" s="1124"/>
      <c r="NVJ1304" s="1124"/>
      <c r="NVK1304" s="1124"/>
      <c r="NVL1304" s="1124"/>
      <c r="NVM1304" s="1124"/>
      <c r="NVN1304" s="1124"/>
      <c r="NVO1304" s="1124"/>
      <c r="NVP1304" s="1124"/>
      <c r="NVQ1304" s="1124"/>
      <c r="NVR1304" s="1124"/>
      <c r="NVS1304" s="1124"/>
      <c r="NVT1304" s="1124"/>
      <c r="NVU1304" s="1124"/>
      <c r="NVV1304" s="1124"/>
      <c r="NVW1304" s="1124"/>
      <c r="NVX1304" s="1124"/>
      <c r="NVY1304" s="1124"/>
      <c r="NVZ1304" s="1124"/>
      <c r="NWA1304" s="1124"/>
      <c r="NWB1304" s="1124"/>
      <c r="NWC1304" s="1124"/>
      <c r="NWD1304" s="1124"/>
      <c r="NWE1304" s="1124"/>
      <c r="NWF1304" s="1124"/>
      <c r="NWG1304" s="1124"/>
      <c r="NWH1304" s="1124"/>
      <c r="NWI1304" s="1124"/>
      <c r="NWJ1304" s="1124"/>
      <c r="NWK1304" s="1124"/>
      <c r="NWL1304" s="1124"/>
      <c r="NWM1304" s="1124"/>
      <c r="NWN1304" s="1124"/>
      <c r="NWO1304" s="1124"/>
      <c r="NWP1304" s="1124"/>
      <c r="NWQ1304" s="1124"/>
      <c r="NWR1304" s="1124"/>
      <c r="NWS1304" s="1124"/>
      <c r="NWT1304" s="1124"/>
      <c r="NWU1304" s="1124"/>
      <c r="NWV1304" s="1124"/>
      <c r="NWW1304" s="1124"/>
      <c r="NWX1304" s="1124"/>
      <c r="NWY1304" s="1124"/>
      <c r="NWZ1304" s="1124"/>
      <c r="NXA1304" s="1124"/>
      <c r="NXB1304" s="1124"/>
      <c r="NXC1304" s="1124"/>
      <c r="NXD1304" s="1124"/>
      <c r="NXE1304" s="1124"/>
      <c r="NXF1304" s="1124"/>
      <c r="NXG1304" s="1124"/>
      <c r="NXH1304" s="1124"/>
      <c r="NXI1304" s="1124"/>
      <c r="NXJ1304" s="1124"/>
      <c r="NXK1304" s="1124"/>
      <c r="NXL1304" s="1124"/>
      <c r="NXM1304" s="1124"/>
      <c r="NXN1304" s="1124"/>
      <c r="NXO1304" s="1124"/>
      <c r="NXP1304" s="1124"/>
      <c r="NXQ1304" s="1124"/>
      <c r="NXR1304" s="1124"/>
      <c r="NXS1304" s="1124"/>
      <c r="NXT1304" s="1124"/>
      <c r="NXU1304" s="1124"/>
      <c r="NXV1304" s="1124"/>
      <c r="NXW1304" s="1124"/>
      <c r="NXX1304" s="1124"/>
      <c r="NXY1304" s="1124"/>
      <c r="NXZ1304" s="1124"/>
      <c r="NYA1304" s="1124"/>
      <c r="NYB1304" s="1124"/>
      <c r="NYC1304" s="1124"/>
      <c r="NYD1304" s="1124"/>
      <c r="NYE1304" s="1124"/>
      <c r="NYF1304" s="1124"/>
      <c r="NYG1304" s="1124"/>
      <c r="NYH1304" s="1124"/>
      <c r="NYI1304" s="1124"/>
      <c r="NYJ1304" s="1124"/>
      <c r="NYK1304" s="1124"/>
      <c r="NYL1304" s="1124"/>
      <c r="NYM1304" s="1124"/>
      <c r="NYN1304" s="1124"/>
      <c r="NYO1304" s="1124"/>
      <c r="NYP1304" s="1124"/>
      <c r="NYQ1304" s="1124"/>
      <c r="NYR1304" s="1124"/>
      <c r="NYS1304" s="1124"/>
      <c r="NYT1304" s="1124"/>
      <c r="NYU1304" s="1124"/>
      <c r="NYV1304" s="1124"/>
      <c r="NYW1304" s="1124"/>
      <c r="NYX1304" s="1124"/>
      <c r="NYY1304" s="1124"/>
      <c r="NYZ1304" s="1124"/>
      <c r="NZA1304" s="1124"/>
      <c r="NZB1304" s="1124"/>
      <c r="NZC1304" s="1124"/>
      <c r="NZD1304" s="1124"/>
      <c r="NZE1304" s="1124"/>
      <c r="NZF1304" s="1124"/>
      <c r="NZG1304" s="1124"/>
      <c r="NZH1304" s="1124"/>
      <c r="NZI1304" s="1124"/>
      <c r="NZJ1304" s="1124"/>
      <c r="NZK1304" s="1124"/>
      <c r="NZL1304" s="1124"/>
      <c r="NZM1304" s="1124"/>
      <c r="NZN1304" s="1124"/>
      <c r="NZO1304" s="1124"/>
      <c r="NZP1304" s="1124"/>
      <c r="NZQ1304" s="1124"/>
      <c r="NZR1304" s="1124"/>
      <c r="NZS1304" s="1124"/>
      <c r="NZT1304" s="1124"/>
      <c r="NZU1304" s="1124"/>
      <c r="NZV1304" s="1124"/>
      <c r="NZW1304" s="1124"/>
      <c r="NZX1304" s="1124"/>
      <c r="NZY1304" s="1124"/>
      <c r="NZZ1304" s="1124"/>
      <c r="OAA1304" s="1124"/>
      <c r="OAB1304" s="1124"/>
      <c r="OAC1304" s="1124"/>
      <c r="OAD1304" s="1124"/>
      <c r="OAE1304" s="1124"/>
      <c r="OAF1304" s="1124"/>
      <c r="OAG1304" s="1124"/>
      <c r="OAH1304" s="1124"/>
      <c r="OAI1304" s="1124"/>
      <c r="OAJ1304" s="1124"/>
      <c r="OAK1304" s="1124"/>
      <c r="OAL1304" s="1124"/>
      <c r="OAM1304" s="1124"/>
      <c r="OAN1304" s="1124"/>
      <c r="OAO1304" s="1124"/>
      <c r="OAP1304" s="1124"/>
      <c r="OAQ1304" s="1124"/>
      <c r="OAR1304" s="1124"/>
      <c r="OAS1304" s="1124"/>
      <c r="OAT1304" s="1124"/>
      <c r="OAU1304" s="1124"/>
      <c r="OAV1304" s="1124"/>
      <c r="OAW1304" s="1124"/>
      <c r="OAX1304" s="1124"/>
      <c r="OAY1304" s="1124"/>
      <c r="OAZ1304" s="1124"/>
      <c r="OBA1304" s="1124"/>
      <c r="OBB1304" s="1124"/>
      <c r="OBC1304" s="1124"/>
      <c r="OBD1304" s="1124"/>
      <c r="OBE1304" s="1124"/>
      <c r="OBF1304" s="1124"/>
      <c r="OBG1304" s="1124"/>
      <c r="OBH1304" s="1124"/>
      <c r="OBI1304" s="1124"/>
      <c r="OBJ1304" s="1124"/>
      <c r="OBK1304" s="1124"/>
      <c r="OBL1304" s="1124"/>
      <c r="OBM1304" s="1124"/>
      <c r="OBN1304" s="1124"/>
      <c r="OBO1304" s="1124"/>
      <c r="OBP1304" s="1124"/>
      <c r="OBQ1304" s="1124"/>
      <c r="OBR1304" s="1124"/>
      <c r="OBS1304" s="1124"/>
      <c r="OBT1304" s="1124"/>
      <c r="OBU1304" s="1124"/>
      <c r="OBV1304" s="1124"/>
      <c r="OBW1304" s="1124"/>
      <c r="OBX1304" s="1124"/>
      <c r="OBY1304" s="1124"/>
      <c r="OBZ1304" s="1124"/>
      <c r="OCA1304" s="1124"/>
      <c r="OCB1304" s="1124"/>
      <c r="OCC1304" s="1124"/>
      <c r="OCD1304" s="1124"/>
      <c r="OCE1304" s="1124"/>
      <c r="OCF1304" s="1124"/>
      <c r="OCG1304" s="1124"/>
      <c r="OCH1304" s="1124"/>
      <c r="OCI1304" s="1124"/>
      <c r="OCJ1304" s="1124"/>
      <c r="OCK1304" s="1124"/>
      <c r="OCL1304" s="1124"/>
      <c r="OCM1304" s="1124"/>
      <c r="OCN1304" s="1124"/>
      <c r="OCO1304" s="1124"/>
      <c r="OCP1304" s="1124"/>
      <c r="OCQ1304" s="1124"/>
      <c r="OCR1304" s="1124"/>
      <c r="OCS1304" s="1124"/>
      <c r="OCT1304" s="1124"/>
      <c r="OCU1304" s="1124"/>
      <c r="OCV1304" s="1124"/>
      <c r="OCW1304" s="1124"/>
      <c r="OCX1304" s="1124"/>
      <c r="OCY1304" s="1124"/>
      <c r="OCZ1304" s="1124"/>
      <c r="ODA1304" s="1124"/>
      <c r="ODB1304" s="1124"/>
      <c r="ODC1304" s="1124"/>
      <c r="ODD1304" s="1124"/>
      <c r="ODE1304" s="1124"/>
      <c r="ODF1304" s="1124"/>
      <c r="ODG1304" s="1124"/>
      <c r="ODH1304" s="1124"/>
      <c r="ODI1304" s="1124"/>
      <c r="ODJ1304" s="1124"/>
      <c r="ODK1304" s="1124"/>
      <c r="ODL1304" s="1124"/>
      <c r="ODM1304" s="1124"/>
      <c r="ODN1304" s="1124"/>
      <c r="ODO1304" s="1124"/>
      <c r="ODP1304" s="1124"/>
      <c r="ODQ1304" s="1124"/>
      <c r="ODR1304" s="1124"/>
      <c r="ODS1304" s="1124"/>
      <c r="ODT1304" s="1124"/>
      <c r="ODU1304" s="1124"/>
      <c r="ODV1304" s="1124"/>
      <c r="ODW1304" s="1124"/>
      <c r="ODX1304" s="1124"/>
      <c r="ODY1304" s="1124"/>
      <c r="ODZ1304" s="1124"/>
      <c r="OEA1304" s="1124"/>
      <c r="OEB1304" s="1124"/>
      <c r="OEC1304" s="1124"/>
      <c r="OED1304" s="1124"/>
      <c r="OEE1304" s="1124"/>
      <c r="OEF1304" s="1124"/>
      <c r="OEG1304" s="1124"/>
      <c r="OEH1304" s="1124"/>
      <c r="OEI1304" s="1124"/>
      <c r="OEJ1304" s="1124"/>
      <c r="OEK1304" s="1124"/>
      <c r="OEL1304" s="1124"/>
      <c r="OEM1304" s="1124"/>
      <c r="OEN1304" s="1124"/>
      <c r="OEO1304" s="1124"/>
      <c r="OEP1304" s="1124"/>
      <c r="OEQ1304" s="1124"/>
      <c r="OER1304" s="1124"/>
      <c r="OES1304" s="1124"/>
      <c r="OET1304" s="1124"/>
      <c r="OEU1304" s="1124"/>
      <c r="OEV1304" s="1124"/>
      <c r="OEW1304" s="1124"/>
      <c r="OEX1304" s="1124"/>
      <c r="OEY1304" s="1124"/>
      <c r="OEZ1304" s="1124"/>
      <c r="OFA1304" s="1124"/>
      <c r="OFB1304" s="1124"/>
      <c r="OFC1304" s="1124"/>
      <c r="OFD1304" s="1124"/>
      <c r="OFE1304" s="1124"/>
      <c r="OFF1304" s="1124"/>
      <c r="OFG1304" s="1124"/>
      <c r="OFH1304" s="1124"/>
      <c r="OFI1304" s="1124"/>
      <c r="OFJ1304" s="1124"/>
      <c r="OFK1304" s="1124"/>
      <c r="OFL1304" s="1124"/>
      <c r="OFM1304" s="1124"/>
      <c r="OFN1304" s="1124"/>
      <c r="OFO1304" s="1124"/>
      <c r="OFP1304" s="1124"/>
      <c r="OFQ1304" s="1124"/>
      <c r="OFR1304" s="1124"/>
      <c r="OFS1304" s="1124"/>
      <c r="OFT1304" s="1124"/>
      <c r="OFU1304" s="1124"/>
      <c r="OFV1304" s="1124"/>
      <c r="OFW1304" s="1124"/>
      <c r="OFX1304" s="1124"/>
      <c r="OFY1304" s="1124"/>
      <c r="OFZ1304" s="1124"/>
      <c r="OGA1304" s="1124"/>
      <c r="OGB1304" s="1124"/>
      <c r="OGC1304" s="1124"/>
      <c r="OGD1304" s="1124"/>
      <c r="OGE1304" s="1124"/>
      <c r="OGF1304" s="1124"/>
      <c r="OGG1304" s="1124"/>
      <c r="OGH1304" s="1124"/>
      <c r="OGI1304" s="1124"/>
      <c r="OGJ1304" s="1124"/>
      <c r="OGK1304" s="1124"/>
      <c r="OGL1304" s="1124"/>
      <c r="OGM1304" s="1124"/>
      <c r="OGN1304" s="1124"/>
      <c r="OGO1304" s="1124"/>
      <c r="OGP1304" s="1124"/>
      <c r="OGQ1304" s="1124"/>
      <c r="OGR1304" s="1124"/>
      <c r="OGS1304" s="1124"/>
      <c r="OGT1304" s="1124"/>
      <c r="OGU1304" s="1124"/>
      <c r="OGV1304" s="1124"/>
      <c r="OGW1304" s="1124"/>
      <c r="OGX1304" s="1124"/>
      <c r="OGY1304" s="1124"/>
      <c r="OGZ1304" s="1124"/>
      <c r="OHA1304" s="1124"/>
      <c r="OHB1304" s="1124"/>
      <c r="OHC1304" s="1124"/>
      <c r="OHD1304" s="1124"/>
      <c r="OHE1304" s="1124"/>
      <c r="OHF1304" s="1124"/>
      <c r="OHG1304" s="1124"/>
      <c r="OHH1304" s="1124"/>
      <c r="OHI1304" s="1124"/>
      <c r="OHJ1304" s="1124"/>
      <c r="OHK1304" s="1124"/>
      <c r="OHL1304" s="1124"/>
      <c r="OHM1304" s="1124"/>
      <c r="OHN1304" s="1124"/>
      <c r="OHO1304" s="1124"/>
      <c r="OHP1304" s="1124"/>
      <c r="OHQ1304" s="1124"/>
      <c r="OHR1304" s="1124"/>
      <c r="OHS1304" s="1124"/>
      <c r="OHT1304" s="1124"/>
      <c r="OHU1304" s="1124"/>
      <c r="OHV1304" s="1124"/>
      <c r="OHW1304" s="1124"/>
      <c r="OHX1304" s="1124"/>
      <c r="OHY1304" s="1124"/>
      <c r="OHZ1304" s="1124"/>
      <c r="OIA1304" s="1124"/>
      <c r="OIB1304" s="1124"/>
      <c r="OIC1304" s="1124"/>
      <c r="OID1304" s="1124"/>
      <c r="OIE1304" s="1124"/>
      <c r="OIF1304" s="1124"/>
      <c r="OIG1304" s="1124"/>
      <c r="OIH1304" s="1124"/>
      <c r="OII1304" s="1124"/>
      <c r="OIJ1304" s="1124"/>
      <c r="OIK1304" s="1124"/>
      <c r="OIL1304" s="1124"/>
      <c r="OIM1304" s="1124"/>
      <c r="OIN1304" s="1124"/>
      <c r="OIO1304" s="1124"/>
      <c r="OIP1304" s="1124"/>
      <c r="OIQ1304" s="1124"/>
      <c r="OIR1304" s="1124"/>
      <c r="OIS1304" s="1124"/>
      <c r="OIT1304" s="1124"/>
      <c r="OIU1304" s="1124"/>
      <c r="OIV1304" s="1124"/>
      <c r="OIW1304" s="1124"/>
      <c r="OIX1304" s="1124"/>
      <c r="OIY1304" s="1124"/>
      <c r="OIZ1304" s="1124"/>
      <c r="OJA1304" s="1124"/>
      <c r="OJB1304" s="1124"/>
      <c r="OJC1304" s="1124"/>
      <c r="OJD1304" s="1124"/>
      <c r="OJE1304" s="1124"/>
      <c r="OJF1304" s="1124"/>
      <c r="OJG1304" s="1124"/>
      <c r="OJH1304" s="1124"/>
      <c r="OJI1304" s="1124"/>
      <c r="OJJ1304" s="1124"/>
      <c r="OJK1304" s="1124"/>
      <c r="OJL1304" s="1124"/>
      <c r="OJM1304" s="1124"/>
      <c r="OJN1304" s="1124"/>
      <c r="OJO1304" s="1124"/>
      <c r="OJP1304" s="1124"/>
      <c r="OJQ1304" s="1124"/>
      <c r="OJR1304" s="1124"/>
      <c r="OJS1304" s="1124"/>
      <c r="OJT1304" s="1124"/>
      <c r="OJU1304" s="1124"/>
      <c r="OJV1304" s="1124"/>
      <c r="OJW1304" s="1124"/>
      <c r="OJX1304" s="1124"/>
      <c r="OJY1304" s="1124"/>
      <c r="OJZ1304" s="1124"/>
      <c r="OKA1304" s="1124"/>
      <c r="OKB1304" s="1124"/>
      <c r="OKC1304" s="1124"/>
      <c r="OKD1304" s="1124"/>
      <c r="OKE1304" s="1124"/>
      <c r="OKF1304" s="1124"/>
      <c r="OKG1304" s="1124"/>
      <c r="OKH1304" s="1124"/>
      <c r="OKI1304" s="1124"/>
      <c r="OKJ1304" s="1124"/>
      <c r="OKK1304" s="1124"/>
      <c r="OKL1304" s="1124"/>
      <c r="OKM1304" s="1124"/>
      <c r="OKN1304" s="1124"/>
      <c r="OKO1304" s="1124"/>
      <c r="OKP1304" s="1124"/>
      <c r="OKQ1304" s="1124"/>
      <c r="OKR1304" s="1124"/>
      <c r="OKS1304" s="1124"/>
      <c r="OKT1304" s="1124"/>
      <c r="OKU1304" s="1124"/>
      <c r="OKV1304" s="1124"/>
      <c r="OKW1304" s="1124"/>
      <c r="OKX1304" s="1124"/>
      <c r="OKY1304" s="1124"/>
      <c r="OKZ1304" s="1124"/>
      <c r="OLA1304" s="1124"/>
      <c r="OLB1304" s="1124"/>
      <c r="OLC1304" s="1124"/>
      <c r="OLD1304" s="1124"/>
      <c r="OLE1304" s="1124"/>
      <c r="OLF1304" s="1124"/>
      <c r="OLG1304" s="1124"/>
      <c r="OLH1304" s="1124"/>
      <c r="OLI1304" s="1124"/>
      <c r="OLJ1304" s="1124"/>
      <c r="OLK1304" s="1124"/>
      <c r="OLL1304" s="1124"/>
      <c r="OLM1304" s="1124"/>
      <c r="OLN1304" s="1124"/>
      <c r="OLO1304" s="1124"/>
      <c r="OLP1304" s="1124"/>
      <c r="OLQ1304" s="1124"/>
      <c r="OLR1304" s="1124"/>
      <c r="OLS1304" s="1124"/>
      <c r="OLT1304" s="1124"/>
      <c r="OLU1304" s="1124"/>
      <c r="OLV1304" s="1124"/>
      <c r="OLW1304" s="1124"/>
      <c r="OLX1304" s="1124"/>
      <c r="OLY1304" s="1124"/>
      <c r="OLZ1304" s="1124"/>
      <c r="OMA1304" s="1124"/>
      <c r="OMB1304" s="1124"/>
      <c r="OMC1304" s="1124"/>
      <c r="OMD1304" s="1124"/>
      <c r="OME1304" s="1124"/>
      <c r="OMF1304" s="1124"/>
      <c r="OMG1304" s="1124"/>
      <c r="OMH1304" s="1124"/>
      <c r="OMI1304" s="1124"/>
      <c r="OMJ1304" s="1124"/>
      <c r="OMK1304" s="1124"/>
      <c r="OML1304" s="1124"/>
      <c r="OMM1304" s="1124"/>
      <c r="OMN1304" s="1124"/>
      <c r="OMO1304" s="1124"/>
      <c r="OMP1304" s="1124"/>
      <c r="OMQ1304" s="1124"/>
      <c r="OMR1304" s="1124"/>
      <c r="OMS1304" s="1124"/>
      <c r="OMT1304" s="1124"/>
      <c r="OMU1304" s="1124"/>
      <c r="OMV1304" s="1124"/>
      <c r="OMW1304" s="1124"/>
      <c r="OMX1304" s="1124"/>
      <c r="OMY1304" s="1124"/>
      <c r="OMZ1304" s="1124"/>
      <c r="ONA1304" s="1124"/>
      <c r="ONB1304" s="1124"/>
      <c r="ONC1304" s="1124"/>
      <c r="OND1304" s="1124"/>
      <c r="ONE1304" s="1124"/>
      <c r="ONF1304" s="1124"/>
      <c r="ONG1304" s="1124"/>
      <c r="ONH1304" s="1124"/>
      <c r="ONI1304" s="1124"/>
      <c r="ONJ1304" s="1124"/>
      <c r="ONK1304" s="1124"/>
      <c r="ONL1304" s="1124"/>
      <c r="ONM1304" s="1124"/>
      <c r="ONN1304" s="1124"/>
      <c r="ONO1304" s="1124"/>
      <c r="ONP1304" s="1124"/>
      <c r="ONQ1304" s="1124"/>
      <c r="ONR1304" s="1124"/>
      <c r="ONS1304" s="1124"/>
      <c r="ONT1304" s="1124"/>
      <c r="ONU1304" s="1124"/>
      <c r="ONV1304" s="1124"/>
      <c r="ONW1304" s="1124"/>
      <c r="ONX1304" s="1124"/>
      <c r="ONY1304" s="1124"/>
      <c r="ONZ1304" s="1124"/>
      <c r="OOA1304" s="1124"/>
      <c r="OOB1304" s="1124"/>
      <c r="OOC1304" s="1124"/>
      <c r="OOD1304" s="1124"/>
      <c r="OOE1304" s="1124"/>
      <c r="OOF1304" s="1124"/>
      <c r="OOG1304" s="1124"/>
      <c r="OOH1304" s="1124"/>
      <c r="OOI1304" s="1124"/>
      <c r="OOJ1304" s="1124"/>
      <c r="OOK1304" s="1124"/>
      <c r="OOL1304" s="1124"/>
      <c r="OOM1304" s="1124"/>
      <c r="OON1304" s="1124"/>
      <c r="OOO1304" s="1124"/>
      <c r="OOP1304" s="1124"/>
      <c r="OOQ1304" s="1124"/>
      <c r="OOR1304" s="1124"/>
      <c r="OOS1304" s="1124"/>
      <c r="OOT1304" s="1124"/>
      <c r="OOU1304" s="1124"/>
      <c r="OOV1304" s="1124"/>
      <c r="OOW1304" s="1124"/>
      <c r="OOX1304" s="1124"/>
      <c r="OOY1304" s="1124"/>
      <c r="OOZ1304" s="1124"/>
      <c r="OPA1304" s="1124"/>
      <c r="OPB1304" s="1124"/>
      <c r="OPC1304" s="1124"/>
      <c r="OPD1304" s="1124"/>
      <c r="OPE1304" s="1124"/>
      <c r="OPF1304" s="1124"/>
      <c r="OPG1304" s="1124"/>
      <c r="OPH1304" s="1124"/>
      <c r="OPI1304" s="1124"/>
      <c r="OPJ1304" s="1124"/>
      <c r="OPK1304" s="1124"/>
      <c r="OPL1304" s="1124"/>
      <c r="OPM1304" s="1124"/>
      <c r="OPN1304" s="1124"/>
      <c r="OPO1304" s="1124"/>
      <c r="OPP1304" s="1124"/>
      <c r="OPQ1304" s="1124"/>
      <c r="OPR1304" s="1124"/>
      <c r="OPS1304" s="1124"/>
      <c r="OPT1304" s="1124"/>
      <c r="OPU1304" s="1124"/>
      <c r="OPV1304" s="1124"/>
      <c r="OPW1304" s="1124"/>
      <c r="OPX1304" s="1124"/>
      <c r="OPY1304" s="1124"/>
      <c r="OPZ1304" s="1124"/>
      <c r="OQA1304" s="1124"/>
      <c r="OQB1304" s="1124"/>
      <c r="OQC1304" s="1124"/>
      <c r="OQD1304" s="1124"/>
      <c r="OQE1304" s="1124"/>
      <c r="OQF1304" s="1124"/>
      <c r="OQG1304" s="1124"/>
      <c r="OQH1304" s="1124"/>
      <c r="OQI1304" s="1124"/>
      <c r="OQJ1304" s="1124"/>
      <c r="OQK1304" s="1124"/>
      <c r="OQL1304" s="1124"/>
      <c r="OQM1304" s="1124"/>
      <c r="OQN1304" s="1124"/>
      <c r="OQO1304" s="1124"/>
      <c r="OQP1304" s="1124"/>
      <c r="OQQ1304" s="1124"/>
      <c r="OQR1304" s="1124"/>
      <c r="OQS1304" s="1124"/>
      <c r="OQT1304" s="1124"/>
      <c r="OQU1304" s="1124"/>
      <c r="OQV1304" s="1124"/>
      <c r="OQW1304" s="1124"/>
      <c r="OQX1304" s="1124"/>
      <c r="OQY1304" s="1124"/>
      <c r="OQZ1304" s="1124"/>
      <c r="ORA1304" s="1124"/>
      <c r="ORB1304" s="1124"/>
      <c r="ORC1304" s="1124"/>
      <c r="ORD1304" s="1124"/>
      <c r="ORE1304" s="1124"/>
      <c r="ORF1304" s="1124"/>
      <c r="ORG1304" s="1124"/>
      <c r="ORH1304" s="1124"/>
      <c r="ORI1304" s="1124"/>
      <c r="ORJ1304" s="1124"/>
      <c r="ORK1304" s="1124"/>
      <c r="ORL1304" s="1124"/>
      <c r="ORM1304" s="1124"/>
      <c r="ORN1304" s="1124"/>
      <c r="ORO1304" s="1124"/>
      <c r="ORP1304" s="1124"/>
      <c r="ORQ1304" s="1124"/>
      <c r="ORR1304" s="1124"/>
      <c r="ORS1304" s="1124"/>
      <c r="ORT1304" s="1124"/>
      <c r="ORU1304" s="1124"/>
      <c r="ORV1304" s="1124"/>
      <c r="ORW1304" s="1124"/>
      <c r="ORX1304" s="1124"/>
      <c r="ORY1304" s="1124"/>
      <c r="ORZ1304" s="1124"/>
      <c r="OSA1304" s="1124"/>
      <c r="OSB1304" s="1124"/>
      <c r="OSC1304" s="1124"/>
      <c r="OSD1304" s="1124"/>
      <c r="OSE1304" s="1124"/>
      <c r="OSF1304" s="1124"/>
      <c r="OSG1304" s="1124"/>
      <c r="OSH1304" s="1124"/>
      <c r="OSI1304" s="1124"/>
      <c r="OSJ1304" s="1124"/>
      <c r="OSK1304" s="1124"/>
      <c r="OSL1304" s="1124"/>
      <c r="OSM1304" s="1124"/>
      <c r="OSN1304" s="1124"/>
      <c r="OSO1304" s="1124"/>
      <c r="OSP1304" s="1124"/>
      <c r="OSQ1304" s="1124"/>
      <c r="OSR1304" s="1124"/>
      <c r="OSS1304" s="1124"/>
      <c r="OST1304" s="1124"/>
      <c r="OSU1304" s="1124"/>
      <c r="OSV1304" s="1124"/>
      <c r="OSW1304" s="1124"/>
      <c r="OSX1304" s="1124"/>
      <c r="OSY1304" s="1124"/>
      <c r="OSZ1304" s="1124"/>
      <c r="OTA1304" s="1124"/>
      <c r="OTB1304" s="1124"/>
      <c r="OTC1304" s="1124"/>
      <c r="OTD1304" s="1124"/>
      <c r="OTE1304" s="1124"/>
      <c r="OTF1304" s="1124"/>
      <c r="OTG1304" s="1124"/>
      <c r="OTH1304" s="1124"/>
      <c r="OTI1304" s="1124"/>
      <c r="OTJ1304" s="1124"/>
      <c r="OTK1304" s="1124"/>
      <c r="OTL1304" s="1124"/>
      <c r="OTM1304" s="1124"/>
      <c r="OTN1304" s="1124"/>
      <c r="OTO1304" s="1124"/>
      <c r="OTP1304" s="1124"/>
      <c r="OTQ1304" s="1124"/>
      <c r="OTR1304" s="1124"/>
      <c r="OTS1304" s="1124"/>
      <c r="OTT1304" s="1124"/>
      <c r="OTU1304" s="1124"/>
      <c r="OTV1304" s="1124"/>
      <c r="OTW1304" s="1124"/>
      <c r="OTX1304" s="1124"/>
      <c r="OTY1304" s="1124"/>
      <c r="OTZ1304" s="1124"/>
      <c r="OUA1304" s="1124"/>
      <c r="OUB1304" s="1124"/>
      <c r="OUC1304" s="1124"/>
      <c r="OUD1304" s="1124"/>
      <c r="OUE1304" s="1124"/>
      <c r="OUF1304" s="1124"/>
      <c r="OUG1304" s="1124"/>
      <c r="OUH1304" s="1124"/>
      <c r="OUI1304" s="1124"/>
      <c r="OUJ1304" s="1124"/>
      <c r="OUK1304" s="1124"/>
      <c r="OUL1304" s="1124"/>
      <c r="OUM1304" s="1124"/>
      <c r="OUN1304" s="1124"/>
      <c r="OUO1304" s="1124"/>
      <c r="OUP1304" s="1124"/>
      <c r="OUQ1304" s="1124"/>
      <c r="OUR1304" s="1124"/>
      <c r="OUS1304" s="1124"/>
      <c r="OUT1304" s="1124"/>
      <c r="OUU1304" s="1124"/>
      <c r="OUV1304" s="1124"/>
      <c r="OUW1304" s="1124"/>
      <c r="OUX1304" s="1124"/>
      <c r="OUY1304" s="1124"/>
      <c r="OUZ1304" s="1124"/>
      <c r="OVA1304" s="1124"/>
      <c r="OVB1304" s="1124"/>
      <c r="OVC1304" s="1124"/>
      <c r="OVD1304" s="1124"/>
      <c r="OVE1304" s="1124"/>
      <c r="OVF1304" s="1124"/>
      <c r="OVG1304" s="1124"/>
      <c r="OVH1304" s="1124"/>
      <c r="OVI1304" s="1124"/>
      <c r="OVJ1304" s="1124"/>
      <c r="OVK1304" s="1124"/>
      <c r="OVL1304" s="1124"/>
      <c r="OVM1304" s="1124"/>
      <c r="OVN1304" s="1124"/>
      <c r="OVO1304" s="1124"/>
      <c r="OVP1304" s="1124"/>
      <c r="OVQ1304" s="1124"/>
      <c r="OVR1304" s="1124"/>
      <c r="OVS1304" s="1124"/>
      <c r="OVT1304" s="1124"/>
      <c r="OVU1304" s="1124"/>
      <c r="OVV1304" s="1124"/>
      <c r="OVW1304" s="1124"/>
      <c r="OVX1304" s="1124"/>
      <c r="OVY1304" s="1124"/>
      <c r="OVZ1304" s="1124"/>
      <c r="OWA1304" s="1124"/>
      <c r="OWB1304" s="1124"/>
      <c r="OWC1304" s="1124"/>
      <c r="OWD1304" s="1124"/>
      <c r="OWE1304" s="1124"/>
      <c r="OWF1304" s="1124"/>
      <c r="OWG1304" s="1124"/>
      <c r="OWH1304" s="1124"/>
      <c r="OWI1304" s="1124"/>
      <c r="OWJ1304" s="1124"/>
      <c r="OWK1304" s="1124"/>
      <c r="OWL1304" s="1124"/>
      <c r="OWM1304" s="1124"/>
      <c r="OWN1304" s="1124"/>
      <c r="OWO1304" s="1124"/>
      <c r="OWP1304" s="1124"/>
      <c r="OWQ1304" s="1124"/>
      <c r="OWR1304" s="1124"/>
      <c r="OWS1304" s="1124"/>
      <c r="OWT1304" s="1124"/>
      <c r="OWU1304" s="1124"/>
      <c r="OWV1304" s="1124"/>
      <c r="OWW1304" s="1124"/>
      <c r="OWX1304" s="1124"/>
      <c r="OWY1304" s="1124"/>
      <c r="OWZ1304" s="1124"/>
      <c r="OXA1304" s="1124"/>
      <c r="OXB1304" s="1124"/>
      <c r="OXC1304" s="1124"/>
      <c r="OXD1304" s="1124"/>
      <c r="OXE1304" s="1124"/>
      <c r="OXF1304" s="1124"/>
      <c r="OXG1304" s="1124"/>
      <c r="OXH1304" s="1124"/>
      <c r="OXI1304" s="1124"/>
      <c r="OXJ1304" s="1124"/>
      <c r="OXK1304" s="1124"/>
      <c r="OXL1304" s="1124"/>
      <c r="OXM1304" s="1124"/>
      <c r="OXN1304" s="1124"/>
      <c r="OXO1304" s="1124"/>
      <c r="OXP1304" s="1124"/>
      <c r="OXQ1304" s="1124"/>
      <c r="OXR1304" s="1124"/>
      <c r="OXS1304" s="1124"/>
      <c r="OXT1304" s="1124"/>
      <c r="OXU1304" s="1124"/>
      <c r="OXV1304" s="1124"/>
      <c r="OXW1304" s="1124"/>
      <c r="OXX1304" s="1124"/>
      <c r="OXY1304" s="1124"/>
      <c r="OXZ1304" s="1124"/>
      <c r="OYA1304" s="1124"/>
      <c r="OYB1304" s="1124"/>
      <c r="OYC1304" s="1124"/>
      <c r="OYD1304" s="1124"/>
      <c r="OYE1304" s="1124"/>
      <c r="OYF1304" s="1124"/>
      <c r="OYG1304" s="1124"/>
      <c r="OYH1304" s="1124"/>
      <c r="OYI1304" s="1124"/>
      <c r="OYJ1304" s="1124"/>
      <c r="OYK1304" s="1124"/>
      <c r="OYL1304" s="1124"/>
      <c r="OYM1304" s="1124"/>
      <c r="OYN1304" s="1124"/>
      <c r="OYO1304" s="1124"/>
      <c r="OYP1304" s="1124"/>
      <c r="OYQ1304" s="1124"/>
      <c r="OYR1304" s="1124"/>
      <c r="OYS1304" s="1124"/>
      <c r="OYT1304" s="1124"/>
      <c r="OYU1304" s="1124"/>
      <c r="OYV1304" s="1124"/>
      <c r="OYW1304" s="1124"/>
      <c r="OYX1304" s="1124"/>
      <c r="OYY1304" s="1124"/>
      <c r="OYZ1304" s="1124"/>
      <c r="OZA1304" s="1124"/>
      <c r="OZB1304" s="1124"/>
      <c r="OZC1304" s="1124"/>
      <c r="OZD1304" s="1124"/>
      <c r="OZE1304" s="1124"/>
      <c r="OZF1304" s="1124"/>
      <c r="OZG1304" s="1124"/>
      <c r="OZH1304" s="1124"/>
      <c r="OZI1304" s="1124"/>
      <c r="OZJ1304" s="1124"/>
      <c r="OZK1304" s="1124"/>
      <c r="OZL1304" s="1124"/>
      <c r="OZM1304" s="1124"/>
      <c r="OZN1304" s="1124"/>
      <c r="OZO1304" s="1124"/>
      <c r="OZP1304" s="1124"/>
      <c r="OZQ1304" s="1124"/>
      <c r="OZR1304" s="1124"/>
      <c r="OZS1304" s="1124"/>
      <c r="OZT1304" s="1124"/>
      <c r="OZU1304" s="1124"/>
      <c r="OZV1304" s="1124"/>
      <c r="OZW1304" s="1124"/>
      <c r="OZX1304" s="1124"/>
      <c r="OZY1304" s="1124"/>
      <c r="OZZ1304" s="1124"/>
      <c r="PAA1304" s="1124"/>
      <c r="PAB1304" s="1124"/>
      <c r="PAC1304" s="1124"/>
      <c r="PAD1304" s="1124"/>
      <c r="PAE1304" s="1124"/>
      <c r="PAF1304" s="1124"/>
      <c r="PAG1304" s="1124"/>
      <c r="PAH1304" s="1124"/>
      <c r="PAI1304" s="1124"/>
      <c r="PAJ1304" s="1124"/>
      <c r="PAK1304" s="1124"/>
      <c r="PAL1304" s="1124"/>
      <c r="PAM1304" s="1124"/>
      <c r="PAN1304" s="1124"/>
      <c r="PAO1304" s="1124"/>
      <c r="PAP1304" s="1124"/>
      <c r="PAQ1304" s="1124"/>
      <c r="PAR1304" s="1124"/>
      <c r="PAS1304" s="1124"/>
      <c r="PAT1304" s="1124"/>
      <c r="PAU1304" s="1124"/>
      <c r="PAV1304" s="1124"/>
      <c r="PAW1304" s="1124"/>
      <c r="PAX1304" s="1124"/>
      <c r="PAY1304" s="1124"/>
      <c r="PAZ1304" s="1124"/>
      <c r="PBA1304" s="1124"/>
      <c r="PBB1304" s="1124"/>
      <c r="PBC1304" s="1124"/>
      <c r="PBD1304" s="1124"/>
      <c r="PBE1304" s="1124"/>
      <c r="PBF1304" s="1124"/>
      <c r="PBG1304" s="1124"/>
      <c r="PBH1304" s="1124"/>
      <c r="PBI1304" s="1124"/>
      <c r="PBJ1304" s="1124"/>
      <c r="PBK1304" s="1124"/>
      <c r="PBL1304" s="1124"/>
      <c r="PBM1304" s="1124"/>
      <c r="PBN1304" s="1124"/>
      <c r="PBO1304" s="1124"/>
      <c r="PBP1304" s="1124"/>
      <c r="PBQ1304" s="1124"/>
      <c r="PBR1304" s="1124"/>
      <c r="PBS1304" s="1124"/>
      <c r="PBT1304" s="1124"/>
      <c r="PBU1304" s="1124"/>
      <c r="PBV1304" s="1124"/>
      <c r="PBW1304" s="1124"/>
      <c r="PBX1304" s="1124"/>
      <c r="PBY1304" s="1124"/>
      <c r="PBZ1304" s="1124"/>
      <c r="PCA1304" s="1124"/>
      <c r="PCB1304" s="1124"/>
      <c r="PCC1304" s="1124"/>
      <c r="PCD1304" s="1124"/>
      <c r="PCE1304" s="1124"/>
      <c r="PCF1304" s="1124"/>
      <c r="PCG1304" s="1124"/>
      <c r="PCH1304" s="1124"/>
      <c r="PCI1304" s="1124"/>
      <c r="PCJ1304" s="1124"/>
      <c r="PCK1304" s="1124"/>
      <c r="PCL1304" s="1124"/>
      <c r="PCM1304" s="1124"/>
      <c r="PCN1304" s="1124"/>
      <c r="PCO1304" s="1124"/>
      <c r="PCP1304" s="1124"/>
      <c r="PCQ1304" s="1124"/>
      <c r="PCR1304" s="1124"/>
      <c r="PCS1304" s="1124"/>
      <c r="PCT1304" s="1124"/>
      <c r="PCU1304" s="1124"/>
      <c r="PCV1304" s="1124"/>
      <c r="PCW1304" s="1124"/>
      <c r="PCX1304" s="1124"/>
      <c r="PCY1304" s="1124"/>
      <c r="PCZ1304" s="1124"/>
      <c r="PDA1304" s="1124"/>
      <c r="PDB1304" s="1124"/>
      <c r="PDC1304" s="1124"/>
      <c r="PDD1304" s="1124"/>
      <c r="PDE1304" s="1124"/>
      <c r="PDF1304" s="1124"/>
      <c r="PDG1304" s="1124"/>
      <c r="PDH1304" s="1124"/>
      <c r="PDI1304" s="1124"/>
      <c r="PDJ1304" s="1124"/>
      <c r="PDK1304" s="1124"/>
      <c r="PDL1304" s="1124"/>
      <c r="PDM1304" s="1124"/>
      <c r="PDN1304" s="1124"/>
      <c r="PDO1304" s="1124"/>
      <c r="PDP1304" s="1124"/>
      <c r="PDQ1304" s="1124"/>
      <c r="PDR1304" s="1124"/>
      <c r="PDS1304" s="1124"/>
      <c r="PDT1304" s="1124"/>
      <c r="PDU1304" s="1124"/>
      <c r="PDV1304" s="1124"/>
      <c r="PDW1304" s="1124"/>
      <c r="PDX1304" s="1124"/>
      <c r="PDY1304" s="1124"/>
      <c r="PDZ1304" s="1124"/>
      <c r="PEA1304" s="1124"/>
      <c r="PEB1304" s="1124"/>
      <c r="PEC1304" s="1124"/>
      <c r="PED1304" s="1124"/>
      <c r="PEE1304" s="1124"/>
      <c r="PEF1304" s="1124"/>
      <c r="PEG1304" s="1124"/>
      <c r="PEH1304" s="1124"/>
      <c r="PEI1304" s="1124"/>
      <c r="PEJ1304" s="1124"/>
      <c r="PEK1304" s="1124"/>
      <c r="PEL1304" s="1124"/>
      <c r="PEM1304" s="1124"/>
      <c r="PEN1304" s="1124"/>
      <c r="PEO1304" s="1124"/>
      <c r="PEP1304" s="1124"/>
      <c r="PEQ1304" s="1124"/>
      <c r="PER1304" s="1124"/>
      <c r="PES1304" s="1124"/>
      <c r="PET1304" s="1124"/>
      <c r="PEU1304" s="1124"/>
      <c r="PEV1304" s="1124"/>
      <c r="PEW1304" s="1124"/>
      <c r="PEX1304" s="1124"/>
      <c r="PEY1304" s="1124"/>
      <c r="PEZ1304" s="1124"/>
      <c r="PFA1304" s="1124"/>
      <c r="PFB1304" s="1124"/>
      <c r="PFC1304" s="1124"/>
      <c r="PFD1304" s="1124"/>
      <c r="PFE1304" s="1124"/>
      <c r="PFF1304" s="1124"/>
      <c r="PFG1304" s="1124"/>
      <c r="PFH1304" s="1124"/>
      <c r="PFI1304" s="1124"/>
      <c r="PFJ1304" s="1124"/>
      <c r="PFK1304" s="1124"/>
      <c r="PFL1304" s="1124"/>
      <c r="PFM1304" s="1124"/>
      <c r="PFN1304" s="1124"/>
      <c r="PFO1304" s="1124"/>
      <c r="PFP1304" s="1124"/>
      <c r="PFQ1304" s="1124"/>
      <c r="PFR1304" s="1124"/>
      <c r="PFS1304" s="1124"/>
      <c r="PFT1304" s="1124"/>
      <c r="PFU1304" s="1124"/>
      <c r="PFV1304" s="1124"/>
      <c r="PFW1304" s="1124"/>
      <c r="PFX1304" s="1124"/>
      <c r="PFY1304" s="1124"/>
      <c r="PFZ1304" s="1124"/>
      <c r="PGA1304" s="1124"/>
      <c r="PGB1304" s="1124"/>
      <c r="PGC1304" s="1124"/>
      <c r="PGD1304" s="1124"/>
      <c r="PGE1304" s="1124"/>
      <c r="PGF1304" s="1124"/>
      <c r="PGG1304" s="1124"/>
      <c r="PGH1304" s="1124"/>
      <c r="PGI1304" s="1124"/>
      <c r="PGJ1304" s="1124"/>
      <c r="PGK1304" s="1124"/>
      <c r="PGL1304" s="1124"/>
      <c r="PGM1304" s="1124"/>
      <c r="PGN1304" s="1124"/>
      <c r="PGO1304" s="1124"/>
      <c r="PGP1304" s="1124"/>
      <c r="PGQ1304" s="1124"/>
      <c r="PGR1304" s="1124"/>
      <c r="PGS1304" s="1124"/>
      <c r="PGT1304" s="1124"/>
      <c r="PGU1304" s="1124"/>
      <c r="PGV1304" s="1124"/>
      <c r="PGW1304" s="1124"/>
      <c r="PGX1304" s="1124"/>
      <c r="PGY1304" s="1124"/>
      <c r="PGZ1304" s="1124"/>
      <c r="PHA1304" s="1124"/>
      <c r="PHB1304" s="1124"/>
      <c r="PHC1304" s="1124"/>
      <c r="PHD1304" s="1124"/>
      <c r="PHE1304" s="1124"/>
      <c r="PHF1304" s="1124"/>
      <c r="PHG1304" s="1124"/>
      <c r="PHH1304" s="1124"/>
      <c r="PHI1304" s="1124"/>
      <c r="PHJ1304" s="1124"/>
      <c r="PHK1304" s="1124"/>
      <c r="PHL1304" s="1124"/>
      <c r="PHM1304" s="1124"/>
      <c r="PHN1304" s="1124"/>
      <c r="PHO1304" s="1124"/>
      <c r="PHP1304" s="1124"/>
      <c r="PHQ1304" s="1124"/>
      <c r="PHR1304" s="1124"/>
      <c r="PHS1304" s="1124"/>
      <c r="PHT1304" s="1124"/>
      <c r="PHU1304" s="1124"/>
      <c r="PHV1304" s="1124"/>
      <c r="PHW1304" s="1124"/>
      <c r="PHX1304" s="1124"/>
      <c r="PHY1304" s="1124"/>
      <c r="PHZ1304" s="1124"/>
      <c r="PIA1304" s="1124"/>
      <c r="PIB1304" s="1124"/>
      <c r="PIC1304" s="1124"/>
      <c r="PID1304" s="1124"/>
      <c r="PIE1304" s="1124"/>
      <c r="PIF1304" s="1124"/>
      <c r="PIG1304" s="1124"/>
      <c r="PIH1304" s="1124"/>
      <c r="PII1304" s="1124"/>
      <c r="PIJ1304" s="1124"/>
      <c r="PIK1304" s="1124"/>
      <c r="PIL1304" s="1124"/>
      <c r="PIM1304" s="1124"/>
      <c r="PIN1304" s="1124"/>
      <c r="PIO1304" s="1124"/>
      <c r="PIP1304" s="1124"/>
      <c r="PIQ1304" s="1124"/>
      <c r="PIR1304" s="1124"/>
      <c r="PIS1304" s="1124"/>
      <c r="PIT1304" s="1124"/>
      <c r="PIU1304" s="1124"/>
      <c r="PIV1304" s="1124"/>
      <c r="PIW1304" s="1124"/>
      <c r="PIX1304" s="1124"/>
      <c r="PIY1304" s="1124"/>
      <c r="PIZ1304" s="1124"/>
      <c r="PJA1304" s="1124"/>
      <c r="PJB1304" s="1124"/>
      <c r="PJC1304" s="1124"/>
      <c r="PJD1304" s="1124"/>
      <c r="PJE1304" s="1124"/>
      <c r="PJF1304" s="1124"/>
      <c r="PJG1304" s="1124"/>
      <c r="PJH1304" s="1124"/>
      <c r="PJI1304" s="1124"/>
      <c r="PJJ1304" s="1124"/>
      <c r="PJK1304" s="1124"/>
      <c r="PJL1304" s="1124"/>
      <c r="PJM1304" s="1124"/>
      <c r="PJN1304" s="1124"/>
      <c r="PJO1304" s="1124"/>
      <c r="PJP1304" s="1124"/>
      <c r="PJQ1304" s="1124"/>
      <c r="PJR1304" s="1124"/>
      <c r="PJS1304" s="1124"/>
      <c r="PJT1304" s="1124"/>
      <c r="PJU1304" s="1124"/>
      <c r="PJV1304" s="1124"/>
      <c r="PJW1304" s="1124"/>
      <c r="PJX1304" s="1124"/>
      <c r="PJY1304" s="1124"/>
      <c r="PJZ1304" s="1124"/>
      <c r="PKA1304" s="1124"/>
      <c r="PKB1304" s="1124"/>
      <c r="PKC1304" s="1124"/>
      <c r="PKD1304" s="1124"/>
      <c r="PKE1304" s="1124"/>
      <c r="PKF1304" s="1124"/>
      <c r="PKG1304" s="1124"/>
      <c r="PKH1304" s="1124"/>
      <c r="PKI1304" s="1124"/>
      <c r="PKJ1304" s="1124"/>
      <c r="PKK1304" s="1124"/>
      <c r="PKL1304" s="1124"/>
      <c r="PKM1304" s="1124"/>
      <c r="PKN1304" s="1124"/>
      <c r="PKO1304" s="1124"/>
      <c r="PKP1304" s="1124"/>
      <c r="PKQ1304" s="1124"/>
      <c r="PKR1304" s="1124"/>
      <c r="PKS1304" s="1124"/>
      <c r="PKT1304" s="1124"/>
      <c r="PKU1304" s="1124"/>
      <c r="PKV1304" s="1124"/>
      <c r="PKW1304" s="1124"/>
      <c r="PKX1304" s="1124"/>
      <c r="PKY1304" s="1124"/>
      <c r="PKZ1304" s="1124"/>
      <c r="PLA1304" s="1124"/>
      <c r="PLB1304" s="1124"/>
      <c r="PLC1304" s="1124"/>
      <c r="PLD1304" s="1124"/>
      <c r="PLE1304" s="1124"/>
      <c r="PLF1304" s="1124"/>
      <c r="PLG1304" s="1124"/>
      <c r="PLH1304" s="1124"/>
      <c r="PLI1304" s="1124"/>
      <c r="PLJ1304" s="1124"/>
      <c r="PLK1304" s="1124"/>
      <c r="PLL1304" s="1124"/>
      <c r="PLM1304" s="1124"/>
      <c r="PLN1304" s="1124"/>
      <c r="PLO1304" s="1124"/>
      <c r="PLP1304" s="1124"/>
      <c r="PLQ1304" s="1124"/>
      <c r="PLR1304" s="1124"/>
      <c r="PLS1304" s="1124"/>
      <c r="PLT1304" s="1124"/>
      <c r="PLU1304" s="1124"/>
      <c r="PLV1304" s="1124"/>
      <c r="PLW1304" s="1124"/>
      <c r="PLX1304" s="1124"/>
      <c r="PLY1304" s="1124"/>
      <c r="PLZ1304" s="1124"/>
      <c r="PMA1304" s="1124"/>
      <c r="PMB1304" s="1124"/>
      <c r="PMC1304" s="1124"/>
      <c r="PMD1304" s="1124"/>
      <c r="PME1304" s="1124"/>
      <c r="PMF1304" s="1124"/>
      <c r="PMG1304" s="1124"/>
      <c r="PMH1304" s="1124"/>
      <c r="PMI1304" s="1124"/>
      <c r="PMJ1304" s="1124"/>
      <c r="PMK1304" s="1124"/>
      <c r="PML1304" s="1124"/>
      <c r="PMM1304" s="1124"/>
      <c r="PMN1304" s="1124"/>
      <c r="PMO1304" s="1124"/>
      <c r="PMP1304" s="1124"/>
      <c r="PMQ1304" s="1124"/>
      <c r="PMR1304" s="1124"/>
      <c r="PMS1304" s="1124"/>
      <c r="PMT1304" s="1124"/>
      <c r="PMU1304" s="1124"/>
      <c r="PMV1304" s="1124"/>
      <c r="PMW1304" s="1124"/>
      <c r="PMX1304" s="1124"/>
      <c r="PMY1304" s="1124"/>
      <c r="PMZ1304" s="1124"/>
      <c r="PNA1304" s="1124"/>
      <c r="PNB1304" s="1124"/>
      <c r="PNC1304" s="1124"/>
      <c r="PND1304" s="1124"/>
      <c r="PNE1304" s="1124"/>
      <c r="PNF1304" s="1124"/>
      <c r="PNG1304" s="1124"/>
      <c r="PNH1304" s="1124"/>
      <c r="PNI1304" s="1124"/>
      <c r="PNJ1304" s="1124"/>
      <c r="PNK1304" s="1124"/>
      <c r="PNL1304" s="1124"/>
      <c r="PNM1304" s="1124"/>
      <c r="PNN1304" s="1124"/>
      <c r="PNO1304" s="1124"/>
      <c r="PNP1304" s="1124"/>
      <c r="PNQ1304" s="1124"/>
      <c r="PNR1304" s="1124"/>
      <c r="PNS1304" s="1124"/>
      <c r="PNT1304" s="1124"/>
      <c r="PNU1304" s="1124"/>
      <c r="PNV1304" s="1124"/>
      <c r="PNW1304" s="1124"/>
      <c r="PNX1304" s="1124"/>
      <c r="PNY1304" s="1124"/>
      <c r="PNZ1304" s="1124"/>
      <c r="POA1304" s="1124"/>
      <c r="POB1304" s="1124"/>
      <c r="POC1304" s="1124"/>
      <c r="POD1304" s="1124"/>
      <c r="POE1304" s="1124"/>
      <c r="POF1304" s="1124"/>
      <c r="POG1304" s="1124"/>
      <c r="POH1304" s="1124"/>
      <c r="POI1304" s="1124"/>
      <c r="POJ1304" s="1124"/>
      <c r="POK1304" s="1124"/>
      <c r="POL1304" s="1124"/>
      <c r="POM1304" s="1124"/>
      <c r="PON1304" s="1124"/>
      <c r="POO1304" s="1124"/>
      <c r="POP1304" s="1124"/>
      <c r="POQ1304" s="1124"/>
      <c r="POR1304" s="1124"/>
      <c r="POS1304" s="1124"/>
      <c r="POT1304" s="1124"/>
      <c r="POU1304" s="1124"/>
      <c r="POV1304" s="1124"/>
      <c r="POW1304" s="1124"/>
      <c r="POX1304" s="1124"/>
      <c r="POY1304" s="1124"/>
      <c r="POZ1304" s="1124"/>
      <c r="PPA1304" s="1124"/>
      <c r="PPB1304" s="1124"/>
      <c r="PPC1304" s="1124"/>
      <c r="PPD1304" s="1124"/>
      <c r="PPE1304" s="1124"/>
      <c r="PPF1304" s="1124"/>
      <c r="PPG1304" s="1124"/>
      <c r="PPH1304" s="1124"/>
      <c r="PPI1304" s="1124"/>
      <c r="PPJ1304" s="1124"/>
      <c r="PPK1304" s="1124"/>
      <c r="PPL1304" s="1124"/>
      <c r="PPM1304" s="1124"/>
      <c r="PPN1304" s="1124"/>
      <c r="PPO1304" s="1124"/>
      <c r="PPP1304" s="1124"/>
      <c r="PPQ1304" s="1124"/>
      <c r="PPR1304" s="1124"/>
      <c r="PPS1304" s="1124"/>
      <c r="PPT1304" s="1124"/>
      <c r="PPU1304" s="1124"/>
      <c r="PPV1304" s="1124"/>
      <c r="PPW1304" s="1124"/>
      <c r="PPX1304" s="1124"/>
      <c r="PPY1304" s="1124"/>
      <c r="PPZ1304" s="1124"/>
      <c r="PQA1304" s="1124"/>
      <c r="PQB1304" s="1124"/>
      <c r="PQC1304" s="1124"/>
      <c r="PQD1304" s="1124"/>
      <c r="PQE1304" s="1124"/>
      <c r="PQF1304" s="1124"/>
      <c r="PQG1304" s="1124"/>
      <c r="PQH1304" s="1124"/>
      <c r="PQI1304" s="1124"/>
      <c r="PQJ1304" s="1124"/>
      <c r="PQK1304" s="1124"/>
      <c r="PQL1304" s="1124"/>
      <c r="PQM1304" s="1124"/>
      <c r="PQN1304" s="1124"/>
      <c r="PQO1304" s="1124"/>
      <c r="PQP1304" s="1124"/>
      <c r="PQQ1304" s="1124"/>
      <c r="PQR1304" s="1124"/>
      <c r="PQS1304" s="1124"/>
      <c r="PQT1304" s="1124"/>
      <c r="PQU1304" s="1124"/>
      <c r="PQV1304" s="1124"/>
      <c r="PQW1304" s="1124"/>
      <c r="PQX1304" s="1124"/>
      <c r="PQY1304" s="1124"/>
      <c r="PQZ1304" s="1124"/>
      <c r="PRA1304" s="1124"/>
      <c r="PRB1304" s="1124"/>
      <c r="PRC1304" s="1124"/>
      <c r="PRD1304" s="1124"/>
      <c r="PRE1304" s="1124"/>
      <c r="PRF1304" s="1124"/>
      <c r="PRG1304" s="1124"/>
      <c r="PRH1304" s="1124"/>
      <c r="PRI1304" s="1124"/>
      <c r="PRJ1304" s="1124"/>
      <c r="PRK1304" s="1124"/>
      <c r="PRL1304" s="1124"/>
      <c r="PRM1304" s="1124"/>
      <c r="PRN1304" s="1124"/>
      <c r="PRO1304" s="1124"/>
      <c r="PRP1304" s="1124"/>
      <c r="PRQ1304" s="1124"/>
      <c r="PRR1304" s="1124"/>
      <c r="PRS1304" s="1124"/>
      <c r="PRT1304" s="1124"/>
      <c r="PRU1304" s="1124"/>
      <c r="PRV1304" s="1124"/>
      <c r="PRW1304" s="1124"/>
      <c r="PRX1304" s="1124"/>
      <c r="PRY1304" s="1124"/>
      <c r="PRZ1304" s="1124"/>
      <c r="PSA1304" s="1124"/>
      <c r="PSB1304" s="1124"/>
      <c r="PSC1304" s="1124"/>
      <c r="PSD1304" s="1124"/>
      <c r="PSE1304" s="1124"/>
      <c r="PSF1304" s="1124"/>
      <c r="PSG1304" s="1124"/>
      <c r="PSH1304" s="1124"/>
      <c r="PSI1304" s="1124"/>
      <c r="PSJ1304" s="1124"/>
      <c r="PSK1304" s="1124"/>
      <c r="PSL1304" s="1124"/>
      <c r="PSM1304" s="1124"/>
      <c r="PSN1304" s="1124"/>
      <c r="PSO1304" s="1124"/>
      <c r="PSP1304" s="1124"/>
      <c r="PSQ1304" s="1124"/>
      <c r="PSR1304" s="1124"/>
      <c r="PSS1304" s="1124"/>
      <c r="PST1304" s="1124"/>
      <c r="PSU1304" s="1124"/>
      <c r="PSV1304" s="1124"/>
      <c r="PSW1304" s="1124"/>
      <c r="PSX1304" s="1124"/>
      <c r="PSY1304" s="1124"/>
      <c r="PSZ1304" s="1124"/>
      <c r="PTA1304" s="1124"/>
      <c r="PTB1304" s="1124"/>
      <c r="PTC1304" s="1124"/>
      <c r="PTD1304" s="1124"/>
      <c r="PTE1304" s="1124"/>
      <c r="PTF1304" s="1124"/>
      <c r="PTG1304" s="1124"/>
      <c r="PTH1304" s="1124"/>
      <c r="PTI1304" s="1124"/>
      <c r="PTJ1304" s="1124"/>
      <c r="PTK1304" s="1124"/>
      <c r="PTL1304" s="1124"/>
      <c r="PTM1304" s="1124"/>
      <c r="PTN1304" s="1124"/>
      <c r="PTO1304" s="1124"/>
      <c r="PTP1304" s="1124"/>
      <c r="PTQ1304" s="1124"/>
      <c r="PTR1304" s="1124"/>
      <c r="PTS1304" s="1124"/>
      <c r="PTT1304" s="1124"/>
      <c r="PTU1304" s="1124"/>
      <c r="PTV1304" s="1124"/>
      <c r="PTW1304" s="1124"/>
      <c r="PTX1304" s="1124"/>
      <c r="PTY1304" s="1124"/>
      <c r="PTZ1304" s="1124"/>
      <c r="PUA1304" s="1124"/>
      <c r="PUB1304" s="1124"/>
      <c r="PUC1304" s="1124"/>
      <c r="PUD1304" s="1124"/>
      <c r="PUE1304" s="1124"/>
      <c r="PUF1304" s="1124"/>
      <c r="PUG1304" s="1124"/>
      <c r="PUH1304" s="1124"/>
      <c r="PUI1304" s="1124"/>
      <c r="PUJ1304" s="1124"/>
      <c r="PUK1304" s="1124"/>
      <c r="PUL1304" s="1124"/>
      <c r="PUM1304" s="1124"/>
      <c r="PUN1304" s="1124"/>
      <c r="PUO1304" s="1124"/>
      <c r="PUP1304" s="1124"/>
      <c r="PUQ1304" s="1124"/>
      <c r="PUR1304" s="1124"/>
      <c r="PUS1304" s="1124"/>
      <c r="PUT1304" s="1124"/>
      <c r="PUU1304" s="1124"/>
      <c r="PUV1304" s="1124"/>
      <c r="PUW1304" s="1124"/>
      <c r="PUX1304" s="1124"/>
      <c r="PUY1304" s="1124"/>
      <c r="PUZ1304" s="1124"/>
      <c r="PVA1304" s="1124"/>
      <c r="PVB1304" s="1124"/>
      <c r="PVC1304" s="1124"/>
      <c r="PVD1304" s="1124"/>
      <c r="PVE1304" s="1124"/>
      <c r="PVF1304" s="1124"/>
      <c r="PVG1304" s="1124"/>
      <c r="PVH1304" s="1124"/>
      <c r="PVI1304" s="1124"/>
      <c r="PVJ1304" s="1124"/>
      <c r="PVK1304" s="1124"/>
      <c r="PVL1304" s="1124"/>
      <c r="PVM1304" s="1124"/>
      <c r="PVN1304" s="1124"/>
      <c r="PVO1304" s="1124"/>
      <c r="PVP1304" s="1124"/>
      <c r="PVQ1304" s="1124"/>
      <c r="PVR1304" s="1124"/>
      <c r="PVS1304" s="1124"/>
      <c r="PVT1304" s="1124"/>
      <c r="PVU1304" s="1124"/>
      <c r="PVV1304" s="1124"/>
      <c r="PVW1304" s="1124"/>
      <c r="PVX1304" s="1124"/>
      <c r="PVY1304" s="1124"/>
      <c r="PVZ1304" s="1124"/>
      <c r="PWA1304" s="1124"/>
      <c r="PWB1304" s="1124"/>
      <c r="PWC1304" s="1124"/>
      <c r="PWD1304" s="1124"/>
      <c r="PWE1304" s="1124"/>
      <c r="PWF1304" s="1124"/>
      <c r="PWG1304" s="1124"/>
      <c r="PWH1304" s="1124"/>
      <c r="PWI1304" s="1124"/>
      <c r="PWJ1304" s="1124"/>
      <c r="PWK1304" s="1124"/>
      <c r="PWL1304" s="1124"/>
      <c r="PWM1304" s="1124"/>
      <c r="PWN1304" s="1124"/>
      <c r="PWO1304" s="1124"/>
      <c r="PWP1304" s="1124"/>
      <c r="PWQ1304" s="1124"/>
      <c r="PWR1304" s="1124"/>
      <c r="PWS1304" s="1124"/>
      <c r="PWT1304" s="1124"/>
      <c r="PWU1304" s="1124"/>
      <c r="PWV1304" s="1124"/>
      <c r="PWW1304" s="1124"/>
      <c r="PWX1304" s="1124"/>
      <c r="PWY1304" s="1124"/>
      <c r="PWZ1304" s="1124"/>
      <c r="PXA1304" s="1124"/>
      <c r="PXB1304" s="1124"/>
      <c r="PXC1304" s="1124"/>
      <c r="PXD1304" s="1124"/>
      <c r="PXE1304" s="1124"/>
      <c r="PXF1304" s="1124"/>
      <c r="PXG1304" s="1124"/>
      <c r="PXH1304" s="1124"/>
      <c r="PXI1304" s="1124"/>
      <c r="PXJ1304" s="1124"/>
      <c r="PXK1304" s="1124"/>
      <c r="PXL1304" s="1124"/>
      <c r="PXM1304" s="1124"/>
      <c r="PXN1304" s="1124"/>
      <c r="PXO1304" s="1124"/>
      <c r="PXP1304" s="1124"/>
      <c r="PXQ1304" s="1124"/>
      <c r="PXR1304" s="1124"/>
      <c r="PXS1304" s="1124"/>
      <c r="PXT1304" s="1124"/>
      <c r="PXU1304" s="1124"/>
      <c r="PXV1304" s="1124"/>
      <c r="PXW1304" s="1124"/>
      <c r="PXX1304" s="1124"/>
      <c r="PXY1304" s="1124"/>
      <c r="PXZ1304" s="1124"/>
      <c r="PYA1304" s="1124"/>
      <c r="PYB1304" s="1124"/>
      <c r="PYC1304" s="1124"/>
      <c r="PYD1304" s="1124"/>
      <c r="PYE1304" s="1124"/>
      <c r="PYF1304" s="1124"/>
      <c r="PYG1304" s="1124"/>
      <c r="PYH1304" s="1124"/>
      <c r="PYI1304" s="1124"/>
      <c r="PYJ1304" s="1124"/>
      <c r="PYK1304" s="1124"/>
      <c r="PYL1304" s="1124"/>
      <c r="PYM1304" s="1124"/>
      <c r="PYN1304" s="1124"/>
      <c r="PYO1304" s="1124"/>
      <c r="PYP1304" s="1124"/>
      <c r="PYQ1304" s="1124"/>
      <c r="PYR1304" s="1124"/>
      <c r="PYS1304" s="1124"/>
      <c r="PYT1304" s="1124"/>
      <c r="PYU1304" s="1124"/>
      <c r="PYV1304" s="1124"/>
      <c r="PYW1304" s="1124"/>
      <c r="PYX1304" s="1124"/>
      <c r="PYY1304" s="1124"/>
      <c r="PYZ1304" s="1124"/>
      <c r="PZA1304" s="1124"/>
      <c r="PZB1304" s="1124"/>
      <c r="PZC1304" s="1124"/>
      <c r="PZD1304" s="1124"/>
      <c r="PZE1304" s="1124"/>
      <c r="PZF1304" s="1124"/>
      <c r="PZG1304" s="1124"/>
      <c r="PZH1304" s="1124"/>
      <c r="PZI1304" s="1124"/>
      <c r="PZJ1304" s="1124"/>
      <c r="PZK1304" s="1124"/>
      <c r="PZL1304" s="1124"/>
      <c r="PZM1304" s="1124"/>
      <c r="PZN1304" s="1124"/>
      <c r="PZO1304" s="1124"/>
      <c r="PZP1304" s="1124"/>
      <c r="PZQ1304" s="1124"/>
      <c r="PZR1304" s="1124"/>
      <c r="PZS1304" s="1124"/>
      <c r="PZT1304" s="1124"/>
      <c r="PZU1304" s="1124"/>
      <c r="PZV1304" s="1124"/>
      <c r="PZW1304" s="1124"/>
      <c r="PZX1304" s="1124"/>
      <c r="PZY1304" s="1124"/>
      <c r="PZZ1304" s="1124"/>
      <c r="QAA1304" s="1124"/>
      <c r="QAB1304" s="1124"/>
      <c r="QAC1304" s="1124"/>
      <c r="QAD1304" s="1124"/>
      <c r="QAE1304" s="1124"/>
      <c r="QAF1304" s="1124"/>
      <c r="QAG1304" s="1124"/>
      <c r="QAH1304" s="1124"/>
      <c r="QAI1304" s="1124"/>
      <c r="QAJ1304" s="1124"/>
      <c r="QAK1304" s="1124"/>
      <c r="QAL1304" s="1124"/>
      <c r="QAM1304" s="1124"/>
      <c r="QAN1304" s="1124"/>
      <c r="QAO1304" s="1124"/>
      <c r="QAP1304" s="1124"/>
      <c r="QAQ1304" s="1124"/>
      <c r="QAR1304" s="1124"/>
      <c r="QAS1304" s="1124"/>
      <c r="QAT1304" s="1124"/>
      <c r="QAU1304" s="1124"/>
      <c r="QAV1304" s="1124"/>
      <c r="QAW1304" s="1124"/>
      <c r="QAX1304" s="1124"/>
      <c r="QAY1304" s="1124"/>
      <c r="QAZ1304" s="1124"/>
      <c r="QBA1304" s="1124"/>
      <c r="QBB1304" s="1124"/>
      <c r="QBC1304" s="1124"/>
      <c r="QBD1304" s="1124"/>
      <c r="QBE1304" s="1124"/>
      <c r="QBF1304" s="1124"/>
      <c r="QBG1304" s="1124"/>
      <c r="QBH1304" s="1124"/>
      <c r="QBI1304" s="1124"/>
      <c r="QBJ1304" s="1124"/>
      <c r="QBK1304" s="1124"/>
      <c r="QBL1304" s="1124"/>
      <c r="QBM1304" s="1124"/>
      <c r="QBN1304" s="1124"/>
      <c r="QBO1304" s="1124"/>
      <c r="QBP1304" s="1124"/>
      <c r="QBQ1304" s="1124"/>
      <c r="QBR1304" s="1124"/>
      <c r="QBS1304" s="1124"/>
      <c r="QBT1304" s="1124"/>
      <c r="QBU1304" s="1124"/>
      <c r="QBV1304" s="1124"/>
      <c r="QBW1304" s="1124"/>
      <c r="QBX1304" s="1124"/>
      <c r="QBY1304" s="1124"/>
      <c r="QBZ1304" s="1124"/>
      <c r="QCA1304" s="1124"/>
      <c r="QCB1304" s="1124"/>
      <c r="QCC1304" s="1124"/>
      <c r="QCD1304" s="1124"/>
      <c r="QCE1304" s="1124"/>
      <c r="QCF1304" s="1124"/>
      <c r="QCG1304" s="1124"/>
      <c r="QCH1304" s="1124"/>
      <c r="QCI1304" s="1124"/>
      <c r="QCJ1304" s="1124"/>
      <c r="QCK1304" s="1124"/>
      <c r="QCL1304" s="1124"/>
      <c r="QCM1304" s="1124"/>
      <c r="QCN1304" s="1124"/>
      <c r="QCO1304" s="1124"/>
      <c r="QCP1304" s="1124"/>
      <c r="QCQ1304" s="1124"/>
      <c r="QCR1304" s="1124"/>
      <c r="QCS1304" s="1124"/>
      <c r="QCT1304" s="1124"/>
      <c r="QCU1304" s="1124"/>
      <c r="QCV1304" s="1124"/>
      <c r="QCW1304" s="1124"/>
      <c r="QCX1304" s="1124"/>
      <c r="QCY1304" s="1124"/>
      <c r="QCZ1304" s="1124"/>
      <c r="QDA1304" s="1124"/>
      <c r="QDB1304" s="1124"/>
      <c r="QDC1304" s="1124"/>
      <c r="QDD1304" s="1124"/>
      <c r="QDE1304" s="1124"/>
      <c r="QDF1304" s="1124"/>
      <c r="QDG1304" s="1124"/>
      <c r="QDH1304" s="1124"/>
      <c r="QDI1304" s="1124"/>
      <c r="QDJ1304" s="1124"/>
      <c r="QDK1304" s="1124"/>
      <c r="QDL1304" s="1124"/>
      <c r="QDM1304" s="1124"/>
      <c r="QDN1304" s="1124"/>
      <c r="QDO1304" s="1124"/>
      <c r="QDP1304" s="1124"/>
      <c r="QDQ1304" s="1124"/>
      <c r="QDR1304" s="1124"/>
      <c r="QDS1304" s="1124"/>
      <c r="QDT1304" s="1124"/>
      <c r="QDU1304" s="1124"/>
      <c r="QDV1304" s="1124"/>
      <c r="QDW1304" s="1124"/>
      <c r="QDX1304" s="1124"/>
      <c r="QDY1304" s="1124"/>
      <c r="QDZ1304" s="1124"/>
      <c r="QEA1304" s="1124"/>
      <c r="QEB1304" s="1124"/>
      <c r="QEC1304" s="1124"/>
      <c r="QED1304" s="1124"/>
      <c r="QEE1304" s="1124"/>
      <c r="QEF1304" s="1124"/>
      <c r="QEG1304" s="1124"/>
      <c r="QEH1304" s="1124"/>
      <c r="QEI1304" s="1124"/>
      <c r="QEJ1304" s="1124"/>
      <c r="QEK1304" s="1124"/>
      <c r="QEL1304" s="1124"/>
      <c r="QEM1304" s="1124"/>
      <c r="QEN1304" s="1124"/>
      <c r="QEO1304" s="1124"/>
      <c r="QEP1304" s="1124"/>
      <c r="QEQ1304" s="1124"/>
      <c r="QER1304" s="1124"/>
      <c r="QES1304" s="1124"/>
      <c r="QET1304" s="1124"/>
      <c r="QEU1304" s="1124"/>
      <c r="QEV1304" s="1124"/>
      <c r="QEW1304" s="1124"/>
      <c r="QEX1304" s="1124"/>
      <c r="QEY1304" s="1124"/>
      <c r="QEZ1304" s="1124"/>
      <c r="QFA1304" s="1124"/>
      <c r="QFB1304" s="1124"/>
      <c r="QFC1304" s="1124"/>
      <c r="QFD1304" s="1124"/>
      <c r="QFE1304" s="1124"/>
      <c r="QFF1304" s="1124"/>
      <c r="QFG1304" s="1124"/>
      <c r="QFH1304" s="1124"/>
      <c r="QFI1304" s="1124"/>
      <c r="QFJ1304" s="1124"/>
      <c r="QFK1304" s="1124"/>
      <c r="QFL1304" s="1124"/>
      <c r="QFM1304" s="1124"/>
      <c r="QFN1304" s="1124"/>
      <c r="QFO1304" s="1124"/>
      <c r="QFP1304" s="1124"/>
      <c r="QFQ1304" s="1124"/>
      <c r="QFR1304" s="1124"/>
      <c r="QFS1304" s="1124"/>
      <c r="QFT1304" s="1124"/>
      <c r="QFU1304" s="1124"/>
      <c r="QFV1304" s="1124"/>
      <c r="QFW1304" s="1124"/>
      <c r="QFX1304" s="1124"/>
      <c r="QFY1304" s="1124"/>
      <c r="QFZ1304" s="1124"/>
      <c r="QGA1304" s="1124"/>
      <c r="QGB1304" s="1124"/>
      <c r="QGC1304" s="1124"/>
      <c r="QGD1304" s="1124"/>
      <c r="QGE1304" s="1124"/>
      <c r="QGF1304" s="1124"/>
      <c r="QGG1304" s="1124"/>
      <c r="QGH1304" s="1124"/>
      <c r="QGI1304" s="1124"/>
      <c r="QGJ1304" s="1124"/>
      <c r="QGK1304" s="1124"/>
      <c r="QGL1304" s="1124"/>
      <c r="QGM1304" s="1124"/>
      <c r="QGN1304" s="1124"/>
      <c r="QGO1304" s="1124"/>
      <c r="QGP1304" s="1124"/>
      <c r="QGQ1304" s="1124"/>
      <c r="QGR1304" s="1124"/>
      <c r="QGS1304" s="1124"/>
      <c r="QGT1304" s="1124"/>
      <c r="QGU1304" s="1124"/>
      <c r="QGV1304" s="1124"/>
      <c r="QGW1304" s="1124"/>
      <c r="QGX1304" s="1124"/>
      <c r="QGY1304" s="1124"/>
      <c r="QGZ1304" s="1124"/>
      <c r="QHA1304" s="1124"/>
      <c r="QHB1304" s="1124"/>
      <c r="QHC1304" s="1124"/>
      <c r="QHD1304" s="1124"/>
      <c r="QHE1304" s="1124"/>
      <c r="QHF1304" s="1124"/>
      <c r="QHG1304" s="1124"/>
      <c r="QHH1304" s="1124"/>
      <c r="QHI1304" s="1124"/>
      <c r="QHJ1304" s="1124"/>
      <c r="QHK1304" s="1124"/>
      <c r="QHL1304" s="1124"/>
      <c r="QHM1304" s="1124"/>
      <c r="QHN1304" s="1124"/>
      <c r="QHO1304" s="1124"/>
      <c r="QHP1304" s="1124"/>
      <c r="QHQ1304" s="1124"/>
      <c r="QHR1304" s="1124"/>
      <c r="QHS1304" s="1124"/>
      <c r="QHT1304" s="1124"/>
      <c r="QHU1304" s="1124"/>
      <c r="QHV1304" s="1124"/>
      <c r="QHW1304" s="1124"/>
      <c r="QHX1304" s="1124"/>
      <c r="QHY1304" s="1124"/>
      <c r="QHZ1304" s="1124"/>
      <c r="QIA1304" s="1124"/>
      <c r="QIB1304" s="1124"/>
      <c r="QIC1304" s="1124"/>
      <c r="QID1304" s="1124"/>
      <c r="QIE1304" s="1124"/>
      <c r="QIF1304" s="1124"/>
      <c r="QIG1304" s="1124"/>
      <c r="QIH1304" s="1124"/>
      <c r="QII1304" s="1124"/>
      <c r="QIJ1304" s="1124"/>
      <c r="QIK1304" s="1124"/>
      <c r="QIL1304" s="1124"/>
      <c r="QIM1304" s="1124"/>
      <c r="QIN1304" s="1124"/>
      <c r="QIO1304" s="1124"/>
      <c r="QIP1304" s="1124"/>
      <c r="QIQ1304" s="1124"/>
      <c r="QIR1304" s="1124"/>
      <c r="QIS1304" s="1124"/>
      <c r="QIT1304" s="1124"/>
      <c r="QIU1304" s="1124"/>
      <c r="QIV1304" s="1124"/>
      <c r="QIW1304" s="1124"/>
      <c r="QIX1304" s="1124"/>
      <c r="QIY1304" s="1124"/>
      <c r="QIZ1304" s="1124"/>
      <c r="QJA1304" s="1124"/>
      <c r="QJB1304" s="1124"/>
      <c r="QJC1304" s="1124"/>
      <c r="QJD1304" s="1124"/>
      <c r="QJE1304" s="1124"/>
      <c r="QJF1304" s="1124"/>
      <c r="QJG1304" s="1124"/>
      <c r="QJH1304" s="1124"/>
      <c r="QJI1304" s="1124"/>
      <c r="QJJ1304" s="1124"/>
      <c r="QJK1304" s="1124"/>
      <c r="QJL1304" s="1124"/>
      <c r="QJM1304" s="1124"/>
      <c r="QJN1304" s="1124"/>
      <c r="QJO1304" s="1124"/>
      <c r="QJP1304" s="1124"/>
      <c r="QJQ1304" s="1124"/>
      <c r="QJR1304" s="1124"/>
      <c r="QJS1304" s="1124"/>
      <c r="QJT1304" s="1124"/>
      <c r="QJU1304" s="1124"/>
      <c r="QJV1304" s="1124"/>
      <c r="QJW1304" s="1124"/>
      <c r="QJX1304" s="1124"/>
      <c r="QJY1304" s="1124"/>
      <c r="QJZ1304" s="1124"/>
      <c r="QKA1304" s="1124"/>
      <c r="QKB1304" s="1124"/>
      <c r="QKC1304" s="1124"/>
      <c r="QKD1304" s="1124"/>
      <c r="QKE1304" s="1124"/>
      <c r="QKF1304" s="1124"/>
      <c r="QKG1304" s="1124"/>
      <c r="QKH1304" s="1124"/>
      <c r="QKI1304" s="1124"/>
      <c r="QKJ1304" s="1124"/>
      <c r="QKK1304" s="1124"/>
      <c r="QKL1304" s="1124"/>
      <c r="QKM1304" s="1124"/>
      <c r="QKN1304" s="1124"/>
      <c r="QKO1304" s="1124"/>
      <c r="QKP1304" s="1124"/>
      <c r="QKQ1304" s="1124"/>
      <c r="QKR1304" s="1124"/>
      <c r="QKS1304" s="1124"/>
      <c r="QKT1304" s="1124"/>
      <c r="QKU1304" s="1124"/>
      <c r="QKV1304" s="1124"/>
      <c r="QKW1304" s="1124"/>
      <c r="QKX1304" s="1124"/>
      <c r="QKY1304" s="1124"/>
      <c r="QKZ1304" s="1124"/>
      <c r="QLA1304" s="1124"/>
      <c r="QLB1304" s="1124"/>
      <c r="QLC1304" s="1124"/>
      <c r="QLD1304" s="1124"/>
      <c r="QLE1304" s="1124"/>
      <c r="QLF1304" s="1124"/>
      <c r="QLG1304" s="1124"/>
      <c r="QLH1304" s="1124"/>
      <c r="QLI1304" s="1124"/>
      <c r="QLJ1304" s="1124"/>
      <c r="QLK1304" s="1124"/>
      <c r="QLL1304" s="1124"/>
      <c r="QLM1304" s="1124"/>
      <c r="QLN1304" s="1124"/>
      <c r="QLO1304" s="1124"/>
      <c r="QLP1304" s="1124"/>
      <c r="QLQ1304" s="1124"/>
      <c r="QLR1304" s="1124"/>
      <c r="QLS1304" s="1124"/>
      <c r="QLT1304" s="1124"/>
      <c r="QLU1304" s="1124"/>
      <c r="QLV1304" s="1124"/>
      <c r="QLW1304" s="1124"/>
      <c r="QLX1304" s="1124"/>
      <c r="QLY1304" s="1124"/>
      <c r="QLZ1304" s="1124"/>
      <c r="QMA1304" s="1124"/>
      <c r="QMB1304" s="1124"/>
      <c r="QMC1304" s="1124"/>
      <c r="QMD1304" s="1124"/>
      <c r="QME1304" s="1124"/>
      <c r="QMF1304" s="1124"/>
      <c r="QMG1304" s="1124"/>
      <c r="QMH1304" s="1124"/>
      <c r="QMI1304" s="1124"/>
      <c r="QMJ1304" s="1124"/>
      <c r="QMK1304" s="1124"/>
      <c r="QML1304" s="1124"/>
      <c r="QMM1304" s="1124"/>
      <c r="QMN1304" s="1124"/>
      <c r="QMO1304" s="1124"/>
      <c r="QMP1304" s="1124"/>
      <c r="QMQ1304" s="1124"/>
      <c r="QMR1304" s="1124"/>
      <c r="QMS1304" s="1124"/>
      <c r="QMT1304" s="1124"/>
      <c r="QMU1304" s="1124"/>
      <c r="QMV1304" s="1124"/>
      <c r="QMW1304" s="1124"/>
      <c r="QMX1304" s="1124"/>
      <c r="QMY1304" s="1124"/>
      <c r="QMZ1304" s="1124"/>
      <c r="QNA1304" s="1124"/>
      <c r="QNB1304" s="1124"/>
      <c r="QNC1304" s="1124"/>
      <c r="QND1304" s="1124"/>
      <c r="QNE1304" s="1124"/>
      <c r="QNF1304" s="1124"/>
      <c r="QNG1304" s="1124"/>
      <c r="QNH1304" s="1124"/>
      <c r="QNI1304" s="1124"/>
      <c r="QNJ1304" s="1124"/>
      <c r="QNK1304" s="1124"/>
      <c r="QNL1304" s="1124"/>
      <c r="QNM1304" s="1124"/>
      <c r="QNN1304" s="1124"/>
      <c r="QNO1304" s="1124"/>
      <c r="QNP1304" s="1124"/>
      <c r="QNQ1304" s="1124"/>
      <c r="QNR1304" s="1124"/>
      <c r="QNS1304" s="1124"/>
      <c r="QNT1304" s="1124"/>
      <c r="QNU1304" s="1124"/>
      <c r="QNV1304" s="1124"/>
      <c r="QNW1304" s="1124"/>
      <c r="QNX1304" s="1124"/>
      <c r="QNY1304" s="1124"/>
      <c r="QNZ1304" s="1124"/>
      <c r="QOA1304" s="1124"/>
      <c r="QOB1304" s="1124"/>
      <c r="QOC1304" s="1124"/>
      <c r="QOD1304" s="1124"/>
      <c r="QOE1304" s="1124"/>
      <c r="QOF1304" s="1124"/>
      <c r="QOG1304" s="1124"/>
      <c r="QOH1304" s="1124"/>
      <c r="QOI1304" s="1124"/>
      <c r="QOJ1304" s="1124"/>
      <c r="QOK1304" s="1124"/>
      <c r="QOL1304" s="1124"/>
      <c r="QOM1304" s="1124"/>
      <c r="QON1304" s="1124"/>
      <c r="QOO1304" s="1124"/>
      <c r="QOP1304" s="1124"/>
      <c r="QOQ1304" s="1124"/>
      <c r="QOR1304" s="1124"/>
      <c r="QOS1304" s="1124"/>
      <c r="QOT1304" s="1124"/>
      <c r="QOU1304" s="1124"/>
      <c r="QOV1304" s="1124"/>
      <c r="QOW1304" s="1124"/>
      <c r="QOX1304" s="1124"/>
      <c r="QOY1304" s="1124"/>
      <c r="QOZ1304" s="1124"/>
      <c r="QPA1304" s="1124"/>
      <c r="QPB1304" s="1124"/>
      <c r="QPC1304" s="1124"/>
      <c r="QPD1304" s="1124"/>
      <c r="QPE1304" s="1124"/>
      <c r="QPF1304" s="1124"/>
      <c r="QPG1304" s="1124"/>
      <c r="QPH1304" s="1124"/>
      <c r="QPI1304" s="1124"/>
      <c r="QPJ1304" s="1124"/>
      <c r="QPK1304" s="1124"/>
      <c r="QPL1304" s="1124"/>
      <c r="QPM1304" s="1124"/>
      <c r="QPN1304" s="1124"/>
      <c r="QPO1304" s="1124"/>
      <c r="QPP1304" s="1124"/>
      <c r="QPQ1304" s="1124"/>
      <c r="QPR1304" s="1124"/>
      <c r="QPS1304" s="1124"/>
      <c r="QPT1304" s="1124"/>
      <c r="QPU1304" s="1124"/>
      <c r="QPV1304" s="1124"/>
      <c r="QPW1304" s="1124"/>
      <c r="QPX1304" s="1124"/>
      <c r="QPY1304" s="1124"/>
      <c r="QPZ1304" s="1124"/>
      <c r="QQA1304" s="1124"/>
      <c r="QQB1304" s="1124"/>
      <c r="QQC1304" s="1124"/>
      <c r="QQD1304" s="1124"/>
      <c r="QQE1304" s="1124"/>
      <c r="QQF1304" s="1124"/>
      <c r="QQG1304" s="1124"/>
      <c r="QQH1304" s="1124"/>
      <c r="QQI1304" s="1124"/>
      <c r="QQJ1304" s="1124"/>
      <c r="QQK1304" s="1124"/>
      <c r="QQL1304" s="1124"/>
      <c r="QQM1304" s="1124"/>
      <c r="QQN1304" s="1124"/>
      <c r="QQO1304" s="1124"/>
      <c r="QQP1304" s="1124"/>
      <c r="QQQ1304" s="1124"/>
      <c r="QQR1304" s="1124"/>
      <c r="QQS1304" s="1124"/>
      <c r="QQT1304" s="1124"/>
      <c r="QQU1304" s="1124"/>
      <c r="QQV1304" s="1124"/>
      <c r="QQW1304" s="1124"/>
      <c r="QQX1304" s="1124"/>
      <c r="QQY1304" s="1124"/>
      <c r="QQZ1304" s="1124"/>
      <c r="QRA1304" s="1124"/>
      <c r="QRB1304" s="1124"/>
      <c r="QRC1304" s="1124"/>
      <c r="QRD1304" s="1124"/>
      <c r="QRE1304" s="1124"/>
      <c r="QRF1304" s="1124"/>
      <c r="QRG1304" s="1124"/>
      <c r="QRH1304" s="1124"/>
      <c r="QRI1304" s="1124"/>
      <c r="QRJ1304" s="1124"/>
      <c r="QRK1304" s="1124"/>
      <c r="QRL1304" s="1124"/>
      <c r="QRM1304" s="1124"/>
      <c r="QRN1304" s="1124"/>
      <c r="QRO1304" s="1124"/>
      <c r="QRP1304" s="1124"/>
      <c r="QRQ1304" s="1124"/>
      <c r="QRR1304" s="1124"/>
      <c r="QRS1304" s="1124"/>
      <c r="QRT1304" s="1124"/>
      <c r="QRU1304" s="1124"/>
      <c r="QRV1304" s="1124"/>
      <c r="QRW1304" s="1124"/>
      <c r="QRX1304" s="1124"/>
      <c r="QRY1304" s="1124"/>
      <c r="QRZ1304" s="1124"/>
      <c r="QSA1304" s="1124"/>
      <c r="QSB1304" s="1124"/>
      <c r="QSC1304" s="1124"/>
      <c r="QSD1304" s="1124"/>
      <c r="QSE1304" s="1124"/>
      <c r="QSF1304" s="1124"/>
      <c r="QSG1304" s="1124"/>
      <c r="QSH1304" s="1124"/>
      <c r="QSI1304" s="1124"/>
      <c r="QSJ1304" s="1124"/>
      <c r="QSK1304" s="1124"/>
      <c r="QSL1304" s="1124"/>
      <c r="QSM1304" s="1124"/>
      <c r="QSN1304" s="1124"/>
      <c r="QSO1304" s="1124"/>
      <c r="QSP1304" s="1124"/>
      <c r="QSQ1304" s="1124"/>
      <c r="QSR1304" s="1124"/>
      <c r="QSS1304" s="1124"/>
      <c r="QST1304" s="1124"/>
      <c r="QSU1304" s="1124"/>
      <c r="QSV1304" s="1124"/>
      <c r="QSW1304" s="1124"/>
      <c r="QSX1304" s="1124"/>
      <c r="QSY1304" s="1124"/>
      <c r="QSZ1304" s="1124"/>
      <c r="QTA1304" s="1124"/>
      <c r="QTB1304" s="1124"/>
      <c r="QTC1304" s="1124"/>
      <c r="QTD1304" s="1124"/>
      <c r="QTE1304" s="1124"/>
      <c r="QTF1304" s="1124"/>
      <c r="QTG1304" s="1124"/>
      <c r="QTH1304" s="1124"/>
      <c r="QTI1304" s="1124"/>
      <c r="QTJ1304" s="1124"/>
      <c r="QTK1304" s="1124"/>
      <c r="QTL1304" s="1124"/>
      <c r="QTM1304" s="1124"/>
      <c r="QTN1304" s="1124"/>
      <c r="QTO1304" s="1124"/>
      <c r="QTP1304" s="1124"/>
      <c r="QTQ1304" s="1124"/>
      <c r="QTR1304" s="1124"/>
      <c r="QTS1304" s="1124"/>
      <c r="QTT1304" s="1124"/>
      <c r="QTU1304" s="1124"/>
      <c r="QTV1304" s="1124"/>
      <c r="QTW1304" s="1124"/>
      <c r="QTX1304" s="1124"/>
      <c r="QTY1304" s="1124"/>
      <c r="QTZ1304" s="1124"/>
      <c r="QUA1304" s="1124"/>
      <c r="QUB1304" s="1124"/>
      <c r="QUC1304" s="1124"/>
      <c r="QUD1304" s="1124"/>
      <c r="QUE1304" s="1124"/>
      <c r="QUF1304" s="1124"/>
      <c r="QUG1304" s="1124"/>
      <c r="QUH1304" s="1124"/>
      <c r="QUI1304" s="1124"/>
      <c r="QUJ1304" s="1124"/>
      <c r="QUK1304" s="1124"/>
      <c r="QUL1304" s="1124"/>
      <c r="QUM1304" s="1124"/>
      <c r="QUN1304" s="1124"/>
      <c r="QUO1304" s="1124"/>
      <c r="QUP1304" s="1124"/>
      <c r="QUQ1304" s="1124"/>
      <c r="QUR1304" s="1124"/>
      <c r="QUS1304" s="1124"/>
      <c r="QUT1304" s="1124"/>
      <c r="QUU1304" s="1124"/>
      <c r="QUV1304" s="1124"/>
      <c r="QUW1304" s="1124"/>
      <c r="QUX1304" s="1124"/>
      <c r="QUY1304" s="1124"/>
      <c r="QUZ1304" s="1124"/>
      <c r="QVA1304" s="1124"/>
      <c r="QVB1304" s="1124"/>
      <c r="QVC1304" s="1124"/>
      <c r="QVD1304" s="1124"/>
      <c r="QVE1304" s="1124"/>
      <c r="QVF1304" s="1124"/>
      <c r="QVG1304" s="1124"/>
      <c r="QVH1304" s="1124"/>
      <c r="QVI1304" s="1124"/>
      <c r="QVJ1304" s="1124"/>
      <c r="QVK1304" s="1124"/>
      <c r="QVL1304" s="1124"/>
      <c r="QVM1304" s="1124"/>
      <c r="QVN1304" s="1124"/>
      <c r="QVO1304" s="1124"/>
      <c r="QVP1304" s="1124"/>
      <c r="QVQ1304" s="1124"/>
      <c r="QVR1304" s="1124"/>
      <c r="QVS1304" s="1124"/>
      <c r="QVT1304" s="1124"/>
      <c r="QVU1304" s="1124"/>
      <c r="QVV1304" s="1124"/>
      <c r="QVW1304" s="1124"/>
      <c r="QVX1304" s="1124"/>
      <c r="QVY1304" s="1124"/>
      <c r="QVZ1304" s="1124"/>
      <c r="QWA1304" s="1124"/>
      <c r="QWB1304" s="1124"/>
      <c r="QWC1304" s="1124"/>
      <c r="QWD1304" s="1124"/>
      <c r="QWE1304" s="1124"/>
      <c r="QWF1304" s="1124"/>
      <c r="QWG1304" s="1124"/>
      <c r="QWH1304" s="1124"/>
      <c r="QWI1304" s="1124"/>
      <c r="QWJ1304" s="1124"/>
      <c r="QWK1304" s="1124"/>
      <c r="QWL1304" s="1124"/>
      <c r="QWM1304" s="1124"/>
      <c r="QWN1304" s="1124"/>
      <c r="QWO1304" s="1124"/>
      <c r="QWP1304" s="1124"/>
      <c r="QWQ1304" s="1124"/>
      <c r="QWR1304" s="1124"/>
      <c r="QWS1304" s="1124"/>
      <c r="QWT1304" s="1124"/>
      <c r="QWU1304" s="1124"/>
      <c r="QWV1304" s="1124"/>
      <c r="QWW1304" s="1124"/>
      <c r="QWX1304" s="1124"/>
      <c r="QWY1304" s="1124"/>
      <c r="QWZ1304" s="1124"/>
      <c r="QXA1304" s="1124"/>
      <c r="QXB1304" s="1124"/>
      <c r="QXC1304" s="1124"/>
      <c r="QXD1304" s="1124"/>
      <c r="QXE1304" s="1124"/>
      <c r="QXF1304" s="1124"/>
      <c r="QXG1304" s="1124"/>
      <c r="QXH1304" s="1124"/>
      <c r="QXI1304" s="1124"/>
      <c r="QXJ1304" s="1124"/>
      <c r="QXK1304" s="1124"/>
      <c r="QXL1304" s="1124"/>
      <c r="QXM1304" s="1124"/>
      <c r="QXN1304" s="1124"/>
      <c r="QXO1304" s="1124"/>
      <c r="QXP1304" s="1124"/>
      <c r="QXQ1304" s="1124"/>
      <c r="QXR1304" s="1124"/>
      <c r="QXS1304" s="1124"/>
      <c r="QXT1304" s="1124"/>
      <c r="QXU1304" s="1124"/>
      <c r="QXV1304" s="1124"/>
      <c r="QXW1304" s="1124"/>
      <c r="QXX1304" s="1124"/>
      <c r="QXY1304" s="1124"/>
      <c r="QXZ1304" s="1124"/>
      <c r="QYA1304" s="1124"/>
      <c r="QYB1304" s="1124"/>
      <c r="QYC1304" s="1124"/>
      <c r="QYD1304" s="1124"/>
      <c r="QYE1304" s="1124"/>
      <c r="QYF1304" s="1124"/>
      <c r="QYG1304" s="1124"/>
      <c r="QYH1304" s="1124"/>
      <c r="QYI1304" s="1124"/>
      <c r="QYJ1304" s="1124"/>
      <c r="QYK1304" s="1124"/>
      <c r="QYL1304" s="1124"/>
      <c r="QYM1304" s="1124"/>
      <c r="QYN1304" s="1124"/>
      <c r="QYO1304" s="1124"/>
      <c r="QYP1304" s="1124"/>
      <c r="QYQ1304" s="1124"/>
      <c r="QYR1304" s="1124"/>
      <c r="QYS1304" s="1124"/>
      <c r="QYT1304" s="1124"/>
      <c r="QYU1304" s="1124"/>
      <c r="QYV1304" s="1124"/>
      <c r="QYW1304" s="1124"/>
      <c r="QYX1304" s="1124"/>
      <c r="QYY1304" s="1124"/>
      <c r="QYZ1304" s="1124"/>
      <c r="QZA1304" s="1124"/>
      <c r="QZB1304" s="1124"/>
      <c r="QZC1304" s="1124"/>
      <c r="QZD1304" s="1124"/>
      <c r="QZE1304" s="1124"/>
      <c r="QZF1304" s="1124"/>
      <c r="QZG1304" s="1124"/>
      <c r="QZH1304" s="1124"/>
      <c r="QZI1304" s="1124"/>
      <c r="QZJ1304" s="1124"/>
      <c r="QZK1304" s="1124"/>
      <c r="QZL1304" s="1124"/>
      <c r="QZM1304" s="1124"/>
      <c r="QZN1304" s="1124"/>
      <c r="QZO1304" s="1124"/>
      <c r="QZP1304" s="1124"/>
      <c r="QZQ1304" s="1124"/>
      <c r="QZR1304" s="1124"/>
      <c r="QZS1304" s="1124"/>
      <c r="QZT1304" s="1124"/>
      <c r="QZU1304" s="1124"/>
      <c r="QZV1304" s="1124"/>
      <c r="QZW1304" s="1124"/>
      <c r="QZX1304" s="1124"/>
      <c r="QZY1304" s="1124"/>
      <c r="QZZ1304" s="1124"/>
      <c r="RAA1304" s="1124"/>
      <c r="RAB1304" s="1124"/>
      <c r="RAC1304" s="1124"/>
      <c r="RAD1304" s="1124"/>
      <c r="RAE1304" s="1124"/>
      <c r="RAF1304" s="1124"/>
      <c r="RAG1304" s="1124"/>
      <c r="RAH1304" s="1124"/>
      <c r="RAI1304" s="1124"/>
      <c r="RAJ1304" s="1124"/>
      <c r="RAK1304" s="1124"/>
      <c r="RAL1304" s="1124"/>
      <c r="RAM1304" s="1124"/>
      <c r="RAN1304" s="1124"/>
      <c r="RAO1304" s="1124"/>
      <c r="RAP1304" s="1124"/>
      <c r="RAQ1304" s="1124"/>
      <c r="RAR1304" s="1124"/>
      <c r="RAS1304" s="1124"/>
      <c r="RAT1304" s="1124"/>
      <c r="RAU1304" s="1124"/>
      <c r="RAV1304" s="1124"/>
      <c r="RAW1304" s="1124"/>
      <c r="RAX1304" s="1124"/>
      <c r="RAY1304" s="1124"/>
      <c r="RAZ1304" s="1124"/>
      <c r="RBA1304" s="1124"/>
      <c r="RBB1304" s="1124"/>
      <c r="RBC1304" s="1124"/>
      <c r="RBD1304" s="1124"/>
      <c r="RBE1304" s="1124"/>
      <c r="RBF1304" s="1124"/>
      <c r="RBG1304" s="1124"/>
      <c r="RBH1304" s="1124"/>
      <c r="RBI1304" s="1124"/>
      <c r="RBJ1304" s="1124"/>
      <c r="RBK1304" s="1124"/>
      <c r="RBL1304" s="1124"/>
      <c r="RBM1304" s="1124"/>
      <c r="RBN1304" s="1124"/>
      <c r="RBO1304" s="1124"/>
      <c r="RBP1304" s="1124"/>
      <c r="RBQ1304" s="1124"/>
      <c r="RBR1304" s="1124"/>
      <c r="RBS1304" s="1124"/>
      <c r="RBT1304" s="1124"/>
      <c r="RBU1304" s="1124"/>
      <c r="RBV1304" s="1124"/>
      <c r="RBW1304" s="1124"/>
      <c r="RBX1304" s="1124"/>
      <c r="RBY1304" s="1124"/>
      <c r="RBZ1304" s="1124"/>
      <c r="RCA1304" s="1124"/>
      <c r="RCB1304" s="1124"/>
      <c r="RCC1304" s="1124"/>
      <c r="RCD1304" s="1124"/>
      <c r="RCE1304" s="1124"/>
      <c r="RCF1304" s="1124"/>
      <c r="RCG1304" s="1124"/>
      <c r="RCH1304" s="1124"/>
      <c r="RCI1304" s="1124"/>
      <c r="RCJ1304" s="1124"/>
      <c r="RCK1304" s="1124"/>
      <c r="RCL1304" s="1124"/>
      <c r="RCM1304" s="1124"/>
      <c r="RCN1304" s="1124"/>
      <c r="RCO1304" s="1124"/>
      <c r="RCP1304" s="1124"/>
      <c r="RCQ1304" s="1124"/>
      <c r="RCR1304" s="1124"/>
      <c r="RCS1304" s="1124"/>
      <c r="RCT1304" s="1124"/>
      <c r="RCU1304" s="1124"/>
      <c r="RCV1304" s="1124"/>
      <c r="RCW1304" s="1124"/>
      <c r="RCX1304" s="1124"/>
      <c r="RCY1304" s="1124"/>
      <c r="RCZ1304" s="1124"/>
      <c r="RDA1304" s="1124"/>
      <c r="RDB1304" s="1124"/>
      <c r="RDC1304" s="1124"/>
      <c r="RDD1304" s="1124"/>
      <c r="RDE1304" s="1124"/>
      <c r="RDF1304" s="1124"/>
      <c r="RDG1304" s="1124"/>
      <c r="RDH1304" s="1124"/>
      <c r="RDI1304" s="1124"/>
      <c r="RDJ1304" s="1124"/>
      <c r="RDK1304" s="1124"/>
      <c r="RDL1304" s="1124"/>
      <c r="RDM1304" s="1124"/>
      <c r="RDN1304" s="1124"/>
      <c r="RDO1304" s="1124"/>
      <c r="RDP1304" s="1124"/>
      <c r="RDQ1304" s="1124"/>
      <c r="RDR1304" s="1124"/>
      <c r="RDS1304" s="1124"/>
      <c r="RDT1304" s="1124"/>
      <c r="RDU1304" s="1124"/>
      <c r="RDV1304" s="1124"/>
      <c r="RDW1304" s="1124"/>
      <c r="RDX1304" s="1124"/>
      <c r="RDY1304" s="1124"/>
      <c r="RDZ1304" s="1124"/>
      <c r="REA1304" s="1124"/>
      <c r="REB1304" s="1124"/>
      <c r="REC1304" s="1124"/>
      <c r="RED1304" s="1124"/>
      <c r="REE1304" s="1124"/>
      <c r="REF1304" s="1124"/>
      <c r="REG1304" s="1124"/>
      <c r="REH1304" s="1124"/>
      <c r="REI1304" s="1124"/>
      <c r="REJ1304" s="1124"/>
      <c r="REK1304" s="1124"/>
      <c r="REL1304" s="1124"/>
      <c r="REM1304" s="1124"/>
      <c r="REN1304" s="1124"/>
      <c r="REO1304" s="1124"/>
      <c r="REP1304" s="1124"/>
      <c r="REQ1304" s="1124"/>
      <c r="RER1304" s="1124"/>
      <c r="RES1304" s="1124"/>
      <c r="RET1304" s="1124"/>
      <c r="REU1304" s="1124"/>
      <c r="REV1304" s="1124"/>
      <c r="REW1304" s="1124"/>
      <c r="REX1304" s="1124"/>
      <c r="REY1304" s="1124"/>
      <c r="REZ1304" s="1124"/>
      <c r="RFA1304" s="1124"/>
      <c r="RFB1304" s="1124"/>
      <c r="RFC1304" s="1124"/>
      <c r="RFD1304" s="1124"/>
      <c r="RFE1304" s="1124"/>
      <c r="RFF1304" s="1124"/>
      <c r="RFG1304" s="1124"/>
      <c r="RFH1304" s="1124"/>
      <c r="RFI1304" s="1124"/>
      <c r="RFJ1304" s="1124"/>
      <c r="RFK1304" s="1124"/>
      <c r="RFL1304" s="1124"/>
      <c r="RFM1304" s="1124"/>
      <c r="RFN1304" s="1124"/>
      <c r="RFO1304" s="1124"/>
      <c r="RFP1304" s="1124"/>
      <c r="RFQ1304" s="1124"/>
      <c r="RFR1304" s="1124"/>
      <c r="RFS1304" s="1124"/>
      <c r="RFT1304" s="1124"/>
      <c r="RFU1304" s="1124"/>
      <c r="RFV1304" s="1124"/>
      <c r="RFW1304" s="1124"/>
      <c r="RFX1304" s="1124"/>
      <c r="RFY1304" s="1124"/>
      <c r="RFZ1304" s="1124"/>
      <c r="RGA1304" s="1124"/>
      <c r="RGB1304" s="1124"/>
      <c r="RGC1304" s="1124"/>
      <c r="RGD1304" s="1124"/>
      <c r="RGE1304" s="1124"/>
      <c r="RGF1304" s="1124"/>
      <c r="RGG1304" s="1124"/>
      <c r="RGH1304" s="1124"/>
      <c r="RGI1304" s="1124"/>
      <c r="RGJ1304" s="1124"/>
      <c r="RGK1304" s="1124"/>
      <c r="RGL1304" s="1124"/>
      <c r="RGM1304" s="1124"/>
      <c r="RGN1304" s="1124"/>
      <c r="RGO1304" s="1124"/>
      <c r="RGP1304" s="1124"/>
      <c r="RGQ1304" s="1124"/>
      <c r="RGR1304" s="1124"/>
      <c r="RGS1304" s="1124"/>
      <c r="RGT1304" s="1124"/>
      <c r="RGU1304" s="1124"/>
      <c r="RGV1304" s="1124"/>
      <c r="RGW1304" s="1124"/>
      <c r="RGX1304" s="1124"/>
      <c r="RGY1304" s="1124"/>
      <c r="RGZ1304" s="1124"/>
      <c r="RHA1304" s="1124"/>
      <c r="RHB1304" s="1124"/>
      <c r="RHC1304" s="1124"/>
      <c r="RHD1304" s="1124"/>
      <c r="RHE1304" s="1124"/>
      <c r="RHF1304" s="1124"/>
      <c r="RHG1304" s="1124"/>
      <c r="RHH1304" s="1124"/>
      <c r="RHI1304" s="1124"/>
      <c r="RHJ1304" s="1124"/>
      <c r="RHK1304" s="1124"/>
      <c r="RHL1304" s="1124"/>
      <c r="RHM1304" s="1124"/>
      <c r="RHN1304" s="1124"/>
      <c r="RHO1304" s="1124"/>
      <c r="RHP1304" s="1124"/>
      <c r="RHQ1304" s="1124"/>
      <c r="RHR1304" s="1124"/>
      <c r="RHS1304" s="1124"/>
      <c r="RHT1304" s="1124"/>
      <c r="RHU1304" s="1124"/>
      <c r="RHV1304" s="1124"/>
      <c r="RHW1304" s="1124"/>
      <c r="RHX1304" s="1124"/>
      <c r="RHY1304" s="1124"/>
      <c r="RHZ1304" s="1124"/>
      <c r="RIA1304" s="1124"/>
      <c r="RIB1304" s="1124"/>
      <c r="RIC1304" s="1124"/>
      <c r="RID1304" s="1124"/>
      <c r="RIE1304" s="1124"/>
      <c r="RIF1304" s="1124"/>
      <c r="RIG1304" s="1124"/>
      <c r="RIH1304" s="1124"/>
      <c r="RII1304" s="1124"/>
      <c r="RIJ1304" s="1124"/>
      <c r="RIK1304" s="1124"/>
      <c r="RIL1304" s="1124"/>
      <c r="RIM1304" s="1124"/>
      <c r="RIN1304" s="1124"/>
      <c r="RIO1304" s="1124"/>
      <c r="RIP1304" s="1124"/>
      <c r="RIQ1304" s="1124"/>
      <c r="RIR1304" s="1124"/>
      <c r="RIS1304" s="1124"/>
      <c r="RIT1304" s="1124"/>
      <c r="RIU1304" s="1124"/>
      <c r="RIV1304" s="1124"/>
      <c r="RIW1304" s="1124"/>
      <c r="RIX1304" s="1124"/>
      <c r="RIY1304" s="1124"/>
      <c r="RIZ1304" s="1124"/>
      <c r="RJA1304" s="1124"/>
      <c r="RJB1304" s="1124"/>
      <c r="RJC1304" s="1124"/>
      <c r="RJD1304" s="1124"/>
      <c r="RJE1304" s="1124"/>
      <c r="RJF1304" s="1124"/>
      <c r="RJG1304" s="1124"/>
      <c r="RJH1304" s="1124"/>
      <c r="RJI1304" s="1124"/>
      <c r="RJJ1304" s="1124"/>
      <c r="RJK1304" s="1124"/>
      <c r="RJL1304" s="1124"/>
      <c r="RJM1304" s="1124"/>
      <c r="RJN1304" s="1124"/>
      <c r="RJO1304" s="1124"/>
      <c r="RJP1304" s="1124"/>
      <c r="RJQ1304" s="1124"/>
      <c r="RJR1304" s="1124"/>
      <c r="RJS1304" s="1124"/>
      <c r="RJT1304" s="1124"/>
      <c r="RJU1304" s="1124"/>
      <c r="RJV1304" s="1124"/>
      <c r="RJW1304" s="1124"/>
      <c r="RJX1304" s="1124"/>
      <c r="RJY1304" s="1124"/>
      <c r="RJZ1304" s="1124"/>
      <c r="RKA1304" s="1124"/>
      <c r="RKB1304" s="1124"/>
      <c r="RKC1304" s="1124"/>
      <c r="RKD1304" s="1124"/>
      <c r="RKE1304" s="1124"/>
      <c r="RKF1304" s="1124"/>
      <c r="RKG1304" s="1124"/>
      <c r="RKH1304" s="1124"/>
      <c r="RKI1304" s="1124"/>
      <c r="RKJ1304" s="1124"/>
      <c r="RKK1304" s="1124"/>
      <c r="RKL1304" s="1124"/>
      <c r="RKM1304" s="1124"/>
      <c r="RKN1304" s="1124"/>
      <c r="RKO1304" s="1124"/>
      <c r="RKP1304" s="1124"/>
      <c r="RKQ1304" s="1124"/>
      <c r="RKR1304" s="1124"/>
      <c r="RKS1304" s="1124"/>
      <c r="RKT1304" s="1124"/>
      <c r="RKU1304" s="1124"/>
      <c r="RKV1304" s="1124"/>
      <c r="RKW1304" s="1124"/>
      <c r="RKX1304" s="1124"/>
      <c r="RKY1304" s="1124"/>
      <c r="RKZ1304" s="1124"/>
      <c r="RLA1304" s="1124"/>
      <c r="RLB1304" s="1124"/>
      <c r="RLC1304" s="1124"/>
      <c r="RLD1304" s="1124"/>
      <c r="RLE1304" s="1124"/>
      <c r="RLF1304" s="1124"/>
      <c r="RLG1304" s="1124"/>
      <c r="RLH1304" s="1124"/>
      <c r="RLI1304" s="1124"/>
      <c r="RLJ1304" s="1124"/>
      <c r="RLK1304" s="1124"/>
      <c r="RLL1304" s="1124"/>
      <c r="RLM1304" s="1124"/>
      <c r="RLN1304" s="1124"/>
      <c r="RLO1304" s="1124"/>
      <c r="RLP1304" s="1124"/>
      <c r="RLQ1304" s="1124"/>
      <c r="RLR1304" s="1124"/>
      <c r="RLS1304" s="1124"/>
      <c r="RLT1304" s="1124"/>
      <c r="RLU1304" s="1124"/>
      <c r="RLV1304" s="1124"/>
      <c r="RLW1304" s="1124"/>
      <c r="RLX1304" s="1124"/>
      <c r="RLY1304" s="1124"/>
      <c r="RLZ1304" s="1124"/>
      <c r="RMA1304" s="1124"/>
      <c r="RMB1304" s="1124"/>
      <c r="RMC1304" s="1124"/>
      <c r="RMD1304" s="1124"/>
      <c r="RME1304" s="1124"/>
      <c r="RMF1304" s="1124"/>
      <c r="RMG1304" s="1124"/>
      <c r="RMH1304" s="1124"/>
      <c r="RMI1304" s="1124"/>
      <c r="RMJ1304" s="1124"/>
      <c r="RMK1304" s="1124"/>
      <c r="RML1304" s="1124"/>
      <c r="RMM1304" s="1124"/>
      <c r="RMN1304" s="1124"/>
      <c r="RMO1304" s="1124"/>
      <c r="RMP1304" s="1124"/>
      <c r="RMQ1304" s="1124"/>
      <c r="RMR1304" s="1124"/>
      <c r="RMS1304" s="1124"/>
      <c r="RMT1304" s="1124"/>
      <c r="RMU1304" s="1124"/>
      <c r="RMV1304" s="1124"/>
      <c r="RMW1304" s="1124"/>
      <c r="RMX1304" s="1124"/>
      <c r="RMY1304" s="1124"/>
      <c r="RMZ1304" s="1124"/>
      <c r="RNA1304" s="1124"/>
      <c r="RNB1304" s="1124"/>
      <c r="RNC1304" s="1124"/>
      <c r="RND1304" s="1124"/>
      <c r="RNE1304" s="1124"/>
      <c r="RNF1304" s="1124"/>
      <c r="RNG1304" s="1124"/>
      <c r="RNH1304" s="1124"/>
      <c r="RNI1304" s="1124"/>
      <c r="RNJ1304" s="1124"/>
      <c r="RNK1304" s="1124"/>
      <c r="RNL1304" s="1124"/>
      <c r="RNM1304" s="1124"/>
      <c r="RNN1304" s="1124"/>
      <c r="RNO1304" s="1124"/>
      <c r="RNP1304" s="1124"/>
      <c r="RNQ1304" s="1124"/>
      <c r="RNR1304" s="1124"/>
      <c r="RNS1304" s="1124"/>
      <c r="RNT1304" s="1124"/>
      <c r="RNU1304" s="1124"/>
      <c r="RNV1304" s="1124"/>
      <c r="RNW1304" s="1124"/>
      <c r="RNX1304" s="1124"/>
      <c r="RNY1304" s="1124"/>
      <c r="RNZ1304" s="1124"/>
      <c r="ROA1304" s="1124"/>
      <c r="ROB1304" s="1124"/>
      <c r="ROC1304" s="1124"/>
      <c r="ROD1304" s="1124"/>
      <c r="ROE1304" s="1124"/>
      <c r="ROF1304" s="1124"/>
      <c r="ROG1304" s="1124"/>
      <c r="ROH1304" s="1124"/>
      <c r="ROI1304" s="1124"/>
      <c r="ROJ1304" s="1124"/>
      <c r="ROK1304" s="1124"/>
      <c r="ROL1304" s="1124"/>
      <c r="ROM1304" s="1124"/>
      <c r="RON1304" s="1124"/>
      <c r="ROO1304" s="1124"/>
      <c r="ROP1304" s="1124"/>
      <c r="ROQ1304" s="1124"/>
      <c r="ROR1304" s="1124"/>
      <c r="ROS1304" s="1124"/>
      <c r="ROT1304" s="1124"/>
      <c r="ROU1304" s="1124"/>
      <c r="ROV1304" s="1124"/>
      <c r="ROW1304" s="1124"/>
      <c r="ROX1304" s="1124"/>
      <c r="ROY1304" s="1124"/>
      <c r="ROZ1304" s="1124"/>
      <c r="RPA1304" s="1124"/>
      <c r="RPB1304" s="1124"/>
      <c r="RPC1304" s="1124"/>
      <c r="RPD1304" s="1124"/>
      <c r="RPE1304" s="1124"/>
      <c r="RPF1304" s="1124"/>
      <c r="RPG1304" s="1124"/>
      <c r="RPH1304" s="1124"/>
      <c r="RPI1304" s="1124"/>
      <c r="RPJ1304" s="1124"/>
      <c r="RPK1304" s="1124"/>
      <c r="RPL1304" s="1124"/>
      <c r="RPM1304" s="1124"/>
      <c r="RPN1304" s="1124"/>
      <c r="RPO1304" s="1124"/>
      <c r="RPP1304" s="1124"/>
      <c r="RPQ1304" s="1124"/>
      <c r="RPR1304" s="1124"/>
      <c r="RPS1304" s="1124"/>
      <c r="RPT1304" s="1124"/>
      <c r="RPU1304" s="1124"/>
      <c r="RPV1304" s="1124"/>
      <c r="RPW1304" s="1124"/>
      <c r="RPX1304" s="1124"/>
      <c r="RPY1304" s="1124"/>
      <c r="RPZ1304" s="1124"/>
      <c r="RQA1304" s="1124"/>
      <c r="RQB1304" s="1124"/>
      <c r="RQC1304" s="1124"/>
      <c r="RQD1304" s="1124"/>
      <c r="RQE1304" s="1124"/>
      <c r="RQF1304" s="1124"/>
      <c r="RQG1304" s="1124"/>
      <c r="RQH1304" s="1124"/>
      <c r="RQI1304" s="1124"/>
      <c r="RQJ1304" s="1124"/>
      <c r="RQK1304" s="1124"/>
      <c r="RQL1304" s="1124"/>
      <c r="RQM1304" s="1124"/>
      <c r="RQN1304" s="1124"/>
      <c r="RQO1304" s="1124"/>
      <c r="RQP1304" s="1124"/>
      <c r="RQQ1304" s="1124"/>
      <c r="RQR1304" s="1124"/>
      <c r="RQS1304" s="1124"/>
      <c r="RQT1304" s="1124"/>
      <c r="RQU1304" s="1124"/>
      <c r="RQV1304" s="1124"/>
      <c r="RQW1304" s="1124"/>
      <c r="RQX1304" s="1124"/>
      <c r="RQY1304" s="1124"/>
      <c r="RQZ1304" s="1124"/>
      <c r="RRA1304" s="1124"/>
      <c r="RRB1304" s="1124"/>
      <c r="RRC1304" s="1124"/>
      <c r="RRD1304" s="1124"/>
      <c r="RRE1304" s="1124"/>
      <c r="RRF1304" s="1124"/>
      <c r="RRG1304" s="1124"/>
      <c r="RRH1304" s="1124"/>
      <c r="RRI1304" s="1124"/>
      <c r="RRJ1304" s="1124"/>
      <c r="RRK1304" s="1124"/>
      <c r="RRL1304" s="1124"/>
      <c r="RRM1304" s="1124"/>
      <c r="RRN1304" s="1124"/>
      <c r="RRO1304" s="1124"/>
      <c r="RRP1304" s="1124"/>
      <c r="RRQ1304" s="1124"/>
      <c r="RRR1304" s="1124"/>
      <c r="RRS1304" s="1124"/>
      <c r="RRT1304" s="1124"/>
      <c r="RRU1304" s="1124"/>
      <c r="RRV1304" s="1124"/>
      <c r="RRW1304" s="1124"/>
      <c r="RRX1304" s="1124"/>
      <c r="RRY1304" s="1124"/>
      <c r="RRZ1304" s="1124"/>
      <c r="RSA1304" s="1124"/>
      <c r="RSB1304" s="1124"/>
      <c r="RSC1304" s="1124"/>
      <c r="RSD1304" s="1124"/>
      <c r="RSE1304" s="1124"/>
      <c r="RSF1304" s="1124"/>
      <c r="RSG1304" s="1124"/>
      <c r="RSH1304" s="1124"/>
      <c r="RSI1304" s="1124"/>
      <c r="RSJ1304" s="1124"/>
      <c r="RSK1304" s="1124"/>
      <c r="RSL1304" s="1124"/>
      <c r="RSM1304" s="1124"/>
      <c r="RSN1304" s="1124"/>
      <c r="RSO1304" s="1124"/>
      <c r="RSP1304" s="1124"/>
      <c r="RSQ1304" s="1124"/>
      <c r="RSR1304" s="1124"/>
      <c r="RSS1304" s="1124"/>
      <c r="RST1304" s="1124"/>
      <c r="RSU1304" s="1124"/>
      <c r="RSV1304" s="1124"/>
      <c r="RSW1304" s="1124"/>
      <c r="RSX1304" s="1124"/>
      <c r="RSY1304" s="1124"/>
      <c r="RSZ1304" s="1124"/>
      <c r="RTA1304" s="1124"/>
      <c r="RTB1304" s="1124"/>
      <c r="RTC1304" s="1124"/>
      <c r="RTD1304" s="1124"/>
      <c r="RTE1304" s="1124"/>
      <c r="RTF1304" s="1124"/>
      <c r="RTG1304" s="1124"/>
      <c r="RTH1304" s="1124"/>
      <c r="RTI1304" s="1124"/>
      <c r="RTJ1304" s="1124"/>
      <c r="RTK1304" s="1124"/>
      <c r="RTL1304" s="1124"/>
      <c r="RTM1304" s="1124"/>
      <c r="RTN1304" s="1124"/>
      <c r="RTO1304" s="1124"/>
      <c r="RTP1304" s="1124"/>
      <c r="RTQ1304" s="1124"/>
      <c r="RTR1304" s="1124"/>
      <c r="RTS1304" s="1124"/>
      <c r="RTT1304" s="1124"/>
      <c r="RTU1304" s="1124"/>
      <c r="RTV1304" s="1124"/>
      <c r="RTW1304" s="1124"/>
      <c r="RTX1304" s="1124"/>
      <c r="RTY1304" s="1124"/>
      <c r="RTZ1304" s="1124"/>
      <c r="RUA1304" s="1124"/>
      <c r="RUB1304" s="1124"/>
      <c r="RUC1304" s="1124"/>
      <c r="RUD1304" s="1124"/>
      <c r="RUE1304" s="1124"/>
      <c r="RUF1304" s="1124"/>
      <c r="RUG1304" s="1124"/>
      <c r="RUH1304" s="1124"/>
      <c r="RUI1304" s="1124"/>
      <c r="RUJ1304" s="1124"/>
      <c r="RUK1304" s="1124"/>
      <c r="RUL1304" s="1124"/>
      <c r="RUM1304" s="1124"/>
      <c r="RUN1304" s="1124"/>
      <c r="RUO1304" s="1124"/>
      <c r="RUP1304" s="1124"/>
      <c r="RUQ1304" s="1124"/>
      <c r="RUR1304" s="1124"/>
      <c r="RUS1304" s="1124"/>
      <c r="RUT1304" s="1124"/>
      <c r="RUU1304" s="1124"/>
      <c r="RUV1304" s="1124"/>
      <c r="RUW1304" s="1124"/>
      <c r="RUX1304" s="1124"/>
      <c r="RUY1304" s="1124"/>
      <c r="RUZ1304" s="1124"/>
      <c r="RVA1304" s="1124"/>
      <c r="RVB1304" s="1124"/>
      <c r="RVC1304" s="1124"/>
      <c r="RVD1304" s="1124"/>
      <c r="RVE1304" s="1124"/>
      <c r="RVF1304" s="1124"/>
      <c r="RVG1304" s="1124"/>
      <c r="RVH1304" s="1124"/>
      <c r="RVI1304" s="1124"/>
      <c r="RVJ1304" s="1124"/>
      <c r="RVK1304" s="1124"/>
      <c r="RVL1304" s="1124"/>
      <c r="RVM1304" s="1124"/>
      <c r="RVN1304" s="1124"/>
      <c r="RVO1304" s="1124"/>
      <c r="RVP1304" s="1124"/>
      <c r="RVQ1304" s="1124"/>
      <c r="RVR1304" s="1124"/>
      <c r="RVS1304" s="1124"/>
      <c r="RVT1304" s="1124"/>
      <c r="RVU1304" s="1124"/>
      <c r="RVV1304" s="1124"/>
      <c r="RVW1304" s="1124"/>
      <c r="RVX1304" s="1124"/>
      <c r="RVY1304" s="1124"/>
      <c r="RVZ1304" s="1124"/>
      <c r="RWA1304" s="1124"/>
      <c r="RWB1304" s="1124"/>
      <c r="RWC1304" s="1124"/>
      <c r="RWD1304" s="1124"/>
      <c r="RWE1304" s="1124"/>
      <c r="RWF1304" s="1124"/>
      <c r="RWG1304" s="1124"/>
      <c r="RWH1304" s="1124"/>
      <c r="RWI1304" s="1124"/>
      <c r="RWJ1304" s="1124"/>
      <c r="RWK1304" s="1124"/>
      <c r="RWL1304" s="1124"/>
      <c r="RWM1304" s="1124"/>
      <c r="RWN1304" s="1124"/>
      <c r="RWO1304" s="1124"/>
      <c r="RWP1304" s="1124"/>
      <c r="RWQ1304" s="1124"/>
      <c r="RWR1304" s="1124"/>
      <c r="RWS1304" s="1124"/>
      <c r="RWT1304" s="1124"/>
      <c r="RWU1304" s="1124"/>
      <c r="RWV1304" s="1124"/>
      <c r="RWW1304" s="1124"/>
      <c r="RWX1304" s="1124"/>
      <c r="RWY1304" s="1124"/>
      <c r="RWZ1304" s="1124"/>
      <c r="RXA1304" s="1124"/>
      <c r="RXB1304" s="1124"/>
      <c r="RXC1304" s="1124"/>
      <c r="RXD1304" s="1124"/>
      <c r="RXE1304" s="1124"/>
      <c r="RXF1304" s="1124"/>
      <c r="RXG1304" s="1124"/>
      <c r="RXH1304" s="1124"/>
      <c r="RXI1304" s="1124"/>
      <c r="RXJ1304" s="1124"/>
      <c r="RXK1304" s="1124"/>
      <c r="RXL1304" s="1124"/>
      <c r="RXM1304" s="1124"/>
      <c r="RXN1304" s="1124"/>
      <c r="RXO1304" s="1124"/>
      <c r="RXP1304" s="1124"/>
      <c r="RXQ1304" s="1124"/>
      <c r="RXR1304" s="1124"/>
      <c r="RXS1304" s="1124"/>
      <c r="RXT1304" s="1124"/>
      <c r="RXU1304" s="1124"/>
      <c r="RXV1304" s="1124"/>
      <c r="RXW1304" s="1124"/>
      <c r="RXX1304" s="1124"/>
      <c r="RXY1304" s="1124"/>
      <c r="RXZ1304" s="1124"/>
      <c r="RYA1304" s="1124"/>
      <c r="RYB1304" s="1124"/>
      <c r="RYC1304" s="1124"/>
      <c r="RYD1304" s="1124"/>
      <c r="RYE1304" s="1124"/>
      <c r="RYF1304" s="1124"/>
      <c r="RYG1304" s="1124"/>
      <c r="RYH1304" s="1124"/>
      <c r="RYI1304" s="1124"/>
      <c r="RYJ1304" s="1124"/>
      <c r="RYK1304" s="1124"/>
      <c r="RYL1304" s="1124"/>
      <c r="RYM1304" s="1124"/>
      <c r="RYN1304" s="1124"/>
      <c r="RYO1304" s="1124"/>
      <c r="RYP1304" s="1124"/>
      <c r="RYQ1304" s="1124"/>
      <c r="RYR1304" s="1124"/>
      <c r="RYS1304" s="1124"/>
      <c r="RYT1304" s="1124"/>
      <c r="RYU1304" s="1124"/>
      <c r="RYV1304" s="1124"/>
      <c r="RYW1304" s="1124"/>
      <c r="RYX1304" s="1124"/>
      <c r="RYY1304" s="1124"/>
      <c r="RYZ1304" s="1124"/>
      <c r="RZA1304" s="1124"/>
      <c r="RZB1304" s="1124"/>
      <c r="RZC1304" s="1124"/>
      <c r="RZD1304" s="1124"/>
      <c r="RZE1304" s="1124"/>
      <c r="RZF1304" s="1124"/>
      <c r="RZG1304" s="1124"/>
      <c r="RZH1304" s="1124"/>
      <c r="RZI1304" s="1124"/>
      <c r="RZJ1304" s="1124"/>
      <c r="RZK1304" s="1124"/>
      <c r="RZL1304" s="1124"/>
      <c r="RZM1304" s="1124"/>
      <c r="RZN1304" s="1124"/>
      <c r="RZO1304" s="1124"/>
      <c r="RZP1304" s="1124"/>
      <c r="RZQ1304" s="1124"/>
      <c r="RZR1304" s="1124"/>
      <c r="RZS1304" s="1124"/>
      <c r="RZT1304" s="1124"/>
      <c r="RZU1304" s="1124"/>
      <c r="RZV1304" s="1124"/>
      <c r="RZW1304" s="1124"/>
      <c r="RZX1304" s="1124"/>
      <c r="RZY1304" s="1124"/>
      <c r="RZZ1304" s="1124"/>
      <c r="SAA1304" s="1124"/>
      <c r="SAB1304" s="1124"/>
      <c r="SAC1304" s="1124"/>
      <c r="SAD1304" s="1124"/>
      <c r="SAE1304" s="1124"/>
      <c r="SAF1304" s="1124"/>
      <c r="SAG1304" s="1124"/>
      <c r="SAH1304" s="1124"/>
      <c r="SAI1304" s="1124"/>
      <c r="SAJ1304" s="1124"/>
      <c r="SAK1304" s="1124"/>
      <c r="SAL1304" s="1124"/>
      <c r="SAM1304" s="1124"/>
      <c r="SAN1304" s="1124"/>
      <c r="SAO1304" s="1124"/>
      <c r="SAP1304" s="1124"/>
      <c r="SAQ1304" s="1124"/>
      <c r="SAR1304" s="1124"/>
      <c r="SAS1304" s="1124"/>
      <c r="SAT1304" s="1124"/>
      <c r="SAU1304" s="1124"/>
      <c r="SAV1304" s="1124"/>
      <c r="SAW1304" s="1124"/>
      <c r="SAX1304" s="1124"/>
      <c r="SAY1304" s="1124"/>
      <c r="SAZ1304" s="1124"/>
      <c r="SBA1304" s="1124"/>
      <c r="SBB1304" s="1124"/>
      <c r="SBC1304" s="1124"/>
      <c r="SBD1304" s="1124"/>
      <c r="SBE1304" s="1124"/>
      <c r="SBF1304" s="1124"/>
      <c r="SBG1304" s="1124"/>
      <c r="SBH1304" s="1124"/>
      <c r="SBI1304" s="1124"/>
      <c r="SBJ1304" s="1124"/>
      <c r="SBK1304" s="1124"/>
      <c r="SBL1304" s="1124"/>
      <c r="SBM1304" s="1124"/>
      <c r="SBN1304" s="1124"/>
      <c r="SBO1304" s="1124"/>
      <c r="SBP1304" s="1124"/>
      <c r="SBQ1304" s="1124"/>
      <c r="SBR1304" s="1124"/>
      <c r="SBS1304" s="1124"/>
      <c r="SBT1304" s="1124"/>
      <c r="SBU1304" s="1124"/>
      <c r="SBV1304" s="1124"/>
      <c r="SBW1304" s="1124"/>
      <c r="SBX1304" s="1124"/>
      <c r="SBY1304" s="1124"/>
      <c r="SBZ1304" s="1124"/>
      <c r="SCA1304" s="1124"/>
      <c r="SCB1304" s="1124"/>
      <c r="SCC1304" s="1124"/>
      <c r="SCD1304" s="1124"/>
      <c r="SCE1304" s="1124"/>
      <c r="SCF1304" s="1124"/>
      <c r="SCG1304" s="1124"/>
      <c r="SCH1304" s="1124"/>
      <c r="SCI1304" s="1124"/>
      <c r="SCJ1304" s="1124"/>
      <c r="SCK1304" s="1124"/>
      <c r="SCL1304" s="1124"/>
      <c r="SCM1304" s="1124"/>
      <c r="SCN1304" s="1124"/>
      <c r="SCO1304" s="1124"/>
      <c r="SCP1304" s="1124"/>
      <c r="SCQ1304" s="1124"/>
      <c r="SCR1304" s="1124"/>
      <c r="SCS1304" s="1124"/>
      <c r="SCT1304" s="1124"/>
      <c r="SCU1304" s="1124"/>
      <c r="SCV1304" s="1124"/>
      <c r="SCW1304" s="1124"/>
      <c r="SCX1304" s="1124"/>
      <c r="SCY1304" s="1124"/>
      <c r="SCZ1304" s="1124"/>
      <c r="SDA1304" s="1124"/>
      <c r="SDB1304" s="1124"/>
      <c r="SDC1304" s="1124"/>
      <c r="SDD1304" s="1124"/>
      <c r="SDE1304" s="1124"/>
      <c r="SDF1304" s="1124"/>
      <c r="SDG1304" s="1124"/>
      <c r="SDH1304" s="1124"/>
      <c r="SDI1304" s="1124"/>
      <c r="SDJ1304" s="1124"/>
      <c r="SDK1304" s="1124"/>
      <c r="SDL1304" s="1124"/>
      <c r="SDM1304" s="1124"/>
      <c r="SDN1304" s="1124"/>
      <c r="SDO1304" s="1124"/>
      <c r="SDP1304" s="1124"/>
      <c r="SDQ1304" s="1124"/>
      <c r="SDR1304" s="1124"/>
      <c r="SDS1304" s="1124"/>
      <c r="SDT1304" s="1124"/>
      <c r="SDU1304" s="1124"/>
      <c r="SDV1304" s="1124"/>
      <c r="SDW1304" s="1124"/>
      <c r="SDX1304" s="1124"/>
      <c r="SDY1304" s="1124"/>
      <c r="SDZ1304" s="1124"/>
      <c r="SEA1304" s="1124"/>
      <c r="SEB1304" s="1124"/>
      <c r="SEC1304" s="1124"/>
      <c r="SED1304" s="1124"/>
      <c r="SEE1304" s="1124"/>
      <c r="SEF1304" s="1124"/>
      <c r="SEG1304" s="1124"/>
      <c r="SEH1304" s="1124"/>
      <c r="SEI1304" s="1124"/>
      <c r="SEJ1304" s="1124"/>
      <c r="SEK1304" s="1124"/>
      <c r="SEL1304" s="1124"/>
      <c r="SEM1304" s="1124"/>
      <c r="SEN1304" s="1124"/>
      <c r="SEO1304" s="1124"/>
      <c r="SEP1304" s="1124"/>
      <c r="SEQ1304" s="1124"/>
      <c r="SER1304" s="1124"/>
      <c r="SES1304" s="1124"/>
      <c r="SET1304" s="1124"/>
      <c r="SEU1304" s="1124"/>
      <c r="SEV1304" s="1124"/>
      <c r="SEW1304" s="1124"/>
      <c r="SEX1304" s="1124"/>
      <c r="SEY1304" s="1124"/>
      <c r="SEZ1304" s="1124"/>
      <c r="SFA1304" s="1124"/>
      <c r="SFB1304" s="1124"/>
      <c r="SFC1304" s="1124"/>
      <c r="SFD1304" s="1124"/>
      <c r="SFE1304" s="1124"/>
      <c r="SFF1304" s="1124"/>
      <c r="SFG1304" s="1124"/>
      <c r="SFH1304" s="1124"/>
      <c r="SFI1304" s="1124"/>
      <c r="SFJ1304" s="1124"/>
      <c r="SFK1304" s="1124"/>
      <c r="SFL1304" s="1124"/>
      <c r="SFM1304" s="1124"/>
      <c r="SFN1304" s="1124"/>
      <c r="SFO1304" s="1124"/>
      <c r="SFP1304" s="1124"/>
      <c r="SFQ1304" s="1124"/>
      <c r="SFR1304" s="1124"/>
      <c r="SFS1304" s="1124"/>
      <c r="SFT1304" s="1124"/>
      <c r="SFU1304" s="1124"/>
      <c r="SFV1304" s="1124"/>
      <c r="SFW1304" s="1124"/>
      <c r="SFX1304" s="1124"/>
      <c r="SFY1304" s="1124"/>
      <c r="SFZ1304" s="1124"/>
      <c r="SGA1304" s="1124"/>
      <c r="SGB1304" s="1124"/>
      <c r="SGC1304" s="1124"/>
      <c r="SGD1304" s="1124"/>
      <c r="SGE1304" s="1124"/>
      <c r="SGF1304" s="1124"/>
      <c r="SGG1304" s="1124"/>
      <c r="SGH1304" s="1124"/>
      <c r="SGI1304" s="1124"/>
      <c r="SGJ1304" s="1124"/>
      <c r="SGK1304" s="1124"/>
      <c r="SGL1304" s="1124"/>
      <c r="SGM1304" s="1124"/>
      <c r="SGN1304" s="1124"/>
      <c r="SGO1304" s="1124"/>
      <c r="SGP1304" s="1124"/>
      <c r="SGQ1304" s="1124"/>
      <c r="SGR1304" s="1124"/>
      <c r="SGS1304" s="1124"/>
      <c r="SGT1304" s="1124"/>
      <c r="SGU1304" s="1124"/>
      <c r="SGV1304" s="1124"/>
      <c r="SGW1304" s="1124"/>
      <c r="SGX1304" s="1124"/>
      <c r="SGY1304" s="1124"/>
      <c r="SGZ1304" s="1124"/>
      <c r="SHA1304" s="1124"/>
      <c r="SHB1304" s="1124"/>
      <c r="SHC1304" s="1124"/>
      <c r="SHD1304" s="1124"/>
      <c r="SHE1304" s="1124"/>
      <c r="SHF1304" s="1124"/>
      <c r="SHG1304" s="1124"/>
      <c r="SHH1304" s="1124"/>
      <c r="SHI1304" s="1124"/>
      <c r="SHJ1304" s="1124"/>
      <c r="SHK1304" s="1124"/>
      <c r="SHL1304" s="1124"/>
      <c r="SHM1304" s="1124"/>
      <c r="SHN1304" s="1124"/>
      <c r="SHO1304" s="1124"/>
      <c r="SHP1304" s="1124"/>
      <c r="SHQ1304" s="1124"/>
      <c r="SHR1304" s="1124"/>
      <c r="SHS1304" s="1124"/>
      <c r="SHT1304" s="1124"/>
      <c r="SHU1304" s="1124"/>
      <c r="SHV1304" s="1124"/>
      <c r="SHW1304" s="1124"/>
      <c r="SHX1304" s="1124"/>
      <c r="SHY1304" s="1124"/>
      <c r="SHZ1304" s="1124"/>
      <c r="SIA1304" s="1124"/>
      <c r="SIB1304" s="1124"/>
      <c r="SIC1304" s="1124"/>
      <c r="SID1304" s="1124"/>
      <c r="SIE1304" s="1124"/>
      <c r="SIF1304" s="1124"/>
      <c r="SIG1304" s="1124"/>
      <c r="SIH1304" s="1124"/>
      <c r="SII1304" s="1124"/>
      <c r="SIJ1304" s="1124"/>
      <c r="SIK1304" s="1124"/>
      <c r="SIL1304" s="1124"/>
      <c r="SIM1304" s="1124"/>
      <c r="SIN1304" s="1124"/>
      <c r="SIO1304" s="1124"/>
      <c r="SIP1304" s="1124"/>
      <c r="SIQ1304" s="1124"/>
      <c r="SIR1304" s="1124"/>
      <c r="SIS1304" s="1124"/>
      <c r="SIT1304" s="1124"/>
      <c r="SIU1304" s="1124"/>
      <c r="SIV1304" s="1124"/>
      <c r="SIW1304" s="1124"/>
      <c r="SIX1304" s="1124"/>
      <c r="SIY1304" s="1124"/>
      <c r="SIZ1304" s="1124"/>
      <c r="SJA1304" s="1124"/>
      <c r="SJB1304" s="1124"/>
      <c r="SJC1304" s="1124"/>
      <c r="SJD1304" s="1124"/>
      <c r="SJE1304" s="1124"/>
      <c r="SJF1304" s="1124"/>
      <c r="SJG1304" s="1124"/>
      <c r="SJH1304" s="1124"/>
      <c r="SJI1304" s="1124"/>
      <c r="SJJ1304" s="1124"/>
      <c r="SJK1304" s="1124"/>
      <c r="SJL1304" s="1124"/>
      <c r="SJM1304" s="1124"/>
      <c r="SJN1304" s="1124"/>
      <c r="SJO1304" s="1124"/>
      <c r="SJP1304" s="1124"/>
      <c r="SJQ1304" s="1124"/>
      <c r="SJR1304" s="1124"/>
      <c r="SJS1304" s="1124"/>
      <c r="SJT1304" s="1124"/>
      <c r="SJU1304" s="1124"/>
      <c r="SJV1304" s="1124"/>
      <c r="SJW1304" s="1124"/>
      <c r="SJX1304" s="1124"/>
      <c r="SJY1304" s="1124"/>
      <c r="SJZ1304" s="1124"/>
      <c r="SKA1304" s="1124"/>
      <c r="SKB1304" s="1124"/>
      <c r="SKC1304" s="1124"/>
      <c r="SKD1304" s="1124"/>
      <c r="SKE1304" s="1124"/>
      <c r="SKF1304" s="1124"/>
      <c r="SKG1304" s="1124"/>
      <c r="SKH1304" s="1124"/>
      <c r="SKI1304" s="1124"/>
      <c r="SKJ1304" s="1124"/>
      <c r="SKK1304" s="1124"/>
      <c r="SKL1304" s="1124"/>
      <c r="SKM1304" s="1124"/>
      <c r="SKN1304" s="1124"/>
      <c r="SKO1304" s="1124"/>
      <c r="SKP1304" s="1124"/>
      <c r="SKQ1304" s="1124"/>
      <c r="SKR1304" s="1124"/>
      <c r="SKS1304" s="1124"/>
      <c r="SKT1304" s="1124"/>
      <c r="SKU1304" s="1124"/>
      <c r="SKV1304" s="1124"/>
      <c r="SKW1304" s="1124"/>
      <c r="SKX1304" s="1124"/>
      <c r="SKY1304" s="1124"/>
      <c r="SKZ1304" s="1124"/>
      <c r="SLA1304" s="1124"/>
      <c r="SLB1304" s="1124"/>
      <c r="SLC1304" s="1124"/>
      <c r="SLD1304" s="1124"/>
      <c r="SLE1304" s="1124"/>
      <c r="SLF1304" s="1124"/>
      <c r="SLG1304" s="1124"/>
      <c r="SLH1304" s="1124"/>
      <c r="SLI1304" s="1124"/>
      <c r="SLJ1304" s="1124"/>
      <c r="SLK1304" s="1124"/>
      <c r="SLL1304" s="1124"/>
      <c r="SLM1304" s="1124"/>
      <c r="SLN1304" s="1124"/>
      <c r="SLO1304" s="1124"/>
      <c r="SLP1304" s="1124"/>
      <c r="SLQ1304" s="1124"/>
      <c r="SLR1304" s="1124"/>
      <c r="SLS1304" s="1124"/>
      <c r="SLT1304" s="1124"/>
      <c r="SLU1304" s="1124"/>
      <c r="SLV1304" s="1124"/>
      <c r="SLW1304" s="1124"/>
      <c r="SLX1304" s="1124"/>
      <c r="SLY1304" s="1124"/>
      <c r="SLZ1304" s="1124"/>
      <c r="SMA1304" s="1124"/>
      <c r="SMB1304" s="1124"/>
      <c r="SMC1304" s="1124"/>
      <c r="SMD1304" s="1124"/>
      <c r="SME1304" s="1124"/>
      <c r="SMF1304" s="1124"/>
      <c r="SMG1304" s="1124"/>
      <c r="SMH1304" s="1124"/>
      <c r="SMI1304" s="1124"/>
      <c r="SMJ1304" s="1124"/>
      <c r="SMK1304" s="1124"/>
      <c r="SML1304" s="1124"/>
      <c r="SMM1304" s="1124"/>
      <c r="SMN1304" s="1124"/>
      <c r="SMO1304" s="1124"/>
      <c r="SMP1304" s="1124"/>
      <c r="SMQ1304" s="1124"/>
      <c r="SMR1304" s="1124"/>
      <c r="SMS1304" s="1124"/>
      <c r="SMT1304" s="1124"/>
      <c r="SMU1304" s="1124"/>
      <c r="SMV1304" s="1124"/>
      <c r="SMW1304" s="1124"/>
      <c r="SMX1304" s="1124"/>
      <c r="SMY1304" s="1124"/>
      <c r="SMZ1304" s="1124"/>
      <c r="SNA1304" s="1124"/>
      <c r="SNB1304" s="1124"/>
      <c r="SNC1304" s="1124"/>
      <c r="SND1304" s="1124"/>
      <c r="SNE1304" s="1124"/>
      <c r="SNF1304" s="1124"/>
      <c r="SNG1304" s="1124"/>
      <c r="SNH1304" s="1124"/>
      <c r="SNI1304" s="1124"/>
      <c r="SNJ1304" s="1124"/>
      <c r="SNK1304" s="1124"/>
      <c r="SNL1304" s="1124"/>
      <c r="SNM1304" s="1124"/>
      <c r="SNN1304" s="1124"/>
      <c r="SNO1304" s="1124"/>
      <c r="SNP1304" s="1124"/>
      <c r="SNQ1304" s="1124"/>
      <c r="SNR1304" s="1124"/>
      <c r="SNS1304" s="1124"/>
      <c r="SNT1304" s="1124"/>
      <c r="SNU1304" s="1124"/>
      <c r="SNV1304" s="1124"/>
      <c r="SNW1304" s="1124"/>
      <c r="SNX1304" s="1124"/>
      <c r="SNY1304" s="1124"/>
      <c r="SNZ1304" s="1124"/>
      <c r="SOA1304" s="1124"/>
      <c r="SOB1304" s="1124"/>
      <c r="SOC1304" s="1124"/>
      <c r="SOD1304" s="1124"/>
      <c r="SOE1304" s="1124"/>
      <c r="SOF1304" s="1124"/>
      <c r="SOG1304" s="1124"/>
      <c r="SOH1304" s="1124"/>
      <c r="SOI1304" s="1124"/>
      <c r="SOJ1304" s="1124"/>
      <c r="SOK1304" s="1124"/>
      <c r="SOL1304" s="1124"/>
      <c r="SOM1304" s="1124"/>
      <c r="SON1304" s="1124"/>
      <c r="SOO1304" s="1124"/>
      <c r="SOP1304" s="1124"/>
      <c r="SOQ1304" s="1124"/>
      <c r="SOR1304" s="1124"/>
      <c r="SOS1304" s="1124"/>
      <c r="SOT1304" s="1124"/>
      <c r="SOU1304" s="1124"/>
      <c r="SOV1304" s="1124"/>
      <c r="SOW1304" s="1124"/>
      <c r="SOX1304" s="1124"/>
      <c r="SOY1304" s="1124"/>
      <c r="SOZ1304" s="1124"/>
      <c r="SPA1304" s="1124"/>
      <c r="SPB1304" s="1124"/>
      <c r="SPC1304" s="1124"/>
      <c r="SPD1304" s="1124"/>
      <c r="SPE1304" s="1124"/>
      <c r="SPF1304" s="1124"/>
      <c r="SPG1304" s="1124"/>
      <c r="SPH1304" s="1124"/>
      <c r="SPI1304" s="1124"/>
      <c r="SPJ1304" s="1124"/>
      <c r="SPK1304" s="1124"/>
      <c r="SPL1304" s="1124"/>
      <c r="SPM1304" s="1124"/>
      <c r="SPN1304" s="1124"/>
      <c r="SPO1304" s="1124"/>
      <c r="SPP1304" s="1124"/>
      <c r="SPQ1304" s="1124"/>
      <c r="SPR1304" s="1124"/>
      <c r="SPS1304" s="1124"/>
      <c r="SPT1304" s="1124"/>
      <c r="SPU1304" s="1124"/>
      <c r="SPV1304" s="1124"/>
      <c r="SPW1304" s="1124"/>
      <c r="SPX1304" s="1124"/>
      <c r="SPY1304" s="1124"/>
      <c r="SPZ1304" s="1124"/>
      <c r="SQA1304" s="1124"/>
      <c r="SQB1304" s="1124"/>
      <c r="SQC1304" s="1124"/>
      <c r="SQD1304" s="1124"/>
      <c r="SQE1304" s="1124"/>
      <c r="SQF1304" s="1124"/>
      <c r="SQG1304" s="1124"/>
      <c r="SQH1304" s="1124"/>
      <c r="SQI1304" s="1124"/>
      <c r="SQJ1304" s="1124"/>
      <c r="SQK1304" s="1124"/>
      <c r="SQL1304" s="1124"/>
      <c r="SQM1304" s="1124"/>
      <c r="SQN1304" s="1124"/>
      <c r="SQO1304" s="1124"/>
      <c r="SQP1304" s="1124"/>
      <c r="SQQ1304" s="1124"/>
      <c r="SQR1304" s="1124"/>
      <c r="SQS1304" s="1124"/>
      <c r="SQT1304" s="1124"/>
      <c r="SQU1304" s="1124"/>
      <c r="SQV1304" s="1124"/>
      <c r="SQW1304" s="1124"/>
      <c r="SQX1304" s="1124"/>
      <c r="SQY1304" s="1124"/>
      <c r="SQZ1304" s="1124"/>
      <c r="SRA1304" s="1124"/>
      <c r="SRB1304" s="1124"/>
      <c r="SRC1304" s="1124"/>
      <c r="SRD1304" s="1124"/>
      <c r="SRE1304" s="1124"/>
      <c r="SRF1304" s="1124"/>
      <c r="SRG1304" s="1124"/>
      <c r="SRH1304" s="1124"/>
      <c r="SRI1304" s="1124"/>
      <c r="SRJ1304" s="1124"/>
      <c r="SRK1304" s="1124"/>
      <c r="SRL1304" s="1124"/>
      <c r="SRM1304" s="1124"/>
      <c r="SRN1304" s="1124"/>
      <c r="SRO1304" s="1124"/>
      <c r="SRP1304" s="1124"/>
      <c r="SRQ1304" s="1124"/>
      <c r="SRR1304" s="1124"/>
      <c r="SRS1304" s="1124"/>
      <c r="SRT1304" s="1124"/>
      <c r="SRU1304" s="1124"/>
      <c r="SRV1304" s="1124"/>
      <c r="SRW1304" s="1124"/>
      <c r="SRX1304" s="1124"/>
      <c r="SRY1304" s="1124"/>
      <c r="SRZ1304" s="1124"/>
      <c r="SSA1304" s="1124"/>
      <c r="SSB1304" s="1124"/>
      <c r="SSC1304" s="1124"/>
      <c r="SSD1304" s="1124"/>
      <c r="SSE1304" s="1124"/>
      <c r="SSF1304" s="1124"/>
      <c r="SSG1304" s="1124"/>
      <c r="SSH1304" s="1124"/>
      <c r="SSI1304" s="1124"/>
      <c r="SSJ1304" s="1124"/>
      <c r="SSK1304" s="1124"/>
      <c r="SSL1304" s="1124"/>
      <c r="SSM1304" s="1124"/>
      <c r="SSN1304" s="1124"/>
      <c r="SSO1304" s="1124"/>
      <c r="SSP1304" s="1124"/>
      <c r="SSQ1304" s="1124"/>
      <c r="SSR1304" s="1124"/>
      <c r="SSS1304" s="1124"/>
      <c r="SST1304" s="1124"/>
      <c r="SSU1304" s="1124"/>
      <c r="SSV1304" s="1124"/>
      <c r="SSW1304" s="1124"/>
      <c r="SSX1304" s="1124"/>
      <c r="SSY1304" s="1124"/>
      <c r="SSZ1304" s="1124"/>
      <c r="STA1304" s="1124"/>
      <c r="STB1304" s="1124"/>
      <c r="STC1304" s="1124"/>
      <c r="STD1304" s="1124"/>
      <c r="STE1304" s="1124"/>
      <c r="STF1304" s="1124"/>
      <c r="STG1304" s="1124"/>
      <c r="STH1304" s="1124"/>
      <c r="STI1304" s="1124"/>
      <c r="STJ1304" s="1124"/>
      <c r="STK1304" s="1124"/>
      <c r="STL1304" s="1124"/>
      <c r="STM1304" s="1124"/>
      <c r="STN1304" s="1124"/>
      <c r="STO1304" s="1124"/>
      <c r="STP1304" s="1124"/>
      <c r="STQ1304" s="1124"/>
      <c r="STR1304" s="1124"/>
      <c r="STS1304" s="1124"/>
      <c r="STT1304" s="1124"/>
      <c r="STU1304" s="1124"/>
      <c r="STV1304" s="1124"/>
      <c r="STW1304" s="1124"/>
      <c r="STX1304" s="1124"/>
      <c r="STY1304" s="1124"/>
      <c r="STZ1304" s="1124"/>
      <c r="SUA1304" s="1124"/>
      <c r="SUB1304" s="1124"/>
      <c r="SUC1304" s="1124"/>
      <c r="SUD1304" s="1124"/>
      <c r="SUE1304" s="1124"/>
      <c r="SUF1304" s="1124"/>
      <c r="SUG1304" s="1124"/>
      <c r="SUH1304" s="1124"/>
      <c r="SUI1304" s="1124"/>
      <c r="SUJ1304" s="1124"/>
      <c r="SUK1304" s="1124"/>
      <c r="SUL1304" s="1124"/>
      <c r="SUM1304" s="1124"/>
      <c r="SUN1304" s="1124"/>
      <c r="SUO1304" s="1124"/>
      <c r="SUP1304" s="1124"/>
      <c r="SUQ1304" s="1124"/>
      <c r="SUR1304" s="1124"/>
      <c r="SUS1304" s="1124"/>
      <c r="SUT1304" s="1124"/>
      <c r="SUU1304" s="1124"/>
      <c r="SUV1304" s="1124"/>
      <c r="SUW1304" s="1124"/>
      <c r="SUX1304" s="1124"/>
      <c r="SUY1304" s="1124"/>
      <c r="SUZ1304" s="1124"/>
      <c r="SVA1304" s="1124"/>
      <c r="SVB1304" s="1124"/>
      <c r="SVC1304" s="1124"/>
      <c r="SVD1304" s="1124"/>
      <c r="SVE1304" s="1124"/>
      <c r="SVF1304" s="1124"/>
      <c r="SVG1304" s="1124"/>
      <c r="SVH1304" s="1124"/>
      <c r="SVI1304" s="1124"/>
      <c r="SVJ1304" s="1124"/>
      <c r="SVK1304" s="1124"/>
      <c r="SVL1304" s="1124"/>
      <c r="SVM1304" s="1124"/>
      <c r="SVN1304" s="1124"/>
      <c r="SVO1304" s="1124"/>
      <c r="SVP1304" s="1124"/>
      <c r="SVQ1304" s="1124"/>
      <c r="SVR1304" s="1124"/>
      <c r="SVS1304" s="1124"/>
      <c r="SVT1304" s="1124"/>
      <c r="SVU1304" s="1124"/>
      <c r="SVV1304" s="1124"/>
      <c r="SVW1304" s="1124"/>
      <c r="SVX1304" s="1124"/>
      <c r="SVY1304" s="1124"/>
      <c r="SVZ1304" s="1124"/>
      <c r="SWA1304" s="1124"/>
      <c r="SWB1304" s="1124"/>
      <c r="SWC1304" s="1124"/>
      <c r="SWD1304" s="1124"/>
      <c r="SWE1304" s="1124"/>
      <c r="SWF1304" s="1124"/>
      <c r="SWG1304" s="1124"/>
      <c r="SWH1304" s="1124"/>
      <c r="SWI1304" s="1124"/>
      <c r="SWJ1304" s="1124"/>
      <c r="SWK1304" s="1124"/>
      <c r="SWL1304" s="1124"/>
      <c r="SWM1304" s="1124"/>
      <c r="SWN1304" s="1124"/>
      <c r="SWO1304" s="1124"/>
      <c r="SWP1304" s="1124"/>
      <c r="SWQ1304" s="1124"/>
      <c r="SWR1304" s="1124"/>
      <c r="SWS1304" s="1124"/>
      <c r="SWT1304" s="1124"/>
      <c r="SWU1304" s="1124"/>
      <c r="SWV1304" s="1124"/>
      <c r="SWW1304" s="1124"/>
      <c r="SWX1304" s="1124"/>
      <c r="SWY1304" s="1124"/>
      <c r="SWZ1304" s="1124"/>
      <c r="SXA1304" s="1124"/>
      <c r="SXB1304" s="1124"/>
      <c r="SXC1304" s="1124"/>
      <c r="SXD1304" s="1124"/>
      <c r="SXE1304" s="1124"/>
      <c r="SXF1304" s="1124"/>
      <c r="SXG1304" s="1124"/>
      <c r="SXH1304" s="1124"/>
      <c r="SXI1304" s="1124"/>
      <c r="SXJ1304" s="1124"/>
      <c r="SXK1304" s="1124"/>
      <c r="SXL1304" s="1124"/>
      <c r="SXM1304" s="1124"/>
      <c r="SXN1304" s="1124"/>
      <c r="SXO1304" s="1124"/>
      <c r="SXP1304" s="1124"/>
      <c r="SXQ1304" s="1124"/>
      <c r="SXR1304" s="1124"/>
      <c r="SXS1304" s="1124"/>
      <c r="SXT1304" s="1124"/>
      <c r="SXU1304" s="1124"/>
      <c r="SXV1304" s="1124"/>
      <c r="SXW1304" s="1124"/>
      <c r="SXX1304" s="1124"/>
      <c r="SXY1304" s="1124"/>
      <c r="SXZ1304" s="1124"/>
      <c r="SYA1304" s="1124"/>
      <c r="SYB1304" s="1124"/>
      <c r="SYC1304" s="1124"/>
      <c r="SYD1304" s="1124"/>
      <c r="SYE1304" s="1124"/>
      <c r="SYF1304" s="1124"/>
      <c r="SYG1304" s="1124"/>
      <c r="SYH1304" s="1124"/>
      <c r="SYI1304" s="1124"/>
      <c r="SYJ1304" s="1124"/>
      <c r="SYK1304" s="1124"/>
      <c r="SYL1304" s="1124"/>
      <c r="SYM1304" s="1124"/>
      <c r="SYN1304" s="1124"/>
      <c r="SYO1304" s="1124"/>
      <c r="SYP1304" s="1124"/>
      <c r="SYQ1304" s="1124"/>
      <c r="SYR1304" s="1124"/>
      <c r="SYS1304" s="1124"/>
      <c r="SYT1304" s="1124"/>
      <c r="SYU1304" s="1124"/>
      <c r="SYV1304" s="1124"/>
      <c r="SYW1304" s="1124"/>
      <c r="SYX1304" s="1124"/>
      <c r="SYY1304" s="1124"/>
      <c r="SYZ1304" s="1124"/>
      <c r="SZA1304" s="1124"/>
      <c r="SZB1304" s="1124"/>
      <c r="SZC1304" s="1124"/>
      <c r="SZD1304" s="1124"/>
      <c r="SZE1304" s="1124"/>
      <c r="SZF1304" s="1124"/>
      <c r="SZG1304" s="1124"/>
      <c r="SZH1304" s="1124"/>
      <c r="SZI1304" s="1124"/>
      <c r="SZJ1304" s="1124"/>
      <c r="SZK1304" s="1124"/>
      <c r="SZL1304" s="1124"/>
      <c r="SZM1304" s="1124"/>
      <c r="SZN1304" s="1124"/>
      <c r="SZO1304" s="1124"/>
      <c r="SZP1304" s="1124"/>
      <c r="SZQ1304" s="1124"/>
      <c r="SZR1304" s="1124"/>
      <c r="SZS1304" s="1124"/>
      <c r="SZT1304" s="1124"/>
      <c r="SZU1304" s="1124"/>
      <c r="SZV1304" s="1124"/>
      <c r="SZW1304" s="1124"/>
      <c r="SZX1304" s="1124"/>
      <c r="SZY1304" s="1124"/>
      <c r="SZZ1304" s="1124"/>
      <c r="TAA1304" s="1124"/>
      <c r="TAB1304" s="1124"/>
      <c r="TAC1304" s="1124"/>
      <c r="TAD1304" s="1124"/>
      <c r="TAE1304" s="1124"/>
      <c r="TAF1304" s="1124"/>
      <c r="TAG1304" s="1124"/>
      <c r="TAH1304" s="1124"/>
      <c r="TAI1304" s="1124"/>
      <c r="TAJ1304" s="1124"/>
      <c r="TAK1304" s="1124"/>
      <c r="TAL1304" s="1124"/>
      <c r="TAM1304" s="1124"/>
      <c r="TAN1304" s="1124"/>
      <c r="TAO1304" s="1124"/>
      <c r="TAP1304" s="1124"/>
      <c r="TAQ1304" s="1124"/>
      <c r="TAR1304" s="1124"/>
      <c r="TAS1304" s="1124"/>
      <c r="TAT1304" s="1124"/>
      <c r="TAU1304" s="1124"/>
      <c r="TAV1304" s="1124"/>
      <c r="TAW1304" s="1124"/>
      <c r="TAX1304" s="1124"/>
      <c r="TAY1304" s="1124"/>
      <c r="TAZ1304" s="1124"/>
      <c r="TBA1304" s="1124"/>
      <c r="TBB1304" s="1124"/>
      <c r="TBC1304" s="1124"/>
      <c r="TBD1304" s="1124"/>
      <c r="TBE1304" s="1124"/>
      <c r="TBF1304" s="1124"/>
      <c r="TBG1304" s="1124"/>
      <c r="TBH1304" s="1124"/>
      <c r="TBI1304" s="1124"/>
      <c r="TBJ1304" s="1124"/>
      <c r="TBK1304" s="1124"/>
      <c r="TBL1304" s="1124"/>
      <c r="TBM1304" s="1124"/>
      <c r="TBN1304" s="1124"/>
      <c r="TBO1304" s="1124"/>
      <c r="TBP1304" s="1124"/>
      <c r="TBQ1304" s="1124"/>
      <c r="TBR1304" s="1124"/>
      <c r="TBS1304" s="1124"/>
      <c r="TBT1304" s="1124"/>
      <c r="TBU1304" s="1124"/>
      <c r="TBV1304" s="1124"/>
      <c r="TBW1304" s="1124"/>
      <c r="TBX1304" s="1124"/>
      <c r="TBY1304" s="1124"/>
      <c r="TBZ1304" s="1124"/>
      <c r="TCA1304" s="1124"/>
      <c r="TCB1304" s="1124"/>
      <c r="TCC1304" s="1124"/>
      <c r="TCD1304" s="1124"/>
      <c r="TCE1304" s="1124"/>
      <c r="TCF1304" s="1124"/>
      <c r="TCG1304" s="1124"/>
      <c r="TCH1304" s="1124"/>
      <c r="TCI1304" s="1124"/>
      <c r="TCJ1304" s="1124"/>
      <c r="TCK1304" s="1124"/>
      <c r="TCL1304" s="1124"/>
      <c r="TCM1304" s="1124"/>
      <c r="TCN1304" s="1124"/>
      <c r="TCO1304" s="1124"/>
      <c r="TCP1304" s="1124"/>
      <c r="TCQ1304" s="1124"/>
      <c r="TCR1304" s="1124"/>
      <c r="TCS1304" s="1124"/>
      <c r="TCT1304" s="1124"/>
      <c r="TCU1304" s="1124"/>
      <c r="TCV1304" s="1124"/>
      <c r="TCW1304" s="1124"/>
      <c r="TCX1304" s="1124"/>
      <c r="TCY1304" s="1124"/>
      <c r="TCZ1304" s="1124"/>
      <c r="TDA1304" s="1124"/>
      <c r="TDB1304" s="1124"/>
      <c r="TDC1304" s="1124"/>
      <c r="TDD1304" s="1124"/>
      <c r="TDE1304" s="1124"/>
      <c r="TDF1304" s="1124"/>
      <c r="TDG1304" s="1124"/>
      <c r="TDH1304" s="1124"/>
      <c r="TDI1304" s="1124"/>
      <c r="TDJ1304" s="1124"/>
      <c r="TDK1304" s="1124"/>
      <c r="TDL1304" s="1124"/>
      <c r="TDM1304" s="1124"/>
      <c r="TDN1304" s="1124"/>
      <c r="TDO1304" s="1124"/>
      <c r="TDP1304" s="1124"/>
      <c r="TDQ1304" s="1124"/>
      <c r="TDR1304" s="1124"/>
      <c r="TDS1304" s="1124"/>
      <c r="TDT1304" s="1124"/>
      <c r="TDU1304" s="1124"/>
      <c r="TDV1304" s="1124"/>
      <c r="TDW1304" s="1124"/>
      <c r="TDX1304" s="1124"/>
      <c r="TDY1304" s="1124"/>
      <c r="TDZ1304" s="1124"/>
      <c r="TEA1304" s="1124"/>
      <c r="TEB1304" s="1124"/>
      <c r="TEC1304" s="1124"/>
      <c r="TED1304" s="1124"/>
      <c r="TEE1304" s="1124"/>
      <c r="TEF1304" s="1124"/>
      <c r="TEG1304" s="1124"/>
      <c r="TEH1304" s="1124"/>
      <c r="TEI1304" s="1124"/>
      <c r="TEJ1304" s="1124"/>
      <c r="TEK1304" s="1124"/>
      <c r="TEL1304" s="1124"/>
      <c r="TEM1304" s="1124"/>
      <c r="TEN1304" s="1124"/>
      <c r="TEO1304" s="1124"/>
      <c r="TEP1304" s="1124"/>
      <c r="TEQ1304" s="1124"/>
      <c r="TER1304" s="1124"/>
      <c r="TES1304" s="1124"/>
      <c r="TET1304" s="1124"/>
      <c r="TEU1304" s="1124"/>
      <c r="TEV1304" s="1124"/>
      <c r="TEW1304" s="1124"/>
      <c r="TEX1304" s="1124"/>
      <c r="TEY1304" s="1124"/>
      <c r="TEZ1304" s="1124"/>
      <c r="TFA1304" s="1124"/>
      <c r="TFB1304" s="1124"/>
      <c r="TFC1304" s="1124"/>
      <c r="TFD1304" s="1124"/>
      <c r="TFE1304" s="1124"/>
      <c r="TFF1304" s="1124"/>
      <c r="TFG1304" s="1124"/>
      <c r="TFH1304" s="1124"/>
      <c r="TFI1304" s="1124"/>
      <c r="TFJ1304" s="1124"/>
      <c r="TFK1304" s="1124"/>
      <c r="TFL1304" s="1124"/>
      <c r="TFM1304" s="1124"/>
      <c r="TFN1304" s="1124"/>
      <c r="TFO1304" s="1124"/>
      <c r="TFP1304" s="1124"/>
      <c r="TFQ1304" s="1124"/>
      <c r="TFR1304" s="1124"/>
      <c r="TFS1304" s="1124"/>
      <c r="TFT1304" s="1124"/>
      <c r="TFU1304" s="1124"/>
      <c r="TFV1304" s="1124"/>
      <c r="TFW1304" s="1124"/>
      <c r="TFX1304" s="1124"/>
      <c r="TFY1304" s="1124"/>
      <c r="TFZ1304" s="1124"/>
      <c r="TGA1304" s="1124"/>
      <c r="TGB1304" s="1124"/>
      <c r="TGC1304" s="1124"/>
      <c r="TGD1304" s="1124"/>
      <c r="TGE1304" s="1124"/>
      <c r="TGF1304" s="1124"/>
      <c r="TGG1304" s="1124"/>
      <c r="TGH1304" s="1124"/>
      <c r="TGI1304" s="1124"/>
      <c r="TGJ1304" s="1124"/>
      <c r="TGK1304" s="1124"/>
      <c r="TGL1304" s="1124"/>
      <c r="TGM1304" s="1124"/>
      <c r="TGN1304" s="1124"/>
      <c r="TGO1304" s="1124"/>
      <c r="TGP1304" s="1124"/>
      <c r="TGQ1304" s="1124"/>
      <c r="TGR1304" s="1124"/>
      <c r="TGS1304" s="1124"/>
      <c r="TGT1304" s="1124"/>
      <c r="TGU1304" s="1124"/>
      <c r="TGV1304" s="1124"/>
      <c r="TGW1304" s="1124"/>
      <c r="TGX1304" s="1124"/>
      <c r="TGY1304" s="1124"/>
      <c r="TGZ1304" s="1124"/>
      <c r="THA1304" s="1124"/>
      <c r="THB1304" s="1124"/>
      <c r="THC1304" s="1124"/>
      <c r="THD1304" s="1124"/>
      <c r="THE1304" s="1124"/>
      <c r="THF1304" s="1124"/>
      <c r="THG1304" s="1124"/>
      <c r="THH1304" s="1124"/>
      <c r="THI1304" s="1124"/>
      <c r="THJ1304" s="1124"/>
      <c r="THK1304" s="1124"/>
      <c r="THL1304" s="1124"/>
      <c r="THM1304" s="1124"/>
      <c r="THN1304" s="1124"/>
      <c r="THO1304" s="1124"/>
      <c r="THP1304" s="1124"/>
      <c r="THQ1304" s="1124"/>
      <c r="THR1304" s="1124"/>
      <c r="THS1304" s="1124"/>
      <c r="THT1304" s="1124"/>
      <c r="THU1304" s="1124"/>
      <c r="THV1304" s="1124"/>
      <c r="THW1304" s="1124"/>
      <c r="THX1304" s="1124"/>
      <c r="THY1304" s="1124"/>
      <c r="THZ1304" s="1124"/>
      <c r="TIA1304" s="1124"/>
      <c r="TIB1304" s="1124"/>
      <c r="TIC1304" s="1124"/>
      <c r="TID1304" s="1124"/>
      <c r="TIE1304" s="1124"/>
      <c r="TIF1304" s="1124"/>
      <c r="TIG1304" s="1124"/>
      <c r="TIH1304" s="1124"/>
      <c r="TII1304" s="1124"/>
      <c r="TIJ1304" s="1124"/>
      <c r="TIK1304" s="1124"/>
      <c r="TIL1304" s="1124"/>
      <c r="TIM1304" s="1124"/>
      <c r="TIN1304" s="1124"/>
      <c r="TIO1304" s="1124"/>
      <c r="TIP1304" s="1124"/>
      <c r="TIQ1304" s="1124"/>
      <c r="TIR1304" s="1124"/>
      <c r="TIS1304" s="1124"/>
      <c r="TIT1304" s="1124"/>
      <c r="TIU1304" s="1124"/>
      <c r="TIV1304" s="1124"/>
      <c r="TIW1304" s="1124"/>
      <c r="TIX1304" s="1124"/>
      <c r="TIY1304" s="1124"/>
      <c r="TIZ1304" s="1124"/>
      <c r="TJA1304" s="1124"/>
      <c r="TJB1304" s="1124"/>
      <c r="TJC1304" s="1124"/>
      <c r="TJD1304" s="1124"/>
      <c r="TJE1304" s="1124"/>
      <c r="TJF1304" s="1124"/>
      <c r="TJG1304" s="1124"/>
      <c r="TJH1304" s="1124"/>
      <c r="TJI1304" s="1124"/>
      <c r="TJJ1304" s="1124"/>
      <c r="TJK1304" s="1124"/>
      <c r="TJL1304" s="1124"/>
      <c r="TJM1304" s="1124"/>
      <c r="TJN1304" s="1124"/>
      <c r="TJO1304" s="1124"/>
      <c r="TJP1304" s="1124"/>
      <c r="TJQ1304" s="1124"/>
      <c r="TJR1304" s="1124"/>
      <c r="TJS1304" s="1124"/>
      <c r="TJT1304" s="1124"/>
      <c r="TJU1304" s="1124"/>
      <c r="TJV1304" s="1124"/>
      <c r="TJW1304" s="1124"/>
      <c r="TJX1304" s="1124"/>
      <c r="TJY1304" s="1124"/>
      <c r="TJZ1304" s="1124"/>
      <c r="TKA1304" s="1124"/>
      <c r="TKB1304" s="1124"/>
      <c r="TKC1304" s="1124"/>
      <c r="TKD1304" s="1124"/>
      <c r="TKE1304" s="1124"/>
      <c r="TKF1304" s="1124"/>
      <c r="TKG1304" s="1124"/>
      <c r="TKH1304" s="1124"/>
      <c r="TKI1304" s="1124"/>
      <c r="TKJ1304" s="1124"/>
      <c r="TKK1304" s="1124"/>
      <c r="TKL1304" s="1124"/>
      <c r="TKM1304" s="1124"/>
      <c r="TKN1304" s="1124"/>
      <c r="TKO1304" s="1124"/>
      <c r="TKP1304" s="1124"/>
      <c r="TKQ1304" s="1124"/>
      <c r="TKR1304" s="1124"/>
      <c r="TKS1304" s="1124"/>
      <c r="TKT1304" s="1124"/>
      <c r="TKU1304" s="1124"/>
      <c r="TKV1304" s="1124"/>
      <c r="TKW1304" s="1124"/>
      <c r="TKX1304" s="1124"/>
      <c r="TKY1304" s="1124"/>
      <c r="TKZ1304" s="1124"/>
      <c r="TLA1304" s="1124"/>
      <c r="TLB1304" s="1124"/>
      <c r="TLC1304" s="1124"/>
      <c r="TLD1304" s="1124"/>
      <c r="TLE1304" s="1124"/>
      <c r="TLF1304" s="1124"/>
      <c r="TLG1304" s="1124"/>
      <c r="TLH1304" s="1124"/>
      <c r="TLI1304" s="1124"/>
      <c r="TLJ1304" s="1124"/>
      <c r="TLK1304" s="1124"/>
      <c r="TLL1304" s="1124"/>
      <c r="TLM1304" s="1124"/>
      <c r="TLN1304" s="1124"/>
      <c r="TLO1304" s="1124"/>
      <c r="TLP1304" s="1124"/>
      <c r="TLQ1304" s="1124"/>
      <c r="TLR1304" s="1124"/>
      <c r="TLS1304" s="1124"/>
      <c r="TLT1304" s="1124"/>
      <c r="TLU1304" s="1124"/>
      <c r="TLV1304" s="1124"/>
      <c r="TLW1304" s="1124"/>
      <c r="TLX1304" s="1124"/>
      <c r="TLY1304" s="1124"/>
      <c r="TLZ1304" s="1124"/>
      <c r="TMA1304" s="1124"/>
      <c r="TMB1304" s="1124"/>
      <c r="TMC1304" s="1124"/>
      <c r="TMD1304" s="1124"/>
      <c r="TME1304" s="1124"/>
      <c r="TMF1304" s="1124"/>
      <c r="TMG1304" s="1124"/>
      <c r="TMH1304" s="1124"/>
      <c r="TMI1304" s="1124"/>
      <c r="TMJ1304" s="1124"/>
      <c r="TMK1304" s="1124"/>
      <c r="TML1304" s="1124"/>
      <c r="TMM1304" s="1124"/>
      <c r="TMN1304" s="1124"/>
      <c r="TMO1304" s="1124"/>
      <c r="TMP1304" s="1124"/>
      <c r="TMQ1304" s="1124"/>
      <c r="TMR1304" s="1124"/>
      <c r="TMS1304" s="1124"/>
      <c r="TMT1304" s="1124"/>
      <c r="TMU1304" s="1124"/>
      <c r="TMV1304" s="1124"/>
      <c r="TMW1304" s="1124"/>
      <c r="TMX1304" s="1124"/>
      <c r="TMY1304" s="1124"/>
      <c r="TMZ1304" s="1124"/>
      <c r="TNA1304" s="1124"/>
      <c r="TNB1304" s="1124"/>
      <c r="TNC1304" s="1124"/>
      <c r="TND1304" s="1124"/>
      <c r="TNE1304" s="1124"/>
      <c r="TNF1304" s="1124"/>
      <c r="TNG1304" s="1124"/>
      <c r="TNH1304" s="1124"/>
      <c r="TNI1304" s="1124"/>
      <c r="TNJ1304" s="1124"/>
      <c r="TNK1304" s="1124"/>
      <c r="TNL1304" s="1124"/>
      <c r="TNM1304" s="1124"/>
      <c r="TNN1304" s="1124"/>
      <c r="TNO1304" s="1124"/>
      <c r="TNP1304" s="1124"/>
      <c r="TNQ1304" s="1124"/>
      <c r="TNR1304" s="1124"/>
      <c r="TNS1304" s="1124"/>
      <c r="TNT1304" s="1124"/>
      <c r="TNU1304" s="1124"/>
      <c r="TNV1304" s="1124"/>
      <c r="TNW1304" s="1124"/>
      <c r="TNX1304" s="1124"/>
      <c r="TNY1304" s="1124"/>
      <c r="TNZ1304" s="1124"/>
      <c r="TOA1304" s="1124"/>
      <c r="TOB1304" s="1124"/>
      <c r="TOC1304" s="1124"/>
      <c r="TOD1304" s="1124"/>
      <c r="TOE1304" s="1124"/>
      <c r="TOF1304" s="1124"/>
      <c r="TOG1304" s="1124"/>
      <c r="TOH1304" s="1124"/>
      <c r="TOI1304" s="1124"/>
      <c r="TOJ1304" s="1124"/>
      <c r="TOK1304" s="1124"/>
      <c r="TOL1304" s="1124"/>
      <c r="TOM1304" s="1124"/>
      <c r="TON1304" s="1124"/>
      <c r="TOO1304" s="1124"/>
      <c r="TOP1304" s="1124"/>
      <c r="TOQ1304" s="1124"/>
      <c r="TOR1304" s="1124"/>
      <c r="TOS1304" s="1124"/>
      <c r="TOT1304" s="1124"/>
      <c r="TOU1304" s="1124"/>
      <c r="TOV1304" s="1124"/>
      <c r="TOW1304" s="1124"/>
      <c r="TOX1304" s="1124"/>
      <c r="TOY1304" s="1124"/>
      <c r="TOZ1304" s="1124"/>
      <c r="TPA1304" s="1124"/>
      <c r="TPB1304" s="1124"/>
      <c r="TPC1304" s="1124"/>
      <c r="TPD1304" s="1124"/>
      <c r="TPE1304" s="1124"/>
      <c r="TPF1304" s="1124"/>
      <c r="TPG1304" s="1124"/>
      <c r="TPH1304" s="1124"/>
      <c r="TPI1304" s="1124"/>
      <c r="TPJ1304" s="1124"/>
      <c r="TPK1304" s="1124"/>
      <c r="TPL1304" s="1124"/>
      <c r="TPM1304" s="1124"/>
      <c r="TPN1304" s="1124"/>
      <c r="TPO1304" s="1124"/>
      <c r="TPP1304" s="1124"/>
      <c r="TPQ1304" s="1124"/>
      <c r="TPR1304" s="1124"/>
      <c r="TPS1304" s="1124"/>
      <c r="TPT1304" s="1124"/>
      <c r="TPU1304" s="1124"/>
      <c r="TPV1304" s="1124"/>
      <c r="TPW1304" s="1124"/>
      <c r="TPX1304" s="1124"/>
      <c r="TPY1304" s="1124"/>
      <c r="TPZ1304" s="1124"/>
      <c r="TQA1304" s="1124"/>
      <c r="TQB1304" s="1124"/>
      <c r="TQC1304" s="1124"/>
      <c r="TQD1304" s="1124"/>
      <c r="TQE1304" s="1124"/>
      <c r="TQF1304" s="1124"/>
      <c r="TQG1304" s="1124"/>
      <c r="TQH1304" s="1124"/>
      <c r="TQI1304" s="1124"/>
      <c r="TQJ1304" s="1124"/>
      <c r="TQK1304" s="1124"/>
      <c r="TQL1304" s="1124"/>
      <c r="TQM1304" s="1124"/>
      <c r="TQN1304" s="1124"/>
      <c r="TQO1304" s="1124"/>
      <c r="TQP1304" s="1124"/>
      <c r="TQQ1304" s="1124"/>
      <c r="TQR1304" s="1124"/>
      <c r="TQS1304" s="1124"/>
      <c r="TQT1304" s="1124"/>
      <c r="TQU1304" s="1124"/>
      <c r="TQV1304" s="1124"/>
      <c r="TQW1304" s="1124"/>
      <c r="TQX1304" s="1124"/>
      <c r="TQY1304" s="1124"/>
      <c r="TQZ1304" s="1124"/>
      <c r="TRA1304" s="1124"/>
      <c r="TRB1304" s="1124"/>
      <c r="TRC1304" s="1124"/>
      <c r="TRD1304" s="1124"/>
      <c r="TRE1304" s="1124"/>
      <c r="TRF1304" s="1124"/>
      <c r="TRG1304" s="1124"/>
      <c r="TRH1304" s="1124"/>
      <c r="TRI1304" s="1124"/>
      <c r="TRJ1304" s="1124"/>
      <c r="TRK1304" s="1124"/>
      <c r="TRL1304" s="1124"/>
      <c r="TRM1304" s="1124"/>
      <c r="TRN1304" s="1124"/>
      <c r="TRO1304" s="1124"/>
      <c r="TRP1304" s="1124"/>
      <c r="TRQ1304" s="1124"/>
      <c r="TRR1304" s="1124"/>
      <c r="TRS1304" s="1124"/>
      <c r="TRT1304" s="1124"/>
      <c r="TRU1304" s="1124"/>
      <c r="TRV1304" s="1124"/>
      <c r="TRW1304" s="1124"/>
      <c r="TRX1304" s="1124"/>
      <c r="TRY1304" s="1124"/>
      <c r="TRZ1304" s="1124"/>
      <c r="TSA1304" s="1124"/>
      <c r="TSB1304" s="1124"/>
      <c r="TSC1304" s="1124"/>
      <c r="TSD1304" s="1124"/>
      <c r="TSE1304" s="1124"/>
      <c r="TSF1304" s="1124"/>
      <c r="TSG1304" s="1124"/>
      <c r="TSH1304" s="1124"/>
      <c r="TSI1304" s="1124"/>
      <c r="TSJ1304" s="1124"/>
      <c r="TSK1304" s="1124"/>
      <c r="TSL1304" s="1124"/>
      <c r="TSM1304" s="1124"/>
      <c r="TSN1304" s="1124"/>
      <c r="TSO1304" s="1124"/>
      <c r="TSP1304" s="1124"/>
      <c r="TSQ1304" s="1124"/>
      <c r="TSR1304" s="1124"/>
      <c r="TSS1304" s="1124"/>
      <c r="TST1304" s="1124"/>
      <c r="TSU1304" s="1124"/>
      <c r="TSV1304" s="1124"/>
      <c r="TSW1304" s="1124"/>
      <c r="TSX1304" s="1124"/>
      <c r="TSY1304" s="1124"/>
      <c r="TSZ1304" s="1124"/>
      <c r="TTA1304" s="1124"/>
      <c r="TTB1304" s="1124"/>
      <c r="TTC1304" s="1124"/>
      <c r="TTD1304" s="1124"/>
      <c r="TTE1304" s="1124"/>
      <c r="TTF1304" s="1124"/>
      <c r="TTG1304" s="1124"/>
      <c r="TTH1304" s="1124"/>
      <c r="TTI1304" s="1124"/>
      <c r="TTJ1304" s="1124"/>
      <c r="TTK1304" s="1124"/>
      <c r="TTL1304" s="1124"/>
      <c r="TTM1304" s="1124"/>
      <c r="TTN1304" s="1124"/>
      <c r="TTO1304" s="1124"/>
      <c r="TTP1304" s="1124"/>
      <c r="TTQ1304" s="1124"/>
      <c r="TTR1304" s="1124"/>
      <c r="TTS1304" s="1124"/>
      <c r="TTT1304" s="1124"/>
      <c r="TTU1304" s="1124"/>
      <c r="TTV1304" s="1124"/>
      <c r="TTW1304" s="1124"/>
      <c r="TTX1304" s="1124"/>
      <c r="TTY1304" s="1124"/>
      <c r="TTZ1304" s="1124"/>
      <c r="TUA1304" s="1124"/>
      <c r="TUB1304" s="1124"/>
      <c r="TUC1304" s="1124"/>
      <c r="TUD1304" s="1124"/>
      <c r="TUE1304" s="1124"/>
      <c r="TUF1304" s="1124"/>
      <c r="TUG1304" s="1124"/>
      <c r="TUH1304" s="1124"/>
      <c r="TUI1304" s="1124"/>
      <c r="TUJ1304" s="1124"/>
      <c r="TUK1304" s="1124"/>
      <c r="TUL1304" s="1124"/>
      <c r="TUM1304" s="1124"/>
      <c r="TUN1304" s="1124"/>
      <c r="TUO1304" s="1124"/>
      <c r="TUP1304" s="1124"/>
      <c r="TUQ1304" s="1124"/>
      <c r="TUR1304" s="1124"/>
      <c r="TUS1304" s="1124"/>
      <c r="TUT1304" s="1124"/>
      <c r="TUU1304" s="1124"/>
      <c r="TUV1304" s="1124"/>
      <c r="TUW1304" s="1124"/>
      <c r="TUX1304" s="1124"/>
      <c r="TUY1304" s="1124"/>
      <c r="TUZ1304" s="1124"/>
      <c r="TVA1304" s="1124"/>
      <c r="TVB1304" s="1124"/>
      <c r="TVC1304" s="1124"/>
      <c r="TVD1304" s="1124"/>
      <c r="TVE1304" s="1124"/>
      <c r="TVF1304" s="1124"/>
      <c r="TVG1304" s="1124"/>
      <c r="TVH1304" s="1124"/>
      <c r="TVI1304" s="1124"/>
      <c r="TVJ1304" s="1124"/>
      <c r="TVK1304" s="1124"/>
      <c r="TVL1304" s="1124"/>
      <c r="TVM1304" s="1124"/>
      <c r="TVN1304" s="1124"/>
      <c r="TVO1304" s="1124"/>
      <c r="TVP1304" s="1124"/>
      <c r="TVQ1304" s="1124"/>
      <c r="TVR1304" s="1124"/>
      <c r="TVS1304" s="1124"/>
      <c r="TVT1304" s="1124"/>
      <c r="TVU1304" s="1124"/>
      <c r="TVV1304" s="1124"/>
      <c r="TVW1304" s="1124"/>
      <c r="TVX1304" s="1124"/>
      <c r="TVY1304" s="1124"/>
      <c r="TVZ1304" s="1124"/>
      <c r="TWA1304" s="1124"/>
      <c r="TWB1304" s="1124"/>
      <c r="TWC1304" s="1124"/>
      <c r="TWD1304" s="1124"/>
      <c r="TWE1304" s="1124"/>
      <c r="TWF1304" s="1124"/>
      <c r="TWG1304" s="1124"/>
      <c r="TWH1304" s="1124"/>
      <c r="TWI1304" s="1124"/>
      <c r="TWJ1304" s="1124"/>
      <c r="TWK1304" s="1124"/>
      <c r="TWL1304" s="1124"/>
      <c r="TWM1304" s="1124"/>
      <c r="TWN1304" s="1124"/>
      <c r="TWO1304" s="1124"/>
      <c r="TWP1304" s="1124"/>
      <c r="TWQ1304" s="1124"/>
      <c r="TWR1304" s="1124"/>
      <c r="TWS1304" s="1124"/>
      <c r="TWT1304" s="1124"/>
      <c r="TWU1304" s="1124"/>
      <c r="TWV1304" s="1124"/>
      <c r="TWW1304" s="1124"/>
      <c r="TWX1304" s="1124"/>
      <c r="TWY1304" s="1124"/>
      <c r="TWZ1304" s="1124"/>
      <c r="TXA1304" s="1124"/>
      <c r="TXB1304" s="1124"/>
      <c r="TXC1304" s="1124"/>
      <c r="TXD1304" s="1124"/>
      <c r="TXE1304" s="1124"/>
      <c r="TXF1304" s="1124"/>
      <c r="TXG1304" s="1124"/>
      <c r="TXH1304" s="1124"/>
      <c r="TXI1304" s="1124"/>
      <c r="TXJ1304" s="1124"/>
      <c r="TXK1304" s="1124"/>
      <c r="TXL1304" s="1124"/>
      <c r="TXM1304" s="1124"/>
      <c r="TXN1304" s="1124"/>
      <c r="TXO1304" s="1124"/>
      <c r="TXP1304" s="1124"/>
      <c r="TXQ1304" s="1124"/>
      <c r="TXR1304" s="1124"/>
      <c r="TXS1304" s="1124"/>
      <c r="TXT1304" s="1124"/>
      <c r="TXU1304" s="1124"/>
      <c r="TXV1304" s="1124"/>
      <c r="TXW1304" s="1124"/>
      <c r="TXX1304" s="1124"/>
      <c r="TXY1304" s="1124"/>
      <c r="TXZ1304" s="1124"/>
      <c r="TYA1304" s="1124"/>
      <c r="TYB1304" s="1124"/>
      <c r="TYC1304" s="1124"/>
      <c r="TYD1304" s="1124"/>
      <c r="TYE1304" s="1124"/>
      <c r="TYF1304" s="1124"/>
      <c r="TYG1304" s="1124"/>
      <c r="TYH1304" s="1124"/>
      <c r="TYI1304" s="1124"/>
      <c r="TYJ1304" s="1124"/>
      <c r="TYK1304" s="1124"/>
      <c r="TYL1304" s="1124"/>
      <c r="TYM1304" s="1124"/>
      <c r="TYN1304" s="1124"/>
      <c r="TYO1304" s="1124"/>
      <c r="TYP1304" s="1124"/>
      <c r="TYQ1304" s="1124"/>
      <c r="TYR1304" s="1124"/>
      <c r="TYS1304" s="1124"/>
      <c r="TYT1304" s="1124"/>
      <c r="TYU1304" s="1124"/>
      <c r="TYV1304" s="1124"/>
      <c r="TYW1304" s="1124"/>
      <c r="TYX1304" s="1124"/>
      <c r="TYY1304" s="1124"/>
      <c r="TYZ1304" s="1124"/>
      <c r="TZA1304" s="1124"/>
      <c r="TZB1304" s="1124"/>
      <c r="TZC1304" s="1124"/>
      <c r="TZD1304" s="1124"/>
      <c r="TZE1304" s="1124"/>
      <c r="TZF1304" s="1124"/>
      <c r="TZG1304" s="1124"/>
      <c r="TZH1304" s="1124"/>
      <c r="TZI1304" s="1124"/>
      <c r="TZJ1304" s="1124"/>
      <c r="TZK1304" s="1124"/>
      <c r="TZL1304" s="1124"/>
      <c r="TZM1304" s="1124"/>
      <c r="TZN1304" s="1124"/>
      <c r="TZO1304" s="1124"/>
      <c r="TZP1304" s="1124"/>
      <c r="TZQ1304" s="1124"/>
      <c r="TZR1304" s="1124"/>
      <c r="TZS1304" s="1124"/>
      <c r="TZT1304" s="1124"/>
      <c r="TZU1304" s="1124"/>
      <c r="TZV1304" s="1124"/>
      <c r="TZW1304" s="1124"/>
      <c r="TZX1304" s="1124"/>
      <c r="TZY1304" s="1124"/>
      <c r="TZZ1304" s="1124"/>
      <c r="UAA1304" s="1124"/>
      <c r="UAB1304" s="1124"/>
      <c r="UAC1304" s="1124"/>
      <c r="UAD1304" s="1124"/>
      <c r="UAE1304" s="1124"/>
      <c r="UAF1304" s="1124"/>
      <c r="UAG1304" s="1124"/>
      <c r="UAH1304" s="1124"/>
      <c r="UAI1304" s="1124"/>
      <c r="UAJ1304" s="1124"/>
      <c r="UAK1304" s="1124"/>
      <c r="UAL1304" s="1124"/>
      <c r="UAM1304" s="1124"/>
      <c r="UAN1304" s="1124"/>
      <c r="UAO1304" s="1124"/>
      <c r="UAP1304" s="1124"/>
      <c r="UAQ1304" s="1124"/>
      <c r="UAR1304" s="1124"/>
      <c r="UAS1304" s="1124"/>
      <c r="UAT1304" s="1124"/>
      <c r="UAU1304" s="1124"/>
      <c r="UAV1304" s="1124"/>
      <c r="UAW1304" s="1124"/>
      <c r="UAX1304" s="1124"/>
      <c r="UAY1304" s="1124"/>
      <c r="UAZ1304" s="1124"/>
      <c r="UBA1304" s="1124"/>
      <c r="UBB1304" s="1124"/>
      <c r="UBC1304" s="1124"/>
      <c r="UBD1304" s="1124"/>
      <c r="UBE1304" s="1124"/>
      <c r="UBF1304" s="1124"/>
      <c r="UBG1304" s="1124"/>
      <c r="UBH1304" s="1124"/>
      <c r="UBI1304" s="1124"/>
      <c r="UBJ1304" s="1124"/>
      <c r="UBK1304" s="1124"/>
      <c r="UBL1304" s="1124"/>
      <c r="UBM1304" s="1124"/>
      <c r="UBN1304" s="1124"/>
      <c r="UBO1304" s="1124"/>
      <c r="UBP1304" s="1124"/>
      <c r="UBQ1304" s="1124"/>
      <c r="UBR1304" s="1124"/>
      <c r="UBS1304" s="1124"/>
      <c r="UBT1304" s="1124"/>
      <c r="UBU1304" s="1124"/>
      <c r="UBV1304" s="1124"/>
      <c r="UBW1304" s="1124"/>
      <c r="UBX1304" s="1124"/>
      <c r="UBY1304" s="1124"/>
      <c r="UBZ1304" s="1124"/>
      <c r="UCA1304" s="1124"/>
      <c r="UCB1304" s="1124"/>
      <c r="UCC1304" s="1124"/>
      <c r="UCD1304" s="1124"/>
      <c r="UCE1304" s="1124"/>
      <c r="UCF1304" s="1124"/>
      <c r="UCG1304" s="1124"/>
      <c r="UCH1304" s="1124"/>
      <c r="UCI1304" s="1124"/>
      <c r="UCJ1304" s="1124"/>
      <c r="UCK1304" s="1124"/>
      <c r="UCL1304" s="1124"/>
      <c r="UCM1304" s="1124"/>
      <c r="UCN1304" s="1124"/>
      <c r="UCO1304" s="1124"/>
      <c r="UCP1304" s="1124"/>
      <c r="UCQ1304" s="1124"/>
      <c r="UCR1304" s="1124"/>
      <c r="UCS1304" s="1124"/>
      <c r="UCT1304" s="1124"/>
      <c r="UCU1304" s="1124"/>
      <c r="UCV1304" s="1124"/>
      <c r="UCW1304" s="1124"/>
      <c r="UCX1304" s="1124"/>
      <c r="UCY1304" s="1124"/>
      <c r="UCZ1304" s="1124"/>
      <c r="UDA1304" s="1124"/>
      <c r="UDB1304" s="1124"/>
      <c r="UDC1304" s="1124"/>
      <c r="UDD1304" s="1124"/>
      <c r="UDE1304" s="1124"/>
      <c r="UDF1304" s="1124"/>
      <c r="UDG1304" s="1124"/>
      <c r="UDH1304" s="1124"/>
      <c r="UDI1304" s="1124"/>
      <c r="UDJ1304" s="1124"/>
      <c r="UDK1304" s="1124"/>
      <c r="UDL1304" s="1124"/>
      <c r="UDM1304" s="1124"/>
      <c r="UDN1304" s="1124"/>
      <c r="UDO1304" s="1124"/>
      <c r="UDP1304" s="1124"/>
      <c r="UDQ1304" s="1124"/>
      <c r="UDR1304" s="1124"/>
      <c r="UDS1304" s="1124"/>
      <c r="UDT1304" s="1124"/>
      <c r="UDU1304" s="1124"/>
      <c r="UDV1304" s="1124"/>
      <c r="UDW1304" s="1124"/>
      <c r="UDX1304" s="1124"/>
      <c r="UDY1304" s="1124"/>
      <c r="UDZ1304" s="1124"/>
      <c r="UEA1304" s="1124"/>
      <c r="UEB1304" s="1124"/>
      <c r="UEC1304" s="1124"/>
      <c r="UED1304" s="1124"/>
      <c r="UEE1304" s="1124"/>
      <c r="UEF1304" s="1124"/>
      <c r="UEG1304" s="1124"/>
      <c r="UEH1304" s="1124"/>
      <c r="UEI1304" s="1124"/>
      <c r="UEJ1304" s="1124"/>
      <c r="UEK1304" s="1124"/>
      <c r="UEL1304" s="1124"/>
      <c r="UEM1304" s="1124"/>
      <c r="UEN1304" s="1124"/>
      <c r="UEO1304" s="1124"/>
      <c r="UEP1304" s="1124"/>
      <c r="UEQ1304" s="1124"/>
      <c r="UER1304" s="1124"/>
      <c r="UES1304" s="1124"/>
      <c r="UET1304" s="1124"/>
      <c r="UEU1304" s="1124"/>
      <c r="UEV1304" s="1124"/>
      <c r="UEW1304" s="1124"/>
      <c r="UEX1304" s="1124"/>
      <c r="UEY1304" s="1124"/>
      <c r="UEZ1304" s="1124"/>
      <c r="UFA1304" s="1124"/>
      <c r="UFB1304" s="1124"/>
      <c r="UFC1304" s="1124"/>
      <c r="UFD1304" s="1124"/>
      <c r="UFE1304" s="1124"/>
      <c r="UFF1304" s="1124"/>
      <c r="UFG1304" s="1124"/>
      <c r="UFH1304" s="1124"/>
      <c r="UFI1304" s="1124"/>
      <c r="UFJ1304" s="1124"/>
      <c r="UFK1304" s="1124"/>
      <c r="UFL1304" s="1124"/>
      <c r="UFM1304" s="1124"/>
      <c r="UFN1304" s="1124"/>
      <c r="UFO1304" s="1124"/>
      <c r="UFP1304" s="1124"/>
      <c r="UFQ1304" s="1124"/>
      <c r="UFR1304" s="1124"/>
      <c r="UFS1304" s="1124"/>
      <c r="UFT1304" s="1124"/>
      <c r="UFU1304" s="1124"/>
      <c r="UFV1304" s="1124"/>
      <c r="UFW1304" s="1124"/>
      <c r="UFX1304" s="1124"/>
      <c r="UFY1304" s="1124"/>
      <c r="UFZ1304" s="1124"/>
      <c r="UGA1304" s="1124"/>
      <c r="UGB1304" s="1124"/>
      <c r="UGC1304" s="1124"/>
      <c r="UGD1304" s="1124"/>
      <c r="UGE1304" s="1124"/>
      <c r="UGF1304" s="1124"/>
      <c r="UGG1304" s="1124"/>
      <c r="UGH1304" s="1124"/>
      <c r="UGI1304" s="1124"/>
      <c r="UGJ1304" s="1124"/>
      <c r="UGK1304" s="1124"/>
      <c r="UGL1304" s="1124"/>
      <c r="UGM1304" s="1124"/>
      <c r="UGN1304" s="1124"/>
      <c r="UGO1304" s="1124"/>
      <c r="UGP1304" s="1124"/>
      <c r="UGQ1304" s="1124"/>
      <c r="UGR1304" s="1124"/>
      <c r="UGS1304" s="1124"/>
      <c r="UGT1304" s="1124"/>
      <c r="UGU1304" s="1124"/>
      <c r="UGV1304" s="1124"/>
      <c r="UGW1304" s="1124"/>
      <c r="UGX1304" s="1124"/>
      <c r="UGY1304" s="1124"/>
      <c r="UGZ1304" s="1124"/>
      <c r="UHA1304" s="1124"/>
      <c r="UHB1304" s="1124"/>
      <c r="UHC1304" s="1124"/>
      <c r="UHD1304" s="1124"/>
      <c r="UHE1304" s="1124"/>
      <c r="UHF1304" s="1124"/>
      <c r="UHG1304" s="1124"/>
      <c r="UHH1304" s="1124"/>
      <c r="UHI1304" s="1124"/>
      <c r="UHJ1304" s="1124"/>
      <c r="UHK1304" s="1124"/>
      <c r="UHL1304" s="1124"/>
      <c r="UHM1304" s="1124"/>
      <c r="UHN1304" s="1124"/>
      <c r="UHO1304" s="1124"/>
      <c r="UHP1304" s="1124"/>
      <c r="UHQ1304" s="1124"/>
      <c r="UHR1304" s="1124"/>
      <c r="UHS1304" s="1124"/>
      <c r="UHT1304" s="1124"/>
      <c r="UHU1304" s="1124"/>
      <c r="UHV1304" s="1124"/>
      <c r="UHW1304" s="1124"/>
      <c r="UHX1304" s="1124"/>
      <c r="UHY1304" s="1124"/>
      <c r="UHZ1304" s="1124"/>
      <c r="UIA1304" s="1124"/>
      <c r="UIB1304" s="1124"/>
      <c r="UIC1304" s="1124"/>
      <c r="UID1304" s="1124"/>
      <c r="UIE1304" s="1124"/>
      <c r="UIF1304" s="1124"/>
      <c r="UIG1304" s="1124"/>
      <c r="UIH1304" s="1124"/>
      <c r="UII1304" s="1124"/>
      <c r="UIJ1304" s="1124"/>
      <c r="UIK1304" s="1124"/>
      <c r="UIL1304" s="1124"/>
      <c r="UIM1304" s="1124"/>
      <c r="UIN1304" s="1124"/>
      <c r="UIO1304" s="1124"/>
      <c r="UIP1304" s="1124"/>
      <c r="UIQ1304" s="1124"/>
      <c r="UIR1304" s="1124"/>
      <c r="UIS1304" s="1124"/>
      <c r="UIT1304" s="1124"/>
      <c r="UIU1304" s="1124"/>
      <c r="UIV1304" s="1124"/>
      <c r="UIW1304" s="1124"/>
      <c r="UIX1304" s="1124"/>
      <c r="UIY1304" s="1124"/>
      <c r="UIZ1304" s="1124"/>
      <c r="UJA1304" s="1124"/>
      <c r="UJB1304" s="1124"/>
      <c r="UJC1304" s="1124"/>
      <c r="UJD1304" s="1124"/>
      <c r="UJE1304" s="1124"/>
      <c r="UJF1304" s="1124"/>
      <c r="UJG1304" s="1124"/>
      <c r="UJH1304" s="1124"/>
      <c r="UJI1304" s="1124"/>
      <c r="UJJ1304" s="1124"/>
      <c r="UJK1304" s="1124"/>
      <c r="UJL1304" s="1124"/>
      <c r="UJM1304" s="1124"/>
      <c r="UJN1304" s="1124"/>
      <c r="UJO1304" s="1124"/>
      <c r="UJP1304" s="1124"/>
      <c r="UJQ1304" s="1124"/>
      <c r="UJR1304" s="1124"/>
      <c r="UJS1304" s="1124"/>
      <c r="UJT1304" s="1124"/>
      <c r="UJU1304" s="1124"/>
      <c r="UJV1304" s="1124"/>
      <c r="UJW1304" s="1124"/>
      <c r="UJX1304" s="1124"/>
      <c r="UJY1304" s="1124"/>
      <c r="UJZ1304" s="1124"/>
      <c r="UKA1304" s="1124"/>
      <c r="UKB1304" s="1124"/>
      <c r="UKC1304" s="1124"/>
      <c r="UKD1304" s="1124"/>
      <c r="UKE1304" s="1124"/>
      <c r="UKF1304" s="1124"/>
      <c r="UKG1304" s="1124"/>
      <c r="UKH1304" s="1124"/>
      <c r="UKI1304" s="1124"/>
      <c r="UKJ1304" s="1124"/>
      <c r="UKK1304" s="1124"/>
      <c r="UKL1304" s="1124"/>
      <c r="UKM1304" s="1124"/>
      <c r="UKN1304" s="1124"/>
      <c r="UKO1304" s="1124"/>
      <c r="UKP1304" s="1124"/>
      <c r="UKQ1304" s="1124"/>
      <c r="UKR1304" s="1124"/>
      <c r="UKS1304" s="1124"/>
      <c r="UKT1304" s="1124"/>
      <c r="UKU1304" s="1124"/>
      <c r="UKV1304" s="1124"/>
      <c r="UKW1304" s="1124"/>
      <c r="UKX1304" s="1124"/>
      <c r="UKY1304" s="1124"/>
      <c r="UKZ1304" s="1124"/>
      <c r="ULA1304" s="1124"/>
      <c r="ULB1304" s="1124"/>
      <c r="ULC1304" s="1124"/>
      <c r="ULD1304" s="1124"/>
      <c r="ULE1304" s="1124"/>
      <c r="ULF1304" s="1124"/>
      <c r="ULG1304" s="1124"/>
      <c r="ULH1304" s="1124"/>
      <c r="ULI1304" s="1124"/>
      <c r="ULJ1304" s="1124"/>
      <c r="ULK1304" s="1124"/>
      <c r="ULL1304" s="1124"/>
      <c r="ULM1304" s="1124"/>
      <c r="ULN1304" s="1124"/>
      <c r="ULO1304" s="1124"/>
      <c r="ULP1304" s="1124"/>
      <c r="ULQ1304" s="1124"/>
      <c r="ULR1304" s="1124"/>
      <c r="ULS1304" s="1124"/>
      <c r="ULT1304" s="1124"/>
      <c r="ULU1304" s="1124"/>
      <c r="ULV1304" s="1124"/>
      <c r="ULW1304" s="1124"/>
      <c r="ULX1304" s="1124"/>
      <c r="ULY1304" s="1124"/>
      <c r="ULZ1304" s="1124"/>
      <c r="UMA1304" s="1124"/>
      <c r="UMB1304" s="1124"/>
      <c r="UMC1304" s="1124"/>
      <c r="UMD1304" s="1124"/>
      <c r="UME1304" s="1124"/>
      <c r="UMF1304" s="1124"/>
      <c r="UMG1304" s="1124"/>
      <c r="UMH1304" s="1124"/>
      <c r="UMI1304" s="1124"/>
      <c r="UMJ1304" s="1124"/>
      <c r="UMK1304" s="1124"/>
      <c r="UML1304" s="1124"/>
      <c r="UMM1304" s="1124"/>
      <c r="UMN1304" s="1124"/>
      <c r="UMO1304" s="1124"/>
      <c r="UMP1304" s="1124"/>
      <c r="UMQ1304" s="1124"/>
      <c r="UMR1304" s="1124"/>
      <c r="UMS1304" s="1124"/>
      <c r="UMT1304" s="1124"/>
      <c r="UMU1304" s="1124"/>
      <c r="UMV1304" s="1124"/>
      <c r="UMW1304" s="1124"/>
      <c r="UMX1304" s="1124"/>
      <c r="UMY1304" s="1124"/>
      <c r="UMZ1304" s="1124"/>
      <c r="UNA1304" s="1124"/>
      <c r="UNB1304" s="1124"/>
      <c r="UNC1304" s="1124"/>
      <c r="UND1304" s="1124"/>
      <c r="UNE1304" s="1124"/>
      <c r="UNF1304" s="1124"/>
      <c r="UNG1304" s="1124"/>
      <c r="UNH1304" s="1124"/>
      <c r="UNI1304" s="1124"/>
      <c r="UNJ1304" s="1124"/>
      <c r="UNK1304" s="1124"/>
      <c r="UNL1304" s="1124"/>
      <c r="UNM1304" s="1124"/>
      <c r="UNN1304" s="1124"/>
      <c r="UNO1304" s="1124"/>
      <c r="UNP1304" s="1124"/>
      <c r="UNQ1304" s="1124"/>
      <c r="UNR1304" s="1124"/>
      <c r="UNS1304" s="1124"/>
      <c r="UNT1304" s="1124"/>
      <c r="UNU1304" s="1124"/>
      <c r="UNV1304" s="1124"/>
      <c r="UNW1304" s="1124"/>
      <c r="UNX1304" s="1124"/>
      <c r="UNY1304" s="1124"/>
      <c r="UNZ1304" s="1124"/>
      <c r="UOA1304" s="1124"/>
      <c r="UOB1304" s="1124"/>
      <c r="UOC1304" s="1124"/>
      <c r="UOD1304" s="1124"/>
      <c r="UOE1304" s="1124"/>
      <c r="UOF1304" s="1124"/>
      <c r="UOG1304" s="1124"/>
      <c r="UOH1304" s="1124"/>
      <c r="UOI1304" s="1124"/>
      <c r="UOJ1304" s="1124"/>
      <c r="UOK1304" s="1124"/>
      <c r="UOL1304" s="1124"/>
      <c r="UOM1304" s="1124"/>
      <c r="UON1304" s="1124"/>
      <c r="UOO1304" s="1124"/>
      <c r="UOP1304" s="1124"/>
      <c r="UOQ1304" s="1124"/>
      <c r="UOR1304" s="1124"/>
      <c r="UOS1304" s="1124"/>
      <c r="UOT1304" s="1124"/>
      <c r="UOU1304" s="1124"/>
      <c r="UOV1304" s="1124"/>
      <c r="UOW1304" s="1124"/>
      <c r="UOX1304" s="1124"/>
      <c r="UOY1304" s="1124"/>
      <c r="UOZ1304" s="1124"/>
      <c r="UPA1304" s="1124"/>
      <c r="UPB1304" s="1124"/>
      <c r="UPC1304" s="1124"/>
      <c r="UPD1304" s="1124"/>
      <c r="UPE1304" s="1124"/>
      <c r="UPF1304" s="1124"/>
      <c r="UPG1304" s="1124"/>
      <c r="UPH1304" s="1124"/>
      <c r="UPI1304" s="1124"/>
      <c r="UPJ1304" s="1124"/>
      <c r="UPK1304" s="1124"/>
      <c r="UPL1304" s="1124"/>
      <c r="UPM1304" s="1124"/>
      <c r="UPN1304" s="1124"/>
      <c r="UPO1304" s="1124"/>
      <c r="UPP1304" s="1124"/>
      <c r="UPQ1304" s="1124"/>
      <c r="UPR1304" s="1124"/>
      <c r="UPS1304" s="1124"/>
      <c r="UPT1304" s="1124"/>
      <c r="UPU1304" s="1124"/>
      <c r="UPV1304" s="1124"/>
      <c r="UPW1304" s="1124"/>
      <c r="UPX1304" s="1124"/>
      <c r="UPY1304" s="1124"/>
      <c r="UPZ1304" s="1124"/>
      <c r="UQA1304" s="1124"/>
      <c r="UQB1304" s="1124"/>
      <c r="UQC1304" s="1124"/>
      <c r="UQD1304" s="1124"/>
      <c r="UQE1304" s="1124"/>
      <c r="UQF1304" s="1124"/>
      <c r="UQG1304" s="1124"/>
      <c r="UQH1304" s="1124"/>
      <c r="UQI1304" s="1124"/>
      <c r="UQJ1304" s="1124"/>
      <c r="UQK1304" s="1124"/>
      <c r="UQL1304" s="1124"/>
      <c r="UQM1304" s="1124"/>
      <c r="UQN1304" s="1124"/>
      <c r="UQO1304" s="1124"/>
      <c r="UQP1304" s="1124"/>
      <c r="UQQ1304" s="1124"/>
      <c r="UQR1304" s="1124"/>
      <c r="UQS1304" s="1124"/>
      <c r="UQT1304" s="1124"/>
      <c r="UQU1304" s="1124"/>
      <c r="UQV1304" s="1124"/>
      <c r="UQW1304" s="1124"/>
      <c r="UQX1304" s="1124"/>
      <c r="UQY1304" s="1124"/>
      <c r="UQZ1304" s="1124"/>
      <c r="URA1304" s="1124"/>
      <c r="URB1304" s="1124"/>
      <c r="URC1304" s="1124"/>
      <c r="URD1304" s="1124"/>
      <c r="URE1304" s="1124"/>
      <c r="URF1304" s="1124"/>
      <c r="URG1304" s="1124"/>
      <c r="URH1304" s="1124"/>
      <c r="URI1304" s="1124"/>
      <c r="URJ1304" s="1124"/>
      <c r="URK1304" s="1124"/>
      <c r="URL1304" s="1124"/>
      <c r="URM1304" s="1124"/>
      <c r="URN1304" s="1124"/>
      <c r="URO1304" s="1124"/>
      <c r="URP1304" s="1124"/>
      <c r="URQ1304" s="1124"/>
      <c r="URR1304" s="1124"/>
      <c r="URS1304" s="1124"/>
      <c r="URT1304" s="1124"/>
      <c r="URU1304" s="1124"/>
      <c r="URV1304" s="1124"/>
      <c r="URW1304" s="1124"/>
      <c r="URX1304" s="1124"/>
      <c r="URY1304" s="1124"/>
      <c r="URZ1304" s="1124"/>
      <c r="USA1304" s="1124"/>
      <c r="USB1304" s="1124"/>
      <c r="USC1304" s="1124"/>
      <c r="USD1304" s="1124"/>
      <c r="USE1304" s="1124"/>
      <c r="USF1304" s="1124"/>
      <c r="USG1304" s="1124"/>
      <c r="USH1304" s="1124"/>
      <c r="USI1304" s="1124"/>
      <c r="USJ1304" s="1124"/>
      <c r="USK1304" s="1124"/>
      <c r="USL1304" s="1124"/>
      <c r="USM1304" s="1124"/>
      <c r="USN1304" s="1124"/>
      <c r="USO1304" s="1124"/>
      <c r="USP1304" s="1124"/>
      <c r="USQ1304" s="1124"/>
      <c r="USR1304" s="1124"/>
      <c r="USS1304" s="1124"/>
      <c r="UST1304" s="1124"/>
      <c r="USU1304" s="1124"/>
      <c r="USV1304" s="1124"/>
      <c r="USW1304" s="1124"/>
      <c r="USX1304" s="1124"/>
      <c r="USY1304" s="1124"/>
      <c r="USZ1304" s="1124"/>
      <c r="UTA1304" s="1124"/>
      <c r="UTB1304" s="1124"/>
      <c r="UTC1304" s="1124"/>
      <c r="UTD1304" s="1124"/>
      <c r="UTE1304" s="1124"/>
      <c r="UTF1304" s="1124"/>
      <c r="UTG1304" s="1124"/>
      <c r="UTH1304" s="1124"/>
      <c r="UTI1304" s="1124"/>
      <c r="UTJ1304" s="1124"/>
      <c r="UTK1304" s="1124"/>
      <c r="UTL1304" s="1124"/>
      <c r="UTM1304" s="1124"/>
      <c r="UTN1304" s="1124"/>
      <c r="UTO1304" s="1124"/>
      <c r="UTP1304" s="1124"/>
      <c r="UTQ1304" s="1124"/>
      <c r="UTR1304" s="1124"/>
      <c r="UTS1304" s="1124"/>
      <c r="UTT1304" s="1124"/>
      <c r="UTU1304" s="1124"/>
      <c r="UTV1304" s="1124"/>
      <c r="UTW1304" s="1124"/>
      <c r="UTX1304" s="1124"/>
      <c r="UTY1304" s="1124"/>
      <c r="UTZ1304" s="1124"/>
      <c r="UUA1304" s="1124"/>
      <c r="UUB1304" s="1124"/>
      <c r="UUC1304" s="1124"/>
      <c r="UUD1304" s="1124"/>
      <c r="UUE1304" s="1124"/>
      <c r="UUF1304" s="1124"/>
      <c r="UUG1304" s="1124"/>
      <c r="UUH1304" s="1124"/>
      <c r="UUI1304" s="1124"/>
      <c r="UUJ1304" s="1124"/>
      <c r="UUK1304" s="1124"/>
      <c r="UUL1304" s="1124"/>
      <c r="UUM1304" s="1124"/>
      <c r="UUN1304" s="1124"/>
      <c r="UUO1304" s="1124"/>
      <c r="UUP1304" s="1124"/>
      <c r="UUQ1304" s="1124"/>
      <c r="UUR1304" s="1124"/>
      <c r="UUS1304" s="1124"/>
      <c r="UUT1304" s="1124"/>
      <c r="UUU1304" s="1124"/>
      <c r="UUV1304" s="1124"/>
      <c r="UUW1304" s="1124"/>
      <c r="UUX1304" s="1124"/>
      <c r="UUY1304" s="1124"/>
      <c r="UUZ1304" s="1124"/>
      <c r="UVA1304" s="1124"/>
      <c r="UVB1304" s="1124"/>
      <c r="UVC1304" s="1124"/>
      <c r="UVD1304" s="1124"/>
      <c r="UVE1304" s="1124"/>
      <c r="UVF1304" s="1124"/>
      <c r="UVG1304" s="1124"/>
      <c r="UVH1304" s="1124"/>
      <c r="UVI1304" s="1124"/>
      <c r="UVJ1304" s="1124"/>
      <c r="UVK1304" s="1124"/>
      <c r="UVL1304" s="1124"/>
      <c r="UVM1304" s="1124"/>
      <c r="UVN1304" s="1124"/>
      <c r="UVO1304" s="1124"/>
      <c r="UVP1304" s="1124"/>
      <c r="UVQ1304" s="1124"/>
      <c r="UVR1304" s="1124"/>
      <c r="UVS1304" s="1124"/>
      <c r="UVT1304" s="1124"/>
      <c r="UVU1304" s="1124"/>
      <c r="UVV1304" s="1124"/>
      <c r="UVW1304" s="1124"/>
      <c r="UVX1304" s="1124"/>
      <c r="UVY1304" s="1124"/>
      <c r="UVZ1304" s="1124"/>
      <c r="UWA1304" s="1124"/>
      <c r="UWB1304" s="1124"/>
      <c r="UWC1304" s="1124"/>
      <c r="UWD1304" s="1124"/>
      <c r="UWE1304" s="1124"/>
      <c r="UWF1304" s="1124"/>
      <c r="UWG1304" s="1124"/>
      <c r="UWH1304" s="1124"/>
      <c r="UWI1304" s="1124"/>
      <c r="UWJ1304" s="1124"/>
      <c r="UWK1304" s="1124"/>
      <c r="UWL1304" s="1124"/>
      <c r="UWM1304" s="1124"/>
      <c r="UWN1304" s="1124"/>
      <c r="UWO1304" s="1124"/>
      <c r="UWP1304" s="1124"/>
      <c r="UWQ1304" s="1124"/>
      <c r="UWR1304" s="1124"/>
      <c r="UWS1304" s="1124"/>
      <c r="UWT1304" s="1124"/>
      <c r="UWU1304" s="1124"/>
      <c r="UWV1304" s="1124"/>
      <c r="UWW1304" s="1124"/>
      <c r="UWX1304" s="1124"/>
      <c r="UWY1304" s="1124"/>
      <c r="UWZ1304" s="1124"/>
      <c r="UXA1304" s="1124"/>
      <c r="UXB1304" s="1124"/>
      <c r="UXC1304" s="1124"/>
      <c r="UXD1304" s="1124"/>
      <c r="UXE1304" s="1124"/>
      <c r="UXF1304" s="1124"/>
      <c r="UXG1304" s="1124"/>
      <c r="UXH1304" s="1124"/>
      <c r="UXI1304" s="1124"/>
      <c r="UXJ1304" s="1124"/>
      <c r="UXK1304" s="1124"/>
      <c r="UXL1304" s="1124"/>
      <c r="UXM1304" s="1124"/>
      <c r="UXN1304" s="1124"/>
      <c r="UXO1304" s="1124"/>
      <c r="UXP1304" s="1124"/>
      <c r="UXQ1304" s="1124"/>
      <c r="UXR1304" s="1124"/>
      <c r="UXS1304" s="1124"/>
      <c r="UXT1304" s="1124"/>
      <c r="UXU1304" s="1124"/>
      <c r="UXV1304" s="1124"/>
      <c r="UXW1304" s="1124"/>
      <c r="UXX1304" s="1124"/>
      <c r="UXY1304" s="1124"/>
      <c r="UXZ1304" s="1124"/>
      <c r="UYA1304" s="1124"/>
      <c r="UYB1304" s="1124"/>
      <c r="UYC1304" s="1124"/>
      <c r="UYD1304" s="1124"/>
      <c r="UYE1304" s="1124"/>
      <c r="UYF1304" s="1124"/>
      <c r="UYG1304" s="1124"/>
      <c r="UYH1304" s="1124"/>
      <c r="UYI1304" s="1124"/>
      <c r="UYJ1304" s="1124"/>
      <c r="UYK1304" s="1124"/>
      <c r="UYL1304" s="1124"/>
      <c r="UYM1304" s="1124"/>
      <c r="UYN1304" s="1124"/>
      <c r="UYO1304" s="1124"/>
      <c r="UYP1304" s="1124"/>
      <c r="UYQ1304" s="1124"/>
      <c r="UYR1304" s="1124"/>
      <c r="UYS1304" s="1124"/>
      <c r="UYT1304" s="1124"/>
      <c r="UYU1304" s="1124"/>
      <c r="UYV1304" s="1124"/>
      <c r="UYW1304" s="1124"/>
      <c r="UYX1304" s="1124"/>
      <c r="UYY1304" s="1124"/>
      <c r="UYZ1304" s="1124"/>
      <c r="UZA1304" s="1124"/>
      <c r="UZB1304" s="1124"/>
      <c r="UZC1304" s="1124"/>
      <c r="UZD1304" s="1124"/>
      <c r="UZE1304" s="1124"/>
      <c r="UZF1304" s="1124"/>
      <c r="UZG1304" s="1124"/>
      <c r="UZH1304" s="1124"/>
      <c r="UZI1304" s="1124"/>
      <c r="UZJ1304" s="1124"/>
      <c r="UZK1304" s="1124"/>
      <c r="UZL1304" s="1124"/>
      <c r="UZM1304" s="1124"/>
      <c r="UZN1304" s="1124"/>
      <c r="UZO1304" s="1124"/>
      <c r="UZP1304" s="1124"/>
      <c r="UZQ1304" s="1124"/>
      <c r="UZR1304" s="1124"/>
      <c r="UZS1304" s="1124"/>
      <c r="UZT1304" s="1124"/>
      <c r="UZU1304" s="1124"/>
      <c r="UZV1304" s="1124"/>
      <c r="UZW1304" s="1124"/>
      <c r="UZX1304" s="1124"/>
      <c r="UZY1304" s="1124"/>
      <c r="UZZ1304" s="1124"/>
      <c r="VAA1304" s="1124"/>
      <c r="VAB1304" s="1124"/>
      <c r="VAC1304" s="1124"/>
      <c r="VAD1304" s="1124"/>
      <c r="VAE1304" s="1124"/>
      <c r="VAF1304" s="1124"/>
      <c r="VAG1304" s="1124"/>
      <c r="VAH1304" s="1124"/>
      <c r="VAI1304" s="1124"/>
      <c r="VAJ1304" s="1124"/>
      <c r="VAK1304" s="1124"/>
      <c r="VAL1304" s="1124"/>
      <c r="VAM1304" s="1124"/>
      <c r="VAN1304" s="1124"/>
      <c r="VAO1304" s="1124"/>
      <c r="VAP1304" s="1124"/>
      <c r="VAQ1304" s="1124"/>
      <c r="VAR1304" s="1124"/>
      <c r="VAS1304" s="1124"/>
      <c r="VAT1304" s="1124"/>
      <c r="VAU1304" s="1124"/>
      <c r="VAV1304" s="1124"/>
      <c r="VAW1304" s="1124"/>
      <c r="VAX1304" s="1124"/>
      <c r="VAY1304" s="1124"/>
      <c r="VAZ1304" s="1124"/>
      <c r="VBA1304" s="1124"/>
      <c r="VBB1304" s="1124"/>
      <c r="VBC1304" s="1124"/>
      <c r="VBD1304" s="1124"/>
      <c r="VBE1304" s="1124"/>
      <c r="VBF1304" s="1124"/>
      <c r="VBG1304" s="1124"/>
      <c r="VBH1304" s="1124"/>
      <c r="VBI1304" s="1124"/>
      <c r="VBJ1304" s="1124"/>
      <c r="VBK1304" s="1124"/>
      <c r="VBL1304" s="1124"/>
      <c r="VBM1304" s="1124"/>
      <c r="VBN1304" s="1124"/>
      <c r="VBO1304" s="1124"/>
      <c r="VBP1304" s="1124"/>
      <c r="VBQ1304" s="1124"/>
      <c r="VBR1304" s="1124"/>
      <c r="VBS1304" s="1124"/>
      <c r="VBT1304" s="1124"/>
      <c r="VBU1304" s="1124"/>
      <c r="VBV1304" s="1124"/>
      <c r="VBW1304" s="1124"/>
      <c r="VBX1304" s="1124"/>
      <c r="VBY1304" s="1124"/>
      <c r="VBZ1304" s="1124"/>
      <c r="VCA1304" s="1124"/>
      <c r="VCB1304" s="1124"/>
      <c r="VCC1304" s="1124"/>
      <c r="VCD1304" s="1124"/>
      <c r="VCE1304" s="1124"/>
      <c r="VCF1304" s="1124"/>
      <c r="VCG1304" s="1124"/>
      <c r="VCH1304" s="1124"/>
      <c r="VCI1304" s="1124"/>
      <c r="VCJ1304" s="1124"/>
      <c r="VCK1304" s="1124"/>
      <c r="VCL1304" s="1124"/>
      <c r="VCM1304" s="1124"/>
      <c r="VCN1304" s="1124"/>
      <c r="VCO1304" s="1124"/>
      <c r="VCP1304" s="1124"/>
      <c r="VCQ1304" s="1124"/>
      <c r="VCR1304" s="1124"/>
      <c r="VCS1304" s="1124"/>
      <c r="VCT1304" s="1124"/>
      <c r="VCU1304" s="1124"/>
      <c r="VCV1304" s="1124"/>
      <c r="VCW1304" s="1124"/>
      <c r="VCX1304" s="1124"/>
      <c r="VCY1304" s="1124"/>
      <c r="VCZ1304" s="1124"/>
      <c r="VDA1304" s="1124"/>
      <c r="VDB1304" s="1124"/>
      <c r="VDC1304" s="1124"/>
      <c r="VDD1304" s="1124"/>
      <c r="VDE1304" s="1124"/>
      <c r="VDF1304" s="1124"/>
      <c r="VDG1304" s="1124"/>
      <c r="VDH1304" s="1124"/>
      <c r="VDI1304" s="1124"/>
      <c r="VDJ1304" s="1124"/>
      <c r="VDK1304" s="1124"/>
      <c r="VDL1304" s="1124"/>
      <c r="VDM1304" s="1124"/>
      <c r="VDN1304" s="1124"/>
      <c r="VDO1304" s="1124"/>
      <c r="VDP1304" s="1124"/>
      <c r="VDQ1304" s="1124"/>
      <c r="VDR1304" s="1124"/>
      <c r="VDS1304" s="1124"/>
      <c r="VDT1304" s="1124"/>
      <c r="VDU1304" s="1124"/>
      <c r="VDV1304" s="1124"/>
      <c r="VDW1304" s="1124"/>
      <c r="VDX1304" s="1124"/>
      <c r="VDY1304" s="1124"/>
      <c r="VDZ1304" s="1124"/>
      <c r="VEA1304" s="1124"/>
      <c r="VEB1304" s="1124"/>
      <c r="VEC1304" s="1124"/>
      <c r="VED1304" s="1124"/>
      <c r="VEE1304" s="1124"/>
      <c r="VEF1304" s="1124"/>
      <c r="VEG1304" s="1124"/>
      <c r="VEH1304" s="1124"/>
      <c r="VEI1304" s="1124"/>
      <c r="VEJ1304" s="1124"/>
      <c r="VEK1304" s="1124"/>
      <c r="VEL1304" s="1124"/>
      <c r="VEM1304" s="1124"/>
      <c r="VEN1304" s="1124"/>
      <c r="VEO1304" s="1124"/>
      <c r="VEP1304" s="1124"/>
      <c r="VEQ1304" s="1124"/>
      <c r="VER1304" s="1124"/>
      <c r="VES1304" s="1124"/>
      <c r="VET1304" s="1124"/>
      <c r="VEU1304" s="1124"/>
      <c r="VEV1304" s="1124"/>
      <c r="VEW1304" s="1124"/>
      <c r="VEX1304" s="1124"/>
      <c r="VEY1304" s="1124"/>
      <c r="VEZ1304" s="1124"/>
      <c r="VFA1304" s="1124"/>
      <c r="VFB1304" s="1124"/>
      <c r="VFC1304" s="1124"/>
      <c r="VFD1304" s="1124"/>
      <c r="VFE1304" s="1124"/>
      <c r="VFF1304" s="1124"/>
      <c r="VFG1304" s="1124"/>
      <c r="VFH1304" s="1124"/>
      <c r="VFI1304" s="1124"/>
      <c r="VFJ1304" s="1124"/>
      <c r="VFK1304" s="1124"/>
      <c r="VFL1304" s="1124"/>
      <c r="VFM1304" s="1124"/>
      <c r="VFN1304" s="1124"/>
      <c r="VFO1304" s="1124"/>
      <c r="VFP1304" s="1124"/>
      <c r="VFQ1304" s="1124"/>
      <c r="VFR1304" s="1124"/>
      <c r="VFS1304" s="1124"/>
      <c r="VFT1304" s="1124"/>
      <c r="VFU1304" s="1124"/>
      <c r="VFV1304" s="1124"/>
      <c r="VFW1304" s="1124"/>
      <c r="VFX1304" s="1124"/>
      <c r="VFY1304" s="1124"/>
      <c r="VFZ1304" s="1124"/>
      <c r="VGA1304" s="1124"/>
      <c r="VGB1304" s="1124"/>
      <c r="VGC1304" s="1124"/>
      <c r="VGD1304" s="1124"/>
      <c r="VGE1304" s="1124"/>
      <c r="VGF1304" s="1124"/>
      <c r="VGG1304" s="1124"/>
      <c r="VGH1304" s="1124"/>
      <c r="VGI1304" s="1124"/>
      <c r="VGJ1304" s="1124"/>
      <c r="VGK1304" s="1124"/>
      <c r="VGL1304" s="1124"/>
      <c r="VGM1304" s="1124"/>
      <c r="VGN1304" s="1124"/>
      <c r="VGO1304" s="1124"/>
      <c r="VGP1304" s="1124"/>
      <c r="VGQ1304" s="1124"/>
      <c r="VGR1304" s="1124"/>
      <c r="VGS1304" s="1124"/>
      <c r="VGT1304" s="1124"/>
      <c r="VGU1304" s="1124"/>
      <c r="VGV1304" s="1124"/>
      <c r="VGW1304" s="1124"/>
      <c r="VGX1304" s="1124"/>
      <c r="VGY1304" s="1124"/>
      <c r="VGZ1304" s="1124"/>
      <c r="VHA1304" s="1124"/>
      <c r="VHB1304" s="1124"/>
      <c r="VHC1304" s="1124"/>
      <c r="VHD1304" s="1124"/>
      <c r="VHE1304" s="1124"/>
      <c r="VHF1304" s="1124"/>
      <c r="VHG1304" s="1124"/>
      <c r="VHH1304" s="1124"/>
      <c r="VHI1304" s="1124"/>
      <c r="VHJ1304" s="1124"/>
      <c r="VHK1304" s="1124"/>
      <c r="VHL1304" s="1124"/>
      <c r="VHM1304" s="1124"/>
      <c r="VHN1304" s="1124"/>
      <c r="VHO1304" s="1124"/>
      <c r="VHP1304" s="1124"/>
      <c r="VHQ1304" s="1124"/>
      <c r="VHR1304" s="1124"/>
      <c r="VHS1304" s="1124"/>
      <c r="VHT1304" s="1124"/>
      <c r="VHU1304" s="1124"/>
      <c r="VHV1304" s="1124"/>
      <c r="VHW1304" s="1124"/>
      <c r="VHX1304" s="1124"/>
      <c r="VHY1304" s="1124"/>
      <c r="VHZ1304" s="1124"/>
      <c r="VIA1304" s="1124"/>
      <c r="VIB1304" s="1124"/>
      <c r="VIC1304" s="1124"/>
      <c r="VID1304" s="1124"/>
      <c r="VIE1304" s="1124"/>
      <c r="VIF1304" s="1124"/>
      <c r="VIG1304" s="1124"/>
      <c r="VIH1304" s="1124"/>
      <c r="VII1304" s="1124"/>
      <c r="VIJ1304" s="1124"/>
      <c r="VIK1304" s="1124"/>
      <c r="VIL1304" s="1124"/>
      <c r="VIM1304" s="1124"/>
      <c r="VIN1304" s="1124"/>
      <c r="VIO1304" s="1124"/>
      <c r="VIP1304" s="1124"/>
      <c r="VIQ1304" s="1124"/>
      <c r="VIR1304" s="1124"/>
      <c r="VIS1304" s="1124"/>
      <c r="VIT1304" s="1124"/>
      <c r="VIU1304" s="1124"/>
      <c r="VIV1304" s="1124"/>
      <c r="VIW1304" s="1124"/>
      <c r="VIX1304" s="1124"/>
      <c r="VIY1304" s="1124"/>
      <c r="VIZ1304" s="1124"/>
      <c r="VJA1304" s="1124"/>
      <c r="VJB1304" s="1124"/>
      <c r="VJC1304" s="1124"/>
      <c r="VJD1304" s="1124"/>
      <c r="VJE1304" s="1124"/>
      <c r="VJF1304" s="1124"/>
      <c r="VJG1304" s="1124"/>
      <c r="VJH1304" s="1124"/>
      <c r="VJI1304" s="1124"/>
      <c r="VJJ1304" s="1124"/>
      <c r="VJK1304" s="1124"/>
      <c r="VJL1304" s="1124"/>
      <c r="VJM1304" s="1124"/>
      <c r="VJN1304" s="1124"/>
      <c r="VJO1304" s="1124"/>
      <c r="VJP1304" s="1124"/>
      <c r="VJQ1304" s="1124"/>
      <c r="VJR1304" s="1124"/>
      <c r="VJS1304" s="1124"/>
      <c r="VJT1304" s="1124"/>
      <c r="VJU1304" s="1124"/>
      <c r="VJV1304" s="1124"/>
      <c r="VJW1304" s="1124"/>
      <c r="VJX1304" s="1124"/>
      <c r="VJY1304" s="1124"/>
      <c r="VJZ1304" s="1124"/>
      <c r="VKA1304" s="1124"/>
      <c r="VKB1304" s="1124"/>
      <c r="VKC1304" s="1124"/>
      <c r="VKD1304" s="1124"/>
      <c r="VKE1304" s="1124"/>
      <c r="VKF1304" s="1124"/>
      <c r="VKG1304" s="1124"/>
      <c r="VKH1304" s="1124"/>
      <c r="VKI1304" s="1124"/>
      <c r="VKJ1304" s="1124"/>
      <c r="VKK1304" s="1124"/>
      <c r="VKL1304" s="1124"/>
      <c r="VKM1304" s="1124"/>
      <c r="VKN1304" s="1124"/>
      <c r="VKO1304" s="1124"/>
      <c r="VKP1304" s="1124"/>
      <c r="VKQ1304" s="1124"/>
      <c r="VKR1304" s="1124"/>
      <c r="VKS1304" s="1124"/>
      <c r="VKT1304" s="1124"/>
      <c r="VKU1304" s="1124"/>
      <c r="VKV1304" s="1124"/>
      <c r="VKW1304" s="1124"/>
      <c r="VKX1304" s="1124"/>
      <c r="VKY1304" s="1124"/>
      <c r="VKZ1304" s="1124"/>
      <c r="VLA1304" s="1124"/>
      <c r="VLB1304" s="1124"/>
      <c r="VLC1304" s="1124"/>
      <c r="VLD1304" s="1124"/>
      <c r="VLE1304" s="1124"/>
      <c r="VLF1304" s="1124"/>
      <c r="VLG1304" s="1124"/>
      <c r="VLH1304" s="1124"/>
      <c r="VLI1304" s="1124"/>
      <c r="VLJ1304" s="1124"/>
      <c r="VLK1304" s="1124"/>
      <c r="VLL1304" s="1124"/>
      <c r="VLM1304" s="1124"/>
      <c r="VLN1304" s="1124"/>
      <c r="VLO1304" s="1124"/>
      <c r="VLP1304" s="1124"/>
      <c r="VLQ1304" s="1124"/>
      <c r="VLR1304" s="1124"/>
      <c r="VLS1304" s="1124"/>
      <c r="VLT1304" s="1124"/>
      <c r="VLU1304" s="1124"/>
      <c r="VLV1304" s="1124"/>
      <c r="VLW1304" s="1124"/>
      <c r="VLX1304" s="1124"/>
      <c r="VLY1304" s="1124"/>
      <c r="VLZ1304" s="1124"/>
      <c r="VMA1304" s="1124"/>
      <c r="VMB1304" s="1124"/>
      <c r="VMC1304" s="1124"/>
      <c r="VMD1304" s="1124"/>
      <c r="VME1304" s="1124"/>
      <c r="VMF1304" s="1124"/>
      <c r="VMG1304" s="1124"/>
      <c r="VMH1304" s="1124"/>
      <c r="VMI1304" s="1124"/>
      <c r="VMJ1304" s="1124"/>
      <c r="VMK1304" s="1124"/>
      <c r="VML1304" s="1124"/>
      <c r="VMM1304" s="1124"/>
      <c r="VMN1304" s="1124"/>
      <c r="VMO1304" s="1124"/>
      <c r="VMP1304" s="1124"/>
      <c r="VMQ1304" s="1124"/>
      <c r="VMR1304" s="1124"/>
      <c r="VMS1304" s="1124"/>
      <c r="VMT1304" s="1124"/>
      <c r="VMU1304" s="1124"/>
      <c r="VMV1304" s="1124"/>
      <c r="VMW1304" s="1124"/>
      <c r="VMX1304" s="1124"/>
      <c r="VMY1304" s="1124"/>
      <c r="VMZ1304" s="1124"/>
      <c r="VNA1304" s="1124"/>
      <c r="VNB1304" s="1124"/>
      <c r="VNC1304" s="1124"/>
      <c r="VND1304" s="1124"/>
      <c r="VNE1304" s="1124"/>
      <c r="VNF1304" s="1124"/>
      <c r="VNG1304" s="1124"/>
      <c r="VNH1304" s="1124"/>
      <c r="VNI1304" s="1124"/>
      <c r="VNJ1304" s="1124"/>
      <c r="VNK1304" s="1124"/>
      <c r="VNL1304" s="1124"/>
      <c r="VNM1304" s="1124"/>
      <c r="VNN1304" s="1124"/>
      <c r="VNO1304" s="1124"/>
      <c r="VNP1304" s="1124"/>
      <c r="VNQ1304" s="1124"/>
      <c r="VNR1304" s="1124"/>
      <c r="VNS1304" s="1124"/>
      <c r="VNT1304" s="1124"/>
      <c r="VNU1304" s="1124"/>
      <c r="VNV1304" s="1124"/>
      <c r="VNW1304" s="1124"/>
      <c r="VNX1304" s="1124"/>
      <c r="VNY1304" s="1124"/>
      <c r="VNZ1304" s="1124"/>
      <c r="VOA1304" s="1124"/>
      <c r="VOB1304" s="1124"/>
      <c r="VOC1304" s="1124"/>
      <c r="VOD1304" s="1124"/>
      <c r="VOE1304" s="1124"/>
      <c r="VOF1304" s="1124"/>
      <c r="VOG1304" s="1124"/>
      <c r="VOH1304" s="1124"/>
      <c r="VOI1304" s="1124"/>
      <c r="VOJ1304" s="1124"/>
      <c r="VOK1304" s="1124"/>
      <c r="VOL1304" s="1124"/>
      <c r="VOM1304" s="1124"/>
      <c r="VON1304" s="1124"/>
      <c r="VOO1304" s="1124"/>
      <c r="VOP1304" s="1124"/>
      <c r="VOQ1304" s="1124"/>
      <c r="VOR1304" s="1124"/>
      <c r="VOS1304" s="1124"/>
      <c r="VOT1304" s="1124"/>
      <c r="VOU1304" s="1124"/>
      <c r="VOV1304" s="1124"/>
      <c r="VOW1304" s="1124"/>
      <c r="VOX1304" s="1124"/>
      <c r="VOY1304" s="1124"/>
      <c r="VOZ1304" s="1124"/>
      <c r="VPA1304" s="1124"/>
      <c r="VPB1304" s="1124"/>
      <c r="VPC1304" s="1124"/>
      <c r="VPD1304" s="1124"/>
      <c r="VPE1304" s="1124"/>
      <c r="VPF1304" s="1124"/>
      <c r="VPG1304" s="1124"/>
      <c r="VPH1304" s="1124"/>
      <c r="VPI1304" s="1124"/>
      <c r="VPJ1304" s="1124"/>
      <c r="VPK1304" s="1124"/>
      <c r="VPL1304" s="1124"/>
      <c r="VPM1304" s="1124"/>
      <c r="VPN1304" s="1124"/>
      <c r="VPO1304" s="1124"/>
      <c r="VPP1304" s="1124"/>
      <c r="VPQ1304" s="1124"/>
      <c r="VPR1304" s="1124"/>
      <c r="VPS1304" s="1124"/>
      <c r="VPT1304" s="1124"/>
      <c r="VPU1304" s="1124"/>
      <c r="VPV1304" s="1124"/>
      <c r="VPW1304" s="1124"/>
      <c r="VPX1304" s="1124"/>
      <c r="VPY1304" s="1124"/>
      <c r="VPZ1304" s="1124"/>
      <c r="VQA1304" s="1124"/>
      <c r="VQB1304" s="1124"/>
      <c r="VQC1304" s="1124"/>
      <c r="VQD1304" s="1124"/>
      <c r="VQE1304" s="1124"/>
      <c r="VQF1304" s="1124"/>
      <c r="VQG1304" s="1124"/>
      <c r="VQH1304" s="1124"/>
      <c r="VQI1304" s="1124"/>
      <c r="VQJ1304" s="1124"/>
      <c r="VQK1304" s="1124"/>
      <c r="VQL1304" s="1124"/>
      <c r="VQM1304" s="1124"/>
      <c r="VQN1304" s="1124"/>
      <c r="VQO1304" s="1124"/>
      <c r="VQP1304" s="1124"/>
      <c r="VQQ1304" s="1124"/>
      <c r="VQR1304" s="1124"/>
      <c r="VQS1304" s="1124"/>
      <c r="VQT1304" s="1124"/>
      <c r="VQU1304" s="1124"/>
      <c r="VQV1304" s="1124"/>
      <c r="VQW1304" s="1124"/>
      <c r="VQX1304" s="1124"/>
      <c r="VQY1304" s="1124"/>
      <c r="VQZ1304" s="1124"/>
      <c r="VRA1304" s="1124"/>
      <c r="VRB1304" s="1124"/>
      <c r="VRC1304" s="1124"/>
      <c r="VRD1304" s="1124"/>
      <c r="VRE1304" s="1124"/>
      <c r="VRF1304" s="1124"/>
      <c r="VRG1304" s="1124"/>
      <c r="VRH1304" s="1124"/>
      <c r="VRI1304" s="1124"/>
      <c r="VRJ1304" s="1124"/>
      <c r="VRK1304" s="1124"/>
      <c r="VRL1304" s="1124"/>
      <c r="VRM1304" s="1124"/>
      <c r="VRN1304" s="1124"/>
      <c r="VRO1304" s="1124"/>
      <c r="VRP1304" s="1124"/>
      <c r="VRQ1304" s="1124"/>
      <c r="VRR1304" s="1124"/>
      <c r="VRS1304" s="1124"/>
      <c r="VRT1304" s="1124"/>
      <c r="VRU1304" s="1124"/>
      <c r="VRV1304" s="1124"/>
      <c r="VRW1304" s="1124"/>
      <c r="VRX1304" s="1124"/>
      <c r="VRY1304" s="1124"/>
      <c r="VRZ1304" s="1124"/>
      <c r="VSA1304" s="1124"/>
      <c r="VSB1304" s="1124"/>
      <c r="VSC1304" s="1124"/>
      <c r="VSD1304" s="1124"/>
      <c r="VSE1304" s="1124"/>
      <c r="VSF1304" s="1124"/>
      <c r="VSG1304" s="1124"/>
      <c r="VSH1304" s="1124"/>
      <c r="VSI1304" s="1124"/>
      <c r="VSJ1304" s="1124"/>
      <c r="VSK1304" s="1124"/>
      <c r="VSL1304" s="1124"/>
      <c r="VSM1304" s="1124"/>
      <c r="VSN1304" s="1124"/>
      <c r="VSO1304" s="1124"/>
      <c r="VSP1304" s="1124"/>
      <c r="VSQ1304" s="1124"/>
      <c r="VSR1304" s="1124"/>
      <c r="VSS1304" s="1124"/>
      <c r="VST1304" s="1124"/>
      <c r="VSU1304" s="1124"/>
      <c r="VSV1304" s="1124"/>
      <c r="VSW1304" s="1124"/>
      <c r="VSX1304" s="1124"/>
      <c r="VSY1304" s="1124"/>
      <c r="VSZ1304" s="1124"/>
      <c r="VTA1304" s="1124"/>
      <c r="VTB1304" s="1124"/>
      <c r="VTC1304" s="1124"/>
      <c r="VTD1304" s="1124"/>
      <c r="VTE1304" s="1124"/>
      <c r="VTF1304" s="1124"/>
      <c r="VTG1304" s="1124"/>
      <c r="VTH1304" s="1124"/>
      <c r="VTI1304" s="1124"/>
      <c r="VTJ1304" s="1124"/>
      <c r="VTK1304" s="1124"/>
      <c r="VTL1304" s="1124"/>
      <c r="VTM1304" s="1124"/>
      <c r="VTN1304" s="1124"/>
      <c r="VTO1304" s="1124"/>
      <c r="VTP1304" s="1124"/>
      <c r="VTQ1304" s="1124"/>
      <c r="VTR1304" s="1124"/>
      <c r="VTS1304" s="1124"/>
      <c r="VTT1304" s="1124"/>
      <c r="VTU1304" s="1124"/>
      <c r="VTV1304" s="1124"/>
      <c r="VTW1304" s="1124"/>
      <c r="VTX1304" s="1124"/>
      <c r="VTY1304" s="1124"/>
      <c r="VTZ1304" s="1124"/>
      <c r="VUA1304" s="1124"/>
      <c r="VUB1304" s="1124"/>
      <c r="VUC1304" s="1124"/>
      <c r="VUD1304" s="1124"/>
      <c r="VUE1304" s="1124"/>
      <c r="VUF1304" s="1124"/>
      <c r="VUG1304" s="1124"/>
      <c r="VUH1304" s="1124"/>
      <c r="VUI1304" s="1124"/>
      <c r="VUJ1304" s="1124"/>
      <c r="VUK1304" s="1124"/>
      <c r="VUL1304" s="1124"/>
      <c r="VUM1304" s="1124"/>
      <c r="VUN1304" s="1124"/>
      <c r="VUO1304" s="1124"/>
      <c r="VUP1304" s="1124"/>
      <c r="VUQ1304" s="1124"/>
      <c r="VUR1304" s="1124"/>
      <c r="VUS1304" s="1124"/>
      <c r="VUT1304" s="1124"/>
      <c r="VUU1304" s="1124"/>
      <c r="VUV1304" s="1124"/>
      <c r="VUW1304" s="1124"/>
      <c r="VUX1304" s="1124"/>
      <c r="VUY1304" s="1124"/>
      <c r="VUZ1304" s="1124"/>
      <c r="VVA1304" s="1124"/>
      <c r="VVB1304" s="1124"/>
      <c r="VVC1304" s="1124"/>
      <c r="VVD1304" s="1124"/>
      <c r="VVE1304" s="1124"/>
      <c r="VVF1304" s="1124"/>
      <c r="VVG1304" s="1124"/>
      <c r="VVH1304" s="1124"/>
      <c r="VVI1304" s="1124"/>
      <c r="VVJ1304" s="1124"/>
      <c r="VVK1304" s="1124"/>
      <c r="VVL1304" s="1124"/>
      <c r="VVM1304" s="1124"/>
      <c r="VVN1304" s="1124"/>
      <c r="VVO1304" s="1124"/>
      <c r="VVP1304" s="1124"/>
      <c r="VVQ1304" s="1124"/>
      <c r="VVR1304" s="1124"/>
      <c r="VVS1304" s="1124"/>
      <c r="VVT1304" s="1124"/>
      <c r="VVU1304" s="1124"/>
      <c r="VVV1304" s="1124"/>
      <c r="VVW1304" s="1124"/>
      <c r="VVX1304" s="1124"/>
      <c r="VVY1304" s="1124"/>
      <c r="VVZ1304" s="1124"/>
      <c r="VWA1304" s="1124"/>
      <c r="VWB1304" s="1124"/>
      <c r="VWC1304" s="1124"/>
      <c r="VWD1304" s="1124"/>
      <c r="VWE1304" s="1124"/>
      <c r="VWF1304" s="1124"/>
      <c r="VWG1304" s="1124"/>
      <c r="VWH1304" s="1124"/>
      <c r="VWI1304" s="1124"/>
      <c r="VWJ1304" s="1124"/>
      <c r="VWK1304" s="1124"/>
      <c r="VWL1304" s="1124"/>
      <c r="VWM1304" s="1124"/>
      <c r="VWN1304" s="1124"/>
      <c r="VWO1304" s="1124"/>
      <c r="VWP1304" s="1124"/>
      <c r="VWQ1304" s="1124"/>
      <c r="VWR1304" s="1124"/>
      <c r="VWS1304" s="1124"/>
      <c r="VWT1304" s="1124"/>
      <c r="VWU1304" s="1124"/>
      <c r="VWV1304" s="1124"/>
      <c r="VWW1304" s="1124"/>
      <c r="VWX1304" s="1124"/>
      <c r="VWY1304" s="1124"/>
      <c r="VWZ1304" s="1124"/>
      <c r="VXA1304" s="1124"/>
      <c r="VXB1304" s="1124"/>
      <c r="VXC1304" s="1124"/>
      <c r="VXD1304" s="1124"/>
      <c r="VXE1304" s="1124"/>
      <c r="VXF1304" s="1124"/>
      <c r="VXG1304" s="1124"/>
      <c r="VXH1304" s="1124"/>
      <c r="VXI1304" s="1124"/>
      <c r="VXJ1304" s="1124"/>
      <c r="VXK1304" s="1124"/>
      <c r="VXL1304" s="1124"/>
      <c r="VXM1304" s="1124"/>
      <c r="VXN1304" s="1124"/>
      <c r="VXO1304" s="1124"/>
      <c r="VXP1304" s="1124"/>
      <c r="VXQ1304" s="1124"/>
      <c r="VXR1304" s="1124"/>
      <c r="VXS1304" s="1124"/>
      <c r="VXT1304" s="1124"/>
      <c r="VXU1304" s="1124"/>
      <c r="VXV1304" s="1124"/>
      <c r="VXW1304" s="1124"/>
      <c r="VXX1304" s="1124"/>
      <c r="VXY1304" s="1124"/>
      <c r="VXZ1304" s="1124"/>
      <c r="VYA1304" s="1124"/>
      <c r="VYB1304" s="1124"/>
      <c r="VYC1304" s="1124"/>
      <c r="VYD1304" s="1124"/>
      <c r="VYE1304" s="1124"/>
      <c r="VYF1304" s="1124"/>
      <c r="VYG1304" s="1124"/>
      <c r="VYH1304" s="1124"/>
      <c r="VYI1304" s="1124"/>
      <c r="VYJ1304" s="1124"/>
      <c r="VYK1304" s="1124"/>
      <c r="VYL1304" s="1124"/>
      <c r="VYM1304" s="1124"/>
      <c r="VYN1304" s="1124"/>
      <c r="VYO1304" s="1124"/>
      <c r="VYP1304" s="1124"/>
      <c r="VYQ1304" s="1124"/>
      <c r="VYR1304" s="1124"/>
      <c r="VYS1304" s="1124"/>
      <c r="VYT1304" s="1124"/>
      <c r="VYU1304" s="1124"/>
      <c r="VYV1304" s="1124"/>
      <c r="VYW1304" s="1124"/>
      <c r="VYX1304" s="1124"/>
      <c r="VYY1304" s="1124"/>
      <c r="VYZ1304" s="1124"/>
      <c r="VZA1304" s="1124"/>
      <c r="VZB1304" s="1124"/>
      <c r="VZC1304" s="1124"/>
      <c r="VZD1304" s="1124"/>
      <c r="VZE1304" s="1124"/>
      <c r="VZF1304" s="1124"/>
      <c r="VZG1304" s="1124"/>
      <c r="VZH1304" s="1124"/>
      <c r="VZI1304" s="1124"/>
      <c r="VZJ1304" s="1124"/>
      <c r="VZK1304" s="1124"/>
      <c r="VZL1304" s="1124"/>
      <c r="VZM1304" s="1124"/>
      <c r="VZN1304" s="1124"/>
      <c r="VZO1304" s="1124"/>
      <c r="VZP1304" s="1124"/>
      <c r="VZQ1304" s="1124"/>
      <c r="VZR1304" s="1124"/>
      <c r="VZS1304" s="1124"/>
      <c r="VZT1304" s="1124"/>
      <c r="VZU1304" s="1124"/>
      <c r="VZV1304" s="1124"/>
      <c r="VZW1304" s="1124"/>
      <c r="VZX1304" s="1124"/>
      <c r="VZY1304" s="1124"/>
      <c r="VZZ1304" s="1124"/>
      <c r="WAA1304" s="1124"/>
      <c r="WAB1304" s="1124"/>
      <c r="WAC1304" s="1124"/>
      <c r="WAD1304" s="1124"/>
      <c r="WAE1304" s="1124"/>
      <c r="WAF1304" s="1124"/>
      <c r="WAG1304" s="1124"/>
      <c r="WAH1304" s="1124"/>
      <c r="WAI1304" s="1124"/>
      <c r="WAJ1304" s="1124"/>
      <c r="WAK1304" s="1124"/>
      <c r="WAL1304" s="1124"/>
      <c r="WAM1304" s="1124"/>
      <c r="WAN1304" s="1124"/>
      <c r="WAO1304" s="1124"/>
      <c r="WAP1304" s="1124"/>
      <c r="WAQ1304" s="1124"/>
      <c r="WAR1304" s="1124"/>
      <c r="WAS1304" s="1124"/>
      <c r="WAT1304" s="1124"/>
      <c r="WAU1304" s="1124"/>
      <c r="WAV1304" s="1124"/>
      <c r="WAW1304" s="1124"/>
      <c r="WAX1304" s="1124"/>
      <c r="WAY1304" s="1124"/>
      <c r="WAZ1304" s="1124"/>
      <c r="WBA1304" s="1124"/>
      <c r="WBB1304" s="1124"/>
      <c r="WBC1304" s="1124"/>
      <c r="WBD1304" s="1124"/>
      <c r="WBE1304" s="1124"/>
      <c r="WBF1304" s="1124"/>
      <c r="WBG1304" s="1124"/>
      <c r="WBH1304" s="1124"/>
      <c r="WBI1304" s="1124"/>
      <c r="WBJ1304" s="1124"/>
      <c r="WBK1304" s="1124"/>
      <c r="WBL1304" s="1124"/>
      <c r="WBM1304" s="1124"/>
      <c r="WBN1304" s="1124"/>
      <c r="WBO1304" s="1124"/>
      <c r="WBP1304" s="1124"/>
      <c r="WBQ1304" s="1124"/>
      <c r="WBR1304" s="1124"/>
      <c r="WBS1304" s="1124"/>
      <c r="WBT1304" s="1124"/>
      <c r="WBU1304" s="1124"/>
      <c r="WBV1304" s="1124"/>
      <c r="WBW1304" s="1124"/>
      <c r="WBX1304" s="1124"/>
      <c r="WBY1304" s="1124"/>
      <c r="WBZ1304" s="1124"/>
      <c r="WCA1304" s="1124"/>
      <c r="WCB1304" s="1124"/>
      <c r="WCC1304" s="1124"/>
      <c r="WCD1304" s="1124"/>
      <c r="WCE1304" s="1124"/>
      <c r="WCF1304" s="1124"/>
      <c r="WCG1304" s="1124"/>
      <c r="WCH1304" s="1124"/>
      <c r="WCI1304" s="1124"/>
      <c r="WCJ1304" s="1124"/>
      <c r="WCK1304" s="1124"/>
      <c r="WCL1304" s="1124"/>
      <c r="WCM1304" s="1124"/>
      <c r="WCN1304" s="1124"/>
      <c r="WCO1304" s="1124"/>
      <c r="WCP1304" s="1124"/>
      <c r="WCQ1304" s="1124"/>
      <c r="WCR1304" s="1124"/>
      <c r="WCS1304" s="1124"/>
      <c r="WCT1304" s="1124"/>
      <c r="WCU1304" s="1124"/>
      <c r="WCV1304" s="1124"/>
      <c r="WCW1304" s="1124"/>
      <c r="WCX1304" s="1124"/>
      <c r="WCY1304" s="1124"/>
      <c r="WCZ1304" s="1124"/>
      <c r="WDA1304" s="1124"/>
      <c r="WDB1304" s="1124"/>
      <c r="WDC1304" s="1124"/>
      <c r="WDD1304" s="1124"/>
      <c r="WDE1304" s="1124"/>
      <c r="WDF1304" s="1124"/>
      <c r="WDG1304" s="1124"/>
      <c r="WDH1304" s="1124"/>
      <c r="WDI1304" s="1124"/>
      <c r="WDJ1304" s="1124"/>
      <c r="WDK1304" s="1124"/>
      <c r="WDL1304" s="1124"/>
      <c r="WDM1304" s="1124"/>
      <c r="WDN1304" s="1124"/>
      <c r="WDO1304" s="1124"/>
      <c r="WDP1304" s="1124"/>
      <c r="WDQ1304" s="1124"/>
      <c r="WDR1304" s="1124"/>
      <c r="WDS1304" s="1124"/>
      <c r="WDT1304" s="1124"/>
      <c r="WDU1304" s="1124"/>
      <c r="WDV1304" s="1124"/>
      <c r="WDW1304" s="1124"/>
      <c r="WDX1304" s="1124"/>
      <c r="WDY1304" s="1124"/>
      <c r="WDZ1304" s="1124"/>
      <c r="WEA1304" s="1124"/>
      <c r="WEB1304" s="1124"/>
      <c r="WEC1304" s="1124"/>
      <c r="WED1304" s="1124"/>
      <c r="WEE1304" s="1124"/>
      <c r="WEF1304" s="1124"/>
      <c r="WEG1304" s="1124"/>
      <c r="WEH1304" s="1124"/>
      <c r="WEI1304" s="1124"/>
      <c r="WEJ1304" s="1124"/>
      <c r="WEK1304" s="1124"/>
      <c r="WEL1304" s="1124"/>
      <c r="WEM1304" s="1124"/>
      <c r="WEN1304" s="1124"/>
      <c r="WEO1304" s="1124"/>
      <c r="WEP1304" s="1124"/>
      <c r="WEQ1304" s="1124"/>
      <c r="WER1304" s="1124"/>
      <c r="WES1304" s="1124"/>
      <c r="WET1304" s="1124"/>
      <c r="WEU1304" s="1124"/>
      <c r="WEV1304" s="1124"/>
      <c r="WEW1304" s="1124"/>
      <c r="WEX1304" s="1124"/>
      <c r="WEY1304" s="1124"/>
      <c r="WEZ1304" s="1124"/>
      <c r="WFA1304" s="1124"/>
      <c r="WFB1304" s="1124"/>
      <c r="WFC1304" s="1124"/>
      <c r="WFD1304" s="1124"/>
      <c r="WFE1304" s="1124"/>
      <c r="WFF1304" s="1124"/>
      <c r="WFG1304" s="1124"/>
      <c r="WFH1304" s="1124"/>
      <c r="WFI1304" s="1124"/>
      <c r="WFJ1304" s="1124"/>
      <c r="WFK1304" s="1124"/>
      <c r="WFL1304" s="1124"/>
      <c r="WFM1304" s="1124"/>
      <c r="WFN1304" s="1124"/>
      <c r="WFO1304" s="1124"/>
      <c r="WFP1304" s="1124"/>
      <c r="WFQ1304" s="1124"/>
      <c r="WFR1304" s="1124"/>
      <c r="WFS1304" s="1124"/>
      <c r="WFT1304" s="1124"/>
      <c r="WFU1304" s="1124"/>
      <c r="WFV1304" s="1124"/>
      <c r="WFW1304" s="1124"/>
      <c r="WFX1304" s="1124"/>
      <c r="WFY1304" s="1124"/>
      <c r="WFZ1304" s="1124"/>
      <c r="WGA1304" s="1124"/>
      <c r="WGB1304" s="1124"/>
      <c r="WGC1304" s="1124"/>
      <c r="WGD1304" s="1124"/>
      <c r="WGE1304" s="1124"/>
      <c r="WGF1304" s="1124"/>
      <c r="WGG1304" s="1124"/>
      <c r="WGH1304" s="1124"/>
      <c r="WGI1304" s="1124"/>
      <c r="WGJ1304" s="1124"/>
      <c r="WGK1304" s="1124"/>
      <c r="WGL1304" s="1124"/>
      <c r="WGM1304" s="1124"/>
      <c r="WGN1304" s="1124"/>
      <c r="WGO1304" s="1124"/>
      <c r="WGP1304" s="1124"/>
      <c r="WGQ1304" s="1124"/>
      <c r="WGR1304" s="1124"/>
      <c r="WGS1304" s="1124"/>
      <c r="WGT1304" s="1124"/>
      <c r="WGU1304" s="1124"/>
      <c r="WGV1304" s="1124"/>
      <c r="WGW1304" s="1124"/>
      <c r="WGX1304" s="1124"/>
      <c r="WGY1304" s="1124"/>
      <c r="WGZ1304" s="1124"/>
      <c r="WHA1304" s="1124"/>
      <c r="WHB1304" s="1124"/>
      <c r="WHC1304" s="1124"/>
      <c r="WHD1304" s="1124"/>
      <c r="WHE1304" s="1124"/>
      <c r="WHF1304" s="1124"/>
      <c r="WHG1304" s="1124"/>
      <c r="WHH1304" s="1124"/>
      <c r="WHI1304" s="1124"/>
      <c r="WHJ1304" s="1124"/>
      <c r="WHK1304" s="1124"/>
      <c r="WHL1304" s="1124"/>
      <c r="WHM1304" s="1124"/>
      <c r="WHN1304" s="1124"/>
      <c r="WHO1304" s="1124"/>
      <c r="WHP1304" s="1124"/>
      <c r="WHQ1304" s="1124"/>
      <c r="WHR1304" s="1124"/>
      <c r="WHS1304" s="1124"/>
      <c r="WHT1304" s="1124"/>
      <c r="WHU1304" s="1124"/>
      <c r="WHV1304" s="1124"/>
      <c r="WHW1304" s="1124"/>
      <c r="WHX1304" s="1124"/>
      <c r="WHY1304" s="1124"/>
      <c r="WHZ1304" s="1124"/>
      <c r="WIA1304" s="1124"/>
      <c r="WIB1304" s="1124"/>
      <c r="WIC1304" s="1124"/>
      <c r="WID1304" s="1124"/>
      <c r="WIE1304" s="1124"/>
      <c r="WIF1304" s="1124"/>
      <c r="WIG1304" s="1124"/>
      <c r="WIH1304" s="1124"/>
      <c r="WII1304" s="1124"/>
      <c r="WIJ1304" s="1124"/>
      <c r="WIK1304" s="1124"/>
      <c r="WIL1304" s="1124"/>
      <c r="WIM1304" s="1124"/>
      <c r="WIN1304" s="1124"/>
      <c r="WIO1304" s="1124"/>
      <c r="WIP1304" s="1124"/>
      <c r="WIQ1304" s="1124"/>
      <c r="WIR1304" s="1124"/>
      <c r="WIS1304" s="1124"/>
      <c r="WIT1304" s="1124"/>
      <c r="WIU1304" s="1124"/>
      <c r="WIV1304" s="1124"/>
      <c r="WIW1304" s="1124"/>
      <c r="WIX1304" s="1124"/>
      <c r="WIY1304" s="1124"/>
      <c r="WIZ1304" s="1124"/>
      <c r="WJA1304" s="1124"/>
      <c r="WJB1304" s="1124"/>
      <c r="WJC1304" s="1124"/>
      <c r="WJD1304" s="1124"/>
      <c r="WJE1304" s="1124"/>
      <c r="WJF1304" s="1124"/>
      <c r="WJG1304" s="1124"/>
      <c r="WJH1304" s="1124"/>
      <c r="WJI1304" s="1124"/>
      <c r="WJJ1304" s="1124"/>
      <c r="WJK1304" s="1124"/>
      <c r="WJL1304" s="1124"/>
      <c r="WJM1304" s="1124"/>
      <c r="WJN1304" s="1124"/>
      <c r="WJO1304" s="1124"/>
      <c r="WJP1304" s="1124"/>
      <c r="WJQ1304" s="1124"/>
      <c r="WJR1304" s="1124"/>
      <c r="WJS1304" s="1124"/>
      <c r="WJT1304" s="1124"/>
      <c r="WJU1304" s="1124"/>
      <c r="WJV1304" s="1124"/>
      <c r="WJW1304" s="1124"/>
      <c r="WJX1304" s="1124"/>
      <c r="WJY1304" s="1124"/>
      <c r="WJZ1304" s="1124"/>
      <c r="WKA1304" s="1124"/>
      <c r="WKB1304" s="1124"/>
      <c r="WKC1304" s="1124"/>
      <c r="WKD1304" s="1124"/>
      <c r="WKE1304" s="1124"/>
      <c r="WKF1304" s="1124"/>
      <c r="WKG1304" s="1124"/>
      <c r="WKH1304" s="1124"/>
      <c r="WKI1304" s="1124"/>
      <c r="WKJ1304" s="1124"/>
      <c r="WKK1304" s="1124"/>
      <c r="WKL1304" s="1124"/>
      <c r="WKM1304" s="1124"/>
      <c r="WKN1304" s="1124"/>
      <c r="WKO1304" s="1124"/>
      <c r="WKP1304" s="1124"/>
      <c r="WKQ1304" s="1124"/>
      <c r="WKR1304" s="1124"/>
      <c r="WKS1304" s="1124"/>
      <c r="WKT1304" s="1124"/>
      <c r="WKU1304" s="1124"/>
      <c r="WKV1304" s="1124"/>
      <c r="WKW1304" s="1124"/>
      <c r="WKX1304" s="1124"/>
      <c r="WKY1304" s="1124"/>
      <c r="WKZ1304" s="1124"/>
      <c r="WLA1304" s="1124"/>
      <c r="WLB1304" s="1124"/>
      <c r="WLC1304" s="1124"/>
      <c r="WLD1304" s="1124"/>
      <c r="WLE1304" s="1124"/>
      <c r="WLF1304" s="1124"/>
      <c r="WLG1304" s="1124"/>
      <c r="WLH1304" s="1124"/>
      <c r="WLI1304" s="1124"/>
      <c r="WLJ1304" s="1124"/>
      <c r="WLK1304" s="1124"/>
      <c r="WLL1304" s="1124"/>
      <c r="WLM1304" s="1124"/>
      <c r="WLN1304" s="1124"/>
      <c r="WLO1304" s="1124"/>
      <c r="WLP1304" s="1124"/>
      <c r="WLQ1304" s="1124"/>
      <c r="WLR1304" s="1124"/>
      <c r="WLS1304" s="1124"/>
      <c r="WLT1304" s="1124"/>
      <c r="WLU1304" s="1124"/>
      <c r="WLV1304" s="1124"/>
      <c r="WLW1304" s="1124"/>
      <c r="WLX1304" s="1124"/>
      <c r="WLY1304" s="1124"/>
      <c r="WLZ1304" s="1124"/>
      <c r="WMA1304" s="1124"/>
      <c r="WMB1304" s="1124"/>
      <c r="WMC1304" s="1124"/>
      <c r="WMD1304" s="1124"/>
      <c r="WME1304" s="1124"/>
      <c r="WMF1304" s="1124"/>
      <c r="WMG1304" s="1124"/>
      <c r="WMH1304" s="1124"/>
      <c r="WMI1304" s="1124"/>
      <c r="WMJ1304" s="1124"/>
      <c r="WMK1304" s="1124"/>
      <c r="WML1304" s="1124"/>
      <c r="WMM1304" s="1124"/>
      <c r="WMN1304" s="1124"/>
      <c r="WMO1304" s="1124"/>
      <c r="WMP1304" s="1124"/>
      <c r="WMQ1304" s="1124"/>
      <c r="WMR1304" s="1124"/>
      <c r="WMS1304" s="1124"/>
      <c r="WMT1304" s="1124"/>
      <c r="WMU1304" s="1124"/>
      <c r="WMV1304" s="1124"/>
      <c r="WMW1304" s="1124"/>
      <c r="WMX1304" s="1124"/>
      <c r="WMY1304" s="1124"/>
      <c r="WMZ1304" s="1124"/>
      <c r="WNA1304" s="1124"/>
      <c r="WNB1304" s="1124"/>
      <c r="WNC1304" s="1124"/>
      <c r="WND1304" s="1124"/>
      <c r="WNE1304" s="1124"/>
      <c r="WNF1304" s="1124"/>
      <c r="WNG1304" s="1124"/>
      <c r="WNH1304" s="1124"/>
      <c r="WNI1304" s="1124"/>
      <c r="WNJ1304" s="1124"/>
      <c r="WNK1304" s="1124"/>
      <c r="WNL1304" s="1124"/>
      <c r="WNM1304" s="1124"/>
      <c r="WNN1304" s="1124"/>
      <c r="WNO1304" s="1124"/>
      <c r="WNP1304" s="1124"/>
      <c r="WNQ1304" s="1124"/>
      <c r="WNR1304" s="1124"/>
      <c r="WNS1304" s="1124"/>
      <c r="WNT1304" s="1124"/>
      <c r="WNU1304" s="1124"/>
      <c r="WNV1304" s="1124"/>
      <c r="WNW1304" s="1124"/>
      <c r="WNX1304" s="1124"/>
      <c r="WNY1304" s="1124"/>
      <c r="WNZ1304" s="1124"/>
      <c r="WOA1304" s="1124"/>
      <c r="WOB1304" s="1124"/>
      <c r="WOC1304" s="1124"/>
      <c r="WOD1304" s="1124"/>
      <c r="WOE1304" s="1124"/>
      <c r="WOF1304" s="1124"/>
      <c r="WOG1304" s="1124"/>
      <c r="WOH1304" s="1124"/>
      <c r="WOI1304" s="1124"/>
      <c r="WOJ1304" s="1124"/>
      <c r="WOK1304" s="1124"/>
      <c r="WOL1304" s="1124"/>
      <c r="WOM1304" s="1124"/>
      <c r="WON1304" s="1124"/>
      <c r="WOO1304" s="1124"/>
      <c r="WOP1304" s="1124"/>
      <c r="WOQ1304" s="1124"/>
      <c r="WOR1304" s="1124"/>
      <c r="WOS1304" s="1124"/>
      <c r="WOT1304" s="1124"/>
      <c r="WOU1304" s="1124"/>
      <c r="WOV1304" s="1124"/>
      <c r="WOW1304" s="1124"/>
      <c r="WOX1304" s="1124"/>
      <c r="WOY1304" s="1124"/>
      <c r="WOZ1304" s="1124"/>
      <c r="WPA1304" s="1124"/>
      <c r="WPB1304" s="1124"/>
      <c r="WPC1304" s="1124"/>
      <c r="WPD1304" s="1124"/>
      <c r="WPE1304" s="1124"/>
      <c r="WPF1304" s="1124"/>
      <c r="WPG1304" s="1124"/>
      <c r="WPH1304" s="1124"/>
      <c r="WPI1304" s="1124"/>
      <c r="WPJ1304" s="1124"/>
      <c r="WPK1304" s="1124"/>
      <c r="WPL1304" s="1124"/>
      <c r="WPM1304" s="1124"/>
      <c r="WPN1304" s="1124"/>
      <c r="WPO1304" s="1124"/>
      <c r="WPP1304" s="1124"/>
      <c r="WPQ1304" s="1124"/>
      <c r="WPR1304" s="1124"/>
      <c r="WPS1304" s="1124"/>
      <c r="WPT1304" s="1124"/>
      <c r="WPU1304" s="1124"/>
      <c r="WPV1304" s="1124"/>
      <c r="WPW1304" s="1124"/>
      <c r="WPX1304" s="1124"/>
      <c r="WPY1304" s="1124"/>
      <c r="WPZ1304" s="1124"/>
      <c r="WQA1304" s="1124"/>
      <c r="WQB1304" s="1124"/>
      <c r="WQC1304" s="1124"/>
      <c r="WQD1304" s="1124"/>
      <c r="WQE1304" s="1124"/>
      <c r="WQF1304" s="1124"/>
      <c r="WQG1304" s="1124"/>
      <c r="WQH1304" s="1124"/>
      <c r="WQI1304" s="1124"/>
      <c r="WQJ1304" s="1124"/>
      <c r="WQK1304" s="1124"/>
      <c r="WQL1304" s="1124"/>
      <c r="WQM1304" s="1124"/>
      <c r="WQN1304" s="1124"/>
      <c r="WQO1304" s="1124"/>
      <c r="WQP1304" s="1124"/>
      <c r="WQQ1304" s="1124"/>
      <c r="WQR1304" s="1124"/>
      <c r="WQS1304" s="1124"/>
      <c r="WQT1304" s="1124"/>
      <c r="WQU1304" s="1124"/>
      <c r="WQV1304" s="1124"/>
      <c r="WQW1304" s="1124"/>
      <c r="WQX1304" s="1124"/>
      <c r="WQY1304" s="1124"/>
      <c r="WQZ1304" s="1124"/>
      <c r="WRA1304" s="1124"/>
      <c r="WRB1304" s="1124"/>
      <c r="WRC1304" s="1124"/>
      <c r="WRD1304" s="1124"/>
      <c r="WRE1304" s="1124"/>
      <c r="WRF1304" s="1124"/>
      <c r="WRG1304" s="1124"/>
      <c r="WRH1304" s="1124"/>
      <c r="WRI1304" s="1124"/>
      <c r="WRJ1304" s="1124"/>
      <c r="WRK1304" s="1124"/>
      <c r="WRL1304" s="1124"/>
      <c r="WRM1304" s="1124"/>
      <c r="WRN1304" s="1124"/>
      <c r="WRO1304" s="1124"/>
      <c r="WRP1304" s="1124"/>
      <c r="WRQ1304" s="1124"/>
      <c r="WRR1304" s="1124"/>
      <c r="WRS1304" s="1124"/>
      <c r="WRT1304" s="1124"/>
      <c r="WRU1304" s="1124"/>
      <c r="WRV1304" s="1124"/>
      <c r="WRW1304" s="1124"/>
      <c r="WRX1304" s="1124"/>
      <c r="WRY1304" s="1124"/>
      <c r="WRZ1304" s="1124"/>
      <c r="WSA1304" s="1124"/>
      <c r="WSB1304" s="1124"/>
      <c r="WSC1304" s="1124"/>
      <c r="WSD1304" s="1124"/>
      <c r="WSE1304" s="1124"/>
      <c r="WSF1304" s="1124"/>
      <c r="WSG1304" s="1124"/>
      <c r="WSH1304" s="1124"/>
      <c r="WSI1304" s="1124"/>
      <c r="WSJ1304" s="1124"/>
      <c r="WSK1304" s="1124"/>
      <c r="WSL1304" s="1124"/>
      <c r="WSM1304" s="1124"/>
      <c r="WSN1304" s="1124"/>
      <c r="WSO1304" s="1124"/>
      <c r="WSP1304" s="1124"/>
      <c r="WSQ1304" s="1124"/>
      <c r="WSR1304" s="1124"/>
      <c r="WSS1304" s="1124"/>
      <c r="WST1304" s="1124"/>
      <c r="WSU1304" s="1124"/>
      <c r="WSV1304" s="1124"/>
      <c r="WSW1304" s="1124"/>
      <c r="WSX1304" s="1124"/>
      <c r="WSY1304" s="1124"/>
      <c r="WSZ1304" s="1124"/>
      <c r="WTA1304" s="1124"/>
      <c r="WTB1304" s="1124"/>
      <c r="WTC1304" s="1124"/>
      <c r="WTD1304" s="1124"/>
      <c r="WTE1304" s="1124"/>
      <c r="WTF1304" s="1124"/>
      <c r="WTG1304" s="1124"/>
      <c r="WTH1304" s="1124"/>
      <c r="WTI1304" s="1124"/>
      <c r="WTJ1304" s="1124"/>
      <c r="WTK1304" s="1124"/>
      <c r="WTL1304" s="1124"/>
      <c r="WTM1304" s="1124"/>
      <c r="WTN1304" s="1124"/>
      <c r="WTO1304" s="1124"/>
      <c r="WTP1304" s="1124"/>
      <c r="WTQ1304" s="1124"/>
      <c r="WTR1304" s="1124"/>
      <c r="WTS1304" s="1124"/>
      <c r="WTT1304" s="1124"/>
      <c r="WTU1304" s="1124"/>
      <c r="WTV1304" s="1124"/>
      <c r="WTW1304" s="1124"/>
      <c r="WTX1304" s="1124"/>
      <c r="WTY1304" s="1124"/>
      <c r="WTZ1304" s="1124"/>
      <c r="WUA1304" s="1124"/>
      <c r="WUB1304" s="1124"/>
      <c r="WUC1304" s="1124"/>
      <c r="WUD1304" s="1124"/>
      <c r="WUE1304" s="1124"/>
      <c r="WUF1304" s="1124"/>
      <c r="WUG1304" s="1124"/>
      <c r="WUH1304" s="1124"/>
      <c r="WUI1304" s="1124"/>
      <c r="WUJ1304" s="1124"/>
      <c r="WUK1304" s="1124"/>
      <c r="WUL1304" s="1124"/>
      <c r="WUM1304" s="1124"/>
      <c r="WUN1304" s="1124"/>
      <c r="WUO1304" s="1124"/>
      <c r="WUP1304" s="1124"/>
      <c r="WUQ1304" s="1124"/>
      <c r="WUR1304" s="1124"/>
      <c r="WUS1304" s="1124"/>
      <c r="WUT1304" s="1124"/>
      <c r="WUU1304" s="1124"/>
      <c r="WUV1304" s="1124"/>
      <c r="WUW1304" s="1124"/>
      <c r="WUX1304" s="1124"/>
      <c r="WUY1304" s="1124"/>
      <c r="WUZ1304" s="1124"/>
      <c r="WVA1304" s="1124"/>
      <c r="WVB1304" s="1124"/>
      <c r="WVC1304" s="1124"/>
      <c r="WVD1304" s="1124"/>
      <c r="WVE1304" s="1124"/>
      <c r="WVF1304" s="1124"/>
      <c r="WVG1304" s="1124"/>
      <c r="WVH1304" s="1124"/>
      <c r="WVI1304" s="1124"/>
      <c r="WVJ1304" s="1124"/>
      <c r="WVK1304" s="1124"/>
      <c r="WVL1304" s="1124"/>
      <c r="WVM1304" s="1124"/>
      <c r="WVN1304" s="1124"/>
      <c r="WVO1304" s="1124"/>
      <c r="WVP1304" s="1124"/>
      <c r="WVQ1304" s="1124"/>
      <c r="WVR1304" s="1124"/>
      <c r="WVS1304" s="1124"/>
      <c r="WVT1304" s="1124"/>
      <c r="WVU1304" s="1124"/>
      <c r="WVV1304" s="1124"/>
      <c r="WVW1304" s="1124"/>
      <c r="WVX1304" s="1124"/>
      <c r="WVY1304" s="1124"/>
      <c r="WVZ1304" s="1124"/>
      <c r="WWA1304" s="1124"/>
    </row>
    <row r="1305" spans="1:16147" ht="18" customHeight="1">
      <c r="A1305" s="1094"/>
      <c r="B1305" s="1095"/>
      <c r="C1305" s="1121"/>
      <c r="D1305" s="1121"/>
      <c r="E1305" s="1121"/>
      <c r="F1305" s="1121"/>
      <c r="G1305" s="1095"/>
      <c r="H1305" s="960"/>
      <c r="I1305" s="960"/>
      <c r="J1305" s="543"/>
      <c r="K1305" s="1627" t="s">
        <v>923</v>
      </c>
      <c r="L1305" s="1097" t="s">
        <v>14</v>
      </c>
      <c r="M1305" s="1118">
        <v>140</v>
      </c>
      <c r="N1305" s="4"/>
      <c r="Q1305" s="1099"/>
      <c r="R1305" s="1099"/>
      <c r="S1305" s="1099"/>
      <c r="T1305" s="45"/>
      <c r="U1305" s="1100"/>
      <c r="V1305" s="1123"/>
      <c r="W1305" s="1123"/>
      <c r="X1305" s="1123"/>
      <c r="Y1305" s="1124"/>
      <c r="Z1305" s="1124"/>
      <c r="AA1305" s="1124"/>
      <c r="AB1305" s="1124"/>
      <c r="AC1305" s="1124"/>
      <c r="AD1305" s="1124"/>
      <c r="AE1305" s="1124"/>
      <c r="AF1305" s="1124"/>
      <c r="AG1305" s="1124"/>
      <c r="AH1305" s="1124"/>
      <c r="AI1305" s="1124"/>
      <c r="AJ1305" s="1124"/>
      <c r="AK1305" s="1124"/>
      <c r="AL1305" s="1124"/>
      <c r="AM1305" s="1124"/>
      <c r="AN1305" s="1124"/>
      <c r="AO1305" s="1124"/>
      <c r="AP1305" s="1124"/>
      <c r="AQ1305" s="1124"/>
      <c r="AR1305" s="1124"/>
      <c r="AS1305" s="1124"/>
      <c r="AT1305" s="1124"/>
      <c r="AU1305" s="1124"/>
      <c r="AV1305" s="1124"/>
      <c r="AW1305" s="1124"/>
      <c r="AX1305" s="1124"/>
      <c r="AY1305" s="1124"/>
      <c r="AZ1305" s="1124"/>
      <c r="BA1305" s="1124"/>
      <c r="BB1305" s="1124"/>
      <c r="BC1305" s="1124"/>
      <c r="BD1305" s="1124"/>
      <c r="BE1305" s="1124"/>
      <c r="BF1305" s="1124"/>
      <c r="BG1305" s="1124"/>
      <c r="BH1305" s="1124"/>
      <c r="BI1305" s="1124"/>
      <c r="BJ1305" s="1124"/>
      <c r="BK1305" s="1124"/>
      <c r="BL1305" s="1124"/>
      <c r="BM1305" s="1124"/>
      <c r="BN1305" s="1124"/>
      <c r="BO1305" s="1124"/>
      <c r="BP1305" s="1124"/>
      <c r="BQ1305" s="1124"/>
      <c r="BR1305" s="1124"/>
      <c r="BS1305" s="1124"/>
      <c r="BT1305" s="1124"/>
      <c r="BU1305" s="1124"/>
      <c r="BV1305" s="1124"/>
      <c r="BW1305" s="1124"/>
      <c r="BX1305" s="1124"/>
      <c r="BY1305" s="1124"/>
      <c r="BZ1305" s="1124"/>
      <c r="CA1305" s="1124"/>
      <c r="CB1305" s="1124"/>
      <c r="CC1305" s="1124"/>
      <c r="CD1305" s="1124"/>
      <c r="CE1305" s="1124"/>
      <c r="CF1305" s="1124"/>
      <c r="CG1305" s="1124"/>
      <c r="CH1305" s="1124"/>
      <c r="CI1305" s="1124"/>
      <c r="CJ1305" s="1124"/>
      <c r="CK1305" s="1124"/>
      <c r="CL1305" s="1124"/>
      <c r="CM1305" s="1124"/>
      <c r="CN1305" s="1124"/>
      <c r="CO1305" s="1124"/>
      <c r="CP1305" s="1124"/>
      <c r="CQ1305" s="1124"/>
      <c r="CR1305" s="1124"/>
      <c r="CS1305" s="1124"/>
      <c r="CT1305" s="1124"/>
      <c r="CU1305" s="1124"/>
      <c r="CV1305" s="1124"/>
      <c r="CW1305" s="1124"/>
      <c r="CX1305" s="1124"/>
      <c r="CY1305" s="1124"/>
      <c r="CZ1305" s="1124"/>
      <c r="DA1305" s="1124"/>
      <c r="DB1305" s="1124"/>
      <c r="DC1305" s="1124"/>
      <c r="DD1305" s="1124"/>
      <c r="DE1305" s="1124"/>
      <c r="DF1305" s="1124"/>
      <c r="DG1305" s="1124"/>
      <c r="DH1305" s="1124"/>
      <c r="DI1305" s="1124"/>
      <c r="DJ1305" s="1124"/>
      <c r="DK1305" s="1124"/>
      <c r="DL1305" s="1124"/>
      <c r="DM1305" s="1124"/>
      <c r="DN1305" s="1124"/>
      <c r="DO1305" s="1124"/>
      <c r="DP1305" s="1124"/>
      <c r="DQ1305" s="1124"/>
      <c r="DR1305" s="1124"/>
      <c r="DS1305" s="1124"/>
      <c r="DT1305" s="1124"/>
      <c r="DU1305" s="1124"/>
      <c r="DV1305" s="1124"/>
      <c r="DW1305" s="1124"/>
      <c r="DX1305" s="1124"/>
      <c r="DY1305" s="1124"/>
      <c r="DZ1305" s="1124"/>
      <c r="EA1305" s="1124"/>
      <c r="EB1305" s="1124"/>
      <c r="EC1305" s="1124"/>
      <c r="ED1305" s="1124"/>
      <c r="EE1305" s="1124"/>
      <c r="EF1305" s="1124"/>
      <c r="EG1305" s="1124"/>
      <c r="EH1305" s="1124"/>
      <c r="EI1305" s="1124"/>
      <c r="EJ1305" s="1124"/>
      <c r="EK1305" s="1124"/>
      <c r="EL1305" s="1124"/>
      <c r="EM1305" s="1124"/>
      <c r="EN1305" s="1124"/>
      <c r="EO1305" s="1124"/>
      <c r="EP1305" s="1124"/>
      <c r="EQ1305" s="1124"/>
      <c r="ER1305" s="1124"/>
      <c r="ES1305" s="1124"/>
      <c r="ET1305" s="1124"/>
      <c r="EU1305" s="1124"/>
      <c r="EV1305" s="1124"/>
      <c r="EW1305" s="1124"/>
      <c r="EX1305" s="1124"/>
      <c r="EY1305" s="1124"/>
      <c r="EZ1305" s="1124"/>
      <c r="FA1305" s="1124"/>
      <c r="FB1305" s="1124"/>
      <c r="FC1305" s="1124"/>
      <c r="FD1305" s="1124"/>
      <c r="FE1305" s="1124"/>
      <c r="FF1305" s="1124"/>
      <c r="FG1305" s="1124"/>
      <c r="FH1305" s="1124"/>
      <c r="FI1305" s="1124"/>
      <c r="FJ1305" s="1124"/>
      <c r="FK1305" s="1124"/>
      <c r="FL1305" s="1124"/>
      <c r="FM1305" s="1124"/>
      <c r="FN1305" s="1124"/>
      <c r="FO1305" s="1124"/>
      <c r="FP1305" s="1124"/>
      <c r="FQ1305" s="1124"/>
      <c r="FR1305" s="1124"/>
      <c r="FS1305" s="1124"/>
      <c r="FT1305" s="1124"/>
      <c r="FU1305" s="1124"/>
      <c r="FV1305" s="1124"/>
      <c r="FW1305" s="1124"/>
      <c r="FX1305" s="1124"/>
      <c r="FY1305" s="1124"/>
      <c r="FZ1305" s="1124"/>
      <c r="GA1305" s="1124"/>
      <c r="GB1305" s="1124"/>
      <c r="GC1305" s="1124"/>
      <c r="GD1305" s="1124"/>
      <c r="GE1305" s="1124"/>
      <c r="GF1305" s="1124"/>
      <c r="GG1305" s="1124"/>
      <c r="GH1305" s="1124"/>
      <c r="GI1305" s="1124"/>
      <c r="GJ1305" s="1124"/>
      <c r="GK1305" s="1124"/>
      <c r="GL1305" s="1124"/>
      <c r="GM1305" s="1124"/>
      <c r="GN1305" s="1124"/>
      <c r="GO1305" s="1124"/>
      <c r="GP1305" s="1124"/>
      <c r="GQ1305" s="1124"/>
      <c r="GR1305" s="1124"/>
      <c r="GS1305" s="1124"/>
      <c r="GT1305" s="1124"/>
      <c r="GU1305" s="1124"/>
      <c r="GV1305" s="1124"/>
      <c r="GW1305" s="1124"/>
      <c r="GX1305" s="1124"/>
      <c r="GY1305" s="1124"/>
      <c r="GZ1305" s="1124"/>
      <c r="HA1305" s="1124"/>
      <c r="HB1305" s="1124"/>
      <c r="HC1305" s="1124"/>
      <c r="HD1305" s="1124"/>
      <c r="HE1305" s="1124"/>
      <c r="HF1305" s="1124"/>
      <c r="HG1305" s="1124"/>
      <c r="HH1305" s="1124"/>
      <c r="HI1305" s="1124"/>
      <c r="HJ1305" s="1124"/>
      <c r="HK1305" s="1124"/>
      <c r="HL1305" s="1124"/>
      <c r="HM1305" s="1124"/>
      <c r="HN1305" s="1124"/>
      <c r="HO1305" s="1124"/>
      <c r="HP1305" s="1124"/>
      <c r="HQ1305" s="1124"/>
      <c r="HR1305" s="1124"/>
      <c r="HS1305" s="1124"/>
      <c r="HT1305" s="1124"/>
      <c r="HU1305" s="1124"/>
      <c r="HV1305" s="1124"/>
      <c r="HW1305" s="1124"/>
      <c r="HX1305" s="1124"/>
      <c r="HY1305" s="1124"/>
      <c r="HZ1305" s="1124"/>
      <c r="IA1305" s="1124"/>
      <c r="IB1305" s="1124"/>
      <c r="IC1305" s="1124"/>
      <c r="ID1305" s="1124"/>
      <c r="IE1305" s="1124"/>
      <c r="IF1305" s="1124"/>
      <c r="IG1305" s="1124"/>
      <c r="IH1305" s="1124"/>
      <c r="II1305" s="1124"/>
      <c r="IJ1305" s="1124"/>
      <c r="IK1305" s="1124"/>
      <c r="IL1305" s="1124"/>
      <c r="IM1305" s="1124"/>
      <c r="IN1305" s="1124"/>
      <c r="IO1305" s="1124"/>
      <c r="IP1305" s="1124"/>
      <c r="IQ1305" s="1124"/>
      <c r="IR1305" s="1124"/>
      <c r="IS1305" s="1124"/>
      <c r="IT1305" s="1124"/>
      <c r="IU1305" s="1124"/>
      <c r="IV1305" s="1124"/>
      <c r="IW1305" s="1124"/>
      <c r="IX1305" s="1124"/>
      <c r="IY1305" s="1124"/>
      <c r="IZ1305" s="1124"/>
      <c r="JA1305" s="1124"/>
      <c r="JB1305" s="1124"/>
      <c r="JC1305" s="1124"/>
      <c r="JD1305" s="1124"/>
      <c r="JE1305" s="1124"/>
      <c r="JF1305" s="1124"/>
      <c r="JG1305" s="1124"/>
      <c r="JH1305" s="1124"/>
      <c r="JI1305" s="1124"/>
      <c r="JJ1305" s="1124"/>
      <c r="JK1305" s="1124"/>
      <c r="JL1305" s="1124"/>
      <c r="JM1305" s="1124"/>
      <c r="JN1305" s="1124"/>
      <c r="JO1305" s="1124"/>
      <c r="JP1305" s="1124"/>
      <c r="JQ1305" s="1124"/>
      <c r="JR1305" s="1124"/>
      <c r="JS1305" s="1124"/>
      <c r="JT1305" s="1124"/>
      <c r="JU1305" s="1124"/>
      <c r="JV1305" s="1124"/>
      <c r="JW1305" s="1124"/>
      <c r="JX1305" s="1124"/>
      <c r="JY1305" s="1124"/>
      <c r="JZ1305" s="1124"/>
      <c r="KA1305" s="1124"/>
      <c r="KB1305" s="1124"/>
      <c r="KC1305" s="1124"/>
      <c r="KD1305" s="1124"/>
      <c r="KE1305" s="1124"/>
      <c r="KF1305" s="1124"/>
      <c r="KG1305" s="1124"/>
      <c r="KH1305" s="1124"/>
      <c r="KI1305" s="1124"/>
      <c r="KJ1305" s="1124"/>
      <c r="KK1305" s="1124"/>
      <c r="KL1305" s="1124"/>
      <c r="KM1305" s="1124"/>
      <c r="KN1305" s="1124"/>
      <c r="KO1305" s="1124"/>
      <c r="KP1305" s="1124"/>
      <c r="KQ1305" s="1124"/>
      <c r="KR1305" s="1124"/>
      <c r="KS1305" s="1124"/>
      <c r="KT1305" s="1124"/>
      <c r="KU1305" s="1124"/>
      <c r="KV1305" s="1124"/>
      <c r="KW1305" s="1124"/>
      <c r="KX1305" s="1124"/>
      <c r="KY1305" s="1124"/>
      <c r="KZ1305" s="1124"/>
      <c r="LA1305" s="1124"/>
      <c r="LB1305" s="1124"/>
      <c r="LC1305" s="1124"/>
      <c r="LD1305" s="1124"/>
      <c r="LE1305" s="1124"/>
      <c r="LF1305" s="1124"/>
      <c r="LG1305" s="1124"/>
      <c r="LH1305" s="1124"/>
      <c r="LI1305" s="1124"/>
      <c r="LJ1305" s="1124"/>
      <c r="LK1305" s="1124"/>
      <c r="LL1305" s="1124"/>
      <c r="LM1305" s="1124"/>
      <c r="LN1305" s="1124"/>
      <c r="LO1305" s="1124"/>
      <c r="LP1305" s="1124"/>
      <c r="LQ1305" s="1124"/>
      <c r="LR1305" s="1124"/>
      <c r="LS1305" s="1124"/>
      <c r="LT1305" s="1124"/>
      <c r="LU1305" s="1124"/>
      <c r="LV1305" s="1124"/>
      <c r="LW1305" s="1124"/>
      <c r="LX1305" s="1124"/>
      <c r="LY1305" s="1124"/>
      <c r="LZ1305" s="1124"/>
      <c r="MA1305" s="1124"/>
      <c r="MB1305" s="1124"/>
      <c r="MC1305" s="1124"/>
      <c r="MD1305" s="1124"/>
      <c r="ME1305" s="1124"/>
      <c r="MF1305" s="1124"/>
      <c r="MG1305" s="1124"/>
      <c r="MH1305" s="1124"/>
      <c r="MI1305" s="1124"/>
      <c r="MJ1305" s="1124"/>
      <c r="MK1305" s="1124"/>
      <c r="ML1305" s="1124"/>
      <c r="MM1305" s="1124"/>
      <c r="MN1305" s="1124"/>
      <c r="MO1305" s="1124"/>
      <c r="MP1305" s="1124"/>
      <c r="MQ1305" s="1124"/>
      <c r="MR1305" s="1124"/>
      <c r="MS1305" s="1124"/>
      <c r="MT1305" s="1124"/>
      <c r="MU1305" s="1124"/>
      <c r="MV1305" s="1124"/>
      <c r="MW1305" s="1124"/>
      <c r="MX1305" s="1124"/>
      <c r="MY1305" s="1124"/>
      <c r="MZ1305" s="1124"/>
      <c r="NA1305" s="1124"/>
      <c r="NB1305" s="1124"/>
      <c r="NC1305" s="1124"/>
      <c r="ND1305" s="1124"/>
      <c r="NE1305" s="1124"/>
      <c r="NF1305" s="1124"/>
      <c r="NG1305" s="1124"/>
      <c r="NH1305" s="1124"/>
      <c r="NI1305" s="1124"/>
      <c r="NJ1305" s="1124"/>
      <c r="NK1305" s="1124"/>
      <c r="NL1305" s="1124"/>
      <c r="NM1305" s="1124"/>
      <c r="NN1305" s="1124"/>
      <c r="NO1305" s="1124"/>
      <c r="NP1305" s="1124"/>
      <c r="NQ1305" s="1124"/>
      <c r="NR1305" s="1124"/>
      <c r="NS1305" s="1124"/>
      <c r="NT1305" s="1124"/>
      <c r="NU1305" s="1124"/>
      <c r="NV1305" s="1124"/>
      <c r="NW1305" s="1124"/>
      <c r="NX1305" s="1124"/>
      <c r="NY1305" s="1124"/>
      <c r="NZ1305" s="1124"/>
      <c r="OA1305" s="1124"/>
      <c r="OB1305" s="1124"/>
      <c r="OC1305" s="1124"/>
      <c r="OD1305" s="1124"/>
      <c r="OE1305" s="1124"/>
      <c r="OF1305" s="1124"/>
      <c r="OG1305" s="1124"/>
      <c r="OH1305" s="1124"/>
      <c r="OI1305" s="1124"/>
      <c r="OJ1305" s="1124"/>
      <c r="OK1305" s="1124"/>
      <c r="OL1305" s="1124"/>
      <c r="OM1305" s="1124"/>
      <c r="ON1305" s="1124"/>
      <c r="OO1305" s="1124"/>
      <c r="OP1305" s="1124"/>
      <c r="OQ1305" s="1124"/>
      <c r="OR1305" s="1124"/>
      <c r="OS1305" s="1124"/>
      <c r="OT1305" s="1124"/>
      <c r="OU1305" s="1124"/>
      <c r="OV1305" s="1124"/>
      <c r="OW1305" s="1124"/>
      <c r="OX1305" s="1124"/>
      <c r="OY1305" s="1124"/>
      <c r="OZ1305" s="1124"/>
      <c r="PA1305" s="1124"/>
      <c r="PB1305" s="1124"/>
      <c r="PC1305" s="1124"/>
      <c r="PD1305" s="1124"/>
      <c r="PE1305" s="1124"/>
      <c r="PF1305" s="1124"/>
      <c r="PG1305" s="1124"/>
      <c r="PH1305" s="1124"/>
      <c r="PI1305" s="1124"/>
      <c r="PJ1305" s="1124"/>
      <c r="PK1305" s="1124"/>
      <c r="PL1305" s="1124"/>
      <c r="PM1305" s="1124"/>
      <c r="PN1305" s="1124"/>
      <c r="PO1305" s="1124"/>
      <c r="PP1305" s="1124"/>
      <c r="PQ1305" s="1124"/>
      <c r="PR1305" s="1124"/>
      <c r="PS1305" s="1124"/>
      <c r="PT1305" s="1124"/>
      <c r="PU1305" s="1124"/>
      <c r="PV1305" s="1124"/>
      <c r="PW1305" s="1124"/>
      <c r="PX1305" s="1124"/>
      <c r="PY1305" s="1124"/>
      <c r="PZ1305" s="1124"/>
      <c r="QA1305" s="1124"/>
      <c r="QB1305" s="1124"/>
      <c r="QC1305" s="1124"/>
      <c r="QD1305" s="1124"/>
      <c r="QE1305" s="1124"/>
      <c r="QF1305" s="1124"/>
      <c r="QG1305" s="1124"/>
      <c r="QH1305" s="1124"/>
      <c r="QI1305" s="1124"/>
      <c r="QJ1305" s="1124"/>
      <c r="QK1305" s="1124"/>
      <c r="QL1305" s="1124"/>
      <c r="QM1305" s="1124"/>
      <c r="QN1305" s="1124"/>
      <c r="QO1305" s="1124"/>
      <c r="QP1305" s="1124"/>
      <c r="QQ1305" s="1124"/>
      <c r="QR1305" s="1124"/>
      <c r="QS1305" s="1124"/>
      <c r="QT1305" s="1124"/>
      <c r="QU1305" s="1124"/>
      <c r="QV1305" s="1124"/>
      <c r="QW1305" s="1124"/>
      <c r="QX1305" s="1124"/>
      <c r="QY1305" s="1124"/>
      <c r="QZ1305" s="1124"/>
      <c r="RA1305" s="1124"/>
      <c r="RB1305" s="1124"/>
      <c r="RC1305" s="1124"/>
      <c r="RD1305" s="1124"/>
      <c r="RE1305" s="1124"/>
      <c r="RF1305" s="1124"/>
      <c r="RG1305" s="1124"/>
      <c r="RH1305" s="1124"/>
      <c r="RI1305" s="1124"/>
      <c r="RJ1305" s="1124"/>
      <c r="RK1305" s="1124"/>
      <c r="RL1305" s="1124"/>
      <c r="RM1305" s="1124"/>
      <c r="RN1305" s="1124"/>
      <c r="RO1305" s="1124"/>
      <c r="RP1305" s="1124"/>
      <c r="RQ1305" s="1124"/>
      <c r="RR1305" s="1124"/>
      <c r="RS1305" s="1124"/>
      <c r="RT1305" s="1124"/>
      <c r="RU1305" s="1124"/>
      <c r="RV1305" s="1124"/>
      <c r="RW1305" s="1124"/>
      <c r="RX1305" s="1124"/>
      <c r="RY1305" s="1124"/>
      <c r="RZ1305" s="1124"/>
      <c r="SA1305" s="1124"/>
      <c r="SB1305" s="1124"/>
      <c r="SC1305" s="1124"/>
      <c r="SD1305" s="1124"/>
      <c r="SE1305" s="1124"/>
      <c r="SF1305" s="1124"/>
      <c r="SG1305" s="1124"/>
      <c r="SH1305" s="1124"/>
      <c r="SI1305" s="1124"/>
      <c r="SJ1305" s="1124"/>
      <c r="SK1305" s="1124"/>
      <c r="SL1305" s="1124"/>
      <c r="SM1305" s="1124"/>
      <c r="SN1305" s="1124"/>
      <c r="SO1305" s="1124"/>
      <c r="SP1305" s="1124"/>
      <c r="SQ1305" s="1124"/>
      <c r="SR1305" s="1124"/>
      <c r="SS1305" s="1124"/>
      <c r="ST1305" s="1124"/>
      <c r="SU1305" s="1124"/>
      <c r="SV1305" s="1124"/>
      <c r="SW1305" s="1124"/>
      <c r="SX1305" s="1124"/>
      <c r="SY1305" s="1124"/>
      <c r="SZ1305" s="1124"/>
      <c r="TA1305" s="1124"/>
      <c r="TB1305" s="1124"/>
      <c r="TC1305" s="1124"/>
      <c r="TD1305" s="1124"/>
      <c r="TE1305" s="1124"/>
      <c r="TF1305" s="1124"/>
      <c r="TG1305" s="1124"/>
      <c r="TH1305" s="1124"/>
      <c r="TI1305" s="1124"/>
      <c r="TJ1305" s="1124"/>
      <c r="TK1305" s="1124"/>
      <c r="TL1305" s="1124"/>
      <c r="TM1305" s="1124"/>
      <c r="TN1305" s="1124"/>
      <c r="TO1305" s="1124"/>
      <c r="TP1305" s="1124"/>
      <c r="TQ1305" s="1124"/>
      <c r="TR1305" s="1124"/>
      <c r="TS1305" s="1124"/>
      <c r="TT1305" s="1124"/>
      <c r="TU1305" s="1124"/>
      <c r="TV1305" s="1124"/>
      <c r="TW1305" s="1124"/>
      <c r="TX1305" s="1124"/>
      <c r="TY1305" s="1124"/>
      <c r="TZ1305" s="1124"/>
      <c r="UA1305" s="1124"/>
      <c r="UB1305" s="1124"/>
      <c r="UC1305" s="1124"/>
      <c r="UD1305" s="1124"/>
      <c r="UE1305" s="1124"/>
      <c r="UF1305" s="1124"/>
      <c r="UG1305" s="1124"/>
      <c r="UH1305" s="1124"/>
      <c r="UI1305" s="1124"/>
      <c r="UJ1305" s="1124"/>
      <c r="UK1305" s="1124"/>
      <c r="UL1305" s="1124"/>
      <c r="UM1305" s="1124"/>
      <c r="UN1305" s="1124"/>
      <c r="UO1305" s="1124"/>
      <c r="UP1305" s="1124"/>
      <c r="UQ1305" s="1124"/>
      <c r="UR1305" s="1124"/>
      <c r="US1305" s="1124"/>
      <c r="UT1305" s="1124"/>
      <c r="UU1305" s="1124"/>
      <c r="UV1305" s="1124"/>
      <c r="UW1305" s="1124"/>
      <c r="UX1305" s="1124"/>
      <c r="UY1305" s="1124"/>
      <c r="UZ1305" s="1124"/>
      <c r="VA1305" s="1124"/>
      <c r="VB1305" s="1124"/>
      <c r="VC1305" s="1124"/>
      <c r="VD1305" s="1124"/>
      <c r="VE1305" s="1124"/>
      <c r="VF1305" s="1124"/>
      <c r="VG1305" s="1124"/>
      <c r="VH1305" s="1124"/>
      <c r="VI1305" s="1124"/>
      <c r="VJ1305" s="1124"/>
      <c r="VK1305" s="1124"/>
      <c r="VL1305" s="1124"/>
      <c r="VM1305" s="1124"/>
      <c r="VN1305" s="1124"/>
      <c r="VO1305" s="1124"/>
      <c r="VP1305" s="1124"/>
      <c r="VQ1305" s="1124"/>
      <c r="VR1305" s="1124"/>
      <c r="VS1305" s="1124"/>
      <c r="VT1305" s="1124"/>
      <c r="VU1305" s="1124"/>
      <c r="VV1305" s="1124"/>
      <c r="VW1305" s="1124"/>
      <c r="VX1305" s="1124"/>
      <c r="VY1305" s="1124"/>
      <c r="VZ1305" s="1124"/>
      <c r="WA1305" s="1124"/>
      <c r="WB1305" s="1124"/>
      <c r="WC1305" s="1124"/>
      <c r="WD1305" s="1124"/>
      <c r="WE1305" s="1124"/>
      <c r="WF1305" s="1124"/>
      <c r="WG1305" s="1124"/>
      <c r="WH1305" s="1124"/>
      <c r="WI1305" s="1124"/>
      <c r="WJ1305" s="1124"/>
      <c r="WK1305" s="1124"/>
      <c r="WL1305" s="1124"/>
      <c r="WM1305" s="1124"/>
      <c r="WN1305" s="1124"/>
      <c r="WO1305" s="1124"/>
      <c r="WP1305" s="1124"/>
      <c r="WQ1305" s="1124"/>
      <c r="WR1305" s="1124"/>
      <c r="WS1305" s="1124"/>
      <c r="WT1305" s="1124"/>
      <c r="WU1305" s="1124"/>
      <c r="WV1305" s="1124"/>
      <c r="WW1305" s="1124"/>
      <c r="WX1305" s="1124"/>
      <c r="WY1305" s="1124"/>
      <c r="WZ1305" s="1124"/>
      <c r="XA1305" s="1124"/>
      <c r="XB1305" s="1124"/>
      <c r="XC1305" s="1124"/>
      <c r="XD1305" s="1124"/>
      <c r="XE1305" s="1124"/>
      <c r="XF1305" s="1124"/>
      <c r="XG1305" s="1124"/>
      <c r="XH1305" s="1124"/>
      <c r="XI1305" s="1124"/>
      <c r="XJ1305" s="1124"/>
      <c r="XK1305" s="1124"/>
      <c r="XL1305" s="1124"/>
      <c r="XM1305" s="1124"/>
      <c r="XN1305" s="1124"/>
      <c r="XO1305" s="1124"/>
      <c r="XP1305" s="1124"/>
      <c r="XQ1305" s="1124"/>
      <c r="XR1305" s="1124"/>
      <c r="XS1305" s="1124"/>
      <c r="XT1305" s="1124"/>
      <c r="XU1305" s="1124"/>
      <c r="XV1305" s="1124"/>
      <c r="XW1305" s="1124"/>
      <c r="XX1305" s="1124"/>
      <c r="XY1305" s="1124"/>
      <c r="XZ1305" s="1124"/>
      <c r="YA1305" s="1124"/>
      <c r="YB1305" s="1124"/>
      <c r="YC1305" s="1124"/>
      <c r="YD1305" s="1124"/>
      <c r="YE1305" s="1124"/>
      <c r="YF1305" s="1124"/>
      <c r="YG1305" s="1124"/>
      <c r="YH1305" s="1124"/>
      <c r="YI1305" s="1124"/>
      <c r="YJ1305" s="1124"/>
      <c r="YK1305" s="1124"/>
      <c r="YL1305" s="1124"/>
      <c r="YM1305" s="1124"/>
      <c r="YN1305" s="1124"/>
      <c r="YO1305" s="1124"/>
      <c r="YP1305" s="1124"/>
      <c r="YQ1305" s="1124"/>
      <c r="YR1305" s="1124"/>
      <c r="YS1305" s="1124"/>
      <c r="YT1305" s="1124"/>
      <c r="YU1305" s="1124"/>
      <c r="YV1305" s="1124"/>
      <c r="YW1305" s="1124"/>
      <c r="YX1305" s="1124"/>
      <c r="YY1305" s="1124"/>
      <c r="YZ1305" s="1124"/>
      <c r="ZA1305" s="1124"/>
      <c r="ZB1305" s="1124"/>
      <c r="ZC1305" s="1124"/>
      <c r="ZD1305" s="1124"/>
      <c r="ZE1305" s="1124"/>
      <c r="ZF1305" s="1124"/>
      <c r="ZG1305" s="1124"/>
      <c r="ZH1305" s="1124"/>
      <c r="ZI1305" s="1124"/>
      <c r="ZJ1305" s="1124"/>
      <c r="ZK1305" s="1124"/>
      <c r="ZL1305" s="1124"/>
      <c r="ZM1305" s="1124"/>
      <c r="ZN1305" s="1124"/>
      <c r="ZO1305" s="1124"/>
      <c r="ZP1305" s="1124"/>
      <c r="ZQ1305" s="1124"/>
      <c r="ZR1305" s="1124"/>
      <c r="ZS1305" s="1124"/>
      <c r="ZT1305" s="1124"/>
      <c r="ZU1305" s="1124"/>
      <c r="ZV1305" s="1124"/>
      <c r="ZW1305" s="1124"/>
      <c r="ZX1305" s="1124"/>
      <c r="ZY1305" s="1124"/>
      <c r="ZZ1305" s="1124"/>
      <c r="AAA1305" s="1124"/>
      <c r="AAB1305" s="1124"/>
      <c r="AAC1305" s="1124"/>
      <c r="AAD1305" s="1124"/>
      <c r="AAE1305" s="1124"/>
      <c r="AAF1305" s="1124"/>
      <c r="AAG1305" s="1124"/>
      <c r="AAH1305" s="1124"/>
      <c r="AAI1305" s="1124"/>
      <c r="AAJ1305" s="1124"/>
      <c r="AAK1305" s="1124"/>
      <c r="AAL1305" s="1124"/>
      <c r="AAM1305" s="1124"/>
      <c r="AAN1305" s="1124"/>
      <c r="AAO1305" s="1124"/>
      <c r="AAP1305" s="1124"/>
      <c r="AAQ1305" s="1124"/>
      <c r="AAR1305" s="1124"/>
      <c r="AAS1305" s="1124"/>
      <c r="AAT1305" s="1124"/>
      <c r="AAU1305" s="1124"/>
      <c r="AAV1305" s="1124"/>
      <c r="AAW1305" s="1124"/>
      <c r="AAX1305" s="1124"/>
      <c r="AAY1305" s="1124"/>
      <c r="AAZ1305" s="1124"/>
      <c r="ABA1305" s="1124"/>
      <c r="ABB1305" s="1124"/>
      <c r="ABC1305" s="1124"/>
      <c r="ABD1305" s="1124"/>
      <c r="ABE1305" s="1124"/>
      <c r="ABF1305" s="1124"/>
      <c r="ABG1305" s="1124"/>
      <c r="ABH1305" s="1124"/>
      <c r="ABI1305" s="1124"/>
      <c r="ABJ1305" s="1124"/>
      <c r="ABK1305" s="1124"/>
      <c r="ABL1305" s="1124"/>
      <c r="ABM1305" s="1124"/>
      <c r="ABN1305" s="1124"/>
      <c r="ABO1305" s="1124"/>
      <c r="ABP1305" s="1124"/>
      <c r="ABQ1305" s="1124"/>
      <c r="ABR1305" s="1124"/>
      <c r="ABS1305" s="1124"/>
      <c r="ABT1305" s="1124"/>
      <c r="ABU1305" s="1124"/>
      <c r="ABV1305" s="1124"/>
      <c r="ABW1305" s="1124"/>
      <c r="ABX1305" s="1124"/>
      <c r="ABY1305" s="1124"/>
      <c r="ABZ1305" s="1124"/>
      <c r="ACA1305" s="1124"/>
      <c r="ACB1305" s="1124"/>
      <c r="ACC1305" s="1124"/>
      <c r="ACD1305" s="1124"/>
      <c r="ACE1305" s="1124"/>
      <c r="ACF1305" s="1124"/>
      <c r="ACG1305" s="1124"/>
      <c r="ACH1305" s="1124"/>
      <c r="ACI1305" s="1124"/>
      <c r="ACJ1305" s="1124"/>
      <c r="ACK1305" s="1124"/>
      <c r="ACL1305" s="1124"/>
      <c r="ACM1305" s="1124"/>
      <c r="ACN1305" s="1124"/>
      <c r="ACO1305" s="1124"/>
      <c r="ACP1305" s="1124"/>
      <c r="ACQ1305" s="1124"/>
      <c r="ACR1305" s="1124"/>
      <c r="ACS1305" s="1124"/>
      <c r="ACT1305" s="1124"/>
      <c r="ACU1305" s="1124"/>
      <c r="ACV1305" s="1124"/>
      <c r="ACW1305" s="1124"/>
      <c r="ACX1305" s="1124"/>
      <c r="ACY1305" s="1124"/>
      <c r="ACZ1305" s="1124"/>
      <c r="ADA1305" s="1124"/>
      <c r="ADB1305" s="1124"/>
      <c r="ADC1305" s="1124"/>
      <c r="ADD1305" s="1124"/>
      <c r="ADE1305" s="1124"/>
      <c r="ADF1305" s="1124"/>
      <c r="ADG1305" s="1124"/>
      <c r="ADH1305" s="1124"/>
      <c r="ADI1305" s="1124"/>
      <c r="ADJ1305" s="1124"/>
      <c r="ADK1305" s="1124"/>
      <c r="ADL1305" s="1124"/>
      <c r="ADM1305" s="1124"/>
      <c r="ADN1305" s="1124"/>
      <c r="ADO1305" s="1124"/>
      <c r="ADP1305" s="1124"/>
      <c r="ADQ1305" s="1124"/>
      <c r="ADR1305" s="1124"/>
      <c r="ADS1305" s="1124"/>
      <c r="ADT1305" s="1124"/>
      <c r="ADU1305" s="1124"/>
      <c r="ADV1305" s="1124"/>
      <c r="ADW1305" s="1124"/>
      <c r="ADX1305" s="1124"/>
      <c r="ADY1305" s="1124"/>
      <c r="ADZ1305" s="1124"/>
      <c r="AEA1305" s="1124"/>
      <c r="AEB1305" s="1124"/>
      <c r="AEC1305" s="1124"/>
      <c r="AED1305" s="1124"/>
      <c r="AEE1305" s="1124"/>
      <c r="AEF1305" s="1124"/>
      <c r="AEG1305" s="1124"/>
      <c r="AEH1305" s="1124"/>
      <c r="AEI1305" s="1124"/>
      <c r="AEJ1305" s="1124"/>
      <c r="AEK1305" s="1124"/>
      <c r="AEL1305" s="1124"/>
      <c r="AEM1305" s="1124"/>
      <c r="AEN1305" s="1124"/>
      <c r="AEO1305" s="1124"/>
      <c r="AEP1305" s="1124"/>
      <c r="AEQ1305" s="1124"/>
      <c r="AER1305" s="1124"/>
      <c r="AES1305" s="1124"/>
      <c r="AET1305" s="1124"/>
      <c r="AEU1305" s="1124"/>
      <c r="AEV1305" s="1124"/>
      <c r="AEW1305" s="1124"/>
      <c r="AEX1305" s="1124"/>
      <c r="AEY1305" s="1124"/>
      <c r="AEZ1305" s="1124"/>
      <c r="AFA1305" s="1124"/>
      <c r="AFB1305" s="1124"/>
      <c r="AFC1305" s="1124"/>
      <c r="AFD1305" s="1124"/>
      <c r="AFE1305" s="1124"/>
      <c r="AFF1305" s="1124"/>
      <c r="AFG1305" s="1124"/>
      <c r="AFH1305" s="1124"/>
      <c r="AFI1305" s="1124"/>
      <c r="AFJ1305" s="1124"/>
      <c r="AFK1305" s="1124"/>
      <c r="AFL1305" s="1124"/>
      <c r="AFM1305" s="1124"/>
      <c r="AFN1305" s="1124"/>
      <c r="AFO1305" s="1124"/>
      <c r="AFP1305" s="1124"/>
      <c r="AFQ1305" s="1124"/>
      <c r="AFR1305" s="1124"/>
      <c r="AFS1305" s="1124"/>
      <c r="AFT1305" s="1124"/>
      <c r="AFU1305" s="1124"/>
      <c r="AFV1305" s="1124"/>
      <c r="AFW1305" s="1124"/>
      <c r="AFX1305" s="1124"/>
      <c r="AFY1305" s="1124"/>
      <c r="AFZ1305" s="1124"/>
      <c r="AGA1305" s="1124"/>
      <c r="AGB1305" s="1124"/>
      <c r="AGC1305" s="1124"/>
      <c r="AGD1305" s="1124"/>
      <c r="AGE1305" s="1124"/>
      <c r="AGF1305" s="1124"/>
      <c r="AGG1305" s="1124"/>
      <c r="AGH1305" s="1124"/>
      <c r="AGI1305" s="1124"/>
      <c r="AGJ1305" s="1124"/>
      <c r="AGK1305" s="1124"/>
      <c r="AGL1305" s="1124"/>
      <c r="AGM1305" s="1124"/>
      <c r="AGN1305" s="1124"/>
      <c r="AGO1305" s="1124"/>
      <c r="AGP1305" s="1124"/>
      <c r="AGQ1305" s="1124"/>
      <c r="AGR1305" s="1124"/>
      <c r="AGS1305" s="1124"/>
      <c r="AGT1305" s="1124"/>
      <c r="AGU1305" s="1124"/>
      <c r="AGV1305" s="1124"/>
      <c r="AGW1305" s="1124"/>
      <c r="AGX1305" s="1124"/>
      <c r="AGY1305" s="1124"/>
      <c r="AGZ1305" s="1124"/>
      <c r="AHA1305" s="1124"/>
      <c r="AHB1305" s="1124"/>
      <c r="AHC1305" s="1124"/>
      <c r="AHD1305" s="1124"/>
      <c r="AHE1305" s="1124"/>
      <c r="AHF1305" s="1124"/>
      <c r="AHG1305" s="1124"/>
      <c r="AHH1305" s="1124"/>
      <c r="AHI1305" s="1124"/>
      <c r="AHJ1305" s="1124"/>
      <c r="AHK1305" s="1124"/>
      <c r="AHL1305" s="1124"/>
      <c r="AHM1305" s="1124"/>
      <c r="AHN1305" s="1124"/>
      <c r="AHO1305" s="1124"/>
      <c r="AHP1305" s="1124"/>
      <c r="AHQ1305" s="1124"/>
      <c r="AHR1305" s="1124"/>
      <c r="AHS1305" s="1124"/>
      <c r="AHT1305" s="1124"/>
      <c r="AHU1305" s="1124"/>
      <c r="AHV1305" s="1124"/>
      <c r="AHW1305" s="1124"/>
      <c r="AHX1305" s="1124"/>
      <c r="AHY1305" s="1124"/>
      <c r="AHZ1305" s="1124"/>
      <c r="AIA1305" s="1124"/>
      <c r="AIB1305" s="1124"/>
      <c r="AIC1305" s="1124"/>
      <c r="AID1305" s="1124"/>
      <c r="AIE1305" s="1124"/>
      <c r="AIF1305" s="1124"/>
      <c r="AIG1305" s="1124"/>
      <c r="AIH1305" s="1124"/>
      <c r="AII1305" s="1124"/>
      <c r="AIJ1305" s="1124"/>
      <c r="AIK1305" s="1124"/>
      <c r="AIL1305" s="1124"/>
      <c r="AIM1305" s="1124"/>
      <c r="AIN1305" s="1124"/>
      <c r="AIO1305" s="1124"/>
      <c r="AIP1305" s="1124"/>
      <c r="AIQ1305" s="1124"/>
      <c r="AIR1305" s="1124"/>
      <c r="AIS1305" s="1124"/>
      <c r="AIT1305" s="1124"/>
      <c r="AIU1305" s="1124"/>
      <c r="AIV1305" s="1124"/>
      <c r="AIW1305" s="1124"/>
      <c r="AIX1305" s="1124"/>
      <c r="AIY1305" s="1124"/>
      <c r="AIZ1305" s="1124"/>
      <c r="AJA1305" s="1124"/>
      <c r="AJB1305" s="1124"/>
      <c r="AJC1305" s="1124"/>
      <c r="AJD1305" s="1124"/>
      <c r="AJE1305" s="1124"/>
      <c r="AJF1305" s="1124"/>
      <c r="AJG1305" s="1124"/>
      <c r="AJH1305" s="1124"/>
      <c r="AJI1305" s="1124"/>
      <c r="AJJ1305" s="1124"/>
      <c r="AJK1305" s="1124"/>
      <c r="AJL1305" s="1124"/>
      <c r="AJM1305" s="1124"/>
      <c r="AJN1305" s="1124"/>
      <c r="AJO1305" s="1124"/>
      <c r="AJP1305" s="1124"/>
      <c r="AJQ1305" s="1124"/>
      <c r="AJR1305" s="1124"/>
      <c r="AJS1305" s="1124"/>
      <c r="AJT1305" s="1124"/>
      <c r="AJU1305" s="1124"/>
      <c r="AJV1305" s="1124"/>
      <c r="AJW1305" s="1124"/>
      <c r="AJX1305" s="1124"/>
      <c r="AJY1305" s="1124"/>
      <c r="AJZ1305" s="1124"/>
      <c r="AKA1305" s="1124"/>
      <c r="AKB1305" s="1124"/>
      <c r="AKC1305" s="1124"/>
      <c r="AKD1305" s="1124"/>
      <c r="AKE1305" s="1124"/>
      <c r="AKF1305" s="1124"/>
      <c r="AKG1305" s="1124"/>
      <c r="AKH1305" s="1124"/>
      <c r="AKI1305" s="1124"/>
      <c r="AKJ1305" s="1124"/>
      <c r="AKK1305" s="1124"/>
      <c r="AKL1305" s="1124"/>
      <c r="AKM1305" s="1124"/>
      <c r="AKN1305" s="1124"/>
      <c r="AKO1305" s="1124"/>
      <c r="AKP1305" s="1124"/>
      <c r="AKQ1305" s="1124"/>
      <c r="AKR1305" s="1124"/>
      <c r="AKS1305" s="1124"/>
      <c r="AKT1305" s="1124"/>
      <c r="AKU1305" s="1124"/>
      <c r="AKV1305" s="1124"/>
      <c r="AKW1305" s="1124"/>
      <c r="AKX1305" s="1124"/>
      <c r="AKY1305" s="1124"/>
      <c r="AKZ1305" s="1124"/>
      <c r="ALA1305" s="1124"/>
      <c r="ALB1305" s="1124"/>
      <c r="ALC1305" s="1124"/>
      <c r="ALD1305" s="1124"/>
      <c r="ALE1305" s="1124"/>
      <c r="ALF1305" s="1124"/>
      <c r="ALG1305" s="1124"/>
      <c r="ALH1305" s="1124"/>
      <c r="ALI1305" s="1124"/>
      <c r="ALJ1305" s="1124"/>
      <c r="ALK1305" s="1124"/>
      <c r="ALL1305" s="1124"/>
      <c r="ALM1305" s="1124"/>
      <c r="ALN1305" s="1124"/>
      <c r="ALO1305" s="1124"/>
      <c r="ALP1305" s="1124"/>
      <c r="ALQ1305" s="1124"/>
      <c r="ALR1305" s="1124"/>
      <c r="ALS1305" s="1124"/>
      <c r="ALT1305" s="1124"/>
      <c r="ALU1305" s="1124"/>
      <c r="ALV1305" s="1124"/>
      <c r="ALW1305" s="1124"/>
      <c r="ALX1305" s="1124"/>
      <c r="ALY1305" s="1124"/>
      <c r="ALZ1305" s="1124"/>
      <c r="AMA1305" s="1124"/>
      <c r="AMB1305" s="1124"/>
      <c r="AMC1305" s="1124"/>
      <c r="AMD1305" s="1124"/>
      <c r="AME1305" s="1124"/>
      <c r="AMF1305" s="1124"/>
      <c r="AMG1305" s="1124"/>
      <c r="AMH1305" s="1124"/>
      <c r="AMI1305" s="1124"/>
      <c r="AMJ1305" s="1124"/>
      <c r="AMK1305" s="1124"/>
      <c r="AML1305" s="1124"/>
      <c r="AMM1305" s="1124"/>
      <c r="AMN1305" s="1124"/>
      <c r="AMO1305" s="1124"/>
      <c r="AMP1305" s="1124"/>
      <c r="AMQ1305" s="1124"/>
      <c r="AMR1305" s="1124"/>
      <c r="AMS1305" s="1124"/>
      <c r="AMT1305" s="1124"/>
      <c r="AMU1305" s="1124"/>
      <c r="AMV1305" s="1124"/>
      <c r="AMW1305" s="1124"/>
      <c r="AMX1305" s="1124"/>
      <c r="AMY1305" s="1124"/>
      <c r="AMZ1305" s="1124"/>
      <c r="ANA1305" s="1124"/>
      <c r="ANB1305" s="1124"/>
      <c r="ANC1305" s="1124"/>
      <c r="AND1305" s="1124"/>
      <c r="ANE1305" s="1124"/>
      <c r="ANF1305" s="1124"/>
      <c r="ANG1305" s="1124"/>
      <c r="ANH1305" s="1124"/>
      <c r="ANI1305" s="1124"/>
      <c r="ANJ1305" s="1124"/>
      <c r="ANK1305" s="1124"/>
      <c r="ANL1305" s="1124"/>
      <c r="ANM1305" s="1124"/>
      <c r="ANN1305" s="1124"/>
      <c r="ANO1305" s="1124"/>
      <c r="ANP1305" s="1124"/>
      <c r="ANQ1305" s="1124"/>
      <c r="ANR1305" s="1124"/>
      <c r="ANS1305" s="1124"/>
      <c r="ANT1305" s="1124"/>
      <c r="ANU1305" s="1124"/>
      <c r="ANV1305" s="1124"/>
      <c r="ANW1305" s="1124"/>
      <c r="ANX1305" s="1124"/>
      <c r="ANY1305" s="1124"/>
      <c r="ANZ1305" s="1124"/>
      <c r="AOA1305" s="1124"/>
      <c r="AOB1305" s="1124"/>
      <c r="AOC1305" s="1124"/>
      <c r="AOD1305" s="1124"/>
      <c r="AOE1305" s="1124"/>
      <c r="AOF1305" s="1124"/>
      <c r="AOG1305" s="1124"/>
      <c r="AOH1305" s="1124"/>
      <c r="AOI1305" s="1124"/>
      <c r="AOJ1305" s="1124"/>
      <c r="AOK1305" s="1124"/>
      <c r="AOL1305" s="1124"/>
      <c r="AOM1305" s="1124"/>
      <c r="AON1305" s="1124"/>
      <c r="AOO1305" s="1124"/>
      <c r="AOP1305" s="1124"/>
      <c r="AOQ1305" s="1124"/>
      <c r="AOR1305" s="1124"/>
      <c r="AOS1305" s="1124"/>
      <c r="AOT1305" s="1124"/>
      <c r="AOU1305" s="1124"/>
      <c r="AOV1305" s="1124"/>
      <c r="AOW1305" s="1124"/>
      <c r="AOX1305" s="1124"/>
      <c r="AOY1305" s="1124"/>
      <c r="AOZ1305" s="1124"/>
      <c r="APA1305" s="1124"/>
      <c r="APB1305" s="1124"/>
      <c r="APC1305" s="1124"/>
      <c r="APD1305" s="1124"/>
      <c r="APE1305" s="1124"/>
      <c r="APF1305" s="1124"/>
      <c r="APG1305" s="1124"/>
      <c r="APH1305" s="1124"/>
      <c r="API1305" s="1124"/>
      <c r="APJ1305" s="1124"/>
      <c r="APK1305" s="1124"/>
      <c r="APL1305" s="1124"/>
      <c r="APM1305" s="1124"/>
      <c r="APN1305" s="1124"/>
      <c r="APO1305" s="1124"/>
      <c r="APP1305" s="1124"/>
      <c r="APQ1305" s="1124"/>
      <c r="APR1305" s="1124"/>
      <c r="APS1305" s="1124"/>
      <c r="APT1305" s="1124"/>
      <c r="APU1305" s="1124"/>
      <c r="APV1305" s="1124"/>
      <c r="APW1305" s="1124"/>
      <c r="APX1305" s="1124"/>
      <c r="APY1305" s="1124"/>
      <c r="APZ1305" s="1124"/>
      <c r="AQA1305" s="1124"/>
      <c r="AQB1305" s="1124"/>
      <c r="AQC1305" s="1124"/>
      <c r="AQD1305" s="1124"/>
      <c r="AQE1305" s="1124"/>
      <c r="AQF1305" s="1124"/>
      <c r="AQG1305" s="1124"/>
      <c r="AQH1305" s="1124"/>
      <c r="AQI1305" s="1124"/>
      <c r="AQJ1305" s="1124"/>
      <c r="AQK1305" s="1124"/>
      <c r="AQL1305" s="1124"/>
      <c r="AQM1305" s="1124"/>
      <c r="AQN1305" s="1124"/>
      <c r="AQO1305" s="1124"/>
      <c r="AQP1305" s="1124"/>
      <c r="AQQ1305" s="1124"/>
      <c r="AQR1305" s="1124"/>
      <c r="AQS1305" s="1124"/>
      <c r="AQT1305" s="1124"/>
      <c r="AQU1305" s="1124"/>
      <c r="AQV1305" s="1124"/>
      <c r="AQW1305" s="1124"/>
      <c r="AQX1305" s="1124"/>
      <c r="AQY1305" s="1124"/>
      <c r="AQZ1305" s="1124"/>
      <c r="ARA1305" s="1124"/>
      <c r="ARB1305" s="1124"/>
      <c r="ARC1305" s="1124"/>
      <c r="ARD1305" s="1124"/>
      <c r="ARE1305" s="1124"/>
      <c r="ARF1305" s="1124"/>
      <c r="ARG1305" s="1124"/>
      <c r="ARH1305" s="1124"/>
      <c r="ARI1305" s="1124"/>
      <c r="ARJ1305" s="1124"/>
      <c r="ARK1305" s="1124"/>
      <c r="ARL1305" s="1124"/>
      <c r="ARM1305" s="1124"/>
      <c r="ARN1305" s="1124"/>
      <c r="ARO1305" s="1124"/>
      <c r="ARP1305" s="1124"/>
      <c r="ARQ1305" s="1124"/>
      <c r="ARR1305" s="1124"/>
      <c r="ARS1305" s="1124"/>
      <c r="ART1305" s="1124"/>
      <c r="ARU1305" s="1124"/>
      <c r="ARV1305" s="1124"/>
      <c r="ARW1305" s="1124"/>
      <c r="ARX1305" s="1124"/>
      <c r="ARY1305" s="1124"/>
      <c r="ARZ1305" s="1124"/>
      <c r="ASA1305" s="1124"/>
      <c r="ASB1305" s="1124"/>
      <c r="ASC1305" s="1124"/>
      <c r="ASD1305" s="1124"/>
      <c r="ASE1305" s="1124"/>
      <c r="ASF1305" s="1124"/>
      <c r="ASG1305" s="1124"/>
      <c r="ASH1305" s="1124"/>
      <c r="ASI1305" s="1124"/>
      <c r="ASJ1305" s="1124"/>
      <c r="ASK1305" s="1124"/>
      <c r="ASL1305" s="1124"/>
      <c r="ASM1305" s="1124"/>
      <c r="ASN1305" s="1124"/>
      <c r="ASO1305" s="1124"/>
      <c r="ASP1305" s="1124"/>
      <c r="ASQ1305" s="1124"/>
      <c r="ASR1305" s="1124"/>
      <c r="ASS1305" s="1124"/>
      <c r="AST1305" s="1124"/>
      <c r="ASU1305" s="1124"/>
      <c r="ASV1305" s="1124"/>
      <c r="ASW1305" s="1124"/>
      <c r="ASX1305" s="1124"/>
      <c r="ASY1305" s="1124"/>
      <c r="ASZ1305" s="1124"/>
      <c r="ATA1305" s="1124"/>
      <c r="ATB1305" s="1124"/>
      <c r="ATC1305" s="1124"/>
      <c r="ATD1305" s="1124"/>
      <c r="ATE1305" s="1124"/>
      <c r="ATF1305" s="1124"/>
      <c r="ATG1305" s="1124"/>
      <c r="ATH1305" s="1124"/>
      <c r="ATI1305" s="1124"/>
      <c r="ATJ1305" s="1124"/>
      <c r="ATK1305" s="1124"/>
      <c r="ATL1305" s="1124"/>
      <c r="ATM1305" s="1124"/>
      <c r="ATN1305" s="1124"/>
      <c r="ATO1305" s="1124"/>
      <c r="ATP1305" s="1124"/>
      <c r="ATQ1305" s="1124"/>
      <c r="ATR1305" s="1124"/>
      <c r="ATS1305" s="1124"/>
      <c r="ATT1305" s="1124"/>
      <c r="ATU1305" s="1124"/>
      <c r="ATV1305" s="1124"/>
      <c r="ATW1305" s="1124"/>
      <c r="ATX1305" s="1124"/>
      <c r="ATY1305" s="1124"/>
      <c r="ATZ1305" s="1124"/>
      <c r="AUA1305" s="1124"/>
      <c r="AUB1305" s="1124"/>
      <c r="AUC1305" s="1124"/>
      <c r="AUD1305" s="1124"/>
      <c r="AUE1305" s="1124"/>
      <c r="AUF1305" s="1124"/>
      <c r="AUG1305" s="1124"/>
      <c r="AUH1305" s="1124"/>
      <c r="AUI1305" s="1124"/>
      <c r="AUJ1305" s="1124"/>
      <c r="AUK1305" s="1124"/>
      <c r="AUL1305" s="1124"/>
      <c r="AUM1305" s="1124"/>
      <c r="AUN1305" s="1124"/>
      <c r="AUO1305" s="1124"/>
      <c r="AUP1305" s="1124"/>
      <c r="AUQ1305" s="1124"/>
      <c r="AUR1305" s="1124"/>
      <c r="AUS1305" s="1124"/>
      <c r="AUT1305" s="1124"/>
      <c r="AUU1305" s="1124"/>
      <c r="AUV1305" s="1124"/>
      <c r="AUW1305" s="1124"/>
      <c r="AUX1305" s="1124"/>
      <c r="AUY1305" s="1124"/>
      <c r="AUZ1305" s="1124"/>
      <c r="AVA1305" s="1124"/>
      <c r="AVB1305" s="1124"/>
      <c r="AVC1305" s="1124"/>
      <c r="AVD1305" s="1124"/>
      <c r="AVE1305" s="1124"/>
      <c r="AVF1305" s="1124"/>
      <c r="AVG1305" s="1124"/>
      <c r="AVH1305" s="1124"/>
      <c r="AVI1305" s="1124"/>
      <c r="AVJ1305" s="1124"/>
      <c r="AVK1305" s="1124"/>
      <c r="AVL1305" s="1124"/>
      <c r="AVM1305" s="1124"/>
      <c r="AVN1305" s="1124"/>
      <c r="AVO1305" s="1124"/>
      <c r="AVP1305" s="1124"/>
      <c r="AVQ1305" s="1124"/>
      <c r="AVR1305" s="1124"/>
      <c r="AVS1305" s="1124"/>
      <c r="AVT1305" s="1124"/>
      <c r="AVU1305" s="1124"/>
      <c r="AVV1305" s="1124"/>
      <c r="AVW1305" s="1124"/>
      <c r="AVX1305" s="1124"/>
      <c r="AVY1305" s="1124"/>
      <c r="AVZ1305" s="1124"/>
      <c r="AWA1305" s="1124"/>
      <c r="AWB1305" s="1124"/>
      <c r="AWC1305" s="1124"/>
      <c r="AWD1305" s="1124"/>
      <c r="AWE1305" s="1124"/>
      <c r="AWF1305" s="1124"/>
      <c r="AWG1305" s="1124"/>
      <c r="AWH1305" s="1124"/>
      <c r="AWI1305" s="1124"/>
      <c r="AWJ1305" s="1124"/>
      <c r="AWK1305" s="1124"/>
      <c r="AWL1305" s="1124"/>
      <c r="AWM1305" s="1124"/>
      <c r="AWN1305" s="1124"/>
      <c r="AWO1305" s="1124"/>
      <c r="AWP1305" s="1124"/>
      <c r="AWQ1305" s="1124"/>
      <c r="AWR1305" s="1124"/>
      <c r="AWS1305" s="1124"/>
      <c r="AWT1305" s="1124"/>
      <c r="AWU1305" s="1124"/>
      <c r="AWV1305" s="1124"/>
      <c r="AWW1305" s="1124"/>
      <c r="AWX1305" s="1124"/>
      <c r="AWY1305" s="1124"/>
      <c r="AWZ1305" s="1124"/>
      <c r="AXA1305" s="1124"/>
      <c r="AXB1305" s="1124"/>
      <c r="AXC1305" s="1124"/>
      <c r="AXD1305" s="1124"/>
      <c r="AXE1305" s="1124"/>
      <c r="AXF1305" s="1124"/>
      <c r="AXG1305" s="1124"/>
      <c r="AXH1305" s="1124"/>
      <c r="AXI1305" s="1124"/>
      <c r="AXJ1305" s="1124"/>
      <c r="AXK1305" s="1124"/>
      <c r="AXL1305" s="1124"/>
      <c r="AXM1305" s="1124"/>
      <c r="AXN1305" s="1124"/>
      <c r="AXO1305" s="1124"/>
      <c r="AXP1305" s="1124"/>
      <c r="AXQ1305" s="1124"/>
      <c r="AXR1305" s="1124"/>
      <c r="AXS1305" s="1124"/>
      <c r="AXT1305" s="1124"/>
      <c r="AXU1305" s="1124"/>
      <c r="AXV1305" s="1124"/>
      <c r="AXW1305" s="1124"/>
      <c r="AXX1305" s="1124"/>
      <c r="AXY1305" s="1124"/>
      <c r="AXZ1305" s="1124"/>
      <c r="AYA1305" s="1124"/>
      <c r="AYB1305" s="1124"/>
      <c r="AYC1305" s="1124"/>
      <c r="AYD1305" s="1124"/>
      <c r="AYE1305" s="1124"/>
      <c r="AYF1305" s="1124"/>
      <c r="AYG1305" s="1124"/>
      <c r="AYH1305" s="1124"/>
      <c r="AYI1305" s="1124"/>
      <c r="AYJ1305" s="1124"/>
      <c r="AYK1305" s="1124"/>
      <c r="AYL1305" s="1124"/>
      <c r="AYM1305" s="1124"/>
      <c r="AYN1305" s="1124"/>
      <c r="AYO1305" s="1124"/>
      <c r="AYP1305" s="1124"/>
      <c r="AYQ1305" s="1124"/>
      <c r="AYR1305" s="1124"/>
      <c r="AYS1305" s="1124"/>
      <c r="AYT1305" s="1124"/>
      <c r="AYU1305" s="1124"/>
      <c r="AYV1305" s="1124"/>
      <c r="AYW1305" s="1124"/>
      <c r="AYX1305" s="1124"/>
      <c r="AYY1305" s="1124"/>
      <c r="AYZ1305" s="1124"/>
      <c r="AZA1305" s="1124"/>
      <c r="AZB1305" s="1124"/>
      <c r="AZC1305" s="1124"/>
      <c r="AZD1305" s="1124"/>
      <c r="AZE1305" s="1124"/>
      <c r="AZF1305" s="1124"/>
      <c r="AZG1305" s="1124"/>
      <c r="AZH1305" s="1124"/>
      <c r="AZI1305" s="1124"/>
      <c r="AZJ1305" s="1124"/>
      <c r="AZK1305" s="1124"/>
      <c r="AZL1305" s="1124"/>
      <c r="AZM1305" s="1124"/>
      <c r="AZN1305" s="1124"/>
      <c r="AZO1305" s="1124"/>
      <c r="AZP1305" s="1124"/>
      <c r="AZQ1305" s="1124"/>
      <c r="AZR1305" s="1124"/>
      <c r="AZS1305" s="1124"/>
      <c r="AZT1305" s="1124"/>
      <c r="AZU1305" s="1124"/>
      <c r="AZV1305" s="1124"/>
      <c r="AZW1305" s="1124"/>
      <c r="AZX1305" s="1124"/>
      <c r="AZY1305" s="1124"/>
      <c r="AZZ1305" s="1124"/>
      <c r="BAA1305" s="1124"/>
      <c r="BAB1305" s="1124"/>
      <c r="BAC1305" s="1124"/>
      <c r="BAD1305" s="1124"/>
      <c r="BAE1305" s="1124"/>
      <c r="BAF1305" s="1124"/>
      <c r="BAG1305" s="1124"/>
      <c r="BAH1305" s="1124"/>
      <c r="BAI1305" s="1124"/>
      <c r="BAJ1305" s="1124"/>
      <c r="BAK1305" s="1124"/>
      <c r="BAL1305" s="1124"/>
      <c r="BAM1305" s="1124"/>
      <c r="BAN1305" s="1124"/>
      <c r="BAO1305" s="1124"/>
      <c r="BAP1305" s="1124"/>
      <c r="BAQ1305" s="1124"/>
      <c r="BAR1305" s="1124"/>
      <c r="BAS1305" s="1124"/>
      <c r="BAT1305" s="1124"/>
      <c r="BAU1305" s="1124"/>
      <c r="BAV1305" s="1124"/>
      <c r="BAW1305" s="1124"/>
      <c r="BAX1305" s="1124"/>
      <c r="BAY1305" s="1124"/>
      <c r="BAZ1305" s="1124"/>
      <c r="BBA1305" s="1124"/>
      <c r="BBB1305" s="1124"/>
      <c r="BBC1305" s="1124"/>
      <c r="BBD1305" s="1124"/>
      <c r="BBE1305" s="1124"/>
      <c r="BBF1305" s="1124"/>
      <c r="BBG1305" s="1124"/>
      <c r="BBH1305" s="1124"/>
      <c r="BBI1305" s="1124"/>
      <c r="BBJ1305" s="1124"/>
      <c r="BBK1305" s="1124"/>
      <c r="BBL1305" s="1124"/>
      <c r="BBM1305" s="1124"/>
      <c r="BBN1305" s="1124"/>
      <c r="BBO1305" s="1124"/>
      <c r="BBP1305" s="1124"/>
      <c r="BBQ1305" s="1124"/>
      <c r="BBR1305" s="1124"/>
      <c r="BBS1305" s="1124"/>
      <c r="BBT1305" s="1124"/>
      <c r="BBU1305" s="1124"/>
      <c r="BBV1305" s="1124"/>
      <c r="BBW1305" s="1124"/>
      <c r="BBX1305" s="1124"/>
      <c r="BBY1305" s="1124"/>
      <c r="BBZ1305" s="1124"/>
      <c r="BCA1305" s="1124"/>
      <c r="BCB1305" s="1124"/>
      <c r="BCC1305" s="1124"/>
      <c r="BCD1305" s="1124"/>
      <c r="BCE1305" s="1124"/>
      <c r="BCF1305" s="1124"/>
      <c r="BCG1305" s="1124"/>
      <c r="BCH1305" s="1124"/>
      <c r="BCI1305" s="1124"/>
      <c r="BCJ1305" s="1124"/>
      <c r="BCK1305" s="1124"/>
      <c r="BCL1305" s="1124"/>
      <c r="BCM1305" s="1124"/>
      <c r="BCN1305" s="1124"/>
      <c r="BCO1305" s="1124"/>
      <c r="BCP1305" s="1124"/>
      <c r="BCQ1305" s="1124"/>
      <c r="BCR1305" s="1124"/>
      <c r="BCS1305" s="1124"/>
      <c r="BCT1305" s="1124"/>
      <c r="BCU1305" s="1124"/>
      <c r="BCV1305" s="1124"/>
      <c r="BCW1305" s="1124"/>
      <c r="BCX1305" s="1124"/>
      <c r="BCY1305" s="1124"/>
      <c r="BCZ1305" s="1124"/>
      <c r="BDA1305" s="1124"/>
      <c r="BDB1305" s="1124"/>
      <c r="BDC1305" s="1124"/>
      <c r="BDD1305" s="1124"/>
      <c r="BDE1305" s="1124"/>
      <c r="BDF1305" s="1124"/>
      <c r="BDG1305" s="1124"/>
      <c r="BDH1305" s="1124"/>
      <c r="BDI1305" s="1124"/>
      <c r="BDJ1305" s="1124"/>
      <c r="BDK1305" s="1124"/>
      <c r="BDL1305" s="1124"/>
      <c r="BDM1305" s="1124"/>
      <c r="BDN1305" s="1124"/>
      <c r="BDO1305" s="1124"/>
      <c r="BDP1305" s="1124"/>
      <c r="BDQ1305" s="1124"/>
      <c r="BDR1305" s="1124"/>
      <c r="BDS1305" s="1124"/>
      <c r="BDT1305" s="1124"/>
      <c r="BDU1305" s="1124"/>
      <c r="BDV1305" s="1124"/>
      <c r="BDW1305" s="1124"/>
      <c r="BDX1305" s="1124"/>
      <c r="BDY1305" s="1124"/>
      <c r="BDZ1305" s="1124"/>
      <c r="BEA1305" s="1124"/>
      <c r="BEB1305" s="1124"/>
      <c r="BEC1305" s="1124"/>
      <c r="BED1305" s="1124"/>
      <c r="BEE1305" s="1124"/>
      <c r="BEF1305" s="1124"/>
      <c r="BEG1305" s="1124"/>
      <c r="BEH1305" s="1124"/>
      <c r="BEI1305" s="1124"/>
      <c r="BEJ1305" s="1124"/>
      <c r="BEK1305" s="1124"/>
      <c r="BEL1305" s="1124"/>
      <c r="BEM1305" s="1124"/>
      <c r="BEN1305" s="1124"/>
      <c r="BEO1305" s="1124"/>
      <c r="BEP1305" s="1124"/>
      <c r="BEQ1305" s="1124"/>
      <c r="BER1305" s="1124"/>
      <c r="BES1305" s="1124"/>
      <c r="BET1305" s="1124"/>
      <c r="BEU1305" s="1124"/>
      <c r="BEV1305" s="1124"/>
      <c r="BEW1305" s="1124"/>
      <c r="BEX1305" s="1124"/>
      <c r="BEY1305" s="1124"/>
      <c r="BEZ1305" s="1124"/>
      <c r="BFA1305" s="1124"/>
      <c r="BFB1305" s="1124"/>
      <c r="BFC1305" s="1124"/>
      <c r="BFD1305" s="1124"/>
      <c r="BFE1305" s="1124"/>
      <c r="BFF1305" s="1124"/>
      <c r="BFG1305" s="1124"/>
      <c r="BFH1305" s="1124"/>
      <c r="BFI1305" s="1124"/>
      <c r="BFJ1305" s="1124"/>
      <c r="BFK1305" s="1124"/>
      <c r="BFL1305" s="1124"/>
      <c r="BFM1305" s="1124"/>
      <c r="BFN1305" s="1124"/>
      <c r="BFO1305" s="1124"/>
      <c r="BFP1305" s="1124"/>
      <c r="BFQ1305" s="1124"/>
      <c r="BFR1305" s="1124"/>
      <c r="BFS1305" s="1124"/>
      <c r="BFT1305" s="1124"/>
      <c r="BFU1305" s="1124"/>
      <c r="BFV1305" s="1124"/>
      <c r="BFW1305" s="1124"/>
      <c r="BFX1305" s="1124"/>
      <c r="BFY1305" s="1124"/>
      <c r="BFZ1305" s="1124"/>
      <c r="BGA1305" s="1124"/>
      <c r="BGB1305" s="1124"/>
      <c r="BGC1305" s="1124"/>
      <c r="BGD1305" s="1124"/>
      <c r="BGE1305" s="1124"/>
      <c r="BGF1305" s="1124"/>
      <c r="BGG1305" s="1124"/>
      <c r="BGH1305" s="1124"/>
      <c r="BGI1305" s="1124"/>
      <c r="BGJ1305" s="1124"/>
      <c r="BGK1305" s="1124"/>
      <c r="BGL1305" s="1124"/>
      <c r="BGM1305" s="1124"/>
      <c r="BGN1305" s="1124"/>
      <c r="BGO1305" s="1124"/>
      <c r="BGP1305" s="1124"/>
      <c r="BGQ1305" s="1124"/>
      <c r="BGR1305" s="1124"/>
      <c r="BGS1305" s="1124"/>
      <c r="BGT1305" s="1124"/>
      <c r="BGU1305" s="1124"/>
      <c r="BGV1305" s="1124"/>
      <c r="BGW1305" s="1124"/>
      <c r="BGX1305" s="1124"/>
      <c r="BGY1305" s="1124"/>
      <c r="BGZ1305" s="1124"/>
      <c r="BHA1305" s="1124"/>
      <c r="BHB1305" s="1124"/>
      <c r="BHC1305" s="1124"/>
      <c r="BHD1305" s="1124"/>
      <c r="BHE1305" s="1124"/>
      <c r="BHF1305" s="1124"/>
      <c r="BHG1305" s="1124"/>
      <c r="BHH1305" s="1124"/>
      <c r="BHI1305" s="1124"/>
      <c r="BHJ1305" s="1124"/>
      <c r="BHK1305" s="1124"/>
      <c r="BHL1305" s="1124"/>
      <c r="BHM1305" s="1124"/>
      <c r="BHN1305" s="1124"/>
      <c r="BHO1305" s="1124"/>
      <c r="BHP1305" s="1124"/>
      <c r="BHQ1305" s="1124"/>
      <c r="BHR1305" s="1124"/>
      <c r="BHS1305" s="1124"/>
      <c r="BHT1305" s="1124"/>
      <c r="BHU1305" s="1124"/>
      <c r="BHV1305" s="1124"/>
      <c r="BHW1305" s="1124"/>
      <c r="BHX1305" s="1124"/>
      <c r="BHY1305" s="1124"/>
      <c r="BHZ1305" s="1124"/>
      <c r="BIA1305" s="1124"/>
      <c r="BIB1305" s="1124"/>
      <c r="BIC1305" s="1124"/>
      <c r="BID1305" s="1124"/>
      <c r="BIE1305" s="1124"/>
      <c r="BIF1305" s="1124"/>
      <c r="BIG1305" s="1124"/>
      <c r="BIH1305" s="1124"/>
      <c r="BII1305" s="1124"/>
      <c r="BIJ1305" s="1124"/>
      <c r="BIK1305" s="1124"/>
      <c r="BIL1305" s="1124"/>
      <c r="BIM1305" s="1124"/>
      <c r="BIN1305" s="1124"/>
      <c r="BIO1305" s="1124"/>
      <c r="BIP1305" s="1124"/>
      <c r="BIQ1305" s="1124"/>
      <c r="BIR1305" s="1124"/>
      <c r="BIS1305" s="1124"/>
      <c r="BIT1305" s="1124"/>
      <c r="BIU1305" s="1124"/>
      <c r="BIV1305" s="1124"/>
      <c r="BIW1305" s="1124"/>
      <c r="BIX1305" s="1124"/>
      <c r="BIY1305" s="1124"/>
      <c r="BIZ1305" s="1124"/>
      <c r="BJA1305" s="1124"/>
      <c r="BJB1305" s="1124"/>
      <c r="BJC1305" s="1124"/>
      <c r="BJD1305" s="1124"/>
      <c r="BJE1305" s="1124"/>
      <c r="BJF1305" s="1124"/>
      <c r="BJG1305" s="1124"/>
      <c r="BJH1305" s="1124"/>
      <c r="BJI1305" s="1124"/>
      <c r="BJJ1305" s="1124"/>
      <c r="BJK1305" s="1124"/>
      <c r="BJL1305" s="1124"/>
      <c r="BJM1305" s="1124"/>
      <c r="BJN1305" s="1124"/>
      <c r="BJO1305" s="1124"/>
      <c r="BJP1305" s="1124"/>
      <c r="BJQ1305" s="1124"/>
      <c r="BJR1305" s="1124"/>
      <c r="BJS1305" s="1124"/>
      <c r="BJT1305" s="1124"/>
      <c r="BJU1305" s="1124"/>
      <c r="BJV1305" s="1124"/>
      <c r="BJW1305" s="1124"/>
      <c r="BJX1305" s="1124"/>
      <c r="BJY1305" s="1124"/>
      <c r="BJZ1305" s="1124"/>
      <c r="BKA1305" s="1124"/>
      <c r="BKB1305" s="1124"/>
      <c r="BKC1305" s="1124"/>
      <c r="BKD1305" s="1124"/>
      <c r="BKE1305" s="1124"/>
      <c r="BKF1305" s="1124"/>
      <c r="BKG1305" s="1124"/>
      <c r="BKH1305" s="1124"/>
      <c r="BKI1305" s="1124"/>
      <c r="BKJ1305" s="1124"/>
      <c r="BKK1305" s="1124"/>
      <c r="BKL1305" s="1124"/>
      <c r="BKM1305" s="1124"/>
      <c r="BKN1305" s="1124"/>
      <c r="BKO1305" s="1124"/>
      <c r="BKP1305" s="1124"/>
      <c r="BKQ1305" s="1124"/>
      <c r="BKR1305" s="1124"/>
      <c r="BKS1305" s="1124"/>
      <c r="BKT1305" s="1124"/>
      <c r="BKU1305" s="1124"/>
      <c r="BKV1305" s="1124"/>
      <c r="BKW1305" s="1124"/>
      <c r="BKX1305" s="1124"/>
      <c r="BKY1305" s="1124"/>
      <c r="BKZ1305" s="1124"/>
      <c r="BLA1305" s="1124"/>
      <c r="BLB1305" s="1124"/>
      <c r="BLC1305" s="1124"/>
      <c r="BLD1305" s="1124"/>
      <c r="BLE1305" s="1124"/>
      <c r="BLF1305" s="1124"/>
      <c r="BLG1305" s="1124"/>
      <c r="BLH1305" s="1124"/>
      <c r="BLI1305" s="1124"/>
      <c r="BLJ1305" s="1124"/>
      <c r="BLK1305" s="1124"/>
      <c r="BLL1305" s="1124"/>
      <c r="BLM1305" s="1124"/>
      <c r="BLN1305" s="1124"/>
      <c r="BLO1305" s="1124"/>
      <c r="BLP1305" s="1124"/>
      <c r="BLQ1305" s="1124"/>
      <c r="BLR1305" s="1124"/>
      <c r="BLS1305" s="1124"/>
      <c r="BLT1305" s="1124"/>
      <c r="BLU1305" s="1124"/>
      <c r="BLV1305" s="1124"/>
      <c r="BLW1305" s="1124"/>
      <c r="BLX1305" s="1124"/>
      <c r="BLY1305" s="1124"/>
      <c r="BLZ1305" s="1124"/>
      <c r="BMA1305" s="1124"/>
      <c r="BMB1305" s="1124"/>
      <c r="BMC1305" s="1124"/>
      <c r="BMD1305" s="1124"/>
      <c r="BME1305" s="1124"/>
      <c r="BMF1305" s="1124"/>
      <c r="BMG1305" s="1124"/>
      <c r="BMH1305" s="1124"/>
      <c r="BMI1305" s="1124"/>
      <c r="BMJ1305" s="1124"/>
      <c r="BMK1305" s="1124"/>
      <c r="BML1305" s="1124"/>
      <c r="BMM1305" s="1124"/>
      <c r="BMN1305" s="1124"/>
      <c r="BMO1305" s="1124"/>
      <c r="BMP1305" s="1124"/>
      <c r="BMQ1305" s="1124"/>
      <c r="BMR1305" s="1124"/>
      <c r="BMS1305" s="1124"/>
      <c r="BMT1305" s="1124"/>
      <c r="BMU1305" s="1124"/>
      <c r="BMV1305" s="1124"/>
      <c r="BMW1305" s="1124"/>
      <c r="BMX1305" s="1124"/>
      <c r="BMY1305" s="1124"/>
      <c r="BMZ1305" s="1124"/>
      <c r="BNA1305" s="1124"/>
      <c r="BNB1305" s="1124"/>
      <c r="BNC1305" s="1124"/>
      <c r="BND1305" s="1124"/>
      <c r="BNE1305" s="1124"/>
      <c r="BNF1305" s="1124"/>
      <c r="BNG1305" s="1124"/>
      <c r="BNH1305" s="1124"/>
      <c r="BNI1305" s="1124"/>
      <c r="BNJ1305" s="1124"/>
      <c r="BNK1305" s="1124"/>
      <c r="BNL1305" s="1124"/>
      <c r="BNM1305" s="1124"/>
      <c r="BNN1305" s="1124"/>
      <c r="BNO1305" s="1124"/>
      <c r="BNP1305" s="1124"/>
      <c r="BNQ1305" s="1124"/>
      <c r="BNR1305" s="1124"/>
      <c r="BNS1305" s="1124"/>
      <c r="BNT1305" s="1124"/>
      <c r="BNU1305" s="1124"/>
      <c r="BNV1305" s="1124"/>
      <c r="BNW1305" s="1124"/>
      <c r="BNX1305" s="1124"/>
      <c r="BNY1305" s="1124"/>
      <c r="BNZ1305" s="1124"/>
      <c r="BOA1305" s="1124"/>
      <c r="BOB1305" s="1124"/>
      <c r="BOC1305" s="1124"/>
      <c r="BOD1305" s="1124"/>
      <c r="BOE1305" s="1124"/>
      <c r="BOF1305" s="1124"/>
      <c r="BOG1305" s="1124"/>
      <c r="BOH1305" s="1124"/>
      <c r="BOI1305" s="1124"/>
      <c r="BOJ1305" s="1124"/>
      <c r="BOK1305" s="1124"/>
      <c r="BOL1305" s="1124"/>
      <c r="BOM1305" s="1124"/>
      <c r="BON1305" s="1124"/>
      <c r="BOO1305" s="1124"/>
      <c r="BOP1305" s="1124"/>
      <c r="BOQ1305" s="1124"/>
      <c r="BOR1305" s="1124"/>
      <c r="BOS1305" s="1124"/>
      <c r="BOT1305" s="1124"/>
      <c r="BOU1305" s="1124"/>
      <c r="BOV1305" s="1124"/>
      <c r="BOW1305" s="1124"/>
      <c r="BOX1305" s="1124"/>
      <c r="BOY1305" s="1124"/>
      <c r="BOZ1305" s="1124"/>
      <c r="BPA1305" s="1124"/>
      <c r="BPB1305" s="1124"/>
      <c r="BPC1305" s="1124"/>
      <c r="BPD1305" s="1124"/>
      <c r="BPE1305" s="1124"/>
      <c r="BPF1305" s="1124"/>
      <c r="BPG1305" s="1124"/>
      <c r="BPH1305" s="1124"/>
      <c r="BPI1305" s="1124"/>
      <c r="BPJ1305" s="1124"/>
      <c r="BPK1305" s="1124"/>
      <c r="BPL1305" s="1124"/>
      <c r="BPM1305" s="1124"/>
      <c r="BPN1305" s="1124"/>
      <c r="BPO1305" s="1124"/>
      <c r="BPP1305" s="1124"/>
      <c r="BPQ1305" s="1124"/>
      <c r="BPR1305" s="1124"/>
      <c r="BPS1305" s="1124"/>
      <c r="BPT1305" s="1124"/>
      <c r="BPU1305" s="1124"/>
      <c r="BPV1305" s="1124"/>
      <c r="BPW1305" s="1124"/>
      <c r="BPX1305" s="1124"/>
      <c r="BPY1305" s="1124"/>
      <c r="BPZ1305" s="1124"/>
      <c r="BQA1305" s="1124"/>
      <c r="BQB1305" s="1124"/>
      <c r="BQC1305" s="1124"/>
      <c r="BQD1305" s="1124"/>
      <c r="BQE1305" s="1124"/>
      <c r="BQF1305" s="1124"/>
      <c r="BQG1305" s="1124"/>
      <c r="BQH1305" s="1124"/>
      <c r="BQI1305" s="1124"/>
      <c r="BQJ1305" s="1124"/>
      <c r="BQK1305" s="1124"/>
      <c r="BQL1305" s="1124"/>
      <c r="BQM1305" s="1124"/>
      <c r="BQN1305" s="1124"/>
      <c r="BQO1305" s="1124"/>
      <c r="BQP1305" s="1124"/>
      <c r="BQQ1305" s="1124"/>
      <c r="BQR1305" s="1124"/>
      <c r="BQS1305" s="1124"/>
      <c r="BQT1305" s="1124"/>
      <c r="BQU1305" s="1124"/>
      <c r="BQV1305" s="1124"/>
      <c r="BQW1305" s="1124"/>
      <c r="BQX1305" s="1124"/>
      <c r="BQY1305" s="1124"/>
      <c r="BQZ1305" s="1124"/>
      <c r="BRA1305" s="1124"/>
      <c r="BRB1305" s="1124"/>
      <c r="BRC1305" s="1124"/>
      <c r="BRD1305" s="1124"/>
      <c r="BRE1305" s="1124"/>
      <c r="BRF1305" s="1124"/>
      <c r="BRG1305" s="1124"/>
      <c r="BRH1305" s="1124"/>
      <c r="BRI1305" s="1124"/>
      <c r="BRJ1305" s="1124"/>
      <c r="BRK1305" s="1124"/>
      <c r="BRL1305" s="1124"/>
      <c r="BRM1305" s="1124"/>
      <c r="BRN1305" s="1124"/>
      <c r="BRO1305" s="1124"/>
      <c r="BRP1305" s="1124"/>
      <c r="BRQ1305" s="1124"/>
      <c r="BRR1305" s="1124"/>
      <c r="BRS1305" s="1124"/>
      <c r="BRT1305" s="1124"/>
      <c r="BRU1305" s="1124"/>
      <c r="BRV1305" s="1124"/>
      <c r="BRW1305" s="1124"/>
      <c r="BRX1305" s="1124"/>
      <c r="BRY1305" s="1124"/>
      <c r="BRZ1305" s="1124"/>
      <c r="BSA1305" s="1124"/>
      <c r="BSB1305" s="1124"/>
      <c r="BSC1305" s="1124"/>
      <c r="BSD1305" s="1124"/>
      <c r="BSE1305" s="1124"/>
      <c r="BSF1305" s="1124"/>
      <c r="BSG1305" s="1124"/>
      <c r="BSH1305" s="1124"/>
      <c r="BSI1305" s="1124"/>
      <c r="BSJ1305" s="1124"/>
      <c r="BSK1305" s="1124"/>
      <c r="BSL1305" s="1124"/>
      <c r="BSM1305" s="1124"/>
      <c r="BSN1305" s="1124"/>
      <c r="BSO1305" s="1124"/>
      <c r="BSP1305" s="1124"/>
      <c r="BSQ1305" s="1124"/>
      <c r="BSR1305" s="1124"/>
      <c r="BSS1305" s="1124"/>
      <c r="BST1305" s="1124"/>
      <c r="BSU1305" s="1124"/>
      <c r="BSV1305" s="1124"/>
      <c r="BSW1305" s="1124"/>
      <c r="BSX1305" s="1124"/>
      <c r="BSY1305" s="1124"/>
      <c r="BSZ1305" s="1124"/>
      <c r="BTA1305" s="1124"/>
      <c r="BTB1305" s="1124"/>
      <c r="BTC1305" s="1124"/>
      <c r="BTD1305" s="1124"/>
      <c r="BTE1305" s="1124"/>
      <c r="BTF1305" s="1124"/>
      <c r="BTG1305" s="1124"/>
      <c r="BTH1305" s="1124"/>
      <c r="BTI1305" s="1124"/>
      <c r="BTJ1305" s="1124"/>
      <c r="BTK1305" s="1124"/>
      <c r="BTL1305" s="1124"/>
      <c r="BTM1305" s="1124"/>
      <c r="BTN1305" s="1124"/>
      <c r="BTO1305" s="1124"/>
      <c r="BTP1305" s="1124"/>
      <c r="BTQ1305" s="1124"/>
      <c r="BTR1305" s="1124"/>
      <c r="BTS1305" s="1124"/>
      <c r="BTT1305" s="1124"/>
      <c r="BTU1305" s="1124"/>
      <c r="BTV1305" s="1124"/>
      <c r="BTW1305" s="1124"/>
      <c r="BTX1305" s="1124"/>
      <c r="BTY1305" s="1124"/>
      <c r="BTZ1305" s="1124"/>
      <c r="BUA1305" s="1124"/>
      <c r="BUB1305" s="1124"/>
      <c r="BUC1305" s="1124"/>
      <c r="BUD1305" s="1124"/>
      <c r="BUE1305" s="1124"/>
      <c r="BUF1305" s="1124"/>
      <c r="BUG1305" s="1124"/>
      <c r="BUH1305" s="1124"/>
      <c r="BUI1305" s="1124"/>
      <c r="BUJ1305" s="1124"/>
      <c r="BUK1305" s="1124"/>
      <c r="BUL1305" s="1124"/>
      <c r="BUM1305" s="1124"/>
      <c r="BUN1305" s="1124"/>
      <c r="BUO1305" s="1124"/>
      <c r="BUP1305" s="1124"/>
      <c r="BUQ1305" s="1124"/>
      <c r="BUR1305" s="1124"/>
      <c r="BUS1305" s="1124"/>
      <c r="BUT1305" s="1124"/>
      <c r="BUU1305" s="1124"/>
      <c r="BUV1305" s="1124"/>
      <c r="BUW1305" s="1124"/>
      <c r="BUX1305" s="1124"/>
      <c r="BUY1305" s="1124"/>
      <c r="BUZ1305" s="1124"/>
      <c r="BVA1305" s="1124"/>
      <c r="BVB1305" s="1124"/>
      <c r="BVC1305" s="1124"/>
      <c r="BVD1305" s="1124"/>
      <c r="BVE1305" s="1124"/>
      <c r="BVF1305" s="1124"/>
      <c r="BVG1305" s="1124"/>
      <c r="BVH1305" s="1124"/>
      <c r="BVI1305" s="1124"/>
      <c r="BVJ1305" s="1124"/>
      <c r="BVK1305" s="1124"/>
      <c r="BVL1305" s="1124"/>
      <c r="BVM1305" s="1124"/>
      <c r="BVN1305" s="1124"/>
      <c r="BVO1305" s="1124"/>
      <c r="BVP1305" s="1124"/>
      <c r="BVQ1305" s="1124"/>
      <c r="BVR1305" s="1124"/>
      <c r="BVS1305" s="1124"/>
      <c r="BVT1305" s="1124"/>
      <c r="BVU1305" s="1124"/>
      <c r="BVV1305" s="1124"/>
      <c r="BVW1305" s="1124"/>
      <c r="BVX1305" s="1124"/>
      <c r="BVY1305" s="1124"/>
      <c r="BVZ1305" s="1124"/>
      <c r="BWA1305" s="1124"/>
      <c r="BWB1305" s="1124"/>
      <c r="BWC1305" s="1124"/>
      <c r="BWD1305" s="1124"/>
      <c r="BWE1305" s="1124"/>
      <c r="BWF1305" s="1124"/>
      <c r="BWG1305" s="1124"/>
      <c r="BWH1305" s="1124"/>
      <c r="BWI1305" s="1124"/>
      <c r="BWJ1305" s="1124"/>
      <c r="BWK1305" s="1124"/>
      <c r="BWL1305" s="1124"/>
      <c r="BWM1305" s="1124"/>
      <c r="BWN1305" s="1124"/>
      <c r="BWO1305" s="1124"/>
      <c r="BWP1305" s="1124"/>
      <c r="BWQ1305" s="1124"/>
      <c r="BWR1305" s="1124"/>
      <c r="BWS1305" s="1124"/>
      <c r="BWT1305" s="1124"/>
      <c r="BWU1305" s="1124"/>
      <c r="BWV1305" s="1124"/>
      <c r="BWW1305" s="1124"/>
      <c r="BWX1305" s="1124"/>
      <c r="BWY1305" s="1124"/>
      <c r="BWZ1305" s="1124"/>
      <c r="BXA1305" s="1124"/>
      <c r="BXB1305" s="1124"/>
      <c r="BXC1305" s="1124"/>
      <c r="BXD1305" s="1124"/>
      <c r="BXE1305" s="1124"/>
      <c r="BXF1305" s="1124"/>
      <c r="BXG1305" s="1124"/>
      <c r="BXH1305" s="1124"/>
      <c r="BXI1305" s="1124"/>
      <c r="BXJ1305" s="1124"/>
      <c r="BXK1305" s="1124"/>
      <c r="BXL1305" s="1124"/>
      <c r="BXM1305" s="1124"/>
      <c r="BXN1305" s="1124"/>
      <c r="BXO1305" s="1124"/>
      <c r="BXP1305" s="1124"/>
      <c r="BXQ1305" s="1124"/>
      <c r="BXR1305" s="1124"/>
      <c r="BXS1305" s="1124"/>
      <c r="BXT1305" s="1124"/>
      <c r="BXU1305" s="1124"/>
      <c r="BXV1305" s="1124"/>
      <c r="BXW1305" s="1124"/>
      <c r="BXX1305" s="1124"/>
      <c r="BXY1305" s="1124"/>
      <c r="BXZ1305" s="1124"/>
      <c r="BYA1305" s="1124"/>
      <c r="BYB1305" s="1124"/>
      <c r="BYC1305" s="1124"/>
      <c r="BYD1305" s="1124"/>
      <c r="BYE1305" s="1124"/>
      <c r="BYF1305" s="1124"/>
      <c r="BYG1305" s="1124"/>
      <c r="BYH1305" s="1124"/>
      <c r="BYI1305" s="1124"/>
      <c r="BYJ1305" s="1124"/>
      <c r="BYK1305" s="1124"/>
      <c r="BYL1305" s="1124"/>
      <c r="BYM1305" s="1124"/>
      <c r="BYN1305" s="1124"/>
      <c r="BYO1305" s="1124"/>
      <c r="BYP1305" s="1124"/>
      <c r="BYQ1305" s="1124"/>
      <c r="BYR1305" s="1124"/>
      <c r="BYS1305" s="1124"/>
      <c r="BYT1305" s="1124"/>
      <c r="BYU1305" s="1124"/>
      <c r="BYV1305" s="1124"/>
      <c r="BYW1305" s="1124"/>
      <c r="BYX1305" s="1124"/>
      <c r="BYY1305" s="1124"/>
      <c r="BYZ1305" s="1124"/>
      <c r="BZA1305" s="1124"/>
      <c r="BZB1305" s="1124"/>
      <c r="BZC1305" s="1124"/>
      <c r="BZD1305" s="1124"/>
      <c r="BZE1305" s="1124"/>
      <c r="BZF1305" s="1124"/>
      <c r="BZG1305" s="1124"/>
      <c r="BZH1305" s="1124"/>
      <c r="BZI1305" s="1124"/>
      <c r="BZJ1305" s="1124"/>
      <c r="BZK1305" s="1124"/>
      <c r="BZL1305" s="1124"/>
      <c r="BZM1305" s="1124"/>
      <c r="BZN1305" s="1124"/>
      <c r="BZO1305" s="1124"/>
      <c r="BZP1305" s="1124"/>
      <c r="BZQ1305" s="1124"/>
      <c r="BZR1305" s="1124"/>
      <c r="BZS1305" s="1124"/>
      <c r="BZT1305" s="1124"/>
      <c r="BZU1305" s="1124"/>
      <c r="BZV1305" s="1124"/>
      <c r="BZW1305" s="1124"/>
      <c r="BZX1305" s="1124"/>
      <c r="BZY1305" s="1124"/>
      <c r="BZZ1305" s="1124"/>
      <c r="CAA1305" s="1124"/>
      <c r="CAB1305" s="1124"/>
      <c r="CAC1305" s="1124"/>
      <c r="CAD1305" s="1124"/>
      <c r="CAE1305" s="1124"/>
      <c r="CAF1305" s="1124"/>
      <c r="CAG1305" s="1124"/>
      <c r="CAH1305" s="1124"/>
      <c r="CAI1305" s="1124"/>
      <c r="CAJ1305" s="1124"/>
      <c r="CAK1305" s="1124"/>
      <c r="CAL1305" s="1124"/>
      <c r="CAM1305" s="1124"/>
      <c r="CAN1305" s="1124"/>
      <c r="CAO1305" s="1124"/>
      <c r="CAP1305" s="1124"/>
      <c r="CAQ1305" s="1124"/>
      <c r="CAR1305" s="1124"/>
      <c r="CAS1305" s="1124"/>
      <c r="CAT1305" s="1124"/>
      <c r="CAU1305" s="1124"/>
      <c r="CAV1305" s="1124"/>
      <c r="CAW1305" s="1124"/>
      <c r="CAX1305" s="1124"/>
      <c r="CAY1305" s="1124"/>
      <c r="CAZ1305" s="1124"/>
      <c r="CBA1305" s="1124"/>
      <c r="CBB1305" s="1124"/>
      <c r="CBC1305" s="1124"/>
      <c r="CBD1305" s="1124"/>
      <c r="CBE1305" s="1124"/>
      <c r="CBF1305" s="1124"/>
      <c r="CBG1305" s="1124"/>
      <c r="CBH1305" s="1124"/>
      <c r="CBI1305" s="1124"/>
      <c r="CBJ1305" s="1124"/>
      <c r="CBK1305" s="1124"/>
      <c r="CBL1305" s="1124"/>
      <c r="CBM1305" s="1124"/>
      <c r="CBN1305" s="1124"/>
      <c r="CBO1305" s="1124"/>
      <c r="CBP1305" s="1124"/>
      <c r="CBQ1305" s="1124"/>
      <c r="CBR1305" s="1124"/>
      <c r="CBS1305" s="1124"/>
      <c r="CBT1305" s="1124"/>
      <c r="CBU1305" s="1124"/>
      <c r="CBV1305" s="1124"/>
      <c r="CBW1305" s="1124"/>
      <c r="CBX1305" s="1124"/>
      <c r="CBY1305" s="1124"/>
      <c r="CBZ1305" s="1124"/>
      <c r="CCA1305" s="1124"/>
      <c r="CCB1305" s="1124"/>
      <c r="CCC1305" s="1124"/>
      <c r="CCD1305" s="1124"/>
      <c r="CCE1305" s="1124"/>
      <c r="CCF1305" s="1124"/>
      <c r="CCG1305" s="1124"/>
      <c r="CCH1305" s="1124"/>
      <c r="CCI1305" s="1124"/>
      <c r="CCJ1305" s="1124"/>
      <c r="CCK1305" s="1124"/>
      <c r="CCL1305" s="1124"/>
      <c r="CCM1305" s="1124"/>
      <c r="CCN1305" s="1124"/>
      <c r="CCO1305" s="1124"/>
      <c r="CCP1305" s="1124"/>
      <c r="CCQ1305" s="1124"/>
      <c r="CCR1305" s="1124"/>
      <c r="CCS1305" s="1124"/>
      <c r="CCT1305" s="1124"/>
      <c r="CCU1305" s="1124"/>
      <c r="CCV1305" s="1124"/>
      <c r="CCW1305" s="1124"/>
      <c r="CCX1305" s="1124"/>
      <c r="CCY1305" s="1124"/>
      <c r="CCZ1305" s="1124"/>
      <c r="CDA1305" s="1124"/>
      <c r="CDB1305" s="1124"/>
      <c r="CDC1305" s="1124"/>
      <c r="CDD1305" s="1124"/>
      <c r="CDE1305" s="1124"/>
      <c r="CDF1305" s="1124"/>
      <c r="CDG1305" s="1124"/>
      <c r="CDH1305" s="1124"/>
      <c r="CDI1305" s="1124"/>
      <c r="CDJ1305" s="1124"/>
      <c r="CDK1305" s="1124"/>
      <c r="CDL1305" s="1124"/>
      <c r="CDM1305" s="1124"/>
      <c r="CDN1305" s="1124"/>
      <c r="CDO1305" s="1124"/>
      <c r="CDP1305" s="1124"/>
      <c r="CDQ1305" s="1124"/>
      <c r="CDR1305" s="1124"/>
      <c r="CDS1305" s="1124"/>
      <c r="CDT1305" s="1124"/>
      <c r="CDU1305" s="1124"/>
      <c r="CDV1305" s="1124"/>
      <c r="CDW1305" s="1124"/>
      <c r="CDX1305" s="1124"/>
      <c r="CDY1305" s="1124"/>
      <c r="CDZ1305" s="1124"/>
      <c r="CEA1305" s="1124"/>
      <c r="CEB1305" s="1124"/>
      <c r="CEC1305" s="1124"/>
      <c r="CED1305" s="1124"/>
      <c r="CEE1305" s="1124"/>
      <c r="CEF1305" s="1124"/>
      <c r="CEG1305" s="1124"/>
      <c r="CEH1305" s="1124"/>
      <c r="CEI1305" s="1124"/>
      <c r="CEJ1305" s="1124"/>
      <c r="CEK1305" s="1124"/>
      <c r="CEL1305" s="1124"/>
      <c r="CEM1305" s="1124"/>
      <c r="CEN1305" s="1124"/>
      <c r="CEO1305" s="1124"/>
      <c r="CEP1305" s="1124"/>
      <c r="CEQ1305" s="1124"/>
      <c r="CER1305" s="1124"/>
      <c r="CES1305" s="1124"/>
      <c r="CET1305" s="1124"/>
      <c r="CEU1305" s="1124"/>
      <c r="CEV1305" s="1124"/>
      <c r="CEW1305" s="1124"/>
      <c r="CEX1305" s="1124"/>
      <c r="CEY1305" s="1124"/>
      <c r="CEZ1305" s="1124"/>
      <c r="CFA1305" s="1124"/>
      <c r="CFB1305" s="1124"/>
      <c r="CFC1305" s="1124"/>
      <c r="CFD1305" s="1124"/>
      <c r="CFE1305" s="1124"/>
      <c r="CFF1305" s="1124"/>
      <c r="CFG1305" s="1124"/>
      <c r="CFH1305" s="1124"/>
      <c r="CFI1305" s="1124"/>
      <c r="CFJ1305" s="1124"/>
      <c r="CFK1305" s="1124"/>
      <c r="CFL1305" s="1124"/>
      <c r="CFM1305" s="1124"/>
      <c r="CFN1305" s="1124"/>
      <c r="CFO1305" s="1124"/>
      <c r="CFP1305" s="1124"/>
      <c r="CFQ1305" s="1124"/>
      <c r="CFR1305" s="1124"/>
      <c r="CFS1305" s="1124"/>
      <c r="CFT1305" s="1124"/>
      <c r="CFU1305" s="1124"/>
      <c r="CFV1305" s="1124"/>
      <c r="CFW1305" s="1124"/>
      <c r="CFX1305" s="1124"/>
      <c r="CFY1305" s="1124"/>
      <c r="CFZ1305" s="1124"/>
      <c r="CGA1305" s="1124"/>
      <c r="CGB1305" s="1124"/>
      <c r="CGC1305" s="1124"/>
      <c r="CGD1305" s="1124"/>
      <c r="CGE1305" s="1124"/>
      <c r="CGF1305" s="1124"/>
      <c r="CGG1305" s="1124"/>
      <c r="CGH1305" s="1124"/>
      <c r="CGI1305" s="1124"/>
      <c r="CGJ1305" s="1124"/>
      <c r="CGK1305" s="1124"/>
      <c r="CGL1305" s="1124"/>
      <c r="CGM1305" s="1124"/>
      <c r="CGN1305" s="1124"/>
      <c r="CGO1305" s="1124"/>
      <c r="CGP1305" s="1124"/>
      <c r="CGQ1305" s="1124"/>
      <c r="CGR1305" s="1124"/>
      <c r="CGS1305" s="1124"/>
      <c r="CGT1305" s="1124"/>
      <c r="CGU1305" s="1124"/>
      <c r="CGV1305" s="1124"/>
      <c r="CGW1305" s="1124"/>
      <c r="CGX1305" s="1124"/>
      <c r="CGY1305" s="1124"/>
      <c r="CGZ1305" s="1124"/>
      <c r="CHA1305" s="1124"/>
      <c r="CHB1305" s="1124"/>
      <c r="CHC1305" s="1124"/>
      <c r="CHD1305" s="1124"/>
      <c r="CHE1305" s="1124"/>
      <c r="CHF1305" s="1124"/>
      <c r="CHG1305" s="1124"/>
      <c r="CHH1305" s="1124"/>
      <c r="CHI1305" s="1124"/>
      <c r="CHJ1305" s="1124"/>
      <c r="CHK1305" s="1124"/>
      <c r="CHL1305" s="1124"/>
      <c r="CHM1305" s="1124"/>
      <c r="CHN1305" s="1124"/>
      <c r="CHO1305" s="1124"/>
      <c r="CHP1305" s="1124"/>
      <c r="CHQ1305" s="1124"/>
      <c r="CHR1305" s="1124"/>
      <c r="CHS1305" s="1124"/>
      <c r="CHT1305" s="1124"/>
      <c r="CHU1305" s="1124"/>
      <c r="CHV1305" s="1124"/>
      <c r="CHW1305" s="1124"/>
      <c r="CHX1305" s="1124"/>
      <c r="CHY1305" s="1124"/>
      <c r="CHZ1305" s="1124"/>
      <c r="CIA1305" s="1124"/>
      <c r="CIB1305" s="1124"/>
      <c r="CIC1305" s="1124"/>
      <c r="CID1305" s="1124"/>
      <c r="CIE1305" s="1124"/>
      <c r="CIF1305" s="1124"/>
      <c r="CIG1305" s="1124"/>
      <c r="CIH1305" s="1124"/>
      <c r="CII1305" s="1124"/>
      <c r="CIJ1305" s="1124"/>
      <c r="CIK1305" s="1124"/>
      <c r="CIL1305" s="1124"/>
      <c r="CIM1305" s="1124"/>
      <c r="CIN1305" s="1124"/>
      <c r="CIO1305" s="1124"/>
      <c r="CIP1305" s="1124"/>
      <c r="CIQ1305" s="1124"/>
      <c r="CIR1305" s="1124"/>
      <c r="CIS1305" s="1124"/>
      <c r="CIT1305" s="1124"/>
      <c r="CIU1305" s="1124"/>
      <c r="CIV1305" s="1124"/>
      <c r="CIW1305" s="1124"/>
      <c r="CIX1305" s="1124"/>
      <c r="CIY1305" s="1124"/>
      <c r="CIZ1305" s="1124"/>
      <c r="CJA1305" s="1124"/>
      <c r="CJB1305" s="1124"/>
      <c r="CJC1305" s="1124"/>
      <c r="CJD1305" s="1124"/>
      <c r="CJE1305" s="1124"/>
      <c r="CJF1305" s="1124"/>
      <c r="CJG1305" s="1124"/>
      <c r="CJH1305" s="1124"/>
      <c r="CJI1305" s="1124"/>
      <c r="CJJ1305" s="1124"/>
      <c r="CJK1305" s="1124"/>
      <c r="CJL1305" s="1124"/>
      <c r="CJM1305" s="1124"/>
      <c r="CJN1305" s="1124"/>
      <c r="CJO1305" s="1124"/>
      <c r="CJP1305" s="1124"/>
      <c r="CJQ1305" s="1124"/>
      <c r="CJR1305" s="1124"/>
      <c r="CJS1305" s="1124"/>
      <c r="CJT1305" s="1124"/>
      <c r="CJU1305" s="1124"/>
      <c r="CJV1305" s="1124"/>
      <c r="CJW1305" s="1124"/>
      <c r="CJX1305" s="1124"/>
      <c r="CJY1305" s="1124"/>
      <c r="CJZ1305" s="1124"/>
      <c r="CKA1305" s="1124"/>
      <c r="CKB1305" s="1124"/>
      <c r="CKC1305" s="1124"/>
      <c r="CKD1305" s="1124"/>
      <c r="CKE1305" s="1124"/>
      <c r="CKF1305" s="1124"/>
      <c r="CKG1305" s="1124"/>
      <c r="CKH1305" s="1124"/>
      <c r="CKI1305" s="1124"/>
      <c r="CKJ1305" s="1124"/>
      <c r="CKK1305" s="1124"/>
      <c r="CKL1305" s="1124"/>
      <c r="CKM1305" s="1124"/>
      <c r="CKN1305" s="1124"/>
      <c r="CKO1305" s="1124"/>
      <c r="CKP1305" s="1124"/>
      <c r="CKQ1305" s="1124"/>
      <c r="CKR1305" s="1124"/>
      <c r="CKS1305" s="1124"/>
      <c r="CKT1305" s="1124"/>
      <c r="CKU1305" s="1124"/>
      <c r="CKV1305" s="1124"/>
      <c r="CKW1305" s="1124"/>
      <c r="CKX1305" s="1124"/>
      <c r="CKY1305" s="1124"/>
      <c r="CKZ1305" s="1124"/>
      <c r="CLA1305" s="1124"/>
      <c r="CLB1305" s="1124"/>
      <c r="CLC1305" s="1124"/>
      <c r="CLD1305" s="1124"/>
      <c r="CLE1305" s="1124"/>
      <c r="CLF1305" s="1124"/>
      <c r="CLG1305" s="1124"/>
      <c r="CLH1305" s="1124"/>
      <c r="CLI1305" s="1124"/>
      <c r="CLJ1305" s="1124"/>
      <c r="CLK1305" s="1124"/>
      <c r="CLL1305" s="1124"/>
      <c r="CLM1305" s="1124"/>
      <c r="CLN1305" s="1124"/>
      <c r="CLO1305" s="1124"/>
      <c r="CLP1305" s="1124"/>
      <c r="CLQ1305" s="1124"/>
      <c r="CLR1305" s="1124"/>
      <c r="CLS1305" s="1124"/>
      <c r="CLT1305" s="1124"/>
      <c r="CLU1305" s="1124"/>
      <c r="CLV1305" s="1124"/>
      <c r="CLW1305" s="1124"/>
      <c r="CLX1305" s="1124"/>
      <c r="CLY1305" s="1124"/>
      <c r="CLZ1305" s="1124"/>
      <c r="CMA1305" s="1124"/>
      <c r="CMB1305" s="1124"/>
      <c r="CMC1305" s="1124"/>
      <c r="CMD1305" s="1124"/>
      <c r="CME1305" s="1124"/>
      <c r="CMF1305" s="1124"/>
      <c r="CMG1305" s="1124"/>
      <c r="CMH1305" s="1124"/>
      <c r="CMI1305" s="1124"/>
      <c r="CMJ1305" s="1124"/>
      <c r="CMK1305" s="1124"/>
      <c r="CML1305" s="1124"/>
      <c r="CMM1305" s="1124"/>
      <c r="CMN1305" s="1124"/>
      <c r="CMO1305" s="1124"/>
      <c r="CMP1305" s="1124"/>
      <c r="CMQ1305" s="1124"/>
      <c r="CMR1305" s="1124"/>
      <c r="CMS1305" s="1124"/>
      <c r="CMT1305" s="1124"/>
      <c r="CMU1305" s="1124"/>
      <c r="CMV1305" s="1124"/>
      <c r="CMW1305" s="1124"/>
      <c r="CMX1305" s="1124"/>
      <c r="CMY1305" s="1124"/>
      <c r="CMZ1305" s="1124"/>
      <c r="CNA1305" s="1124"/>
      <c r="CNB1305" s="1124"/>
      <c r="CNC1305" s="1124"/>
      <c r="CND1305" s="1124"/>
      <c r="CNE1305" s="1124"/>
      <c r="CNF1305" s="1124"/>
      <c r="CNG1305" s="1124"/>
      <c r="CNH1305" s="1124"/>
      <c r="CNI1305" s="1124"/>
      <c r="CNJ1305" s="1124"/>
      <c r="CNK1305" s="1124"/>
      <c r="CNL1305" s="1124"/>
      <c r="CNM1305" s="1124"/>
      <c r="CNN1305" s="1124"/>
      <c r="CNO1305" s="1124"/>
      <c r="CNP1305" s="1124"/>
      <c r="CNQ1305" s="1124"/>
      <c r="CNR1305" s="1124"/>
      <c r="CNS1305" s="1124"/>
      <c r="CNT1305" s="1124"/>
      <c r="CNU1305" s="1124"/>
      <c r="CNV1305" s="1124"/>
      <c r="CNW1305" s="1124"/>
      <c r="CNX1305" s="1124"/>
      <c r="CNY1305" s="1124"/>
      <c r="CNZ1305" s="1124"/>
      <c r="COA1305" s="1124"/>
      <c r="COB1305" s="1124"/>
      <c r="COC1305" s="1124"/>
      <c r="COD1305" s="1124"/>
      <c r="COE1305" s="1124"/>
      <c r="COF1305" s="1124"/>
      <c r="COG1305" s="1124"/>
      <c r="COH1305" s="1124"/>
      <c r="COI1305" s="1124"/>
      <c r="COJ1305" s="1124"/>
      <c r="COK1305" s="1124"/>
      <c r="COL1305" s="1124"/>
      <c r="COM1305" s="1124"/>
      <c r="CON1305" s="1124"/>
      <c r="COO1305" s="1124"/>
      <c r="COP1305" s="1124"/>
      <c r="COQ1305" s="1124"/>
      <c r="COR1305" s="1124"/>
      <c r="COS1305" s="1124"/>
      <c r="COT1305" s="1124"/>
      <c r="COU1305" s="1124"/>
      <c r="COV1305" s="1124"/>
      <c r="COW1305" s="1124"/>
      <c r="COX1305" s="1124"/>
      <c r="COY1305" s="1124"/>
      <c r="COZ1305" s="1124"/>
      <c r="CPA1305" s="1124"/>
      <c r="CPB1305" s="1124"/>
      <c r="CPC1305" s="1124"/>
      <c r="CPD1305" s="1124"/>
      <c r="CPE1305" s="1124"/>
      <c r="CPF1305" s="1124"/>
      <c r="CPG1305" s="1124"/>
      <c r="CPH1305" s="1124"/>
      <c r="CPI1305" s="1124"/>
      <c r="CPJ1305" s="1124"/>
      <c r="CPK1305" s="1124"/>
      <c r="CPL1305" s="1124"/>
      <c r="CPM1305" s="1124"/>
      <c r="CPN1305" s="1124"/>
      <c r="CPO1305" s="1124"/>
      <c r="CPP1305" s="1124"/>
      <c r="CPQ1305" s="1124"/>
      <c r="CPR1305" s="1124"/>
      <c r="CPS1305" s="1124"/>
      <c r="CPT1305" s="1124"/>
      <c r="CPU1305" s="1124"/>
      <c r="CPV1305" s="1124"/>
      <c r="CPW1305" s="1124"/>
      <c r="CPX1305" s="1124"/>
      <c r="CPY1305" s="1124"/>
      <c r="CPZ1305" s="1124"/>
      <c r="CQA1305" s="1124"/>
      <c r="CQB1305" s="1124"/>
      <c r="CQC1305" s="1124"/>
      <c r="CQD1305" s="1124"/>
      <c r="CQE1305" s="1124"/>
      <c r="CQF1305" s="1124"/>
      <c r="CQG1305" s="1124"/>
      <c r="CQH1305" s="1124"/>
      <c r="CQI1305" s="1124"/>
      <c r="CQJ1305" s="1124"/>
      <c r="CQK1305" s="1124"/>
      <c r="CQL1305" s="1124"/>
      <c r="CQM1305" s="1124"/>
      <c r="CQN1305" s="1124"/>
      <c r="CQO1305" s="1124"/>
      <c r="CQP1305" s="1124"/>
      <c r="CQQ1305" s="1124"/>
      <c r="CQR1305" s="1124"/>
      <c r="CQS1305" s="1124"/>
      <c r="CQT1305" s="1124"/>
      <c r="CQU1305" s="1124"/>
      <c r="CQV1305" s="1124"/>
      <c r="CQW1305" s="1124"/>
      <c r="CQX1305" s="1124"/>
      <c r="CQY1305" s="1124"/>
      <c r="CQZ1305" s="1124"/>
      <c r="CRA1305" s="1124"/>
      <c r="CRB1305" s="1124"/>
      <c r="CRC1305" s="1124"/>
      <c r="CRD1305" s="1124"/>
      <c r="CRE1305" s="1124"/>
      <c r="CRF1305" s="1124"/>
      <c r="CRG1305" s="1124"/>
      <c r="CRH1305" s="1124"/>
      <c r="CRI1305" s="1124"/>
      <c r="CRJ1305" s="1124"/>
      <c r="CRK1305" s="1124"/>
      <c r="CRL1305" s="1124"/>
      <c r="CRM1305" s="1124"/>
      <c r="CRN1305" s="1124"/>
      <c r="CRO1305" s="1124"/>
      <c r="CRP1305" s="1124"/>
      <c r="CRQ1305" s="1124"/>
      <c r="CRR1305" s="1124"/>
      <c r="CRS1305" s="1124"/>
      <c r="CRT1305" s="1124"/>
      <c r="CRU1305" s="1124"/>
      <c r="CRV1305" s="1124"/>
      <c r="CRW1305" s="1124"/>
      <c r="CRX1305" s="1124"/>
      <c r="CRY1305" s="1124"/>
      <c r="CRZ1305" s="1124"/>
      <c r="CSA1305" s="1124"/>
      <c r="CSB1305" s="1124"/>
      <c r="CSC1305" s="1124"/>
      <c r="CSD1305" s="1124"/>
      <c r="CSE1305" s="1124"/>
      <c r="CSF1305" s="1124"/>
      <c r="CSG1305" s="1124"/>
      <c r="CSH1305" s="1124"/>
      <c r="CSI1305" s="1124"/>
      <c r="CSJ1305" s="1124"/>
      <c r="CSK1305" s="1124"/>
      <c r="CSL1305" s="1124"/>
      <c r="CSM1305" s="1124"/>
      <c r="CSN1305" s="1124"/>
      <c r="CSO1305" s="1124"/>
      <c r="CSP1305" s="1124"/>
      <c r="CSQ1305" s="1124"/>
      <c r="CSR1305" s="1124"/>
      <c r="CSS1305" s="1124"/>
      <c r="CST1305" s="1124"/>
      <c r="CSU1305" s="1124"/>
      <c r="CSV1305" s="1124"/>
      <c r="CSW1305" s="1124"/>
      <c r="CSX1305" s="1124"/>
      <c r="CSY1305" s="1124"/>
      <c r="CSZ1305" s="1124"/>
      <c r="CTA1305" s="1124"/>
      <c r="CTB1305" s="1124"/>
      <c r="CTC1305" s="1124"/>
      <c r="CTD1305" s="1124"/>
      <c r="CTE1305" s="1124"/>
      <c r="CTF1305" s="1124"/>
      <c r="CTG1305" s="1124"/>
      <c r="CTH1305" s="1124"/>
      <c r="CTI1305" s="1124"/>
      <c r="CTJ1305" s="1124"/>
      <c r="CTK1305" s="1124"/>
      <c r="CTL1305" s="1124"/>
      <c r="CTM1305" s="1124"/>
      <c r="CTN1305" s="1124"/>
      <c r="CTO1305" s="1124"/>
      <c r="CTP1305" s="1124"/>
      <c r="CTQ1305" s="1124"/>
      <c r="CTR1305" s="1124"/>
      <c r="CTS1305" s="1124"/>
      <c r="CTT1305" s="1124"/>
      <c r="CTU1305" s="1124"/>
      <c r="CTV1305" s="1124"/>
      <c r="CTW1305" s="1124"/>
      <c r="CTX1305" s="1124"/>
      <c r="CTY1305" s="1124"/>
      <c r="CTZ1305" s="1124"/>
      <c r="CUA1305" s="1124"/>
      <c r="CUB1305" s="1124"/>
      <c r="CUC1305" s="1124"/>
      <c r="CUD1305" s="1124"/>
      <c r="CUE1305" s="1124"/>
      <c r="CUF1305" s="1124"/>
      <c r="CUG1305" s="1124"/>
      <c r="CUH1305" s="1124"/>
      <c r="CUI1305" s="1124"/>
      <c r="CUJ1305" s="1124"/>
      <c r="CUK1305" s="1124"/>
      <c r="CUL1305" s="1124"/>
      <c r="CUM1305" s="1124"/>
      <c r="CUN1305" s="1124"/>
      <c r="CUO1305" s="1124"/>
      <c r="CUP1305" s="1124"/>
      <c r="CUQ1305" s="1124"/>
      <c r="CUR1305" s="1124"/>
      <c r="CUS1305" s="1124"/>
      <c r="CUT1305" s="1124"/>
      <c r="CUU1305" s="1124"/>
      <c r="CUV1305" s="1124"/>
      <c r="CUW1305" s="1124"/>
      <c r="CUX1305" s="1124"/>
      <c r="CUY1305" s="1124"/>
      <c r="CUZ1305" s="1124"/>
      <c r="CVA1305" s="1124"/>
      <c r="CVB1305" s="1124"/>
      <c r="CVC1305" s="1124"/>
      <c r="CVD1305" s="1124"/>
      <c r="CVE1305" s="1124"/>
      <c r="CVF1305" s="1124"/>
      <c r="CVG1305" s="1124"/>
      <c r="CVH1305" s="1124"/>
      <c r="CVI1305" s="1124"/>
      <c r="CVJ1305" s="1124"/>
      <c r="CVK1305" s="1124"/>
      <c r="CVL1305" s="1124"/>
      <c r="CVM1305" s="1124"/>
      <c r="CVN1305" s="1124"/>
      <c r="CVO1305" s="1124"/>
      <c r="CVP1305" s="1124"/>
      <c r="CVQ1305" s="1124"/>
      <c r="CVR1305" s="1124"/>
      <c r="CVS1305" s="1124"/>
      <c r="CVT1305" s="1124"/>
      <c r="CVU1305" s="1124"/>
      <c r="CVV1305" s="1124"/>
      <c r="CVW1305" s="1124"/>
      <c r="CVX1305" s="1124"/>
      <c r="CVY1305" s="1124"/>
      <c r="CVZ1305" s="1124"/>
      <c r="CWA1305" s="1124"/>
      <c r="CWB1305" s="1124"/>
      <c r="CWC1305" s="1124"/>
      <c r="CWD1305" s="1124"/>
      <c r="CWE1305" s="1124"/>
      <c r="CWF1305" s="1124"/>
      <c r="CWG1305" s="1124"/>
      <c r="CWH1305" s="1124"/>
      <c r="CWI1305" s="1124"/>
      <c r="CWJ1305" s="1124"/>
      <c r="CWK1305" s="1124"/>
      <c r="CWL1305" s="1124"/>
      <c r="CWM1305" s="1124"/>
      <c r="CWN1305" s="1124"/>
      <c r="CWO1305" s="1124"/>
      <c r="CWP1305" s="1124"/>
      <c r="CWQ1305" s="1124"/>
      <c r="CWR1305" s="1124"/>
      <c r="CWS1305" s="1124"/>
      <c r="CWT1305" s="1124"/>
      <c r="CWU1305" s="1124"/>
      <c r="CWV1305" s="1124"/>
      <c r="CWW1305" s="1124"/>
      <c r="CWX1305" s="1124"/>
      <c r="CWY1305" s="1124"/>
      <c r="CWZ1305" s="1124"/>
      <c r="CXA1305" s="1124"/>
      <c r="CXB1305" s="1124"/>
      <c r="CXC1305" s="1124"/>
      <c r="CXD1305" s="1124"/>
      <c r="CXE1305" s="1124"/>
      <c r="CXF1305" s="1124"/>
      <c r="CXG1305" s="1124"/>
      <c r="CXH1305" s="1124"/>
      <c r="CXI1305" s="1124"/>
      <c r="CXJ1305" s="1124"/>
      <c r="CXK1305" s="1124"/>
      <c r="CXL1305" s="1124"/>
      <c r="CXM1305" s="1124"/>
      <c r="CXN1305" s="1124"/>
      <c r="CXO1305" s="1124"/>
      <c r="CXP1305" s="1124"/>
      <c r="CXQ1305" s="1124"/>
      <c r="CXR1305" s="1124"/>
      <c r="CXS1305" s="1124"/>
      <c r="CXT1305" s="1124"/>
      <c r="CXU1305" s="1124"/>
      <c r="CXV1305" s="1124"/>
      <c r="CXW1305" s="1124"/>
      <c r="CXX1305" s="1124"/>
      <c r="CXY1305" s="1124"/>
      <c r="CXZ1305" s="1124"/>
      <c r="CYA1305" s="1124"/>
      <c r="CYB1305" s="1124"/>
      <c r="CYC1305" s="1124"/>
      <c r="CYD1305" s="1124"/>
      <c r="CYE1305" s="1124"/>
      <c r="CYF1305" s="1124"/>
      <c r="CYG1305" s="1124"/>
      <c r="CYH1305" s="1124"/>
      <c r="CYI1305" s="1124"/>
      <c r="CYJ1305" s="1124"/>
      <c r="CYK1305" s="1124"/>
      <c r="CYL1305" s="1124"/>
      <c r="CYM1305" s="1124"/>
      <c r="CYN1305" s="1124"/>
      <c r="CYO1305" s="1124"/>
      <c r="CYP1305" s="1124"/>
      <c r="CYQ1305" s="1124"/>
      <c r="CYR1305" s="1124"/>
      <c r="CYS1305" s="1124"/>
      <c r="CYT1305" s="1124"/>
      <c r="CYU1305" s="1124"/>
      <c r="CYV1305" s="1124"/>
      <c r="CYW1305" s="1124"/>
      <c r="CYX1305" s="1124"/>
      <c r="CYY1305" s="1124"/>
      <c r="CYZ1305" s="1124"/>
      <c r="CZA1305" s="1124"/>
      <c r="CZB1305" s="1124"/>
      <c r="CZC1305" s="1124"/>
      <c r="CZD1305" s="1124"/>
      <c r="CZE1305" s="1124"/>
      <c r="CZF1305" s="1124"/>
      <c r="CZG1305" s="1124"/>
      <c r="CZH1305" s="1124"/>
      <c r="CZI1305" s="1124"/>
      <c r="CZJ1305" s="1124"/>
      <c r="CZK1305" s="1124"/>
      <c r="CZL1305" s="1124"/>
      <c r="CZM1305" s="1124"/>
      <c r="CZN1305" s="1124"/>
      <c r="CZO1305" s="1124"/>
      <c r="CZP1305" s="1124"/>
      <c r="CZQ1305" s="1124"/>
      <c r="CZR1305" s="1124"/>
      <c r="CZS1305" s="1124"/>
      <c r="CZT1305" s="1124"/>
      <c r="CZU1305" s="1124"/>
      <c r="CZV1305" s="1124"/>
      <c r="CZW1305" s="1124"/>
      <c r="CZX1305" s="1124"/>
      <c r="CZY1305" s="1124"/>
      <c r="CZZ1305" s="1124"/>
      <c r="DAA1305" s="1124"/>
      <c r="DAB1305" s="1124"/>
      <c r="DAC1305" s="1124"/>
      <c r="DAD1305" s="1124"/>
      <c r="DAE1305" s="1124"/>
      <c r="DAF1305" s="1124"/>
      <c r="DAG1305" s="1124"/>
      <c r="DAH1305" s="1124"/>
      <c r="DAI1305" s="1124"/>
      <c r="DAJ1305" s="1124"/>
      <c r="DAK1305" s="1124"/>
      <c r="DAL1305" s="1124"/>
      <c r="DAM1305" s="1124"/>
      <c r="DAN1305" s="1124"/>
      <c r="DAO1305" s="1124"/>
      <c r="DAP1305" s="1124"/>
      <c r="DAQ1305" s="1124"/>
      <c r="DAR1305" s="1124"/>
      <c r="DAS1305" s="1124"/>
      <c r="DAT1305" s="1124"/>
      <c r="DAU1305" s="1124"/>
      <c r="DAV1305" s="1124"/>
      <c r="DAW1305" s="1124"/>
      <c r="DAX1305" s="1124"/>
      <c r="DAY1305" s="1124"/>
      <c r="DAZ1305" s="1124"/>
      <c r="DBA1305" s="1124"/>
      <c r="DBB1305" s="1124"/>
      <c r="DBC1305" s="1124"/>
      <c r="DBD1305" s="1124"/>
      <c r="DBE1305" s="1124"/>
      <c r="DBF1305" s="1124"/>
      <c r="DBG1305" s="1124"/>
      <c r="DBH1305" s="1124"/>
      <c r="DBI1305" s="1124"/>
      <c r="DBJ1305" s="1124"/>
      <c r="DBK1305" s="1124"/>
      <c r="DBL1305" s="1124"/>
      <c r="DBM1305" s="1124"/>
      <c r="DBN1305" s="1124"/>
      <c r="DBO1305" s="1124"/>
      <c r="DBP1305" s="1124"/>
      <c r="DBQ1305" s="1124"/>
      <c r="DBR1305" s="1124"/>
      <c r="DBS1305" s="1124"/>
      <c r="DBT1305" s="1124"/>
      <c r="DBU1305" s="1124"/>
      <c r="DBV1305" s="1124"/>
      <c r="DBW1305" s="1124"/>
      <c r="DBX1305" s="1124"/>
      <c r="DBY1305" s="1124"/>
      <c r="DBZ1305" s="1124"/>
      <c r="DCA1305" s="1124"/>
      <c r="DCB1305" s="1124"/>
      <c r="DCC1305" s="1124"/>
      <c r="DCD1305" s="1124"/>
      <c r="DCE1305" s="1124"/>
      <c r="DCF1305" s="1124"/>
      <c r="DCG1305" s="1124"/>
      <c r="DCH1305" s="1124"/>
      <c r="DCI1305" s="1124"/>
      <c r="DCJ1305" s="1124"/>
      <c r="DCK1305" s="1124"/>
      <c r="DCL1305" s="1124"/>
      <c r="DCM1305" s="1124"/>
      <c r="DCN1305" s="1124"/>
      <c r="DCO1305" s="1124"/>
      <c r="DCP1305" s="1124"/>
      <c r="DCQ1305" s="1124"/>
      <c r="DCR1305" s="1124"/>
      <c r="DCS1305" s="1124"/>
      <c r="DCT1305" s="1124"/>
      <c r="DCU1305" s="1124"/>
      <c r="DCV1305" s="1124"/>
      <c r="DCW1305" s="1124"/>
      <c r="DCX1305" s="1124"/>
      <c r="DCY1305" s="1124"/>
      <c r="DCZ1305" s="1124"/>
      <c r="DDA1305" s="1124"/>
      <c r="DDB1305" s="1124"/>
      <c r="DDC1305" s="1124"/>
      <c r="DDD1305" s="1124"/>
      <c r="DDE1305" s="1124"/>
      <c r="DDF1305" s="1124"/>
      <c r="DDG1305" s="1124"/>
      <c r="DDH1305" s="1124"/>
      <c r="DDI1305" s="1124"/>
      <c r="DDJ1305" s="1124"/>
      <c r="DDK1305" s="1124"/>
      <c r="DDL1305" s="1124"/>
      <c r="DDM1305" s="1124"/>
      <c r="DDN1305" s="1124"/>
      <c r="DDO1305" s="1124"/>
      <c r="DDP1305" s="1124"/>
      <c r="DDQ1305" s="1124"/>
      <c r="DDR1305" s="1124"/>
      <c r="DDS1305" s="1124"/>
      <c r="DDT1305" s="1124"/>
      <c r="DDU1305" s="1124"/>
      <c r="DDV1305" s="1124"/>
      <c r="DDW1305" s="1124"/>
      <c r="DDX1305" s="1124"/>
      <c r="DDY1305" s="1124"/>
      <c r="DDZ1305" s="1124"/>
      <c r="DEA1305" s="1124"/>
      <c r="DEB1305" s="1124"/>
      <c r="DEC1305" s="1124"/>
      <c r="DED1305" s="1124"/>
      <c r="DEE1305" s="1124"/>
      <c r="DEF1305" s="1124"/>
      <c r="DEG1305" s="1124"/>
      <c r="DEH1305" s="1124"/>
      <c r="DEI1305" s="1124"/>
      <c r="DEJ1305" s="1124"/>
      <c r="DEK1305" s="1124"/>
      <c r="DEL1305" s="1124"/>
      <c r="DEM1305" s="1124"/>
      <c r="DEN1305" s="1124"/>
      <c r="DEO1305" s="1124"/>
      <c r="DEP1305" s="1124"/>
      <c r="DEQ1305" s="1124"/>
      <c r="DER1305" s="1124"/>
      <c r="DES1305" s="1124"/>
      <c r="DET1305" s="1124"/>
      <c r="DEU1305" s="1124"/>
      <c r="DEV1305" s="1124"/>
      <c r="DEW1305" s="1124"/>
      <c r="DEX1305" s="1124"/>
      <c r="DEY1305" s="1124"/>
      <c r="DEZ1305" s="1124"/>
      <c r="DFA1305" s="1124"/>
      <c r="DFB1305" s="1124"/>
      <c r="DFC1305" s="1124"/>
      <c r="DFD1305" s="1124"/>
      <c r="DFE1305" s="1124"/>
      <c r="DFF1305" s="1124"/>
      <c r="DFG1305" s="1124"/>
      <c r="DFH1305" s="1124"/>
      <c r="DFI1305" s="1124"/>
      <c r="DFJ1305" s="1124"/>
      <c r="DFK1305" s="1124"/>
      <c r="DFL1305" s="1124"/>
      <c r="DFM1305" s="1124"/>
      <c r="DFN1305" s="1124"/>
      <c r="DFO1305" s="1124"/>
      <c r="DFP1305" s="1124"/>
      <c r="DFQ1305" s="1124"/>
      <c r="DFR1305" s="1124"/>
      <c r="DFS1305" s="1124"/>
      <c r="DFT1305" s="1124"/>
      <c r="DFU1305" s="1124"/>
      <c r="DFV1305" s="1124"/>
      <c r="DFW1305" s="1124"/>
      <c r="DFX1305" s="1124"/>
      <c r="DFY1305" s="1124"/>
      <c r="DFZ1305" s="1124"/>
      <c r="DGA1305" s="1124"/>
      <c r="DGB1305" s="1124"/>
      <c r="DGC1305" s="1124"/>
      <c r="DGD1305" s="1124"/>
      <c r="DGE1305" s="1124"/>
      <c r="DGF1305" s="1124"/>
      <c r="DGG1305" s="1124"/>
      <c r="DGH1305" s="1124"/>
      <c r="DGI1305" s="1124"/>
      <c r="DGJ1305" s="1124"/>
      <c r="DGK1305" s="1124"/>
      <c r="DGL1305" s="1124"/>
      <c r="DGM1305" s="1124"/>
      <c r="DGN1305" s="1124"/>
      <c r="DGO1305" s="1124"/>
      <c r="DGP1305" s="1124"/>
      <c r="DGQ1305" s="1124"/>
      <c r="DGR1305" s="1124"/>
      <c r="DGS1305" s="1124"/>
      <c r="DGT1305" s="1124"/>
      <c r="DGU1305" s="1124"/>
      <c r="DGV1305" s="1124"/>
      <c r="DGW1305" s="1124"/>
      <c r="DGX1305" s="1124"/>
      <c r="DGY1305" s="1124"/>
      <c r="DGZ1305" s="1124"/>
      <c r="DHA1305" s="1124"/>
      <c r="DHB1305" s="1124"/>
      <c r="DHC1305" s="1124"/>
      <c r="DHD1305" s="1124"/>
      <c r="DHE1305" s="1124"/>
      <c r="DHF1305" s="1124"/>
      <c r="DHG1305" s="1124"/>
      <c r="DHH1305" s="1124"/>
      <c r="DHI1305" s="1124"/>
      <c r="DHJ1305" s="1124"/>
      <c r="DHK1305" s="1124"/>
      <c r="DHL1305" s="1124"/>
      <c r="DHM1305" s="1124"/>
      <c r="DHN1305" s="1124"/>
      <c r="DHO1305" s="1124"/>
      <c r="DHP1305" s="1124"/>
      <c r="DHQ1305" s="1124"/>
      <c r="DHR1305" s="1124"/>
      <c r="DHS1305" s="1124"/>
      <c r="DHT1305" s="1124"/>
      <c r="DHU1305" s="1124"/>
      <c r="DHV1305" s="1124"/>
      <c r="DHW1305" s="1124"/>
      <c r="DHX1305" s="1124"/>
      <c r="DHY1305" s="1124"/>
      <c r="DHZ1305" s="1124"/>
      <c r="DIA1305" s="1124"/>
      <c r="DIB1305" s="1124"/>
      <c r="DIC1305" s="1124"/>
      <c r="DID1305" s="1124"/>
      <c r="DIE1305" s="1124"/>
      <c r="DIF1305" s="1124"/>
      <c r="DIG1305" s="1124"/>
      <c r="DIH1305" s="1124"/>
      <c r="DII1305" s="1124"/>
      <c r="DIJ1305" s="1124"/>
      <c r="DIK1305" s="1124"/>
      <c r="DIL1305" s="1124"/>
      <c r="DIM1305" s="1124"/>
      <c r="DIN1305" s="1124"/>
      <c r="DIO1305" s="1124"/>
      <c r="DIP1305" s="1124"/>
      <c r="DIQ1305" s="1124"/>
      <c r="DIR1305" s="1124"/>
      <c r="DIS1305" s="1124"/>
      <c r="DIT1305" s="1124"/>
      <c r="DIU1305" s="1124"/>
      <c r="DIV1305" s="1124"/>
      <c r="DIW1305" s="1124"/>
      <c r="DIX1305" s="1124"/>
      <c r="DIY1305" s="1124"/>
      <c r="DIZ1305" s="1124"/>
      <c r="DJA1305" s="1124"/>
      <c r="DJB1305" s="1124"/>
      <c r="DJC1305" s="1124"/>
      <c r="DJD1305" s="1124"/>
      <c r="DJE1305" s="1124"/>
      <c r="DJF1305" s="1124"/>
      <c r="DJG1305" s="1124"/>
      <c r="DJH1305" s="1124"/>
      <c r="DJI1305" s="1124"/>
      <c r="DJJ1305" s="1124"/>
      <c r="DJK1305" s="1124"/>
      <c r="DJL1305" s="1124"/>
      <c r="DJM1305" s="1124"/>
      <c r="DJN1305" s="1124"/>
      <c r="DJO1305" s="1124"/>
      <c r="DJP1305" s="1124"/>
      <c r="DJQ1305" s="1124"/>
      <c r="DJR1305" s="1124"/>
      <c r="DJS1305" s="1124"/>
      <c r="DJT1305" s="1124"/>
      <c r="DJU1305" s="1124"/>
      <c r="DJV1305" s="1124"/>
      <c r="DJW1305" s="1124"/>
      <c r="DJX1305" s="1124"/>
      <c r="DJY1305" s="1124"/>
      <c r="DJZ1305" s="1124"/>
      <c r="DKA1305" s="1124"/>
      <c r="DKB1305" s="1124"/>
      <c r="DKC1305" s="1124"/>
      <c r="DKD1305" s="1124"/>
      <c r="DKE1305" s="1124"/>
      <c r="DKF1305" s="1124"/>
      <c r="DKG1305" s="1124"/>
      <c r="DKH1305" s="1124"/>
      <c r="DKI1305" s="1124"/>
      <c r="DKJ1305" s="1124"/>
      <c r="DKK1305" s="1124"/>
      <c r="DKL1305" s="1124"/>
      <c r="DKM1305" s="1124"/>
      <c r="DKN1305" s="1124"/>
      <c r="DKO1305" s="1124"/>
      <c r="DKP1305" s="1124"/>
      <c r="DKQ1305" s="1124"/>
      <c r="DKR1305" s="1124"/>
      <c r="DKS1305" s="1124"/>
      <c r="DKT1305" s="1124"/>
      <c r="DKU1305" s="1124"/>
      <c r="DKV1305" s="1124"/>
      <c r="DKW1305" s="1124"/>
      <c r="DKX1305" s="1124"/>
      <c r="DKY1305" s="1124"/>
      <c r="DKZ1305" s="1124"/>
      <c r="DLA1305" s="1124"/>
      <c r="DLB1305" s="1124"/>
      <c r="DLC1305" s="1124"/>
      <c r="DLD1305" s="1124"/>
      <c r="DLE1305" s="1124"/>
      <c r="DLF1305" s="1124"/>
      <c r="DLG1305" s="1124"/>
      <c r="DLH1305" s="1124"/>
      <c r="DLI1305" s="1124"/>
      <c r="DLJ1305" s="1124"/>
      <c r="DLK1305" s="1124"/>
      <c r="DLL1305" s="1124"/>
      <c r="DLM1305" s="1124"/>
      <c r="DLN1305" s="1124"/>
      <c r="DLO1305" s="1124"/>
      <c r="DLP1305" s="1124"/>
      <c r="DLQ1305" s="1124"/>
      <c r="DLR1305" s="1124"/>
      <c r="DLS1305" s="1124"/>
      <c r="DLT1305" s="1124"/>
      <c r="DLU1305" s="1124"/>
      <c r="DLV1305" s="1124"/>
      <c r="DLW1305" s="1124"/>
      <c r="DLX1305" s="1124"/>
      <c r="DLY1305" s="1124"/>
      <c r="DLZ1305" s="1124"/>
      <c r="DMA1305" s="1124"/>
      <c r="DMB1305" s="1124"/>
      <c r="DMC1305" s="1124"/>
      <c r="DMD1305" s="1124"/>
      <c r="DME1305" s="1124"/>
      <c r="DMF1305" s="1124"/>
      <c r="DMG1305" s="1124"/>
      <c r="DMH1305" s="1124"/>
      <c r="DMI1305" s="1124"/>
      <c r="DMJ1305" s="1124"/>
      <c r="DMK1305" s="1124"/>
      <c r="DML1305" s="1124"/>
      <c r="DMM1305" s="1124"/>
      <c r="DMN1305" s="1124"/>
      <c r="DMO1305" s="1124"/>
      <c r="DMP1305" s="1124"/>
      <c r="DMQ1305" s="1124"/>
      <c r="DMR1305" s="1124"/>
      <c r="DMS1305" s="1124"/>
      <c r="DMT1305" s="1124"/>
      <c r="DMU1305" s="1124"/>
      <c r="DMV1305" s="1124"/>
      <c r="DMW1305" s="1124"/>
      <c r="DMX1305" s="1124"/>
      <c r="DMY1305" s="1124"/>
      <c r="DMZ1305" s="1124"/>
      <c r="DNA1305" s="1124"/>
      <c r="DNB1305" s="1124"/>
      <c r="DNC1305" s="1124"/>
      <c r="DND1305" s="1124"/>
      <c r="DNE1305" s="1124"/>
      <c r="DNF1305" s="1124"/>
      <c r="DNG1305" s="1124"/>
      <c r="DNH1305" s="1124"/>
      <c r="DNI1305" s="1124"/>
      <c r="DNJ1305" s="1124"/>
      <c r="DNK1305" s="1124"/>
      <c r="DNL1305" s="1124"/>
      <c r="DNM1305" s="1124"/>
      <c r="DNN1305" s="1124"/>
      <c r="DNO1305" s="1124"/>
      <c r="DNP1305" s="1124"/>
      <c r="DNQ1305" s="1124"/>
      <c r="DNR1305" s="1124"/>
      <c r="DNS1305" s="1124"/>
      <c r="DNT1305" s="1124"/>
      <c r="DNU1305" s="1124"/>
      <c r="DNV1305" s="1124"/>
      <c r="DNW1305" s="1124"/>
      <c r="DNX1305" s="1124"/>
      <c r="DNY1305" s="1124"/>
      <c r="DNZ1305" s="1124"/>
      <c r="DOA1305" s="1124"/>
      <c r="DOB1305" s="1124"/>
      <c r="DOC1305" s="1124"/>
      <c r="DOD1305" s="1124"/>
      <c r="DOE1305" s="1124"/>
      <c r="DOF1305" s="1124"/>
      <c r="DOG1305" s="1124"/>
      <c r="DOH1305" s="1124"/>
      <c r="DOI1305" s="1124"/>
      <c r="DOJ1305" s="1124"/>
      <c r="DOK1305" s="1124"/>
      <c r="DOL1305" s="1124"/>
      <c r="DOM1305" s="1124"/>
      <c r="DON1305" s="1124"/>
      <c r="DOO1305" s="1124"/>
      <c r="DOP1305" s="1124"/>
      <c r="DOQ1305" s="1124"/>
      <c r="DOR1305" s="1124"/>
      <c r="DOS1305" s="1124"/>
      <c r="DOT1305" s="1124"/>
      <c r="DOU1305" s="1124"/>
      <c r="DOV1305" s="1124"/>
      <c r="DOW1305" s="1124"/>
      <c r="DOX1305" s="1124"/>
      <c r="DOY1305" s="1124"/>
      <c r="DOZ1305" s="1124"/>
      <c r="DPA1305" s="1124"/>
      <c r="DPB1305" s="1124"/>
      <c r="DPC1305" s="1124"/>
      <c r="DPD1305" s="1124"/>
      <c r="DPE1305" s="1124"/>
      <c r="DPF1305" s="1124"/>
      <c r="DPG1305" s="1124"/>
      <c r="DPH1305" s="1124"/>
      <c r="DPI1305" s="1124"/>
      <c r="DPJ1305" s="1124"/>
      <c r="DPK1305" s="1124"/>
      <c r="DPL1305" s="1124"/>
      <c r="DPM1305" s="1124"/>
      <c r="DPN1305" s="1124"/>
      <c r="DPO1305" s="1124"/>
      <c r="DPP1305" s="1124"/>
      <c r="DPQ1305" s="1124"/>
      <c r="DPR1305" s="1124"/>
      <c r="DPS1305" s="1124"/>
      <c r="DPT1305" s="1124"/>
      <c r="DPU1305" s="1124"/>
      <c r="DPV1305" s="1124"/>
      <c r="DPW1305" s="1124"/>
      <c r="DPX1305" s="1124"/>
      <c r="DPY1305" s="1124"/>
      <c r="DPZ1305" s="1124"/>
      <c r="DQA1305" s="1124"/>
      <c r="DQB1305" s="1124"/>
      <c r="DQC1305" s="1124"/>
      <c r="DQD1305" s="1124"/>
      <c r="DQE1305" s="1124"/>
      <c r="DQF1305" s="1124"/>
      <c r="DQG1305" s="1124"/>
      <c r="DQH1305" s="1124"/>
      <c r="DQI1305" s="1124"/>
      <c r="DQJ1305" s="1124"/>
      <c r="DQK1305" s="1124"/>
      <c r="DQL1305" s="1124"/>
      <c r="DQM1305" s="1124"/>
      <c r="DQN1305" s="1124"/>
      <c r="DQO1305" s="1124"/>
      <c r="DQP1305" s="1124"/>
      <c r="DQQ1305" s="1124"/>
      <c r="DQR1305" s="1124"/>
      <c r="DQS1305" s="1124"/>
      <c r="DQT1305" s="1124"/>
      <c r="DQU1305" s="1124"/>
      <c r="DQV1305" s="1124"/>
      <c r="DQW1305" s="1124"/>
      <c r="DQX1305" s="1124"/>
      <c r="DQY1305" s="1124"/>
      <c r="DQZ1305" s="1124"/>
      <c r="DRA1305" s="1124"/>
      <c r="DRB1305" s="1124"/>
      <c r="DRC1305" s="1124"/>
      <c r="DRD1305" s="1124"/>
      <c r="DRE1305" s="1124"/>
      <c r="DRF1305" s="1124"/>
      <c r="DRG1305" s="1124"/>
      <c r="DRH1305" s="1124"/>
      <c r="DRI1305" s="1124"/>
      <c r="DRJ1305" s="1124"/>
      <c r="DRK1305" s="1124"/>
      <c r="DRL1305" s="1124"/>
      <c r="DRM1305" s="1124"/>
      <c r="DRN1305" s="1124"/>
      <c r="DRO1305" s="1124"/>
      <c r="DRP1305" s="1124"/>
      <c r="DRQ1305" s="1124"/>
      <c r="DRR1305" s="1124"/>
      <c r="DRS1305" s="1124"/>
      <c r="DRT1305" s="1124"/>
      <c r="DRU1305" s="1124"/>
      <c r="DRV1305" s="1124"/>
      <c r="DRW1305" s="1124"/>
      <c r="DRX1305" s="1124"/>
      <c r="DRY1305" s="1124"/>
      <c r="DRZ1305" s="1124"/>
      <c r="DSA1305" s="1124"/>
      <c r="DSB1305" s="1124"/>
      <c r="DSC1305" s="1124"/>
      <c r="DSD1305" s="1124"/>
      <c r="DSE1305" s="1124"/>
      <c r="DSF1305" s="1124"/>
      <c r="DSG1305" s="1124"/>
      <c r="DSH1305" s="1124"/>
      <c r="DSI1305" s="1124"/>
      <c r="DSJ1305" s="1124"/>
      <c r="DSK1305" s="1124"/>
      <c r="DSL1305" s="1124"/>
      <c r="DSM1305" s="1124"/>
      <c r="DSN1305" s="1124"/>
      <c r="DSO1305" s="1124"/>
      <c r="DSP1305" s="1124"/>
      <c r="DSQ1305" s="1124"/>
      <c r="DSR1305" s="1124"/>
      <c r="DSS1305" s="1124"/>
      <c r="DST1305" s="1124"/>
      <c r="DSU1305" s="1124"/>
      <c r="DSV1305" s="1124"/>
      <c r="DSW1305" s="1124"/>
      <c r="DSX1305" s="1124"/>
      <c r="DSY1305" s="1124"/>
      <c r="DSZ1305" s="1124"/>
      <c r="DTA1305" s="1124"/>
      <c r="DTB1305" s="1124"/>
      <c r="DTC1305" s="1124"/>
      <c r="DTD1305" s="1124"/>
      <c r="DTE1305" s="1124"/>
      <c r="DTF1305" s="1124"/>
      <c r="DTG1305" s="1124"/>
      <c r="DTH1305" s="1124"/>
      <c r="DTI1305" s="1124"/>
      <c r="DTJ1305" s="1124"/>
      <c r="DTK1305" s="1124"/>
      <c r="DTL1305" s="1124"/>
      <c r="DTM1305" s="1124"/>
      <c r="DTN1305" s="1124"/>
      <c r="DTO1305" s="1124"/>
      <c r="DTP1305" s="1124"/>
      <c r="DTQ1305" s="1124"/>
      <c r="DTR1305" s="1124"/>
      <c r="DTS1305" s="1124"/>
      <c r="DTT1305" s="1124"/>
      <c r="DTU1305" s="1124"/>
      <c r="DTV1305" s="1124"/>
      <c r="DTW1305" s="1124"/>
      <c r="DTX1305" s="1124"/>
      <c r="DTY1305" s="1124"/>
      <c r="DTZ1305" s="1124"/>
      <c r="DUA1305" s="1124"/>
      <c r="DUB1305" s="1124"/>
      <c r="DUC1305" s="1124"/>
      <c r="DUD1305" s="1124"/>
      <c r="DUE1305" s="1124"/>
      <c r="DUF1305" s="1124"/>
      <c r="DUG1305" s="1124"/>
      <c r="DUH1305" s="1124"/>
      <c r="DUI1305" s="1124"/>
      <c r="DUJ1305" s="1124"/>
      <c r="DUK1305" s="1124"/>
      <c r="DUL1305" s="1124"/>
      <c r="DUM1305" s="1124"/>
      <c r="DUN1305" s="1124"/>
      <c r="DUO1305" s="1124"/>
      <c r="DUP1305" s="1124"/>
      <c r="DUQ1305" s="1124"/>
      <c r="DUR1305" s="1124"/>
      <c r="DUS1305" s="1124"/>
      <c r="DUT1305" s="1124"/>
      <c r="DUU1305" s="1124"/>
      <c r="DUV1305" s="1124"/>
      <c r="DUW1305" s="1124"/>
      <c r="DUX1305" s="1124"/>
      <c r="DUY1305" s="1124"/>
      <c r="DUZ1305" s="1124"/>
      <c r="DVA1305" s="1124"/>
      <c r="DVB1305" s="1124"/>
      <c r="DVC1305" s="1124"/>
      <c r="DVD1305" s="1124"/>
      <c r="DVE1305" s="1124"/>
      <c r="DVF1305" s="1124"/>
      <c r="DVG1305" s="1124"/>
      <c r="DVH1305" s="1124"/>
      <c r="DVI1305" s="1124"/>
      <c r="DVJ1305" s="1124"/>
      <c r="DVK1305" s="1124"/>
      <c r="DVL1305" s="1124"/>
      <c r="DVM1305" s="1124"/>
      <c r="DVN1305" s="1124"/>
      <c r="DVO1305" s="1124"/>
      <c r="DVP1305" s="1124"/>
      <c r="DVQ1305" s="1124"/>
      <c r="DVR1305" s="1124"/>
      <c r="DVS1305" s="1124"/>
      <c r="DVT1305" s="1124"/>
      <c r="DVU1305" s="1124"/>
      <c r="DVV1305" s="1124"/>
      <c r="DVW1305" s="1124"/>
      <c r="DVX1305" s="1124"/>
      <c r="DVY1305" s="1124"/>
      <c r="DVZ1305" s="1124"/>
      <c r="DWA1305" s="1124"/>
      <c r="DWB1305" s="1124"/>
      <c r="DWC1305" s="1124"/>
      <c r="DWD1305" s="1124"/>
      <c r="DWE1305" s="1124"/>
      <c r="DWF1305" s="1124"/>
      <c r="DWG1305" s="1124"/>
      <c r="DWH1305" s="1124"/>
      <c r="DWI1305" s="1124"/>
      <c r="DWJ1305" s="1124"/>
      <c r="DWK1305" s="1124"/>
      <c r="DWL1305" s="1124"/>
      <c r="DWM1305" s="1124"/>
      <c r="DWN1305" s="1124"/>
      <c r="DWO1305" s="1124"/>
      <c r="DWP1305" s="1124"/>
      <c r="DWQ1305" s="1124"/>
      <c r="DWR1305" s="1124"/>
      <c r="DWS1305" s="1124"/>
      <c r="DWT1305" s="1124"/>
      <c r="DWU1305" s="1124"/>
      <c r="DWV1305" s="1124"/>
      <c r="DWW1305" s="1124"/>
      <c r="DWX1305" s="1124"/>
      <c r="DWY1305" s="1124"/>
      <c r="DWZ1305" s="1124"/>
      <c r="DXA1305" s="1124"/>
      <c r="DXB1305" s="1124"/>
      <c r="DXC1305" s="1124"/>
      <c r="DXD1305" s="1124"/>
      <c r="DXE1305" s="1124"/>
      <c r="DXF1305" s="1124"/>
      <c r="DXG1305" s="1124"/>
      <c r="DXH1305" s="1124"/>
      <c r="DXI1305" s="1124"/>
      <c r="DXJ1305" s="1124"/>
      <c r="DXK1305" s="1124"/>
      <c r="DXL1305" s="1124"/>
      <c r="DXM1305" s="1124"/>
      <c r="DXN1305" s="1124"/>
      <c r="DXO1305" s="1124"/>
      <c r="DXP1305" s="1124"/>
      <c r="DXQ1305" s="1124"/>
      <c r="DXR1305" s="1124"/>
      <c r="DXS1305" s="1124"/>
      <c r="DXT1305" s="1124"/>
      <c r="DXU1305" s="1124"/>
      <c r="DXV1305" s="1124"/>
      <c r="DXW1305" s="1124"/>
      <c r="DXX1305" s="1124"/>
      <c r="DXY1305" s="1124"/>
      <c r="DXZ1305" s="1124"/>
      <c r="DYA1305" s="1124"/>
      <c r="DYB1305" s="1124"/>
      <c r="DYC1305" s="1124"/>
      <c r="DYD1305" s="1124"/>
      <c r="DYE1305" s="1124"/>
      <c r="DYF1305" s="1124"/>
      <c r="DYG1305" s="1124"/>
      <c r="DYH1305" s="1124"/>
      <c r="DYI1305" s="1124"/>
      <c r="DYJ1305" s="1124"/>
      <c r="DYK1305" s="1124"/>
      <c r="DYL1305" s="1124"/>
      <c r="DYM1305" s="1124"/>
      <c r="DYN1305" s="1124"/>
      <c r="DYO1305" s="1124"/>
      <c r="DYP1305" s="1124"/>
      <c r="DYQ1305" s="1124"/>
      <c r="DYR1305" s="1124"/>
      <c r="DYS1305" s="1124"/>
      <c r="DYT1305" s="1124"/>
      <c r="DYU1305" s="1124"/>
      <c r="DYV1305" s="1124"/>
      <c r="DYW1305" s="1124"/>
      <c r="DYX1305" s="1124"/>
      <c r="DYY1305" s="1124"/>
      <c r="DYZ1305" s="1124"/>
      <c r="DZA1305" s="1124"/>
      <c r="DZB1305" s="1124"/>
      <c r="DZC1305" s="1124"/>
      <c r="DZD1305" s="1124"/>
      <c r="DZE1305" s="1124"/>
      <c r="DZF1305" s="1124"/>
      <c r="DZG1305" s="1124"/>
      <c r="DZH1305" s="1124"/>
      <c r="DZI1305" s="1124"/>
      <c r="DZJ1305" s="1124"/>
      <c r="DZK1305" s="1124"/>
      <c r="DZL1305" s="1124"/>
      <c r="DZM1305" s="1124"/>
      <c r="DZN1305" s="1124"/>
      <c r="DZO1305" s="1124"/>
      <c r="DZP1305" s="1124"/>
      <c r="DZQ1305" s="1124"/>
      <c r="DZR1305" s="1124"/>
      <c r="DZS1305" s="1124"/>
      <c r="DZT1305" s="1124"/>
      <c r="DZU1305" s="1124"/>
      <c r="DZV1305" s="1124"/>
      <c r="DZW1305" s="1124"/>
      <c r="DZX1305" s="1124"/>
      <c r="DZY1305" s="1124"/>
      <c r="DZZ1305" s="1124"/>
      <c r="EAA1305" s="1124"/>
      <c r="EAB1305" s="1124"/>
      <c r="EAC1305" s="1124"/>
      <c r="EAD1305" s="1124"/>
      <c r="EAE1305" s="1124"/>
      <c r="EAF1305" s="1124"/>
      <c r="EAG1305" s="1124"/>
      <c r="EAH1305" s="1124"/>
      <c r="EAI1305" s="1124"/>
      <c r="EAJ1305" s="1124"/>
      <c r="EAK1305" s="1124"/>
      <c r="EAL1305" s="1124"/>
      <c r="EAM1305" s="1124"/>
      <c r="EAN1305" s="1124"/>
      <c r="EAO1305" s="1124"/>
      <c r="EAP1305" s="1124"/>
      <c r="EAQ1305" s="1124"/>
      <c r="EAR1305" s="1124"/>
      <c r="EAS1305" s="1124"/>
      <c r="EAT1305" s="1124"/>
      <c r="EAU1305" s="1124"/>
      <c r="EAV1305" s="1124"/>
      <c r="EAW1305" s="1124"/>
      <c r="EAX1305" s="1124"/>
      <c r="EAY1305" s="1124"/>
      <c r="EAZ1305" s="1124"/>
      <c r="EBA1305" s="1124"/>
      <c r="EBB1305" s="1124"/>
      <c r="EBC1305" s="1124"/>
      <c r="EBD1305" s="1124"/>
      <c r="EBE1305" s="1124"/>
      <c r="EBF1305" s="1124"/>
      <c r="EBG1305" s="1124"/>
      <c r="EBH1305" s="1124"/>
      <c r="EBI1305" s="1124"/>
      <c r="EBJ1305" s="1124"/>
      <c r="EBK1305" s="1124"/>
      <c r="EBL1305" s="1124"/>
      <c r="EBM1305" s="1124"/>
      <c r="EBN1305" s="1124"/>
      <c r="EBO1305" s="1124"/>
      <c r="EBP1305" s="1124"/>
      <c r="EBQ1305" s="1124"/>
      <c r="EBR1305" s="1124"/>
      <c r="EBS1305" s="1124"/>
      <c r="EBT1305" s="1124"/>
      <c r="EBU1305" s="1124"/>
      <c r="EBV1305" s="1124"/>
      <c r="EBW1305" s="1124"/>
      <c r="EBX1305" s="1124"/>
      <c r="EBY1305" s="1124"/>
      <c r="EBZ1305" s="1124"/>
      <c r="ECA1305" s="1124"/>
      <c r="ECB1305" s="1124"/>
      <c r="ECC1305" s="1124"/>
      <c r="ECD1305" s="1124"/>
      <c r="ECE1305" s="1124"/>
      <c r="ECF1305" s="1124"/>
      <c r="ECG1305" s="1124"/>
      <c r="ECH1305" s="1124"/>
      <c r="ECI1305" s="1124"/>
      <c r="ECJ1305" s="1124"/>
      <c r="ECK1305" s="1124"/>
      <c r="ECL1305" s="1124"/>
      <c r="ECM1305" s="1124"/>
      <c r="ECN1305" s="1124"/>
      <c r="ECO1305" s="1124"/>
      <c r="ECP1305" s="1124"/>
      <c r="ECQ1305" s="1124"/>
      <c r="ECR1305" s="1124"/>
      <c r="ECS1305" s="1124"/>
      <c r="ECT1305" s="1124"/>
      <c r="ECU1305" s="1124"/>
      <c r="ECV1305" s="1124"/>
      <c r="ECW1305" s="1124"/>
      <c r="ECX1305" s="1124"/>
      <c r="ECY1305" s="1124"/>
      <c r="ECZ1305" s="1124"/>
      <c r="EDA1305" s="1124"/>
      <c r="EDB1305" s="1124"/>
      <c r="EDC1305" s="1124"/>
      <c r="EDD1305" s="1124"/>
      <c r="EDE1305" s="1124"/>
      <c r="EDF1305" s="1124"/>
      <c r="EDG1305" s="1124"/>
      <c r="EDH1305" s="1124"/>
      <c r="EDI1305" s="1124"/>
      <c r="EDJ1305" s="1124"/>
      <c r="EDK1305" s="1124"/>
      <c r="EDL1305" s="1124"/>
      <c r="EDM1305" s="1124"/>
      <c r="EDN1305" s="1124"/>
      <c r="EDO1305" s="1124"/>
      <c r="EDP1305" s="1124"/>
      <c r="EDQ1305" s="1124"/>
      <c r="EDR1305" s="1124"/>
      <c r="EDS1305" s="1124"/>
      <c r="EDT1305" s="1124"/>
      <c r="EDU1305" s="1124"/>
      <c r="EDV1305" s="1124"/>
      <c r="EDW1305" s="1124"/>
      <c r="EDX1305" s="1124"/>
      <c r="EDY1305" s="1124"/>
      <c r="EDZ1305" s="1124"/>
      <c r="EEA1305" s="1124"/>
      <c r="EEB1305" s="1124"/>
      <c r="EEC1305" s="1124"/>
      <c r="EED1305" s="1124"/>
      <c r="EEE1305" s="1124"/>
      <c r="EEF1305" s="1124"/>
      <c r="EEG1305" s="1124"/>
      <c r="EEH1305" s="1124"/>
      <c r="EEI1305" s="1124"/>
      <c r="EEJ1305" s="1124"/>
      <c r="EEK1305" s="1124"/>
      <c r="EEL1305" s="1124"/>
      <c r="EEM1305" s="1124"/>
      <c r="EEN1305" s="1124"/>
      <c r="EEO1305" s="1124"/>
      <c r="EEP1305" s="1124"/>
      <c r="EEQ1305" s="1124"/>
      <c r="EER1305" s="1124"/>
      <c r="EES1305" s="1124"/>
      <c r="EET1305" s="1124"/>
      <c r="EEU1305" s="1124"/>
      <c r="EEV1305" s="1124"/>
      <c r="EEW1305" s="1124"/>
      <c r="EEX1305" s="1124"/>
      <c r="EEY1305" s="1124"/>
      <c r="EEZ1305" s="1124"/>
      <c r="EFA1305" s="1124"/>
      <c r="EFB1305" s="1124"/>
      <c r="EFC1305" s="1124"/>
      <c r="EFD1305" s="1124"/>
      <c r="EFE1305" s="1124"/>
      <c r="EFF1305" s="1124"/>
      <c r="EFG1305" s="1124"/>
      <c r="EFH1305" s="1124"/>
      <c r="EFI1305" s="1124"/>
      <c r="EFJ1305" s="1124"/>
      <c r="EFK1305" s="1124"/>
      <c r="EFL1305" s="1124"/>
      <c r="EFM1305" s="1124"/>
      <c r="EFN1305" s="1124"/>
      <c r="EFO1305" s="1124"/>
      <c r="EFP1305" s="1124"/>
      <c r="EFQ1305" s="1124"/>
      <c r="EFR1305" s="1124"/>
      <c r="EFS1305" s="1124"/>
      <c r="EFT1305" s="1124"/>
      <c r="EFU1305" s="1124"/>
      <c r="EFV1305" s="1124"/>
      <c r="EFW1305" s="1124"/>
      <c r="EFX1305" s="1124"/>
      <c r="EFY1305" s="1124"/>
      <c r="EFZ1305" s="1124"/>
      <c r="EGA1305" s="1124"/>
      <c r="EGB1305" s="1124"/>
      <c r="EGC1305" s="1124"/>
      <c r="EGD1305" s="1124"/>
      <c r="EGE1305" s="1124"/>
      <c r="EGF1305" s="1124"/>
      <c r="EGG1305" s="1124"/>
      <c r="EGH1305" s="1124"/>
      <c r="EGI1305" s="1124"/>
      <c r="EGJ1305" s="1124"/>
      <c r="EGK1305" s="1124"/>
      <c r="EGL1305" s="1124"/>
      <c r="EGM1305" s="1124"/>
      <c r="EGN1305" s="1124"/>
      <c r="EGO1305" s="1124"/>
      <c r="EGP1305" s="1124"/>
      <c r="EGQ1305" s="1124"/>
      <c r="EGR1305" s="1124"/>
      <c r="EGS1305" s="1124"/>
      <c r="EGT1305" s="1124"/>
      <c r="EGU1305" s="1124"/>
      <c r="EGV1305" s="1124"/>
      <c r="EGW1305" s="1124"/>
      <c r="EGX1305" s="1124"/>
      <c r="EGY1305" s="1124"/>
      <c r="EGZ1305" s="1124"/>
      <c r="EHA1305" s="1124"/>
      <c r="EHB1305" s="1124"/>
      <c r="EHC1305" s="1124"/>
      <c r="EHD1305" s="1124"/>
      <c r="EHE1305" s="1124"/>
      <c r="EHF1305" s="1124"/>
      <c r="EHG1305" s="1124"/>
      <c r="EHH1305" s="1124"/>
      <c r="EHI1305" s="1124"/>
      <c r="EHJ1305" s="1124"/>
      <c r="EHK1305" s="1124"/>
      <c r="EHL1305" s="1124"/>
      <c r="EHM1305" s="1124"/>
      <c r="EHN1305" s="1124"/>
      <c r="EHO1305" s="1124"/>
      <c r="EHP1305" s="1124"/>
      <c r="EHQ1305" s="1124"/>
      <c r="EHR1305" s="1124"/>
      <c r="EHS1305" s="1124"/>
      <c r="EHT1305" s="1124"/>
      <c r="EHU1305" s="1124"/>
      <c r="EHV1305" s="1124"/>
      <c r="EHW1305" s="1124"/>
      <c r="EHX1305" s="1124"/>
      <c r="EHY1305" s="1124"/>
      <c r="EHZ1305" s="1124"/>
      <c r="EIA1305" s="1124"/>
      <c r="EIB1305" s="1124"/>
      <c r="EIC1305" s="1124"/>
      <c r="EID1305" s="1124"/>
      <c r="EIE1305" s="1124"/>
      <c r="EIF1305" s="1124"/>
      <c r="EIG1305" s="1124"/>
      <c r="EIH1305" s="1124"/>
      <c r="EII1305" s="1124"/>
      <c r="EIJ1305" s="1124"/>
      <c r="EIK1305" s="1124"/>
      <c r="EIL1305" s="1124"/>
      <c r="EIM1305" s="1124"/>
      <c r="EIN1305" s="1124"/>
      <c r="EIO1305" s="1124"/>
      <c r="EIP1305" s="1124"/>
      <c r="EIQ1305" s="1124"/>
      <c r="EIR1305" s="1124"/>
      <c r="EIS1305" s="1124"/>
      <c r="EIT1305" s="1124"/>
      <c r="EIU1305" s="1124"/>
      <c r="EIV1305" s="1124"/>
      <c r="EIW1305" s="1124"/>
      <c r="EIX1305" s="1124"/>
      <c r="EIY1305" s="1124"/>
      <c r="EIZ1305" s="1124"/>
      <c r="EJA1305" s="1124"/>
      <c r="EJB1305" s="1124"/>
      <c r="EJC1305" s="1124"/>
      <c r="EJD1305" s="1124"/>
      <c r="EJE1305" s="1124"/>
      <c r="EJF1305" s="1124"/>
      <c r="EJG1305" s="1124"/>
      <c r="EJH1305" s="1124"/>
      <c r="EJI1305" s="1124"/>
      <c r="EJJ1305" s="1124"/>
      <c r="EJK1305" s="1124"/>
      <c r="EJL1305" s="1124"/>
      <c r="EJM1305" s="1124"/>
      <c r="EJN1305" s="1124"/>
      <c r="EJO1305" s="1124"/>
      <c r="EJP1305" s="1124"/>
      <c r="EJQ1305" s="1124"/>
      <c r="EJR1305" s="1124"/>
      <c r="EJS1305" s="1124"/>
      <c r="EJT1305" s="1124"/>
      <c r="EJU1305" s="1124"/>
      <c r="EJV1305" s="1124"/>
      <c r="EJW1305" s="1124"/>
      <c r="EJX1305" s="1124"/>
      <c r="EJY1305" s="1124"/>
      <c r="EJZ1305" s="1124"/>
      <c r="EKA1305" s="1124"/>
      <c r="EKB1305" s="1124"/>
      <c r="EKC1305" s="1124"/>
      <c r="EKD1305" s="1124"/>
      <c r="EKE1305" s="1124"/>
      <c r="EKF1305" s="1124"/>
      <c r="EKG1305" s="1124"/>
      <c r="EKH1305" s="1124"/>
      <c r="EKI1305" s="1124"/>
      <c r="EKJ1305" s="1124"/>
      <c r="EKK1305" s="1124"/>
      <c r="EKL1305" s="1124"/>
      <c r="EKM1305" s="1124"/>
      <c r="EKN1305" s="1124"/>
      <c r="EKO1305" s="1124"/>
      <c r="EKP1305" s="1124"/>
      <c r="EKQ1305" s="1124"/>
      <c r="EKR1305" s="1124"/>
      <c r="EKS1305" s="1124"/>
      <c r="EKT1305" s="1124"/>
      <c r="EKU1305" s="1124"/>
      <c r="EKV1305" s="1124"/>
      <c r="EKW1305" s="1124"/>
      <c r="EKX1305" s="1124"/>
      <c r="EKY1305" s="1124"/>
      <c r="EKZ1305" s="1124"/>
      <c r="ELA1305" s="1124"/>
      <c r="ELB1305" s="1124"/>
      <c r="ELC1305" s="1124"/>
      <c r="ELD1305" s="1124"/>
      <c r="ELE1305" s="1124"/>
      <c r="ELF1305" s="1124"/>
      <c r="ELG1305" s="1124"/>
      <c r="ELH1305" s="1124"/>
      <c r="ELI1305" s="1124"/>
      <c r="ELJ1305" s="1124"/>
      <c r="ELK1305" s="1124"/>
      <c r="ELL1305" s="1124"/>
      <c r="ELM1305" s="1124"/>
      <c r="ELN1305" s="1124"/>
      <c r="ELO1305" s="1124"/>
      <c r="ELP1305" s="1124"/>
      <c r="ELQ1305" s="1124"/>
      <c r="ELR1305" s="1124"/>
      <c r="ELS1305" s="1124"/>
      <c r="ELT1305" s="1124"/>
      <c r="ELU1305" s="1124"/>
      <c r="ELV1305" s="1124"/>
      <c r="ELW1305" s="1124"/>
      <c r="ELX1305" s="1124"/>
      <c r="ELY1305" s="1124"/>
      <c r="ELZ1305" s="1124"/>
      <c r="EMA1305" s="1124"/>
      <c r="EMB1305" s="1124"/>
      <c r="EMC1305" s="1124"/>
      <c r="EMD1305" s="1124"/>
      <c r="EME1305" s="1124"/>
      <c r="EMF1305" s="1124"/>
      <c r="EMG1305" s="1124"/>
      <c r="EMH1305" s="1124"/>
      <c r="EMI1305" s="1124"/>
      <c r="EMJ1305" s="1124"/>
      <c r="EMK1305" s="1124"/>
      <c r="EML1305" s="1124"/>
      <c r="EMM1305" s="1124"/>
      <c r="EMN1305" s="1124"/>
      <c r="EMO1305" s="1124"/>
      <c r="EMP1305" s="1124"/>
      <c r="EMQ1305" s="1124"/>
      <c r="EMR1305" s="1124"/>
      <c r="EMS1305" s="1124"/>
      <c r="EMT1305" s="1124"/>
      <c r="EMU1305" s="1124"/>
      <c r="EMV1305" s="1124"/>
      <c r="EMW1305" s="1124"/>
      <c r="EMX1305" s="1124"/>
      <c r="EMY1305" s="1124"/>
      <c r="EMZ1305" s="1124"/>
      <c r="ENA1305" s="1124"/>
      <c r="ENB1305" s="1124"/>
      <c r="ENC1305" s="1124"/>
      <c r="END1305" s="1124"/>
      <c r="ENE1305" s="1124"/>
      <c r="ENF1305" s="1124"/>
      <c r="ENG1305" s="1124"/>
      <c r="ENH1305" s="1124"/>
      <c r="ENI1305" s="1124"/>
      <c r="ENJ1305" s="1124"/>
      <c r="ENK1305" s="1124"/>
      <c r="ENL1305" s="1124"/>
      <c r="ENM1305" s="1124"/>
      <c r="ENN1305" s="1124"/>
      <c r="ENO1305" s="1124"/>
      <c r="ENP1305" s="1124"/>
      <c r="ENQ1305" s="1124"/>
      <c r="ENR1305" s="1124"/>
      <c r="ENS1305" s="1124"/>
      <c r="ENT1305" s="1124"/>
      <c r="ENU1305" s="1124"/>
      <c r="ENV1305" s="1124"/>
      <c r="ENW1305" s="1124"/>
      <c r="ENX1305" s="1124"/>
      <c r="ENY1305" s="1124"/>
      <c r="ENZ1305" s="1124"/>
      <c r="EOA1305" s="1124"/>
      <c r="EOB1305" s="1124"/>
      <c r="EOC1305" s="1124"/>
      <c r="EOD1305" s="1124"/>
      <c r="EOE1305" s="1124"/>
      <c r="EOF1305" s="1124"/>
      <c r="EOG1305" s="1124"/>
      <c r="EOH1305" s="1124"/>
      <c r="EOI1305" s="1124"/>
      <c r="EOJ1305" s="1124"/>
      <c r="EOK1305" s="1124"/>
      <c r="EOL1305" s="1124"/>
      <c r="EOM1305" s="1124"/>
      <c r="EON1305" s="1124"/>
      <c r="EOO1305" s="1124"/>
      <c r="EOP1305" s="1124"/>
      <c r="EOQ1305" s="1124"/>
      <c r="EOR1305" s="1124"/>
      <c r="EOS1305" s="1124"/>
      <c r="EOT1305" s="1124"/>
      <c r="EOU1305" s="1124"/>
      <c r="EOV1305" s="1124"/>
      <c r="EOW1305" s="1124"/>
      <c r="EOX1305" s="1124"/>
      <c r="EOY1305" s="1124"/>
      <c r="EOZ1305" s="1124"/>
      <c r="EPA1305" s="1124"/>
      <c r="EPB1305" s="1124"/>
      <c r="EPC1305" s="1124"/>
      <c r="EPD1305" s="1124"/>
      <c r="EPE1305" s="1124"/>
      <c r="EPF1305" s="1124"/>
      <c r="EPG1305" s="1124"/>
      <c r="EPH1305" s="1124"/>
      <c r="EPI1305" s="1124"/>
      <c r="EPJ1305" s="1124"/>
      <c r="EPK1305" s="1124"/>
      <c r="EPL1305" s="1124"/>
      <c r="EPM1305" s="1124"/>
      <c r="EPN1305" s="1124"/>
      <c r="EPO1305" s="1124"/>
      <c r="EPP1305" s="1124"/>
      <c r="EPQ1305" s="1124"/>
      <c r="EPR1305" s="1124"/>
      <c r="EPS1305" s="1124"/>
      <c r="EPT1305" s="1124"/>
      <c r="EPU1305" s="1124"/>
      <c r="EPV1305" s="1124"/>
      <c r="EPW1305" s="1124"/>
      <c r="EPX1305" s="1124"/>
      <c r="EPY1305" s="1124"/>
      <c r="EPZ1305" s="1124"/>
      <c r="EQA1305" s="1124"/>
      <c r="EQB1305" s="1124"/>
      <c r="EQC1305" s="1124"/>
      <c r="EQD1305" s="1124"/>
      <c r="EQE1305" s="1124"/>
      <c r="EQF1305" s="1124"/>
      <c r="EQG1305" s="1124"/>
      <c r="EQH1305" s="1124"/>
      <c r="EQI1305" s="1124"/>
      <c r="EQJ1305" s="1124"/>
      <c r="EQK1305" s="1124"/>
      <c r="EQL1305" s="1124"/>
      <c r="EQM1305" s="1124"/>
      <c r="EQN1305" s="1124"/>
      <c r="EQO1305" s="1124"/>
      <c r="EQP1305" s="1124"/>
      <c r="EQQ1305" s="1124"/>
      <c r="EQR1305" s="1124"/>
      <c r="EQS1305" s="1124"/>
      <c r="EQT1305" s="1124"/>
      <c r="EQU1305" s="1124"/>
      <c r="EQV1305" s="1124"/>
      <c r="EQW1305" s="1124"/>
      <c r="EQX1305" s="1124"/>
      <c r="EQY1305" s="1124"/>
      <c r="EQZ1305" s="1124"/>
      <c r="ERA1305" s="1124"/>
      <c r="ERB1305" s="1124"/>
      <c r="ERC1305" s="1124"/>
      <c r="ERD1305" s="1124"/>
      <c r="ERE1305" s="1124"/>
      <c r="ERF1305" s="1124"/>
      <c r="ERG1305" s="1124"/>
      <c r="ERH1305" s="1124"/>
      <c r="ERI1305" s="1124"/>
      <c r="ERJ1305" s="1124"/>
      <c r="ERK1305" s="1124"/>
      <c r="ERL1305" s="1124"/>
      <c r="ERM1305" s="1124"/>
      <c r="ERN1305" s="1124"/>
      <c r="ERO1305" s="1124"/>
      <c r="ERP1305" s="1124"/>
      <c r="ERQ1305" s="1124"/>
      <c r="ERR1305" s="1124"/>
      <c r="ERS1305" s="1124"/>
      <c r="ERT1305" s="1124"/>
      <c r="ERU1305" s="1124"/>
      <c r="ERV1305" s="1124"/>
      <c r="ERW1305" s="1124"/>
      <c r="ERX1305" s="1124"/>
      <c r="ERY1305" s="1124"/>
      <c r="ERZ1305" s="1124"/>
      <c r="ESA1305" s="1124"/>
      <c r="ESB1305" s="1124"/>
      <c r="ESC1305" s="1124"/>
      <c r="ESD1305" s="1124"/>
      <c r="ESE1305" s="1124"/>
      <c r="ESF1305" s="1124"/>
      <c r="ESG1305" s="1124"/>
      <c r="ESH1305" s="1124"/>
      <c r="ESI1305" s="1124"/>
      <c r="ESJ1305" s="1124"/>
      <c r="ESK1305" s="1124"/>
      <c r="ESL1305" s="1124"/>
      <c r="ESM1305" s="1124"/>
      <c r="ESN1305" s="1124"/>
      <c r="ESO1305" s="1124"/>
      <c r="ESP1305" s="1124"/>
      <c r="ESQ1305" s="1124"/>
      <c r="ESR1305" s="1124"/>
      <c r="ESS1305" s="1124"/>
      <c r="EST1305" s="1124"/>
      <c r="ESU1305" s="1124"/>
      <c r="ESV1305" s="1124"/>
      <c r="ESW1305" s="1124"/>
      <c r="ESX1305" s="1124"/>
      <c r="ESY1305" s="1124"/>
      <c r="ESZ1305" s="1124"/>
      <c r="ETA1305" s="1124"/>
      <c r="ETB1305" s="1124"/>
      <c r="ETC1305" s="1124"/>
      <c r="ETD1305" s="1124"/>
      <c r="ETE1305" s="1124"/>
      <c r="ETF1305" s="1124"/>
      <c r="ETG1305" s="1124"/>
      <c r="ETH1305" s="1124"/>
      <c r="ETI1305" s="1124"/>
      <c r="ETJ1305" s="1124"/>
      <c r="ETK1305" s="1124"/>
      <c r="ETL1305" s="1124"/>
      <c r="ETM1305" s="1124"/>
      <c r="ETN1305" s="1124"/>
      <c r="ETO1305" s="1124"/>
      <c r="ETP1305" s="1124"/>
      <c r="ETQ1305" s="1124"/>
      <c r="ETR1305" s="1124"/>
      <c r="ETS1305" s="1124"/>
      <c r="ETT1305" s="1124"/>
      <c r="ETU1305" s="1124"/>
      <c r="ETV1305" s="1124"/>
      <c r="ETW1305" s="1124"/>
      <c r="ETX1305" s="1124"/>
      <c r="ETY1305" s="1124"/>
      <c r="ETZ1305" s="1124"/>
      <c r="EUA1305" s="1124"/>
      <c r="EUB1305" s="1124"/>
      <c r="EUC1305" s="1124"/>
      <c r="EUD1305" s="1124"/>
      <c r="EUE1305" s="1124"/>
      <c r="EUF1305" s="1124"/>
      <c r="EUG1305" s="1124"/>
      <c r="EUH1305" s="1124"/>
      <c r="EUI1305" s="1124"/>
      <c r="EUJ1305" s="1124"/>
      <c r="EUK1305" s="1124"/>
      <c r="EUL1305" s="1124"/>
      <c r="EUM1305" s="1124"/>
      <c r="EUN1305" s="1124"/>
      <c r="EUO1305" s="1124"/>
      <c r="EUP1305" s="1124"/>
      <c r="EUQ1305" s="1124"/>
      <c r="EUR1305" s="1124"/>
      <c r="EUS1305" s="1124"/>
      <c r="EUT1305" s="1124"/>
      <c r="EUU1305" s="1124"/>
      <c r="EUV1305" s="1124"/>
      <c r="EUW1305" s="1124"/>
      <c r="EUX1305" s="1124"/>
      <c r="EUY1305" s="1124"/>
      <c r="EUZ1305" s="1124"/>
      <c r="EVA1305" s="1124"/>
      <c r="EVB1305" s="1124"/>
      <c r="EVC1305" s="1124"/>
      <c r="EVD1305" s="1124"/>
      <c r="EVE1305" s="1124"/>
      <c r="EVF1305" s="1124"/>
      <c r="EVG1305" s="1124"/>
      <c r="EVH1305" s="1124"/>
      <c r="EVI1305" s="1124"/>
      <c r="EVJ1305" s="1124"/>
      <c r="EVK1305" s="1124"/>
      <c r="EVL1305" s="1124"/>
      <c r="EVM1305" s="1124"/>
      <c r="EVN1305" s="1124"/>
      <c r="EVO1305" s="1124"/>
      <c r="EVP1305" s="1124"/>
      <c r="EVQ1305" s="1124"/>
      <c r="EVR1305" s="1124"/>
      <c r="EVS1305" s="1124"/>
      <c r="EVT1305" s="1124"/>
      <c r="EVU1305" s="1124"/>
      <c r="EVV1305" s="1124"/>
      <c r="EVW1305" s="1124"/>
      <c r="EVX1305" s="1124"/>
      <c r="EVY1305" s="1124"/>
      <c r="EVZ1305" s="1124"/>
      <c r="EWA1305" s="1124"/>
      <c r="EWB1305" s="1124"/>
      <c r="EWC1305" s="1124"/>
      <c r="EWD1305" s="1124"/>
      <c r="EWE1305" s="1124"/>
      <c r="EWF1305" s="1124"/>
      <c r="EWG1305" s="1124"/>
      <c r="EWH1305" s="1124"/>
      <c r="EWI1305" s="1124"/>
      <c r="EWJ1305" s="1124"/>
      <c r="EWK1305" s="1124"/>
      <c r="EWL1305" s="1124"/>
      <c r="EWM1305" s="1124"/>
      <c r="EWN1305" s="1124"/>
      <c r="EWO1305" s="1124"/>
      <c r="EWP1305" s="1124"/>
      <c r="EWQ1305" s="1124"/>
      <c r="EWR1305" s="1124"/>
      <c r="EWS1305" s="1124"/>
      <c r="EWT1305" s="1124"/>
      <c r="EWU1305" s="1124"/>
      <c r="EWV1305" s="1124"/>
      <c r="EWW1305" s="1124"/>
      <c r="EWX1305" s="1124"/>
      <c r="EWY1305" s="1124"/>
      <c r="EWZ1305" s="1124"/>
      <c r="EXA1305" s="1124"/>
      <c r="EXB1305" s="1124"/>
      <c r="EXC1305" s="1124"/>
      <c r="EXD1305" s="1124"/>
      <c r="EXE1305" s="1124"/>
      <c r="EXF1305" s="1124"/>
      <c r="EXG1305" s="1124"/>
      <c r="EXH1305" s="1124"/>
      <c r="EXI1305" s="1124"/>
      <c r="EXJ1305" s="1124"/>
      <c r="EXK1305" s="1124"/>
      <c r="EXL1305" s="1124"/>
      <c r="EXM1305" s="1124"/>
      <c r="EXN1305" s="1124"/>
      <c r="EXO1305" s="1124"/>
      <c r="EXP1305" s="1124"/>
      <c r="EXQ1305" s="1124"/>
      <c r="EXR1305" s="1124"/>
      <c r="EXS1305" s="1124"/>
      <c r="EXT1305" s="1124"/>
      <c r="EXU1305" s="1124"/>
      <c r="EXV1305" s="1124"/>
      <c r="EXW1305" s="1124"/>
      <c r="EXX1305" s="1124"/>
      <c r="EXY1305" s="1124"/>
      <c r="EXZ1305" s="1124"/>
      <c r="EYA1305" s="1124"/>
      <c r="EYB1305" s="1124"/>
      <c r="EYC1305" s="1124"/>
      <c r="EYD1305" s="1124"/>
      <c r="EYE1305" s="1124"/>
      <c r="EYF1305" s="1124"/>
      <c r="EYG1305" s="1124"/>
      <c r="EYH1305" s="1124"/>
      <c r="EYI1305" s="1124"/>
      <c r="EYJ1305" s="1124"/>
      <c r="EYK1305" s="1124"/>
      <c r="EYL1305" s="1124"/>
      <c r="EYM1305" s="1124"/>
      <c r="EYN1305" s="1124"/>
      <c r="EYO1305" s="1124"/>
      <c r="EYP1305" s="1124"/>
      <c r="EYQ1305" s="1124"/>
      <c r="EYR1305" s="1124"/>
      <c r="EYS1305" s="1124"/>
      <c r="EYT1305" s="1124"/>
      <c r="EYU1305" s="1124"/>
      <c r="EYV1305" s="1124"/>
      <c r="EYW1305" s="1124"/>
      <c r="EYX1305" s="1124"/>
      <c r="EYY1305" s="1124"/>
      <c r="EYZ1305" s="1124"/>
      <c r="EZA1305" s="1124"/>
      <c r="EZB1305" s="1124"/>
      <c r="EZC1305" s="1124"/>
      <c r="EZD1305" s="1124"/>
      <c r="EZE1305" s="1124"/>
      <c r="EZF1305" s="1124"/>
      <c r="EZG1305" s="1124"/>
      <c r="EZH1305" s="1124"/>
      <c r="EZI1305" s="1124"/>
      <c r="EZJ1305" s="1124"/>
      <c r="EZK1305" s="1124"/>
      <c r="EZL1305" s="1124"/>
      <c r="EZM1305" s="1124"/>
      <c r="EZN1305" s="1124"/>
      <c r="EZO1305" s="1124"/>
      <c r="EZP1305" s="1124"/>
      <c r="EZQ1305" s="1124"/>
      <c r="EZR1305" s="1124"/>
      <c r="EZS1305" s="1124"/>
      <c r="EZT1305" s="1124"/>
      <c r="EZU1305" s="1124"/>
      <c r="EZV1305" s="1124"/>
      <c r="EZW1305" s="1124"/>
      <c r="EZX1305" s="1124"/>
      <c r="EZY1305" s="1124"/>
      <c r="EZZ1305" s="1124"/>
      <c r="FAA1305" s="1124"/>
      <c r="FAB1305" s="1124"/>
      <c r="FAC1305" s="1124"/>
      <c r="FAD1305" s="1124"/>
      <c r="FAE1305" s="1124"/>
      <c r="FAF1305" s="1124"/>
      <c r="FAG1305" s="1124"/>
      <c r="FAH1305" s="1124"/>
      <c r="FAI1305" s="1124"/>
      <c r="FAJ1305" s="1124"/>
      <c r="FAK1305" s="1124"/>
      <c r="FAL1305" s="1124"/>
      <c r="FAM1305" s="1124"/>
      <c r="FAN1305" s="1124"/>
      <c r="FAO1305" s="1124"/>
      <c r="FAP1305" s="1124"/>
      <c r="FAQ1305" s="1124"/>
      <c r="FAR1305" s="1124"/>
      <c r="FAS1305" s="1124"/>
      <c r="FAT1305" s="1124"/>
      <c r="FAU1305" s="1124"/>
      <c r="FAV1305" s="1124"/>
      <c r="FAW1305" s="1124"/>
      <c r="FAX1305" s="1124"/>
      <c r="FAY1305" s="1124"/>
      <c r="FAZ1305" s="1124"/>
      <c r="FBA1305" s="1124"/>
      <c r="FBB1305" s="1124"/>
      <c r="FBC1305" s="1124"/>
      <c r="FBD1305" s="1124"/>
      <c r="FBE1305" s="1124"/>
      <c r="FBF1305" s="1124"/>
      <c r="FBG1305" s="1124"/>
      <c r="FBH1305" s="1124"/>
      <c r="FBI1305" s="1124"/>
      <c r="FBJ1305" s="1124"/>
      <c r="FBK1305" s="1124"/>
      <c r="FBL1305" s="1124"/>
      <c r="FBM1305" s="1124"/>
      <c r="FBN1305" s="1124"/>
      <c r="FBO1305" s="1124"/>
      <c r="FBP1305" s="1124"/>
      <c r="FBQ1305" s="1124"/>
      <c r="FBR1305" s="1124"/>
      <c r="FBS1305" s="1124"/>
      <c r="FBT1305" s="1124"/>
      <c r="FBU1305" s="1124"/>
      <c r="FBV1305" s="1124"/>
      <c r="FBW1305" s="1124"/>
      <c r="FBX1305" s="1124"/>
      <c r="FBY1305" s="1124"/>
      <c r="FBZ1305" s="1124"/>
      <c r="FCA1305" s="1124"/>
      <c r="FCB1305" s="1124"/>
      <c r="FCC1305" s="1124"/>
      <c r="FCD1305" s="1124"/>
      <c r="FCE1305" s="1124"/>
      <c r="FCF1305" s="1124"/>
      <c r="FCG1305" s="1124"/>
      <c r="FCH1305" s="1124"/>
      <c r="FCI1305" s="1124"/>
      <c r="FCJ1305" s="1124"/>
      <c r="FCK1305" s="1124"/>
      <c r="FCL1305" s="1124"/>
      <c r="FCM1305" s="1124"/>
      <c r="FCN1305" s="1124"/>
      <c r="FCO1305" s="1124"/>
      <c r="FCP1305" s="1124"/>
      <c r="FCQ1305" s="1124"/>
      <c r="FCR1305" s="1124"/>
      <c r="FCS1305" s="1124"/>
      <c r="FCT1305" s="1124"/>
      <c r="FCU1305" s="1124"/>
      <c r="FCV1305" s="1124"/>
      <c r="FCW1305" s="1124"/>
      <c r="FCX1305" s="1124"/>
      <c r="FCY1305" s="1124"/>
      <c r="FCZ1305" s="1124"/>
      <c r="FDA1305" s="1124"/>
      <c r="FDB1305" s="1124"/>
      <c r="FDC1305" s="1124"/>
      <c r="FDD1305" s="1124"/>
      <c r="FDE1305" s="1124"/>
      <c r="FDF1305" s="1124"/>
      <c r="FDG1305" s="1124"/>
      <c r="FDH1305" s="1124"/>
      <c r="FDI1305" s="1124"/>
      <c r="FDJ1305" s="1124"/>
      <c r="FDK1305" s="1124"/>
      <c r="FDL1305" s="1124"/>
      <c r="FDM1305" s="1124"/>
      <c r="FDN1305" s="1124"/>
      <c r="FDO1305" s="1124"/>
      <c r="FDP1305" s="1124"/>
      <c r="FDQ1305" s="1124"/>
      <c r="FDR1305" s="1124"/>
      <c r="FDS1305" s="1124"/>
      <c r="FDT1305" s="1124"/>
      <c r="FDU1305" s="1124"/>
      <c r="FDV1305" s="1124"/>
      <c r="FDW1305" s="1124"/>
      <c r="FDX1305" s="1124"/>
      <c r="FDY1305" s="1124"/>
      <c r="FDZ1305" s="1124"/>
      <c r="FEA1305" s="1124"/>
      <c r="FEB1305" s="1124"/>
      <c r="FEC1305" s="1124"/>
      <c r="FED1305" s="1124"/>
      <c r="FEE1305" s="1124"/>
      <c r="FEF1305" s="1124"/>
      <c r="FEG1305" s="1124"/>
      <c r="FEH1305" s="1124"/>
      <c r="FEI1305" s="1124"/>
      <c r="FEJ1305" s="1124"/>
      <c r="FEK1305" s="1124"/>
      <c r="FEL1305" s="1124"/>
      <c r="FEM1305" s="1124"/>
      <c r="FEN1305" s="1124"/>
      <c r="FEO1305" s="1124"/>
      <c r="FEP1305" s="1124"/>
      <c r="FEQ1305" s="1124"/>
      <c r="FER1305" s="1124"/>
      <c r="FES1305" s="1124"/>
      <c r="FET1305" s="1124"/>
      <c r="FEU1305" s="1124"/>
      <c r="FEV1305" s="1124"/>
      <c r="FEW1305" s="1124"/>
      <c r="FEX1305" s="1124"/>
      <c r="FEY1305" s="1124"/>
      <c r="FEZ1305" s="1124"/>
      <c r="FFA1305" s="1124"/>
      <c r="FFB1305" s="1124"/>
      <c r="FFC1305" s="1124"/>
      <c r="FFD1305" s="1124"/>
      <c r="FFE1305" s="1124"/>
      <c r="FFF1305" s="1124"/>
      <c r="FFG1305" s="1124"/>
      <c r="FFH1305" s="1124"/>
      <c r="FFI1305" s="1124"/>
      <c r="FFJ1305" s="1124"/>
      <c r="FFK1305" s="1124"/>
      <c r="FFL1305" s="1124"/>
      <c r="FFM1305" s="1124"/>
      <c r="FFN1305" s="1124"/>
      <c r="FFO1305" s="1124"/>
      <c r="FFP1305" s="1124"/>
      <c r="FFQ1305" s="1124"/>
      <c r="FFR1305" s="1124"/>
      <c r="FFS1305" s="1124"/>
      <c r="FFT1305" s="1124"/>
      <c r="FFU1305" s="1124"/>
      <c r="FFV1305" s="1124"/>
      <c r="FFW1305" s="1124"/>
      <c r="FFX1305" s="1124"/>
      <c r="FFY1305" s="1124"/>
      <c r="FFZ1305" s="1124"/>
      <c r="FGA1305" s="1124"/>
      <c r="FGB1305" s="1124"/>
      <c r="FGC1305" s="1124"/>
      <c r="FGD1305" s="1124"/>
      <c r="FGE1305" s="1124"/>
      <c r="FGF1305" s="1124"/>
      <c r="FGG1305" s="1124"/>
      <c r="FGH1305" s="1124"/>
      <c r="FGI1305" s="1124"/>
      <c r="FGJ1305" s="1124"/>
      <c r="FGK1305" s="1124"/>
      <c r="FGL1305" s="1124"/>
      <c r="FGM1305" s="1124"/>
      <c r="FGN1305" s="1124"/>
      <c r="FGO1305" s="1124"/>
      <c r="FGP1305" s="1124"/>
      <c r="FGQ1305" s="1124"/>
      <c r="FGR1305" s="1124"/>
      <c r="FGS1305" s="1124"/>
      <c r="FGT1305" s="1124"/>
      <c r="FGU1305" s="1124"/>
      <c r="FGV1305" s="1124"/>
      <c r="FGW1305" s="1124"/>
      <c r="FGX1305" s="1124"/>
      <c r="FGY1305" s="1124"/>
      <c r="FGZ1305" s="1124"/>
      <c r="FHA1305" s="1124"/>
      <c r="FHB1305" s="1124"/>
      <c r="FHC1305" s="1124"/>
      <c r="FHD1305" s="1124"/>
      <c r="FHE1305" s="1124"/>
      <c r="FHF1305" s="1124"/>
      <c r="FHG1305" s="1124"/>
      <c r="FHH1305" s="1124"/>
      <c r="FHI1305" s="1124"/>
      <c r="FHJ1305" s="1124"/>
      <c r="FHK1305" s="1124"/>
      <c r="FHL1305" s="1124"/>
      <c r="FHM1305" s="1124"/>
      <c r="FHN1305" s="1124"/>
      <c r="FHO1305" s="1124"/>
      <c r="FHP1305" s="1124"/>
      <c r="FHQ1305" s="1124"/>
      <c r="FHR1305" s="1124"/>
      <c r="FHS1305" s="1124"/>
      <c r="FHT1305" s="1124"/>
      <c r="FHU1305" s="1124"/>
      <c r="FHV1305" s="1124"/>
      <c r="FHW1305" s="1124"/>
      <c r="FHX1305" s="1124"/>
      <c r="FHY1305" s="1124"/>
      <c r="FHZ1305" s="1124"/>
      <c r="FIA1305" s="1124"/>
      <c r="FIB1305" s="1124"/>
      <c r="FIC1305" s="1124"/>
      <c r="FID1305" s="1124"/>
      <c r="FIE1305" s="1124"/>
      <c r="FIF1305" s="1124"/>
      <c r="FIG1305" s="1124"/>
      <c r="FIH1305" s="1124"/>
      <c r="FII1305" s="1124"/>
      <c r="FIJ1305" s="1124"/>
      <c r="FIK1305" s="1124"/>
      <c r="FIL1305" s="1124"/>
      <c r="FIM1305" s="1124"/>
      <c r="FIN1305" s="1124"/>
      <c r="FIO1305" s="1124"/>
      <c r="FIP1305" s="1124"/>
      <c r="FIQ1305" s="1124"/>
      <c r="FIR1305" s="1124"/>
      <c r="FIS1305" s="1124"/>
      <c r="FIT1305" s="1124"/>
      <c r="FIU1305" s="1124"/>
      <c r="FIV1305" s="1124"/>
      <c r="FIW1305" s="1124"/>
      <c r="FIX1305" s="1124"/>
      <c r="FIY1305" s="1124"/>
      <c r="FIZ1305" s="1124"/>
      <c r="FJA1305" s="1124"/>
      <c r="FJB1305" s="1124"/>
      <c r="FJC1305" s="1124"/>
      <c r="FJD1305" s="1124"/>
      <c r="FJE1305" s="1124"/>
      <c r="FJF1305" s="1124"/>
      <c r="FJG1305" s="1124"/>
      <c r="FJH1305" s="1124"/>
      <c r="FJI1305" s="1124"/>
      <c r="FJJ1305" s="1124"/>
      <c r="FJK1305" s="1124"/>
      <c r="FJL1305" s="1124"/>
      <c r="FJM1305" s="1124"/>
      <c r="FJN1305" s="1124"/>
      <c r="FJO1305" s="1124"/>
      <c r="FJP1305" s="1124"/>
      <c r="FJQ1305" s="1124"/>
      <c r="FJR1305" s="1124"/>
      <c r="FJS1305" s="1124"/>
      <c r="FJT1305" s="1124"/>
      <c r="FJU1305" s="1124"/>
      <c r="FJV1305" s="1124"/>
      <c r="FJW1305" s="1124"/>
      <c r="FJX1305" s="1124"/>
      <c r="FJY1305" s="1124"/>
      <c r="FJZ1305" s="1124"/>
      <c r="FKA1305" s="1124"/>
      <c r="FKB1305" s="1124"/>
      <c r="FKC1305" s="1124"/>
      <c r="FKD1305" s="1124"/>
      <c r="FKE1305" s="1124"/>
      <c r="FKF1305" s="1124"/>
      <c r="FKG1305" s="1124"/>
      <c r="FKH1305" s="1124"/>
      <c r="FKI1305" s="1124"/>
      <c r="FKJ1305" s="1124"/>
      <c r="FKK1305" s="1124"/>
      <c r="FKL1305" s="1124"/>
      <c r="FKM1305" s="1124"/>
      <c r="FKN1305" s="1124"/>
      <c r="FKO1305" s="1124"/>
      <c r="FKP1305" s="1124"/>
      <c r="FKQ1305" s="1124"/>
      <c r="FKR1305" s="1124"/>
      <c r="FKS1305" s="1124"/>
      <c r="FKT1305" s="1124"/>
      <c r="FKU1305" s="1124"/>
      <c r="FKV1305" s="1124"/>
      <c r="FKW1305" s="1124"/>
      <c r="FKX1305" s="1124"/>
      <c r="FKY1305" s="1124"/>
      <c r="FKZ1305" s="1124"/>
      <c r="FLA1305" s="1124"/>
      <c r="FLB1305" s="1124"/>
      <c r="FLC1305" s="1124"/>
      <c r="FLD1305" s="1124"/>
      <c r="FLE1305" s="1124"/>
      <c r="FLF1305" s="1124"/>
      <c r="FLG1305" s="1124"/>
      <c r="FLH1305" s="1124"/>
      <c r="FLI1305" s="1124"/>
      <c r="FLJ1305" s="1124"/>
      <c r="FLK1305" s="1124"/>
      <c r="FLL1305" s="1124"/>
      <c r="FLM1305" s="1124"/>
      <c r="FLN1305" s="1124"/>
      <c r="FLO1305" s="1124"/>
      <c r="FLP1305" s="1124"/>
      <c r="FLQ1305" s="1124"/>
      <c r="FLR1305" s="1124"/>
      <c r="FLS1305" s="1124"/>
      <c r="FLT1305" s="1124"/>
      <c r="FLU1305" s="1124"/>
      <c r="FLV1305" s="1124"/>
      <c r="FLW1305" s="1124"/>
      <c r="FLX1305" s="1124"/>
      <c r="FLY1305" s="1124"/>
      <c r="FLZ1305" s="1124"/>
      <c r="FMA1305" s="1124"/>
      <c r="FMB1305" s="1124"/>
      <c r="FMC1305" s="1124"/>
      <c r="FMD1305" s="1124"/>
      <c r="FME1305" s="1124"/>
      <c r="FMF1305" s="1124"/>
      <c r="FMG1305" s="1124"/>
      <c r="FMH1305" s="1124"/>
      <c r="FMI1305" s="1124"/>
      <c r="FMJ1305" s="1124"/>
      <c r="FMK1305" s="1124"/>
      <c r="FML1305" s="1124"/>
      <c r="FMM1305" s="1124"/>
      <c r="FMN1305" s="1124"/>
      <c r="FMO1305" s="1124"/>
      <c r="FMP1305" s="1124"/>
      <c r="FMQ1305" s="1124"/>
      <c r="FMR1305" s="1124"/>
      <c r="FMS1305" s="1124"/>
      <c r="FMT1305" s="1124"/>
      <c r="FMU1305" s="1124"/>
      <c r="FMV1305" s="1124"/>
      <c r="FMW1305" s="1124"/>
      <c r="FMX1305" s="1124"/>
      <c r="FMY1305" s="1124"/>
      <c r="FMZ1305" s="1124"/>
      <c r="FNA1305" s="1124"/>
      <c r="FNB1305" s="1124"/>
      <c r="FNC1305" s="1124"/>
      <c r="FND1305" s="1124"/>
      <c r="FNE1305" s="1124"/>
      <c r="FNF1305" s="1124"/>
      <c r="FNG1305" s="1124"/>
      <c r="FNH1305" s="1124"/>
      <c r="FNI1305" s="1124"/>
      <c r="FNJ1305" s="1124"/>
      <c r="FNK1305" s="1124"/>
      <c r="FNL1305" s="1124"/>
      <c r="FNM1305" s="1124"/>
      <c r="FNN1305" s="1124"/>
      <c r="FNO1305" s="1124"/>
      <c r="FNP1305" s="1124"/>
      <c r="FNQ1305" s="1124"/>
      <c r="FNR1305" s="1124"/>
      <c r="FNS1305" s="1124"/>
      <c r="FNT1305" s="1124"/>
      <c r="FNU1305" s="1124"/>
      <c r="FNV1305" s="1124"/>
      <c r="FNW1305" s="1124"/>
      <c r="FNX1305" s="1124"/>
      <c r="FNY1305" s="1124"/>
      <c r="FNZ1305" s="1124"/>
      <c r="FOA1305" s="1124"/>
      <c r="FOB1305" s="1124"/>
      <c r="FOC1305" s="1124"/>
      <c r="FOD1305" s="1124"/>
      <c r="FOE1305" s="1124"/>
      <c r="FOF1305" s="1124"/>
      <c r="FOG1305" s="1124"/>
      <c r="FOH1305" s="1124"/>
      <c r="FOI1305" s="1124"/>
      <c r="FOJ1305" s="1124"/>
      <c r="FOK1305" s="1124"/>
      <c r="FOL1305" s="1124"/>
      <c r="FOM1305" s="1124"/>
      <c r="FON1305" s="1124"/>
      <c r="FOO1305" s="1124"/>
      <c r="FOP1305" s="1124"/>
      <c r="FOQ1305" s="1124"/>
      <c r="FOR1305" s="1124"/>
      <c r="FOS1305" s="1124"/>
      <c r="FOT1305" s="1124"/>
      <c r="FOU1305" s="1124"/>
      <c r="FOV1305" s="1124"/>
      <c r="FOW1305" s="1124"/>
      <c r="FOX1305" s="1124"/>
      <c r="FOY1305" s="1124"/>
      <c r="FOZ1305" s="1124"/>
      <c r="FPA1305" s="1124"/>
      <c r="FPB1305" s="1124"/>
      <c r="FPC1305" s="1124"/>
      <c r="FPD1305" s="1124"/>
      <c r="FPE1305" s="1124"/>
      <c r="FPF1305" s="1124"/>
      <c r="FPG1305" s="1124"/>
      <c r="FPH1305" s="1124"/>
      <c r="FPI1305" s="1124"/>
      <c r="FPJ1305" s="1124"/>
      <c r="FPK1305" s="1124"/>
      <c r="FPL1305" s="1124"/>
      <c r="FPM1305" s="1124"/>
      <c r="FPN1305" s="1124"/>
      <c r="FPO1305" s="1124"/>
      <c r="FPP1305" s="1124"/>
      <c r="FPQ1305" s="1124"/>
      <c r="FPR1305" s="1124"/>
      <c r="FPS1305" s="1124"/>
      <c r="FPT1305" s="1124"/>
      <c r="FPU1305" s="1124"/>
      <c r="FPV1305" s="1124"/>
      <c r="FPW1305" s="1124"/>
      <c r="FPX1305" s="1124"/>
      <c r="FPY1305" s="1124"/>
      <c r="FPZ1305" s="1124"/>
      <c r="FQA1305" s="1124"/>
      <c r="FQB1305" s="1124"/>
      <c r="FQC1305" s="1124"/>
      <c r="FQD1305" s="1124"/>
      <c r="FQE1305" s="1124"/>
      <c r="FQF1305" s="1124"/>
      <c r="FQG1305" s="1124"/>
      <c r="FQH1305" s="1124"/>
      <c r="FQI1305" s="1124"/>
      <c r="FQJ1305" s="1124"/>
      <c r="FQK1305" s="1124"/>
      <c r="FQL1305" s="1124"/>
      <c r="FQM1305" s="1124"/>
      <c r="FQN1305" s="1124"/>
      <c r="FQO1305" s="1124"/>
      <c r="FQP1305" s="1124"/>
      <c r="FQQ1305" s="1124"/>
      <c r="FQR1305" s="1124"/>
      <c r="FQS1305" s="1124"/>
      <c r="FQT1305" s="1124"/>
      <c r="FQU1305" s="1124"/>
      <c r="FQV1305" s="1124"/>
      <c r="FQW1305" s="1124"/>
      <c r="FQX1305" s="1124"/>
      <c r="FQY1305" s="1124"/>
      <c r="FQZ1305" s="1124"/>
      <c r="FRA1305" s="1124"/>
      <c r="FRB1305" s="1124"/>
      <c r="FRC1305" s="1124"/>
      <c r="FRD1305" s="1124"/>
      <c r="FRE1305" s="1124"/>
      <c r="FRF1305" s="1124"/>
      <c r="FRG1305" s="1124"/>
      <c r="FRH1305" s="1124"/>
      <c r="FRI1305" s="1124"/>
      <c r="FRJ1305" s="1124"/>
      <c r="FRK1305" s="1124"/>
      <c r="FRL1305" s="1124"/>
      <c r="FRM1305" s="1124"/>
      <c r="FRN1305" s="1124"/>
      <c r="FRO1305" s="1124"/>
      <c r="FRP1305" s="1124"/>
      <c r="FRQ1305" s="1124"/>
      <c r="FRR1305" s="1124"/>
      <c r="FRS1305" s="1124"/>
      <c r="FRT1305" s="1124"/>
      <c r="FRU1305" s="1124"/>
      <c r="FRV1305" s="1124"/>
      <c r="FRW1305" s="1124"/>
      <c r="FRX1305" s="1124"/>
      <c r="FRY1305" s="1124"/>
      <c r="FRZ1305" s="1124"/>
      <c r="FSA1305" s="1124"/>
      <c r="FSB1305" s="1124"/>
      <c r="FSC1305" s="1124"/>
      <c r="FSD1305" s="1124"/>
      <c r="FSE1305" s="1124"/>
      <c r="FSF1305" s="1124"/>
      <c r="FSG1305" s="1124"/>
      <c r="FSH1305" s="1124"/>
      <c r="FSI1305" s="1124"/>
      <c r="FSJ1305" s="1124"/>
      <c r="FSK1305" s="1124"/>
      <c r="FSL1305" s="1124"/>
      <c r="FSM1305" s="1124"/>
      <c r="FSN1305" s="1124"/>
      <c r="FSO1305" s="1124"/>
      <c r="FSP1305" s="1124"/>
      <c r="FSQ1305" s="1124"/>
      <c r="FSR1305" s="1124"/>
      <c r="FSS1305" s="1124"/>
      <c r="FST1305" s="1124"/>
      <c r="FSU1305" s="1124"/>
      <c r="FSV1305" s="1124"/>
      <c r="FSW1305" s="1124"/>
      <c r="FSX1305" s="1124"/>
      <c r="FSY1305" s="1124"/>
      <c r="FSZ1305" s="1124"/>
      <c r="FTA1305" s="1124"/>
      <c r="FTB1305" s="1124"/>
      <c r="FTC1305" s="1124"/>
      <c r="FTD1305" s="1124"/>
      <c r="FTE1305" s="1124"/>
      <c r="FTF1305" s="1124"/>
      <c r="FTG1305" s="1124"/>
      <c r="FTH1305" s="1124"/>
      <c r="FTI1305" s="1124"/>
      <c r="FTJ1305" s="1124"/>
      <c r="FTK1305" s="1124"/>
      <c r="FTL1305" s="1124"/>
      <c r="FTM1305" s="1124"/>
      <c r="FTN1305" s="1124"/>
      <c r="FTO1305" s="1124"/>
      <c r="FTP1305" s="1124"/>
      <c r="FTQ1305" s="1124"/>
      <c r="FTR1305" s="1124"/>
      <c r="FTS1305" s="1124"/>
      <c r="FTT1305" s="1124"/>
      <c r="FTU1305" s="1124"/>
      <c r="FTV1305" s="1124"/>
      <c r="FTW1305" s="1124"/>
      <c r="FTX1305" s="1124"/>
      <c r="FTY1305" s="1124"/>
      <c r="FTZ1305" s="1124"/>
      <c r="FUA1305" s="1124"/>
      <c r="FUB1305" s="1124"/>
      <c r="FUC1305" s="1124"/>
      <c r="FUD1305" s="1124"/>
      <c r="FUE1305" s="1124"/>
      <c r="FUF1305" s="1124"/>
      <c r="FUG1305" s="1124"/>
      <c r="FUH1305" s="1124"/>
      <c r="FUI1305" s="1124"/>
      <c r="FUJ1305" s="1124"/>
      <c r="FUK1305" s="1124"/>
      <c r="FUL1305" s="1124"/>
      <c r="FUM1305" s="1124"/>
      <c r="FUN1305" s="1124"/>
      <c r="FUO1305" s="1124"/>
      <c r="FUP1305" s="1124"/>
      <c r="FUQ1305" s="1124"/>
      <c r="FUR1305" s="1124"/>
      <c r="FUS1305" s="1124"/>
      <c r="FUT1305" s="1124"/>
      <c r="FUU1305" s="1124"/>
      <c r="FUV1305" s="1124"/>
      <c r="FUW1305" s="1124"/>
      <c r="FUX1305" s="1124"/>
      <c r="FUY1305" s="1124"/>
      <c r="FUZ1305" s="1124"/>
      <c r="FVA1305" s="1124"/>
      <c r="FVB1305" s="1124"/>
      <c r="FVC1305" s="1124"/>
      <c r="FVD1305" s="1124"/>
      <c r="FVE1305" s="1124"/>
      <c r="FVF1305" s="1124"/>
      <c r="FVG1305" s="1124"/>
      <c r="FVH1305" s="1124"/>
      <c r="FVI1305" s="1124"/>
      <c r="FVJ1305" s="1124"/>
      <c r="FVK1305" s="1124"/>
      <c r="FVL1305" s="1124"/>
      <c r="FVM1305" s="1124"/>
      <c r="FVN1305" s="1124"/>
      <c r="FVO1305" s="1124"/>
      <c r="FVP1305" s="1124"/>
      <c r="FVQ1305" s="1124"/>
      <c r="FVR1305" s="1124"/>
      <c r="FVS1305" s="1124"/>
      <c r="FVT1305" s="1124"/>
      <c r="FVU1305" s="1124"/>
      <c r="FVV1305" s="1124"/>
      <c r="FVW1305" s="1124"/>
      <c r="FVX1305" s="1124"/>
      <c r="FVY1305" s="1124"/>
      <c r="FVZ1305" s="1124"/>
      <c r="FWA1305" s="1124"/>
      <c r="FWB1305" s="1124"/>
      <c r="FWC1305" s="1124"/>
      <c r="FWD1305" s="1124"/>
      <c r="FWE1305" s="1124"/>
      <c r="FWF1305" s="1124"/>
      <c r="FWG1305" s="1124"/>
      <c r="FWH1305" s="1124"/>
      <c r="FWI1305" s="1124"/>
      <c r="FWJ1305" s="1124"/>
      <c r="FWK1305" s="1124"/>
      <c r="FWL1305" s="1124"/>
      <c r="FWM1305" s="1124"/>
      <c r="FWN1305" s="1124"/>
      <c r="FWO1305" s="1124"/>
      <c r="FWP1305" s="1124"/>
      <c r="FWQ1305" s="1124"/>
      <c r="FWR1305" s="1124"/>
      <c r="FWS1305" s="1124"/>
      <c r="FWT1305" s="1124"/>
      <c r="FWU1305" s="1124"/>
      <c r="FWV1305" s="1124"/>
      <c r="FWW1305" s="1124"/>
      <c r="FWX1305" s="1124"/>
      <c r="FWY1305" s="1124"/>
      <c r="FWZ1305" s="1124"/>
      <c r="FXA1305" s="1124"/>
      <c r="FXB1305" s="1124"/>
      <c r="FXC1305" s="1124"/>
      <c r="FXD1305" s="1124"/>
      <c r="FXE1305" s="1124"/>
      <c r="FXF1305" s="1124"/>
      <c r="FXG1305" s="1124"/>
      <c r="FXH1305" s="1124"/>
      <c r="FXI1305" s="1124"/>
      <c r="FXJ1305" s="1124"/>
      <c r="FXK1305" s="1124"/>
      <c r="FXL1305" s="1124"/>
      <c r="FXM1305" s="1124"/>
      <c r="FXN1305" s="1124"/>
      <c r="FXO1305" s="1124"/>
      <c r="FXP1305" s="1124"/>
      <c r="FXQ1305" s="1124"/>
      <c r="FXR1305" s="1124"/>
      <c r="FXS1305" s="1124"/>
      <c r="FXT1305" s="1124"/>
      <c r="FXU1305" s="1124"/>
      <c r="FXV1305" s="1124"/>
      <c r="FXW1305" s="1124"/>
      <c r="FXX1305" s="1124"/>
      <c r="FXY1305" s="1124"/>
      <c r="FXZ1305" s="1124"/>
      <c r="FYA1305" s="1124"/>
      <c r="FYB1305" s="1124"/>
      <c r="FYC1305" s="1124"/>
      <c r="FYD1305" s="1124"/>
      <c r="FYE1305" s="1124"/>
      <c r="FYF1305" s="1124"/>
      <c r="FYG1305" s="1124"/>
      <c r="FYH1305" s="1124"/>
      <c r="FYI1305" s="1124"/>
      <c r="FYJ1305" s="1124"/>
      <c r="FYK1305" s="1124"/>
      <c r="FYL1305" s="1124"/>
      <c r="FYM1305" s="1124"/>
      <c r="FYN1305" s="1124"/>
      <c r="FYO1305" s="1124"/>
      <c r="FYP1305" s="1124"/>
      <c r="FYQ1305" s="1124"/>
      <c r="FYR1305" s="1124"/>
      <c r="FYS1305" s="1124"/>
      <c r="FYT1305" s="1124"/>
      <c r="FYU1305" s="1124"/>
      <c r="FYV1305" s="1124"/>
      <c r="FYW1305" s="1124"/>
      <c r="FYX1305" s="1124"/>
      <c r="FYY1305" s="1124"/>
      <c r="FYZ1305" s="1124"/>
      <c r="FZA1305" s="1124"/>
      <c r="FZB1305" s="1124"/>
      <c r="FZC1305" s="1124"/>
      <c r="FZD1305" s="1124"/>
      <c r="FZE1305" s="1124"/>
      <c r="FZF1305" s="1124"/>
      <c r="FZG1305" s="1124"/>
      <c r="FZH1305" s="1124"/>
      <c r="FZI1305" s="1124"/>
      <c r="FZJ1305" s="1124"/>
      <c r="FZK1305" s="1124"/>
      <c r="FZL1305" s="1124"/>
      <c r="FZM1305" s="1124"/>
      <c r="FZN1305" s="1124"/>
      <c r="FZO1305" s="1124"/>
      <c r="FZP1305" s="1124"/>
      <c r="FZQ1305" s="1124"/>
      <c r="FZR1305" s="1124"/>
      <c r="FZS1305" s="1124"/>
      <c r="FZT1305" s="1124"/>
      <c r="FZU1305" s="1124"/>
      <c r="FZV1305" s="1124"/>
      <c r="FZW1305" s="1124"/>
      <c r="FZX1305" s="1124"/>
      <c r="FZY1305" s="1124"/>
      <c r="FZZ1305" s="1124"/>
      <c r="GAA1305" s="1124"/>
      <c r="GAB1305" s="1124"/>
      <c r="GAC1305" s="1124"/>
      <c r="GAD1305" s="1124"/>
      <c r="GAE1305" s="1124"/>
      <c r="GAF1305" s="1124"/>
      <c r="GAG1305" s="1124"/>
      <c r="GAH1305" s="1124"/>
      <c r="GAI1305" s="1124"/>
      <c r="GAJ1305" s="1124"/>
      <c r="GAK1305" s="1124"/>
      <c r="GAL1305" s="1124"/>
      <c r="GAM1305" s="1124"/>
      <c r="GAN1305" s="1124"/>
      <c r="GAO1305" s="1124"/>
      <c r="GAP1305" s="1124"/>
      <c r="GAQ1305" s="1124"/>
      <c r="GAR1305" s="1124"/>
      <c r="GAS1305" s="1124"/>
      <c r="GAT1305" s="1124"/>
      <c r="GAU1305" s="1124"/>
      <c r="GAV1305" s="1124"/>
      <c r="GAW1305" s="1124"/>
      <c r="GAX1305" s="1124"/>
      <c r="GAY1305" s="1124"/>
      <c r="GAZ1305" s="1124"/>
      <c r="GBA1305" s="1124"/>
      <c r="GBB1305" s="1124"/>
      <c r="GBC1305" s="1124"/>
      <c r="GBD1305" s="1124"/>
      <c r="GBE1305" s="1124"/>
      <c r="GBF1305" s="1124"/>
      <c r="GBG1305" s="1124"/>
      <c r="GBH1305" s="1124"/>
      <c r="GBI1305" s="1124"/>
      <c r="GBJ1305" s="1124"/>
      <c r="GBK1305" s="1124"/>
      <c r="GBL1305" s="1124"/>
      <c r="GBM1305" s="1124"/>
      <c r="GBN1305" s="1124"/>
      <c r="GBO1305" s="1124"/>
      <c r="GBP1305" s="1124"/>
      <c r="GBQ1305" s="1124"/>
      <c r="GBR1305" s="1124"/>
      <c r="GBS1305" s="1124"/>
      <c r="GBT1305" s="1124"/>
      <c r="GBU1305" s="1124"/>
      <c r="GBV1305" s="1124"/>
      <c r="GBW1305" s="1124"/>
      <c r="GBX1305" s="1124"/>
      <c r="GBY1305" s="1124"/>
      <c r="GBZ1305" s="1124"/>
      <c r="GCA1305" s="1124"/>
      <c r="GCB1305" s="1124"/>
      <c r="GCC1305" s="1124"/>
      <c r="GCD1305" s="1124"/>
      <c r="GCE1305" s="1124"/>
      <c r="GCF1305" s="1124"/>
      <c r="GCG1305" s="1124"/>
      <c r="GCH1305" s="1124"/>
      <c r="GCI1305" s="1124"/>
      <c r="GCJ1305" s="1124"/>
      <c r="GCK1305" s="1124"/>
      <c r="GCL1305" s="1124"/>
      <c r="GCM1305" s="1124"/>
      <c r="GCN1305" s="1124"/>
      <c r="GCO1305" s="1124"/>
      <c r="GCP1305" s="1124"/>
      <c r="GCQ1305" s="1124"/>
      <c r="GCR1305" s="1124"/>
      <c r="GCS1305" s="1124"/>
      <c r="GCT1305" s="1124"/>
      <c r="GCU1305" s="1124"/>
      <c r="GCV1305" s="1124"/>
      <c r="GCW1305" s="1124"/>
      <c r="GCX1305" s="1124"/>
      <c r="GCY1305" s="1124"/>
      <c r="GCZ1305" s="1124"/>
      <c r="GDA1305" s="1124"/>
      <c r="GDB1305" s="1124"/>
      <c r="GDC1305" s="1124"/>
      <c r="GDD1305" s="1124"/>
      <c r="GDE1305" s="1124"/>
      <c r="GDF1305" s="1124"/>
      <c r="GDG1305" s="1124"/>
      <c r="GDH1305" s="1124"/>
      <c r="GDI1305" s="1124"/>
      <c r="GDJ1305" s="1124"/>
      <c r="GDK1305" s="1124"/>
      <c r="GDL1305" s="1124"/>
      <c r="GDM1305" s="1124"/>
      <c r="GDN1305" s="1124"/>
      <c r="GDO1305" s="1124"/>
      <c r="GDP1305" s="1124"/>
      <c r="GDQ1305" s="1124"/>
      <c r="GDR1305" s="1124"/>
      <c r="GDS1305" s="1124"/>
      <c r="GDT1305" s="1124"/>
      <c r="GDU1305" s="1124"/>
      <c r="GDV1305" s="1124"/>
      <c r="GDW1305" s="1124"/>
      <c r="GDX1305" s="1124"/>
      <c r="GDY1305" s="1124"/>
      <c r="GDZ1305" s="1124"/>
      <c r="GEA1305" s="1124"/>
      <c r="GEB1305" s="1124"/>
      <c r="GEC1305" s="1124"/>
      <c r="GED1305" s="1124"/>
      <c r="GEE1305" s="1124"/>
      <c r="GEF1305" s="1124"/>
      <c r="GEG1305" s="1124"/>
      <c r="GEH1305" s="1124"/>
      <c r="GEI1305" s="1124"/>
      <c r="GEJ1305" s="1124"/>
      <c r="GEK1305" s="1124"/>
      <c r="GEL1305" s="1124"/>
      <c r="GEM1305" s="1124"/>
      <c r="GEN1305" s="1124"/>
      <c r="GEO1305" s="1124"/>
      <c r="GEP1305" s="1124"/>
      <c r="GEQ1305" s="1124"/>
      <c r="GER1305" s="1124"/>
      <c r="GES1305" s="1124"/>
      <c r="GET1305" s="1124"/>
      <c r="GEU1305" s="1124"/>
      <c r="GEV1305" s="1124"/>
      <c r="GEW1305" s="1124"/>
      <c r="GEX1305" s="1124"/>
      <c r="GEY1305" s="1124"/>
      <c r="GEZ1305" s="1124"/>
      <c r="GFA1305" s="1124"/>
      <c r="GFB1305" s="1124"/>
      <c r="GFC1305" s="1124"/>
      <c r="GFD1305" s="1124"/>
      <c r="GFE1305" s="1124"/>
      <c r="GFF1305" s="1124"/>
      <c r="GFG1305" s="1124"/>
      <c r="GFH1305" s="1124"/>
      <c r="GFI1305" s="1124"/>
      <c r="GFJ1305" s="1124"/>
      <c r="GFK1305" s="1124"/>
      <c r="GFL1305" s="1124"/>
      <c r="GFM1305" s="1124"/>
      <c r="GFN1305" s="1124"/>
      <c r="GFO1305" s="1124"/>
      <c r="GFP1305" s="1124"/>
      <c r="GFQ1305" s="1124"/>
      <c r="GFR1305" s="1124"/>
      <c r="GFS1305" s="1124"/>
      <c r="GFT1305" s="1124"/>
      <c r="GFU1305" s="1124"/>
      <c r="GFV1305" s="1124"/>
      <c r="GFW1305" s="1124"/>
      <c r="GFX1305" s="1124"/>
      <c r="GFY1305" s="1124"/>
      <c r="GFZ1305" s="1124"/>
      <c r="GGA1305" s="1124"/>
      <c r="GGB1305" s="1124"/>
      <c r="GGC1305" s="1124"/>
      <c r="GGD1305" s="1124"/>
      <c r="GGE1305" s="1124"/>
      <c r="GGF1305" s="1124"/>
      <c r="GGG1305" s="1124"/>
      <c r="GGH1305" s="1124"/>
      <c r="GGI1305" s="1124"/>
      <c r="GGJ1305" s="1124"/>
      <c r="GGK1305" s="1124"/>
      <c r="GGL1305" s="1124"/>
      <c r="GGM1305" s="1124"/>
      <c r="GGN1305" s="1124"/>
      <c r="GGO1305" s="1124"/>
      <c r="GGP1305" s="1124"/>
      <c r="GGQ1305" s="1124"/>
      <c r="GGR1305" s="1124"/>
      <c r="GGS1305" s="1124"/>
      <c r="GGT1305" s="1124"/>
      <c r="GGU1305" s="1124"/>
      <c r="GGV1305" s="1124"/>
      <c r="GGW1305" s="1124"/>
      <c r="GGX1305" s="1124"/>
      <c r="GGY1305" s="1124"/>
      <c r="GGZ1305" s="1124"/>
      <c r="GHA1305" s="1124"/>
      <c r="GHB1305" s="1124"/>
      <c r="GHC1305" s="1124"/>
      <c r="GHD1305" s="1124"/>
      <c r="GHE1305" s="1124"/>
      <c r="GHF1305" s="1124"/>
      <c r="GHG1305" s="1124"/>
      <c r="GHH1305" s="1124"/>
      <c r="GHI1305" s="1124"/>
      <c r="GHJ1305" s="1124"/>
      <c r="GHK1305" s="1124"/>
      <c r="GHL1305" s="1124"/>
      <c r="GHM1305" s="1124"/>
      <c r="GHN1305" s="1124"/>
      <c r="GHO1305" s="1124"/>
      <c r="GHP1305" s="1124"/>
      <c r="GHQ1305" s="1124"/>
      <c r="GHR1305" s="1124"/>
      <c r="GHS1305" s="1124"/>
      <c r="GHT1305" s="1124"/>
      <c r="GHU1305" s="1124"/>
      <c r="GHV1305" s="1124"/>
      <c r="GHW1305" s="1124"/>
      <c r="GHX1305" s="1124"/>
      <c r="GHY1305" s="1124"/>
      <c r="GHZ1305" s="1124"/>
      <c r="GIA1305" s="1124"/>
      <c r="GIB1305" s="1124"/>
      <c r="GIC1305" s="1124"/>
      <c r="GID1305" s="1124"/>
      <c r="GIE1305" s="1124"/>
      <c r="GIF1305" s="1124"/>
      <c r="GIG1305" s="1124"/>
      <c r="GIH1305" s="1124"/>
      <c r="GII1305" s="1124"/>
      <c r="GIJ1305" s="1124"/>
      <c r="GIK1305" s="1124"/>
      <c r="GIL1305" s="1124"/>
      <c r="GIM1305" s="1124"/>
      <c r="GIN1305" s="1124"/>
      <c r="GIO1305" s="1124"/>
      <c r="GIP1305" s="1124"/>
      <c r="GIQ1305" s="1124"/>
      <c r="GIR1305" s="1124"/>
      <c r="GIS1305" s="1124"/>
      <c r="GIT1305" s="1124"/>
      <c r="GIU1305" s="1124"/>
      <c r="GIV1305" s="1124"/>
      <c r="GIW1305" s="1124"/>
      <c r="GIX1305" s="1124"/>
      <c r="GIY1305" s="1124"/>
      <c r="GIZ1305" s="1124"/>
      <c r="GJA1305" s="1124"/>
      <c r="GJB1305" s="1124"/>
      <c r="GJC1305" s="1124"/>
      <c r="GJD1305" s="1124"/>
      <c r="GJE1305" s="1124"/>
      <c r="GJF1305" s="1124"/>
      <c r="GJG1305" s="1124"/>
      <c r="GJH1305" s="1124"/>
      <c r="GJI1305" s="1124"/>
      <c r="GJJ1305" s="1124"/>
      <c r="GJK1305" s="1124"/>
      <c r="GJL1305" s="1124"/>
      <c r="GJM1305" s="1124"/>
      <c r="GJN1305" s="1124"/>
      <c r="GJO1305" s="1124"/>
      <c r="GJP1305" s="1124"/>
      <c r="GJQ1305" s="1124"/>
      <c r="GJR1305" s="1124"/>
      <c r="GJS1305" s="1124"/>
      <c r="GJT1305" s="1124"/>
      <c r="GJU1305" s="1124"/>
      <c r="GJV1305" s="1124"/>
      <c r="GJW1305" s="1124"/>
      <c r="GJX1305" s="1124"/>
      <c r="GJY1305" s="1124"/>
      <c r="GJZ1305" s="1124"/>
      <c r="GKA1305" s="1124"/>
      <c r="GKB1305" s="1124"/>
      <c r="GKC1305" s="1124"/>
      <c r="GKD1305" s="1124"/>
      <c r="GKE1305" s="1124"/>
      <c r="GKF1305" s="1124"/>
      <c r="GKG1305" s="1124"/>
      <c r="GKH1305" s="1124"/>
      <c r="GKI1305" s="1124"/>
      <c r="GKJ1305" s="1124"/>
      <c r="GKK1305" s="1124"/>
      <c r="GKL1305" s="1124"/>
      <c r="GKM1305" s="1124"/>
      <c r="GKN1305" s="1124"/>
      <c r="GKO1305" s="1124"/>
      <c r="GKP1305" s="1124"/>
      <c r="GKQ1305" s="1124"/>
      <c r="GKR1305" s="1124"/>
      <c r="GKS1305" s="1124"/>
      <c r="GKT1305" s="1124"/>
      <c r="GKU1305" s="1124"/>
      <c r="GKV1305" s="1124"/>
      <c r="GKW1305" s="1124"/>
      <c r="GKX1305" s="1124"/>
      <c r="GKY1305" s="1124"/>
      <c r="GKZ1305" s="1124"/>
      <c r="GLA1305" s="1124"/>
      <c r="GLB1305" s="1124"/>
      <c r="GLC1305" s="1124"/>
      <c r="GLD1305" s="1124"/>
      <c r="GLE1305" s="1124"/>
      <c r="GLF1305" s="1124"/>
      <c r="GLG1305" s="1124"/>
      <c r="GLH1305" s="1124"/>
      <c r="GLI1305" s="1124"/>
      <c r="GLJ1305" s="1124"/>
      <c r="GLK1305" s="1124"/>
      <c r="GLL1305" s="1124"/>
      <c r="GLM1305" s="1124"/>
      <c r="GLN1305" s="1124"/>
      <c r="GLO1305" s="1124"/>
      <c r="GLP1305" s="1124"/>
      <c r="GLQ1305" s="1124"/>
      <c r="GLR1305" s="1124"/>
      <c r="GLS1305" s="1124"/>
      <c r="GLT1305" s="1124"/>
      <c r="GLU1305" s="1124"/>
      <c r="GLV1305" s="1124"/>
      <c r="GLW1305" s="1124"/>
      <c r="GLX1305" s="1124"/>
      <c r="GLY1305" s="1124"/>
      <c r="GLZ1305" s="1124"/>
      <c r="GMA1305" s="1124"/>
      <c r="GMB1305" s="1124"/>
      <c r="GMC1305" s="1124"/>
      <c r="GMD1305" s="1124"/>
      <c r="GME1305" s="1124"/>
      <c r="GMF1305" s="1124"/>
      <c r="GMG1305" s="1124"/>
      <c r="GMH1305" s="1124"/>
      <c r="GMI1305" s="1124"/>
      <c r="GMJ1305" s="1124"/>
      <c r="GMK1305" s="1124"/>
      <c r="GML1305" s="1124"/>
      <c r="GMM1305" s="1124"/>
      <c r="GMN1305" s="1124"/>
      <c r="GMO1305" s="1124"/>
      <c r="GMP1305" s="1124"/>
      <c r="GMQ1305" s="1124"/>
      <c r="GMR1305" s="1124"/>
      <c r="GMS1305" s="1124"/>
      <c r="GMT1305" s="1124"/>
      <c r="GMU1305" s="1124"/>
      <c r="GMV1305" s="1124"/>
      <c r="GMW1305" s="1124"/>
      <c r="GMX1305" s="1124"/>
      <c r="GMY1305" s="1124"/>
      <c r="GMZ1305" s="1124"/>
      <c r="GNA1305" s="1124"/>
      <c r="GNB1305" s="1124"/>
      <c r="GNC1305" s="1124"/>
      <c r="GND1305" s="1124"/>
      <c r="GNE1305" s="1124"/>
      <c r="GNF1305" s="1124"/>
      <c r="GNG1305" s="1124"/>
      <c r="GNH1305" s="1124"/>
      <c r="GNI1305" s="1124"/>
      <c r="GNJ1305" s="1124"/>
      <c r="GNK1305" s="1124"/>
      <c r="GNL1305" s="1124"/>
      <c r="GNM1305" s="1124"/>
      <c r="GNN1305" s="1124"/>
      <c r="GNO1305" s="1124"/>
      <c r="GNP1305" s="1124"/>
      <c r="GNQ1305" s="1124"/>
      <c r="GNR1305" s="1124"/>
      <c r="GNS1305" s="1124"/>
      <c r="GNT1305" s="1124"/>
      <c r="GNU1305" s="1124"/>
      <c r="GNV1305" s="1124"/>
      <c r="GNW1305" s="1124"/>
      <c r="GNX1305" s="1124"/>
      <c r="GNY1305" s="1124"/>
      <c r="GNZ1305" s="1124"/>
      <c r="GOA1305" s="1124"/>
      <c r="GOB1305" s="1124"/>
      <c r="GOC1305" s="1124"/>
      <c r="GOD1305" s="1124"/>
      <c r="GOE1305" s="1124"/>
      <c r="GOF1305" s="1124"/>
      <c r="GOG1305" s="1124"/>
      <c r="GOH1305" s="1124"/>
      <c r="GOI1305" s="1124"/>
      <c r="GOJ1305" s="1124"/>
      <c r="GOK1305" s="1124"/>
      <c r="GOL1305" s="1124"/>
      <c r="GOM1305" s="1124"/>
      <c r="GON1305" s="1124"/>
      <c r="GOO1305" s="1124"/>
      <c r="GOP1305" s="1124"/>
      <c r="GOQ1305" s="1124"/>
      <c r="GOR1305" s="1124"/>
      <c r="GOS1305" s="1124"/>
      <c r="GOT1305" s="1124"/>
      <c r="GOU1305" s="1124"/>
      <c r="GOV1305" s="1124"/>
      <c r="GOW1305" s="1124"/>
      <c r="GOX1305" s="1124"/>
      <c r="GOY1305" s="1124"/>
      <c r="GOZ1305" s="1124"/>
      <c r="GPA1305" s="1124"/>
      <c r="GPB1305" s="1124"/>
      <c r="GPC1305" s="1124"/>
      <c r="GPD1305" s="1124"/>
      <c r="GPE1305" s="1124"/>
      <c r="GPF1305" s="1124"/>
      <c r="GPG1305" s="1124"/>
      <c r="GPH1305" s="1124"/>
      <c r="GPI1305" s="1124"/>
      <c r="GPJ1305" s="1124"/>
      <c r="GPK1305" s="1124"/>
      <c r="GPL1305" s="1124"/>
      <c r="GPM1305" s="1124"/>
      <c r="GPN1305" s="1124"/>
      <c r="GPO1305" s="1124"/>
      <c r="GPP1305" s="1124"/>
      <c r="GPQ1305" s="1124"/>
      <c r="GPR1305" s="1124"/>
      <c r="GPS1305" s="1124"/>
      <c r="GPT1305" s="1124"/>
      <c r="GPU1305" s="1124"/>
      <c r="GPV1305" s="1124"/>
      <c r="GPW1305" s="1124"/>
      <c r="GPX1305" s="1124"/>
      <c r="GPY1305" s="1124"/>
      <c r="GPZ1305" s="1124"/>
      <c r="GQA1305" s="1124"/>
      <c r="GQB1305" s="1124"/>
      <c r="GQC1305" s="1124"/>
      <c r="GQD1305" s="1124"/>
      <c r="GQE1305" s="1124"/>
      <c r="GQF1305" s="1124"/>
      <c r="GQG1305" s="1124"/>
      <c r="GQH1305" s="1124"/>
      <c r="GQI1305" s="1124"/>
      <c r="GQJ1305" s="1124"/>
      <c r="GQK1305" s="1124"/>
      <c r="GQL1305" s="1124"/>
      <c r="GQM1305" s="1124"/>
      <c r="GQN1305" s="1124"/>
      <c r="GQO1305" s="1124"/>
      <c r="GQP1305" s="1124"/>
      <c r="GQQ1305" s="1124"/>
      <c r="GQR1305" s="1124"/>
      <c r="GQS1305" s="1124"/>
      <c r="GQT1305" s="1124"/>
      <c r="GQU1305" s="1124"/>
      <c r="GQV1305" s="1124"/>
      <c r="GQW1305" s="1124"/>
      <c r="GQX1305" s="1124"/>
      <c r="GQY1305" s="1124"/>
      <c r="GQZ1305" s="1124"/>
      <c r="GRA1305" s="1124"/>
      <c r="GRB1305" s="1124"/>
      <c r="GRC1305" s="1124"/>
      <c r="GRD1305" s="1124"/>
      <c r="GRE1305" s="1124"/>
      <c r="GRF1305" s="1124"/>
      <c r="GRG1305" s="1124"/>
      <c r="GRH1305" s="1124"/>
      <c r="GRI1305" s="1124"/>
      <c r="GRJ1305" s="1124"/>
      <c r="GRK1305" s="1124"/>
      <c r="GRL1305" s="1124"/>
      <c r="GRM1305" s="1124"/>
      <c r="GRN1305" s="1124"/>
      <c r="GRO1305" s="1124"/>
      <c r="GRP1305" s="1124"/>
      <c r="GRQ1305" s="1124"/>
      <c r="GRR1305" s="1124"/>
      <c r="GRS1305" s="1124"/>
      <c r="GRT1305" s="1124"/>
      <c r="GRU1305" s="1124"/>
      <c r="GRV1305" s="1124"/>
      <c r="GRW1305" s="1124"/>
      <c r="GRX1305" s="1124"/>
      <c r="GRY1305" s="1124"/>
      <c r="GRZ1305" s="1124"/>
      <c r="GSA1305" s="1124"/>
      <c r="GSB1305" s="1124"/>
      <c r="GSC1305" s="1124"/>
      <c r="GSD1305" s="1124"/>
      <c r="GSE1305" s="1124"/>
      <c r="GSF1305" s="1124"/>
      <c r="GSG1305" s="1124"/>
      <c r="GSH1305" s="1124"/>
      <c r="GSI1305" s="1124"/>
      <c r="GSJ1305" s="1124"/>
      <c r="GSK1305" s="1124"/>
      <c r="GSL1305" s="1124"/>
      <c r="GSM1305" s="1124"/>
      <c r="GSN1305" s="1124"/>
      <c r="GSO1305" s="1124"/>
      <c r="GSP1305" s="1124"/>
      <c r="GSQ1305" s="1124"/>
      <c r="GSR1305" s="1124"/>
      <c r="GSS1305" s="1124"/>
      <c r="GST1305" s="1124"/>
      <c r="GSU1305" s="1124"/>
      <c r="GSV1305" s="1124"/>
      <c r="GSW1305" s="1124"/>
      <c r="GSX1305" s="1124"/>
      <c r="GSY1305" s="1124"/>
      <c r="GSZ1305" s="1124"/>
      <c r="GTA1305" s="1124"/>
      <c r="GTB1305" s="1124"/>
      <c r="GTC1305" s="1124"/>
      <c r="GTD1305" s="1124"/>
      <c r="GTE1305" s="1124"/>
      <c r="GTF1305" s="1124"/>
      <c r="GTG1305" s="1124"/>
      <c r="GTH1305" s="1124"/>
      <c r="GTI1305" s="1124"/>
      <c r="GTJ1305" s="1124"/>
      <c r="GTK1305" s="1124"/>
      <c r="GTL1305" s="1124"/>
      <c r="GTM1305" s="1124"/>
      <c r="GTN1305" s="1124"/>
      <c r="GTO1305" s="1124"/>
      <c r="GTP1305" s="1124"/>
      <c r="GTQ1305" s="1124"/>
      <c r="GTR1305" s="1124"/>
      <c r="GTS1305" s="1124"/>
      <c r="GTT1305" s="1124"/>
      <c r="GTU1305" s="1124"/>
      <c r="GTV1305" s="1124"/>
      <c r="GTW1305" s="1124"/>
      <c r="GTX1305" s="1124"/>
      <c r="GTY1305" s="1124"/>
      <c r="GTZ1305" s="1124"/>
      <c r="GUA1305" s="1124"/>
      <c r="GUB1305" s="1124"/>
      <c r="GUC1305" s="1124"/>
      <c r="GUD1305" s="1124"/>
      <c r="GUE1305" s="1124"/>
      <c r="GUF1305" s="1124"/>
      <c r="GUG1305" s="1124"/>
      <c r="GUH1305" s="1124"/>
      <c r="GUI1305" s="1124"/>
      <c r="GUJ1305" s="1124"/>
      <c r="GUK1305" s="1124"/>
      <c r="GUL1305" s="1124"/>
      <c r="GUM1305" s="1124"/>
      <c r="GUN1305" s="1124"/>
      <c r="GUO1305" s="1124"/>
      <c r="GUP1305" s="1124"/>
      <c r="GUQ1305" s="1124"/>
      <c r="GUR1305" s="1124"/>
      <c r="GUS1305" s="1124"/>
      <c r="GUT1305" s="1124"/>
      <c r="GUU1305" s="1124"/>
      <c r="GUV1305" s="1124"/>
      <c r="GUW1305" s="1124"/>
      <c r="GUX1305" s="1124"/>
      <c r="GUY1305" s="1124"/>
      <c r="GUZ1305" s="1124"/>
      <c r="GVA1305" s="1124"/>
      <c r="GVB1305" s="1124"/>
      <c r="GVC1305" s="1124"/>
      <c r="GVD1305" s="1124"/>
      <c r="GVE1305" s="1124"/>
      <c r="GVF1305" s="1124"/>
      <c r="GVG1305" s="1124"/>
      <c r="GVH1305" s="1124"/>
      <c r="GVI1305" s="1124"/>
      <c r="GVJ1305" s="1124"/>
      <c r="GVK1305" s="1124"/>
      <c r="GVL1305" s="1124"/>
      <c r="GVM1305" s="1124"/>
      <c r="GVN1305" s="1124"/>
      <c r="GVO1305" s="1124"/>
      <c r="GVP1305" s="1124"/>
      <c r="GVQ1305" s="1124"/>
      <c r="GVR1305" s="1124"/>
      <c r="GVS1305" s="1124"/>
      <c r="GVT1305" s="1124"/>
      <c r="GVU1305" s="1124"/>
      <c r="GVV1305" s="1124"/>
      <c r="GVW1305" s="1124"/>
      <c r="GVX1305" s="1124"/>
      <c r="GVY1305" s="1124"/>
      <c r="GVZ1305" s="1124"/>
      <c r="GWA1305" s="1124"/>
      <c r="GWB1305" s="1124"/>
      <c r="GWC1305" s="1124"/>
      <c r="GWD1305" s="1124"/>
      <c r="GWE1305" s="1124"/>
      <c r="GWF1305" s="1124"/>
      <c r="GWG1305" s="1124"/>
      <c r="GWH1305" s="1124"/>
      <c r="GWI1305" s="1124"/>
      <c r="GWJ1305" s="1124"/>
      <c r="GWK1305" s="1124"/>
      <c r="GWL1305" s="1124"/>
      <c r="GWM1305" s="1124"/>
      <c r="GWN1305" s="1124"/>
      <c r="GWO1305" s="1124"/>
      <c r="GWP1305" s="1124"/>
      <c r="GWQ1305" s="1124"/>
      <c r="GWR1305" s="1124"/>
      <c r="GWS1305" s="1124"/>
      <c r="GWT1305" s="1124"/>
      <c r="GWU1305" s="1124"/>
      <c r="GWV1305" s="1124"/>
      <c r="GWW1305" s="1124"/>
      <c r="GWX1305" s="1124"/>
      <c r="GWY1305" s="1124"/>
      <c r="GWZ1305" s="1124"/>
      <c r="GXA1305" s="1124"/>
      <c r="GXB1305" s="1124"/>
      <c r="GXC1305" s="1124"/>
      <c r="GXD1305" s="1124"/>
      <c r="GXE1305" s="1124"/>
      <c r="GXF1305" s="1124"/>
      <c r="GXG1305" s="1124"/>
      <c r="GXH1305" s="1124"/>
      <c r="GXI1305" s="1124"/>
      <c r="GXJ1305" s="1124"/>
      <c r="GXK1305" s="1124"/>
      <c r="GXL1305" s="1124"/>
      <c r="GXM1305" s="1124"/>
      <c r="GXN1305" s="1124"/>
      <c r="GXO1305" s="1124"/>
      <c r="GXP1305" s="1124"/>
      <c r="GXQ1305" s="1124"/>
      <c r="GXR1305" s="1124"/>
      <c r="GXS1305" s="1124"/>
      <c r="GXT1305" s="1124"/>
      <c r="GXU1305" s="1124"/>
      <c r="GXV1305" s="1124"/>
      <c r="GXW1305" s="1124"/>
      <c r="GXX1305" s="1124"/>
      <c r="GXY1305" s="1124"/>
      <c r="GXZ1305" s="1124"/>
      <c r="GYA1305" s="1124"/>
      <c r="GYB1305" s="1124"/>
      <c r="GYC1305" s="1124"/>
      <c r="GYD1305" s="1124"/>
      <c r="GYE1305" s="1124"/>
      <c r="GYF1305" s="1124"/>
      <c r="GYG1305" s="1124"/>
      <c r="GYH1305" s="1124"/>
      <c r="GYI1305" s="1124"/>
      <c r="GYJ1305" s="1124"/>
      <c r="GYK1305" s="1124"/>
      <c r="GYL1305" s="1124"/>
      <c r="GYM1305" s="1124"/>
      <c r="GYN1305" s="1124"/>
      <c r="GYO1305" s="1124"/>
      <c r="GYP1305" s="1124"/>
      <c r="GYQ1305" s="1124"/>
      <c r="GYR1305" s="1124"/>
      <c r="GYS1305" s="1124"/>
      <c r="GYT1305" s="1124"/>
      <c r="GYU1305" s="1124"/>
      <c r="GYV1305" s="1124"/>
      <c r="GYW1305" s="1124"/>
      <c r="GYX1305" s="1124"/>
      <c r="GYY1305" s="1124"/>
      <c r="GYZ1305" s="1124"/>
      <c r="GZA1305" s="1124"/>
      <c r="GZB1305" s="1124"/>
      <c r="GZC1305" s="1124"/>
      <c r="GZD1305" s="1124"/>
      <c r="GZE1305" s="1124"/>
      <c r="GZF1305" s="1124"/>
      <c r="GZG1305" s="1124"/>
      <c r="GZH1305" s="1124"/>
      <c r="GZI1305" s="1124"/>
      <c r="GZJ1305" s="1124"/>
      <c r="GZK1305" s="1124"/>
      <c r="GZL1305" s="1124"/>
      <c r="GZM1305" s="1124"/>
      <c r="GZN1305" s="1124"/>
      <c r="GZO1305" s="1124"/>
      <c r="GZP1305" s="1124"/>
      <c r="GZQ1305" s="1124"/>
      <c r="GZR1305" s="1124"/>
      <c r="GZS1305" s="1124"/>
      <c r="GZT1305" s="1124"/>
      <c r="GZU1305" s="1124"/>
      <c r="GZV1305" s="1124"/>
      <c r="GZW1305" s="1124"/>
      <c r="GZX1305" s="1124"/>
      <c r="GZY1305" s="1124"/>
      <c r="GZZ1305" s="1124"/>
      <c r="HAA1305" s="1124"/>
      <c r="HAB1305" s="1124"/>
      <c r="HAC1305" s="1124"/>
      <c r="HAD1305" s="1124"/>
      <c r="HAE1305" s="1124"/>
      <c r="HAF1305" s="1124"/>
      <c r="HAG1305" s="1124"/>
      <c r="HAH1305" s="1124"/>
      <c r="HAI1305" s="1124"/>
      <c r="HAJ1305" s="1124"/>
      <c r="HAK1305" s="1124"/>
      <c r="HAL1305" s="1124"/>
      <c r="HAM1305" s="1124"/>
      <c r="HAN1305" s="1124"/>
      <c r="HAO1305" s="1124"/>
      <c r="HAP1305" s="1124"/>
      <c r="HAQ1305" s="1124"/>
      <c r="HAR1305" s="1124"/>
      <c r="HAS1305" s="1124"/>
      <c r="HAT1305" s="1124"/>
      <c r="HAU1305" s="1124"/>
      <c r="HAV1305" s="1124"/>
      <c r="HAW1305" s="1124"/>
      <c r="HAX1305" s="1124"/>
      <c r="HAY1305" s="1124"/>
      <c r="HAZ1305" s="1124"/>
      <c r="HBA1305" s="1124"/>
      <c r="HBB1305" s="1124"/>
      <c r="HBC1305" s="1124"/>
      <c r="HBD1305" s="1124"/>
      <c r="HBE1305" s="1124"/>
      <c r="HBF1305" s="1124"/>
      <c r="HBG1305" s="1124"/>
      <c r="HBH1305" s="1124"/>
      <c r="HBI1305" s="1124"/>
      <c r="HBJ1305" s="1124"/>
      <c r="HBK1305" s="1124"/>
      <c r="HBL1305" s="1124"/>
      <c r="HBM1305" s="1124"/>
      <c r="HBN1305" s="1124"/>
      <c r="HBO1305" s="1124"/>
      <c r="HBP1305" s="1124"/>
      <c r="HBQ1305" s="1124"/>
      <c r="HBR1305" s="1124"/>
      <c r="HBS1305" s="1124"/>
      <c r="HBT1305" s="1124"/>
      <c r="HBU1305" s="1124"/>
      <c r="HBV1305" s="1124"/>
      <c r="HBW1305" s="1124"/>
      <c r="HBX1305" s="1124"/>
      <c r="HBY1305" s="1124"/>
      <c r="HBZ1305" s="1124"/>
      <c r="HCA1305" s="1124"/>
      <c r="HCB1305" s="1124"/>
      <c r="HCC1305" s="1124"/>
      <c r="HCD1305" s="1124"/>
      <c r="HCE1305" s="1124"/>
      <c r="HCF1305" s="1124"/>
      <c r="HCG1305" s="1124"/>
      <c r="HCH1305" s="1124"/>
      <c r="HCI1305" s="1124"/>
      <c r="HCJ1305" s="1124"/>
      <c r="HCK1305" s="1124"/>
      <c r="HCL1305" s="1124"/>
      <c r="HCM1305" s="1124"/>
      <c r="HCN1305" s="1124"/>
      <c r="HCO1305" s="1124"/>
      <c r="HCP1305" s="1124"/>
      <c r="HCQ1305" s="1124"/>
      <c r="HCR1305" s="1124"/>
      <c r="HCS1305" s="1124"/>
      <c r="HCT1305" s="1124"/>
      <c r="HCU1305" s="1124"/>
      <c r="HCV1305" s="1124"/>
      <c r="HCW1305" s="1124"/>
      <c r="HCX1305" s="1124"/>
      <c r="HCY1305" s="1124"/>
      <c r="HCZ1305" s="1124"/>
      <c r="HDA1305" s="1124"/>
      <c r="HDB1305" s="1124"/>
      <c r="HDC1305" s="1124"/>
      <c r="HDD1305" s="1124"/>
      <c r="HDE1305" s="1124"/>
      <c r="HDF1305" s="1124"/>
      <c r="HDG1305" s="1124"/>
      <c r="HDH1305" s="1124"/>
      <c r="HDI1305" s="1124"/>
      <c r="HDJ1305" s="1124"/>
      <c r="HDK1305" s="1124"/>
      <c r="HDL1305" s="1124"/>
      <c r="HDM1305" s="1124"/>
      <c r="HDN1305" s="1124"/>
      <c r="HDO1305" s="1124"/>
      <c r="HDP1305" s="1124"/>
      <c r="HDQ1305" s="1124"/>
      <c r="HDR1305" s="1124"/>
      <c r="HDS1305" s="1124"/>
      <c r="HDT1305" s="1124"/>
      <c r="HDU1305" s="1124"/>
      <c r="HDV1305" s="1124"/>
      <c r="HDW1305" s="1124"/>
      <c r="HDX1305" s="1124"/>
      <c r="HDY1305" s="1124"/>
      <c r="HDZ1305" s="1124"/>
      <c r="HEA1305" s="1124"/>
      <c r="HEB1305" s="1124"/>
      <c r="HEC1305" s="1124"/>
      <c r="HED1305" s="1124"/>
      <c r="HEE1305" s="1124"/>
      <c r="HEF1305" s="1124"/>
      <c r="HEG1305" s="1124"/>
      <c r="HEH1305" s="1124"/>
      <c r="HEI1305" s="1124"/>
      <c r="HEJ1305" s="1124"/>
      <c r="HEK1305" s="1124"/>
      <c r="HEL1305" s="1124"/>
      <c r="HEM1305" s="1124"/>
      <c r="HEN1305" s="1124"/>
      <c r="HEO1305" s="1124"/>
      <c r="HEP1305" s="1124"/>
      <c r="HEQ1305" s="1124"/>
      <c r="HER1305" s="1124"/>
      <c r="HES1305" s="1124"/>
      <c r="HET1305" s="1124"/>
      <c r="HEU1305" s="1124"/>
      <c r="HEV1305" s="1124"/>
      <c r="HEW1305" s="1124"/>
      <c r="HEX1305" s="1124"/>
      <c r="HEY1305" s="1124"/>
      <c r="HEZ1305" s="1124"/>
      <c r="HFA1305" s="1124"/>
      <c r="HFB1305" s="1124"/>
      <c r="HFC1305" s="1124"/>
      <c r="HFD1305" s="1124"/>
      <c r="HFE1305" s="1124"/>
      <c r="HFF1305" s="1124"/>
      <c r="HFG1305" s="1124"/>
      <c r="HFH1305" s="1124"/>
      <c r="HFI1305" s="1124"/>
      <c r="HFJ1305" s="1124"/>
      <c r="HFK1305" s="1124"/>
      <c r="HFL1305" s="1124"/>
      <c r="HFM1305" s="1124"/>
      <c r="HFN1305" s="1124"/>
      <c r="HFO1305" s="1124"/>
      <c r="HFP1305" s="1124"/>
      <c r="HFQ1305" s="1124"/>
      <c r="HFR1305" s="1124"/>
      <c r="HFS1305" s="1124"/>
      <c r="HFT1305" s="1124"/>
      <c r="HFU1305" s="1124"/>
      <c r="HFV1305" s="1124"/>
      <c r="HFW1305" s="1124"/>
      <c r="HFX1305" s="1124"/>
      <c r="HFY1305" s="1124"/>
      <c r="HFZ1305" s="1124"/>
      <c r="HGA1305" s="1124"/>
      <c r="HGB1305" s="1124"/>
      <c r="HGC1305" s="1124"/>
      <c r="HGD1305" s="1124"/>
      <c r="HGE1305" s="1124"/>
      <c r="HGF1305" s="1124"/>
      <c r="HGG1305" s="1124"/>
      <c r="HGH1305" s="1124"/>
      <c r="HGI1305" s="1124"/>
      <c r="HGJ1305" s="1124"/>
      <c r="HGK1305" s="1124"/>
      <c r="HGL1305" s="1124"/>
      <c r="HGM1305" s="1124"/>
      <c r="HGN1305" s="1124"/>
      <c r="HGO1305" s="1124"/>
      <c r="HGP1305" s="1124"/>
      <c r="HGQ1305" s="1124"/>
      <c r="HGR1305" s="1124"/>
      <c r="HGS1305" s="1124"/>
      <c r="HGT1305" s="1124"/>
      <c r="HGU1305" s="1124"/>
      <c r="HGV1305" s="1124"/>
      <c r="HGW1305" s="1124"/>
      <c r="HGX1305" s="1124"/>
      <c r="HGY1305" s="1124"/>
      <c r="HGZ1305" s="1124"/>
      <c r="HHA1305" s="1124"/>
      <c r="HHB1305" s="1124"/>
      <c r="HHC1305" s="1124"/>
      <c r="HHD1305" s="1124"/>
      <c r="HHE1305" s="1124"/>
      <c r="HHF1305" s="1124"/>
      <c r="HHG1305" s="1124"/>
      <c r="HHH1305" s="1124"/>
      <c r="HHI1305" s="1124"/>
      <c r="HHJ1305" s="1124"/>
      <c r="HHK1305" s="1124"/>
      <c r="HHL1305" s="1124"/>
      <c r="HHM1305" s="1124"/>
      <c r="HHN1305" s="1124"/>
      <c r="HHO1305" s="1124"/>
      <c r="HHP1305" s="1124"/>
      <c r="HHQ1305" s="1124"/>
      <c r="HHR1305" s="1124"/>
      <c r="HHS1305" s="1124"/>
      <c r="HHT1305" s="1124"/>
      <c r="HHU1305" s="1124"/>
      <c r="HHV1305" s="1124"/>
      <c r="HHW1305" s="1124"/>
      <c r="HHX1305" s="1124"/>
      <c r="HHY1305" s="1124"/>
      <c r="HHZ1305" s="1124"/>
      <c r="HIA1305" s="1124"/>
      <c r="HIB1305" s="1124"/>
      <c r="HIC1305" s="1124"/>
      <c r="HID1305" s="1124"/>
      <c r="HIE1305" s="1124"/>
      <c r="HIF1305" s="1124"/>
      <c r="HIG1305" s="1124"/>
      <c r="HIH1305" s="1124"/>
      <c r="HII1305" s="1124"/>
      <c r="HIJ1305" s="1124"/>
      <c r="HIK1305" s="1124"/>
      <c r="HIL1305" s="1124"/>
      <c r="HIM1305" s="1124"/>
      <c r="HIN1305" s="1124"/>
      <c r="HIO1305" s="1124"/>
      <c r="HIP1305" s="1124"/>
      <c r="HIQ1305" s="1124"/>
      <c r="HIR1305" s="1124"/>
      <c r="HIS1305" s="1124"/>
      <c r="HIT1305" s="1124"/>
      <c r="HIU1305" s="1124"/>
      <c r="HIV1305" s="1124"/>
      <c r="HIW1305" s="1124"/>
      <c r="HIX1305" s="1124"/>
      <c r="HIY1305" s="1124"/>
      <c r="HIZ1305" s="1124"/>
      <c r="HJA1305" s="1124"/>
      <c r="HJB1305" s="1124"/>
      <c r="HJC1305" s="1124"/>
      <c r="HJD1305" s="1124"/>
      <c r="HJE1305" s="1124"/>
      <c r="HJF1305" s="1124"/>
      <c r="HJG1305" s="1124"/>
      <c r="HJH1305" s="1124"/>
      <c r="HJI1305" s="1124"/>
      <c r="HJJ1305" s="1124"/>
      <c r="HJK1305" s="1124"/>
      <c r="HJL1305" s="1124"/>
      <c r="HJM1305" s="1124"/>
      <c r="HJN1305" s="1124"/>
      <c r="HJO1305" s="1124"/>
      <c r="HJP1305" s="1124"/>
      <c r="HJQ1305" s="1124"/>
      <c r="HJR1305" s="1124"/>
      <c r="HJS1305" s="1124"/>
      <c r="HJT1305" s="1124"/>
      <c r="HJU1305" s="1124"/>
      <c r="HJV1305" s="1124"/>
      <c r="HJW1305" s="1124"/>
      <c r="HJX1305" s="1124"/>
      <c r="HJY1305" s="1124"/>
      <c r="HJZ1305" s="1124"/>
      <c r="HKA1305" s="1124"/>
      <c r="HKB1305" s="1124"/>
      <c r="HKC1305" s="1124"/>
      <c r="HKD1305" s="1124"/>
      <c r="HKE1305" s="1124"/>
      <c r="HKF1305" s="1124"/>
      <c r="HKG1305" s="1124"/>
      <c r="HKH1305" s="1124"/>
      <c r="HKI1305" s="1124"/>
      <c r="HKJ1305" s="1124"/>
      <c r="HKK1305" s="1124"/>
      <c r="HKL1305" s="1124"/>
      <c r="HKM1305" s="1124"/>
      <c r="HKN1305" s="1124"/>
      <c r="HKO1305" s="1124"/>
      <c r="HKP1305" s="1124"/>
      <c r="HKQ1305" s="1124"/>
      <c r="HKR1305" s="1124"/>
      <c r="HKS1305" s="1124"/>
      <c r="HKT1305" s="1124"/>
      <c r="HKU1305" s="1124"/>
      <c r="HKV1305" s="1124"/>
      <c r="HKW1305" s="1124"/>
      <c r="HKX1305" s="1124"/>
      <c r="HKY1305" s="1124"/>
      <c r="HKZ1305" s="1124"/>
      <c r="HLA1305" s="1124"/>
      <c r="HLB1305" s="1124"/>
      <c r="HLC1305" s="1124"/>
      <c r="HLD1305" s="1124"/>
      <c r="HLE1305" s="1124"/>
      <c r="HLF1305" s="1124"/>
      <c r="HLG1305" s="1124"/>
      <c r="HLH1305" s="1124"/>
      <c r="HLI1305" s="1124"/>
      <c r="HLJ1305" s="1124"/>
      <c r="HLK1305" s="1124"/>
      <c r="HLL1305" s="1124"/>
      <c r="HLM1305" s="1124"/>
      <c r="HLN1305" s="1124"/>
      <c r="HLO1305" s="1124"/>
      <c r="HLP1305" s="1124"/>
      <c r="HLQ1305" s="1124"/>
      <c r="HLR1305" s="1124"/>
      <c r="HLS1305" s="1124"/>
      <c r="HLT1305" s="1124"/>
      <c r="HLU1305" s="1124"/>
      <c r="HLV1305" s="1124"/>
      <c r="HLW1305" s="1124"/>
      <c r="HLX1305" s="1124"/>
      <c r="HLY1305" s="1124"/>
      <c r="HLZ1305" s="1124"/>
      <c r="HMA1305" s="1124"/>
      <c r="HMB1305" s="1124"/>
      <c r="HMC1305" s="1124"/>
      <c r="HMD1305" s="1124"/>
      <c r="HME1305" s="1124"/>
      <c r="HMF1305" s="1124"/>
      <c r="HMG1305" s="1124"/>
      <c r="HMH1305" s="1124"/>
      <c r="HMI1305" s="1124"/>
      <c r="HMJ1305" s="1124"/>
      <c r="HMK1305" s="1124"/>
      <c r="HML1305" s="1124"/>
      <c r="HMM1305" s="1124"/>
      <c r="HMN1305" s="1124"/>
      <c r="HMO1305" s="1124"/>
      <c r="HMP1305" s="1124"/>
      <c r="HMQ1305" s="1124"/>
      <c r="HMR1305" s="1124"/>
      <c r="HMS1305" s="1124"/>
      <c r="HMT1305" s="1124"/>
      <c r="HMU1305" s="1124"/>
      <c r="HMV1305" s="1124"/>
      <c r="HMW1305" s="1124"/>
      <c r="HMX1305" s="1124"/>
      <c r="HMY1305" s="1124"/>
      <c r="HMZ1305" s="1124"/>
      <c r="HNA1305" s="1124"/>
      <c r="HNB1305" s="1124"/>
      <c r="HNC1305" s="1124"/>
      <c r="HND1305" s="1124"/>
      <c r="HNE1305" s="1124"/>
      <c r="HNF1305" s="1124"/>
      <c r="HNG1305" s="1124"/>
      <c r="HNH1305" s="1124"/>
      <c r="HNI1305" s="1124"/>
      <c r="HNJ1305" s="1124"/>
      <c r="HNK1305" s="1124"/>
      <c r="HNL1305" s="1124"/>
      <c r="HNM1305" s="1124"/>
      <c r="HNN1305" s="1124"/>
      <c r="HNO1305" s="1124"/>
      <c r="HNP1305" s="1124"/>
      <c r="HNQ1305" s="1124"/>
      <c r="HNR1305" s="1124"/>
      <c r="HNS1305" s="1124"/>
      <c r="HNT1305" s="1124"/>
      <c r="HNU1305" s="1124"/>
      <c r="HNV1305" s="1124"/>
      <c r="HNW1305" s="1124"/>
      <c r="HNX1305" s="1124"/>
      <c r="HNY1305" s="1124"/>
      <c r="HNZ1305" s="1124"/>
      <c r="HOA1305" s="1124"/>
      <c r="HOB1305" s="1124"/>
      <c r="HOC1305" s="1124"/>
      <c r="HOD1305" s="1124"/>
      <c r="HOE1305" s="1124"/>
      <c r="HOF1305" s="1124"/>
      <c r="HOG1305" s="1124"/>
      <c r="HOH1305" s="1124"/>
      <c r="HOI1305" s="1124"/>
      <c r="HOJ1305" s="1124"/>
      <c r="HOK1305" s="1124"/>
      <c r="HOL1305" s="1124"/>
      <c r="HOM1305" s="1124"/>
      <c r="HON1305" s="1124"/>
      <c r="HOO1305" s="1124"/>
      <c r="HOP1305" s="1124"/>
      <c r="HOQ1305" s="1124"/>
      <c r="HOR1305" s="1124"/>
      <c r="HOS1305" s="1124"/>
      <c r="HOT1305" s="1124"/>
      <c r="HOU1305" s="1124"/>
      <c r="HOV1305" s="1124"/>
      <c r="HOW1305" s="1124"/>
      <c r="HOX1305" s="1124"/>
      <c r="HOY1305" s="1124"/>
      <c r="HOZ1305" s="1124"/>
      <c r="HPA1305" s="1124"/>
      <c r="HPB1305" s="1124"/>
      <c r="HPC1305" s="1124"/>
      <c r="HPD1305" s="1124"/>
      <c r="HPE1305" s="1124"/>
      <c r="HPF1305" s="1124"/>
      <c r="HPG1305" s="1124"/>
      <c r="HPH1305" s="1124"/>
      <c r="HPI1305" s="1124"/>
      <c r="HPJ1305" s="1124"/>
      <c r="HPK1305" s="1124"/>
      <c r="HPL1305" s="1124"/>
      <c r="HPM1305" s="1124"/>
      <c r="HPN1305" s="1124"/>
      <c r="HPO1305" s="1124"/>
      <c r="HPP1305" s="1124"/>
      <c r="HPQ1305" s="1124"/>
      <c r="HPR1305" s="1124"/>
      <c r="HPS1305" s="1124"/>
      <c r="HPT1305" s="1124"/>
      <c r="HPU1305" s="1124"/>
      <c r="HPV1305" s="1124"/>
      <c r="HPW1305" s="1124"/>
      <c r="HPX1305" s="1124"/>
      <c r="HPY1305" s="1124"/>
      <c r="HPZ1305" s="1124"/>
      <c r="HQA1305" s="1124"/>
      <c r="HQB1305" s="1124"/>
      <c r="HQC1305" s="1124"/>
      <c r="HQD1305" s="1124"/>
      <c r="HQE1305" s="1124"/>
      <c r="HQF1305" s="1124"/>
      <c r="HQG1305" s="1124"/>
      <c r="HQH1305" s="1124"/>
      <c r="HQI1305" s="1124"/>
      <c r="HQJ1305" s="1124"/>
      <c r="HQK1305" s="1124"/>
      <c r="HQL1305" s="1124"/>
      <c r="HQM1305" s="1124"/>
      <c r="HQN1305" s="1124"/>
      <c r="HQO1305" s="1124"/>
      <c r="HQP1305" s="1124"/>
      <c r="HQQ1305" s="1124"/>
      <c r="HQR1305" s="1124"/>
      <c r="HQS1305" s="1124"/>
      <c r="HQT1305" s="1124"/>
      <c r="HQU1305" s="1124"/>
      <c r="HQV1305" s="1124"/>
      <c r="HQW1305" s="1124"/>
      <c r="HQX1305" s="1124"/>
      <c r="HQY1305" s="1124"/>
      <c r="HQZ1305" s="1124"/>
      <c r="HRA1305" s="1124"/>
      <c r="HRB1305" s="1124"/>
      <c r="HRC1305" s="1124"/>
      <c r="HRD1305" s="1124"/>
      <c r="HRE1305" s="1124"/>
      <c r="HRF1305" s="1124"/>
      <c r="HRG1305" s="1124"/>
      <c r="HRH1305" s="1124"/>
      <c r="HRI1305" s="1124"/>
      <c r="HRJ1305" s="1124"/>
      <c r="HRK1305" s="1124"/>
      <c r="HRL1305" s="1124"/>
      <c r="HRM1305" s="1124"/>
      <c r="HRN1305" s="1124"/>
      <c r="HRO1305" s="1124"/>
      <c r="HRP1305" s="1124"/>
      <c r="HRQ1305" s="1124"/>
      <c r="HRR1305" s="1124"/>
      <c r="HRS1305" s="1124"/>
      <c r="HRT1305" s="1124"/>
      <c r="HRU1305" s="1124"/>
      <c r="HRV1305" s="1124"/>
      <c r="HRW1305" s="1124"/>
      <c r="HRX1305" s="1124"/>
      <c r="HRY1305" s="1124"/>
      <c r="HRZ1305" s="1124"/>
      <c r="HSA1305" s="1124"/>
      <c r="HSB1305" s="1124"/>
      <c r="HSC1305" s="1124"/>
      <c r="HSD1305" s="1124"/>
      <c r="HSE1305" s="1124"/>
      <c r="HSF1305" s="1124"/>
      <c r="HSG1305" s="1124"/>
      <c r="HSH1305" s="1124"/>
      <c r="HSI1305" s="1124"/>
      <c r="HSJ1305" s="1124"/>
      <c r="HSK1305" s="1124"/>
      <c r="HSL1305" s="1124"/>
      <c r="HSM1305" s="1124"/>
      <c r="HSN1305" s="1124"/>
      <c r="HSO1305" s="1124"/>
      <c r="HSP1305" s="1124"/>
      <c r="HSQ1305" s="1124"/>
      <c r="HSR1305" s="1124"/>
      <c r="HSS1305" s="1124"/>
      <c r="HST1305" s="1124"/>
      <c r="HSU1305" s="1124"/>
      <c r="HSV1305" s="1124"/>
      <c r="HSW1305" s="1124"/>
      <c r="HSX1305" s="1124"/>
      <c r="HSY1305" s="1124"/>
      <c r="HSZ1305" s="1124"/>
      <c r="HTA1305" s="1124"/>
      <c r="HTB1305" s="1124"/>
      <c r="HTC1305" s="1124"/>
      <c r="HTD1305" s="1124"/>
      <c r="HTE1305" s="1124"/>
      <c r="HTF1305" s="1124"/>
      <c r="HTG1305" s="1124"/>
      <c r="HTH1305" s="1124"/>
      <c r="HTI1305" s="1124"/>
      <c r="HTJ1305" s="1124"/>
      <c r="HTK1305" s="1124"/>
      <c r="HTL1305" s="1124"/>
      <c r="HTM1305" s="1124"/>
      <c r="HTN1305" s="1124"/>
      <c r="HTO1305" s="1124"/>
      <c r="HTP1305" s="1124"/>
      <c r="HTQ1305" s="1124"/>
      <c r="HTR1305" s="1124"/>
      <c r="HTS1305" s="1124"/>
      <c r="HTT1305" s="1124"/>
      <c r="HTU1305" s="1124"/>
      <c r="HTV1305" s="1124"/>
      <c r="HTW1305" s="1124"/>
      <c r="HTX1305" s="1124"/>
      <c r="HTY1305" s="1124"/>
      <c r="HTZ1305" s="1124"/>
      <c r="HUA1305" s="1124"/>
      <c r="HUB1305" s="1124"/>
      <c r="HUC1305" s="1124"/>
      <c r="HUD1305" s="1124"/>
      <c r="HUE1305" s="1124"/>
      <c r="HUF1305" s="1124"/>
      <c r="HUG1305" s="1124"/>
      <c r="HUH1305" s="1124"/>
      <c r="HUI1305" s="1124"/>
      <c r="HUJ1305" s="1124"/>
      <c r="HUK1305" s="1124"/>
      <c r="HUL1305" s="1124"/>
      <c r="HUM1305" s="1124"/>
      <c r="HUN1305" s="1124"/>
      <c r="HUO1305" s="1124"/>
      <c r="HUP1305" s="1124"/>
      <c r="HUQ1305" s="1124"/>
      <c r="HUR1305" s="1124"/>
      <c r="HUS1305" s="1124"/>
      <c r="HUT1305" s="1124"/>
      <c r="HUU1305" s="1124"/>
      <c r="HUV1305" s="1124"/>
      <c r="HUW1305" s="1124"/>
      <c r="HUX1305" s="1124"/>
      <c r="HUY1305" s="1124"/>
      <c r="HUZ1305" s="1124"/>
      <c r="HVA1305" s="1124"/>
      <c r="HVB1305" s="1124"/>
      <c r="HVC1305" s="1124"/>
      <c r="HVD1305" s="1124"/>
      <c r="HVE1305" s="1124"/>
      <c r="HVF1305" s="1124"/>
      <c r="HVG1305" s="1124"/>
      <c r="HVH1305" s="1124"/>
      <c r="HVI1305" s="1124"/>
      <c r="HVJ1305" s="1124"/>
      <c r="HVK1305" s="1124"/>
      <c r="HVL1305" s="1124"/>
      <c r="HVM1305" s="1124"/>
      <c r="HVN1305" s="1124"/>
      <c r="HVO1305" s="1124"/>
      <c r="HVP1305" s="1124"/>
      <c r="HVQ1305" s="1124"/>
      <c r="HVR1305" s="1124"/>
      <c r="HVS1305" s="1124"/>
      <c r="HVT1305" s="1124"/>
      <c r="HVU1305" s="1124"/>
      <c r="HVV1305" s="1124"/>
      <c r="HVW1305" s="1124"/>
      <c r="HVX1305" s="1124"/>
      <c r="HVY1305" s="1124"/>
      <c r="HVZ1305" s="1124"/>
      <c r="HWA1305" s="1124"/>
      <c r="HWB1305" s="1124"/>
      <c r="HWC1305" s="1124"/>
      <c r="HWD1305" s="1124"/>
      <c r="HWE1305" s="1124"/>
      <c r="HWF1305" s="1124"/>
      <c r="HWG1305" s="1124"/>
      <c r="HWH1305" s="1124"/>
      <c r="HWI1305" s="1124"/>
      <c r="HWJ1305" s="1124"/>
      <c r="HWK1305" s="1124"/>
      <c r="HWL1305" s="1124"/>
      <c r="HWM1305" s="1124"/>
      <c r="HWN1305" s="1124"/>
      <c r="HWO1305" s="1124"/>
      <c r="HWP1305" s="1124"/>
      <c r="HWQ1305" s="1124"/>
      <c r="HWR1305" s="1124"/>
      <c r="HWS1305" s="1124"/>
      <c r="HWT1305" s="1124"/>
      <c r="HWU1305" s="1124"/>
      <c r="HWV1305" s="1124"/>
      <c r="HWW1305" s="1124"/>
      <c r="HWX1305" s="1124"/>
      <c r="HWY1305" s="1124"/>
      <c r="HWZ1305" s="1124"/>
      <c r="HXA1305" s="1124"/>
      <c r="HXB1305" s="1124"/>
      <c r="HXC1305" s="1124"/>
      <c r="HXD1305" s="1124"/>
      <c r="HXE1305" s="1124"/>
      <c r="HXF1305" s="1124"/>
      <c r="HXG1305" s="1124"/>
      <c r="HXH1305" s="1124"/>
      <c r="HXI1305" s="1124"/>
      <c r="HXJ1305" s="1124"/>
      <c r="HXK1305" s="1124"/>
      <c r="HXL1305" s="1124"/>
      <c r="HXM1305" s="1124"/>
      <c r="HXN1305" s="1124"/>
      <c r="HXO1305" s="1124"/>
      <c r="HXP1305" s="1124"/>
      <c r="HXQ1305" s="1124"/>
      <c r="HXR1305" s="1124"/>
      <c r="HXS1305" s="1124"/>
      <c r="HXT1305" s="1124"/>
      <c r="HXU1305" s="1124"/>
      <c r="HXV1305" s="1124"/>
      <c r="HXW1305" s="1124"/>
      <c r="HXX1305" s="1124"/>
      <c r="HXY1305" s="1124"/>
      <c r="HXZ1305" s="1124"/>
      <c r="HYA1305" s="1124"/>
      <c r="HYB1305" s="1124"/>
      <c r="HYC1305" s="1124"/>
      <c r="HYD1305" s="1124"/>
      <c r="HYE1305" s="1124"/>
      <c r="HYF1305" s="1124"/>
      <c r="HYG1305" s="1124"/>
      <c r="HYH1305" s="1124"/>
      <c r="HYI1305" s="1124"/>
      <c r="HYJ1305" s="1124"/>
      <c r="HYK1305" s="1124"/>
      <c r="HYL1305" s="1124"/>
      <c r="HYM1305" s="1124"/>
      <c r="HYN1305" s="1124"/>
      <c r="HYO1305" s="1124"/>
      <c r="HYP1305" s="1124"/>
      <c r="HYQ1305" s="1124"/>
      <c r="HYR1305" s="1124"/>
      <c r="HYS1305" s="1124"/>
      <c r="HYT1305" s="1124"/>
      <c r="HYU1305" s="1124"/>
      <c r="HYV1305" s="1124"/>
      <c r="HYW1305" s="1124"/>
      <c r="HYX1305" s="1124"/>
      <c r="HYY1305" s="1124"/>
      <c r="HYZ1305" s="1124"/>
      <c r="HZA1305" s="1124"/>
      <c r="HZB1305" s="1124"/>
      <c r="HZC1305" s="1124"/>
      <c r="HZD1305" s="1124"/>
      <c r="HZE1305" s="1124"/>
      <c r="HZF1305" s="1124"/>
      <c r="HZG1305" s="1124"/>
      <c r="HZH1305" s="1124"/>
      <c r="HZI1305" s="1124"/>
      <c r="HZJ1305" s="1124"/>
      <c r="HZK1305" s="1124"/>
      <c r="HZL1305" s="1124"/>
      <c r="HZM1305" s="1124"/>
      <c r="HZN1305" s="1124"/>
      <c r="HZO1305" s="1124"/>
      <c r="HZP1305" s="1124"/>
      <c r="HZQ1305" s="1124"/>
      <c r="HZR1305" s="1124"/>
      <c r="HZS1305" s="1124"/>
      <c r="HZT1305" s="1124"/>
      <c r="HZU1305" s="1124"/>
      <c r="HZV1305" s="1124"/>
      <c r="HZW1305" s="1124"/>
      <c r="HZX1305" s="1124"/>
      <c r="HZY1305" s="1124"/>
      <c r="HZZ1305" s="1124"/>
      <c r="IAA1305" s="1124"/>
      <c r="IAB1305" s="1124"/>
      <c r="IAC1305" s="1124"/>
      <c r="IAD1305" s="1124"/>
      <c r="IAE1305" s="1124"/>
      <c r="IAF1305" s="1124"/>
      <c r="IAG1305" s="1124"/>
      <c r="IAH1305" s="1124"/>
      <c r="IAI1305" s="1124"/>
      <c r="IAJ1305" s="1124"/>
      <c r="IAK1305" s="1124"/>
      <c r="IAL1305" s="1124"/>
      <c r="IAM1305" s="1124"/>
      <c r="IAN1305" s="1124"/>
      <c r="IAO1305" s="1124"/>
      <c r="IAP1305" s="1124"/>
      <c r="IAQ1305" s="1124"/>
      <c r="IAR1305" s="1124"/>
      <c r="IAS1305" s="1124"/>
      <c r="IAT1305" s="1124"/>
      <c r="IAU1305" s="1124"/>
      <c r="IAV1305" s="1124"/>
      <c r="IAW1305" s="1124"/>
      <c r="IAX1305" s="1124"/>
      <c r="IAY1305" s="1124"/>
      <c r="IAZ1305" s="1124"/>
      <c r="IBA1305" s="1124"/>
      <c r="IBB1305" s="1124"/>
      <c r="IBC1305" s="1124"/>
      <c r="IBD1305" s="1124"/>
      <c r="IBE1305" s="1124"/>
      <c r="IBF1305" s="1124"/>
      <c r="IBG1305" s="1124"/>
      <c r="IBH1305" s="1124"/>
      <c r="IBI1305" s="1124"/>
      <c r="IBJ1305" s="1124"/>
      <c r="IBK1305" s="1124"/>
      <c r="IBL1305" s="1124"/>
      <c r="IBM1305" s="1124"/>
      <c r="IBN1305" s="1124"/>
      <c r="IBO1305" s="1124"/>
      <c r="IBP1305" s="1124"/>
      <c r="IBQ1305" s="1124"/>
      <c r="IBR1305" s="1124"/>
      <c r="IBS1305" s="1124"/>
      <c r="IBT1305" s="1124"/>
      <c r="IBU1305" s="1124"/>
      <c r="IBV1305" s="1124"/>
      <c r="IBW1305" s="1124"/>
      <c r="IBX1305" s="1124"/>
      <c r="IBY1305" s="1124"/>
      <c r="IBZ1305" s="1124"/>
      <c r="ICA1305" s="1124"/>
      <c r="ICB1305" s="1124"/>
      <c r="ICC1305" s="1124"/>
      <c r="ICD1305" s="1124"/>
      <c r="ICE1305" s="1124"/>
      <c r="ICF1305" s="1124"/>
      <c r="ICG1305" s="1124"/>
      <c r="ICH1305" s="1124"/>
      <c r="ICI1305" s="1124"/>
      <c r="ICJ1305" s="1124"/>
      <c r="ICK1305" s="1124"/>
      <c r="ICL1305" s="1124"/>
      <c r="ICM1305" s="1124"/>
      <c r="ICN1305" s="1124"/>
      <c r="ICO1305" s="1124"/>
      <c r="ICP1305" s="1124"/>
      <c r="ICQ1305" s="1124"/>
      <c r="ICR1305" s="1124"/>
      <c r="ICS1305" s="1124"/>
      <c r="ICT1305" s="1124"/>
      <c r="ICU1305" s="1124"/>
      <c r="ICV1305" s="1124"/>
      <c r="ICW1305" s="1124"/>
      <c r="ICX1305" s="1124"/>
      <c r="ICY1305" s="1124"/>
      <c r="ICZ1305" s="1124"/>
      <c r="IDA1305" s="1124"/>
      <c r="IDB1305" s="1124"/>
      <c r="IDC1305" s="1124"/>
      <c r="IDD1305" s="1124"/>
      <c r="IDE1305" s="1124"/>
      <c r="IDF1305" s="1124"/>
      <c r="IDG1305" s="1124"/>
      <c r="IDH1305" s="1124"/>
      <c r="IDI1305" s="1124"/>
      <c r="IDJ1305" s="1124"/>
      <c r="IDK1305" s="1124"/>
      <c r="IDL1305" s="1124"/>
      <c r="IDM1305" s="1124"/>
      <c r="IDN1305" s="1124"/>
      <c r="IDO1305" s="1124"/>
      <c r="IDP1305" s="1124"/>
      <c r="IDQ1305" s="1124"/>
      <c r="IDR1305" s="1124"/>
      <c r="IDS1305" s="1124"/>
      <c r="IDT1305" s="1124"/>
      <c r="IDU1305" s="1124"/>
      <c r="IDV1305" s="1124"/>
      <c r="IDW1305" s="1124"/>
      <c r="IDX1305" s="1124"/>
      <c r="IDY1305" s="1124"/>
      <c r="IDZ1305" s="1124"/>
      <c r="IEA1305" s="1124"/>
      <c r="IEB1305" s="1124"/>
      <c r="IEC1305" s="1124"/>
      <c r="IED1305" s="1124"/>
      <c r="IEE1305" s="1124"/>
      <c r="IEF1305" s="1124"/>
      <c r="IEG1305" s="1124"/>
      <c r="IEH1305" s="1124"/>
      <c r="IEI1305" s="1124"/>
      <c r="IEJ1305" s="1124"/>
      <c r="IEK1305" s="1124"/>
      <c r="IEL1305" s="1124"/>
      <c r="IEM1305" s="1124"/>
      <c r="IEN1305" s="1124"/>
      <c r="IEO1305" s="1124"/>
      <c r="IEP1305" s="1124"/>
      <c r="IEQ1305" s="1124"/>
      <c r="IER1305" s="1124"/>
      <c r="IES1305" s="1124"/>
      <c r="IET1305" s="1124"/>
      <c r="IEU1305" s="1124"/>
      <c r="IEV1305" s="1124"/>
      <c r="IEW1305" s="1124"/>
      <c r="IEX1305" s="1124"/>
      <c r="IEY1305" s="1124"/>
      <c r="IEZ1305" s="1124"/>
      <c r="IFA1305" s="1124"/>
      <c r="IFB1305" s="1124"/>
      <c r="IFC1305" s="1124"/>
      <c r="IFD1305" s="1124"/>
      <c r="IFE1305" s="1124"/>
      <c r="IFF1305" s="1124"/>
      <c r="IFG1305" s="1124"/>
      <c r="IFH1305" s="1124"/>
      <c r="IFI1305" s="1124"/>
      <c r="IFJ1305" s="1124"/>
      <c r="IFK1305" s="1124"/>
      <c r="IFL1305" s="1124"/>
      <c r="IFM1305" s="1124"/>
      <c r="IFN1305" s="1124"/>
      <c r="IFO1305" s="1124"/>
      <c r="IFP1305" s="1124"/>
      <c r="IFQ1305" s="1124"/>
      <c r="IFR1305" s="1124"/>
      <c r="IFS1305" s="1124"/>
      <c r="IFT1305" s="1124"/>
      <c r="IFU1305" s="1124"/>
      <c r="IFV1305" s="1124"/>
      <c r="IFW1305" s="1124"/>
      <c r="IFX1305" s="1124"/>
      <c r="IFY1305" s="1124"/>
      <c r="IFZ1305" s="1124"/>
      <c r="IGA1305" s="1124"/>
      <c r="IGB1305" s="1124"/>
      <c r="IGC1305" s="1124"/>
      <c r="IGD1305" s="1124"/>
      <c r="IGE1305" s="1124"/>
      <c r="IGF1305" s="1124"/>
      <c r="IGG1305" s="1124"/>
      <c r="IGH1305" s="1124"/>
      <c r="IGI1305" s="1124"/>
      <c r="IGJ1305" s="1124"/>
      <c r="IGK1305" s="1124"/>
      <c r="IGL1305" s="1124"/>
      <c r="IGM1305" s="1124"/>
      <c r="IGN1305" s="1124"/>
      <c r="IGO1305" s="1124"/>
      <c r="IGP1305" s="1124"/>
      <c r="IGQ1305" s="1124"/>
      <c r="IGR1305" s="1124"/>
      <c r="IGS1305" s="1124"/>
      <c r="IGT1305" s="1124"/>
      <c r="IGU1305" s="1124"/>
      <c r="IGV1305" s="1124"/>
      <c r="IGW1305" s="1124"/>
      <c r="IGX1305" s="1124"/>
      <c r="IGY1305" s="1124"/>
      <c r="IGZ1305" s="1124"/>
      <c r="IHA1305" s="1124"/>
      <c r="IHB1305" s="1124"/>
      <c r="IHC1305" s="1124"/>
      <c r="IHD1305" s="1124"/>
      <c r="IHE1305" s="1124"/>
      <c r="IHF1305" s="1124"/>
      <c r="IHG1305" s="1124"/>
      <c r="IHH1305" s="1124"/>
      <c r="IHI1305" s="1124"/>
      <c r="IHJ1305" s="1124"/>
      <c r="IHK1305" s="1124"/>
      <c r="IHL1305" s="1124"/>
      <c r="IHM1305" s="1124"/>
      <c r="IHN1305" s="1124"/>
      <c r="IHO1305" s="1124"/>
      <c r="IHP1305" s="1124"/>
      <c r="IHQ1305" s="1124"/>
      <c r="IHR1305" s="1124"/>
      <c r="IHS1305" s="1124"/>
      <c r="IHT1305" s="1124"/>
      <c r="IHU1305" s="1124"/>
      <c r="IHV1305" s="1124"/>
      <c r="IHW1305" s="1124"/>
      <c r="IHX1305" s="1124"/>
      <c r="IHY1305" s="1124"/>
      <c r="IHZ1305" s="1124"/>
      <c r="IIA1305" s="1124"/>
      <c r="IIB1305" s="1124"/>
      <c r="IIC1305" s="1124"/>
      <c r="IID1305" s="1124"/>
      <c r="IIE1305" s="1124"/>
      <c r="IIF1305" s="1124"/>
      <c r="IIG1305" s="1124"/>
      <c r="IIH1305" s="1124"/>
      <c r="III1305" s="1124"/>
      <c r="IIJ1305" s="1124"/>
      <c r="IIK1305" s="1124"/>
      <c r="IIL1305" s="1124"/>
      <c r="IIM1305" s="1124"/>
      <c r="IIN1305" s="1124"/>
      <c r="IIO1305" s="1124"/>
      <c r="IIP1305" s="1124"/>
      <c r="IIQ1305" s="1124"/>
      <c r="IIR1305" s="1124"/>
      <c r="IIS1305" s="1124"/>
      <c r="IIT1305" s="1124"/>
      <c r="IIU1305" s="1124"/>
      <c r="IIV1305" s="1124"/>
      <c r="IIW1305" s="1124"/>
      <c r="IIX1305" s="1124"/>
      <c r="IIY1305" s="1124"/>
      <c r="IIZ1305" s="1124"/>
      <c r="IJA1305" s="1124"/>
      <c r="IJB1305" s="1124"/>
      <c r="IJC1305" s="1124"/>
      <c r="IJD1305" s="1124"/>
      <c r="IJE1305" s="1124"/>
      <c r="IJF1305" s="1124"/>
      <c r="IJG1305" s="1124"/>
      <c r="IJH1305" s="1124"/>
      <c r="IJI1305" s="1124"/>
      <c r="IJJ1305" s="1124"/>
      <c r="IJK1305" s="1124"/>
      <c r="IJL1305" s="1124"/>
      <c r="IJM1305" s="1124"/>
      <c r="IJN1305" s="1124"/>
      <c r="IJO1305" s="1124"/>
      <c r="IJP1305" s="1124"/>
      <c r="IJQ1305" s="1124"/>
      <c r="IJR1305" s="1124"/>
      <c r="IJS1305" s="1124"/>
      <c r="IJT1305" s="1124"/>
      <c r="IJU1305" s="1124"/>
      <c r="IJV1305" s="1124"/>
      <c r="IJW1305" s="1124"/>
      <c r="IJX1305" s="1124"/>
      <c r="IJY1305" s="1124"/>
      <c r="IJZ1305" s="1124"/>
      <c r="IKA1305" s="1124"/>
      <c r="IKB1305" s="1124"/>
      <c r="IKC1305" s="1124"/>
      <c r="IKD1305" s="1124"/>
      <c r="IKE1305" s="1124"/>
      <c r="IKF1305" s="1124"/>
      <c r="IKG1305" s="1124"/>
      <c r="IKH1305" s="1124"/>
      <c r="IKI1305" s="1124"/>
      <c r="IKJ1305" s="1124"/>
      <c r="IKK1305" s="1124"/>
      <c r="IKL1305" s="1124"/>
      <c r="IKM1305" s="1124"/>
      <c r="IKN1305" s="1124"/>
      <c r="IKO1305" s="1124"/>
      <c r="IKP1305" s="1124"/>
      <c r="IKQ1305" s="1124"/>
      <c r="IKR1305" s="1124"/>
      <c r="IKS1305" s="1124"/>
      <c r="IKT1305" s="1124"/>
      <c r="IKU1305" s="1124"/>
      <c r="IKV1305" s="1124"/>
      <c r="IKW1305" s="1124"/>
      <c r="IKX1305" s="1124"/>
      <c r="IKY1305" s="1124"/>
      <c r="IKZ1305" s="1124"/>
      <c r="ILA1305" s="1124"/>
      <c r="ILB1305" s="1124"/>
      <c r="ILC1305" s="1124"/>
      <c r="ILD1305" s="1124"/>
      <c r="ILE1305" s="1124"/>
      <c r="ILF1305" s="1124"/>
      <c r="ILG1305" s="1124"/>
      <c r="ILH1305" s="1124"/>
      <c r="ILI1305" s="1124"/>
      <c r="ILJ1305" s="1124"/>
      <c r="ILK1305" s="1124"/>
      <c r="ILL1305" s="1124"/>
      <c r="ILM1305" s="1124"/>
      <c r="ILN1305" s="1124"/>
      <c r="ILO1305" s="1124"/>
      <c r="ILP1305" s="1124"/>
      <c r="ILQ1305" s="1124"/>
      <c r="ILR1305" s="1124"/>
      <c r="ILS1305" s="1124"/>
      <c r="ILT1305" s="1124"/>
      <c r="ILU1305" s="1124"/>
      <c r="ILV1305" s="1124"/>
      <c r="ILW1305" s="1124"/>
      <c r="ILX1305" s="1124"/>
      <c r="ILY1305" s="1124"/>
      <c r="ILZ1305" s="1124"/>
      <c r="IMA1305" s="1124"/>
      <c r="IMB1305" s="1124"/>
      <c r="IMC1305" s="1124"/>
      <c r="IMD1305" s="1124"/>
      <c r="IME1305" s="1124"/>
      <c r="IMF1305" s="1124"/>
      <c r="IMG1305" s="1124"/>
      <c r="IMH1305" s="1124"/>
      <c r="IMI1305" s="1124"/>
      <c r="IMJ1305" s="1124"/>
      <c r="IMK1305" s="1124"/>
      <c r="IML1305" s="1124"/>
      <c r="IMM1305" s="1124"/>
      <c r="IMN1305" s="1124"/>
      <c r="IMO1305" s="1124"/>
      <c r="IMP1305" s="1124"/>
      <c r="IMQ1305" s="1124"/>
      <c r="IMR1305" s="1124"/>
      <c r="IMS1305" s="1124"/>
      <c r="IMT1305" s="1124"/>
      <c r="IMU1305" s="1124"/>
      <c r="IMV1305" s="1124"/>
      <c r="IMW1305" s="1124"/>
      <c r="IMX1305" s="1124"/>
      <c r="IMY1305" s="1124"/>
      <c r="IMZ1305" s="1124"/>
      <c r="INA1305" s="1124"/>
      <c r="INB1305" s="1124"/>
      <c r="INC1305" s="1124"/>
      <c r="IND1305" s="1124"/>
      <c r="INE1305" s="1124"/>
      <c r="INF1305" s="1124"/>
      <c r="ING1305" s="1124"/>
      <c r="INH1305" s="1124"/>
      <c r="INI1305" s="1124"/>
      <c r="INJ1305" s="1124"/>
      <c r="INK1305" s="1124"/>
      <c r="INL1305" s="1124"/>
      <c r="INM1305" s="1124"/>
      <c r="INN1305" s="1124"/>
      <c r="INO1305" s="1124"/>
      <c r="INP1305" s="1124"/>
      <c r="INQ1305" s="1124"/>
      <c r="INR1305" s="1124"/>
      <c r="INS1305" s="1124"/>
      <c r="INT1305" s="1124"/>
      <c r="INU1305" s="1124"/>
      <c r="INV1305" s="1124"/>
      <c r="INW1305" s="1124"/>
      <c r="INX1305" s="1124"/>
      <c r="INY1305" s="1124"/>
      <c r="INZ1305" s="1124"/>
      <c r="IOA1305" s="1124"/>
      <c r="IOB1305" s="1124"/>
      <c r="IOC1305" s="1124"/>
      <c r="IOD1305" s="1124"/>
      <c r="IOE1305" s="1124"/>
      <c r="IOF1305" s="1124"/>
      <c r="IOG1305" s="1124"/>
      <c r="IOH1305" s="1124"/>
      <c r="IOI1305" s="1124"/>
      <c r="IOJ1305" s="1124"/>
      <c r="IOK1305" s="1124"/>
      <c r="IOL1305" s="1124"/>
      <c r="IOM1305" s="1124"/>
      <c r="ION1305" s="1124"/>
      <c r="IOO1305" s="1124"/>
      <c r="IOP1305" s="1124"/>
      <c r="IOQ1305" s="1124"/>
      <c r="IOR1305" s="1124"/>
      <c r="IOS1305" s="1124"/>
      <c r="IOT1305" s="1124"/>
      <c r="IOU1305" s="1124"/>
      <c r="IOV1305" s="1124"/>
      <c r="IOW1305" s="1124"/>
      <c r="IOX1305" s="1124"/>
      <c r="IOY1305" s="1124"/>
      <c r="IOZ1305" s="1124"/>
      <c r="IPA1305" s="1124"/>
      <c r="IPB1305" s="1124"/>
      <c r="IPC1305" s="1124"/>
      <c r="IPD1305" s="1124"/>
      <c r="IPE1305" s="1124"/>
      <c r="IPF1305" s="1124"/>
      <c r="IPG1305" s="1124"/>
      <c r="IPH1305" s="1124"/>
      <c r="IPI1305" s="1124"/>
      <c r="IPJ1305" s="1124"/>
      <c r="IPK1305" s="1124"/>
      <c r="IPL1305" s="1124"/>
      <c r="IPM1305" s="1124"/>
      <c r="IPN1305" s="1124"/>
      <c r="IPO1305" s="1124"/>
      <c r="IPP1305" s="1124"/>
      <c r="IPQ1305" s="1124"/>
      <c r="IPR1305" s="1124"/>
      <c r="IPS1305" s="1124"/>
      <c r="IPT1305" s="1124"/>
      <c r="IPU1305" s="1124"/>
      <c r="IPV1305" s="1124"/>
      <c r="IPW1305" s="1124"/>
      <c r="IPX1305" s="1124"/>
      <c r="IPY1305" s="1124"/>
      <c r="IPZ1305" s="1124"/>
      <c r="IQA1305" s="1124"/>
      <c r="IQB1305" s="1124"/>
      <c r="IQC1305" s="1124"/>
      <c r="IQD1305" s="1124"/>
      <c r="IQE1305" s="1124"/>
      <c r="IQF1305" s="1124"/>
      <c r="IQG1305" s="1124"/>
      <c r="IQH1305" s="1124"/>
      <c r="IQI1305" s="1124"/>
      <c r="IQJ1305" s="1124"/>
      <c r="IQK1305" s="1124"/>
      <c r="IQL1305" s="1124"/>
      <c r="IQM1305" s="1124"/>
      <c r="IQN1305" s="1124"/>
      <c r="IQO1305" s="1124"/>
      <c r="IQP1305" s="1124"/>
      <c r="IQQ1305" s="1124"/>
      <c r="IQR1305" s="1124"/>
      <c r="IQS1305" s="1124"/>
      <c r="IQT1305" s="1124"/>
      <c r="IQU1305" s="1124"/>
      <c r="IQV1305" s="1124"/>
      <c r="IQW1305" s="1124"/>
      <c r="IQX1305" s="1124"/>
      <c r="IQY1305" s="1124"/>
      <c r="IQZ1305" s="1124"/>
      <c r="IRA1305" s="1124"/>
      <c r="IRB1305" s="1124"/>
      <c r="IRC1305" s="1124"/>
      <c r="IRD1305" s="1124"/>
      <c r="IRE1305" s="1124"/>
      <c r="IRF1305" s="1124"/>
      <c r="IRG1305" s="1124"/>
      <c r="IRH1305" s="1124"/>
      <c r="IRI1305" s="1124"/>
      <c r="IRJ1305" s="1124"/>
      <c r="IRK1305" s="1124"/>
      <c r="IRL1305" s="1124"/>
      <c r="IRM1305" s="1124"/>
      <c r="IRN1305" s="1124"/>
      <c r="IRO1305" s="1124"/>
      <c r="IRP1305" s="1124"/>
      <c r="IRQ1305" s="1124"/>
      <c r="IRR1305" s="1124"/>
      <c r="IRS1305" s="1124"/>
      <c r="IRT1305" s="1124"/>
      <c r="IRU1305" s="1124"/>
      <c r="IRV1305" s="1124"/>
      <c r="IRW1305" s="1124"/>
      <c r="IRX1305" s="1124"/>
      <c r="IRY1305" s="1124"/>
      <c r="IRZ1305" s="1124"/>
      <c r="ISA1305" s="1124"/>
      <c r="ISB1305" s="1124"/>
      <c r="ISC1305" s="1124"/>
      <c r="ISD1305" s="1124"/>
      <c r="ISE1305" s="1124"/>
      <c r="ISF1305" s="1124"/>
      <c r="ISG1305" s="1124"/>
      <c r="ISH1305" s="1124"/>
      <c r="ISI1305" s="1124"/>
      <c r="ISJ1305" s="1124"/>
      <c r="ISK1305" s="1124"/>
      <c r="ISL1305" s="1124"/>
      <c r="ISM1305" s="1124"/>
      <c r="ISN1305" s="1124"/>
      <c r="ISO1305" s="1124"/>
      <c r="ISP1305" s="1124"/>
      <c r="ISQ1305" s="1124"/>
      <c r="ISR1305" s="1124"/>
      <c r="ISS1305" s="1124"/>
      <c r="IST1305" s="1124"/>
      <c r="ISU1305" s="1124"/>
      <c r="ISV1305" s="1124"/>
      <c r="ISW1305" s="1124"/>
      <c r="ISX1305" s="1124"/>
      <c r="ISY1305" s="1124"/>
      <c r="ISZ1305" s="1124"/>
      <c r="ITA1305" s="1124"/>
      <c r="ITB1305" s="1124"/>
      <c r="ITC1305" s="1124"/>
      <c r="ITD1305" s="1124"/>
      <c r="ITE1305" s="1124"/>
      <c r="ITF1305" s="1124"/>
      <c r="ITG1305" s="1124"/>
      <c r="ITH1305" s="1124"/>
      <c r="ITI1305" s="1124"/>
      <c r="ITJ1305" s="1124"/>
      <c r="ITK1305" s="1124"/>
      <c r="ITL1305" s="1124"/>
      <c r="ITM1305" s="1124"/>
      <c r="ITN1305" s="1124"/>
      <c r="ITO1305" s="1124"/>
      <c r="ITP1305" s="1124"/>
      <c r="ITQ1305" s="1124"/>
      <c r="ITR1305" s="1124"/>
      <c r="ITS1305" s="1124"/>
      <c r="ITT1305" s="1124"/>
      <c r="ITU1305" s="1124"/>
      <c r="ITV1305" s="1124"/>
      <c r="ITW1305" s="1124"/>
      <c r="ITX1305" s="1124"/>
      <c r="ITY1305" s="1124"/>
      <c r="ITZ1305" s="1124"/>
      <c r="IUA1305" s="1124"/>
      <c r="IUB1305" s="1124"/>
      <c r="IUC1305" s="1124"/>
      <c r="IUD1305" s="1124"/>
      <c r="IUE1305" s="1124"/>
      <c r="IUF1305" s="1124"/>
      <c r="IUG1305" s="1124"/>
      <c r="IUH1305" s="1124"/>
      <c r="IUI1305" s="1124"/>
      <c r="IUJ1305" s="1124"/>
      <c r="IUK1305" s="1124"/>
      <c r="IUL1305" s="1124"/>
      <c r="IUM1305" s="1124"/>
      <c r="IUN1305" s="1124"/>
      <c r="IUO1305" s="1124"/>
      <c r="IUP1305" s="1124"/>
      <c r="IUQ1305" s="1124"/>
      <c r="IUR1305" s="1124"/>
      <c r="IUS1305" s="1124"/>
      <c r="IUT1305" s="1124"/>
      <c r="IUU1305" s="1124"/>
      <c r="IUV1305" s="1124"/>
      <c r="IUW1305" s="1124"/>
      <c r="IUX1305" s="1124"/>
      <c r="IUY1305" s="1124"/>
      <c r="IUZ1305" s="1124"/>
      <c r="IVA1305" s="1124"/>
      <c r="IVB1305" s="1124"/>
      <c r="IVC1305" s="1124"/>
      <c r="IVD1305" s="1124"/>
      <c r="IVE1305" s="1124"/>
      <c r="IVF1305" s="1124"/>
      <c r="IVG1305" s="1124"/>
      <c r="IVH1305" s="1124"/>
      <c r="IVI1305" s="1124"/>
      <c r="IVJ1305" s="1124"/>
      <c r="IVK1305" s="1124"/>
      <c r="IVL1305" s="1124"/>
      <c r="IVM1305" s="1124"/>
      <c r="IVN1305" s="1124"/>
      <c r="IVO1305" s="1124"/>
      <c r="IVP1305" s="1124"/>
      <c r="IVQ1305" s="1124"/>
      <c r="IVR1305" s="1124"/>
      <c r="IVS1305" s="1124"/>
      <c r="IVT1305" s="1124"/>
      <c r="IVU1305" s="1124"/>
      <c r="IVV1305" s="1124"/>
      <c r="IVW1305" s="1124"/>
      <c r="IVX1305" s="1124"/>
      <c r="IVY1305" s="1124"/>
      <c r="IVZ1305" s="1124"/>
      <c r="IWA1305" s="1124"/>
      <c r="IWB1305" s="1124"/>
      <c r="IWC1305" s="1124"/>
      <c r="IWD1305" s="1124"/>
      <c r="IWE1305" s="1124"/>
      <c r="IWF1305" s="1124"/>
      <c r="IWG1305" s="1124"/>
      <c r="IWH1305" s="1124"/>
      <c r="IWI1305" s="1124"/>
      <c r="IWJ1305" s="1124"/>
      <c r="IWK1305" s="1124"/>
      <c r="IWL1305" s="1124"/>
      <c r="IWM1305" s="1124"/>
      <c r="IWN1305" s="1124"/>
      <c r="IWO1305" s="1124"/>
      <c r="IWP1305" s="1124"/>
      <c r="IWQ1305" s="1124"/>
      <c r="IWR1305" s="1124"/>
      <c r="IWS1305" s="1124"/>
      <c r="IWT1305" s="1124"/>
      <c r="IWU1305" s="1124"/>
      <c r="IWV1305" s="1124"/>
      <c r="IWW1305" s="1124"/>
      <c r="IWX1305" s="1124"/>
      <c r="IWY1305" s="1124"/>
      <c r="IWZ1305" s="1124"/>
      <c r="IXA1305" s="1124"/>
      <c r="IXB1305" s="1124"/>
      <c r="IXC1305" s="1124"/>
      <c r="IXD1305" s="1124"/>
      <c r="IXE1305" s="1124"/>
      <c r="IXF1305" s="1124"/>
      <c r="IXG1305" s="1124"/>
      <c r="IXH1305" s="1124"/>
      <c r="IXI1305" s="1124"/>
      <c r="IXJ1305" s="1124"/>
      <c r="IXK1305" s="1124"/>
      <c r="IXL1305" s="1124"/>
      <c r="IXM1305" s="1124"/>
      <c r="IXN1305" s="1124"/>
      <c r="IXO1305" s="1124"/>
      <c r="IXP1305" s="1124"/>
      <c r="IXQ1305" s="1124"/>
      <c r="IXR1305" s="1124"/>
      <c r="IXS1305" s="1124"/>
      <c r="IXT1305" s="1124"/>
      <c r="IXU1305" s="1124"/>
      <c r="IXV1305" s="1124"/>
      <c r="IXW1305" s="1124"/>
      <c r="IXX1305" s="1124"/>
      <c r="IXY1305" s="1124"/>
      <c r="IXZ1305" s="1124"/>
      <c r="IYA1305" s="1124"/>
      <c r="IYB1305" s="1124"/>
      <c r="IYC1305" s="1124"/>
      <c r="IYD1305" s="1124"/>
      <c r="IYE1305" s="1124"/>
      <c r="IYF1305" s="1124"/>
      <c r="IYG1305" s="1124"/>
      <c r="IYH1305" s="1124"/>
      <c r="IYI1305" s="1124"/>
      <c r="IYJ1305" s="1124"/>
      <c r="IYK1305" s="1124"/>
      <c r="IYL1305" s="1124"/>
      <c r="IYM1305" s="1124"/>
      <c r="IYN1305" s="1124"/>
      <c r="IYO1305" s="1124"/>
      <c r="IYP1305" s="1124"/>
      <c r="IYQ1305" s="1124"/>
      <c r="IYR1305" s="1124"/>
      <c r="IYS1305" s="1124"/>
      <c r="IYT1305" s="1124"/>
      <c r="IYU1305" s="1124"/>
      <c r="IYV1305" s="1124"/>
      <c r="IYW1305" s="1124"/>
      <c r="IYX1305" s="1124"/>
      <c r="IYY1305" s="1124"/>
      <c r="IYZ1305" s="1124"/>
      <c r="IZA1305" s="1124"/>
      <c r="IZB1305" s="1124"/>
      <c r="IZC1305" s="1124"/>
      <c r="IZD1305" s="1124"/>
      <c r="IZE1305" s="1124"/>
      <c r="IZF1305" s="1124"/>
      <c r="IZG1305" s="1124"/>
      <c r="IZH1305" s="1124"/>
      <c r="IZI1305" s="1124"/>
      <c r="IZJ1305" s="1124"/>
      <c r="IZK1305" s="1124"/>
      <c r="IZL1305" s="1124"/>
      <c r="IZM1305" s="1124"/>
      <c r="IZN1305" s="1124"/>
      <c r="IZO1305" s="1124"/>
      <c r="IZP1305" s="1124"/>
      <c r="IZQ1305" s="1124"/>
      <c r="IZR1305" s="1124"/>
      <c r="IZS1305" s="1124"/>
      <c r="IZT1305" s="1124"/>
      <c r="IZU1305" s="1124"/>
      <c r="IZV1305" s="1124"/>
      <c r="IZW1305" s="1124"/>
      <c r="IZX1305" s="1124"/>
      <c r="IZY1305" s="1124"/>
      <c r="IZZ1305" s="1124"/>
      <c r="JAA1305" s="1124"/>
      <c r="JAB1305" s="1124"/>
      <c r="JAC1305" s="1124"/>
      <c r="JAD1305" s="1124"/>
      <c r="JAE1305" s="1124"/>
      <c r="JAF1305" s="1124"/>
      <c r="JAG1305" s="1124"/>
      <c r="JAH1305" s="1124"/>
      <c r="JAI1305" s="1124"/>
      <c r="JAJ1305" s="1124"/>
      <c r="JAK1305" s="1124"/>
      <c r="JAL1305" s="1124"/>
      <c r="JAM1305" s="1124"/>
      <c r="JAN1305" s="1124"/>
      <c r="JAO1305" s="1124"/>
      <c r="JAP1305" s="1124"/>
      <c r="JAQ1305" s="1124"/>
      <c r="JAR1305" s="1124"/>
      <c r="JAS1305" s="1124"/>
      <c r="JAT1305" s="1124"/>
      <c r="JAU1305" s="1124"/>
      <c r="JAV1305" s="1124"/>
      <c r="JAW1305" s="1124"/>
      <c r="JAX1305" s="1124"/>
      <c r="JAY1305" s="1124"/>
      <c r="JAZ1305" s="1124"/>
      <c r="JBA1305" s="1124"/>
      <c r="JBB1305" s="1124"/>
      <c r="JBC1305" s="1124"/>
      <c r="JBD1305" s="1124"/>
      <c r="JBE1305" s="1124"/>
      <c r="JBF1305" s="1124"/>
      <c r="JBG1305" s="1124"/>
      <c r="JBH1305" s="1124"/>
      <c r="JBI1305" s="1124"/>
      <c r="JBJ1305" s="1124"/>
      <c r="JBK1305" s="1124"/>
      <c r="JBL1305" s="1124"/>
      <c r="JBM1305" s="1124"/>
      <c r="JBN1305" s="1124"/>
      <c r="JBO1305" s="1124"/>
      <c r="JBP1305" s="1124"/>
      <c r="JBQ1305" s="1124"/>
      <c r="JBR1305" s="1124"/>
      <c r="JBS1305" s="1124"/>
      <c r="JBT1305" s="1124"/>
      <c r="JBU1305" s="1124"/>
      <c r="JBV1305" s="1124"/>
      <c r="JBW1305" s="1124"/>
      <c r="JBX1305" s="1124"/>
      <c r="JBY1305" s="1124"/>
      <c r="JBZ1305" s="1124"/>
      <c r="JCA1305" s="1124"/>
      <c r="JCB1305" s="1124"/>
      <c r="JCC1305" s="1124"/>
      <c r="JCD1305" s="1124"/>
      <c r="JCE1305" s="1124"/>
      <c r="JCF1305" s="1124"/>
      <c r="JCG1305" s="1124"/>
      <c r="JCH1305" s="1124"/>
      <c r="JCI1305" s="1124"/>
      <c r="JCJ1305" s="1124"/>
      <c r="JCK1305" s="1124"/>
      <c r="JCL1305" s="1124"/>
      <c r="JCM1305" s="1124"/>
      <c r="JCN1305" s="1124"/>
      <c r="JCO1305" s="1124"/>
      <c r="JCP1305" s="1124"/>
      <c r="JCQ1305" s="1124"/>
      <c r="JCR1305" s="1124"/>
      <c r="JCS1305" s="1124"/>
      <c r="JCT1305" s="1124"/>
      <c r="JCU1305" s="1124"/>
      <c r="JCV1305" s="1124"/>
      <c r="JCW1305" s="1124"/>
      <c r="JCX1305" s="1124"/>
      <c r="JCY1305" s="1124"/>
      <c r="JCZ1305" s="1124"/>
      <c r="JDA1305" s="1124"/>
      <c r="JDB1305" s="1124"/>
      <c r="JDC1305" s="1124"/>
      <c r="JDD1305" s="1124"/>
      <c r="JDE1305" s="1124"/>
      <c r="JDF1305" s="1124"/>
      <c r="JDG1305" s="1124"/>
      <c r="JDH1305" s="1124"/>
      <c r="JDI1305" s="1124"/>
      <c r="JDJ1305" s="1124"/>
      <c r="JDK1305" s="1124"/>
      <c r="JDL1305" s="1124"/>
      <c r="JDM1305" s="1124"/>
      <c r="JDN1305" s="1124"/>
      <c r="JDO1305" s="1124"/>
      <c r="JDP1305" s="1124"/>
      <c r="JDQ1305" s="1124"/>
      <c r="JDR1305" s="1124"/>
      <c r="JDS1305" s="1124"/>
      <c r="JDT1305" s="1124"/>
      <c r="JDU1305" s="1124"/>
      <c r="JDV1305" s="1124"/>
      <c r="JDW1305" s="1124"/>
      <c r="JDX1305" s="1124"/>
      <c r="JDY1305" s="1124"/>
      <c r="JDZ1305" s="1124"/>
      <c r="JEA1305" s="1124"/>
      <c r="JEB1305" s="1124"/>
      <c r="JEC1305" s="1124"/>
      <c r="JED1305" s="1124"/>
      <c r="JEE1305" s="1124"/>
      <c r="JEF1305" s="1124"/>
      <c r="JEG1305" s="1124"/>
      <c r="JEH1305" s="1124"/>
      <c r="JEI1305" s="1124"/>
      <c r="JEJ1305" s="1124"/>
      <c r="JEK1305" s="1124"/>
      <c r="JEL1305" s="1124"/>
      <c r="JEM1305" s="1124"/>
      <c r="JEN1305" s="1124"/>
      <c r="JEO1305" s="1124"/>
      <c r="JEP1305" s="1124"/>
      <c r="JEQ1305" s="1124"/>
      <c r="JER1305" s="1124"/>
      <c r="JES1305" s="1124"/>
      <c r="JET1305" s="1124"/>
      <c r="JEU1305" s="1124"/>
      <c r="JEV1305" s="1124"/>
      <c r="JEW1305" s="1124"/>
      <c r="JEX1305" s="1124"/>
      <c r="JEY1305" s="1124"/>
      <c r="JEZ1305" s="1124"/>
      <c r="JFA1305" s="1124"/>
      <c r="JFB1305" s="1124"/>
      <c r="JFC1305" s="1124"/>
      <c r="JFD1305" s="1124"/>
      <c r="JFE1305" s="1124"/>
      <c r="JFF1305" s="1124"/>
      <c r="JFG1305" s="1124"/>
      <c r="JFH1305" s="1124"/>
      <c r="JFI1305" s="1124"/>
      <c r="JFJ1305" s="1124"/>
      <c r="JFK1305" s="1124"/>
      <c r="JFL1305" s="1124"/>
      <c r="JFM1305" s="1124"/>
      <c r="JFN1305" s="1124"/>
      <c r="JFO1305" s="1124"/>
      <c r="JFP1305" s="1124"/>
      <c r="JFQ1305" s="1124"/>
      <c r="JFR1305" s="1124"/>
      <c r="JFS1305" s="1124"/>
      <c r="JFT1305" s="1124"/>
      <c r="JFU1305" s="1124"/>
      <c r="JFV1305" s="1124"/>
      <c r="JFW1305" s="1124"/>
      <c r="JFX1305" s="1124"/>
      <c r="JFY1305" s="1124"/>
      <c r="JFZ1305" s="1124"/>
      <c r="JGA1305" s="1124"/>
      <c r="JGB1305" s="1124"/>
      <c r="JGC1305" s="1124"/>
      <c r="JGD1305" s="1124"/>
      <c r="JGE1305" s="1124"/>
      <c r="JGF1305" s="1124"/>
      <c r="JGG1305" s="1124"/>
      <c r="JGH1305" s="1124"/>
      <c r="JGI1305" s="1124"/>
      <c r="JGJ1305" s="1124"/>
      <c r="JGK1305" s="1124"/>
      <c r="JGL1305" s="1124"/>
      <c r="JGM1305" s="1124"/>
      <c r="JGN1305" s="1124"/>
      <c r="JGO1305" s="1124"/>
      <c r="JGP1305" s="1124"/>
      <c r="JGQ1305" s="1124"/>
      <c r="JGR1305" s="1124"/>
      <c r="JGS1305" s="1124"/>
      <c r="JGT1305" s="1124"/>
      <c r="JGU1305" s="1124"/>
      <c r="JGV1305" s="1124"/>
      <c r="JGW1305" s="1124"/>
      <c r="JGX1305" s="1124"/>
      <c r="JGY1305" s="1124"/>
      <c r="JGZ1305" s="1124"/>
      <c r="JHA1305" s="1124"/>
      <c r="JHB1305" s="1124"/>
      <c r="JHC1305" s="1124"/>
      <c r="JHD1305" s="1124"/>
      <c r="JHE1305" s="1124"/>
      <c r="JHF1305" s="1124"/>
      <c r="JHG1305" s="1124"/>
      <c r="JHH1305" s="1124"/>
      <c r="JHI1305" s="1124"/>
      <c r="JHJ1305" s="1124"/>
      <c r="JHK1305" s="1124"/>
      <c r="JHL1305" s="1124"/>
      <c r="JHM1305" s="1124"/>
      <c r="JHN1305" s="1124"/>
      <c r="JHO1305" s="1124"/>
      <c r="JHP1305" s="1124"/>
      <c r="JHQ1305" s="1124"/>
      <c r="JHR1305" s="1124"/>
      <c r="JHS1305" s="1124"/>
      <c r="JHT1305" s="1124"/>
      <c r="JHU1305" s="1124"/>
      <c r="JHV1305" s="1124"/>
      <c r="JHW1305" s="1124"/>
      <c r="JHX1305" s="1124"/>
      <c r="JHY1305" s="1124"/>
      <c r="JHZ1305" s="1124"/>
      <c r="JIA1305" s="1124"/>
      <c r="JIB1305" s="1124"/>
      <c r="JIC1305" s="1124"/>
      <c r="JID1305" s="1124"/>
      <c r="JIE1305" s="1124"/>
      <c r="JIF1305" s="1124"/>
      <c r="JIG1305" s="1124"/>
      <c r="JIH1305" s="1124"/>
      <c r="JII1305" s="1124"/>
      <c r="JIJ1305" s="1124"/>
      <c r="JIK1305" s="1124"/>
      <c r="JIL1305" s="1124"/>
      <c r="JIM1305" s="1124"/>
      <c r="JIN1305" s="1124"/>
      <c r="JIO1305" s="1124"/>
      <c r="JIP1305" s="1124"/>
      <c r="JIQ1305" s="1124"/>
      <c r="JIR1305" s="1124"/>
      <c r="JIS1305" s="1124"/>
      <c r="JIT1305" s="1124"/>
      <c r="JIU1305" s="1124"/>
      <c r="JIV1305" s="1124"/>
      <c r="JIW1305" s="1124"/>
      <c r="JIX1305" s="1124"/>
      <c r="JIY1305" s="1124"/>
      <c r="JIZ1305" s="1124"/>
      <c r="JJA1305" s="1124"/>
      <c r="JJB1305" s="1124"/>
      <c r="JJC1305" s="1124"/>
      <c r="JJD1305" s="1124"/>
      <c r="JJE1305" s="1124"/>
      <c r="JJF1305" s="1124"/>
      <c r="JJG1305" s="1124"/>
      <c r="JJH1305" s="1124"/>
      <c r="JJI1305" s="1124"/>
      <c r="JJJ1305" s="1124"/>
      <c r="JJK1305" s="1124"/>
      <c r="JJL1305" s="1124"/>
      <c r="JJM1305" s="1124"/>
      <c r="JJN1305" s="1124"/>
      <c r="JJO1305" s="1124"/>
      <c r="JJP1305" s="1124"/>
      <c r="JJQ1305" s="1124"/>
      <c r="JJR1305" s="1124"/>
      <c r="JJS1305" s="1124"/>
      <c r="JJT1305" s="1124"/>
      <c r="JJU1305" s="1124"/>
      <c r="JJV1305" s="1124"/>
      <c r="JJW1305" s="1124"/>
      <c r="JJX1305" s="1124"/>
      <c r="JJY1305" s="1124"/>
      <c r="JJZ1305" s="1124"/>
      <c r="JKA1305" s="1124"/>
      <c r="JKB1305" s="1124"/>
      <c r="JKC1305" s="1124"/>
      <c r="JKD1305" s="1124"/>
      <c r="JKE1305" s="1124"/>
      <c r="JKF1305" s="1124"/>
      <c r="JKG1305" s="1124"/>
      <c r="JKH1305" s="1124"/>
      <c r="JKI1305" s="1124"/>
      <c r="JKJ1305" s="1124"/>
      <c r="JKK1305" s="1124"/>
      <c r="JKL1305" s="1124"/>
      <c r="JKM1305" s="1124"/>
      <c r="JKN1305" s="1124"/>
      <c r="JKO1305" s="1124"/>
      <c r="JKP1305" s="1124"/>
      <c r="JKQ1305" s="1124"/>
      <c r="JKR1305" s="1124"/>
      <c r="JKS1305" s="1124"/>
      <c r="JKT1305" s="1124"/>
      <c r="JKU1305" s="1124"/>
      <c r="JKV1305" s="1124"/>
      <c r="JKW1305" s="1124"/>
      <c r="JKX1305" s="1124"/>
      <c r="JKY1305" s="1124"/>
      <c r="JKZ1305" s="1124"/>
      <c r="JLA1305" s="1124"/>
      <c r="JLB1305" s="1124"/>
      <c r="JLC1305" s="1124"/>
      <c r="JLD1305" s="1124"/>
      <c r="JLE1305" s="1124"/>
      <c r="JLF1305" s="1124"/>
      <c r="JLG1305" s="1124"/>
      <c r="JLH1305" s="1124"/>
      <c r="JLI1305" s="1124"/>
      <c r="JLJ1305" s="1124"/>
      <c r="JLK1305" s="1124"/>
      <c r="JLL1305" s="1124"/>
      <c r="JLM1305" s="1124"/>
      <c r="JLN1305" s="1124"/>
      <c r="JLO1305" s="1124"/>
      <c r="JLP1305" s="1124"/>
      <c r="JLQ1305" s="1124"/>
      <c r="JLR1305" s="1124"/>
      <c r="JLS1305" s="1124"/>
      <c r="JLT1305" s="1124"/>
      <c r="JLU1305" s="1124"/>
      <c r="JLV1305" s="1124"/>
      <c r="JLW1305" s="1124"/>
      <c r="JLX1305" s="1124"/>
      <c r="JLY1305" s="1124"/>
      <c r="JLZ1305" s="1124"/>
      <c r="JMA1305" s="1124"/>
      <c r="JMB1305" s="1124"/>
      <c r="JMC1305" s="1124"/>
      <c r="JMD1305" s="1124"/>
      <c r="JME1305" s="1124"/>
      <c r="JMF1305" s="1124"/>
      <c r="JMG1305" s="1124"/>
      <c r="JMH1305" s="1124"/>
      <c r="JMI1305" s="1124"/>
      <c r="JMJ1305" s="1124"/>
      <c r="JMK1305" s="1124"/>
      <c r="JML1305" s="1124"/>
      <c r="JMM1305" s="1124"/>
      <c r="JMN1305" s="1124"/>
      <c r="JMO1305" s="1124"/>
      <c r="JMP1305" s="1124"/>
      <c r="JMQ1305" s="1124"/>
      <c r="JMR1305" s="1124"/>
      <c r="JMS1305" s="1124"/>
      <c r="JMT1305" s="1124"/>
      <c r="JMU1305" s="1124"/>
      <c r="JMV1305" s="1124"/>
      <c r="JMW1305" s="1124"/>
      <c r="JMX1305" s="1124"/>
      <c r="JMY1305" s="1124"/>
      <c r="JMZ1305" s="1124"/>
      <c r="JNA1305" s="1124"/>
      <c r="JNB1305" s="1124"/>
      <c r="JNC1305" s="1124"/>
      <c r="JND1305" s="1124"/>
      <c r="JNE1305" s="1124"/>
      <c r="JNF1305" s="1124"/>
      <c r="JNG1305" s="1124"/>
      <c r="JNH1305" s="1124"/>
      <c r="JNI1305" s="1124"/>
      <c r="JNJ1305" s="1124"/>
      <c r="JNK1305" s="1124"/>
      <c r="JNL1305" s="1124"/>
      <c r="JNM1305" s="1124"/>
      <c r="JNN1305" s="1124"/>
      <c r="JNO1305" s="1124"/>
      <c r="JNP1305" s="1124"/>
      <c r="JNQ1305" s="1124"/>
      <c r="JNR1305" s="1124"/>
      <c r="JNS1305" s="1124"/>
      <c r="JNT1305" s="1124"/>
      <c r="JNU1305" s="1124"/>
      <c r="JNV1305" s="1124"/>
      <c r="JNW1305" s="1124"/>
      <c r="JNX1305" s="1124"/>
      <c r="JNY1305" s="1124"/>
      <c r="JNZ1305" s="1124"/>
      <c r="JOA1305" s="1124"/>
      <c r="JOB1305" s="1124"/>
      <c r="JOC1305" s="1124"/>
      <c r="JOD1305" s="1124"/>
      <c r="JOE1305" s="1124"/>
      <c r="JOF1305" s="1124"/>
      <c r="JOG1305" s="1124"/>
      <c r="JOH1305" s="1124"/>
      <c r="JOI1305" s="1124"/>
      <c r="JOJ1305" s="1124"/>
      <c r="JOK1305" s="1124"/>
      <c r="JOL1305" s="1124"/>
      <c r="JOM1305" s="1124"/>
      <c r="JON1305" s="1124"/>
      <c r="JOO1305" s="1124"/>
      <c r="JOP1305" s="1124"/>
      <c r="JOQ1305" s="1124"/>
      <c r="JOR1305" s="1124"/>
      <c r="JOS1305" s="1124"/>
      <c r="JOT1305" s="1124"/>
      <c r="JOU1305" s="1124"/>
      <c r="JOV1305" s="1124"/>
      <c r="JOW1305" s="1124"/>
      <c r="JOX1305" s="1124"/>
      <c r="JOY1305" s="1124"/>
      <c r="JOZ1305" s="1124"/>
      <c r="JPA1305" s="1124"/>
      <c r="JPB1305" s="1124"/>
      <c r="JPC1305" s="1124"/>
      <c r="JPD1305" s="1124"/>
      <c r="JPE1305" s="1124"/>
      <c r="JPF1305" s="1124"/>
      <c r="JPG1305" s="1124"/>
      <c r="JPH1305" s="1124"/>
      <c r="JPI1305" s="1124"/>
      <c r="JPJ1305" s="1124"/>
      <c r="JPK1305" s="1124"/>
      <c r="JPL1305" s="1124"/>
      <c r="JPM1305" s="1124"/>
      <c r="JPN1305" s="1124"/>
      <c r="JPO1305" s="1124"/>
      <c r="JPP1305" s="1124"/>
      <c r="JPQ1305" s="1124"/>
      <c r="JPR1305" s="1124"/>
      <c r="JPS1305" s="1124"/>
      <c r="JPT1305" s="1124"/>
      <c r="JPU1305" s="1124"/>
      <c r="JPV1305" s="1124"/>
      <c r="JPW1305" s="1124"/>
      <c r="JPX1305" s="1124"/>
      <c r="JPY1305" s="1124"/>
      <c r="JPZ1305" s="1124"/>
      <c r="JQA1305" s="1124"/>
      <c r="JQB1305" s="1124"/>
      <c r="JQC1305" s="1124"/>
      <c r="JQD1305" s="1124"/>
      <c r="JQE1305" s="1124"/>
      <c r="JQF1305" s="1124"/>
      <c r="JQG1305" s="1124"/>
      <c r="JQH1305" s="1124"/>
      <c r="JQI1305" s="1124"/>
      <c r="JQJ1305" s="1124"/>
      <c r="JQK1305" s="1124"/>
      <c r="JQL1305" s="1124"/>
      <c r="JQM1305" s="1124"/>
      <c r="JQN1305" s="1124"/>
      <c r="JQO1305" s="1124"/>
      <c r="JQP1305" s="1124"/>
      <c r="JQQ1305" s="1124"/>
      <c r="JQR1305" s="1124"/>
      <c r="JQS1305" s="1124"/>
      <c r="JQT1305" s="1124"/>
      <c r="JQU1305" s="1124"/>
      <c r="JQV1305" s="1124"/>
      <c r="JQW1305" s="1124"/>
      <c r="JQX1305" s="1124"/>
      <c r="JQY1305" s="1124"/>
      <c r="JQZ1305" s="1124"/>
      <c r="JRA1305" s="1124"/>
      <c r="JRB1305" s="1124"/>
      <c r="JRC1305" s="1124"/>
      <c r="JRD1305" s="1124"/>
      <c r="JRE1305" s="1124"/>
      <c r="JRF1305" s="1124"/>
      <c r="JRG1305" s="1124"/>
      <c r="JRH1305" s="1124"/>
      <c r="JRI1305" s="1124"/>
      <c r="JRJ1305" s="1124"/>
      <c r="JRK1305" s="1124"/>
      <c r="JRL1305" s="1124"/>
      <c r="JRM1305" s="1124"/>
      <c r="JRN1305" s="1124"/>
      <c r="JRO1305" s="1124"/>
      <c r="JRP1305" s="1124"/>
      <c r="JRQ1305" s="1124"/>
      <c r="JRR1305" s="1124"/>
      <c r="JRS1305" s="1124"/>
      <c r="JRT1305" s="1124"/>
      <c r="JRU1305" s="1124"/>
      <c r="JRV1305" s="1124"/>
      <c r="JRW1305" s="1124"/>
      <c r="JRX1305" s="1124"/>
      <c r="JRY1305" s="1124"/>
      <c r="JRZ1305" s="1124"/>
      <c r="JSA1305" s="1124"/>
      <c r="JSB1305" s="1124"/>
      <c r="JSC1305" s="1124"/>
      <c r="JSD1305" s="1124"/>
      <c r="JSE1305" s="1124"/>
      <c r="JSF1305" s="1124"/>
      <c r="JSG1305" s="1124"/>
      <c r="JSH1305" s="1124"/>
      <c r="JSI1305" s="1124"/>
      <c r="JSJ1305" s="1124"/>
      <c r="JSK1305" s="1124"/>
      <c r="JSL1305" s="1124"/>
      <c r="JSM1305" s="1124"/>
      <c r="JSN1305" s="1124"/>
      <c r="JSO1305" s="1124"/>
      <c r="JSP1305" s="1124"/>
      <c r="JSQ1305" s="1124"/>
      <c r="JSR1305" s="1124"/>
      <c r="JSS1305" s="1124"/>
      <c r="JST1305" s="1124"/>
      <c r="JSU1305" s="1124"/>
      <c r="JSV1305" s="1124"/>
      <c r="JSW1305" s="1124"/>
      <c r="JSX1305" s="1124"/>
      <c r="JSY1305" s="1124"/>
      <c r="JSZ1305" s="1124"/>
      <c r="JTA1305" s="1124"/>
      <c r="JTB1305" s="1124"/>
      <c r="JTC1305" s="1124"/>
      <c r="JTD1305" s="1124"/>
      <c r="JTE1305" s="1124"/>
      <c r="JTF1305" s="1124"/>
      <c r="JTG1305" s="1124"/>
      <c r="JTH1305" s="1124"/>
      <c r="JTI1305" s="1124"/>
      <c r="JTJ1305" s="1124"/>
      <c r="JTK1305" s="1124"/>
      <c r="JTL1305" s="1124"/>
      <c r="JTM1305" s="1124"/>
      <c r="JTN1305" s="1124"/>
      <c r="JTO1305" s="1124"/>
      <c r="JTP1305" s="1124"/>
      <c r="JTQ1305" s="1124"/>
      <c r="JTR1305" s="1124"/>
      <c r="JTS1305" s="1124"/>
      <c r="JTT1305" s="1124"/>
      <c r="JTU1305" s="1124"/>
      <c r="JTV1305" s="1124"/>
      <c r="JTW1305" s="1124"/>
      <c r="JTX1305" s="1124"/>
      <c r="JTY1305" s="1124"/>
      <c r="JTZ1305" s="1124"/>
      <c r="JUA1305" s="1124"/>
      <c r="JUB1305" s="1124"/>
      <c r="JUC1305" s="1124"/>
      <c r="JUD1305" s="1124"/>
      <c r="JUE1305" s="1124"/>
      <c r="JUF1305" s="1124"/>
      <c r="JUG1305" s="1124"/>
      <c r="JUH1305" s="1124"/>
      <c r="JUI1305" s="1124"/>
      <c r="JUJ1305" s="1124"/>
      <c r="JUK1305" s="1124"/>
      <c r="JUL1305" s="1124"/>
      <c r="JUM1305" s="1124"/>
      <c r="JUN1305" s="1124"/>
      <c r="JUO1305" s="1124"/>
      <c r="JUP1305" s="1124"/>
      <c r="JUQ1305" s="1124"/>
      <c r="JUR1305" s="1124"/>
      <c r="JUS1305" s="1124"/>
      <c r="JUT1305" s="1124"/>
      <c r="JUU1305" s="1124"/>
      <c r="JUV1305" s="1124"/>
      <c r="JUW1305" s="1124"/>
      <c r="JUX1305" s="1124"/>
      <c r="JUY1305" s="1124"/>
      <c r="JUZ1305" s="1124"/>
      <c r="JVA1305" s="1124"/>
      <c r="JVB1305" s="1124"/>
      <c r="JVC1305" s="1124"/>
      <c r="JVD1305" s="1124"/>
      <c r="JVE1305" s="1124"/>
      <c r="JVF1305" s="1124"/>
      <c r="JVG1305" s="1124"/>
      <c r="JVH1305" s="1124"/>
      <c r="JVI1305" s="1124"/>
      <c r="JVJ1305" s="1124"/>
      <c r="JVK1305" s="1124"/>
      <c r="JVL1305" s="1124"/>
      <c r="JVM1305" s="1124"/>
      <c r="JVN1305" s="1124"/>
      <c r="JVO1305" s="1124"/>
      <c r="JVP1305" s="1124"/>
      <c r="JVQ1305" s="1124"/>
      <c r="JVR1305" s="1124"/>
      <c r="JVS1305" s="1124"/>
      <c r="JVT1305" s="1124"/>
      <c r="JVU1305" s="1124"/>
      <c r="JVV1305" s="1124"/>
      <c r="JVW1305" s="1124"/>
      <c r="JVX1305" s="1124"/>
      <c r="JVY1305" s="1124"/>
      <c r="JVZ1305" s="1124"/>
      <c r="JWA1305" s="1124"/>
      <c r="JWB1305" s="1124"/>
      <c r="JWC1305" s="1124"/>
      <c r="JWD1305" s="1124"/>
      <c r="JWE1305" s="1124"/>
      <c r="JWF1305" s="1124"/>
      <c r="JWG1305" s="1124"/>
      <c r="JWH1305" s="1124"/>
      <c r="JWI1305" s="1124"/>
      <c r="JWJ1305" s="1124"/>
      <c r="JWK1305" s="1124"/>
      <c r="JWL1305" s="1124"/>
      <c r="JWM1305" s="1124"/>
      <c r="JWN1305" s="1124"/>
      <c r="JWO1305" s="1124"/>
      <c r="JWP1305" s="1124"/>
      <c r="JWQ1305" s="1124"/>
      <c r="JWR1305" s="1124"/>
      <c r="JWS1305" s="1124"/>
      <c r="JWT1305" s="1124"/>
      <c r="JWU1305" s="1124"/>
      <c r="JWV1305" s="1124"/>
      <c r="JWW1305" s="1124"/>
      <c r="JWX1305" s="1124"/>
      <c r="JWY1305" s="1124"/>
      <c r="JWZ1305" s="1124"/>
      <c r="JXA1305" s="1124"/>
      <c r="JXB1305" s="1124"/>
      <c r="JXC1305" s="1124"/>
      <c r="JXD1305" s="1124"/>
      <c r="JXE1305" s="1124"/>
      <c r="JXF1305" s="1124"/>
      <c r="JXG1305" s="1124"/>
      <c r="JXH1305" s="1124"/>
      <c r="JXI1305" s="1124"/>
      <c r="JXJ1305" s="1124"/>
      <c r="JXK1305" s="1124"/>
      <c r="JXL1305" s="1124"/>
      <c r="JXM1305" s="1124"/>
      <c r="JXN1305" s="1124"/>
      <c r="JXO1305" s="1124"/>
      <c r="JXP1305" s="1124"/>
      <c r="JXQ1305" s="1124"/>
      <c r="JXR1305" s="1124"/>
      <c r="JXS1305" s="1124"/>
      <c r="JXT1305" s="1124"/>
      <c r="JXU1305" s="1124"/>
      <c r="JXV1305" s="1124"/>
      <c r="JXW1305" s="1124"/>
      <c r="JXX1305" s="1124"/>
      <c r="JXY1305" s="1124"/>
      <c r="JXZ1305" s="1124"/>
      <c r="JYA1305" s="1124"/>
      <c r="JYB1305" s="1124"/>
      <c r="JYC1305" s="1124"/>
      <c r="JYD1305" s="1124"/>
      <c r="JYE1305" s="1124"/>
      <c r="JYF1305" s="1124"/>
      <c r="JYG1305" s="1124"/>
      <c r="JYH1305" s="1124"/>
      <c r="JYI1305" s="1124"/>
      <c r="JYJ1305" s="1124"/>
      <c r="JYK1305" s="1124"/>
      <c r="JYL1305" s="1124"/>
      <c r="JYM1305" s="1124"/>
      <c r="JYN1305" s="1124"/>
      <c r="JYO1305" s="1124"/>
      <c r="JYP1305" s="1124"/>
      <c r="JYQ1305" s="1124"/>
      <c r="JYR1305" s="1124"/>
      <c r="JYS1305" s="1124"/>
      <c r="JYT1305" s="1124"/>
      <c r="JYU1305" s="1124"/>
      <c r="JYV1305" s="1124"/>
      <c r="JYW1305" s="1124"/>
      <c r="JYX1305" s="1124"/>
      <c r="JYY1305" s="1124"/>
      <c r="JYZ1305" s="1124"/>
      <c r="JZA1305" s="1124"/>
      <c r="JZB1305" s="1124"/>
      <c r="JZC1305" s="1124"/>
      <c r="JZD1305" s="1124"/>
      <c r="JZE1305" s="1124"/>
      <c r="JZF1305" s="1124"/>
      <c r="JZG1305" s="1124"/>
      <c r="JZH1305" s="1124"/>
      <c r="JZI1305" s="1124"/>
      <c r="JZJ1305" s="1124"/>
      <c r="JZK1305" s="1124"/>
      <c r="JZL1305" s="1124"/>
      <c r="JZM1305" s="1124"/>
      <c r="JZN1305" s="1124"/>
      <c r="JZO1305" s="1124"/>
      <c r="JZP1305" s="1124"/>
      <c r="JZQ1305" s="1124"/>
      <c r="JZR1305" s="1124"/>
      <c r="JZS1305" s="1124"/>
      <c r="JZT1305" s="1124"/>
      <c r="JZU1305" s="1124"/>
      <c r="JZV1305" s="1124"/>
      <c r="JZW1305" s="1124"/>
      <c r="JZX1305" s="1124"/>
      <c r="JZY1305" s="1124"/>
      <c r="JZZ1305" s="1124"/>
      <c r="KAA1305" s="1124"/>
      <c r="KAB1305" s="1124"/>
      <c r="KAC1305" s="1124"/>
      <c r="KAD1305" s="1124"/>
      <c r="KAE1305" s="1124"/>
      <c r="KAF1305" s="1124"/>
      <c r="KAG1305" s="1124"/>
      <c r="KAH1305" s="1124"/>
      <c r="KAI1305" s="1124"/>
      <c r="KAJ1305" s="1124"/>
      <c r="KAK1305" s="1124"/>
      <c r="KAL1305" s="1124"/>
      <c r="KAM1305" s="1124"/>
      <c r="KAN1305" s="1124"/>
      <c r="KAO1305" s="1124"/>
      <c r="KAP1305" s="1124"/>
      <c r="KAQ1305" s="1124"/>
      <c r="KAR1305" s="1124"/>
      <c r="KAS1305" s="1124"/>
      <c r="KAT1305" s="1124"/>
      <c r="KAU1305" s="1124"/>
      <c r="KAV1305" s="1124"/>
      <c r="KAW1305" s="1124"/>
      <c r="KAX1305" s="1124"/>
      <c r="KAY1305" s="1124"/>
      <c r="KAZ1305" s="1124"/>
      <c r="KBA1305" s="1124"/>
      <c r="KBB1305" s="1124"/>
      <c r="KBC1305" s="1124"/>
      <c r="KBD1305" s="1124"/>
      <c r="KBE1305" s="1124"/>
      <c r="KBF1305" s="1124"/>
      <c r="KBG1305" s="1124"/>
      <c r="KBH1305" s="1124"/>
      <c r="KBI1305" s="1124"/>
      <c r="KBJ1305" s="1124"/>
      <c r="KBK1305" s="1124"/>
      <c r="KBL1305" s="1124"/>
      <c r="KBM1305" s="1124"/>
      <c r="KBN1305" s="1124"/>
      <c r="KBO1305" s="1124"/>
      <c r="KBP1305" s="1124"/>
      <c r="KBQ1305" s="1124"/>
      <c r="KBR1305" s="1124"/>
      <c r="KBS1305" s="1124"/>
      <c r="KBT1305" s="1124"/>
      <c r="KBU1305" s="1124"/>
      <c r="KBV1305" s="1124"/>
      <c r="KBW1305" s="1124"/>
      <c r="KBX1305" s="1124"/>
      <c r="KBY1305" s="1124"/>
      <c r="KBZ1305" s="1124"/>
      <c r="KCA1305" s="1124"/>
      <c r="KCB1305" s="1124"/>
      <c r="KCC1305" s="1124"/>
      <c r="KCD1305" s="1124"/>
      <c r="KCE1305" s="1124"/>
      <c r="KCF1305" s="1124"/>
      <c r="KCG1305" s="1124"/>
      <c r="KCH1305" s="1124"/>
      <c r="KCI1305" s="1124"/>
      <c r="KCJ1305" s="1124"/>
      <c r="KCK1305" s="1124"/>
      <c r="KCL1305" s="1124"/>
      <c r="KCM1305" s="1124"/>
      <c r="KCN1305" s="1124"/>
      <c r="KCO1305" s="1124"/>
      <c r="KCP1305" s="1124"/>
      <c r="KCQ1305" s="1124"/>
      <c r="KCR1305" s="1124"/>
      <c r="KCS1305" s="1124"/>
      <c r="KCT1305" s="1124"/>
      <c r="KCU1305" s="1124"/>
      <c r="KCV1305" s="1124"/>
      <c r="KCW1305" s="1124"/>
      <c r="KCX1305" s="1124"/>
      <c r="KCY1305" s="1124"/>
      <c r="KCZ1305" s="1124"/>
      <c r="KDA1305" s="1124"/>
      <c r="KDB1305" s="1124"/>
      <c r="KDC1305" s="1124"/>
      <c r="KDD1305" s="1124"/>
      <c r="KDE1305" s="1124"/>
      <c r="KDF1305" s="1124"/>
      <c r="KDG1305" s="1124"/>
      <c r="KDH1305" s="1124"/>
      <c r="KDI1305" s="1124"/>
      <c r="KDJ1305" s="1124"/>
      <c r="KDK1305" s="1124"/>
      <c r="KDL1305" s="1124"/>
      <c r="KDM1305" s="1124"/>
      <c r="KDN1305" s="1124"/>
      <c r="KDO1305" s="1124"/>
      <c r="KDP1305" s="1124"/>
      <c r="KDQ1305" s="1124"/>
      <c r="KDR1305" s="1124"/>
      <c r="KDS1305" s="1124"/>
      <c r="KDT1305" s="1124"/>
      <c r="KDU1305" s="1124"/>
      <c r="KDV1305" s="1124"/>
      <c r="KDW1305" s="1124"/>
      <c r="KDX1305" s="1124"/>
      <c r="KDY1305" s="1124"/>
      <c r="KDZ1305" s="1124"/>
      <c r="KEA1305" s="1124"/>
      <c r="KEB1305" s="1124"/>
      <c r="KEC1305" s="1124"/>
      <c r="KED1305" s="1124"/>
      <c r="KEE1305" s="1124"/>
      <c r="KEF1305" s="1124"/>
      <c r="KEG1305" s="1124"/>
      <c r="KEH1305" s="1124"/>
      <c r="KEI1305" s="1124"/>
      <c r="KEJ1305" s="1124"/>
      <c r="KEK1305" s="1124"/>
      <c r="KEL1305" s="1124"/>
      <c r="KEM1305" s="1124"/>
      <c r="KEN1305" s="1124"/>
      <c r="KEO1305" s="1124"/>
      <c r="KEP1305" s="1124"/>
      <c r="KEQ1305" s="1124"/>
      <c r="KER1305" s="1124"/>
      <c r="KES1305" s="1124"/>
      <c r="KET1305" s="1124"/>
      <c r="KEU1305" s="1124"/>
      <c r="KEV1305" s="1124"/>
      <c r="KEW1305" s="1124"/>
      <c r="KEX1305" s="1124"/>
      <c r="KEY1305" s="1124"/>
      <c r="KEZ1305" s="1124"/>
      <c r="KFA1305" s="1124"/>
      <c r="KFB1305" s="1124"/>
      <c r="KFC1305" s="1124"/>
      <c r="KFD1305" s="1124"/>
      <c r="KFE1305" s="1124"/>
      <c r="KFF1305" s="1124"/>
      <c r="KFG1305" s="1124"/>
      <c r="KFH1305" s="1124"/>
      <c r="KFI1305" s="1124"/>
      <c r="KFJ1305" s="1124"/>
      <c r="KFK1305" s="1124"/>
      <c r="KFL1305" s="1124"/>
      <c r="KFM1305" s="1124"/>
      <c r="KFN1305" s="1124"/>
      <c r="KFO1305" s="1124"/>
      <c r="KFP1305" s="1124"/>
      <c r="KFQ1305" s="1124"/>
      <c r="KFR1305" s="1124"/>
      <c r="KFS1305" s="1124"/>
      <c r="KFT1305" s="1124"/>
      <c r="KFU1305" s="1124"/>
      <c r="KFV1305" s="1124"/>
      <c r="KFW1305" s="1124"/>
      <c r="KFX1305" s="1124"/>
      <c r="KFY1305" s="1124"/>
      <c r="KFZ1305" s="1124"/>
      <c r="KGA1305" s="1124"/>
      <c r="KGB1305" s="1124"/>
      <c r="KGC1305" s="1124"/>
      <c r="KGD1305" s="1124"/>
      <c r="KGE1305" s="1124"/>
      <c r="KGF1305" s="1124"/>
      <c r="KGG1305" s="1124"/>
      <c r="KGH1305" s="1124"/>
      <c r="KGI1305" s="1124"/>
      <c r="KGJ1305" s="1124"/>
      <c r="KGK1305" s="1124"/>
      <c r="KGL1305" s="1124"/>
      <c r="KGM1305" s="1124"/>
      <c r="KGN1305" s="1124"/>
      <c r="KGO1305" s="1124"/>
      <c r="KGP1305" s="1124"/>
      <c r="KGQ1305" s="1124"/>
      <c r="KGR1305" s="1124"/>
      <c r="KGS1305" s="1124"/>
      <c r="KGT1305" s="1124"/>
      <c r="KGU1305" s="1124"/>
      <c r="KGV1305" s="1124"/>
      <c r="KGW1305" s="1124"/>
      <c r="KGX1305" s="1124"/>
      <c r="KGY1305" s="1124"/>
      <c r="KGZ1305" s="1124"/>
      <c r="KHA1305" s="1124"/>
      <c r="KHB1305" s="1124"/>
      <c r="KHC1305" s="1124"/>
      <c r="KHD1305" s="1124"/>
      <c r="KHE1305" s="1124"/>
      <c r="KHF1305" s="1124"/>
      <c r="KHG1305" s="1124"/>
      <c r="KHH1305" s="1124"/>
      <c r="KHI1305" s="1124"/>
      <c r="KHJ1305" s="1124"/>
      <c r="KHK1305" s="1124"/>
      <c r="KHL1305" s="1124"/>
      <c r="KHM1305" s="1124"/>
      <c r="KHN1305" s="1124"/>
      <c r="KHO1305" s="1124"/>
      <c r="KHP1305" s="1124"/>
      <c r="KHQ1305" s="1124"/>
      <c r="KHR1305" s="1124"/>
      <c r="KHS1305" s="1124"/>
      <c r="KHT1305" s="1124"/>
      <c r="KHU1305" s="1124"/>
      <c r="KHV1305" s="1124"/>
      <c r="KHW1305" s="1124"/>
      <c r="KHX1305" s="1124"/>
      <c r="KHY1305" s="1124"/>
      <c r="KHZ1305" s="1124"/>
      <c r="KIA1305" s="1124"/>
      <c r="KIB1305" s="1124"/>
      <c r="KIC1305" s="1124"/>
      <c r="KID1305" s="1124"/>
      <c r="KIE1305" s="1124"/>
      <c r="KIF1305" s="1124"/>
      <c r="KIG1305" s="1124"/>
      <c r="KIH1305" s="1124"/>
      <c r="KII1305" s="1124"/>
      <c r="KIJ1305" s="1124"/>
      <c r="KIK1305" s="1124"/>
      <c r="KIL1305" s="1124"/>
      <c r="KIM1305" s="1124"/>
      <c r="KIN1305" s="1124"/>
      <c r="KIO1305" s="1124"/>
      <c r="KIP1305" s="1124"/>
      <c r="KIQ1305" s="1124"/>
      <c r="KIR1305" s="1124"/>
      <c r="KIS1305" s="1124"/>
      <c r="KIT1305" s="1124"/>
      <c r="KIU1305" s="1124"/>
      <c r="KIV1305" s="1124"/>
      <c r="KIW1305" s="1124"/>
      <c r="KIX1305" s="1124"/>
      <c r="KIY1305" s="1124"/>
      <c r="KIZ1305" s="1124"/>
      <c r="KJA1305" s="1124"/>
      <c r="KJB1305" s="1124"/>
      <c r="KJC1305" s="1124"/>
      <c r="KJD1305" s="1124"/>
      <c r="KJE1305" s="1124"/>
      <c r="KJF1305" s="1124"/>
      <c r="KJG1305" s="1124"/>
      <c r="KJH1305" s="1124"/>
      <c r="KJI1305" s="1124"/>
      <c r="KJJ1305" s="1124"/>
      <c r="KJK1305" s="1124"/>
      <c r="KJL1305" s="1124"/>
      <c r="KJM1305" s="1124"/>
      <c r="KJN1305" s="1124"/>
      <c r="KJO1305" s="1124"/>
      <c r="KJP1305" s="1124"/>
      <c r="KJQ1305" s="1124"/>
      <c r="KJR1305" s="1124"/>
      <c r="KJS1305" s="1124"/>
      <c r="KJT1305" s="1124"/>
      <c r="KJU1305" s="1124"/>
      <c r="KJV1305" s="1124"/>
      <c r="KJW1305" s="1124"/>
      <c r="KJX1305" s="1124"/>
      <c r="KJY1305" s="1124"/>
      <c r="KJZ1305" s="1124"/>
      <c r="KKA1305" s="1124"/>
      <c r="KKB1305" s="1124"/>
      <c r="KKC1305" s="1124"/>
      <c r="KKD1305" s="1124"/>
      <c r="KKE1305" s="1124"/>
      <c r="KKF1305" s="1124"/>
      <c r="KKG1305" s="1124"/>
      <c r="KKH1305" s="1124"/>
      <c r="KKI1305" s="1124"/>
      <c r="KKJ1305" s="1124"/>
      <c r="KKK1305" s="1124"/>
      <c r="KKL1305" s="1124"/>
      <c r="KKM1305" s="1124"/>
      <c r="KKN1305" s="1124"/>
      <c r="KKO1305" s="1124"/>
      <c r="KKP1305" s="1124"/>
      <c r="KKQ1305" s="1124"/>
      <c r="KKR1305" s="1124"/>
      <c r="KKS1305" s="1124"/>
      <c r="KKT1305" s="1124"/>
      <c r="KKU1305" s="1124"/>
      <c r="KKV1305" s="1124"/>
      <c r="KKW1305" s="1124"/>
      <c r="KKX1305" s="1124"/>
      <c r="KKY1305" s="1124"/>
      <c r="KKZ1305" s="1124"/>
      <c r="KLA1305" s="1124"/>
      <c r="KLB1305" s="1124"/>
      <c r="KLC1305" s="1124"/>
      <c r="KLD1305" s="1124"/>
      <c r="KLE1305" s="1124"/>
      <c r="KLF1305" s="1124"/>
      <c r="KLG1305" s="1124"/>
      <c r="KLH1305" s="1124"/>
      <c r="KLI1305" s="1124"/>
      <c r="KLJ1305" s="1124"/>
      <c r="KLK1305" s="1124"/>
      <c r="KLL1305" s="1124"/>
      <c r="KLM1305" s="1124"/>
      <c r="KLN1305" s="1124"/>
      <c r="KLO1305" s="1124"/>
      <c r="KLP1305" s="1124"/>
      <c r="KLQ1305" s="1124"/>
      <c r="KLR1305" s="1124"/>
      <c r="KLS1305" s="1124"/>
      <c r="KLT1305" s="1124"/>
      <c r="KLU1305" s="1124"/>
      <c r="KLV1305" s="1124"/>
      <c r="KLW1305" s="1124"/>
      <c r="KLX1305" s="1124"/>
      <c r="KLY1305" s="1124"/>
      <c r="KLZ1305" s="1124"/>
      <c r="KMA1305" s="1124"/>
      <c r="KMB1305" s="1124"/>
      <c r="KMC1305" s="1124"/>
      <c r="KMD1305" s="1124"/>
      <c r="KME1305" s="1124"/>
      <c r="KMF1305" s="1124"/>
      <c r="KMG1305" s="1124"/>
      <c r="KMH1305" s="1124"/>
      <c r="KMI1305" s="1124"/>
      <c r="KMJ1305" s="1124"/>
      <c r="KMK1305" s="1124"/>
      <c r="KML1305" s="1124"/>
      <c r="KMM1305" s="1124"/>
      <c r="KMN1305" s="1124"/>
      <c r="KMO1305" s="1124"/>
      <c r="KMP1305" s="1124"/>
      <c r="KMQ1305" s="1124"/>
      <c r="KMR1305" s="1124"/>
      <c r="KMS1305" s="1124"/>
      <c r="KMT1305" s="1124"/>
      <c r="KMU1305" s="1124"/>
      <c r="KMV1305" s="1124"/>
      <c r="KMW1305" s="1124"/>
      <c r="KMX1305" s="1124"/>
      <c r="KMY1305" s="1124"/>
      <c r="KMZ1305" s="1124"/>
      <c r="KNA1305" s="1124"/>
      <c r="KNB1305" s="1124"/>
      <c r="KNC1305" s="1124"/>
      <c r="KND1305" s="1124"/>
      <c r="KNE1305" s="1124"/>
      <c r="KNF1305" s="1124"/>
      <c r="KNG1305" s="1124"/>
      <c r="KNH1305" s="1124"/>
      <c r="KNI1305" s="1124"/>
      <c r="KNJ1305" s="1124"/>
      <c r="KNK1305" s="1124"/>
      <c r="KNL1305" s="1124"/>
      <c r="KNM1305" s="1124"/>
      <c r="KNN1305" s="1124"/>
      <c r="KNO1305" s="1124"/>
      <c r="KNP1305" s="1124"/>
      <c r="KNQ1305" s="1124"/>
      <c r="KNR1305" s="1124"/>
      <c r="KNS1305" s="1124"/>
      <c r="KNT1305" s="1124"/>
      <c r="KNU1305" s="1124"/>
      <c r="KNV1305" s="1124"/>
      <c r="KNW1305" s="1124"/>
      <c r="KNX1305" s="1124"/>
      <c r="KNY1305" s="1124"/>
      <c r="KNZ1305" s="1124"/>
      <c r="KOA1305" s="1124"/>
      <c r="KOB1305" s="1124"/>
      <c r="KOC1305" s="1124"/>
      <c r="KOD1305" s="1124"/>
      <c r="KOE1305" s="1124"/>
      <c r="KOF1305" s="1124"/>
      <c r="KOG1305" s="1124"/>
      <c r="KOH1305" s="1124"/>
      <c r="KOI1305" s="1124"/>
      <c r="KOJ1305" s="1124"/>
      <c r="KOK1305" s="1124"/>
      <c r="KOL1305" s="1124"/>
      <c r="KOM1305" s="1124"/>
      <c r="KON1305" s="1124"/>
      <c r="KOO1305" s="1124"/>
      <c r="KOP1305" s="1124"/>
      <c r="KOQ1305" s="1124"/>
      <c r="KOR1305" s="1124"/>
      <c r="KOS1305" s="1124"/>
      <c r="KOT1305" s="1124"/>
      <c r="KOU1305" s="1124"/>
      <c r="KOV1305" s="1124"/>
      <c r="KOW1305" s="1124"/>
      <c r="KOX1305" s="1124"/>
      <c r="KOY1305" s="1124"/>
      <c r="KOZ1305" s="1124"/>
      <c r="KPA1305" s="1124"/>
      <c r="KPB1305" s="1124"/>
      <c r="KPC1305" s="1124"/>
      <c r="KPD1305" s="1124"/>
      <c r="KPE1305" s="1124"/>
      <c r="KPF1305" s="1124"/>
      <c r="KPG1305" s="1124"/>
      <c r="KPH1305" s="1124"/>
      <c r="KPI1305" s="1124"/>
      <c r="KPJ1305" s="1124"/>
      <c r="KPK1305" s="1124"/>
      <c r="KPL1305" s="1124"/>
      <c r="KPM1305" s="1124"/>
      <c r="KPN1305" s="1124"/>
      <c r="KPO1305" s="1124"/>
      <c r="KPP1305" s="1124"/>
      <c r="KPQ1305" s="1124"/>
      <c r="KPR1305" s="1124"/>
      <c r="KPS1305" s="1124"/>
      <c r="KPT1305" s="1124"/>
      <c r="KPU1305" s="1124"/>
      <c r="KPV1305" s="1124"/>
      <c r="KPW1305" s="1124"/>
      <c r="KPX1305" s="1124"/>
      <c r="KPY1305" s="1124"/>
      <c r="KPZ1305" s="1124"/>
      <c r="KQA1305" s="1124"/>
      <c r="KQB1305" s="1124"/>
      <c r="KQC1305" s="1124"/>
      <c r="KQD1305" s="1124"/>
      <c r="KQE1305" s="1124"/>
      <c r="KQF1305" s="1124"/>
      <c r="KQG1305" s="1124"/>
      <c r="KQH1305" s="1124"/>
      <c r="KQI1305" s="1124"/>
      <c r="KQJ1305" s="1124"/>
      <c r="KQK1305" s="1124"/>
      <c r="KQL1305" s="1124"/>
      <c r="KQM1305" s="1124"/>
      <c r="KQN1305" s="1124"/>
      <c r="KQO1305" s="1124"/>
      <c r="KQP1305" s="1124"/>
      <c r="KQQ1305" s="1124"/>
      <c r="KQR1305" s="1124"/>
      <c r="KQS1305" s="1124"/>
      <c r="KQT1305" s="1124"/>
      <c r="KQU1305" s="1124"/>
      <c r="KQV1305" s="1124"/>
      <c r="KQW1305" s="1124"/>
      <c r="KQX1305" s="1124"/>
      <c r="KQY1305" s="1124"/>
      <c r="KQZ1305" s="1124"/>
      <c r="KRA1305" s="1124"/>
      <c r="KRB1305" s="1124"/>
      <c r="KRC1305" s="1124"/>
      <c r="KRD1305" s="1124"/>
      <c r="KRE1305" s="1124"/>
      <c r="KRF1305" s="1124"/>
      <c r="KRG1305" s="1124"/>
      <c r="KRH1305" s="1124"/>
      <c r="KRI1305" s="1124"/>
      <c r="KRJ1305" s="1124"/>
      <c r="KRK1305" s="1124"/>
      <c r="KRL1305" s="1124"/>
      <c r="KRM1305" s="1124"/>
      <c r="KRN1305" s="1124"/>
      <c r="KRO1305" s="1124"/>
      <c r="KRP1305" s="1124"/>
      <c r="KRQ1305" s="1124"/>
      <c r="KRR1305" s="1124"/>
      <c r="KRS1305" s="1124"/>
      <c r="KRT1305" s="1124"/>
      <c r="KRU1305" s="1124"/>
      <c r="KRV1305" s="1124"/>
      <c r="KRW1305" s="1124"/>
      <c r="KRX1305" s="1124"/>
      <c r="KRY1305" s="1124"/>
      <c r="KRZ1305" s="1124"/>
      <c r="KSA1305" s="1124"/>
      <c r="KSB1305" s="1124"/>
      <c r="KSC1305" s="1124"/>
      <c r="KSD1305" s="1124"/>
      <c r="KSE1305" s="1124"/>
      <c r="KSF1305" s="1124"/>
      <c r="KSG1305" s="1124"/>
      <c r="KSH1305" s="1124"/>
      <c r="KSI1305" s="1124"/>
      <c r="KSJ1305" s="1124"/>
      <c r="KSK1305" s="1124"/>
      <c r="KSL1305" s="1124"/>
      <c r="KSM1305" s="1124"/>
      <c r="KSN1305" s="1124"/>
      <c r="KSO1305" s="1124"/>
      <c r="KSP1305" s="1124"/>
      <c r="KSQ1305" s="1124"/>
      <c r="KSR1305" s="1124"/>
      <c r="KSS1305" s="1124"/>
      <c r="KST1305" s="1124"/>
      <c r="KSU1305" s="1124"/>
      <c r="KSV1305" s="1124"/>
      <c r="KSW1305" s="1124"/>
      <c r="KSX1305" s="1124"/>
      <c r="KSY1305" s="1124"/>
      <c r="KSZ1305" s="1124"/>
      <c r="KTA1305" s="1124"/>
      <c r="KTB1305" s="1124"/>
      <c r="KTC1305" s="1124"/>
      <c r="KTD1305" s="1124"/>
      <c r="KTE1305" s="1124"/>
      <c r="KTF1305" s="1124"/>
      <c r="KTG1305" s="1124"/>
      <c r="KTH1305" s="1124"/>
      <c r="KTI1305" s="1124"/>
      <c r="KTJ1305" s="1124"/>
      <c r="KTK1305" s="1124"/>
      <c r="KTL1305" s="1124"/>
      <c r="KTM1305" s="1124"/>
      <c r="KTN1305" s="1124"/>
      <c r="KTO1305" s="1124"/>
      <c r="KTP1305" s="1124"/>
      <c r="KTQ1305" s="1124"/>
      <c r="KTR1305" s="1124"/>
      <c r="KTS1305" s="1124"/>
      <c r="KTT1305" s="1124"/>
      <c r="KTU1305" s="1124"/>
      <c r="KTV1305" s="1124"/>
      <c r="KTW1305" s="1124"/>
      <c r="KTX1305" s="1124"/>
      <c r="KTY1305" s="1124"/>
      <c r="KTZ1305" s="1124"/>
      <c r="KUA1305" s="1124"/>
      <c r="KUB1305" s="1124"/>
      <c r="KUC1305" s="1124"/>
      <c r="KUD1305" s="1124"/>
      <c r="KUE1305" s="1124"/>
      <c r="KUF1305" s="1124"/>
      <c r="KUG1305" s="1124"/>
      <c r="KUH1305" s="1124"/>
      <c r="KUI1305" s="1124"/>
      <c r="KUJ1305" s="1124"/>
      <c r="KUK1305" s="1124"/>
      <c r="KUL1305" s="1124"/>
      <c r="KUM1305" s="1124"/>
      <c r="KUN1305" s="1124"/>
      <c r="KUO1305" s="1124"/>
      <c r="KUP1305" s="1124"/>
      <c r="KUQ1305" s="1124"/>
      <c r="KUR1305" s="1124"/>
      <c r="KUS1305" s="1124"/>
      <c r="KUT1305" s="1124"/>
      <c r="KUU1305" s="1124"/>
      <c r="KUV1305" s="1124"/>
      <c r="KUW1305" s="1124"/>
      <c r="KUX1305" s="1124"/>
      <c r="KUY1305" s="1124"/>
      <c r="KUZ1305" s="1124"/>
      <c r="KVA1305" s="1124"/>
      <c r="KVB1305" s="1124"/>
      <c r="KVC1305" s="1124"/>
      <c r="KVD1305" s="1124"/>
      <c r="KVE1305" s="1124"/>
      <c r="KVF1305" s="1124"/>
      <c r="KVG1305" s="1124"/>
      <c r="KVH1305" s="1124"/>
      <c r="KVI1305" s="1124"/>
      <c r="KVJ1305" s="1124"/>
      <c r="KVK1305" s="1124"/>
      <c r="KVL1305" s="1124"/>
      <c r="KVM1305" s="1124"/>
      <c r="KVN1305" s="1124"/>
      <c r="KVO1305" s="1124"/>
      <c r="KVP1305" s="1124"/>
      <c r="KVQ1305" s="1124"/>
      <c r="KVR1305" s="1124"/>
      <c r="KVS1305" s="1124"/>
      <c r="KVT1305" s="1124"/>
      <c r="KVU1305" s="1124"/>
      <c r="KVV1305" s="1124"/>
      <c r="KVW1305" s="1124"/>
      <c r="KVX1305" s="1124"/>
      <c r="KVY1305" s="1124"/>
      <c r="KVZ1305" s="1124"/>
      <c r="KWA1305" s="1124"/>
      <c r="KWB1305" s="1124"/>
      <c r="KWC1305" s="1124"/>
      <c r="KWD1305" s="1124"/>
      <c r="KWE1305" s="1124"/>
      <c r="KWF1305" s="1124"/>
      <c r="KWG1305" s="1124"/>
      <c r="KWH1305" s="1124"/>
      <c r="KWI1305" s="1124"/>
      <c r="KWJ1305" s="1124"/>
      <c r="KWK1305" s="1124"/>
      <c r="KWL1305" s="1124"/>
      <c r="KWM1305" s="1124"/>
      <c r="KWN1305" s="1124"/>
      <c r="KWO1305" s="1124"/>
      <c r="KWP1305" s="1124"/>
      <c r="KWQ1305" s="1124"/>
      <c r="KWR1305" s="1124"/>
      <c r="KWS1305" s="1124"/>
      <c r="KWT1305" s="1124"/>
      <c r="KWU1305" s="1124"/>
      <c r="KWV1305" s="1124"/>
      <c r="KWW1305" s="1124"/>
      <c r="KWX1305" s="1124"/>
      <c r="KWY1305" s="1124"/>
      <c r="KWZ1305" s="1124"/>
      <c r="KXA1305" s="1124"/>
      <c r="KXB1305" s="1124"/>
      <c r="KXC1305" s="1124"/>
      <c r="KXD1305" s="1124"/>
      <c r="KXE1305" s="1124"/>
      <c r="KXF1305" s="1124"/>
      <c r="KXG1305" s="1124"/>
      <c r="KXH1305" s="1124"/>
      <c r="KXI1305" s="1124"/>
      <c r="KXJ1305" s="1124"/>
      <c r="KXK1305" s="1124"/>
      <c r="KXL1305" s="1124"/>
      <c r="KXM1305" s="1124"/>
      <c r="KXN1305" s="1124"/>
      <c r="KXO1305" s="1124"/>
      <c r="KXP1305" s="1124"/>
      <c r="KXQ1305" s="1124"/>
      <c r="KXR1305" s="1124"/>
      <c r="KXS1305" s="1124"/>
      <c r="KXT1305" s="1124"/>
      <c r="KXU1305" s="1124"/>
      <c r="KXV1305" s="1124"/>
      <c r="KXW1305" s="1124"/>
      <c r="KXX1305" s="1124"/>
      <c r="KXY1305" s="1124"/>
      <c r="KXZ1305" s="1124"/>
      <c r="KYA1305" s="1124"/>
      <c r="KYB1305" s="1124"/>
      <c r="KYC1305" s="1124"/>
      <c r="KYD1305" s="1124"/>
      <c r="KYE1305" s="1124"/>
      <c r="KYF1305" s="1124"/>
      <c r="KYG1305" s="1124"/>
      <c r="KYH1305" s="1124"/>
      <c r="KYI1305" s="1124"/>
      <c r="KYJ1305" s="1124"/>
      <c r="KYK1305" s="1124"/>
      <c r="KYL1305" s="1124"/>
      <c r="KYM1305" s="1124"/>
      <c r="KYN1305" s="1124"/>
      <c r="KYO1305" s="1124"/>
      <c r="KYP1305" s="1124"/>
      <c r="KYQ1305" s="1124"/>
      <c r="KYR1305" s="1124"/>
      <c r="KYS1305" s="1124"/>
      <c r="KYT1305" s="1124"/>
      <c r="KYU1305" s="1124"/>
      <c r="KYV1305" s="1124"/>
      <c r="KYW1305" s="1124"/>
      <c r="KYX1305" s="1124"/>
      <c r="KYY1305" s="1124"/>
      <c r="KYZ1305" s="1124"/>
      <c r="KZA1305" s="1124"/>
      <c r="KZB1305" s="1124"/>
      <c r="KZC1305" s="1124"/>
      <c r="KZD1305" s="1124"/>
      <c r="KZE1305" s="1124"/>
      <c r="KZF1305" s="1124"/>
      <c r="KZG1305" s="1124"/>
      <c r="KZH1305" s="1124"/>
      <c r="KZI1305" s="1124"/>
      <c r="KZJ1305" s="1124"/>
      <c r="KZK1305" s="1124"/>
      <c r="KZL1305" s="1124"/>
      <c r="KZM1305" s="1124"/>
      <c r="KZN1305" s="1124"/>
      <c r="KZO1305" s="1124"/>
      <c r="KZP1305" s="1124"/>
      <c r="KZQ1305" s="1124"/>
      <c r="KZR1305" s="1124"/>
      <c r="KZS1305" s="1124"/>
      <c r="KZT1305" s="1124"/>
      <c r="KZU1305" s="1124"/>
      <c r="KZV1305" s="1124"/>
      <c r="KZW1305" s="1124"/>
      <c r="KZX1305" s="1124"/>
      <c r="KZY1305" s="1124"/>
      <c r="KZZ1305" s="1124"/>
      <c r="LAA1305" s="1124"/>
      <c r="LAB1305" s="1124"/>
      <c r="LAC1305" s="1124"/>
      <c r="LAD1305" s="1124"/>
      <c r="LAE1305" s="1124"/>
      <c r="LAF1305" s="1124"/>
      <c r="LAG1305" s="1124"/>
      <c r="LAH1305" s="1124"/>
      <c r="LAI1305" s="1124"/>
      <c r="LAJ1305" s="1124"/>
      <c r="LAK1305" s="1124"/>
      <c r="LAL1305" s="1124"/>
      <c r="LAM1305" s="1124"/>
      <c r="LAN1305" s="1124"/>
      <c r="LAO1305" s="1124"/>
      <c r="LAP1305" s="1124"/>
      <c r="LAQ1305" s="1124"/>
      <c r="LAR1305" s="1124"/>
      <c r="LAS1305" s="1124"/>
      <c r="LAT1305" s="1124"/>
      <c r="LAU1305" s="1124"/>
      <c r="LAV1305" s="1124"/>
      <c r="LAW1305" s="1124"/>
      <c r="LAX1305" s="1124"/>
      <c r="LAY1305" s="1124"/>
      <c r="LAZ1305" s="1124"/>
      <c r="LBA1305" s="1124"/>
      <c r="LBB1305" s="1124"/>
      <c r="LBC1305" s="1124"/>
      <c r="LBD1305" s="1124"/>
      <c r="LBE1305" s="1124"/>
      <c r="LBF1305" s="1124"/>
      <c r="LBG1305" s="1124"/>
      <c r="LBH1305" s="1124"/>
      <c r="LBI1305" s="1124"/>
      <c r="LBJ1305" s="1124"/>
      <c r="LBK1305" s="1124"/>
      <c r="LBL1305" s="1124"/>
      <c r="LBM1305" s="1124"/>
      <c r="LBN1305" s="1124"/>
      <c r="LBO1305" s="1124"/>
      <c r="LBP1305" s="1124"/>
      <c r="LBQ1305" s="1124"/>
      <c r="LBR1305" s="1124"/>
      <c r="LBS1305" s="1124"/>
      <c r="LBT1305" s="1124"/>
      <c r="LBU1305" s="1124"/>
      <c r="LBV1305" s="1124"/>
      <c r="LBW1305" s="1124"/>
      <c r="LBX1305" s="1124"/>
      <c r="LBY1305" s="1124"/>
      <c r="LBZ1305" s="1124"/>
      <c r="LCA1305" s="1124"/>
      <c r="LCB1305" s="1124"/>
      <c r="LCC1305" s="1124"/>
      <c r="LCD1305" s="1124"/>
      <c r="LCE1305" s="1124"/>
      <c r="LCF1305" s="1124"/>
      <c r="LCG1305" s="1124"/>
      <c r="LCH1305" s="1124"/>
      <c r="LCI1305" s="1124"/>
      <c r="LCJ1305" s="1124"/>
      <c r="LCK1305" s="1124"/>
      <c r="LCL1305" s="1124"/>
      <c r="LCM1305" s="1124"/>
      <c r="LCN1305" s="1124"/>
      <c r="LCO1305" s="1124"/>
      <c r="LCP1305" s="1124"/>
      <c r="LCQ1305" s="1124"/>
      <c r="LCR1305" s="1124"/>
      <c r="LCS1305" s="1124"/>
      <c r="LCT1305" s="1124"/>
      <c r="LCU1305" s="1124"/>
      <c r="LCV1305" s="1124"/>
      <c r="LCW1305" s="1124"/>
      <c r="LCX1305" s="1124"/>
      <c r="LCY1305" s="1124"/>
      <c r="LCZ1305" s="1124"/>
      <c r="LDA1305" s="1124"/>
      <c r="LDB1305" s="1124"/>
      <c r="LDC1305" s="1124"/>
      <c r="LDD1305" s="1124"/>
      <c r="LDE1305" s="1124"/>
      <c r="LDF1305" s="1124"/>
      <c r="LDG1305" s="1124"/>
      <c r="LDH1305" s="1124"/>
      <c r="LDI1305" s="1124"/>
      <c r="LDJ1305" s="1124"/>
      <c r="LDK1305" s="1124"/>
      <c r="LDL1305" s="1124"/>
      <c r="LDM1305" s="1124"/>
      <c r="LDN1305" s="1124"/>
      <c r="LDO1305" s="1124"/>
      <c r="LDP1305" s="1124"/>
      <c r="LDQ1305" s="1124"/>
      <c r="LDR1305" s="1124"/>
      <c r="LDS1305" s="1124"/>
      <c r="LDT1305" s="1124"/>
      <c r="LDU1305" s="1124"/>
      <c r="LDV1305" s="1124"/>
      <c r="LDW1305" s="1124"/>
      <c r="LDX1305" s="1124"/>
      <c r="LDY1305" s="1124"/>
      <c r="LDZ1305" s="1124"/>
      <c r="LEA1305" s="1124"/>
      <c r="LEB1305" s="1124"/>
      <c r="LEC1305" s="1124"/>
      <c r="LED1305" s="1124"/>
      <c r="LEE1305" s="1124"/>
      <c r="LEF1305" s="1124"/>
      <c r="LEG1305" s="1124"/>
      <c r="LEH1305" s="1124"/>
      <c r="LEI1305" s="1124"/>
      <c r="LEJ1305" s="1124"/>
      <c r="LEK1305" s="1124"/>
      <c r="LEL1305" s="1124"/>
      <c r="LEM1305" s="1124"/>
      <c r="LEN1305" s="1124"/>
      <c r="LEO1305" s="1124"/>
      <c r="LEP1305" s="1124"/>
      <c r="LEQ1305" s="1124"/>
      <c r="LER1305" s="1124"/>
      <c r="LES1305" s="1124"/>
      <c r="LET1305" s="1124"/>
      <c r="LEU1305" s="1124"/>
      <c r="LEV1305" s="1124"/>
      <c r="LEW1305" s="1124"/>
      <c r="LEX1305" s="1124"/>
      <c r="LEY1305" s="1124"/>
      <c r="LEZ1305" s="1124"/>
      <c r="LFA1305" s="1124"/>
      <c r="LFB1305" s="1124"/>
      <c r="LFC1305" s="1124"/>
      <c r="LFD1305" s="1124"/>
      <c r="LFE1305" s="1124"/>
      <c r="LFF1305" s="1124"/>
      <c r="LFG1305" s="1124"/>
      <c r="LFH1305" s="1124"/>
      <c r="LFI1305" s="1124"/>
      <c r="LFJ1305" s="1124"/>
      <c r="LFK1305" s="1124"/>
      <c r="LFL1305" s="1124"/>
      <c r="LFM1305" s="1124"/>
      <c r="LFN1305" s="1124"/>
      <c r="LFO1305" s="1124"/>
      <c r="LFP1305" s="1124"/>
      <c r="LFQ1305" s="1124"/>
      <c r="LFR1305" s="1124"/>
      <c r="LFS1305" s="1124"/>
      <c r="LFT1305" s="1124"/>
      <c r="LFU1305" s="1124"/>
      <c r="LFV1305" s="1124"/>
      <c r="LFW1305" s="1124"/>
      <c r="LFX1305" s="1124"/>
      <c r="LFY1305" s="1124"/>
      <c r="LFZ1305" s="1124"/>
      <c r="LGA1305" s="1124"/>
      <c r="LGB1305" s="1124"/>
      <c r="LGC1305" s="1124"/>
      <c r="LGD1305" s="1124"/>
      <c r="LGE1305" s="1124"/>
      <c r="LGF1305" s="1124"/>
      <c r="LGG1305" s="1124"/>
      <c r="LGH1305" s="1124"/>
      <c r="LGI1305" s="1124"/>
      <c r="LGJ1305" s="1124"/>
      <c r="LGK1305" s="1124"/>
      <c r="LGL1305" s="1124"/>
      <c r="LGM1305" s="1124"/>
      <c r="LGN1305" s="1124"/>
      <c r="LGO1305" s="1124"/>
      <c r="LGP1305" s="1124"/>
      <c r="LGQ1305" s="1124"/>
      <c r="LGR1305" s="1124"/>
      <c r="LGS1305" s="1124"/>
      <c r="LGT1305" s="1124"/>
      <c r="LGU1305" s="1124"/>
      <c r="LGV1305" s="1124"/>
      <c r="LGW1305" s="1124"/>
      <c r="LGX1305" s="1124"/>
      <c r="LGY1305" s="1124"/>
      <c r="LGZ1305" s="1124"/>
      <c r="LHA1305" s="1124"/>
      <c r="LHB1305" s="1124"/>
      <c r="LHC1305" s="1124"/>
      <c r="LHD1305" s="1124"/>
      <c r="LHE1305" s="1124"/>
      <c r="LHF1305" s="1124"/>
      <c r="LHG1305" s="1124"/>
      <c r="LHH1305" s="1124"/>
      <c r="LHI1305" s="1124"/>
      <c r="LHJ1305" s="1124"/>
      <c r="LHK1305" s="1124"/>
      <c r="LHL1305" s="1124"/>
      <c r="LHM1305" s="1124"/>
      <c r="LHN1305" s="1124"/>
      <c r="LHO1305" s="1124"/>
      <c r="LHP1305" s="1124"/>
      <c r="LHQ1305" s="1124"/>
      <c r="LHR1305" s="1124"/>
      <c r="LHS1305" s="1124"/>
      <c r="LHT1305" s="1124"/>
      <c r="LHU1305" s="1124"/>
      <c r="LHV1305" s="1124"/>
      <c r="LHW1305" s="1124"/>
      <c r="LHX1305" s="1124"/>
      <c r="LHY1305" s="1124"/>
      <c r="LHZ1305" s="1124"/>
      <c r="LIA1305" s="1124"/>
      <c r="LIB1305" s="1124"/>
      <c r="LIC1305" s="1124"/>
      <c r="LID1305" s="1124"/>
      <c r="LIE1305" s="1124"/>
      <c r="LIF1305" s="1124"/>
      <c r="LIG1305" s="1124"/>
      <c r="LIH1305" s="1124"/>
      <c r="LII1305" s="1124"/>
      <c r="LIJ1305" s="1124"/>
      <c r="LIK1305" s="1124"/>
      <c r="LIL1305" s="1124"/>
      <c r="LIM1305" s="1124"/>
      <c r="LIN1305" s="1124"/>
      <c r="LIO1305" s="1124"/>
      <c r="LIP1305" s="1124"/>
      <c r="LIQ1305" s="1124"/>
      <c r="LIR1305" s="1124"/>
      <c r="LIS1305" s="1124"/>
      <c r="LIT1305" s="1124"/>
      <c r="LIU1305" s="1124"/>
      <c r="LIV1305" s="1124"/>
      <c r="LIW1305" s="1124"/>
      <c r="LIX1305" s="1124"/>
      <c r="LIY1305" s="1124"/>
      <c r="LIZ1305" s="1124"/>
      <c r="LJA1305" s="1124"/>
      <c r="LJB1305" s="1124"/>
      <c r="LJC1305" s="1124"/>
      <c r="LJD1305" s="1124"/>
      <c r="LJE1305" s="1124"/>
      <c r="LJF1305" s="1124"/>
      <c r="LJG1305" s="1124"/>
      <c r="LJH1305" s="1124"/>
      <c r="LJI1305" s="1124"/>
      <c r="LJJ1305" s="1124"/>
      <c r="LJK1305" s="1124"/>
      <c r="LJL1305" s="1124"/>
      <c r="LJM1305" s="1124"/>
      <c r="LJN1305" s="1124"/>
      <c r="LJO1305" s="1124"/>
      <c r="LJP1305" s="1124"/>
      <c r="LJQ1305" s="1124"/>
      <c r="LJR1305" s="1124"/>
      <c r="LJS1305" s="1124"/>
      <c r="LJT1305" s="1124"/>
      <c r="LJU1305" s="1124"/>
      <c r="LJV1305" s="1124"/>
      <c r="LJW1305" s="1124"/>
      <c r="LJX1305" s="1124"/>
      <c r="LJY1305" s="1124"/>
      <c r="LJZ1305" s="1124"/>
      <c r="LKA1305" s="1124"/>
      <c r="LKB1305" s="1124"/>
      <c r="LKC1305" s="1124"/>
      <c r="LKD1305" s="1124"/>
      <c r="LKE1305" s="1124"/>
      <c r="LKF1305" s="1124"/>
      <c r="LKG1305" s="1124"/>
      <c r="LKH1305" s="1124"/>
      <c r="LKI1305" s="1124"/>
      <c r="LKJ1305" s="1124"/>
      <c r="LKK1305" s="1124"/>
      <c r="LKL1305" s="1124"/>
      <c r="LKM1305" s="1124"/>
      <c r="LKN1305" s="1124"/>
      <c r="LKO1305" s="1124"/>
      <c r="LKP1305" s="1124"/>
      <c r="LKQ1305" s="1124"/>
      <c r="LKR1305" s="1124"/>
      <c r="LKS1305" s="1124"/>
      <c r="LKT1305" s="1124"/>
      <c r="LKU1305" s="1124"/>
      <c r="LKV1305" s="1124"/>
      <c r="LKW1305" s="1124"/>
      <c r="LKX1305" s="1124"/>
      <c r="LKY1305" s="1124"/>
      <c r="LKZ1305" s="1124"/>
      <c r="LLA1305" s="1124"/>
      <c r="LLB1305" s="1124"/>
      <c r="LLC1305" s="1124"/>
      <c r="LLD1305" s="1124"/>
      <c r="LLE1305" s="1124"/>
      <c r="LLF1305" s="1124"/>
      <c r="LLG1305" s="1124"/>
      <c r="LLH1305" s="1124"/>
      <c r="LLI1305" s="1124"/>
      <c r="LLJ1305" s="1124"/>
      <c r="LLK1305" s="1124"/>
      <c r="LLL1305" s="1124"/>
      <c r="LLM1305" s="1124"/>
      <c r="LLN1305" s="1124"/>
      <c r="LLO1305" s="1124"/>
      <c r="LLP1305" s="1124"/>
      <c r="LLQ1305" s="1124"/>
      <c r="LLR1305" s="1124"/>
      <c r="LLS1305" s="1124"/>
      <c r="LLT1305" s="1124"/>
      <c r="LLU1305" s="1124"/>
      <c r="LLV1305" s="1124"/>
      <c r="LLW1305" s="1124"/>
      <c r="LLX1305" s="1124"/>
      <c r="LLY1305" s="1124"/>
      <c r="LLZ1305" s="1124"/>
      <c r="LMA1305" s="1124"/>
      <c r="LMB1305" s="1124"/>
      <c r="LMC1305" s="1124"/>
      <c r="LMD1305" s="1124"/>
      <c r="LME1305" s="1124"/>
      <c r="LMF1305" s="1124"/>
      <c r="LMG1305" s="1124"/>
      <c r="LMH1305" s="1124"/>
      <c r="LMI1305" s="1124"/>
      <c r="LMJ1305" s="1124"/>
      <c r="LMK1305" s="1124"/>
      <c r="LML1305" s="1124"/>
      <c r="LMM1305" s="1124"/>
      <c r="LMN1305" s="1124"/>
      <c r="LMO1305" s="1124"/>
      <c r="LMP1305" s="1124"/>
      <c r="LMQ1305" s="1124"/>
      <c r="LMR1305" s="1124"/>
      <c r="LMS1305" s="1124"/>
      <c r="LMT1305" s="1124"/>
      <c r="LMU1305" s="1124"/>
      <c r="LMV1305" s="1124"/>
      <c r="LMW1305" s="1124"/>
      <c r="LMX1305" s="1124"/>
      <c r="LMY1305" s="1124"/>
      <c r="LMZ1305" s="1124"/>
      <c r="LNA1305" s="1124"/>
      <c r="LNB1305" s="1124"/>
      <c r="LNC1305" s="1124"/>
      <c r="LND1305" s="1124"/>
      <c r="LNE1305" s="1124"/>
      <c r="LNF1305" s="1124"/>
      <c r="LNG1305" s="1124"/>
      <c r="LNH1305" s="1124"/>
      <c r="LNI1305" s="1124"/>
      <c r="LNJ1305" s="1124"/>
      <c r="LNK1305" s="1124"/>
      <c r="LNL1305" s="1124"/>
      <c r="LNM1305" s="1124"/>
      <c r="LNN1305" s="1124"/>
      <c r="LNO1305" s="1124"/>
      <c r="LNP1305" s="1124"/>
      <c r="LNQ1305" s="1124"/>
      <c r="LNR1305" s="1124"/>
      <c r="LNS1305" s="1124"/>
      <c r="LNT1305" s="1124"/>
      <c r="LNU1305" s="1124"/>
      <c r="LNV1305" s="1124"/>
      <c r="LNW1305" s="1124"/>
      <c r="LNX1305" s="1124"/>
      <c r="LNY1305" s="1124"/>
      <c r="LNZ1305" s="1124"/>
      <c r="LOA1305" s="1124"/>
      <c r="LOB1305" s="1124"/>
      <c r="LOC1305" s="1124"/>
      <c r="LOD1305" s="1124"/>
      <c r="LOE1305" s="1124"/>
      <c r="LOF1305" s="1124"/>
      <c r="LOG1305" s="1124"/>
      <c r="LOH1305" s="1124"/>
      <c r="LOI1305" s="1124"/>
      <c r="LOJ1305" s="1124"/>
      <c r="LOK1305" s="1124"/>
      <c r="LOL1305" s="1124"/>
      <c r="LOM1305" s="1124"/>
      <c r="LON1305" s="1124"/>
      <c r="LOO1305" s="1124"/>
      <c r="LOP1305" s="1124"/>
      <c r="LOQ1305" s="1124"/>
      <c r="LOR1305" s="1124"/>
      <c r="LOS1305" s="1124"/>
      <c r="LOT1305" s="1124"/>
      <c r="LOU1305" s="1124"/>
      <c r="LOV1305" s="1124"/>
      <c r="LOW1305" s="1124"/>
      <c r="LOX1305" s="1124"/>
      <c r="LOY1305" s="1124"/>
      <c r="LOZ1305" s="1124"/>
      <c r="LPA1305" s="1124"/>
      <c r="LPB1305" s="1124"/>
      <c r="LPC1305" s="1124"/>
      <c r="LPD1305" s="1124"/>
      <c r="LPE1305" s="1124"/>
      <c r="LPF1305" s="1124"/>
      <c r="LPG1305" s="1124"/>
      <c r="LPH1305" s="1124"/>
      <c r="LPI1305" s="1124"/>
      <c r="LPJ1305" s="1124"/>
      <c r="LPK1305" s="1124"/>
      <c r="LPL1305" s="1124"/>
      <c r="LPM1305" s="1124"/>
      <c r="LPN1305" s="1124"/>
      <c r="LPO1305" s="1124"/>
      <c r="LPP1305" s="1124"/>
      <c r="LPQ1305" s="1124"/>
      <c r="LPR1305" s="1124"/>
      <c r="LPS1305" s="1124"/>
      <c r="LPT1305" s="1124"/>
      <c r="LPU1305" s="1124"/>
      <c r="LPV1305" s="1124"/>
      <c r="LPW1305" s="1124"/>
      <c r="LPX1305" s="1124"/>
      <c r="LPY1305" s="1124"/>
      <c r="LPZ1305" s="1124"/>
      <c r="LQA1305" s="1124"/>
      <c r="LQB1305" s="1124"/>
      <c r="LQC1305" s="1124"/>
      <c r="LQD1305" s="1124"/>
      <c r="LQE1305" s="1124"/>
      <c r="LQF1305" s="1124"/>
      <c r="LQG1305" s="1124"/>
      <c r="LQH1305" s="1124"/>
      <c r="LQI1305" s="1124"/>
      <c r="LQJ1305" s="1124"/>
      <c r="LQK1305" s="1124"/>
      <c r="LQL1305" s="1124"/>
      <c r="LQM1305" s="1124"/>
      <c r="LQN1305" s="1124"/>
      <c r="LQO1305" s="1124"/>
      <c r="LQP1305" s="1124"/>
      <c r="LQQ1305" s="1124"/>
      <c r="LQR1305" s="1124"/>
      <c r="LQS1305" s="1124"/>
      <c r="LQT1305" s="1124"/>
      <c r="LQU1305" s="1124"/>
      <c r="LQV1305" s="1124"/>
      <c r="LQW1305" s="1124"/>
      <c r="LQX1305" s="1124"/>
      <c r="LQY1305" s="1124"/>
      <c r="LQZ1305" s="1124"/>
      <c r="LRA1305" s="1124"/>
      <c r="LRB1305" s="1124"/>
      <c r="LRC1305" s="1124"/>
      <c r="LRD1305" s="1124"/>
      <c r="LRE1305" s="1124"/>
      <c r="LRF1305" s="1124"/>
      <c r="LRG1305" s="1124"/>
      <c r="LRH1305" s="1124"/>
      <c r="LRI1305" s="1124"/>
      <c r="LRJ1305" s="1124"/>
      <c r="LRK1305" s="1124"/>
      <c r="LRL1305" s="1124"/>
      <c r="LRM1305" s="1124"/>
      <c r="LRN1305" s="1124"/>
      <c r="LRO1305" s="1124"/>
      <c r="LRP1305" s="1124"/>
      <c r="LRQ1305" s="1124"/>
      <c r="LRR1305" s="1124"/>
      <c r="LRS1305" s="1124"/>
      <c r="LRT1305" s="1124"/>
      <c r="LRU1305" s="1124"/>
      <c r="LRV1305" s="1124"/>
      <c r="LRW1305" s="1124"/>
      <c r="LRX1305" s="1124"/>
      <c r="LRY1305" s="1124"/>
      <c r="LRZ1305" s="1124"/>
      <c r="LSA1305" s="1124"/>
      <c r="LSB1305" s="1124"/>
      <c r="LSC1305" s="1124"/>
      <c r="LSD1305" s="1124"/>
      <c r="LSE1305" s="1124"/>
      <c r="LSF1305" s="1124"/>
      <c r="LSG1305" s="1124"/>
      <c r="LSH1305" s="1124"/>
      <c r="LSI1305" s="1124"/>
      <c r="LSJ1305" s="1124"/>
      <c r="LSK1305" s="1124"/>
      <c r="LSL1305" s="1124"/>
      <c r="LSM1305" s="1124"/>
      <c r="LSN1305" s="1124"/>
      <c r="LSO1305" s="1124"/>
      <c r="LSP1305" s="1124"/>
      <c r="LSQ1305" s="1124"/>
      <c r="LSR1305" s="1124"/>
      <c r="LSS1305" s="1124"/>
      <c r="LST1305" s="1124"/>
      <c r="LSU1305" s="1124"/>
      <c r="LSV1305" s="1124"/>
      <c r="LSW1305" s="1124"/>
      <c r="LSX1305" s="1124"/>
      <c r="LSY1305" s="1124"/>
      <c r="LSZ1305" s="1124"/>
      <c r="LTA1305" s="1124"/>
      <c r="LTB1305" s="1124"/>
      <c r="LTC1305" s="1124"/>
      <c r="LTD1305" s="1124"/>
      <c r="LTE1305" s="1124"/>
      <c r="LTF1305" s="1124"/>
      <c r="LTG1305" s="1124"/>
      <c r="LTH1305" s="1124"/>
      <c r="LTI1305" s="1124"/>
      <c r="LTJ1305" s="1124"/>
      <c r="LTK1305" s="1124"/>
      <c r="LTL1305" s="1124"/>
      <c r="LTM1305" s="1124"/>
      <c r="LTN1305" s="1124"/>
      <c r="LTO1305" s="1124"/>
      <c r="LTP1305" s="1124"/>
      <c r="LTQ1305" s="1124"/>
      <c r="LTR1305" s="1124"/>
      <c r="LTS1305" s="1124"/>
      <c r="LTT1305" s="1124"/>
      <c r="LTU1305" s="1124"/>
      <c r="LTV1305" s="1124"/>
      <c r="LTW1305" s="1124"/>
      <c r="LTX1305" s="1124"/>
      <c r="LTY1305" s="1124"/>
      <c r="LTZ1305" s="1124"/>
      <c r="LUA1305" s="1124"/>
      <c r="LUB1305" s="1124"/>
      <c r="LUC1305" s="1124"/>
      <c r="LUD1305" s="1124"/>
      <c r="LUE1305" s="1124"/>
      <c r="LUF1305" s="1124"/>
      <c r="LUG1305" s="1124"/>
      <c r="LUH1305" s="1124"/>
      <c r="LUI1305" s="1124"/>
      <c r="LUJ1305" s="1124"/>
      <c r="LUK1305" s="1124"/>
      <c r="LUL1305" s="1124"/>
      <c r="LUM1305" s="1124"/>
      <c r="LUN1305" s="1124"/>
      <c r="LUO1305" s="1124"/>
      <c r="LUP1305" s="1124"/>
      <c r="LUQ1305" s="1124"/>
      <c r="LUR1305" s="1124"/>
      <c r="LUS1305" s="1124"/>
      <c r="LUT1305" s="1124"/>
      <c r="LUU1305" s="1124"/>
      <c r="LUV1305" s="1124"/>
      <c r="LUW1305" s="1124"/>
      <c r="LUX1305" s="1124"/>
      <c r="LUY1305" s="1124"/>
      <c r="LUZ1305" s="1124"/>
      <c r="LVA1305" s="1124"/>
      <c r="LVB1305" s="1124"/>
      <c r="LVC1305" s="1124"/>
      <c r="LVD1305" s="1124"/>
      <c r="LVE1305" s="1124"/>
      <c r="LVF1305" s="1124"/>
      <c r="LVG1305" s="1124"/>
      <c r="LVH1305" s="1124"/>
      <c r="LVI1305" s="1124"/>
      <c r="LVJ1305" s="1124"/>
      <c r="LVK1305" s="1124"/>
      <c r="LVL1305" s="1124"/>
      <c r="LVM1305" s="1124"/>
      <c r="LVN1305" s="1124"/>
      <c r="LVO1305" s="1124"/>
      <c r="LVP1305" s="1124"/>
      <c r="LVQ1305" s="1124"/>
      <c r="LVR1305" s="1124"/>
      <c r="LVS1305" s="1124"/>
      <c r="LVT1305" s="1124"/>
      <c r="LVU1305" s="1124"/>
      <c r="LVV1305" s="1124"/>
      <c r="LVW1305" s="1124"/>
      <c r="LVX1305" s="1124"/>
      <c r="LVY1305" s="1124"/>
      <c r="LVZ1305" s="1124"/>
      <c r="LWA1305" s="1124"/>
      <c r="LWB1305" s="1124"/>
      <c r="LWC1305" s="1124"/>
      <c r="LWD1305" s="1124"/>
      <c r="LWE1305" s="1124"/>
      <c r="LWF1305" s="1124"/>
      <c r="LWG1305" s="1124"/>
      <c r="LWH1305" s="1124"/>
      <c r="LWI1305" s="1124"/>
      <c r="LWJ1305" s="1124"/>
      <c r="LWK1305" s="1124"/>
      <c r="LWL1305" s="1124"/>
      <c r="LWM1305" s="1124"/>
      <c r="LWN1305" s="1124"/>
      <c r="LWO1305" s="1124"/>
      <c r="LWP1305" s="1124"/>
      <c r="LWQ1305" s="1124"/>
      <c r="LWR1305" s="1124"/>
      <c r="LWS1305" s="1124"/>
      <c r="LWT1305" s="1124"/>
      <c r="LWU1305" s="1124"/>
      <c r="LWV1305" s="1124"/>
      <c r="LWW1305" s="1124"/>
      <c r="LWX1305" s="1124"/>
      <c r="LWY1305" s="1124"/>
      <c r="LWZ1305" s="1124"/>
      <c r="LXA1305" s="1124"/>
      <c r="LXB1305" s="1124"/>
      <c r="LXC1305" s="1124"/>
      <c r="LXD1305" s="1124"/>
      <c r="LXE1305" s="1124"/>
      <c r="LXF1305" s="1124"/>
      <c r="LXG1305" s="1124"/>
      <c r="LXH1305" s="1124"/>
      <c r="LXI1305" s="1124"/>
      <c r="LXJ1305" s="1124"/>
      <c r="LXK1305" s="1124"/>
      <c r="LXL1305" s="1124"/>
      <c r="LXM1305" s="1124"/>
      <c r="LXN1305" s="1124"/>
      <c r="LXO1305" s="1124"/>
      <c r="LXP1305" s="1124"/>
      <c r="LXQ1305" s="1124"/>
      <c r="LXR1305" s="1124"/>
      <c r="LXS1305" s="1124"/>
      <c r="LXT1305" s="1124"/>
      <c r="LXU1305" s="1124"/>
      <c r="LXV1305" s="1124"/>
      <c r="LXW1305" s="1124"/>
      <c r="LXX1305" s="1124"/>
      <c r="LXY1305" s="1124"/>
      <c r="LXZ1305" s="1124"/>
      <c r="LYA1305" s="1124"/>
      <c r="LYB1305" s="1124"/>
      <c r="LYC1305" s="1124"/>
      <c r="LYD1305" s="1124"/>
      <c r="LYE1305" s="1124"/>
      <c r="LYF1305" s="1124"/>
      <c r="LYG1305" s="1124"/>
      <c r="LYH1305" s="1124"/>
      <c r="LYI1305" s="1124"/>
      <c r="LYJ1305" s="1124"/>
      <c r="LYK1305" s="1124"/>
      <c r="LYL1305" s="1124"/>
      <c r="LYM1305" s="1124"/>
      <c r="LYN1305" s="1124"/>
      <c r="LYO1305" s="1124"/>
      <c r="LYP1305" s="1124"/>
      <c r="LYQ1305" s="1124"/>
      <c r="LYR1305" s="1124"/>
      <c r="LYS1305" s="1124"/>
      <c r="LYT1305" s="1124"/>
      <c r="LYU1305" s="1124"/>
      <c r="LYV1305" s="1124"/>
      <c r="LYW1305" s="1124"/>
      <c r="LYX1305" s="1124"/>
      <c r="LYY1305" s="1124"/>
      <c r="LYZ1305" s="1124"/>
      <c r="LZA1305" s="1124"/>
      <c r="LZB1305" s="1124"/>
      <c r="LZC1305" s="1124"/>
      <c r="LZD1305" s="1124"/>
      <c r="LZE1305" s="1124"/>
      <c r="LZF1305" s="1124"/>
      <c r="LZG1305" s="1124"/>
      <c r="LZH1305" s="1124"/>
      <c r="LZI1305" s="1124"/>
      <c r="LZJ1305" s="1124"/>
      <c r="LZK1305" s="1124"/>
      <c r="LZL1305" s="1124"/>
      <c r="LZM1305" s="1124"/>
      <c r="LZN1305" s="1124"/>
      <c r="LZO1305" s="1124"/>
      <c r="LZP1305" s="1124"/>
      <c r="LZQ1305" s="1124"/>
      <c r="LZR1305" s="1124"/>
      <c r="LZS1305" s="1124"/>
      <c r="LZT1305" s="1124"/>
      <c r="LZU1305" s="1124"/>
      <c r="LZV1305" s="1124"/>
      <c r="LZW1305" s="1124"/>
      <c r="LZX1305" s="1124"/>
      <c r="LZY1305" s="1124"/>
      <c r="LZZ1305" s="1124"/>
      <c r="MAA1305" s="1124"/>
      <c r="MAB1305" s="1124"/>
      <c r="MAC1305" s="1124"/>
      <c r="MAD1305" s="1124"/>
      <c r="MAE1305" s="1124"/>
      <c r="MAF1305" s="1124"/>
      <c r="MAG1305" s="1124"/>
      <c r="MAH1305" s="1124"/>
      <c r="MAI1305" s="1124"/>
      <c r="MAJ1305" s="1124"/>
      <c r="MAK1305" s="1124"/>
      <c r="MAL1305" s="1124"/>
      <c r="MAM1305" s="1124"/>
      <c r="MAN1305" s="1124"/>
      <c r="MAO1305" s="1124"/>
      <c r="MAP1305" s="1124"/>
      <c r="MAQ1305" s="1124"/>
      <c r="MAR1305" s="1124"/>
      <c r="MAS1305" s="1124"/>
      <c r="MAT1305" s="1124"/>
      <c r="MAU1305" s="1124"/>
      <c r="MAV1305" s="1124"/>
      <c r="MAW1305" s="1124"/>
      <c r="MAX1305" s="1124"/>
      <c r="MAY1305" s="1124"/>
      <c r="MAZ1305" s="1124"/>
      <c r="MBA1305" s="1124"/>
      <c r="MBB1305" s="1124"/>
      <c r="MBC1305" s="1124"/>
      <c r="MBD1305" s="1124"/>
      <c r="MBE1305" s="1124"/>
      <c r="MBF1305" s="1124"/>
      <c r="MBG1305" s="1124"/>
      <c r="MBH1305" s="1124"/>
      <c r="MBI1305" s="1124"/>
      <c r="MBJ1305" s="1124"/>
      <c r="MBK1305" s="1124"/>
      <c r="MBL1305" s="1124"/>
      <c r="MBM1305" s="1124"/>
      <c r="MBN1305" s="1124"/>
      <c r="MBO1305" s="1124"/>
      <c r="MBP1305" s="1124"/>
      <c r="MBQ1305" s="1124"/>
      <c r="MBR1305" s="1124"/>
      <c r="MBS1305" s="1124"/>
      <c r="MBT1305" s="1124"/>
      <c r="MBU1305" s="1124"/>
      <c r="MBV1305" s="1124"/>
      <c r="MBW1305" s="1124"/>
      <c r="MBX1305" s="1124"/>
      <c r="MBY1305" s="1124"/>
      <c r="MBZ1305" s="1124"/>
      <c r="MCA1305" s="1124"/>
      <c r="MCB1305" s="1124"/>
      <c r="MCC1305" s="1124"/>
      <c r="MCD1305" s="1124"/>
      <c r="MCE1305" s="1124"/>
      <c r="MCF1305" s="1124"/>
      <c r="MCG1305" s="1124"/>
      <c r="MCH1305" s="1124"/>
      <c r="MCI1305" s="1124"/>
      <c r="MCJ1305" s="1124"/>
      <c r="MCK1305" s="1124"/>
      <c r="MCL1305" s="1124"/>
      <c r="MCM1305" s="1124"/>
      <c r="MCN1305" s="1124"/>
      <c r="MCO1305" s="1124"/>
      <c r="MCP1305" s="1124"/>
      <c r="MCQ1305" s="1124"/>
      <c r="MCR1305" s="1124"/>
      <c r="MCS1305" s="1124"/>
      <c r="MCT1305" s="1124"/>
      <c r="MCU1305" s="1124"/>
      <c r="MCV1305" s="1124"/>
      <c r="MCW1305" s="1124"/>
      <c r="MCX1305" s="1124"/>
      <c r="MCY1305" s="1124"/>
      <c r="MCZ1305" s="1124"/>
      <c r="MDA1305" s="1124"/>
      <c r="MDB1305" s="1124"/>
      <c r="MDC1305" s="1124"/>
      <c r="MDD1305" s="1124"/>
      <c r="MDE1305" s="1124"/>
      <c r="MDF1305" s="1124"/>
      <c r="MDG1305" s="1124"/>
      <c r="MDH1305" s="1124"/>
      <c r="MDI1305" s="1124"/>
      <c r="MDJ1305" s="1124"/>
      <c r="MDK1305" s="1124"/>
      <c r="MDL1305" s="1124"/>
      <c r="MDM1305" s="1124"/>
      <c r="MDN1305" s="1124"/>
      <c r="MDO1305" s="1124"/>
      <c r="MDP1305" s="1124"/>
      <c r="MDQ1305" s="1124"/>
      <c r="MDR1305" s="1124"/>
      <c r="MDS1305" s="1124"/>
      <c r="MDT1305" s="1124"/>
      <c r="MDU1305" s="1124"/>
      <c r="MDV1305" s="1124"/>
      <c r="MDW1305" s="1124"/>
      <c r="MDX1305" s="1124"/>
      <c r="MDY1305" s="1124"/>
      <c r="MDZ1305" s="1124"/>
      <c r="MEA1305" s="1124"/>
      <c r="MEB1305" s="1124"/>
      <c r="MEC1305" s="1124"/>
      <c r="MED1305" s="1124"/>
      <c r="MEE1305" s="1124"/>
      <c r="MEF1305" s="1124"/>
      <c r="MEG1305" s="1124"/>
      <c r="MEH1305" s="1124"/>
      <c r="MEI1305" s="1124"/>
      <c r="MEJ1305" s="1124"/>
      <c r="MEK1305" s="1124"/>
      <c r="MEL1305" s="1124"/>
      <c r="MEM1305" s="1124"/>
      <c r="MEN1305" s="1124"/>
      <c r="MEO1305" s="1124"/>
      <c r="MEP1305" s="1124"/>
      <c r="MEQ1305" s="1124"/>
      <c r="MER1305" s="1124"/>
      <c r="MES1305" s="1124"/>
      <c r="MET1305" s="1124"/>
      <c r="MEU1305" s="1124"/>
      <c r="MEV1305" s="1124"/>
      <c r="MEW1305" s="1124"/>
      <c r="MEX1305" s="1124"/>
      <c r="MEY1305" s="1124"/>
      <c r="MEZ1305" s="1124"/>
      <c r="MFA1305" s="1124"/>
      <c r="MFB1305" s="1124"/>
      <c r="MFC1305" s="1124"/>
      <c r="MFD1305" s="1124"/>
      <c r="MFE1305" s="1124"/>
      <c r="MFF1305" s="1124"/>
      <c r="MFG1305" s="1124"/>
      <c r="MFH1305" s="1124"/>
      <c r="MFI1305" s="1124"/>
      <c r="MFJ1305" s="1124"/>
      <c r="MFK1305" s="1124"/>
      <c r="MFL1305" s="1124"/>
      <c r="MFM1305" s="1124"/>
      <c r="MFN1305" s="1124"/>
      <c r="MFO1305" s="1124"/>
      <c r="MFP1305" s="1124"/>
      <c r="MFQ1305" s="1124"/>
      <c r="MFR1305" s="1124"/>
      <c r="MFS1305" s="1124"/>
      <c r="MFT1305" s="1124"/>
      <c r="MFU1305" s="1124"/>
      <c r="MFV1305" s="1124"/>
      <c r="MFW1305" s="1124"/>
      <c r="MFX1305" s="1124"/>
      <c r="MFY1305" s="1124"/>
      <c r="MFZ1305" s="1124"/>
      <c r="MGA1305" s="1124"/>
      <c r="MGB1305" s="1124"/>
      <c r="MGC1305" s="1124"/>
      <c r="MGD1305" s="1124"/>
      <c r="MGE1305" s="1124"/>
      <c r="MGF1305" s="1124"/>
      <c r="MGG1305" s="1124"/>
      <c r="MGH1305" s="1124"/>
      <c r="MGI1305" s="1124"/>
      <c r="MGJ1305" s="1124"/>
      <c r="MGK1305" s="1124"/>
      <c r="MGL1305" s="1124"/>
      <c r="MGM1305" s="1124"/>
      <c r="MGN1305" s="1124"/>
      <c r="MGO1305" s="1124"/>
      <c r="MGP1305" s="1124"/>
      <c r="MGQ1305" s="1124"/>
      <c r="MGR1305" s="1124"/>
      <c r="MGS1305" s="1124"/>
      <c r="MGT1305" s="1124"/>
      <c r="MGU1305" s="1124"/>
      <c r="MGV1305" s="1124"/>
      <c r="MGW1305" s="1124"/>
      <c r="MGX1305" s="1124"/>
      <c r="MGY1305" s="1124"/>
      <c r="MGZ1305" s="1124"/>
      <c r="MHA1305" s="1124"/>
      <c r="MHB1305" s="1124"/>
      <c r="MHC1305" s="1124"/>
      <c r="MHD1305" s="1124"/>
      <c r="MHE1305" s="1124"/>
      <c r="MHF1305" s="1124"/>
      <c r="MHG1305" s="1124"/>
      <c r="MHH1305" s="1124"/>
      <c r="MHI1305" s="1124"/>
      <c r="MHJ1305" s="1124"/>
      <c r="MHK1305" s="1124"/>
      <c r="MHL1305" s="1124"/>
      <c r="MHM1305" s="1124"/>
      <c r="MHN1305" s="1124"/>
      <c r="MHO1305" s="1124"/>
      <c r="MHP1305" s="1124"/>
      <c r="MHQ1305" s="1124"/>
      <c r="MHR1305" s="1124"/>
      <c r="MHS1305" s="1124"/>
      <c r="MHT1305" s="1124"/>
      <c r="MHU1305" s="1124"/>
      <c r="MHV1305" s="1124"/>
      <c r="MHW1305" s="1124"/>
      <c r="MHX1305" s="1124"/>
      <c r="MHY1305" s="1124"/>
      <c r="MHZ1305" s="1124"/>
      <c r="MIA1305" s="1124"/>
      <c r="MIB1305" s="1124"/>
      <c r="MIC1305" s="1124"/>
      <c r="MID1305" s="1124"/>
      <c r="MIE1305" s="1124"/>
      <c r="MIF1305" s="1124"/>
      <c r="MIG1305" s="1124"/>
      <c r="MIH1305" s="1124"/>
      <c r="MII1305" s="1124"/>
      <c r="MIJ1305" s="1124"/>
      <c r="MIK1305" s="1124"/>
      <c r="MIL1305" s="1124"/>
      <c r="MIM1305" s="1124"/>
      <c r="MIN1305" s="1124"/>
      <c r="MIO1305" s="1124"/>
      <c r="MIP1305" s="1124"/>
      <c r="MIQ1305" s="1124"/>
      <c r="MIR1305" s="1124"/>
      <c r="MIS1305" s="1124"/>
      <c r="MIT1305" s="1124"/>
      <c r="MIU1305" s="1124"/>
      <c r="MIV1305" s="1124"/>
      <c r="MIW1305" s="1124"/>
      <c r="MIX1305" s="1124"/>
      <c r="MIY1305" s="1124"/>
      <c r="MIZ1305" s="1124"/>
      <c r="MJA1305" s="1124"/>
      <c r="MJB1305" s="1124"/>
      <c r="MJC1305" s="1124"/>
      <c r="MJD1305" s="1124"/>
      <c r="MJE1305" s="1124"/>
      <c r="MJF1305" s="1124"/>
      <c r="MJG1305" s="1124"/>
      <c r="MJH1305" s="1124"/>
      <c r="MJI1305" s="1124"/>
      <c r="MJJ1305" s="1124"/>
      <c r="MJK1305" s="1124"/>
      <c r="MJL1305" s="1124"/>
      <c r="MJM1305" s="1124"/>
      <c r="MJN1305" s="1124"/>
      <c r="MJO1305" s="1124"/>
      <c r="MJP1305" s="1124"/>
      <c r="MJQ1305" s="1124"/>
      <c r="MJR1305" s="1124"/>
      <c r="MJS1305" s="1124"/>
      <c r="MJT1305" s="1124"/>
      <c r="MJU1305" s="1124"/>
      <c r="MJV1305" s="1124"/>
      <c r="MJW1305" s="1124"/>
      <c r="MJX1305" s="1124"/>
      <c r="MJY1305" s="1124"/>
      <c r="MJZ1305" s="1124"/>
      <c r="MKA1305" s="1124"/>
      <c r="MKB1305" s="1124"/>
      <c r="MKC1305" s="1124"/>
      <c r="MKD1305" s="1124"/>
      <c r="MKE1305" s="1124"/>
      <c r="MKF1305" s="1124"/>
      <c r="MKG1305" s="1124"/>
      <c r="MKH1305" s="1124"/>
      <c r="MKI1305" s="1124"/>
      <c r="MKJ1305" s="1124"/>
      <c r="MKK1305" s="1124"/>
      <c r="MKL1305" s="1124"/>
      <c r="MKM1305" s="1124"/>
      <c r="MKN1305" s="1124"/>
      <c r="MKO1305" s="1124"/>
      <c r="MKP1305" s="1124"/>
      <c r="MKQ1305" s="1124"/>
      <c r="MKR1305" s="1124"/>
      <c r="MKS1305" s="1124"/>
      <c r="MKT1305" s="1124"/>
      <c r="MKU1305" s="1124"/>
      <c r="MKV1305" s="1124"/>
      <c r="MKW1305" s="1124"/>
      <c r="MKX1305" s="1124"/>
      <c r="MKY1305" s="1124"/>
      <c r="MKZ1305" s="1124"/>
      <c r="MLA1305" s="1124"/>
      <c r="MLB1305" s="1124"/>
      <c r="MLC1305" s="1124"/>
      <c r="MLD1305" s="1124"/>
      <c r="MLE1305" s="1124"/>
      <c r="MLF1305" s="1124"/>
      <c r="MLG1305" s="1124"/>
      <c r="MLH1305" s="1124"/>
      <c r="MLI1305" s="1124"/>
      <c r="MLJ1305" s="1124"/>
      <c r="MLK1305" s="1124"/>
      <c r="MLL1305" s="1124"/>
      <c r="MLM1305" s="1124"/>
      <c r="MLN1305" s="1124"/>
      <c r="MLO1305" s="1124"/>
      <c r="MLP1305" s="1124"/>
      <c r="MLQ1305" s="1124"/>
      <c r="MLR1305" s="1124"/>
      <c r="MLS1305" s="1124"/>
      <c r="MLT1305" s="1124"/>
      <c r="MLU1305" s="1124"/>
      <c r="MLV1305" s="1124"/>
      <c r="MLW1305" s="1124"/>
      <c r="MLX1305" s="1124"/>
      <c r="MLY1305" s="1124"/>
      <c r="MLZ1305" s="1124"/>
      <c r="MMA1305" s="1124"/>
      <c r="MMB1305" s="1124"/>
      <c r="MMC1305" s="1124"/>
      <c r="MMD1305" s="1124"/>
      <c r="MME1305" s="1124"/>
      <c r="MMF1305" s="1124"/>
      <c r="MMG1305" s="1124"/>
      <c r="MMH1305" s="1124"/>
      <c r="MMI1305" s="1124"/>
      <c r="MMJ1305" s="1124"/>
      <c r="MMK1305" s="1124"/>
      <c r="MML1305" s="1124"/>
      <c r="MMM1305" s="1124"/>
      <c r="MMN1305" s="1124"/>
      <c r="MMO1305" s="1124"/>
      <c r="MMP1305" s="1124"/>
      <c r="MMQ1305" s="1124"/>
      <c r="MMR1305" s="1124"/>
      <c r="MMS1305" s="1124"/>
      <c r="MMT1305" s="1124"/>
      <c r="MMU1305" s="1124"/>
      <c r="MMV1305" s="1124"/>
      <c r="MMW1305" s="1124"/>
      <c r="MMX1305" s="1124"/>
      <c r="MMY1305" s="1124"/>
      <c r="MMZ1305" s="1124"/>
      <c r="MNA1305" s="1124"/>
      <c r="MNB1305" s="1124"/>
      <c r="MNC1305" s="1124"/>
      <c r="MND1305" s="1124"/>
      <c r="MNE1305" s="1124"/>
      <c r="MNF1305" s="1124"/>
      <c r="MNG1305" s="1124"/>
      <c r="MNH1305" s="1124"/>
      <c r="MNI1305" s="1124"/>
      <c r="MNJ1305" s="1124"/>
      <c r="MNK1305" s="1124"/>
      <c r="MNL1305" s="1124"/>
      <c r="MNM1305" s="1124"/>
      <c r="MNN1305" s="1124"/>
      <c r="MNO1305" s="1124"/>
      <c r="MNP1305" s="1124"/>
      <c r="MNQ1305" s="1124"/>
      <c r="MNR1305" s="1124"/>
      <c r="MNS1305" s="1124"/>
      <c r="MNT1305" s="1124"/>
      <c r="MNU1305" s="1124"/>
      <c r="MNV1305" s="1124"/>
      <c r="MNW1305" s="1124"/>
      <c r="MNX1305" s="1124"/>
      <c r="MNY1305" s="1124"/>
      <c r="MNZ1305" s="1124"/>
      <c r="MOA1305" s="1124"/>
      <c r="MOB1305" s="1124"/>
      <c r="MOC1305" s="1124"/>
      <c r="MOD1305" s="1124"/>
      <c r="MOE1305" s="1124"/>
      <c r="MOF1305" s="1124"/>
      <c r="MOG1305" s="1124"/>
      <c r="MOH1305" s="1124"/>
      <c r="MOI1305" s="1124"/>
      <c r="MOJ1305" s="1124"/>
      <c r="MOK1305" s="1124"/>
      <c r="MOL1305" s="1124"/>
      <c r="MOM1305" s="1124"/>
      <c r="MON1305" s="1124"/>
      <c r="MOO1305" s="1124"/>
      <c r="MOP1305" s="1124"/>
      <c r="MOQ1305" s="1124"/>
      <c r="MOR1305" s="1124"/>
      <c r="MOS1305" s="1124"/>
      <c r="MOT1305" s="1124"/>
      <c r="MOU1305" s="1124"/>
      <c r="MOV1305" s="1124"/>
      <c r="MOW1305" s="1124"/>
      <c r="MOX1305" s="1124"/>
      <c r="MOY1305" s="1124"/>
      <c r="MOZ1305" s="1124"/>
      <c r="MPA1305" s="1124"/>
      <c r="MPB1305" s="1124"/>
      <c r="MPC1305" s="1124"/>
      <c r="MPD1305" s="1124"/>
      <c r="MPE1305" s="1124"/>
      <c r="MPF1305" s="1124"/>
      <c r="MPG1305" s="1124"/>
      <c r="MPH1305" s="1124"/>
      <c r="MPI1305" s="1124"/>
      <c r="MPJ1305" s="1124"/>
      <c r="MPK1305" s="1124"/>
      <c r="MPL1305" s="1124"/>
      <c r="MPM1305" s="1124"/>
      <c r="MPN1305" s="1124"/>
      <c r="MPO1305" s="1124"/>
      <c r="MPP1305" s="1124"/>
      <c r="MPQ1305" s="1124"/>
      <c r="MPR1305" s="1124"/>
      <c r="MPS1305" s="1124"/>
      <c r="MPT1305" s="1124"/>
      <c r="MPU1305" s="1124"/>
      <c r="MPV1305" s="1124"/>
      <c r="MPW1305" s="1124"/>
      <c r="MPX1305" s="1124"/>
      <c r="MPY1305" s="1124"/>
      <c r="MPZ1305" s="1124"/>
      <c r="MQA1305" s="1124"/>
      <c r="MQB1305" s="1124"/>
      <c r="MQC1305" s="1124"/>
      <c r="MQD1305" s="1124"/>
      <c r="MQE1305" s="1124"/>
      <c r="MQF1305" s="1124"/>
      <c r="MQG1305" s="1124"/>
      <c r="MQH1305" s="1124"/>
      <c r="MQI1305" s="1124"/>
      <c r="MQJ1305" s="1124"/>
      <c r="MQK1305" s="1124"/>
      <c r="MQL1305" s="1124"/>
      <c r="MQM1305" s="1124"/>
      <c r="MQN1305" s="1124"/>
      <c r="MQO1305" s="1124"/>
      <c r="MQP1305" s="1124"/>
      <c r="MQQ1305" s="1124"/>
      <c r="MQR1305" s="1124"/>
      <c r="MQS1305" s="1124"/>
      <c r="MQT1305" s="1124"/>
      <c r="MQU1305" s="1124"/>
      <c r="MQV1305" s="1124"/>
      <c r="MQW1305" s="1124"/>
      <c r="MQX1305" s="1124"/>
      <c r="MQY1305" s="1124"/>
      <c r="MQZ1305" s="1124"/>
      <c r="MRA1305" s="1124"/>
      <c r="MRB1305" s="1124"/>
      <c r="MRC1305" s="1124"/>
      <c r="MRD1305" s="1124"/>
      <c r="MRE1305" s="1124"/>
      <c r="MRF1305" s="1124"/>
      <c r="MRG1305" s="1124"/>
      <c r="MRH1305" s="1124"/>
      <c r="MRI1305" s="1124"/>
      <c r="MRJ1305" s="1124"/>
      <c r="MRK1305" s="1124"/>
      <c r="MRL1305" s="1124"/>
      <c r="MRM1305" s="1124"/>
      <c r="MRN1305" s="1124"/>
      <c r="MRO1305" s="1124"/>
      <c r="MRP1305" s="1124"/>
      <c r="MRQ1305" s="1124"/>
      <c r="MRR1305" s="1124"/>
      <c r="MRS1305" s="1124"/>
      <c r="MRT1305" s="1124"/>
      <c r="MRU1305" s="1124"/>
      <c r="MRV1305" s="1124"/>
      <c r="MRW1305" s="1124"/>
      <c r="MRX1305" s="1124"/>
      <c r="MRY1305" s="1124"/>
      <c r="MRZ1305" s="1124"/>
      <c r="MSA1305" s="1124"/>
      <c r="MSB1305" s="1124"/>
      <c r="MSC1305" s="1124"/>
      <c r="MSD1305" s="1124"/>
      <c r="MSE1305" s="1124"/>
      <c r="MSF1305" s="1124"/>
      <c r="MSG1305" s="1124"/>
      <c r="MSH1305" s="1124"/>
      <c r="MSI1305" s="1124"/>
      <c r="MSJ1305" s="1124"/>
      <c r="MSK1305" s="1124"/>
      <c r="MSL1305" s="1124"/>
      <c r="MSM1305" s="1124"/>
      <c r="MSN1305" s="1124"/>
      <c r="MSO1305" s="1124"/>
      <c r="MSP1305" s="1124"/>
      <c r="MSQ1305" s="1124"/>
      <c r="MSR1305" s="1124"/>
      <c r="MSS1305" s="1124"/>
      <c r="MST1305" s="1124"/>
      <c r="MSU1305" s="1124"/>
      <c r="MSV1305" s="1124"/>
      <c r="MSW1305" s="1124"/>
      <c r="MSX1305" s="1124"/>
      <c r="MSY1305" s="1124"/>
      <c r="MSZ1305" s="1124"/>
      <c r="MTA1305" s="1124"/>
      <c r="MTB1305" s="1124"/>
      <c r="MTC1305" s="1124"/>
      <c r="MTD1305" s="1124"/>
      <c r="MTE1305" s="1124"/>
      <c r="MTF1305" s="1124"/>
      <c r="MTG1305" s="1124"/>
      <c r="MTH1305" s="1124"/>
      <c r="MTI1305" s="1124"/>
      <c r="MTJ1305" s="1124"/>
      <c r="MTK1305" s="1124"/>
      <c r="MTL1305" s="1124"/>
      <c r="MTM1305" s="1124"/>
      <c r="MTN1305" s="1124"/>
      <c r="MTO1305" s="1124"/>
      <c r="MTP1305" s="1124"/>
      <c r="MTQ1305" s="1124"/>
      <c r="MTR1305" s="1124"/>
      <c r="MTS1305" s="1124"/>
      <c r="MTT1305" s="1124"/>
      <c r="MTU1305" s="1124"/>
      <c r="MTV1305" s="1124"/>
      <c r="MTW1305" s="1124"/>
      <c r="MTX1305" s="1124"/>
      <c r="MTY1305" s="1124"/>
      <c r="MTZ1305" s="1124"/>
      <c r="MUA1305" s="1124"/>
      <c r="MUB1305" s="1124"/>
      <c r="MUC1305" s="1124"/>
      <c r="MUD1305" s="1124"/>
      <c r="MUE1305" s="1124"/>
      <c r="MUF1305" s="1124"/>
      <c r="MUG1305" s="1124"/>
      <c r="MUH1305" s="1124"/>
      <c r="MUI1305" s="1124"/>
      <c r="MUJ1305" s="1124"/>
      <c r="MUK1305" s="1124"/>
      <c r="MUL1305" s="1124"/>
      <c r="MUM1305" s="1124"/>
      <c r="MUN1305" s="1124"/>
      <c r="MUO1305" s="1124"/>
      <c r="MUP1305" s="1124"/>
      <c r="MUQ1305" s="1124"/>
      <c r="MUR1305" s="1124"/>
      <c r="MUS1305" s="1124"/>
      <c r="MUT1305" s="1124"/>
      <c r="MUU1305" s="1124"/>
      <c r="MUV1305" s="1124"/>
      <c r="MUW1305" s="1124"/>
      <c r="MUX1305" s="1124"/>
      <c r="MUY1305" s="1124"/>
      <c r="MUZ1305" s="1124"/>
      <c r="MVA1305" s="1124"/>
      <c r="MVB1305" s="1124"/>
      <c r="MVC1305" s="1124"/>
      <c r="MVD1305" s="1124"/>
      <c r="MVE1305" s="1124"/>
      <c r="MVF1305" s="1124"/>
      <c r="MVG1305" s="1124"/>
      <c r="MVH1305" s="1124"/>
      <c r="MVI1305" s="1124"/>
      <c r="MVJ1305" s="1124"/>
      <c r="MVK1305" s="1124"/>
      <c r="MVL1305" s="1124"/>
      <c r="MVM1305" s="1124"/>
      <c r="MVN1305" s="1124"/>
      <c r="MVO1305" s="1124"/>
      <c r="MVP1305" s="1124"/>
      <c r="MVQ1305" s="1124"/>
      <c r="MVR1305" s="1124"/>
      <c r="MVS1305" s="1124"/>
      <c r="MVT1305" s="1124"/>
      <c r="MVU1305" s="1124"/>
      <c r="MVV1305" s="1124"/>
      <c r="MVW1305" s="1124"/>
      <c r="MVX1305" s="1124"/>
      <c r="MVY1305" s="1124"/>
      <c r="MVZ1305" s="1124"/>
      <c r="MWA1305" s="1124"/>
      <c r="MWB1305" s="1124"/>
      <c r="MWC1305" s="1124"/>
      <c r="MWD1305" s="1124"/>
      <c r="MWE1305" s="1124"/>
      <c r="MWF1305" s="1124"/>
      <c r="MWG1305" s="1124"/>
      <c r="MWH1305" s="1124"/>
      <c r="MWI1305" s="1124"/>
      <c r="MWJ1305" s="1124"/>
      <c r="MWK1305" s="1124"/>
      <c r="MWL1305" s="1124"/>
      <c r="MWM1305" s="1124"/>
      <c r="MWN1305" s="1124"/>
      <c r="MWO1305" s="1124"/>
      <c r="MWP1305" s="1124"/>
      <c r="MWQ1305" s="1124"/>
      <c r="MWR1305" s="1124"/>
      <c r="MWS1305" s="1124"/>
      <c r="MWT1305" s="1124"/>
      <c r="MWU1305" s="1124"/>
      <c r="MWV1305" s="1124"/>
      <c r="MWW1305" s="1124"/>
      <c r="MWX1305" s="1124"/>
      <c r="MWY1305" s="1124"/>
      <c r="MWZ1305" s="1124"/>
      <c r="MXA1305" s="1124"/>
      <c r="MXB1305" s="1124"/>
      <c r="MXC1305" s="1124"/>
      <c r="MXD1305" s="1124"/>
      <c r="MXE1305" s="1124"/>
      <c r="MXF1305" s="1124"/>
      <c r="MXG1305" s="1124"/>
      <c r="MXH1305" s="1124"/>
      <c r="MXI1305" s="1124"/>
      <c r="MXJ1305" s="1124"/>
      <c r="MXK1305" s="1124"/>
      <c r="MXL1305" s="1124"/>
      <c r="MXM1305" s="1124"/>
      <c r="MXN1305" s="1124"/>
      <c r="MXO1305" s="1124"/>
      <c r="MXP1305" s="1124"/>
      <c r="MXQ1305" s="1124"/>
      <c r="MXR1305" s="1124"/>
      <c r="MXS1305" s="1124"/>
      <c r="MXT1305" s="1124"/>
      <c r="MXU1305" s="1124"/>
      <c r="MXV1305" s="1124"/>
      <c r="MXW1305" s="1124"/>
      <c r="MXX1305" s="1124"/>
      <c r="MXY1305" s="1124"/>
      <c r="MXZ1305" s="1124"/>
      <c r="MYA1305" s="1124"/>
      <c r="MYB1305" s="1124"/>
      <c r="MYC1305" s="1124"/>
      <c r="MYD1305" s="1124"/>
      <c r="MYE1305" s="1124"/>
      <c r="MYF1305" s="1124"/>
      <c r="MYG1305" s="1124"/>
      <c r="MYH1305" s="1124"/>
      <c r="MYI1305" s="1124"/>
      <c r="MYJ1305" s="1124"/>
      <c r="MYK1305" s="1124"/>
      <c r="MYL1305" s="1124"/>
      <c r="MYM1305" s="1124"/>
      <c r="MYN1305" s="1124"/>
      <c r="MYO1305" s="1124"/>
      <c r="MYP1305" s="1124"/>
      <c r="MYQ1305" s="1124"/>
      <c r="MYR1305" s="1124"/>
      <c r="MYS1305" s="1124"/>
      <c r="MYT1305" s="1124"/>
      <c r="MYU1305" s="1124"/>
      <c r="MYV1305" s="1124"/>
      <c r="MYW1305" s="1124"/>
      <c r="MYX1305" s="1124"/>
      <c r="MYY1305" s="1124"/>
      <c r="MYZ1305" s="1124"/>
      <c r="MZA1305" s="1124"/>
      <c r="MZB1305" s="1124"/>
      <c r="MZC1305" s="1124"/>
      <c r="MZD1305" s="1124"/>
      <c r="MZE1305" s="1124"/>
      <c r="MZF1305" s="1124"/>
      <c r="MZG1305" s="1124"/>
      <c r="MZH1305" s="1124"/>
      <c r="MZI1305" s="1124"/>
      <c r="MZJ1305" s="1124"/>
      <c r="MZK1305" s="1124"/>
      <c r="MZL1305" s="1124"/>
      <c r="MZM1305" s="1124"/>
      <c r="MZN1305" s="1124"/>
      <c r="MZO1305" s="1124"/>
      <c r="MZP1305" s="1124"/>
      <c r="MZQ1305" s="1124"/>
      <c r="MZR1305" s="1124"/>
      <c r="MZS1305" s="1124"/>
      <c r="MZT1305" s="1124"/>
      <c r="MZU1305" s="1124"/>
      <c r="MZV1305" s="1124"/>
      <c r="MZW1305" s="1124"/>
      <c r="MZX1305" s="1124"/>
      <c r="MZY1305" s="1124"/>
      <c r="MZZ1305" s="1124"/>
      <c r="NAA1305" s="1124"/>
      <c r="NAB1305" s="1124"/>
      <c r="NAC1305" s="1124"/>
      <c r="NAD1305" s="1124"/>
      <c r="NAE1305" s="1124"/>
      <c r="NAF1305" s="1124"/>
      <c r="NAG1305" s="1124"/>
      <c r="NAH1305" s="1124"/>
      <c r="NAI1305" s="1124"/>
      <c r="NAJ1305" s="1124"/>
      <c r="NAK1305" s="1124"/>
      <c r="NAL1305" s="1124"/>
      <c r="NAM1305" s="1124"/>
      <c r="NAN1305" s="1124"/>
      <c r="NAO1305" s="1124"/>
      <c r="NAP1305" s="1124"/>
      <c r="NAQ1305" s="1124"/>
      <c r="NAR1305" s="1124"/>
      <c r="NAS1305" s="1124"/>
      <c r="NAT1305" s="1124"/>
      <c r="NAU1305" s="1124"/>
      <c r="NAV1305" s="1124"/>
      <c r="NAW1305" s="1124"/>
      <c r="NAX1305" s="1124"/>
      <c r="NAY1305" s="1124"/>
      <c r="NAZ1305" s="1124"/>
      <c r="NBA1305" s="1124"/>
      <c r="NBB1305" s="1124"/>
      <c r="NBC1305" s="1124"/>
      <c r="NBD1305" s="1124"/>
      <c r="NBE1305" s="1124"/>
      <c r="NBF1305" s="1124"/>
      <c r="NBG1305" s="1124"/>
      <c r="NBH1305" s="1124"/>
      <c r="NBI1305" s="1124"/>
      <c r="NBJ1305" s="1124"/>
      <c r="NBK1305" s="1124"/>
      <c r="NBL1305" s="1124"/>
      <c r="NBM1305" s="1124"/>
      <c r="NBN1305" s="1124"/>
      <c r="NBO1305" s="1124"/>
      <c r="NBP1305" s="1124"/>
      <c r="NBQ1305" s="1124"/>
      <c r="NBR1305" s="1124"/>
      <c r="NBS1305" s="1124"/>
      <c r="NBT1305" s="1124"/>
      <c r="NBU1305" s="1124"/>
      <c r="NBV1305" s="1124"/>
      <c r="NBW1305" s="1124"/>
      <c r="NBX1305" s="1124"/>
      <c r="NBY1305" s="1124"/>
      <c r="NBZ1305" s="1124"/>
      <c r="NCA1305" s="1124"/>
      <c r="NCB1305" s="1124"/>
      <c r="NCC1305" s="1124"/>
      <c r="NCD1305" s="1124"/>
      <c r="NCE1305" s="1124"/>
      <c r="NCF1305" s="1124"/>
      <c r="NCG1305" s="1124"/>
      <c r="NCH1305" s="1124"/>
      <c r="NCI1305" s="1124"/>
      <c r="NCJ1305" s="1124"/>
      <c r="NCK1305" s="1124"/>
      <c r="NCL1305" s="1124"/>
      <c r="NCM1305" s="1124"/>
      <c r="NCN1305" s="1124"/>
      <c r="NCO1305" s="1124"/>
      <c r="NCP1305" s="1124"/>
      <c r="NCQ1305" s="1124"/>
      <c r="NCR1305" s="1124"/>
      <c r="NCS1305" s="1124"/>
      <c r="NCT1305" s="1124"/>
      <c r="NCU1305" s="1124"/>
      <c r="NCV1305" s="1124"/>
      <c r="NCW1305" s="1124"/>
      <c r="NCX1305" s="1124"/>
      <c r="NCY1305" s="1124"/>
      <c r="NCZ1305" s="1124"/>
      <c r="NDA1305" s="1124"/>
      <c r="NDB1305" s="1124"/>
      <c r="NDC1305" s="1124"/>
      <c r="NDD1305" s="1124"/>
      <c r="NDE1305" s="1124"/>
      <c r="NDF1305" s="1124"/>
      <c r="NDG1305" s="1124"/>
      <c r="NDH1305" s="1124"/>
      <c r="NDI1305" s="1124"/>
      <c r="NDJ1305" s="1124"/>
      <c r="NDK1305" s="1124"/>
      <c r="NDL1305" s="1124"/>
      <c r="NDM1305" s="1124"/>
      <c r="NDN1305" s="1124"/>
      <c r="NDO1305" s="1124"/>
      <c r="NDP1305" s="1124"/>
      <c r="NDQ1305" s="1124"/>
      <c r="NDR1305" s="1124"/>
      <c r="NDS1305" s="1124"/>
      <c r="NDT1305" s="1124"/>
      <c r="NDU1305" s="1124"/>
      <c r="NDV1305" s="1124"/>
      <c r="NDW1305" s="1124"/>
      <c r="NDX1305" s="1124"/>
      <c r="NDY1305" s="1124"/>
      <c r="NDZ1305" s="1124"/>
      <c r="NEA1305" s="1124"/>
      <c r="NEB1305" s="1124"/>
      <c r="NEC1305" s="1124"/>
      <c r="NED1305" s="1124"/>
      <c r="NEE1305" s="1124"/>
      <c r="NEF1305" s="1124"/>
      <c r="NEG1305" s="1124"/>
      <c r="NEH1305" s="1124"/>
      <c r="NEI1305" s="1124"/>
      <c r="NEJ1305" s="1124"/>
      <c r="NEK1305" s="1124"/>
      <c r="NEL1305" s="1124"/>
      <c r="NEM1305" s="1124"/>
      <c r="NEN1305" s="1124"/>
      <c r="NEO1305" s="1124"/>
      <c r="NEP1305" s="1124"/>
      <c r="NEQ1305" s="1124"/>
      <c r="NER1305" s="1124"/>
      <c r="NES1305" s="1124"/>
      <c r="NET1305" s="1124"/>
      <c r="NEU1305" s="1124"/>
      <c r="NEV1305" s="1124"/>
      <c r="NEW1305" s="1124"/>
      <c r="NEX1305" s="1124"/>
      <c r="NEY1305" s="1124"/>
      <c r="NEZ1305" s="1124"/>
      <c r="NFA1305" s="1124"/>
      <c r="NFB1305" s="1124"/>
      <c r="NFC1305" s="1124"/>
      <c r="NFD1305" s="1124"/>
      <c r="NFE1305" s="1124"/>
      <c r="NFF1305" s="1124"/>
      <c r="NFG1305" s="1124"/>
      <c r="NFH1305" s="1124"/>
      <c r="NFI1305" s="1124"/>
      <c r="NFJ1305" s="1124"/>
      <c r="NFK1305" s="1124"/>
      <c r="NFL1305" s="1124"/>
      <c r="NFM1305" s="1124"/>
      <c r="NFN1305" s="1124"/>
      <c r="NFO1305" s="1124"/>
      <c r="NFP1305" s="1124"/>
      <c r="NFQ1305" s="1124"/>
      <c r="NFR1305" s="1124"/>
      <c r="NFS1305" s="1124"/>
      <c r="NFT1305" s="1124"/>
      <c r="NFU1305" s="1124"/>
      <c r="NFV1305" s="1124"/>
      <c r="NFW1305" s="1124"/>
      <c r="NFX1305" s="1124"/>
      <c r="NFY1305" s="1124"/>
      <c r="NFZ1305" s="1124"/>
      <c r="NGA1305" s="1124"/>
      <c r="NGB1305" s="1124"/>
      <c r="NGC1305" s="1124"/>
      <c r="NGD1305" s="1124"/>
      <c r="NGE1305" s="1124"/>
      <c r="NGF1305" s="1124"/>
      <c r="NGG1305" s="1124"/>
      <c r="NGH1305" s="1124"/>
      <c r="NGI1305" s="1124"/>
      <c r="NGJ1305" s="1124"/>
      <c r="NGK1305" s="1124"/>
      <c r="NGL1305" s="1124"/>
      <c r="NGM1305" s="1124"/>
      <c r="NGN1305" s="1124"/>
      <c r="NGO1305" s="1124"/>
      <c r="NGP1305" s="1124"/>
      <c r="NGQ1305" s="1124"/>
      <c r="NGR1305" s="1124"/>
      <c r="NGS1305" s="1124"/>
      <c r="NGT1305" s="1124"/>
      <c r="NGU1305" s="1124"/>
      <c r="NGV1305" s="1124"/>
      <c r="NGW1305" s="1124"/>
      <c r="NGX1305" s="1124"/>
      <c r="NGY1305" s="1124"/>
      <c r="NGZ1305" s="1124"/>
      <c r="NHA1305" s="1124"/>
      <c r="NHB1305" s="1124"/>
      <c r="NHC1305" s="1124"/>
      <c r="NHD1305" s="1124"/>
      <c r="NHE1305" s="1124"/>
      <c r="NHF1305" s="1124"/>
      <c r="NHG1305" s="1124"/>
      <c r="NHH1305" s="1124"/>
      <c r="NHI1305" s="1124"/>
      <c r="NHJ1305" s="1124"/>
      <c r="NHK1305" s="1124"/>
      <c r="NHL1305" s="1124"/>
      <c r="NHM1305" s="1124"/>
      <c r="NHN1305" s="1124"/>
      <c r="NHO1305" s="1124"/>
      <c r="NHP1305" s="1124"/>
      <c r="NHQ1305" s="1124"/>
      <c r="NHR1305" s="1124"/>
      <c r="NHS1305" s="1124"/>
      <c r="NHT1305" s="1124"/>
      <c r="NHU1305" s="1124"/>
      <c r="NHV1305" s="1124"/>
      <c r="NHW1305" s="1124"/>
      <c r="NHX1305" s="1124"/>
      <c r="NHY1305" s="1124"/>
      <c r="NHZ1305" s="1124"/>
      <c r="NIA1305" s="1124"/>
      <c r="NIB1305" s="1124"/>
      <c r="NIC1305" s="1124"/>
      <c r="NID1305" s="1124"/>
      <c r="NIE1305" s="1124"/>
      <c r="NIF1305" s="1124"/>
      <c r="NIG1305" s="1124"/>
      <c r="NIH1305" s="1124"/>
      <c r="NII1305" s="1124"/>
      <c r="NIJ1305" s="1124"/>
      <c r="NIK1305" s="1124"/>
      <c r="NIL1305" s="1124"/>
      <c r="NIM1305" s="1124"/>
      <c r="NIN1305" s="1124"/>
      <c r="NIO1305" s="1124"/>
      <c r="NIP1305" s="1124"/>
      <c r="NIQ1305" s="1124"/>
      <c r="NIR1305" s="1124"/>
      <c r="NIS1305" s="1124"/>
      <c r="NIT1305" s="1124"/>
      <c r="NIU1305" s="1124"/>
      <c r="NIV1305" s="1124"/>
      <c r="NIW1305" s="1124"/>
      <c r="NIX1305" s="1124"/>
      <c r="NIY1305" s="1124"/>
      <c r="NIZ1305" s="1124"/>
      <c r="NJA1305" s="1124"/>
      <c r="NJB1305" s="1124"/>
      <c r="NJC1305" s="1124"/>
      <c r="NJD1305" s="1124"/>
      <c r="NJE1305" s="1124"/>
      <c r="NJF1305" s="1124"/>
      <c r="NJG1305" s="1124"/>
      <c r="NJH1305" s="1124"/>
      <c r="NJI1305" s="1124"/>
      <c r="NJJ1305" s="1124"/>
      <c r="NJK1305" s="1124"/>
      <c r="NJL1305" s="1124"/>
      <c r="NJM1305" s="1124"/>
      <c r="NJN1305" s="1124"/>
      <c r="NJO1305" s="1124"/>
      <c r="NJP1305" s="1124"/>
      <c r="NJQ1305" s="1124"/>
      <c r="NJR1305" s="1124"/>
      <c r="NJS1305" s="1124"/>
      <c r="NJT1305" s="1124"/>
      <c r="NJU1305" s="1124"/>
      <c r="NJV1305" s="1124"/>
      <c r="NJW1305" s="1124"/>
      <c r="NJX1305" s="1124"/>
      <c r="NJY1305" s="1124"/>
      <c r="NJZ1305" s="1124"/>
      <c r="NKA1305" s="1124"/>
      <c r="NKB1305" s="1124"/>
      <c r="NKC1305" s="1124"/>
      <c r="NKD1305" s="1124"/>
      <c r="NKE1305" s="1124"/>
      <c r="NKF1305" s="1124"/>
      <c r="NKG1305" s="1124"/>
      <c r="NKH1305" s="1124"/>
      <c r="NKI1305" s="1124"/>
      <c r="NKJ1305" s="1124"/>
      <c r="NKK1305" s="1124"/>
      <c r="NKL1305" s="1124"/>
      <c r="NKM1305" s="1124"/>
      <c r="NKN1305" s="1124"/>
      <c r="NKO1305" s="1124"/>
      <c r="NKP1305" s="1124"/>
      <c r="NKQ1305" s="1124"/>
      <c r="NKR1305" s="1124"/>
      <c r="NKS1305" s="1124"/>
      <c r="NKT1305" s="1124"/>
      <c r="NKU1305" s="1124"/>
      <c r="NKV1305" s="1124"/>
      <c r="NKW1305" s="1124"/>
      <c r="NKX1305" s="1124"/>
      <c r="NKY1305" s="1124"/>
      <c r="NKZ1305" s="1124"/>
      <c r="NLA1305" s="1124"/>
      <c r="NLB1305" s="1124"/>
      <c r="NLC1305" s="1124"/>
      <c r="NLD1305" s="1124"/>
      <c r="NLE1305" s="1124"/>
      <c r="NLF1305" s="1124"/>
      <c r="NLG1305" s="1124"/>
      <c r="NLH1305" s="1124"/>
      <c r="NLI1305" s="1124"/>
      <c r="NLJ1305" s="1124"/>
      <c r="NLK1305" s="1124"/>
      <c r="NLL1305" s="1124"/>
      <c r="NLM1305" s="1124"/>
      <c r="NLN1305" s="1124"/>
      <c r="NLO1305" s="1124"/>
      <c r="NLP1305" s="1124"/>
      <c r="NLQ1305" s="1124"/>
      <c r="NLR1305" s="1124"/>
      <c r="NLS1305" s="1124"/>
      <c r="NLT1305" s="1124"/>
      <c r="NLU1305" s="1124"/>
      <c r="NLV1305" s="1124"/>
      <c r="NLW1305" s="1124"/>
      <c r="NLX1305" s="1124"/>
      <c r="NLY1305" s="1124"/>
      <c r="NLZ1305" s="1124"/>
      <c r="NMA1305" s="1124"/>
      <c r="NMB1305" s="1124"/>
      <c r="NMC1305" s="1124"/>
      <c r="NMD1305" s="1124"/>
      <c r="NME1305" s="1124"/>
      <c r="NMF1305" s="1124"/>
      <c r="NMG1305" s="1124"/>
      <c r="NMH1305" s="1124"/>
      <c r="NMI1305" s="1124"/>
      <c r="NMJ1305" s="1124"/>
      <c r="NMK1305" s="1124"/>
      <c r="NML1305" s="1124"/>
      <c r="NMM1305" s="1124"/>
      <c r="NMN1305" s="1124"/>
      <c r="NMO1305" s="1124"/>
      <c r="NMP1305" s="1124"/>
      <c r="NMQ1305" s="1124"/>
      <c r="NMR1305" s="1124"/>
      <c r="NMS1305" s="1124"/>
      <c r="NMT1305" s="1124"/>
      <c r="NMU1305" s="1124"/>
      <c r="NMV1305" s="1124"/>
      <c r="NMW1305" s="1124"/>
      <c r="NMX1305" s="1124"/>
      <c r="NMY1305" s="1124"/>
      <c r="NMZ1305" s="1124"/>
      <c r="NNA1305" s="1124"/>
      <c r="NNB1305" s="1124"/>
      <c r="NNC1305" s="1124"/>
      <c r="NND1305" s="1124"/>
      <c r="NNE1305" s="1124"/>
      <c r="NNF1305" s="1124"/>
      <c r="NNG1305" s="1124"/>
      <c r="NNH1305" s="1124"/>
      <c r="NNI1305" s="1124"/>
      <c r="NNJ1305" s="1124"/>
      <c r="NNK1305" s="1124"/>
      <c r="NNL1305" s="1124"/>
      <c r="NNM1305" s="1124"/>
      <c r="NNN1305" s="1124"/>
      <c r="NNO1305" s="1124"/>
      <c r="NNP1305" s="1124"/>
      <c r="NNQ1305" s="1124"/>
      <c r="NNR1305" s="1124"/>
      <c r="NNS1305" s="1124"/>
      <c r="NNT1305" s="1124"/>
      <c r="NNU1305" s="1124"/>
      <c r="NNV1305" s="1124"/>
      <c r="NNW1305" s="1124"/>
      <c r="NNX1305" s="1124"/>
      <c r="NNY1305" s="1124"/>
      <c r="NNZ1305" s="1124"/>
      <c r="NOA1305" s="1124"/>
      <c r="NOB1305" s="1124"/>
      <c r="NOC1305" s="1124"/>
      <c r="NOD1305" s="1124"/>
      <c r="NOE1305" s="1124"/>
      <c r="NOF1305" s="1124"/>
      <c r="NOG1305" s="1124"/>
      <c r="NOH1305" s="1124"/>
      <c r="NOI1305" s="1124"/>
      <c r="NOJ1305" s="1124"/>
      <c r="NOK1305" s="1124"/>
      <c r="NOL1305" s="1124"/>
      <c r="NOM1305" s="1124"/>
      <c r="NON1305" s="1124"/>
      <c r="NOO1305" s="1124"/>
      <c r="NOP1305" s="1124"/>
      <c r="NOQ1305" s="1124"/>
      <c r="NOR1305" s="1124"/>
      <c r="NOS1305" s="1124"/>
      <c r="NOT1305" s="1124"/>
      <c r="NOU1305" s="1124"/>
      <c r="NOV1305" s="1124"/>
      <c r="NOW1305" s="1124"/>
      <c r="NOX1305" s="1124"/>
      <c r="NOY1305" s="1124"/>
      <c r="NOZ1305" s="1124"/>
      <c r="NPA1305" s="1124"/>
      <c r="NPB1305" s="1124"/>
      <c r="NPC1305" s="1124"/>
      <c r="NPD1305" s="1124"/>
      <c r="NPE1305" s="1124"/>
      <c r="NPF1305" s="1124"/>
      <c r="NPG1305" s="1124"/>
      <c r="NPH1305" s="1124"/>
      <c r="NPI1305" s="1124"/>
      <c r="NPJ1305" s="1124"/>
      <c r="NPK1305" s="1124"/>
      <c r="NPL1305" s="1124"/>
      <c r="NPM1305" s="1124"/>
      <c r="NPN1305" s="1124"/>
      <c r="NPO1305" s="1124"/>
      <c r="NPP1305" s="1124"/>
      <c r="NPQ1305" s="1124"/>
      <c r="NPR1305" s="1124"/>
      <c r="NPS1305" s="1124"/>
      <c r="NPT1305" s="1124"/>
      <c r="NPU1305" s="1124"/>
      <c r="NPV1305" s="1124"/>
      <c r="NPW1305" s="1124"/>
      <c r="NPX1305" s="1124"/>
      <c r="NPY1305" s="1124"/>
      <c r="NPZ1305" s="1124"/>
      <c r="NQA1305" s="1124"/>
      <c r="NQB1305" s="1124"/>
      <c r="NQC1305" s="1124"/>
      <c r="NQD1305" s="1124"/>
      <c r="NQE1305" s="1124"/>
      <c r="NQF1305" s="1124"/>
      <c r="NQG1305" s="1124"/>
      <c r="NQH1305" s="1124"/>
      <c r="NQI1305" s="1124"/>
      <c r="NQJ1305" s="1124"/>
      <c r="NQK1305" s="1124"/>
      <c r="NQL1305" s="1124"/>
      <c r="NQM1305" s="1124"/>
      <c r="NQN1305" s="1124"/>
      <c r="NQO1305" s="1124"/>
      <c r="NQP1305" s="1124"/>
      <c r="NQQ1305" s="1124"/>
      <c r="NQR1305" s="1124"/>
      <c r="NQS1305" s="1124"/>
      <c r="NQT1305" s="1124"/>
      <c r="NQU1305" s="1124"/>
      <c r="NQV1305" s="1124"/>
      <c r="NQW1305" s="1124"/>
      <c r="NQX1305" s="1124"/>
      <c r="NQY1305" s="1124"/>
      <c r="NQZ1305" s="1124"/>
      <c r="NRA1305" s="1124"/>
      <c r="NRB1305" s="1124"/>
      <c r="NRC1305" s="1124"/>
      <c r="NRD1305" s="1124"/>
      <c r="NRE1305" s="1124"/>
      <c r="NRF1305" s="1124"/>
      <c r="NRG1305" s="1124"/>
      <c r="NRH1305" s="1124"/>
      <c r="NRI1305" s="1124"/>
      <c r="NRJ1305" s="1124"/>
      <c r="NRK1305" s="1124"/>
      <c r="NRL1305" s="1124"/>
      <c r="NRM1305" s="1124"/>
      <c r="NRN1305" s="1124"/>
      <c r="NRO1305" s="1124"/>
      <c r="NRP1305" s="1124"/>
      <c r="NRQ1305" s="1124"/>
      <c r="NRR1305" s="1124"/>
      <c r="NRS1305" s="1124"/>
      <c r="NRT1305" s="1124"/>
      <c r="NRU1305" s="1124"/>
      <c r="NRV1305" s="1124"/>
      <c r="NRW1305" s="1124"/>
      <c r="NRX1305" s="1124"/>
      <c r="NRY1305" s="1124"/>
      <c r="NRZ1305" s="1124"/>
      <c r="NSA1305" s="1124"/>
      <c r="NSB1305" s="1124"/>
      <c r="NSC1305" s="1124"/>
      <c r="NSD1305" s="1124"/>
      <c r="NSE1305" s="1124"/>
      <c r="NSF1305" s="1124"/>
      <c r="NSG1305" s="1124"/>
      <c r="NSH1305" s="1124"/>
      <c r="NSI1305" s="1124"/>
      <c r="NSJ1305" s="1124"/>
      <c r="NSK1305" s="1124"/>
      <c r="NSL1305" s="1124"/>
      <c r="NSM1305" s="1124"/>
      <c r="NSN1305" s="1124"/>
      <c r="NSO1305" s="1124"/>
      <c r="NSP1305" s="1124"/>
      <c r="NSQ1305" s="1124"/>
      <c r="NSR1305" s="1124"/>
      <c r="NSS1305" s="1124"/>
      <c r="NST1305" s="1124"/>
      <c r="NSU1305" s="1124"/>
      <c r="NSV1305" s="1124"/>
      <c r="NSW1305" s="1124"/>
      <c r="NSX1305" s="1124"/>
      <c r="NSY1305" s="1124"/>
      <c r="NSZ1305" s="1124"/>
      <c r="NTA1305" s="1124"/>
      <c r="NTB1305" s="1124"/>
      <c r="NTC1305" s="1124"/>
      <c r="NTD1305" s="1124"/>
      <c r="NTE1305" s="1124"/>
      <c r="NTF1305" s="1124"/>
      <c r="NTG1305" s="1124"/>
      <c r="NTH1305" s="1124"/>
      <c r="NTI1305" s="1124"/>
      <c r="NTJ1305" s="1124"/>
      <c r="NTK1305" s="1124"/>
      <c r="NTL1305" s="1124"/>
      <c r="NTM1305" s="1124"/>
      <c r="NTN1305" s="1124"/>
      <c r="NTO1305" s="1124"/>
      <c r="NTP1305" s="1124"/>
      <c r="NTQ1305" s="1124"/>
      <c r="NTR1305" s="1124"/>
      <c r="NTS1305" s="1124"/>
      <c r="NTT1305" s="1124"/>
      <c r="NTU1305" s="1124"/>
      <c r="NTV1305" s="1124"/>
      <c r="NTW1305" s="1124"/>
      <c r="NTX1305" s="1124"/>
      <c r="NTY1305" s="1124"/>
      <c r="NTZ1305" s="1124"/>
      <c r="NUA1305" s="1124"/>
      <c r="NUB1305" s="1124"/>
      <c r="NUC1305" s="1124"/>
      <c r="NUD1305" s="1124"/>
      <c r="NUE1305" s="1124"/>
      <c r="NUF1305" s="1124"/>
      <c r="NUG1305" s="1124"/>
      <c r="NUH1305" s="1124"/>
      <c r="NUI1305" s="1124"/>
      <c r="NUJ1305" s="1124"/>
      <c r="NUK1305" s="1124"/>
      <c r="NUL1305" s="1124"/>
      <c r="NUM1305" s="1124"/>
      <c r="NUN1305" s="1124"/>
      <c r="NUO1305" s="1124"/>
      <c r="NUP1305" s="1124"/>
      <c r="NUQ1305" s="1124"/>
      <c r="NUR1305" s="1124"/>
      <c r="NUS1305" s="1124"/>
      <c r="NUT1305" s="1124"/>
      <c r="NUU1305" s="1124"/>
      <c r="NUV1305" s="1124"/>
      <c r="NUW1305" s="1124"/>
      <c r="NUX1305" s="1124"/>
      <c r="NUY1305" s="1124"/>
      <c r="NUZ1305" s="1124"/>
      <c r="NVA1305" s="1124"/>
      <c r="NVB1305" s="1124"/>
      <c r="NVC1305" s="1124"/>
      <c r="NVD1305" s="1124"/>
      <c r="NVE1305" s="1124"/>
      <c r="NVF1305" s="1124"/>
      <c r="NVG1305" s="1124"/>
      <c r="NVH1305" s="1124"/>
      <c r="NVI1305" s="1124"/>
      <c r="NVJ1305" s="1124"/>
      <c r="NVK1305" s="1124"/>
      <c r="NVL1305" s="1124"/>
      <c r="NVM1305" s="1124"/>
      <c r="NVN1305" s="1124"/>
      <c r="NVO1305" s="1124"/>
      <c r="NVP1305" s="1124"/>
      <c r="NVQ1305" s="1124"/>
      <c r="NVR1305" s="1124"/>
      <c r="NVS1305" s="1124"/>
      <c r="NVT1305" s="1124"/>
      <c r="NVU1305" s="1124"/>
      <c r="NVV1305" s="1124"/>
      <c r="NVW1305" s="1124"/>
      <c r="NVX1305" s="1124"/>
      <c r="NVY1305" s="1124"/>
      <c r="NVZ1305" s="1124"/>
      <c r="NWA1305" s="1124"/>
      <c r="NWB1305" s="1124"/>
      <c r="NWC1305" s="1124"/>
      <c r="NWD1305" s="1124"/>
      <c r="NWE1305" s="1124"/>
      <c r="NWF1305" s="1124"/>
      <c r="NWG1305" s="1124"/>
      <c r="NWH1305" s="1124"/>
      <c r="NWI1305" s="1124"/>
      <c r="NWJ1305" s="1124"/>
      <c r="NWK1305" s="1124"/>
      <c r="NWL1305" s="1124"/>
      <c r="NWM1305" s="1124"/>
      <c r="NWN1305" s="1124"/>
      <c r="NWO1305" s="1124"/>
      <c r="NWP1305" s="1124"/>
      <c r="NWQ1305" s="1124"/>
      <c r="NWR1305" s="1124"/>
      <c r="NWS1305" s="1124"/>
      <c r="NWT1305" s="1124"/>
      <c r="NWU1305" s="1124"/>
      <c r="NWV1305" s="1124"/>
      <c r="NWW1305" s="1124"/>
      <c r="NWX1305" s="1124"/>
      <c r="NWY1305" s="1124"/>
      <c r="NWZ1305" s="1124"/>
      <c r="NXA1305" s="1124"/>
      <c r="NXB1305" s="1124"/>
      <c r="NXC1305" s="1124"/>
      <c r="NXD1305" s="1124"/>
      <c r="NXE1305" s="1124"/>
      <c r="NXF1305" s="1124"/>
      <c r="NXG1305" s="1124"/>
      <c r="NXH1305" s="1124"/>
      <c r="NXI1305" s="1124"/>
      <c r="NXJ1305" s="1124"/>
      <c r="NXK1305" s="1124"/>
      <c r="NXL1305" s="1124"/>
      <c r="NXM1305" s="1124"/>
      <c r="NXN1305" s="1124"/>
      <c r="NXO1305" s="1124"/>
      <c r="NXP1305" s="1124"/>
      <c r="NXQ1305" s="1124"/>
      <c r="NXR1305" s="1124"/>
      <c r="NXS1305" s="1124"/>
      <c r="NXT1305" s="1124"/>
      <c r="NXU1305" s="1124"/>
      <c r="NXV1305" s="1124"/>
      <c r="NXW1305" s="1124"/>
      <c r="NXX1305" s="1124"/>
      <c r="NXY1305" s="1124"/>
      <c r="NXZ1305" s="1124"/>
      <c r="NYA1305" s="1124"/>
      <c r="NYB1305" s="1124"/>
      <c r="NYC1305" s="1124"/>
      <c r="NYD1305" s="1124"/>
      <c r="NYE1305" s="1124"/>
      <c r="NYF1305" s="1124"/>
      <c r="NYG1305" s="1124"/>
      <c r="NYH1305" s="1124"/>
      <c r="NYI1305" s="1124"/>
      <c r="NYJ1305" s="1124"/>
      <c r="NYK1305" s="1124"/>
      <c r="NYL1305" s="1124"/>
      <c r="NYM1305" s="1124"/>
      <c r="NYN1305" s="1124"/>
      <c r="NYO1305" s="1124"/>
      <c r="NYP1305" s="1124"/>
      <c r="NYQ1305" s="1124"/>
      <c r="NYR1305" s="1124"/>
      <c r="NYS1305" s="1124"/>
      <c r="NYT1305" s="1124"/>
      <c r="NYU1305" s="1124"/>
      <c r="NYV1305" s="1124"/>
      <c r="NYW1305" s="1124"/>
      <c r="NYX1305" s="1124"/>
      <c r="NYY1305" s="1124"/>
      <c r="NYZ1305" s="1124"/>
      <c r="NZA1305" s="1124"/>
      <c r="NZB1305" s="1124"/>
      <c r="NZC1305" s="1124"/>
      <c r="NZD1305" s="1124"/>
      <c r="NZE1305" s="1124"/>
      <c r="NZF1305" s="1124"/>
      <c r="NZG1305" s="1124"/>
      <c r="NZH1305" s="1124"/>
      <c r="NZI1305" s="1124"/>
      <c r="NZJ1305" s="1124"/>
      <c r="NZK1305" s="1124"/>
      <c r="NZL1305" s="1124"/>
      <c r="NZM1305" s="1124"/>
      <c r="NZN1305" s="1124"/>
      <c r="NZO1305" s="1124"/>
      <c r="NZP1305" s="1124"/>
      <c r="NZQ1305" s="1124"/>
      <c r="NZR1305" s="1124"/>
      <c r="NZS1305" s="1124"/>
      <c r="NZT1305" s="1124"/>
      <c r="NZU1305" s="1124"/>
      <c r="NZV1305" s="1124"/>
      <c r="NZW1305" s="1124"/>
      <c r="NZX1305" s="1124"/>
      <c r="NZY1305" s="1124"/>
      <c r="NZZ1305" s="1124"/>
      <c r="OAA1305" s="1124"/>
      <c r="OAB1305" s="1124"/>
      <c r="OAC1305" s="1124"/>
      <c r="OAD1305" s="1124"/>
      <c r="OAE1305" s="1124"/>
      <c r="OAF1305" s="1124"/>
      <c r="OAG1305" s="1124"/>
      <c r="OAH1305" s="1124"/>
      <c r="OAI1305" s="1124"/>
      <c r="OAJ1305" s="1124"/>
      <c r="OAK1305" s="1124"/>
      <c r="OAL1305" s="1124"/>
      <c r="OAM1305" s="1124"/>
      <c r="OAN1305" s="1124"/>
      <c r="OAO1305" s="1124"/>
      <c r="OAP1305" s="1124"/>
      <c r="OAQ1305" s="1124"/>
      <c r="OAR1305" s="1124"/>
      <c r="OAS1305" s="1124"/>
      <c r="OAT1305" s="1124"/>
      <c r="OAU1305" s="1124"/>
      <c r="OAV1305" s="1124"/>
      <c r="OAW1305" s="1124"/>
      <c r="OAX1305" s="1124"/>
      <c r="OAY1305" s="1124"/>
      <c r="OAZ1305" s="1124"/>
      <c r="OBA1305" s="1124"/>
      <c r="OBB1305" s="1124"/>
      <c r="OBC1305" s="1124"/>
      <c r="OBD1305" s="1124"/>
      <c r="OBE1305" s="1124"/>
      <c r="OBF1305" s="1124"/>
      <c r="OBG1305" s="1124"/>
      <c r="OBH1305" s="1124"/>
      <c r="OBI1305" s="1124"/>
      <c r="OBJ1305" s="1124"/>
      <c r="OBK1305" s="1124"/>
      <c r="OBL1305" s="1124"/>
      <c r="OBM1305" s="1124"/>
      <c r="OBN1305" s="1124"/>
      <c r="OBO1305" s="1124"/>
      <c r="OBP1305" s="1124"/>
      <c r="OBQ1305" s="1124"/>
      <c r="OBR1305" s="1124"/>
      <c r="OBS1305" s="1124"/>
      <c r="OBT1305" s="1124"/>
      <c r="OBU1305" s="1124"/>
      <c r="OBV1305" s="1124"/>
      <c r="OBW1305" s="1124"/>
      <c r="OBX1305" s="1124"/>
      <c r="OBY1305" s="1124"/>
      <c r="OBZ1305" s="1124"/>
      <c r="OCA1305" s="1124"/>
      <c r="OCB1305" s="1124"/>
      <c r="OCC1305" s="1124"/>
      <c r="OCD1305" s="1124"/>
      <c r="OCE1305" s="1124"/>
      <c r="OCF1305" s="1124"/>
      <c r="OCG1305" s="1124"/>
      <c r="OCH1305" s="1124"/>
      <c r="OCI1305" s="1124"/>
      <c r="OCJ1305" s="1124"/>
      <c r="OCK1305" s="1124"/>
      <c r="OCL1305" s="1124"/>
      <c r="OCM1305" s="1124"/>
      <c r="OCN1305" s="1124"/>
      <c r="OCO1305" s="1124"/>
      <c r="OCP1305" s="1124"/>
      <c r="OCQ1305" s="1124"/>
      <c r="OCR1305" s="1124"/>
      <c r="OCS1305" s="1124"/>
      <c r="OCT1305" s="1124"/>
      <c r="OCU1305" s="1124"/>
      <c r="OCV1305" s="1124"/>
      <c r="OCW1305" s="1124"/>
      <c r="OCX1305" s="1124"/>
      <c r="OCY1305" s="1124"/>
      <c r="OCZ1305" s="1124"/>
      <c r="ODA1305" s="1124"/>
      <c r="ODB1305" s="1124"/>
      <c r="ODC1305" s="1124"/>
      <c r="ODD1305" s="1124"/>
      <c r="ODE1305" s="1124"/>
      <c r="ODF1305" s="1124"/>
      <c r="ODG1305" s="1124"/>
      <c r="ODH1305" s="1124"/>
      <c r="ODI1305" s="1124"/>
      <c r="ODJ1305" s="1124"/>
      <c r="ODK1305" s="1124"/>
      <c r="ODL1305" s="1124"/>
      <c r="ODM1305" s="1124"/>
      <c r="ODN1305" s="1124"/>
      <c r="ODO1305" s="1124"/>
      <c r="ODP1305" s="1124"/>
      <c r="ODQ1305" s="1124"/>
      <c r="ODR1305" s="1124"/>
      <c r="ODS1305" s="1124"/>
      <c r="ODT1305" s="1124"/>
      <c r="ODU1305" s="1124"/>
      <c r="ODV1305" s="1124"/>
      <c r="ODW1305" s="1124"/>
      <c r="ODX1305" s="1124"/>
      <c r="ODY1305" s="1124"/>
      <c r="ODZ1305" s="1124"/>
      <c r="OEA1305" s="1124"/>
      <c r="OEB1305" s="1124"/>
      <c r="OEC1305" s="1124"/>
      <c r="OED1305" s="1124"/>
      <c r="OEE1305" s="1124"/>
      <c r="OEF1305" s="1124"/>
      <c r="OEG1305" s="1124"/>
      <c r="OEH1305" s="1124"/>
      <c r="OEI1305" s="1124"/>
      <c r="OEJ1305" s="1124"/>
      <c r="OEK1305" s="1124"/>
      <c r="OEL1305" s="1124"/>
      <c r="OEM1305" s="1124"/>
      <c r="OEN1305" s="1124"/>
      <c r="OEO1305" s="1124"/>
      <c r="OEP1305" s="1124"/>
      <c r="OEQ1305" s="1124"/>
      <c r="OER1305" s="1124"/>
      <c r="OES1305" s="1124"/>
      <c r="OET1305" s="1124"/>
      <c r="OEU1305" s="1124"/>
      <c r="OEV1305" s="1124"/>
      <c r="OEW1305" s="1124"/>
      <c r="OEX1305" s="1124"/>
      <c r="OEY1305" s="1124"/>
      <c r="OEZ1305" s="1124"/>
      <c r="OFA1305" s="1124"/>
      <c r="OFB1305" s="1124"/>
      <c r="OFC1305" s="1124"/>
      <c r="OFD1305" s="1124"/>
      <c r="OFE1305" s="1124"/>
      <c r="OFF1305" s="1124"/>
      <c r="OFG1305" s="1124"/>
      <c r="OFH1305" s="1124"/>
      <c r="OFI1305" s="1124"/>
      <c r="OFJ1305" s="1124"/>
      <c r="OFK1305" s="1124"/>
      <c r="OFL1305" s="1124"/>
      <c r="OFM1305" s="1124"/>
      <c r="OFN1305" s="1124"/>
      <c r="OFO1305" s="1124"/>
      <c r="OFP1305" s="1124"/>
      <c r="OFQ1305" s="1124"/>
      <c r="OFR1305" s="1124"/>
      <c r="OFS1305" s="1124"/>
      <c r="OFT1305" s="1124"/>
      <c r="OFU1305" s="1124"/>
      <c r="OFV1305" s="1124"/>
      <c r="OFW1305" s="1124"/>
      <c r="OFX1305" s="1124"/>
      <c r="OFY1305" s="1124"/>
      <c r="OFZ1305" s="1124"/>
      <c r="OGA1305" s="1124"/>
      <c r="OGB1305" s="1124"/>
      <c r="OGC1305" s="1124"/>
      <c r="OGD1305" s="1124"/>
      <c r="OGE1305" s="1124"/>
      <c r="OGF1305" s="1124"/>
      <c r="OGG1305" s="1124"/>
      <c r="OGH1305" s="1124"/>
      <c r="OGI1305" s="1124"/>
      <c r="OGJ1305" s="1124"/>
      <c r="OGK1305" s="1124"/>
      <c r="OGL1305" s="1124"/>
      <c r="OGM1305" s="1124"/>
      <c r="OGN1305" s="1124"/>
      <c r="OGO1305" s="1124"/>
      <c r="OGP1305" s="1124"/>
      <c r="OGQ1305" s="1124"/>
      <c r="OGR1305" s="1124"/>
      <c r="OGS1305" s="1124"/>
      <c r="OGT1305" s="1124"/>
      <c r="OGU1305" s="1124"/>
      <c r="OGV1305" s="1124"/>
      <c r="OGW1305" s="1124"/>
      <c r="OGX1305" s="1124"/>
      <c r="OGY1305" s="1124"/>
      <c r="OGZ1305" s="1124"/>
      <c r="OHA1305" s="1124"/>
      <c r="OHB1305" s="1124"/>
      <c r="OHC1305" s="1124"/>
      <c r="OHD1305" s="1124"/>
      <c r="OHE1305" s="1124"/>
      <c r="OHF1305" s="1124"/>
      <c r="OHG1305" s="1124"/>
      <c r="OHH1305" s="1124"/>
      <c r="OHI1305" s="1124"/>
      <c r="OHJ1305" s="1124"/>
      <c r="OHK1305" s="1124"/>
      <c r="OHL1305" s="1124"/>
      <c r="OHM1305" s="1124"/>
      <c r="OHN1305" s="1124"/>
      <c r="OHO1305" s="1124"/>
      <c r="OHP1305" s="1124"/>
      <c r="OHQ1305" s="1124"/>
      <c r="OHR1305" s="1124"/>
      <c r="OHS1305" s="1124"/>
      <c r="OHT1305" s="1124"/>
      <c r="OHU1305" s="1124"/>
      <c r="OHV1305" s="1124"/>
      <c r="OHW1305" s="1124"/>
      <c r="OHX1305" s="1124"/>
      <c r="OHY1305" s="1124"/>
      <c r="OHZ1305" s="1124"/>
      <c r="OIA1305" s="1124"/>
      <c r="OIB1305" s="1124"/>
      <c r="OIC1305" s="1124"/>
      <c r="OID1305" s="1124"/>
      <c r="OIE1305" s="1124"/>
      <c r="OIF1305" s="1124"/>
      <c r="OIG1305" s="1124"/>
      <c r="OIH1305" s="1124"/>
      <c r="OII1305" s="1124"/>
      <c r="OIJ1305" s="1124"/>
      <c r="OIK1305" s="1124"/>
      <c r="OIL1305" s="1124"/>
      <c r="OIM1305" s="1124"/>
      <c r="OIN1305" s="1124"/>
      <c r="OIO1305" s="1124"/>
      <c r="OIP1305" s="1124"/>
      <c r="OIQ1305" s="1124"/>
      <c r="OIR1305" s="1124"/>
      <c r="OIS1305" s="1124"/>
      <c r="OIT1305" s="1124"/>
      <c r="OIU1305" s="1124"/>
      <c r="OIV1305" s="1124"/>
      <c r="OIW1305" s="1124"/>
      <c r="OIX1305" s="1124"/>
      <c r="OIY1305" s="1124"/>
      <c r="OIZ1305" s="1124"/>
      <c r="OJA1305" s="1124"/>
      <c r="OJB1305" s="1124"/>
      <c r="OJC1305" s="1124"/>
      <c r="OJD1305" s="1124"/>
      <c r="OJE1305" s="1124"/>
      <c r="OJF1305" s="1124"/>
      <c r="OJG1305" s="1124"/>
      <c r="OJH1305" s="1124"/>
      <c r="OJI1305" s="1124"/>
      <c r="OJJ1305" s="1124"/>
      <c r="OJK1305" s="1124"/>
      <c r="OJL1305" s="1124"/>
      <c r="OJM1305" s="1124"/>
      <c r="OJN1305" s="1124"/>
      <c r="OJO1305" s="1124"/>
      <c r="OJP1305" s="1124"/>
      <c r="OJQ1305" s="1124"/>
      <c r="OJR1305" s="1124"/>
      <c r="OJS1305" s="1124"/>
      <c r="OJT1305" s="1124"/>
      <c r="OJU1305" s="1124"/>
      <c r="OJV1305" s="1124"/>
      <c r="OJW1305" s="1124"/>
      <c r="OJX1305" s="1124"/>
      <c r="OJY1305" s="1124"/>
      <c r="OJZ1305" s="1124"/>
      <c r="OKA1305" s="1124"/>
      <c r="OKB1305" s="1124"/>
      <c r="OKC1305" s="1124"/>
      <c r="OKD1305" s="1124"/>
      <c r="OKE1305" s="1124"/>
      <c r="OKF1305" s="1124"/>
      <c r="OKG1305" s="1124"/>
      <c r="OKH1305" s="1124"/>
      <c r="OKI1305" s="1124"/>
      <c r="OKJ1305" s="1124"/>
      <c r="OKK1305" s="1124"/>
      <c r="OKL1305" s="1124"/>
      <c r="OKM1305" s="1124"/>
      <c r="OKN1305" s="1124"/>
      <c r="OKO1305" s="1124"/>
      <c r="OKP1305" s="1124"/>
      <c r="OKQ1305" s="1124"/>
      <c r="OKR1305" s="1124"/>
      <c r="OKS1305" s="1124"/>
      <c r="OKT1305" s="1124"/>
      <c r="OKU1305" s="1124"/>
      <c r="OKV1305" s="1124"/>
      <c r="OKW1305" s="1124"/>
      <c r="OKX1305" s="1124"/>
      <c r="OKY1305" s="1124"/>
      <c r="OKZ1305" s="1124"/>
      <c r="OLA1305" s="1124"/>
      <c r="OLB1305" s="1124"/>
      <c r="OLC1305" s="1124"/>
      <c r="OLD1305" s="1124"/>
      <c r="OLE1305" s="1124"/>
      <c r="OLF1305" s="1124"/>
      <c r="OLG1305" s="1124"/>
      <c r="OLH1305" s="1124"/>
      <c r="OLI1305" s="1124"/>
      <c r="OLJ1305" s="1124"/>
      <c r="OLK1305" s="1124"/>
      <c r="OLL1305" s="1124"/>
      <c r="OLM1305" s="1124"/>
      <c r="OLN1305" s="1124"/>
      <c r="OLO1305" s="1124"/>
      <c r="OLP1305" s="1124"/>
      <c r="OLQ1305" s="1124"/>
      <c r="OLR1305" s="1124"/>
      <c r="OLS1305" s="1124"/>
      <c r="OLT1305" s="1124"/>
      <c r="OLU1305" s="1124"/>
      <c r="OLV1305" s="1124"/>
      <c r="OLW1305" s="1124"/>
      <c r="OLX1305" s="1124"/>
      <c r="OLY1305" s="1124"/>
      <c r="OLZ1305" s="1124"/>
      <c r="OMA1305" s="1124"/>
      <c r="OMB1305" s="1124"/>
      <c r="OMC1305" s="1124"/>
      <c r="OMD1305" s="1124"/>
      <c r="OME1305" s="1124"/>
      <c r="OMF1305" s="1124"/>
      <c r="OMG1305" s="1124"/>
      <c r="OMH1305" s="1124"/>
      <c r="OMI1305" s="1124"/>
      <c r="OMJ1305" s="1124"/>
      <c r="OMK1305" s="1124"/>
      <c r="OML1305" s="1124"/>
      <c r="OMM1305" s="1124"/>
      <c r="OMN1305" s="1124"/>
      <c r="OMO1305" s="1124"/>
      <c r="OMP1305" s="1124"/>
      <c r="OMQ1305" s="1124"/>
      <c r="OMR1305" s="1124"/>
      <c r="OMS1305" s="1124"/>
      <c r="OMT1305" s="1124"/>
      <c r="OMU1305" s="1124"/>
      <c r="OMV1305" s="1124"/>
      <c r="OMW1305" s="1124"/>
      <c r="OMX1305" s="1124"/>
      <c r="OMY1305" s="1124"/>
      <c r="OMZ1305" s="1124"/>
      <c r="ONA1305" s="1124"/>
      <c r="ONB1305" s="1124"/>
      <c r="ONC1305" s="1124"/>
      <c r="OND1305" s="1124"/>
      <c r="ONE1305" s="1124"/>
      <c r="ONF1305" s="1124"/>
      <c r="ONG1305" s="1124"/>
      <c r="ONH1305" s="1124"/>
      <c r="ONI1305" s="1124"/>
      <c r="ONJ1305" s="1124"/>
      <c r="ONK1305" s="1124"/>
      <c r="ONL1305" s="1124"/>
      <c r="ONM1305" s="1124"/>
      <c r="ONN1305" s="1124"/>
      <c r="ONO1305" s="1124"/>
      <c r="ONP1305" s="1124"/>
      <c r="ONQ1305" s="1124"/>
      <c r="ONR1305" s="1124"/>
      <c r="ONS1305" s="1124"/>
      <c r="ONT1305" s="1124"/>
      <c r="ONU1305" s="1124"/>
      <c r="ONV1305" s="1124"/>
      <c r="ONW1305" s="1124"/>
      <c r="ONX1305" s="1124"/>
      <c r="ONY1305" s="1124"/>
      <c r="ONZ1305" s="1124"/>
      <c r="OOA1305" s="1124"/>
      <c r="OOB1305" s="1124"/>
      <c r="OOC1305" s="1124"/>
      <c r="OOD1305" s="1124"/>
      <c r="OOE1305" s="1124"/>
      <c r="OOF1305" s="1124"/>
      <c r="OOG1305" s="1124"/>
      <c r="OOH1305" s="1124"/>
      <c r="OOI1305" s="1124"/>
      <c r="OOJ1305" s="1124"/>
      <c r="OOK1305" s="1124"/>
      <c r="OOL1305" s="1124"/>
      <c r="OOM1305" s="1124"/>
      <c r="OON1305" s="1124"/>
      <c r="OOO1305" s="1124"/>
      <c r="OOP1305" s="1124"/>
      <c r="OOQ1305" s="1124"/>
      <c r="OOR1305" s="1124"/>
      <c r="OOS1305" s="1124"/>
      <c r="OOT1305" s="1124"/>
      <c r="OOU1305" s="1124"/>
      <c r="OOV1305" s="1124"/>
      <c r="OOW1305" s="1124"/>
      <c r="OOX1305" s="1124"/>
      <c r="OOY1305" s="1124"/>
      <c r="OOZ1305" s="1124"/>
      <c r="OPA1305" s="1124"/>
      <c r="OPB1305" s="1124"/>
      <c r="OPC1305" s="1124"/>
      <c r="OPD1305" s="1124"/>
      <c r="OPE1305" s="1124"/>
      <c r="OPF1305" s="1124"/>
      <c r="OPG1305" s="1124"/>
      <c r="OPH1305" s="1124"/>
      <c r="OPI1305" s="1124"/>
      <c r="OPJ1305" s="1124"/>
      <c r="OPK1305" s="1124"/>
      <c r="OPL1305" s="1124"/>
      <c r="OPM1305" s="1124"/>
      <c r="OPN1305" s="1124"/>
      <c r="OPO1305" s="1124"/>
      <c r="OPP1305" s="1124"/>
      <c r="OPQ1305" s="1124"/>
      <c r="OPR1305" s="1124"/>
      <c r="OPS1305" s="1124"/>
      <c r="OPT1305" s="1124"/>
      <c r="OPU1305" s="1124"/>
      <c r="OPV1305" s="1124"/>
      <c r="OPW1305" s="1124"/>
      <c r="OPX1305" s="1124"/>
      <c r="OPY1305" s="1124"/>
      <c r="OPZ1305" s="1124"/>
      <c r="OQA1305" s="1124"/>
      <c r="OQB1305" s="1124"/>
      <c r="OQC1305" s="1124"/>
      <c r="OQD1305" s="1124"/>
      <c r="OQE1305" s="1124"/>
      <c r="OQF1305" s="1124"/>
      <c r="OQG1305" s="1124"/>
      <c r="OQH1305" s="1124"/>
      <c r="OQI1305" s="1124"/>
      <c r="OQJ1305" s="1124"/>
      <c r="OQK1305" s="1124"/>
      <c r="OQL1305" s="1124"/>
      <c r="OQM1305" s="1124"/>
      <c r="OQN1305" s="1124"/>
      <c r="OQO1305" s="1124"/>
      <c r="OQP1305" s="1124"/>
      <c r="OQQ1305" s="1124"/>
      <c r="OQR1305" s="1124"/>
      <c r="OQS1305" s="1124"/>
      <c r="OQT1305" s="1124"/>
      <c r="OQU1305" s="1124"/>
      <c r="OQV1305" s="1124"/>
      <c r="OQW1305" s="1124"/>
      <c r="OQX1305" s="1124"/>
      <c r="OQY1305" s="1124"/>
      <c r="OQZ1305" s="1124"/>
      <c r="ORA1305" s="1124"/>
      <c r="ORB1305" s="1124"/>
      <c r="ORC1305" s="1124"/>
      <c r="ORD1305" s="1124"/>
      <c r="ORE1305" s="1124"/>
      <c r="ORF1305" s="1124"/>
      <c r="ORG1305" s="1124"/>
      <c r="ORH1305" s="1124"/>
      <c r="ORI1305" s="1124"/>
      <c r="ORJ1305" s="1124"/>
      <c r="ORK1305" s="1124"/>
      <c r="ORL1305" s="1124"/>
      <c r="ORM1305" s="1124"/>
      <c r="ORN1305" s="1124"/>
      <c r="ORO1305" s="1124"/>
      <c r="ORP1305" s="1124"/>
      <c r="ORQ1305" s="1124"/>
      <c r="ORR1305" s="1124"/>
      <c r="ORS1305" s="1124"/>
      <c r="ORT1305" s="1124"/>
      <c r="ORU1305" s="1124"/>
      <c r="ORV1305" s="1124"/>
      <c r="ORW1305" s="1124"/>
      <c r="ORX1305" s="1124"/>
      <c r="ORY1305" s="1124"/>
      <c r="ORZ1305" s="1124"/>
      <c r="OSA1305" s="1124"/>
      <c r="OSB1305" s="1124"/>
      <c r="OSC1305" s="1124"/>
      <c r="OSD1305" s="1124"/>
      <c r="OSE1305" s="1124"/>
      <c r="OSF1305" s="1124"/>
      <c r="OSG1305" s="1124"/>
      <c r="OSH1305" s="1124"/>
      <c r="OSI1305" s="1124"/>
      <c r="OSJ1305" s="1124"/>
      <c r="OSK1305" s="1124"/>
      <c r="OSL1305" s="1124"/>
      <c r="OSM1305" s="1124"/>
      <c r="OSN1305" s="1124"/>
      <c r="OSO1305" s="1124"/>
      <c r="OSP1305" s="1124"/>
      <c r="OSQ1305" s="1124"/>
      <c r="OSR1305" s="1124"/>
      <c r="OSS1305" s="1124"/>
      <c r="OST1305" s="1124"/>
      <c r="OSU1305" s="1124"/>
      <c r="OSV1305" s="1124"/>
      <c r="OSW1305" s="1124"/>
      <c r="OSX1305" s="1124"/>
      <c r="OSY1305" s="1124"/>
      <c r="OSZ1305" s="1124"/>
      <c r="OTA1305" s="1124"/>
      <c r="OTB1305" s="1124"/>
      <c r="OTC1305" s="1124"/>
      <c r="OTD1305" s="1124"/>
      <c r="OTE1305" s="1124"/>
      <c r="OTF1305" s="1124"/>
      <c r="OTG1305" s="1124"/>
      <c r="OTH1305" s="1124"/>
      <c r="OTI1305" s="1124"/>
      <c r="OTJ1305" s="1124"/>
      <c r="OTK1305" s="1124"/>
      <c r="OTL1305" s="1124"/>
      <c r="OTM1305" s="1124"/>
      <c r="OTN1305" s="1124"/>
      <c r="OTO1305" s="1124"/>
      <c r="OTP1305" s="1124"/>
      <c r="OTQ1305" s="1124"/>
      <c r="OTR1305" s="1124"/>
      <c r="OTS1305" s="1124"/>
      <c r="OTT1305" s="1124"/>
      <c r="OTU1305" s="1124"/>
      <c r="OTV1305" s="1124"/>
      <c r="OTW1305" s="1124"/>
      <c r="OTX1305" s="1124"/>
      <c r="OTY1305" s="1124"/>
      <c r="OTZ1305" s="1124"/>
      <c r="OUA1305" s="1124"/>
      <c r="OUB1305" s="1124"/>
      <c r="OUC1305" s="1124"/>
      <c r="OUD1305" s="1124"/>
      <c r="OUE1305" s="1124"/>
      <c r="OUF1305" s="1124"/>
      <c r="OUG1305" s="1124"/>
      <c r="OUH1305" s="1124"/>
      <c r="OUI1305" s="1124"/>
      <c r="OUJ1305" s="1124"/>
      <c r="OUK1305" s="1124"/>
      <c r="OUL1305" s="1124"/>
      <c r="OUM1305" s="1124"/>
      <c r="OUN1305" s="1124"/>
      <c r="OUO1305" s="1124"/>
      <c r="OUP1305" s="1124"/>
      <c r="OUQ1305" s="1124"/>
      <c r="OUR1305" s="1124"/>
      <c r="OUS1305" s="1124"/>
      <c r="OUT1305" s="1124"/>
      <c r="OUU1305" s="1124"/>
      <c r="OUV1305" s="1124"/>
      <c r="OUW1305" s="1124"/>
      <c r="OUX1305" s="1124"/>
      <c r="OUY1305" s="1124"/>
      <c r="OUZ1305" s="1124"/>
      <c r="OVA1305" s="1124"/>
      <c r="OVB1305" s="1124"/>
      <c r="OVC1305" s="1124"/>
      <c r="OVD1305" s="1124"/>
      <c r="OVE1305" s="1124"/>
      <c r="OVF1305" s="1124"/>
      <c r="OVG1305" s="1124"/>
      <c r="OVH1305" s="1124"/>
      <c r="OVI1305" s="1124"/>
      <c r="OVJ1305" s="1124"/>
      <c r="OVK1305" s="1124"/>
      <c r="OVL1305" s="1124"/>
      <c r="OVM1305" s="1124"/>
      <c r="OVN1305" s="1124"/>
      <c r="OVO1305" s="1124"/>
      <c r="OVP1305" s="1124"/>
      <c r="OVQ1305" s="1124"/>
      <c r="OVR1305" s="1124"/>
      <c r="OVS1305" s="1124"/>
      <c r="OVT1305" s="1124"/>
      <c r="OVU1305" s="1124"/>
      <c r="OVV1305" s="1124"/>
      <c r="OVW1305" s="1124"/>
      <c r="OVX1305" s="1124"/>
      <c r="OVY1305" s="1124"/>
      <c r="OVZ1305" s="1124"/>
      <c r="OWA1305" s="1124"/>
      <c r="OWB1305" s="1124"/>
      <c r="OWC1305" s="1124"/>
      <c r="OWD1305" s="1124"/>
      <c r="OWE1305" s="1124"/>
      <c r="OWF1305" s="1124"/>
      <c r="OWG1305" s="1124"/>
      <c r="OWH1305" s="1124"/>
      <c r="OWI1305" s="1124"/>
      <c r="OWJ1305" s="1124"/>
      <c r="OWK1305" s="1124"/>
      <c r="OWL1305" s="1124"/>
      <c r="OWM1305" s="1124"/>
      <c r="OWN1305" s="1124"/>
      <c r="OWO1305" s="1124"/>
      <c r="OWP1305" s="1124"/>
      <c r="OWQ1305" s="1124"/>
      <c r="OWR1305" s="1124"/>
      <c r="OWS1305" s="1124"/>
      <c r="OWT1305" s="1124"/>
      <c r="OWU1305" s="1124"/>
      <c r="OWV1305" s="1124"/>
      <c r="OWW1305" s="1124"/>
      <c r="OWX1305" s="1124"/>
      <c r="OWY1305" s="1124"/>
      <c r="OWZ1305" s="1124"/>
      <c r="OXA1305" s="1124"/>
      <c r="OXB1305" s="1124"/>
      <c r="OXC1305" s="1124"/>
      <c r="OXD1305" s="1124"/>
      <c r="OXE1305" s="1124"/>
      <c r="OXF1305" s="1124"/>
      <c r="OXG1305" s="1124"/>
      <c r="OXH1305" s="1124"/>
      <c r="OXI1305" s="1124"/>
      <c r="OXJ1305" s="1124"/>
      <c r="OXK1305" s="1124"/>
      <c r="OXL1305" s="1124"/>
      <c r="OXM1305" s="1124"/>
      <c r="OXN1305" s="1124"/>
      <c r="OXO1305" s="1124"/>
      <c r="OXP1305" s="1124"/>
      <c r="OXQ1305" s="1124"/>
      <c r="OXR1305" s="1124"/>
      <c r="OXS1305" s="1124"/>
      <c r="OXT1305" s="1124"/>
      <c r="OXU1305" s="1124"/>
      <c r="OXV1305" s="1124"/>
      <c r="OXW1305" s="1124"/>
      <c r="OXX1305" s="1124"/>
      <c r="OXY1305" s="1124"/>
      <c r="OXZ1305" s="1124"/>
      <c r="OYA1305" s="1124"/>
      <c r="OYB1305" s="1124"/>
      <c r="OYC1305" s="1124"/>
      <c r="OYD1305" s="1124"/>
      <c r="OYE1305" s="1124"/>
      <c r="OYF1305" s="1124"/>
      <c r="OYG1305" s="1124"/>
      <c r="OYH1305" s="1124"/>
      <c r="OYI1305" s="1124"/>
      <c r="OYJ1305" s="1124"/>
      <c r="OYK1305" s="1124"/>
      <c r="OYL1305" s="1124"/>
      <c r="OYM1305" s="1124"/>
      <c r="OYN1305" s="1124"/>
      <c r="OYO1305" s="1124"/>
      <c r="OYP1305" s="1124"/>
      <c r="OYQ1305" s="1124"/>
      <c r="OYR1305" s="1124"/>
      <c r="OYS1305" s="1124"/>
      <c r="OYT1305" s="1124"/>
      <c r="OYU1305" s="1124"/>
      <c r="OYV1305" s="1124"/>
      <c r="OYW1305" s="1124"/>
      <c r="OYX1305" s="1124"/>
      <c r="OYY1305" s="1124"/>
      <c r="OYZ1305" s="1124"/>
      <c r="OZA1305" s="1124"/>
      <c r="OZB1305" s="1124"/>
      <c r="OZC1305" s="1124"/>
      <c r="OZD1305" s="1124"/>
      <c r="OZE1305" s="1124"/>
      <c r="OZF1305" s="1124"/>
      <c r="OZG1305" s="1124"/>
      <c r="OZH1305" s="1124"/>
      <c r="OZI1305" s="1124"/>
      <c r="OZJ1305" s="1124"/>
      <c r="OZK1305" s="1124"/>
      <c r="OZL1305" s="1124"/>
      <c r="OZM1305" s="1124"/>
      <c r="OZN1305" s="1124"/>
      <c r="OZO1305" s="1124"/>
      <c r="OZP1305" s="1124"/>
      <c r="OZQ1305" s="1124"/>
      <c r="OZR1305" s="1124"/>
      <c r="OZS1305" s="1124"/>
      <c r="OZT1305" s="1124"/>
      <c r="OZU1305" s="1124"/>
      <c r="OZV1305" s="1124"/>
      <c r="OZW1305" s="1124"/>
      <c r="OZX1305" s="1124"/>
      <c r="OZY1305" s="1124"/>
      <c r="OZZ1305" s="1124"/>
      <c r="PAA1305" s="1124"/>
      <c r="PAB1305" s="1124"/>
      <c r="PAC1305" s="1124"/>
      <c r="PAD1305" s="1124"/>
      <c r="PAE1305" s="1124"/>
      <c r="PAF1305" s="1124"/>
      <c r="PAG1305" s="1124"/>
      <c r="PAH1305" s="1124"/>
      <c r="PAI1305" s="1124"/>
      <c r="PAJ1305" s="1124"/>
      <c r="PAK1305" s="1124"/>
      <c r="PAL1305" s="1124"/>
      <c r="PAM1305" s="1124"/>
      <c r="PAN1305" s="1124"/>
      <c r="PAO1305" s="1124"/>
      <c r="PAP1305" s="1124"/>
      <c r="PAQ1305" s="1124"/>
      <c r="PAR1305" s="1124"/>
      <c r="PAS1305" s="1124"/>
      <c r="PAT1305" s="1124"/>
      <c r="PAU1305" s="1124"/>
      <c r="PAV1305" s="1124"/>
      <c r="PAW1305" s="1124"/>
      <c r="PAX1305" s="1124"/>
      <c r="PAY1305" s="1124"/>
      <c r="PAZ1305" s="1124"/>
      <c r="PBA1305" s="1124"/>
      <c r="PBB1305" s="1124"/>
      <c r="PBC1305" s="1124"/>
      <c r="PBD1305" s="1124"/>
      <c r="PBE1305" s="1124"/>
      <c r="PBF1305" s="1124"/>
      <c r="PBG1305" s="1124"/>
      <c r="PBH1305" s="1124"/>
      <c r="PBI1305" s="1124"/>
      <c r="PBJ1305" s="1124"/>
      <c r="PBK1305" s="1124"/>
      <c r="PBL1305" s="1124"/>
      <c r="PBM1305" s="1124"/>
      <c r="PBN1305" s="1124"/>
      <c r="PBO1305" s="1124"/>
      <c r="PBP1305" s="1124"/>
      <c r="PBQ1305" s="1124"/>
      <c r="PBR1305" s="1124"/>
      <c r="PBS1305" s="1124"/>
      <c r="PBT1305" s="1124"/>
      <c r="PBU1305" s="1124"/>
      <c r="PBV1305" s="1124"/>
      <c r="PBW1305" s="1124"/>
      <c r="PBX1305" s="1124"/>
      <c r="PBY1305" s="1124"/>
      <c r="PBZ1305" s="1124"/>
      <c r="PCA1305" s="1124"/>
      <c r="PCB1305" s="1124"/>
      <c r="PCC1305" s="1124"/>
      <c r="PCD1305" s="1124"/>
      <c r="PCE1305" s="1124"/>
      <c r="PCF1305" s="1124"/>
      <c r="PCG1305" s="1124"/>
      <c r="PCH1305" s="1124"/>
      <c r="PCI1305" s="1124"/>
      <c r="PCJ1305" s="1124"/>
      <c r="PCK1305" s="1124"/>
      <c r="PCL1305" s="1124"/>
      <c r="PCM1305" s="1124"/>
      <c r="PCN1305" s="1124"/>
      <c r="PCO1305" s="1124"/>
      <c r="PCP1305" s="1124"/>
      <c r="PCQ1305" s="1124"/>
      <c r="PCR1305" s="1124"/>
      <c r="PCS1305" s="1124"/>
      <c r="PCT1305" s="1124"/>
      <c r="PCU1305" s="1124"/>
      <c r="PCV1305" s="1124"/>
      <c r="PCW1305" s="1124"/>
      <c r="PCX1305" s="1124"/>
      <c r="PCY1305" s="1124"/>
      <c r="PCZ1305" s="1124"/>
      <c r="PDA1305" s="1124"/>
      <c r="PDB1305" s="1124"/>
      <c r="PDC1305" s="1124"/>
      <c r="PDD1305" s="1124"/>
      <c r="PDE1305" s="1124"/>
      <c r="PDF1305" s="1124"/>
      <c r="PDG1305" s="1124"/>
      <c r="PDH1305" s="1124"/>
      <c r="PDI1305" s="1124"/>
      <c r="PDJ1305" s="1124"/>
      <c r="PDK1305" s="1124"/>
      <c r="PDL1305" s="1124"/>
      <c r="PDM1305" s="1124"/>
      <c r="PDN1305" s="1124"/>
      <c r="PDO1305" s="1124"/>
      <c r="PDP1305" s="1124"/>
      <c r="PDQ1305" s="1124"/>
      <c r="PDR1305" s="1124"/>
      <c r="PDS1305" s="1124"/>
      <c r="PDT1305" s="1124"/>
      <c r="PDU1305" s="1124"/>
      <c r="PDV1305" s="1124"/>
      <c r="PDW1305" s="1124"/>
      <c r="PDX1305" s="1124"/>
      <c r="PDY1305" s="1124"/>
      <c r="PDZ1305" s="1124"/>
      <c r="PEA1305" s="1124"/>
      <c r="PEB1305" s="1124"/>
      <c r="PEC1305" s="1124"/>
      <c r="PED1305" s="1124"/>
      <c r="PEE1305" s="1124"/>
      <c r="PEF1305" s="1124"/>
      <c r="PEG1305" s="1124"/>
      <c r="PEH1305" s="1124"/>
      <c r="PEI1305" s="1124"/>
      <c r="PEJ1305" s="1124"/>
      <c r="PEK1305" s="1124"/>
      <c r="PEL1305" s="1124"/>
      <c r="PEM1305" s="1124"/>
      <c r="PEN1305" s="1124"/>
      <c r="PEO1305" s="1124"/>
      <c r="PEP1305" s="1124"/>
      <c r="PEQ1305" s="1124"/>
      <c r="PER1305" s="1124"/>
      <c r="PES1305" s="1124"/>
      <c r="PET1305" s="1124"/>
      <c r="PEU1305" s="1124"/>
      <c r="PEV1305" s="1124"/>
      <c r="PEW1305" s="1124"/>
      <c r="PEX1305" s="1124"/>
      <c r="PEY1305" s="1124"/>
      <c r="PEZ1305" s="1124"/>
      <c r="PFA1305" s="1124"/>
      <c r="PFB1305" s="1124"/>
      <c r="PFC1305" s="1124"/>
      <c r="PFD1305" s="1124"/>
      <c r="PFE1305" s="1124"/>
      <c r="PFF1305" s="1124"/>
      <c r="PFG1305" s="1124"/>
      <c r="PFH1305" s="1124"/>
      <c r="PFI1305" s="1124"/>
      <c r="PFJ1305" s="1124"/>
      <c r="PFK1305" s="1124"/>
      <c r="PFL1305" s="1124"/>
      <c r="PFM1305" s="1124"/>
      <c r="PFN1305" s="1124"/>
      <c r="PFO1305" s="1124"/>
      <c r="PFP1305" s="1124"/>
      <c r="PFQ1305" s="1124"/>
      <c r="PFR1305" s="1124"/>
      <c r="PFS1305" s="1124"/>
      <c r="PFT1305" s="1124"/>
      <c r="PFU1305" s="1124"/>
      <c r="PFV1305" s="1124"/>
      <c r="PFW1305" s="1124"/>
      <c r="PFX1305" s="1124"/>
      <c r="PFY1305" s="1124"/>
      <c r="PFZ1305" s="1124"/>
      <c r="PGA1305" s="1124"/>
      <c r="PGB1305" s="1124"/>
      <c r="PGC1305" s="1124"/>
      <c r="PGD1305" s="1124"/>
      <c r="PGE1305" s="1124"/>
      <c r="PGF1305" s="1124"/>
      <c r="PGG1305" s="1124"/>
      <c r="PGH1305" s="1124"/>
      <c r="PGI1305" s="1124"/>
      <c r="PGJ1305" s="1124"/>
      <c r="PGK1305" s="1124"/>
      <c r="PGL1305" s="1124"/>
      <c r="PGM1305" s="1124"/>
      <c r="PGN1305" s="1124"/>
      <c r="PGO1305" s="1124"/>
      <c r="PGP1305" s="1124"/>
      <c r="PGQ1305" s="1124"/>
      <c r="PGR1305" s="1124"/>
      <c r="PGS1305" s="1124"/>
      <c r="PGT1305" s="1124"/>
      <c r="PGU1305" s="1124"/>
      <c r="PGV1305" s="1124"/>
      <c r="PGW1305" s="1124"/>
      <c r="PGX1305" s="1124"/>
      <c r="PGY1305" s="1124"/>
      <c r="PGZ1305" s="1124"/>
      <c r="PHA1305" s="1124"/>
      <c r="PHB1305" s="1124"/>
      <c r="PHC1305" s="1124"/>
      <c r="PHD1305" s="1124"/>
      <c r="PHE1305" s="1124"/>
      <c r="PHF1305" s="1124"/>
      <c r="PHG1305" s="1124"/>
      <c r="PHH1305" s="1124"/>
      <c r="PHI1305" s="1124"/>
      <c r="PHJ1305" s="1124"/>
      <c r="PHK1305" s="1124"/>
      <c r="PHL1305" s="1124"/>
      <c r="PHM1305" s="1124"/>
      <c r="PHN1305" s="1124"/>
      <c r="PHO1305" s="1124"/>
      <c r="PHP1305" s="1124"/>
      <c r="PHQ1305" s="1124"/>
      <c r="PHR1305" s="1124"/>
      <c r="PHS1305" s="1124"/>
      <c r="PHT1305" s="1124"/>
      <c r="PHU1305" s="1124"/>
      <c r="PHV1305" s="1124"/>
      <c r="PHW1305" s="1124"/>
      <c r="PHX1305" s="1124"/>
      <c r="PHY1305" s="1124"/>
      <c r="PHZ1305" s="1124"/>
      <c r="PIA1305" s="1124"/>
      <c r="PIB1305" s="1124"/>
      <c r="PIC1305" s="1124"/>
      <c r="PID1305" s="1124"/>
      <c r="PIE1305" s="1124"/>
      <c r="PIF1305" s="1124"/>
      <c r="PIG1305" s="1124"/>
      <c r="PIH1305" s="1124"/>
      <c r="PII1305" s="1124"/>
      <c r="PIJ1305" s="1124"/>
      <c r="PIK1305" s="1124"/>
      <c r="PIL1305" s="1124"/>
      <c r="PIM1305" s="1124"/>
      <c r="PIN1305" s="1124"/>
      <c r="PIO1305" s="1124"/>
      <c r="PIP1305" s="1124"/>
      <c r="PIQ1305" s="1124"/>
      <c r="PIR1305" s="1124"/>
      <c r="PIS1305" s="1124"/>
      <c r="PIT1305" s="1124"/>
      <c r="PIU1305" s="1124"/>
      <c r="PIV1305" s="1124"/>
      <c r="PIW1305" s="1124"/>
      <c r="PIX1305" s="1124"/>
      <c r="PIY1305" s="1124"/>
      <c r="PIZ1305" s="1124"/>
      <c r="PJA1305" s="1124"/>
      <c r="PJB1305" s="1124"/>
      <c r="PJC1305" s="1124"/>
      <c r="PJD1305" s="1124"/>
      <c r="PJE1305" s="1124"/>
      <c r="PJF1305" s="1124"/>
      <c r="PJG1305" s="1124"/>
      <c r="PJH1305" s="1124"/>
      <c r="PJI1305" s="1124"/>
      <c r="PJJ1305" s="1124"/>
      <c r="PJK1305" s="1124"/>
      <c r="PJL1305" s="1124"/>
      <c r="PJM1305" s="1124"/>
      <c r="PJN1305" s="1124"/>
      <c r="PJO1305" s="1124"/>
      <c r="PJP1305" s="1124"/>
      <c r="PJQ1305" s="1124"/>
      <c r="PJR1305" s="1124"/>
      <c r="PJS1305" s="1124"/>
      <c r="PJT1305" s="1124"/>
      <c r="PJU1305" s="1124"/>
      <c r="PJV1305" s="1124"/>
      <c r="PJW1305" s="1124"/>
      <c r="PJX1305" s="1124"/>
      <c r="PJY1305" s="1124"/>
      <c r="PJZ1305" s="1124"/>
      <c r="PKA1305" s="1124"/>
      <c r="PKB1305" s="1124"/>
      <c r="PKC1305" s="1124"/>
      <c r="PKD1305" s="1124"/>
      <c r="PKE1305" s="1124"/>
      <c r="PKF1305" s="1124"/>
      <c r="PKG1305" s="1124"/>
      <c r="PKH1305" s="1124"/>
      <c r="PKI1305" s="1124"/>
      <c r="PKJ1305" s="1124"/>
      <c r="PKK1305" s="1124"/>
      <c r="PKL1305" s="1124"/>
      <c r="PKM1305" s="1124"/>
      <c r="PKN1305" s="1124"/>
      <c r="PKO1305" s="1124"/>
      <c r="PKP1305" s="1124"/>
      <c r="PKQ1305" s="1124"/>
      <c r="PKR1305" s="1124"/>
      <c r="PKS1305" s="1124"/>
      <c r="PKT1305" s="1124"/>
      <c r="PKU1305" s="1124"/>
      <c r="PKV1305" s="1124"/>
      <c r="PKW1305" s="1124"/>
      <c r="PKX1305" s="1124"/>
      <c r="PKY1305" s="1124"/>
      <c r="PKZ1305" s="1124"/>
      <c r="PLA1305" s="1124"/>
      <c r="PLB1305" s="1124"/>
      <c r="PLC1305" s="1124"/>
      <c r="PLD1305" s="1124"/>
      <c r="PLE1305" s="1124"/>
      <c r="PLF1305" s="1124"/>
      <c r="PLG1305" s="1124"/>
      <c r="PLH1305" s="1124"/>
      <c r="PLI1305" s="1124"/>
      <c r="PLJ1305" s="1124"/>
      <c r="PLK1305" s="1124"/>
      <c r="PLL1305" s="1124"/>
      <c r="PLM1305" s="1124"/>
      <c r="PLN1305" s="1124"/>
      <c r="PLO1305" s="1124"/>
      <c r="PLP1305" s="1124"/>
      <c r="PLQ1305" s="1124"/>
      <c r="PLR1305" s="1124"/>
      <c r="PLS1305" s="1124"/>
      <c r="PLT1305" s="1124"/>
      <c r="PLU1305" s="1124"/>
      <c r="PLV1305" s="1124"/>
      <c r="PLW1305" s="1124"/>
      <c r="PLX1305" s="1124"/>
      <c r="PLY1305" s="1124"/>
      <c r="PLZ1305" s="1124"/>
      <c r="PMA1305" s="1124"/>
      <c r="PMB1305" s="1124"/>
      <c r="PMC1305" s="1124"/>
      <c r="PMD1305" s="1124"/>
      <c r="PME1305" s="1124"/>
      <c r="PMF1305" s="1124"/>
      <c r="PMG1305" s="1124"/>
      <c r="PMH1305" s="1124"/>
      <c r="PMI1305" s="1124"/>
      <c r="PMJ1305" s="1124"/>
      <c r="PMK1305" s="1124"/>
      <c r="PML1305" s="1124"/>
      <c r="PMM1305" s="1124"/>
      <c r="PMN1305" s="1124"/>
      <c r="PMO1305" s="1124"/>
      <c r="PMP1305" s="1124"/>
      <c r="PMQ1305" s="1124"/>
      <c r="PMR1305" s="1124"/>
      <c r="PMS1305" s="1124"/>
      <c r="PMT1305" s="1124"/>
      <c r="PMU1305" s="1124"/>
      <c r="PMV1305" s="1124"/>
      <c r="PMW1305" s="1124"/>
      <c r="PMX1305" s="1124"/>
      <c r="PMY1305" s="1124"/>
      <c r="PMZ1305" s="1124"/>
      <c r="PNA1305" s="1124"/>
      <c r="PNB1305" s="1124"/>
      <c r="PNC1305" s="1124"/>
      <c r="PND1305" s="1124"/>
      <c r="PNE1305" s="1124"/>
      <c r="PNF1305" s="1124"/>
      <c r="PNG1305" s="1124"/>
      <c r="PNH1305" s="1124"/>
      <c r="PNI1305" s="1124"/>
      <c r="PNJ1305" s="1124"/>
      <c r="PNK1305" s="1124"/>
      <c r="PNL1305" s="1124"/>
      <c r="PNM1305" s="1124"/>
      <c r="PNN1305" s="1124"/>
      <c r="PNO1305" s="1124"/>
      <c r="PNP1305" s="1124"/>
      <c r="PNQ1305" s="1124"/>
      <c r="PNR1305" s="1124"/>
      <c r="PNS1305" s="1124"/>
      <c r="PNT1305" s="1124"/>
      <c r="PNU1305" s="1124"/>
      <c r="PNV1305" s="1124"/>
      <c r="PNW1305" s="1124"/>
      <c r="PNX1305" s="1124"/>
      <c r="PNY1305" s="1124"/>
      <c r="PNZ1305" s="1124"/>
      <c r="POA1305" s="1124"/>
      <c r="POB1305" s="1124"/>
      <c r="POC1305" s="1124"/>
      <c r="POD1305" s="1124"/>
      <c r="POE1305" s="1124"/>
      <c r="POF1305" s="1124"/>
      <c r="POG1305" s="1124"/>
      <c r="POH1305" s="1124"/>
      <c r="POI1305" s="1124"/>
      <c r="POJ1305" s="1124"/>
      <c r="POK1305" s="1124"/>
      <c r="POL1305" s="1124"/>
      <c r="POM1305" s="1124"/>
      <c r="PON1305" s="1124"/>
      <c r="POO1305" s="1124"/>
      <c r="POP1305" s="1124"/>
      <c r="POQ1305" s="1124"/>
      <c r="POR1305" s="1124"/>
      <c r="POS1305" s="1124"/>
      <c r="POT1305" s="1124"/>
      <c r="POU1305" s="1124"/>
      <c r="POV1305" s="1124"/>
      <c r="POW1305" s="1124"/>
      <c r="POX1305" s="1124"/>
      <c r="POY1305" s="1124"/>
      <c r="POZ1305" s="1124"/>
      <c r="PPA1305" s="1124"/>
      <c r="PPB1305" s="1124"/>
      <c r="PPC1305" s="1124"/>
      <c r="PPD1305" s="1124"/>
      <c r="PPE1305" s="1124"/>
      <c r="PPF1305" s="1124"/>
      <c r="PPG1305" s="1124"/>
      <c r="PPH1305" s="1124"/>
      <c r="PPI1305" s="1124"/>
      <c r="PPJ1305" s="1124"/>
      <c r="PPK1305" s="1124"/>
      <c r="PPL1305" s="1124"/>
      <c r="PPM1305" s="1124"/>
      <c r="PPN1305" s="1124"/>
      <c r="PPO1305" s="1124"/>
      <c r="PPP1305" s="1124"/>
      <c r="PPQ1305" s="1124"/>
      <c r="PPR1305" s="1124"/>
      <c r="PPS1305" s="1124"/>
      <c r="PPT1305" s="1124"/>
      <c r="PPU1305" s="1124"/>
      <c r="PPV1305" s="1124"/>
      <c r="PPW1305" s="1124"/>
      <c r="PPX1305" s="1124"/>
      <c r="PPY1305" s="1124"/>
      <c r="PPZ1305" s="1124"/>
      <c r="PQA1305" s="1124"/>
      <c r="PQB1305" s="1124"/>
      <c r="PQC1305" s="1124"/>
      <c r="PQD1305" s="1124"/>
      <c r="PQE1305" s="1124"/>
      <c r="PQF1305" s="1124"/>
      <c r="PQG1305" s="1124"/>
      <c r="PQH1305" s="1124"/>
      <c r="PQI1305" s="1124"/>
      <c r="PQJ1305" s="1124"/>
      <c r="PQK1305" s="1124"/>
      <c r="PQL1305" s="1124"/>
      <c r="PQM1305" s="1124"/>
      <c r="PQN1305" s="1124"/>
      <c r="PQO1305" s="1124"/>
      <c r="PQP1305" s="1124"/>
      <c r="PQQ1305" s="1124"/>
      <c r="PQR1305" s="1124"/>
      <c r="PQS1305" s="1124"/>
      <c r="PQT1305" s="1124"/>
      <c r="PQU1305" s="1124"/>
      <c r="PQV1305" s="1124"/>
      <c r="PQW1305" s="1124"/>
      <c r="PQX1305" s="1124"/>
      <c r="PQY1305" s="1124"/>
      <c r="PQZ1305" s="1124"/>
      <c r="PRA1305" s="1124"/>
      <c r="PRB1305" s="1124"/>
      <c r="PRC1305" s="1124"/>
      <c r="PRD1305" s="1124"/>
      <c r="PRE1305" s="1124"/>
      <c r="PRF1305" s="1124"/>
      <c r="PRG1305" s="1124"/>
      <c r="PRH1305" s="1124"/>
      <c r="PRI1305" s="1124"/>
      <c r="PRJ1305" s="1124"/>
      <c r="PRK1305" s="1124"/>
      <c r="PRL1305" s="1124"/>
      <c r="PRM1305" s="1124"/>
      <c r="PRN1305" s="1124"/>
      <c r="PRO1305" s="1124"/>
      <c r="PRP1305" s="1124"/>
      <c r="PRQ1305" s="1124"/>
      <c r="PRR1305" s="1124"/>
      <c r="PRS1305" s="1124"/>
      <c r="PRT1305" s="1124"/>
      <c r="PRU1305" s="1124"/>
      <c r="PRV1305" s="1124"/>
      <c r="PRW1305" s="1124"/>
      <c r="PRX1305" s="1124"/>
      <c r="PRY1305" s="1124"/>
      <c r="PRZ1305" s="1124"/>
      <c r="PSA1305" s="1124"/>
      <c r="PSB1305" s="1124"/>
      <c r="PSC1305" s="1124"/>
      <c r="PSD1305" s="1124"/>
      <c r="PSE1305" s="1124"/>
      <c r="PSF1305" s="1124"/>
      <c r="PSG1305" s="1124"/>
      <c r="PSH1305" s="1124"/>
      <c r="PSI1305" s="1124"/>
      <c r="PSJ1305" s="1124"/>
      <c r="PSK1305" s="1124"/>
      <c r="PSL1305" s="1124"/>
      <c r="PSM1305" s="1124"/>
      <c r="PSN1305" s="1124"/>
      <c r="PSO1305" s="1124"/>
      <c r="PSP1305" s="1124"/>
      <c r="PSQ1305" s="1124"/>
      <c r="PSR1305" s="1124"/>
      <c r="PSS1305" s="1124"/>
      <c r="PST1305" s="1124"/>
      <c r="PSU1305" s="1124"/>
      <c r="PSV1305" s="1124"/>
      <c r="PSW1305" s="1124"/>
      <c r="PSX1305" s="1124"/>
      <c r="PSY1305" s="1124"/>
      <c r="PSZ1305" s="1124"/>
      <c r="PTA1305" s="1124"/>
      <c r="PTB1305" s="1124"/>
      <c r="PTC1305" s="1124"/>
      <c r="PTD1305" s="1124"/>
      <c r="PTE1305" s="1124"/>
      <c r="PTF1305" s="1124"/>
      <c r="PTG1305" s="1124"/>
      <c r="PTH1305" s="1124"/>
      <c r="PTI1305" s="1124"/>
      <c r="PTJ1305" s="1124"/>
      <c r="PTK1305" s="1124"/>
      <c r="PTL1305" s="1124"/>
      <c r="PTM1305" s="1124"/>
      <c r="PTN1305" s="1124"/>
      <c r="PTO1305" s="1124"/>
      <c r="PTP1305" s="1124"/>
      <c r="PTQ1305" s="1124"/>
      <c r="PTR1305" s="1124"/>
      <c r="PTS1305" s="1124"/>
      <c r="PTT1305" s="1124"/>
      <c r="PTU1305" s="1124"/>
      <c r="PTV1305" s="1124"/>
      <c r="PTW1305" s="1124"/>
      <c r="PTX1305" s="1124"/>
      <c r="PTY1305" s="1124"/>
      <c r="PTZ1305" s="1124"/>
      <c r="PUA1305" s="1124"/>
      <c r="PUB1305" s="1124"/>
      <c r="PUC1305" s="1124"/>
      <c r="PUD1305" s="1124"/>
      <c r="PUE1305" s="1124"/>
      <c r="PUF1305" s="1124"/>
      <c r="PUG1305" s="1124"/>
      <c r="PUH1305" s="1124"/>
      <c r="PUI1305" s="1124"/>
      <c r="PUJ1305" s="1124"/>
      <c r="PUK1305" s="1124"/>
      <c r="PUL1305" s="1124"/>
      <c r="PUM1305" s="1124"/>
      <c r="PUN1305" s="1124"/>
      <c r="PUO1305" s="1124"/>
      <c r="PUP1305" s="1124"/>
      <c r="PUQ1305" s="1124"/>
      <c r="PUR1305" s="1124"/>
      <c r="PUS1305" s="1124"/>
      <c r="PUT1305" s="1124"/>
      <c r="PUU1305" s="1124"/>
      <c r="PUV1305" s="1124"/>
      <c r="PUW1305" s="1124"/>
      <c r="PUX1305" s="1124"/>
      <c r="PUY1305" s="1124"/>
      <c r="PUZ1305" s="1124"/>
      <c r="PVA1305" s="1124"/>
      <c r="PVB1305" s="1124"/>
      <c r="PVC1305" s="1124"/>
      <c r="PVD1305" s="1124"/>
      <c r="PVE1305" s="1124"/>
      <c r="PVF1305" s="1124"/>
      <c r="PVG1305" s="1124"/>
      <c r="PVH1305" s="1124"/>
      <c r="PVI1305" s="1124"/>
      <c r="PVJ1305" s="1124"/>
      <c r="PVK1305" s="1124"/>
      <c r="PVL1305" s="1124"/>
      <c r="PVM1305" s="1124"/>
      <c r="PVN1305" s="1124"/>
      <c r="PVO1305" s="1124"/>
      <c r="PVP1305" s="1124"/>
      <c r="PVQ1305" s="1124"/>
      <c r="PVR1305" s="1124"/>
      <c r="PVS1305" s="1124"/>
      <c r="PVT1305" s="1124"/>
      <c r="PVU1305" s="1124"/>
      <c r="PVV1305" s="1124"/>
      <c r="PVW1305" s="1124"/>
      <c r="PVX1305" s="1124"/>
      <c r="PVY1305" s="1124"/>
      <c r="PVZ1305" s="1124"/>
      <c r="PWA1305" s="1124"/>
      <c r="PWB1305" s="1124"/>
      <c r="PWC1305" s="1124"/>
      <c r="PWD1305" s="1124"/>
      <c r="PWE1305" s="1124"/>
      <c r="PWF1305" s="1124"/>
      <c r="PWG1305" s="1124"/>
      <c r="PWH1305" s="1124"/>
      <c r="PWI1305" s="1124"/>
      <c r="PWJ1305" s="1124"/>
      <c r="PWK1305" s="1124"/>
      <c r="PWL1305" s="1124"/>
      <c r="PWM1305" s="1124"/>
      <c r="PWN1305" s="1124"/>
      <c r="PWO1305" s="1124"/>
      <c r="PWP1305" s="1124"/>
      <c r="PWQ1305" s="1124"/>
      <c r="PWR1305" s="1124"/>
      <c r="PWS1305" s="1124"/>
      <c r="PWT1305" s="1124"/>
      <c r="PWU1305" s="1124"/>
      <c r="PWV1305" s="1124"/>
      <c r="PWW1305" s="1124"/>
      <c r="PWX1305" s="1124"/>
      <c r="PWY1305" s="1124"/>
      <c r="PWZ1305" s="1124"/>
      <c r="PXA1305" s="1124"/>
      <c r="PXB1305" s="1124"/>
      <c r="PXC1305" s="1124"/>
      <c r="PXD1305" s="1124"/>
      <c r="PXE1305" s="1124"/>
      <c r="PXF1305" s="1124"/>
      <c r="PXG1305" s="1124"/>
      <c r="PXH1305" s="1124"/>
      <c r="PXI1305" s="1124"/>
      <c r="PXJ1305" s="1124"/>
      <c r="PXK1305" s="1124"/>
      <c r="PXL1305" s="1124"/>
      <c r="PXM1305" s="1124"/>
      <c r="PXN1305" s="1124"/>
      <c r="PXO1305" s="1124"/>
      <c r="PXP1305" s="1124"/>
      <c r="PXQ1305" s="1124"/>
      <c r="PXR1305" s="1124"/>
      <c r="PXS1305" s="1124"/>
      <c r="PXT1305" s="1124"/>
      <c r="PXU1305" s="1124"/>
      <c r="PXV1305" s="1124"/>
      <c r="PXW1305" s="1124"/>
      <c r="PXX1305" s="1124"/>
      <c r="PXY1305" s="1124"/>
      <c r="PXZ1305" s="1124"/>
      <c r="PYA1305" s="1124"/>
      <c r="PYB1305" s="1124"/>
      <c r="PYC1305" s="1124"/>
      <c r="PYD1305" s="1124"/>
      <c r="PYE1305" s="1124"/>
      <c r="PYF1305" s="1124"/>
      <c r="PYG1305" s="1124"/>
      <c r="PYH1305" s="1124"/>
      <c r="PYI1305" s="1124"/>
      <c r="PYJ1305" s="1124"/>
      <c r="PYK1305" s="1124"/>
      <c r="PYL1305" s="1124"/>
      <c r="PYM1305" s="1124"/>
      <c r="PYN1305" s="1124"/>
      <c r="PYO1305" s="1124"/>
      <c r="PYP1305" s="1124"/>
      <c r="PYQ1305" s="1124"/>
      <c r="PYR1305" s="1124"/>
      <c r="PYS1305" s="1124"/>
      <c r="PYT1305" s="1124"/>
      <c r="PYU1305" s="1124"/>
      <c r="PYV1305" s="1124"/>
      <c r="PYW1305" s="1124"/>
      <c r="PYX1305" s="1124"/>
      <c r="PYY1305" s="1124"/>
      <c r="PYZ1305" s="1124"/>
      <c r="PZA1305" s="1124"/>
      <c r="PZB1305" s="1124"/>
      <c r="PZC1305" s="1124"/>
      <c r="PZD1305" s="1124"/>
      <c r="PZE1305" s="1124"/>
      <c r="PZF1305" s="1124"/>
      <c r="PZG1305" s="1124"/>
      <c r="PZH1305" s="1124"/>
      <c r="PZI1305" s="1124"/>
      <c r="PZJ1305" s="1124"/>
      <c r="PZK1305" s="1124"/>
      <c r="PZL1305" s="1124"/>
      <c r="PZM1305" s="1124"/>
      <c r="PZN1305" s="1124"/>
      <c r="PZO1305" s="1124"/>
      <c r="PZP1305" s="1124"/>
      <c r="PZQ1305" s="1124"/>
      <c r="PZR1305" s="1124"/>
      <c r="PZS1305" s="1124"/>
      <c r="PZT1305" s="1124"/>
      <c r="PZU1305" s="1124"/>
      <c r="PZV1305" s="1124"/>
      <c r="PZW1305" s="1124"/>
      <c r="PZX1305" s="1124"/>
      <c r="PZY1305" s="1124"/>
      <c r="PZZ1305" s="1124"/>
      <c r="QAA1305" s="1124"/>
      <c r="QAB1305" s="1124"/>
      <c r="QAC1305" s="1124"/>
      <c r="QAD1305" s="1124"/>
      <c r="QAE1305" s="1124"/>
      <c r="QAF1305" s="1124"/>
      <c r="QAG1305" s="1124"/>
      <c r="QAH1305" s="1124"/>
      <c r="QAI1305" s="1124"/>
      <c r="QAJ1305" s="1124"/>
      <c r="QAK1305" s="1124"/>
      <c r="QAL1305" s="1124"/>
      <c r="QAM1305" s="1124"/>
      <c r="QAN1305" s="1124"/>
      <c r="QAO1305" s="1124"/>
      <c r="QAP1305" s="1124"/>
      <c r="QAQ1305" s="1124"/>
      <c r="QAR1305" s="1124"/>
      <c r="QAS1305" s="1124"/>
      <c r="QAT1305" s="1124"/>
      <c r="QAU1305" s="1124"/>
      <c r="QAV1305" s="1124"/>
      <c r="QAW1305" s="1124"/>
      <c r="QAX1305" s="1124"/>
      <c r="QAY1305" s="1124"/>
      <c r="QAZ1305" s="1124"/>
      <c r="QBA1305" s="1124"/>
      <c r="QBB1305" s="1124"/>
      <c r="QBC1305" s="1124"/>
      <c r="QBD1305" s="1124"/>
      <c r="QBE1305" s="1124"/>
      <c r="QBF1305" s="1124"/>
      <c r="QBG1305" s="1124"/>
      <c r="QBH1305" s="1124"/>
      <c r="QBI1305" s="1124"/>
      <c r="QBJ1305" s="1124"/>
      <c r="QBK1305" s="1124"/>
      <c r="QBL1305" s="1124"/>
      <c r="QBM1305" s="1124"/>
      <c r="QBN1305" s="1124"/>
      <c r="QBO1305" s="1124"/>
      <c r="QBP1305" s="1124"/>
      <c r="QBQ1305" s="1124"/>
      <c r="QBR1305" s="1124"/>
      <c r="QBS1305" s="1124"/>
      <c r="QBT1305" s="1124"/>
      <c r="QBU1305" s="1124"/>
      <c r="QBV1305" s="1124"/>
      <c r="QBW1305" s="1124"/>
      <c r="QBX1305" s="1124"/>
      <c r="QBY1305" s="1124"/>
      <c r="QBZ1305" s="1124"/>
      <c r="QCA1305" s="1124"/>
      <c r="QCB1305" s="1124"/>
      <c r="QCC1305" s="1124"/>
      <c r="QCD1305" s="1124"/>
      <c r="QCE1305" s="1124"/>
      <c r="QCF1305" s="1124"/>
      <c r="QCG1305" s="1124"/>
      <c r="QCH1305" s="1124"/>
      <c r="QCI1305" s="1124"/>
      <c r="QCJ1305" s="1124"/>
      <c r="QCK1305" s="1124"/>
      <c r="QCL1305" s="1124"/>
      <c r="QCM1305" s="1124"/>
      <c r="QCN1305" s="1124"/>
      <c r="QCO1305" s="1124"/>
      <c r="QCP1305" s="1124"/>
      <c r="QCQ1305" s="1124"/>
      <c r="QCR1305" s="1124"/>
      <c r="QCS1305" s="1124"/>
      <c r="QCT1305" s="1124"/>
      <c r="QCU1305" s="1124"/>
      <c r="QCV1305" s="1124"/>
      <c r="QCW1305" s="1124"/>
      <c r="QCX1305" s="1124"/>
      <c r="QCY1305" s="1124"/>
      <c r="QCZ1305" s="1124"/>
      <c r="QDA1305" s="1124"/>
      <c r="QDB1305" s="1124"/>
      <c r="QDC1305" s="1124"/>
      <c r="QDD1305" s="1124"/>
      <c r="QDE1305" s="1124"/>
      <c r="QDF1305" s="1124"/>
      <c r="QDG1305" s="1124"/>
      <c r="QDH1305" s="1124"/>
      <c r="QDI1305" s="1124"/>
      <c r="QDJ1305" s="1124"/>
      <c r="QDK1305" s="1124"/>
      <c r="QDL1305" s="1124"/>
      <c r="QDM1305" s="1124"/>
      <c r="QDN1305" s="1124"/>
      <c r="QDO1305" s="1124"/>
      <c r="QDP1305" s="1124"/>
      <c r="QDQ1305" s="1124"/>
      <c r="QDR1305" s="1124"/>
      <c r="QDS1305" s="1124"/>
      <c r="QDT1305" s="1124"/>
      <c r="QDU1305" s="1124"/>
      <c r="QDV1305" s="1124"/>
      <c r="QDW1305" s="1124"/>
      <c r="QDX1305" s="1124"/>
      <c r="QDY1305" s="1124"/>
      <c r="QDZ1305" s="1124"/>
      <c r="QEA1305" s="1124"/>
      <c r="QEB1305" s="1124"/>
      <c r="QEC1305" s="1124"/>
      <c r="QED1305" s="1124"/>
      <c r="QEE1305" s="1124"/>
      <c r="QEF1305" s="1124"/>
      <c r="QEG1305" s="1124"/>
      <c r="QEH1305" s="1124"/>
      <c r="QEI1305" s="1124"/>
      <c r="QEJ1305" s="1124"/>
      <c r="QEK1305" s="1124"/>
      <c r="QEL1305" s="1124"/>
      <c r="QEM1305" s="1124"/>
      <c r="QEN1305" s="1124"/>
      <c r="QEO1305" s="1124"/>
      <c r="QEP1305" s="1124"/>
      <c r="QEQ1305" s="1124"/>
      <c r="QER1305" s="1124"/>
      <c r="QES1305" s="1124"/>
      <c r="QET1305" s="1124"/>
      <c r="QEU1305" s="1124"/>
      <c r="QEV1305" s="1124"/>
      <c r="QEW1305" s="1124"/>
      <c r="QEX1305" s="1124"/>
      <c r="QEY1305" s="1124"/>
      <c r="QEZ1305" s="1124"/>
      <c r="QFA1305" s="1124"/>
      <c r="QFB1305" s="1124"/>
      <c r="QFC1305" s="1124"/>
      <c r="QFD1305" s="1124"/>
      <c r="QFE1305" s="1124"/>
      <c r="QFF1305" s="1124"/>
      <c r="QFG1305" s="1124"/>
      <c r="QFH1305" s="1124"/>
      <c r="QFI1305" s="1124"/>
      <c r="QFJ1305" s="1124"/>
      <c r="QFK1305" s="1124"/>
      <c r="QFL1305" s="1124"/>
      <c r="QFM1305" s="1124"/>
      <c r="QFN1305" s="1124"/>
      <c r="QFO1305" s="1124"/>
      <c r="QFP1305" s="1124"/>
      <c r="QFQ1305" s="1124"/>
      <c r="QFR1305" s="1124"/>
      <c r="QFS1305" s="1124"/>
      <c r="QFT1305" s="1124"/>
      <c r="QFU1305" s="1124"/>
      <c r="QFV1305" s="1124"/>
      <c r="QFW1305" s="1124"/>
      <c r="QFX1305" s="1124"/>
      <c r="QFY1305" s="1124"/>
      <c r="QFZ1305" s="1124"/>
      <c r="QGA1305" s="1124"/>
      <c r="QGB1305" s="1124"/>
      <c r="QGC1305" s="1124"/>
      <c r="QGD1305" s="1124"/>
      <c r="QGE1305" s="1124"/>
      <c r="QGF1305" s="1124"/>
      <c r="QGG1305" s="1124"/>
      <c r="QGH1305" s="1124"/>
      <c r="QGI1305" s="1124"/>
      <c r="QGJ1305" s="1124"/>
      <c r="QGK1305" s="1124"/>
      <c r="QGL1305" s="1124"/>
      <c r="QGM1305" s="1124"/>
      <c r="QGN1305" s="1124"/>
      <c r="QGO1305" s="1124"/>
      <c r="QGP1305" s="1124"/>
      <c r="QGQ1305" s="1124"/>
      <c r="QGR1305" s="1124"/>
      <c r="QGS1305" s="1124"/>
      <c r="QGT1305" s="1124"/>
      <c r="QGU1305" s="1124"/>
      <c r="QGV1305" s="1124"/>
      <c r="QGW1305" s="1124"/>
      <c r="QGX1305" s="1124"/>
      <c r="QGY1305" s="1124"/>
      <c r="QGZ1305" s="1124"/>
      <c r="QHA1305" s="1124"/>
      <c r="QHB1305" s="1124"/>
      <c r="QHC1305" s="1124"/>
      <c r="QHD1305" s="1124"/>
      <c r="QHE1305" s="1124"/>
      <c r="QHF1305" s="1124"/>
      <c r="QHG1305" s="1124"/>
      <c r="QHH1305" s="1124"/>
      <c r="QHI1305" s="1124"/>
      <c r="QHJ1305" s="1124"/>
      <c r="QHK1305" s="1124"/>
      <c r="QHL1305" s="1124"/>
      <c r="QHM1305" s="1124"/>
      <c r="QHN1305" s="1124"/>
      <c r="QHO1305" s="1124"/>
      <c r="QHP1305" s="1124"/>
      <c r="QHQ1305" s="1124"/>
      <c r="QHR1305" s="1124"/>
      <c r="QHS1305" s="1124"/>
      <c r="QHT1305" s="1124"/>
      <c r="QHU1305" s="1124"/>
      <c r="QHV1305" s="1124"/>
      <c r="QHW1305" s="1124"/>
      <c r="QHX1305" s="1124"/>
      <c r="QHY1305" s="1124"/>
      <c r="QHZ1305" s="1124"/>
      <c r="QIA1305" s="1124"/>
      <c r="QIB1305" s="1124"/>
      <c r="QIC1305" s="1124"/>
      <c r="QID1305" s="1124"/>
      <c r="QIE1305" s="1124"/>
      <c r="QIF1305" s="1124"/>
      <c r="QIG1305" s="1124"/>
      <c r="QIH1305" s="1124"/>
      <c r="QII1305" s="1124"/>
      <c r="QIJ1305" s="1124"/>
      <c r="QIK1305" s="1124"/>
      <c r="QIL1305" s="1124"/>
      <c r="QIM1305" s="1124"/>
      <c r="QIN1305" s="1124"/>
      <c r="QIO1305" s="1124"/>
      <c r="QIP1305" s="1124"/>
      <c r="QIQ1305" s="1124"/>
      <c r="QIR1305" s="1124"/>
      <c r="QIS1305" s="1124"/>
      <c r="QIT1305" s="1124"/>
      <c r="QIU1305" s="1124"/>
      <c r="QIV1305" s="1124"/>
      <c r="QIW1305" s="1124"/>
      <c r="QIX1305" s="1124"/>
      <c r="QIY1305" s="1124"/>
      <c r="QIZ1305" s="1124"/>
      <c r="QJA1305" s="1124"/>
      <c r="QJB1305" s="1124"/>
      <c r="QJC1305" s="1124"/>
      <c r="QJD1305" s="1124"/>
      <c r="QJE1305" s="1124"/>
      <c r="QJF1305" s="1124"/>
      <c r="QJG1305" s="1124"/>
      <c r="QJH1305" s="1124"/>
      <c r="QJI1305" s="1124"/>
      <c r="QJJ1305" s="1124"/>
      <c r="QJK1305" s="1124"/>
      <c r="QJL1305" s="1124"/>
      <c r="QJM1305" s="1124"/>
      <c r="QJN1305" s="1124"/>
      <c r="QJO1305" s="1124"/>
      <c r="QJP1305" s="1124"/>
      <c r="QJQ1305" s="1124"/>
      <c r="QJR1305" s="1124"/>
      <c r="QJS1305" s="1124"/>
      <c r="QJT1305" s="1124"/>
      <c r="QJU1305" s="1124"/>
      <c r="QJV1305" s="1124"/>
      <c r="QJW1305" s="1124"/>
      <c r="QJX1305" s="1124"/>
      <c r="QJY1305" s="1124"/>
      <c r="QJZ1305" s="1124"/>
      <c r="QKA1305" s="1124"/>
      <c r="QKB1305" s="1124"/>
      <c r="QKC1305" s="1124"/>
      <c r="QKD1305" s="1124"/>
      <c r="QKE1305" s="1124"/>
      <c r="QKF1305" s="1124"/>
      <c r="QKG1305" s="1124"/>
      <c r="QKH1305" s="1124"/>
      <c r="QKI1305" s="1124"/>
      <c r="QKJ1305" s="1124"/>
      <c r="QKK1305" s="1124"/>
      <c r="QKL1305" s="1124"/>
      <c r="QKM1305" s="1124"/>
      <c r="QKN1305" s="1124"/>
      <c r="QKO1305" s="1124"/>
      <c r="QKP1305" s="1124"/>
      <c r="QKQ1305" s="1124"/>
      <c r="QKR1305" s="1124"/>
      <c r="QKS1305" s="1124"/>
      <c r="QKT1305" s="1124"/>
      <c r="QKU1305" s="1124"/>
      <c r="QKV1305" s="1124"/>
      <c r="QKW1305" s="1124"/>
      <c r="QKX1305" s="1124"/>
      <c r="QKY1305" s="1124"/>
      <c r="QKZ1305" s="1124"/>
      <c r="QLA1305" s="1124"/>
      <c r="QLB1305" s="1124"/>
      <c r="QLC1305" s="1124"/>
      <c r="QLD1305" s="1124"/>
      <c r="QLE1305" s="1124"/>
      <c r="QLF1305" s="1124"/>
      <c r="QLG1305" s="1124"/>
      <c r="QLH1305" s="1124"/>
      <c r="QLI1305" s="1124"/>
      <c r="QLJ1305" s="1124"/>
      <c r="QLK1305" s="1124"/>
      <c r="QLL1305" s="1124"/>
      <c r="QLM1305" s="1124"/>
      <c r="QLN1305" s="1124"/>
      <c r="QLO1305" s="1124"/>
      <c r="QLP1305" s="1124"/>
      <c r="QLQ1305" s="1124"/>
      <c r="QLR1305" s="1124"/>
      <c r="QLS1305" s="1124"/>
      <c r="QLT1305" s="1124"/>
      <c r="QLU1305" s="1124"/>
      <c r="QLV1305" s="1124"/>
      <c r="QLW1305" s="1124"/>
      <c r="QLX1305" s="1124"/>
      <c r="QLY1305" s="1124"/>
      <c r="QLZ1305" s="1124"/>
      <c r="QMA1305" s="1124"/>
      <c r="QMB1305" s="1124"/>
      <c r="QMC1305" s="1124"/>
      <c r="QMD1305" s="1124"/>
      <c r="QME1305" s="1124"/>
      <c r="QMF1305" s="1124"/>
      <c r="QMG1305" s="1124"/>
      <c r="QMH1305" s="1124"/>
      <c r="QMI1305" s="1124"/>
      <c r="QMJ1305" s="1124"/>
      <c r="QMK1305" s="1124"/>
      <c r="QML1305" s="1124"/>
      <c r="QMM1305" s="1124"/>
      <c r="QMN1305" s="1124"/>
      <c r="QMO1305" s="1124"/>
      <c r="QMP1305" s="1124"/>
      <c r="QMQ1305" s="1124"/>
      <c r="QMR1305" s="1124"/>
      <c r="QMS1305" s="1124"/>
      <c r="QMT1305" s="1124"/>
      <c r="QMU1305" s="1124"/>
      <c r="QMV1305" s="1124"/>
      <c r="QMW1305" s="1124"/>
      <c r="QMX1305" s="1124"/>
      <c r="QMY1305" s="1124"/>
      <c r="QMZ1305" s="1124"/>
      <c r="QNA1305" s="1124"/>
      <c r="QNB1305" s="1124"/>
      <c r="QNC1305" s="1124"/>
      <c r="QND1305" s="1124"/>
      <c r="QNE1305" s="1124"/>
      <c r="QNF1305" s="1124"/>
      <c r="QNG1305" s="1124"/>
      <c r="QNH1305" s="1124"/>
      <c r="QNI1305" s="1124"/>
      <c r="QNJ1305" s="1124"/>
      <c r="QNK1305" s="1124"/>
      <c r="QNL1305" s="1124"/>
      <c r="QNM1305" s="1124"/>
      <c r="QNN1305" s="1124"/>
      <c r="QNO1305" s="1124"/>
      <c r="QNP1305" s="1124"/>
      <c r="QNQ1305" s="1124"/>
      <c r="QNR1305" s="1124"/>
      <c r="QNS1305" s="1124"/>
      <c r="QNT1305" s="1124"/>
      <c r="QNU1305" s="1124"/>
      <c r="QNV1305" s="1124"/>
      <c r="QNW1305" s="1124"/>
      <c r="QNX1305" s="1124"/>
      <c r="QNY1305" s="1124"/>
      <c r="QNZ1305" s="1124"/>
      <c r="QOA1305" s="1124"/>
      <c r="QOB1305" s="1124"/>
      <c r="QOC1305" s="1124"/>
      <c r="QOD1305" s="1124"/>
      <c r="QOE1305" s="1124"/>
      <c r="QOF1305" s="1124"/>
      <c r="QOG1305" s="1124"/>
      <c r="QOH1305" s="1124"/>
      <c r="QOI1305" s="1124"/>
      <c r="QOJ1305" s="1124"/>
      <c r="QOK1305" s="1124"/>
      <c r="QOL1305" s="1124"/>
      <c r="QOM1305" s="1124"/>
      <c r="QON1305" s="1124"/>
      <c r="QOO1305" s="1124"/>
      <c r="QOP1305" s="1124"/>
      <c r="QOQ1305" s="1124"/>
      <c r="QOR1305" s="1124"/>
      <c r="QOS1305" s="1124"/>
      <c r="QOT1305" s="1124"/>
      <c r="QOU1305" s="1124"/>
      <c r="QOV1305" s="1124"/>
      <c r="QOW1305" s="1124"/>
      <c r="QOX1305" s="1124"/>
      <c r="QOY1305" s="1124"/>
      <c r="QOZ1305" s="1124"/>
      <c r="QPA1305" s="1124"/>
      <c r="QPB1305" s="1124"/>
      <c r="QPC1305" s="1124"/>
      <c r="QPD1305" s="1124"/>
      <c r="QPE1305" s="1124"/>
      <c r="QPF1305" s="1124"/>
      <c r="QPG1305" s="1124"/>
      <c r="QPH1305" s="1124"/>
      <c r="QPI1305" s="1124"/>
      <c r="QPJ1305" s="1124"/>
      <c r="QPK1305" s="1124"/>
      <c r="QPL1305" s="1124"/>
      <c r="QPM1305" s="1124"/>
      <c r="QPN1305" s="1124"/>
      <c r="QPO1305" s="1124"/>
      <c r="QPP1305" s="1124"/>
      <c r="QPQ1305" s="1124"/>
      <c r="QPR1305" s="1124"/>
      <c r="QPS1305" s="1124"/>
      <c r="QPT1305" s="1124"/>
      <c r="QPU1305" s="1124"/>
      <c r="QPV1305" s="1124"/>
      <c r="QPW1305" s="1124"/>
      <c r="QPX1305" s="1124"/>
      <c r="QPY1305" s="1124"/>
      <c r="QPZ1305" s="1124"/>
      <c r="QQA1305" s="1124"/>
      <c r="QQB1305" s="1124"/>
      <c r="QQC1305" s="1124"/>
      <c r="QQD1305" s="1124"/>
      <c r="QQE1305" s="1124"/>
      <c r="QQF1305" s="1124"/>
      <c r="QQG1305" s="1124"/>
      <c r="QQH1305" s="1124"/>
      <c r="QQI1305" s="1124"/>
      <c r="QQJ1305" s="1124"/>
      <c r="QQK1305" s="1124"/>
      <c r="QQL1305" s="1124"/>
      <c r="QQM1305" s="1124"/>
      <c r="QQN1305" s="1124"/>
      <c r="QQO1305" s="1124"/>
      <c r="QQP1305" s="1124"/>
      <c r="QQQ1305" s="1124"/>
      <c r="QQR1305" s="1124"/>
      <c r="QQS1305" s="1124"/>
      <c r="QQT1305" s="1124"/>
      <c r="QQU1305" s="1124"/>
      <c r="QQV1305" s="1124"/>
      <c r="QQW1305" s="1124"/>
      <c r="QQX1305" s="1124"/>
      <c r="QQY1305" s="1124"/>
      <c r="QQZ1305" s="1124"/>
      <c r="QRA1305" s="1124"/>
      <c r="QRB1305" s="1124"/>
      <c r="QRC1305" s="1124"/>
      <c r="QRD1305" s="1124"/>
      <c r="QRE1305" s="1124"/>
      <c r="QRF1305" s="1124"/>
      <c r="QRG1305" s="1124"/>
      <c r="QRH1305" s="1124"/>
      <c r="QRI1305" s="1124"/>
      <c r="QRJ1305" s="1124"/>
      <c r="QRK1305" s="1124"/>
      <c r="QRL1305" s="1124"/>
      <c r="QRM1305" s="1124"/>
      <c r="QRN1305" s="1124"/>
      <c r="QRO1305" s="1124"/>
      <c r="QRP1305" s="1124"/>
      <c r="QRQ1305" s="1124"/>
      <c r="QRR1305" s="1124"/>
      <c r="QRS1305" s="1124"/>
      <c r="QRT1305" s="1124"/>
      <c r="QRU1305" s="1124"/>
      <c r="QRV1305" s="1124"/>
      <c r="QRW1305" s="1124"/>
      <c r="QRX1305" s="1124"/>
      <c r="QRY1305" s="1124"/>
      <c r="QRZ1305" s="1124"/>
      <c r="QSA1305" s="1124"/>
      <c r="QSB1305" s="1124"/>
      <c r="QSC1305" s="1124"/>
      <c r="QSD1305" s="1124"/>
      <c r="QSE1305" s="1124"/>
      <c r="QSF1305" s="1124"/>
      <c r="QSG1305" s="1124"/>
      <c r="QSH1305" s="1124"/>
      <c r="QSI1305" s="1124"/>
      <c r="QSJ1305" s="1124"/>
      <c r="QSK1305" s="1124"/>
      <c r="QSL1305" s="1124"/>
      <c r="QSM1305" s="1124"/>
      <c r="QSN1305" s="1124"/>
      <c r="QSO1305" s="1124"/>
      <c r="QSP1305" s="1124"/>
      <c r="QSQ1305" s="1124"/>
      <c r="QSR1305" s="1124"/>
      <c r="QSS1305" s="1124"/>
      <c r="QST1305" s="1124"/>
      <c r="QSU1305" s="1124"/>
      <c r="QSV1305" s="1124"/>
      <c r="QSW1305" s="1124"/>
      <c r="QSX1305" s="1124"/>
      <c r="QSY1305" s="1124"/>
      <c r="QSZ1305" s="1124"/>
      <c r="QTA1305" s="1124"/>
      <c r="QTB1305" s="1124"/>
      <c r="QTC1305" s="1124"/>
      <c r="QTD1305" s="1124"/>
      <c r="QTE1305" s="1124"/>
      <c r="QTF1305" s="1124"/>
      <c r="QTG1305" s="1124"/>
      <c r="QTH1305" s="1124"/>
      <c r="QTI1305" s="1124"/>
      <c r="QTJ1305" s="1124"/>
      <c r="QTK1305" s="1124"/>
      <c r="QTL1305" s="1124"/>
      <c r="QTM1305" s="1124"/>
      <c r="QTN1305" s="1124"/>
      <c r="QTO1305" s="1124"/>
      <c r="QTP1305" s="1124"/>
      <c r="QTQ1305" s="1124"/>
      <c r="QTR1305" s="1124"/>
      <c r="QTS1305" s="1124"/>
      <c r="QTT1305" s="1124"/>
      <c r="QTU1305" s="1124"/>
      <c r="QTV1305" s="1124"/>
      <c r="QTW1305" s="1124"/>
      <c r="QTX1305" s="1124"/>
      <c r="QTY1305" s="1124"/>
      <c r="QTZ1305" s="1124"/>
      <c r="QUA1305" s="1124"/>
      <c r="QUB1305" s="1124"/>
      <c r="QUC1305" s="1124"/>
      <c r="QUD1305" s="1124"/>
      <c r="QUE1305" s="1124"/>
      <c r="QUF1305" s="1124"/>
      <c r="QUG1305" s="1124"/>
      <c r="QUH1305" s="1124"/>
      <c r="QUI1305" s="1124"/>
      <c r="QUJ1305" s="1124"/>
      <c r="QUK1305" s="1124"/>
      <c r="QUL1305" s="1124"/>
      <c r="QUM1305" s="1124"/>
      <c r="QUN1305" s="1124"/>
      <c r="QUO1305" s="1124"/>
      <c r="QUP1305" s="1124"/>
      <c r="QUQ1305" s="1124"/>
      <c r="QUR1305" s="1124"/>
      <c r="QUS1305" s="1124"/>
      <c r="QUT1305" s="1124"/>
      <c r="QUU1305" s="1124"/>
      <c r="QUV1305" s="1124"/>
      <c r="QUW1305" s="1124"/>
      <c r="QUX1305" s="1124"/>
      <c r="QUY1305" s="1124"/>
      <c r="QUZ1305" s="1124"/>
      <c r="QVA1305" s="1124"/>
      <c r="QVB1305" s="1124"/>
      <c r="QVC1305" s="1124"/>
      <c r="QVD1305" s="1124"/>
      <c r="QVE1305" s="1124"/>
      <c r="QVF1305" s="1124"/>
      <c r="QVG1305" s="1124"/>
      <c r="QVH1305" s="1124"/>
      <c r="QVI1305" s="1124"/>
      <c r="QVJ1305" s="1124"/>
      <c r="QVK1305" s="1124"/>
      <c r="QVL1305" s="1124"/>
      <c r="QVM1305" s="1124"/>
      <c r="QVN1305" s="1124"/>
      <c r="QVO1305" s="1124"/>
      <c r="QVP1305" s="1124"/>
      <c r="QVQ1305" s="1124"/>
      <c r="QVR1305" s="1124"/>
      <c r="QVS1305" s="1124"/>
      <c r="QVT1305" s="1124"/>
      <c r="QVU1305" s="1124"/>
      <c r="QVV1305" s="1124"/>
      <c r="QVW1305" s="1124"/>
      <c r="QVX1305" s="1124"/>
      <c r="QVY1305" s="1124"/>
      <c r="QVZ1305" s="1124"/>
      <c r="QWA1305" s="1124"/>
      <c r="QWB1305" s="1124"/>
      <c r="QWC1305" s="1124"/>
      <c r="QWD1305" s="1124"/>
      <c r="QWE1305" s="1124"/>
      <c r="QWF1305" s="1124"/>
      <c r="QWG1305" s="1124"/>
      <c r="QWH1305" s="1124"/>
      <c r="QWI1305" s="1124"/>
      <c r="QWJ1305" s="1124"/>
      <c r="QWK1305" s="1124"/>
      <c r="QWL1305" s="1124"/>
      <c r="QWM1305" s="1124"/>
      <c r="QWN1305" s="1124"/>
      <c r="QWO1305" s="1124"/>
      <c r="QWP1305" s="1124"/>
      <c r="QWQ1305" s="1124"/>
      <c r="QWR1305" s="1124"/>
      <c r="QWS1305" s="1124"/>
      <c r="QWT1305" s="1124"/>
      <c r="QWU1305" s="1124"/>
      <c r="QWV1305" s="1124"/>
      <c r="QWW1305" s="1124"/>
      <c r="QWX1305" s="1124"/>
      <c r="QWY1305" s="1124"/>
      <c r="QWZ1305" s="1124"/>
      <c r="QXA1305" s="1124"/>
      <c r="QXB1305" s="1124"/>
      <c r="QXC1305" s="1124"/>
      <c r="QXD1305" s="1124"/>
      <c r="QXE1305" s="1124"/>
      <c r="QXF1305" s="1124"/>
      <c r="QXG1305" s="1124"/>
      <c r="QXH1305" s="1124"/>
      <c r="QXI1305" s="1124"/>
      <c r="QXJ1305" s="1124"/>
      <c r="QXK1305" s="1124"/>
      <c r="QXL1305" s="1124"/>
      <c r="QXM1305" s="1124"/>
      <c r="QXN1305" s="1124"/>
      <c r="QXO1305" s="1124"/>
      <c r="QXP1305" s="1124"/>
      <c r="QXQ1305" s="1124"/>
      <c r="QXR1305" s="1124"/>
      <c r="QXS1305" s="1124"/>
      <c r="QXT1305" s="1124"/>
      <c r="QXU1305" s="1124"/>
      <c r="QXV1305" s="1124"/>
      <c r="QXW1305" s="1124"/>
      <c r="QXX1305" s="1124"/>
      <c r="QXY1305" s="1124"/>
      <c r="QXZ1305" s="1124"/>
      <c r="QYA1305" s="1124"/>
      <c r="QYB1305" s="1124"/>
      <c r="QYC1305" s="1124"/>
      <c r="QYD1305" s="1124"/>
      <c r="QYE1305" s="1124"/>
      <c r="QYF1305" s="1124"/>
      <c r="QYG1305" s="1124"/>
      <c r="QYH1305" s="1124"/>
      <c r="QYI1305" s="1124"/>
      <c r="QYJ1305" s="1124"/>
      <c r="QYK1305" s="1124"/>
      <c r="QYL1305" s="1124"/>
      <c r="QYM1305" s="1124"/>
      <c r="QYN1305" s="1124"/>
      <c r="QYO1305" s="1124"/>
      <c r="QYP1305" s="1124"/>
      <c r="QYQ1305" s="1124"/>
      <c r="QYR1305" s="1124"/>
      <c r="QYS1305" s="1124"/>
      <c r="QYT1305" s="1124"/>
      <c r="QYU1305" s="1124"/>
      <c r="QYV1305" s="1124"/>
      <c r="QYW1305" s="1124"/>
      <c r="QYX1305" s="1124"/>
      <c r="QYY1305" s="1124"/>
      <c r="QYZ1305" s="1124"/>
      <c r="QZA1305" s="1124"/>
      <c r="QZB1305" s="1124"/>
      <c r="QZC1305" s="1124"/>
      <c r="QZD1305" s="1124"/>
      <c r="QZE1305" s="1124"/>
      <c r="QZF1305" s="1124"/>
      <c r="QZG1305" s="1124"/>
      <c r="QZH1305" s="1124"/>
      <c r="QZI1305" s="1124"/>
      <c r="QZJ1305" s="1124"/>
      <c r="QZK1305" s="1124"/>
      <c r="QZL1305" s="1124"/>
      <c r="QZM1305" s="1124"/>
      <c r="QZN1305" s="1124"/>
      <c r="QZO1305" s="1124"/>
      <c r="QZP1305" s="1124"/>
      <c r="QZQ1305" s="1124"/>
      <c r="QZR1305" s="1124"/>
      <c r="QZS1305" s="1124"/>
      <c r="QZT1305" s="1124"/>
      <c r="QZU1305" s="1124"/>
      <c r="QZV1305" s="1124"/>
      <c r="QZW1305" s="1124"/>
      <c r="QZX1305" s="1124"/>
      <c r="QZY1305" s="1124"/>
      <c r="QZZ1305" s="1124"/>
      <c r="RAA1305" s="1124"/>
      <c r="RAB1305" s="1124"/>
      <c r="RAC1305" s="1124"/>
      <c r="RAD1305" s="1124"/>
      <c r="RAE1305" s="1124"/>
      <c r="RAF1305" s="1124"/>
      <c r="RAG1305" s="1124"/>
      <c r="RAH1305" s="1124"/>
      <c r="RAI1305" s="1124"/>
      <c r="RAJ1305" s="1124"/>
      <c r="RAK1305" s="1124"/>
      <c r="RAL1305" s="1124"/>
      <c r="RAM1305" s="1124"/>
      <c r="RAN1305" s="1124"/>
      <c r="RAO1305" s="1124"/>
      <c r="RAP1305" s="1124"/>
      <c r="RAQ1305" s="1124"/>
      <c r="RAR1305" s="1124"/>
      <c r="RAS1305" s="1124"/>
      <c r="RAT1305" s="1124"/>
      <c r="RAU1305" s="1124"/>
      <c r="RAV1305" s="1124"/>
      <c r="RAW1305" s="1124"/>
      <c r="RAX1305" s="1124"/>
      <c r="RAY1305" s="1124"/>
      <c r="RAZ1305" s="1124"/>
      <c r="RBA1305" s="1124"/>
      <c r="RBB1305" s="1124"/>
      <c r="RBC1305" s="1124"/>
      <c r="RBD1305" s="1124"/>
      <c r="RBE1305" s="1124"/>
      <c r="RBF1305" s="1124"/>
      <c r="RBG1305" s="1124"/>
      <c r="RBH1305" s="1124"/>
      <c r="RBI1305" s="1124"/>
      <c r="RBJ1305" s="1124"/>
      <c r="RBK1305" s="1124"/>
      <c r="RBL1305" s="1124"/>
      <c r="RBM1305" s="1124"/>
      <c r="RBN1305" s="1124"/>
      <c r="RBO1305" s="1124"/>
      <c r="RBP1305" s="1124"/>
      <c r="RBQ1305" s="1124"/>
      <c r="RBR1305" s="1124"/>
      <c r="RBS1305" s="1124"/>
      <c r="RBT1305" s="1124"/>
      <c r="RBU1305" s="1124"/>
      <c r="RBV1305" s="1124"/>
      <c r="RBW1305" s="1124"/>
      <c r="RBX1305" s="1124"/>
      <c r="RBY1305" s="1124"/>
      <c r="RBZ1305" s="1124"/>
      <c r="RCA1305" s="1124"/>
      <c r="RCB1305" s="1124"/>
      <c r="RCC1305" s="1124"/>
      <c r="RCD1305" s="1124"/>
      <c r="RCE1305" s="1124"/>
      <c r="RCF1305" s="1124"/>
      <c r="RCG1305" s="1124"/>
      <c r="RCH1305" s="1124"/>
      <c r="RCI1305" s="1124"/>
      <c r="RCJ1305" s="1124"/>
      <c r="RCK1305" s="1124"/>
      <c r="RCL1305" s="1124"/>
      <c r="RCM1305" s="1124"/>
      <c r="RCN1305" s="1124"/>
      <c r="RCO1305" s="1124"/>
      <c r="RCP1305" s="1124"/>
      <c r="RCQ1305" s="1124"/>
      <c r="RCR1305" s="1124"/>
      <c r="RCS1305" s="1124"/>
      <c r="RCT1305" s="1124"/>
      <c r="RCU1305" s="1124"/>
      <c r="RCV1305" s="1124"/>
      <c r="RCW1305" s="1124"/>
      <c r="RCX1305" s="1124"/>
      <c r="RCY1305" s="1124"/>
      <c r="RCZ1305" s="1124"/>
      <c r="RDA1305" s="1124"/>
      <c r="RDB1305" s="1124"/>
      <c r="RDC1305" s="1124"/>
      <c r="RDD1305" s="1124"/>
      <c r="RDE1305" s="1124"/>
      <c r="RDF1305" s="1124"/>
      <c r="RDG1305" s="1124"/>
      <c r="RDH1305" s="1124"/>
      <c r="RDI1305" s="1124"/>
      <c r="RDJ1305" s="1124"/>
      <c r="RDK1305" s="1124"/>
      <c r="RDL1305" s="1124"/>
      <c r="RDM1305" s="1124"/>
      <c r="RDN1305" s="1124"/>
      <c r="RDO1305" s="1124"/>
      <c r="RDP1305" s="1124"/>
      <c r="RDQ1305" s="1124"/>
      <c r="RDR1305" s="1124"/>
      <c r="RDS1305" s="1124"/>
      <c r="RDT1305" s="1124"/>
      <c r="RDU1305" s="1124"/>
      <c r="RDV1305" s="1124"/>
      <c r="RDW1305" s="1124"/>
      <c r="RDX1305" s="1124"/>
      <c r="RDY1305" s="1124"/>
      <c r="RDZ1305" s="1124"/>
      <c r="REA1305" s="1124"/>
      <c r="REB1305" s="1124"/>
      <c r="REC1305" s="1124"/>
      <c r="RED1305" s="1124"/>
      <c r="REE1305" s="1124"/>
      <c r="REF1305" s="1124"/>
      <c r="REG1305" s="1124"/>
      <c r="REH1305" s="1124"/>
      <c r="REI1305" s="1124"/>
      <c r="REJ1305" s="1124"/>
      <c r="REK1305" s="1124"/>
      <c r="REL1305" s="1124"/>
      <c r="REM1305" s="1124"/>
      <c r="REN1305" s="1124"/>
      <c r="REO1305" s="1124"/>
      <c r="REP1305" s="1124"/>
      <c r="REQ1305" s="1124"/>
      <c r="RER1305" s="1124"/>
      <c r="RES1305" s="1124"/>
      <c r="RET1305" s="1124"/>
      <c r="REU1305" s="1124"/>
      <c r="REV1305" s="1124"/>
      <c r="REW1305" s="1124"/>
      <c r="REX1305" s="1124"/>
      <c r="REY1305" s="1124"/>
      <c r="REZ1305" s="1124"/>
      <c r="RFA1305" s="1124"/>
      <c r="RFB1305" s="1124"/>
      <c r="RFC1305" s="1124"/>
      <c r="RFD1305" s="1124"/>
      <c r="RFE1305" s="1124"/>
      <c r="RFF1305" s="1124"/>
      <c r="RFG1305" s="1124"/>
      <c r="RFH1305" s="1124"/>
      <c r="RFI1305" s="1124"/>
      <c r="RFJ1305" s="1124"/>
      <c r="RFK1305" s="1124"/>
      <c r="RFL1305" s="1124"/>
      <c r="RFM1305" s="1124"/>
      <c r="RFN1305" s="1124"/>
      <c r="RFO1305" s="1124"/>
      <c r="RFP1305" s="1124"/>
      <c r="RFQ1305" s="1124"/>
      <c r="RFR1305" s="1124"/>
      <c r="RFS1305" s="1124"/>
      <c r="RFT1305" s="1124"/>
      <c r="RFU1305" s="1124"/>
      <c r="RFV1305" s="1124"/>
      <c r="RFW1305" s="1124"/>
      <c r="RFX1305" s="1124"/>
      <c r="RFY1305" s="1124"/>
      <c r="RFZ1305" s="1124"/>
      <c r="RGA1305" s="1124"/>
      <c r="RGB1305" s="1124"/>
      <c r="RGC1305" s="1124"/>
      <c r="RGD1305" s="1124"/>
      <c r="RGE1305" s="1124"/>
      <c r="RGF1305" s="1124"/>
      <c r="RGG1305" s="1124"/>
      <c r="RGH1305" s="1124"/>
      <c r="RGI1305" s="1124"/>
      <c r="RGJ1305" s="1124"/>
      <c r="RGK1305" s="1124"/>
      <c r="RGL1305" s="1124"/>
      <c r="RGM1305" s="1124"/>
      <c r="RGN1305" s="1124"/>
      <c r="RGO1305" s="1124"/>
      <c r="RGP1305" s="1124"/>
      <c r="RGQ1305" s="1124"/>
      <c r="RGR1305" s="1124"/>
      <c r="RGS1305" s="1124"/>
      <c r="RGT1305" s="1124"/>
      <c r="RGU1305" s="1124"/>
      <c r="RGV1305" s="1124"/>
      <c r="RGW1305" s="1124"/>
      <c r="RGX1305" s="1124"/>
      <c r="RGY1305" s="1124"/>
      <c r="RGZ1305" s="1124"/>
      <c r="RHA1305" s="1124"/>
      <c r="RHB1305" s="1124"/>
      <c r="RHC1305" s="1124"/>
      <c r="RHD1305" s="1124"/>
      <c r="RHE1305" s="1124"/>
      <c r="RHF1305" s="1124"/>
      <c r="RHG1305" s="1124"/>
      <c r="RHH1305" s="1124"/>
      <c r="RHI1305" s="1124"/>
      <c r="RHJ1305" s="1124"/>
      <c r="RHK1305" s="1124"/>
      <c r="RHL1305" s="1124"/>
      <c r="RHM1305" s="1124"/>
      <c r="RHN1305" s="1124"/>
      <c r="RHO1305" s="1124"/>
      <c r="RHP1305" s="1124"/>
      <c r="RHQ1305" s="1124"/>
      <c r="RHR1305" s="1124"/>
      <c r="RHS1305" s="1124"/>
      <c r="RHT1305" s="1124"/>
      <c r="RHU1305" s="1124"/>
      <c r="RHV1305" s="1124"/>
      <c r="RHW1305" s="1124"/>
      <c r="RHX1305" s="1124"/>
      <c r="RHY1305" s="1124"/>
      <c r="RHZ1305" s="1124"/>
      <c r="RIA1305" s="1124"/>
      <c r="RIB1305" s="1124"/>
      <c r="RIC1305" s="1124"/>
      <c r="RID1305" s="1124"/>
      <c r="RIE1305" s="1124"/>
      <c r="RIF1305" s="1124"/>
      <c r="RIG1305" s="1124"/>
      <c r="RIH1305" s="1124"/>
      <c r="RII1305" s="1124"/>
      <c r="RIJ1305" s="1124"/>
      <c r="RIK1305" s="1124"/>
      <c r="RIL1305" s="1124"/>
      <c r="RIM1305" s="1124"/>
      <c r="RIN1305" s="1124"/>
      <c r="RIO1305" s="1124"/>
      <c r="RIP1305" s="1124"/>
      <c r="RIQ1305" s="1124"/>
      <c r="RIR1305" s="1124"/>
      <c r="RIS1305" s="1124"/>
      <c r="RIT1305" s="1124"/>
      <c r="RIU1305" s="1124"/>
      <c r="RIV1305" s="1124"/>
      <c r="RIW1305" s="1124"/>
      <c r="RIX1305" s="1124"/>
      <c r="RIY1305" s="1124"/>
      <c r="RIZ1305" s="1124"/>
      <c r="RJA1305" s="1124"/>
      <c r="RJB1305" s="1124"/>
      <c r="RJC1305" s="1124"/>
      <c r="RJD1305" s="1124"/>
      <c r="RJE1305" s="1124"/>
      <c r="RJF1305" s="1124"/>
      <c r="RJG1305" s="1124"/>
      <c r="RJH1305" s="1124"/>
      <c r="RJI1305" s="1124"/>
      <c r="RJJ1305" s="1124"/>
      <c r="RJK1305" s="1124"/>
      <c r="RJL1305" s="1124"/>
      <c r="RJM1305" s="1124"/>
      <c r="RJN1305" s="1124"/>
      <c r="RJO1305" s="1124"/>
      <c r="RJP1305" s="1124"/>
      <c r="RJQ1305" s="1124"/>
      <c r="RJR1305" s="1124"/>
      <c r="RJS1305" s="1124"/>
      <c r="RJT1305" s="1124"/>
      <c r="RJU1305" s="1124"/>
      <c r="RJV1305" s="1124"/>
      <c r="RJW1305" s="1124"/>
      <c r="RJX1305" s="1124"/>
      <c r="RJY1305" s="1124"/>
      <c r="RJZ1305" s="1124"/>
      <c r="RKA1305" s="1124"/>
      <c r="RKB1305" s="1124"/>
      <c r="RKC1305" s="1124"/>
      <c r="RKD1305" s="1124"/>
      <c r="RKE1305" s="1124"/>
      <c r="RKF1305" s="1124"/>
      <c r="RKG1305" s="1124"/>
      <c r="RKH1305" s="1124"/>
      <c r="RKI1305" s="1124"/>
      <c r="RKJ1305" s="1124"/>
      <c r="RKK1305" s="1124"/>
      <c r="RKL1305" s="1124"/>
      <c r="RKM1305" s="1124"/>
      <c r="RKN1305" s="1124"/>
      <c r="RKO1305" s="1124"/>
      <c r="RKP1305" s="1124"/>
      <c r="RKQ1305" s="1124"/>
      <c r="RKR1305" s="1124"/>
      <c r="RKS1305" s="1124"/>
      <c r="RKT1305" s="1124"/>
      <c r="RKU1305" s="1124"/>
      <c r="RKV1305" s="1124"/>
      <c r="RKW1305" s="1124"/>
      <c r="RKX1305" s="1124"/>
      <c r="RKY1305" s="1124"/>
      <c r="RKZ1305" s="1124"/>
      <c r="RLA1305" s="1124"/>
      <c r="RLB1305" s="1124"/>
      <c r="RLC1305" s="1124"/>
      <c r="RLD1305" s="1124"/>
      <c r="RLE1305" s="1124"/>
      <c r="RLF1305" s="1124"/>
      <c r="RLG1305" s="1124"/>
      <c r="RLH1305" s="1124"/>
      <c r="RLI1305" s="1124"/>
      <c r="RLJ1305" s="1124"/>
      <c r="RLK1305" s="1124"/>
      <c r="RLL1305" s="1124"/>
      <c r="RLM1305" s="1124"/>
      <c r="RLN1305" s="1124"/>
      <c r="RLO1305" s="1124"/>
      <c r="RLP1305" s="1124"/>
      <c r="RLQ1305" s="1124"/>
      <c r="RLR1305" s="1124"/>
      <c r="RLS1305" s="1124"/>
      <c r="RLT1305" s="1124"/>
      <c r="RLU1305" s="1124"/>
      <c r="RLV1305" s="1124"/>
      <c r="RLW1305" s="1124"/>
      <c r="RLX1305" s="1124"/>
      <c r="RLY1305" s="1124"/>
      <c r="RLZ1305" s="1124"/>
      <c r="RMA1305" s="1124"/>
      <c r="RMB1305" s="1124"/>
      <c r="RMC1305" s="1124"/>
      <c r="RMD1305" s="1124"/>
      <c r="RME1305" s="1124"/>
      <c r="RMF1305" s="1124"/>
      <c r="RMG1305" s="1124"/>
      <c r="RMH1305" s="1124"/>
      <c r="RMI1305" s="1124"/>
      <c r="RMJ1305" s="1124"/>
      <c r="RMK1305" s="1124"/>
      <c r="RML1305" s="1124"/>
      <c r="RMM1305" s="1124"/>
      <c r="RMN1305" s="1124"/>
      <c r="RMO1305" s="1124"/>
      <c r="RMP1305" s="1124"/>
      <c r="RMQ1305" s="1124"/>
      <c r="RMR1305" s="1124"/>
      <c r="RMS1305" s="1124"/>
      <c r="RMT1305" s="1124"/>
      <c r="RMU1305" s="1124"/>
      <c r="RMV1305" s="1124"/>
      <c r="RMW1305" s="1124"/>
      <c r="RMX1305" s="1124"/>
      <c r="RMY1305" s="1124"/>
      <c r="RMZ1305" s="1124"/>
      <c r="RNA1305" s="1124"/>
      <c r="RNB1305" s="1124"/>
      <c r="RNC1305" s="1124"/>
      <c r="RND1305" s="1124"/>
      <c r="RNE1305" s="1124"/>
      <c r="RNF1305" s="1124"/>
      <c r="RNG1305" s="1124"/>
      <c r="RNH1305" s="1124"/>
      <c r="RNI1305" s="1124"/>
      <c r="RNJ1305" s="1124"/>
      <c r="RNK1305" s="1124"/>
      <c r="RNL1305" s="1124"/>
      <c r="RNM1305" s="1124"/>
      <c r="RNN1305" s="1124"/>
      <c r="RNO1305" s="1124"/>
      <c r="RNP1305" s="1124"/>
      <c r="RNQ1305" s="1124"/>
      <c r="RNR1305" s="1124"/>
      <c r="RNS1305" s="1124"/>
      <c r="RNT1305" s="1124"/>
      <c r="RNU1305" s="1124"/>
      <c r="RNV1305" s="1124"/>
      <c r="RNW1305" s="1124"/>
      <c r="RNX1305" s="1124"/>
      <c r="RNY1305" s="1124"/>
      <c r="RNZ1305" s="1124"/>
      <c r="ROA1305" s="1124"/>
      <c r="ROB1305" s="1124"/>
      <c r="ROC1305" s="1124"/>
      <c r="ROD1305" s="1124"/>
      <c r="ROE1305" s="1124"/>
      <c r="ROF1305" s="1124"/>
      <c r="ROG1305" s="1124"/>
      <c r="ROH1305" s="1124"/>
      <c r="ROI1305" s="1124"/>
      <c r="ROJ1305" s="1124"/>
      <c r="ROK1305" s="1124"/>
      <c r="ROL1305" s="1124"/>
      <c r="ROM1305" s="1124"/>
      <c r="RON1305" s="1124"/>
      <c r="ROO1305" s="1124"/>
      <c r="ROP1305" s="1124"/>
      <c r="ROQ1305" s="1124"/>
      <c r="ROR1305" s="1124"/>
      <c r="ROS1305" s="1124"/>
      <c r="ROT1305" s="1124"/>
      <c r="ROU1305" s="1124"/>
      <c r="ROV1305" s="1124"/>
      <c r="ROW1305" s="1124"/>
      <c r="ROX1305" s="1124"/>
      <c r="ROY1305" s="1124"/>
      <c r="ROZ1305" s="1124"/>
      <c r="RPA1305" s="1124"/>
      <c r="RPB1305" s="1124"/>
      <c r="RPC1305" s="1124"/>
      <c r="RPD1305" s="1124"/>
      <c r="RPE1305" s="1124"/>
      <c r="RPF1305" s="1124"/>
      <c r="RPG1305" s="1124"/>
      <c r="RPH1305" s="1124"/>
      <c r="RPI1305" s="1124"/>
      <c r="RPJ1305" s="1124"/>
      <c r="RPK1305" s="1124"/>
      <c r="RPL1305" s="1124"/>
      <c r="RPM1305" s="1124"/>
      <c r="RPN1305" s="1124"/>
      <c r="RPO1305" s="1124"/>
      <c r="RPP1305" s="1124"/>
      <c r="RPQ1305" s="1124"/>
      <c r="RPR1305" s="1124"/>
      <c r="RPS1305" s="1124"/>
      <c r="RPT1305" s="1124"/>
      <c r="RPU1305" s="1124"/>
      <c r="RPV1305" s="1124"/>
      <c r="RPW1305" s="1124"/>
      <c r="RPX1305" s="1124"/>
      <c r="RPY1305" s="1124"/>
      <c r="RPZ1305" s="1124"/>
      <c r="RQA1305" s="1124"/>
      <c r="RQB1305" s="1124"/>
      <c r="RQC1305" s="1124"/>
      <c r="RQD1305" s="1124"/>
      <c r="RQE1305" s="1124"/>
      <c r="RQF1305" s="1124"/>
      <c r="RQG1305" s="1124"/>
      <c r="RQH1305" s="1124"/>
      <c r="RQI1305" s="1124"/>
      <c r="RQJ1305" s="1124"/>
      <c r="RQK1305" s="1124"/>
      <c r="RQL1305" s="1124"/>
      <c r="RQM1305" s="1124"/>
      <c r="RQN1305" s="1124"/>
      <c r="RQO1305" s="1124"/>
      <c r="RQP1305" s="1124"/>
      <c r="RQQ1305" s="1124"/>
      <c r="RQR1305" s="1124"/>
      <c r="RQS1305" s="1124"/>
      <c r="RQT1305" s="1124"/>
      <c r="RQU1305" s="1124"/>
      <c r="RQV1305" s="1124"/>
      <c r="RQW1305" s="1124"/>
      <c r="RQX1305" s="1124"/>
      <c r="RQY1305" s="1124"/>
      <c r="RQZ1305" s="1124"/>
      <c r="RRA1305" s="1124"/>
      <c r="RRB1305" s="1124"/>
      <c r="RRC1305" s="1124"/>
      <c r="RRD1305" s="1124"/>
      <c r="RRE1305" s="1124"/>
      <c r="RRF1305" s="1124"/>
      <c r="RRG1305" s="1124"/>
      <c r="RRH1305" s="1124"/>
      <c r="RRI1305" s="1124"/>
      <c r="RRJ1305" s="1124"/>
      <c r="RRK1305" s="1124"/>
      <c r="RRL1305" s="1124"/>
      <c r="RRM1305" s="1124"/>
      <c r="RRN1305" s="1124"/>
      <c r="RRO1305" s="1124"/>
      <c r="RRP1305" s="1124"/>
      <c r="RRQ1305" s="1124"/>
      <c r="RRR1305" s="1124"/>
      <c r="RRS1305" s="1124"/>
      <c r="RRT1305" s="1124"/>
      <c r="RRU1305" s="1124"/>
      <c r="RRV1305" s="1124"/>
      <c r="RRW1305" s="1124"/>
      <c r="RRX1305" s="1124"/>
      <c r="RRY1305" s="1124"/>
      <c r="RRZ1305" s="1124"/>
      <c r="RSA1305" s="1124"/>
      <c r="RSB1305" s="1124"/>
      <c r="RSC1305" s="1124"/>
      <c r="RSD1305" s="1124"/>
      <c r="RSE1305" s="1124"/>
      <c r="RSF1305" s="1124"/>
      <c r="RSG1305" s="1124"/>
      <c r="RSH1305" s="1124"/>
      <c r="RSI1305" s="1124"/>
      <c r="RSJ1305" s="1124"/>
      <c r="RSK1305" s="1124"/>
      <c r="RSL1305" s="1124"/>
      <c r="RSM1305" s="1124"/>
      <c r="RSN1305" s="1124"/>
      <c r="RSO1305" s="1124"/>
      <c r="RSP1305" s="1124"/>
      <c r="RSQ1305" s="1124"/>
      <c r="RSR1305" s="1124"/>
      <c r="RSS1305" s="1124"/>
      <c r="RST1305" s="1124"/>
      <c r="RSU1305" s="1124"/>
      <c r="RSV1305" s="1124"/>
      <c r="RSW1305" s="1124"/>
      <c r="RSX1305" s="1124"/>
      <c r="RSY1305" s="1124"/>
      <c r="RSZ1305" s="1124"/>
      <c r="RTA1305" s="1124"/>
      <c r="RTB1305" s="1124"/>
      <c r="RTC1305" s="1124"/>
      <c r="RTD1305" s="1124"/>
      <c r="RTE1305" s="1124"/>
      <c r="RTF1305" s="1124"/>
      <c r="RTG1305" s="1124"/>
      <c r="RTH1305" s="1124"/>
      <c r="RTI1305" s="1124"/>
      <c r="RTJ1305" s="1124"/>
      <c r="RTK1305" s="1124"/>
      <c r="RTL1305" s="1124"/>
      <c r="RTM1305" s="1124"/>
      <c r="RTN1305" s="1124"/>
      <c r="RTO1305" s="1124"/>
      <c r="RTP1305" s="1124"/>
      <c r="RTQ1305" s="1124"/>
      <c r="RTR1305" s="1124"/>
      <c r="RTS1305" s="1124"/>
      <c r="RTT1305" s="1124"/>
      <c r="RTU1305" s="1124"/>
      <c r="RTV1305" s="1124"/>
      <c r="RTW1305" s="1124"/>
      <c r="RTX1305" s="1124"/>
      <c r="RTY1305" s="1124"/>
      <c r="RTZ1305" s="1124"/>
      <c r="RUA1305" s="1124"/>
      <c r="RUB1305" s="1124"/>
      <c r="RUC1305" s="1124"/>
      <c r="RUD1305" s="1124"/>
      <c r="RUE1305" s="1124"/>
      <c r="RUF1305" s="1124"/>
      <c r="RUG1305" s="1124"/>
      <c r="RUH1305" s="1124"/>
      <c r="RUI1305" s="1124"/>
      <c r="RUJ1305" s="1124"/>
      <c r="RUK1305" s="1124"/>
      <c r="RUL1305" s="1124"/>
      <c r="RUM1305" s="1124"/>
      <c r="RUN1305" s="1124"/>
      <c r="RUO1305" s="1124"/>
      <c r="RUP1305" s="1124"/>
      <c r="RUQ1305" s="1124"/>
      <c r="RUR1305" s="1124"/>
      <c r="RUS1305" s="1124"/>
      <c r="RUT1305" s="1124"/>
      <c r="RUU1305" s="1124"/>
      <c r="RUV1305" s="1124"/>
      <c r="RUW1305" s="1124"/>
      <c r="RUX1305" s="1124"/>
      <c r="RUY1305" s="1124"/>
      <c r="RUZ1305" s="1124"/>
      <c r="RVA1305" s="1124"/>
      <c r="RVB1305" s="1124"/>
      <c r="RVC1305" s="1124"/>
      <c r="RVD1305" s="1124"/>
      <c r="RVE1305" s="1124"/>
      <c r="RVF1305" s="1124"/>
      <c r="RVG1305" s="1124"/>
      <c r="RVH1305" s="1124"/>
      <c r="RVI1305" s="1124"/>
      <c r="RVJ1305" s="1124"/>
      <c r="RVK1305" s="1124"/>
      <c r="RVL1305" s="1124"/>
      <c r="RVM1305" s="1124"/>
      <c r="RVN1305" s="1124"/>
      <c r="RVO1305" s="1124"/>
      <c r="RVP1305" s="1124"/>
      <c r="RVQ1305" s="1124"/>
      <c r="RVR1305" s="1124"/>
      <c r="RVS1305" s="1124"/>
      <c r="RVT1305" s="1124"/>
      <c r="RVU1305" s="1124"/>
      <c r="RVV1305" s="1124"/>
      <c r="RVW1305" s="1124"/>
      <c r="RVX1305" s="1124"/>
      <c r="RVY1305" s="1124"/>
      <c r="RVZ1305" s="1124"/>
      <c r="RWA1305" s="1124"/>
      <c r="RWB1305" s="1124"/>
      <c r="RWC1305" s="1124"/>
      <c r="RWD1305" s="1124"/>
      <c r="RWE1305" s="1124"/>
      <c r="RWF1305" s="1124"/>
      <c r="RWG1305" s="1124"/>
      <c r="RWH1305" s="1124"/>
      <c r="RWI1305" s="1124"/>
      <c r="RWJ1305" s="1124"/>
      <c r="RWK1305" s="1124"/>
      <c r="RWL1305" s="1124"/>
      <c r="RWM1305" s="1124"/>
      <c r="RWN1305" s="1124"/>
      <c r="RWO1305" s="1124"/>
      <c r="RWP1305" s="1124"/>
      <c r="RWQ1305" s="1124"/>
      <c r="RWR1305" s="1124"/>
      <c r="RWS1305" s="1124"/>
      <c r="RWT1305" s="1124"/>
      <c r="RWU1305" s="1124"/>
      <c r="RWV1305" s="1124"/>
      <c r="RWW1305" s="1124"/>
      <c r="RWX1305" s="1124"/>
      <c r="RWY1305" s="1124"/>
      <c r="RWZ1305" s="1124"/>
      <c r="RXA1305" s="1124"/>
      <c r="RXB1305" s="1124"/>
      <c r="RXC1305" s="1124"/>
      <c r="RXD1305" s="1124"/>
      <c r="RXE1305" s="1124"/>
      <c r="RXF1305" s="1124"/>
      <c r="RXG1305" s="1124"/>
      <c r="RXH1305" s="1124"/>
      <c r="RXI1305" s="1124"/>
      <c r="RXJ1305" s="1124"/>
      <c r="RXK1305" s="1124"/>
      <c r="RXL1305" s="1124"/>
      <c r="RXM1305" s="1124"/>
      <c r="RXN1305" s="1124"/>
      <c r="RXO1305" s="1124"/>
      <c r="RXP1305" s="1124"/>
      <c r="RXQ1305" s="1124"/>
      <c r="RXR1305" s="1124"/>
      <c r="RXS1305" s="1124"/>
      <c r="RXT1305" s="1124"/>
      <c r="RXU1305" s="1124"/>
      <c r="RXV1305" s="1124"/>
      <c r="RXW1305" s="1124"/>
      <c r="RXX1305" s="1124"/>
      <c r="RXY1305" s="1124"/>
      <c r="RXZ1305" s="1124"/>
      <c r="RYA1305" s="1124"/>
      <c r="RYB1305" s="1124"/>
      <c r="RYC1305" s="1124"/>
      <c r="RYD1305" s="1124"/>
      <c r="RYE1305" s="1124"/>
      <c r="RYF1305" s="1124"/>
      <c r="RYG1305" s="1124"/>
      <c r="RYH1305" s="1124"/>
      <c r="RYI1305" s="1124"/>
      <c r="RYJ1305" s="1124"/>
      <c r="RYK1305" s="1124"/>
      <c r="RYL1305" s="1124"/>
      <c r="RYM1305" s="1124"/>
      <c r="RYN1305" s="1124"/>
      <c r="RYO1305" s="1124"/>
      <c r="RYP1305" s="1124"/>
      <c r="RYQ1305" s="1124"/>
      <c r="RYR1305" s="1124"/>
      <c r="RYS1305" s="1124"/>
      <c r="RYT1305" s="1124"/>
      <c r="RYU1305" s="1124"/>
      <c r="RYV1305" s="1124"/>
      <c r="RYW1305" s="1124"/>
      <c r="RYX1305" s="1124"/>
      <c r="RYY1305" s="1124"/>
      <c r="RYZ1305" s="1124"/>
      <c r="RZA1305" s="1124"/>
      <c r="RZB1305" s="1124"/>
      <c r="RZC1305" s="1124"/>
      <c r="RZD1305" s="1124"/>
      <c r="RZE1305" s="1124"/>
      <c r="RZF1305" s="1124"/>
      <c r="RZG1305" s="1124"/>
      <c r="RZH1305" s="1124"/>
      <c r="RZI1305" s="1124"/>
      <c r="RZJ1305" s="1124"/>
      <c r="RZK1305" s="1124"/>
      <c r="RZL1305" s="1124"/>
      <c r="RZM1305" s="1124"/>
      <c r="RZN1305" s="1124"/>
      <c r="RZO1305" s="1124"/>
      <c r="RZP1305" s="1124"/>
      <c r="RZQ1305" s="1124"/>
      <c r="RZR1305" s="1124"/>
      <c r="RZS1305" s="1124"/>
      <c r="RZT1305" s="1124"/>
      <c r="RZU1305" s="1124"/>
      <c r="RZV1305" s="1124"/>
      <c r="RZW1305" s="1124"/>
      <c r="RZX1305" s="1124"/>
      <c r="RZY1305" s="1124"/>
      <c r="RZZ1305" s="1124"/>
      <c r="SAA1305" s="1124"/>
      <c r="SAB1305" s="1124"/>
      <c r="SAC1305" s="1124"/>
      <c r="SAD1305" s="1124"/>
      <c r="SAE1305" s="1124"/>
      <c r="SAF1305" s="1124"/>
      <c r="SAG1305" s="1124"/>
      <c r="SAH1305" s="1124"/>
      <c r="SAI1305" s="1124"/>
      <c r="SAJ1305" s="1124"/>
      <c r="SAK1305" s="1124"/>
      <c r="SAL1305" s="1124"/>
      <c r="SAM1305" s="1124"/>
      <c r="SAN1305" s="1124"/>
      <c r="SAO1305" s="1124"/>
      <c r="SAP1305" s="1124"/>
      <c r="SAQ1305" s="1124"/>
      <c r="SAR1305" s="1124"/>
      <c r="SAS1305" s="1124"/>
      <c r="SAT1305" s="1124"/>
      <c r="SAU1305" s="1124"/>
      <c r="SAV1305" s="1124"/>
      <c r="SAW1305" s="1124"/>
      <c r="SAX1305" s="1124"/>
      <c r="SAY1305" s="1124"/>
      <c r="SAZ1305" s="1124"/>
      <c r="SBA1305" s="1124"/>
      <c r="SBB1305" s="1124"/>
      <c r="SBC1305" s="1124"/>
      <c r="SBD1305" s="1124"/>
      <c r="SBE1305" s="1124"/>
      <c r="SBF1305" s="1124"/>
      <c r="SBG1305" s="1124"/>
      <c r="SBH1305" s="1124"/>
      <c r="SBI1305" s="1124"/>
      <c r="SBJ1305" s="1124"/>
      <c r="SBK1305" s="1124"/>
      <c r="SBL1305" s="1124"/>
      <c r="SBM1305" s="1124"/>
      <c r="SBN1305" s="1124"/>
      <c r="SBO1305" s="1124"/>
      <c r="SBP1305" s="1124"/>
      <c r="SBQ1305" s="1124"/>
      <c r="SBR1305" s="1124"/>
      <c r="SBS1305" s="1124"/>
      <c r="SBT1305" s="1124"/>
      <c r="SBU1305" s="1124"/>
      <c r="SBV1305" s="1124"/>
      <c r="SBW1305" s="1124"/>
      <c r="SBX1305" s="1124"/>
      <c r="SBY1305" s="1124"/>
      <c r="SBZ1305" s="1124"/>
      <c r="SCA1305" s="1124"/>
      <c r="SCB1305" s="1124"/>
      <c r="SCC1305" s="1124"/>
      <c r="SCD1305" s="1124"/>
      <c r="SCE1305" s="1124"/>
      <c r="SCF1305" s="1124"/>
      <c r="SCG1305" s="1124"/>
      <c r="SCH1305" s="1124"/>
      <c r="SCI1305" s="1124"/>
      <c r="SCJ1305" s="1124"/>
      <c r="SCK1305" s="1124"/>
      <c r="SCL1305" s="1124"/>
      <c r="SCM1305" s="1124"/>
      <c r="SCN1305" s="1124"/>
      <c r="SCO1305" s="1124"/>
      <c r="SCP1305" s="1124"/>
      <c r="SCQ1305" s="1124"/>
      <c r="SCR1305" s="1124"/>
      <c r="SCS1305" s="1124"/>
      <c r="SCT1305" s="1124"/>
      <c r="SCU1305" s="1124"/>
      <c r="SCV1305" s="1124"/>
      <c r="SCW1305" s="1124"/>
      <c r="SCX1305" s="1124"/>
      <c r="SCY1305" s="1124"/>
      <c r="SCZ1305" s="1124"/>
      <c r="SDA1305" s="1124"/>
      <c r="SDB1305" s="1124"/>
      <c r="SDC1305" s="1124"/>
      <c r="SDD1305" s="1124"/>
      <c r="SDE1305" s="1124"/>
      <c r="SDF1305" s="1124"/>
      <c r="SDG1305" s="1124"/>
      <c r="SDH1305" s="1124"/>
      <c r="SDI1305" s="1124"/>
      <c r="SDJ1305" s="1124"/>
      <c r="SDK1305" s="1124"/>
      <c r="SDL1305" s="1124"/>
      <c r="SDM1305" s="1124"/>
      <c r="SDN1305" s="1124"/>
      <c r="SDO1305" s="1124"/>
      <c r="SDP1305" s="1124"/>
      <c r="SDQ1305" s="1124"/>
      <c r="SDR1305" s="1124"/>
      <c r="SDS1305" s="1124"/>
      <c r="SDT1305" s="1124"/>
      <c r="SDU1305" s="1124"/>
      <c r="SDV1305" s="1124"/>
      <c r="SDW1305" s="1124"/>
      <c r="SDX1305" s="1124"/>
      <c r="SDY1305" s="1124"/>
      <c r="SDZ1305" s="1124"/>
      <c r="SEA1305" s="1124"/>
      <c r="SEB1305" s="1124"/>
      <c r="SEC1305" s="1124"/>
      <c r="SED1305" s="1124"/>
      <c r="SEE1305" s="1124"/>
      <c r="SEF1305" s="1124"/>
      <c r="SEG1305" s="1124"/>
      <c r="SEH1305" s="1124"/>
      <c r="SEI1305" s="1124"/>
      <c r="SEJ1305" s="1124"/>
      <c r="SEK1305" s="1124"/>
      <c r="SEL1305" s="1124"/>
      <c r="SEM1305" s="1124"/>
      <c r="SEN1305" s="1124"/>
      <c r="SEO1305" s="1124"/>
      <c r="SEP1305" s="1124"/>
      <c r="SEQ1305" s="1124"/>
      <c r="SER1305" s="1124"/>
      <c r="SES1305" s="1124"/>
      <c r="SET1305" s="1124"/>
      <c r="SEU1305" s="1124"/>
      <c r="SEV1305" s="1124"/>
      <c r="SEW1305" s="1124"/>
      <c r="SEX1305" s="1124"/>
      <c r="SEY1305" s="1124"/>
      <c r="SEZ1305" s="1124"/>
      <c r="SFA1305" s="1124"/>
      <c r="SFB1305" s="1124"/>
      <c r="SFC1305" s="1124"/>
      <c r="SFD1305" s="1124"/>
      <c r="SFE1305" s="1124"/>
      <c r="SFF1305" s="1124"/>
      <c r="SFG1305" s="1124"/>
      <c r="SFH1305" s="1124"/>
      <c r="SFI1305" s="1124"/>
      <c r="SFJ1305" s="1124"/>
      <c r="SFK1305" s="1124"/>
      <c r="SFL1305" s="1124"/>
      <c r="SFM1305" s="1124"/>
      <c r="SFN1305" s="1124"/>
      <c r="SFO1305" s="1124"/>
      <c r="SFP1305" s="1124"/>
      <c r="SFQ1305" s="1124"/>
      <c r="SFR1305" s="1124"/>
      <c r="SFS1305" s="1124"/>
      <c r="SFT1305" s="1124"/>
      <c r="SFU1305" s="1124"/>
      <c r="SFV1305" s="1124"/>
      <c r="SFW1305" s="1124"/>
      <c r="SFX1305" s="1124"/>
      <c r="SFY1305" s="1124"/>
      <c r="SFZ1305" s="1124"/>
      <c r="SGA1305" s="1124"/>
      <c r="SGB1305" s="1124"/>
      <c r="SGC1305" s="1124"/>
      <c r="SGD1305" s="1124"/>
      <c r="SGE1305" s="1124"/>
      <c r="SGF1305" s="1124"/>
      <c r="SGG1305" s="1124"/>
      <c r="SGH1305" s="1124"/>
      <c r="SGI1305" s="1124"/>
      <c r="SGJ1305" s="1124"/>
      <c r="SGK1305" s="1124"/>
      <c r="SGL1305" s="1124"/>
      <c r="SGM1305" s="1124"/>
      <c r="SGN1305" s="1124"/>
      <c r="SGO1305" s="1124"/>
      <c r="SGP1305" s="1124"/>
      <c r="SGQ1305" s="1124"/>
      <c r="SGR1305" s="1124"/>
      <c r="SGS1305" s="1124"/>
      <c r="SGT1305" s="1124"/>
      <c r="SGU1305" s="1124"/>
      <c r="SGV1305" s="1124"/>
      <c r="SGW1305" s="1124"/>
      <c r="SGX1305" s="1124"/>
      <c r="SGY1305" s="1124"/>
      <c r="SGZ1305" s="1124"/>
      <c r="SHA1305" s="1124"/>
      <c r="SHB1305" s="1124"/>
      <c r="SHC1305" s="1124"/>
      <c r="SHD1305" s="1124"/>
      <c r="SHE1305" s="1124"/>
      <c r="SHF1305" s="1124"/>
      <c r="SHG1305" s="1124"/>
      <c r="SHH1305" s="1124"/>
      <c r="SHI1305" s="1124"/>
      <c r="SHJ1305" s="1124"/>
      <c r="SHK1305" s="1124"/>
      <c r="SHL1305" s="1124"/>
      <c r="SHM1305" s="1124"/>
      <c r="SHN1305" s="1124"/>
      <c r="SHO1305" s="1124"/>
      <c r="SHP1305" s="1124"/>
      <c r="SHQ1305" s="1124"/>
      <c r="SHR1305" s="1124"/>
      <c r="SHS1305" s="1124"/>
      <c r="SHT1305" s="1124"/>
      <c r="SHU1305" s="1124"/>
      <c r="SHV1305" s="1124"/>
      <c r="SHW1305" s="1124"/>
      <c r="SHX1305" s="1124"/>
      <c r="SHY1305" s="1124"/>
      <c r="SHZ1305" s="1124"/>
      <c r="SIA1305" s="1124"/>
      <c r="SIB1305" s="1124"/>
      <c r="SIC1305" s="1124"/>
      <c r="SID1305" s="1124"/>
      <c r="SIE1305" s="1124"/>
      <c r="SIF1305" s="1124"/>
      <c r="SIG1305" s="1124"/>
      <c r="SIH1305" s="1124"/>
      <c r="SII1305" s="1124"/>
      <c r="SIJ1305" s="1124"/>
      <c r="SIK1305" s="1124"/>
      <c r="SIL1305" s="1124"/>
      <c r="SIM1305" s="1124"/>
      <c r="SIN1305" s="1124"/>
      <c r="SIO1305" s="1124"/>
      <c r="SIP1305" s="1124"/>
      <c r="SIQ1305" s="1124"/>
      <c r="SIR1305" s="1124"/>
      <c r="SIS1305" s="1124"/>
      <c r="SIT1305" s="1124"/>
      <c r="SIU1305" s="1124"/>
      <c r="SIV1305" s="1124"/>
      <c r="SIW1305" s="1124"/>
      <c r="SIX1305" s="1124"/>
      <c r="SIY1305" s="1124"/>
      <c r="SIZ1305" s="1124"/>
      <c r="SJA1305" s="1124"/>
      <c r="SJB1305" s="1124"/>
      <c r="SJC1305" s="1124"/>
      <c r="SJD1305" s="1124"/>
      <c r="SJE1305" s="1124"/>
      <c r="SJF1305" s="1124"/>
      <c r="SJG1305" s="1124"/>
      <c r="SJH1305" s="1124"/>
      <c r="SJI1305" s="1124"/>
      <c r="SJJ1305" s="1124"/>
      <c r="SJK1305" s="1124"/>
      <c r="SJL1305" s="1124"/>
      <c r="SJM1305" s="1124"/>
      <c r="SJN1305" s="1124"/>
      <c r="SJO1305" s="1124"/>
      <c r="SJP1305" s="1124"/>
      <c r="SJQ1305" s="1124"/>
      <c r="SJR1305" s="1124"/>
      <c r="SJS1305" s="1124"/>
      <c r="SJT1305" s="1124"/>
      <c r="SJU1305" s="1124"/>
      <c r="SJV1305" s="1124"/>
      <c r="SJW1305" s="1124"/>
      <c r="SJX1305" s="1124"/>
      <c r="SJY1305" s="1124"/>
      <c r="SJZ1305" s="1124"/>
      <c r="SKA1305" s="1124"/>
      <c r="SKB1305" s="1124"/>
      <c r="SKC1305" s="1124"/>
      <c r="SKD1305" s="1124"/>
      <c r="SKE1305" s="1124"/>
      <c r="SKF1305" s="1124"/>
      <c r="SKG1305" s="1124"/>
      <c r="SKH1305" s="1124"/>
      <c r="SKI1305" s="1124"/>
      <c r="SKJ1305" s="1124"/>
      <c r="SKK1305" s="1124"/>
      <c r="SKL1305" s="1124"/>
      <c r="SKM1305" s="1124"/>
      <c r="SKN1305" s="1124"/>
      <c r="SKO1305" s="1124"/>
      <c r="SKP1305" s="1124"/>
      <c r="SKQ1305" s="1124"/>
      <c r="SKR1305" s="1124"/>
      <c r="SKS1305" s="1124"/>
      <c r="SKT1305" s="1124"/>
      <c r="SKU1305" s="1124"/>
      <c r="SKV1305" s="1124"/>
      <c r="SKW1305" s="1124"/>
      <c r="SKX1305" s="1124"/>
      <c r="SKY1305" s="1124"/>
      <c r="SKZ1305" s="1124"/>
      <c r="SLA1305" s="1124"/>
      <c r="SLB1305" s="1124"/>
      <c r="SLC1305" s="1124"/>
      <c r="SLD1305" s="1124"/>
      <c r="SLE1305" s="1124"/>
      <c r="SLF1305" s="1124"/>
      <c r="SLG1305" s="1124"/>
      <c r="SLH1305" s="1124"/>
      <c r="SLI1305" s="1124"/>
      <c r="SLJ1305" s="1124"/>
      <c r="SLK1305" s="1124"/>
      <c r="SLL1305" s="1124"/>
      <c r="SLM1305" s="1124"/>
      <c r="SLN1305" s="1124"/>
      <c r="SLO1305" s="1124"/>
      <c r="SLP1305" s="1124"/>
      <c r="SLQ1305" s="1124"/>
      <c r="SLR1305" s="1124"/>
      <c r="SLS1305" s="1124"/>
      <c r="SLT1305" s="1124"/>
      <c r="SLU1305" s="1124"/>
      <c r="SLV1305" s="1124"/>
      <c r="SLW1305" s="1124"/>
      <c r="SLX1305" s="1124"/>
      <c r="SLY1305" s="1124"/>
      <c r="SLZ1305" s="1124"/>
      <c r="SMA1305" s="1124"/>
      <c r="SMB1305" s="1124"/>
      <c r="SMC1305" s="1124"/>
      <c r="SMD1305" s="1124"/>
      <c r="SME1305" s="1124"/>
      <c r="SMF1305" s="1124"/>
      <c r="SMG1305" s="1124"/>
      <c r="SMH1305" s="1124"/>
      <c r="SMI1305" s="1124"/>
      <c r="SMJ1305" s="1124"/>
      <c r="SMK1305" s="1124"/>
      <c r="SML1305" s="1124"/>
      <c r="SMM1305" s="1124"/>
      <c r="SMN1305" s="1124"/>
      <c r="SMO1305" s="1124"/>
      <c r="SMP1305" s="1124"/>
      <c r="SMQ1305" s="1124"/>
      <c r="SMR1305" s="1124"/>
      <c r="SMS1305" s="1124"/>
      <c r="SMT1305" s="1124"/>
      <c r="SMU1305" s="1124"/>
      <c r="SMV1305" s="1124"/>
      <c r="SMW1305" s="1124"/>
      <c r="SMX1305" s="1124"/>
      <c r="SMY1305" s="1124"/>
      <c r="SMZ1305" s="1124"/>
      <c r="SNA1305" s="1124"/>
      <c r="SNB1305" s="1124"/>
      <c r="SNC1305" s="1124"/>
      <c r="SND1305" s="1124"/>
      <c r="SNE1305" s="1124"/>
      <c r="SNF1305" s="1124"/>
      <c r="SNG1305" s="1124"/>
      <c r="SNH1305" s="1124"/>
      <c r="SNI1305" s="1124"/>
      <c r="SNJ1305" s="1124"/>
      <c r="SNK1305" s="1124"/>
      <c r="SNL1305" s="1124"/>
      <c r="SNM1305" s="1124"/>
      <c r="SNN1305" s="1124"/>
      <c r="SNO1305" s="1124"/>
      <c r="SNP1305" s="1124"/>
      <c r="SNQ1305" s="1124"/>
      <c r="SNR1305" s="1124"/>
      <c r="SNS1305" s="1124"/>
      <c r="SNT1305" s="1124"/>
      <c r="SNU1305" s="1124"/>
      <c r="SNV1305" s="1124"/>
      <c r="SNW1305" s="1124"/>
      <c r="SNX1305" s="1124"/>
      <c r="SNY1305" s="1124"/>
      <c r="SNZ1305" s="1124"/>
      <c r="SOA1305" s="1124"/>
      <c r="SOB1305" s="1124"/>
      <c r="SOC1305" s="1124"/>
      <c r="SOD1305" s="1124"/>
      <c r="SOE1305" s="1124"/>
      <c r="SOF1305" s="1124"/>
      <c r="SOG1305" s="1124"/>
      <c r="SOH1305" s="1124"/>
      <c r="SOI1305" s="1124"/>
      <c r="SOJ1305" s="1124"/>
      <c r="SOK1305" s="1124"/>
      <c r="SOL1305" s="1124"/>
      <c r="SOM1305" s="1124"/>
      <c r="SON1305" s="1124"/>
      <c r="SOO1305" s="1124"/>
      <c r="SOP1305" s="1124"/>
      <c r="SOQ1305" s="1124"/>
      <c r="SOR1305" s="1124"/>
      <c r="SOS1305" s="1124"/>
      <c r="SOT1305" s="1124"/>
      <c r="SOU1305" s="1124"/>
      <c r="SOV1305" s="1124"/>
      <c r="SOW1305" s="1124"/>
      <c r="SOX1305" s="1124"/>
      <c r="SOY1305" s="1124"/>
      <c r="SOZ1305" s="1124"/>
      <c r="SPA1305" s="1124"/>
      <c r="SPB1305" s="1124"/>
      <c r="SPC1305" s="1124"/>
      <c r="SPD1305" s="1124"/>
      <c r="SPE1305" s="1124"/>
      <c r="SPF1305" s="1124"/>
      <c r="SPG1305" s="1124"/>
      <c r="SPH1305" s="1124"/>
      <c r="SPI1305" s="1124"/>
      <c r="SPJ1305" s="1124"/>
      <c r="SPK1305" s="1124"/>
      <c r="SPL1305" s="1124"/>
      <c r="SPM1305" s="1124"/>
      <c r="SPN1305" s="1124"/>
      <c r="SPO1305" s="1124"/>
      <c r="SPP1305" s="1124"/>
      <c r="SPQ1305" s="1124"/>
      <c r="SPR1305" s="1124"/>
      <c r="SPS1305" s="1124"/>
      <c r="SPT1305" s="1124"/>
      <c r="SPU1305" s="1124"/>
      <c r="SPV1305" s="1124"/>
      <c r="SPW1305" s="1124"/>
      <c r="SPX1305" s="1124"/>
      <c r="SPY1305" s="1124"/>
      <c r="SPZ1305" s="1124"/>
      <c r="SQA1305" s="1124"/>
      <c r="SQB1305" s="1124"/>
      <c r="SQC1305" s="1124"/>
      <c r="SQD1305" s="1124"/>
      <c r="SQE1305" s="1124"/>
      <c r="SQF1305" s="1124"/>
      <c r="SQG1305" s="1124"/>
      <c r="SQH1305" s="1124"/>
      <c r="SQI1305" s="1124"/>
      <c r="SQJ1305" s="1124"/>
      <c r="SQK1305" s="1124"/>
      <c r="SQL1305" s="1124"/>
      <c r="SQM1305" s="1124"/>
      <c r="SQN1305" s="1124"/>
      <c r="SQO1305" s="1124"/>
      <c r="SQP1305" s="1124"/>
      <c r="SQQ1305" s="1124"/>
      <c r="SQR1305" s="1124"/>
      <c r="SQS1305" s="1124"/>
      <c r="SQT1305" s="1124"/>
      <c r="SQU1305" s="1124"/>
      <c r="SQV1305" s="1124"/>
      <c r="SQW1305" s="1124"/>
      <c r="SQX1305" s="1124"/>
      <c r="SQY1305" s="1124"/>
      <c r="SQZ1305" s="1124"/>
      <c r="SRA1305" s="1124"/>
      <c r="SRB1305" s="1124"/>
      <c r="SRC1305" s="1124"/>
      <c r="SRD1305" s="1124"/>
      <c r="SRE1305" s="1124"/>
      <c r="SRF1305" s="1124"/>
      <c r="SRG1305" s="1124"/>
      <c r="SRH1305" s="1124"/>
      <c r="SRI1305" s="1124"/>
      <c r="SRJ1305" s="1124"/>
      <c r="SRK1305" s="1124"/>
      <c r="SRL1305" s="1124"/>
      <c r="SRM1305" s="1124"/>
      <c r="SRN1305" s="1124"/>
      <c r="SRO1305" s="1124"/>
      <c r="SRP1305" s="1124"/>
      <c r="SRQ1305" s="1124"/>
      <c r="SRR1305" s="1124"/>
      <c r="SRS1305" s="1124"/>
      <c r="SRT1305" s="1124"/>
      <c r="SRU1305" s="1124"/>
      <c r="SRV1305" s="1124"/>
      <c r="SRW1305" s="1124"/>
      <c r="SRX1305" s="1124"/>
      <c r="SRY1305" s="1124"/>
      <c r="SRZ1305" s="1124"/>
      <c r="SSA1305" s="1124"/>
      <c r="SSB1305" s="1124"/>
      <c r="SSC1305" s="1124"/>
      <c r="SSD1305" s="1124"/>
      <c r="SSE1305" s="1124"/>
      <c r="SSF1305" s="1124"/>
      <c r="SSG1305" s="1124"/>
      <c r="SSH1305" s="1124"/>
      <c r="SSI1305" s="1124"/>
      <c r="SSJ1305" s="1124"/>
      <c r="SSK1305" s="1124"/>
      <c r="SSL1305" s="1124"/>
      <c r="SSM1305" s="1124"/>
      <c r="SSN1305" s="1124"/>
      <c r="SSO1305" s="1124"/>
      <c r="SSP1305" s="1124"/>
      <c r="SSQ1305" s="1124"/>
      <c r="SSR1305" s="1124"/>
      <c r="SSS1305" s="1124"/>
      <c r="SST1305" s="1124"/>
      <c r="SSU1305" s="1124"/>
      <c r="SSV1305" s="1124"/>
      <c r="SSW1305" s="1124"/>
      <c r="SSX1305" s="1124"/>
      <c r="SSY1305" s="1124"/>
      <c r="SSZ1305" s="1124"/>
      <c r="STA1305" s="1124"/>
      <c r="STB1305" s="1124"/>
      <c r="STC1305" s="1124"/>
      <c r="STD1305" s="1124"/>
      <c r="STE1305" s="1124"/>
      <c r="STF1305" s="1124"/>
      <c r="STG1305" s="1124"/>
      <c r="STH1305" s="1124"/>
      <c r="STI1305" s="1124"/>
      <c r="STJ1305" s="1124"/>
      <c r="STK1305" s="1124"/>
      <c r="STL1305" s="1124"/>
      <c r="STM1305" s="1124"/>
      <c r="STN1305" s="1124"/>
      <c r="STO1305" s="1124"/>
      <c r="STP1305" s="1124"/>
      <c r="STQ1305" s="1124"/>
      <c r="STR1305" s="1124"/>
      <c r="STS1305" s="1124"/>
      <c r="STT1305" s="1124"/>
      <c r="STU1305" s="1124"/>
      <c r="STV1305" s="1124"/>
      <c r="STW1305" s="1124"/>
      <c r="STX1305" s="1124"/>
      <c r="STY1305" s="1124"/>
      <c r="STZ1305" s="1124"/>
      <c r="SUA1305" s="1124"/>
      <c r="SUB1305" s="1124"/>
      <c r="SUC1305" s="1124"/>
      <c r="SUD1305" s="1124"/>
      <c r="SUE1305" s="1124"/>
      <c r="SUF1305" s="1124"/>
      <c r="SUG1305" s="1124"/>
      <c r="SUH1305" s="1124"/>
      <c r="SUI1305" s="1124"/>
      <c r="SUJ1305" s="1124"/>
      <c r="SUK1305" s="1124"/>
      <c r="SUL1305" s="1124"/>
      <c r="SUM1305" s="1124"/>
      <c r="SUN1305" s="1124"/>
      <c r="SUO1305" s="1124"/>
      <c r="SUP1305" s="1124"/>
      <c r="SUQ1305" s="1124"/>
      <c r="SUR1305" s="1124"/>
      <c r="SUS1305" s="1124"/>
      <c r="SUT1305" s="1124"/>
      <c r="SUU1305" s="1124"/>
      <c r="SUV1305" s="1124"/>
      <c r="SUW1305" s="1124"/>
      <c r="SUX1305" s="1124"/>
      <c r="SUY1305" s="1124"/>
      <c r="SUZ1305" s="1124"/>
      <c r="SVA1305" s="1124"/>
      <c r="SVB1305" s="1124"/>
      <c r="SVC1305" s="1124"/>
      <c r="SVD1305" s="1124"/>
      <c r="SVE1305" s="1124"/>
      <c r="SVF1305" s="1124"/>
      <c r="SVG1305" s="1124"/>
      <c r="SVH1305" s="1124"/>
      <c r="SVI1305" s="1124"/>
      <c r="SVJ1305" s="1124"/>
      <c r="SVK1305" s="1124"/>
      <c r="SVL1305" s="1124"/>
      <c r="SVM1305" s="1124"/>
      <c r="SVN1305" s="1124"/>
      <c r="SVO1305" s="1124"/>
      <c r="SVP1305" s="1124"/>
      <c r="SVQ1305" s="1124"/>
      <c r="SVR1305" s="1124"/>
      <c r="SVS1305" s="1124"/>
      <c r="SVT1305" s="1124"/>
      <c r="SVU1305" s="1124"/>
      <c r="SVV1305" s="1124"/>
      <c r="SVW1305" s="1124"/>
      <c r="SVX1305" s="1124"/>
      <c r="SVY1305" s="1124"/>
      <c r="SVZ1305" s="1124"/>
      <c r="SWA1305" s="1124"/>
      <c r="SWB1305" s="1124"/>
      <c r="SWC1305" s="1124"/>
      <c r="SWD1305" s="1124"/>
      <c r="SWE1305" s="1124"/>
      <c r="SWF1305" s="1124"/>
      <c r="SWG1305" s="1124"/>
      <c r="SWH1305" s="1124"/>
      <c r="SWI1305" s="1124"/>
      <c r="SWJ1305" s="1124"/>
      <c r="SWK1305" s="1124"/>
      <c r="SWL1305" s="1124"/>
      <c r="SWM1305" s="1124"/>
      <c r="SWN1305" s="1124"/>
      <c r="SWO1305" s="1124"/>
      <c r="SWP1305" s="1124"/>
      <c r="SWQ1305" s="1124"/>
      <c r="SWR1305" s="1124"/>
      <c r="SWS1305" s="1124"/>
      <c r="SWT1305" s="1124"/>
      <c r="SWU1305" s="1124"/>
      <c r="SWV1305" s="1124"/>
      <c r="SWW1305" s="1124"/>
      <c r="SWX1305" s="1124"/>
      <c r="SWY1305" s="1124"/>
      <c r="SWZ1305" s="1124"/>
      <c r="SXA1305" s="1124"/>
      <c r="SXB1305" s="1124"/>
      <c r="SXC1305" s="1124"/>
      <c r="SXD1305" s="1124"/>
      <c r="SXE1305" s="1124"/>
      <c r="SXF1305" s="1124"/>
      <c r="SXG1305" s="1124"/>
      <c r="SXH1305" s="1124"/>
      <c r="SXI1305" s="1124"/>
      <c r="SXJ1305" s="1124"/>
      <c r="SXK1305" s="1124"/>
      <c r="SXL1305" s="1124"/>
      <c r="SXM1305" s="1124"/>
      <c r="SXN1305" s="1124"/>
      <c r="SXO1305" s="1124"/>
      <c r="SXP1305" s="1124"/>
      <c r="SXQ1305" s="1124"/>
      <c r="SXR1305" s="1124"/>
      <c r="SXS1305" s="1124"/>
      <c r="SXT1305" s="1124"/>
      <c r="SXU1305" s="1124"/>
      <c r="SXV1305" s="1124"/>
      <c r="SXW1305" s="1124"/>
      <c r="SXX1305" s="1124"/>
      <c r="SXY1305" s="1124"/>
      <c r="SXZ1305" s="1124"/>
      <c r="SYA1305" s="1124"/>
      <c r="SYB1305" s="1124"/>
      <c r="SYC1305" s="1124"/>
      <c r="SYD1305" s="1124"/>
      <c r="SYE1305" s="1124"/>
      <c r="SYF1305" s="1124"/>
      <c r="SYG1305" s="1124"/>
      <c r="SYH1305" s="1124"/>
      <c r="SYI1305" s="1124"/>
      <c r="SYJ1305" s="1124"/>
      <c r="SYK1305" s="1124"/>
      <c r="SYL1305" s="1124"/>
      <c r="SYM1305" s="1124"/>
      <c r="SYN1305" s="1124"/>
      <c r="SYO1305" s="1124"/>
      <c r="SYP1305" s="1124"/>
      <c r="SYQ1305" s="1124"/>
      <c r="SYR1305" s="1124"/>
      <c r="SYS1305" s="1124"/>
      <c r="SYT1305" s="1124"/>
      <c r="SYU1305" s="1124"/>
      <c r="SYV1305" s="1124"/>
      <c r="SYW1305" s="1124"/>
      <c r="SYX1305" s="1124"/>
      <c r="SYY1305" s="1124"/>
      <c r="SYZ1305" s="1124"/>
      <c r="SZA1305" s="1124"/>
      <c r="SZB1305" s="1124"/>
      <c r="SZC1305" s="1124"/>
      <c r="SZD1305" s="1124"/>
      <c r="SZE1305" s="1124"/>
      <c r="SZF1305" s="1124"/>
      <c r="SZG1305" s="1124"/>
      <c r="SZH1305" s="1124"/>
      <c r="SZI1305" s="1124"/>
      <c r="SZJ1305" s="1124"/>
      <c r="SZK1305" s="1124"/>
      <c r="SZL1305" s="1124"/>
      <c r="SZM1305" s="1124"/>
      <c r="SZN1305" s="1124"/>
      <c r="SZO1305" s="1124"/>
      <c r="SZP1305" s="1124"/>
      <c r="SZQ1305" s="1124"/>
      <c r="SZR1305" s="1124"/>
      <c r="SZS1305" s="1124"/>
      <c r="SZT1305" s="1124"/>
      <c r="SZU1305" s="1124"/>
      <c r="SZV1305" s="1124"/>
      <c r="SZW1305" s="1124"/>
      <c r="SZX1305" s="1124"/>
      <c r="SZY1305" s="1124"/>
      <c r="SZZ1305" s="1124"/>
      <c r="TAA1305" s="1124"/>
      <c r="TAB1305" s="1124"/>
      <c r="TAC1305" s="1124"/>
      <c r="TAD1305" s="1124"/>
      <c r="TAE1305" s="1124"/>
      <c r="TAF1305" s="1124"/>
      <c r="TAG1305" s="1124"/>
      <c r="TAH1305" s="1124"/>
      <c r="TAI1305" s="1124"/>
      <c r="TAJ1305" s="1124"/>
      <c r="TAK1305" s="1124"/>
      <c r="TAL1305" s="1124"/>
      <c r="TAM1305" s="1124"/>
      <c r="TAN1305" s="1124"/>
      <c r="TAO1305" s="1124"/>
      <c r="TAP1305" s="1124"/>
      <c r="TAQ1305" s="1124"/>
      <c r="TAR1305" s="1124"/>
      <c r="TAS1305" s="1124"/>
      <c r="TAT1305" s="1124"/>
      <c r="TAU1305" s="1124"/>
      <c r="TAV1305" s="1124"/>
      <c r="TAW1305" s="1124"/>
      <c r="TAX1305" s="1124"/>
      <c r="TAY1305" s="1124"/>
      <c r="TAZ1305" s="1124"/>
      <c r="TBA1305" s="1124"/>
      <c r="TBB1305" s="1124"/>
      <c r="TBC1305" s="1124"/>
      <c r="TBD1305" s="1124"/>
      <c r="TBE1305" s="1124"/>
      <c r="TBF1305" s="1124"/>
      <c r="TBG1305" s="1124"/>
      <c r="TBH1305" s="1124"/>
      <c r="TBI1305" s="1124"/>
      <c r="TBJ1305" s="1124"/>
      <c r="TBK1305" s="1124"/>
      <c r="TBL1305" s="1124"/>
      <c r="TBM1305" s="1124"/>
      <c r="TBN1305" s="1124"/>
      <c r="TBO1305" s="1124"/>
      <c r="TBP1305" s="1124"/>
      <c r="TBQ1305" s="1124"/>
      <c r="TBR1305" s="1124"/>
      <c r="TBS1305" s="1124"/>
      <c r="TBT1305" s="1124"/>
      <c r="TBU1305" s="1124"/>
      <c r="TBV1305" s="1124"/>
      <c r="TBW1305" s="1124"/>
      <c r="TBX1305" s="1124"/>
      <c r="TBY1305" s="1124"/>
      <c r="TBZ1305" s="1124"/>
      <c r="TCA1305" s="1124"/>
      <c r="TCB1305" s="1124"/>
      <c r="TCC1305" s="1124"/>
      <c r="TCD1305" s="1124"/>
      <c r="TCE1305" s="1124"/>
      <c r="TCF1305" s="1124"/>
      <c r="TCG1305" s="1124"/>
      <c r="TCH1305" s="1124"/>
      <c r="TCI1305" s="1124"/>
      <c r="TCJ1305" s="1124"/>
      <c r="TCK1305" s="1124"/>
      <c r="TCL1305" s="1124"/>
      <c r="TCM1305" s="1124"/>
      <c r="TCN1305" s="1124"/>
      <c r="TCO1305" s="1124"/>
      <c r="TCP1305" s="1124"/>
      <c r="TCQ1305" s="1124"/>
      <c r="TCR1305" s="1124"/>
      <c r="TCS1305" s="1124"/>
      <c r="TCT1305" s="1124"/>
      <c r="TCU1305" s="1124"/>
      <c r="TCV1305" s="1124"/>
      <c r="TCW1305" s="1124"/>
      <c r="TCX1305" s="1124"/>
      <c r="TCY1305" s="1124"/>
      <c r="TCZ1305" s="1124"/>
      <c r="TDA1305" s="1124"/>
      <c r="TDB1305" s="1124"/>
      <c r="TDC1305" s="1124"/>
      <c r="TDD1305" s="1124"/>
      <c r="TDE1305" s="1124"/>
      <c r="TDF1305" s="1124"/>
      <c r="TDG1305" s="1124"/>
      <c r="TDH1305" s="1124"/>
      <c r="TDI1305" s="1124"/>
      <c r="TDJ1305" s="1124"/>
      <c r="TDK1305" s="1124"/>
      <c r="TDL1305" s="1124"/>
      <c r="TDM1305" s="1124"/>
      <c r="TDN1305" s="1124"/>
      <c r="TDO1305" s="1124"/>
      <c r="TDP1305" s="1124"/>
      <c r="TDQ1305" s="1124"/>
      <c r="TDR1305" s="1124"/>
      <c r="TDS1305" s="1124"/>
      <c r="TDT1305" s="1124"/>
      <c r="TDU1305" s="1124"/>
      <c r="TDV1305" s="1124"/>
      <c r="TDW1305" s="1124"/>
      <c r="TDX1305" s="1124"/>
      <c r="TDY1305" s="1124"/>
      <c r="TDZ1305" s="1124"/>
      <c r="TEA1305" s="1124"/>
      <c r="TEB1305" s="1124"/>
      <c r="TEC1305" s="1124"/>
      <c r="TED1305" s="1124"/>
      <c r="TEE1305" s="1124"/>
      <c r="TEF1305" s="1124"/>
      <c r="TEG1305" s="1124"/>
      <c r="TEH1305" s="1124"/>
      <c r="TEI1305" s="1124"/>
      <c r="TEJ1305" s="1124"/>
      <c r="TEK1305" s="1124"/>
      <c r="TEL1305" s="1124"/>
      <c r="TEM1305" s="1124"/>
      <c r="TEN1305" s="1124"/>
      <c r="TEO1305" s="1124"/>
      <c r="TEP1305" s="1124"/>
      <c r="TEQ1305" s="1124"/>
      <c r="TER1305" s="1124"/>
      <c r="TES1305" s="1124"/>
      <c r="TET1305" s="1124"/>
      <c r="TEU1305" s="1124"/>
      <c r="TEV1305" s="1124"/>
      <c r="TEW1305" s="1124"/>
      <c r="TEX1305" s="1124"/>
      <c r="TEY1305" s="1124"/>
      <c r="TEZ1305" s="1124"/>
      <c r="TFA1305" s="1124"/>
      <c r="TFB1305" s="1124"/>
      <c r="TFC1305" s="1124"/>
      <c r="TFD1305" s="1124"/>
      <c r="TFE1305" s="1124"/>
      <c r="TFF1305" s="1124"/>
      <c r="TFG1305" s="1124"/>
      <c r="TFH1305" s="1124"/>
      <c r="TFI1305" s="1124"/>
      <c r="TFJ1305" s="1124"/>
      <c r="TFK1305" s="1124"/>
      <c r="TFL1305" s="1124"/>
      <c r="TFM1305" s="1124"/>
      <c r="TFN1305" s="1124"/>
      <c r="TFO1305" s="1124"/>
      <c r="TFP1305" s="1124"/>
      <c r="TFQ1305" s="1124"/>
      <c r="TFR1305" s="1124"/>
      <c r="TFS1305" s="1124"/>
      <c r="TFT1305" s="1124"/>
      <c r="TFU1305" s="1124"/>
      <c r="TFV1305" s="1124"/>
      <c r="TFW1305" s="1124"/>
      <c r="TFX1305" s="1124"/>
      <c r="TFY1305" s="1124"/>
      <c r="TFZ1305" s="1124"/>
      <c r="TGA1305" s="1124"/>
      <c r="TGB1305" s="1124"/>
      <c r="TGC1305" s="1124"/>
      <c r="TGD1305" s="1124"/>
      <c r="TGE1305" s="1124"/>
      <c r="TGF1305" s="1124"/>
      <c r="TGG1305" s="1124"/>
      <c r="TGH1305" s="1124"/>
      <c r="TGI1305" s="1124"/>
      <c r="TGJ1305" s="1124"/>
      <c r="TGK1305" s="1124"/>
      <c r="TGL1305" s="1124"/>
      <c r="TGM1305" s="1124"/>
      <c r="TGN1305" s="1124"/>
      <c r="TGO1305" s="1124"/>
      <c r="TGP1305" s="1124"/>
      <c r="TGQ1305" s="1124"/>
      <c r="TGR1305" s="1124"/>
      <c r="TGS1305" s="1124"/>
      <c r="TGT1305" s="1124"/>
      <c r="TGU1305" s="1124"/>
      <c r="TGV1305" s="1124"/>
      <c r="TGW1305" s="1124"/>
      <c r="TGX1305" s="1124"/>
      <c r="TGY1305" s="1124"/>
      <c r="TGZ1305" s="1124"/>
      <c r="THA1305" s="1124"/>
      <c r="THB1305" s="1124"/>
      <c r="THC1305" s="1124"/>
      <c r="THD1305" s="1124"/>
      <c r="THE1305" s="1124"/>
      <c r="THF1305" s="1124"/>
      <c r="THG1305" s="1124"/>
      <c r="THH1305" s="1124"/>
      <c r="THI1305" s="1124"/>
      <c r="THJ1305" s="1124"/>
      <c r="THK1305" s="1124"/>
      <c r="THL1305" s="1124"/>
      <c r="THM1305" s="1124"/>
      <c r="THN1305" s="1124"/>
      <c r="THO1305" s="1124"/>
      <c r="THP1305" s="1124"/>
      <c r="THQ1305" s="1124"/>
      <c r="THR1305" s="1124"/>
      <c r="THS1305" s="1124"/>
      <c r="THT1305" s="1124"/>
      <c r="THU1305" s="1124"/>
      <c r="THV1305" s="1124"/>
      <c r="THW1305" s="1124"/>
      <c r="THX1305" s="1124"/>
      <c r="THY1305" s="1124"/>
      <c r="THZ1305" s="1124"/>
      <c r="TIA1305" s="1124"/>
      <c r="TIB1305" s="1124"/>
      <c r="TIC1305" s="1124"/>
      <c r="TID1305" s="1124"/>
      <c r="TIE1305" s="1124"/>
      <c r="TIF1305" s="1124"/>
      <c r="TIG1305" s="1124"/>
      <c r="TIH1305" s="1124"/>
      <c r="TII1305" s="1124"/>
      <c r="TIJ1305" s="1124"/>
      <c r="TIK1305" s="1124"/>
      <c r="TIL1305" s="1124"/>
      <c r="TIM1305" s="1124"/>
      <c r="TIN1305" s="1124"/>
      <c r="TIO1305" s="1124"/>
      <c r="TIP1305" s="1124"/>
      <c r="TIQ1305" s="1124"/>
      <c r="TIR1305" s="1124"/>
      <c r="TIS1305" s="1124"/>
      <c r="TIT1305" s="1124"/>
      <c r="TIU1305" s="1124"/>
      <c r="TIV1305" s="1124"/>
      <c r="TIW1305" s="1124"/>
      <c r="TIX1305" s="1124"/>
      <c r="TIY1305" s="1124"/>
      <c r="TIZ1305" s="1124"/>
      <c r="TJA1305" s="1124"/>
      <c r="TJB1305" s="1124"/>
      <c r="TJC1305" s="1124"/>
      <c r="TJD1305" s="1124"/>
      <c r="TJE1305" s="1124"/>
      <c r="TJF1305" s="1124"/>
      <c r="TJG1305" s="1124"/>
      <c r="TJH1305" s="1124"/>
      <c r="TJI1305" s="1124"/>
      <c r="TJJ1305" s="1124"/>
      <c r="TJK1305" s="1124"/>
      <c r="TJL1305" s="1124"/>
      <c r="TJM1305" s="1124"/>
      <c r="TJN1305" s="1124"/>
      <c r="TJO1305" s="1124"/>
      <c r="TJP1305" s="1124"/>
      <c r="TJQ1305" s="1124"/>
      <c r="TJR1305" s="1124"/>
      <c r="TJS1305" s="1124"/>
      <c r="TJT1305" s="1124"/>
      <c r="TJU1305" s="1124"/>
      <c r="TJV1305" s="1124"/>
      <c r="TJW1305" s="1124"/>
      <c r="TJX1305" s="1124"/>
      <c r="TJY1305" s="1124"/>
      <c r="TJZ1305" s="1124"/>
      <c r="TKA1305" s="1124"/>
      <c r="TKB1305" s="1124"/>
      <c r="TKC1305" s="1124"/>
      <c r="TKD1305" s="1124"/>
      <c r="TKE1305" s="1124"/>
      <c r="TKF1305" s="1124"/>
      <c r="TKG1305" s="1124"/>
      <c r="TKH1305" s="1124"/>
      <c r="TKI1305" s="1124"/>
      <c r="TKJ1305" s="1124"/>
      <c r="TKK1305" s="1124"/>
      <c r="TKL1305" s="1124"/>
      <c r="TKM1305" s="1124"/>
      <c r="TKN1305" s="1124"/>
      <c r="TKO1305" s="1124"/>
      <c r="TKP1305" s="1124"/>
      <c r="TKQ1305" s="1124"/>
      <c r="TKR1305" s="1124"/>
      <c r="TKS1305" s="1124"/>
      <c r="TKT1305" s="1124"/>
      <c r="TKU1305" s="1124"/>
      <c r="TKV1305" s="1124"/>
      <c r="TKW1305" s="1124"/>
      <c r="TKX1305" s="1124"/>
      <c r="TKY1305" s="1124"/>
      <c r="TKZ1305" s="1124"/>
      <c r="TLA1305" s="1124"/>
      <c r="TLB1305" s="1124"/>
      <c r="TLC1305" s="1124"/>
      <c r="TLD1305" s="1124"/>
      <c r="TLE1305" s="1124"/>
      <c r="TLF1305" s="1124"/>
      <c r="TLG1305" s="1124"/>
      <c r="TLH1305" s="1124"/>
      <c r="TLI1305" s="1124"/>
      <c r="TLJ1305" s="1124"/>
      <c r="TLK1305" s="1124"/>
      <c r="TLL1305" s="1124"/>
      <c r="TLM1305" s="1124"/>
      <c r="TLN1305" s="1124"/>
      <c r="TLO1305" s="1124"/>
      <c r="TLP1305" s="1124"/>
      <c r="TLQ1305" s="1124"/>
      <c r="TLR1305" s="1124"/>
      <c r="TLS1305" s="1124"/>
      <c r="TLT1305" s="1124"/>
      <c r="TLU1305" s="1124"/>
      <c r="TLV1305" s="1124"/>
      <c r="TLW1305" s="1124"/>
      <c r="TLX1305" s="1124"/>
      <c r="TLY1305" s="1124"/>
      <c r="TLZ1305" s="1124"/>
      <c r="TMA1305" s="1124"/>
      <c r="TMB1305" s="1124"/>
      <c r="TMC1305" s="1124"/>
      <c r="TMD1305" s="1124"/>
      <c r="TME1305" s="1124"/>
      <c r="TMF1305" s="1124"/>
      <c r="TMG1305" s="1124"/>
      <c r="TMH1305" s="1124"/>
      <c r="TMI1305" s="1124"/>
      <c r="TMJ1305" s="1124"/>
      <c r="TMK1305" s="1124"/>
      <c r="TML1305" s="1124"/>
      <c r="TMM1305" s="1124"/>
      <c r="TMN1305" s="1124"/>
      <c r="TMO1305" s="1124"/>
      <c r="TMP1305" s="1124"/>
      <c r="TMQ1305" s="1124"/>
      <c r="TMR1305" s="1124"/>
      <c r="TMS1305" s="1124"/>
      <c r="TMT1305" s="1124"/>
      <c r="TMU1305" s="1124"/>
      <c r="TMV1305" s="1124"/>
      <c r="TMW1305" s="1124"/>
      <c r="TMX1305" s="1124"/>
      <c r="TMY1305" s="1124"/>
      <c r="TMZ1305" s="1124"/>
      <c r="TNA1305" s="1124"/>
      <c r="TNB1305" s="1124"/>
      <c r="TNC1305" s="1124"/>
      <c r="TND1305" s="1124"/>
      <c r="TNE1305" s="1124"/>
      <c r="TNF1305" s="1124"/>
      <c r="TNG1305" s="1124"/>
      <c r="TNH1305" s="1124"/>
      <c r="TNI1305" s="1124"/>
      <c r="TNJ1305" s="1124"/>
      <c r="TNK1305" s="1124"/>
      <c r="TNL1305" s="1124"/>
      <c r="TNM1305" s="1124"/>
      <c r="TNN1305" s="1124"/>
      <c r="TNO1305" s="1124"/>
      <c r="TNP1305" s="1124"/>
      <c r="TNQ1305" s="1124"/>
      <c r="TNR1305" s="1124"/>
      <c r="TNS1305" s="1124"/>
      <c r="TNT1305" s="1124"/>
      <c r="TNU1305" s="1124"/>
      <c r="TNV1305" s="1124"/>
      <c r="TNW1305" s="1124"/>
      <c r="TNX1305" s="1124"/>
      <c r="TNY1305" s="1124"/>
      <c r="TNZ1305" s="1124"/>
      <c r="TOA1305" s="1124"/>
      <c r="TOB1305" s="1124"/>
      <c r="TOC1305" s="1124"/>
      <c r="TOD1305" s="1124"/>
      <c r="TOE1305" s="1124"/>
      <c r="TOF1305" s="1124"/>
      <c r="TOG1305" s="1124"/>
      <c r="TOH1305" s="1124"/>
      <c r="TOI1305" s="1124"/>
      <c r="TOJ1305" s="1124"/>
      <c r="TOK1305" s="1124"/>
      <c r="TOL1305" s="1124"/>
      <c r="TOM1305" s="1124"/>
      <c r="TON1305" s="1124"/>
      <c r="TOO1305" s="1124"/>
      <c r="TOP1305" s="1124"/>
      <c r="TOQ1305" s="1124"/>
      <c r="TOR1305" s="1124"/>
      <c r="TOS1305" s="1124"/>
      <c r="TOT1305" s="1124"/>
      <c r="TOU1305" s="1124"/>
      <c r="TOV1305" s="1124"/>
      <c r="TOW1305" s="1124"/>
      <c r="TOX1305" s="1124"/>
      <c r="TOY1305" s="1124"/>
      <c r="TOZ1305" s="1124"/>
      <c r="TPA1305" s="1124"/>
      <c r="TPB1305" s="1124"/>
      <c r="TPC1305" s="1124"/>
      <c r="TPD1305" s="1124"/>
      <c r="TPE1305" s="1124"/>
      <c r="TPF1305" s="1124"/>
      <c r="TPG1305" s="1124"/>
      <c r="TPH1305" s="1124"/>
      <c r="TPI1305" s="1124"/>
      <c r="TPJ1305" s="1124"/>
      <c r="TPK1305" s="1124"/>
      <c r="TPL1305" s="1124"/>
      <c r="TPM1305" s="1124"/>
      <c r="TPN1305" s="1124"/>
      <c r="TPO1305" s="1124"/>
      <c r="TPP1305" s="1124"/>
      <c r="TPQ1305" s="1124"/>
      <c r="TPR1305" s="1124"/>
      <c r="TPS1305" s="1124"/>
      <c r="TPT1305" s="1124"/>
      <c r="TPU1305" s="1124"/>
      <c r="TPV1305" s="1124"/>
      <c r="TPW1305" s="1124"/>
      <c r="TPX1305" s="1124"/>
      <c r="TPY1305" s="1124"/>
      <c r="TPZ1305" s="1124"/>
      <c r="TQA1305" s="1124"/>
      <c r="TQB1305" s="1124"/>
      <c r="TQC1305" s="1124"/>
      <c r="TQD1305" s="1124"/>
      <c r="TQE1305" s="1124"/>
      <c r="TQF1305" s="1124"/>
      <c r="TQG1305" s="1124"/>
      <c r="TQH1305" s="1124"/>
      <c r="TQI1305" s="1124"/>
      <c r="TQJ1305" s="1124"/>
      <c r="TQK1305" s="1124"/>
      <c r="TQL1305" s="1124"/>
      <c r="TQM1305" s="1124"/>
      <c r="TQN1305" s="1124"/>
      <c r="TQO1305" s="1124"/>
      <c r="TQP1305" s="1124"/>
      <c r="TQQ1305" s="1124"/>
      <c r="TQR1305" s="1124"/>
      <c r="TQS1305" s="1124"/>
      <c r="TQT1305" s="1124"/>
      <c r="TQU1305" s="1124"/>
      <c r="TQV1305" s="1124"/>
      <c r="TQW1305" s="1124"/>
      <c r="TQX1305" s="1124"/>
      <c r="TQY1305" s="1124"/>
      <c r="TQZ1305" s="1124"/>
      <c r="TRA1305" s="1124"/>
      <c r="TRB1305" s="1124"/>
      <c r="TRC1305" s="1124"/>
      <c r="TRD1305" s="1124"/>
      <c r="TRE1305" s="1124"/>
      <c r="TRF1305" s="1124"/>
      <c r="TRG1305" s="1124"/>
      <c r="TRH1305" s="1124"/>
      <c r="TRI1305" s="1124"/>
      <c r="TRJ1305" s="1124"/>
      <c r="TRK1305" s="1124"/>
      <c r="TRL1305" s="1124"/>
      <c r="TRM1305" s="1124"/>
      <c r="TRN1305" s="1124"/>
      <c r="TRO1305" s="1124"/>
      <c r="TRP1305" s="1124"/>
      <c r="TRQ1305" s="1124"/>
      <c r="TRR1305" s="1124"/>
      <c r="TRS1305" s="1124"/>
      <c r="TRT1305" s="1124"/>
      <c r="TRU1305" s="1124"/>
      <c r="TRV1305" s="1124"/>
      <c r="TRW1305" s="1124"/>
      <c r="TRX1305" s="1124"/>
      <c r="TRY1305" s="1124"/>
      <c r="TRZ1305" s="1124"/>
      <c r="TSA1305" s="1124"/>
      <c r="TSB1305" s="1124"/>
      <c r="TSC1305" s="1124"/>
      <c r="TSD1305" s="1124"/>
      <c r="TSE1305" s="1124"/>
      <c r="TSF1305" s="1124"/>
      <c r="TSG1305" s="1124"/>
      <c r="TSH1305" s="1124"/>
      <c r="TSI1305" s="1124"/>
      <c r="TSJ1305" s="1124"/>
      <c r="TSK1305" s="1124"/>
      <c r="TSL1305" s="1124"/>
      <c r="TSM1305" s="1124"/>
      <c r="TSN1305" s="1124"/>
      <c r="TSO1305" s="1124"/>
      <c r="TSP1305" s="1124"/>
      <c r="TSQ1305" s="1124"/>
      <c r="TSR1305" s="1124"/>
      <c r="TSS1305" s="1124"/>
      <c r="TST1305" s="1124"/>
      <c r="TSU1305" s="1124"/>
      <c r="TSV1305" s="1124"/>
      <c r="TSW1305" s="1124"/>
      <c r="TSX1305" s="1124"/>
      <c r="TSY1305" s="1124"/>
      <c r="TSZ1305" s="1124"/>
      <c r="TTA1305" s="1124"/>
      <c r="TTB1305" s="1124"/>
      <c r="TTC1305" s="1124"/>
      <c r="TTD1305" s="1124"/>
      <c r="TTE1305" s="1124"/>
      <c r="TTF1305" s="1124"/>
      <c r="TTG1305" s="1124"/>
      <c r="TTH1305" s="1124"/>
      <c r="TTI1305" s="1124"/>
      <c r="TTJ1305" s="1124"/>
      <c r="TTK1305" s="1124"/>
      <c r="TTL1305" s="1124"/>
      <c r="TTM1305" s="1124"/>
      <c r="TTN1305" s="1124"/>
      <c r="TTO1305" s="1124"/>
      <c r="TTP1305" s="1124"/>
      <c r="TTQ1305" s="1124"/>
      <c r="TTR1305" s="1124"/>
      <c r="TTS1305" s="1124"/>
      <c r="TTT1305" s="1124"/>
      <c r="TTU1305" s="1124"/>
      <c r="TTV1305" s="1124"/>
      <c r="TTW1305" s="1124"/>
      <c r="TTX1305" s="1124"/>
      <c r="TTY1305" s="1124"/>
      <c r="TTZ1305" s="1124"/>
      <c r="TUA1305" s="1124"/>
      <c r="TUB1305" s="1124"/>
      <c r="TUC1305" s="1124"/>
      <c r="TUD1305" s="1124"/>
      <c r="TUE1305" s="1124"/>
      <c r="TUF1305" s="1124"/>
      <c r="TUG1305" s="1124"/>
      <c r="TUH1305" s="1124"/>
      <c r="TUI1305" s="1124"/>
      <c r="TUJ1305" s="1124"/>
      <c r="TUK1305" s="1124"/>
      <c r="TUL1305" s="1124"/>
      <c r="TUM1305" s="1124"/>
      <c r="TUN1305" s="1124"/>
      <c r="TUO1305" s="1124"/>
      <c r="TUP1305" s="1124"/>
      <c r="TUQ1305" s="1124"/>
      <c r="TUR1305" s="1124"/>
      <c r="TUS1305" s="1124"/>
      <c r="TUT1305" s="1124"/>
      <c r="TUU1305" s="1124"/>
      <c r="TUV1305" s="1124"/>
      <c r="TUW1305" s="1124"/>
      <c r="TUX1305" s="1124"/>
      <c r="TUY1305" s="1124"/>
      <c r="TUZ1305" s="1124"/>
      <c r="TVA1305" s="1124"/>
      <c r="TVB1305" s="1124"/>
      <c r="TVC1305" s="1124"/>
      <c r="TVD1305" s="1124"/>
      <c r="TVE1305" s="1124"/>
      <c r="TVF1305" s="1124"/>
      <c r="TVG1305" s="1124"/>
      <c r="TVH1305" s="1124"/>
      <c r="TVI1305" s="1124"/>
      <c r="TVJ1305" s="1124"/>
      <c r="TVK1305" s="1124"/>
      <c r="TVL1305" s="1124"/>
      <c r="TVM1305" s="1124"/>
      <c r="TVN1305" s="1124"/>
      <c r="TVO1305" s="1124"/>
      <c r="TVP1305" s="1124"/>
      <c r="TVQ1305" s="1124"/>
      <c r="TVR1305" s="1124"/>
      <c r="TVS1305" s="1124"/>
      <c r="TVT1305" s="1124"/>
      <c r="TVU1305" s="1124"/>
      <c r="TVV1305" s="1124"/>
      <c r="TVW1305" s="1124"/>
      <c r="TVX1305" s="1124"/>
      <c r="TVY1305" s="1124"/>
      <c r="TVZ1305" s="1124"/>
      <c r="TWA1305" s="1124"/>
      <c r="TWB1305" s="1124"/>
      <c r="TWC1305" s="1124"/>
      <c r="TWD1305" s="1124"/>
      <c r="TWE1305" s="1124"/>
      <c r="TWF1305" s="1124"/>
      <c r="TWG1305" s="1124"/>
      <c r="TWH1305" s="1124"/>
      <c r="TWI1305" s="1124"/>
      <c r="TWJ1305" s="1124"/>
      <c r="TWK1305" s="1124"/>
      <c r="TWL1305" s="1124"/>
      <c r="TWM1305" s="1124"/>
      <c r="TWN1305" s="1124"/>
      <c r="TWO1305" s="1124"/>
      <c r="TWP1305" s="1124"/>
      <c r="TWQ1305" s="1124"/>
      <c r="TWR1305" s="1124"/>
      <c r="TWS1305" s="1124"/>
      <c r="TWT1305" s="1124"/>
      <c r="TWU1305" s="1124"/>
      <c r="TWV1305" s="1124"/>
      <c r="TWW1305" s="1124"/>
      <c r="TWX1305" s="1124"/>
      <c r="TWY1305" s="1124"/>
      <c r="TWZ1305" s="1124"/>
      <c r="TXA1305" s="1124"/>
      <c r="TXB1305" s="1124"/>
      <c r="TXC1305" s="1124"/>
      <c r="TXD1305" s="1124"/>
      <c r="TXE1305" s="1124"/>
      <c r="TXF1305" s="1124"/>
      <c r="TXG1305" s="1124"/>
      <c r="TXH1305" s="1124"/>
      <c r="TXI1305" s="1124"/>
      <c r="TXJ1305" s="1124"/>
      <c r="TXK1305" s="1124"/>
      <c r="TXL1305" s="1124"/>
      <c r="TXM1305" s="1124"/>
      <c r="TXN1305" s="1124"/>
      <c r="TXO1305" s="1124"/>
      <c r="TXP1305" s="1124"/>
      <c r="TXQ1305" s="1124"/>
      <c r="TXR1305" s="1124"/>
      <c r="TXS1305" s="1124"/>
      <c r="TXT1305" s="1124"/>
      <c r="TXU1305" s="1124"/>
      <c r="TXV1305" s="1124"/>
      <c r="TXW1305" s="1124"/>
      <c r="TXX1305" s="1124"/>
      <c r="TXY1305" s="1124"/>
      <c r="TXZ1305" s="1124"/>
      <c r="TYA1305" s="1124"/>
      <c r="TYB1305" s="1124"/>
      <c r="TYC1305" s="1124"/>
      <c r="TYD1305" s="1124"/>
      <c r="TYE1305" s="1124"/>
      <c r="TYF1305" s="1124"/>
      <c r="TYG1305" s="1124"/>
      <c r="TYH1305" s="1124"/>
      <c r="TYI1305" s="1124"/>
      <c r="TYJ1305" s="1124"/>
      <c r="TYK1305" s="1124"/>
      <c r="TYL1305" s="1124"/>
      <c r="TYM1305" s="1124"/>
      <c r="TYN1305" s="1124"/>
      <c r="TYO1305" s="1124"/>
      <c r="TYP1305" s="1124"/>
      <c r="TYQ1305" s="1124"/>
      <c r="TYR1305" s="1124"/>
      <c r="TYS1305" s="1124"/>
      <c r="TYT1305" s="1124"/>
      <c r="TYU1305" s="1124"/>
      <c r="TYV1305" s="1124"/>
      <c r="TYW1305" s="1124"/>
      <c r="TYX1305" s="1124"/>
      <c r="TYY1305" s="1124"/>
      <c r="TYZ1305" s="1124"/>
      <c r="TZA1305" s="1124"/>
      <c r="TZB1305" s="1124"/>
      <c r="TZC1305" s="1124"/>
      <c r="TZD1305" s="1124"/>
      <c r="TZE1305" s="1124"/>
      <c r="TZF1305" s="1124"/>
      <c r="TZG1305" s="1124"/>
      <c r="TZH1305" s="1124"/>
      <c r="TZI1305" s="1124"/>
      <c r="TZJ1305" s="1124"/>
      <c r="TZK1305" s="1124"/>
      <c r="TZL1305" s="1124"/>
      <c r="TZM1305" s="1124"/>
      <c r="TZN1305" s="1124"/>
      <c r="TZO1305" s="1124"/>
      <c r="TZP1305" s="1124"/>
      <c r="TZQ1305" s="1124"/>
      <c r="TZR1305" s="1124"/>
      <c r="TZS1305" s="1124"/>
      <c r="TZT1305" s="1124"/>
      <c r="TZU1305" s="1124"/>
      <c r="TZV1305" s="1124"/>
      <c r="TZW1305" s="1124"/>
      <c r="TZX1305" s="1124"/>
      <c r="TZY1305" s="1124"/>
      <c r="TZZ1305" s="1124"/>
      <c r="UAA1305" s="1124"/>
      <c r="UAB1305" s="1124"/>
      <c r="UAC1305" s="1124"/>
      <c r="UAD1305" s="1124"/>
      <c r="UAE1305" s="1124"/>
      <c r="UAF1305" s="1124"/>
      <c r="UAG1305" s="1124"/>
      <c r="UAH1305" s="1124"/>
      <c r="UAI1305" s="1124"/>
      <c r="UAJ1305" s="1124"/>
      <c r="UAK1305" s="1124"/>
      <c r="UAL1305" s="1124"/>
      <c r="UAM1305" s="1124"/>
      <c r="UAN1305" s="1124"/>
      <c r="UAO1305" s="1124"/>
      <c r="UAP1305" s="1124"/>
      <c r="UAQ1305" s="1124"/>
      <c r="UAR1305" s="1124"/>
      <c r="UAS1305" s="1124"/>
      <c r="UAT1305" s="1124"/>
      <c r="UAU1305" s="1124"/>
      <c r="UAV1305" s="1124"/>
      <c r="UAW1305" s="1124"/>
      <c r="UAX1305" s="1124"/>
      <c r="UAY1305" s="1124"/>
      <c r="UAZ1305" s="1124"/>
      <c r="UBA1305" s="1124"/>
      <c r="UBB1305" s="1124"/>
      <c r="UBC1305" s="1124"/>
      <c r="UBD1305" s="1124"/>
      <c r="UBE1305" s="1124"/>
      <c r="UBF1305" s="1124"/>
      <c r="UBG1305" s="1124"/>
      <c r="UBH1305" s="1124"/>
      <c r="UBI1305" s="1124"/>
      <c r="UBJ1305" s="1124"/>
      <c r="UBK1305" s="1124"/>
      <c r="UBL1305" s="1124"/>
      <c r="UBM1305" s="1124"/>
      <c r="UBN1305" s="1124"/>
      <c r="UBO1305" s="1124"/>
      <c r="UBP1305" s="1124"/>
      <c r="UBQ1305" s="1124"/>
      <c r="UBR1305" s="1124"/>
      <c r="UBS1305" s="1124"/>
      <c r="UBT1305" s="1124"/>
      <c r="UBU1305" s="1124"/>
      <c r="UBV1305" s="1124"/>
      <c r="UBW1305" s="1124"/>
      <c r="UBX1305" s="1124"/>
      <c r="UBY1305" s="1124"/>
      <c r="UBZ1305" s="1124"/>
      <c r="UCA1305" s="1124"/>
      <c r="UCB1305" s="1124"/>
      <c r="UCC1305" s="1124"/>
      <c r="UCD1305" s="1124"/>
      <c r="UCE1305" s="1124"/>
      <c r="UCF1305" s="1124"/>
      <c r="UCG1305" s="1124"/>
      <c r="UCH1305" s="1124"/>
      <c r="UCI1305" s="1124"/>
      <c r="UCJ1305" s="1124"/>
      <c r="UCK1305" s="1124"/>
      <c r="UCL1305" s="1124"/>
      <c r="UCM1305" s="1124"/>
      <c r="UCN1305" s="1124"/>
      <c r="UCO1305" s="1124"/>
      <c r="UCP1305" s="1124"/>
      <c r="UCQ1305" s="1124"/>
      <c r="UCR1305" s="1124"/>
      <c r="UCS1305" s="1124"/>
      <c r="UCT1305" s="1124"/>
      <c r="UCU1305" s="1124"/>
      <c r="UCV1305" s="1124"/>
      <c r="UCW1305" s="1124"/>
      <c r="UCX1305" s="1124"/>
      <c r="UCY1305" s="1124"/>
      <c r="UCZ1305" s="1124"/>
      <c r="UDA1305" s="1124"/>
      <c r="UDB1305" s="1124"/>
      <c r="UDC1305" s="1124"/>
      <c r="UDD1305" s="1124"/>
      <c r="UDE1305" s="1124"/>
      <c r="UDF1305" s="1124"/>
      <c r="UDG1305" s="1124"/>
      <c r="UDH1305" s="1124"/>
      <c r="UDI1305" s="1124"/>
      <c r="UDJ1305" s="1124"/>
      <c r="UDK1305" s="1124"/>
      <c r="UDL1305" s="1124"/>
      <c r="UDM1305" s="1124"/>
      <c r="UDN1305" s="1124"/>
      <c r="UDO1305" s="1124"/>
      <c r="UDP1305" s="1124"/>
      <c r="UDQ1305" s="1124"/>
      <c r="UDR1305" s="1124"/>
      <c r="UDS1305" s="1124"/>
      <c r="UDT1305" s="1124"/>
      <c r="UDU1305" s="1124"/>
      <c r="UDV1305" s="1124"/>
      <c r="UDW1305" s="1124"/>
      <c r="UDX1305" s="1124"/>
      <c r="UDY1305" s="1124"/>
      <c r="UDZ1305" s="1124"/>
      <c r="UEA1305" s="1124"/>
      <c r="UEB1305" s="1124"/>
      <c r="UEC1305" s="1124"/>
      <c r="UED1305" s="1124"/>
      <c r="UEE1305" s="1124"/>
      <c r="UEF1305" s="1124"/>
      <c r="UEG1305" s="1124"/>
      <c r="UEH1305" s="1124"/>
      <c r="UEI1305" s="1124"/>
      <c r="UEJ1305" s="1124"/>
      <c r="UEK1305" s="1124"/>
      <c r="UEL1305" s="1124"/>
      <c r="UEM1305" s="1124"/>
      <c r="UEN1305" s="1124"/>
      <c r="UEO1305" s="1124"/>
      <c r="UEP1305" s="1124"/>
      <c r="UEQ1305" s="1124"/>
      <c r="UER1305" s="1124"/>
      <c r="UES1305" s="1124"/>
      <c r="UET1305" s="1124"/>
      <c r="UEU1305" s="1124"/>
      <c r="UEV1305" s="1124"/>
      <c r="UEW1305" s="1124"/>
      <c r="UEX1305" s="1124"/>
      <c r="UEY1305" s="1124"/>
      <c r="UEZ1305" s="1124"/>
      <c r="UFA1305" s="1124"/>
      <c r="UFB1305" s="1124"/>
      <c r="UFC1305" s="1124"/>
      <c r="UFD1305" s="1124"/>
      <c r="UFE1305" s="1124"/>
      <c r="UFF1305" s="1124"/>
      <c r="UFG1305" s="1124"/>
      <c r="UFH1305" s="1124"/>
      <c r="UFI1305" s="1124"/>
      <c r="UFJ1305" s="1124"/>
      <c r="UFK1305" s="1124"/>
      <c r="UFL1305" s="1124"/>
      <c r="UFM1305" s="1124"/>
      <c r="UFN1305" s="1124"/>
      <c r="UFO1305" s="1124"/>
      <c r="UFP1305" s="1124"/>
      <c r="UFQ1305" s="1124"/>
      <c r="UFR1305" s="1124"/>
      <c r="UFS1305" s="1124"/>
      <c r="UFT1305" s="1124"/>
      <c r="UFU1305" s="1124"/>
      <c r="UFV1305" s="1124"/>
      <c r="UFW1305" s="1124"/>
      <c r="UFX1305" s="1124"/>
      <c r="UFY1305" s="1124"/>
      <c r="UFZ1305" s="1124"/>
      <c r="UGA1305" s="1124"/>
      <c r="UGB1305" s="1124"/>
      <c r="UGC1305" s="1124"/>
      <c r="UGD1305" s="1124"/>
      <c r="UGE1305" s="1124"/>
      <c r="UGF1305" s="1124"/>
      <c r="UGG1305" s="1124"/>
      <c r="UGH1305" s="1124"/>
      <c r="UGI1305" s="1124"/>
      <c r="UGJ1305" s="1124"/>
      <c r="UGK1305" s="1124"/>
      <c r="UGL1305" s="1124"/>
      <c r="UGM1305" s="1124"/>
      <c r="UGN1305" s="1124"/>
      <c r="UGO1305" s="1124"/>
      <c r="UGP1305" s="1124"/>
      <c r="UGQ1305" s="1124"/>
      <c r="UGR1305" s="1124"/>
      <c r="UGS1305" s="1124"/>
      <c r="UGT1305" s="1124"/>
      <c r="UGU1305" s="1124"/>
      <c r="UGV1305" s="1124"/>
      <c r="UGW1305" s="1124"/>
      <c r="UGX1305" s="1124"/>
      <c r="UGY1305" s="1124"/>
      <c r="UGZ1305" s="1124"/>
      <c r="UHA1305" s="1124"/>
      <c r="UHB1305" s="1124"/>
      <c r="UHC1305" s="1124"/>
      <c r="UHD1305" s="1124"/>
      <c r="UHE1305" s="1124"/>
      <c r="UHF1305" s="1124"/>
      <c r="UHG1305" s="1124"/>
      <c r="UHH1305" s="1124"/>
      <c r="UHI1305" s="1124"/>
      <c r="UHJ1305" s="1124"/>
      <c r="UHK1305" s="1124"/>
      <c r="UHL1305" s="1124"/>
      <c r="UHM1305" s="1124"/>
      <c r="UHN1305" s="1124"/>
      <c r="UHO1305" s="1124"/>
      <c r="UHP1305" s="1124"/>
      <c r="UHQ1305" s="1124"/>
      <c r="UHR1305" s="1124"/>
      <c r="UHS1305" s="1124"/>
      <c r="UHT1305" s="1124"/>
      <c r="UHU1305" s="1124"/>
      <c r="UHV1305" s="1124"/>
      <c r="UHW1305" s="1124"/>
      <c r="UHX1305" s="1124"/>
      <c r="UHY1305" s="1124"/>
      <c r="UHZ1305" s="1124"/>
      <c r="UIA1305" s="1124"/>
      <c r="UIB1305" s="1124"/>
      <c r="UIC1305" s="1124"/>
      <c r="UID1305" s="1124"/>
      <c r="UIE1305" s="1124"/>
      <c r="UIF1305" s="1124"/>
      <c r="UIG1305" s="1124"/>
      <c r="UIH1305" s="1124"/>
      <c r="UII1305" s="1124"/>
      <c r="UIJ1305" s="1124"/>
      <c r="UIK1305" s="1124"/>
      <c r="UIL1305" s="1124"/>
      <c r="UIM1305" s="1124"/>
      <c r="UIN1305" s="1124"/>
      <c r="UIO1305" s="1124"/>
      <c r="UIP1305" s="1124"/>
      <c r="UIQ1305" s="1124"/>
      <c r="UIR1305" s="1124"/>
      <c r="UIS1305" s="1124"/>
      <c r="UIT1305" s="1124"/>
      <c r="UIU1305" s="1124"/>
      <c r="UIV1305" s="1124"/>
      <c r="UIW1305" s="1124"/>
      <c r="UIX1305" s="1124"/>
      <c r="UIY1305" s="1124"/>
      <c r="UIZ1305" s="1124"/>
      <c r="UJA1305" s="1124"/>
      <c r="UJB1305" s="1124"/>
      <c r="UJC1305" s="1124"/>
      <c r="UJD1305" s="1124"/>
      <c r="UJE1305" s="1124"/>
      <c r="UJF1305" s="1124"/>
      <c r="UJG1305" s="1124"/>
      <c r="UJH1305" s="1124"/>
      <c r="UJI1305" s="1124"/>
      <c r="UJJ1305" s="1124"/>
      <c r="UJK1305" s="1124"/>
      <c r="UJL1305" s="1124"/>
      <c r="UJM1305" s="1124"/>
      <c r="UJN1305" s="1124"/>
      <c r="UJO1305" s="1124"/>
      <c r="UJP1305" s="1124"/>
      <c r="UJQ1305" s="1124"/>
      <c r="UJR1305" s="1124"/>
      <c r="UJS1305" s="1124"/>
      <c r="UJT1305" s="1124"/>
      <c r="UJU1305" s="1124"/>
      <c r="UJV1305" s="1124"/>
      <c r="UJW1305" s="1124"/>
      <c r="UJX1305" s="1124"/>
      <c r="UJY1305" s="1124"/>
      <c r="UJZ1305" s="1124"/>
      <c r="UKA1305" s="1124"/>
      <c r="UKB1305" s="1124"/>
      <c r="UKC1305" s="1124"/>
      <c r="UKD1305" s="1124"/>
      <c r="UKE1305" s="1124"/>
      <c r="UKF1305" s="1124"/>
      <c r="UKG1305" s="1124"/>
      <c r="UKH1305" s="1124"/>
      <c r="UKI1305" s="1124"/>
      <c r="UKJ1305" s="1124"/>
      <c r="UKK1305" s="1124"/>
      <c r="UKL1305" s="1124"/>
      <c r="UKM1305" s="1124"/>
      <c r="UKN1305" s="1124"/>
      <c r="UKO1305" s="1124"/>
      <c r="UKP1305" s="1124"/>
      <c r="UKQ1305" s="1124"/>
      <c r="UKR1305" s="1124"/>
      <c r="UKS1305" s="1124"/>
      <c r="UKT1305" s="1124"/>
      <c r="UKU1305" s="1124"/>
      <c r="UKV1305" s="1124"/>
      <c r="UKW1305" s="1124"/>
      <c r="UKX1305" s="1124"/>
      <c r="UKY1305" s="1124"/>
      <c r="UKZ1305" s="1124"/>
      <c r="ULA1305" s="1124"/>
      <c r="ULB1305" s="1124"/>
      <c r="ULC1305" s="1124"/>
      <c r="ULD1305" s="1124"/>
      <c r="ULE1305" s="1124"/>
      <c r="ULF1305" s="1124"/>
      <c r="ULG1305" s="1124"/>
      <c r="ULH1305" s="1124"/>
      <c r="ULI1305" s="1124"/>
      <c r="ULJ1305" s="1124"/>
      <c r="ULK1305" s="1124"/>
      <c r="ULL1305" s="1124"/>
      <c r="ULM1305" s="1124"/>
      <c r="ULN1305" s="1124"/>
      <c r="ULO1305" s="1124"/>
      <c r="ULP1305" s="1124"/>
      <c r="ULQ1305" s="1124"/>
      <c r="ULR1305" s="1124"/>
      <c r="ULS1305" s="1124"/>
      <c r="ULT1305" s="1124"/>
      <c r="ULU1305" s="1124"/>
      <c r="ULV1305" s="1124"/>
      <c r="ULW1305" s="1124"/>
      <c r="ULX1305" s="1124"/>
      <c r="ULY1305" s="1124"/>
      <c r="ULZ1305" s="1124"/>
      <c r="UMA1305" s="1124"/>
      <c r="UMB1305" s="1124"/>
      <c r="UMC1305" s="1124"/>
      <c r="UMD1305" s="1124"/>
      <c r="UME1305" s="1124"/>
      <c r="UMF1305" s="1124"/>
      <c r="UMG1305" s="1124"/>
      <c r="UMH1305" s="1124"/>
      <c r="UMI1305" s="1124"/>
      <c r="UMJ1305" s="1124"/>
      <c r="UMK1305" s="1124"/>
      <c r="UML1305" s="1124"/>
      <c r="UMM1305" s="1124"/>
      <c r="UMN1305" s="1124"/>
      <c r="UMO1305" s="1124"/>
      <c r="UMP1305" s="1124"/>
      <c r="UMQ1305" s="1124"/>
      <c r="UMR1305" s="1124"/>
      <c r="UMS1305" s="1124"/>
      <c r="UMT1305" s="1124"/>
      <c r="UMU1305" s="1124"/>
      <c r="UMV1305" s="1124"/>
      <c r="UMW1305" s="1124"/>
      <c r="UMX1305" s="1124"/>
      <c r="UMY1305" s="1124"/>
      <c r="UMZ1305" s="1124"/>
      <c r="UNA1305" s="1124"/>
      <c r="UNB1305" s="1124"/>
      <c r="UNC1305" s="1124"/>
      <c r="UND1305" s="1124"/>
      <c r="UNE1305" s="1124"/>
      <c r="UNF1305" s="1124"/>
      <c r="UNG1305" s="1124"/>
      <c r="UNH1305" s="1124"/>
      <c r="UNI1305" s="1124"/>
      <c r="UNJ1305" s="1124"/>
      <c r="UNK1305" s="1124"/>
      <c r="UNL1305" s="1124"/>
      <c r="UNM1305" s="1124"/>
      <c r="UNN1305" s="1124"/>
      <c r="UNO1305" s="1124"/>
      <c r="UNP1305" s="1124"/>
      <c r="UNQ1305" s="1124"/>
      <c r="UNR1305" s="1124"/>
      <c r="UNS1305" s="1124"/>
      <c r="UNT1305" s="1124"/>
      <c r="UNU1305" s="1124"/>
      <c r="UNV1305" s="1124"/>
      <c r="UNW1305" s="1124"/>
      <c r="UNX1305" s="1124"/>
      <c r="UNY1305" s="1124"/>
      <c r="UNZ1305" s="1124"/>
      <c r="UOA1305" s="1124"/>
      <c r="UOB1305" s="1124"/>
      <c r="UOC1305" s="1124"/>
      <c r="UOD1305" s="1124"/>
      <c r="UOE1305" s="1124"/>
      <c r="UOF1305" s="1124"/>
      <c r="UOG1305" s="1124"/>
      <c r="UOH1305" s="1124"/>
      <c r="UOI1305" s="1124"/>
      <c r="UOJ1305" s="1124"/>
      <c r="UOK1305" s="1124"/>
      <c r="UOL1305" s="1124"/>
      <c r="UOM1305" s="1124"/>
      <c r="UON1305" s="1124"/>
      <c r="UOO1305" s="1124"/>
      <c r="UOP1305" s="1124"/>
      <c r="UOQ1305" s="1124"/>
      <c r="UOR1305" s="1124"/>
      <c r="UOS1305" s="1124"/>
      <c r="UOT1305" s="1124"/>
      <c r="UOU1305" s="1124"/>
      <c r="UOV1305" s="1124"/>
      <c r="UOW1305" s="1124"/>
      <c r="UOX1305" s="1124"/>
      <c r="UOY1305" s="1124"/>
      <c r="UOZ1305" s="1124"/>
      <c r="UPA1305" s="1124"/>
      <c r="UPB1305" s="1124"/>
      <c r="UPC1305" s="1124"/>
      <c r="UPD1305" s="1124"/>
      <c r="UPE1305" s="1124"/>
      <c r="UPF1305" s="1124"/>
      <c r="UPG1305" s="1124"/>
      <c r="UPH1305" s="1124"/>
      <c r="UPI1305" s="1124"/>
      <c r="UPJ1305" s="1124"/>
      <c r="UPK1305" s="1124"/>
      <c r="UPL1305" s="1124"/>
      <c r="UPM1305" s="1124"/>
      <c r="UPN1305" s="1124"/>
      <c r="UPO1305" s="1124"/>
      <c r="UPP1305" s="1124"/>
      <c r="UPQ1305" s="1124"/>
      <c r="UPR1305" s="1124"/>
      <c r="UPS1305" s="1124"/>
      <c r="UPT1305" s="1124"/>
      <c r="UPU1305" s="1124"/>
      <c r="UPV1305" s="1124"/>
      <c r="UPW1305" s="1124"/>
      <c r="UPX1305" s="1124"/>
      <c r="UPY1305" s="1124"/>
      <c r="UPZ1305" s="1124"/>
      <c r="UQA1305" s="1124"/>
      <c r="UQB1305" s="1124"/>
      <c r="UQC1305" s="1124"/>
      <c r="UQD1305" s="1124"/>
      <c r="UQE1305" s="1124"/>
      <c r="UQF1305" s="1124"/>
      <c r="UQG1305" s="1124"/>
      <c r="UQH1305" s="1124"/>
      <c r="UQI1305" s="1124"/>
      <c r="UQJ1305" s="1124"/>
      <c r="UQK1305" s="1124"/>
      <c r="UQL1305" s="1124"/>
      <c r="UQM1305" s="1124"/>
      <c r="UQN1305" s="1124"/>
      <c r="UQO1305" s="1124"/>
      <c r="UQP1305" s="1124"/>
      <c r="UQQ1305" s="1124"/>
      <c r="UQR1305" s="1124"/>
      <c r="UQS1305" s="1124"/>
      <c r="UQT1305" s="1124"/>
      <c r="UQU1305" s="1124"/>
      <c r="UQV1305" s="1124"/>
      <c r="UQW1305" s="1124"/>
      <c r="UQX1305" s="1124"/>
      <c r="UQY1305" s="1124"/>
      <c r="UQZ1305" s="1124"/>
      <c r="URA1305" s="1124"/>
      <c r="URB1305" s="1124"/>
      <c r="URC1305" s="1124"/>
      <c r="URD1305" s="1124"/>
      <c r="URE1305" s="1124"/>
      <c r="URF1305" s="1124"/>
      <c r="URG1305" s="1124"/>
      <c r="URH1305" s="1124"/>
      <c r="URI1305" s="1124"/>
      <c r="URJ1305" s="1124"/>
      <c r="URK1305" s="1124"/>
      <c r="URL1305" s="1124"/>
      <c r="URM1305" s="1124"/>
      <c r="URN1305" s="1124"/>
      <c r="URO1305" s="1124"/>
      <c r="URP1305" s="1124"/>
      <c r="URQ1305" s="1124"/>
      <c r="URR1305" s="1124"/>
      <c r="URS1305" s="1124"/>
      <c r="URT1305" s="1124"/>
      <c r="URU1305" s="1124"/>
      <c r="URV1305" s="1124"/>
      <c r="URW1305" s="1124"/>
      <c r="URX1305" s="1124"/>
      <c r="URY1305" s="1124"/>
      <c r="URZ1305" s="1124"/>
      <c r="USA1305" s="1124"/>
      <c r="USB1305" s="1124"/>
      <c r="USC1305" s="1124"/>
      <c r="USD1305" s="1124"/>
      <c r="USE1305" s="1124"/>
      <c r="USF1305" s="1124"/>
      <c r="USG1305" s="1124"/>
      <c r="USH1305" s="1124"/>
      <c r="USI1305" s="1124"/>
      <c r="USJ1305" s="1124"/>
      <c r="USK1305" s="1124"/>
      <c r="USL1305" s="1124"/>
      <c r="USM1305" s="1124"/>
      <c r="USN1305" s="1124"/>
      <c r="USO1305" s="1124"/>
      <c r="USP1305" s="1124"/>
      <c r="USQ1305" s="1124"/>
      <c r="USR1305" s="1124"/>
      <c r="USS1305" s="1124"/>
      <c r="UST1305" s="1124"/>
      <c r="USU1305" s="1124"/>
      <c r="USV1305" s="1124"/>
      <c r="USW1305" s="1124"/>
      <c r="USX1305" s="1124"/>
      <c r="USY1305" s="1124"/>
      <c r="USZ1305" s="1124"/>
      <c r="UTA1305" s="1124"/>
      <c r="UTB1305" s="1124"/>
      <c r="UTC1305" s="1124"/>
      <c r="UTD1305" s="1124"/>
      <c r="UTE1305" s="1124"/>
      <c r="UTF1305" s="1124"/>
      <c r="UTG1305" s="1124"/>
      <c r="UTH1305" s="1124"/>
      <c r="UTI1305" s="1124"/>
      <c r="UTJ1305" s="1124"/>
      <c r="UTK1305" s="1124"/>
      <c r="UTL1305" s="1124"/>
      <c r="UTM1305" s="1124"/>
      <c r="UTN1305" s="1124"/>
      <c r="UTO1305" s="1124"/>
      <c r="UTP1305" s="1124"/>
      <c r="UTQ1305" s="1124"/>
      <c r="UTR1305" s="1124"/>
      <c r="UTS1305" s="1124"/>
      <c r="UTT1305" s="1124"/>
      <c r="UTU1305" s="1124"/>
      <c r="UTV1305" s="1124"/>
      <c r="UTW1305" s="1124"/>
      <c r="UTX1305" s="1124"/>
      <c r="UTY1305" s="1124"/>
      <c r="UTZ1305" s="1124"/>
      <c r="UUA1305" s="1124"/>
      <c r="UUB1305" s="1124"/>
      <c r="UUC1305" s="1124"/>
      <c r="UUD1305" s="1124"/>
      <c r="UUE1305" s="1124"/>
      <c r="UUF1305" s="1124"/>
      <c r="UUG1305" s="1124"/>
      <c r="UUH1305" s="1124"/>
      <c r="UUI1305" s="1124"/>
      <c r="UUJ1305" s="1124"/>
      <c r="UUK1305" s="1124"/>
      <c r="UUL1305" s="1124"/>
      <c r="UUM1305" s="1124"/>
      <c r="UUN1305" s="1124"/>
      <c r="UUO1305" s="1124"/>
      <c r="UUP1305" s="1124"/>
      <c r="UUQ1305" s="1124"/>
      <c r="UUR1305" s="1124"/>
      <c r="UUS1305" s="1124"/>
      <c r="UUT1305" s="1124"/>
      <c r="UUU1305" s="1124"/>
      <c r="UUV1305" s="1124"/>
      <c r="UUW1305" s="1124"/>
      <c r="UUX1305" s="1124"/>
      <c r="UUY1305" s="1124"/>
      <c r="UUZ1305" s="1124"/>
      <c r="UVA1305" s="1124"/>
      <c r="UVB1305" s="1124"/>
      <c r="UVC1305" s="1124"/>
      <c r="UVD1305" s="1124"/>
      <c r="UVE1305" s="1124"/>
      <c r="UVF1305" s="1124"/>
      <c r="UVG1305" s="1124"/>
      <c r="UVH1305" s="1124"/>
      <c r="UVI1305" s="1124"/>
      <c r="UVJ1305" s="1124"/>
      <c r="UVK1305" s="1124"/>
      <c r="UVL1305" s="1124"/>
      <c r="UVM1305" s="1124"/>
      <c r="UVN1305" s="1124"/>
      <c r="UVO1305" s="1124"/>
      <c r="UVP1305" s="1124"/>
      <c r="UVQ1305" s="1124"/>
      <c r="UVR1305" s="1124"/>
      <c r="UVS1305" s="1124"/>
      <c r="UVT1305" s="1124"/>
      <c r="UVU1305" s="1124"/>
      <c r="UVV1305" s="1124"/>
      <c r="UVW1305" s="1124"/>
      <c r="UVX1305" s="1124"/>
      <c r="UVY1305" s="1124"/>
      <c r="UVZ1305" s="1124"/>
      <c r="UWA1305" s="1124"/>
      <c r="UWB1305" s="1124"/>
      <c r="UWC1305" s="1124"/>
      <c r="UWD1305" s="1124"/>
      <c r="UWE1305" s="1124"/>
      <c r="UWF1305" s="1124"/>
      <c r="UWG1305" s="1124"/>
      <c r="UWH1305" s="1124"/>
      <c r="UWI1305" s="1124"/>
      <c r="UWJ1305" s="1124"/>
      <c r="UWK1305" s="1124"/>
      <c r="UWL1305" s="1124"/>
      <c r="UWM1305" s="1124"/>
      <c r="UWN1305" s="1124"/>
      <c r="UWO1305" s="1124"/>
      <c r="UWP1305" s="1124"/>
      <c r="UWQ1305" s="1124"/>
      <c r="UWR1305" s="1124"/>
      <c r="UWS1305" s="1124"/>
      <c r="UWT1305" s="1124"/>
      <c r="UWU1305" s="1124"/>
      <c r="UWV1305" s="1124"/>
      <c r="UWW1305" s="1124"/>
      <c r="UWX1305" s="1124"/>
      <c r="UWY1305" s="1124"/>
      <c r="UWZ1305" s="1124"/>
      <c r="UXA1305" s="1124"/>
      <c r="UXB1305" s="1124"/>
      <c r="UXC1305" s="1124"/>
      <c r="UXD1305" s="1124"/>
      <c r="UXE1305" s="1124"/>
      <c r="UXF1305" s="1124"/>
      <c r="UXG1305" s="1124"/>
      <c r="UXH1305" s="1124"/>
      <c r="UXI1305" s="1124"/>
      <c r="UXJ1305" s="1124"/>
      <c r="UXK1305" s="1124"/>
      <c r="UXL1305" s="1124"/>
      <c r="UXM1305" s="1124"/>
      <c r="UXN1305" s="1124"/>
      <c r="UXO1305" s="1124"/>
      <c r="UXP1305" s="1124"/>
      <c r="UXQ1305" s="1124"/>
      <c r="UXR1305" s="1124"/>
      <c r="UXS1305" s="1124"/>
      <c r="UXT1305" s="1124"/>
      <c r="UXU1305" s="1124"/>
      <c r="UXV1305" s="1124"/>
      <c r="UXW1305" s="1124"/>
      <c r="UXX1305" s="1124"/>
      <c r="UXY1305" s="1124"/>
      <c r="UXZ1305" s="1124"/>
      <c r="UYA1305" s="1124"/>
      <c r="UYB1305" s="1124"/>
      <c r="UYC1305" s="1124"/>
      <c r="UYD1305" s="1124"/>
      <c r="UYE1305" s="1124"/>
      <c r="UYF1305" s="1124"/>
      <c r="UYG1305" s="1124"/>
      <c r="UYH1305" s="1124"/>
      <c r="UYI1305" s="1124"/>
      <c r="UYJ1305" s="1124"/>
      <c r="UYK1305" s="1124"/>
      <c r="UYL1305" s="1124"/>
      <c r="UYM1305" s="1124"/>
      <c r="UYN1305" s="1124"/>
      <c r="UYO1305" s="1124"/>
      <c r="UYP1305" s="1124"/>
      <c r="UYQ1305" s="1124"/>
      <c r="UYR1305" s="1124"/>
      <c r="UYS1305" s="1124"/>
      <c r="UYT1305" s="1124"/>
      <c r="UYU1305" s="1124"/>
      <c r="UYV1305" s="1124"/>
      <c r="UYW1305" s="1124"/>
      <c r="UYX1305" s="1124"/>
      <c r="UYY1305" s="1124"/>
      <c r="UYZ1305" s="1124"/>
      <c r="UZA1305" s="1124"/>
      <c r="UZB1305" s="1124"/>
      <c r="UZC1305" s="1124"/>
      <c r="UZD1305" s="1124"/>
      <c r="UZE1305" s="1124"/>
      <c r="UZF1305" s="1124"/>
      <c r="UZG1305" s="1124"/>
      <c r="UZH1305" s="1124"/>
      <c r="UZI1305" s="1124"/>
      <c r="UZJ1305" s="1124"/>
      <c r="UZK1305" s="1124"/>
      <c r="UZL1305" s="1124"/>
      <c r="UZM1305" s="1124"/>
      <c r="UZN1305" s="1124"/>
      <c r="UZO1305" s="1124"/>
      <c r="UZP1305" s="1124"/>
      <c r="UZQ1305" s="1124"/>
      <c r="UZR1305" s="1124"/>
      <c r="UZS1305" s="1124"/>
      <c r="UZT1305" s="1124"/>
      <c r="UZU1305" s="1124"/>
      <c r="UZV1305" s="1124"/>
      <c r="UZW1305" s="1124"/>
      <c r="UZX1305" s="1124"/>
      <c r="UZY1305" s="1124"/>
      <c r="UZZ1305" s="1124"/>
      <c r="VAA1305" s="1124"/>
      <c r="VAB1305" s="1124"/>
      <c r="VAC1305" s="1124"/>
      <c r="VAD1305" s="1124"/>
      <c r="VAE1305" s="1124"/>
      <c r="VAF1305" s="1124"/>
      <c r="VAG1305" s="1124"/>
      <c r="VAH1305" s="1124"/>
      <c r="VAI1305" s="1124"/>
      <c r="VAJ1305" s="1124"/>
      <c r="VAK1305" s="1124"/>
      <c r="VAL1305" s="1124"/>
      <c r="VAM1305" s="1124"/>
      <c r="VAN1305" s="1124"/>
      <c r="VAO1305" s="1124"/>
      <c r="VAP1305" s="1124"/>
      <c r="VAQ1305" s="1124"/>
      <c r="VAR1305" s="1124"/>
      <c r="VAS1305" s="1124"/>
      <c r="VAT1305" s="1124"/>
      <c r="VAU1305" s="1124"/>
      <c r="VAV1305" s="1124"/>
      <c r="VAW1305" s="1124"/>
      <c r="VAX1305" s="1124"/>
      <c r="VAY1305" s="1124"/>
      <c r="VAZ1305" s="1124"/>
      <c r="VBA1305" s="1124"/>
      <c r="VBB1305" s="1124"/>
      <c r="VBC1305" s="1124"/>
      <c r="VBD1305" s="1124"/>
      <c r="VBE1305" s="1124"/>
      <c r="VBF1305" s="1124"/>
      <c r="VBG1305" s="1124"/>
      <c r="VBH1305" s="1124"/>
      <c r="VBI1305" s="1124"/>
      <c r="VBJ1305" s="1124"/>
      <c r="VBK1305" s="1124"/>
      <c r="VBL1305" s="1124"/>
      <c r="VBM1305" s="1124"/>
      <c r="VBN1305" s="1124"/>
      <c r="VBO1305" s="1124"/>
      <c r="VBP1305" s="1124"/>
      <c r="VBQ1305" s="1124"/>
      <c r="VBR1305" s="1124"/>
      <c r="VBS1305" s="1124"/>
      <c r="VBT1305" s="1124"/>
      <c r="VBU1305" s="1124"/>
      <c r="VBV1305" s="1124"/>
      <c r="VBW1305" s="1124"/>
      <c r="VBX1305" s="1124"/>
      <c r="VBY1305" s="1124"/>
      <c r="VBZ1305" s="1124"/>
      <c r="VCA1305" s="1124"/>
      <c r="VCB1305" s="1124"/>
      <c r="VCC1305" s="1124"/>
      <c r="VCD1305" s="1124"/>
      <c r="VCE1305" s="1124"/>
      <c r="VCF1305" s="1124"/>
      <c r="VCG1305" s="1124"/>
      <c r="VCH1305" s="1124"/>
      <c r="VCI1305" s="1124"/>
      <c r="VCJ1305" s="1124"/>
      <c r="VCK1305" s="1124"/>
      <c r="VCL1305" s="1124"/>
      <c r="VCM1305" s="1124"/>
      <c r="VCN1305" s="1124"/>
      <c r="VCO1305" s="1124"/>
      <c r="VCP1305" s="1124"/>
      <c r="VCQ1305" s="1124"/>
      <c r="VCR1305" s="1124"/>
      <c r="VCS1305" s="1124"/>
      <c r="VCT1305" s="1124"/>
      <c r="VCU1305" s="1124"/>
      <c r="VCV1305" s="1124"/>
      <c r="VCW1305" s="1124"/>
      <c r="VCX1305" s="1124"/>
      <c r="VCY1305" s="1124"/>
      <c r="VCZ1305" s="1124"/>
      <c r="VDA1305" s="1124"/>
      <c r="VDB1305" s="1124"/>
      <c r="VDC1305" s="1124"/>
      <c r="VDD1305" s="1124"/>
      <c r="VDE1305" s="1124"/>
      <c r="VDF1305" s="1124"/>
      <c r="VDG1305" s="1124"/>
      <c r="VDH1305" s="1124"/>
      <c r="VDI1305" s="1124"/>
      <c r="VDJ1305" s="1124"/>
      <c r="VDK1305" s="1124"/>
      <c r="VDL1305" s="1124"/>
      <c r="VDM1305" s="1124"/>
      <c r="VDN1305" s="1124"/>
      <c r="VDO1305" s="1124"/>
      <c r="VDP1305" s="1124"/>
      <c r="VDQ1305" s="1124"/>
      <c r="VDR1305" s="1124"/>
      <c r="VDS1305" s="1124"/>
      <c r="VDT1305" s="1124"/>
      <c r="VDU1305" s="1124"/>
      <c r="VDV1305" s="1124"/>
      <c r="VDW1305" s="1124"/>
      <c r="VDX1305" s="1124"/>
      <c r="VDY1305" s="1124"/>
      <c r="VDZ1305" s="1124"/>
      <c r="VEA1305" s="1124"/>
      <c r="VEB1305" s="1124"/>
      <c r="VEC1305" s="1124"/>
      <c r="VED1305" s="1124"/>
      <c r="VEE1305" s="1124"/>
      <c r="VEF1305" s="1124"/>
      <c r="VEG1305" s="1124"/>
      <c r="VEH1305" s="1124"/>
      <c r="VEI1305" s="1124"/>
      <c r="VEJ1305" s="1124"/>
      <c r="VEK1305" s="1124"/>
      <c r="VEL1305" s="1124"/>
      <c r="VEM1305" s="1124"/>
      <c r="VEN1305" s="1124"/>
      <c r="VEO1305" s="1124"/>
      <c r="VEP1305" s="1124"/>
      <c r="VEQ1305" s="1124"/>
      <c r="VER1305" s="1124"/>
      <c r="VES1305" s="1124"/>
      <c r="VET1305" s="1124"/>
      <c r="VEU1305" s="1124"/>
      <c r="VEV1305" s="1124"/>
      <c r="VEW1305" s="1124"/>
      <c r="VEX1305" s="1124"/>
      <c r="VEY1305" s="1124"/>
      <c r="VEZ1305" s="1124"/>
      <c r="VFA1305" s="1124"/>
      <c r="VFB1305" s="1124"/>
      <c r="VFC1305" s="1124"/>
      <c r="VFD1305" s="1124"/>
      <c r="VFE1305" s="1124"/>
      <c r="VFF1305" s="1124"/>
      <c r="VFG1305" s="1124"/>
      <c r="VFH1305" s="1124"/>
      <c r="VFI1305" s="1124"/>
      <c r="VFJ1305" s="1124"/>
      <c r="VFK1305" s="1124"/>
      <c r="VFL1305" s="1124"/>
      <c r="VFM1305" s="1124"/>
      <c r="VFN1305" s="1124"/>
      <c r="VFO1305" s="1124"/>
      <c r="VFP1305" s="1124"/>
      <c r="VFQ1305" s="1124"/>
      <c r="VFR1305" s="1124"/>
      <c r="VFS1305" s="1124"/>
      <c r="VFT1305" s="1124"/>
      <c r="VFU1305" s="1124"/>
      <c r="VFV1305" s="1124"/>
      <c r="VFW1305" s="1124"/>
      <c r="VFX1305" s="1124"/>
      <c r="VFY1305" s="1124"/>
      <c r="VFZ1305" s="1124"/>
      <c r="VGA1305" s="1124"/>
      <c r="VGB1305" s="1124"/>
      <c r="VGC1305" s="1124"/>
      <c r="VGD1305" s="1124"/>
      <c r="VGE1305" s="1124"/>
      <c r="VGF1305" s="1124"/>
      <c r="VGG1305" s="1124"/>
      <c r="VGH1305" s="1124"/>
      <c r="VGI1305" s="1124"/>
      <c r="VGJ1305" s="1124"/>
      <c r="VGK1305" s="1124"/>
      <c r="VGL1305" s="1124"/>
      <c r="VGM1305" s="1124"/>
      <c r="VGN1305" s="1124"/>
      <c r="VGO1305" s="1124"/>
      <c r="VGP1305" s="1124"/>
      <c r="VGQ1305" s="1124"/>
      <c r="VGR1305" s="1124"/>
      <c r="VGS1305" s="1124"/>
      <c r="VGT1305" s="1124"/>
      <c r="VGU1305" s="1124"/>
      <c r="VGV1305" s="1124"/>
      <c r="VGW1305" s="1124"/>
      <c r="VGX1305" s="1124"/>
      <c r="VGY1305" s="1124"/>
      <c r="VGZ1305" s="1124"/>
      <c r="VHA1305" s="1124"/>
      <c r="VHB1305" s="1124"/>
      <c r="VHC1305" s="1124"/>
      <c r="VHD1305" s="1124"/>
      <c r="VHE1305" s="1124"/>
      <c r="VHF1305" s="1124"/>
      <c r="VHG1305" s="1124"/>
      <c r="VHH1305" s="1124"/>
      <c r="VHI1305" s="1124"/>
      <c r="VHJ1305" s="1124"/>
      <c r="VHK1305" s="1124"/>
      <c r="VHL1305" s="1124"/>
      <c r="VHM1305" s="1124"/>
      <c r="VHN1305" s="1124"/>
      <c r="VHO1305" s="1124"/>
      <c r="VHP1305" s="1124"/>
      <c r="VHQ1305" s="1124"/>
      <c r="VHR1305" s="1124"/>
      <c r="VHS1305" s="1124"/>
      <c r="VHT1305" s="1124"/>
      <c r="VHU1305" s="1124"/>
      <c r="VHV1305" s="1124"/>
      <c r="VHW1305" s="1124"/>
      <c r="VHX1305" s="1124"/>
      <c r="VHY1305" s="1124"/>
      <c r="VHZ1305" s="1124"/>
      <c r="VIA1305" s="1124"/>
      <c r="VIB1305" s="1124"/>
      <c r="VIC1305" s="1124"/>
      <c r="VID1305" s="1124"/>
      <c r="VIE1305" s="1124"/>
      <c r="VIF1305" s="1124"/>
      <c r="VIG1305" s="1124"/>
      <c r="VIH1305" s="1124"/>
      <c r="VII1305" s="1124"/>
      <c r="VIJ1305" s="1124"/>
      <c r="VIK1305" s="1124"/>
      <c r="VIL1305" s="1124"/>
      <c r="VIM1305" s="1124"/>
      <c r="VIN1305" s="1124"/>
      <c r="VIO1305" s="1124"/>
      <c r="VIP1305" s="1124"/>
      <c r="VIQ1305" s="1124"/>
      <c r="VIR1305" s="1124"/>
      <c r="VIS1305" s="1124"/>
      <c r="VIT1305" s="1124"/>
      <c r="VIU1305" s="1124"/>
      <c r="VIV1305" s="1124"/>
      <c r="VIW1305" s="1124"/>
      <c r="VIX1305" s="1124"/>
      <c r="VIY1305" s="1124"/>
      <c r="VIZ1305" s="1124"/>
      <c r="VJA1305" s="1124"/>
      <c r="VJB1305" s="1124"/>
      <c r="VJC1305" s="1124"/>
      <c r="VJD1305" s="1124"/>
      <c r="VJE1305" s="1124"/>
      <c r="VJF1305" s="1124"/>
      <c r="VJG1305" s="1124"/>
      <c r="VJH1305" s="1124"/>
      <c r="VJI1305" s="1124"/>
      <c r="VJJ1305" s="1124"/>
      <c r="VJK1305" s="1124"/>
      <c r="VJL1305" s="1124"/>
      <c r="VJM1305" s="1124"/>
      <c r="VJN1305" s="1124"/>
      <c r="VJO1305" s="1124"/>
      <c r="VJP1305" s="1124"/>
      <c r="VJQ1305" s="1124"/>
      <c r="VJR1305" s="1124"/>
      <c r="VJS1305" s="1124"/>
      <c r="VJT1305" s="1124"/>
      <c r="VJU1305" s="1124"/>
      <c r="VJV1305" s="1124"/>
      <c r="VJW1305" s="1124"/>
      <c r="VJX1305" s="1124"/>
      <c r="VJY1305" s="1124"/>
      <c r="VJZ1305" s="1124"/>
      <c r="VKA1305" s="1124"/>
      <c r="VKB1305" s="1124"/>
      <c r="VKC1305" s="1124"/>
      <c r="VKD1305" s="1124"/>
      <c r="VKE1305" s="1124"/>
      <c r="VKF1305" s="1124"/>
      <c r="VKG1305" s="1124"/>
      <c r="VKH1305" s="1124"/>
      <c r="VKI1305" s="1124"/>
      <c r="VKJ1305" s="1124"/>
      <c r="VKK1305" s="1124"/>
      <c r="VKL1305" s="1124"/>
      <c r="VKM1305" s="1124"/>
      <c r="VKN1305" s="1124"/>
      <c r="VKO1305" s="1124"/>
      <c r="VKP1305" s="1124"/>
      <c r="VKQ1305" s="1124"/>
      <c r="VKR1305" s="1124"/>
      <c r="VKS1305" s="1124"/>
      <c r="VKT1305" s="1124"/>
      <c r="VKU1305" s="1124"/>
      <c r="VKV1305" s="1124"/>
      <c r="VKW1305" s="1124"/>
      <c r="VKX1305" s="1124"/>
      <c r="VKY1305" s="1124"/>
      <c r="VKZ1305" s="1124"/>
      <c r="VLA1305" s="1124"/>
      <c r="VLB1305" s="1124"/>
      <c r="VLC1305" s="1124"/>
      <c r="VLD1305" s="1124"/>
      <c r="VLE1305" s="1124"/>
      <c r="VLF1305" s="1124"/>
      <c r="VLG1305" s="1124"/>
      <c r="VLH1305" s="1124"/>
      <c r="VLI1305" s="1124"/>
      <c r="VLJ1305" s="1124"/>
      <c r="VLK1305" s="1124"/>
      <c r="VLL1305" s="1124"/>
      <c r="VLM1305" s="1124"/>
      <c r="VLN1305" s="1124"/>
      <c r="VLO1305" s="1124"/>
      <c r="VLP1305" s="1124"/>
      <c r="VLQ1305" s="1124"/>
      <c r="VLR1305" s="1124"/>
      <c r="VLS1305" s="1124"/>
      <c r="VLT1305" s="1124"/>
      <c r="VLU1305" s="1124"/>
      <c r="VLV1305" s="1124"/>
      <c r="VLW1305" s="1124"/>
      <c r="VLX1305" s="1124"/>
      <c r="VLY1305" s="1124"/>
      <c r="VLZ1305" s="1124"/>
      <c r="VMA1305" s="1124"/>
      <c r="VMB1305" s="1124"/>
      <c r="VMC1305" s="1124"/>
      <c r="VMD1305" s="1124"/>
      <c r="VME1305" s="1124"/>
      <c r="VMF1305" s="1124"/>
      <c r="VMG1305" s="1124"/>
      <c r="VMH1305" s="1124"/>
      <c r="VMI1305" s="1124"/>
      <c r="VMJ1305" s="1124"/>
      <c r="VMK1305" s="1124"/>
      <c r="VML1305" s="1124"/>
      <c r="VMM1305" s="1124"/>
      <c r="VMN1305" s="1124"/>
      <c r="VMO1305" s="1124"/>
      <c r="VMP1305" s="1124"/>
      <c r="VMQ1305" s="1124"/>
      <c r="VMR1305" s="1124"/>
      <c r="VMS1305" s="1124"/>
      <c r="VMT1305" s="1124"/>
      <c r="VMU1305" s="1124"/>
      <c r="VMV1305" s="1124"/>
      <c r="VMW1305" s="1124"/>
      <c r="VMX1305" s="1124"/>
      <c r="VMY1305" s="1124"/>
      <c r="VMZ1305" s="1124"/>
      <c r="VNA1305" s="1124"/>
      <c r="VNB1305" s="1124"/>
      <c r="VNC1305" s="1124"/>
      <c r="VND1305" s="1124"/>
      <c r="VNE1305" s="1124"/>
      <c r="VNF1305" s="1124"/>
      <c r="VNG1305" s="1124"/>
      <c r="VNH1305" s="1124"/>
      <c r="VNI1305" s="1124"/>
      <c r="VNJ1305" s="1124"/>
      <c r="VNK1305" s="1124"/>
      <c r="VNL1305" s="1124"/>
      <c r="VNM1305" s="1124"/>
      <c r="VNN1305" s="1124"/>
      <c r="VNO1305" s="1124"/>
      <c r="VNP1305" s="1124"/>
      <c r="VNQ1305" s="1124"/>
      <c r="VNR1305" s="1124"/>
      <c r="VNS1305" s="1124"/>
      <c r="VNT1305" s="1124"/>
      <c r="VNU1305" s="1124"/>
      <c r="VNV1305" s="1124"/>
      <c r="VNW1305" s="1124"/>
      <c r="VNX1305" s="1124"/>
      <c r="VNY1305" s="1124"/>
      <c r="VNZ1305" s="1124"/>
      <c r="VOA1305" s="1124"/>
      <c r="VOB1305" s="1124"/>
      <c r="VOC1305" s="1124"/>
      <c r="VOD1305" s="1124"/>
      <c r="VOE1305" s="1124"/>
      <c r="VOF1305" s="1124"/>
      <c r="VOG1305" s="1124"/>
      <c r="VOH1305" s="1124"/>
      <c r="VOI1305" s="1124"/>
      <c r="VOJ1305" s="1124"/>
      <c r="VOK1305" s="1124"/>
      <c r="VOL1305" s="1124"/>
      <c r="VOM1305" s="1124"/>
      <c r="VON1305" s="1124"/>
      <c r="VOO1305" s="1124"/>
      <c r="VOP1305" s="1124"/>
      <c r="VOQ1305" s="1124"/>
      <c r="VOR1305" s="1124"/>
      <c r="VOS1305" s="1124"/>
      <c r="VOT1305" s="1124"/>
      <c r="VOU1305" s="1124"/>
      <c r="VOV1305" s="1124"/>
      <c r="VOW1305" s="1124"/>
      <c r="VOX1305" s="1124"/>
      <c r="VOY1305" s="1124"/>
      <c r="VOZ1305" s="1124"/>
      <c r="VPA1305" s="1124"/>
      <c r="VPB1305" s="1124"/>
      <c r="VPC1305" s="1124"/>
      <c r="VPD1305" s="1124"/>
      <c r="VPE1305" s="1124"/>
      <c r="VPF1305" s="1124"/>
      <c r="VPG1305" s="1124"/>
      <c r="VPH1305" s="1124"/>
      <c r="VPI1305" s="1124"/>
      <c r="VPJ1305" s="1124"/>
      <c r="VPK1305" s="1124"/>
      <c r="VPL1305" s="1124"/>
      <c r="VPM1305" s="1124"/>
      <c r="VPN1305" s="1124"/>
      <c r="VPO1305" s="1124"/>
      <c r="VPP1305" s="1124"/>
      <c r="VPQ1305" s="1124"/>
      <c r="VPR1305" s="1124"/>
      <c r="VPS1305" s="1124"/>
      <c r="VPT1305" s="1124"/>
      <c r="VPU1305" s="1124"/>
      <c r="VPV1305" s="1124"/>
      <c r="VPW1305" s="1124"/>
      <c r="VPX1305" s="1124"/>
      <c r="VPY1305" s="1124"/>
      <c r="VPZ1305" s="1124"/>
      <c r="VQA1305" s="1124"/>
      <c r="VQB1305" s="1124"/>
      <c r="VQC1305" s="1124"/>
      <c r="VQD1305" s="1124"/>
      <c r="VQE1305" s="1124"/>
      <c r="VQF1305" s="1124"/>
      <c r="VQG1305" s="1124"/>
      <c r="VQH1305" s="1124"/>
      <c r="VQI1305" s="1124"/>
      <c r="VQJ1305" s="1124"/>
      <c r="VQK1305" s="1124"/>
      <c r="VQL1305" s="1124"/>
      <c r="VQM1305" s="1124"/>
      <c r="VQN1305" s="1124"/>
      <c r="VQO1305" s="1124"/>
      <c r="VQP1305" s="1124"/>
      <c r="VQQ1305" s="1124"/>
      <c r="VQR1305" s="1124"/>
      <c r="VQS1305" s="1124"/>
      <c r="VQT1305" s="1124"/>
      <c r="VQU1305" s="1124"/>
      <c r="VQV1305" s="1124"/>
      <c r="VQW1305" s="1124"/>
      <c r="VQX1305" s="1124"/>
      <c r="VQY1305" s="1124"/>
      <c r="VQZ1305" s="1124"/>
      <c r="VRA1305" s="1124"/>
      <c r="VRB1305" s="1124"/>
      <c r="VRC1305" s="1124"/>
      <c r="VRD1305" s="1124"/>
      <c r="VRE1305" s="1124"/>
      <c r="VRF1305" s="1124"/>
      <c r="VRG1305" s="1124"/>
      <c r="VRH1305" s="1124"/>
      <c r="VRI1305" s="1124"/>
      <c r="VRJ1305" s="1124"/>
      <c r="VRK1305" s="1124"/>
      <c r="VRL1305" s="1124"/>
      <c r="VRM1305" s="1124"/>
      <c r="VRN1305" s="1124"/>
      <c r="VRO1305" s="1124"/>
      <c r="VRP1305" s="1124"/>
      <c r="VRQ1305" s="1124"/>
      <c r="VRR1305" s="1124"/>
      <c r="VRS1305" s="1124"/>
      <c r="VRT1305" s="1124"/>
      <c r="VRU1305" s="1124"/>
      <c r="VRV1305" s="1124"/>
      <c r="VRW1305" s="1124"/>
      <c r="VRX1305" s="1124"/>
      <c r="VRY1305" s="1124"/>
      <c r="VRZ1305" s="1124"/>
      <c r="VSA1305" s="1124"/>
      <c r="VSB1305" s="1124"/>
      <c r="VSC1305" s="1124"/>
      <c r="VSD1305" s="1124"/>
      <c r="VSE1305" s="1124"/>
      <c r="VSF1305" s="1124"/>
      <c r="VSG1305" s="1124"/>
      <c r="VSH1305" s="1124"/>
      <c r="VSI1305" s="1124"/>
      <c r="VSJ1305" s="1124"/>
      <c r="VSK1305" s="1124"/>
      <c r="VSL1305" s="1124"/>
      <c r="VSM1305" s="1124"/>
      <c r="VSN1305" s="1124"/>
      <c r="VSO1305" s="1124"/>
      <c r="VSP1305" s="1124"/>
      <c r="VSQ1305" s="1124"/>
      <c r="VSR1305" s="1124"/>
      <c r="VSS1305" s="1124"/>
      <c r="VST1305" s="1124"/>
      <c r="VSU1305" s="1124"/>
      <c r="VSV1305" s="1124"/>
      <c r="VSW1305" s="1124"/>
      <c r="VSX1305" s="1124"/>
      <c r="VSY1305" s="1124"/>
      <c r="VSZ1305" s="1124"/>
      <c r="VTA1305" s="1124"/>
      <c r="VTB1305" s="1124"/>
      <c r="VTC1305" s="1124"/>
      <c r="VTD1305" s="1124"/>
      <c r="VTE1305" s="1124"/>
      <c r="VTF1305" s="1124"/>
      <c r="VTG1305" s="1124"/>
      <c r="VTH1305" s="1124"/>
      <c r="VTI1305" s="1124"/>
      <c r="VTJ1305" s="1124"/>
      <c r="VTK1305" s="1124"/>
      <c r="VTL1305" s="1124"/>
      <c r="VTM1305" s="1124"/>
      <c r="VTN1305" s="1124"/>
      <c r="VTO1305" s="1124"/>
      <c r="VTP1305" s="1124"/>
      <c r="VTQ1305" s="1124"/>
      <c r="VTR1305" s="1124"/>
      <c r="VTS1305" s="1124"/>
      <c r="VTT1305" s="1124"/>
      <c r="VTU1305" s="1124"/>
      <c r="VTV1305" s="1124"/>
      <c r="VTW1305" s="1124"/>
      <c r="VTX1305" s="1124"/>
      <c r="VTY1305" s="1124"/>
      <c r="VTZ1305" s="1124"/>
      <c r="VUA1305" s="1124"/>
      <c r="VUB1305" s="1124"/>
      <c r="VUC1305" s="1124"/>
      <c r="VUD1305" s="1124"/>
      <c r="VUE1305" s="1124"/>
      <c r="VUF1305" s="1124"/>
      <c r="VUG1305" s="1124"/>
      <c r="VUH1305" s="1124"/>
      <c r="VUI1305" s="1124"/>
      <c r="VUJ1305" s="1124"/>
      <c r="VUK1305" s="1124"/>
      <c r="VUL1305" s="1124"/>
      <c r="VUM1305" s="1124"/>
      <c r="VUN1305" s="1124"/>
      <c r="VUO1305" s="1124"/>
      <c r="VUP1305" s="1124"/>
      <c r="VUQ1305" s="1124"/>
      <c r="VUR1305" s="1124"/>
      <c r="VUS1305" s="1124"/>
      <c r="VUT1305" s="1124"/>
      <c r="VUU1305" s="1124"/>
      <c r="VUV1305" s="1124"/>
      <c r="VUW1305" s="1124"/>
      <c r="VUX1305" s="1124"/>
      <c r="VUY1305" s="1124"/>
      <c r="VUZ1305" s="1124"/>
      <c r="VVA1305" s="1124"/>
      <c r="VVB1305" s="1124"/>
      <c r="VVC1305" s="1124"/>
      <c r="VVD1305" s="1124"/>
      <c r="VVE1305" s="1124"/>
      <c r="VVF1305" s="1124"/>
      <c r="VVG1305" s="1124"/>
      <c r="VVH1305" s="1124"/>
      <c r="VVI1305" s="1124"/>
      <c r="VVJ1305" s="1124"/>
      <c r="VVK1305" s="1124"/>
      <c r="VVL1305" s="1124"/>
      <c r="VVM1305" s="1124"/>
      <c r="VVN1305" s="1124"/>
      <c r="VVO1305" s="1124"/>
      <c r="VVP1305" s="1124"/>
      <c r="VVQ1305" s="1124"/>
      <c r="VVR1305" s="1124"/>
      <c r="VVS1305" s="1124"/>
      <c r="VVT1305" s="1124"/>
      <c r="VVU1305" s="1124"/>
      <c r="VVV1305" s="1124"/>
      <c r="VVW1305" s="1124"/>
      <c r="VVX1305" s="1124"/>
      <c r="VVY1305" s="1124"/>
      <c r="VVZ1305" s="1124"/>
      <c r="VWA1305" s="1124"/>
      <c r="VWB1305" s="1124"/>
      <c r="VWC1305" s="1124"/>
      <c r="VWD1305" s="1124"/>
      <c r="VWE1305" s="1124"/>
      <c r="VWF1305" s="1124"/>
      <c r="VWG1305" s="1124"/>
      <c r="VWH1305" s="1124"/>
      <c r="VWI1305" s="1124"/>
      <c r="VWJ1305" s="1124"/>
      <c r="VWK1305" s="1124"/>
      <c r="VWL1305" s="1124"/>
      <c r="VWM1305" s="1124"/>
      <c r="VWN1305" s="1124"/>
      <c r="VWO1305" s="1124"/>
      <c r="VWP1305" s="1124"/>
      <c r="VWQ1305" s="1124"/>
      <c r="VWR1305" s="1124"/>
      <c r="VWS1305" s="1124"/>
      <c r="VWT1305" s="1124"/>
      <c r="VWU1305" s="1124"/>
      <c r="VWV1305" s="1124"/>
      <c r="VWW1305" s="1124"/>
      <c r="VWX1305" s="1124"/>
      <c r="VWY1305" s="1124"/>
      <c r="VWZ1305" s="1124"/>
      <c r="VXA1305" s="1124"/>
      <c r="VXB1305" s="1124"/>
      <c r="VXC1305" s="1124"/>
      <c r="VXD1305" s="1124"/>
      <c r="VXE1305" s="1124"/>
      <c r="VXF1305" s="1124"/>
      <c r="VXG1305" s="1124"/>
      <c r="VXH1305" s="1124"/>
      <c r="VXI1305" s="1124"/>
      <c r="VXJ1305" s="1124"/>
      <c r="VXK1305" s="1124"/>
      <c r="VXL1305" s="1124"/>
      <c r="VXM1305" s="1124"/>
      <c r="VXN1305" s="1124"/>
      <c r="VXO1305" s="1124"/>
      <c r="VXP1305" s="1124"/>
      <c r="VXQ1305" s="1124"/>
      <c r="VXR1305" s="1124"/>
      <c r="VXS1305" s="1124"/>
      <c r="VXT1305" s="1124"/>
      <c r="VXU1305" s="1124"/>
      <c r="VXV1305" s="1124"/>
      <c r="VXW1305" s="1124"/>
      <c r="VXX1305" s="1124"/>
      <c r="VXY1305" s="1124"/>
      <c r="VXZ1305" s="1124"/>
      <c r="VYA1305" s="1124"/>
      <c r="VYB1305" s="1124"/>
      <c r="VYC1305" s="1124"/>
      <c r="VYD1305" s="1124"/>
      <c r="VYE1305" s="1124"/>
      <c r="VYF1305" s="1124"/>
      <c r="VYG1305" s="1124"/>
      <c r="VYH1305" s="1124"/>
      <c r="VYI1305" s="1124"/>
      <c r="VYJ1305" s="1124"/>
      <c r="VYK1305" s="1124"/>
      <c r="VYL1305" s="1124"/>
      <c r="VYM1305" s="1124"/>
      <c r="VYN1305" s="1124"/>
      <c r="VYO1305" s="1124"/>
      <c r="VYP1305" s="1124"/>
      <c r="VYQ1305" s="1124"/>
      <c r="VYR1305" s="1124"/>
      <c r="VYS1305" s="1124"/>
      <c r="VYT1305" s="1124"/>
      <c r="VYU1305" s="1124"/>
      <c r="VYV1305" s="1124"/>
      <c r="VYW1305" s="1124"/>
      <c r="VYX1305" s="1124"/>
      <c r="VYY1305" s="1124"/>
      <c r="VYZ1305" s="1124"/>
      <c r="VZA1305" s="1124"/>
      <c r="VZB1305" s="1124"/>
      <c r="VZC1305" s="1124"/>
      <c r="VZD1305" s="1124"/>
      <c r="VZE1305" s="1124"/>
      <c r="VZF1305" s="1124"/>
      <c r="VZG1305" s="1124"/>
      <c r="VZH1305" s="1124"/>
      <c r="VZI1305" s="1124"/>
      <c r="VZJ1305" s="1124"/>
      <c r="VZK1305" s="1124"/>
      <c r="VZL1305" s="1124"/>
      <c r="VZM1305" s="1124"/>
      <c r="VZN1305" s="1124"/>
      <c r="VZO1305" s="1124"/>
      <c r="VZP1305" s="1124"/>
      <c r="VZQ1305" s="1124"/>
      <c r="VZR1305" s="1124"/>
      <c r="VZS1305" s="1124"/>
      <c r="VZT1305" s="1124"/>
      <c r="VZU1305" s="1124"/>
      <c r="VZV1305" s="1124"/>
      <c r="VZW1305" s="1124"/>
      <c r="VZX1305" s="1124"/>
      <c r="VZY1305" s="1124"/>
      <c r="VZZ1305" s="1124"/>
      <c r="WAA1305" s="1124"/>
      <c r="WAB1305" s="1124"/>
      <c r="WAC1305" s="1124"/>
      <c r="WAD1305" s="1124"/>
      <c r="WAE1305" s="1124"/>
      <c r="WAF1305" s="1124"/>
      <c r="WAG1305" s="1124"/>
      <c r="WAH1305" s="1124"/>
      <c r="WAI1305" s="1124"/>
      <c r="WAJ1305" s="1124"/>
      <c r="WAK1305" s="1124"/>
      <c r="WAL1305" s="1124"/>
      <c r="WAM1305" s="1124"/>
      <c r="WAN1305" s="1124"/>
      <c r="WAO1305" s="1124"/>
      <c r="WAP1305" s="1124"/>
      <c r="WAQ1305" s="1124"/>
      <c r="WAR1305" s="1124"/>
      <c r="WAS1305" s="1124"/>
      <c r="WAT1305" s="1124"/>
      <c r="WAU1305" s="1124"/>
      <c r="WAV1305" s="1124"/>
      <c r="WAW1305" s="1124"/>
      <c r="WAX1305" s="1124"/>
      <c r="WAY1305" s="1124"/>
      <c r="WAZ1305" s="1124"/>
      <c r="WBA1305" s="1124"/>
      <c r="WBB1305" s="1124"/>
      <c r="WBC1305" s="1124"/>
      <c r="WBD1305" s="1124"/>
      <c r="WBE1305" s="1124"/>
      <c r="WBF1305" s="1124"/>
      <c r="WBG1305" s="1124"/>
      <c r="WBH1305" s="1124"/>
      <c r="WBI1305" s="1124"/>
      <c r="WBJ1305" s="1124"/>
      <c r="WBK1305" s="1124"/>
      <c r="WBL1305" s="1124"/>
      <c r="WBM1305" s="1124"/>
      <c r="WBN1305" s="1124"/>
      <c r="WBO1305" s="1124"/>
      <c r="WBP1305" s="1124"/>
      <c r="WBQ1305" s="1124"/>
      <c r="WBR1305" s="1124"/>
      <c r="WBS1305" s="1124"/>
      <c r="WBT1305" s="1124"/>
      <c r="WBU1305" s="1124"/>
      <c r="WBV1305" s="1124"/>
      <c r="WBW1305" s="1124"/>
      <c r="WBX1305" s="1124"/>
      <c r="WBY1305" s="1124"/>
      <c r="WBZ1305" s="1124"/>
      <c r="WCA1305" s="1124"/>
      <c r="WCB1305" s="1124"/>
      <c r="WCC1305" s="1124"/>
      <c r="WCD1305" s="1124"/>
      <c r="WCE1305" s="1124"/>
      <c r="WCF1305" s="1124"/>
      <c r="WCG1305" s="1124"/>
      <c r="WCH1305" s="1124"/>
      <c r="WCI1305" s="1124"/>
      <c r="WCJ1305" s="1124"/>
      <c r="WCK1305" s="1124"/>
      <c r="WCL1305" s="1124"/>
      <c r="WCM1305" s="1124"/>
      <c r="WCN1305" s="1124"/>
      <c r="WCO1305" s="1124"/>
      <c r="WCP1305" s="1124"/>
      <c r="WCQ1305" s="1124"/>
      <c r="WCR1305" s="1124"/>
      <c r="WCS1305" s="1124"/>
      <c r="WCT1305" s="1124"/>
      <c r="WCU1305" s="1124"/>
      <c r="WCV1305" s="1124"/>
      <c r="WCW1305" s="1124"/>
      <c r="WCX1305" s="1124"/>
      <c r="WCY1305" s="1124"/>
      <c r="WCZ1305" s="1124"/>
      <c r="WDA1305" s="1124"/>
      <c r="WDB1305" s="1124"/>
      <c r="WDC1305" s="1124"/>
      <c r="WDD1305" s="1124"/>
      <c r="WDE1305" s="1124"/>
      <c r="WDF1305" s="1124"/>
      <c r="WDG1305" s="1124"/>
      <c r="WDH1305" s="1124"/>
      <c r="WDI1305" s="1124"/>
      <c r="WDJ1305" s="1124"/>
      <c r="WDK1305" s="1124"/>
      <c r="WDL1305" s="1124"/>
      <c r="WDM1305" s="1124"/>
      <c r="WDN1305" s="1124"/>
      <c r="WDO1305" s="1124"/>
      <c r="WDP1305" s="1124"/>
      <c r="WDQ1305" s="1124"/>
      <c r="WDR1305" s="1124"/>
      <c r="WDS1305" s="1124"/>
      <c r="WDT1305" s="1124"/>
      <c r="WDU1305" s="1124"/>
      <c r="WDV1305" s="1124"/>
      <c r="WDW1305" s="1124"/>
      <c r="WDX1305" s="1124"/>
      <c r="WDY1305" s="1124"/>
      <c r="WDZ1305" s="1124"/>
      <c r="WEA1305" s="1124"/>
      <c r="WEB1305" s="1124"/>
      <c r="WEC1305" s="1124"/>
      <c r="WED1305" s="1124"/>
      <c r="WEE1305" s="1124"/>
      <c r="WEF1305" s="1124"/>
      <c r="WEG1305" s="1124"/>
      <c r="WEH1305" s="1124"/>
      <c r="WEI1305" s="1124"/>
      <c r="WEJ1305" s="1124"/>
      <c r="WEK1305" s="1124"/>
      <c r="WEL1305" s="1124"/>
      <c r="WEM1305" s="1124"/>
      <c r="WEN1305" s="1124"/>
      <c r="WEO1305" s="1124"/>
      <c r="WEP1305" s="1124"/>
      <c r="WEQ1305" s="1124"/>
      <c r="WER1305" s="1124"/>
      <c r="WES1305" s="1124"/>
      <c r="WET1305" s="1124"/>
      <c r="WEU1305" s="1124"/>
      <c r="WEV1305" s="1124"/>
      <c r="WEW1305" s="1124"/>
      <c r="WEX1305" s="1124"/>
      <c r="WEY1305" s="1124"/>
      <c r="WEZ1305" s="1124"/>
      <c r="WFA1305" s="1124"/>
      <c r="WFB1305" s="1124"/>
      <c r="WFC1305" s="1124"/>
      <c r="WFD1305" s="1124"/>
      <c r="WFE1305" s="1124"/>
      <c r="WFF1305" s="1124"/>
      <c r="WFG1305" s="1124"/>
      <c r="WFH1305" s="1124"/>
      <c r="WFI1305" s="1124"/>
      <c r="WFJ1305" s="1124"/>
      <c r="WFK1305" s="1124"/>
      <c r="WFL1305" s="1124"/>
      <c r="WFM1305" s="1124"/>
      <c r="WFN1305" s="1124"/>
      <c r="WFO1305" s="1124"/>
      <c r="WFP1305" s="1124"/>
      <c r="WFQ1305" s="1124"/>
      <c r="WFR1305" s="1124"/>
      <c r="WFS1305" s="1124"/>
      <c r="WFT1305" s="1124"/>
      <c r="WFU1305" s="1124"/>
      <c r="WFV1305" s="1124"/>
      <c r="WFW1305" s="1124"/>
      <c r="WFX1305" s="1124"/>
      <c r="WFY1305" s="1124"/>
      <c r="WFZ1305" s="1124"/>
      <c r="WGA1305" s="1124"/>
      <c r="WGB1305" s="1124"/>
      <c r="WGC1305" s="1124"/>
      <c r="WGD1305" s="1124"/>
      <c r="WGE1305" s="1124"/>
      <c r="WGF1305" s="1124"/>
      <c r="WGG1305" s="1124"/>
      <c r="WGH1305" s="1124"/>
      <c r="WGI1305" s="1124"/>
      <c r="WGJ1305" s="1124"/>
      <c r="WGK1305" s="1124"/>
      <c r="WGL1305" s="1124"/>
      <c r="WGM1305" s="1124"/>
      <c r="WGN1305" s="1124"/>
      <c r="WGO1305" s="1124"/>
      <c r="WGP1305" s="1124"/>
      <c r="WGQ1305" s="1124"/>
      <c r="WGR1305" s="1124"/>
      <c r="WGS1305" s="1124"/>
      <c r="WGT1305" s="1124"/>
      <c r="WGU1305" s="1124"/>
      <c r="WGV1305" s="1124"/>
      <c r="WGW1305" s="1124"/>
      <c r="WGX1305" s="1124"/>
      <c r="WGY1305" s="1124"/>
      <c r="WGZ1305" s="1124"/>
      <c r="WHA1305" s="1124"/>
      <c r="WHB1305" s="1124"/>
      <c r="WHC1305" s="1124"/>
      <c r="WHD1305" s="1124"/>
      <c r="WHE1305" s="1124"/>
      <c r="WHF1305" s="1124"/>
      <c r="WHG1305" s="1124"/>
      <c r="WHH1305" s="1124"/>
      <c r="WHI1305" s="1124"/>
      <c r="WHJ1305" s="1124"/>
      <c r="WHK1305" s="1124"/>
      <c r="WHL1305" s="1124"/>
      <c r="WHM1305" s="1124"/>
      <c r="WHN1305" s="1124"/>
      <c r="WHO1305" s="1124"/>
      <c r="WHP1305" s="1124"/>
      <c r="WHQ1305" s="1124"/>
      <c r="WHR1305" s="1124"/>
      <c r="WHS1305" s="1124"/>
      <c r="WHT1305" s="1124"/>
      <c r="WHU1305" s="1124"/>
      <c r="WHV1305" s="1124"/>
      <c r="WHW1305" s="1124"/>
      <c r="WHX1305" s="1124"/>
      <c r="WHY1305" s="1124"/>
      <c r="WHZ1305" s="1124"/>
      <c r="WIA1305" s="1124"/>
      <c r="WIB1305" s="1124"/>
      <c r="WIC1305" s="1124"/>
      <c r="WID1305" s="1124"/>
      <c r="WIE1305" s="1124"/>
      <c r="WIF1305" s="1124"/>
      <c r="WIG1305" s="1124"/>
      <c r="WIH1305" s="1124"/>
      <c r="WII1305" s="1124"/>
      <c r="WIJ1305" s="1124"/>
      <c r="WIK1305" s="1124"/>
      <c r="WIL1305" s="1124"/>
      <c r="WIM1305" s="1124"/>
      <c r="WIN1305" s="1124"/>
      <c r="WIO1305" s="1124"/>
      <c r="WIP1305" s="1124"/>
      <c r="WIQ1305" s="1124"/>
      <c r="WIR1305" s="1124"/>
      <c r="WIS1305" s="1124"/>
      <c r="WIT1305" s="1124"/>
      <c r="WIU1305" s="1124"/>
      <c r="WIV1305" s="1124"/>
      <c r="WIW1305" s="1124"/>
      <c r="WIX1305" s="1124"/>
      <c r="WIY1305" s="1124"/>
      <c r="WIZ1305" s="1124"/>
      <c r="WJA1305" s="1124"/>
      <c r="WJB1305" s="1124"/>
      <c r="WJC1305" s="1124"/>
      <c r="WJD1305" s="1124"/>
      <c r="WJE1305" s="1124"/>
      <c r="WJF1305" s="1124"/>
      <c r="WJG1305" s="1124"/>
      <c r="WJH1305" s="1124"/>
      <c r="WJI1305" s="1124"/>
      <c r="WJJ1305" s="1124"/>
      <c r="WJK1305" s="1124"/>
      <c r="WJL1305" s="1124"/>
      <c r="WJM1305" s="1124"/>
      <c r="WJN1305" s="1124"/>
      <c r="WJO1305" s="1124"/>
      <c r="WJP1305" s="1124"/>
      <c r="WJQ1305" s="1124"/>
      <c r="WJR1305" s="1124"/>
      <c r="WJS1305" s="1124"/>
      <c r="WJT1305" s="1124"/>
      <c r="WJU1305" s="1124"/>
      <c r="WJV1305" s="1124"/>
      <c r="WJW1305" s="1124"/>
      <c r="WJX1305" s="1124"/>
      <c r="WJY1305" s="1124"/>
      <c r="WJZ1305" s="1124"/>
      <c r="WKA1305" s="1124"/>
      <c r="WKB1305" s="1124"/>
      <c r="WKC1305" s="1124"/>
      <c r="WKD1305" s="1124"/>
      <c r="WKE1305" s="1124"/>
      <c r="WKF1305" s="1124"/>
      <c r="WKG1305" s="1124"/>
      <c r="WKH1305" s="1124"/>
      <c r="WKI1305" s="1124"/>
      <c r="WKJ1305" s="1124"/>
      <c r="WKK1305" s="1124"/>
      <c r="WKL1305" s="1124"/>
      <c r="WKM1305" s="1124"/>
      <c r="WKN1305" s="1124"/>
      <c r="WKO1305" s="1124"/>
      <c r="WKP1305" s="1124"/>
      <c r="WKQ1305" s="1124"/>
      <c r="WKR1305" s="1124"/>
      <c r="WKS1305" s="1124"/>
      <c r="WKT1305" s="1124"/>
      <c r="WKU1305" s="1124"/>
      <c r="WKV1305" s="1124"/>
      <c r="WKW1305" s="1124"/>
      <c r="WKX1305" s="1124"/>
      <c r="WKY1305" s="1124"/>
      <c r="WKZ1305" s="1124"/>
      <c r="WLA1305" s="1124"/>
      <c r="WLB1305" s="1124"/>
      <c r="WLC1305" s="1124"/>
      <c r="WLD1305" s="1124"/>
      <c r="WLE1305" s="1124"/>
      <c r="WLF1305" s="1124"/>
      <c r="WLG1305" s="1124"/>
      <c r="WLH1305" s="1124"/>
      <c r="WLI1305" s="1124"/>
      <c r="WLJ1305" s="1124"/>
      <c r="WLK1305" s="1124"/>
      <c r="WLL1305" s="1124"/>
      <c r="WLM1305" s="1124"/>
      <c r="WLN1305" s="1124"/>
      <c r="WLO1305" s="1124"/>
      <c r="WLP1305" s="1124"/>
      <c r="WLQ1305" s="1124"/>
      <c r="WLR1305" s="1124"/>
      <c r="WLS1305" s="1124"/>
      <c r="WLT1305" s="1124"/>
      <c r="WLU1305" s="1124"/>
      <c r="WLV1305" s="1124"/>
      <c r="WLW1305" s="1124"/>
      <c r="WLX1305" s="1124"/>
      <c r="WLY1305" s="1124"/>
      <c r="WLZ1305" s="1124"/>
      <c r="WMA1305" s="1124"/>
      <c r="WMB1305" s="1124"/>
      <c r="WMC1305" s="1124"/>
      <c r="WMD1305" s="1124"/>
      <c r="WME1305" s="1124"/>
      <c r="WMF1305" s="1124"/>
      <c r="WMG1305" s="1124"/>
      <c r="WMH1305" s="1124"/>
      <c r="WMI1305" s="1124"/>
      <c r="WMJ1305" s="1124"/>
      <c r="WMK1305" s="1124"/>
      <c r="WML1305" s="1124"/>
      <c r="WMM1305" s="1124"/>
      <c r="WMN1305" s="1124"/>
      <c r="WMO1305" s="1124"/>
      <c r="WMP1305" s="1124"/>
      <c r="WMQ1305" s="1124"/>
      <c r="WMR1305" s="1124"/>
      <c r="WMS1305" s="1124"/>
      <c r="WMT1305" s="1124"/>
      <c r="WMU1305" s="1124"/>
      <c r="WMV1305" s="1124"/>
      <c r="WMW1305" s="1124"/>
      <c r="WMX1305" s="1124"/>
      <c r="WMY1305" s="1124"/>
      <c r="WMZ1305" s="1124"/>
      <c r="WNA1305" s="1124"/>
      <c r="WNB1305" s="1124"/>
      <c r="WNC1305" s="1124"/>
      <c r="WND1305" s="1124"/>
      <c r="WNE1305" s="1124"/>
      <c r="WNF1305" s="1124"/>
      <c r="WNG1305" s="1124"/>
      <c r="WNH1305" s="1124"/>
      <c r="WNI1305" s="1124"/>
      <c r="WNJ1305" s="1124"/>
      <c r="WNK1305" s="1124"/>
      <c r="WNL1305" s="1124"/>
      <c r="WNM1305" s="1124"/>
      <c r="WNN1305" s="1124"/>
      <c r="WNO1305" s="1124"/>
      <c r="WNP1305" s="1124"/>
      <c r="WNQ1305" s="1124"/>
      <c r="WNR1305" s="1124"/>
      <c r="WNS1305" s="1124"/>
      <c r="WNT1305" s="1124"/>
      <c r="WNU1305" s="1124"/>
      <c r="WNV1305" s="1124"/>
      <c r="WNW1305" s="1124"/>
      <c r="WNX1305" s="1124"/>
      <c r="WNY1305" s="1124"/>
      <c r="WNZ1305" s="1124"/>
      <c r="WOA1305" s="1124"/>
      <c r="WOB1305" s="1124"/>
      <c r="WOC1305" s="1124"/>
      <c r="WOD1305" s="1124"/>
      <c r="WOE1305" s="1124"/>
      <c r="WOF1305" s="1124"/>
      <c r="WOG1305" s="1124"/>
      <c r="WOH1305" s="1124"/>
      <c r="WOI1305" s="1124"/>
      <c r="WOJ1305" s="1124"/>
      <c r="WOK1305" s="1124"/>
      <c r="WOL1305" s="1124"/>
      <c r="WOM1305" s="1124"/>
      <c r="WON1305" s="1124"/>
      <c r="WOO1305" s="1124"/>
      <c r="WOP1305" s="1124"/>
      <c r="WOQ1305" s="1124"/>
      <c r="WOR1305" s="1124"/>
      <c r="WOS1305" s="1124"/>
      <c r="WOT1305" s="1124"/>
      <c r="WOU1305" s="1124"/>
      <c r="WOV1305" s="1124"/>
      <c r="WOW1305" s="1124"/>
      <c r="WOX1305" s="1124"/>
      <c r="WOY1305" s="1124"/>
      <c r="WOZ1305" s="1124"/>
      <c r="WPA1305" s="1124"/>
      <c r="WPB1305" s="1124"/>
      <c r="WPC1305" s="1124"/>
      <c r="WPD1305" s="1124"/>
      <c r="WPE1305" s="1124"/>
      <c r="WPF1305" s="1124"/>
      <c r="WPG1305" s="1124"/>
      <c r="WPH1305" s="1124"/>
      <c r="WPI1305" s="1124"/>
      <c r="WPJ1305" s="1124"/>
      <c r="WPK1305" s="1124"/>
      <c r="WPL1305" s="1124"/>
      <c r="WPM1305" s="1124"/>
      <c r="WPN1305" s="1124"/>
      <c r="WPO1305" s="1124"/>
      <c r="WPP1305" s="1124"/>
      <c r="WPQ1305" s="1124"/>
      <c r="WPR1305" s="1124"/>
      <c r="WPS1305" s="1124"/>
      <c r="WPT1305" s="1124"/>
      <c r="WPU1305" s="1124"/>
      <c r="WPV1305" s="1124"/>
      <c r="WPW1305" s="1124"/>
      <c r="WPX1305" s="1124"/>
      <c r="WPY1305" s="1124"/>
      <c r="WPZ1305" s="1124"/>
      <c r="WQA1305" s="1124"/>
      <c r="WQB1305" s="1124"/>
      <c r="WQC1305" s="1124"/>
      <c r="WQD1305" s="1124"/>
      <c r="WQE1305" s="1124"/>
      <c r="WQF1305" s="1124"/>
      <c r="WQG1305" s="1124"/>
      <c r="WQH1305" s="1124"/>
      <c r="WQI1305" s="1124"/>
      <c r="WQJ1305" s="1124"/>
      <c r="WQK1305" s="1124"/>
      <c r="WQL1305" s="1124"/>
      <c r="WQM1305" s="1124"/>
      <c r="WQN1305" s="1124"/>
      <c r="WQO1305" s="1124"/>
      <c r="WQP1305" s="1124"/>
      <c r="WQQ1305" s="1124"/>
      <c r="WQR1305" s="1124"/>
      <c r="WQS1305" s="1124"/>
      <c r="WQT1305" s="1124"/>
      <c r="WQU1305" s="1124"/>
      <c r="WQV1305" s="1124"/>
      <c r="WQW1305" s="1124"/>
      <c r="WQX1305" s="1124"/>
      <c r="WQY1305" s="1124"/>
      <c r="WQZ1305" s="1124"/>
      <c r="WRA1305" s="1124"/>
      <c r="WRB1305" s="1124"/>
      <c r="WRC1305" s="1124"/>
      <c r="WRD1305" s="1124"/>
      <c r="WRE1305" s="1124"/>
      <c r="WRF1305" s="1124"/>
      <c r="WRG1305" s="1124"/>
      <c r="WRH1305" s="1124"/>
      <c r="WRI1305" s="1124"/>
      <c r="WRJ1305" s="1124"/>
      <c r="WRK1305" s="1124"/>
      <c r="WRL1305" s="1124"/>
      <c r="WRM1305" s="1124"/>
      <c r="WRN1305" s="1124"/>
      <c r="WRO1305" s="1124"/>
      <c r="WRP1305" s="1124"/>
      <c r="WRQ1305" s="1124"/>
      <c r="WRR1305" s="1124"/>
      <c r="WRS1305" s="1124"/>
      <c r="WRT1305" s="1124"/>
      <c r="WRU1305" s="1124"/>
      <c r="WRV1305" s="1124"/>
      <c r="WRW1305" s="1124"/>
      <c r="WRX1305" s="1124"/>
      <c r="WRY1305" s="1124"/>
      <c r="WRZ1305" s="1124"/>
      <c r="WSA1305" s="1124"/>
      <c r="WSB1305" s="1124"/>
      <c r="WSC1305" s="1124"/>
      <c r="WSD1305" s="1124"/>
      <c r="WSE1305" s="1124"/>
      <c r="WSF1305" s="1124"/>
      <c r="WSG1305" s="1124"/>
      <c r="WSH1305" s="1124"/>
      <c r="WSI1305" s="1124"/>
      <c r="WSJ1305" s="1124"/>
      <c r="WSK1305" s="1124"/>
      <c r="WSL1305" s="1124"/>
      <c r="WSM1305" s="1124"/>
      <c r="WSN1305" s="1124"/>
      <c r="WSO1305" s="1124"/>
      <c r="WSP1305" s="1124"/>
      <c r="WSQ1305" s="1124"/>
      <c r="WSR1305" s="1124"/>
      <c r="WSS1305" s="1124"/>
      <c r="WST1305" s="1124"/>
      <c r="WSU1305" s="1124"/>
      <c r="WSV1305" s="1124"/>
      <c r="WSW1305" s="1124"/>
      <c r="WSX1305" s="1124"/>
      <c r="WSY1305" s="1124"/>
      <c r="WSZ1305" s="1124"/>
      <c r="WTA1305" s="1124"/>
      <c r="WTB1305" s="1124"/>
      <c r="WTC1305" s="1124"/>
      <c r="WTD1305" s="1124"/>
      <c r="WTE1305" s="1124"/>
      <c r="WTF1305" s="1124"/>
      <c r="WTG1305" s="1124"/>
      <c r="WTH1305" s="1124"/>
      <c r="WTI1305" s="1124"/>
      <c r="WTJ1305" s="1124"/>
      <c r="WTK1305" s="1124"/>
      <c r="WTL1305" s="1124"/>
      <c r="WTM1305" s="1124"/>
      <c r="WTN1305" s="1124"/>
      <c r="WTO1305" s="1124"/>
      <c r="WTP1305" s="1124"/>
      <c r="WTQ1305" s="1124"/>
      <c r="WTR1305" s="1124"/>
      <c r="WTS1305" s="1124"/>
      <c r="WTT1305" s="1124"/>
      <c r="WTU1305" s="1124"/>
      <c r="WTV1305" s="1124"/>
      <c r="WTW1305" s="1124"/>
      <c r="WTX1305" s="1124"/>
      <c r="WTY1305" s="1124"/>
      <c r="WTZ1305" s="1124"/>
      <c r="WUA1305" s="1124"/>
      <c r="WUB1305" s="1124"/>
      <c r="WUC1305" s="1124"/>
      <c r="WUD1305" s="1124"/>
      <c r="WUE1305" s="1124"/>
      <c r="WUF1305" s="1124"/>
      <c r="WUG1305" s="1124"/>
      <c r="WUH1305" s="1124"/>
      <c r="WUI1305" s="1124"/>
      <c r="WUJ1305" s="1124"/>
      <c r="WUK1305" s="1124"/>
      <c r="WUL1305" s="1124"/>
      <c r="WUM1305" s="1124"/>
      <c r="WUN1305" s="1124"/>
      <c r="WUO1305" s="1124"/>
      <c r="WUP1305" s="1124"/>
      <c r="WUQ1305" s="1124"/>
      <c r="WUR1305" s="1124"/>
      <c r="WUS1305" s="1124"/>
      <c r="WUT1305" s="1124"/>
      <c r="WUU1305" s="1124"/>
      <c r="WUV1305" s="1124"/>
      <c r="WUW1305" s="1124"/>
      <c r="WUX1305" s="1124"/>
      <c r="WUY1305" s="1124"/>
      <c r="WUZ1305" s="1124"/>
      <c r="WVA1305" s="1124"/>
      <c r="WVB1305" s="1124"/>
      <c r="WVC1305" s="1124"/>
      <c r="WVD1305" s="1124"/>
      <c r="WVE1305" s="1124"/>
      <c r="WVF1305" s="1124"/>
      <c r="WVG1305" s="1124"/>
      <c r="WVH1305" s="1124"/>
      <c r="WVI1305" s="1124"/>
      <c r="WVJ1305" s="1124"/>
      <c r="WVK1305" s="1124"/>
      <c r="WVL1305" s="1124"/>
      <c r="WVM1305" s="1124"/>
      <c r="WVN1305" s="1124"/>
      <c r="WVO1305" s="1124"/>
      <c r="WVP1305" s="1124"/>
      <c r="WVQ1305" s="1124"/>
      <c r="WVR1305" s="1124"/>
      <c r="WVS1305" s="1124"/>
      <c r="WVT1305" s="1124"/>
      <c r="WVU1305" s="1124"/>
      <c r="WVV1305" s="1124"/>
      <c r="WVW1305" s="1124"/>
      <c r="WVX1305" s="1124"/>
      <c r="WVY1305" s="1124"/>
      <c r="WVZ1305" s="1124"/>
      <c r="WWA1305" s="1124"/>
    </row>
    <row r="1306" spans="1:16147" ht="18" customHeight="1">
      <c r="A1306" s="1094"/>
      <c r="B1306" s="1095"/>
      <c r="C1306" s="1121"/>
      <c r="D1306" s="1121"/>
      <c r="E1306" s="1121"/>
      <c r="F1306" s="1121"/>
      <c r="G1306" s="1095"/>
      <c r="H1306" s="960"/>
      <c r="I1306" s="960"/>
      <c r="J1306" s="543"/>
      <c r="K1306" s="1627" t="s">
        <v>1734</v>
      </c>
      <c r="L1306" s="1097" t="s">
        <v>14</v>
      </c>
      <c r="M1306" s="1118">
        <v>13500</v>
      </c>
      <c r="N1306" s="4"/>
      <c r="Q1306" s="1099"/>
      <c r="R1306" s="1099"/>
      <c r="S1306" s="1099"/>
      <c r="T1306" s="45"/>
      <c r="U1306" s="1100"/>
      <c r="V1306" s="1123"/>
      <c r="W1306" s="1123"/>
      <c r="X1306" s="1123"/>
      <c r="Y1306" s="1124"/>
      <c r="Z1306" s="1124"/>
      <c r="AA1306" s="1124"/>
      <c r="AB1306" s="1124"/>
      <c r="AC1306" s="1124"/>
      <c r="AD1306" s="1124"/>
      <c r="AE1306" s="1124"/>
      <c r="AF1306" s="1124"/>
      <c r="AG1306" s="1124"/>
      <c r="AH1306" s="1124"/>
      <c r="AI1306" s="1124"/>
      <c r="AJ1306" s="1124"/>
      <c r="AK1306" s="1124"/>
      <c r="AL1306" s="1124"/>
      <c r="AM1306" s="1124"/>
      <c r="AN1306" s="1124"/>
      <c r="AO1306" s="1124"/>
      <c r="AP1306" s="1124"/>
      <c r="AQ1306" s="1124"/>
      <c r="AR1306" s="1124"/>
      <c r="AS1306" s="1124"/>
      <c r="AT1306" s="1124"/>
      <c r="AU1306" s="1124"/>
      <c r="AV1306" s="1124"/>
      <c r="AW1306" s="1124"/>
      <c r="AX1306" s="1124"/>
      <c r="AY1306" s="1124"/>
      <c r="AZ1306" s="1124"/>
      <c r="BA1306" s="1124"/>
      <c r="BB1306" s="1124"/>
      <c r="BC1306" s="1124"/>
      <c r="BD1306" s="1124"/>
      <c r="BE1306" s="1124"/>
      <c r="BF1306" s="1124"/>
      <c r="BG1306" s="1124"/>
      <c r="BH1306" s="1124"/>
      <c r="BI1306" s="1124"/>
      <c r="BJ1306" s="1124"/>
      <c r="BK1306" s="1124"/>
      <c r="BL1306" s="1124"/>
      <c r="BM1306" s="1124"/>
      <c r="BN1306" s="1124"/>
      <c r="BO1306" s="1124"/>
      <c r="BP1306" s="1124"/>
      <c r="BQ1306" s="1124"/>
      <c r="BR1306" s="1124"/>
      <c r="BS1306" s="1124"/>
      <c r="BT1306" s="1124"/>
      <c r="BU1306" s="1124"/>
      <c r="BV1306" s="1124"/>
      <c r="BW1306" s="1124"/>
      <c r="BX1306" s="1124"/>
      <c r="BY1306" s="1124"/>
      <c r="BZ1306" s="1124"/>
      <c r="CA1306" s="1124"/>
      <c r="CB1306" s="1124"/>
      <c r="CC1306" s="1124"/>
      <c r="CD1306" s="1124"/>
      <c r="CE1306" s="1124"/>
      <c r="CF1306" s="1124"/>
      <c r="CG1306" s="1124"/>
      <c r="CH1306" s="1124"/>
      <c r="CI1306" s="1124"/>
      <c r="CJ1306" s="1124"/>
      <c r="CK1306" s="1124"/>
      <c r="CL1306" s="1124"/>
      <c r="CM1306" s="1124"/>
      <c r="CN1306" s="1124"/>
      <c r="CO1306" s="1124"/>
      <c r="CP1306" s="1124"/>
      <c r="CQ1306" s="1124"/>
      <c r="CR1306" s="1124"/>
      <c r="CS1306" s="1124"/>
      <c r="CT1306" s="1124"/>
      <c r="CU1306" s="1124"/>
      <c r="CV1306" s="1124"/>
      <c r="CW1306" s="1124"/>
      <c r="CX1306" s="1124"/>
      <c r="CY1306" s="1124"/>
      <c r="CZ1306" s="1124"/>
      <c r="DA1306" s="1124"/>
      <c r="DB1306" s="1124"/>
      <c r="DC1306" s="1124"/>
      <c r="DD1306" s="1124"/>
      <c r="DE1306" s="1124"/>
      <c r="DF1306" s="1124"/>
      <c r="DG1306" s="1124"/>
      <c r="DH1306" s="1124"/>
      <c r="DI1306" s="1124"/>
      <c r="DJ1306" s="1124"/>
      <c r="DK1306" s="1124"/>
      <c r="DL1306" s="1124"/>
      <c r="DM1306" s="1124"/>
      <c r="DN1306" s="1124"/>
      <c r="DO1306" s="1124"/>
      <c r="DP1306" s="1124"/>
      <c r="DQ1306" s="1124"/>
      <c r="DR1306" s="1124"/>
      <c r="DS1306" s="1124"/>
      <c r="DT1306" s="1124"/>
      <c r="DU1306" s="1124"/>
      <c r="DV1306" s="1124"/>
      <c r="DW1306" s="1124"/>
      <c r="DX1306" s="1124"/>
      <c r="DY1306" s="1124"/>
      <c r="DZ1306" s="1124"/>
      <c r="EA1306" s="1124"/>
      <c r="EB1306" s="1124"/>
      <c r="EC1306" s="1124"/>
      <c r="ED1306" s="1124"/>
      <c r="EE1306" s="1124"/>
      <c r="EF1306" s="1124"/>
      <c r="EG1306" s="1124"/>
      <c r="EH1306" s="1124"/>
      <c r="EI1306" s="1124"/>
      <c r="EJ1306" s="1124"/>
      <c r="EK1306" s="1124"/>
      <c r="EL1306" s="1124"/>
      <c r="EM1306" s="1124"/>
      <c r="EN1306" s="1124"/>
      <c r="EO1306" s="1124"/>
      <c r="EP1306" s="1124"/>
      <c r="EQ1306" s="1124"/>
      <c r="ER1306" s="1124"/>
      <c r="ES1306" s="1124"/>
      <c r="ET1306" s="1124"/>
      <c r="EU1306" s="1124"/>
      <c r="EV1306" s="1124"/>
      <c r="EW1306" s="1124"/>
      <c r="EX1306" s="1124"/>
      <c r="EY1306" s="1124"/>
      <c r="EZ1306" s="1124"/>
      <c r="FA1306" s="1124"/>
      <c r="FB1306" s="1124"/>
      <c r="FC1306" s="1124"/>
      <c r="FD1306" s="1124"/>
      <c r="FE1306" s="1124"/>
      <c r="FF1306" s="1124"/>
      <c r="FG1306" s="1124"/>
      <c r="FH1306" s="1124"/>
      <c r="FI1306" s="1124"/>
      <c r="FJ1306" s="1124"/>
      <c r="FK1306" s="1124"/>
      <c r="FL1306" s="1124"/>
      <c r="FM1306" s="1124"/>
      <c r="FN1306" s="1124"/>
      <c r="FO1306" s="1124"/>
      <c r="FP1306" s="1124"/>
      <c r="FQ1306" s="1124"/>
      <c r="FR1306" s="1124"/>
      <c r="FS1306" s="1124"/>
      <c r="FT1306" s="1124"/>
      <c r="FU1306" s="1124"/>
      <c r="FV1306" s="1124"/>
      <c r="FW1306" s="1124"/>
      <c r="FX1306" s="1124"/>
      <c r="FY1306" s="1124"/>
      <c r="FZ1306" s="1124"/>
      <c r="GA1306" s="1124"/>
      <c r="GB1306" s="1124"/>
      <c r="GC1306" s="1124"/>
      <c r="GD1306" s="1124"/>
      <c r="GE1306" s="1124"/>
      <c r="GF1306" s="1124"/>
      <c r="GG1306" s="1124"/>
      <c r="GH1306" s="1124"/>
      <c r="GI1306" s="1124"/>
      <c r="GJ1306" s="1124"/>
      <c r="GK1306" s="1124"/>
      <c r="GL1306" s="1124"/>
      <c r="GM1306" s="1124"/>
      <c r="GN1306" s="1124"/>
      <c r="GO1306" s="1124"/>
      <c r="GP1306" s="1124"/>
      <c r="GQ1306" s="1124"/>
      <c r="GR1306" s="1124"/>
      <c r="GS1306" s="1124"/>
      <c r="GT1306" s="1124"/>
      <c r="GU1306" s="1124"/>
      <c r="GV1306" s="1124"/>
      <c r="GW1306" s="1124"/>
      <c r="GX1306" s="1124"/>
      <c r="GY1306" s="1124"/>
      <c r="GZ1306" s="1124"/>
      <c r="HA1306" s="1124"/>
      <c r="HB1306" s="1124"/>
      <c r="HC1306" s="1124"/>
      <c r="HD1306" s="1124"/>
      <c r="HE1306" s="1124"/>
      <c r="HF1306" s="1124"/>
      <c r="HG1306" s="1124"/>
      <c r="HH1306" s="1124"/>
      <c r="HI1306" s="1124"/>
      <c r="HJ1306" s="1124"/>
      <c r="HK1306" s="1124"/>
      <c r="HL1306" s="1124"/>
      <c r="HM1306" s="1124"/>
      <c r="HN1306" s="1124"/>
      <c r="HO1306" s="1124"/>
      <c r="HP1306" s="1124"/>
      <c r="HQ1306" s="1124"/>
      <c r="HR1306" s="1124"/>
      <c r="HS1306" s="1124"/>
      <c r="HT1306" s="1124"/>
      <c r="HU1306" s="1124"/>
      <c r="HV1306" s="1124"/>
      <c r="HW1306" s="1124"/>
      <c r="HX1306" s="1124"/>
      <c r="HY1306" s="1124"/>
      <c r="HZ1306" s="1124"/>
      <c r="IA1306" s="1124"/>
      <c r="IB1306" s="1124"/>
      <c r="IC1306" s="1124"/>
      <c r="ID1306" s="1124"/>
      <c r="IE1306" s="1124"/>
      <c r="IF1306" s="1124"/>
      <c r="IG1306" s="1124"/>
      <c r="IH1306" s="1124"/>
      <c r="II1306" s="1124"/>
      <c r="IJ1306" s="1124"/>
      <c r="IK1306" s="1124"/>
      <c r="IL1306" s="1124"/>
      <c r="IM1306" s="1124"/>
      <c r="IN1306" s="1124"/>
      <c r="IO1306" s="1124"/>
      <c r="IP1306" s="1124"/>
      <c r="IQ1306" s="1124"/>
      <c r="IR1306" s="1124"/>
      <c r="IS1306" s="1124"/>
      <c r="IT1306" s="1124"/>
      <c r="IU1306" s="1124"/>
      <c r="IV1306" s="1124"/>
      <c r="IW1306" s="1124"/>
      <c r="IX1306" s="1124"/>
      <c r="IY1306" s="1124"/>
      <c r="IZ1306" s="1124"/>
      <c r="JA1306" s="1124"/>
      <c r="JB1306" s="1124"/>
      <c r="JC1306" s="1124"/>
      <c r="JD1306" s="1124"/>
      <c r="JE1306" s="1124"/>
      <c r="JF1306" s="1124"/>
      <c r="JG1306" s="1124"/>
      <c r="JH1306" s="1124"/>
      <c r="JI1306" s="1124"/>
      <c r="JJ1306" s="1124"/>
      <c r="JK1306" s="1124"/>
      <c r="JL1306" s="1124"/>
      <c r="JM1306" s="1124"/>
      <c r="JN1306" s="1124"/>
      <c r="JO1306" s="1124"/>
      <c r="JP1306" s="1124"/>
      <c r="JQ1306" s="1124"/>
      <c r="JR1306" s="1124"/>
      <c r="JS1306" s="1124"/>
      <c r="JT1306" s="1124"/>
      <c r="JU1306" s="1124"/>
      <c r="JV1306" s="1124"/>
      <c r="JW1306" s="1124"/>
      <c r="JX1306" s="1124"/>
      <c r="JY1306" s="1124"/>
      <c r="JZ1306" s="1124"/>
      <c r="KA1306" s="1124"/>
      <c r="KB1306" s="1124"/>
      <c r="KC1306" s="1124"/>
      <c r="KD1306" s="1124"/>
      <c r="KE1306" s="1124"/>
      <c r="KF1306" s="1124"/>
      <c r="KG1306" s="1124"/>
      <c r="KH1306" s="1124"/>
      <c r="KI1306" s="1124"/>
      <c r="KJ1306" s="1124"/>
      <c r="KK1306" s="1124"/>
      <c r="KL1306" s="1124"/>
      <c r="KM1306" s="1124"/>
      <c r="KN1306" s="1124"/>
      <c r="KO1306" s="1124"/>
      <c r="KP1306" s="1124"/>
      <c r="KQ1306" s="1124"/>
      <c r="KR1306" s="1124"/>
      <c r="KS1306" s="1124"/>
      <c r="KT1306" s="1124"/>
      <c r="KU1306" s="1124"/>
      <c r="KV1306" s="1124"/>
      <c r="KW1306" s="1124"/>
      <c r="KX1306" s="1124"/>
      <c r="KY1306" s="1124"/>
      <c r="KZ1306" s="1124"/>
      <c r="LA1306" s="1124"/>
      <c r="LB1306" s="1124"/>
      <c r="LC1306" s="1124"/>
      <c r="LD1306" s="1124"/>
      <c r="LE1306" s="1124"/>
      <c r="LF1306" s="1124"/>
      <c r="LG1306" s="1124"/>
      <c r="LH1306" s="1124"/>
      <c r="LI1306" s="1124"/>
      <c r="LJ1306" s="1124"/>
      <c r="LK1306" s="1124"/>
      <c r="LL1306" s="1124"/>
      <c r="LM1306" s="1124"/>
      <c r="LN1306" s="1124"/>
      <c r="LO1306" s="1124"/>
      <c r="LP1306" s="1124"/>
      <c r="LQ1306" s="1124"/>
      <c r="LR1306" s="1124"/>
      <c r="LS1306" s="1124"/>
      <c r="LT1306" s="1124"/>
      <c r="LU1306" s="1124"/>
      <c r="LV1306" s="1124"/>
      <c r="LW1306" s="1124"/>
      <c r="LX1306" s="1124"/>
      <c r="LY1306" s="1124"/>
      <c r="LZ1306" s="1124"/>
      <c r="MA1306" s="1124"/>
      <c r="MB1306" s="1124"/>
      <c r="MC1306" s="1124"/>
      <c r="MD1306" s="1124"/>
      <c r="ME1306" s="1124"/>
      <c r="MF1306" s="1124"/>
      <c r="MG1306" s="1124"/>
      <c r="MH1306" s="1124"/>
      <c r="MI1306" s="1124"/>
      <c r="MJ1306" s="1124"/>
      <c r="MK1306" s="1124"/>
      <c r="ML1306" s="1124"/>
      <c r="MM1306" s="1124"/>
      <c r="MN1306" s="1124"/>
      <c r="MO1306" s="1124"/>
      <c r="MP1306" s="1124"/>
      <c r="MQ1306" s="1124"/>
      <c r="MR1306" s="1124"/>
      <c r="MS1306" s="1124"/>
      <c r="MT1306" s="1124"/>
      <c r="MU1306" s="1124"/>
      <c r="MV1306" s="1124"/>
      <c r="MW1306" s="1124"/>
      <c r="MX1306" s="1124"/>
      <c r="MY1306" s="1124"/>
      <c r="MZ1306" s="1124"/>
      <c r="NA1306" s="1124"/>
      <c r="NB1306" s="1124"/>
      <c r="NC1306" s="1124"/>
      <c r="ND1306" s="1124"/>
      <c r="NE1306" s="1124"/>
      <c r="NF1306" s="1124"/>
      <c r="NG1306" s="1124"/>
      <c r="NH1306" s="1124"/>
      <c r="NI1306" s="1124"/>
      <c r="NJ1306" s="1124"/>
      <c r="NK1306" s="1124"/>
      <c r="NL1306" s="1124"/>
      <c r="NM1306" s="1124"/>
      <c r="NN1306" s="1124"/>
      <c r="NO1306" s="1124"/>
      <c r="NP1306" s="1124"/>
      <c r="NQ1306" s="1124"/>
      <c r="NR1306" s="1124"/>
      <c r="NS1306" s="1124"/>
      <c r="NT1306" s="1124"/>
      <c r="NU1306" s="1124"/>
      <c r="NV1306" s="1124"/>
      <c r="NW1306" s="1124"/>
      <c r="NX1306" s="1124"/>
      <c r="NY1306" s="1124"/>
      <c r="NZ1306" s="1124"/>
      <c r="OA1306" s="1124"/>
      <c r="OB1306" s="1124"/>
      <c r="OC1306" s="1124"/>
      <c r="OD1306" s="1124"/>
      <c r="OE1306" s="1124"/>
      <c r="OF1306" s="1124"/>
      <c r="OG1306" s="1124"/>
      <c r="OH1306" s="1124"/>
      <c r="OI1306" s="1124"/>
      <c r="OJ1306" s="1124"/>
      <c r="OK1306" s="1124"/>
      <c r="OL1306" s="1124"/>
      <c r="OM1306" s="1124"/>
      <c r="ON1306" s="1124"/>
      <c r="OO1306" s="1124"/>
      <c r="OP1306" s="1124"/>
      <c r="OQ1306" s="1124"/>
      <c r="OR1306" s="1124"/>
      <c r="OS1306" s="1124"/>
      <c r="OT1306" s="1124"/>
      <c r="OU1306" s="1124"/>
      <c r="OV1306" s="1124"/>
      <c r="OW1306" s="1124"/>
      <c r="OX1306" s="1124"/>
      <c r="OY1306" s="1124"/>
      <c r="OZ1306" s="1124"/>
      <c r="PA1306" s="1124"/>
      <c r="PB1306" s="1124"/>
      <c r="PC1306" s="1124"/>
      <c r="PD1306" s="1124"/>
      <c r="PE1306" s="1124"/>
      <c r="PF1306" s="1124"/>
      <c r="PG1306" s="1124"/>
      <c r="PH1306" s="1124"/>
      <c r="PI1306" s="1124"/>
      <c r="PJ1306" s="1124"/>
      <c r="PK1306" s="1124"/>
      <c r="PL1306" s="1124"/>
      <c r="PM1306" s="1124"/>
      <c r="PN1306" s="1124"/>
      <c r="PO1306" s="1124"/>
      <c r="PP1306" s="1124"/>
      <c r="PQ1306" s="1124"/>
      <c r="PR1306" s="1124"/>
      <c r="PS1306" s="1124"/>
      <c r="PT1306" s="1124"/>
      <c r="PU1306" s="1124"/>
      <c r="PV1306" s="1124"/>
      <c r="PW1306" s="1124"/>
      <c r="PX1306" s="1124"/>
      <c r="PY1306" s="1124"/>
      <c r="PZ1306" s="1124"/>
      <c r="QA1306" s="1124"/>
      <c r="QB1306" s="1124"/>
      <c r="QC1306" s="1124"/>
      <c r="QD1306" s="1124"/>
      <c r="QE1306" s="1124"/>
      <c r="QF1306" s="1124"/>
      <c r="QG1306" s="1124"/>
      <c r="QH1306" s="1124"/>
      <c r="QI1306" s="1124"/>
      <c r="QJ1306" s="1124"/>
      <c r="QK1306" s="1124"/>
      <c r="QL1306" s="1124"/>
      <c r="QM1306" s="1124"/>
      <c r="QN1306" s="1124"/>
      <c r="QO1306" s="1124"/>
      <c r="QP1306" s="1124"/>
      <c r="QQ1306" s="1124"/>
      <c r="QR1306" s="1124"/>
      <c r="QS1306" s="1124"/>
      <c r="QT1306" s="1124"/>
      <c r="QU1306" s="1124"/>
      <c r="QV1306" s="1124"/>
      <c r="QW1306" s="1124"/>
      <c r="QX1306" s="1124"/>
      <c r="QY1306" s="1124"/>
      <c r="QZ1306" s="1124"/>
      <c r="RA1306" s="1124"/>
      <c r="RB1306" s="1124"/>
      <c r="RC1306" s="1124"/>
      <c r="RD1306" s="1124"/>
      <c r="RE1306" s="1124"/>
      <c r="RF1306" s="1124"/>
      <c r="RG1306" s="1124"/>
      <c r="RH1306" s="1124"/>
      <c r="RI1306" s="1124"/>
      <c r="RJ1306" s="1124"/>
      <c r="RK1306" s="1124"/>
      <c r="RL1306" s="1124"/>
      <c r="RM1306" s="1124"/>
      <c r="RN1306" s="1124"/>
      <c r="RO1306" s="1124"/>
      <c r="RP1306" s="1124"/>
      <c r="RQ1306" s="1124"/>
      <c r="RR1306" s="1124"/>
      <c r="RS1306" s="1124"/>
      <c r="RT1306" s="1124"/>
      <c r="RU1306" s="1124"/>
      <c r="RV1306" s="1124"/>
      <c r="RW1306" s="1124"/>
      <c r="RX1306" s="1124"/>
      <c r="RY1306" s="1124"/>
      <c r="RZ1306" s="1124"/>
      <c r="SA1306" s="1124"/>
      <c r="SB1306" s="1124"/>
      <c r="SC1306" s="1124"/>
      <c r="SD1306" s="1124"/>
      <c r="SE1306" s="1124"/>
      <c r="SF1306" s="1124"/>
      <c r="SG1306" s="1124"/>
      <c r="SH1306" s="1124"/>
      <c r="SI1306" s="1124"/>
      <c r="SJ1306" s="1124"/>
      <c r="SK1306" s="1124"/>
      <c r="SL1306" s="1124"/>
      <c r="SM1306" s="1124"/>
      <c r="SN1306" s="1124"/>
      <c r="SO1306" s="1124"/>
      <c r="SP1306" s="1124"/>
      <c r="SQ1306" s="1124"/>
      <c r="SR1306" s="1124"/>
      <c r="SS1306" s="1124"/>
      <c r="ST1306" s="1124"/>
      <c r="SU1306" s="1124"/>
      <c r="SV1306" s="1124"/>
      <c r="SW1306" s="1124"/>
      <c r="SX1306" s="1124"/>
      <c r="SY1306" s="1124"/>
      <c r="SZ1306" s="1124"/>
      <c r="TA1306" s="1124"/>
      <c r="TB1306" s="1124"/>
      <c r="TC1306" s="1124"/>
      <c r="TD1306" s="1124"/>
      <c r="TE1306" s="1124"/>
      <c r="TF1306" s="1124"/>
      <c r="TG1306" s="1124"/>
      <c r="TH1306" s="1124"/>
      <c r="TI1306" s="1124"/>
      <c r="TJ1306" s="1124"/>
      <c r="TK1306" s="1124"/>
      <c r="TL1306" s="1124"/>
      <c r="TM1306" s="1124"/>
      <c r="TN1306" s="1124"/>
      <c r="TO1306" s="1124"/>
      <c r="TP1306" s="1124"/>
      <c r="TQ1306" s="1124"/>
      <c r="TR1306" s="1124"/>
      <c r="TS1306" s="1124"/>
      <c r="TT1306" s="1124"/>
      <c r="TU1306" s="1124"/>
      <c r="TV1306" s="1124"/>
      <c r="TW1306" s="1124"/>
      <c r="TX1306" s="1124"/>
      <c r="TY1306" s="1124"/>
      <c r="TZ1306" s="1124"/>
      <c r="UA1306" s="1124"/>
      <c r="UB1306" s="1124"/>
      <c r="UC1306" s="1124"/>
      <c r="UD1306" s="1124"/>
      <c r="UE1306" s="1124"/>
      <c r="UF1306" s="1124"/>
      <c r="UG1306" s="1124"/>
      <c r="UH1306" s="1124"/>
      <c r="UI1306" s="1124"/>
      <c r="UJ1306" s="1124"/>
      <c r="UK1306" s="1124"/>
      <c r="UL1306" s="1124"/>
      <c r="UM1306" s="1124"/>
      <c r="UN1306" s="1124"/>
      <c r="UO1306" s="1124"/>
      <c r="UP1306" s="1124"/>
      <c r="UQ1306" s="1124"/>
      <c r="UR1306" s="1124"/>
      <c r="US1306" s="1124"/>
      <c r="UT1306" s="1124"/>
      <c r="UU1306" s="1124"/>
      <c r="UV1306" s="1124"/>
      <c r="UW1306" s="1124"/>
      <c r="UX1306" s="1124"/>
      <c r="UY1306" s="1124"/>
      <c r="UZ1306" s="1124"/>
      <c r="VA1306" s="1124"/>
      <c r="VB1306" s="1124"/>
      <c r="VC1306" s="1124"/>
      <c r="VD1306" s="1124"/>
      <c r="VE1306" s="1124"/>
      <c r="VF1306" s="1124"/>
      <c r="VG1306" s="1124"/>
      <c r="VH1306" s="1124"/>
      <c r="VI1306" s="1124"/>
      <c r="VJ1306" s="1124"/>
      <c r="VK1306" s="1124"/>
      <c r="VL1306" s="1124"/>
      <c r="VM1306" s="1124"/>
      <c r="VN1306" s="1124"/>
      <c r="VO1306" s="1124"/>
      <c r="VP1306" s="1124"/>
      <c r="VQ1306" s="1124"/>
      <c r="VR1306" s="1124"/>
      <c r="VS1306" s="1124"/>
      <c r="VT1306" s="1124"/>
      <c r="VU1306" s="1124"/>
      <c r="VV1306" s="1124"/>
      <c r="VW1306" s="1124"/>
      <c r="VX1306" s="1124"/>
      <c r="VY1306" s="1124"/>
      <c r="VZ1306" s="1124"/>
      <c r="WA1306" s="1124"/>
      <c r="WB1306" s="1124"/>
      <c r="WC1306" s="1124"/>
      <c r="WD1306" s="1124"/>
      <c r="WE1306" s="1124"/>
      <c r="WF1306" s="1124"/>
      <c r="WG1306" s="1124"/>
      <c r="WH1306" s="1124"/>
      <c r="WI1306" s="1124"/>
      <c r="WJ1306" s="1124"/>
      <c r="WK1306" s="1124"/>
      <c r="WL1306" s="1124"/>
      <c r="WM1306" s="1124"/>
      <c r="WN1306" s="1124"/>
      <c r="WO1306" s="1124"/>
      <c r="WP1306" s="1124"/>
      <c r="WQ1306" s="1124"/>
      <c r="WR1306" s="1124"/>
      <c r="WS1306" s="1124"/>
      <c r="WT1306" s="1124"/>
      <c r="WU1306" s="1124"/>
      <c r="WV1306" s="1124"/>
      <c r="WW1306" s="1124"/>
      <c r="WX1306" s="1124"/>
      <c r="WY1306" s="1124"/>
      <c r="WZ1306" s="1124"/>
      <c r="XA1306" s="1124"/>
      <c r="XB1306" s="1124"/>
      <c r="XC1306" s="1124"/>
      <c r="XD1306" s="1124"/>
      <c r="XE1306" s="1124"/>
      <c r="XF1306" s="1124"/>
      <c r="XG1306" s="1124"/>
      <c r="XH1306" s="1124"/>
      <c r="XI1306" s="1124"/>
      <c r="XJ1306" s="1124"/>
      <c r="XK1306" s="1124"/>
      <c r="XL1306" s="1124"/>
      <c r="XM1306" s="1124"/>
      <c r="XN1306" s="1124"/>
      <c r="XO1306" s="1124"/>
      <c r="XP1306" s="1124"/>
      <c r="XQ1306" s="1124"/>
      <c r="XR1306" s="1124"/>
      <c r="XS1306" s="1124"/>
      <c r="XT1306" s="1124"/>
      <c r="XU1306" s="1124"/>
      <c r="XV1306" s="1124"/>
      <c r="XW1306" s="1124"/>
      <c r="XX1306" s="1124"/>
      <c r="XY1306" s="1124"/>
      <c r="XZ1306" s="1124"/>
      <c r="YA1306" s="1124"/>
      <c r="YB1306" s="1124"/>
      <c r="YC1306" s="1124"/>
      <c r="YD1306" s="1124"/>
      <c r="YE1306" s="1124"/>
      <c r="YF1306" s="1124"/>
      <c r="YG1306" s="1124"/>
      <c r="YH1306" s="1124"/>
      <c r="YI1306" s="1124"/>
      <c r="YJ1306" s="1124"/>
      <c r="YK1306" s="1124"/>
      <c r="YL1306" s="1124"/>
      <c r="YM1306" s="1124"/>
      <c r="YN1306" s="1124"/>
      <c r="YO1306" s="1124"/>
      <c r="YP1306" s="1124"/>
      <c r="YQ1306" s="1124"/>
      <c r="YR1306" s="1124"/>
      <c r="YS1306" s="1124"/>
      <c r="YT1306" s="1124"/>
      <c r="YU1306" s="1124"/>
      <c r="YV1306" s="1124"/>
      <c r="YW1306" s="1124"/>
      <c r="YX1306" s="1124"/>
      <c r="YY1306" s="1124"/>
      <c r="YZ1306" s="1124"/>
      <c r="ZA1306" s="1124"/>
      <c r="ZB1306" s="1124"/>
      <c r="ZC1306" s="1124"/>
      <c r="ZD1306" s="1124"/>
      <c r="ZE1306" s="1124"/>
      <c r="ZF1306" s="1124"/>
      <c r="ZG1306" s="1124"/>
      <c r="ZH1306" s="1124"/>
      <c r="ZI1306" s="1124"/>
      <c r="ZJ1306" s="1124"/>
      <c r="ZK1306" s="1124"/>
      <c r="ZL1306" s="1124"/>
      <c r="ZM1306" s="1124"/>
      <c r="ZN1306" s="1124"/>
      <c r="ZO1306" s="1124"/>
      <c r="ZP1306" s="1124"/>
      <c r="ZQ1306" s="1124"/>
      <c r="ZR1306" s="1124"/>
      <c r="ZS1306" s="1124"/>
      <c r="ZT1306" s="1124"/>
      <c r="ZU1306" s="1124"/>
      <c r="ZV1306" s="1124"/>
      <c r="ZW1306" s="1124"/>
      <c r="ZX1306" s="1124"/>
      <c r="ZY1306" s="1124"/>
      <c r="ZZ1306" s="1124"/>
      <c r="AAA1306" s="1124"/>
      <c r="AAB1306" s="1124"/>
      <c r="AAC1306" s="1124"/>
      <c r="AAD1306" s="1124"/>
      <c r="AAE1306" s="1124"/>
      <c r="AAF1306" s="1124"/>
      <c r="AAG1306" s="1124"/>
      <c r="AAH1306" s="1124"/>
      <c r="AAI1306" s="1124"/>
      <c r="AAJ1306" s="1124"/>
      <c r="AAK1306" s="1124"/>
      <c r="AAL1306" s="1124"/>
      <c r="AAM1306" s="1124"/>
      <c r="AAN1306" s="1124"/>
      <c r="AAO1306" s="1124"/>
      <c r="AAP1306" s="1124"/>
      <c r="AAQ1306" s="1124"/>
      <c r="AAR1306" s="1124"/>
      <c r="AAS1306" s="1124"/>
      <c r="AAT1306" s="1124"/>
      <c r="AAU1306" s="1124"/>
      <c r="AAV1306" s="1124"/>
      <c r="AAW1306" s="1124"/>
      <c r="AAX1306" s="1124"/>
      <c r="AAY1306" s="1124"/>
      <c r="AAZ1306" s="1124"/>
      <c r="ABA1306" s="1124"/>
      <c r="ABB1306" s="1124"/>
      <c r="ABC1306" s="1124"/>
      <c r="ABD1306" s="1124"/>
      <c r="ABE1306" s="1124"/>
      <c r="ABF1306" s="1124"/>
      <c r="ABG1306" s="1124"/>
      <c r="ABH1306" s="1124"/>
      <c r="ABI1306" s="1124"/>
      <c r="ABJ1306" s="1124"/>
      <c r="ABK1306" s="1124"/>
      <c r="ABL1306" s="1124"/>
      <c r="ABM1306" s="1124"/>
      <c r="ABN1306" s="1124"/>
      <c r="ABO1306" s="1124"/>
      <c r="ABP1306" s="1124"/>
      <c r="ABQ1306" s="1124"/>
      <c r="ABR1306" s="1124"/>
      <c r="ABS1306" s="1124"/>
      <c r="ABT1306" s="1124"/>
      <c r="ABU1306" s="1124"/>
      <c r="ABV1306" s="1124"/>
      <c r="ABW1306" s="1124"/>
      <c r="ABX1306" s="1124"/>
      <c r="ABY1306" s="1124"/>
      <c r="ABZ1306" s="1124"/>
      <c r="ACA1306" s="1124"/>
      <c r="ACB1306" s="1124"/>
      <c r="ACC1306" s="1124"/>
      <c r="ACD1306" s="1124"/>
      <c r="ACE1306" s="1124"/>
      <c r="ACF1306" s="1124"/>
      <c r="ACG1306" s="1124"/>
      <c r="ACH1306" s="1124"/>
      <c r="ACI1306" s="1124"/>
      <c r="ACJ1306" s="1124"/>
      <c r="ACK1306" s="1124"/>
      <c r="ACL1306" s="1124"/>
      <c r="ACM1306" s="1124"/>
      <c r="ACN1306" s="1124"/>
      <c r="ACO1306" s="1124"/>
      <c r="ACP1306" s="1124"/>
      <c r="ACQ1306" s="1124"/>
      <c r="ACR1306" s="1124"/>
      <c r="ACS1306" s="1124"/>
      <c r="ACT1306" s="1124"/>
      <c r="ACU1306" s="1124"/>
      <c r="ACV1306" s="1124"/>
      <c r="ACW1306" s="1124"/>
      <c r="ACX1306" s="1124"/>
      <c r="ACY1306" s="1124"/>
      <c r="ACZ1306" s="1124"/>
      <c r="ADA1306" s="1124"/>
      <c r="ADB1306" s="1124"/>
      <c r="ADC1306" s="1124"/>
      <c r="ADD1306" s="1124"/>
      <c r="ADE1306" s="1124"/>
      <c r="ADF1306" s="1124"/>
      <c r="ADG1306" s="1124"/>
      <c r="ADH1306" s="1124"/>
      <c r="ADI1306" s="1124"/>
      <c r="ADJ1306" s="1124"/>
      <c r="ADK1306" s="1124"/>
      <c r="ADL1306" s="1124"/>
      <c r="ADM1306" s="1124"/>
      <c r="ADN1306" s="1124"/>
      <c r="ADO1306" s="1124"/>
      <c r="ADP1306" s="1124"/>
      <c r="ADQ1306" s="1124"/>
      <c r="ADR1306" s="1124"/>
      <c r="ADS1306" s="1124"/>
      <c r="ADT1306" s="1124"/>
      <c r="ADU1306" s="1124"/>
      <c r="ADV1306" s="1124"/>
      <c r="ADW1306" s="1124"/>
      <c r="ADX1306" s="1124"/>
      <c r="ADY1306" s="1124"/>
      <c r="ADZ1306" s="1124"/>
      <c r="AEA1306" s="1124"/>
      <c r="AEB1306" s="1124"/>
      <c r="AEC1306" s="1124"/>
      <c r="AED1306" s="1124"/>
      <c r="AEE1306" s="1124"/>
      <c r="AEF1306" s="1124"/>
      <c r="AEG1306" s="1124"/>
      <c r="AEH1306" s="1124"/>
      <c r="AEI1306" s="1124"/>
      <c r="AEJ1306" s="1124"/>
      <c r="AEK1306" s="1124"/>
      <c r="AEL1306" s="1124"/>
      <c r="AEM1306" s="1124"/>
      <c r="AEN1306" s="1124"/>
      <c r="AEO1306" s="1124"/>
      <c r="AEP1306" s="1124"/>
      <c r="AEQ1306" s="1124"/>
      <c r="AER1306" s="1124"/>
      <c r="AES1306" s="1124"/>
      <c r="AET1306" s="1124"/>
      <c r="AEU1306" s="1124"/>
      <c r="AEV1306" s="1124"/>
      <c r="AEW1306" s="1124"/>
      <c r="AEX1306" s="1124"/>
      <c r="AEY1306" s="1124"/>
      <c r="AEZ1306" s="1124"/>
      <c r="AFA1306" s="1124"/>
      <c r="AFB1306" s="1124"/>
      <c r="AFC1306" s="1124"/>
      <c r="AFD1306" s="1124"/>
      <c r="AFE1306" s="1124"/>
      <c r="AFF1306" s="1124"/>
      <c r="AFG1306" s="1124"/>
      <c r="AFH1306" s="1124"/>
      <c r="AFI1306" s="1124"/>
      <c r="AFJ1306" s="1124"/>
      <c r="AFK1306" s="1124"/>
      <c r="AFL1306" s="1124"/>
      <c r="AFM1306" s="1124"/>
      <c r="AFN1306" s="1124"/>
      <c r="AFO1306" s="1124"/>
      <c r="AFP1306" s="1124"/>
      <c r="AFQ1306" s="1124"/>
      <c r="AFR1306" s="1124"/>
      <c r="AFS1306" s="1124"/>
      <c r="AFT1306" s="1124"/>
      <c r="AFU1306" s="1124"/>
      <c r="AFV1306" s="1124"/>
      <c r="AFW1306" s="1124"/>
      <c r="AFX1306" s="1124"/>
      <c r="AFY1306" s="1124"/>
      <c r="AFZ1306" s="1124"/>
      <c r="AGA1306" s="1124"/>
      <c r="AGB1306" s="1124"/>
      <c r="AGC1306" s="1124"/>
      <c r="AGD1306" s="1124"/>
      <c r="AGE1306" s="1124"/>
      <c r="AGF1306" s="1124"/>
      <c r="AGG1306" s="1124"/>
      <c r="AGH1306" s="1124"/>
      <c r="AGI1306" s="1124"/>
      <c r="AGJ1306" s="1124"/>
      <c r="AGK1306" s="1124"/>
      <c r="AGL1306" s="1124"/>
      <c r="AGM1306" s="1124"/>
      <c r="AGN1306" s="1124"/>
      <c r="AGO1306" s="1124"/>
      <c r="AGP1306" s="1124"/>
      <c r="AGQ1306" s="1124"/>
      <c r="AGR1306" s="1124"/>
      <c r="AGS1306" s="1124"/>
      <c r="AGT1306" s="1124"/>
      <c r="AGU1306" s="1124"/>
      <c r="AGV1306" s="1124"/>
      <c r="AGW1306" s="1124"/>
      <c r="AGX1306" s="1124"/>
      <c r="AGY1306" s="1124"/>
      <c r="AGZ1306" s="1124"/>
      <c r="AHA1306" s="1124"/>
      <c r="AHB1306" s="1124"/>
      <c r="AHC1306" s="1124"/>
      <c r="AHD1306" s="1124"/>
      <c r="AHE1306" s="1124"/>
      <c r="AHF1306" s="1124"/>
      <c r="AHG1306" s="1124"/>
      <c r="AHH1306" s="1124"/>
      <c r="AHI1306" s="1124"/>
      <c r="AHJ1306" s="1124"/>
      <c r="AHK1306" s="1124"/>
      <c r="AHL1306" s="1124"/>
      <c r="AHM1306" s="1124"/>
      <c r="AHN1306" s="1124"/>
      <c r="AHO1306" s="1124"/>
      <c r="AHP1306" s="1124"/>
      <c r="AHQ1306" s="1124"/>
      <c r="AHR1306" s="1124"/>
      <c r="AHS1306" s="1124"/>
      <c r="AHT1306" s="1124"/>
      <c r="AHU1306" s="1124"/>
      <c r="AHV1306" s="1124"/>
      <c r="AHW1306" s="1124"/>
      <c r="AHX1306" s="1124"/>
      <c r="AHY1306" s="1124"/>
      <c r="AHZ1306" s="1124"/>
      <c r="AIA1306" s="1124"/>
      <c r="AIB1306" s="1124"/>
      <c r="AIC1306" s="1124"/>
      <c r="AID1306" s="1124"/>
      <c r="AIE1306" s="1124"/>
      <c r="AIF1306" s="1124"/>
      <c r="AIG1306" s="1124"/>
      <c r="AIH1306" s="1124"/>
      <c r="AII1306" s="1124"/>
      <c r="AIJ1306" s="1124"/>
      <c r="AIK1306" s="1124"/>
      <c r="AIL1306" s="1124"/>
      <c r="AIM1306" s="1124"/>
      <c r="AIN1306" s="1124"/>
      <c r="AIO1306" s="1124"/>
      <c r="AIP1306" s="1124"/>
      <c r="AIQ1306" s="1124"/>
      <c r="AIR1306" s="1124"/>
      <c r="AIS1306" s="1124"/>
      <c r="AIT1306" s="1124"/>
      <c r="AIU1306" s="1124"/>
      <c r="AIV1306" s="1124"/>
      <c r="AIW1306" s="1124"/>
      <c r="AIX1306" s="1124"/>
      <c r="AIY1306" s="1124"/>
      <c r="AIZ1306" s="1124"/>
      <c r="AJA1306" s="1124"/>
      <c r="AJB1306" s="1124"/>
      <c r="AJC1306" s="1124"/>
      <c r="AJD1306" s="1124"/>
      <c r="AJE1306" s="1124"/>
      <c r="AJF1306" s="1124"/>
      <c r="AJG1306" s="1124"/>
      <c r="AJH1306" s="1124"/>
      <c r="AJI1306" s="1124"/>
      <c r="AJJ1306" s="1124"/>
      <c r="AJK1306" s="1124"/>
      <c r="AJL1306" s="1124"/>
      <c r="AJM1306" s="1124"/>
      <c r="AJN1306" s="1124"/>
      <c r="AJO1306" s="1124"/>
      <c r="AJP1306" s="1124"/>
      <c r="AJQ1306" s="1124"/>
      <c r="AJR1306" s="1124"/>
      <c r="AJS1306" s="1124"/>
      <c r="AJT1306" s="1124"/>
      <c r="AJU1306" s="1124"/>
      <c r="AJV1306" s="1124"/>
      <c r="AJW1306" s="1124"/>
      <c r="AJX1306" s="1124"/>
      <c r="AJY1306" s="1124"/>
      <c r="AJZ1306" s="1124"/>
      <c r="AKA1306" s="1124"/>
      <c r="AKB1306" s="1124"/>
      <c r="AKC1306" s="1124"/>
      <c r="AKD1306" s="1124"/>
      <c r="AKE1306" s="1124"/>
      <c r="AKF1306" s="1124"/>
      <c r="AKG1306" s="1124"/>
      <c r="AKH1306" s="1124"/>
      <c r="AKI1306" s="1124"/>
      <c r="AKJ1306" s="1124"/>
      <c r="AKK1306" s="1124"/>
      <c r="AKL1306" s="1124"/>
      <c r="AKM1306" s="1124"/>
      <c r="AKN1306" s="1124"/>
      <c r="AKO1306" s="1124"/>
      <c r="AKP1306" s="1124"/>
      <c r="AKQ1306" s="1124"/>
      <c r="AKR1306" s="1124"/>
      <c r="AKS1306" s="1124"/>
      <c r="AKT1306" s="1124"/>
      <c r="AKU1306" s="1124"/>
      <c r="AKV1306" s="1124"/>
      <c r="AKW1306" s="1124"/>
      <c r="AKX1306" s="1124"/>
      <c r="AKY1306" s="1124"/>
      <c r="AKZ1306" s="1124"/>
      <c r="ALA1306" s="1124"/>
      <c r="ALB1306" s="1124"/>
      <c r="ALC1306" s="1124"/>
      <c r="ALD1306" s="1124"/>
      <c r="ALE1306" s="1124"/>
      <c r="ALF1306" s="1124"/>
      <c r="ALG1306" s="1124"/>
      <c r="ALH1306" s="1124"/>
      <c r="ALI1306" s="1124"/>
      <c r="ALJ1306" s="1124"/>
      <c r="ALK1306" s="1124"/>
      <c r="ALL1306" s="1124"/>
      <c r="ALM1306" s="1124"/>
      <c r="ALN1306" s="1124"/>
      <c r="ALO1306" s="1124"/>
      <c r="ALP1306" s="1124"/>
      <c r="ALQ1306" s="1124"/>
      <c r="ALR1306" s="1124"/>
      <c r="ALS1306" s="1124"/>
      <c r="ALT1306" s="1124"/>
      <c r="ALU1306" s="1124"/>
      <c r="ALV1306" s="1124"/>
      <c r="ALW1306" s="1124"/>
      <c r="ALX1306" s="1124"/>
      <c r="ALY1306" s="1124"/>
      <c r="ALZ1306" s="1124"/>
      <c r="AMA1306" s="1124"/>
      <c r="AMB1306" s="1124"/>
      <c r="AMC1306" s="1124"/>
      <c r="AMD1306" s="1124"/>
      <c r="AME1306" s="1124"/>
      <c r="AMF1306" s="1124"/>
      <c r="AMG1306" s="1124"/>
      <c r="AMH1306" s="1124"/>
      <c r="AMI1306" s="1124"/>
      <c r="AMJ1306" s="1124"/>
      <c r="AMK1306" s="1124"/>
      <c r="AML1306" s="1124"/>
      <c r="AMM1306" s="1124"/>
      <c r="AMN1306" s="1124"/>
      <c r="AMO1306" s="1124"/>
      <c r="AMP1306" s="1124"/>
      <c r="AMQ1306" s="1124"/>
      <c r="AMR1306" s="1124"/>
      <c r="AMS1306" s="1124"/>
      <c r="AMT1306" s="1124"/>
      <c r="AMU1306" s="1124"/>
      <c r="AMV1306" s="1124"/>
      <c r="AMW1306" s="1124"/>
      <c r="AMX1306" s="1124"/>
      <c r="AMY1306" s="1124"/>
      <c r="AMZ1306" s="1124"/>
      <c r="ANA1306" s="1124"/>
      <c r="ANB1306" s="1124"/>
      <c r="ANC1306" s="1124"/>
      <c r="AND1306" s="1124"/>
      <c r="ANE1306" s="1124"/>
      <c r="ANF1306" s="1124"/>
      <c r="ANG1306" s="1124"/>
      <c r="ANH1306" s="1124"/>
      <c r="ANI1306" s="1124"/>
      <c r="ANJ1306" s="1124"/>
      <c r="ANK1306" s="1124"/>
      <c r="ANL1306" s="1124"/>
      <c r="ANM1306" s="1124"/>
      <c r="ANN1306" s="1124"/>
      <c r="ANO1306" s="1124"/>
      <c r="ANP1306" s="1124"/>
      <c r="ANQ1306" s="1124"/>
      <c r="ANR1306" s="1124"/>
      <c r="ANS1306" s="1124"/>
      <c r="ANT1306" s="1124"/>
      <c r="ANU1306" s="1124"/>
      <c r="ANV1306" s="1124"/>
      <c r="ANW1306" s="1124"/>
      <c r="ANX1306" s="1124"/>
      <c r="ANY1306" s="1124"/>
      <c r="ANZ1306" s="1124"/>
      <c r="AOA1306" s="1124"/>
      <c r="AOB1306" s="1124"/>
      <c r="AOC1306" s="1124"/>
      <c r="AOD1306" s="1124"/>
      <c r="AOE1306" s="1124"/>
      <c r="AOF1306" s="1124"/>
      <c r="AOG1306" s="1124"/>
      <c r="AOH1306" s="1124"/>
      <c r="AOI1306" s="1124"/>
      <c r="AOJ1306" s="1124"/>
      <c r="AOK1306" s="1124"/>
      <c r="AOL1306" s="1124"/>
      <c r="AOM1306" s="1124"/>
      <c r="AON1306" s="1124"/>
      <c r="AOO1306" s="1124"/>
      <c r="AOP1306" s="1124"/>
      <c r="AOQ1306" s="1124"/>
      <c r="AOR1306" s="1124"/>
      <c r="AOS1306" s="1124"/>
      <c r="AOT1306" s="1124"/>
      <c r="AOU1306" s="1124"/>
      <c r="AOV1306" s="1124"/>
      <c r="AOW1306" s="1124"/>
      <c r="AOX1306" s="1124"/>
      <c r="AOY1306" s="1124"/>
      <c r="AOZ1306" s="1124"/>
      <c r="APA1306" s="1124"/>
      <c r="APB1306" s="1124"/>
      <c r="APC1306" s="1124"/>
      <c r="APD1306" s="1124"/>
      <c r="APE1306" s="1124"/>
      <c r="APF1306" s="1124"/>
      <c r="APG1306" s="1124"/>
      <c r="APH1306" s="1124"/>
      <c r="API1306" s="1124"/>
      <c r="APJ1306" s="1124"/>
      <c r="APK1306" s="1124"/>
      <c r="APL1306" s="1124"/>
      <c r="APM1306" s="1124"/>
      <c r="APN1306" s="1124"/>
      <c r="APO1306" s="1124"/>
      <c r="APP1306" s="1124"/>
      <c r="APQ1306" s="1124"/>
      <c r="APR1306" s="1124"/>
      <c r="APS1306" s="1124"/>
      <c r="APT1306" s="1124"/>
      <c r="APU1306" s="1124"/>
      <c r="APV1306" s="1124"/>
      <c r="APW1306" s="1124"/>
      <c r="APX1306" s="1124"/>
      <c r="APY1306" s="1124"/>
      <c r="APZ1306" s="1124"/>
      <c r="AQA1306" s="1124"/>
      <c r="AQB1306" s="1124"/>
      <c r="AQC1306" s="1124"/>
      <c r="AQD1306" s="1124"/>
      <c r="AQE1306" s="1124"/>
      <c r="AQF1306" s="1124"/>
      <c r="AQG1306" s="1124"/>
      <c r="AQH1306" s="1124"/>
      <c r="AQI1306" s="1124"/>
      <c r="AQJ1306" s="1124"/>
      <c r="AQK1306" s="1124"/>
      <c r="AQL1306" s="1124"/>
      <c r="AQM1306" s="1124"/>
      <c r="AQN1306" s="1124"/>
      <c r="AQO1306" s="1124"/>
      <c r="AQP1306" s="1124"/>
      <c r="AQQ1306" s="1124"/>
      <c r="AQR1306" s="1124"/>
      <c r="AQS1306" s="1124"/>
      <c r="AQT1306" s="1124"/>
      <c r="AQU1306" s="1124"/>
      <c r="AQV1306" s="1124"/>
      <c r="AQW1306" s="1124"/>
      <c r="AQX1306" s="1124"/>
      <c r="AQY1306" s="1124"/>
      <c r="AQZ1306" s="1124"/>
      <c r="ARA1306" s="1124"/>
      <c r="ARB1306" s="1124"/>
      <c r="ARC1306" s="1124"/>
      <c r="ARD1306" s="1124"/>
      <c r="ARE1306" s="1124"/>
      <c r="ARF1306" s="1124"/>
      <c r="ARG1306" s="1124"/>
      <c r="ARH1306" s="1124"/>
      <c r="ARI1306" s="1124"/>
      <c r="ARJ1306" s="1124"/>
      <c r="ARK1306" s="1124"/>
      <c r="ARL1306" s="1124"/>
      <c r="ARM1306" s="1124"/>
      <c r="ARN1306" s="1124"/>
      <c r="ARO1306" s="1124"/>
      <c r="ARP1306" s="1124"/>
      <c r="ARQ1306" s="1124"/>
      <c r="ARR1306" s="1124"/>
      <c r="ARS1306" s="1124"/>
      <c r="ART1306" s="1124"/>
      <c r="ARU1306" s="1124"/>
      <c r="ARV1306" s="1124"/>
      <c r="ARW1306" s="1124"/>
      <c r="ARX1306" s="1124"/>
      <c r="ARY1306" s="1124"/>
      <c r="ARZ1306" s="1124"/>
      <c r="ASA1306" s="1124"/>
      <c r="ASB1306" s="1124"/>
      <c r="ASC1306" s="1124"/>
      <c r="ASD1306" s="1124"/>
      <c r="ASE1306" s="1124"/>
      <c r="ASF1306" s="1124"/>
      <c r="ASG1306" s="1124"/>
      <c r="ASH1306" s="1124"/>
      <c r="ASI1306" s="1124"/>
      <c r="ASJ1306" s="1124"/>
      <c r="ASK1306" s="1124"/>
      <c r="ASL1306" s="1124"/>
      <c r="ASM1306" s="1124"/>
      <c r="ASN1306" s="1124"/>
      <c r="ASO1306" s="1124"/>
      <c r="ASP1306" s="1124"/>
      <c r="ASQ1306" s="1124"/>
      <c r="ASR1306" s="1124"/>
      <c r="ASS1306" s="1124"/>
      <c r="AST1306" s="1124"/>
      <c r="ASU1306" s="1124"/>
      <c r="ASV1306" s="1124"/>
      <c r="ASW1306" s="1124"/>
      <c r="ASX1306" s="1124"/>
      <c r="ASY1306" s="1124"/>
      <c r="ASZ1306" s="1124"/>
      <c r="ATA1306" s="1124"/>
      <c r="ATB1306" s="1124"/>
      <c r="ATC1306" s="1124"/>
      <c r="ATD1306" s="1124"/>
      <c r="ATE1306" s="1124"/>
      <c r="ATF1306" s="1124"/>
      <c r="ATG1306" s="1124"/>
      <c r="ATH1306" s="1124"/>
      <c r="ATI1306" s="1124"/>
      <c r="ATJ1306" s="1124"/>
      <c r="ATK1306" s="1124"/>
      <c r="ATL1306" s="1124"/>
      <c r="ATM1306" s="1124"/>
      <c r="ATN1306" s="1124"/>
      <c r="ATO1306" s="1124"/>
      <c r="ATP1306" s="1124"/>
      <c r="ATQ1306" s="1124"/>
      <c r="ATR1306" s="1124"/>
      <c r="ATS1306" s="1124"/>
      <c r="ATT1306" s="1124"/>
      <c r="ATU1306" s="1124"/>
      <c r="ATV1306" s="1124"/>
      <c r="ATW1306" s="1124"/>
      <c r="ATX1306" s="1124"/>
      <c r="ATY1306" s="1124"/>
      <c r="ATZ1306" s="1124"/>
      <c r="AUA1306" s="1124"/>
      <c r="AUB1306" s="1124"/>
      <c r="AUC1306" s="1124"/>
      <c r="AUD1306" s="1124"/>
      <c r="AUE1306" s="1124"/>
      <c r="AUF1306" s="1124"/>
      <c r="AUG1306" s="1124"/>
      <c r="AUH1306" s="1124"/>
      <c r="AUI1306" s="1124"/>
      <c r="AUJ1306" s="1124"/>
      <c r="AUK1306" s="1124"/>
      <c r="AUL1306" s="1124"/>
      <c r="AUM1306" s="1124"/>
      <c r="AUN1306" s="1124"/>
      <c r="AUO1306" s="1124"/>
      <c r="AUP1306" s="1124"/>
      <c r="AUQ1306" s="1124"/>
      <c r="AUR1306" s="1124"/>
      <c r="AUS1306" s="1124"/>
      <c r="AUT1306" s="1124"/>
      <c r="AUU1306" s="1124"/>
      <c r="AUV1306" s="1124"/>
      <c r="AUW1306" s="1124"/>
      <c r="AUX1306" s="1124"/>
      <c r="AUY1306" s="1124"/>
      <c r="AUZ1306" s="1124"/>
      <c r="AVA1306" s="1124"/>
      <c r="AVB1306" s="1124"/>
      <c r="AVC1306" s="1124"/>
      <c r="AVD1306" s="1124"/>
      <c r="AVE1306" s="1124"/>
      <c r="AVF1306" s="1124"/>
      <c r="AVG1306" s="1124"/>
      <c r="AVH1306" s="1124"/>
      <c r="AVI1306" s="1124"/>
      <c r="AVJ1306" s="1124"/>
      <c r="AVK1306" s="1124"/>
      <c r="AVL1306" s="1124"/>
      <c r="AVM1306" s="1124"/>
      <c r="AVN1306" s="1124"/>
      <c r="AVO1306" s="1124"/>
      <c r="AVP1306" s="1124"/>
      <c r="AVQ1306" s="1124"/>
      <c r="AVR1306" s="1124"/>
      <c r="AVS1306" s="1124"/>
      <c r="AVT1306" s="1124"/>
      <c r="AVU1306" s="1124"/>
      <c r="AVV1306" s="1124"/>
      <c r="AVW1306" s="1124"/>
      <c r="AVX1306" s="1124"/>
      <c r="AVY1306" s="1124"/>
      <c r="AVZ1306" s="1124"/>
      <c r="AWA1306" s="1124"/>
      <c r="AWB1306" s="1124"/>
      <c r="AWC1306" s="1124"/>
      <c r="AWD1306" s="1124"/>
      <c r="AWE1306" s="1124"/>
      <c r="AWF1306" s="1124"/>
      <c r="AWG1306" s="1124"/>
      <c r="AWH1306" s="1124"/>
      <c r="AWI1306" s="1124"/>
      <c r="AWJ1306" s="1124"/>
      <c r="AWK1306" s="1124"/>
      <c r="AWL1306" s="1124"/>
      <c r="AWM1306" s="1124"/>
      <c r="AWN1306" s="1124"/>
      <c r="AWO1306" s="1124"/>
      <c r="AWP1306" s="1124"/>
      <c r="AWQ1306" s="1124"/>
      <c r="AWR1306" s="1124"/>
      <c r="AWS1306" s="1124"/>
      <c r="AWT1306" s="1124"/>
      <c r="AWU1306" s="1124"/>
      <c r="AWV1306" s="1124"/>
      <c r="AWW1306" s="1124"/>
      <c r="AWX1306" s="1124"/>
      <c r="AWY1306" s="1124"/>
      <c r="AWZ1306" s="1124"/>
      <c r="AXA1306" s="1124"/>
      <c r="AXB1306" s="1124"/>
      <c r="AXC1306" s="1124"/>
      <c r="AXD1306" s="1124"/>
      <c r="AXE1306" s="1124"/>
      <c r="AXF1306" s="1124"/>
      <c r="AXG1306" s="1124"/>
      <c r="AXH1306" s="1124"/>
      <c r="AXI1306" s="1124"/>
      <c r="AXJ1306" s="1124"/>
      <c r="AXK1306" s="1124"/>
      <c r="AXL1306" s="1124"/>
      <c r="AXM1306" s="1124"/>
      <c r="AXN1306" s="1124"/>
      <c r="AXO1306" s="1124"/>
      <c r="AXP1306" s="1124"/>
      <c r="AXQ1306" s="1124"/>
      <c r="AXR1306" s="1124"/>
      <c r="AXS1306" s="1124"/>
      <c r="AXT1306" s="1124"/>
      <c r="AXU1306" s="1124"/>
      <c r="AXV1306" s="1124"/>
      <c r="AXW1306" s="1124"/>
      <c r="AXX1306" s="1124"/>
      <c r="AXY1306" s="1124"/>
      <c r="AXZ1306" s="1124"/>
      <c r="AYA1306" s="1124"/>
      <c r="AYB1306" s="1124"/>
      <c r="AYC1306" s="1124"/>
      <c r="AYD1306" s="1124"/>
      <c r="AYE1306" s="1124"/>
      <c r="AYF1306" s="1124"/>
      <c r="AYG1306" s="1124"/>
      <c r="AYH1306" s="1124"/>
      <c r="AYI1306" s="1124"/>
      <c r="AYJ1306" s="1124"/>
      <c r="AYK1306" s="1124"/>
      <c r="AYL1306" s="1124"/>
      <c r="AYM1306" s="1124"/>
      <c r="AYN1306" s="1124"/>
      <c r="AYO1306" s="1124"/>
      <c r="AYP1306" s="1124"/>
      <c r="AYQ1306" s="1124"/>
      <c r="AYR1306" s="1124"/>
      <c r="AYS1306" s="1124"/>
      <c r="AYT1306" s="1124"/>
      <c r="AYU1306" s="1124"/>
      <c r="AYV1306" s="1124"/>
      <c r="AYW1306" s="1124"/>
      <c r="AYX1306" s="1124"/>
      <c r="AYY1306" s="1124"/>
      <c r="AYZ1306" s="1124"/>
      <c r="AZA1306" s="1124"/>
      <c r="AZB1306" s="1124"/>
      <c r="AZC1306" s="1124"/>
      <c r="AZD1306" s="1124"/>
      <c r="AZE1306" s="1124"/>
      <c r="AZF1306" s="1124"/>
      <c r="AZG1306" s="1124"/>
      <c r="AZH1306" s="1124"/>
      <c r="AZI1306" s="1124"/>
      <c r="AZJ1306" s="1124"/>
      <c r="AZK1306" s="1124"/>
      <c r="AZL1306" s="1124"/>
      <c r="AZM1306" s="1124"/>
      <c r="AZN1306" s="1124"/>
      <c r="AZO1306" s="1124"/>
      <c r="AZP1306" s="1124"/>
      <c r="AZQ1306" s="1124"/>
      <c r="AZR1306" s="1124"/>
      <c r="AZS1306" s="1124"/>
      <c r="AZT1306" s="1124"/>
      <c r="AZU1306" s="1124"/>
      <c r="AZV1306" s="1124"/>
      <c r="AZW1306" s="1124"/>
      <c r="AZX1306" s="1124"/>
      <c r="AZY1306" s="1124"/>
      <c r="AZZ1306" s="1124"/>
      <c r="BAA1306" s="1124"/>
      <c r="BAB1306" s="1124"/>
      <c r="BAC1306" s="1124"/>
      <c r="BAD1306" s="1124"/>
      <c r="BAE1306" s="1124"/>
      <c r="BAF1306" s="1124"/>
      <c r="BAG1306" s="1124"/>
      <c r="BAH1306" s="1124"/>
      <c r="BAI1306" s="1124"/>
      <c r="BAJ1306" s="1124"/>
      <c r="BAK1306" s="1124"/>
      <c r="BAL1306" s="1124"/>
      <c r="BAM1306" s="1124"/>
      <c r="BAN1306" s="1124"/>
      <c r="BAO1306" s="1124"/>
      <c r="BAP1306" s="1124"/>
      <c r="BAQ1306" s="1124"/>
      <c r="BAR1306" s="1124"/>
      <c r="BAS1306" s="1124"/>
      <c r="BAT1306" s="1124"/>
      <c r="BAU1306" s="1124"/>
      <c r="BAV1306" s="1124"/>
      <c r="BAW1306" s="1124"/>
      <c r="BAX1306" s="1124"/>
      <c r="BAY1306" s="1124"/>
      <c r="BAZ1306" s="1124"/>
      <c r="BBA1306" s="1124"/>
      <c r="BBB1306" s="1124"/>
      <c r="BBC1306" s="1124"/>
      <c r="BBD1306" s="1124"/>
      <c r="BBE1306" s="1124"/>
      <c r="BBF1306" s="1124"/>
      <c r="BBG1306" s="1124"/>
      <c r="BBH1306" s="1124"/>
      <c r="BBI1306" s="1124"/>
      <c r="BBJ1306" s="1124"/>
      <c r="BBK1306" s="1124"/>
      <c r="BBL1306" s="1124"/>
      <c r="BBM1306" s="1124"/>
      <c r="BBN1306" s="1124"/>
      <c r="BBO1306" s="1124"/>
      <c r="BBP1306" s="1124"/>
      <c r="BBQ1306" s="1124"/>
      <c r="BBR1306" s="1124"/>
      <c r="BBS1306" s="1124"/>
      <c r="BBT1306" s="1124"/>
      <c r="BBU1306" s="1124"/>
      <c r="BBV1306" s="1124"/>
      <c r="BBW1306" s="1124"/>
      <c r="BBX1306" s="1124"/>
      <c r="BBY1306" s="1124"/>
      <c r="BBZ1306" s="1124"/>
      <c r="BCA1306" s="1124"/>
      <c r="BCB1306" s="1124"/>
      <c r="BCC1306" s="1124"/>
      <c r="BCD1306" s="1124"/>
      <c r="BCE1306" s="1124"/>
      <c r="BCF1306" s="1124"/>
      <c r="BCG1306" s="1124"/>
      <c r="BCH1306" s="1124"/>
      <c r="BCI1306" s="1124"/>
      <c r="BCJ1306" s="1124"/>
      <c r="BCK1306" s="1124"/>
      <c r="BCL1306" s="1124"/>
      <c r="BCM1306" s="1124"/>
      <c r="BCN1306" s="1124"/>
      <c r="BCO1306" s="1124"/>
      <c r="BCP1306" s="1124"/>
      <c r="BCQ1306" s="1124"/>
      <c r="BCR1306" s="1124"/>
      <c r="BCS1306" s="1124"/>
      <c r="BCT1306" s="1124"/>
      <c r="BCU1306" s="1124"/>
      <c r="BCV1306" s="1124"/>
      <c r="BCW1306" s="1124"/>
      <c r="BCX1306" s="1124"/>
      <c r="BCY1306" s="1124"/>
      <c r="BCZ1306" s="1124"/>
      <c r="BDA1306" s="1124"/>
      <c r="BDB1306" s="1124"/>
      <c r="BDC1306" s="1124"/>
      <c r="BDD1306" s="1124"/>
      <c r="BDE1306" s="1124"/>
      <c r="BDF1306" s="1124"/>
      <c r="BDG1306" s="1124"/>
      <c r="BDH1306" s="1124"/>
      <c r="BDI1306" s="1124"/>
      <c r="BDJ1306" s="1124"/>
      <c r="BDK1306" s="1124"/>
      <c r="BDL1306" s="1124"/>
      <c r="BDM1306" s="1124"/>
      <c r="BDN1306" s="1124"/>
      <c r="BDO1306" s="1124"/>
      <c r="BDP1306" s="1124"/>
      <c r="BDQ1306" s="1124"/>
      <c r="BDR1306" s="1124"/>
      <c r="BDS1306" s="1124"/>
      <c r="BDT1306" s="1124"/>
      <c r="BDU1306" s="1124"/>
      <c r="BDV1306" s="1124"/>
      <c r="BDW1306" s="1124"/>
      <c r="BDX1306" s="1124"/>
      <c r="BDY1306" s="1124"/>
      <c r="BDZ1306" s="1124"/>
      <c r="BEA1306" s="1124"/>
      <c r="BEB1306" s="1124"/>
      <c r="BEC1306" s="1124"/>
      <c r="BED1306" s="1124"/>
      <c r="BEE1306" s="1124"/>
      <c r="BEF1306" s="1124"/>
      <c r="BEG1306" s="1124"/>
      <c r="BEH1306" s="1124"/>
      <c r="BEI1306" s="1124"/>
      <c r="BEJ1306" s="1124"/>
      <c r="BEK1306" s="1124"/>
      <c r="BEL1306" s="1124"/>
      <c r="BEM1306" s="1124"/>
      <c r="BEN1306" s="1124"/>
      <c r="BEO1306" s="1124"/>
      <c r="BEP1306" s="1124"/>
      <c r="BEQ1306" s="1124"/>
      <c r="BER1306" s="1124"/>
      <c r="BES1306" s="1124"/>
      <c r="BET1306" s="1124"/>
      <c r="BEU1306" s="1124"/>
      <c r="BEV1306" s="1124"/>
      <c r="BEW1306" s="1124"/>
      <c r="BEX1306" s="1124"/>
      <c r="BEY1306" s="1124"/>
      <c r="BEZ1306" s="1124"/>
      <c r="BFA1306" s="1124"/>
      <c r="BFB1306" s="1124"/>
      <c r="BFC1306" s="1124"/>
      <c r="BFD1306" s="1124"/>
      <c r="BFE1306" s="1124"/>
      <c r="BFF1306" s="1124"/>
      <c r="BFG1306" s="1124"/>
      <c r="BFH1306" s="1124"/>
      <c r="BFI1306" s="1124"/>
      <c r="BFJ1306" s="1124"/>
      <c r="BFK1306" s="1124"/>
      <c r="BFL1306" s="1124"/>
      <c r="BFM1306" s="1124"/>
      <c r="BFN1306" s="1124"/>
      <c r="BFO1306" s="1124"/>
      <c r="BFP1306" s="1124"/>
      <c r="BFQ1306" s="1124"/>
      <c r="BFR1306" s="1124"/>
      <c r="BFS1306" s="1124"/>
      <c r="BFT1306" s="1124"/>
      <c r="BFU1306" s="1124"/>
      <c r="BFV1306" s="1124"/>
      <c r="BFW1306" s="1124"/>
      <c r="BFX1306" s="1124"/>
      <c r="BFY1306" s="1124"/>
      <c r="BFZ1306" s="1124"/>
      <c r="BGA1306" s="1124"/>
      <c r="BGB1306" s="1124"/>
      <c r="BGC1306" s="1124"/>
      <c r="BGD1306" s="1124"/>
      <c r="BGE1306" s="1124"/>
      <c r="BGF1306" s="1124"/>
      <c r="BGG1306" s="1124"/>
      <c r="BGH1306" s="1124"/>
      <c r="BGI1306" s="1124"/>
      <c r="BGJ1306" s="1124"/>
      <c r="BGK1306" s="1124"/>
      <c r="BGL1306" s="1124"/>
      <c r="BGM1306" s="1124"/>
      <c r="BGN1306" s="1124"/>
      <c r="BGO1306" s="1124"/>
      <c r="BGP1306" s="1124"/>
      <c r="BGQ1306" s="1124"/>
      <c r="BGR1306" s="1124"/>
      <c r="BGS1306" s="1124"/>
      <c r="BGT1306" s="1124"/>
      <c r="BGU1306" s="1124"/>
      <c r="BGV1306" s="1124"/>
      <c r="BGW1306" s="1124"/>
      <c r="BGX1306" s="1124"/>
      <c r="BGY1306" s="1124"/>
      <c r="BGZ1306" s="1124"/>
      <c r="BHA1306" s="1124"/>
      <c r="BHB1306" s="1124"/>
      <c r="BHC1306" s="1124"/>
      <c r="BHD1306" s="1124"/>
      <c r="BHE1306" s="1124"/>
      <c r="BHF1306" s="1124"/>
      <c r="BHG1306" s="1124"/>
      <c r="BHH1306" s="1124"/>
      <c r="BHI1306" s="1124"/>
      <c r="BHJ1306" s="1124"/>
      <c r="BHK1306" s="1124"/>
      <c r="BHL1306" s="1124"/>
      <c r="BHM1306" s="1124"/>
      <c r="BHN1306" s="1124"/>
      <c r="BHO1306" s="1124"/>
      <c r="BHP1306" s="1124"/>
      <c r="BHQ1306" s="1124"/>
      <c r="BHR1306" s="1124"/>
      <c r="BHS1306" s="1124"/>
      <c r="BHT1306" s="1124"/>
      <c r="BHU1306" s="1124"/>
      <c r="BHV1306" s="1124"/>
      <c r="BHW1306" s="1124"/>
      <c r="BHX1306" s="1124"/>
      <c r="BHY1306" s="1124"/>
      <c r="BHZ1306" s="1124"/>
      <c r="BIA1306" s="1124"/>
      <c r="BIB1306" s="1124"/>
      <c r="BIC1306" s="1124"/>
      <c r="BID1306" s="1124"/>
      <c r="BIE1306" s="1124"/>
      <c r="BIF1306" s="1124"/>
      <c r="BIG1306" s="1124"/>
      <c r="BIH1306" s="1124"/>
      <c r="BII1306" s="1124"/>
      <c r="BIJ1306" s="1124"/>
      <c r="BIK1306" s="1124"/>
      <c r="BIL1306" s="1124"/>
      <c r="BIM1306" s="1124"/>
      <c r="BIN1306" s="1124"/>
      <c r="BIO1306" s="1124"/>
      <c r="BIP1306" s="1124"/>
      <c r="BIQ1306" s="1124"/>
      <c r="BIR1306" s="1124"/>
      <c r="BIS1306" s="1124"/>
      <c r="BIT1306" s="1124"/>
      <c r="BIU1306" s="1124"/>
      <c r="BIV1306" s="1124"/>
      <c r="BIW1306" s="1124"/>
      <c r="BIX1306" s="1124"/>
      <c r="BIY1306" s="1124"/>
      <c r="BIZ1306" s="1124"/>
      <c r="BJA1306" s="1124"/>
      <c r="BJB1306" s="1124"/>
      <c r="BJC1306" s="1124"/>
      <c r="BJD1306" s="1124"/>
      <c r="BJE1306" s="1124"/>
      <c r="BJF1306" s="1124"/>
      <c r="BJG1306" s="1124"/>
      <c r="BJH1306" s="1124"/>
      <c r="BJI1306" s="1124"/>
      <c r="BJJ1306" s="1124"/>
      <c r="BJK1306" s="1124"/>
      <c r="BJL1306" s="1124"/>
      <c r="BJM1306" s="1124"/>
      <c r="BJN1306" s="1124"/>
      <c r="BJO1306" s="1124"/>
      <c r="BJP1306" s="1124"/>
      <c r="BJQ1306" s="1124"/>
      <c r="BJR1306" s="1124"/>
      <c r="BJS1306" s="1124"/>
      <c r="BJT1306" s="1124"/>
      <c r="BJU1306" s="1124"/>
      <c r="BJV1306" s="1124"/>
      <c r="BJW1306" s="1124"/>
      <c r="BJX1306" s="1124"/>
      <c r="BJY1306" s="1124"/>
      <c r="BJZ1306" s="1124"/>
      <c r="BKA1306" s="1124"/>
      <c r="BKB1306" s="1124"/>
      <c r="BKC1306" s="1124"/>
      <c r="BKD1306" s="1124"/>
      <c r="BKE1306" s="1124"/>
      <c r="BKF1306" s="1124"/>
      <c r="BKG1306" s="1124"/>
      <c r="BKH1306" s="1124"/>
      <c r="BKI1306" s="1124"/>
      <c r="BKJ1306" s="1124"/>
      <c r="BKK1306" s="1124"/>
      <c r="BKL1306" s="1124"/>
      <c r="BKM1306" s="1124"/>
      <c r="BKN1306" s="1124"/>
      <c r="BKO1306" s="1124"/>
      <c r="BKP1306" s="1124"/>
      <c r="BKQ1306" s="1124"/>
      <c r="BKR1306" s="1124"/>
      <c r="BKS1306" s="1124"/>
      <c r="BKT1306" s="1124"/>
      <c r="BKU1306" s="1124"/>
      <c r="BKV1306" s="1124"/>
      <c r="BKW1306" s="1124"/>
      <c r="BKX1306" s="1124"/>
      <c r="BKY1306" s="1124"/>
      <c r="BKZ1306" s="1124"/>
      <c r="BLA1306" s="1124"/>
      <c r="BLB1306" s="1124"/>
      <c r="BLC1306" s="1124"/>
      <c r="BLD1306" s="1124"/>
      <c r="BLE1306" s="1124"/>
      <c r="BLF1306" s="1124"/>
      <c r="BLG1306" s="1124"/>
      <c r="BLH1306" s="1124"/>
      <c r="BLI1306" s="1124"/>
      <c r="BLJ1306" s="1124"/>
      <c r="BLK1306" s="1124"/>
      <c r="BLL1306" s="1124"/>
      <c r="BLM1306" s="1124"/>
      <c r="BLN1306" s="1124"/>
      <c r="BLO1306" s="1124"/>
      <c r="BLP1306" s="1124"/>
      <c r="BLQ1306" s="1124"/>
      <c r="BLR1306" s="1124"/>
      <c r="BLS1306" s="1124"/>
      <c r="BLT1306" s="1124"/>
      <c r="BLU1306" s="1124"/>
      <c r="BLV1306" s="1124"/>
      <c r="BLW1306" s="1124"/>
      <c r="BLX1306" s="1124"/>
      <c r="BLY1306" s="1124"/>
      <c r="BLZ1306" s="1124"/>
      <c r="BMA1306" s="1124"/>
      <c r="BMB1306" s="1124"/>
      <c r="BMC1306" s="1124"/>
      <c r="BMD1306" s="1124"/>
      <c r="BME1306" s="1124"/>
      <c r="BMF1306" s="1124"/>
      <c r="BMG1306" s="1124"/>
      <c r="BMH1306" s="1124"/>
      <c r="BMI1306" s="1124"/>
      <c r="BMJ1306" s="1124"/>
      <c r="BMK1306" s="1124"/>
      <c r="BML1306" s="1124"/>
      <c r="BMM1306" s="1124"/>
      <c r="BMN1306" s="1124"/>
      <c r="BMO1306" s="1124"/>
      <c r="BMP1306" s="1124"/>
      <c r="BMQ1306" s="1124"/>
      <c r="BMR1306" s="1124"/>
      <c r="BMS1306" s="1124"/>
      <c r="BMT1306" s="1124"/>
      <c r="BMU1306" s="1124"/>
      <c r="BMV1306" s="1124"/>
      <c r="BMW1306" s="1124"/>
      <c r="BMX1306" s="1124"/>
      <c r="BMY1306" s="1124"/>
      <c r="BMZ1306" s="1124"/>
      <c r="BNA1306" s="1124"/>
      <c r="BNB1306" s="1124"/>
      <c r="BNC1306" s="1124"/>
      <c r="BND1306" s="1124"/>
      <c r="BNE1306" s="1124"/>
      <c r="BNF1306" s="1124"/>
      <c r="BNG1306" s="1124"/>
      <c r="BNH1306" s="1124"/>
      <c r="BNI1306" s="1124"/>
      <c r="BNJ1306" s="1124"/>
      <c r="BNK1306" s="1124"/>
      <c r="BNL1306" s="1124"/>
      <c r="BNM1306" s="1124"/>
      <c r="BNN1306" s="1124"/>
      <c r="BNO1306" s="1124"/>
      <c r="BNP1306" s="1124"/>
      <c r="BNQ1306" s="1124"/>
      <c r="BNR1306" s="1124"/>
      <c r="BNS1306" s="1124"/>
      <c r="BNT1306" s="1124"/>
      <c r="BNU1306" s="1124"/>
      <c r="BNV1306" s="1124"/>
      <c r="BNW1306" s="1124"/>
      <c r="BNX1306" s="1124"/>
      <c r="BNY1306" s="1124"/>
      <c r="BNZ1306" s="1124"/>
      <c r="BOA1306" s="1124"/>
      <c r="BOB1306" s="1124"/>
      <c r="BOC1306" s="1124"/>
      <c r="BOD1306" s="1124"/>
      <c r="BOE1306" s="1124"/>
      <c r="BOF1306" s="1124"/>
      <c r="BOG1306" s="1124"/>
      <c r="BOH1306" s="1124"/>
      <c r="BOI1306" s="1124"/>
      <c r="BOJ1306" s="1124"/>
      <c r="BOK1306" s="1124"/>
      <c r="BOL1306" s="1124"/>
      <c r="BOM1306" s="1124"/>
      <c r="BON1306" s="1124"/>
      <c r="BOO1306" s="1124"/>
      <c r="BOP1306" s="1124"/>
      <c r="BOQ1306" s="1124"/>
      <c r="BOR1306" s="1124"/>
      <c r="BOS1306" s="1124"/>
      <c r="BOT1306" s="1124"/>
      <c r="BOU1306" s="1124"/>
      <c r="BOV1306" s="1124"/>
      <c r="BOW1306" s="1124"/>
      <c r="BOX1306" s="1124"/>
      <c r="BOY1306" s="1124"/>
      <c r="BOZ1306" s="1124"/>
      <c r="BPA1306" s="1124"/>
      <c r="BPB1306" s="1124"/>
      <c r="BPC1306" s="1124"/>
      <c r="BPD1306" s="1124"/>
      <c r="BPE1306" s="1124"/>
      <c r="BPF1306" s="1124"/>
      <c r="BPG1306" s="1124"/>
      <c r="BPH1306" s="1124"/>
      <c r="BPI1306" s="1124"/>
      <c r="BPJ1306" s="1124"/>
      <c r="BPK1306" s="1124"/>
      <c r="BPL1306" s="1124"/>
      <c r="BPM1306" s="1124"/>
      <c r="BPN1306" s="1124"/>
      <c r="BPO1306" s="1124"/>
      <c r="BPP1306" s="1124"/>
      <c r="BPQ1306" s="1124"/>
      <c r="BPR1306" s="1124"/>
      <c r="BPS1306" s="1124"/>
      <c r="BPT1306" s="1124"/>
      <c r="BPU1306" s="1124"/>
      <c r="BPV1306" s="1124"/>
      <c r="BPW1306" s="1124"/>
      <c r="BPX1306" s="1124"/>
      <c r="BPY1306" s="1124"/>
      <c r="BPZ1306" s="1124"/>
      <c r="BQA1306" s="1124"/>
      <c r="BQB1306" s="1124"/>
      <c r="BQC1306" s="1124"/>
      <c r="BQD1306" s="1124"/>
      <c r="BQE1306" s="1124"/>
      <c r="BQF1306" s="1124"/>
      <c r="BQG1306" s="1124"/>
      <c r="BQH1306" s="1124"/>
      <c r="BQI1306" s="1124"/>
      <c r="BQJ1306" s="1124"/>
      <c r="BQK1306" s="1124"/>
      <c r="BQL1306" s="1124"/>
      <c r="BQM1306" s="1124"/>
      <c r="BQN1306" s="1124"/>
      <c r="BQO1306" s="1124"/>
      <c r="BQP1306" s="1124"/>
      <c r="BQQ1306" s="1124"/>
      <c r="BQR1306" s="1124"/>
      <c r="BQS1306" s="1124"/>
      <c r="BQT1306" s="1124"/>
      <c r="BQU1306" s="1124"/>
      <c r="BQV1306" s="1124"/>
      <c r="BQW1306" s="1124"/>
      <c r="BQX1306" s="1124"/>
      <c r="BQY1306" s="1124"/>
      <c r="BQZ1306" s="1124"/>
      <c r="BRA1306" s="1124"/>
      <c r="BRB1306" s="1124"/>
      <c r="BRC1306" s="1124"/>
      <c r="BRD1306" s="1124"/>
      <c r="BRE1306" s="1124"/>
      <c r="BRF1306" s="1124"/>
      <c r="BRG1306" s="1124"/>
      <c r="BRH1306" s="1124"/>
      <c r="BRI1306" s="1124"/>
      <c r="BRJ1306" s="1124"/>
      <c r="BRK1306" s="1124"/>
      <c r="BRL1306" s="1124"/>
      <c r="BRM1306" s="1124"/>
      <c r="BRN1306" s="1124"/>
      <c r="BRO1306" s="1124"/>
      <c r="BRP1306" s="1124"/>
      <c r="BRQ1306" s="1124"/>
      <c r="BRR1306" s="1124"/>
      <c r="BRS1306" s="1124"/>
      <c r="BRT1306" s="1124"/>
      <c r="BRU1306" s="1124"/>
      <c r="BRV1306" s="1124"/>
      <c r="BRW1306" s="1124"/>
      <c r="BRX1306" s="1124"/>
      <c r="BRY1306" s="1124"/>
      <c r="BRZ1306" s="1124"/>
      <c r="BSA1306" s="1124"/>
      <c r="BSB1306" s="1124"/>
      <c r="BSC1306" s="1124"/>
      <c r="BSD1306" s="1124"/>
      <c r="BSE1306" s="1124"/>
      <c r="BSF1306" s="1124"/>
      <c r="BSG1306" s="1124"/>
      <c r="BSH1306" s="1124"/>
      <c r="BSI1306" s="1124"/>
      <c r="BSJ1306" s="1124"/>
      <c r="BSK1306" s="1124"/>
      <c r="BSL1306" s="1124"/>
      <c r="BSM1306" s="1124"/>
      <c r="BSN1306" s="1124"/>
      <c r="BSO1306" s="1124"/>
      <c r="BSP1306" s="1124"/>
      <c r="BSQ1306" s="1124"/>
      <c r="BSR1306" s="1124"/>
      <c r="BSS1306" s="1124"/>
      <c r="BST1306" s="1124"/>
      <c r="BSU1306" s="1124"/>
      <c r="BSV1306" s="1124"/>
      <c r="BSW1306" s="1124"/>
      <c r="BSX1306" s="1124"/>
      <c r="BSY1306" s="1124"/>
      <c r="BSZ1306" s="1124"/>
      <c r="BTA1306" s="1124"/>
      <c r="BTB1306" s="1124"/>
      <c r="BTC1306" s="1124"/>
      <c r="BTD1306" s="1124"/>
      <c r="BTE1306" s="1124"/>
      <c r="BTF1306" s="1124"/>
      <c r="BTG1306" s="1124"/>
      <c r="BTH1306" s="1124"/>
      <c r="BTI1306" s="1124"/>
      <c r="BTJ1306" s="1124"/>
      <c r="BTK1306" s="1124"/>
      <c r="BTL1306" s="1124"/>
      <c r="BTM1306" s="1124"/>
      <c r="BTN1306" s="1124"/>
      <c r="BTO1306" s="1124"/>
      <c r="BTP1306" s="1124"/>
      <c r="BTQ1306" s="1124"/>
      <c r="BTR1306" s="1124"/>
      <c r="BTS1306" s="1124"/>
      <c r="BTT1306" s="1124"/>
      <c r="BTU1306" s="1124"/>
      <c r="BTV1306" s="1124"/>
      <c r="BTW1306" s="1124"/>
      <c r="BTX1306" s="1124"/>
      <c r="BTY1306" s="1124"/>
      <c r="BTZ1306" s="1124"/>
      <c r="BUA1306" s="1124"/>
      <c r="BUB1306" s="1124"/>
      <c r="BUC1306" s="1124"/>
      <c r="BUD1306" s="1124"/>
      <c r="BUE1306" s="1124"/>
      <c r="BUF1306" s="1124"/>
      <c r="BUG1306" s="1124"/>
      <c r="BUH1306" s="1124"/>
      <c r="BUI1306" s="1124"/>
      <c r="BUJ1306" s="1124"/>
      <c r="BUK1306" s="1124"/>
      <c r="BUL1306" s="1124"/>
      <c r="BUM1306" s="1124"/>
      <c r="BUN1306" s="1124"/>
      <c r="BUO1306" s="1124"/>
      <c r="BUP1306" s="1124"/>
      <c r="BUQ1306" s="1124"/>
      <c r="BUR1306" s="1124"/>
      <c r="BUS1306" s="1124"/>
      <c r="BUT1306" s="1124"/>
      <c r="BUU1306" s="1124"/>
      <c r="BUV1306" s="1124"/>
      <c r="BUW1306" s="1124"/>
      <c r="BUX1306" s="1124"/>
      <c r="BUY1306" s="1124"/>
      <c r="BUZ1306" s="1124"/>
      <c r="BVA1306" s="1124"/>
      <c r="BVB1306" s="1124"/>
      <c r="BVC1306" s="1124"/>
      <c r="BVD1306" s="1124"/>
      <c r="BVE1306" s="1124"/>
      <c r="BVF1306" s="1124"/>
      <c r="BVG1306" s="1124"/>
      <c r="BVH1306" s="1124"/>
      <c r="BVI1306" s="1124"/>
      <c r="BVJ1306" s="1124"/>
      <c r="BVK1306" s="1124"/>
      <c r="BVL1306" s="1124"/>
      <c r="BVM1306" s="1124"/>
      <c r="BVN1306" s="1124"/>
      <c r="BVO1306" s="1124"/>
      <c r="BVP1306" s="1124"/>
      <c r="BVQ1306" s="1124"/>
      <c r="BVR1306" s="1124"/>
      <c r="BVS1306" s="1124"/>
      <c r="BVT1306" s="1124"/>
      <c r="BVU1306" s="1124"/>
      <c r="BVV1306" s="1124"/>
      <c r="BVW1306" s="1124"/>
      <c r="BVX1306" s="1124"/>
      <c r="BVY1306" s="1124"/>
      <c r="BVZ1306" s="1124"/>
      <c r="BWA1306" s="1124"/>
      <c r="BWB1306" s="1124"/>
      <c r="BWC1306" s="1124"/>
      <c r="BWD1306" s="1124"/>
      <c r="BWE1306" s="1124"/>
      <c r="BWF1306" s="1124"/>
      <c r="BWG1306" s="1124"/>
      <c r="BWH1306" s="1124"/>
      <c r="BWI1306" s="1124"/>
      <c r="BWJ1306" s="1124"/>
      <c r="BWK1306" s="1124"/>
      <c r="BWL1306" s="1124"/>
      <c r="BWM1306" s="1124"/>
      <c r="BWN1306" s="1124"/>
      <c r="BWO1306" s="1124"/>
      <c r="BWP1306" s="1124"/>
      <c r="BWQ1306" s="1124"/>
      <c r="BWR1306" s="1124"/>
      <c r="BWS1306" s="1124"/>
      <c r="BWT1306" s="1124"/>
      <c r="BWU1306" s="1124"/>
      <c r="BWV1306" s="1124"/>
      <c r="BWW1306" s="1124"/>
      <c r="BWX1306" s="1124"/>
      <c r="BWY1306" s="1124"/>
      <c r="BWZ1306" s="1124"/>
      <c r="BXA1306" s="1124"/>
      <c r="BXB1306" s="1124"/>
      <c r="BXC1306" s="1124"/>
      <c r="BXD1306" s="1124"/>
      <c r="BXE1306" s="1124"/>
      <c r="BXF1306" s="1124"/>
      <c r="BXG1306" s="1124"/>
      <c r="BXH1306" s="1124"/>
      <c r="BXI1306" s="1124"/>
      <c r="BXJ1306" s="1124"/>
      <c r="BXK1306" s="1124"/>
      <c r="BXL1306" s="1124"/>
      <c r="BXM1306" s="1124"/>
      <c r="BXN1306" s="1124"/>
      <c r="BXO1306" s="1124"/>
      <c r="BXP1306" s="1124"/>
      <c r="BXQ1306" s="1124"/>
      <c r="BXR1306" s="1124"/>
      <c r="BXS1306" s="1124"/>
      <c r="BXT1306" s="1124"/>
      <c r="BXU1306" s="1124"/>
      <c r="BXV1306" s="1124"/>
      <c r="BXW1306" s="1124"/>
      <c r="BXX1306" s="1124"/>
      <c r="BXY1306" s="1124"/>
      <c r="BXZ1306" s="1124"/>
      <c r="BYA1306" s="1124"/>
      <c r="BYB1306" s="1124"/>
      <c r="BYC1306" s="1124"/>
      <c r="BYD1306" s="1124"/>
      <c r="BYE1306" s="1124"/>
      <c r="BYF1306" s="1124"/>
      <c r="BYG1306" s="1124"/>
      <c r="BYH1306" s="1124"/>
      <c r="BYI1306" s="1124"/>
      <c r="BYJ1306" s="1124"/>
      <c r="BYK1306" s="1124"/>
      <c r="BYL1306" s="1124"/>
      <c r="BYM1306" s="1124"/>
      <c r="BYN1306" s="1124"/>
      <c r="BYO1306" s="1124"/>
      <c r="BYP1306" s="1124"/>
      <c r="BYQ1306" s="1124"/>
      <c r="BYR1306" s="1124"/>
      <c r="BYS1306" s="1124"/>
      <c r="BYT1306" s="1124"/>
      <c r="BYU1306" s="1124"/>
      <c r="BYV1306" s="1124"/>
      <c r="BYW1306" s="1124"/>
      <c r="BYX1306" s="1124"/>
      <c r="BYY1306" s="1124"/>
      <c r="BYZ1306" s="1124"/>
      <c r="BZA1306" s="1124"/>
      <c r="BZB1306" s="1124"/>
      <c r="BZC1306" s="1124"/>
      <c r="BZD1306" s="1124"/>
      <c r="BZE1306" s="1124"/>
      <c r="BZF1306" s="1124"/>
      <c r="BZG1306" s="1124"/>
      <c r="BZH1306" s="1124"/>
      <c r="BZI1306" s="1124"/>
      <c r="BZJ1306" s="1124"/>
      <c r="BZK1306" s="1124"/>
      <c r="BZL1306" s="1124"/>
      <c r="BZM1306" s="1124"/>
      <c r="BZN1306" s="1124"/>
      <c r="BZO1306" s="1124"/>
      <c r="BZP1306" s="1124"/>
      <c r="BZQ1306" s="1124"/>
      <c r="BZR1306" s="1124"/>
      <c r="BZS1306" s="1124"/>
      <c r="BZT1306" s="1124"/>
      <c r="BZU1306" s="1124"/>
      <c r="BZV1306" s="1124"/>
      <c r="BZW1306" s="1124"/>
      <c r="BZX1306" s="1124"/>
      <c r="BZY1306" s="1124"/>
      <c r="BZZ1306" s="1124"/>
      <c r="CAA1306" s="1124"/>
      <c r="CAB1306" s="1124"/>
      <c r="CAC1306" s="1124"/>
      <c r="CAD1306" s="1124"/>
      <c r="CAE1306" s="1124"/>
      <c r="CAF1306" s="1124"/>
      <c r="CAG1306" s="1124"/>
      <c r="CAH1306" s="1124"/>
      <c r="CAI1306" s="1124"/>
      <c r="CAJ1306" s="1124"/>
      <c r="CAK1306" s="1124"/>
      <c r="CAL1306" s="1124"/>
      <c r="CAM1306" s="1124"/>
      <c r="CAN1306" s="1124"/>
      <c r="CAO1306" s="1124"/>
      <c r="CAP1306" s="1124"/>
      <c r="CAQ1306" s="1124"/>
      <c r="CAR1306" s="1124"/>
      <c r="CAS1306" s="1124"/>
      <c r="CAT1306" s="1124"/>
      <c r="CAU1306" s="1124"/>
      <c r="CAV1306" s="1124"/>
      <c r="CAW1306" s="1124"/>
      <c r="CAX1306" s="1124"/>
      <c r="CAY1306" s="1124"/>
      <c r="CAZ1306" s="1124"/>
      <c r="CBA1306" s="1124"/>
      <c r="CBB1306" s="1124"/>
      <c r="CBC1306" s="1124"/>
      <c r="CBD1306" s="1124"/>
      <c r="CBE1306" s="1124"/>
      <c r="CBF1306" s="1124"/>
      <c r="CBG1306" s="1124"/>
      <c r="CBH1306" s="1124"/>
      <c r="CBI1306" s="1124"/>
      <c r="CBJ1306" s="1124"/>
      <c r="CBK1306" s="1124"/>
      <c r="CBL1306" s="1124"/>
      <c r="CBM1306" s="1124"/>
      <c r="CBN1306" s="1124"/>
      <c r="CBO1306" s="1124"/>
      <c r="CBP1306" s="1124"/>
      <c r="CBQ1306" s="1124"/>
      <c r="CBR1306" s="1124"/>
      <c r="CBS1306" s="1124"/>
      <c r="CBT1306" s="1124"/>
      <c r="CBU1306" s="1124"/>
      <c r="CBV1306" s="1124"/>
      <c r="CBW1306" s="1124"/>
      <c r="CBX1306" s="1124"/>
      <c r="CBY1306" s="1124"/>
      <c r="CBZ1306" s="1124"/>
      <c r="CCA1306" s="1124"/>
      <c r="CCB1306" s="1124"/>
      <c r="CCC1306" s="1124"/>
      <c r="CCD1306" s="1124"/>
      <c r="CCE1306" s="1124"/>
      <c r="CCF1306" s="1124"/>
      <c r="CCG1306" s="1124"/>
      <c r="CCH1306" s="1124"/>
      <c r="CCI1306" s="1124"/>
      <c r="CCJ1306" s="1124"/>
      <c r="CCK1306" s="1124"/>
      <c r="CCL1306" s="1124"/>
      <c r="CCM1306" s="1124"/>
      <c r="CCN1306" s="1124"/>
      <c r="CCO1306" s="1124"/>
      <c r="CCP1306" s="1124"/>
      <c r="CCQ1306" s="1124"/>
      <c r="CCR1306" s="1124"/>
      <c r="CCS1306" s="1124"/>
      <c r="CCT1306" s="1124"/>
      <c r="CCU1306" s="1124"/>
      <c r="CCV1306" s="1124"/>
      <c r="CCW1306" s="1124"/>
      <c r="CCX1306" s="1124"/>
      <c r="CCY1306" s="1124"/>
      <c r="CCZ1306" s="1124"/>
      <c r="CDA1306" s="1124"/>
      <c r="CDB1306" s="1124"/>
      <c r="CDC1306" s="1124"/>
      <c r="CDD1306" s="1124"/>
      <c r="CDE1306" s="1124"/>
      <c r="CDF1306" s="1124"/>
      <c r="CDG1306" s="1124"/>
      <c r="CDH1306" s="1124"/>
      <c r="CDI1306" s="1124"/>
      <c r="CDJ1306" s="1124"/>
      <c r="CDK1306" s="1124"/>
      <c r="CDL1306" s="1124"/>
      <c r="CDM1306" s="1124"/>
      <c r="CDN1306" s="1124"/>
      <c r="CDO1306" s="1124"/>
      <c r="CDP1306" s="1124"/>
      <c r="CDQ1306" s="1124"/>
      <c r="CDR1306" s="1124"/>
      <c r="CDS1306" s="1124"/>
      <c r="CDT1306" s="1124"/>
      <c r="CDU1306" s="1124"/>
      <c r="CDV1306" s="1124"/>
      <c r="CDW1306" s="1124"/>
      <c r="CDX1306" s="1124"/>
      <c r="CDY1306" s="1124"/>
      <c r="CDZ1306" s="1124"/>
      <c r="CEA1306" s="1124"/>
      <c r="CEB1306" s="1124"/>
      <c r="CEC1306" s="1124"/>
      <c r="CED1306" s="1124"/>
      <c r="CEE1306" s="1124"/>
      <c r="CEF1306" s="1124"/>
      <c r="CEG1306" s="1124"/>
      <c r="CEH1306" s="1124"/>
      <c r="CEI1306" s="1124"/>
      <c r="CEJ1306" s="1124"/>
      <c r="CEK1306" s="1124"/>
      <c r="CEL1306" s="1124"/>
      <c r="CEM1306" s="1124"/>
      <c r="CEN1306" s="1124"/>
      <c r="CEO1306" s="1124"/>
      <c r="CEP1306" s="1124"/>
      <c r="CEQ1306" s="1124"/>
      <c r="CER1306" s="1124"/>
      <c r="CES1306" s="1124"/>
      <c r="CET1306" s="1124"/>
      <c r="CEU1306" s="1124"/>
      <c r="CEV1306" s="1124"/>
      <c r="CEW1306" s="1124"/>
      <c r="CEX1306" s="1124"/>
      <c r="CEY1306" s="1124"/>
      <c r="CEZ1306" s="1124"/>
      <c r="CFA1306" s="1124"/>
      <c r="CFB1306" s="1124"/>
      <c r="CFC1306" s="1124"/>
      <c r="CFD1306" s="1124"/>
      <c r="CFE1306" s="1124"/>
      <c r="CFF1306" s="1124"/>
      <c r="CFG1306" s="1124"/>
      <c r="CFH1306" s="1124"/>
      <c r="CFI1306" s="1124"/>
      <c r="CFJ1306" s="1124"/>
      <c r="CFK1306" s="1124"/>
      <c r="CFL1306" s="1124"/>
      <c r="CFM1306" s="1124"/>
      <c r="CFN1306" s="1124"/>
      <c r="CFO1306" s="1124"/>
      <c r="CFP1306" s="1124"/>
      <c r="CFQ1306" s="1124"/>
      <c r="CFR1306" s="1124"/>
      <c r="CFS1306" s="1124"/>
      <c r="CFT1306" s="1124"/>
      <c r="CFU1306" s="1124"/>
      <c r="CFV1306" s="1124"/>
      <c r="CFW1306" s="1124"/>
      <c r="CFX1306" s="1124"/>
      <c r="CFY1306" s="1124"/>
      <c r="CFZ1306" s="1124"/>
      <c r="CGA1306" s="1124"/>
      <c r="CGB1306" s="1124"/>
      <c r="CGC1306" s="1124"/>
      <c r="CGD1306" s="1124"/>
      <c r="CGE1306" s="1124"/>
      <c r="CGF1306" s="1124"/>
      <c r="CGG1306" s="1124"/>
      <c r="CGH1306" s="1124"/>
      <c r="CGI1306" s="1124"/>
      <c r="CGJ1306" s="1124"/>
      <c r="CGK1306" s="1124"/>
      <c r="CGL1306" s="1124"/>
      <c r="CGM1306" s="1124"/>
      <c r="CGN1306" s="1124"/>
      <c r="CGO1306" s="1124"/>
      <c r="CGP1306" s="1124"/>
      <c r="CGQ1306" s="1124"/>
      <c r="CGR1306" s="1124"/>
      <c r="CGS1306" s="1124"/>
      <c r="CGT1306" s="1124"/>
      <c r="CGU1306" s="1124"/>
      <c r="CGV1306" s="1124"/>
      <c r="CGW1306" s="1124"/>
      <c r="CGX1306" s="1124"/>
      <c r="CGY1306" s="1124"/>
      <c r="CGZ1306" s="1124"/>
      <c r="CHA1306" s="1124"/>
      <c r="CHB1306" s="1124"/>
      <c r="CHC1306" s="1124"/>
      <c r="CHD1306" s="1124"/>
      <c r="CHE1306" s="1124"/>
      <c r="CHF1306" s="1124"/>
      <c r="CHG1306" s="1124"/>
      <c r="CHH1306" s="1124"/>
      <c r="CHI1306" s="1124"/>
      <c r="CHJ1306" s="1124"/>
      <c r="CHK1306" s="1124"/>
      <c r="CHL1306" s="1124"/>
      <c r="CHM1306" s="1124"/>
      <c r="CHN1306" s="1124"/>
      <c r="CHO1306" s="1124"/>
      <c r="CHP1306" s="1124"/>
      <c r="CHQ1306" s="1124"/>
      <c r="CHR1306" s="1124"/>
      <c r="CHS1306" s="1124"/>
      <c r="CHT1306" s="1124"/>
      <c r="CHU1306" s="1124"/>
      <c r="CHV1306" s="1124"/>
      <c r="CHW1306" s="1124"/>
      <c r="CHX1306" s="1124"/>
      <c r="CHY1306" s="1124"/>
      <c r="CHZ1306" s="1124"/>
      <c r="CIA1306" s="1124"/>
      <c r="CIB1306" s="1124"/>
      <c r="CIC1306" s="1124"/>
      <c r="CID1306" s="1124"/>
      <c r="CIE1306" s="1124"/>
      <c r="CIF1306" s="1124"/>
      <c r="CIG1306" s="1124"/>
      <c r="CIH1306" s="1124"/>
      <c r="CII1306" s="1124"/>
      <c r="CIJ1306" s="1124"/>
      <c r="CIK1306" s="1124"/>
      <c r="CIL1306" s="1124"/>
      <c r="CIM1306" s="1124"/>
      <c r="CIN1306" s="1124"/>
      <c r="CIO1306" s="1124"/>
      <c r="CIP1306" s="1124"/>
      <c r="CIQ1306" s="1124"/>
      <c r="CIR1306" s="1124"/>
      <c r="CIS1306" s="1124"/>
      <c r="CIT1306" s="1124"/>
      <c r="CIU1306" s="1124"/>
      <c r="CIV1306" s="1124"/>
      <c r="CIW1306" s="1124"/>
      <c r="CIX1306" s="1124"/>
      <c r="CIY1306" s="1124"/>
      <c r="CIZ1306" s="1124"/>
      <c r="CJA1306" s="1124"/>
      <c r="CJB1306" s="1124"/>
      <c r="CJC1306" s="1124"/>
      <c r="CJD1306" s="1124"/>
      <c r="CJE1306" s="1124"/>
      <c r="CJF1306" s="1124"/>
      <c r="CJG1306" s="1124"/>
      <c r="CJH1306" s="1124"/>
      <c r="CJI1306" s="1124"/>
      <c r="CJJ1306" s="1124"/>
      <c r="CJK1306" s="1124"/>
      <c r="CJL1306" s="1124"/>
      <c r="CJM1306" s="1124"/>
      <c r="CJN1306" s="1124"/>
      <c r="CJO1306" s="1124"/>
      <c r="CJP1306" s="1124"/>
      <c r="CJQ1306" s="1124"/>
      <c r="CJR1306" s="1124"/>
      <c r="CJS1306" s="1124"/>
      <c r="CJT1306" s="1124"/>
      <c r="CJU1306" s="1124"/>
      <c r="CJV1306" s="1124"/>
      <c r="CJW1306" s="1124"/>
      <c r="CJX1306" s="1124"/>
      <c r="CJY1306" s="1124"/>
      <c r="CJZ1306" s="1124"/>
      <c r="CKA1306" s="1124"/>
      <c r="CKB1306" s="1124"/>
      <c r="CKC1306" s="1124"/>
      <c r="CKD1306" s="1124"/>
      <c r="CKE1306" s="1124"/>
      <c r="CKF1306" s="1124"/>
      <c r="CKG1306" s="1124"/>
      <c r="CKH1306" s="1124"/>
      <c r="CKI1306" s="1124"/>
      <c r="CKJ1306" s="1124"/>
      <c r="CKK1306" s="1124"/>
      <c r="CKL1306" s="1124"/>
      <c r="CKM1306" s="1124"/>
      <c r="CKN1306" s="1124"/>
      <c r="CKO1306" s="1124"/>
      <c r="CKP1306" s="1124"/>
      <c r="CKQ1306" s="1124"/>
      <c r="CKR1306" s="1124"/>
      <c r="CKS1306" s="1124"/>
      <c r="CKT1306" s="1124"/>
      <c r="CKU1306" s="1124"/>
      <c r="CKV1306" s="1124"/>
      <c r="CKW1306" s="1124"/>
      <c r="CKX1306" s="1124"/>
      <c r="CKY1306" s="1124"/>
      <c r="CKZ1306" s="1124"/>
      <c r="CLA1306" s="1124"/>
      <c r="CLB1306" s="1124"/>
      <c r="CLC1306" s="1124"/>
      <c r="CLD1306" s="1124"/>
      <c r="CLE1306" s="1124"/>
      <c r="CLF1306" s="1124"/>
      <c r="CLG1306" s="1124"/>
      <c r="CLH1306" s="1124"/>
      <c r="CLI1306" s="1124"/>
      <c r="CLJ1306" s="1124"/>
      <c r="CLK1306" s="1124"/>
      <c r="CLL1306" s="1124"/>
      <c r="CLM1306" s="1124"/>
      <c r="CLN1306" s="1124"/>
      <c r="CLO1306" s="1124"/>
      <c r="CLP1306" s="1124"/>
      <c r="CLQ1306" s="1124"/>
      <c r="CLR1306" s="1124"/>
      <c r="CLS1306" s="1124"/>
      <c r="CLT1306" s="1124"/>
      <c r="CLU1306" s="1124"/>
      <c r="CLV1306" s="1124"/>
      <c r="CLW1306" s="1124"/>
      <c r="CLX1306" s="1124"/>
      <c r="CLY1306" s="1124"/>
      <c r="CLZ1306" s="1124"/>
      <c r="CMA1306" s="1124"/>
      <c r="CMB1306" s="1124"/>
      <c r="CMC1306" s="1124"/>
      <c r="CMD1306" s="1124"/>
      <c r="CME1306" s="1124"/>
      <c r="CMF1306" s="1124"/>
      <c r="CMG1306" s="1124"/>
      <c r="CMH1306" s="1124"/>
      <c r="CMI1306" s="1124"/>
      <c r="CMJ1306" s="1124"/>
      <c r="CMK1306" s="1124"/>
      <c r="CML1306" s="1124"/>
      <c r="CMM1306" s="1124"/>
      <c r="CMN1306" s="1124"/>
      <c r="CMO1306" s="1124"/>
      <c r="CMP1306" s="1124"/>
      <c r="CMQ1306" s="1124"/>
      <c r="CMR1306" s="1124"/>
      <c r="CMS1306" s="1124"/>
      <c r="CMT1306" s="1124"/>
      <c r="CMU1306" s="1124"/>
      <c r="CMV1306" s="1124"/>
      <c r="CMW1306" s="1124"/>
      <c r="CMX1306" s="1124"/>
      <c r="CMY1306" s="1124"/>
      <c r="CMZ1306" s="1124"/>
      <c r="CNA1306" s="1124"/>
      <c r="CNB1306" s="1124"/>
      <c r="CNC1306" s="1124"/>
      <c r="CND1306" s="1124"/>
      <c r="CNE1306" s="1124"/>
      <c r="CNF1306" s="1124"/>
      <c r="CNG1306" s="1124"/>
      <c r="CNH1306" s="1124"/>
      <c r="CNI1306" s="1124"/>
      <c r="CNJ1306" s="1124"/>
      <c r="CNK1306" s="1124"/>
      <c r="CNL1306" s="1124"/>
      <c r="CNM1306" s="1124"/>
      <c r="CNN1306" s="1124"/>
      <c r="CNO1306" s="1124"/>
      <c r="CNP1306" s="1124"/>
      <c r="CNQ1306" s="1124"/>
      <c r="CNR1306" s="1124"/>
      <c r="CNS1306" s="1124"/>
      <c r="CNT1306" s="1124"/>
      <c r="CNU1306" s="1124"/>
      <c r="CNV1306" s="1124"/>
      <c r="CNW1306" s="1124"/>
      <c r="CNX1306" s="1124"/>
      <c r="CNY1306" s="1124"/>
      <c r="CNZ1306" s="1124"/>
      <c r="COA1306" s="1124"/>
      <c r="COB1306" s="1124"/>
      <c r="COC1306" s="1124"/>
      <c r="COD1306" s="1124"/>
      <c r="COE1306" s="1124"/>
      <c r="COF1306" s="1124"/>
      <c r="COG1306" s="1124"/>
      <c r="COH1306" s="1124"/>
      <c r="COI1306" s="1124"/>
      <c r="COJ1306" s="1124"/>
      <c r="COK1306" s="1124"/>
      <c r="COL1306" s="1124"/>
      <c r="COM1306" s="1124"/>
      <c r="CON1306" s="1124"/>
      <c r="COO1306" s="1124"/>
      <c r="COP1306" s="1124"/>
      <c r="COQ1306" s="1124"/>
      <c r="COR1306" s="1124"/>
      <c r="COS1306" s="1124"/>
      <c r="COT1306" s="1124"/>
      <c r="COU1306" s="1124"/>
      <c r="COV1306" s="1124"/>
      <c r="COW1306" s="1124"/>
      <c r="COX1306" s="1124"/>
      <c r="COY1306" s="1124"/>
      <c r="COZ1306" s="1124"/>
      <c r="CPA1306" s="1124"/>
      <c r="CPB1306" s="1124"/>
      <c r="CPC1306" s="1124"/>
      <c r="CPD1306" s="1124"/>
      <c r="CPE1306" s="1124"/>
      <c r="CPF1306" s="1124"/>
      <c r="CPG1306" s="1124"/>
      <c r="CPH1306" s="1124"/>
      <c r="CPI1306" s="1124"/>
      <c r="CPJ1306" s="1124"/>
      <c r="CPK1306" s="1124"/>
      <c r="CPL1306" s="1124"/>
      <c r="CPM1306" s="1124"/>
      <c r="CPN1306" s="1124"/>
      <c r="CPO1306" s="1124"/>
      <c r="CPP1306" s="1124"/>
      <c r="CPQ1306" s="1124"/>
      <c r="CPR1306" s="1124"/>
      <c r="CPS1306" s="1124"/>
      <c r="CPT1306" s="1124"/>
      <c r="CPU1306" s="1124"/>
      <c r="CPV1306" s="1124"/>
      <c r="CPW1306" s="1124"/>
      <c r="CPX1306" s="1124"/>
      <c r="CPY1306" s="1124"/>
      <c r="CPZ1306" s="1124"/>
      <c r="CQA1306" s="1124"/>
      <c r="CQB1306" s="1124"/>
      <c r="CQC1306" s="1124"/>
      <c r="CQD1306" s="1124"/>
      <c r="CQE1306" s="1124"/>
      <c r="CQF1306" s="1124"/>
      <c r="CQG1306" s="1124"/>
      <c r="CQH1306" s="1124"/>
      <c r="CQI1306" s="1124"/>
      <c r="CQJ1306" s="1124"/>
      <c r="CQK1306" s="1124"/>
      <c r="CQL1306" s="1124"/>
      <c r="CQM1306" s="1124"/>
      <c r="CQN1306" s="1124"/>
      <c r="CQO1306" s="1124"/>
      <c r="CQP1306" s="1124"/>
      <c r="CQQ1306" s="1124"/>
      <c r="CQR1306" s="1124"/>
      <c r="CQS1306" s="1124"/>
      <c r="CQT1306" s="1124"/>
      <c r="CQU1306" s="1124"/>
      <c r="CQV1306" s="1124"/>
      <c r="CQW1306" s="1124"/>
      <c r="CQX1306" s="1124"/>
      <c r="CQY1306" s="1124"/>
      <c r="CQZ1306" s="1124"/>
      <c r="CRA1306" s="1124"/>
      <c r="CRB1306" s="1124"/>
      <c r="CRC1306" s="1124"/>
      <c r="CRD1306" s="1124"/>
      <c r="CRE1306" s="1124"/>
      <c r="CRF1306" s="1124"/>
      <c r="CRG1306" s="1124"/>
      <c r="CRH1306" s="1124"/>
      <c r="CRI1306" s="1124"/>
      <c r="CRJ1306" s="1124"/>
      <c r="CRK1306" s="1124"/>
      <c r="CRL1306" s="1124"/>
      <c r="CRM1306" s="1124"/>
      <c r="CRN1306" s="1124"/>
      <c r="CRO1306" s="1124"/>
      <c r="CRP1306" s="1124"/>
      <c r="CRQ1306" s="1124"/>
      <c r="CRR1306" s="1124"/>
      <c r="CRS1306" s="1124"/>
      <c r="CRT1306" s="1124"/>
      <c r="CRU1306" s="1124"/>
      <c r="CRV1306" s="1124"/>
      <c r="CRW1306" s="1124"/>
      <c r="CRX1306" s="1124"/>
      <c r="CRY1306" s="1124"/>
      <c r="CRZ1306" s="1124"/>
      <c r="CSA1306" s="1124"/>
      <c r="CSB1306" s="1124"/>
      <c r="CSC1306" s="1124"/>
      <c r="CSD1306" s="1124"/>
      <c r="CSE1306" s="1124"/>
      <c r="CSF1306" s="1124"/>
      <c r="CSG1306" s="1124"/>
      <c r="CSH1306" s="1124"/>
      <c r="CSI1306" s="1124"/>
      <c r="CSJ1306" s="1124"/>
      <c r="CSK1306" s="1124"/>
      <c r="CSL1306" s="1124"/>
      <c r="CSM1306" s="1124"/>
      <c r="CSN1306" s="1124"/>
      <c r="CSO1306" s="1124"/>
      <c r="CSP1306" s="1124"/>
      <c r="CSQ1306" s="1124"/>
      <c r="CSR1306" s="1124"/>
      <c r="CSS1306" s="1124"/>
      <c r="CST1306" s="1124"/>
      <c r="CSU1306" s="1124"/>
      <c r="CSV1306" s="1124"/>
      <c r="CSW1306" s="1124"/>
      <c r="CSX1306" s="1124"/>
      <c r="CSY1306" s="1124"/>
      <c r="CSZ1306" s="1124"/>
      <c r="CTA1306" s="1124"/>
      <c r="CTB1306" s="1124"/>
      <c r="CTC1306" s="1124"/>
      <c r="CTD1306" s="1124"/>
      <c r="CTE1306" s="1124"/>
      <c r="CTF1306" s="1124"/>
      <c r="CTG1306" s="1124"/>
      <c r="CTH1306" s="1124"/>
      <c r="CTI1306" s="1124"/>
      <c r="CTJ1306" s="1124"/>
      <c r="CTK1306" s="1124"/>
      <c r="CTL1306" s="1124"/>
      <c r="CTM1306" s="1124"/>
      <c r="CTN1306" s="1124"/>
      <c r="CTO1306" s="1124"/>
      <c r="CTP1306" s="1124"/>
      <c r="CTQ1306" s="1124"/>
      <c r="CTR1306" s="1124"/>
      <c r="CTS1306" s="1124"/>
      <c r="CTT1306" s="1124"/>
      <c r="CTU1306" s="1124"/>
      <c r="CTV1306" s="1124"/>
      <c r="CTW1306" s="1124"/>
      <c r="CTX1306" s="1124"/>
      <c r="CTY1306" s="1124"/>
      <c r="CTZ1306" s="1124"/>
      <c r="CUA1306" s="1124"/>
      <c r="CUB1306" s="1124"/>
      <c r="CUC1306" s="1124"/>
      <c r="CUD1306" s="1124"/>
      <c r="CUE1306" s="1124"/>
      <c r="CUF1306" s="1124"/>
      <c r="CUG1306" s="1124"/>
      <c r="CUH1306" s="1124"/>
      <c r="CUI1306" s="1124"/>
      <c r="CUJ1306" s="1124"/>
      <c r="CUK1306" s="1124"/>
      <c r="CUL1306" s="1124"/>
      <c r="CUM1306" s="1124"/>
      <c r="CUN1306" s="1124"/>
      <c r="CUO1306" s="1124"/>
      <c r="CUP1306" s="1124"/>
      <c r="CUQ1306" s="1124"/>
      <c r="CUR1306" s="1124"/>
      <c r="CUS1306" s="1124"/>
      <c r="CUT1306" s="1124"/>
      <c r="CUU1306" s="1124"/>
      <c r="CUV1306" s="1124"/>
      <c r="CUW1306" s="1124"/>
      <c r="CUX1306" s="1124"/>
      <c r="CUY1306" s="1124"/>
      <c r="CUZ1306" s="1124"/>
      <c r="CVA1306" s="1124"/>
      <c r="CVB1306" s="1124"/>
      <c r="CVC1306" s="1124"/>
      <c r="CVD1306" s="1124"/>
      <c r="CVE1306" s="1124"/>
      <c r="CVF1306" s="1124"/>
      <c r="CVG1306" s="1124"/>
      <c r="CVH1306" s="1124"/>
      <c r="CVI1306" s="1124"/>
      <c r="CVJ1306" s="1124"/>
      <c r="CVK1306" s="1124"/>
      <c r="CVL1306" s="1124"/>
      <c r="CVM1306" s="1124"/>
      <c r="CVN1306" s="1124"/>
      <c r="CVO1306" s="1124"/>
      <c r="CVP1306" s="1124"/>
      <c r="CVQ1306" s="1124"/>
      <c r="CVR1306" s="1124"/>
      <c r="CVS1306" s="1124"/>
      <c r="CVT1306" s="1124"/>
      <c r="CVU1306" s="1124"/>
      <c r="CVV1306" s="1124"/>
      <c r="CVW1306" s="1124"/>
      <c r="CVX1306" s="1124"/>
      <c r="CVY1306" s="1124"/>
      <c r="CVZ1306" s="1124"/>
      <c r="CWA1306" s="1124"/>
      <c r="CWB1306" s="1124"/>
      <c r="CWC1306" s="1124"/>
      <c r="CWD1306" s="1124"/>
      <c r="CWE1306" s="1124"/>
      <c r="CWF1306" s="1124"/>
      <c r="CWG1306" s="1124"/>
      <c r="CWH1306" s="1124"/>
      <c r="CWI1306" s="1124"/>
      <c r="CWJ1306" s="1124"/>
      <c r="CWK1306" s="1124"/>
      <c r="CWL1306" s="1124"/>
      <c r="CWM1306" s="1124"/>
      <c r="CWN1306" s="1124"/>
      <c r="CWO1306" s="1124"/>
      <c r="CWP1306" s="1124"/>
      <c r="CWQ1306" s="1124"/>
      <c r="CWR1306" s="1124"/>
      <c r="CWS1306" s="1124"/>
      <c r="CWT1306" s="1124"/>
      <c r="CWU1306" s="1124"/>
      <c r="CWV1306" s="1124"/>
      <c r="CWW1306" s="1124"/>
      <c r="CWX1306" s="1124"/>
      <c r="CWY1306" s="1124"/>
      <c r="CWZ1306" s="1124"/>
      <c r="CXA1306" s="1124"/>
      <c r="CXB1306" s="1124"/>
      <c r="CXC1306" s="1124"/>
      <c r="CXD1306" s="1124"/>
      <c r="CXE1306" s="1124"/>
      <c r="CXF1306" s="1124"/>
      <c r="CXG1306" s="1124"/>
      <c r="CXH1306" s="1124"/>
      <c r="CXI1306" s="1124"/>
      <c r="CXJ1306" s="1124"/>
      <c r="CXK1306" s="1124"/>
      <c r="CXL1306" s="1124"/>
      <c r="CXM1306" s="1124"/>
      <c r="CXN1306" s="1124"/>
      <c r="CXO1306" s="1124"/>
      <c r="CXP1306" s="1124"/>
      <c r="CXQ1306" s="1124"/>
      <c r="CXR1306" s="1124"/>
      <c r="CXS1306" s="1124"/>
      <c r="CXT1306" s="1124"/>
      <c r="CXU1306" s="1124"/>
      <c r="CXV1306" s="1124"/>
      <c r="CXW1306" s="1124"/>
      <c r="CXX1306" s="1124"/>
      <c r="CXY1306" s="1124"/>
      <c r="CXZ1306" s="1124"/>
      <c r="CYA1306" s="1124"/>
      <c r="CYB1306" s="1124"/>
      <c r="CYC1306" s="1124"/>
      <c r="CYD1306" s="1124"/>
      <c r="CYE1306" s="1124"/>
      <c r="CYF1306" s="1124"/>
      <c r="CYG1306" s="1124"/>
      <c r="CYH1306" s="1124"/>
      <c r="CYI1306" s="1124"/>
      <c r="CYJ1306" s="1124"/>
      <c r="CYK1306" s="1124"/>
      <c r="CYL1306" s="1124"/>
      <c r="CYM1306" s="1124"/>
      <c r="CYN1306" s="1124"/>
      <c r="CYO1306" s="1124"/>
      <c r="CYP1306" s="1124"/>
      <c r="CYQ1306" s="1124"/>
      <c r="CYR1306" s="1124"/>
      <c r="CYS1306" s="1124"/>
      <c r="CYT1306" s="1124"/>
      <c r="CYU1306" s="1124"/>
      <c r="CYV1306" s="1124"/>
      <c r="CYW1306" s="1124"/>
      <c r="CYX1306" s="1124"/>
      <c r="CYY1306" s="1124"/>
      <c r="CYZ1306" s="1124"/>
      <c r="CZA1306" s="1124"/>
      <c r="CZB1306" s="1124"/>
      <c r="CZC1306" s="1124"/>
      <c r="CZD1306" s="1124"/>
      <c r="CZE1306" s="1124"/>
      <c r="CZF1306" s="1124"/>
      <c r="CZG1306" s="1124"/>
      <c r="CZH1306" s="1124"/>
      <c r="CZI1306" s="1124"/>
      <c r="CZJ1306" s="1124"/>
      <c r="CZK1306" s="1124"/>
      <c r="CZL1306" s="1124"/>
      <c r="CZM1306" s="1124"/>
      <c r="CZN1306" s="1124"/>
      <c r="CZO1306" s="1124"/>
      <c r="CZP1306" s="1124"/>
      <c r="CZQ1306" s="1124"/>
      <c r="CZR1306" s="1124"/>
      <c r="CZS1306" s="1124"/>
      <c r="CZT1306" s="1124"/>
      <c r="CZU1306" s="1124"/>
      <c r="CZV1306" s="1124"/>
      <c r="CZW1306" s="1124"/>
      <c r="CZX1306" s="1124"/>
      <c r="CZY1306" s="1124"/>
      <c r="CZZ1306" s="1124"/>
      <c r="DAA1306" s="1124"/>
      <c r="DAB1306" s="1124"/>
      <c r="DAC1306" s="1124"/>
      <c r="DAD1306" s="1124"/>
      <c r="DAE1306" s="1124"/>
      <c r="DAF1306" s="1124"/>
      <c r="DAG1306" s="1124"/>
      <c r="DAH1306" s="1124"/>
      <c r="DAI1306" s="1124"/>
      <c r="DAJ1306" s="1124"/>
      <c r="DAK1306" s="1124"/>
      <c r="DAL1306" s="1124"/>
      <c r="DAM1306" s="1124"/>
      <c r="DAN1306" s="1124"/>
      <c r="DAO1306" s="1124"/>
      <c r="DAP1306" s="1124"/>
      <c r="DAQ1306" s="1124"/>
      <c r="DAR1306" s="1124"/>
      <c r="DAS1306" s="1124"/>
      <c r="DAT1306" s="1124"/>
      <c r="DAU1306" s="1124"/>
      <c r="DAV1306" s="1124"/>
      <c r="DAW1306" s="1124"/>
      <c r="DAX1306" s="1124"/>
      <c r="DAY1306" s="1124"/>
      <c r="DAZ1306" s="1124"/>
      <c r="DBA1306" s="1124"/>
      <c r="DBB1306" s="1124"/>
      <c r="DBC1306" s="1124"/>
      <c r="DBD1306" s="1124"/>
      <c r="DBE1306" s="1124"/>
      <c r="DBF1306" s="1124"/>
      <c r="DBG1306" s="1124"/>
      <c r="DBH1306" s="1124"/>
      <c r="DBI1306" s="1124"/>
      <c r="DBJ1306" s="1124"/>
      <c r="DBK1306" s="1124"/>
      <c r="DBL1306" s="1124"/>
      <c r="DBM1306" s="1124"/>
      <c r="DBN1306" s="1124"/>
      <c r="DBO1306" s="1124"/>
      <c r="DBP1306" s="1124"/>
      <c r="DBQ1306" s="1124"/>
      <c r="DBR1306" s="1124"/>
      <c r="DBS1306" s="1124"/>
      <c r="DBT1306" s="1124"/>
      <c r="DBU1306" s="1124"/>
      <c r="DBV1306" s="1124"/>
      <c r="DBW1306" s="1124"/>
      <c r="DBX1306" s="1124"/>
      <c r="DBY1306" s="1124"/>
      <c r="DBZ1306" s="1124"/>
      <c r="DCA1306" s="1124"/>
      <c r="DCB1306" s="1124"/>
      <c r="DCC1306" s="1124"/>
      <c r="DCD1306" s="1124"/>
      <c r="DCE1306" s="1124"/>
      <c r="DCF1306" s="1124"/>
      <c r="DCG1306" s="1124"/>
      <c r="DCH1306" s="1124"/>
      <c r="DCI1306" s="1124"/>
      <c r="DCJ1306" s="1124"/>
      <c r="DCK1306" s="1124"/>
      <c r="DCL1306" s="1124"/>
      <c r="DCM1306" s="1124"/>
      <c r="DCN1306" s="1124"/>
      <c r="DCO1306" s="1124"/>
      <c r="DCP1306" s="1124"/>
      <c r="DCQ1306" s="1124"/>
      <c r="DCR1306" s="1124"/>
      <c r="DCS1306" s="1124"/>
      <c r="DCT1306" s="1124"/>
      <c r="DCU1306" s="1124"/>
      <c r="DCV1306" s="1124"/>
      <c r="DCW1306" s="1124"/>
      <c r="DCX1306" s="1124"/>
      <c r="DCY1306" s="1124"/>
      <c r="DCZ1306" s="1124"/>
      <c r="DDA1306" s="1124"/>
      <c r="DDB1306" s="1124"/>
      <c r="DDC1306" s="1124"/>
      <c r="DDD1306" s="1124"/>
      <c r="DDE1306" s="1124"/>
      <c r="DDF1306" s="1124"/>
      <c r="DDG1306" s="1124"/>
      <c r="DDH1306" s="1124"/>
      <c r="DDI1306" s="1124"/>
      <c r="DDJ1306" s="1124"/>
      <c r="DDK1306" s="1124"/>
      <c r="DDL1306" s="1124"/>
      <c r="DDM1306" s="1124"/>
      <c r="DDN1306" s="1124"/>
      <c r="DDO1306" s="1124"/>
      <c r="DDP1306" s="1124"/>
      <c r="DDQ1306" s="1124"/>
      <c r="DDR1306" s="1124"/>
      <c r="DDS1306" s="1124"/>
      <c r="DDT1306" s="1124"/>
      <c r="DDU1306" s="1124"/>
      <c r="DDV1306" s="1124"/>
      <c r="DDW1306" s="1124"/>
      <c r="DDX1306" s="1124"/>
      <c r="DDY1306" s="1124"/>
      <c r="DDZ1306" s="1124"/>
      <c r="DEA1306" s="1124"/>
      <c r="DEB1306" s="1124"/>
      <c r="DEC1306" s="1124"/>
      <c r="DED1306" s="1124"/>
      <c r="DEE1306" s="1124"/>
      <c r="DEF1306" s="1124"/>
      <c r="DEG1306" s="1124"/>
      <c r="DEH1306" s="1124"/>
      <c r="DEI1306" s="1124"/>
      <c r="DEJ1306" s="1124"/>
      <c r="DEK1306" s="1124"/>
      <c r="DEL1306" s="1124"/>
      <c r="DEM1306" s="1124"/>
      <c r="DEN1306" s="1124"/>
      <c r="DEO1306" s="1124"/>
      <c r="DEP1306" s="1124"/>
      <c r="DEQ1306" s="1124"/>
      <c r="DER1306" s="1124"/>
      <c r="DES1306" s="1124"/>
      <c r="DET1306" s="1124"/>
      <c r="DEU1306" s="1124"/>
      <c r="DEV1306" s="1124"/>
      <c r="DEW1306" s="1124"/>
      <c r="DEX1306" s="1124"/>
      <c r="DEY1306" s="1124"/>
      <c r="DEZ1306" s="1124"/>
      <c r="DFA1306" s="1124"/>
      <c r="DFB1306" s="1124"/>
      <c r="DFC1306" s="1124"/>
      <c r="DFD1306" s="1124"/>
      <c r="DFE1306" s="1124"/>
      <c r="DFF1306" s="1124"/>
      <c r="DFG1306" s="1124"/>
      <c r="DFH1306" s="1124"/>
      <c r="DFI1306" s="1124"/>
      <c r="DFJ1306" s="1124"/>
      <c r="DFK1306" s="1124"/>
      <c r="DFL1306" s="1124"/>
      <c r="DFM1306" s="1124"/>
      <c r="DFN1306" s="1124"/>
      <c r="DFO1306" s="1124"/>
      <c r="DFP1306" s="1124"/>
      <c r="DFQ1306" s="1124"/>
      <c r="DFR1306" s="1124"/>
      <c r="DFS1306" s="1124"/>
      <c r="DFT1306" s="1124"/>
      <c r="DFU1306" s="1124"/>
      <c r="DFV1306" s="1124"/>
      <c r="DFW1306" s="1124"/>
      <c r="DFX1306" s="1124"/>
      <c r="DFY1306" s="1124"/>
      <c r="DFZ1306" s="1124"/>
      <c r="DGA1306" s="1124"/>
      <c r="DGB1306" s="1124"/>
      <c r="DGC1306" s="1124"/>
      <c r="DGD1306" s="1124"/>
      <c r="DGE1306" s="1124"/>
      <c r="DGF1306" s="1124"/>
      <c r="DGG1306" s="1124"/>
      <c r="DGH1306" s="1124"/>
      <c r="DGI1306" s="1124"/>
      <c r="DGJ1306" s="1124"/>
      <c r="DGK1306" s="1124"/>
      <c r="DGL1306" s="1124"/>
      <c r="DGM1306" s="1124"/>
      <c r="DGN1306" s="1124"/>
      <c r="DGO1306" s="1124"/>
      <c r="DGP1306" s="1124"/>
      <c r="DGQ1306" s="1124"/>
      <c r="DGR1306" s="1124"/>
      <c r="DGS1306" s="1124"/>
      <c r="DGT1306" s="1124"/>
      <c r="DGU1306" s="1124"/>
      <c r="DGV1306" s="1124"/>
      <c r="DGW1306" s="1124"/>
      <c r="DGX1306" s="1124"/>
      <c r="DGY1306" s="1124"/>
      <c r="DGZ1306" s="1124"/>
      <c r="DHA1306" s="1124"/>
      <c r="DHB1306" s="1124"/>
      <c r="DHC1306" s="1124"/>
      <c r="DHD1306" s="1124"/>
      <c r="DHE1306" s="1124"/>
      <c r="DHF1306" s="1124"/>
      <c r="DHG1306" s="1124"/>
      <c r="DHH1306" s="1124"/>
      <c r="DHI1306" s="1124"/>
      <c r="DHJ1306" s="1124"/>
      <c r="DHK1306" s="1124"/>
      <c r="DHL1306" s="1124"/>
      <c r="DHM1306" s="1124"/>
      <c r="DHN1306" s="1124"/>
      <c r="DHO1306" s="1124"/>
      <c r="DHP1306" s="1124"/>
      <c r="DHQ1306" s="1124"/>
      <c r="DHR1306" s="1124"/>
      <c r="DHS1306" s="1124"/>
      <c r="DHT1306" s="1124"/>
      <c r="DHU1306" s="1124"/>
      <c r="DHV1306" s="1124"/>
      <c r="DHW1306" s="1124"/>
      <c r="DHX1306" s="1124"/>
      <c r="DHY1306" s="1124"/>
      <c r="DHZ1306" s="1124"/>
      <c r="DIA1306" s="1124"/>
      <c r="DIB1306" s="1124"/>
      <c r="DIC1306" s="1124"/>
      <c r="DID1306" s="1124"/>
      <c r="DIE1306" s="1124"/>
      <c r="DIF1306" s="1124"/>
      <c r="DIG1306" s="1124"/>
      <c r="DIH1306" s="1124"/>
      <c r="DII1306" s="1124"/>
      <c r="DIJ1306" s="1124"/>
      <c r="DIK1306" s="1124"/>
      <c r="DIL1306" s="1124"/>
      <c r="DIM1306" s="1124"/>
      <c r="DIN1306" s="1124"/>
      <c r="DIO1306" s="1124"/>
      <c r="DIP1306" s="1124"/>
      <c r="DIQ1306" s="1124"/>
      <c r="DIR1306" s="1124"/>
      <c r="DIS1306" s="1124"/>
      <c r="DIT1306" s="1124"/>
      <c r="DIU1306" s="1124"/>
      <c r="DIV1306" s="1124"/>
      <c r="DIW1306" s="1124"/>
      <c r="DIX1306" s="1124"/>
      <c r="DIY1306" s="1124"/>
      <c r="DIZ1306" s="1124"/>
      <c r="DJA1306" s="1124"/>
      <c r="DJB1306" s="1124"/>
      <c r="DJC1306" s="1124"/>
      <c r="DJD1306" s="1124"/>
      <c r="DJE1306" s="1124"/>
      <c r="DJF1306" s="1124"/>
      <c r="DJG1306" s="1124"/>
      <c r="DJH1306" s="1124"/>
      <c r="DJI1306" s="1124"/>
      <c r="DJJ1306" s="1124"/>
      <c r="DJK1306" s="1124"/>
      <c r="DJL1306" s="1124"/>
      <c r="DJM1306" s="1124"/>
      <c r="DJN1306" s="1124"/>
      <c r="DJO1306" s="1124"/>
      <c r="DJP1306" s="1124"/>
      <c r="DJQ1306" s="1124"/>
      <c r="DJR1306" s="1124"/>
      <c r="DJS1306" s="1124"/>
      <c r="DJT1306" s="1124"/>
      <c r="DJU1306" s="1124"/>
      <c r="DJV1306" s="1124"/>
      <c r="DJW1306" s="1124"/>
      <c r="DJX1306" s="1124"/>
      <c r="DJY1306" s="1124"/>
      <c r="DJZ1306" s="1124"/>
      <c r="DKA1306" s="1124"/>
      <c r="DKB1306" s="1124"/>
      <c r="DKC1306" s="1124"/>
      <c r="DKD1306" s="1124"/>
      <c r="DKE1306" s="1124"/>
      <c r="DKF1306" s="1124"/>
      <c r="DKG1306" s="1124"/>
      <c r="DKH1306" s="1124"/>
      <c r="DKI1306" s="1124"/>
      <c r="DKJ1306" s="1124"/>
      <c r="DKK1306" s="1124"/>
      <c r="DKL1306" s="1124"/>
      <c r="DKM1306" s="1124"/>
      <c r="DKN1306" s="1124"/>
      <c r="DKO1306" s="1124"/>
      <c r="DKP1306" s="1124"/>
      <c r="DKQ1306" s="1124"/>
      <c r="DKR1306" s="1124"/>
      <c r="DKS1306" s="1124"/>
      <c r="DKT1306" s="1124"/>
      <c r="DKU1306" s="1124"/>
      <c r="DKV1306" s="1124"/>
      <c r="DKW1306" s="1124"/>
      <c r="DKX1306" s="1124"/>
      <c r="DKY1306" s="1124"/>
      <c r="DKZ1306" s="1124"/>
      <c r="DLA1306" s="1124"/>
      <c r="DLB1306" s="1124"/>
      <c r="DLC1306" s="1124"/>
      <c r="DLD1306" s="1124"/>
      <c r="DLE1306" s="1124"/>
      <c r="DLF1306" s="1124"/>
      <c r="DLG1306" s="1124"/>
      <c r="DLH1306" s="1124"/>
      <c r="DLI1306" s="1124"/>
      <c r="DLJ1306" s="1124"/>
      <c r="DLK1306" s="1124"/>
      <c r="DLL1306" s="1124"/>
      <c r="DLM1306" s="1124"/>
      <c r="DLN1306" s="1124"/>
      <c r="DLO1306" s="1124"/>
      <c r="DLP1306" s="1124"/>
      <c r="DLQ1306" s="1124"/>
      <c r="DLR1306" s="1124"/>
      <c r="DLS1306" s="1124"/>
      <c r="DLT1306" s="1124"/>
      <c r="DLU1306" s="1124"/>
      <c r="DLV1306" s="1124"/>
      <c r="DLW1306" s="1124"/>
      <c r="DLX1306" s="1124"/>
      <c r="DLY1306" s="1124"/>
      <c r="DLZ1306" s="1124"/>
      <c r="DMA1306" s="1124"/>
      <c r="DMB1306" s="1124"/>
      <c r="DMC1306" s="1124"/>
      <c r="DMD1306" s="1124"/>
      <c r="DME1306" s="1124"/>
      <c r="DMF1306" s="1124"/>
      <c r="DMG1306" s="1124"/>
      <c r="DMH1306" s="1124"/>
      <c r="DMI1306" s="1124"/>
      <c r="DMJ1306" s="1124"/>
      <c r="DMK1306" s="1124"/>
      <c r="DML1306" s="1124"/>
      <c r="DMM1306" s="1124"/>
      <c r="DMN1306" s="1124"/>
      <c r="DMO1306" s="1124"/>
      <c r="DMP1306" s="1124"/>
      <c r="DMQ1306" s="1124"/>
      <c r="DMR1306" s="1124"/>
      <c r="DMS1306" s="1124"/>
      <c r="DMT1306" s="1124"/>
      <c r="DMU1306" s="1124"/>
      <c r="DMV1306" s="1124"/>
      <c r="DMW1306" s="1124"/>
      <c r="DMX1306" s="1124"/>
      <c r="DMY1306" s="1124"/>
      <c r="DMZ1306" s="1124"/>
      <c r="DNA1306" s="1124"/>
      <c r="DNB1306" s="1124"/>
      <c r="DNC1306" s="1124"/>
      <c r="DND1306" s="1124"/>
      <c r="DNE1306" s="1124"/>
      <c r="DNF1306" s="1124"/>
      <c r="DNG1306" s="1124"/>
      <c r="DNH1306" s="1124"/>
      <c r="DNI1306" s="1124"/>
      <c r="DNJ1306" s="1124"/>
      <c r="DNK1306" s="1124"/>
      <c r="DNL1306" s="1124"/>
      <c r="DNM1306" s="1124"/>
      <c r="DNN1306" s="1124"/>
      <c r="DNO1306" s="1124"/>
      <c r="DNP1306" s="1124"/>
      <c r="DNQ1306" s="1124"/>
      <c r="DNR1306" s="1124"/>
      <c r="DNS1306" s="1124"/>
      <c r="DNT1306" s="1124"/>
      <c r="DNU1306" s="1124"/>
      <c r="DNV1306" s="1124"/>
      <c r="DNW1306" s="1124"/>
      <c r="DNX1306" s="1124"/>
      <c r="DNY1306" s="1124"/>
      <c r="DNZ1306" s="1124"/>
      <c r="DOA1306" s="1124"/>
      <c r="DOB1306" s="1124"/>
      <c r="DOC1306" s="1124"/>
      <c r="DOD1306" s="1124"/>
      <c r="DOE1306" s="1124"/>
      <c r="DOF1306" s="1124"/>
      <c r="DOG1306" s="1124"/>
      <c r="DOH1306" s="1124"/>
      <c r="DOI1306" s="1124"/>
      <c r="DOJ1306" s="1124"/>
      <c r="DOK1306" s="1124"/>
      <c r="DOL1306" s="1124"/>
      <c r="DOM1306" s="1124"/>
      <c r="DON1306" s="1124"/>
      <c r="DOO1306" s="1124"/>
      <c r="DOP1306" s="1124"/>
      <c r="DOQ1306" s="1124"/>
      <c r="DOR1306" s="1124"/>
      <c r="DOS1306" s="1124"/>
      <c r="DOT1306" s="1124"/>
      <c r="DOU1306" s="1124"/>
      <c r="DOV1306" s="1124"/>
      <c r="DOW1306" s="1124"/>
      <c r="DOX1306" s="1124"/>
      <c r="DOY1306" s="1124"/>
      <c r="DOZ1306" s="1124"/>
      <c r="DPA1306" s="1124"/>
      <c r="DPB1306" s="1124"/>
      <c r="DPC1306" s="1124"/>
      <c r="DPD1306" s="1124"/>
      <c r="DPE1306" s="1124"/>
      <c r="DPF1306" s="1124"/>
      <c r="DPG1306" s="1124"/>
      <c r="DPH1306" s="1124"/>
      <c r="DPI1306" s="1124"/>
      <c r="DPJ1306" s="1124"/>
      <c r="DPK1306" s="1124"/>
      <c r="DPL1306" s="1124"/>
      <c r="DPM1306" s="1124"/>
      <c r="DPN1306" s="1124"/>
      <c r="DPO1306" s="1124"/>
      <c r="DPP1306" s="1124"/>
      <c r="DPQ1306" s="1124"/>
      <c r="DPR1306" s="1124"/>
      <c r="DPS1306" s="1124"/>
      <c r="DPT1306" s="1124"/>
      <c r="DPU1306" s="1124"/>
      <c r="DPV1306" s="1124"/>
      <c r="DPW1306" s="1124"/>
      <c r="DPX1306" s="1124"/>
      <c r="DPY1306" s="1124"/>
      <c r="DPZ1306" s="1124"/>
      <c r="DQA1306" s="1124"/>
      <c r="DQB1306" s="1124"/>
      <c r="DQC1306" s="1124"/>
      <c r="DQD1306" s="1124"/>
      <c r="DQE1306" s="1124"/>
      <c r="DQF1306" s="1124"/>
      <c r="DQG1306" s="1124"/>
      <c r="DQH1306" s="1124"/>
      <c r="DQI1306" s="1124"/>
      <c r="DQJ1306" s="1124"/>
      <c r="DQK1306" s="1124"/>
      <c r="DQL1306" s="1124"/>
      <c r="DQM1306" s="1124"/>
      <c r="DQN1306" s="1124"/>
      <c r="DQO1306" s="1124"/>
      <c r="DQP1306" s="1124"/>
      <c r="DQQ1306" s="1124"/>
      <c r="DQR1306" s="1124"/>
      <c r="DQS1306" s="1124"/>
      <c r="DQT1306" s="1124"/>
      <c r="DQU1306" s="1124"/>
      <c r="DQV1306" s="1124"/>
      <c r="DQW1306" s="1124"/>
      <c r="DQX1306" s="1124"/>
      <c r="DQY1306" s="1124"/>
      <c r="DQZ1306" s="1124"/>
      <c r="DRA1306" s="1124"/>
      <c r="DRB1306" s="1124"/>
      <c r="DRC1306" s="1124"/>
      <c r="DRD1306" s="1124"/>
      <c r="DRE1306" s="1124"/>
      <c r="DRF1306" s="1124"/>
      <c r="DRG1306" s="1124"/>
      <c r="DRH1306" s="1124"/>
      <c r="DRI1306" s="1124"/>
      <c r="DRJ1306" s="1124"/>
      <c r="DRK1306" s="1124"/>
      <c r="DRL1306" s="1124"/>
      <c r="DRM1306" s="1124"/>
      <c r="DRN1306" s="1124"/>
      <c r="DRO1306" s="1124"/>
      <c r="DRP1306" s="1124"/>
      <c r="DRQ1306" s="1124"/>
      <c r="DRR1306" s="1124"/>
      <c r="DRS1306" s="1124"/>
      <c r="DRT1306" s="1124"/>
      <c r="DRU1306" s="1124"/>
      <c r="DRV1306" s="1124"/>
      <c r="DRW1306" s="1124"/>
      <c r="DRX1306" s="1124"/>
      <c r="DRY1306" s="1124"/>
      <c r="DRZ1306" s="1124"/>
      <c r="DSA1306" s="1124"/>
      <c r="DSB1306" s="1124"/>
      <c r="DSC1306" s="1124"/>
      <c r="DSD1306" s="1124"/>
      <c r="DSE1306" s="1124"/>
      <c r="DSF1306" s="1124"/>
      <c r="DSG1306" s="1124"/>
      <c r="DSH1306" s="1124"/>
      <c r="DSI1306" s="1124"/>
      <c r="DSJ1306" s="1124"/>
      <c r="DSK1306" s="1124"/>
      <c r="DSL1306" s="1124"/>
      <c r="DSM1306" s="1124"/>
      <c r="DSN1306" s="1124"/>
      <c r="DSO1306" s="1124"/>
      <c r="DSP1306" s="1124"/>
      <c r="DSQ1306" s="1124"/>
      <c r="DSR1306" s="1124"/>
      <c r="DSS1306" s="1124"/>
      <c r="DST1306" s="1124"/>
      <c r="DSU1306" s="1124"/>
      <c r="DSV1306" s="1124"/>
      <c r="DSW1306" s="1124"/>
      <c r="DSX1306" s="1124"/>
      <c r="DSY1306" s="1124"/>
      <c r="DSZ1306" s="1124"/>
      <c r="DTA1306" s="1124"/>
      <c r="DTB1306" s="1124"/>
      <c r="DTC1306" s="1124"/>
      <c r="DTD1306" s="1124"/>
      <c r="DTE1306" s="1124"/>
      <c r="DTF1306" s="1124"/>
      <c r="DTG1306" s="1124"/>
      <c r="DTH1306" s="1124"/>
      <c r="DTI1306" s="1124"/>
      <c r="DTJ1306" s="1124"/>
      <c r="DTK1306" s="1124"/>
      <c r="DTL1306" s="1124"/>
      <c r="DTM1306" s="1124"/>
      <c r="DTN1306" s="1124"/>
      <c r="DTO1306" s="1124"/>
      <c r="DTP1306" s="1124"/>
      <c r="DTQ1306" s="1124"/>
      <c r="DTR1306" s="1124"/>
      <c r="DTS1306" s="1124"/>
      <c r="DTT1306" s="1124"/>
      <c r="DTU1306" s="1124"/>
      <c r="DTV1306" s="1124"/>
      <c r="DTW1306" s="1124"/>
      <c r="DTX1306" s="1124"/>
      <c r="DTY1306" s="1124"/>
      <c r="DTZ1306" s="1124"/>
      <c r="DUA1306" s="1124"/>
      <c r="DUB1306" s="1124"/>
      <c r="DUC1306" s="1124"/>
      <c r="DUD1306" s="1124"/>
      <c r="DUE1306" s="1124"/>
      <c r="DUF1306" s="1124"/>
      <c r="DUG1306" s="1124"/>
      <c r="DUH1306" s="1124"/>
      <c r="DUI1306" s="1124"/>
      <c r="DUJ1306" s="1124"/>
      <c r="DUK1306" s="1124"/>
      <c r="DUL1306" s="1124"/>
      <c r="DUM1306" s="1124"/>
      <c r="DUN1306" s="1124"/>
      <c r="DUO1306" s="1124"/>
      <c r="DUP1306" s="1124"/>
      <c r="DUQ1306" s="1124"/>
      <c r="DUR1306" s="1124"/>
      <c r="DUS1306" s="1124"/>
      <c r="DUT1306" s="1124"/>
      <c r="DUU1306" s="1124"/>
      <c r="DUV1306" s="1124"/>
      <c r="DUW1306" s="1124"/>
      <c r="DUX1306" s="1124"/>
      <c r="DUY1306" s="1124"/>
      <c r="DUZ1306" s="1124"/>
      <c r="DVA1306" s="1124"/>
      <c r="DVB1306" s="1124"/>
      <c r="DVC1306" s="1124"/>
      <c r="DVD1306" s="1124"/>
      <c r="DVE1306" s="1124"/>
      <c r="DVF1306" s="1124"/>
      <c r="DVG1306" s="1124"/>
      <c r="DVH1306" s="1124"/>
      <c r="DVI1306" s="1124"/>
      <c r="DVJ1306" s="1124"/>
      <c r="DVK1306" s="1124"/>
      <c r="DVL1306" s="1124"/>
      <c r="DVM1306" s="1124"/>
      <c r="DVN1306" s="1124"/>
      <c r="DVO1306" s="1124"/>
      <c r="DVP1306" s="1124"/>
      <c r="DVQ1306" s="1124"/>
      <c r="DVR1306" s="1124"/>
      <c r="DVS1306" s="1124"/>
      <c r="DVT1306" s="1124"/>
      <c r="DVU1306" s="1124"/>
      <c r="DVV1306" s="1124"/>
      <c r="DVW1306" s="1124"/>
      <c r="DVX1306" s="1124"/>
      <c r="DVY1306" s="1124"/>
      <c r="DVZ1306" s="1124"/>
      <c r="DWA1306" s="1124"/>
      <c r="DWB1306" s="1124"/>
      <c r="DWC1306" s="1124"/>
      <c r="DWD1306" s="1124"/>
      <c r="DWE1306" s="1124"/>
      <c r="DWF1306" s="1124"/>
      <c r="DWG1306" s="1124"/>
      <c r="DWH1306" s="1124"/>
      <c r="DWI1306" s="1124"/>
      <c r="DWJ1306" s="1124"/>
      <c r="DWK1306" s="1124"/>
      <c r="DWL1306" s="1124"/>
      <c r="DWM1306" s="1124"/>
      <c r="DWN1306" s="1124"/>
      <c r="DWO1306" s="1124"/>
      <c r="DWP1306" s="1124"/>
      <c r="DWQ1306" s="1124"/>
      <c r="DWR1306" s="1124"/>
      <c r="DWS1306" s="1124"/>
      <c r="DWT1306" s="1124"/>
      <c r="DWU1306" s="1124"/>
      <c r="DWV1306" s="1124"/>
      <c r="DWW1306" s="1124"/>
      <c r="DWX1306" s="1124"/>
      <c r="DWY1306" s="1124"/>
      <c r="DWZ1306" s="1124"/>
      <c r="DXA1306" s="1124"/>
      <c r="DXB1306" s="1124"/>
      <c r="DXC1306" s="1124"/>
      <c r="DXD1306" s="1124"/>
      <c r="DXE1306" s="1124"/>
      <c r="DXF1306" s="1124"/>
      <c r="DXG1306" s="1124"/>
      <c r="DXH1306" s="1124"/>
      <c r="DXI1306" s="1124"/>
      <c r="DXJ1306" s="1124"/>
      <c r="DXK1306" s="1124"/>
      <c r="DXL1306" s="1124"/>
      <c r="DXM1306" s="1124"/>
      <c r="DXN1306" s="1124"/>
      <c r="DXO1306" s="1124"/>
      <c r="DXP1306" s="1124"/>
      <c r="DXQ1306" s="1124"/>
      <c r="DXR1306" s="1124"/>
      <c r="DXS1306" s="1124"/>
      <c r="DXT1306" s="1124"/>
      <c r="DXU1306" s="1124"/>
      <c r="DXV1306" s="1124"/>
      <c r="DXW1306" s="1124"/>
      <c r="DXX1306" s="1124"/>
      <c r="DXY1306" s="1124"/>
      <c r="DXZ1306" s="1124"/>
      <c r="DYA1306" s="1124"/>
      <c r="DYB1306" s="1124"/>
      <c r="DYC1306" s="1124"/>
      <c r="DYD1306" s="1124"/>
      <c r="DYE1306" s="1124"/>
      <c r="DYF1306" s="1124"/>
      <c r="DYG1306" s="1124"/>
      <c r="DYH1306" s="1124"/>
      <c r="DYI1306" s="1124"/>
      <c r="DYJ1306" s="1124"/>
      <c r="DYK1306" s="1124"/>
      <c r="DYL1306" s="1124"/>
      <c r="DYM1306" s="1124"/>
      <c r="DYN1306" s="1124"/>
      <c r="DYO1306" s="1124"/>
      <c r="DYP1306" s="1124"/>
      <c r="DYQ1306" s="1124"/>
      <c r="DYR1306" s="1124"/>
      <c r="DYS1306" s="1124"/>
      <c r="DYT1306" s="1124"/>
      <c r="DYU1306" s="1124"/>
      <c r="DYV1306" s="1124"/>
      <c r="DYW1306" s="1124"/>
      <c r="DYX1306" s="1124"/>
      <c r="DYY1306" s="1124"/>
      <c r="DYZ1306" s="1124"/>
      <c r="DZA1306" s="1124"/>
      <c r="DZB1306" s="1124"/>
      <c r="DZC1306" s="1124"/>
      <c r="DZD1306" s="1124"/>
      <c r="DZE1306" s="1124"/>
      <c r="DZF1306" s="1124"/>
      <c r="DZG1306" s="1124"/>
      <c r="DZH1306" s="1124"/>
      <c r="DZI1306" s="1124"/>
      <c r="DZJ1306" s="1124"/>
      <c r="DZK1306" s="1124"/>
      <c r="DZL1306" s="1124"/>
      <c r="DZM1306" s="1124"/>
      <c r="DZN1306" s="1124"/>
      <c r="DZO1306" s="1124"/>
      <c r="DZP1306" s="1124"/>
      <c r="DZQ1306" s="1124"/>
      <c r="DZR1306" s="1124"/>
      <c r="DZS1306" s="1124"/>
      <c r="DZT1306" s="1124"/>
      <c r="DZU1306" s="1124"/>
      <c r="DZV1306" s="1124"/>
      <c r="DZW1306" s="1124"/>
      <c r="DZX1306" s="1124"/>
      <c r="DZY1306" s="1124"/>
      <c r="DZZ1306" s="1124"/>
      <c r="EAA1306" s="1124"/>
      <c r="EAB1306" s="1124"/>
      <c r="EAC1306" s="1124"/>
      <c r="EAD1306" s="1124"/>
      <c r="EAE1306" s="1124"/>
      <c r="EAF1306" s="1124"/>
      <c r="EAG1306" s="1124"/>
      <c r="EAH1306" s="1124"/>
      <c r="EAI1306" s="1124"/>
      <c r="EAJ1306" s="1124"/>
      <c r="EAK1306" s="1124"/>
      <c r="EAL1306" s="1124"/>
      <c r="EAM1306" s="1124"/>
      <c r="EAN1306" s="1124"/>
      <c r="EAO1306" s="1124"/>
      <c r="EAP1306" s="1124"/>
      <c r="EAQ1306" s="1124"/>
      <c r="EAR1306" s="1124"/>
      <c r="EAS1306" s="1124"/>
      <c r="EAT1306" s="1124"/>
      <c r="EAU1306" s="1124"/>
      <c r="EAV1306" s="1124"/>
      <c r="EAW1306" s="1124"/>
      <c r="EAX1306" s="1124"/>
      <c r="EAY1306" s="1124"/>
      <c r="EAZ1306" s="1124"/>
      <c r="EBA1306" s="1124"/>
      <c r="EBB1306" s="1124"/>
      <c r="EBC1306" s="1124"/>
      <c r="EBD1306" s="1124"/>
      <c r="EBE1306" s="1124"/>
      <c r="EBF1306" s="1124"/>
      <c r="EBG1306" s="1124"/>
      <c r="EBH1306" s="1124"/>
      <c r="EBI1306" s="1124"/>
      <c r="EBJ1306" s="1124"/>
      <c r="EBK1306" s="1124"/>
      <c r="EBL1306" s="1124"/>
      <c r="EBM1306" s="1124"/>
      <c r="EBN1306" s="1124"/>
      <c r="EBO1306" s="1124"/>
      <c r="EBP1306" s="1124"/>
      <c r="EBQ1306" s="1124"/>
      <c r="EBR1306" s="1124"/>
      <c r="EBS1306" s="1124"/>
      <c r="EBT1306" s="1124"/>
      <c r="EBU1306" s="1124"/>
      <c r="EBV1306" s="1124"/>
      <c r="EBW1306" s="1124"/>
      <c r="EBX1306" s="1124"/>
      <c r="EBY1306" s="1124"/>
      <c r="EBZ1306" s="1124"/>
      <c r="ECA1306" s="1124"/>
      <c r="ECB1306" s="1124"/>
      <c r="ECC1306" s="1124"/>
      <c r="ECD1306" s="1124"/>
      <c r="ECE1306" s="1124"/>
      <c r="ECF1306" s="1124"/>
      <c r="ECG1306" s="1124"/>
      <c r="ECH1306" s="1124"/>
      <c r="ECI1306" s="1124"/>
      <c r="ECJ1306" s="1124"/>
      <c r="ECK1306" s="1124"/>
      <c r="ECL1306" s="1124"/>
      <c r="ECM1306" s="1124"/>
      <c r="ECN1306" s="1124"/>
      <c r="ECO1306" s="1124"/>
      <c r="ECP1306" s="1124"/>
      <c r="ECQ1306" s="1124"/>
      <c r="ECR1306" s="1124"/>
      <c r="ECS1306" s="1124"/>
      <c r="ECT1306" s="1124"/>
      <c r="ECU1306" s="1124"/>
      <c r="ECV1306" s="1124"/>
      <c r="ECW1306" s="1124"/>
      <c r="ECX1306" s="1124"/>
      <c r="ECY1306" s="1124"/>
      <c r="ECZ1306" s="1124"/>
      <c r="EDA1306" s="1124"/>
      <c r="EDB1306" s="1124"/>
      <c r="EDC1306" s="1124"/>
      <c r="EDD1306" s="1124"/>
      <c r="EDE1306" s="1124"/>
      <c r="EDF1306" s="1124"/>
      <c r="EDG1306" s="1124"/>
      <c r="EDH1306" s="1124"/>
      <c r="EDI1306" s="1124"/>
      <c r="EDJ1306" s="1124"/>
      <c r="EDK1306" s="1124"/>
      <c r="EDL1306" s="1124"/>
      <c r="EDM1306" s="1124"/>
      <c r="EDN1306" s="1124"/>
      <c r="EDO1306" s="1124"/>
      <c r="EDP1306" s="1124"/>
      <c r="EDQ1306" s="1124"/>
      <c r="EDR1306" s="1124"/>
      <c r="EDS1306" s="1124"/>
      <c r="EDT1306" s="1124"/>
      <c r="EDU1306" s="1124"/>
      <c r="EDV1306" s="1124"/>
      <c r="EDW1306" s="1124"/>
      <c r="EDX1306" s="1124"/>
      <c r="EDY1306" s="1124"/>
      <c r="EDZ1306" s="1124"/>
      <c r="EEA1306" s="1124"/>
      <c r="EEB1306" s="1124"/>
      <c r="EEC1306" s="1124"/>
      <c r="EED1306" s="1124"/>
      <c r="EEE1306" s="1124"/>
      <c r="EEF1306" s="1124"/>
      <c r="EEG1306" s="1124"/>
      <c r="EEH1306" s="1124"/>
      <c r="EEI1306" s="1124"/>
      <c r="EEJ1306" s="1124"/>
      <c r="EEK1306" s="1124"/>
      <c r="EEL1306" s="1124"/>
      <c r="EEM1306" s="1124"/>
      <c r="EEN1306" s="1124"/>
      <c r="EEO1306" s="1124"/>
      <c r="EEP1306" s="1124"/>
      <c r="EEQ1306" s="1124"/>
      <c r="EER1306" s="1124"/>
      <c r="EES1306" s="1124"/>
      <c r="EET1306" s="1124"/>
      <c r="EEU1306" s="1124"/>
      <c r="EEV1306" s="1124"/>
      <c r="EEW1306" s="1124"/>
      <c r="EEX1306" s="1124"/>
      <c r="EEY1306" s="1124"/>
      <c r="EEZ1306" s="1124"/>
      <c r="EFA1306" s="1124"/>
      <c r="EFB1306" s="1124"/>
      <c r="EFC1306" s="1124"/>
      <c r="EFD1306" s="1124"/>
      <c r="EFE1306" s="1124"/>
      <c r="EFF1306" s="1124"/>
      <c r="EFG1306" s="1124"/>
      <c r="EFH1306" s="1124"/>
      <c r="EFI1306" s="1124"/>
      <c r="EFJ1306" s="1124"/>
      <c r="EFK1306" s="1124"/>
      <c r="EFL1306" s="1124"/>
      <c r="EFM1306" s="1124"/>
      <c r="EFN1306" s="1124"/>
      <c r="EFO1306" s="1124"/>
      <c r="EFP1306" s="1124"/>
      <c r="EFQ1306" s="1124"/>
      <c r="EFR1306" s="1124"/>
      <c r="EFS1306" s="1124"/>
      <c r="EFT1306" s="1124"/>
      <c r="EFU1306" s="1124"/>
      <c r="EFV1306" s="1124"/>
      <c r="EFW1306" s="1124"/>
      <c r="EFX1306" s="1124"/>
      <c r="EFY1306" s="1124"/>
      <c r="EFZ1306" s="1124"/>
      <c r="EGA1306" s="1124"/>
      <c r="EGB1306" s="1124"/>
      <c r="EGC1306" s="1124"/>
      <c r="EGD1306" s="1124"/>
      <c r="EGE1306" s="1124"/>
      <c r="EGF1306" s="1124"/>
      <c r="EGG1306" s="1124"/>
      <c r="EGH1306" s="1124"/>
      <c r="EGI1306" s="1124"/>
      <c r="EGJ1306" s="1124"/>
      <c r="EGK1306" s="1124"/>
      <c r="EGL1306" s="1124"/>
      <c r="EGM1306" s="1124"/>
      <c r="EGN1306" s="1124"/>
      <c r="EGO1306" s="1124"/>
      <c r="EGP1306" s="1124"/>
      <c r="EGQ1306" s="1124"/>
      <c r="EGR1306" s="1124"/>
      <c r="EGS1306" s="1124"/>
      <c r="EGT1306" s="1124"/>
      <c r="EGU1306" s="1124"/>
      <c r="EGV1306" s="1124"/>
      <c r="EGW1306" s="1124"/>
      <c r="EGX1306" s="1124"/>
      <c r="EGY1306" s="1124"/>
      <c r="EGZ1306" s="1124"/>
      <c r="EHA1306" s="1124"/>
      <c r="EHB1306" s="1124"/>
      <c r="EHC1306" s="1124"/>
      <c r="EHD1306" s="1124"/>
      <c r="EHE1306" s="1124"/>
      <c r="EHF1306" s="1124"/>
      <c r="EHG1306" s="1124"/>
      <c r="EHH1306" s="1124"/>
      <c r="EHI1306" s="1124"/>
      <c r="EHJ1306" s="1124"/>
      <c r="EHK1306" s="1124"/>
      <c r="EHL1306" s="1124"/>
      <c r="EHM1306" s="1124"/>
      <c r="EHN1306" s="1124"/>
      <c r="EHO1306" s="1124"/>
      <c r="EHP1306" s="1124"/>
      <c r="EHQ1306" s="1124"/>
      <c r="EHR1306" s="1124"/>
      <c r="EHS1306" s="1124"/>
      <c r="EHT1306" s="1124"/>
      <c r="EHU1306" s="1124"/>
      <c r="EHV1306" s="1124"/>
      <c r="EHW1306" s="1124"/>
      <c r="EHX1306" s="1124"/>
      <c r="EHY1306" s="1124"/>
      <c r="EHZ1306" s="1124"/>
      <c r="EIA1306" s="1124"/>
      <c r="EIB1306" s="1124"/>
      <c r="EIC1306" s="1124"/>
      <c r="EID1306" s="1124"/>
      <c r="EIE1306" s="1124"/>
      <c r="EIF1306" s="1124"/>
      <c r="EIG1306" s="1124"/>
      <c r="EIH1306" s="1124"/>
      <c r="EII1306" s="1124"/>
      <c r="EIJ1306" s="1124"/>
      <c r="EIK1306" s="1124"/>
      <c r="EIL1306" s="1124"/>
      <c r="EIM1306" s="1124"/>
      <c r="EIN1306" s="1124"/>
      <c r="EIO1306" s="1124"/>
      <c r="EIP1306" s="1124"/>
      <c r="EIQ1306" s="1124"/>
      <c r="EIR1306" s="1124"/>
      <c r="EIS1306" s="1124"/>
      <c r="EIT1306" s="1124"/>
      <c r="EIU1306" s="1124"/>
      <c r="EIV1306" s="1124"/>
      <c r="EIW1306" s="1124"/>
      <c r="EIX1306" s="1124"/>
      <c r="EIY1306" s="1124"/>
      <c r="EIZ1306" s="1124"/>
      <c r="EJA1306" s="1124"/>
      <c r="EJB1306" s="1124"/>
      <c r="EJC1306" s="1124"/>
      <c r="EJD1306" s="1124"/>
      <c r="EJE1306" s="1124"/>
      <c r="EJF1306" s="1124"/>
      <c r="EJG1306" s="1124"/>
      <c r="EJH1306" s="1124"/>
      <c r="EJI1306" s="1124"/>
      <c r="EJJ1306" s="1124"/>
      <c r="EJK1306" s="1124"/>
      <c r="EJL1306" s="1124"/>
      <c r="EJM1306" s="1124"/>
      <c r="EJN1306" s="1124"/>
      <c r="EJO1306" s="1124"/>
      <c r="EJP1306" s="1124"/>
      <c r="EJQ1306" s="1124"/>
      <c r="EJR1306" s="1124"/>
      <c r="EJS1306" s="1124"/>
      <c r="EJT1306" s="1124"/>
      <c r="EJU1306" s="1124"/>
      <c r="EJV1306" s="1124"/>
      <c r="EJW1306" s="1124"/>
      <c r="EJX1306" s="1124"/>
      <c r="EJY1306" s="1124"/>
      <c r="EJZ1306" s="1124"/>
      <c r="EKA1306" s="1124"/>
      <c r="EKB1306" s="1124"/>
      <c r="EKC1306" s="1124"/>
      <c r="EKD1306" s="1124"/>
      <c r="EKE1306" s="1124"/>
      <c r="EKF1306" s="1124"/>
      <c r="EKG1306" s="1124"/>
      <c r="EKH1306" s="1124"/>
      <c r="EKI1306" s="1124"/>
      <c r="EKJ1306" s="1124"/>
      <c r="EKK1306" s="1124"/>
      <c r="EKL1306" s="1124"/>
      <c r="EKM1306" s="1124"/>
      <c r="EKN1306" s="1124"/>
      <c r="EKO1306" s="1124"/>
      <c r="EKP1306" s="1124"/>
      <c r="EKQ1306" s="1124"/>
      <c r="EKR1306" s="1124"/>
      <c r="EKS1306" s="1124"/>
      <c r="EKT1306" s="1124"/>
      <c r="EKU1306" s="1124"/>
      <c r="EKV1306" s="1124"/>
      <c r="EKW1306" s="1124"/>
      <c r="EKX1306" s="1124"/>
      <c r="EKY1306" s="1124"/>
      <c r="EKZ1306" s="1124"/>
      <c r="ELA1306" s="1124"/>
      <c r="ELB1306" s="1124"/>
      <c r="ELC1306" s="1124"/>
      <c r="ELD1306" s="1124"/>
      <c r="ELE1306" s="1124"/>
      <c r="ELF1306" s="1124"/>
      <c r="ELG1306" s="1124"/>
      <c r="ELH1306" s="1124"/>
      <c r="ELI1306" s="1124"/>
      <c r="ELJ1306" s="1124"/>
      <c r="ELK1306" s="1124"/>
      <c r="ELL1306" s="1124"/>
      <c r="ELM1306" s="1124"/>
      <c r="ELN1306" s="1124"/>
      <c r="ELO1306" s="1124"/>
      <c r="ELP1306" s="1124"/>
      <c r="ELQ1306" s="1124"/>
      <c r="ELR1306" s="1124"/>
      <c r="ELS1306" s="1124"/>
      <c r="ELT1306" s="1124"/>
      <c r="ELU1306" s="1124"/>
      <c r="ELV1306" s="1124"/>
      <c r="ELW1306" s="1124"/>
      <c r="ELX1306" s="1124"/>
      <c r="ELY1306" s="1124"/>
      <c r="ELZ1306" s="1124"/>
      <c r="EMA1306" s="1124"/>
      <c r="EMB1306" s="1124"/>
      <c r="EMC1306" s="1124"/>
      <c r="EMD1306" s="1124"/>
      <c r="EME1306" s="1124"/>
      <c r="EMF1306" s="1124"/>
      <c r="EMG1306" s="1124"/>
      <c r="EMH1306" s="1124"/>
      <c r="EMI1306" s="1124"/>
      <c r="EMJ1306" s="1124"/>
      <c r="EMK1306" s="1124"/>
      <c r="EML1306" s="1124"/>
      <c r="EMM1306" s="1124"/>
      <c r="EMN1306" s="1124"/>
      <c r="EMO1306" s="1124"/>
      <c r="EMP1306" s="1124"/>
      <c r="EMQ1306" s="1124"/>
      <c r="EMR1306" s="1124"/>
      <c r="EMS1306" s="1124"/>
      <c r="EMT1306" s="1124"/>
      <c r="EMU1306" s="1124"/>
      <c r="EMV1306" s="1124"/>
      <c r="EMW1306" s="1124"/>
      <c r="EMX1306" s="1124"/>
      <c r="EMY1306" s="1124"/>
      <c r="EMZ1306" s="1124"/>
      <c r="ENA1306" s="1124"/>
      <c r="ENB1306" s="1124"/>
      <c r="ENC1306" s="1124"/>
      <c r="END1306" s="1124"/>
      <c r="ENE1306" s="1124"/>
      <c r="ENF1306" s="1124"/>
      <c r="ENG1306" s="1124"/>
      <c r="ENH1306" s="1124"/>
      <c r="ENI1306" s="1124"/>
      <c r="ENJ1306" s="1124"/>
      <c r="ENK1306" s="1124"/>
      <c r="ENL1306" s="1124"/>
      <c r="ENM1306" s="1124"/>
      <c r="ENN1306" s="1124"/>
      <c r="ENO1306" s="1124"/>
      <c r="ENP1306" s="1124"/>
      <c r="ENQ1306" s="1124"/>
      <c r="ENR1306" s="1124"/>
      <c r="ENS1306" s="1124"/>
      <c r="ENT1306" s="1124"/>
      <c r="ENU1306" s="1124"/>
      <c r="ENV1306" s="1124"/>
      <c r="ENW1306" s="1124"/>
      <c r="ENX1306" s="1124"/>
      <c r="ENY1306" s="1124"/>
      <c r="ENZ1306" s="1124"/>
      <c r="EOA1306" s="1124"/>
      <c r="EOB1306" s="1124"/>
      <c r="EOC1306" s="1124"/>
      <c r="EOD1306" s="1124"/>
      <c r="EOE1306" s="1124"/>
      <c r="EOF1306" s="1124"/>
      <c r="EOG1306" s="1124"/>
      <c r="EOH1306" s="1124"/>
      <c r="EOI1306" s="1124"/>
      <c r="EOJ1306" s="1124"/>
      <c r="EOK1306" s="1124"/>
      <c r="EOL1306" s="1124"/>
      <c r="EOM1306" s="1124"/>
      <c r="EON1306" s="1124"/>
      <c r="EOO1306" s="1124"/>
      <c r="EOP1306" s="1124"/>
      <c r="EOQ1306" s="1124"/>
      <c r="EOR1306" s="1124"/>
      <c r="EOS1306" s="1124"/>
      <c r="EOT1306" s="1124"/>
      <c r="EOU1306" s="1124"/>
      <c r="EOV1306" s="1124"/>
      <c r="EOW1306" s="1124"/>
      <c r="EOX1306" s="1124"/>
      <c r="EOY1306" s="1124"/>
      <c r="EOZ1306" s="1124"/>
      <c r="EPA1306" s="1124"/>
      <c r="EPB1306" s="1124"/>
      <c r="EPC1306" s="1124"/>
      <c r="EPD1306" s="1124"/>
      <c r="EPE1306" s="1124"/>
      <c r="EPF1306" s="1124"/>
      <c r="EPG1306" s="1124"/>
      <c r="EPH1306" s="1124"/>
      <c r="EPI1306" s="1124"/>
      <c r="EPJ1306" s="1124"/>
      <c r="EPK1306" s="1124"/>
      <c r="EPL1306" s="1124"/>
      <c r="EPM1306" s="1124"/>
      <c r="EPN1306" s="1124"/>
      <c r="EPO1306" s="1124"/>
      <c r="EPP1306" s="1124"/>
      <c r="EPQ1306" s="1124"/>
      <c r="EPR1306" s="1124"/>
      <c r="EPS1306" s="1124"/>
      <c r="EPT1306" s="1124"/>
      <c r="EPU1306" s="1124"/>
      <c r="EPV1306" s="1124"/>
      <c r="EPW1306" s="1124"/>
      <c r="EPX1306" s="1124"/>
      <c r="EPY1306" s="1124"/>
      <c r="EPZ1306" s="1124"/>
      <c r="EQA1306" s="1124"/>
      <c r="EQB1306" s="1124"/>
      <c r="EQC1306" s="1124"/>
      <c r="EQD1306" s="1124"/>
      <c r="EQE1306" s="1124"/>
      <c r="EQF1306" s="1124"/>
      <c r="EQG1306" s="1124"/>
      <c r="EQH1306" s="1124"/>
      <c r="EQI1306" s="1124"/>
      <c r="EQJ1306" s="1124"/>
      <c r="EQK1306" s="1124"/>
      <c r="EQL1306" s="1124"/>
      <c r="EQM1306" s="1124"/>
      <c r="EQN1306" s="1124"/>
      <c r="EQO1306" s="1124"/>
      <c r="EQP1306" s="1124"/>
      <c r="EQQ1306" s="1124"/>
      <c r="EQR1306" s="1124"/>
      <c r="EQS1306" s="1124"/>
      <c r="EQT1306" s="1124"/>
      <c r="EQU1306" s="1124"/>
      <c r="EQV1306" s="1124"/>
      <c r="EQW1306" s="1124"/>
      <c r="EQX1306" s="1124"/>
      <c r="EQY1306" s="1124"/>
      <c r="EQZ1306" s="1124"/>
      <c r="ERA1306" s="1124"/>
      <c r="ERB1306" s="1124"/>
      <c r="ERC1306" s="1124"/>
      <c r="ERD1306" s="1124"/>
      <c r="ERE1306" s="1124"/>
      <c r="ERF1306" s="1124"/>
      <c r="ERG1306" s="1124"/>
      <c r="ERH1306" s="1124"/>
      <c r="ERI1306" s="1124"/>
      <c r="ERJ1306" s="1124"/>
      <c r="ERK1306" s="1124"/>
      <c r="ERL1306" s="1124"/>
      <c r="ERM1306" s="1124"/>
      <c r="ERN1306" s="1124"/>
      <c r="ERO1306" s="1124"/>
      <c r="ERP1306" s="1124"/>
      <c r="ERQ1306" s="1124"/>
      <c r="ERR1306" s="1124"/>
      <c r="ERS1306" s="1124"/>
      <c r="ERT1306" s="1124"/>
      <c r="ERU1306" s="1124"/>
      <c r="ERV1306" s="1124"/>
      <c r="ERW1306" s="1124"/>
      <c r="ERX1306" s="1124"/>
      <c r="ERY1306" s="1124"/>
      <c r="ERZ1306" s="1124"/>
      <c r="ESA1306" s="1124"/>
      <c r="ESB1306" s="1124"/>
      <c r="ESC1306" s="1124"/>
      <c r="ESD1306" s="1124"/>
      <c r="ESE1306" s="1124"/>
      <c r="ESF1306" s="1124"/>
      <c r="ESG1306" s="1124"/>
      <c r="ESH1306" s="1124"/>
      <c r="ESI1306" s="1124"/>
      <c r="ESJ1306" s="1124"/>
      <c r="ESK1306" s="1124"/>
      <c r="ESL1306" s="1124"/>
      <c r="ESM1306" s="1124"/>
      <c r="ESN1306" s="1124"/>
      <c r="ESO1306" s="1124"/>
      <c r="ESP1306" s="1124"/>
      <c r="ESQ1306" s="1124"/>
      <c r="ESR1306" s="1124"/>
      <c r="ESS1306" s="1124"/>
      <c r="EST1306" s="1124"/>
      <c r="ESU1306" s="1124"/>
      <c r="ESV1306" s="1124"/>
      <c r="ESW1306" s="1124"/>
      <c r="ESX1306" s="1124"/>
      <c r="ESY1306" s="1124"/>
      <c r="ESZ1306" s="1124"/>
      <c r="ETA1306" s="1124"/>
      <c r="ETB1306" s="1124"/>
      <c r="ETC1306" s="1124"/>
      <c r="ETD1306" s="1124"/>
      <c r="ETE1306" s="1124"/>
      <c r="ETF1306" s="1124"/>
      <c r="ETG1306" s="1124"/>
      <c r="ETH1306" s="1124"/>
      <c r="ETI1306" s="1124"/>
      <c r="ETJ1306" s="1124"/>
      <c r="ETK1306" s="1124"/>
      <c r="ETL1306" s="1124"/>
      <c r="ETM1306" s="1124"/>
      <c r="ETN1306" s="1124"/>
      <c r="ETO1306" s="1124"/>
      <c r="ETP1306" s="1124"/>
      <c r="ETQ1306" s="1124"/>
      <c r="ETR1306" s="1124"/>
      <c r="ETS1306" s="1124"/>
      <c r="ETT1306" s="1124"/>
      <c r="ETU1306" s="1124"/>
      <c r="ETV1306" s="1124"/>
      <c r="ETW1306" s="1124"/>
      <c r="ETX1306" s="1124"/>
      <c r="ETY1306" s="1124"/>
      <c r="ETZ1306" s="1124"/>
      <c r="EUA1306" s="1124"/>
      <c r="EUB1306" s="1124"/>
      <c r="EUC1306" s="1124"/>
      <c r="EUD1306" s="1124"/>
      <c r="EUE1306" s="1124"/>
      <c r="EUF1306" s="1124"/>
      <c r="EUG1306" s="1124"/>
      <c r="EUH1306" s="1124"/>
      <c r="EUI1306" s="1124"/>
      <c r="EUJ1306" s="1124"/>
      <c r="EUK1306" s="1124"/>
      <c r="EUL1306" s="1124"/>
      <c r="EUM1306" s="1124"/>
      <c r="EUN1306" s="1124"/>
      <c r="EUO1306" s="1124"/>
      <c r="EUP1306" s="1124"/>
      <c r="EUQ1306" s="1124"/>
      <c r="EUR1306" s="1124"/>
      <c r="EUS1306" s="1124"/>
      <c r="EUT1306" s="1124"/>
      <c r="EUU1306" s="1124"/>
      <c r="EUV1306" s="1124"/>
      <c r="EUW1306" s="1124"/>
      <c r="EUX1306" s="1124"/>
      <c r="EUY1306" s="1124"/>
      <c r="EUZ1306" s="1124"/>
      <c r="EVA1306" s="1124"/>
      <c r="EVB1306" s="1124"/>
      <c r="EVC1306" s="1124"/>
      <c r="EVD1306" s="1124"/>
      <c r="EVE1306" s="1124"/>
      <c r="EVF1306" s="1124"/>
      <c r="EVG1306" s="1124"/>
      <c r="EVH1306" s="1124"/>
      <c r="EVI1306" s="1124"/>
      <c r="EVJ1306" s="1124"/>
      <c r="EVK1306" s="1124"/>
      <c r="EVL1306" s="1124"/>
      <c r="EVM1306" s="1124"/>
      <c r="EVN1306" s="1124"/>
      <c r="EVO1306" s="1124"/>
      <c r="EVP1306" s="1124"/>
      <c r="EVQ1306" s="1124"/>
      <c r="EVR1306" s="1124"/>
      <c r="EVS1306" s="1124"/>
      <c r="EVT1306" s="1124"/>
      <c r="EVU1306" s="1124"/>
      <c r="EVV1306" s="1124"/>
      <c r="EVW1306" s="1124"/>
      <c r="EVX1306" s="1124"/>
      <c r="EVY1306" s="1124"/>
      <c r="EVZ1306" s="1124"/>
      <c r="EWA1306" s="1124"/>
      <c r="EWB1306" s="1124"/>
      <c r="EWC1306" s="1124"/>
      <c r="EWD1306" s="1124"/>
      <c r="EWE1306" s="1124"/>
      <c r="EWF1306" s="1124"/>
      <c r="EWG1306" s="1124"/>
      <c r="EWH1306" s="1124"/>
      <c r="EWI1306" s="1124"/>
      <c r="EWJ1306" s="1124"/>
      <c r="EWK1306" s="1124"/>
      <c r="EWL1306" s="1124"/>
      <c r="EWM1306" s="1124"/>
      <c r="EWN1306" s="1124"/>
      <c r="EWO1306" s="1124"/>
      <c r="EWP1306" s="1124"/>
      <c r="EWQ1306" s="1124"/>
      <c r="EWR1306" s="1124"/>
      <c r="EWS1306" s="1124"/>
      <c r="EWT1306" s="1124"/>
      <c r="EWU1306" s="1124"/>
      <c r="EWV1306" s="1124"/>
      <c r="EWW1306" s="1124"/>
      <c r="EWX1306" s="1124"/>
      <c r="EWY1306" s="1124"/>
      <c r="EWZ1306" s="1124"/>
      <c r="EXA1306" s="1124"/>
      <c r="EXB1306" s="1124"/>
      <c r="EXC1306" s="1124"/>
      <c r="EXD1306" s="1124"/>
      <c r="EXE1306" s="1124"/>
      <c r="EXF1306" s="1124"/>
      <c r="EXG1306" s="1124"/>
      <c r="EXH1306" s="1124"/>
      <c r="EXI1306" s="1124"/>
      <c r="EXJ1306" s="1124"/>
      <c r="EXK1306" s="1124"/>
      <c r="EXL1306" s="1124"/>
      <c r="EXM1306" s="1124"/>
      <c r="EXN1306" s="1124"/>
      <c r="EXO1306" s="1124"/>
      <c r="EXP1306" s="1124"/>
      <c r="EXQ1306" s="1124"/>
      <c r="EXR1306" s="1124"/>
      <c r="EXS1306" s="1124"/>
      <c r="EXT1306" s="1124"/>
      <c r="EXU1306" s="1124"/>
      <c r="EXV1306" s="1124"/>
      <c r="EXW1306" s="1124"/>
      <c r="EXX1306" s="1124"/>
      <c r="EXY1306" s="1124"/>
      <c r="EXZ1306" s="1124"/>
      <c r="EYA1306" s="1124"/>
      <c r="EYB1306" s="1124"/>
      <c r="EYC1306" s="1124"/>
      <c r="EYD1306" s="1124"/>
      <c r="EYE1306" s="1124"/>
      <c r="EYF1306" s="1124"/>
      <c r="EYG1306" s="1124"/>
      <c r="EYH1306" s="1124"/>
      <c r="EYI1306" s="1124"/>
      <c r="EYJ1306" s="1124"/>
      <c r="EYK1306" s="1124"/>
      <c r="EYL1306" s="1124"/>
      <c r="EYM1306" s="1124"/>
      <c r="EYN1306" s="1124"/>
      <c r="EYO1306" s="1124"/>
      <c r="EYP1306" s="1124"/>
      <c r="EYQ1306" s="1124"/>
      <c r="EYR1306" s="1124"/>
      <c r="EYS1306" s="1124"/>
      <c r="EYT1306" s="1124"/>
      <c r="EYU1306" s="1124"/>
      <c r="EYV1306" s="1124"/>
      <c r="EYW1306" s="1124"/>
      <c r="EYX1306" s="1124"/>
      <c r="EYY1306" s="1124"/>
      <c r="EYZ1306" s="1124"/>
      <c r="EZA1306" s="1124"/>
      <c r="EZB1306" s="1124"/>
      <c r="EZC1306" s="1124"/>
      <c r="EZD1306" s="1124"/>
      <c r="EZE1306" s="1124"/>
      <c r="EZF1306" s="1124"/>
      <c r="EZG1306" s="1124"/>
      <c r="EZH1306" s="1124"/>
      <c r="EZI1306" s="1124"/>
      <c r="EZJ1306" s="1124"/>
      <c r="EZK1306" s="1124"/>
      <c r="EZL1306" s="1124"/>
      <c r="EZM1306" s="1124"/>
      <c r="EZN1306" s="1124"/>
      <c r="EZO1306" s="1124"/>
      <c r="EZP1306" s="1124"/>
      <c r="EZQ1306" s="1124"/>
      <c r="EZR1306" s="1124"/>
      <c r="EZS1306" s="1124"/>
      <c r="EZT1306" s="1124"/>
      <c r="EZU1306" s="1124"/>
      <c r="EZV1306" s="1124"/>
      <c r="EZW1306" s="1124"/>
      <c r="EZX1306" s="1124"/>
      <c r="EZY1306" s="1124"/>
      <c r="EZZ1306" s="1124"/>
      <c r="FAA1306" s="1124"/>
      <c r="FAB1306" s="1124"/>
      <c r="FAC1306" s="1124"/>
      <c r="FAD1306" s="1124"/>
      <c r="FAE1306" s="1124"/>
      <c r="FAF1306" s="1124"/>
      <c r="FAG1306" s="1124"/>
      <c r="FAH1306" s="1124"/>
      <c r="FAI1306" s="1124"/>
      <c r="FAJ1306" s="1124"/>
      <c r="FAK1306" s="1124"/>
      <c r="FAL1306" s="1124"/>
      <c r="FAM1306" s="1124"/>
      <c r="FAN1306" s="1124"/>
      <c r="FAO1306" s="1124"/>
      <c r="FAP1306" s="1124"/>
      <c r="FAQ1306" s="1124"/>
      <c r="FAR1306" s="1124"/>
      <c r="FAS1306" s="1124"/>
      <c r="FAT1306" s="1124"/>
      <c r="FAU1306" s="1124"/>
      <c r="FAV1306" s="1124"/>
      <c r="FAW1306" s="1124"/>
      <c r="FAX1306" s="1124"/>
      <c r="FAY1306" s="1124"/>
      <c r="FAZ1306" s="1124"/>
      <c r="FBA1306" s="1124"/>
      <c r="FBB1306" s="1124"/>
      <c r="FBC1306" s="1124"/>
      <c r="FBD1306" s="1124"/>
      <c r="FBE1306" s="1124"/>
      <c r="FBF1306" s="1124"/>
      <c r="FBG1306" s="1124"/>
      <c r="FBH1306" s="1124"/>
      <c r="FBI1306" s="1124"/>
      <c r="FBJ1306" s="1124"/>
      <c r="FBK1306" s="1124"/>
      <c r="FBL1306" s="1124"/>
      <c r="FBM1306" s="1124"/>
      <c r="FBN1306" s="1124"/>
      <c r="FBO1306" s="1124"/>
      <c r="FBP1306" s="1124"/>
      <c r="FBQ1306" s="1124"/>
      <c r="FBR1306" s="1124"/>
      <c r="FBS1306" s="1124"/>
      <c r="FBT1306" s="1124"/>
      <c r="FBU1306" s="1124"/>
      <c r="FBV1306" s="1124"/>
      <c r="FBW1306" s="1124"/>
      <c r="FBX1306" s="1124"/>
      <c r="FBY1306" s="1124"/>
      <c r="FBZ1306" s="1124"/>
      <c r="FCA1306" s="1124"/>
      <c r="FCB1306" s="1124"/>
      <c r="FCC1306" s="1124"/>
      <c r="FCD1306" s="1124"/>
      <c r="FCE1306" s="1124"/>
      <c r="FCF1306" s="1124"/>
      <c r="FCG1306" s="1124"/>
      <c r="FCH1306" s="1124"/>
      <c r="FCI1306" s="1124"/>
      <c r="FCJ1306" s="1124"/>
      <c r="FCK1306" s="1124"/>
      <c r="FCL1306" s="1124"/>
      <c r="FCM1306" s="1124"/>
      <c r="FCN1306" s="1124"/>
      <c r="FCO1306" s="1124"/>
      <c r="FCP1306" s="1124"/>
      <c r="FCQ1306" s="1124"/>
      <c r="FCR1306" s="1124"/>
      <c r="FCS1306" s="1124"/>
      <c r="FCT1306" s="1124"/>
      <c r="FCU1306" s="1124"/>
      <c r="FCV1306" s="1124"/>
      <c r="FCW1306" s="1124"/>
      <c r="FCX1306" s="1124"/>
      <c r="FCY1306" s="1124"/>
      <c r="FCZ1306" s="1124"/>
      <c r="FDA1306" s="1124"/>
      <c r="FDB1306" s="1124"/>
      <c r="FDC1306" s="1124"/>
      <c r="FDD1306" s="1124"/>
      <c r="FDE1306" s="1124"/>
      <c r="FDF1306" s="1124"/>
      <c r="FDG1306" s="1124"/>
      <c r="FDH1306" s="1124"/>
      <c r="FDI1306" s="1124"/>
      <c r="FDJ1306" s="1124"/>
      <c r="FDK1306" s="1124"/>
      <c r="FDL1306" s="1124"/>
      <c r="FDM1306" s="1124"/>
      <c r="FDN1306" s="1124"/>
      <c r="FDO1306" s="1124"/>
      <c r="FDP1306" s="1124"/>
      <c r="FDQ1306" s="1124"/>
      <c r="FDR1306" s="1124"/>
      <c r="FDS1306" s="1124"/>
      <c r="FDT1306" s="1124"/>
      <c r="FDU1306" s="1124"/>
      <c r="FDV1306" s="1124"/>
      <c r="FDW1306" s="1124"/>
      <c r="FDX1306" s="1124"/>
      <c r="FDY1306" s="1124"/>
      <c r="FDZ1306" s="1124"/>
      <c r="FEA1306" s="1124"/>
      <c r="FEB1306" s="1124"/>
      <c r="FEC1306" s="1124"/>
      <c r="FED1306" s="1124"/>
      <c r="FEE1306" s="1124"/>
      <c r="FEF1306" s="1124"/>
      <c r="FEG1306" s="1124"/>
      <c r="FEH1306" s="1124"/>
      <c r="FEI1306" s="1124"/>
      <c r="FEJ1306" s="1124"/>
      <c r="FEK1306" s="1124"/>
      <c r="FEL1306" s="1124"/>
      <c r="FEM1306" s="1124"/>
      <c r="FEN1306" s="1124"/>
      <c r="FEO1306" s="1124"/>
      <c r="FEP1306" s="1124"/>
      <c r="FEQ1306" s="1124"/>
      <c r="FER1306" s="1124"/>
      <c r="FES1306" s="1124"/>
      <c r="FET1306" s="1124"/>
      <c r="FEU1306" s="1124"/>
      <c r="FEV1306" s="1124"/>
      <c r="FEW1306" s="1124"/>
      <c r="FEX1306" s="1124"/>
      <c r="FEY1306" s="1124"/>
      <c r="FEZ1306" s="1124"/>
      <c r="FFA1306" s="1124"/>
      <c r="FFB1306" s="1124"/>
      <c r="FFC1306" s="1124"/>
      <c r="FFD1306" s="1124"/>
      <c r="FFE1306" s="1124"/>
      <c r="FFF1306" s="1124"/>
      <c r="FFG1306" s="1124"/>
      <c r="FFH1306" s="1124"/>
      <c r="FFI1306" s="1124"/>
      <c r="FFJ1306" s="1124"/>
      <c r="FFK1306" s="1124"/>
      <c r="FFL1306" s="1124"/>
      <c r="FFM1306" s="1124"/>
      <c r="FFN1306" s="1124"/>
      <c r="FFO1306" s="1124"/>
      <c r="FFP1306" s="1124"/>
      <c r="FFQ1306" s="1124"/>
      <c r="FFR1306" s="1124"/>
      <c r="FFS1306" s="1124"/>
      <c r="FFT1306" s="1124"/>
      <c r="FFU1306" s="1124"/>
      <c r="FFV1306" s="1124"/>
      <c r="FFW1306" s="1124"/>
      <c r="FFX1306" s="1124"/>
      <c r="FFY1306" s="1124"/>
      <c r="FFZ1306" s="1124"/>
      <c r="FGA1306" s="1124"/>
      <c r="FGB1306" s="1124"/>
      <c r="FGC1306" s="1124"/>
      <c r="FGD1306" s="1124"/>
      <c r="FGE1306" s="1124"/>
      <c r="FGF1306" s="1124"/>
      <c r="FGG1306" s="1124"/>
      <c r="FGH1306" s="1124"/>
      <c r="FGI1306" s="1124"/>
      <c r="FGJ1306" s="1124"/>
      <c r="FGK1306" s="1124"/>
      <c r="FGL1306" s="1124"/>
      <c r="FGM1306" s="1124"/>
      <c r="FGN1306" s="1124"/>
      <c r="FGO1306" s="1124"/>
      <c r="FGP1306" s="1124"/>
      <c r="FGQ1306" s="1124"/>
      <c r="FGR1306" s="1124"/>
      <c r="FGS1306" s="1124"/>
      <c r="FGT1306" s="1124"/>
      <c r="FGU1306" s="1124"/>
      <c r="FGV1306" s="1124"/>
      <c r="FGW1306" s="1124"/>
      <c r="FGX1306" s="1124"/>
      <c r="FGY1306" s="1124"/>
      <c r="FGZ1306" s="1124"/>
      <c r="FHA1306" s="1124"/>
      <c r="FHB1306" s="1124"/>
      <c r="FHC1306" s="1124"/>
      <c r="FHD1306" s="1124"/>
      <c r="FHE1306" s="1124"/>
      <c r="FHF1306" s="1124"/>
      <c r="FHG1306" s="1124"/>
      <c r="FHH1306" s="1124"/>
      <c r="FHI1306" s="1124"/>
      <c r="FHJ1306" s="1124"/>
      <c r="FHK1306" s="1124"/>
      <c r="FHL1306" s="1124"/>
      <c r="FHM1306" s="1124"/>
      <c r="FHN1306" s="1124"/>
      <c r="FHO1306" s="1124"/>
      <c r="FHP1306" s="1124"/>
      <c r="FHQ1306" s="1124"/>
      <c r="FHR1306" s="1124"/>
      <c r="FHS1306" s="1124"/>
      <c r="FHT1306" s="1124"/>
      <c r="FHU1306" s="1124"/>
      <c r="FHV1306" s="1124"/>
      <c r="FHW1306" s="1124"/>
      <c r="FHX1306" s="1124"/>
      <c r="FHY1306" s="1124"/>
      <c r="FHZ1306" s="1124"/>
      <c r="FIA1306" s="1124"/>
      <c r="FIB1306" s="1124"/>
      <c r="FIC1306" s="1124"/>
      <c r="FID1306" s="1124"/>
      <c r="FIE1306" s="1124"/>
      <c r="FIF1306" s="1124"/>
      <c r="FIG1306" s="1124"/>
      <c r="FIH1306" s="1124"/>
      <c r="FII1306" s="1124"/>
      <c r="FIJ1306" s="1124"/>
      <c r="FIK1306" s="1124"/>
      <c r="FIL1306" s="1124"/>
      <c r="FIM1306" s="1124"/>
      <c r="FIN1306" s="1124"/>
      <c r="FIO1306" s="1124"/>
      <c r="FIP1306" s="1124"/>
      <c r="FIQ1306" s="1124"/>
      <c r="FIR1306" s="1124"/>
      <c r="FIS1306" s="1124"/>
      <c r="FIT1306" s="1124"/>
      <c r="FIU1306" s="1124"/>
      <c r="FIV1306" s="1124"/>
      <c r="FIW1306" s="1124"/>
      <c r="FIX1306" s="1124"/>
      <c r="FIY1306" s="1124"/>
      <c r="FIZ1306" s="1124"/>
      <c r="FJA1306" s="1124"/>
      <c r="FJB1306" s="1124"/>
      <c r="FJC1306" s="1124"/>
      <c r="FJD1306" s="1124"/>
      <c r="FJE1306" s="1124"/>
      <c r="FJF1306" s="1124"/>
      <c r="FJG1306" s="1124"/>
      <c r="FJH1306" s="1124"/>
      <c r="FJI1306" s="1124"/>
      <c r="FJJ1306" s="1124"/>
      <c r="FJK1306" s="1124"/>
      <c r="FJL1306" s="1124"/>
      <c r="FJM1306" s="1124"/>
      <c r="FJN1306" s="1124"/>
      <c r="FJO1306" s="1124"/>
      <c r="FJP1306" s="1124"/>
      <c r="FJQ1306" s="1124"/>
      <c r="FJR1306" s="1124"/>
      <c r="FJS1306" s="1124"/>
      <c r="FJT1306" s="1124"/>
      <c r="FJU1306" s="1124"/>
      <c r="FJV1306" s="1124"/>
      <c r="FJW1306" s="1124"/>
      <c r="FJX1306" s="1124"/>
      <c r="FJY1306" s="1124"/>
      <c r="FJZ1306" s="1124"/>
      <c r="FKA1306" s="1124"/>
      <c r="FKB1306" s="1124"/>
      <c r="FKC1306" s="1124"/>
      <c r="FKD1306" s="1124"/>
      <c r="FKE1306" s="1124"/>
      <c r="FKF1306" s="1124"/>
      <c r="FKG1306" s="1124"/>
      <c r="FKH1306" s="1124"/>
      <c r="FKI1306" s="1124"/>
      <c r="FKJ1306" s="1124"/>
      <c r="FKK1306" s="1124"/>
      <c r="FKL1306" s="1124"/>
      <c r="FKM1306" s="1124"/>
      <c r="FKN1306" s="1124"/>
      <c r="FKO1306" s="1124"/>
      <c r="FKP1306" s="1124"/>
      <c r="FKQ1306" s="1124"/>
      <c r="FKR1306" s="1124"/>
      <c r="FKS1306" s="1124"/>
      <c r="FKT1306" s="1124"/>
      <c r="FKU1306" s="1124"/>
      <c r="FKV1306" s="1124"/>
      <c r="FKW1306" s="1124"/>
      <c r="FKX1306" s="1124"/>
      <c r="FKY1306" s="1124"/>
      <c r="FKZ1306" s="1124"/>
      <c r="FLA1306" s="1124"/>
      <c r="FLB1306" s="1124"/>
      <c r="FLC1306" s="1124"/>
      <c r="FLD1306" s="1124"/>
      <c r="FLE1306" s="1124"/>
      <c r="FLF1306" s="1124"/>
      <c r="FLG1306" s="1124"/>
      <c r="FLH1306" s="1124"/>
      <c r="FLI1306" s="1124"/>
      <c r="FLJ1306" s="1124"/>
      <c r="FLK1306" s="1124"/>
      <c r="FLL1306" s="1124"/>
      <c r="FLM1306" s="1124"/>
      <c r="FLN1306" s="1124"/>
      <c r="FLO1306" s="1124"/>
      <c r="FLP1306" s="1124"/>
      <c r="FLQ1306" s="1124"/>
      <c r="FLR1306" s="1124"/>
      <c r="FLS1306" s="1124"/>
      <c r="FLT1306" s="1124"/>
      <c r="FLU1306" s="1124"/>
      <c r="FLV1306" s="1124"/>
      <c r="FLW1306" s="1124"/>
      <c r="FLX1306" s="1124"/>
      <c r="FLY1306" s="1124"/>
      <c r="FLZ1306" s="1124"/>
      <c r="FMA1306" s="1124"/>
      <c r="FMB1306" s="1124"/>
      <c r="FMC1306" s="1124"/>
      <c r="FMD1306" s="1124"/>
      <c r="FME1306" s="1124"/>
      <c r="FMF1306" s="1124"/>
      <c r="FMG1306" s="1124"/>
      <c r="FMH1306" s="1124"/>
      <c r="FMI1306" s="1124"/>
      <c r="FMJ1306" s="1124"/>
      <c r="FMK1306" s="1124"/>
      <c r="FML1306" s="1124"/>
      <c r="FMM1306" s="1124"/>
      <c r="FMN1306" s="1124"/>
      <c r="FMO1306" s="1124"/>
      <c r="FMP1306" s="1124"/>
      <c r="FMQ1306" s="1124"/>
      <c r="FMR1306" s="1124"/>
      <c r="FMS1306" s="1124"/>
      <c r="FMT1306" s="1124"/>
      <c r="FMU1306" s="1124"/>
      <c r="FMV1306" s="1124"/>
      <c r="FMW1306" s="1124"/>
      <c r="FMX1306" s="1124"/>
      <c r="FMY1306" s="1124"/>
      <c r="FMZ1306" s="1124"/>
      <c r="FNA1306" s="1124"/>
      <c r="FNB1306" s="1124"/>
      <c r="FNC1306" s="1124"/>
      <c r="FND1306" s="1124"/>
      <c r="FNE1306" s="1124"/>
      <c r="FNF1306" s="1124"/>
      <c r="FNG1306" s="1124"/>
      <c r="FNH1306" s="1124"/>
      <c r="FNI1306" s="1124"/>
      <c r="FNJ1306" s="1124"/>
      <c r="FNK1306" s="1124"/>
      <c r="FNL1306" s="1124"/>
      <c r="FNM1306" s="1124"/>
      <c r="FNN1306" s="1124"/>
      <c r="FNO1306" s="1124"/>
      <c r="FNP1306" s="1124"/>
      <c r="FNQ1306" s="1124"/>
      <c r="FNR1306" s="1124"/>
      <c r="FNS1306" s="1124"/>
      <c r="FNT1306" s="1124"/>
      <c r="FNU1306" s="1124"/>
      <c r="FNV1306" s="1124"/>
      <c r="FNW1306" s="1124"/>
      <c r="FNX1306" s="1124"/>
      <c r="FNY1306" s="1124"/>
      <c r="FNZ1306" s="1124"/>
      <c r="FOA1306" s="1124"/>
      <c r="FOB1306" s="1124"/>
      <c r="FOC1306" s="1124"/>
      <c r="FOD1306" s="1124"/>
      <c r="FOE1306" s="1124"/>
      <c r="FOF1306" s="1124"/>
      <c r="FOG1306" s="1124"/>
      <c r="FOH1306" s="1124"/>
      <c r="FOI1306" s="1124"/>
      <c r="FOJ1306" s="1124"/>
      <c r="FOK1306" s="1124"/>
      <c r="FOL1306" s="1124"/>
      <c r="FOM1306" s="1124"/>
      <c r="FON1306" s="1124"/>
      <c r="FOO1306" s="1124"/>
      <c r="FOP1306" s="1124"/>
      <c r="FOQ1306" s="1124"/>
      <c r="FOR1306" s="1124"/>
      <c r="FOS1306" s="1124"/>
      <c r="FOT1306" s="1124"/>
      <c r="FOU1306" s="1124"/>
      <c r="FOV1306" s="1124"/>
      <c r="FOW1306" s="1124"/>
      <c r="FOX1306" s="1124"/>
      <c r="FOY1306" s="1124"/>
      <c r="FOZ1306" s="1124"/>
      <c r="FPA1306" s="1124"/>
      <c r="FPB1306" s="1124"/>
      <c r="FPC1306" s="1124"/>
      <c r="FPD1306" s="1124"/>
      <c r="FPE1306" s="1124"/>
      <c r="FPF1306" s="1124"/>
      <c r="FPG1306" s="1124"/>
      <c r="FPH1306" s="1124"/>
      <c r="FPI1306" s="1124"/>
      <c r="FPJ1306" s="1124"/>
      <c r="FPK1306" s="1124"/>
      <c r="FPL1306" s="1124"/>
      <c r="FPM1306" s="1124"/>
      <c r="FPN1306" s="1124"/>
      <c r="FPO1306" s="1124"/>
      <c r="FPP1306" s="1124"/>
      <c r="FPQ1306" s="1124"/>
      <c r="FPR1306" s="1124"/>
      <c r="FPS1306" s="1124"/>
      <c r="FPT1306" s="1124"/>
      <c r="FPU1306" s="1124"/>
      <c r="FPV1306" s="1124"/>
      <c r="FPW1306" s="1124"/>
      <c r="FPX1306" s="1124"/>
      <c r="FPY1306" s="1124"/>
      <c r="FPZ1306" s="1124"/>
      <c r="FQA1306" s="1124"/>
      <c r="FQB1306" s="1124"/>
      <c r="FQC1306" s="1124"/>
      <c r="FQD1306" s="1124"/>
      <c r="FQE1306" s="1124"/>
      <c r="FQF1306" s="1124"/>
      <c r="FQG1306" s="1124"/>
      <c r="FQH1306" s="1124"/>
      <c r="FQI1306" s="1124"/>
      <c r="FQJ1306" s="1124"/>
      <c r="FQK1306" s="1124"/>
      <c r="FQL1306" s="1124"/>
      <c r="FQM1306" s="1124"/>
      <c r="FQN1306" s="1124"/>
      <c r="FQO1306" s="1124"/>
      <c r="FQP1306" s="1124"/>
      <c r="FQQ1306" s="1124"/>
      <c r="FQR1306" s="1124"/>
      <c r="FQS1306" s="1124"/>
      <c r="FQT1306" s="1124"/>
      <c r="FQU1306" s="1124"/>
      <c r="FQV1306" s="1124"/>
      <c r="FQW1306" s="1124"/>
      <c r="FQX1306" s="1124"/>
      <c r="FQY1306" s="1124"/>
      <c r="FQZ1306" s="1124"/>
      <c r="FRA1306" s="1124"/>
      <c r="FRB1306" s="1124"/>
      <c r="FRC1306" s="1124"/>
      <c r="FRD1306" s="1124"/>
      <c r="FRE1306" s="1124"/>
      <c r="FRF1306" s="1124"/>
      <c r="FRG1306" s="1124"/>
      <c r="FRH1306" s="1124"/>
      <c r="FRI1306" s="1124"/>
      <c r="FRJ1306" s="1124"/>
      <c r="FRK1306" s="1124"/>
      <c r="FRL1306" s="1124"/>
      <c r="FRM1306" s="1124"/>
      <c r="FRN1306" s="1124"/>
      <c r="FRO1306" s="1124"/>
      <c r="FRP1306" s="1124"/>
      <c r="FRQ1306" s="1124"/>
      <c r="FRR1306" s="1124"/>
      <c r="FRS1306" s="1124"/>
      <c r="FRT1306" s="1124"/>
      <c r="FRU1306" s="1124"/>
      <c r="FRV1306" s="1124"/>
      <c r="FRW1306" s="1124"/>
      <c r="FRX1306" s="1124"/>
      <c r="FRY1306" s="1124"/>
      <c r="FRZ1306" s="1124"/>
      <c r="FSA1306" s="1124"/>
      <c r="FSB1306" s="1124"/>
      <c r="FSC1306" s="1124"/>
      <c r="FSD1306" s="1124"/>
      <c r="FSE1306" s="1124"/>
      <c r="FSF1306" s="1124"/>
      <c r="FSG1306" s="1124"/>
      <c r="FSH1306" s="1124"/>
      <c r="FSI1306" s="1124"/>
      <c r="FSJ1306" s="1124"/>
      <c r="FSK1306" s="1124"/>
      <c r="FSL1306" s="1124"/>
      <c r="FSM1306" s="1124"/>
      <c r="FSN1306" s="1124"/>
      <c r="FSO1306" s="1124"/>
      <c r="FSP1306" s="1124"/>
      <c r="FSQ1306" s="1124"/>
      <c r="FSR1306" s="1124"/>
      <c r="FSS1306" s="1124"/>
      <c r="FST1306" s="1124"/>
      <c r="FSU1306" s="1124"/>
      <c r="FSV1306" s="1124"/>
      <c r="FSW1306" s="1124"/>
      <c r="FSX1306" s="1124"/>
      <c r="FSY1306" s="1124"/>
      <c r="FSZ1306" s="1124"/>
      <c r="FTA1306" s="1124"/>
      <c r="FTB1306" s="1124"/>
      <c r="FTC1306" s="1124"/>
      <c r="FTD1306" s="1124"/>
      <c r="FTE1306" s="1124"/>
      <c r="FTF1306" s="1124"/>
      <c r="FTG1306" s="1124"/>
      <c r="FTH1306" s="1124"/>
      <c r="FTI1306" s="1124"/>
      <c r="FTJ1306" s="1124"/>
      <c r="FTK1306" s="1124"/>
      <c r="FTL1306" s="1124"/>
      <c r="FTM1306" s="1124"/>
      <c r="FTN1306" s="1124"/>
      <c r="FTO1306" s="1124"/>
      <c r="FTP1306" s="1124"/>
      <c r="FTQ1306" s="1124"/>
      <c r="FTR1306" s="1124"/>
      <c r="FTS1306" s="1124"/>
      <c r="FTT1306" s="1124"/>
      <c r="FTU1306" s="1124"/>
      <c r="FTV1306" s="1124"/>
      <c r="FTW1306" s="1124"/>
      <c r="FTX1306" s="1124"/>
      <c r="FTY1306" s="1124"/>
      <c r="FTZ1306" s="1124"/>
      <c r="FUA1306" s="1124"/>
      <c r="FUB1306" s="1124"/>
      <c r="FUC1306" s="1124"/>
      <c r="FUD1306" s="1124"/>
      <c r="FUE1306" s="1124"/>
      <c r="FUF1306" s="1124"/>
      <c r="FUG1306" s="1124"/>
      <c r="FUH1306" s="1124"/>
      <c r="FUI1306" s="1124"/>
      <c r="FUJ1306" s="1124"/>
      <c r="FUK1306" s="1124"/>
      <c r="FUL1306" s="1124"/>
      <c r="FUM1306" s="1124"/>
      <c r="FUN1306" s="1124"/>
      <c r="FUO1306" s="1124"/>
      <c r="FUP1306" s="1124"/>
      <c r="FUQ1306" s="1124"/>
      <c r="FUR1306" s="1124"/>
      <c r="FUS1306" s="1124"/>
      <c r="FUT1306" s="1124"/>
      <c r="FUU1306" s="1124"/>
      <c r="FUV1306" s="1124"/>
      <c r="FUW1306" s="1124"/>
      <c r="FUX1306" s="1124"/>
      <c r="FUY1306" s="1124"/>
      <c r="FUZ1306" s="1124"/>
      <c r="FVA1306" s="1124"/>
      <c r="FVB1306" s="1124"/>
      <c r="FVC1306" s="1124"/>
      <c r="FVD1306" s="1124"/>
      <c r="FVE1306" s="1124"/>
      <c r="FVF1306" s="1124"/>
      <c r="FVG1306" s="1124"/>
      <c r="FVH1306" s="1124"/>
      <c r="FVI1306" s="1124"/>
      <c r="FVJ1306" s="1124"/>
      <c r="FVK1306" s="1124"/>
      <c r="FVL1306" s="1124"/>
      <c r="FVM1306" s="1124"/>
      <c r="FVN1306" s="1124"/>
      <c r="FVO1306" s="1124"/>
      <c r="FVP1306" s="1124"/>
      <c r="FVQ1306" s="1124"/>
      <c r="FVR1306" s="1124"/>
      <c r="FVS1306" s="1124"/>
      <c r="FVT1306" s="1124"/>
      <c r="FVU1306" s="1124"/>
      <c r="FVV1306" s="1124"/>
      <c r="FVW1306" s="1124"/>
      <c r="FVX1306" s="1124"/>
      <c r="FVY1306" s="1124"/>
      <c r="FVZ1306" s="1124"/>
      <c r="FWA1306" s="1124"/>
      <c r="FWB1306" s="1124"/>
      <c r="FWC1306" s="1124"/>
      <c r="FWD1306" s="1124"/>
      <c r="FWE1306" s="1124"/>
      <c r="FWF1306" s="1124"/>
      <c r="FWG1306" s="1124"/>
      <c r="FWH1306" s="1124"/>
      <c r="FWI1306" s="1124"/>
      <c r="FWJ1306" s="1124"/>
      <c r="FWK1306" s="1124"/>
      <c r="FWL1306" s="1124"/>
      <c r="FWM1306" s="1124"/>
      <c r="FWN1306" s="1124"/>
      <c r="FWO1306" s="1124"/>
      <c r="FWP1306" s="1124"/>
      <c r="FWQ1306" s="1124"/>
      <c r="FWR1306" s="1124"/>
      <c r="FWS1306" s="1124"/>
      <c r="FWT1306" s="1124"/>
      <c r="FWU1306" s="1124"/>
      <c r="FWV1306" s="1124"/>
      <c r="FWW1306" s="1124"/>
      <c r="FWX1306" s="1124"/>
      <c r="FWY1306" s="1124"/>
      <c r="FWZ1306" s="1124"/>
      <c r="FXA1306" s="1124"/>
      <c r="FXB1306" s="1124"/>
      <c r="FXC1306" s="1124"/>
      <c r="FXD1306" s="1124"/>
      <c r="FXE1306" s="1124"/>
      <c r="FXF1306" s="1124"/>
      <c r="FXG1306" s="1124"/>
      <c r="FXH1306" s="1124"/>
      <c r="FXI1306" s="1124"/>
      <c r="FXJ1306" s="1124"/>
      <c r="FXK1306" s="1124"/>
      <c r="FXL1306" s="1124"/>
      <c r="FXM1306" s="1124"/>
      <c r="FXN1306" s="1124"/>
      <c r="FXO1306" s="1124"/>
      <c r="FXP1306" s="1124"/>
      <c r="FXQ1306" s="1124"/>
      <c r="FXR1306" s="1124"/>
      <c r="FXS1306" s="1124"/>
      <c r="FXT1306" s="1124"/>
      <c r="FXU1306" s="1124"/>
      <c r="FXV1306" s="1124"/>
      <c r="FXW1306" s="1124"/>
      <c r="FXX1306" s="1124"/>
      <c r="FXY1306" s="1124"/>
      <c r="FXZ1306" s="1124"/>
      <c r="FYA1306" s="1124"/>
      <c r="FYB1306" s="1124"/>
      <c r="FYC1306" s="1124"/>
      <c r="FYD1306" s="1124"/>
      <c r="FYE1306" s="1124"/>
      <c r="FYF1306" s="1124"/>
      <c r="FYG1306" s="1124"/>
      <c r="FYH1306" s="1124"/>
      <c r="FYI1306" s="1124"/>
      <c r="FYJ1306" s="1124"/>
      <c r="FYK1306" s="1124"/>
      <c r="FYL1306" s="1124"/>
      <c r="FYM1306" s="1124"/>
      <c r="FYN1306" s="1124"/>
      <c r="FYO1306" s="1124"/>
      <c r="FYP1306" s="1124"/>
      <c r="FYQ1306" s="1124"/>
      <c r="FYR1306" s="1124"/>
      <c r="FYS1306" s="1124"/>
      <c r="FYT1306" s="1124"/>
      <c r="FYU1306" s="1124"/>
      <c r="FYV1306" s="1124"/>
      <c r="FYW1306" s="1124"/>
      <c r="FYX1306" s="1124"/>
      <c r="FYY1306" s="1124"/>
      <c r="FYZ1306" s="1124"/>
      <c r="FZA1306" s="1124"/>
      <c r="FZB1306" s="1124"/>
      <c r="FZC1306" s="1124"/>
      <c r="FZD1306" s="1124"/>
      <c r="FZE1306" s="1124"/>
      <c r="FZF1306" s="1124"/>
      <c r="FZG1306" s="1124"/>
      <c r="FZH1306" s="1124"/>
      <c r="FZI1306" s="1124"/>
      <c r="FZJ1306" s="1124"/>
      <c r="FZK1306" s="1124"/>
      <c r="FZL1306" s="1124"/>
      <c r="FZM1306" s="1124"/>
      <c r="FZN1306" s="1124"/>
      <c r="FZO1306" s="1124"/>
      <c r="FZP1306" s="1124"/>
      <c r="FZQ1306" s="1124"/>
      <c r="FZR1306" s="1124"/>
      <c r="FZS1306" s="1124"/>
      <c r="FZT1306" s="1124"/>
      <c r="FZU1306" s="1124"/>
      <c r="FZV1306" s="1124"/>
      <c r="FZW1306" s="1124"/>
      <c r="FZX1306" s="1124"/>
      <c r="FZY1306" s="1124"/>
      <c r="FZZ1306" s="1124"/>
      <c r="GAA1306" s="1124"/>
      <c r="GAB1306" s="1124"/>
      <c r="GAC1306" s="1124"/>
      <c r="GAD1306" s="1124"/>
      <c r="GAE1306" s="1124"/>
      <c r="GAF1306" s="1124"/>
      <c r="GAG1306" s="1124"/>
      <c r="GAH1306" s="1124"/>
      <c r="GAI1306" s="1124"/>
      <c r="GAJ1306" s="1124"/>
      <c r="GAK1306" s="1124"/>
      <c r="GAL1306" s="1124"/>
      <c r="GAM1306" s="1124"/>
      <c r="GAN1306" s="1124"/>
      <c r="GAO1306" s="1124"/>
      <c r="GAP1306" s="1124"/>
      <c r="GAQ1306" s="1124"/>
      <c r="GAR1306" s="1124"/>
      <c r="GAS1306" s="1124"/>
      <c r="GAT1306" s="1124"/>
      <c r="GAU1306" s="1124"/>
      <c r="GAV1306" s="1124"/>
      <c r="GAW1306" s="1124"/>
      <c r="GAX1306" s="1124"/>
      <c r="GAY1306" s="1124"/>
      <c r="GAZ1306" s="1124"/>
      <c r="GBA1306" s="1124"/>
      <c r="GBB1306" s="1124"/>
      <c r="GBC1306" s="1124"/>
      <c r="GBD1306" s="1124"/>
      <c r="GBE1306" s="1124"/>
      <c r="GBF1306" s="1124"/>
      <c r="GBG1306" s="1124"/>
      <c r="GBH1306" s="1124"/>
      <c r="GBI1306" s="1124"/>
      <c r="GBJ1306" s="1124"/>
      <c r="GBK1306" s="1124"/>
      <c r="GBL1306" s="1124"/>
      <c r="GBM1306" s="1124"/>
      <c r="GBN1306" s="1124"/>
      <c r="GBO1306" s="1124"/>
      <c r="GBP1306" s="1124"/>
      <c r="GBQ1306" s="1124"/>
      <c r="GBR1306" s="1124"/>
      <c r="GBS1306" s="1124"/>
      <c r="GBT1306" s="1124"/>
      <c r="GBU1306" s="1124"/>
      <c r="GBV1306" s="1124"/>
      <c r="GBW1306" s="1124"/>
      <c r="GBX1306" s="1124"/>
      <c r="GBY1306" s="1124"/>
      <c r="GBZ1306" s="1124"/>
      <c r="GCA1306" s="1124"/>
      <c r="GCB1306" s="1124"/>
      <c r="GCC1306" s="1124"/>
      <c r="GCD1306" s="1124"/>
      <c r="GCE1306" s="1124"/>
      <c r="GCF1306" s="1124"/>
      <c r="GCG1306" s="1124"/>
      <c r="GCH1306" s="1124"/>
      <c r="GCI1306" s="1124"/>
      <c r="GCJ1306" s="1124"/>
      <c r="GCK1306" s="1124"/>
      <c r="GCL1306" s="1124"/>
      <c r="GCM1306" s="1124"/>
      <c r="GCN1306" s="1124"/>
      <c r="GCO1306" s="1124"/>
      <c r="GCP1306" s="1124"/>
      <c r="GCQ1306" s="1124"/>
      <c r="GCR1306" s="1124"/>
      <c r="GCS1306" s="1124"/>
      <c r="GCT1306" s="1124"/>
      <c r="GCU1306" s="1124"/>
      <c r="GCV1306" s="1124"/>
      <c r="GCW1306" s="1124"/>
      <c r="GCX1306" s="1124"/>
      <c r="GCY1306" s="1124"/>
      <c r="GCZ1306" s="1124"/>
      <c r="GDA1306" s="1124"/>
      <c r="GDB1306" s="1124"/>
      <c r="GDC1306" s="1124"/>
      <c r="GDD1306" s="1124"/>
      <c r="GDE1306" s="1124"/>
      <c r="GDF1306" s="1124"/>
      <c r="GDG1306" s="1124"/>
      <c r="GDH1306" s="1124"/>
      <c r="GDI1306" s="1124"/>
      <c r="GDJ1306" s="1124"/>
      <c r="GDK1306" s="1124"/>
      <c r="GDL1306" s="1124"/>
      <c r="GDM1306" s="1124"/>
      <c r="GDN1306" s="1124"/>
      <c r="GDO1306" s="1124"/>
      <c r="GDP1306" s="1124"/>
      <c r="GDQ1306" s="1124"/>
      <c r="GDR1306" s="1124"/>
      <c r="GDS1306" s="1124"/>
      <c r="GDT1306" s="1124"/>
      <c r="GDU1306" s="1124"/>
      <c r="GDV1306" s="1124"/>
      <c r="GDW1306" s="1124"/>
      <c r="GDX1306" s="1124"/>
      <c r="GDY1306" s="1124"/>
      <c r="GDZ1306" s="1124"/>
      <c r="GEA1306" s="1124"/>
      <c r="GEB1306" s="1124"/>
      <c r="GEC1306" s="1124"/>
      <c r="GED1306" s="1124"/>
      <c r="GEE1306" s="1124"/>
      <c r="GEF1306" s="1124"/>
      <c r="GEG1306" s="1124"/>
      <c r="GEH1306" s="1124"/>
      <c r="GEI1306" s="1124"/>
      <c r="GEJ1306" s="1124"/>
      <c r="GEK1306" s="1124"/>
      <c r="GEL1306" s="1124"/>
      <c r="GEM1306" s="1124"/>
      <c r="GEN1306" s="1124"/>
      <c r="GEO1306" s="1124"/>
      <c r="GEP1306" s="1124"/>
      <c r="GEQ1306" s="1124"/>
      <c r="GER1306" s="1124"/>
      <c r="GES1306" s="1124"/>
      <c r="GET1306" s="1124"/>
      <c r="GEU1306" s="1124"/>
      <c r="GEV1306" s="1124"/>
      <c r="GEW1306" s="1124"/>
      <c r="GEX1306" s="1124"/>
      <c r="GEY1306" s="1124"/>
      <c r="GEZ1306" s="1124"/>
      <c r="GFA1306" s="1124"/>
      <c r="GFB1306" s="1124"/>
      <c r="GFC1306" s="1124"/>
      <c r="GFD1306" s="1124"/>
      <c r="GFE1306" s="1124"/>
      <c r="GFF1306" s="1124"/>
      <c r="GFG1306" s="1124"/>
      <c r="GFH1306" s="1124"/>
      <c r="GFI1306" s="1124"/>
      <c r="GFJ1306" s="1124"/>
      <c r="GFK1306" s="1124"/>
      <c r="GFL1306" s="1124"/>
      <c r="GFM1306" s="1124"/>
      <c r="GFN1306" s="1124"/>
      <c r="GFO1306" s="1124"/>
      <c r="GFP1306" s="1124"/>
      <c r="GFQ1306" s="1124"/>
      <c r="GFR1306" s="1124"/>
      <c r="GFS1306" s="1124"/>
      <c r="GFT1306" s="1124"/>
      <c r="GFU1306" s="1124"/>
      <c r="GFV1306" s="1124"/>
      <c r="GFW1306" s="1124"/>
      <c r="GFX1306" s="1124"/>
      <c r="GFY1306" s="1124"/>
      <c r="GFZ1306" s="1124"/>
      <c r="GGA1306" s="1124"/>
      <c r="GGB1306" s="1124"/>
      <c r="GGC1306" s="1124"/>
      <c r="GGD1306" s="1124"/>
      <c r="GGE1306" s="1124"/>
      <c r="GGF1306" s="1124"/>
      <c r="GGG1306" s="1124"/>
      <c r="GGH1306" s="1124"/>
      <c r="GGI1306" s="1124"/>
      <c r="GGJ1306" s="1124"/>
      <c r="GGK1306" s="1124"/>
      <c r="GGL1306" s="1124"/>
      <c r="GGM1306" s="1124"/>
      <c r="GGN1306" s="1124"/>
      <c r="GGO1306" s="1124"/>
      <c r="GGP1306" s="1124"/>
      <c r="GGQ1306" s="1124"/>
      <c r="GGR1306" s="1124"/>
      <c r="GGS1306" s="1124"/>
      <c r="GGT1306" s="1124"/>
      <c r="GGU1306" s="1124"/>
      <c r="GGV1306" s="1124"/>
      <c r="GGW1306" s="1124"/>
      <c r="GGX1306" s="1124"/>
      <c r="GGY1306" s="1124"/>
      <c r="GGZ1306" s="1124"/>
      <c r="GHA1306" s="1124"/>
      <c r="GHB1306" s="1124"/>
      <c r="GHC1306" s="1124"/>
      <c r="GHD1306" s="1124"/>
      <c r="GHE1306" s="1124"/>
      <c r="GHF1306" s="1124"/>
      <c r="GHG1306" s="1124"/>
      <c r="GHH1306" s="1124"/>
      <c r="GHI1306" s="1124"/>
      <c r="GHJ1306" s="1124"/>
      <c r="GHK1306" s="1124"/>
      <c r="GHL1306" s="1124"/>
      <c r="GHM1306" s="1124"/>
      <c r="GHN1306" s="1124"/>
      <c r="GHO1306" s="1124"/>
      <c r="GHP1306" s="1124"/>
      <c r="GHQ1306" s="1124"/>
      <c r="GHR1306" s="1124"/>
      <c r="GHS1306" s="1124"/>
      <c r="GHT1306" s="1124"/>
      <c r="GHU1306" s="1124"/>
      <c r="GHV1306" s="1124"/>
      <c r="GHW1306" s="1124"/>
      <c r="GHX1306" s="1124"/>
      <c r="GHY1306" s="1124"/>
      <c r="GHZ1306" s="1124"/>
      <c r="GIA1306" s="1124"/>
      <c r="GIB1306" s="1124"/>
      <c r="GIC1306" s="1124"/>
      <c r="GID1306" s="1124"/>
      <c r="GIE1306" s="1124"/>
      <c r="GIF1306" s="1124"/>
      <c r="GIG1306" s="1124"/>
      <c r="GIH1306" s="1124"/>
      <c r="GII1306" s="1124"/>
      <c r="GIJ1306" s="1124"/>
      <c r="GIK1306" s="1124"/>
      <c r="GIL1306" s="1124"/>
      <c r="GIM1306" s="1124"/>
      <c r="GIN1306" s="1124"/>
      <c r="GIO1306" s="1124"/>
      <c r="GIP1306" s="1124"/>
      <c r="GIQ1306" s="1124"/>
      <c r="GIR1306" s="1124"/>
      <c r="GIS1306" s="1124"/>
      <c r="GIT1306" s="1124"/>
      <c r="GIU1306" s="1124"/>
      <c r="GIV1306" s="1124"/>
      <c r="GIW1306" s="1124"/>
      <c r="GIX1306" s="1124"/>
      <c r="GIY1306" s="1124"/>
      <c r="GIZ1306" s="1124"/>
      <c r="GJA1306" s="1124"/>
      <c r="GJB1306" s="1124"/>
      <c r="GJC1306" s="1124"/>
      <c r="GJD1306" s="1124"/>
      <c r="GJE1306" s="1124"/>
      <c r="GJF1306" s="1124"/>
      <c r="GJG1306" s="1124"/>
      <c r="GJH1306" s="1124"/>
      <c r="GJI1306" s="1124"/>
      <c r="GJJ1306" s="1124"/>
      <c r="GJK1306" s="1124"/>
      <c r="GJL1306" s="1124"/>
      <c r="GJM1306" s="1124"/>
      <c r="GJN1306" s="1124"/>
      <c r="GJO1306" s="1124"/>
      <c r="GJP1306" s="1124"/>
      <c r="GJQ1306" s="1124"/>
      <c r="GJR1306" s="1124"/>
      <c r="GJS1306" s="1124"/>
      <c r="GJT1306" s="1124"/>
      <c r="GJU1306" s="1124"/>
      <c r="GJV1306" s="1124"/>
      <c r="GJW1306" s="1124"/>
      <c r="GJX1306" s="1124"/>
      <c r="GJY1306" s="1124"/>
      <c r="GJZ1306" s="1124"/>
      <c r="GKA1306" s="1124"/>
      <c r="GKB1306" s="1124"/>
      <c r="GKC1306" s="1124"/>
      <c r="GKD1306" s="1124"/>
      <c r="GKE1306" s="1124"/>
      <c r="GKF1306" s="1124"/>
      <c r="GKG1306" s="1124"/>
      <c r="GKH1306" s="1124"/>
      <c r="GKI1306" s="1124"/>
      <c r="GKJ1306" s="1124"/>
      <c r="GKK1306" s="1124"/>
      <c r="GKL1306" s="1124"/>
      <c r="GKM1306" s="1124"/>
      <c r="GKN1306" s="1124"/>
      <c r="GKO1306" s="1124"/>
      <c r="GKP1306" s="1124"/>
      <c r="GKQ1306" s="1124"/>
      <c r="GKR1306" s="1124"/>
      <c r="GKS1306" s="1124"/>
      <c r="GKT1306" s="1124"/>
      <c r="GKU1306" s="1124"/>
      <c r="GKV1306" s="1124"/>
      <c r="GKW1306" s="1124"/>
      <c r="GKX1306" s="1124"/>
      <c r="GKY1306" s="1124"/>
      <c r="GKZ1306" s="1124"/>
      <c r="GLA1306" s="1124"/>
      <c r="GLB1306" s="1124"/>
      <c r="GLC1306" s="1124"/>
      <c r="GLD1306" s="1124"/>
      <c r="GLE1306" s="1124"/>
      <c r="GLF1306" s="1124"/>
      <c r="GLG1306" s="1124"/>
      <c r="GLH1306" s="1124"/>
      <c r="GLI1306" s="1124"/>
      <c r="GLJ1306" s="1124"/>
      <c r="GLK1306" s="1124"/>
      <c r="GLL1306" s="1124"/>
      <c r="GLM1306" s="1124"/>
      <c r="GLN1306" s="1124"/>
      <c r="GLO1306" s="1124"/>
      <c r="GLP1306" s="1124"/>
      <c r="GLQ1306" s="1124"/>
      <c r="GLR1306" s="1124"/>
      <c r="GLS1306" s="1124"/>
      <c r="GLT1306" s="1124"/>
      <c r="GLU1306" s="1124"/>
      <c r="GLV1306" s="1124"/>
      <c r="GLW1306" s="1124"/>
      <c r="GLX1306" s="1124"/>
      <c r="GLY1306" s="1124"/>
      <c r="GLZ1306" s="1124"/>
      <c r="GMA1306" s="1124"/>
      <c r="GMB1306" s="1124"/>
      <c r="GMC1306" s="1124"/>
      <c r="GMD1306" s="1124"/>
      <c r="GME1306" s="1124"/>
      <c r="GMF1306" s="1124"/>
      <c r="GMG1306" s="1124"/>
      <c r="GMH1306" s="1124"/>
      <c r="GMI1306" s="1124"/>
      <c r="GMJ1306" s="1124"/>
      <c r="GMK1306" s="1124"/>
      <c r="GML1306" s="1124"/>
      <c r="GMM1306" s="1124"/>
      <c r="GMN1306" s="1124"/>
      <c r="GMO1306" s="1124"/>
      <c r="GMP1306" s="1124"/>
      <c r="GMQ1306" s="1124"/>
      <c r="GMR1306" s="1124"/>
      <c r="GMS1306" s="1124"/>
      <c r="GMT1306" s="1124"/>
      <c r="GMU1306" s="1124"/>
      <c r="GMV1306" s="1124"/>
      <c r="GMW1306" s="1124"/>
      <c r="GMX1306" s="1124"/>
      <c r="GMY1306" s="1124"/>
      <c r="GMZ1306" s="1124"/>
      <c r="GNA1306" s="1124"/>
      <c r="GNB1306" s="1124"/>
      <c r="GNC1306" s="1124"/>
      <c r="GND1306" s="1124"/>
      <c r="GNE1306" s="1124"/>
      <c r="GNF1306" s="1124"/>
      <c r="GNG1306" s="1124"/>
      <c r="GNH1306" s="1124"/>
      <c r="GNI1306" s="1124"/>
      <c r="GNJ1306" s="1124"/>
      <c r="GNK1306" s="1124"/>
      <c r="GNL1306" s="1124"/>
      <c r="GNM1306" s="1124"/>
      <c r="GNN1306" s="1124"/>
      <c r="GNO1306" s="1124"/>
      <c r="GNP1306" s="1124"/>
      <c r="GNQ1306" s="1124"/>
      <c r="GNR1306" s="1124"/>
      <c r="GNS1306" s="1124"/>
      <c r="GNT1306" s="1124"/>
      <c r="GNU1306" s="1124"/>
      <c r="GNV1306" s="1124"/>
      <c r="GNW1306" s="1124"/>
      <c r="GNX1306" s="1124"/>
      <c r="GNY1306" s="1124"/>
      <c r="GNZ1306" s="1124"/>
      <c r="GOA1306" s="1124"/>
      <c r="GOB1306" s="1124"/>
      <c r="GOC1306" s="1124"/>
      <c r="GOD1306" s="1124"/>
      <c r="GOE1306" s="1124"/>
      <c r="GOF1306" s="1124"/>
      <c r="GOG1306" s="1124"/>
      <c r="GOH1306" s="1124"/>
      <c r="GOI1306" s="1124"/>
      <c r="GOJ1306" s="1124"/>
      <c r="GOK1306" s="1124"/>
      <c r="GOL1306" s="1124"/>
      <c r="GOM1306" s="1124"/>
      <c r="GON1306" s="1124"/>
      <c r="GOO1306" s="1124"/>
      <c r="GOP1306" s="1124"/>
      <c r="GOQ1306" s="1124"/>
      <c r="GOR1306" s="1124"/>
      <c r="GOS1306" s="1124"/>
      <c r="GOT1306" s="1124"/>
      <c r="GOU1306" s="1124"/>
      <c r="GOV1306" s="1124"/>
      <c r="GOW1306" s="1124"/>
      <c r="GOX1306" s="1124"/>
      <c r="GOY1306" s="1124"/>
      <c r="GOZ1306" s="1124"/>
      <c r="GPA1306" s="1124"/>
      <c r="GPB1306" s="1124"/>
      <c r="GPC1306" s="1124"/>
      <c r="GPD1306" s="1124"/>
      <c r="GPE1306" s="1124"/>
      <c r="GPF1306" s="1124"/>
      <c r="GPG1306" s="1124"/>
      <c r="GPH1306" s="1124"/>
      <c r="GPI1306" s="1124"/>
      <c r="GPJ1306" s="1124"/>
      <c r="GPK1306" s="1124"/>
      <c r="GPL1306" s="1124"/>
      <c r="GPM1306" s="1124"/>
      <c r="GPN1306" s="1124"/>
      <c r="GPO1306" s="1124"/>
      <c r="GPP1306" s="1124"/>
      <c r="GPQ1306" s="1124"/>
      <c r="GPR1306" s="1124"/>
      <c r="GPS1306" s="1124"/>
      <c r="GPT1306" s="1124"/>
      <c r="GPU1306" s="1124"/>
      <c r="GPV1306" s="1124"/>
      <c r="GPW1306" s="1124"/>
      <c r="GPX1306" s="1124"/>
      <c r="GPY1306" s="1124"/>
      <c r="GPZ1306" s="1124"/>
      <c r="GQA1306" s="1124"/>
      <c r="GQB1306" s="1124"/>
      <c r="GQC1306" s="1124"/>
      <c r="GQD1306" s="1124"/>
      <c r="GQE1306" s="1124"/>
      <c r="GQF1306" s="1124"/>
      <c r="GQG1306" s="1124"/>
      <c r="GQH1306" s="1124"/>
      <c r="GQI1306" s="1124"/>
      <c r="GQJ1306" s="1124"/>
      <c r="GQK1306" s="1124"/>
      <c r="GQL1306" s="1124"/>
      <c r="GQM1306" s="1124"/>
      <c r="GQN1306" s="1124"/>
      <c r="GQO1306" s="1124"/>
      <c r="GQP1306" s="1124"/>
      <c r="GQQ1306" s="1124"/>
      <c r="GQR1306" s="1124"/>
      <c r="GQS1306" s="1124"/>
      <c r="GQT1306" s="1124"/>
      <c r="GQU1306" s="1124"/>
      <c r="GQV1306" s="1124"/>
      <c r="GQW1306" s="1124"/>
      <c r="GQX1306" s="1124"/>
      <c r="GQY1306" s="1124"/>
      <c r="GQZ1306" s="1124"/>
      <c r="GRA1306" s="1124"/>
      <c r="GRB1306" s="1124"/>
      <c r="GRC1306" s="1124"/>
      <c r="GRD1306" s="1124"/>
      <c r="GRE1306" s="1124"/>
      <c r="GRF1306" s="1124"/>
      <c r="GRG1306" s="1124"/>
      <c r="GRH1306" s="1124"/>
      <c r="GRI1306" s="1124"/>
      <c r="GRJ1306" s="1124"/>
      <c r="GRK1306" s="1124"/>
      <c r="GRL1306" s="1124"/>
      <c r="GRM1306" s="1124"/>
      <c r="GRN1306" s="1124"/>
      <c r="GRO1306" s="1124"/>
      <c r="GRP1306" s="1124"/>
      <c r="GRQ1306" s="1124"/>
      <c r="GRR1306" s="1124"/>
      <c r="GRS1306" s="1124"/>
      <c r="GRT1306" s="1124"/>
      <c r="GRU1306" s="1124"/>
      <c r="GRV1306" s="1124"/>
      <c r="GRW1306" s="1124"/>
      <c r="GRX1306" s="1124"/>
      <c r="GRY1306" s="1124"/>
      <c r="GRZ1306" s="1124"/>
      <c r="GSA1306" s="1124"/>
      <c r="GSB1306" s="1124"/>
      <c r="GSC1306" s="1124"/>
      <c r="GSD1306" s="1124"/>
      <c r="GSE1306" s="1124"/>
      <c r="GSF1306" s="1124"/>
      <c r="GSG1306" s="1124"/>
      <c r="GSH1306" s="1124"/>
      <c r="GSI1306" s="1124"/>
      <c r="GSJ1306" s="1124"/>
      <c r="GSK1306" s="1124"/>
      <c r="GSL1306" s="1124"/>
      <c r="GSM1306" s="1124"/>
      <c r="GSN1306" s="1124"/>
      <c r="GSO1306" s="1124"/>
      <c r="GSP1306" s="1124"/>
      <c r="GSQ1306" s="1124"/>
      <c r="GSR1306" s="1124"/>
      <c r="GSS1306" s="1124"/>
      <c r="GST1306" s="1124"/>
      <c r="GSU1306" s="1124"/>
      <c r="GSV1306" s="1124"/>
      <c r="GSW1306" s="1124"/>
      <c r="GSX1306" s="1124"/>
      <c r="GSY1306" s="1124"/>
      <c r="GSZ1306" s="1124"/>
      <c r="GTA1306" s="1124"/>
      <c r="GTB1306" s="1124"/>
      <c r="GTC1306" s="1124"/>
      <c r="GTD1306" s="1124"/>
      <c r="GTE1306" s="1124"/>
      <c r="GTF1306" s="1124"/>
      <c r="GTG1306" s="1124"/>
      <c r="GTH1306" s="1124"/>
      <c r="GTI1306" s="1124"/>
      <c r="GTJ1306" s="1124"/>
      <c r="GTK1306" s="1124"/>
      <c r="GTL1306" s="1124"/>
      <c r="GTM1306" s="1124"/>
      <c r="GTN1306" s="1124"/>
      <c r="GTO1306" s="1124"/>
      <c r="GTP1306" s="1124"/>
      <c r="GTQ1306" s="1124"/>
      <c r="GTR1306" s="1124"/>
      <c r="GTS1306" s="1124"/>
      <c r="GTT1306" s="1124"/>
      <c r="GTU1306" s="1124"/>
      <c r="GTV1306" s="1124"/>
      <c r="GTW1306" s="1124"/>
      <c r="GTX1306" s="1124"/>
      <c r="GTY1306" s="1124"/>
      <c r="GTZ1306" s="1124"/>
      <c r="GUA1306" s="1124"/>
      <c r="GUB1306" s="1124"/>
      <c r="GUC1306" s="1124"/>
      <c r="GUD1306" s="1124"/>
      <c r="GUE1306" s="1124"/>
      <c r="GUF1306" s="1124"/>
      <c r="GUG1306" s="1124"/>
      <c r="GUH1306" s="1124"/>
      <c r="GUI1306" s="1124"/>
      <c r="GUJ1306" s="1124"/>
      <c r="GUK1306" s="1124"/>
      <c r="GUL1306" s="1124"/>
      <c r="GUM1306" s="1124"/>
      <c r="GUN1306" s="1124"/>
      <c r="GUO1306" s="1124"/>
      <c r="GUP1306" s="1124"/>
      <c r="GUQ1306" s="1124"/>
      <c r="GUR1306" s="1124"/>
      <c r="GUS1306" s="1124"/>
      <c r="GUT1306" s="1124"/>
      <c r="GUU1306" s="1124"/>
      <c r="GUV1306" s="1124"/>
      <c r="GUW1306" s="1124"/>
      <c r="GUX1306" s="1124"/>
      <c r="GUY1306" s="1124"/>
      <c r="GUZ1306" s="1124"/>
      <c r="GVA1306" s="1124"/>
      <c r="GVB1306" s="1124"/>
      <c r="GVC1306" s="1124"/>
      <c r="GVD1306" s="1124"/>
      <c r="GVE1306" s="1124"/>
      <c r="GVF1306" s="1124"/>
      <c r="GVG1306" s="1124"/>
      <c r="GVH1306" s="1124"/>
      <c r="GVI1306" s="1124"/>
      <c r="GVJ1306" s="1124"/>
      <c r="GVK1306" s="1124"/>
      <c r="GVL1306" s="1124"/>
      <c r="GVM1306" s="1124"/>
      <c r="GVN1306" s="1124"/>
      <c r="GVO1306" s="1124"/>
      <c r="GVP1306" s="1124"/>
      <c r="GVQ1306" s="1124"/>
      <c r="GVR1306" s="1124"/>
      <c r="GVS1306" s="1124"/>
      <c r="GVT1306" s="1124"/>
      <c r="GVU1306" s="1124"/>
      <c r="GVV1306" s="1124"/>
      <c r="GVW1306" s="1124"/>
      <c r="GVX1306" s="1124"/>
      <c r="GVY1306" s="1124"/>
      <c r="GVZ1306" s="1124"/>
      <c r="GWA1306" s="1124"/>
      <c r="GWB1306" s="1124"/>
      <c r="GWC1306" s="1124"/>
      <c r="GWD1306" s="1124"/>
      <c r="GWE1306" s="1124"/>
      <c r="GWF1306" s="1124"/>
      <c r="GWG1306" s="1124"/>
      <c r="GWH1306" s="1124"/>
      <c r="GWI1306" s="1124"/>
      <c r="GWJ1306" s="1124"/>
      <c r="GWK1306" s="1124"/>
      <c r="GWL1306" s="1124"/>
      <c r="GWM1306" s="1124"/>
      <c r="GWN1306" s="1124"/>
      <c r="GWO1306" s="1124"/>
      <c r="GWP1306" s="1124"/>
      <c r="GWQ1306" s="1124"/>
      <c r="GWR1306" s="1124"/>
      <c r="GWS1306" s="1124"/>
      <c r="GWT1306" s="1124"/>
      <c r="GWU1306" s="1124"/>
      <c r="GWV1306" s="1124"/>
      <c r="GWW1306" s="1124"/>
      <c r="GWX1306" s="1124"/>
      <c r="GWY1306" s="1124"/>
      <c r="GWZ1306" s="1124"/>
      <c r="GXA1306" s="1124"/>
      <c r="GXB1306" s="1124"/>
      <c r="GXC1306" s="1124"/>
      <c r="GXD1306" s="1124"/>
      <c r="GXE1306" s="1124"/>
      <c r="GXF1306" s="1124"/>
      <c r="GXG1306" s="1124"/>
      <c r="GXH1306" s="1124"/>
      <c r="GXI1306" s="1124"/>
      <c r="GXJ1306" s="1124"/>
      <c r="GXK1306" s="1124"/>
      <c r="GXL1306" s="1124"/>
      <c r="GXM1306" s="1124"/>
      <c r="GXN1306" s="1124"/>
      <c r="GXO1306" s="1124"/>
      <c r="GXP1306" s="1124"/>
      <c r="GXQ1306" s="1124"/>
      <c r="GXR1306" s="1124"/>
      <c r="GXS1306" s="1124"/>
      <c r="GXT1306" s="1124"/>
      <c r="GXU1306" s="1124"/>
      <c r="GXV1306" s="1124"/>
      <c r="GXW1306" s="1124"/>
      <c r="GXX1306" s="1124"/>
      <c r="GXY1306" s="1124"/>
      <c r="GXZ1306" s="1124"/>
      <c r="GYA1306" s="1124"/>
      <c r="GYB1306" s="1124"/>
      <c r="GYC1306" s="1124"/>
      <c r="GYD1306" s="1124"/>
      <c r="GYE1306" s="1124"/>
      <c r="GYF1306" s="1124"/>
      <c r="GYG1306" s="1124"/>
      <c r="GYH1306" s="1124"/>
      <c r="GYI1306" s="1124"/>
      <c r="GYJ1306" s="1124"/>
      <c r="GYK1306" s="1124"/>
      <c r="GYL1306" s="1124"/>
      <c r="GYM1306" s="1124"/>
      <c r="GYN1306" s="1124"/>
      <c r="GYO1306" s="1124"/>
      <c r="GYP1306" s="1124"/>
      <c r="GYQ1306" s="1124"/>
      <c r="GYR1306" s="1124"/>
      <c r="GYS1306" s="1124"/>
      <c r="GYT1306" s="1124"/>
      <c r="GYU1306" s="1124"/>
      <c r="GYV1306" s="1124"/>
      <c r="GYW1306" s="1124"/>
      <c r="GYX1306" s="1124"/>
      <c r="GYY1306" s="1124"/>
      <c r="GYZ1306" s="1124"/>
      <c r="GZA1306" s="1124"/>
      <c r="GZB1306" s="1124"/>
      <c r="GZC1306" s="1124"/>
      <c r="GZD1306" s="1124"/>
      <c r="GZE1306" s="1124"/>
      <c r="GZF1306" s="1124"/>
      <c r="GZG1306" s="1124"/>
      <c r="GZH1306" s="1124"/>
      <c r="GZI1306" s="1124"/>
      <c r="GZJ1306" s="1124"/>
      <c r="GZK1306" s="1124"/>
      <c r="GZL1306" s="1124"/>
      <c r="GZM1306" s="1124"/>
      <c r="GZN1306" s="1124"/>
      <c r="GZO1306" s="1124"/>
      <c r="GZP1306" s="1124"/>
      <c r="GZQ1306" s="1124"/>
      <c r="GZR1306" s="1124"/>
      <c r="GZS1306" s="1124"/>
      <c r="GZT1306" s="1124"/>
      <c r="GZU1306" s="1124"/>
      <c r="GZV1306" s="1124"/>
      <c r="GZW1306" s="1124"/>
      <c r="GZX1306" s="1124"/>
      <c r="GZY1306" s="1124"/>
      <c r="GZZ1306" s="1124"/>
      <c r="HAA1306" s="1124"/>
      <c r="HAB1306" s="1124"/>
      <c r="HAC1306" s="1124"/>
      <c r="HAD1306" s="1124"/>
      <c r="HAE1306" s="1124"/>
      <c r="HAF1306" s="1124"/>
      <c r="HAG1306" s="1124"/>
      <c r="HAH1306" s="1124"/>
      <c r="HAI1306" s="1124"/>
      <c r="HAJ1306" s="1124"/>
      <c r="HAK1306" s="1124"/>
      <c r="HAL1306" s="1124"/>
      <c r="HAM1306" s="1124"/>
      <c r="HAN1306" s="1124"/>
      <c r="HAO1306" s="1124"/>
      <c r="HAP1306" s="1124"/>
      <c r="HAQ1306" s="1124"/>
      <c r="HAR1306" s="1124"/>
      <c r="HAS1306" s="1124"/>
      <c r="HAT1306" s="1124"/>
      <c r="HAU1306" s="1124"/>
      <c r="HAV1306" s="1124"/>
      <c r="HAW1306" s="1124"/>
      <c r="HAX1306" s="1124"/>
      <c r="HAY1306" s="1124"/>
      <c r="HAZ1306" s="1124"/>
      <c r="HBA1306" s="1124"/>
      <c r="HBB1306" s="1124"/>
      <c r="HBC1306" s="1124"/>
      <c r="HBD1306" s="1124"/>
      <c r="HBE1306" s="1124"/>
      <c r="HBF1306" s="1124"/>
      <c r="HBG1306" s="1124"/>
      <c r="HBH1306" s="1124"/>
      <c r="HBI1306" s="1124"/>
      <c r="HBJ1306" s="1124"/>
      <c r="HBK1306" s="1124"/>
      <c r="HBL1306" s="1124"/>
      <c r="HBM1306" s="1124"/>
      <c r="HBN1306" s="1124"/>
      <c r="HBO1306" s="1124"/>
      <c r="HBP1306" s="1124"/>
      <c r="HBQ1306" s="1124"/>
      <c r="HBR1306" s="1124"/>
      <c r="HBS1306" s="1124"/>
      <c r="HBT1306" s="1124"/>
      <c r="HBU1306" s="1124"/>
      <c r="HBV1306" s="1124"/>
      <c r="HBW1306" s="1124"/>
      <c r="HBX1306" s="1124"/>
      <c r="HBY1306" s="1124"/>
      <c r="HBZ1306" s="1124"/>
      <c r="HCA1306" s="1124"/>
      <c r="HCB1306" s="1124"/>
      <c r="HCC1306" s="1124"/>
      <c r="HCD1306" s="1124"/>
      <c r="HCE1306" s="1124"/>
      <c r="HCF1306" s="1124"/>
      <c r="HCG1306" s="1124"/>
      <c r="HCH1306" s="1124"/>
      <c r="HCI1306" s="1124"/>
      <c r="HCJ1306" s="1124"/>
      <c r="HCK1306" s="1124"/>
      <c r="HCL1306" s="1124"/>
      <c r="HCM1306" s="1124"/>
      <c r="HCN1306" s="1124"/>
      <c r="HCO1306" s="1124"/>
      <c r="HCP1306" s="1124"/>
      <c r="HCQ1306" s="1124"/>
      <c r="HCR1306" s="1124"/>
      <c r="HCS1306" s="1124"/>
      <c r="HCT1306" s="1124"/>
      <c r="HCU1306" s="1124"/>
      <c r="HCV1306" s="1124"/>
      <c r="HCW1306" s="1124"/>
      <c r="HCX1306" s="1124"/>
      <c r="HCY1306" s="1124"/>
      <c r="HCZ1306" s="1124"/>
      <c r="HDA1306" s="1124"/>
      <c r="HDB1306" s="1124"/>
      <c r="HDC1306" s="1124"/>
      <c r="HDD1306" s="1124"/>
      <c r="HDE1306" s="1124"/>
      <c r="HDF1306" s="1124"/>
      <c r="HDG1306" s="1124"/>
      <c r="HDH1306" s="1124"/>
      <c r="HDI1306" s="1124"/>
      <c r="HDJ1306" s="1124"/>
      <c r="HDK1306" s="1124"/>
      <c r="HDL1306" s="1124"/>
      <c r="HDM1306" s="1124"/>
      <c r="HDN1306" s="1124"/>
      <c r="HDO1306" s="1124"/>
      <c r="HDP1306" s="1124"/>
      <c r="HDQ1306" s="1124"/>
      <c r="HDR1306" s="1124"/>
      <c r="HDS1306" s="1124"/>
      <c r="HDT1306" s="1124"/>
      <c r="HDU1306" s="1124"/>
      <c r="HDV1306" s="1124"/>
      <c r="HDW1306" s="1124"/>
      <c r="HDX1306" s="1124"/>
      <c r="HDY1306" s="1124"/>
      <c r="HDZ1306" s="1124"/>
      <c r="HEA1306" s="1124"/>
      <c r="HEB1306" s="1124"/>
      <c r="HEC1306" s="1124"/>
      <c r="HED1306" s="1124"/>
      <c r="HEE1306" s="1124"/>
      <c r="HEF1306" s="1124"/>
      <c r="HEG1306" s="1124"/>
      <c r="HEH1306" s="1124"/>
      <c r="HEI1306" s="1124"/>
      <c r="HEJ1306" s="1124"/>
      <c r="HEK1306" s="1124"/>
      <c r="HEL1306" s="1124"/>
      <c r="HEM1306" s="1124"/>
      <c r="HEN1306" s="1124"/>
      <c r="HEO1306" s="1124"/>
      <c r="HEP1306" s="1124"/>
      <c r="HEQ1306" s="1124"/>
      <c r="HER1306" s="1124"/>
      <c r="HES1306" s="1124"/>
      <c r="HET1306" s="1124"/>
      <c r="HEU1306" s="1124"/>
      <c r="HEV1306" s="1124"/>
      <c r="HEW1306" s="1124"/>
      <c r="HEX1306" s="1124"/>
      <c r="HEY1306" s="1124"/>
      <c r="HEZ1306" s="1124"/>
      <c r="HFA1306" s="1124"/>
      <c r="HFB1306" s="1124"/>
      <c r="HFC1306" s="1124"/>
      <c r="HFD1306" s="1124"/>
      <c r="HFE1306" s="1124"/>
      <c r="HFF1306" s="1124"/>
      <c r="HFG1306" s="1124"/>
      <c r="HFH1306" s="1124"/>
      <c r="HFI1306" s="1124"/>
      <c r="HFJ1306" s="1124"/>
      <c r="HFK1306" s="1124"/>
      <c r="HFL1306" s="1124"/>
      <c r="HFM1306" s="1124"/>
      <c r="HFN1306" s="1124"/>
      <c r="HFO1306" s="1124"/>
      <c r="HFP1306" s="1124"/>
      <c r="HFQ1306" s="1124"/>
      <c r="HFR1306" s="1124"/>
      <c r="HFS1306" s="1124"/>
      <c r="HFT1306" s="1124"/>
      <c r="HFU1306" s="1124"/>
      <c r="HFV1306" s="1124"/>
      <c r="HFW1306" s="1124"/>
      <c r="HFX1306" s="1124"/>
      <c r="HFY1306" s="1124"/>
      <c r="HFZ1306" s="1124"/>
      <c r="HGA1306" s="1124"/>
      <c r="HGB1306" s="1124"/>
      <c r="HGC1306" s="1124"/>
      <c r="HGD1306" s="1124"/>
      <c r="HGE1306" s="1124"/>
      <c r="HGF1306" s="1124"/>
      <c r="HGG1306" s="1124"/>
      <c r="HGH1306" s="1124"/>
      <c r="HGI1306" s="1124"/>
      <c r="HGJ1306" s="1124"/>
      <c r="HGK1306" s="1124"/>
      <c r="HGL1306" s="1124"/>
      <c r="HGM1306" s="1124"/>
      <c r="HGN1306" s="1124"/>
      <c r="HGO1306" s="1124"/>
      <c r="HGP1306" s="1124"/>
      <c r="HGQ1306" s="1124"/>
      <c r="HGR1306" s="1124"/>
      <c r="HGS1306" s="1124"/>
      <c r="HGT1306" s="1124"/>
      <c r="HGU1306" s="1124"/>
      <c r="HGV1306" s="1124"/>
      <c r="HGW1306" s="1124"/>
      <c r="HGX1306" s="1124"/>
      <c r="HGY1306" s="1124"/>
      <c r="HGZ1306" s="1124"/>
      <c r="HHA1306" s="1124"/>
      <c r="HHB1306" s="1124"/>
      <c r="HHC1306" s="1124"/>
      <c r="HHD1306" s="1124"/>
      <c r="HHE1306" s="1124"/>
      <c r="HHF1306" s="1124"/>
      <c r="HHG1306" s="1124"/>
      <c r="HHH1306" s="1124"/>
      <c r="HHI1306" s="1124"/>
      <c r="HHJ1306" s="1124"/>
      <c r="HHK1306" s="1124"/>
      <c r="HHL1306" s="1124"/>
      <c r="HHM1306" s="1124"/>
      <c r="HHN1306" s="1124"/>
      <c r="HHO1306" s="1124"/>
      <c r="HHP1306" s="1124"/>
      <c r="HHQ1306" s="1124"/>
      <c r="HHR1306" s="1124"/>
      <c r="HHS1306" s="1124"/>
      <c r="HHT1306" s="1124"/>
      <c r="HHU1306" s="1124"/>
      <c r="HHV1306" s="1124"/>
      <c r="HHW1306" s="1124"/>
      <c r="HHX1306" s="1124"/>
      <c r="HHY1306" s="1124"/>
      <c r="HHZ1306" s="1124"/>
      <c r="HIA1306" s="1124"/>
      <c r="HIB1306" s="1124"/>
      <c r="HIC1306" s="1124"/>
      <c r="HID1306" s="1124"/>
      <c r="HIE1306" s="1124"/>
      <c r="HIF1306" s="1124"/>
      <c r="HIG1306" s="1124"/>
      <c r="HIH1306" s="1124"/>
      <c r="HII1306" s="1124"/>
      <c r="HIJ1306" s="1124"/>
      <c r="HIK1306" s="1124"/>
      <c r="HIL1306" s="1124"/>
      <c r="HIM1306" s="1124"/>
      <c r="HIN1306" s="1124"/>
      <c r="HIO1306" s="1124"/>
      <c r="HIP1306" s="1124"/>
      <c r="HIQ1306" s="1124"/>
      <c r="HIR1306" s="1124"/>
      <c r="HIS1306" s="1124"/>
      <c r="HIT1306" s="1124"/>
      <c r="HIU1306" s="1124"/>
      <c r="HIV1306" s="1124"/>
      <c r="HIW1306" s="1124"/>
      <c r="HIX1306" s="1124"/>
      <c r="HIY1306" s="1124"/>
      <c r="HIZ1306" s="1124"/>
      <c r="HJA1306" s="1124"/>
      <c r="HJB1306" s="1124"/>
      <c r="HJC1306" s="1124"/>
      <c r="HJD1306" s="1124"/>
      <c r="HJE1306" s="1124"/>
      <c r="HJF1306" s="1124"/>
      <c r="HJG1306" s="1124"/>
      <c r="HJH1306" s="1124"/>
      <c r="HJI1306" s="1124"/>
      <c r="HJJ1306" s="1124"/>
      <c r="HJK1306" s="1124"/>
      <c r="HJL1306" s="1124"/>
      <c r="HJM1306" s="1124"/>
      <c r="HJN1306" s="1124"/>
      <c r="HJO1306" s="1124"/>
      <c r="HJP1306" s="1124"/>
      <c r="HJQ1306" s="1124"/>
      <c r="HJR1306" s="1124"/>
      <c r="HJS1306" s="1124"/>
      <c r="HJT1306" s="1124"/>
      <c r="HJU1306" s="1124"/>
      <c r="HJV1306" s="1124"/>
      <c r="HJW1306" s="1124"/>
      <c r="HJX1306" s="1124"/>
      <c r="HJY1306" s="1124"/>
      <c r="HJZ1306" s="1124"/>
      <c r="HKA1306" s="1124"/>
      <c r="HKB1306" s="1124"/>
      <c r="HKC1306" s="1124"/>
      <c r="HKD1306" s="1124"/>
      <c r="HKE1306" s="1124"/>
      <c r="HKF1306" s="1124"/>
      <c r="HKG1306" s="1124"/>
      <c r="HKH1306" s="1124"/>
      <c r="HKI1306" s="1124"/>
      <c r="HKJ1306" s="1124"/>
      <c r="HKK1306" s="1124"/>
      <c r="HKL1306" s="1124"/>
      <c r="HKM1306" s="1124"/>
      <c r="HKN1306" s="1124"/>
      <c r="HKO1306" s="1124"/>
      <c r="HKP1306" s="1124"/>
      <c r="HKQ1306" s="1124"/>
      <c r="HKR1306" s="1124"/>
      <c r="HKS1306" s="1124"/>
      <c r="HKT1306" s="1124"/>
      <c r="HKU1306" s="1124"/>
      <c r="HKV1306" s="1124"/>
      <c r="HKW1306" s="1124"/>
      <c r="HKX1306" s="1124"/>
      <c r="HKY1306" s="1124"/>
      <c r="HKZ1306" s="1124"/>
      <c r="HLA1306" s="1124"/>
      <c r="HLB1306" s="1124"/>
      <c r="HLC1306" s="1124"/>
      <c r="HLD1306" s="1124"/>
      <c r="HLE1306" s="1124"/>
      <c r="HLF1306" s="1124"/>
      <c r="HLG1306" s="1124"/>
      <c r="HLH1306" s="1124"/>
      <c r="HLI1306" s="1124"/>
      <c r="HLJ1306" s="1124"/>
      <c r="HLK1306" s="1124"/>
      <c r="HLL1306" s="1124"/>
      <c r="HLM1306" s="1124"/>
      <c r="HLN1306" s="1124"/>
      <c r="HLO1306" s="1124"/>
      <c r="HLP1306" s="1124"/>
      <c r="HLQ1306" s="1124"/>
      <c r="HLR1306" s="1124"/>
      <c r="HLS1306" s="1124"/>
      <c r="HLT1306" s="1124"/>
      <c r="HLU1306" s="1124"/>
      <c r="HLV1306" s="1124"/>
      <c r="HLW1306" s="1124"/>
      <c r="HLX1306" s="1124"/>
      <c r="HLY1306" s="1124"/>
      <c r="HLZ1306" s="1124"/>
      <c r="HMA1306" s="1124"/>
      <c r="HMB1306" s="1124"/>
      <c r="HMC1306" s="1124"/>
      <c r="HMD1306" s="1124"/>
      <c r="HME1306" s="1124"/>
      <c r="HMF1306" s="1124"/>
      <c r="HMG1306" s="1124"/>
      <c r="HMH1306" s="1124"/>
      <c r="HMI1306" s="1124"/>
      <c r="HMJ1306" s="1124"/>
      <c r="HMK1306" s="1124"/>
      <c r="HML1306" s="1124"/>
      <c r="HMM1306" s="1124"/>
      <c r="HMN1306" s="1124"/>
      <c r="HMO1306" s="1124"/>
      <c r="HMP1306" s="1124"/>
      <c r="HMQ1306" s="1124"/>
      <c r="HMR1306" s="1124"/>
      <c r="HMS1306" s="1124"/>
      <c r="HMT1306" s="1124"/>
      <c r="HMU1306" s="1124"/>
      <c r="HMV1306" s="1124"/>
      <c r="HMW1306" s="1124"/>
      <c r="HMX1306" s="1124"/>
      <c r="HMY1306" s="1124"/>
      <c r="HMZ1306" s="1124"/>
      <c r="HNA1306" s="1124"/>
      <c r="HNB1306" s="1124"/>
      <c r="HNC1306" s="1124"/>
      <c r="HND1306" s="1124"/>
      <c r="HNE1306" s="1124"/>
      <c r="HNF1306" s="1124"/>
      <c r="HNG1306" s="1124"/>
      <c r="HNH1306" s="1124"/>
      <c r="HNI1306" s="1124"/>
      <c r="HNJ1306" s="1124"/>
      <c r="HNK1306" s="1124"/>
      <c r="HNL1306" s="1124"/>
      <c r="HNM1306" s="1124"/>
      <c r="HNN1306" s="1124"/>
      <c r="HNO1306" s="1124"/>
      <c r="HNP1306" s="1124"/>
      <c r="HNQ1306" s="1124"/>
      <c r="HNR1306" s="1124"/>
      <c r="HNS1306" s="1124"/>
      <c r="HNT1306" s="1124"/>
      <c r="HNU1306" s="1124"/>
      <c r="HNV1306" s="1124"/>
      <c r="HNW1306" s="1124"/>
      <c r="HNX1306" s="1124"/>
      <c r="HNY1306" s="1124"/>
      <c r="HNZ1306" s="1124"/>
      <c r="HOA1306" s="1124"/>
      <c r="HOB1306" s="1124"/>
      <c r="HOC1306" s="1124"/>
      <c r="HOD1306" s="1124"/>
      <c r="HOE1306" s="1124"/>
      <c r="HOF1306" s="1124"/>
      <c r="HOG1306" s="1124"/>
      <c r="HOH1306" s="1124"/>
      <c r="HOI1306" s="1124"/>
      <c r="HOJ1306" s="1124"/>
      <c r="HOK1306" s="1124"/>
      <c r="HOL1306" s="1124"/>
      <c r="HOM1306" s="1124"/>
      <c r="HON1306" s="1124"/>
      <c r="HOO1306" s="1124"/>
      <c r="HOP1306" s="1124"/>
      <c r="HOQ1306" s="1124"/>
      <c r="HOR1306" s="1124"/>
      <c r="HOS1306" s="1124"/>
      <c r="HOT1306" s="1124"/>
      <c r="HOU1306" s="1124"/>
      <c r="HOV1306" s="1124"/>
      <c r="HOW1306" s="1124"/>
      <c r="HOX1306" s="1124"/>
      <c r="HOY1306" s="1124"/>
      <c r="HOZ1306" s="1124"/>
      <c r="HPA1306" s="1124"/>
      <c r="HPB1306" s="1124"/>
      <c r="HPC1306" s="1124"/>
      <c r="HPD1306" s="1124"/>
      <c r="HPE1306" s="1124"/>
      <c r="HPF1306" s="1124"/>
      <c r="HPG1306" s="1124"/>
      <c r="HPH1306" s="1124"/>
      <c r="HPI1306" s="1124"/>
      <c r="HPJ1306" s="1124"/>
      <c r="HPK1306" s="1124"/>
      <c r="HPL1306" s="1124"/>
      <c r="HPM1306" s="1124"/>
      <c r="HPN1306" s="1124"/>
      <c r="HPO1306" s="1124"/>
      <c r="HPP1306" s="1124"/>
      <c r="HPQ1306" s="1124"/>
      <c r="HPR1306" s="1124"/>
      <c r="HPS1306" s="1124"/>
      <c r="HPT1306" s="1124"/>
      <c r="HPU1306" s="1124"/>
      <c r="HPV1306" s="1124"/>
      <c r="HPW1306" s="1124"/>
      <c r="HPX1306" s="1124"/>
      <c r="HPY1306" s="1124"/>
      <c r="HPZ1306" s="1124"/>
      <c r="HQA1306" s="1124"/>
      <c r="HQB1306" s="1124"/>
      <c r="HQC1306" s="1124"/>
      <c r="HQD1306" s="1124"/>
      <c r="HQE1306" s="1124"/>
      <c r="HQF1306" s="1124"/>
      <c r="HQG1306" s="1124"/>
      <c r="HQH1306" s="1124"/>
      <c r="HQI1306" s="1124"/>
      <c r="HQJ1306" s="1124"/>
      <c r="HQK1306" s="1124"/>
      <c r="HQL1306" s="1124"/>
      <c r="HQM1306" s="1124"/>
      <c r="HQN1306" s="1124"/>
      <c r="HQO1306" s="1124"/>
      <c r="HQP1306" s="1124"/>
      <c r="HQQ1306" s="1124"/>
      <c r="HQR1306" s="1124"/>
      <c r="HQS1306" s="1124"/>
      <c r="HQT1306" s="1124"/>
      <c r="HQU1306" s="1124"/>
      <c r="HQV1306" s="1124"/>
      <c r="HQW1306" s="1124"/>
      <c r="HQX1306" s="1124"/>
      <c r="HQY1306" s="1124"/>
      <c r="HQZ1306" s="1124"/>
      <c r="HRA1306" s="1124"/>
      <c r="HRB1306" s="1124"/>
      <c r="HRC1306" s="1124"/>
      <c r="HRD1306" s="1124"/>
      <c r="HRE1306" s="1124"/>
      <c r="HRF1306" s="1124"/>
      <c r="HRG1306" s="1124"/>
      <c r="HRH1306" s="1124"/>
      <c r="HRI1306" s="1124"/>
      <c r="HRJ1306" s="1124"/>
      <c r="HRK1306" s="1124"/>
      <c r="HRL1306" s="1124"/>
      <c r="HRM1306" s="1124"/>
      <c r="HRN1306" s="1124"/>
      <c r="HRO1306" s="1124"/>
      <c r="HRP1306" s="1124"/>
      <c r="HRQ1306" s="1124"/>
      <c r="HRR1306" s="1124"/>
      <c r="HRS1306" s="1124"/>
      <c r="HRT1306" s="1124"/>
      <c r="HRU1306" s="1124"/>
      <c r="HRV1306" s="1124"/>
      <c r="HRW1306" s="1124"/>
      <c r="HRX1306" s="1124"/>
      <c r="HRY1306" s="1124"/>
      <c r="HRZ1306" s="1124"/>
      <c r="HSA1306" s="1124"/>
      <c r="HSB1306" s="1124"/>
      <c r="HSC1306" s="1124"/>
      <c r="HSD1306" s="1124"/>
      <c r="HSE1306" s="1124"/>
      <c r="HSF1306" s="1124"/>
      <c r="HSG1306" s="1124"/>
      <c r="HSH1306" s="1124"/>
      <c r="HSI1306" s="1124"/>
      <c r="HSJ1306" s="1124"/>
      <c r="HSK1306" s="1124"/>
      <c r="HSL1306" s="1124"/>
      <c r="HSM1306" s="1124"/>
      <c r="HSN1306" s="1124"/>
      <c r="HSO1306" s="1124"/>
      <c r="HSP1306" s="1124"/>
      <c r="HSQ1306" s="1124"/>
      <c r="HSR1306" s="1124"/>
      <c r="HSS1306" s="1124"/>
      <c r="HST1306" s="1124"/>
      <c r="HSU1306" s="1124"/>
      <c r="HSV1306" s="1124"/>
      <c r="HSW1306" s="1124"/>
      <c r="HSX1306" s="1124"/>
      <c r="HSY1306" s="1124"/>
      <c r="HSZ1306" s="1124"/>
      <c r="HTA1306" s="1124"/>
      <c r="HTB1306" s="1124"/>
      <c r="HTC1306" s="1124"/>
      <c r="HTD1306" s="1124"/>
      <c r="HTE1306" s="1124"/>
      <c r="HTF1306" s="1124"/>
      <c r="HTG1306" s="1124"/>
      <c r="HTH1306" s="1124"/>
      <c r="HTI1306" s="1124"/>
      <c r="HTJ1306" s="1124"/>
      <c r="HTK1306" s="1124"/>
      <c r="HTL1306" s="1124"/>
      <c r="HTM1306" s="1124"/>
      <c r="HTN1306" s="1124"/>
      <c r="HTO1306" s="1124"/>
      <c r="HTP1306" s="1124"/>
      <c r="HTQ1306" s="1124"/>
      <c r="HTR1306" s="1124"/>
      <c r="HTS1306" s="1124"/>
      <c r="HTT1306" s="1124"/>
      <c r="HTU1306" s="1124"/>
      <c r="HTV1306" s="1124"/>
      <c r="HTW1306" s="1124"/>
      <c r="HTX1306" s="1124"/>
      <c r="HTY1306" s="1124"/>
      <c r="HTZ1306" s="1124"/>
      <c r="HUA1306" s="1124"/>
      <c r="HUB1306" s="1124"/>
      <c r="HUC1306" s="1124"/>
      <c r="HUD1306" s="1124"/>
      <c r="HUE1306" s="1124"/>
      <c r="HUF1306" s="1124"/>
      <c r="HUG1306" s="1124"/>
      <c r="HUH1306" s="1124"/>
      <c r="HUI1306" s="1124"/>
      <c r="HUJ1306" s="1124"/>
      <c r="HUK1306" s="1124"/>
      <c r="HUL1306" s="1124"/>
      <c r="HUM1306" s="1124"/>
      <c r="HUN1306" s="1124"/>
      <c r="HUO1306" s="1124"/>
      <c r="HUP1306" s="1124"/>
      <c r="HUQ1306" s="1124"/>
      <c r="HUR1306" s="1124"/>
      <c r="HUS1306" s="1124"/>
      <c r="HUT1306" s="1124"/>
      <c r="HUU1306" s="1124"/>
      <c r="HUV1306" s="1124"/>
      <c r="HUW1306" s="1124"/>
      <c r="HUX1306" s="1124"/>
      <c r="HUY1306" s="1124"/>
      <c r="HUZ1306" s="1124"/>
      <c r="HVA1306" s="1124"/>
      <c r="HVB1306" s="1124"/>
      <c r="HVC1306" s="1124"/>
      <c r="HVD1306" s="1124"/>
      <c r="HVE1306" s="1124"/>
      <c r="HVF1306" s="1124"/>
      <c r="HVG1306" s="1124"/>
      <c r="HVH1306" s="1124"/>
      <c r="HVI1306" s="1124"/>
      <c r="HVJ1306" s="1124"/>
      <c r="HVK1306" s="1124"/>
      <c r="HVL1306" s="1124"/>
      <c r="HVM1306" s="1124"/>
      <c r="HVN1306" s="1124"/>
      <c r="HVO1306" s="1124"/>
      <c r="HVP1306" s="1124"/>
      <c r="HVQ1306" s="1124"/>
      <c r="HVR1306" s="1124"/>
      <c r="HVS1306" s="1124"/>
      <c r="HVT1306" s="1124"/>
      <c r="HVU1306" s="1124"/>
      <c r="HVV1306" s="1124"/>
      <c r="HVW1306" s="1124"/>
      <c r="HVX1306" s="1124"/>
      <c r="HVY1306" s="1124"/>
      <c r="HVZ1306" s="1124"/>
      <c r="HWA1306" s="1124"/>
      <c r="HWB1306" s="1124"/>
      <c r="HWC1306" s="1124"/>
      <c r="HWD1306" s="1124"/>
      <c r="HWE1306" s="1124"/>
      <c r="HWF1306" s="1124"/>
      <c r="HWG1306" s="1124"/>
      <c r="HWH1306" s="1124"/>
      <c r="HWI1306" s="1124"/>
      <c r="HWJ1306" s="1124"/>
      <c r="HWK1306" s="1124"/>
      <c r="HWL1306" s="1124"/>
      <c r="HWM1306" s="1124"/>
      <c r="HWN1306" s="1124"/>
      <c r="HWO1306" s="1124"/>
      <c r="HWP1306" s="1124"/>
      <c r="HWQ1306" s="1124"/>
      <c r="HWR1306" s="1124"/>
      <c r="HWS1306" s="1124"/>
      <c r="HWT1306" s="1124"/>
      <c r="HWU1306" s="1124"/>
      <c r="HWV1306" s="1124"/>
      <c r="HWW1306" s="1124"/>
      <c r="HWX1306" s="1124"/>
      <c r="HWY1306" s="1124"/>
      <c r="HWZ1306" s="1124"/>
      <c r="HXA1306" s="1124"/>
      <c r="HXB1306" s="1124"/>
      <c r="HXC1306" s="1124"/>
      <c r="HXD1306" s="1124"/>
      <c r="HXE1306" s="1124"/>
      <c r="HXF1306" s="1124"/>
      <c r="HXG1306" s="1124"/>
      <c r="HXH1306" s="1124"/>
      <c r="HXI1306" s="1124"/>
      <c r="HXJ1306" s="1124"/>
      <c r="HXK1306" s="1124"/>
      <c r="HXL1306" s="1124"/>
      <c r="HXM1306" s="1124"/>
      <c r="HXN1306" s="1124"/>
      <c r="HXO1306" s="1124"/>
      <c r="HXP1306" s="1124"/>
      <c r="HXQ1306" s="1124"/>
      <c r="HXR1306" s="1124"/>
      <c r="HXS1306" s="1124"/>
      <c r="HXT1306" s="1124"/>
      <c r="HXU1306" s="1124"/>
      <c r="HXV1306" s="1124"/>
      <c r="HXW1306" s="1124"/>
      <c r="HXX1306" s="1124"/>
      <c r="HXY1306" s="1124"/>
      <c r="HXZ1306" s="1124"/>
      <c r="HYA1306" s="1124"/>
      <c r="HYB1306" s="1124"/>
      <c r="HYC1306" s="1124"/>
      <c r="HYD1306" s="1124"/>
      <c r="HYE1306" s="1124"/>
      <c r="HYF1306" s="1124"/>
      <c r="HYG1306" s="1124"/>
      <c r="HYH1306" s="1124"/>
      <c r="HYI1306" s="1124"/>
      <c r="HYJ1306" s="1124"/>
      <c r="HYK1306" s="1124"/>
      <c r="HYL1306" s="1124"/>
      <c r="HYM1306" s="1124"/>
      <c r="HYN1306" s="1124"/>
      <c r="HYO1306" s="1124"/>
      <c r="HYP1306" s="1124"/>
      <c r="HYQ1306" s="1124"/>
      <c r="HYR1306" s="1124"/>
      <c r="HYS1306" s="1124"/>
      <c r="HYT1306" s="1124"/>
      <c r="HYU1306" s="1124"/>
      <c r="HYV1306" s="1124"/>
      <c r="HYW1306" s="1124"/>
      <c r="HYX1306" s="1124"/>
      <c r="HYY1306" s="1124"/>
      <c r="HYZ1306" s="1124"/>
      <c r="HZA1306" s="1124"/>
      <c r="HZB1306" s="1124"/>
      <c r="HZC1306" s="1124"/>
      <c r="HZD1306" s="1124"/>
      <c r="HZE1306" s="1124"/>
      <c r="HZF1306" s="1124"/>
      <c r="HZG1306" s="1124"/>
      <c r="HZH1306" s="1124"/>
      <c r="HZI1306" s="1124"/>
      <c r="HZJ1306" s="1124"/>
      <c r="HZK1306" s="1124"/>
      <c r="HZL1306" s="1124"/>
      <c r="HZM1306" s="1124"/>
      <c r="HZN1306" s="1124"/>
      <c r="HZO1306" s="1124"/>
      <c r="HZP1306" s="1124"/>
      <c r="HZQ1306" s="1124"/>
      <c r="HZR1306" s="1124"/>
      <c r="HZS1306" s="1124"/>
      <c r="HZT1306" s="1124"/>
      <c r="HZU1306" s="1124"/>
      <c r="HZV1306" s="1124"/>
      <c r="HZW1306" s="1124"/>
      <c r="HZX1306" s="1124"/>
      <c r="HZY1306" s="1124"/>
      <c r="HZZ1306" s="1124"/>
      <c r="IAA1306" s="1124"/>
      <c r="IAB1306" s="1124"/>
      <c r="IAC1306" s="1124"/>
      <c r="IAD1306" s="1124"/>
      <c r="IAE1306" s="1124"/>
      <c r="IAF1306" s="1124"/>
      <c r="IAG1306" s="1124"/>
      <c r="IAH1306" s="1124"/>
      <c r="IAI1306" s="1124"/>
      <c r="IAJ1306" s="1124"/>
      <c r="IAK1306" s="1124"/>
      <c r="IAL1306" s="1124"/>
      <c r="IAM1306" s="1124"/>
      <c r="IAN1306" s="1124"/>
      <c r="IAO1306" s="1124"/>
      <c r="IAP1306" s="1124"/>
      <c r="IAQ1306" s="1124"/>
      <c r="IAR1306" s="1124"/>
      <c r="IAS1306" s="1124"/>
      <c r="IAT1306" s="1124"/>
      <c r="IAU1306" s="1124"/>
      <c r="IAV1306" s="1124"/>
      <c r="IAW1306" s="1124"/>
      <c r="IAX1306" s="1124"/>
      <c r="IAY1306" s="1124"/>
      <c r="IAZ1306" s="1124"/>
      <c r="IBA1306" s="1124"/>
      <c r="IBB1306" s="1124"/>
      <c r="IBC1306" s="1124"/>
      <c r="IBD1306" s="1124"/>
      <c r="IBE1306" s="1124"/>
      <c r="IBF1306" s="1124"/>
      <c r="IBG1306" s="1124"/>
      <c r="IBH1306" s="1124"/>
      <c r="IBI1306" s="1124"/>
      <c r="IBJ1306" s="1124"/>
      <c r="IBK1306" s="1124"/>
      <c r="IBL1306" s="1124"/>
      <c r="IBM1306" s="1124"/>
      <c r="IBN1306" s="1124"/>
      <c r="IBO1306" s="1124"/>
      <c r="IBP1306" s="1124"/>
      <c r="IBQ1306" s="1124"/>
      <c r="IBR1306" s="1124"/>
      <c r="IBS1306" s="1124"/>
      <c r="IBT1306" s="1124"/>
      <c r="IBU1306" s="1124"/>
      <c r="IBV1306" s="1124"/>
      <c r="IBW1306" s="1124"/>
      <c r="IBX1306" s="1124"/>
      <c r="IBY1306" s="1124"/>
      <c r="IBZ1306" s="1124"/>
      <c r="ICA1306" s="1124"/>
      <c r="ICB1306" s="1124"/>
      <c r="ICC1306" s="1124"/>
      <c r="ICD1306" s="1124"/>
      <c r="ICE1306" s="1124"/>
      <c r="ICF1306" s="1124"/>
      <c r="ICG1306" s="1124"/>
      <c r="ICH1306" s="1124"/>
      <c r="ICI1306" s="1124"/>
      <c r="ICJ1306" s="1124"/>
      <c r="ICK1306" s="1124"/>
      <c r="ICL1306" s="1124"/>
      <c r="ICM1306" s="1124"/>
      <c r="ICN1306" s="1124"/>
      <c r="ICO1306" s="1124"/>
      <c r="ICP1306" s="1124"/>
      <c r="ICQ1306" s="1124"/>
      <c r="ICR1306" s="1124"/>
      <c r="ICS1306" s="1124"/>
      <c r="ICT1306" s="1124"/>
      <c r="ICU1306" s="1124"/>
      <c r="ICV1306" s="1124"/>
      <c r="ICW1306" s="1124"/>
      <c r="ICX1306" s="1124"/>
      <c r="ICY1306" s="1124"/>
      <c r="ICZ1306" s="1124"/>
      <c r="IDA1306" s="1124"/>
      <c r="IDB1306" s="1124"/>
      <c r="IDC1306" s="1124"/>
      <c r="IDD1306" s="1124"/>
      <c r="IDE1306" s="1124"/>
      <c r="IDF1306" s="1124"/>
      <c r="IDG1306" s="1124"/>
      <c r="IDH1306" s="1124"/>
      <c r="IDI1306" s="1124"/>
      <c r="IDJ1306" s="1124"/>
      <c r="IDK1306" s="1124"/>
      <c r="IDL1306" s="1124"/>
      <c r="IDM1306" s="1124"/>
      <c r="IDN1306" s="1124"/>
      <c r="IDO1306" s="1124"/>
      <c r="IDP1306" s="1124"/>
      <c r="IDQ1306" s="1124"/>
      <c r="IDR1306" s="1124"/>
      <c r="IDS1306" s="1124"/>
      <c r="IDT1306" s="1124"/>
      <c r="IDU1306" s="1124"/>
      <c r="IDV1306" s="1124"/>
      <c r="IDW1306" s="1124"/>
      <c r="IDX1306" s="1124"/>
      <c r="IDY1306" s="1124"/>
      <c r="IDZ1306" s="1124"/>
      <c r="IEA1306" s="1124"/>
      <c r="IEB1306" s="1124"/>
      <c r="IEC1306" s="1124"/>
      <c r="IED1306" s="1124"/>
      <c r="IEE1306" s="1124"/>
      <c r="IEF1306" s="1124"/>
      <c r="IEG1306" s="1124"/>
      <c r="IEH1306" s="1124"/>
      <c r="IEI1306" s="1124"/>
      <c r="IEJ1306" s="1124"/>
      <c r="IEK1306" s="1124"/>
      <c r="IEL1306" s="1124"/>
      <c r="IEM1306" s="1124"/>
      <c r="IEN1306" s="1124"/>
      <c r="IEO1306" s="1124"/>
      <c r="IEP1306" s="1124"/>
      <c r="IEQ1306" s="1124"/>
      <c r="IER1306" s="1124"/>
      <c r="IES1306" s="1124"/>
      <c r="IET1306" s="1124"/>
      <c r="IEU1306" s="1124"/>
      <c r="IEV1306" s="1124"/>
      <c r="IEW1306" s="1124"/>
      <c r="IEX1306" s="1124"/>
      <c r="IEY1306" s="1124"/>
      <c r="IEZ1306" s="1124"/>
      <c r="IFA1306" s="1124"/>
      <c r="IFB1306" s="1124"/>
      <c r="IFC1306" s="1124"/>
      <c r="IFD1306" s="1124"/>
      <c r="IFE1306" s="1124"/>
      <c r="IFF1306" s="1124"/>
      <c r="IFG1306" s="1124"/>
      <c r="IFH1306" s="1124"/>
      <c r="IFI1306" s="1124"/>
      <c r="IFJ1306" s="1124"/>
      <c r="IFK1306" s="1124"/>
      <c r="IFL1306" s="1124"/>
      <c r="IFM1306" s="1124"/>
      <c r="IFN1306" s="1124"/>
      <c r="IFO1306" s="1124"/>
      <c r="IFP1306" s="1124"/>
      <c r="IFQ1306" s="1124"/>
      <c r="IFR1306" s="1124"/>
      <c r="IFS1306" s="1124"/>
      <c r="IFT1306" s="1124"/>
      <c r="IFU1306" s="1124"/>
      <c r="IFV1306" s="1124"/>
      <c r="IFW1306" s="1124"/>
      <c r="IFX1306" s="1124"/>
      <c r="IFY1306" s="1124"/>
      <c r="IFZ1306" s="1124"/>
      <c r="IGA1306" s="1124"/>
      <c r="IGB1306" s="1124"/>
      <c r="IGC1306" s="1124"/>
      <c r="IGD1306" s="1124"/>
      <c r="IGE1306" s="1124"/>
      <c r="IGF1306" s="1124"/>
      <c r="IGG1306" s="1124"/>
      <c r="IGH1306" s="1124"/>
      <c r="IGI1306" s="1124"/>
      <c r="IGJ1306" s="1124"/>
      <c r="IGK1306" s="1124"/>
      <c r="IGL1306" s="1124"/>
      <c r="IGM1306" s="1124"/>
      <c r="IGN1306" s="1124"/>
      <c r="IGO1306" s="1124"/>
      <c r="IGP1306" s="1124"/>
      <c r="IGQ1306" s="1124"/>
      <c r="IGR1306" s="1124"/>
      <c r="IGS1306" s="1124"/>
      <c r="IGT1306" s="1124"/>
      <c r="IGU1306" s="1124"/>
      <c r="IGV1306" s="1124"/>
      <c r="IGW1306" s="1124"/>
      <c r="IGX1306" s="1124"/>
      <c r="IGY1306" s="1124"/>
      <c r="IGZ1306" s="1124"/>
      <c r="IHA1306" s="1124"/>
      <c r="IHB1306" s="1124"/>
      <c r="IHC1306" s="1124"/>
      <c r="IHD1306" s="1124"/>
      <c r="IHE1306" s="1124"/>
      <c r="IHF1306" s="1124"/>
      <c r="IHG1306" s="1124"/>
      <c r="IHH1306" s="1124"/>
      <c r="IHI1306" s="1124"/>
      <c r="IHJ1306" s="1124"/>
      <c r="IHK1306" s="1124"/>
      <c r="IHL1306" s="1124"/>
      <c r="IHM1306" s="1124"/>
      <c r="IHN1306" s="1124"/>
      <c r="IHO1306" s="1124"/>
      <c r="IHP1306" s="1124"/>
      <c r="IHQ1306" s="1124"/>
      <c r="IHR1306" s="1124"/>
      <c r="IHS1306" s="1124"/>
      <c r="IHT1306" s="1124"/>
      <c r="IHU1306" s="1124"/>
      <c r="IHV1306" s="1124"/>
      <c r="IHW1306" s="1124"/>
      <c r="IHX1306" s="1124"/>
      <c r="IHY1306" s="1124"/>
      <c r="IHZ1306" s="1124"/>
      <c r="IIA1306" s="1124"/>
      <c r="IIB1306" s="1124"/>
      <c r="IIC1306" s="1124"/>
      <c r="IID1306" s="1124"/>
      <c r="IIE1306" s="1124"/>
      <c r="IIF1306" s="1124"/>
      <c r="IIG1306" s="1124"/>
      <c r="IIH1306" s="1124"/>
      <c r="III1306" s="1124"/>
      <c r="IIJ1306" s="1124"/>
      <c r="IIK1306" s="1124"/>
      <c r="IIL1306" s="1124"/>
      <c r="IIM1306" s="1124"/>
      <c r="IIN1306" s="1124"/>
      <c r="IIO1306" s="1124"/>
      <c r="IIP1306" s="1124"/>
      <c r="IIQ1306" s="1124"/>
      <c r="IIR1306" s="1124"/>
      <c r="IIS1306" s="1124"/>
      <c r="IIT1306" s="1124"/>
      <c r="IIU1306" s="1124"/>
      <c r="IIV1306" s="1124"/>
      <c r="IIW1306" s="1124"/>
      <c r="IIX1306" s="1124"/>
      <c r="IIY1306" s="1124"/>
      <c r="IIZ1306" s="1124"/>
      <c r="IJA1306" s="1124"/>
      <c r="IJB1306" s="1124"/>
      <c r="IJC1306" s="1124"/>
      <c r="IJD1306" s="1124"/>
      <c r="IJE1306" s="1124"/>
      <c r="IJF1306" s="1124"/>
      <c r="IJG1306" s="1124"/>
      <c r="IJH1306" s="1124"/>
      <c r="IJI1306" s="1124"/>
      <c r="IJJ1306" s="1124"/>
      <c r="IJK1306" s="1124"/>
      <c r="IJL1306" s="1124"/>
      <c r="IJM1306" s="1124"/>
      <c r="IJN1306" s="1124"/>
      <c r="IJO1306" s="1124"/>
      <c r="IJP1306" s="1124"/>
      <c r="IJQ1306" s="1124"/>
      <c r="IJR1306" s="1124"/>
      <c r="IJS1306" s="1124"/>
      <c r="IJT1306" s="1124"/>
      <c r="IJU1306" s="1124"/>
      <c r="IJV1306" s="1124"/>
      <c r="IJW1306" s="1124"/>
      <c r="IJX1306" s="1124"/>
      <c r="IJY1306" s="1124"/>
      <c r="IJZ1306" s="1124"/>
      <c r="IKA1306" s="1124"/>
      <c r="IKB1306" s="1124"/>
      <c r="IKC1306" s="1124"/>
      <c r="IKD1306" s="1124"/>
      <c r="IKE1306" s="1124"/>
      <c r="IKF1306" s="1124"/>
      <c r="IKG1306" s="1124"/>
      <c r="IKH1306" s="1124"/>
      <c r="IKI1306" s="1124"/>
      <c r="IKJ1306" s="1124"/>
      <c r="IKK1306" s="1124"/>
      <c r="IKL1306" s="1124"/>
      <c r="IKM1306" s="1124"/>
      <c r="IKN1306" s="1124"/>
      <c r="IKO1306" s="1124"/>
      <c r="IKP1306" s="1124"/>
      <c r="IKQ1306" s="1124"/>
      <c r="IKR1306" s="1124"/>
      <c r="IKS1306" s="1124"/>
      <c r="IKT1306" s="1124"/>
      <c r="IKU1306" s="1124"/>
      <c r="IKV1306" s="1124"/>
      <c r="IKW1306" s="1124"/>
      <c r="IKX1306" s="1124"/>
      <c r="IKY1306" s="1124"/>
      <c r="IKZ1306" s="1124"/>
      <c r="ILA1306" s="1124"/>
      <c r="ILB1306" s="1124"/>
      <c r="ILC1306" s="1124"/>
      <c r="ILD1306" s="1124"/>
      <c r="ILE1306" s="1124"/>
      <c r="ILF1306" s="1124"/>
      <c r="ILG1306" s="1124"/>
      <c r="ILH1306" s="1124"/>
      <c r="ILI1306" s="1124"/>
      <c r="ILJ1306" s="1124"/>
      <c r="ILK1306" s="1124"/>
      <c r="ILL1306" s="1124"/>
      <c r="ILM1306" s="1124"/>
      <c r="ILN1306" s="1124"/>
      <c r="ILO1306" s="1124"/>
      <c r="ILP1306" s="1124"/>
      <c r="ILQ1306" s="1124"/>
      <c r="ILR1306" s="1124"/>
      <c r="ILS1306" s="1124"/>
      <c r="ILT1306" s="1124"/>
      <c r="ILU1306" s="1124"/>
      <c r="ILV1306" s="1124"/>
      <c r="ILW1306" s="1124"/>
      <c r="ILX1306" s="1124"/>
      <c r="ILY1306" s="1124"/>
      <c r="ILZ1306" s="1124"/>
      <c r="IMA1306" s="1124"/>
      <c r="IMB1306" s="1124"/>
      <c r="IMC1306" s="1124"/>
      <c r="IMD1306" s="1124"/>
      <c r="IME1306" s="1124"/>
      <c r="IMF1306" s="1124"/>
      <c r="IMG1306" s="1124"/>
      <c r="IMH1306" s="1124"/>
      <c r="IMI1306" s="1124"/>
      <c r="IMJ1306" s="1124"/>
      <c r="IMK1306" s="1124"/>
      <c r="IML1306" s="1124"/>
      <c r="IMM1306" s="1124"/>
      <c r="IMN1306" s="1124"/>
      <c r="IMO1306" s="1124"/>
      <c r="IMP1306" s="1124"/>
      <c r="IMQ1306" s="1124"/>
      <c r="IMR1306" s="1124"/>
      <c r="IMS1306" s="1124"/>
      <c r="IMT1306" s="1124"/>
      <c r="IMU1306" s="1124"/>
      <c r="IMV1306" s="1124"/>
      <c r="IMW1306" s="1124"/>
      <c r="IMX1306" s="1124"/>
      <c r="IMY1306" s="1124"/>
      <c r="IMZ1306" s="1124"/>
      <c r="INA1306" s="1124"/>
      <c r="INB1306" s="1124"/>
      <c r="INC1306" s="1124"/>
      <c r="IND1306" s="1124"/>
      <c r="INE1306" s="1124"/>
      <c r="INF1306" s="1124"/>
      <c r="ING1306" s="1124"/>
      <c r="INH1306" s="1124"/>
      <c r="INI1306" s="1124"/>
      <c r="INJ1306" s="1124"/>
      <c r="INK1306" s="1124"/>
      <c r="INL1306" s="1124"/>
      <c r="INM1306" s="1124"/>
      <c r="INN1306" s="1124"/>
      <c r="INO1306" s="1124"/>
      <c r="INP1306" s="1124"/>
      <c r="INQ1306" s="1124"/>
      <c r="INR1306" s="1124"/>
      <c r="INS1306" s="1124"/>
      <c r="INT1306" s="1124"/>
      <c r="INU1306" s="1124"/>
      <c r="INV1306" s="1124"/>
      <c r="INW1306" s="1124"/>
      <c r="INX1306" s="1124"/>
      <c r="INY1306" s="1124"/>
      <c r="INZ1306" s="1124"/>
      <c r="IOA1306" s="1124"/>
      <c r="IOB1306" s="1124"/>
      <c r="IOC1306" s="1124"/>
      <c r="IOD1306" s="1124"/>
      <c r="IOE1306" s="1124"/>
      <c r="IOF1306" s="1124"/>
      <c r="IOG1306" s="1124"/>
      <c r="IOH1306" s="1124"/>
      <c r="IOI1306" s="1124"/>
      <c r="IOJ1306" s="1124"/>
      <c r="IOK1306" s="1124"/>
      <c r="IOL1306" s="1124"/>
      <c r="IOM1306" s="1124"/>
      <c r="ION1306" s="1124"/>
      <c r="IOO1306" s="1124"/>
      <c r="IOP1306" s="1124"/>
      <c r="IOQ1306" s="1124"/>
      <c r="IOR1306" s="1124"/>
      <c r="IOS1306" s="1124"/>
      <c r="IOT1306" s="1124"/>
      <c r="IOU1306" s="1124"/>
      <c r="IOV1306" s="1124"/>
      <c r="IOW1306" s="1124"/>
      <c r="IOX1306" s="1124"/>
      <c r="IOY1306" s="1124"/>
      <c r="IOZ1306" s="1124"/>
      <c r="IPA1306" s="1124"/>
      <c r="IPB1306" s="1124"/>
      <c r="IPC1306" s="1124"/>
      <c r="IPD1306" s="1124"/>
      <c r="IPE1306" s="1124"/>
      <c r="IPF1306" s="1124"/>
      <c r="IPG1306" s="1124"/>
      <c r="IPH1306" s="1124"/>
      <c r="IPI1306" s="1124"/>
      <c r="IPJ1306" s="1124"/>
      <c r="IPK1306" s="1124"/>
      <c r="IPL1306" s="1124"/>
      <c r="IPM1306" s="1124"/>
      <c r="IPN1306" s="1124"/>
      <c r="IPO1306" s="1124"/>
      <c r="IPP1306" s="1124"/>
      <c r="IPQ1306" s="1124"/>
      <c r="IPR1306" s="1124"/>
      <c r="IPS1306" s="1124"/>
      <c r="IPT1306" s="1124"/>
      <c r="IPU1306" s="1124"/>
      <c r="IPV1306" s="1124"/>
      <c r="IPW1306" s="1124"/>
      <c r="IPX1306" s="1124"/>
      <c r="IPY1306" s="1124"/>
      <c r="IPZ1306" s="1124"/>
      <c r="IQA1306" s="1124"/>
      <c r="IQB1306" s="1124"/>
      <c r="IQC1306" s="1124"/>
      <c r="IQD1306" s="1124"/>
      <c r="IQE1306" s="1124"/>
      <c r="IQF1306" s="1124"/>
      <c r="IQG1306" s="1124"/>
      <c r="IQH1306" s="1124"/>
      <c r="IQI1306" s="1124"/>
      <c r="IQJ1306" s="1124"/>
      <c r="IQK1306" s="1124"/>
      <c r="IQL1306" s="1124"/>
      <c r="IQM1306" s="1124"/>
      <c r="IQN1306" s="1124"/>
      <c r="IQO1306" s="1124"/>
      <c r="IQP1306" s="1124"/>
      <c r="IQQ1306" s="1124"/>
      <c r="IQR1306" s="1124"/>
      <c r="IQS1306" s="1124"/>
      <c r="IQT1306" s="1124"/>
      <c r="IQU1306" s="1124"/>
      <c r="IQV1306" s="1124"/>
      <c r="IQW1306" s="1124"/>
      <c r="IQX1306" s="1124"/>
      <c r="IQY1306" s="1124"/>
      <c r="IQZ1306" s="1124"/>
      <c r="IRA1306" s="1124"/>
      <c r="IRB1306" s="1124"/>
      <c r="IRC1306" s="1124"/>
      <c r="IRD1306" s="1124"/>
      <c r="IRE1306" s="1124"/>
      <c r="IRF1306" s="1124"/>
      <c r="IRG1306" s="1124"/>
      <c r="IRH1306" s="1124"/>
      <c r="IRI1306" s="1124"/>
      <c r="IRJ1306" s="1124"/>
      <c r="IRK1306" s="1124"/>
      <c r="IRL1306" s="1124"/>
      <c r="IRM1306" s="1124"/>
      <c r="IRN1306" s="1124"/>
      <c r="IRO1306" s="1124"/>
      <c r="IRP1306" s="1124"/>
      <c r="IRQ1306" s="1124"/>
      <c r="IRR1306" s="1124"/>
      <c r="IRS1306" s="1124"/>
      <c r="IRT1306" s="1124"/>
      <c r="IRU1306" s="1124"/>
      <c r="IRV1306" s="1124"/>
      <c r="IRW1306" s="1124"/>
      <c r="IRX1306" s="1124"/>
      <c r="IRY1306" s="1124"/>
      <c r="IRZ1306" s="1124"/>
      <c r="ISA1306" s="1124"/>
      <c r="ISB1306" s="1124"/>
      <c r="ISC1306" s="1124"/>
      <c r="ISD1306" s="1124"/>
      <c r="ISE1306" s="1124"/>
      <c r="ISF1306" s="1124"/>
      <c r="ISG1306" s="1124"/>
      <c r="ISH1306" s="1124"/>
      <c r="ISI1306" s="1124"/>
      <c r="ISJ1306" s="1124"/>
      <c r="ISK1306" s="1124"/>
      <c r="ISL1306" s="1124"/>
      <c r="ISM1306" s="1124"/>
      <c r="ISN1306" s="1124"/>
      <c r="ISO1306" s="1124"/>
      <c r="ISP1306" s="1124"/>
      <c r="ISQ1306" s="1124"/>
      <c r="ISR1306" s="1124"/>
      <c r="ISS1306" s="1124"/>
      <c r="IST1306" s="1124"/>
      <c r="ISU1306" s="1124"/>
      <c r="ISV1306" s="1124"/>
      <c r="ISW1306" s="1124"/>
      <c r="ISX1306" s="1124"/>
      <c r="ISY1306" s="1124"/>
      <c r="ISZ1306" s="1124"/>
      <c r="ITA1306" s="1124"/>
      <c r="ITB1306" s="1124"/>
      <c r="ITC1306" s="1124"/>
      <c r="ITD1306" s="1124"/>
      <c r="ITE1306" s="1124"/>
      <c r="ITF1306" s="1124"/>
      <c r="ITG1306" s="1124"/>
      <c r="ITH1306" s="1124"/>
      <c r="ITI1306" s="1124"/>
      <c r="ITJ1306" s="1124"/>
      <c r="ITK1306" s="1124"/>
      <c r="ITL1306" s="1124"/>
      <c r="ITM1306" s="1124"/>
      <c r="ITN1306" s="1124"/>
      <c r="ITO1306" s="1124"/>
      <c r="ITP1306" s="1124"/>
      <c r="ITQ1306" s="1124"/>
      <c r="ITR1306" s="1124"/>
      <c r="ITS1306" s="1124"/>
      <c r="ITT1306" s="1124"/>
      <c r="ITU1306" s="1124"/>
      <c r="ITV1306" s="1124"/>
      <c r="ITW1306" s="1124"/>
      <c r="ITX1306" s="1124"/>
      <c r="ITY1306" s="1124"/>
      <c r="ITZ1306" s="1124"/>
      <c r="IUA1306" s="1124"/>
      <c r="IUB1306" s="1124"/>
      <c r="IUC1306" s="1124"/>
      <c r="IUD1306" s="1124"/>
      <c r="IUE1306" s="1124"/>
      <c r="IUF1306" s="1124"/>
      <c r="IUG1306" s="1124"/>
      <c r="IUH1306" s="1124"/>
      <c r="IUI1306" s="1124"/>
      <c r="IUJ1306" s="1124"/>
      <c r="IUK1306" s="1124"/>
      <c r="IUL1306" s="1124"/>
      <c r="IUM1306" s="1124"/>
      <c r="IUN1306" s="1124"/>
      <c r="IUO1306" s="1124"/>
      <c r="IUP1306" s="1124"/>
      <c r="IUQ1306" s="1124"/>
      <c r="IUR1306" s="1124"/>
      <c r="IUS1306" s="1124"/>
      <c r="IUT1306" s="1124"/>
      <c r="IUU1306" s="1124"/>
      <c r="IUV1306" s="1124"/>
      <c r="IUW1306" s="1124"/>
      <c r="IUX1306" s="1124"/>
      <c r="IUY1306" s="1124"/>
      <c r="IUZ1306" s="1124"/>
      <c r="IVA1306" s="1124"/>
      <c r="IVB1306" s="1124"/>
      <c r="IVC1306" s="1124"/>
      <c r="IVD1306" s="1124"/>
      <c r="IVE1306" s="1124"/>
      <c r="IVF1306" s="1124"/>
      <c r="IVG1306" s="1124"/>
      <c r="IVH1306" s="1124"/>
      <c r="IVI1306" s="1124"/>
      <c r="IVJ1306" s="1124"/>
      <c r="IVK1306" s="1124"/>
      <c r="IVL1306" s="1124"/>
      <c r="IVM1306" s="1124"/>
      <c r="IVN1306" s="1124"/>
      <c r="IVO1306" s="1124"/>
      <c r="IVP1306" s="1124"/>
      <c r="IVQ1306" s="1124"/>
      <c r="IVR1306" s="1124"/>
      <c r="IVS1306" s="1124"/>
      <c r="IVT1306" s="1124"/>
      <c r="IVU1306" s="1124"/>
      <c r="IVV1306" s="1124"/>
      <c r="IVW1306" s="1124"/>
      <c r="IVX1306" s="1124"/>
      <c r="IVY1306" s="1124"/>
      <c r="IVZ1306" s="1124"/>
      <c r="IWA1306" s="1124"/>
      <c r="IWB1306" s="1124"/>
      <c r="IWC1306" s="1124"/>
      <c r="IWD1306" s="1124"/>
      <c r="IWE1306" s="1124"/>
      <c r="IWF1306" s="1124"/>
      <c r="IWG1306" s="1124"/>
      <c r="IWH1306" s="1124"/>
      <c r="IWI1306" s="1124"/>
      <c r="IWJ1306" s="1124"/>
      <c r="IWK1306" s="1124"/>
      <c r="IWL1306" s="1124"/>
      <c r="IWM1306" s="1124"/>
      <c r="IWN1306" s="1124"/>
      <c r="IWO1306" s="1124"/>
      <c r="IWP1306" s="1124"/>
      <c r="IWQ1306" s="1124"/>
      <c r="IWR1306" s="1124"/>
      <c r="IWS1306" s="1124"/>
      <c r="IWT1306" s="1124"/>
      <c r="IWU1306" s="1124"/>
      <c r="IWV1306" s="1124"/>
      <c r="IWW1306" s="1124"/>
      <c r="IWX1306" s="1124"/>
      <c r="IWY1306" s="1124"/>
      <c r="IWZ1306" s="1124"/>
      <c r="IXA1306" s="1124"/>
      <c r="IXB1306" s="1124"/>
      <c r="IXC1306" s="1124"/>
      <c r="IXD1306" s="1124"/>
      <c r="IXE1306" s="1124"/>
      <c r="IXF1306" s="1124"/>
      <c r="IXG1306" s="1124"/>
      <c r="IXH1306" s="1124"/>
      <c r="IXI1306" s="1124"/>
      <c r="IXJ1306" s="1124"/>
      <c r="IXK1306" s="1124"/>
      <c r="IXL1306" s="1124"/>
      <c r="IXM1306" s="1124"/>
      <c r="IXN1306" s="1124"/>
      <c r="IXO1306" s="1124"/>
      <c r="IXP1306" s="1124"/>
      <c r="IXQ1306" s="1124"/>
      <c r="IXR1306" s="1124"/>
      <c r="IXS1306" s="1124"/>
      <c r="IXT1306" s="1124"/>
      <c r="IXU1306" s="1124"/>
      <c r="IXV1306" s="1124"/>
      <c r="IXW1306" s="1124"/>
      <c r="IXX1306" s="1124"/>
      <c r="IXY1306" s="1124"/>
      <c r="IXZ1306" s="1124"/>
      <c r="IYA1306" s="1124"/>
      <c r="IYB1306" s="1124"/>
      <c r="IYC1306" s="1124"/>
      <c r="IYD1306" s="1124"/>
      <c r="IYE1306" s="1124"/>
      <c r="IYF1306" s="1124"/>
      <c r="IYG1306" s="1124"/>
      <c r="IYH1306" s="1124"/>
      <c r="IYI1306" s="1124"/>
      <c r="IYJ1306" s="1124"/>
      <c r="IYK1306" s="1124"/>
      <c r="IYL1306" s="1124"/>
      <c r="IYM1306" s="1124"/>
      <c r="IYN1306" s="1124"/>
      <c r="IYO1306" s="1124"/>
      <c r="IYP1306" s="1124"/>
      <c r="IYQ1306" s="1124"/>
      <c r="IYR1306" s="1124"/>
      <c r="IYS1306" s="1124"/>
      <c r="IYT1306" s="1124"/>
      <c r="IYU1306" s="1124"/>
      <c r="IYV1306" s="1124"/>
      <c r="IYW1306" s="1124"/>
      <c r="IYX1306" s="1124"/>
      <c r="IYY1306" s="1124"/>
      <c r="IYZ1306" s="1124"/>
      <c r="IZA1306" s="1124"/>
      <c r="IZB1306" s="1124"/>
      <c r="IZC1306" s="1124"/>
      <c r="IZD1306" s="1124"/>
      <c r="IZE1306" s="1124"/>
      <c r="IZF1306" s="1124"/>
      <c r="IZG1306" s="1124"/>
      <c r="IZH1306" s="1124"/>
      <c r="IZI1306" s="1124"/>
      <c r="IZJ1306" s="1124"/>
      <c r="IZK1306" s="1124"/>
      <c r="IZL1306" s="1124"/>
      <c r="IZM1306" s="1124"/>
      <c r="IZN1306" s="1124"/>
      <c r="IZO1306" s="1124"/>
      <c r="IZP1306" s="1124"/>
      <c r="IZQ1306" s="1124"/>
      <c r="IZR1306" s="1124"/>
      <c r="IZS1306" s="1124"/>
      <c r="IZT1306" s="1124"/>
      <c r="IZU1306" s="1124"/>
      <c r="IZV1306" s="1124"/>
      <c r="IZW1306" s="1124"/>
      <c r="IZX1306" s="1124"/>
      <c r="IZY1306" s="1124"/>
      <c r="IZZ1306" s="1124"/>
      <c r="JAA1306" s="1124"/>
      <c r="JAB1306" s="1124"/>
      <c r="JAC1306" s="1124"/>
      <c r="JAD1306" s="1124"/>
      <c r="JAE1306" s="1124"/>
      <c r="JAF1306" s="1124"/>
      <c r="JAG1306" s="1124"/>
      <c r="JAH1306" s="1124"/>
      <c r="JAI1306" s="1124"/>
      <c r="JAJ1306" s="1124"/>
      <c r="JAK1306" s="1124"/>
      <c r="JAL1306" s="1124"/>
      <c r="JAM1306" s="1124"/>
      <c r="JAN1306" s="1124"/>
      <c r="JAO1306" s="1124"/>
      <c r="JAP1306" s="1124"/>
      <c r="JAQ1306" s="1124"/>
      <c r="JAR1306" s="1124"/>
      <c r="JAS1306" s="1124"/>
      <c r="JAT1306" s="1124"/>
      <c r="JAU1306" s="1124"/>
      <c r="JAV1306" s="1124"/>
      <c r="JAW1306" s="1124"/>
      <c r="JAX1306" s="1124"/>
      <c r="JAY1306" s="1124"/>
      <c r="JAZ1306" s="1124"/>
      <c r="JBA1306" s="1124"/>
      <c r="JBB1306" s="1124"/>
      <c r="JBC1306" s="1124"/>
      <c r="JBD1306" s="1124"/>
      <c r="JBE1306" s="1124"/>
      <c r="JBF1306" s="1124"/>
      <c r="JBG1306" s="1124"/>
      <c r="JBH1306" s="1124"/>
      <c r="JBI1306" s="1124"/>
      <c r="JBJ1306" s="1124"/>
      <c r="JBK1306" s="1124"/>
      <c r="JBL1306" s="1124"/>
      <c r="JBM1306" s="1124"/>
      <c r="JBN1306" s="1124"/>
      <c r="JBO1306" s="1124"/>
      <c r="JBP1306" s="1124"/>
      <c r="JBQ1306" s="1124"/>
      <c r="JBR1306" s="1124"/>
      <c r="JBS1306" s="1124"/>
      <c r="JBT1306" s="1124"/>
      <c r="JBU1306" s="1124"/>
      <c r="JBV1306" s="1124"/>
      <c r="JBW1306" s="1124"/>
      <c r="JBX1306" s="1124"/>
      <c r="JBY1306" s="1124"/>
      <c r="JBZ1306" s="1124"/>
      <c r="JCA1306" s="1124"/>
      <c r="JCB1306" s="1124"/>
      <c r="JCC1306" s="1124"/>
      <c r="JCD1306" s="1124"/>
      <c r="JCE1306" s="1124"/>
      <c r="JCF1306" s="1124"/>
      <c r="JCG1306" s="1124"/>
      <c r="JCH1306" s="1124"/>
      <c r="JCI1306" s="1124"/>
      <c r="JCJ1306" s="1124"/>
      <c r="JCK1306" s="1124"/>
      <c r="JCL1306" s="1124"/>
      <c r="JCM1306" s="1124"/>
      <c r="JCN1306" s="1124"/>
      <c r="JCO1306" s="1124"/>
      <c r="JCP1306" s="1124"/>
      <c r="JCQ1306" s="1124"/>
      <c r="JCR1306" s="1124"/>
      <c r="JCS1306" s="1124"/>
      <c r="JCT1306" s="1124"/>
      <c r="JCU1306" s="1124"/>
      <c r="JCV1306" s="1124"/>
      <c r="JCW1306" s="1124"/>
      <c r="JCX1306" s="1124"/>
      <c r="JCY1306" s="1124"/>
      <c r="JCZ1306" s="1124"/>
      <c r="JDA1306" s="1124"/>
      <c r="JDB1306" s="1124"/>
      <c r="JDC1306" s="1124"/>
      <c r="JDD1306" s="1124"/>
      <c r="JDE1306" s="1124"/>
      <c r="JDF1306" s="1124"/>
      <c r="JDG1306" s="1124"/>
      <c r="JDH1306" s="1124"/>
      <c r="JDI1306" s="1124"/>
      <c r="JDJ1306" s="1124"/>
      <c r="JDK1306" s="1124"/>
      <c r="JDL1306" s="1124"/>
      <c r="JDM1306" s="1124"/>
      <c r="JDN1306" s="1124"/>
      <c r="JDO1306" s="1124"/>
      <c r="JDP1306" s="1124"/>
      <c r="JDQ1306" s="1124"/>
      <c r="JDR1306" s="1124"/>
      <c r="JDS1306" s="1124"/>
      <c r="JDT1306" s="1124"/>
      <c r="JDU1306" s="1124"/>
      <c r="JDV1306" s="1124"/>
      <c r="JDW1306" s="1124"/>
      <c r="JDX1306" s="1124"/>
      <c r="JDY1306" s="1124"/>
      <c r="JDZ1306" s="1124"/>
      <c r="JEA1306" s="1124"/>
      <c r="JEB1306" s="1124"/>
      <c r="JEC1306" s="1124"/>
      <c r="JED1306" s="1124"/>
      <c r="JEE1306" s="1124"/>
      <c r="JEF1306" s="1124"/>
      <c r="JEG1306" s="1124"/>
      <c r="JEH1306" s="1124"/>
      <c r="JEI1306" s="1124"/>
      <c r="JEJ1306" s="1124"/>
      <c r="JEK1306" s="1124"/>
      <c r="JEL1306" s="1124"/>
      <c r="JEM1306" s="1124"/>
      <c r="JEN1306" s="1124"/>
      <c r="JEO1306" s="1124"/>
      <c r="JEP1306" s="1124"/>
      <c r="JEQ1306" s="1124"/>
      <c r="JER1306" s="1124"/>
      <c r="JES1306" s="1124"/>
      <c r="JET1306" s="1124"/>
      <c r="JEU1306" s="1124"/>
      <c r="JEV1306" s="1124"/>
      <c r="JEW1306" s="1124"/>
      <c r="JEX1306" s="1124"/>
      <c r="JEY1306" s="1124"/>
      <c r="JEZ1306" s="1124"/>
      <c r="JFA1306" s="1124"/>
      <c r="JFB1306" s="1124"/>
      <c r="JFC1306" s="1124"/>
      <c r="JFD1306" s="1124"/>
      <c r="JFE1306" s="1124"/>
      <c r="JFF1306" s="1124"/>
      <c r="JFG1306" s="1124"/>
      <c r="JFH1306" s="1124"/>
      <c r="JFI1306" s="1124"/>
      <c r="JFJ1306" s="1124"/>
      <c r="JFK1306" s="1124"/>
      <c r="JFL1306" s="1124"/>
      <c r="JFM1306" s="1124"/>
      <c r="JFN1306" s="1124"/>
      <c r="JFO1306" s="1124"/>
      <c r="JFP1306" s="1124"/>
      <c r="JFQ1306" s="1124"/>
      <c r="JFR1306" s="1124"/>
      <c r="JFS1306" s="1124"/>
      <c r="JFT1306" s="1124"/>
      <c r="JFU1306" s="1124"/>
      <c r="JFV1306" s="1124"/>
      <c r="JFW1306" s="1124"/>
      <c r="JFX1306" s="1124"/>
      <c r="JFY1306" s="1124"/>
      <c r="JFZ1306" s="1124"/>
      <c r="JGA1306" s="1124"/>
      <c r="JGB1306" s="1124"/>
      <c r="JGC1306" s="1124"/>
      <c r="JGD1306" s="1124"/>
      <c r="JGE1306" s="1124"/>
      <c r="JGF1306" s="1124"/>
      <c r="JGG1306" s="1124"/>
      <c r="JGH1306" s="1124"/>
      <c r="JGI1306" s="1124"/>
      <c r="JGJ1306" s="1124"/>
      <c r="JGK1306" s="1124"/>
      <c r="JGL1306" s="1124"/>
      <c r="JGM1306" s="1124"/>
      <c r="JGN1306" s="1124"/>
      <c r="JGO1306" s="1124"/>
      <c r="JGP1306" s="1124"/>
      <c r="JGQ1306" s="1124"/>
      <c r="JGR1306" s="1124"/>
      <c r="JGS1306" s="1124"/>
      <c r="JGT1306" s="1124"/>
      <c r="JGU1306" s="1124"/>
      <c r="JGV1306" s="1124"/>
      <c r="JGW1306" s="1124"/>
      <c r="JGX1306" s="1124"/>
      <c r="JGY1306" s="1124"/>
      <c r="JGZ1306" s="1124"/>
      <c r="JHA1306" s="1124"/>
      <c r="JHB1306" s="1124"/>
      <c r="JHC1306" s="1124"/>
      <c r="JHD1306" s="1124"/>
      <c r="JHE1306" s="1124"/>
      <c r="JHF1306" s="1124"/>
      <c r="JHG1306" s="1124"/>
      <c r="JHH1306" s="1124"/>
      <c r="JHI1306" s="1124"/>
      <c r="JHJ1306" s="1124"/>
      <c r="JHK1306" s="1124"/>
      <c r="JHL1306" s="1124"/>
      <c r="JHM1306" s="1124"/>
      <c r="JHN1306" s="1124"/>
      <c r="JHO1306" s="1124"/>
      <c r="JHP1306" s="1124"/>
      <c r="JHQ1306" s="1124"/>
      <c r="JHR1306" s="1124"/>
      <c r="JHS1306" s="1124"/>
      <c r="JHT1306" s="1124"/>
      <c r="JHU1306" s="1124"/>
      <c r="JHV1306" s="1124"/>
      <c r="JHW1306" s="1124"/>
      <c r="JHX1306" s="1124"/>
      <c r="JHY1306" s="1124"/>
      <c r="JHZ1306" s="1124"/>
      <c r="JIA1306" s="1124"/>
      <c r="JIB1306" s="1124"/>
      <c r="JIC1306" s="1124"/>
      <c r="JID1306" s="1124"/>
      <c r="JIE1306" s="1124"/>
      <c r="JIF1306" s="1124"/>
      <c r="JIG1306" s="1124"/>
      <c r="JIH1306" s="1124"/>
      <c r="JII1306" s="1124"/>
      <c r="JIJ1306" s="1124"/>
      <c r="JIK1306" s="1124"/>
      <c r="JIL1306" s="1124"/>
      <c r="JIM1306" s="1124"/>
      <c r="JIN1306" s="1124"/>
      <c r="JIO1306" s="1124"/>
      <c r="JIP1306" s="1124"/>
      <c r="JIQ1306" s="1124"/>
      <c r="JIR1306" s="1124"/>
      <c r="JIS1306" s="1124"/>
      <c r="JIT1306" s="1124"/>
      <c r="JIU1306" s="1124"/>
      <c r="JIV1306" s="1124"/>
      <c r="JIW1306" s="1124"/>
      <c r="JIX1306" s="1124"/>
      <c r="JIY1306" s="1124"/>
      <c r="JIZ1306" s="1124"/>
      <c r="JJA1306" s="1124"/>
      <c r="JJB1306" s="1124"/>
      <c r="JJC1306" s="1124"/>
      <c r="JJD1306" s="1124"/>
      <c r="JJE1306" s="1124"/>
      <c r="JJF1306" s="1124"/>
      <c r="JJG1306" s="1124"/>
      <c r="JJH1306" s="1124"/>
      <c r="JJI1306" s="1124"/>
      <c r="JJJ1306" s="1124"/>
      <c r="JJK1306" s="1124"/>
      <c r="JJL1306" s="1124"/>
      <c r="JJM1306" s="1124"/>
      <c r="JJN1306" s="1124"/>
      <c r="JJO1306" s="1124"/>
      <c r="JJP1306" s="1124"/>
      <c r="JJQ1306" s="1124"/>
      <c r="JJR1306" s="1124"/>
      <c r="JJS1306" s="1124"/>
      <c r="JJT1306" s="1124"/>
      <c r="JJU1306" s="1124"/>
      <c r="JJV1306" s="1124"/>
      <c r="JJW1306" s="1124"/>
      <c r="JJX1306" s="1124"/>
      <c r="JJY1306" s="1124"/>
      <c r="JJZ1306" s="1124"/>
      <c r="JKA1306" s="1124"/>
      <c r="JKB1306" s="1124"/>
      <c r="JKC1306" s="1124"/>
      <c r="JKD1306" s="1124"/>
      <c r="JKE1306" s="1124"/>
      <c r="JKF1306" s="1124"/>
      <c r="JKG1306" s="1124"/>
      <c r="JKH1306" s="1124"/>
      <c r="JKI1306" s="1124"/>
      <c r="JKJ1306" s="1124"/>
      <c r="JKK1306" s="1124"/>
      <c r="JKL1306" s="1124"/>
      <c r="JKM1306" s="1124"/>
      <c r="JKN1306" s="1124"/>
      <c r="JKO1306" s="1124"/>
      <c r="JKP1306" s="1124"/>
      <c r="JKQ1306" s="1124"/>
      <c r="JKR1306" s="1124"/>
      <c r="JKS1306" s="1124"/>
      <c r="JKT1306" s="1124"/>
      <c r="JKU1306" s="1124"/>
      <c r="JKV1306" s="1124"/>
      <c r="JKW1306" s="1124"/>
      <c r="JKX1306" s="1124"/>
      <c r="JKY1306" s="1124"/>
      <c r="JKZ1306" s="1124"/>
      <c r="JLA1306" s="1124"/>
      <c r="JLB1306" s="1124"/>
      <c r="JLC1306" s="1124"/>
      <c r="JLD1306" s="1124"/>
      <c r="JLE1306" s="1124"/>
      <c r="JLF1306" s="1124"/>
      <c r="JLG1306" s="1124"/>
      <c r="JLH1306" s="1124"/>
      <c r="JLI1306" s="1124"/>
      <c r="JLJ1306" s="1124"/>
      <c r="JLK1306" s="1124"/>
      <c r="JLL1306" s="1124"/>
      <c r="JLM1306" s="1124"/>
      <c r="JLN1306" s="1124"/>
      <c r="JLO1306" s="1124"/>
      <c r="JLP1306" s="1124"/>
      <c r="JLQ1306" s="1124"/>
      <c r="JLR1306" s="1124"/>
      <c r="JLS1306" s="1124"/>
      <c r="JLT1306" s="1124"/>
      <c r="JLU1306" s="1124"/>
      <c r="JLV1306" s="1124"/>
      <c r="JLW1306" s="1124"/>
      <c r="JLX1306" s="1124"/>
      <c r="JLY1306" s="1124"/>
      <c r="JLZ1306" s="1124"/>
      <c r="JMA1306" s="1124"/>
      <c r="JMB1306" s="1124"/>
      <c r="JMC1306" s="1124"/>
      <c r="JMD1306" s="1124"/>
      <c r="JME1306" s="1124"/>
      <c r="JMF1306" s="1124"/>
      <c r="JMG1306" s="1124"/>
      <c r="JMH1306" s="1124"/>
      <c r="JMI1306" s="1124"/>
      <c r="JMJ1306" s="1124"/>
      <c r="JMK1306" s="1124"/>
      <c r="JML1306" s="1124"/>
      <c r="JMM1306" s="1124"/>
      <c r="JMN1306" s="1124"/>
      <c r="JMO1306" s="1124"/>
      <c r="JMP1306" s="1124"/>
      <c r="JMQ1306" s="1124"/>
      <c r="JMR1306" s="1124"/>
      <c r="JMS1306" s="1124"/>
      <c r="JMT1306" s="1124"/>
      <c r="JMU1306" s="1124"/>
      <c r="JMV1306" s="1124"/>
      <c r="JMW1306" s="1124"/>
      <c r="JMX1306" s="1124"/>
      <c r="JMY1306" s="1124"/>
      <c r="JMZ1306" s="1124"/>
      <c r="JNA1306" s="1124"/>
      <c r="JNB1306" s="1124"/>
      <c r="JNC1306" s="1124"/>
      <c r="JND1306" s="1124"/>
      <c r="JNE1306" s="1124"/>
      <c r="JNF1306" s="1124"/>
      <c r="JNG1306" s="1124"/>
      <c r="JNH1306" s="1124"/>
      <c r="JNI1306" s="1124"/>
      <c r="JNJ1306" s="1124"/>
      <c r="JNK1306" s="1124"/>
      <c r="JNL1306" s="1124"/>
      <c r="JNM1306" s="1124"/>
      <c r="JNN1306" s="1124"/>
      <c r="JNO1306" s="1124"/>
      <c r="JNP1306" s="1124"/>
      <c r="JNQ1306" s="1124"/>
      <c r="JNR1306" s="1124"/>
      <c r="JNS1306" s="1124"/>
      <c r="JNT1306" s="1124"/>
      <c r="JNU1306" s="1124"/>
      <c r="JNV1306" s="1124"/>
      <c r="JNW1306" s="1124"/>
      <c r="JNX1306" s="1124"/>
      <c r="JNY1306" s="1124"/>
      <c r="JNZ1306" s="1124"/>
      <c r="JOA1306" s="1124"/>
      <c r="JOB1306" s="1124"/>
      <c r="JOC1306" s="1124"/>
      <c r="JOD1306" s="1124"/>
      <c r="JOE1306" s="1124"/>
      <c r="JOF1306" s="1124"/>
      <c r="JOG1306" s="1124"/>
      <c r="JOH1306" s="1124"/>
      <c r="JOI1306" s="1124"/>
      <c r="JOJ1306" s="1124"/>
      <c r="JOK1306" s="1124"/>
      <c r="JOL1306" s="1124"/>
      <c r="JOM1306" s="1124"/>
      <c r="JON1306" s="1124"/>
      <c r="JOO1306" s="1124"/>
      <c r="JOP1306" s="1124"/>
      <c r="JOQ1306" s="1124"/>
      <c r="JOR1306" s="1124"/>
      <c r="JOS1306" s="1124"/>
      <c r="JOT1306" s="1124"/>
      <c r="JOU1306" s="1124"/>
      <c r="JOV1306" s="1124"/>
      <c r="JOW1306" s="1124"/>
      <c r="JOX1306" s="1124"/>
      <c r="JOY1306" s="1124"/>
      <c r="JOZ1306" s="1124"/>
      <c r="JPA1306" s="1124"/>
      <c r="JPB1306" s="1124"/>
      <c r="JPC1306" s="1124"/>
      <c r="JPD1306" s="1124"/>
      <c r="JPE1306" s="1124"/>
      <c r="JPF1306" s="1124"/>
      <c r="JPG1306" s="1124"/>
      <c r="JPH1306" s="1124"/>
      <c r="JPI1306" s="1124"/>
      <c r="JPJ1306" s="1124"/>
      <c r="JPK1306" s="1124"/>
      <c r="JPL1306" s="1124"/>
      <c r="JPM1306" s="1124"/>
      <c r="JPN1306" s="1124"/>
      <c r="JPO1306" s="1124"/>
      <c r="JPP1306" s="1124"/>
      <c r="JPQ1306" s="1124"/>
      <c r="JPR1306" s="1124"/>
      <c r="JPS1306" s="1124"/>
      <c r="JPT1306" s="1124"/>
      <c r="JPU1306" s="1124"/>
      <c r="JPV1306" s="1124"/>
      <c r="JPW1306" s="1124"/>
      <c r="JPX1306" s="1124"/>
      <c r="JPY1306" s="1124"/>
      <c r="JPZ1306" s="1124"/>
      <c r="JQA1306" s="1124"/>
      <c r="JQB1306" s="1124"/>
      <c r="JQC1306" s="1124"/>
      <c r="JQD1306" s="1124"/>
      <c r="JQE1306" s="1124"/>
      <c r="JQF1306" s="1124"/>
      <c r="JQG1306" s="1124"/>
      <c r="JQH1306" s="1124"/>
      <c r="JQI1306" s="1124"/>
      <c r="JQJ1306" s="1124"/>
      <c r="JQK1306" s="1124"/>
      <c r="JQL1306" s="1124"/>
      <c r="JQM1306" s="1124"/>
      <c r="JQN1306" s="1124"/>
      <c r="JQO1306" s="1124"/>
      <c r="JQP1306" s="1124"/>
      <c r="JQQ1306" s="1124"/>
      <c r="JQR1306" s="1124"/>
      <c r="JQS1306" s="1124"/>
      <c r="JQT1306" s="1124"/>
      <c r="JQU1306" s="1124"/>
      <c r="JQV1306" s="1124"/>
      <c r="JQW1306" s="1124"/>
      <c r="JQX1306" s="1124"/>
      <c r="JQY1306" s="1124"/>
      <c r="JQZ1306" s="1124"/>
      <c r="JRA1306" s="1124"/>
      <c r="JRB1306" s="1124"/>
      <c r="JRC1306" s="1124"/>
      <c r="JRD1306" s="1124"/>
      <c r="JRE1306" s="1124"/>
      <c r="JRF1306" s="1124"/>
      <c r="JRG1306" s="1124"/>
      <c r="JRH1306" s="1124"/>
      <c r="JRI1306" s="1124"/>
      <c r="JRJ1306" s="1124"/>
      <c r="JRK1306" s="1124"/>
      <c r="JRL1306" s="1124"/>
      <c r="JRM1306" s="1124"/>
      <c r="JRN1306" s="1124"/>
      <c r="JRO1306" s="1124"/>
      <c r="JRP1306" s="1124"/>
      <c r="JRQ1306" s="1124"/>
      <c r="JRR1306" s="1124"/>
      <c r="JRS1306" s="1124"/>
      <c r="JRT1306" s="1124"/>
      <c r="JRU1306" s="1124"/>
      <c r="JRV1306" s="1124"/>
      <c r="JRW1306" s="1124"/>
      <c r="JRX1306" s="1124"/>
      <c r="JRY1306" s="1124"/>
      <c r="JRZ1306" s="1124"/>
      <c r="JSA1306" s="1124"/>
      <c r="JSB1306" s="1124"/>
      <c r="JSC1306" s="1124"/>
      <c r="JSD1306" s="1124"/>
      <c r="JSE1306" s="1124"/>
      <c r="JSF1306" s="1124"/>
      <c r="JSG1306" s="1124"/>
      <c r="JSH1306" s="1124"/>
      <c r="JSI1306" s="1124"/>
      <c r="JSJ1306" s="1124"/>
      <c r="JSK1306" s="1124"/>
      <c r="JSL1306" s="1124"/>
      <c r="JSM1306" s="1124"/>
      <c r="JSN1306" s="1124"/>
      <c r="JSO1306" s="1124"/>
      <c r="JSP1306" s="1124"/>
      <c r="JSQ1306" s="1124"/>
      <c r="JSR1306" s="1124"/>
      <c r="JSS1306" s="1124"/>
      <c r="JST1306" s="1124"/>
      <c r="JSU1306" s="1124"/>
      <c r="JSV1306" s="1124"/>
      <c r="JSW1306" s="1124"/>
      <c r="JSX1306" s="1124"/>
      <c r="JSY1306" s="1124"/>
      <c r="JSZ1306" s="1124"/>
      <c r="JTA1306" s="1124"/>
      <c r="JTB1306" s="1124"/>
      <c r="JTC1306" s="1124"/>
      <c r="JTD1306" s="1124"/>
      <c r="JTE1306" s="1124"/>
      <c r="JTF1306" s="1124"/>
      <c r="JTG1306" s="1124"/>
      <c r="JTH1306" s="1124"/>
      <c r="JTI1306" s="1124"/>
      <c r="JTJ1306" s="1124"/>
      <c r="JTK1306" s="1124"/>
      <c r="JTL1306" s="1124"/>
      <c r="JTM1306" s="1124"/>
      <c r="JTN1306" s="1124"/>
      <c r="JTO1306" s="1124"/>
      <c r="JTP1306" s="1124"/>
      <c r="JTQ1306" s="1124"/>
      <c r="JTR1306" s="1124"/>
      <c r="JTS1306" s="1124"/>
      <c r="JTT1306" s="1124"/>
      <c r="JTU1306" s="1124"/>
      <c r="JTV1306" s="1124"/>
      <c r="JTW1306" s="1124"/>
      <c r="JTX1306" s="1124"/>
      <c r="JTY1306" s="1124"/>
      <c r="JTZ1306" s="1124"/>
      <c r="JUA1306" s="1124"/>
      <c r="JUB1306" s="1124"/>
      <c r="JUC1306" s="1124"/>
      <c r="JUD1306" s="1124"/>
      <c r="JUE1306" s="1124"/>
      <c r="JUF1306" s="1124"/>
      <c r="JUG1306" s="1124"/>
      <c r="JUH1306" s="1124"/>
      <c r="JUI1306" s="1124"/>
      <c r="JUJ1306" s="1124"/>
      <c r="JUK1306" s="1124"/>
      <c r="JUL1306" s="1124"/>
      <c r="JUM1306" s="1124"/>
      <c r="JUN1306" s="1124"/>
      <c r="JUO1306" s="1124"/>
      <c r="JUP1306" s="1124"/>
      <c r="JUQ1306" s="1124"/>
      <c r="JUR1306" s="1124"/>
      <c r="JUS1306" s="1124"/>
      <c r="JUT1306" s="1124"/>
      <c r="JUU1306" s="1124"/>
      <c r="JUV1306" s="1124"/>
      <c r="JUW1306" s="1124"/>
      <c r="JUX1306" s="1124"/>
      <c r="JUY1306" s="1124"/>
      <c r="JUZ1306" s="1124"/>
      <c r="JVA1306" s="1124"/>
      <c r="JVB1306" s="1124"/>
      <c r="JVC1306" s="1124"/>
      <c r="JVD1306" s="1124"/>
      <c r="JVE1306" s="1124"/>
      <c r="JVF1306" s="1124"/>
      <c r="JVG1306" s="1124"/>
      <c r="JVH1306" s="1124"/>
      <c r="JVI1306" s="1124"/>
      <c r="JVJ1306" s="1124"/>
      <c r="JVK1306" s="1124"/>
      <c r="JVL1306" s="1124"/>
      <c r="JVM1306" s="1124"/>
      <c r="JVN1306" s="1124"/>
      <c r="JVO1306" s="1124"/>
      <c r="JVP1306" s="1124"/>
      <c r="JVQ1306" s="1124"/>
      <c r="JVR1306" s="1124"/>
      <c r="JVS1306" s="1124"/>
      <c r="JVT1306" s="1124"/>
      <c r="JVU1306" s="1124"/>
      <c r="JVV1306" s="1124"/>
      <c r="JVW1306" s="1124"/>
      <c r="JVX1306" s="1124"/>
      <c r="JVY1306" s="1124"/>
      <c r="JVZ1306" s="1124"/>
      <c r="JWA1306" s="1124"/>
      <c r="JWB1306" s="1124"/>
      <c r="JWC1306" s="1124"/>
      <c r="JWD1306" s="1124"/>
      <c r="JWE1306" s="1124"/>
      <c r="JWF1306" s="1124"/>
      <c r="JWG1306" s="1124"/>
      <c r="JWH1306" s="1124"/>
      <c r="JWI1306" s="1124"/>
      <c r="JWJ1306" s="1124"/>
      <c r="JWK1306" s="1124"/>
      <c r="JWL1306" s="1124"/>
      <c r="JWM1306" s="1124"/>
      <c r="JWN1306" s="1124"/>
      <c r="JWO1306" s="1124"/>
      <c r="JWP1306" s="1124"/>
      <c r="JWQ1306" s="1124"/>
      <c r="JWR1306" s="1124"/>
      <c r="JWS1306" s="1124"/>
      <c r="JWT1306" s="1124"/>
      <c r="JWU1306" s="1124"/>
      <c r="JWV1306" s="1124"/>
      <c r="JWW1306" s="1124"/>
      <c r="JWX1306" s="1124"/>
      <c r="JWY1306" s="1124"/>
      <c r="JWZ1306" s="1124"/>
      <c r="JXA1306" s="1124"/>
      <c r="JXB1306" s="1124"/>
      <c r="JXC1306" s="1124"/>
      <c r="JXD1306" s="1124"/>
      <c r="JXE1306" s="1124"/>
      <c r="JXF1306" s="1124"/>
      <c r="JXG1306" s="1124"/>
      <c r="JXH1306" s="1124"/>
      <c r="JXI1306" s="1124"/>
      <c r="JXJ1306" s="1124"/>
      <c r="JXK1306" s="1124"/>
      <c r="JXL1306" s="1124"/>
      <c r="JXM1306" s="1124"/>
      <c r="JXN1306" s="1124"/>
      <c r="JXO1306" s="1124"/>
      <c r="JXP1306" s="1124"/>
      <c r="JXQ1306" s="1124"/>
      <c r="JXR1306" s="1124"/>
      <c r="JXS1306" s="1124"/>
      <c r="JXT1306" s="1124"/>
      <c r="JXU1306" s="1124"/>
      <c r="JXV1306" s="1124"/>
      <c r="JXW1306" s="1124"/>
      <c r="JXX1306" s="1124"/>
      <c r="JXY1306" s="1124"/>
      <c r="JXZ1306" s="1124"/>
      <c r="JYA1306" s="1124"/>
      <c r="JYB1306" s="1124"/>
      <c r="JYC1306" s="1124"/>
      <c r="JYD1306" s="1124"/>
      <c r="JYE1306" s="1124"/>
      <c r="JYF1306" s="1124"/>
      <c r="JYG1306" s="1124"/>
      <c r="JYH1306" s="1124"/>
      <c r="JYI1306" s="1124"/>
      <c r="JYJ1306" s="1124"/>
      <c r="JYK1306" s="1124"/>
      <c r="JYL1306" s="1124"/>
      <c r="JYM1306" s="1124"/>
      <c r="JYN1306" s="1124"/>
      <c r="JYO1306" s="1124"/>
      <c r="JYP1306" s="1124"/>
      <c r="JYQ1306" s="1124"/>
      <c r="JYR1306" s="1124"/>
      <c r="JYS1306" s="1124"/>
      <c r="JYT1306" s="1124"/>
      <c r="JYU1306" s="1124"/>
      <c r="JYV1306" s="1124"/>
      <c r="JYW1306" s="1124"/>
      <c r="JYX1306" s="1124"/>
      <c r="JYY1306" s="1124"/>
      <c r="JYZ1306" s="1124"/>
      <c r="JZA1306" s="1124"/>
      <c r="JZB1306" s="1124"/>
      <c r="JZC1306" s="1124"/>
      <c r="JZD1306" s="1124"/>
      <c r="JZE1306" s="1124"/>
      <c r="JZF1306" s="1124"/>
      <c r="JZG1306" s="1124"/>
      <c r="JZH1306" s="1124"/>
      <c r="JZI1306" s="1124"/>
      <c r="JZJ1306" s="1124"/>
      <c r="JZK1306" s="1124"/>
      <c r="JZL1306" s="1124"/>
      <c r="JZM1306" s="1124"/>
      <c r="JZN1306" s="1124"/>
      <c r="JZO1306" s="1124"/>
      <c r="JZP1306" s="1124"/>
      <c r="JZQ1306" s="1124"/>
      <c r="JZR1306" s="1124"/>
      <c r="JZS1306" s="1124"/>
      <c r="JZT1306" s="1124"/>
      <c r="JZU1306" s="1124"/>
      <c r="JZV1306" s="1124"/>
      <c r="JZW1306" s="1124"/>
      <c r="JZX1306" s="1124"/>
      <c r="JZY1306" s="1124"/>
      <c r="JZZ1306" s="1124"/>
      <c r="KAA1306" s="1124"/>
      <c r="KAB1306" s="1124"/>
      <c r="KAC1306" s="1124"/>
      <c r="KAD1306" s="1124"/>
      <c r="KAE1306" s="1124"/>
      <c r="KAF1306" s="1124"/>
      <c r="KAG1306" s="1124"/>
      <c r="KAH1306" s="1124"/>
      <c r="KAI1306" s="1124"/>
      <c r="KAJ1306" s="1124"/>
      <c r="KAK1306" s="1124"/>
      <c r="KAL1306" s="1124"/>
      <c r="KAM1306" s="1124"/>
      <c r="KAN1306" s="1124"/>
      <c r="KAO1306" s="1124"/>
      <c r="KAP1306" s="1124"/>
      <c r="KAQ1306" s="1124"/>
      <c r="KAR1306" s="1124"/>
      <c r="KAS1306" s="1124"/>
      <c r="KAT1306" s="1124"/>
      <c r="KAU1306" s="1124"/>
      <c r="KAV1306" s="1124"/>
      <c r="KAW1306" s="1124"/>
      <c r="KAX1306" s="1124"/>
      <c r="KAY1306" s="1124"/>
      <c r="KAZ1306" s="1124"/>
      <c r="KBA1306" s="1124"/>
      <c r="KBB1306" s="1124"/>
      <c r="KBC1306" s="1124"/>
      <c r="KBD1306" s="1124"/>
      <c r="KBE1306" s="1124"/>
      <c r="KBF1306" s="1124"/>
      <c r="KBG1306" s="1124"/>
      <c r="KBH1306" s="1124"/>
      <c r="KBI1306" s="1124"/>
      <c r="KBJ1306" s="1124"/>
      <c r="KBK1306" s="1124"/>
      <c r="KBL1306" s="1124"/>
      <c r="KBM1306" s="1124"/>
      <c r="KBN1306" s="1124"/>
      <c r="KBO1306" s="1124"/>
      <c r="KBP1306" s="1124"/>
      <c r="KBQ1306" s="1124"/>
      <c r="KBR1306" s="1124"/>
      <c r="KBS1306" s="1124"/>
      <c r="KBT1306" s="1124"/>
      <c r="KBU1306" s="1124"/>
      <c r="KBV1306" s="1124"/>
      <c r="KBW1306" s="1124"/>
      <c r="KBX1306" s="1124"/>
      <c r="KBY1306" s="1124"/>
      <c r="KBZ1306" s="1124"/>
      <c r="KCA1306" s="1124"/>
      <c r="KCB1306" s="1124"/>
      <c r="KCC1306" s="1124"/>
      <c r="KCD1306" s="1124"/>
      <c r="KCE1306" s="1124"/>
      <c r="KCF1306" s="1124"/>
      <c r="KCG1306" s="1124"/>
      <c r="KCH1306" s="1124"/>
      <c r="KCI1306" s="1124"/>
      <c r="KCJ1306" s="1124"/>
      <c r="KCK1306" s="1124"/>
      <c r="KCL1306" s="1124"/>
      <c r="KCM1306" s="1124"/>
      <c r="KCN1306" s="1124"/>
      <c r="KCO1306" s="1124"/>
      <c r="KCP1306" s="1124"/>
      <c r="KCQ1306" s="1124"/>
      <c r="KCR1306" s="1124"/>
      <c r="KCS1306" s="1124"/>
      <c r="KCT1306" s="1124"/>
      <c r="KCU1306" s="1124"/>
      <c r="KCV1306" s="1124"/>
      <c r="KCW1306" s="1124"/>
      <c r="KCX1306" s="1124"/>
      <c r="KCY1306" s="1124"/>
      <c r="KCZ1306" s="1124"/>
      <c r="KDA1306" s="1124"/>
      <c r="KDB1306" s="1124"/>
      <c r="KDC1306" s="1124"/>
      <c r="KDD1306" s="1124"/>
      <c r="KDE1306" s="1124"/>
      <c r="KDF1306" s="1124"/>
      <c r="KDG1306" s="1124"/>
      <c r="KDH1306" s="1124"/>
      <c r="KDI1306" s="1124"/>
      <c r="KDJ1306" s="1124"/>
      <c r="KDK1306" s="1124"/>
      <c r="KDL1306" s="1124"/>
      <c r="KDM1306" s="1124"/>
      <c r="KDN1306" s="1124"/>
      <c r="KDO1306" s="1124"/>
      <c r="KDP1306" s="1124"/>
      <c r="KDQ1306" s="1124"/>
      <c r="KDR1306" s="1124"/>
      <c r="KDS1306" s="1124"/>
      <c r="KDT1306" s="1124"/>
      <c r="KDU1306" s="1124"/>
      <c r="KDV1306" s="1124"/>
      <c r="KDW1306" s="1124"/>
      <c r="KDX1306" s="1124"/>
      <c r="KDY1306" s="1124"/>
      <c r="KDZ1306" s="1124"/>
      <c r="KEA1306" s="1124"/>
      <c r="KEB1306" s="1124"/>
      <c r="KEC1306" s="1124"/>
      <c r="KED1306" s="1124"/>
      <c r="KEE1306" s="1124"/>
      <c r="KEF1306" s="1124"/>
      <c r="KEG1306" s="1124"/>
      <c r="KEH1306" s="1124"/>
      <c r="KEI1306" s="1124"/>
      <c r="KEJ1306" s="1124"/>
      <c r="KEK1306" s="1124"/>
      <c r="KEL1306" s="1124"/>
      <c r="KEM1306" s="1124"/>
      <c r="KEN1306" s="1124"/>
      <c r="KEO1306" s="1124"/>
      <c r="KEP1306" s="1124"/>
      <c r="KEQ1306" s="1124"/>
      <c r="KER1306" s="1124"/>
      <c r="KES1306" s="1124"/>
      <c r="KET1306" s="1124"/>
      <c r="KEU1306" s="1124"/>
      <c r="KEV1306" s="1124"/>
      <c r="KEW1306" s="1124"/>
      <c r="KEX1306" s="1124"/>
      <c r="KEY1306" s="1124"/>
      <c r="KEZ1306" s="1124"/>
      <c r="KFA1306" s="1124"/>
      <c r="KFB1306" s="1124"/>
      <c r="KFC1306" s="1124"/>
      <c r="KFD1306" s="1124"/>
      <c r="KFE1306" s="1124"/>
      <c r="KFF1306" s="1124"/>
      <c r="KFG1306" s="1124"/>
      <c r="KFH1306" s="1124"/>
      <c r="KFI1306" s="1124"/>
      <c r="KFJ1306" s="1124"/>
      <c r="KFK1306" s="1124"/>
      <c r="KFL1306" s="1124"/>
      <c r="KFM1306" s="1124"/>
      <c r="KFN1306" s="1124"/>
      <c r="KFO1306" s="1124"/>
      <c r="KFP1306" s="1124"/>
      <c r="KFQ1306" s="1124"/>
      <c r="KFR1306" s="1124"/>
      <c r="KFS1306" s="1124"/>
      <c r="KFT1306" s="1124"/>
      <c r="KFU1306" s="1124"/>
      <c r="KFV1306" s="1124"/>
      <c r="KFW1306" s="1124"/>
      <c r="KFX1306" s="1124"/>
      <c r="KFY1306" s="1124"/>
      <c r="KFZ1306" s="1124"/>
      <c r="KGA1306" s="1124"/>
      <c r="KGB1306" s="1124"/>
      <c r="KGC1306" s="1124"/>
      <c r="KGD1306" s="1124"/>
      <c r="KGE1306" s="1124"/>
      <c r="KGF1306" s="1124"/>
      <c r="KGG1306" s="1124"/>
      <c r="KGH1306" s="1124"/>
      <c r="KGI1306" s="1124"/>
      <c r="KGJ1306" s="1124"/>
      <c r="KGK1306" s="1124"/>
      <c r="KGL1306" s="1124"/>
      <c r="KGM1306" s="1124"/>
      <c r="KGN1306" s="1124"/>
      <c r="KGO1306" s="1124"/>
      <c r="KGP1306" s="1124"/>
      <c r="KGQ1306" s="1124"/>
      <c r="KGR1306" s="1124"/>
      <c r="KGS1306" s="1124"/>
      <c r="KGT1306" s="1124"/>
      <c r="KGU1306" s="1124"/>
      <c r="KGV1306" s="1124"/>
      <c r="KGW1306" s="1124"/>
      <c r="KGX1306" s="1124"/>
      <c r="KGY1306" s="1124"/>
      <c r="KGZ1306" s="1124"/>
      <c r="KHA1306" s="1124"/>
      <c r="KHB1306" s="1124"/>
      <c r="KHC1306" s="1124"/>
      <c r="KHD1306" s="1124"/>
      <c r="KHE1306" s="1124"/>
      <c r="KHF1306" s="1124"/>
      <c r="KHG1306" s="1124"/>
      <c r="KHH1306" s="1124"/>
      <c r="KHI1306" s="1124"/>
      <c r="KHJ1306" s="1124"/>
      <c r="KHK1306" s="1124"/>
      <c r="KHL1306" s="1124"/>
      <c r="KHM1306" s="1124"/>
      <c r="KHN1306" s="1124"/>
      <c r="KHO1306" s="1124"/>
      <c r="KHP1306" s="1124"/>
      <c r="KHQ1306" s="1124"/>
      <c r="KHR1306" s="1124"/>
      <c r="KHS1306" s="1124"/>
      <c r="KHT1306" s="1124"/>
      <c r="KHU1306" s="1124"/>
      <c r="KHV1306" s="1124"/>
      <c r="KHW1306" s="1124"/>
      <c r="KHX1306" s="1124"/>
      <c r="KHY1306" s="1124"/>
      <c r="KHZ1306" s="1124"/>
      <c r="KIA1306" s="1124"/>
      <c r="KIB1306" s="1124"/>
      <c r="KIC1306" s="1124"/>
      <c r="KID1306" s="1124"/>
      <c r="KIE1306" s="1124"/>
      <c r="KIF1306" s="1124"/>
      <c r="KIG1306" s="1124"/>
      <c r="KIH1306" s="1124"/>
      <c r="KII1306" s="1124"/>
      <c r="KIJ1306" s="1124"/>
      <c r="KIK1306" s="1124"/>
      <c r="KIL1306" s="1124"/>
      <c r="KIM1306" s="1124"/>
      <c r="KIN1306" s="1124"/>
      <c r="KIO1306" s="1124"/>
      <c r="KIP1306" s="1124"/>
      <c r="KIQ1306" s="1124"/>
      <c r="KIR1306" s="1124"/>
      <c r="KIS1306" s="1124"/>
      <c r="KIT1306" s="1124"/>
      <c r="KIU1306" s="1124"/>
      <c r="KIV1306" s="1124"/>
      <c r="KIW1306" s="1124"/>
      <c r="KIX1306" s="1124"/>
      <c r="KIY1306" s="1124"/>
      <c r="KIZ1306" s="1124"/>
      <c r="KJA1306" s="1124"/>
      <c r="KJB1306" s="1124"/>
      <c r="KJC1306" s="1124"/>
      <c r="KJD1306" s="1124"/>
      <c r="KJE1306" s="1124"/>
      <c r="KJF1306" s="1124"/>
      <c r="KJG1306" s="1124"/>
      <c r="KJH1306" s="1124"/>
      <c r="KJI1306" s="1124"/>
      <c r="KJJ1306" s="1124"/>
      <c r="KJK1306" s="1124"/>
      <c r="KJL1306" s="1124"/>
      <c r="KJM1306" s="1124"/>
      <c r="KJN1306" s="1124"/>
      <c r="KJO1306" s="1124"/>
      <c r="KJP1306" s="1124"/>
      <c r="KJQ1306" s="1124"/>
      <c r="KJR1306" s="1124"/>
      <c r="KJS1306" s="1124"/>
      <c r="KJT1306" s="1124"/>
      <c r="KJU1306" s="1124"/>
      <c r="KJV1306" s="1124"/>
      <c r="KJW1306" s="1124"/>
      <c r="KJX1306" s="1124"/>
      <c r="KJY1306" s="1124"/>
      <c r="KJZ1306" s="1124"/>
      <c r="KKA1306" s="1124"/>
      <c r="KKB1306" s="1124"/>
      <c r="KKC1306" s="1124"/>
      <c r="KKD1306" s="1124"/>
      <c r="KKE1306" s="1124"/>
      <c r="KKF1306" s="1124"/>
      <c r="KKG1306" s="1124"/>
      <c r="KKH1306" s="1124"/>
      <c r="KKI1306" s="1124"/>
      <c r="KKJ1306" s="1124"/>
      <c r="KKK1306" s="1124"/>
      <c r="KKL1306" s="1124"/>
      <c r="KKM1306" s="1124"/>
      <c r="KKN1306" s="1124"/>
      <c r="KKO1306" s="1124"/>
      <c r="KKP1306" s="1124"/>
      <c r="KKQ1306" s="1124"/>
      <c r="KKR1306" s="1124"/>
      <c r="KKS1306" s="1124"/>
      <c r="KKT1306" s="1124"/>
      <c r="KKU1306" s="1124"/>
      <c r="KKV1306" s="1124"/>
      <c r="KKW1306" s="1124"/>
      <c r="KKX1306" s="1124"/>
      <c r="KKY1306" s="1124"/>
      <c r="KKZ1306" s="1124"/>
      <c r="KLA1306" s="1124"/>
      <c r="KLB1306" s="1124"/>
      <c r="KLC1306" s="1124"/>
      <c r="KLD1306" s="1124"/>
      <c r="KLE1306" s="1124"/>
      <c r="KLF1306" s="1124"/>
      <c r="KLG1306" s="1124"/>
      <c r="KLH1306" s="1124"/>
      <c r="KLI1306" s="1124"/>
      <c r="KLJ1306" s="1124"/>
      <c r="KLK1306" s="1124"/>
      <c r="KLL1306" s="1124"/>
      <c r="KLM1306" s="1124"/>
      <c r="KLN1306" s="1124"/>
      <c r="KLO1306" s="1124"/>
      <c r="KLP1306" s="1124"/>
      <c r="KLQ1306" s="1124"/>
      <c r="KLR1306" s="1124"/>
      <c r="KLS1306" s="1124"/>
      <c r="KLT1306" s="1124"/>
      <c r="KLU1306" s="1124"/>
      <c r="KLV1306" s="1124"/>
      <c r="KLW1306" s="1124"/>
      <c r="KLX1306" s="1124"/>
      <c r="KLY1306" s="1124"/>
      <c r="KLZ1306" s="1124"/>
      <c r="KMA1306" s="1124"/>
      <c r="KMB1306" s="1124"/>
      <c r="KMC1306" s="1124"/>
      <c r="KMD1306" s="1124"/>
      <c r="KME1306" s="1124"/>
      <c r="KMF1306" s="1124"/>
      <c r="KMG1306" s="1124"/>
      <c r="KMH1306" s="1124"/>
      <c r="KMI1306" s="1124"/>
      <c r="KMJ1306" s="1124"/>
      <c r="KMK1306" s="1124"/>
      <c r="KML1306" s="1124"/>
      <c r="KMM1306" s="1124"/>
      <c r="KMN1306" s="1124"/>
      <c r="KMO1306" s="1124"/>
      <c r="KMP1306" s="1124"/>
      <c r="KMQ1306" s="1124"/>
      <c r="KMR1306" s="1124"/>
      <c r="KMS1306" s="1124"/>
      <c r="KMT1306" s="1124"/>
      <c r="KMU1306" s="1124"/>
      <c r="KMV1306" s="1124"/>
      <c r="KMW1306" s="1124"/>
      <c r="KMX1306" s="1124"/>
      <c r="KMY1306" s="1124"/>
      <c r="KMZ1306" s="1124"/>
      <c r="KNA1306" s="1124"/>
      <c r="KNB1306" s="1124"/>
      <c r="KNC1306" s="1124"/>
      <c r="KND1306" s="1124"/>
      <c r="KNE1306" s="1124"/>
      <c r="KNF1306" s="1124"/>
      <c r="KNG1306" s="1124"/>
      <c r="KNH1306" s="1124"/>
      <c r="KNI1306" s="1124"/>
      <c r="KNJ1306" s="1124"/>
      <c r="KNK1306" s="1124"/>
      <c r="KNL1306" s="1124"/>
      <c r="KNM1306" s="1124"/>
      <c r="KNN1306" s="1124"/>
      <c r="KNO1306" s="1124"/>
      <c r="KNP1306" s="1124"/>
      <c r="KNQ1306" s="1124"/>
      <c r="KNR1306" s="1124"/>
      <c r="KNS1306" s="1124"/>
      <c r="KNT1306" s="1124"/>
      <c r="KNU1306" s="1124"/>
      <c r="KNV1306" s="1124"/>
      <c r="KNW1306" s="1124"/>
      <c r="KNX1306" s="1124"/>
      <c r="KNY1306" s="1124"/>
      <c r="KNZ1306" s="1124"/>
      <c r="KOA1306" s="1124"/>
      <c r="KOB1306" s="1124"/>
      <c r="KOC1306" s="1124"/>
      <c r="KOD1306" s="1124"/>
      <c r="KOE1306" s="1124"/>
      <c r="KOF1306" s="1124"/>
      <c r="KOG1306" s="1124"/>
      <c r="KOH1306" s="1124"/>
      <c r="KOI1306" s="1124"/>
      <c r="KOJ1306" s="1124"/>
      <c r="KOK1306" s="1124"/>
      <c r="KOL1306" s="1124"/>
      <c r="KOM1306" s="1124"/>
      <c r="KON1306" s="1124"/>
      <c r="KOO1306" s="1124"/>
      <c r="KOP1306" s="1124"/>
      <c r="KOQ1306" s="1124"/>
      <c r="KOR1306" s="1124"/>
      <c r="KOS1306" s="1124"/>
      <c r="KOT1306" s="1124"/>
      <c r="KOU1306" s="1124"/>
      <c r="KOV1306" s="1124"/>
      <c r="KOW1306" s="1124"/>
      <c r="KOX1306" s="1124"/>
      <c r="KOY1306" s="1124"/>
      <c r="KOZ1306" s="1124"/>
      <c r="KPA1306" s="1124"/>
      <c r="KPB1306" s="1124"/>
      <c r="KPC1306" s="1124"/>
      <c r="KPD1306" s="1124"/>
      <c r="KPE1306" s="1124"/>
      <c r="KPF1306" s="1124"/>
      <c r="KPG1306" s="1124"/>
      <c r="KPH1306" s="1124"/>
      <c r="KPI1306" s="1124"/>
      <c r="KPJ1306" s="1124"/>
      <c r="KPK1306" s="1124"/>
      <c r="KPL1306" s="1124"/>
      <c r="KPM1306" s="1124"/>
      <c r="KPN1306" s="1124"/>
      <c r="KPO1306" s="1124"/>
      <c r="KPP1306" s="1124"/>
      <c r="KPQ1306" s="1124"/>
      <c r="KPR1306" s="1124"/>
      <c r="KPS1306" s="1124"/>
      <c r="KPT1306" s="1124"/>
      <c r="KPU1306" s="1124"/>
      <c r="KPV1306" s="1124"/>
      <c r="KPW1306" s="1124"/>
      <c r="KPX1306" s="1124"/>
      <c r="KPY1306" s="1124"/>
      <c r="KPZ1306" s="1124"/>
      <c r="KQA1306" s="1124"/>
      <c r="KQB1306" s="1124"/>
      <c r="KQC1306" s="1124"/>
      <c r="KQD1306" s="1124"/>
      <c r="KQE1306" s="1124"/>
      <c r="KQF1306" s="1124"/>
      <c r="KQG1306" s="1124"/>
      <c r="KQH1306" s="1124"/>
      <c r="KQI1306" s="1124"/>
      <c r="KQJ1306" s="1124"/>
      <c r="KQK1306" s="1124"/>
      <c r="KQL1306" s="1124"/>
      <c r="KQM1306" s="1124"/>
      <c r="KQN1306" s="1124"/>
      <c r="KQO1306" s="1124"/>
      <c r="KQP1306" s="1124"/>
      <c r="KQQ1306" s="1124"/>
      <c r="KQR1306" s="1124"/>
      <c r="KQS1306" s="1124"/>
      <c r="KQT1306" s="1124"/>
      <c r="KQU1306" s="1124"/>
      <c r="KQV1306" s="1124"/>
      <c r="KQW1306" s="1124"/>
      <c r="KQX1306" s="1124"/>
      <c r="KQY1306" s="1124"/>
      <c r="KQZ1306" s="1124"/>
      <c r="KRA1306" s="1124"/>
      <c r="KRB1306" s="1124"/>
      <c r="KRC1306" s="1124"/>
      <c r="KRD1306" s="1124"/>
      <c r="KRE1306" s="1124"/>
      <c r="KRF1306" s="1124"/>
      <c r="KRG1306" s="1124"/>
      <c r="KRH1306" s="1124"/>
      <c r="KRI1306" s="1124"/>
      <c r="KRJ1306" s="1124"/>
      <c r="KRK1306" s="1124"/>
      <c r="KRL1306" s="1124"/>
      <c r="KRM1306" s="1124"/>
      <c r="KRN1306" s="1124"/>
      <c r="KRO1306" s="1124"/>
      <c r="KRP1306" s="1124"/>
      <c r="KRQ1306" s="1124"/>
      <c r="KRR1306" s="1124"/>
      <c r="KRS1306" s="1124"/>
      <c r="KRT1306" s="1124"/>
      <c r="KRU1306" s="1124"/>
      <c r="KRV1306" s="1124"/>
      <c r="KRW1306" s="1124"/>
      <c r="KRX1306" s="1124"/>
      <c r="KRY1306" s="1124"/>
      <c r="KRZ1306" s="1124"/>
      <c r="KSA1306" s="1124"/>
      <c r="KSB1306" s="1124"/>
      <c r="KSC1306" s="1124"/>
      <c r="KSD1306" s="1124"/>
      <c r="KSE1306" s="1124"/>
      <c r="KSF1306" s="1124"/>
      <c r="KSG1306" s="1124"/>
      <c r="KSH1306" s="1124"/>
      <c r="KSI1306" s="1124"/>
      <c r="KSJ1306" s="1124"/>
      <c r="KSK1306" s="1124"/>
      <c r="KSL1306" s="1124"/>
      <c r="KSM1306" s="1124"/>
      <c r="KSN1306" s="1124"/>
      <c r="KSO1306" s="1124"/>
      <c r="KSP1306" s="1124"/>
      <c r="KSQ1306" s="1124"/>
      <c r="KSR1306" s="1124"/>
      <c r="KSS1306" s="1124"/>
      <c r="KST1306" s="1124"/>
      <c r="KSU1306" s="1124"/>
      <c r="KSV1306" s="1124"/>
      <c r="KSW1306" s="1124"/>
      <c r="KSX1306" s="1124"/>
      <c r="KSY1306" s="1124"/>
      <c r="KSZ1306" s="1124"/>
      <c r="KTA1306" s="1124"/>
      <c r="KTB1306" s="1124"/>
      <c r="KTC1306" s="1124"/>
      <c r="KTD1306" s="1124"/>
      <c r="KTE1306" s="1124"/>
      <c r="KTF1306" s="1124"/>
      <c r="KTG1306" s="1124"/>
      <c r="KTH1306" s="1124"/>
      <c r="KTI1306" s="1124"/>
      <c r="KTJ1306" s="1124"/>
      <c r="KTK1306" s="1124"/>
      <c r="KTL1306" s="1124"/>
      <c r="KTM1306" s="1124"/>
      <c r="KTN1306" s="1124"/>
      <c r="KTO1306" s="1124"/>
      <c r="KTP1306" s="1124"/>
      <c r="KTQ1306" s="1124"/>
      <c r="KTR1306" s="1124"/>
      <c r="KTS1306" s="1124"/>
      <c r="KTT1306" s="1124"/>
      <c r="KTU1306" s="1124"/>
      <c r="KTV1306" s="1124"/>
      <c r="KTW1306" s="1124"/>
      <c r="KTX1306" s="1124"/>
      <c r="KTY1306" s="1124"/>
      <c r="KTZ1306" s="1124"/>
      <c r="KUA1306" s="1124"/>
      <c r="KUB1306" s="1124"/>
      <c r="KUC1306" s="1124"/>
      <c r="KUD1306" s="1124"/>
      <c r="KUE1306" s="1124"/>
      <c r="KUF1306" s="1124"/>
      <c r="KUG1306" s="1124"/>
      <c r="KUH1306" s="1124"/>
      <c r="KUI1306" s="1124"/>
      <c r="KUJ1306" s="1124"/>
      <c r="KUK1306" s="1124"/>
      <c r="KUL1306" s="1124"/>
      <c r="KUM1306" s="1124"/>
      <c r="KUN1306" s="1124"/>
      <c r="KUO1306" s="1124"/>
      <c r="KUP1306" s="1124"/>
      <c r="KUQ1306" s="1124"/>
      <c r="KUR1306" s="1124"/>
      <c r="KUS1306" s="1124"/>
      <c r="KUT1306" s="1124"/>
      <c r="KUU1306" s="1124"/>
      <c r="KUV1306" s="1124"/>
      <c r="KUW1306" s="1124"/>
      <c r="KUX1306" s="1124"/>
      <c r="KUY1306" s="1124"/>
      <c r="KUZ1306" s="1124"/>
      <c r="KVA1306" s="1124"/>
      <c r="KVB1306" s="1124"/>
      <c r="KVC1306" s="1124"/>
      <c r="KVD1306" s="1124"/>
      <c r="KVE1306" s="1124"/>
      <c r="KVF1306" s="1124"/>
      <c r="KVG1306" s="1124"/>
      <c r="KVH1306" s="1124"/>
      <c r="KVI1306" s="1124"/>
      <c r="KVJ1306" s="1124"/>
      <c r="KVK1306" s="1124"/>
      <c r="KVL1306" s="1124"/>
      <c r="KVM1306" s="1124"/>
      <c r="KVN1306" s="1124"/>
      <c r="KVO1306" s="1124"/>
      <c r="KVP1306" s="1124"/>
      <c r="KVQ1306" s="1124"/>
      <c r="KVR1306" s="1124"/>
      <c r="KVS1306" s="1124"/>
      <c r="KVT1306" s="1124"/>
      <c r="KVU1306" s="1124"/>
      <c r="KVV1306" s="1124"/>
      <c r="KVW1306" s="1124"/>
      <c r="KVX1306" s="1124"/>
      <c r="KVY1306" s="1124"/>
      <c r="KVZ1306" s="1124"/>
      <c r="KWA1306" s="1124"/>
      <c r="KWB1306" s="1124"/>
      <c r="KWC1306" s="1124"/>
      <c r="KWD1306" s="1124"/>
      <c r="KWE1306" s="1124"/>
      <c r="KWF1306" s="1124"/>
      <c r="KWG1306" s="1124"/>
      <c r="KWH1306" s="1124"/>
      <c r="KWI1306" s="1124"/>
      <c r="KWJ1306" s="1124"/>
      <c r="KWK1306" s="1124"/>
      <c r="KWL1306" s="1124"/>
      <c r="KWM1306" s="1124"/>
      <c r="KWN1306" s="1124"/>
      <c r="KWO1306" s="1124"/>
      <c r="KWP1306" s="1124"/>
      <c r="KWQ1306" s="1124"/>
      <c r="KWR1306" s="1124"/>
      <c r="KWS1306" s="1124"/>
      <c r="KWT1306" s="1124"/>
      <c r="KWU1306" s="1124"/>
      <c r="KWV1306" s="1124"/>
      <c r="KWW1306" s="1124"/>
      <c r="KWX1306" s="1124"/>
      <c r="KWY1306" s="1124"/>
      <c r="KWZ1306" s="1124"/>
      <c r="KXA1306" s="1124"/>
      <c r="KXB1306" s="1124"/>
      <c r="KXC1306" s="1124"/>
      <c r="KXD1306" s="1124"/>
      <c r="KXE1306" s="1124"/>
      <c r="KXF1306" s="1124"/>
      <c r="KXG1306" s="1124"/>
      <c r="KXH1306" s="1124"/>
      <c r="KXI1306" s="1124"/>
      <c r="KXJ1306" s="1124"/>
      <c r="KXK1306" s="1124"/>
      <c r="KXL1306" s="1124"/>
      <c r="KXM1306" s="1124"/>
      <c r="KXN1306" s="1124"/>
      <c r="KXO1306" s="1124"/>
      <c r="KXP1306" s="1124"/>
      <c r="KXQ1306" s="1124"/>
      <c r="KXR1306" s="1124"/>
      <c r="KXS1306" s="1124"/>
      <c r="KXT1306" s="1124"/>
      <c r="KXU1306" s="1124"/>
      <c r="KXV1306" s="1124"/>
      <c r="KXW1306" s="1124"/>
      <c r="KXX1306" s="1124"/>
      <c r="KXY1306" s="1124"/>
      <c r="KXZ1306" s="1124"/>
      <c r="KYA1306" s="1124"/>
      <c r="KYB1306" s="1124"/>
      <c r="KYC1306" s="1124"/>
      <c r="KYD1306" s="1124"/>
      <c r="KYE1306" s="1124"/>
      <c r="KYF1306" s="1124"/>
      <c r="KYG1306" s="1124"/>
      <c r="KYH1306" s="1124"/>
      <c r="KYI1306" s="1124"/>
      <c r="KYJ1306" s="1124"/>
      <c r="KYK1306" s="1124"/>
      <c r="KYL1306" s="1124"/>
      <c r="KYM1306" s="1124"/>
      <c r="KYN1306" s="1124"/>
      <c r="KYO1306" s="1124"/>
      <c r="KYP1306" s="1124"/>
      <c r="KYQ1306" s="1124"/>
      <c r="KYR1306" s="1124"/>
      <c r="KYS1306" s="1124"/>
      <c r="KYT1306" s="1124"/>
      <c r="KYU1306" s="1124"/>
      <c r="KYV1306" s="1124"/>
      <c r="KYW1306" s="1124"/>
      <c r="KYX1306" s="1124"/>
      <c r="KYY1306" s="1124"/>
      <c r="KYZ1306" s="1124"/>
      <c r="KZA1306" s="1124"/>
      <c r="KZB1306" s="1124"/>
      <c r="KZC1306" s="1124"/>
      <c r="KZD1306" s="1124"/>
      <c r="KZE1306" s="1124"/>
      <c r="KZF1306" s="1124"/>
      <c r="KZG1306" s="1124"/>
      <c r="KZH1306" s="1124"/>
      <c r="KZI1306" s="1124"/>
      <c r="KZJ1306" s="1124"/>
      <c r="KZK1306" s="1124"/>
      <c r="KZL1306" s="1124"/>
      <c r="KZM1306" s="1124"/>
      <c r="KZN1306" s="1124"/>
      <c r="KZO1306" s="1124"/>
      <c r="KZP1306" s="1124"/>
      <c r="KZQ1306" s="1124"/>
      <c r="KZR1306" s="1124"/>
      <c r="KZS1306" s="1124"/>
      <c r="KZT1306" s="1124"/>
      <c r="KZU1306" s="1124"/>
      <c r="KZV1306" s="1124"/>
      <c r="KZW1306" s="1124"/>
      <c r="KZX1306" s="1124"/>
      <c r="KZY1306" s="1124"/>
      <c r="KZZ1306" s="1124"/>
      <c r="LAA1306" s="1124"/>
      <c r="LAB1306" s="1124"/>
      <c r="LAC1306" s="1124"/>
      <c r="LAD1306" s="1124"/>
      <c r="LAE1306" s="1124"/>
      <c r="LAF1306" s="1124"/>
      <c r="LAG1306" s="1124"/>
      <c r="LAH1306" s="1124"/>
      <c r="LAI1306" s="1124"/>
      <c r="LAJ1306" s="1124"/>
      <c r="LAK1306" s="1124"/>
      <c r="LAL1306" s="1124"/>
      <c r="LAM1306" s="1124"/>
      <c r="LAN1306" s="1124"/>
      <c r="LAO1306" s="1124"/>
      <c r="LAP1306" s="1124"/>
      <c r="LAQ1306" s="1124"/>
      <c r="LAR1306" s="1124"/>
      <c r="LAS1306" s="1124"/>
      <c r="LAT1306" s="1124"/>
      <c r="LAU1306" s="1124"/>
      <c r="LAV1306" s="1124"/>
      <c r="LAW1306" s="1124"/>
      <c r="LAX1306" s="1124"/>
      <c r="LAY1306" s="1124"/>
      <c r="LAZ1306" s="1124"/>
      <c r="LBA1306" s="1124"/>
      <c r="LBB1306" s="1124"/>
      <c r="LBC1306" s="1124"/>
      <c r="LBD1306" s="1124"/>
      <c r="LBE1306" s="1124"/>
      <c r="LBF1306" s="1124"/>
      <c r="LBG1306" s="1124"/>
      <c r="LBH1306" s="1124"/>
      <c r="LBI1306" s="1124"/>
      <c r="LBJ1306" s="1124"/>
      <c r="LBK1306" s="1124"/>
      <c r="LBL1306" s="1124"/>
      <c r="LBM1306" s="1124"/>
      <c r="LBN1306" s="1124"/>
      <c r="LBO1306" s="1124"/>
      <c r="LBP1306" s="1124"/>
      <c r="LBQ1306" s="1124"/>
      <c r="LBR1306" s="1124"/>
      <c r="LBS1306" s="1124"/>
      <c r="LBT1306" s="1124"/>
      <c r="LBU1306" s="1124"/>
      <c r="LBV1306" s="1124"/>
      <c r="LBW1306" s="1124"/>
      <c r="LBX1306" s="1124"/>
      <c r="LBY1306" s="1124"/>
      <c r="LBZ1306" s="1124"/>
      <c r="LCA1306" s="1124"/>
      <c r="LCB1306" s="1124"/>
      <c r="LCC1306" s="1124"/>
      <c r="LCD1306" s="1124"/>
      <c r="LCE1306" s="1124"/>
      <c r="LCF1306" s="1124"/>
      <c r="LCG1306" s="1124"/>
      <c r="LCH1306" s="1124"/>
      <c r="LCI1306" s="1124"/>
      <c r="LCJ1306" s="1124"/>
      <c r="LCK1306" s="1124"/>
      <c r="LCL1306" s="1124"/>
      <c r="LCM1306" s="1124"/>
      <c r="LCN1306" s="1124"/>
      <c r="LCO1306" s="1124"/>
      <c r="LCP1306" s="1124"/>
      <c r="LCQ1306" s="1124"/>
      <c r="LCR1306" s="1124"/>
      <c r="LCS1306" s="1124"/>
      <c r="LCT1306" s="1124"/>
      <c r="LCU1306" s="1124"/>
      <c r="LCV1306" s="1124"/>
      <c r="LCW1306" s="1124"/>
      <c r="LCX1306" s="1124"/>
      <c r="LCY1306" s="1124"/>
      <c r="LCZ1306" s="1124"/>
      <c r="LDA1306" s="1124"/>
      <c r="LDB1306" s="1124"/>
      <c r="LDC1306" s="1124"/>
      <c r="LDD1306" s="1124"/>
      <c r="LDE1306" s="1124"/>
      <c r="LDF1306" s="1124"/>
      <c r="LDG1306" s="1124"/>
      <c r="LDH1306" s="1124"/>
      <c r="LDI1306" s="1124"/>
      <c r="LDJ1306" s="1124"/>
      <c r="LDK1306" s="1124"/>
      <c r="LDL1306" s="1124"/>
      <c r="LDM1306" s="1124"/>
      <c r="LDN1306" s="1124"/>
      <c r="LDO1306" s="1124"/>
      <c r="LDP1306" s="1124"/>
      <c r="LDQ1306" s="1124"/>
      <c r="LDR1306" s="1124"/>
      <c r="LDS1306" s="1124"/>
      <c r="LDT1306" s="1124"/>
      <c r="LDU1306" s="1124"/>
      <c r="LDV1306" s="1124"/>
      <c r="LDW1306" s="1124"/>
      <c r="LDX1306" s="1124"/>
      <c r="LDY1306" s="1124"/>
      <c r="LDZ1306" s="1124"/>
      <c r="LEA1306" s="1124"/>
      <c r="LEB1306" s="1124"/>
      <c r="LEC1306" s="1124"/>
      <c r="LED1306" s="1124"/>
      <c r="LEE1306" s="1124"/>
      <c r="LEF1306" s="1124"/>
      <c r="LEG1306" s="1124"/>
      <c r="LEH1306" s="1124"/>
      <c r="LEI1306" s="1124"/>
      <c r="LEJ1306" s="1124"/>
      <c r="LEK1306" s="1124"/>
      <c r="LEL1306" s="1124"/>
      <c r="LEM1306" s="1124"/>
      <c r="LEN1306" s="1124"/>
      <c r="LEO1306" s="1124"/>
      <c r="LEP1306" s="1124"/>
      <c r="LEQ1306" s="1124"/>
      <c r="LER1306" s="1124"/>
      <c r="LES1306" s="1124"/>
      <c r="LET1306" s="1124"/>
      <c r="LEU1306" s="1124"/>
      <c r="LEV1306" s="1124"/>
      <c r="LEW1306" s="1124"/>
      <c r="LEX1306" s="1124"/>
      <c r="LEY1306" s="1124"/>
      <c r="LEZ1306" s="1124"/>
      <c r="LFA1306" s="1124"/>
      <c r="LFB1306" s="1124"/>
      <c r="LFC1306" s="1124"/>
      <c r="LFD1306" s="1124"/>
      <c r="LFE1306" s="1124"/>
      <c r="LFF1306" s="1124"/>
      <c r="LFG1306" s="1124"/>
      <c r="LFH1306" s="1124"/>
      <c r="LFI1306" s="1124"/>
      <c r="LFJ1306" s="1124"/>
      <c r="LFK1306" s="1124"/>
      <c r="LFL1306" s="1124"/>
      <c r="LFM1306" s="1124"/>
      <c r="LFN1306" s="1124"/>
      <c r="LFO1306" s="1124"/>
      <c r="LFP1306" s="1124"/>
      <c r="LFQ1306" s="1124"/>
      <c r="LFR1306" s="1124"/>
      <c r="LFS1306" s="1124"/>
      <c r="LFT1306" s="1124"/>
      <c r="LFU1306" s="1124"/>
      <c r="LFV1306" s="1124"/>
      <c r="LFW1306" s="1124"/>
      <c r="LFX1306" s="1124"/>
      <c r="LFY1306" s="1124"/>
      <c r="LFZ1306" s="1124"/>
      <c r="LGA1306" s="1124"/>
      <c r="LGB1306" s="1124"/>
      <c r="LGC1306" s="1124"/>
      <c r="LGD1306" s="1124"/>
      <c r="LGE1306" s="1124"/>
      <c r="LGF1306" s="1124"/>
      <c r="LGG1306" s="1124"/>
      <c r="LGH1306" s="1124"/>
      <c r="LGI1306" s="1124"/>
      <c r="LGJ1306" s="1124"/>
      <c r="LGK1306" s="1124"/>
      <c r="LGL1306" s="1124"/>
      <c r="LGM1306" s="1124"/>
      <c r="LGN1306" s="1124"/>
      <c r="LGO1306" s="1124"/>
      <c r="LGP1306" s="1124"/>
      <c r="LGQ1306" s="1124"/>
      <c r="LGR1306" s="1124"/>
      <c r="LGS1306" s="1124"/>
      <c r="LGT1306" s="1124"/>
      <c r="LGU1306" s="1124"/>
      <c r="LGV1306" s="1124"/>
      <c r="LGW1306" s="1124"/>
      <c r="LGX1306" s="1124"/>
      <c r="LGY1306" s="1124"/>
      <c r="LGZ1306" s="1124"/>
      <c r="LHA1306" s="1124"/>
      <c r="LHB1306" s="1124"/>
      <c r="LHC1306" s="1124"/>
      <c r="LHD1306" s="1124"/>
      <c r="LHE1306" s="1124"/>
      <c r="LHF1306" s="1124"/>
      <c r="LHG1306" s="1124"/>
      <c r="LHH1306" s="1124"/>
      <c r="LHI1306" s="1124"/>
      <c r="LHJ1306" s="1124"/>
      <c r="LHK1306" s="1124"/>
      <c r="LHL1306" s="1124"/>
      <c r="LHM1306" s="1124"/>
      <c r="LHN1306" s="1124"/>
      <c r="LHO1306" s="1124"/>
      <c r="LHP1306" s="1124"/>
      <c r="LHQ1306" s="1124"/>
      <c r="LHR1306" s="1124"/>
      <c r="LHS1306" s="1124"/>
      <c r="LHT1306" s="1124"/>
      <c r="LHU1306" s="1124"/>
      <c r="LHV1306" s="1124"/>
      <c r="LHW1306" s="1124"/>
      <c r="LHX1306" s="1124"/>
      <c r="LHY1306" s="1124"/>
      <c r="LHZ1306" s="1124"/>
      <c r="LIA1306" s="1124"/>
      <c r="LIB1306" s="1124"/>
      <c r="LIC1306" s="1124"/>
      <c r="LID1306" s="1124"/>
      <c r="LIE1306" s="1124"/>
      <c r="LIF1306" s="1124"/>
      <c r="LIG1306" s="1124"/>
      <c r="LIH1306" s="1124"/>
      <c r="LII1306" s="1124"/>
      <c r="LIJ1306" s="1124"/>
      <c r="LIK1306" s="1124"/>
      <c r="LIL1306" s="1124"/>
      <c r="LIM1306" s="1124"/>
      <c r="LIN1306" s="1124"/>
      <c r="LIO1306" s="1124"/>
      <c r="LIP1306" s="1124"/>
      <c r="LIQ1306" s="1124"/>
      <c r="LIR1306" s="1124"/>
      <c r="LIS1306" s="1124"/>
      <c r="LIT1306" s="1124"/>
      <c r="LIU1306" s="1124"/>
      <c r="LIV1306" s="1124"/>
      <c r="LIW1306" s="1124"/>
      <c r="LIX1306" s="1124"/>
      <c r="LIY1306" s="1124"/>
      <c r="LIZ1306" s="1124"/>
      <c r="LJA1306" s="1124"/>
      <c r="LJB1306" s="1124"/>
      <c r="LJC1306" s="1124"/>
      <c r="LJD1306" s="1124"/>
      <c r="LJE1306" s="1124"/>
      <c r="LJF1306" s="1124"/>
      <c r="LJG1306" s="1124"/>
      <c r="LJH1306" s="1124"/>
      <c r="LJI1306" s="1124"/>
      <c r="LJJ1306" s="1124"/>
      <c r="LJK1306" s="1124"/>
      <c r="LJL1306" s="1124"/>
      <c r="LJM1306" s="1124"/>
      <c r="LJN1306" s="1124"/>
      <c r="LJO1306" s="1124"/>
      <c r="LJP1306" s="1124"/>
      <c r="LJQ1306" s="1124"/>
      <c r="LJR1306" s="1124"/>
      <c r="LJS1306" s="1124"/>
      <c r="LJT1306" s="1124"/>
      <c r="LJU1306" s="1124"/>
      <c r="LJV1306" s="1124"/>
      <c r="LJW1306" s="1124"/>
      <c r="LJX1306" s="1124"/>
      <c r="LJY1306" s="1124"/>
      <c r="LJZ1306" s="1124"/>
      <c r="LKA1306" s="1124"/>
      <c r="LKB1306" s="1124"/>
      <c r="LKC1306" s="1124"/>
      <c r="LKD1306" s="1124"/>
      <c r="LKE1306" s="1124"/>
      <c r="LKF1306" s="1124"/>
      <c r="LKG1306" s="1124"/>
      <c r="LKH1306" s="1124"/>
      <c r="LKI1306" s="1124"/>
      <c r="LKJ1306" s="1124"/>
      <c r="LKK1306" s="1124"/>
      <c r="LKL1306" s="1124"/>
      <c r="LKM1306" s="1124"/>
      <c r="LKN1306" s="1124"/>
      <c r="LKO1306" s="1124"/>
      <c r="LKP1306" s="1124"/>
      <c r="LKQ1306" s="1124"/>
      <c r="LKR1306" s="1124"/>
      <c r="LKS1306" s="1124"/>
      <c r="LKT1306" s="1124"/>
      <c r="LKU1306" s="1124"/>
      <c r="LKV1306" s="1124"/>
      <c r="LKW1306" s="1124"/>
      <c r="LKX1306" s="1124"/>
      <c r="LKY1306" s="1124"/>
      <c r="LKZ1306" s="1124"/>
      <c r="LLA1306" s="1124"/>
      <c r="LLB1306" s="1124"/>
      <c r="LLC1306" s="1124"/>
      <c r="LLD1306" s="1124"/>
      <c r="LLE1306" s="1124"/>
      <c r="LLF1306" s="1124"/>
      <c r="LLG1306" s="1124"/>
      <c r="LLH1306" s="1124"/>
      <c r="LLI1306" s="1124"/>
      <c r="LLJ1306" s="1124"/>
      <c r="LLK1306" s="1124"/>
      <c r="LLL1306" s="1124"/>
      <c r="LLM1306" s="1124"/>
      <c r="LLN1306" s="1124"/>
      <c r="LLO1306" s="1124"/>
      <c r="LLP1306" s="1124"/>
      <c r="LLQ1306" s="1124"/>
      <c r="LLR1306" s="1124"/>
      <c r="LLS1306" s="1124"/>
      <c r="LLT1306" s="1124"/>
      <c r="LLU1306" s="1124"/>
      <c r="LLV1306" s="1124"/>
      <c r="LLW1306" s="1124"/>
      <c r="LLX1306" s="1124"/>
      <c r="LLY1306" s="1124"/>
      <c r="LLZ1306" s="1124"/>
      <c r="LMA1306" s="1124"/>
      <c r="LMB1306" s="1124"/>
      <c r="LMC1306" s="1124"/>
      <c r="LMD1306" s="1124"/>
      <c r="LME1306" s="1124"/>
      <c r="LMF1306" s="1124"/>
      <c r="LMG1306" s="1124"/>
      <c r="LMH1306" s="1124"/>
      <c r="LMI1306" s="1124"/>
      <c r="LMJ1306" s="1124"/>
      <c r="LMK1306" s="1124"/>
      <c r="LML1306" s="1124"/>
      <c r="LMM1306" s="1124"/>
      <c r="LMN1306" s="1124"/>
      <c r="LMO1306" s="1124"/>
      <c r="LMP1306" s="1124"/>
      <c r="LMQ1306" s="1124"/>
      <c r="LMR1306" s="1124"/>
      <c r="LMS1306" s="1124"/>
      <c r="LMT1306" s="1124"/>
      <c r="LMU1306" s="1124"/>
      <c r="LMV1306" s="1124"/>
      <c r="LMW1306" s="1124"/>
      <c r="LMX1306" s="1124"/>
      <c r="LMY1306" s="1124"/>
      <c r="LMZ1306" s="1124"/>
      <c r="LNA1306" s="1124"/>
      <c r="LNB1306" s="1124"/>
      <c r="LNC1306" s="1124"/>
      <c r="LND1306" s="1124"/>
      <c r="LNE1306" s="1124"/>
      <c r="LNF1306" s="1124"/>
      <c r="LNG1306" s="1124"/>
      <c r="LNH1306" s="1124"/>
      <c r="LNI1306" s="1124"/>
      <c r="LNJ1306" s="1124"/>
      <c r="LNK1306" s="1124"/>
      <c r="LNL1306" s="1124"/>
      <c r="LNM1306" s="1124"/>
      <c r="LNN1306" s="1124"/>
      <c r="LNO1306" s="1124"/>
      <c r="LNP1306" s="1124"/>
      <c r="LNQ1306" s="1124"/>
      <c r="LNR1306" s="1124"/>
      <c r="LNS1306" s="1124"/>
      <c r="LNT1306" s="1124"/>
      <c r="LNU1306" s="1124"/>
      <c r="LNV1306" s="1124"/>
      <c r="LNW1306" s="1124"/>
      <c r="LNX1306" s="1124"/>
      <c r="LNY1306" s="1124"/>
      <c r="LNZ1306" s="1124"/>
      <c r="LOA1306" s="1124"/>
      <c r="LOB1306" s="1124"/>
      <c r="LOC1306" s="1124"/>
      <c r="LOD1306" s="1124"/>
      <c r="LOE1306" s="1124"/>
      <c r="LOF1306" s="1124"/>
      <c r="LOG1306" s="1124"/>
      <c r="LOH1306" s="1124"/>
      <c r="LOI1306" s="1124"/>
      <c r="LOJ1306" s="1124"/>
      <c r="LOK1306" s="1124"/>
      <c r="LOL1306" s="1124"/>
      <c r="LOM1306" s="1124"/>
      <c r="LON1306" s="1124"/>
      <c r="LOO1306" s="1124"/>
      <c r="LOP1306" s="1124"/>
      <c r="LOQ1306" s="1124"/>
      <c r="LOR1306" s="1124"/>
      <c r="LOS1306" s="1124"/>
      <c r="LOT1306" s="1124"/>
      <c r="LOU1306" s="1124"/>
      <c r="LOV1306" s="1124"/>
      <c r="LOW1306" s="1124"/>
      <c r="LOX1306" s="1124"/>
      <c r="LOY1306" s="1124"/>
      <c r="LOZ1306" s="1124"/>
      <c r="LPA1306" s="1124"/>
      <c r="LPB1306" s="1124"/>
      <c r="LPC1306" s="1124"/>
      <c r="LPD1306" s="1124"/>
      <c r="LPE1306" s="1124"/>
      <c r="LPF1306" s="1124"/>
      <c r="LPG1306" s="1124"/>
      <c r="LPH1306" s="1124"/>
      <c r="LPI1306" s="1124"/>
      <c r="LPJ1306" s="1124"/>
      <c r="LPK1306" s="1124"/>
      <c r="LPL1306" s="1124"/>
      <c r="LPM1306" s="1124"/>
      <c r="LPN1306" s="1124"/>
      <c r="LPO1306" s="1124"/>
      <c r="LPP1306" s="1124"/>
      <c r="LPQ1306" s="1124"/>
      <c r="LPR1306" s="1124"/>
      <c r="LPS1306" s="1124"/>
      <c r="LPT1306" s="1124"/>
      <c r="LPU1306" s="1124"/>
      <c r="LPV1306" s="1124"/>
      <c r="LPW1306" s="1124"/>
      <c r="LPX1306" s="1124"/>
      <c r="LPY1306" s="1124"/>
      <c r="LPZ1306" s="1124"/>
      <c r="LQA1306" s="1124"/>
      <c r="LQB1306" s="1124"/>
      <c r="LQC1306" s="1124"/>
      <c r="LQD1306" s="1124"/>
      <c r="LQE1306" s="1124"/>
      <c r="LQF1306" s="1124"/>
      <c r="LQG1306" s="1124"/>
      <c r="LQH1306" s="1124"/>
      <c r="LQI1306" s="1124"/>
      <c r="LQJ1306" s="1124"/>
      <c r="LQK1306" s="1124"/>
      <c r="LQL1306" s="1124"/>
      <c r="LQM1306" s="1124"/>
      <c r="LQN1306" s="1124"/>
      <c r="LQO1306" s="1124"/>
      <c r="LQP1306" s="1124"/>
      <c r="LQQ1306" s="1124"/>
      <c r="LQR1306" s="1124"/>
      <c r="LQS1306" s="1124"/>
      <c r="LQT1306" s="1124"/>
      <c r="LQU1306" s="1124"/>
      <c r="LQV1306" s="1124"/>
      <c r="LQW1306" s="1124"/>
      <c r="LQX1306" s="1124"/>
      <c r="LQY1306" s="1124"/>
      <c r="LQZ1306" s="1124"/>
      <c r="LRA1306" s="1124"/>
      <c r="LRB1306" s="1124"/>
      <c r="LRC1306" s="1124"/>
      <c r="LRD1306" s="1124"/>
      <c r="LRE1306" s="1124"/>
      <c r="LRF1306" s="1124"/>
      <c r="LRG1306" s="1124"/>
      <c r="LRH1306" s="1124"/>
      <c r="LRI1306" s="1124"/>
      <c r="LRJ1306" s="1124"/>
      <c r="LRK1306" s="1124"/>
      <c r="LRL1306" s="1124"/>
      <c r="LRM1306" s="1124"/>
      <c r="LRN1306" s="1124"/>
      <c r="LRO1306" s="1124"/>
      <c r="LRP1306" s="1124"/>
      <c r="LRQ1306" s="1124"/>
      <c r="LRR1306" s="1124"/>
      <c r="LRS1306" s="1124"/>
      <c r="LRT1306" s="1124"/>
      <c r="LRU1306" s="1124"/>
      <c r="LRV1306" s="1124"/>
      <c r="LRW1306" s="1124"/>
      <c r="LRX1306" s="1124"/>
      <c r="LRY1306" s="1124"/>
      <c r="LRZ1306" s="1124"/>
      <c r="LSA1306" s="1124"/>
      <c r="LSB1306" s="1124"/>
      <c r="LSC1306" s="1124"/>
      <c r="LSD1306" s="1124"/>
      <c r="LSE1306" s="1124"/>
      <c r="LSF1306" s="1124"/>
      <c r="LSG1306" s="1124"/>
      <c r="LSH1306" s="1124"/>
      <c r="LSI1306" s="1124"/>
      <c r="LSJ1306" s="1124"/>
      <c r="LSK1306" s="1124"/>
      <c r="LSL1306" s="1124"/>
      <c r="LSM1306" s="1124"/>
      <c r="LSN1306" s="1124"/>
      <c r="LSO1306" s="1124"/>
      <c r="LSP1306" s="1124"/>
      <c r="LSQ1306" s="1124"/>
      <c r="LSR1306" s="1124"/>
      <c r="LSS1306" s="1124"/>
      <c r="LST1306" s="1124"/>
      <c r="LSU1306" s="1124"/>
      <c r="LSV1306" s="1124"/>
      <c r="LSW1306" s="1124"/>
      <c r="LSX1306" s="1124"/>
      <c r="LSY1306" s="1124"/>
      <c r="LSZ1306" s="1124"/>
      <c r="LTA1306" s="1124"/>
      <c r="LTB1306" s="1124"/>
      <c r="LTC1306" s="1124"/>
      <c r="LTD1306" s="1124"/>
      <c r="LTE1306" s="1124"/>
      <c r="LTF1306" s="1124"/>
      <c r="LTG1306" s="1124"/>
      <c r="LTH1306" s="1124"/>
      <c r="LTI1306" s="1124"/>
      <c r="LTJ1306" s="1124"/>
      <c r="LTK1306" s="1124"/>
      <c r="LTL1306" s="1124"/>
      <c r="LTM1306" s="1124"/>
      <c r="LTN1306" s="1124"/>
      <c r="LTO1306" s="1124"/>
      <c r="LTP1306" s="1124"/>
      <c r="LTQ1306" s="1124"/>
      <c r="LTR1306" s="1124"/>
      <c r="LTS1306" s="1124"/>
      <c r="LTT1306" s="1124"/>
      <c r="LTU1306" s="1124"/>
      <c r="LTV1306" s="1124"/>
      <c r="LTW1306" s="1124"/>
      <c r="LTX1306" s="1124"/>
      <c r="LTY1306" s="1124"/>
      <c r="LTZ1306" s="1124"/>
      <c r="LUA1306" s="1124"/>
      <c r="LUB1306" s="1124"/>
      <c r="LUC1306" s="1124"/>
      <c r="LUD1306" s="1124"/>
      <c r="LUE1306" s="1124"/>
      <c r="LUF1306" s="1124"/>
      <c r="LUG1306" s="1124"/>
      <c r="LUH1306" s="1124"/>
      <c r="LUI1306" s="1124"/>
      <c r="LUJ1306" s="1124"/>
      <c r="LUK1306" s="1124"/>
      <c r="LUL1306" s="1124"/>
      <c r="LUM1306" s="1124"/>
      <c r="LUN1306" s="1124"/>
      <c r="LUO1306" s="1124"/>
      <c r="LUP1306" s="1124"/>
      <c r="LUQ1306" s="1124"/>
      <c r="LUR1306" s="1124"/>
      <c r="LUS1306" s="1124"/>
      <c r="LUT1306" s="1124"/>
      <c r="LUU1306" s="1124"/>
      <c r="LUV1306" s="1124"/>
      <c r="LUW1306" s="1124"/>
      <c r="LUX1306" s="1124"/>
      <c r="LUY1306" s="1124"/>
      <c r="LUZ1306" s="1124"/>
      <c r="LVA1306" s="1124"/>
      <c r="LVB1306" s="1124"/>
      <c r="LVC1306" s="1124"/>
      <c r="LVD1306" s="1124"/>
      <c r="LVE1306" s="1124"/>
      <c r="LVF1306" s="1124"/>
      <c r="LVG1306" s="1124"/>
      <c r="LVH1306" s="1124"/>
      <c r="LVI1306" s="1124"/>
      <c r="LVJ1306" s="1124"/>
      <c r="LVK1306" s="1124"/>
      <c r="LVL1306" s="1124"/>
      <c r="LVM1306" s="1124"/>
      <c r="LVN1306" s="1124"/>
      <c r="LVO1306" s="1124"/>
      <c r="LVP1306" s="1124"/>
      <c r="LVQ1306" s="1124"/>
      <c r="LVR1306" s="1124"/>
      <c r="LVS1306" s="1124"/>
      <c r="LVT1306" s="1124"/>
      <c r="LVU1306" s="1124"/>
      <c r="LVV1306" s="1124"/>
      <c r="LVW1306" s="1124"/>
      <c r="LVX1306" s="1124"/>
      <c r="LVY1306" s="1124"/>
      <c r="LVZ1306" s="1124"/>
      <c r="LWA1306" s="1124"/>
      <c r="LWB1306" s="1124"/>
      <c r="LWC1306" s="1124"/>
      <c r="LWD1306" s="1124"/>
      <c r="LWE1306" s="1124"/>
      <c r="LWF1306" s="1124"/>
      <c r="LWG1306" s="1124"/>
      <c r="LWH1306" s="1124"/>
      <c r="LWI1306" s="1124"/>
      <c r="LWJ1306" s="1124"/>
      <c r="LWK1306" s="1124"/>
      <c r="LWL1306" s="1124"/>
      <c r="LWM1306" s="1124"/>
      <c r="LWN1306" s="1124"/>
      <c r="LWO1306" s="1124"/>
      <c r="LWP1306" s="1124"/>
      <c r="LWQ1306" s="1124"/>
      <c r="LWR1306" s="1124"/>
      <c r="LWS1306" s="1124"/>
      <c r="LWT1306" s="1124"/>
      <c r="LWU1306" s="1124"/>
      <c r="LWV1306" s="1124"/>
      <c r="LWW1306" s="1124"/>
      <c r="LWX1306" s="1124"/>
      <c r="LWY1306" s="1124"/>
      <c r="LWZ1306" s="1124"/>
      <c r="LXA1306" s="1124"/>
      <c r="LXB1306" s="1124"/>
      <c r="LXC1306" s="1124"/>
      <c r="LXD1306" s="1124"/>
      <c r="LXE1306" s="1124"/>
      <c r="LXF1306" s="1124"/>
      <c r="LXG1306" s="1124"/>
      <c r="LXH1306" s="1124"/>
      <c r="LXI1306" s="1124"/>
      <c r="LXJ1306" s="1124"/>
      <c r="LXK1306" s="1124"/>
      <c r="LXL1306" s="1124"/>
      <c r="LXM1306" s="1124"/>
      <c r="LXN1306" s="1124"/>
      <c r="LXO1306" s="1124"/>
      <c r="LXP1306" s="1124"/>
      <c r="LXQ1306" s="1124"/>
      <c r="LXR1306" s="1124"/>
      <c r="LXS1306" s="1124"/>
      <c r="LXT1306" s="1124"/>
      <c r="LXU1306" s="1124"/>
      <c r="LXV1306" s="1124"/>
      <c r="LXW1306" s="1124"/>
      <c r="LXX1306" s="1124"/>
      <c r="LXY1306" s="1124"/>
      <c r="LXZ1306" s="1124"/>
      <c r="LYA1306" s="1124"/>
      <c r="LYB1306" s="1124"/>
      <c r="LYC1306" s="1124"/>
      <c r="LYD1306" s="1124"/>
      <c r="LYE1306" s="1124"/>
      <c r="LYF1306" s="1124"/>
      <c r="LYG1306" s="1124"/>
      <c r="LYH1306" s="1124"/>
      <c r="LYI1306" s="1124"/>
      <c r="LYJ1306" s="1124"/>
      <c r="LYK1306" s="1124"/>
      <c r="LYL1306" s="1124"/>
      <c r="LYM1306" s="1124"/>
      <c r="LYN1306" s="1124"/>
      <c r="LYO1306" s="1124"/>
      <c r="LYP1306" s="1124"/>
      <c r="LYQ1306" s="1124"/>
      <c r="LYR1306" s="1124"/>
      <c r="LYS1306" s="1124"/>
      <c r="LYT1306" s="1124"/>
      <c r="LYU1306" s="1124"/>
      <c r="LYV1306" s="1124"/>
      <c r="LYW1306" s="1124"/>
      <c r="LYX1306" s="1124"/>
      <c r="LYY1306" s="1124"/>
      <c r="LYZ1306" s="1124"/>
      <c r="LZA1306" s="1124"/>
      <c r="LZB1306" s="1124"/>
      <c r="LZC1306" s="1124"/>
      <c r="LZD1306" s="1124"/>
      <c r="LZE1306" s="1124"/>
      <c r="LZF1306" s="1124"/>
      <c r="LZG1306" s="1124"/>
      <c r="LZH1306" s="1124"/>
      <c r="LZI1306" s="1124"/>
      <c r="LZJ1306" s="1124"/>
      <c r="LZK1306" s="1124"/>
      <c r="LZL1306" s="1124"/>
      <c r="LZM1306" s="1124"/>
      <c r="LZN1306" s="1124"/>
      <c r="LZO1306" s="1124"/>
      <c r="LZP1306" s="1124"/>
      <c r="LZQ1306" s="1124"/>
      <c r="LZR1306" s="1124"/>
      <c r="LZS1306" s="1124"/>
      <c r="LZT1306" s="1124"/>
      <c r="LZU1306" s="1124"/>
      <c r="LZV1306" s="1124"/>
      <c r="LZW1306" s="1124"/>
      <c r="LZX1306" s="1124"/>
      <c r="LZY1306" s="1124"/>
      <c r="LZZ1306" s="1124"/>
      <c r="MAA1306" s="1124"/>
      <c r="MAB1306" s="1124"/>
      <c r="MAC1306" s="1124"/>
      <c r="MAD1306" s="1124"/>
      <c r="MAE1306" s="1124"/>
      <c r="MAF1306" s="1124"/>
      <c r="MAG1306" s="1124"/>
      <c r="MAH1306" s="1124"/>
      <c r="MAI1306" s="1124"/>
      <c r="MAJ1306" s="1124"/>
      <c r="MAK1306" s="1124"/>
      <c r="MAL1306" s="1124"/>
      <c r="MAM1306" s="1124"/>
      <c r="MAN1306" s="1124"/>
      <c r="MAO1306" s="1124"/>
      <c r="MAP1306" s="1124"/>
      <c r="MAQ1306" s="1124"/>
      <c r="MAR1306" s="1124"/>
      <c r="MAS1306" s="1124"/>
      <c r="MAT1306" s="1124"/>
      <c r="MAU1306" s="1124"/>
      <c r="MAV1306" s="1124"/>
      <c r="MAW1306" s="1124"/>
      <c r="MAX1306" s="1124"/>
      <c r="MAY1306" s="1124"/>
      <c r="MAZ1306" s="1124"/>
      <c r="MBA1306" s="1124"/>
      <c r="MBB1306" s="1124"/>
      <c r="MBC1306" s="1124"/>
      <c r="MBD1306" s="1124"/>
      <c r="MBE1306" s="1124"/>
      <c r="MBF1306" s="1124"/>
      <c r="MBG1306" s="1124"/>
      <c r="MBH1306" s="1124"/>
      <c r="MBI1306" s="1124"/>
      <c r="MBJ1306" s="1124"/>
      <c r="MBK1306" s="1124"/>
      <c r="MBL1306" s="1124"/>
      <c r="MBM1306" s="1124"/>
      <c r="MBN1306" s="1124"/>
      <c r="MBO1306" s="1124"/>
      <c r="MBP1306" s="1124"/>
      <c r="MBQ1306" s="1124"/>
      <c r="MBR1306" s="1124"/>
      <c r="MBS1306" s="1124"/>
      <c r="MBT1306" s="1124"/>
      <c r="MBU1306" s="1124"/>
      <c r="MBV1306" s="1124"/>
      <c r="MBW1306" s="1124"/>
      <c r="MBX1306" s="1124"/>
      <c r="MBY1306" s="1124"/>
      <c r="MBZ1306" s="1124"/>
      <c r="MCA1306" s="1124"/>
      <c r="MCB1306" s="1124"/>
      <c r="MCC1306" s="1124"/>
      <c r="MCD1306" s="1124"/>
      <c r="MCE1306" s="1124"/>
      <c r="MCF1306" s="1124"/>
      <c r="MCG1306" s="1124"/>
      <c r="MCH1306" s="1124"/>
      <c r="MCI1306" s="1124"/>
      <c r="MCJ1306" s="1124"/>
      <c r="MCK1306" s="1124"/>
      <c r="MCL1306" s="1124"/>
      <c r="MCM1306" s="1124"/>
      <c r="MCN1306" s="1124"/>
      <c r="MCO1306" s="1124"/>
      <c r="MCP1306" s="1124"/>
      <c r="MCQ1306" s="1124"/>
      <c r="MCR1306" s="1124"/>
      <c r="MCS1306" s="1124"/>
      <c r="MCT1306" s="1124"/>
      <c r="MCU1306" s="1124"/>
      <c r="MCV1306" s="1124"/>
      <c r="MCW1306" s="1124"/>
      <c r="MCX1306" s="1124"/>
      <c r="MCY1306" s="1124"/>
      <c r="MCZ1306" s="1124"/>
      <c r="MDA1306" s="1124"/>
      <c r="MDB1306" s="1124"/>
      <c r="MDC1306" s="1124"/>
      <c r="MDD1306" s="1124"/>
      <c r="MDE1306" s="1124"/>
      <c r="MDF1306" s="1124"/>
      <c r="MDG1306" s="1124"/>
      <c r="MDH1306" s="1124"/>
      <c r="MDI1306" s="1124"/>
      <c r="MDJ1306" s="1124"/>
      <c r="MDK1306" s="1124"/>
      <c r="MDL1306" s="1124"/>
      <c r="MDM1306" s="1124"/>
      <c r="MDN1306" s="1124"/>
      <c r="MDO1306" s="1124"/>
      <c r="MDP1306" s="1124"/>
      <c r="MDQ1306" s="1124"/>
      <c r="MDR1306" s="1124"/>
      <c r="MDS1306" s="1124"/>
      <c r="MDT1306" s="1124"/>
      <c r="MDU1306" s="1124"/>
      <c r="MDV1306" s="1124"/>
      <c r="MDW1306" s="1124"/>
      <c r="MDX1306" s="1124"/>
      <c r="MDY1306" s="1124"/>
      <c r="MDZ1306" s="1124"/>
      <c r="MEA1306" s="1124"/>
      <c r="MEB1306" s="1124"/>
      <c r="MEC1306" s="1124"/>
      <c r="MED1306" s="1124"/>
      <c r="MEE1306" s="1124"/>
      <c r="MEF1306" s="1124"/>
      <c r="MEG1306" s="1124"/>
      <c r="MEH1306" s="1124"/>
      <c r="MEI1306" s="1124"/>
      <c r="MEJ1306" s="1124"/>
      <c r="MEK1306" s="1124"/>
      <c r="MEL1306" s="1124"/>
      <c r="MEM1306" s="1124"/>
      <c r="MEN1306" s="1124"/>
      <c r="MEO1306" s="1124"/>
      <c r="MEP1306" s="1124"/>
      <c r="MEQ1306" s="1124"/>
      <c r="MER1306" s="1124"/>
      <c r="MES1306" s="1124"/>
      <c r="MET1306" s="1124"/>
      <c r="MEU1306" s="1124"/>
      <c r="MEV1306" s="1124"/>
      <c r="MEW1306" s="1124"/>
      <c r="MEX1306" s="1124"/>
      <c r="MEY1306" s="1124"/>
      <c r="MEZ1306" s="1124"/>
      <c r="MFA1306" s="1124"/>
      <c r="MFB1306" s="1124"/>
      <c r="MFC1306" s="1124"/>
      <c r="MFD1306" s="1124"/>
      <c r="MFE1306" s="1124"/>
      <c r="MFF1306" s="1124"/>
      <c r="MFG1306" s="1124"/>
      <c r="MFH1306" s="1124"/>
      <c r="MFI1306" s="1124"/>
      <c r="MFJ1306" s="1124"/>
      <c r="MFK1306" s="1124"/>
      <c r="MFL1306" s="1124"/>
      <c r="MFM1306" s="1124"/>
      <c r="MFN1306" s="1124"/>
      <c r="MFO1306" s="1124"/>
      <c r="MFP1306" s="1124"/>
      <c r="MFQ1306" s="1124"/>
      <c r="MFR1306" s="1124"/>
      <c r="MFS1306" s="1124"/>
      <c r="MFT1306" s="1124"/>
      <c r="MFU1306" s="1124"/>
      <c r="MFV1306" s="1124"/>
      <c r="MFW1306" s="1124"/>
      <c r="MFX1306" s="1124"/>
      <c r="MFY1306" s="1124"/>
      <c r="MFZ1306" s="1124"/>
      <c r="MGA1306" s="1124"/>
      <c r="MGB1306" s="1124"/>
      <c r="MGC1306" s="1124"/>
      <c r="MGD1306" s="1124"/>
      <c r="MGE1306" s="1124"/>
      <c r="MGF1306" s="1124"/>
      <c r="MGG1306" s="1124"/>
      <c r="MGH1306" s="1124"/>
      <c r="MGI1306" s="1124"/>
      <c r="MGJ1306" s="1124"/>
      <c r="MGK1306" s="1124"/>
      <c r="MGL1306" s="1124"/>
      <c r="MGM1306" s="1124"/>
      <c r="MGN1306" s="1124"/>
      <c r="MGO1306" s="1124"/>
      <c r="MGP1306" s="1124"/>
      <c r="MGQ1306" s="1124"/>
      <c r="MGR1306" s="1124"/>
      <c r="MGS1306" s="1124"/>
      <c r="MGT1306" s="1124"/>
      <c r="MGU1306" s="1124"/>
      <c r="MGV1306" s="1124"/>
      <c r="MGW1306" s="1124"/>
      <c r="MGX1306" s="1124"/>
      <c r="MGY1306" s="1124"/>
      <c r="MGZ1306" s="1124"/>
      <c r="MHA1306" s="1124"/>
      <c r="MHB1306" s="1124"/>
      <c r="MHC1306" s="1124"/>
      <c r="MHD1306" s="1124"/>
      <c r="MHE1306" s="1124"/>
      <c r="MHF1306" s="1124"/>
      <c r="MHG1306" s="1124"/>
      <c r="MHH1306" s="1124"/>
      <c r="MHI1306" s="1124"/>
      <c r="MHJ1306" s="1124"/>
      <c r="MHK1306" s="1124"/>
      <c r="MHL1306" s="1124"/>
      <c r="MHM1306" s="1124"/>
      <c r="MHN1306" s="1124"/>
      <c r="MHO1306" s="1124"/>
      <c r="MHP1306" s="1124"/>
      <c r="MHQ1306" s="1124"/>
      <c r="MHR1306" s="1124"/>
      <c r="MHS1306" s="1124"/>
      <c r="MHT1306" s="1124"/>
      <c r="MHU1306" s="1124"/>
      <c r="MHV1306" s="1124"/>
      <c r="MHW1306" s="1124"/>
      <c r="MHX1306" s="1124"/>
      <c r="MHY1306" s="1124"/>
      <c r="MHZ1306" s="1124"/>
      <c r="MIA1306" s="1124"/>
      <c r="MIB1306" s="1124"/>
      <c r="MIC1306" s="1124"/>
      <c r="MID1306" s="1124"/>
      <c r="MIE1306" s="1124"/>
      <c r="MIF1306" s="1124"/>
      <c r="MIG1306" s="1124"/>
      <c r="MIH1306" s="1124"/>
      <c r="MII1306" s="1124"/>
      <c r="MIJ1306" s="1124"/>
      <c r="MIK1306" s="1124"/>
      <c r="MIL1306" s="1124"/>
      <c r="MIM1306" s="1124"/>
      <c r="MIN1306" s="1124"/>
      <c r="MIO1306" s="1124"/>
      <c r="MIP1306" s="1124"/>
      <c r="MIQ1306" s="1124"/>
      <c r="MIR1306" s="1124"/>
      <c r="MIS1306" s="1124"/>
      <c r="MIT1306" s="1124"/>
      <c r="MIU1306" s="1124"/>
      <c r="MIV1306" s="1124"/>
      <c r="MIW1306" s="1124"/>
      <c r="MIX1306" s="1124"/>
      <c r="MIY1306" s="1124"/>
      <c r="MIZ1306" s="1124"/>
      <c r="MJA1306" s="1124"/>
      <c r="MJB1306" s="1124"/>
      <c r="MJC1306" s="1124"/>
      <c r="MJD1306" s="1124"/>
      <c r="MJE1306" s="1124"/>
      <c r="MJF1306" s="1124"/>
      <c r="MJG1306" s="1124"/>
      <c r="MJH1306" s="1124"/>
      <c r="MJI1306" s="1124"/>
      <c r="MJJ1306" s="1124"/>
      <c r="MJK1306" s="1124"/>
      <c r="MJL1306" s="1124"/>
      <c r="MJM1306" s="1124"/>
      <c r="MJN1306" s="1124"/>
      <c r="MJO1306" s="1124"/>
      <c r="MJP1306" s="1124"/>
      <c r="MJQ1306" s="1124"/>
      <c r="MJR1306" s="1124"/>
      <c r="MJS1306" s="1124"/>
      <c r="MJT1306" s="1124"/>
      <c r="MJU1306" s="1124"/>
      <c r="MJV1306" s="1124"/>
      <c r="MJW1306" s="1124"/>
      <c r="MJX1306" s="1124"/>
      <c r="MJY1306" s="1124"/>
      <c r="MJZ1306" s="1124"/>
      <c r="MKA1306" s="1124"/>
      <c r="MKB1306" s="1124"/>
      <c r="MKC1306" s="1124"/>
      <c r="MKD1306" s="1124"/>
      <c r="MKE1306" s="1124"/>
      <c r="MKF1306" s="1124"/>
      <c r="MKG1306" s="1124"/>
      <c r="MKH1306" s="1124"/>
      <c r="MKI1306" s="1124"/>
      <c r="MKJ1306" s="1124"/>
      <c r="MKK1306" s="1124"/>
      <c r="MKL1306" s="1124"/>
      <c r="MKM1306" s="1124"/>
      <c r="MKN1306" s="1124"/>
      <c r="MKO1306" s="1124"/>
      <c r="MKP1306" s="1124"/>
      <c r="MKQ1306" s="1124"/>
      <c r="MKR1306" s="1124"/>
      <c r="MKS1306" s="1124"/>
      <c r="MKT1306" s="1124"/>
      <c r="MKU1306" s="1124"/>
      <c r="MKV1306" s="1124"/>
      <c r="MKW1306" s="1124"/>
      <c r="MKX1306" s="1124"/>
      <c r="MKY1306" s="1124"/>
      <c r="MKZ1306" s="1124"/>
      <c r="MLA1306" s="1124"/>
      <c r="MLB1306" s="1124"/>
      <c r="MLC1306" s="1124"/>
      <c r="MLD1306" s="1124"/>
      <c r="MLE1306" s="1124"/>
      <c r="MLF1306" s="1124"/>
      <c r="MLG1306" s="1124"/>
      <c r="MLH1306" s="1124"/>
      <c r="MLI1306" s="1124"/>
      <c r="MLJ1306" s="1124"/>
      <c r="MLK1306" s="1124"/>
      <c r="MLL1306" s="1124"/>
      <c r="MLM1306" s="1124"/>
      <c r="MLN1306" s="1124"/>
      <c r="MLO1306" s="1124"/>
      <c r="MLP1306" s="1124"/>
      <c r="MLQ1306" s="1124"/>
      <c r="MLR1306" s="1124"/>
      <c r="MLS1306" s="1124"/>
      <c r="MLT1306" s="1124"/>
      <c r="MLU1306" s="1124"/>
      <c r="MLV1306" s="1124"/>
      <c r="MLW1306" s="1124"/>
      <c r="MLX1306" s="1124"/>
      <c r="MLY1306" s="1124"/>
      <c r="MLZ1306" s="1124"/>
      <c r="MMA1306" s="1124"/>
      <c r="MMB1306" s="1124"/>
      <c r="MMC1306" s="1124"/>
      <c r="MMD1306" s="1124"/>
      <c r="MME1306" s="1124"/>
      <c r="MMF1306" s="1124"/>
      <c r="MMG1306" s="1124"/>
      <c r="MMH1306" s="1124"/>
      <c r="MMI1306" s="1124"/>
      <c r="MMJ1306" s="1124"/>
      <c r="MMK1306" s="1124"/>
      <c r="MML1306" s="1124"/>
      <c r="MMM1306" s="1124"/>
      <c r="MMN1306" s="1124"/>
      <c r="MMO1306" s="1124"/>
      <c r="MMP1306" s="1124"/>
      <c r="MMQ1306" s="1124"/>
      <c r="MMR1306" s="1124"/>
      <c r="MMS1306" s="1124"/>
      <c r="MMT1306" s="1124"/>
      <c r="MMU1306" s="1124"/>
      <c r="MMV1306" s="1124"/>
      <c r="MMW1306" s="1124"/>
      <c r="MMX1306" s="1124"/>
      <c r="MMY1306" s="1124"/>
      <c r="MMZ1306" s="1124"/>
      <c r="MNA1306" s="1124"/>
      <c r="MNB1306" s="1124"/>
      <c r="MNC1306" s="1124"/>
      <c r="MND1306" s="1124"/>
      <c r="MNE1306" s="1124"/>
      <c r="MNF1306" s="1124"/>
      <c r="MNG1306" s="1124"/>
      <c r="MNH1306" s="1124"/>
      <c r="MNI1306" s="1124"/>
      <c r="MNJ1306" s="1124"/>
      <c r="MNK1306" s="1124"/>
      <c r="MNL1306" s="1124"/>
      <c r="MNM1306" s="1124"/>
      <c r="MNN1306" s="1124"/>
      <c r="MNO1306" s="1124"/>
      <c r="MNP1306" s="1124"/>
      <c r="MNQ1306" s="1124"/>
      <c r="MNR1306" s="1124"/>
      <c r="MNS1306" s="1124"/>
      <c r="MNT1306" s="1124"/>
      <c r="MNU1306" s="1124"/>
      <c r="MNV1306" s="1124"/>
      <c r="MNW1306" s="1124"/>
      <c r="MNX1306" s="1124"/>
      <c r="MNY1306" s="1124"/>
      <c r="MNZ1306" s="1124"/>
      <c r="MOA1306" s="1124"/>
      <c r="MOB1306" s="1124"/>
      <c r="MOC1306" s="1124"/>
      <c r="MOD1306" s="1124"/>
      <c r="MOE1306" s="1124"/>
      <c r="MOF1306" s="1124"/>
      <c r="MOG1306" s="1124"/>
      <c r="MOH1306" s="1124"/>
      <c r="MOI1306" s="1124"/>
      <c r="MOJ1306" s="1124"/>
      <c r="MOK1306" s="1124"/>
      <c r="MOL1306" s="1124"/>
      <c r="MOM1306" s="1124"/>
      <c r="MON1306" s="1124"/>
      <c r="MOO1306" s="1124"/>
      <c r="MOP1306" s="1124"/>
      <c r="MOQ1306" s="1124"/>
      <c r="MOR1306" s="1124"/>
      <c r="MOS1306" s="1124"/>
      <c r="MOT1306" s="1124"/>
      <c r="MOU1306" s="1124"/>
      <c r="MOV1306" s="1124"/>
      <c r="MOW1306" s="1124"/>
      <c r="MOX1306" s="1124"/>
      <c r="MOY1306" s="1124"/>
      <c r="MOZ1306" s="1124"/>
      <c r="MPA1306" s="1124"/>
      <c r="MPB1306" s="1124"/>
      <c r="MPC1306" s="1124"/>
      <c r="MPD1306" s="1124"/>
      <c r="MPE1306" s="1124"/>
      <c r="MPF1306" s="1124"/>
      <c r="MPG1306" s="1124"/>
      <c r="MPH1306" s="1124"/>
      <c r="MPI1306" s="1124"/>
      <c r="MPJ1306" s="1124"/>
      <c r="MPK1306" s="1124"/>
      <c r="MPL1306" s="1124"/>
      <c r="MPM1306" s="1124"/>
      <c r="MPN1306" s="1124"/>
      <c r="MPO1306" s="1124"/>
      <c r="MPP1306" s="1124"/>
      <c r="MPQ1306" s="1124"/>
      <c r="MPR1306" s="1124"/>
      <c r="MPS1306" s="1124"/>
      <c r="MPT1306" s="1124"/>
      <c r="MPU1306" s="1124"/>
      <c r="MPV1306" s="1124"/>
      <c r="MPW1306" s="1124"/>
      <c r="MPX1306" s="1124"/>
      <c r="MPY1306" s="1124"/>
      <c r="MPZ1306" s="1124"/>
      <c r="MQA1306" s="1124"/>
      <c r="MQB1306" s="1124"/>
      <c r="MQC1306" s="1124"/>
      <c r="MQD1306" s="1124"/>
      <c r="MQE1306" s="1124"/>
      <c r="MQF1306" s="1124"/>
      <c r="MQG1306" s="1124"/>
      <c r="MQH1306" s="1124"/>
      <c r="MQI1306" s="1124"/>
      <c r="MQJ1306" s="1124"/>
      <c r="MQK1306" s="1124"/>
      <c r="MQL1306" s="1124"/>
      <c r="MQM1306" s="1124"/>
      <c r="MQN1306" s="1124"/>
      <c r="MQO1306" s="1124"/>
      <c r="MQP1306" s="1124"/>
      <c r="MQQ1306" s="1124"/>
      <c r="MQR1306" s="1124"/>
      <c r="MQS1306" s="1124"/>
      <c r="MQT1306" s="1124"/>
      <c r="MQU1306" s="1124"/>
      <c r="MQV1306" s="1124"/>
      <c r="MQW1306" s="1124"/>
      <c r="MQX1306" s="1124"/>
      <c r="MQY1306" s="1124"/>
      <c r="MQZ1306" s="1124"/>
      <c r="MRA1306" s="1124"/>
      <c r="MRB1306" s="1124"/>
      <c r="MRC1306" s="1124"/>
      <c r="MRD1306" s="1124"/>
      <c r="MRE1306" s="1124"/>
      <c r="MRF1306" s="1124"/>
      <c r="MRG1306" s="1124"/>
      <c r="MRH1306" s="1124"/>
      <c r="MRI1306" s="1124"/>
      <c r="MRJ1306" s="1124"/>
      <c r="MRK1306" s="1124"/>
      <c r="MRL1306" s="1124"/>
      <c r="MRM1306" s="1124"/>
      <c r="MRN1306" s="1124"/>
      <c r="MRO1306" s="1124"/>
      <c r="MRP1306" s="1124"/>
      <c r="MRQ1306" s="1124"/>
      <c r="MRR1306" s="1124"/>
      <c r="MRS1306" s="1124"/>
      <c r="MRT1306" s="1124"/>
      <c r="MRU1306" s="1124"/>
      <c r="MRV1306" s="1124"/>
      <c r="MRW1306" s="1124"/>
      <c r="MRX1306" s="1124"/>
      <c r="MRY1306" s="1124"/>
      <c r="MRZ1306" s="1124"/>
      <c r="MSA1306" s="1124"/>
      <c r="MSB1306" s="1124"/>
      <c r="MSC1306" s="1124"/>
      <c r="MSD1306" s="1124"/>
      <c r="MSE1306" s="1124"/>
      <c r="MSF1306" s="1124"/>
      <c r="MSG1306" s="1124"/>
      <c r="MSH1306" s="1124"/>
      <c r="MSI1306" s="1124"/>
      <c r="MSJ1306" s="1124"/>
      <c r="MSK1306" s="1124"/>
      <c r="MSL1306" s="1124"/>
      <c r="MSM1306" s="1124"/>
      <c r="MSN1306" s="1124"/>
      <c r="MSO1306" s="1124"/>
      <c r="MSP1306" s="1124"/>
      <c r="MSQ1306" s="1124"/>
      <c r="MSR1306" s="1124"/>
      <c r="MSS1306" s="1124"/>
      <c r="MST1306" s="1124"/>
      <c r="MSU1306" s="1124"/>
      <c r="MSV1306" s="1124"/>
      <c r="MSW1306" s="1124"/>
      <c r="MSX1306" s="1124"/>
      <c r="MSY1306" s="1124"/>
      <c r="MSZ1306" s="1124"/>
      <c r="MTA1306" s="1124"/>
      <c r="MTB1306" s="1124"/>
      <c r="MTC1306" s="1124"/>
      <c r="MTD1306" s="1124"/>
      <c r="MTE1306" s="1124"/>
      <c r="MTF1306" s="1124"/>
      <c r="MTG1306" s="1124"/>
      <c r="MTH1306" s="1124"/>
      <c r="MTI1306" s="1124"/>
      <c r="MTJ1306" s="1124"/>
      <c r="MTK1306" s="1124"/>
      <c r="MTL1306" s="1124"/>
      <c r="MTM1306" s="1124"/>
      <c r="MTN1306" s="1124"/>
      <c r="MTO1306" s="1124"/>
      <c r="MTP1306" s="1124"/>
      <c r="MTQ1306" s="1124"/>
      <c r="MTR1306" s="1124"/>
      <c r="MTS1306" s="1124"/>
      <c r="MTT1306" s="1124"/>
      <c r="MTU1306" s="1124"/>
      <c r="MTV1306" s="1124"/>
      <c r="MTW1306" s="1124"/>
      <c r="MTX1306" s="1124"/>
      <c r="MTY1306" s="1124"/>
      <c r="MTZ1306" s="1124"/>
      <c r="MUA1306" s="1124"/>
      <c r="MUB1306" s="1124"/>
      <c r="MUC1306" s="1124"/>
      <c r="MUD1306" s="1124"/>
      <c r="MUE1306" s="1124"/>
      <c r="MUF1306" s="1124"/>
      <c r="MUG1306" s="1124"/>
      <c r="MUH1306" s="1124"/>
      <c r="MUI1306" s="1124"/>
      <c r="MUJ1306" s="1124"/>
      <c r="MUK1306" s="1124"/>
      <c r="MUL1306" s="1124"/>
      <c r="MUM1306" s="1124"/>
      <c r="MUN1306" s="1124"/>
      <c r="MUO1306" s="1124"/>
      <c r="MUP1306" s="1124"/>
      <c r="MUQ1306" s="1124"/>
      <c r="MUR1306" s="1124"/>
      <c r="MUS1306" s="1124"/>
      <c r="MUT1306" s="1124"/>
      <c r="MUU1306" s="1124"/>
      <c r="MUV1306" s="1124"/>
      <c r="MUW1306" s="1124"/>
      <c r="MUX1306" s="1124"/>
      <c r="MUY1306" s="1124"/>
      <c r="MUZ1306" s="1124"/>
      <c r="MVA1306" s="1124"/>
      <c r="MVB1306" s="1124"/>
      <c r="MVC1306" s="1124"/>
      <c r="MVD1306" s="1124"/>
      <c r="MVE1306" s="1124"/>
      <c r="MVF1306" s="1124"/>
      <c r="MVG1306" s="1124"/>
      <c r="MVH1306" s="1124"/>
      <c r="MVI1306" s="1124"/>
      <c r="MVJ1306" s="1124"/>
      <c r="MVK1306" s="1124"/>
      <c r="MVL1306" s="1124"/>
      <c r="MVM1306" s="1124"/>
      <c r="MVN1306" s="1124"/>
      <c r="MVO1306" s="1124"/>
      <c r="MVP1306" s="1124"/>
      <c r="MVQ1306" s="1124"/>
      <c r="MVR1306" s="1124"/>
      <c r="MVS1306" s="1124"/>
      <c r="MVT1306" s="1124"/>
      <c r="MVU1306" s="1124"/>
      <c r="MVV1306" s="1124"/>
      <c r="MVW1306" s="1124"/>
      <c r="MVX1306" s="1124"/>
      <c r="MVY1306" s="1124"/>
      <c r="MVZ1306" s="1124"/>
      <c r="MWA1306" s="1124"/>
      <c r="MWB1306" s="1124"/>
      <c r="MWC1306" s="1124"/>
      <c r="MWD1306" s="1124"/>
      <c r="MWE1306" s="1124"/>
      <c r="MWF1306" s="1124"/>
      <c r="MWG1306" s="1124"/>
      <c r="MWH1306" s="1124"/>
      <c r="MWI1306" s="1124"/>
      <c r="MWJ1306" s="1124"/>
      <c r="MWK1306" s="1124"/>
      <c r="MWL1306" s="1124"/>
      <c r="MWM1306" s="1124"/>
      <c r="MWN1306" s="1124"/>
      <c r="MWO1306" s="1124"/>
      <c r="MWP1306" s="1124"/>
      <c r="MWQ1306" s="1124"/>
      <c r="MWR1306" s="1124"/>
      <c r="MWS1306" s="1124"/>
      <c r="MWT1306" s="1124"/>
      <c r="MWU1306" s="1124"/>
      <c r="MWV1306" s="1124"/>
      <c r="MWW1306" s="1124"/>
      <c r="MWX1306" s="1124"/>
      <c r="MWY1306" s="1124"/>
      <c r="MWZ1306" s="1124"/>
      <c r="MXA1306" s="1124"/>
      <c r="MXB1306" s="1124"/>
      <c r="MXC1306" s="1124"/>
      <c r="MXD1306" s="1124"/>
      <c r="MXE1306" s="1124"/>
      <c r="MXF1306" s="1124"/>
      <c r="MXG1306" s="1124"/>
      <c r="MXH1306" s="1124"/>
      <c r="MXI1306" s="1124"/>
      <c r="MXJ1306" s="1124"/>
      <c r="MXK1306" s="1124"/>
      <c r="MXL1306" s="1124"/>
      <c r="MXM1306" s="1124"/>
      <c r="MXN1306" s="1124"/>
      <c r="MXO1306" s="1124"/>
      <c r="MXP1306" s="1124"/>
      <c r="MXQ1306" s="1124"/>
      <c r="MXR1306" s="1124"/>
      <c r="MXS1306" s="1124"/>
      <c r="MXT1306" s="1124"/>
      <c r="MXU1306" s="1124"/>
      <c r="MXV1306" s="1124"/>
      <c r="MXW1306" s="1124"/>
      <c r="MXX1306" s="1124"/>
      <c r="MXY1306" s="1124"/>
      <c r="MXZ1306" s="1124"/>
      <c r="MYA1306" s="1124"/>
      <c r="MYB1306" s="1124"/>
      <c r="MYC1306" s="1124"/>
      <c r="MYD1306" s="1124"/>
      <c r="MYE1306" s="1124"/>
      <c r="MYF1306" s="1124"/>
      <c r="MYG1306" s="1124"/>
      <c r="MYH1306" s="1124"/>
      <c r="MYI1306" s="1124"/>
      <c r="MYJ1306" s="1124"/>
      <c r="MYK1306" s="1124"/>
      <c r="MYL1306" s="1124"/>
      <c r="MYM1306" s="1124"/>
      <c r="MYN1306" s="1124"/>
      <c r="MYO1306" s="1124"/>
      <c r="MYP1306" s="1124"/>
      <c r="MYQ1306" s="1124"/>
      <c r="MYR1306" s="1124"/>
      <c r="MYS1306" s="1124"/>
      <c r="MYT1306" s="1124"/>
      <c r="MYU1306" s="1124"/>
      <c r="MYV1306" s="1124"/>
      <c r="MYW1306" s="1124"/>
      <c r="MYX1306" s="1124"/>
      <c r="MYY1306" s="1124"/>
      <c r="MYZ1306" s="1124"/>
      <c r="MZA1306" s="1124"/>
      <c r="MZB1306" s="1124"/>
      <c r="MZC1306" s="1124"/>
      <c r="MZD1306" s="1124"/>
      <c r="MZE1306" s="1124"/>
      <c r="MZF1306" s="1124"/>
      <c r="MZG1306" s="1124"/>
      <c r="MZH1306" s="1124"/>
      <c r="MZI1306" s="1124"/>
      <c r="MZJ1306" s="1124"/>
      <c r="MZK1306" s="1124"/>
      <c r="MZL1306" s="1124"/>
      <c r="MZM1306" s="1124"/>
      <c r="MZN1306" s="1124"/>
      <c r="MZO1306" s="1124"/>
      <c r="MZP1306" s="1124"/>
      <c r="MZQ1306" s="1124"/>
      <c r="MZR1306" s="1124"/>
      <c r="MZS1306" s="1124"/>
      <c r="MZT1306" s="1124"/>
      <c r="MZU1306" s="1124"/>
      <c r="MZV1306" s="1124"/>
      <c r="MZW1306" s="1124"/>
      <c r="MZX1306" s="1124"/>
      <c r="MZY1306" s="1124"/>
      <c r="MZZ1306" s="1124"/>
      <c r="NAA1306" s="1124"/>
      <c r="NAB1306" s="1124"/>
      <c r="NAC1306" s="1124"/>
      <c r="NAD1306" s="1124"/>
      <c r="NAE1306" s="1124"/>
      <c r="NAF1306" s="1124"/>
      <c r="NAG1306" s="1124"/>
      <c r="NAH1306" s="1124"/>
      <c r="NAI1306" s="1124"/>
      <c r="NAJ1306" s="1124"/>
      <c r="NAK1306" s="1124"/>
      <c r="NAL1306" s="1124"/>
      <c r="NAM1306" s="1124"/>
      <c r="NAN1306" s="1124"/>
      <c r="NAO1306" s="1124"/>
      <c r="NAP1306" s="1124"/>
      <c r="NAQ1306" s="1124"/>
      <c r="NAR1306" s="1124"/>
      <c r="NAS1306" s="1124"/>
      <c r="NAT1306" s="1124"/>
      <c r="NAU1306" s="1124"/>
      <c r="NAV1306" s="1124"/>
      <c r="NAW1306" s="1124"/>
      <c r="NAX1306" s="1124"/>
      <c r="NAY1306" s="1124"/>
      <c r="NAZ1306" s="1124"/>
      <c r="NBA1306" s="1124"/>
      <c r="NBB1306" s="1124"/>
      <c r="NBC1306" s="1124"/>
      <c r="NBD1306" s="1124"/>
      <c r="NBE1306" s="1124"/>
      <c r="NBF1306" s="1124"/>
      <c r="NBG1306" s="1124"/>
      <c r="NBH1306" s="1124"/>
      <c r="NBI1306" s="1124"/>
      <c r="NBJ1306" s="1124"/>
      <c r="NBK1306" s="1124"/>
      <c r="NBL1306" s="1124"/>
      <c r="NBM1306" s="1124"/>
      <c r="NBN1306" s="1124"/>
      <c r="NBO1306" s="1124"/>
      <c r="NBP1306" s="1124"/>
      <c r="NBQ1306" s="1124"/>
      <c r="NBR1306" s="1124"/>
      <c r="NBS1306" s="1124"/>
      <c r="NBT1306" s="1124"/>
      <c r="NBU1306" s="1124"/>
      <c r="NBV1306" s="1124"/>
      <c r="NBW1306" s="1124"/>
      <c r="NBX1306" s="1124"/>
      <c r="NBY1306" s="1124"/>
      <c r="NBZ1306" s="1124"/>
      <c r="NCA1306" s="1124"/>
      <c r="NCB1306" s="1124"/>
      <c r="NCC1306" s="1124"/>
      <c r="NCD1306" s="1124"/>
      <c r="NCE1306" s="1124"/>
      <c r="NCF1306" s="1124"/>
      <c r="NCG1306" s="1124"/>
      <c r="NCH1306" s="1124"/>
      <c r="NCI1306" s="1124"/>
      <c r="NCJ1306" s="1124"/>
      <c r="NCK1306" s="1124"/>
      <c r="NCL1306" s="1124"/>
      <c r="NCM1306" s="1124"/>
      <c r="NCN1306" s="1124"/>
      <c r="NCO1306" s="1124"/>
      <c r="NCP1306" s="1124"/>
      <c r="NCQ1306" s="1124"/>
      <c r="NCR1306" s="1124"/>
      <c r="NCS1306" s="1124"/>
      <c r="NCT1306" s="1124"/>
      <c r="NCU1306" s="1124"/>
      <c r="NCV1306" s="1124"/>
      <c r="NCW1306" s="1124"/>
      <c r="NCX1306" s="1124"/>
      <c r="NCY1306" s="1124"/>
      <c r="NCZ1306" s="1124"/>
      <c r="NDA1306" s="1124"/>
      <c r="NDB1306" s="1124"/>
      <c r="NDC1306" s="1124"/>
      <c r="NDD1306" s="1124"/>
      <c r="NDE1306" s="1124"/>
      <c r="NDF1306" s="1124"/>
      <c r="NDG1306" s="1124"/>
      <c r="NDH1306" s="1124"/>
      <c r="NDI1306" s="1124"/>
      <c r="NDJ1306" s="1124"/>
      <c r="NDK1306" s="1124"/>
      <c r="NDL1306" s="1124"/>
      <c r="NDM1306" s="1124"/>
      <c r="NDN1306" s="1124"/>
      <c r="NDO1306" s="1124"/>
      <c r="NDP1306" s="1124"/>
      <c r="NDQ1306" s="1124"/>
      <c r="NDR1306" s="1124"/>
      <c r="NDS1306" s="1124"/>
      <c r="NDT1306" s="1124"/>
      <c r="NDU1306" s="1124"/>
      <c r="NDV1306" s="1124"/>
      <c r="NDW1306" s="1124"/>
      <c r="NDX1306" s="1124"/>
      <c r="NDY1306" s="1124"/>
      <c r="NDZ1306" s="1124"/>
      <c r="NEA1306" s="1124"/>
      <c r="NEB1306" s="1124"/>
      <c r="NEC1306" s="1124"/>
      <c r="NED1306" s="1124"/>
      <c r="NEE1306" s="1124"/>
      <c r="NEF1306" s="1124"/>
      <c r="NEG1306" s="1124"/>
      <c r="NEH1306" s="1124"/>
      <c r="NEI1306" s="1124"/>
      <c r="NEJ1306" s="1124"/>
      <c r="NEK1306" s="1124"/>
      <c r="NEL1306" s="1124"/>
      <c r="NEM1306" s="1124"/>
      <c r="NEN1306" s="1124"/>
      <c r="NEO1306" s="1124"/>
      <c r="NEP1306" s="1124"/>
      <c r="NEQ1306" s="1124"/>
      <c r="NER1306" s="1124"/>
      <c r="NES1306" s="1124"/>
      <c r="NET1306" s="1124"/>
      <c r="NEU1306" s="1124"/>
      <c r="NEV1306" s="1124"/>
      <c r="NEW1306" s="1124"/>
      <c r="NEX1306" s="1124"/>
      <c r="NEY1306" s="1124"/>
      <c r="NEZ1306" s="1124"/>
      <c r="NFA1306" s="1124"/>
      <c r="NFB1306" s="1124"/>
      <c r="NFC1306" s="1124"/>
      <c r="NFD1306" s="1124"/>
      <c r="NFE1306" s="1124"/>
      <c r="NFF1306" s="1124"/>
      <c r="NFG1306" s="1124"/>
      <c r="NFH1306" s="1124"/>
      <c r="NFI1306" s="1124"/>
      <c r="NFJ1306" s="1124"/>
      <c r="NFK1306" s="1124"/>
      <c r="NFL1306" s="1124"/>
      <c r="NFM1306" s="1124"/>
      <c r="NFN1306" s="1124"/>
      <c r="NFO1306" s="1124"/>
      <c r="NFP1306" s="1124"/>
      <c r="NFQ1306" s="1124"/>
      <c r="NFR1306" s="1124"/>
      <c r="NFS1306" s="1124"/>
      <c r="NFT1306" s="1124"/>
      <c r="NFU1306" s="1124"/>
      <c r="NFV1306" s="1124"/>
      <c r="NFW1306" s="1124"/>
      <c r="NFX1306" s="1124"/>
      <c r="NFY1306" s="1124"/>
      <c r="NFZ1306" s="1124"/>
      <c r="NGA1306" s="1124"/>
      <c r="NGB1306" s="1124"/>
      <c r="NGC1306" s="1124"/>
      <c r="NGD1306" s="1124"/>
      <c r="NGE1306" s="1124"/>
      <c r="NGF1306" s="1124"/>
      <c r="NGG1306" s="1124"/>
      <c r="NGH1306" s="1124"/>
      <c r="NGI1306" s="1124"/>
      <c r="NGJ1306" s="1124"/>
      <c r="NGK1306" s="1124"/>
      <c r="NGL1306" s="1124"/>
      <c r="NGM1306" s="1124"/>
      <c r="NGN1306" s="1124"/>
      <c r="NGO1306" s="1124"/>
      <c r="NGP1306" s="1124"/>
      <c r="NGQ1306" s="1124"/>
      <c r="NGR1306" s="1124"/>
      <c r="NGS1306" s="1124"/>
      <c r="NGT1306" s="1124"/>
      <c r="NGU1306" s="1124"/>
      <c r="NGV1306" s="1124"/>
      <c r="NGW1306" s="1124"/>
      <c r="NGX1306" s="1124"/>
      <c r="NGY1306" s="1124"/>
      <c r="NGZ1306" s="1124"/>
      <c r="NHA1306" s="1124"/>
      <c r="NHB1306" s="1124"/>
      <c r="NHC1306" s="1124"/>
      <c r="NHD1306" s="1124"/>
      <c r="NHE1306" s="1124"/>
      <c r="NHF1306" s="1124"/>
      <c r="NHG1306" s="1124"/>
      <c r="NHH1306" s="1124"/>
      <c r="NHI1306" s="1124"/>
      <c r="NHJ1306" s="1124"/>
      <c r="NHK1306" s="1124"/>
      <c r="NHL1306" s="1124"/>
      <c r="NHM1306" s="1124"/>
      <c r="NHN1306" s="1124"/>
      <c r="NHO1306" s="1124"/>
      <c r="NHP1306" s="1124"/>
      <c r="NHQ1306" s="1124"/>
      <c r="NHR1306" s="1124"/>
      <c r="NHS1306" s="1124"/>
      <c r="NHT1306" s="1124"/>
      <c r="NHU1306" s="1124"/>
      <c r="NHV1306" s="1124"/>
      <c r="NHW1306" s="1124"/>
      <c r="NHX1306" s="1124"/>
      <c r="NHY1306" s="1124"/>
      <c r="NHZ1306" s="1124"/>
      <c r="NIA1306" s="1124"/>
      <c r="NIB1306" s="1124"/>
      <c r="NIC1306" s="1124"/>
      <c r="NID1306" s="1124"/>
      <c r="NIE1306" s="1124"/>
      <c r="NIF1306" s="1124"/>
      <c r="NIG1306" s="1124"/>
      <c r="NIH1306" s="1124"/>
      <c r="NII1306" s="1124"/>
      <c r="NIJ1306" s="1124"/>
      <c r="NIK1306" s="1124"/>
      <c r="NIL1306" s="1124"/>
      <c r="NIM1306" s="1124"/>
      <c r="NIN1306" s="1124"/>
      <c r="NIO1306" s="1124"/>
      <c r="NIP1306" s="1124"/>
      <c r="NIQ1306" s="1124"/>
      <c r="NIR1306" s="1124"/>
      <c r="NIS1306" s="1124"/>
      <c r="NIT1306" s="1124"/>
      <c r="NIU1306" s="1124"/>
      <c r="NIV1306" s="1124"/>
      <c r="NIW1306" s="1124"/>
      <c r="NIX1306" s="1124"/>
      <c r="NIY1306" s="1124"/>
      <c r="NIZ1306" s="1124"/>
      <c r="NJA1306" s="1124"/>
      <c r="NJB1306" s="1124"/>
      <c r="NJC1306" s="1124"/>
      <c r="NJD1306" s="1124"/>
      <c r="NJE1306" s="1124"/>
      <c r="NJF1306" s="1124"/>
      <c r="NJG1306" s="1124"/>
      <c r="NJH1306" s="1124"/>
      <c r="NJI1306" s="1124"/>
      <c r="NJJ1306" s="1124"/>
      <c r="NJK1306" s="1124"/>
      <c r="NJL1306" s="1124"/>
      <c r="NJM1306" s="1124"/>
      <c r="NJN1306" s="1124"/>
      <c r="NJO1306" s="1124"/>
      <c r="NJP1306" s="1124"/>
      <c r="NJQ1306" s="1124"/>
      <c r="NJR1306" s="1124"/>
      <c r="NJS1306" s="1124"/>
      <c r="NJT1306" s="1124"/>
      <c r="NJU1306" s="1124"/>
      <c r="NJV1306" s="1124"/>
      <c r="NJW1306" s="1124"/>
      <c r="NJX1306" s="1124"/>
      <c r="NJY1306" s="1124"/>
      <c r="NJZ1306" s="1124"/>
      <c r="NKA1306" s="1124"/>
      <c r="NKB1306" s="1124"/>
      <c r="NKC1306" s="1124"/>
      <c r="NKD1306" s="1124"/>
      <c r="NKE1306" s="1124"/>
      <c r="NKF1306" s="1124"/>
      <c r="NKG1306" s="1124"/>
      <c r="NKH1306" s="1124"/>
      <c r="NKI1306" s="1124"/>
      <c r="NKJ1306" s="1124"/>
      <c r="NKK1306" s="1124"/>
      <c r="NKL1306" s="1124"/>
      <c r="NKM1306" s="1124"/>
      <c r="NKN1306" s="1124"/>
      <c r="NKO1306" s="1124"/>
      <c r="NKP1306" s="1124"/>
      <c r="NKQ1306" s="1124"/>
      <c r="NKR1306" s="1124"/>
      <c r="NKS1306" s="1124"/>
      <c r="NKT1306" s="1124"/>
      <c r="NKU1306" s="1124"/>
      <c r="NKV1306" s="1124"/>
      <c r="NKW1306" s="1124"/>
      <c r="NKX1306" s="1124"/>
      <c r="NKY1306" s="1124"/>
      <c r="NKZ1306" s="1124"/>
      <c r="NLA1306" s="1124"/>
      <c r="NLB1306" s="1124"/>
      <c r="NLC1306" s="1124"/>
      <c r="NLD1306" s="1124"/>
      <c r="NLE1306" s="1124"/>
      <c r="NLF1306" s="1124"/>
      <c r="NLG1306" s="1124"/>
      <c r="NLH1306" s="1124"/>
      <c r="NLI1306" s="1124"/>
      <c r="NLJ1306" s="1124"/>
      <c r="NLK1306" s="1124"/>
      <c r="NLL1306" s="1124"/>
      <c r="NLM1306" s="1124"/>
      <c r="NLN1306" s="1124"/>
      <c r="NLO1306" s="1124"/>
      <c r="NLP1306" s="1124"/>
      <c r="NLQ1306" s="1124"/>
      <c r="NLR1306" s="1124"/>
      <c r="NLS1306" s="1124"/>
      <c r="NLT1306" s="1124"/>
      <c r="NLU1306" s="1124"/>
      <c r="NLV1306" s="1124"/>
      <c r="NLW1306" s="1124"/>
      <c r="NLX1306" s="1124"/>
      <c r="NLY1306" s="1124"/>
      <c r="NLZ1306" s="1124"/>
      <c r="NMA1306" s="1124"/>
      <c r="NMB1306" s="1124"/>
      <c r="NMC1306" s="1124"/>
      <c r="NMD1306" s="1124"/>
      <c r="NME1306" s="1124"/>
      <c r="NMF1306" s="1124"/>
      <c r="NMG1306" s="1124"/>
      <c r="NMH1306" s="1124"/>
      <c r="NMI1306" s="1124"/>
      <c r="NMJ1306" s="1124"/>
      <c r="NMK1306" s="1124"/>
      <c r="NML1306" s="1124"/>
      <c r="NMM1306" s="1124"/>
      <c r="NMN1306" s="1124"/>
      <c r="NMO1306" s="1124"/>
      <c r="NMP1306" s="1124"/>
      <c r="NMQ1306" s="1124"/>
      <c r="NMR1306" s="1124"/>
      <c r="NMS1306" s="1124"/>
      <c r="NMT1306" s="1124"/>
      <c r="NMU1306" s="1124"/>
      <c r="NMV1306" s="1124"/>
      <c r="NMW1306" s="1124"/>
      <c r="NMX1306" s="1124"/>
      <c r="NMY1306" s="1124"/>
      <c r="NMZ1306" s="1124"/>
      <c r="NNA1306" s="1124"/>
      <c r="NNB1306" s="1124"/>
      <c r="NNC1306" s="1124"/>
      <c r="NND1306" s="1124"/>
      <c r="NNE1306" s="1124"/>
      <c r="NNF1306" s="1124"/>
      <c r="NNG1306" s="1124"/>
      <c r="NNH1306" s="1124"/>
      <c r="NNI1306" s="1124"/>
      <c r="NNJ1306" s="1124"/>
      <c r="NNK1306" s="1124"/>
      <c r="NNL1306" s="1124"/>
      <c r="NNM1306" s="1124"/>
      <c r="NNN1306" s="1124"/>
      <c r="NNO1306" s="1124"/>
      <c r="NNP1306" s="1124"/>
      <c r="NNQ1306" s="1124"/>
      <c r="NNR1306" s="1124"/>
      <c r="NNS1306" s="1124"/>
      <c r="NNT1306" s="1124"/>
      <c r="NNU1306" s="1124"/>
      <c r="NNV1306" s="1124"/>
      <c r="NNW1306" s="1124"/>
      <c r="NNX1306" s="1124"/>
      <c r="NNY1306" s="1124"/>
      <c r="NNZ1306" s="1124"/>
      <c r="NOA1306" s="1124"/>
      <c r="NOB1306" s="1124"/>
      <c r="NOC1306" s="1124"/>
      <c r="NOD1306" s="1124"/>
      <c r="NOE1306" s="1124"/>
      <c r="NOF1306" s="1124"/>
      <c r="NOG1306" s="1124"/>
      <c r="NOH1306" s="1124"/>
      <c r="NOI1306" s="1124"/>
      <c r="NOJ1306" s="1124"/>
      <c r="NOK1306" s="1124"/>
      <c r="NOL1306" s="1124"/>
      <c r="NOM1306" s="1124"/>
      <c r="NON1306" s="1124"/>
      <c r="NOO1306" s="1124"/>
      <c r="NOP1306" s="1124"/>
      <c r="NOQ1306" s="1124"/>
      <c r="NOR1306" s="1124"/>
      <c r="NOS1306" s="1124"/>
      <c r="NOT1306" s="1124"/>
      <c r="NOU1306" s="1124"/>
      <c r="NOV1306" s="1124"/>
      <c r="NOW1306" s="1124"/>
      <c r="NOX1306" s="1124"/>
      <c r="NOY1306" s="1124"/>
      <c r="NOZ1306" s="1124"/>
      <c r="NPA1306" s="1124"/>
      <c r="NPB1306" s="1124"/>
      <c r="NPC1306" s="1124"/>
      <c r="NPD1306" s="1124"/>
      <c r="NPE1306" s="1124"/>
      <c r="NPF1306" s="1124"/>
      <c r="NPG1306" s="1124"/>
      <c r="NPH1306" s="1124"/>
      <c r="NPI1306" s="1124"/>
      <c r="NPJ1306" s="1124"/>
      <c r="NPK1306" s="1124"/>
      <c r="NPL1306" s="1124"/>
      <c r="NPM1306" s="1124"/>
      <c r="NPN1306" s="1124"/>
      <c r="NPO1306" s="1124"/>
      <c r="NPP1306" s="1124"/>
      <c r="NPQ1306" s="1124"/>
      <c r="NPR1306" s="1124"/>
      <c r="NPS1306" s="1124"/>
      <c r="NPT1306" s="1124"/>
      <c r="NPU1306" s="1124"/>
      <c r="NPV1306" s="1124"/>
      <c r="NPW1306" s="1124"/>
      <c r="NPX1306" s="1124"/>
      <c r="NPY1306" s="1124"/>
      <c r="NPZ1306" s="1124"/>
      <c r="NQA1306" s="1124"/>
      <c r="NQB1306" s="1124"/>
      <c r="NQC1306" s="1124"/>
      <c r="NQD1306" s="1124"/>
      <c r="NQE1306" s="1124"/>
      <c r="NQF1306" s="1124"/>
      <c r="NQG1306" s="1124"/>
      <c r="NQH1306" s="1124"/>
      <c r="NQI1306" s="1124"/>
      <c r="NQJ1306" s="1124"/>
      <c r="NQK1306" s="1124"/>
      <c r="NQL1306" s="1124"/>
      <c r="NQM1306" s="1124"/>
      <c r="NQN1306" s="1124"/>
      <c r="NQO1306" s="1124"/>
      <c r="NQP1306" s="1124"/>
      <c r="NQQ1306" s="1124"/>
      <c r="NQR1306" s="1124"/>
      <c r="NQS1306" s="1124"/>
      <c r="NQT1306" s="1124"/>
      <c r="NQU1306" s="1124"/>
      <c r="NQV1306" s="1124"/>
      <c r="NQW1306" s="1124"/>
      <c r="NQX1306" s="1124"/>
      <c r="NQY1306" s="1124"/>
      <c r="NQZ1306" s="1124"/>
      <c r="NRA1306" s="1124"/>
      <c r="NRB1306" s="1124"/>
      <c r="NRC1306" s="1124"/>
      <c r="NRD1306" s="1124"/>
      <c r="NRE1306" s="1124"/>
      <c r="NRF1306" s="1124"/>
      <c r="NRG1306" s="1124"/>
      <c r="NRH1306" s="1124"/>
      <c r="NRI1306" s="1124"/>
      <c r="NRJ1306" s="1124"/>
      <c r="NRK1306" s="1124"/>
      <c r="NRL1306" s="1124"/>
      <c r="NRM1306" s="1124"/>
      <c r="NRN1306" s="1124"/>
      <c r="NRO1306" s="1124"/>
      <c r="NRP1306" s="1124"/>
      <c r="NRQ1306" s="1124"/>
      <c r="NRR1306" s="1124"/>
      <c r="NRS1306" s="1124"/>
      <c r="NRT1306" s="1124"/>
      <c r="NRU1306" s="1124"/>
      <c r="NRV1306" s="1124"/>
      <c r="NRW1306" s="1124"/>
      <c r="NRX1306" s="1124"/>
      <c r="NRY1306" s="1124"/>
      <c r="NRZ1306" s="1124"/>
      <c r="NSA1306" s="1124"/>
      <c r="NSB1306" s="1124"/>
      <c r="NSC1306" s="1124"/>
      <c r="NSD1306" s="1124"/>
      <c r="NSE1306" s="1124"/>
      <c r="NSF1306" s="1124"/>
      <c r="NSG1306" s="1124"/>
      <c r="NSH1306" s="1124"/>
      <c r="NSI1306" s="1124"/>
      <c r="NSJ1306" s="1124"/>
      <c r="NSK1306" s="1124"/>
      <c r="NSL1306" s="1124"/>
      <c r="NSM1306" s="1124"/>
      <c r="NSN1306" s="1124"/>
      <c r="NSO1306" s="1124"/>
      <c r="NSP1306" s="1124"/>
      <c r="NSQ1306" s="1124"/>
      <c r="NSR1306" s="1124"/>
      <c r="NSS1306" s="1124"/>
      <c r="NST1306" s="1124"/>
      <c r="NSU1306" s="1124"/>
      <c r="NSV1306" s="1124"/>
      <c r="NSW1306" s="1124"/>
      <c r="NSX1306" s="1124"/>
      <c r="NSY1306" s="1124"/>
      <c r="NSZ1306" s="1124"/>
      <c r="NTA1306" s="1124"/>
      <c r="NTB1306" s="1124"/>
      <c r="NTC1306" s="1124"/>
      <c r="NTD1306" s="1124"/>
      <c r="NTE1306" s="1124"/>
      <c r="NTF1306" s="1124"/>
      <c r="NTG1306" s="1124"/>
      <c r="NTH1306" s="1124"/>
      <c r="NTI1306" s="1124"/>
      <c r="NTJ1306" s="1124"/>
      <c r="NTK1306" s="1124"/>
      <c r="NTL1306" s="1124"/>
      <c r="NTM1306" s="1124"/>
      <c r="NTN1306" s="1124"/>
      <c r="NTO1306" s="1124"/>
      <c r="NTP1306" s="1124"/>
      <c r="NTQ1306" s="1124"/>
      <c r="NTR1306" s="1124"/>
      <c r="NTS1306" s="1124"/>
      <c r="NTT1306" s="1124"/>
      <c r="NTU1306" s="1124"/>
      <c r="NTV1306" s="1124"/>
      <c r="NTW1306" s="1124"/>
      <c r="NTX1306" s="1124"/>
      <c r="NTY1306" s="1124"/>
      <c r="NTZ1306" s="1124"/>
      <c r="NUA1306" s="1124"/>
      <c r="NUB1306" s="1124"/>
      <c r="NUC1306" s="1124"/>
      <c r="NUD1306" s="1124"/>
      <c r="NUE1306" s="1124"/>
      <c r="NUF1306" s="1124"/>
      <c r="NUG1306" s="1124"/>
      <c r="NUH1306" s="1124"/>
      <c r="NUI1306" s="1124"/>
      <c r="NUJ1306" s="1124"/>
      <c r="NUK1306" s="1124"/>
      <c r="NUL1306" s="1124"/>
      <c r="NUM1306" s="1124"/>
      <c r="NUN1306" s="1124"/>
      <c r="NUO1306" s="1124"/>
      <c r="NUP1306" s="1124"/>
      <c r="NUQ1306" s="1124"/>
      <c r="NUR1306" s="1124"/>
      <c r="NUS1306" s="1124"/>
      <c r="NUT1306" s="1124"/>
      <c r="NUU1306" s="1124"/>
      <c r="NUV1306" s="1124"/>
      <c r="NUW1306" s="1124"/>
      <c r="NUX1306" s="1124"/>
      <c r="NUY1306" s="1124"/>
      <c r="NUZ1306" s="1124"/>
      <c r="NVA1306" s="1124"/>
      <c r="NVB1306" s="1124"/>
      <c r="NVC1306" s="1124"/>
      <c r="NVD1306" s="1124"/>
      <c r="NVE1306" s="1124"/>
      <c r="NVF1306" s="1124"/>
      <c r="NVG1306" s="1124"/>
      <c r="NVH1306" s="1124"/>
      <c r="NVI1306" s="1124"/>
      <c r="NVJ1306" s="1124"/>
      <c r="NVK1306" s="1124"/>
      <c r="NVL1306" s="1124"/>
      <c r="NVM1306" s="1124"/>
      <c r="NVN1306" s="1124"/>
      <c r="NVO1306" s="1124"/>
      <c r="NVP1306" s="1124"/>
      <c r="NVQ1306" s="1124"/>
      <c r="NVR1306" s="1124"/>
      <c r="NVS1306" s="1124"/>
      <c r="NVT1306" s="1124"/>
      <c r="NVU1306" s="1124"/>
      <c r="NVV1306" s="1124"/>
      <c r="NVW1306" s="1124"/>
      <c r="NVX1306" s="1124"/>
      <c r="NVY1306" s="1124"/>
      <c r="NVZ1306" s="1124"/>
      <c r="NWA1306" s="1124"/>
      <c r="NWB1306" s="1124"/>
      <c r="NWC1306" s="1124"/>
      <c r="NWD1306" s="1124"/>
      <c r="NWE1306" s="1124"/>
      <c r="NWF1306" s="1124"/>
      <c r="NWG1306" s="1124"/>
      <c r="NWH1306" s="1124"/>
      <c r="NWI1306" s="1124"/>
      <c r="NWJ1306" s="1124"/>
      <c r="NWK1306" s="1124"/>
      <c r="NWL1306" s="1124"/>
      <c r="NWM1306" s="1124"/>
      <c r="NWN1306" s="1124"/>
      <c r="NWO1306" s="1124"/>
      <c r="NWP1306" s="1124"/>
      <c r="NWQ1306" s="1124"/>
      <c r="NWR1306" s="1124"/>
      <c r="NWS1306" s="1124"/>
      <c r="NWT1306" s="1124"/>
      <c r="NWU1306" s="1124"/>
      <c r="NWV1306" s="1124"/>
      <c r="NWW1306" s="1124"/>
      <c r="NWX1306" s="1124"/>
      <c r="NWY1306" s="1124"/>
      <c r="NWZ1306" s="1124"/>
      <c r="NXA1306" s="1124"/>
      <c r="NXB1306" s="1124"/>
      <c r="NXC1306" s="1124"/>
      <c r="NXD1306" s="1124"/>
      <c r="NXE1306" s="1124"/>
      <c r="NXF1306" s="1124"/>
      <c r="NXG1306" s="1124"/>
      <c r="NXH1306" s="1124"/>
      <c r="NXI1306" s="1124"/>
      <c r="NXJ1306" s="1124"/>
      <c r="NXK1306" s="1124"/>
      <c r="NXL1306" s="1124"/>
      <c r="NXM1306" s="1124"/>
      <c r="NXN1306" s="1124"/>
      <c r="NXO1306" s="1124"/>
      <c r="NXP1306" s="1124"/>
      <c r="NXQ1306" s="1124"/>
      <c r="NXR1306" s="1124"/>
      <c r="NXS1306" s="1124"/>
      <c r="NXT1306" s="1124"/>
      <c r="NXU1306" s="1124"/>
      <c r="NXV1306" s="1124"/>
      <c r="NXW1306" s="1124"/>
      <c r="NXX1306" s="1124"/>
      <c r="NXY1306" s="1124"/>
      <c r="NXZ1306" s="1124"/>
      <c r="NYA1306" s="1124"/>
      <c r="NYB1306" s="1124"/>
      <c r="NYC1306" s="1124"/>
      <c r="NYD1306" s="1124"/>
      <c r="NYE1306" s="1124"/>
      <c r="NYF1306" s="1124"/>
      <c r="NYG1306" s="1124"/>
      <c r="NYH1306" s="1124"/>
      <c r="NYI1306" s="1124"/>
      <c r="NYJ1306" s="1124"/>
      <c r="NYK1306" s="1124"/>
      <c r="NYL1306" s="1124"/>
      <c r="NYM1306" s="1124"/>
      <c r="NYN1306" s="1124"/>
      <c r="NYO1306" s="1124"/>
      <c r="NYP1306" s="1124"/>
      <c r="NYQ1306" s="1124"/>
      <c r="NYR1306" s="1124"/>
      <c r="NYS1306" s="1124"/>
      <c r="NYT1306" s="1124"/>
      <c r="NYU1306" s="1124"/>
      <c r="NYV1306" s="1124"/>
      <c r="NYW1306" s="1124"/>
      <c r="NYX1306" s="1124"/>
      <c r="NYY1306" s="1124"/>
      <c r="NYZ1306" s="1124"/>
      <c r="NZA1306" s="1124"/>
      <c r="NZB1306" s="1124"/>
      <c r="NZC1306" s="1124"/>
      <c r="NZD1306" s="1124"/>
      <c r="NZE1306" s="1124"/>
      <c r="NZF1306" s="1124"/>
      <c r="NZG1306" s="1124"/>
      <c r="NZH1306" s="1124"/>
      <c r="NZI1306" s="1124"/>
      <c r="NZJ1306" s="1124"/>
      <c r="NZK1306" s="1124"/>
      <c r="NZL1306" s="1124"/>
      <c r="NZM1306" s="1124"/>
      <c r="NZN1306" s="1124"/>
      <c r="NZO1306" s="1124"/>
      <c r="NZP1306" s="1124"/>
      <c r="NZQ1306" s="1124"/>
      <c r="NZR1306" s="1124"/>
      <c r="NZS1306" s="1124"/>
      <c r="NZT1306" s="1124"/>
      <c r="NZU1306" s="1124"/>
      <c r="NZV1306" s="1124"/>
      <c r="NZW1306" s="1124"/>
      <c r="NZX1306" s="1124"/>
      <c r="NZY1306" s="1124"/>
      <c r="NZZ1306" s="1124"/>
      <c r="OAA1306" s="1124"/>
      <c r="OAB1306" s="1124"/>
      <c r="OAC1306" s="1124"/>
      <c r="OAD1306" s="1124"/>
      <c r="OAE1306" s="1124"/>
      <c r="OAF1306" s="1124"/>
      <c r="OAG1306" s="1124"/>
      <c r="OAH1306" s="1124"/>
      <c r="OAI1306" s="1124"/>
      <c r="OAJ1306" s="1124"/>
      <c r="OAK1306" s="1124"/>
      <c r="OAL1306" s="1124"/>
      <c r="OAM1306" s="1124"/>
      <c r="OAN1306" s="1124"/>
      <c r="OAO1306" s="1124"/>
      <c r="OAP1306" s="1124"/>
      <c r="OAQ1306" s="1124"/>
      <c r="OAR1306" s="1124"/>
      <c r="OAS1306" s="1124"/>
      <c r="OAT1306" s="1124"/>
      <c r="OAU1306" s="1124"/>
      <c r="OAV1306" s="1124"/>
      <c r="OAW1306" s="1124"/>
      <c r="OAX1306" s="1124"/>
      <c r="OAY1306" s="1124"/>
      <c r="OAZ1306" s="1124"/>
      <c r="OBA1306" s="1124"/>
      <c r="OBB1306" s="1124"/>
      <c r="OBC1306" s="1124"/>
      <c r="OBD1306" s="1124"/>
      <c r="OBE1306" s="1124"/>
      <c r="OBF1306" s="1124"/>
      <c r="OBG1306" s="1124"/>
      <c r="OBH1306" s="1124"/>
      <c r="OBI1306" s="1124"/>
      <c r="OBJ1306" s="1124"/>
      <c r="OBK1306" s="1124"/>
      <c r="OBL1306" s="1124"/>
      <c r="OBM1306" s="1124"/>
      <c r="OBN1306" s="1124"/>
      <c r="OBO1306" s="1124"/>
      <c r="OBP1306" s="1124"/>
      <c r="OBQ1306" s="1124"/>
      <c r="OBR1306" s="1124"/>
      <c r="OBS1306" s="1124"/>
      <c r="OBT1306" s="1124"/>
      <c r="OBU1306" s="1124"/>
      <c r="OBV1306" s="1124"/>
      <c r="OBW1306" s="1124"/>
      <c r="OBX1306" s="1124"/>
      <c r="OBY1306" s="1124"/>
      <c r="OBZ1306" s="1124"/>
      <c r="OCA1306" s="1124"/>
      <c r="OCB1306" s="1124"/>
      <c r="OCC1306" s="1124"/>
      <c r="OCD1306" s="1124"/>
      <c r="OCE1306" s="1124"/>
      <c r="OCF1306" s="1124"/>
      <c r="OCG1306" s="1124"/>
      <c r="OCH1306" s="1124"/>
      <c r="OCI1306" s="1124"/>
      <c r="OCJ1306" s="1124"/>
      <c r="OCK1306" s="1124"/>
      <c r="OCL1306" s="1124"/>
      <c r="OCM1306" s="1124"/>
      <c r="OCN1306" s="1124"/>
      <c r="OCO1306" s="1124"/>
      <c r="OCP1306" s="1124"/>
      <c r="OCQ1306" s="1124"/>
      <c r="OCR1306" s="1124"/>
      <c r="OCS1306" s="1124"/>
      <c r="OCT1306" s="1124"/>
      <c r="OCU1306" s="1124"/>
      <c r="OCV1306" s="1124"/>
      <c r="OCW1306" s="1124"/>
      <c r="OCX1306" s="1124"/>
      <c r="OCY1306" s="1124"/>
      <c r="OCZ1306" s="1124"/>
      <c r="ODA1306" s="1124"/>
      <c r="ODB1306" s="1124"/>
      <c r="ODC1306" s="1124"/>
      <c r="ODD1306" s="1124"/>
      <c r="ODE1306" s="1124"/>
      <c r="ODF1306" s="1124"/>
      <c r="ODG1306" s="1124"/>
      <c r="ODH1306" s="1124"/>
      <c r="ODI1306" s="1124"/>
      <c r="ODJ1306" s="1124"/>
      <c r="ODK1306" s="1124"/>
      <c r="ODL1306" s="1124"/>
      <c r="ODM1306" s="1124"/>
      <c r="ODN1306" s="1124"/>
      <c r="ODO1306" s="1124"/>
      <c r="ODP1306" s="1124"/>
      <c r="ODQ1306" s="1124"/>
      <c r="ODR1306" s="1124"/>
      <c r="ODS1306" s="1124"/>
      <c r="ODT1306" s="1124"/>
      <c r="ODU1306" s="1124"/>
      <c r="ODV1306" s="1124"/>
      <c r="ODW1306" s="1124"/>
      <c r="ODX1306" s="1124"/>
      <c r="ODY1306" s="1124"/>
      <c r="ODZ1306" s="1124"/>
      <c r="OEA1306" s="1124"/>
      <c r="OEB1306" s="1124"/>
      <c r="OEC1306" s="1124"/>
      <c r="OED1306" s="1124"/>
      <c r="OEE1306" s="1124"/>
      <c r="OEF1306" s="1124"/>
      <c r="OEG1306" s="1124"/>
      <c r="OEH1306" s="1124"/>
      <c r="OEI1306" s="1124"/>
      <c r="OEJ1306" s="1124"/>
      <c r="OEK1306" s="1124"/>
      <c r="OEL1306" s="1124"/>
      <c r="OEM1306" s="1124"/>
      <c r="OEN1306" s="1124"/>
      <c r="OEO1306" s="1124"/>
      <c r="OEP1306" s="1124"/>
      <c r="OEQ1306" s="1124"/>
      <c r="OER1306" s="1124"/>
      <c r="OES1306" s="1124"/>
      <c r="OET1306" s="1124"/>
      <c r="OEU1306" s="1124"/>
      <c r="OEV1306" s="1124"/>
      <c r="OEW1306" s="1124"/>
      <c r="OEX1306" s="1124"/>
      <c r="OEY1306" s="1124"/>
      <c r="OEZ1306" s="1124"/>
      <c r="OFA1306" s="1124"/>
      <c r="OFB1306" s="1124"/>
      <c r="OFC1306" s="1124"/>
      <c r="OFD1306" s="1124"/>
      <c r="OFE1306" s="1124"/>
      <c r="OFF1306" s="1124"/>
      <c r="OFG1306" s="1124"/>
      <c r="OFH1306" s="1124"/>
      <c r="OFI1306" s="1124"/>
      <c r="OFJ1306" s="1124"/>
      <c r="OFK1306" s="1124"/>
      <c r="OFL1306" s="1124"/>
      <c r="OFM1306" s="1124"/>
      <c r="OFN1306" s="1124"/>
      <c r="OFO1306" s="1124"/>
      <c r="OFP1306" s="1124"/>
      <c r="OFQ1306" s="1124"/>
      <c r="OFR1306" s="1124"/>
      <c r="OFS1306" s="1124"/>
      <c r="OFT1306" s="1124"/>
      <c r="OFU1306" s="1124"/>
      <c r="OFV1306" s="1124"/>
      <c r="OFW1306" s="1124"/>
      <c r="OFX1306" s="1124"/>
      <c r="OFY1306" s="1124"/>
      <c r="OFZ1306" s="1124"/>
      <c r="OGA1306" s="1124"/>
      <c r="OGB1306" s="1124"/>
      <c r="OGC1306" s="1124"/>
      <c r="OGD1306" s="1124"/>
      <c r="OGE1306" s="1124"/>
      <c r="OGF1306" s="1124"/>
      <c r="OGG1306" s="1124"/>
      <c r="OGH1306" s="1124"/>
      <c r="OGI1306" s="1124"/>
      <c r="OGJ1306" s="1124"/>
      <c r="OGK1306" s="1124"/>
      <c r="OGL1306" s="1124"/>
      <c r="OGM1306" s="1124"/>
      <c r="OGN1306" s="1124"/>
      <c r="OGO1306" s="1124"/>
      <c r="OGP1306" s="1124"/>
      <c r="OGQ1306" s="1124"/>
      <c r="OGR1306" s="1124"/>
      <c r="OGS1306" s="1124"/>
      <c r="OGT1306" s="1124"/>
      <c r="OGU1306" s="1124"/>
      <c r="OGV1306" s="1124"/>
      <c r="OGW1306" s="1124"/>
      <c r="OGX1306" s="1124"/>
      <c r="OGY1306" s="1124"/>
      <c r="OGZ1306" s="1124"/>
      <c r="OHA1306" s="1124"/>
      <c r="OHB1306" s="1124"/>
      <c r="OHC1306" s="1124"/>
      <c r="OHD1306" s="1124"/>
      <c r="OHE1306" s="1124"/>
      <c r="OHF1306" s="1124"/>
      <c r="OHG1306" s="1124"/>
      <c r="OHH1306" s="1124"/>
      <c r="OHI1306" s="1124"/>
      <c r="OHJ1306" s="1124"/>
      <c r="OHK1306" s="1124"/>
      <c r="OHL1306" s="1124"/>
      <c r="OHM1306" s="1124"/>
      <c r="OHN1306" s="1124"/>
      <c r="OHO1306" s="1124"/>
      <c r="OHP1306" s="1124"/>
      <c r="OHQ1306" s="1124"/>
      <c r="OHR1306" s="1124"/>
      <c r="OHS1306" s="1124"/>
      <c r="OHT1306" s="1124"/>
      <c r="OHU1306" s="1124"/>
      <c r="OHV1306" s="1124"/>
      <c r="OHW1306" s="1124"/>
      <c r="OHX1306" s="1124"/>
      <c r="OHY1306" s="1124"/>
      <c r="OHZ1306" s="1124"/>
      <c r="OIA1306" s="1124"/>
      <c r="OIB1306" s="1124"/>
      <c r="OIC1306" s="1124"/>
      <c r="OID1306" s="1124"/>
      <c r="OIE1306" s="1124"/>
      <c r="OIF1306" s="1124"/>
      <c r="OIG1306" s="1124"/>
      <c r="OIH1306" s="1124"/>
      <c r="OII1306" s="1124"/>
      <c r="OIJ1306" s="1124"/>
      <c r="OIK1306" s="1124"/>
      <c r="OIL1306" s="1124"/>
      <c r="OIM1306" s="1124"/>
      <c r="OIN1306" s="1124"/>
      <c r="OIO1306" s="1124"/>
      <c r="OIP1306" s="1124"/>
      <c r="OIQ1306" s="1124"/>
      <c r="OIR1306" s="1124"/>
      <c r="OIS1306" s="1124"/>
      <c r="OIT1306" s="1124"/>
      <c r="OIU1306" s="1124"/>
      <c r="OIV1306" s="1124"/>
      <c r="OIW1306" s="1124"/>
      <c r="OIX1306" s="1124"/>
      <c r="OIY1306" s="1124"/>
      <c r="OIZ1306" s="1124"/>
      <c r="OJA1306" s="1124"/>
      <c r="OJB1306" s="1124"/>
      <c r="OJC1306" s="1124"/>
      <c r="OJD1306" s="1124"/>
      <c r="OJE1306" s="1124"/>
      <c r="OJF1306" s="1124"/>
      <c r="OJG1306" s="1124"/>
      <c r="OJH1306" s="1124"/>
      <c r="OJI1306" s="1124"/>
      <c r="OJJ1306" s="1124"/>
      <c r="OJK1306" s="1124"/>
      <c r="OJL1306" s="1124"/>
      <c r="OJM1306" s="1124"/>
      <c r="OJN1306" s="1124"/>
      <c r="OJO1306" s="1124"/>
      <c r="OJP1306" s="1124"/>
      <c r="OJQ1306" s="1124"/>
      <c r="OJR1306" s="1124"/>
      <c r="OJS1306" s="1124"/>
      <c r="OJT1306" s="1124"/>
      <c r="OJU1306" s="1124"/>
      <c r="OJV1306" s="1124"/>
      <c r="OJW1306" s="1124"/>
      <c r="OJX1306" s="1124"/>
      <c r="OJY1306" s="1124"/>
      <c r="OJZ1306" s="1124"/>
      <c r="OKA1306" s="1124"/>
      <c r="OKB1306" s="1124"/>
      <c r="OKC1306" s="1124"/>
      <c r="OKD1306" s="1124"/>
      <c r="OKE1306" s="1124"/>
      <c r="OKF1306" s="1124"/>
      <c r="OKG1306" s="1124"/>
      <c r="OKH1306" s="1124"/>
      <c r="OKI1306" s="1124"/>
      <c r="OKJ1306" s="1124"/>
      <c r="OKK1306" s="1124"/>
      <c r="OKL1306" s="1124"/>
      <c r="OKM1306" s="1124"/>
      <c r="OKN1306" s="1124"/>
      <c r="OKO1306" s="1124"/>
      <c r="OKP1306" s="1124"/>
      <c r="OKQ1306" s="1124"/>
      <c r="OKR1306" s="1124"/>
      <c r="OKS1306" s="1124"/>
      <c r="OKT1306" s="1124"/>
      <c r="OKU1306" s="1124"/>
      <c r="OKV1306" s="1124"/>
      <c r="OKW1306" s="1124"/>
      <c r="OKX1306" s="1124"/>
      <c r="OKY1306" s="1124"/>
      <c r="OKZ1306" s="1124"/>
      <c r="OLA1306" s="1124"/>
      <c r="OLB1306" s="1124"/>
      <c r="OLC1306" s="1124"/>
      <c r="OLD1306" s="1124"/>
      <c r="OLE1306" s="1124"/>
      <c r="OLF1306" s="1124"/>
      <c r="OLG1306" s="1124"/>
      <c r="OLH1306" s="1124"/>
      <c r="OLI1306" s="1124"/>
      <c r="OLJ1306" s="1124"/>
      <c r="OLK1306" s="1124"/>
      <c r="OLL1306" s="1124"/>
      <c r="OLM1306" s="1124"/>
      <c r="OLN1306" s="1124"/>
      <c r="OLO1306" s="1124"/>
      <c r="OLP1306" s="1124"/>
      <c r="OLQ1306" s="1124"/>
      <c r="OLR1306" s="1124"/>
      <c r="OLS1306" s="1124"/>
      <c r="OLT1306" s="1124"/>
      <c r="OLU1306" s="1124"/>
      <c r="OLV1306" s="1124"/>
      <c r="OLW1306" s="1124"/>
      <c r="OLX1306" s="1124"/>
      <c r="OLY1306" s="1124"/>
      <c r="OLZ1306" s="1124"/>
      <c r="OMA1306" s="1124"/>
      <c r="OMB1306" s="1124"/>
      <c r="OMC1306" s="1124"/>
      <c r="OMD1306" s="1124"/>
      <c r="OME1306" s="1124"/>
      <c r="OMF1306" s="1124"/>
      <c r="OMG1306" s="1124"/>
      <c r="OMH1306" s="1124"/>
      <c r="OMI1306" s="1124"/>
      <c r="OMJ1306" s="1124"/>
      <c r="OMK1306" s="1124"/>
      <c r="OML1306" s="1124"/>
      <c r="OMM1306" s="1124"/>
      <c r="OMN1306" s="1124"/>
      <c r="OMO1306" s="1124"/>
      <c r="OMP1306" s="1124"/>
      <c r="OMQ1306" s="1124"/>
      <c r="OMR1306" s="1124"/>
      <c r="OMS1306" s="1124"/>
      <c r="OMT1306" s="1124"/>
      <c r="OMU1306" s="1124"/>
      <c r="OMV1306" s="1124"/>
      <c r="OMW1306" s="1124"/>
      <c r="OMX1306" s="1124"/>
      <c r="OMY1306" s="1124"/>
      <c r="OMZ1306" s="1124"/>
      <c r="ONA1306" s="1124"/>
      <c r="ONB1306" s="1124"/>
      <c r="ONC1306" s="1124"/>
      <c r="OND1306" s="1124"/>
      <c r="ONE1306" s="1124"/>
      <c r="ONF1306" s="1124"/>
      <c r="ONG1306" s="1124"/>
      <c r="ONH1306" s="1124"/>
      <c r="ONI1306" s="1124"/>
      <c r="ONJ1306" s="1124"/>
      <c r="ONK1306" s="1124"/>
      <c r="ONL1306" s="1124"/>
      <c r="ONM1306" s="1124"/>
      <c r="ONN1306" s="1124"/>
      <c r="ONO1306" s="1124"/>
      <c r="ONP1306" s="1124"/>
      <c r="ONQ1306" s="1124"/>
      <c r="ONR1306" s="1124"/>
      <c r="ONS1306" s="1124"/>
      <c r="ONT1306" s="1124"/>
      <c r="ONU1306" s="1124"/>
      <c r="ONV1306" s="1124"/>
      <c r="ONW1306" s="1124"/>
      <c r="ONX1306" s="1124"/>
      <c r="ONY1306" s="1124"/>
      <c r="ONZ1306" s="1124"/>
      <c r="OOA1306" s="1124"/>
      <c r="OOB1306" s="1124"/>
      <c r="OOC1306" s="1124"/>
      <c r="OOD1306" s="1124"/>
      <c r="OOE1306" s="1124"/>
      <c r="OOF1306" s="1124"/>
      <c r="OOG1306" s="1124"/>
      <c r="OOH1306" s="1124"/>
      <c r="OOI1306" s="1124"/>
      <c r="OOJ1306" s="1124"/>
      <c r="OOK1306" s="1124"/>
      <c r="OOL1306" s="1124"/>
      <c r="OOM1306" s="1124"/>
      <c r="OON1306" s="1124"/>
      <c r="OOO1306" s="1124"/>
      <c r="OOP1306" s="1124"/>
      <c r="OOQ1306" s="1124"/>
      <c r="OOR1306" s="1124"/>
      <c r="OOS1306" s="1124"/>
      <c r="OOT1306" s="1124"/>
      <c r="OOU1306" s="1124"/>
      <c r="OOV1306" s="1124"/>
      <c r="OOW1306" s="1124"/>
      <c r="OOX1306" s="1124"/>
      <c r="OOY1306" s="1124"/>
      <c r="OOZ1306" s="1124"/>
      <c r="OPA1306" s="1124"/>
      <c r="OPB1306" s="1124"/>
      <c r="OPC1306" s="1124"/>
      <c r="OPD1306" s="1124"/>
      <c r="OPE1306" s="1124"/>
      <c r="OPF1306" s="1124"/>
      <c r="OPG1306" s="1124"/>
      <c r="OPH1306" s="1124"/>
      <c r="OPI1306" s="1124"/>
      <c r="OPJ1306" s="1124"/>
      <c r="OPK1306" s="1124"/>
      <c r="OPL1306" s="1124"/>
      <c r="OPM1306" s="1124"/>
      <c r="OPN1306" s="1124"/>
      <c r="OPO1306" s="1124"/>
      <c r="OPP1306" s="1124"/>
      <c r="OPQ1306" s="1124"/>
      <c r="OPR1306" s="1124"/>
      <c r="OPS1306" s="1124"/>
      <c r="OPT1306" s="1124"/>
      <c r="OPU1306" s="1124"/>
      <c r="OPV1306" s="1124"/>
      <c r="OPW1306" s="1124"/>
      <c r="OPX1306" s="1124"/>
      <c r="OPY1306" s="1124"/>
      <c r="OPZ1306" s="1124"/>
      <c r="OQA1306" s="1124"/>
      <c r="OQB1306" s="1124"/>
      <c r="OQC1306" s="1124"/>
      <c r="OQD1306" s="1124"/>
      <c r="OQE1306" s="1124"/>
      <c r="OQF1306" s="1124"/>
      <c r="OQG1306" s="1124"/>
      <c r="OQH1306" s="1124"/>
      <c r="OQI1306" s="1124"/>
      <c r="OQJ1306" s="1124"/>
      <c r="OQK1306" s="1124"/>
      <c r="OQL1306" s="1124"/>
      <c r="OQM1306" s="1124"/>
      <c r="OQN1306" s="1124"/>
      <c r="OQO1306" s="1124"/>
      <c r="OQP1306" s="1124"/>
      <c r="OQQ1306" s="1124"/>
      <c r="OQR1306" s="1124"/>
      <c r="OQS1306" s="1124"/>
      <c r="OQT1306" s="1124"/>
      <c r="OQU1306" s="1124"/>
      <c r="OQV1306" s="1124"/>
      <c r="OQW1306" s="1124"/>
      <c r="OQX1306" s="1124"/>
      <c r="OQY1306" s="1124"/>
      <c r="OQZ1306" s="1124"/>
      <c r="ORA1306" s="1124"/>
      <c r="ORB1306" s="1124"/>
      <c r="ORC1306" s="1124"/>
      <c r="ORD1306" s="1124"/>
      <c r="ORE1306" s="1124"/>
      <c r="ORF1306" s="1124"/>
      <c r="ORG1306" s="1124"/>
      <c r="ORH1306" s="1124"/>
      <c r="ORI1306" s="1124"/>
      <c r="ORJ1306" s="1124"/>
      <c r="ORK1306" s="1124"/>
      <c r="ORL1306" s="1124"/>
      <c r="ORM1306" s="1124"/>
      <c r="ORN1306" s="1124"/>
      <c r="ORO1306" s="1124"/>
      <c r="ORP1306" s="1124"/>
      <c r="ORQ1306" s="1124"/>
      <c r="ORR1306" s="1124"/>
      <c r="ORS1306" s="1124"/>
      <c r="ORT1306" s="1124"/>
      <c r="ORU1306" s="1124"/>
      <c r="ORV1306" s="1124"/>
      <c r="ORW1306" s="1124"/>
      <c r="ORX1306" s="1124"/>
      <c r="ORY1306" s="1124"/>
      <c r="ORZ1306" s="1124"/>
      <c r="OSA1306" s="1124"/>
      <c r="OSB1306" s="1124"/>
      <c r="OSC1306" s="1124"/>
      <c r="OSD1306" s="1124"/>
      <c r="OSE1306" s="1124"/>
      <c r="OSF1306" s="1124"/>
      <c r="OSG1306" s="1124"/>
      <c r="OSH1306" s="1124"/>
      <c r="OSI1306" s="1124"/>
      <c r="OSJ1306" s="1124"/>
      <c r="OSK1306" s="1124"/>
      <c r="OSL1306" s="1124"/>
      <c r="OSM1306" s="1124"/>
      <c r="OSN1306" s="1124"/>
      <c r="OSO1306" s="1124"/>
      <c r="OSP1306" s="1124"/>
      <c r="OSQ1306" s="1124"/>
      <c r="OSR1306" s="1124"/>
      <c r="OSS1306" s="1124"/>
      <c r="OST1306" s="1124"/>
      <c r="OSU1306" s="1124"/>
      <c r="OSV1306" s="1124"/>
      <c r="OSW1306" s="1124"/>
      <c r="OSX1306" s="1124"/>
      <c r="OSY1306" s="1124"/>
      <c r="OSZ1306" s="1124"/>
      <c r="OTA1306" s="1124"/>
      <c r="OTB1306" s="1124"/>
      <c r="OTC1306" s="1124"/>
      <c r="OTD1306" s="1124"/>
      <c r="OTE1306" s="1124"/>
      <c r="OTF1306" s="1124"/>
      <c r="OTG1306" s="1124"/>
      <c r="OTH1306" s="1124"/>
      <c r="OTI1306" s="1124"/>
      <c r="OTJ1306" s="1124"/>
      <c r="OTK1306" s="1124"/>
      <c r="OTL1306" s="1124"/>
      <c r="OTM1306" s="1124"/>
      <c r="OTN1306" s="1124"/>
      <c r="OTO1306" s="1124"/>
      <c r="OTP1306" s="1124"/>
      <c r="OTQ1306" s="1124"/>
      <c r="OTR1306" s="1124"/>
      <c r="OTS1306" s="1124"/>
      <c r="OTT1306" s="1124"/>
      <c r="OTU1306" s="1124"/>
      <c r="OTV1306" s="1124"/>
      <c r="OTW1306" s="1124"/>
      <c r="OTX1306" s="1124"/>
      <c r="OTY1306" s="1124"/>
      <c r="OTZ1306" s="1124"/>
      <c r="OUA1306" s="1124"/>
      <c r="OUB1306" s="1124"/>
      <c r="OUC1306" s="1124"/>
      <c r="OUD1306" s="1124"/>
      <c r="OUE1306" s="1124"/>
      <c r="OUF1306" s="1124"/>
      <c r="OUG1306" s="1124"/>
      <c r="OUH1306" s="1124"/>
      <c r="OUI1306" s="1124"/>
      <c r="OUJ1306" s="1124"/>
      <c r="OUK1306" s="1124"/>
      <c r="OUL1306" s="1124"/>
      <c r="OUM1306" s="1124"/>
      <c r="OUN1306" s="1124"/>
      <c r="OUO1306" s="1124"/>
      <c r="OUP1306" s="1124"/>
      <c r="OUQ1306" s="1124"/>
      <c r="OUR1306" s="1124"/>
      <c r="OUS1306" s="1124"/>
      <c r="OUT1306" s="1124"/>
      <c r="OUU1306" s="1124"/>
      <c r="OUV1306" s="1124"/>
      <c r="OUW1306" s="1124"/>
      <c r="OUX1306" s="1124"/>
      <c r="OUY1306" s="1124"/>
      <c r="OUZ1306" s="1124"/>
      <c r="OVA1306" s="1124"/>
      <c r="OVB1306" s="1124"/>
      <c r="OVC1306" s="1124"/>
      <c r="OVD1306" s="1124"/>
      <c r="OVE1306" s="1124"/>
      <c r="OVF1306" s="1124"/>
      <c r="OVG1306" s="1124"/>
      <c r="OVH1306" s="1124"/>
      <c r="OVI1306" s="1124"/>
      <c r="OVJ1306" s="1124"/>
      <c r="OVK1306" s="1124"/>
      <c r="OVL1306" s="1124"/>
      <c r="OVM1306" s="1124"/>
      <c r="OVN1306" s="1124"/>
      <c r="OVO1306" s="1124"/>
      <c r="OVP1306" s="1124"/>
      <c r="OVQ1306" s="1124"/>
      <c r="OVR1306" s="1124"/>
      <c r="OVS1306" s="1124"/>
      <c r="OVT1306" s="1124"/>
      <c r="OVU1306" s="1124"/>
      <c r="OVV1306" s="1124"/>
      <c r="OVW1306" s="1124"/>
      <c r="OVX1306" s="1124"/>
      <c r="OVY1306" s="1124"/>
      <c r="OVZ1306" s="1124"/>
      <c r="OWA1306" s="1124"/>
      <c r="OWB1306" s="1124"/>
      <c r="OWC1306" s="1124"/>
      <c r="OWD1306" s="1124"/>
      <c r="OWE1306" s="1124"/>
      <c r="OWF1306" s="1124"/>
      <c r="OWG1306" s="1124"/>
      <c r="OWH1306" s="1124"/>
      <c r="OWI1306" s="1124"/>
      <c r="OWJ1306" s="1124"/>
      <c r="OWK1306" s="1124"/>
      <c r="OWL1306" s="1124"/>
      <c r="OWM1306" s="1124"/>
      <c r="OWN1306" s="1124"/>
      <c r="OWO1306" s="1124"/>
      <c r="OWP1306" s="1124"/>
      <c r="OWQ1306" s="1124"/>
      <c r="OWR1306" s="1124"/>
      <c r="OWS1306" s="1124"/>
      <c r="OWT1306" s="1124"/>
      <c r="OWU1306" s="1124"/>
      <c r="OWV1306" s="1124"/>
      <c r="OWW1306" s="1124"/>
      <c r="OWX1306" s="1124"/>
      <c r="OWY1306" s="1124"/>
      <c r="OWZ1306" s="1124"/>
      <c r="OXA1306" s="1124"/>
      <c r="OXB1306" s="1124"/>
      <c r="OXC1306" s="1124"/>
      <c r="OXD1306" s="1124"/>
      <c r="OXE1306" s="1124"/>
      <c r="OXF1306" s="1124"/>
      <c r="OXG1306" s="1124"/>
      <c r="OXH1306" s="1124"/>
      <c r="OXI1306" s="1124"/>
      <c r="OXJ1306" s="1124"/>
      <c r="OXK1306" s="1124"/>
      <c r="OXL1306" s="1124"/>
      <c r="OXM1306" s="1124"/>
      <c r="OXN1306" s="1124"/>
      <c r="OXO1306" s="1124"/>
      <c r="OXP1306" s="1124"/>
      <c r="OXQ1306" s="1124"/>
      <c r="OXR1306" s="1124"/>
      <c r="OXS1306" s="1124"/>
      <c r="OXT1306" s="1124"/>
      <c r="OXU1306" s="1124"/>
      <c r="OXV1306" s="1124"/>
      <c r="OXW1306" s="1124"/>
      <c r="OXX1306" s="1124"/>
      <c r="OXY1306" s="1124"/>
      <c r="OXZ1306" s="1124"/>
      <c r="OYA1306" s="1124"/>
      <c r="OYB1306" s="1124"/>
      <c r="OYC1306" s="1124"/>
      <c r="OYD1306" s="1124"/>
      <c r="OYE1306" s="1124"/>
      <c r="OYF1306" s="1124"/>
      <c r="OYG1306" s="1124"/>
      <c r="OYH1306" s="1124"/>
      <c r="OYI1306" s="1124"/>
      <c r="OYJ1306" s="1124"/>
      <c r="OYK1306" s="1124"/>
      <c r="OYL1306" s="1124"/>
      <c r="OYM1306" s="1124"/>
      <c r="OYN1306" s="1124"/>
      <c r="OYO1306" s="1124"/>
      <c r="OYP1306" s="1124"/>
      <c r="OYQ1306" s="1124"/>
      <c r="OYR1306" s="1124"/>
      <c r="OYS1306" s="1124"/>
      <c r="OYT1306" s="1124"/>
      <c r="OYU1306" s="1124"/>
      <c r="OYV1306" s="1124"/>
      <c r="OYW1306" s="1124"/>
      <c r="OYX1306" s="1124"/>
      <c r="OYY1306" s="1124"/>
      <c r="OYZ1306" s="1124"/>
      <c r="OZA1306" s="1124"/>
      <c r="OZB1306" s="1124"/>
      <c r="OZC1306" s="1124"/>
      <c r="OZD1306" s="1124"/>
      <c r="OZE1306" s="1124"/>
      <c r="OZF1306" s="1124"/>
      <c r="OZG1306" s="1124"/>
      <c r="OZH1306" s="1124"/>
      <c r="OZI1306" s="1124"/>
      <c r="OZJ1306" s="1124"/>
      <c r="OZK1306" s="1124"/>
      <c r="OZL1306" s="1124"/>
      <c r="OZM1306" s="1124"/>
      <c r="OZN1306" s="1124"/>
      <c r="OZO1306" s="1124"/>
      <c r="OZP1306" s="1124"/>
      <c r="OZQ1306" s="1124"/>
      <c r="OZR1306" s="1124"/>
      <c r="OZS1306" s="1124"/>
      <c r="OZT1306" s="1124"/>
      <c r="OZU1306" s="1124"/>
      <c r="OZV1306" s="1124"/>
      <c r="OZW1306" s="1124"/>
      <c r="OZX1306" s="1124"/>
      <c r="OZY1306" s="1124"/>
      <c r="OZZ1306" s="1124"/>
      <c r="PAA1306" s="1124"/>
      <c r="PAB1306" s="1124"/>
      <c r="PAC1306" s="1124"/>
      <c r="PAD1306" s="1124"/>
      <c r="PAE1306" s="1124"/>
      <c r="PAF1306" s="1124"/>
      <c r="PAG1306" s="1124"/>
      <c r="PAH1306" s="1124"/>
      <c r="PAI1306" s="1124"/>
      <c r="PAJ1306" s="1124"/>
      <c r="PAK1306" s="1124"/>
      <c r="PAL1306" s="1124"/>
      <c r="PAM1306" s="1124"/>
      <c r="PAN1306" s="1124"/>
      <c r="PAO1306" s="1124"/>
      <c r="PAP1306" s="1124"/>
      <c r="PAQ1306" s="1124"/>
      <c r="PAR1306" s="1124"/>
      <c r="PAS1306" s="1124"/>
      <c r="PAT1306" s="1124"/>
      <c r="PAU1306" s="1124"/>
      <c r="PAV1306" s="1124"/>
      <c r="PAW1306" s="1124"/>
      <c r="PAX1306" s="1124"/>
      <c r="PAY1306" s="1124"/>
      <c r="PAZ1306" s="1124"/>
      <c r="PBA1306" s="1124"/>
      <c r="PBB1306" s="1124"/>
      <c r="PBC1306" s="1124"/>
      <c r="PBD1306" s="1124"/>
      <c r="PBE1306" s="1124"/>
      <c r="PBF1306" s="1124"/>
      <c r="PBG1306" s="1124"/>
      <c r="PBH1306" s="1124"/>
      <c r="PBI1306" s="1124"/>
      <c r="PBJ1306" s="1124"/>
      <c r="PBK1306" s="1124"/>
      <c r="PBL1306" s="1124"/>
      <c r="PBM1306" s="1124"/>
      <c r="PBN1306" s="1124"/>
      <c r="PBO1306" s="1124"/>
      <c r="PBP1306" s="1124"/>
      <c r="PBQ1306" s="1124"/>
      <c r="PBR1306" s="1124"/>
      <c r="PBS1306" s="1124"/>
      <c r="PBT1306" s="1124"/>
      <c r="PBU1306" s="1124"/>
      <c r="PBV1306" s="1124"/>
      <c r="PBW1306" s="1124"/>
      <c r="PBX1306" s="1124"/>
      <c r="PBY1306" s="1124"/>
      <c r="PBZ1306" s="1124"/>
      <c r="PCA1306" s="1124"/>
      <c r="PCB1306" s="1124"/>
      <c r="PCC1306" s="1124"/>
      <c r="PCD1306" s="1124"/>
      <c r="PCE1306" s="1124"/>
      <c r="PCF1306" s="1124"/>
      <c r="PCG1306" s="1124"/>
      <c r="PCH1306" s="1124"/>
      <c r="PCI1306" s="1124"/>
      <c r="PCJ1306" s="1124"/>
      <c r="PCK1306" s="1124"/>
      <c r="PCL1306" s="1124"/>
      <c r="PCM1306" s="1124"/>
      <c r="PCN1306" s="1124"/>
      <c r="PCO1306" s="1124"/>
      <c r="PCP1306" s="1124"/>
      <c r="PCQ1306" s="1124"/>
      <c r="PCR1306" s="1124"/>
      <c r="PCS1306" s="1124"/>
      <c r="PCT1306" s="1124"/>
      <c r="PCU1306" s="1124"/>
      <c r="PCV1306" s="1124"/>
      <c r="PCW1306" s="1124"/>
      <c r="PCX1306" s="1124"/>
      <c r="PCY1306" s="1124"/>
      <c r="PCZ1306" s="1124"/>
      <c r="PDA1306" s="1124"/>
      <c r="PDB1306" s="1124"/>
      <c r="PDC1306" s="1124"/>
      <c r="PDD1306" s="1124"/>
      <c r="PDE1306" s="1124"/>
      <c r="PDF1306" s="1124"/>
      <c r="PDG1306" s="1124"/>
      <c r="PDH1306" s="1124"/>
      <c r="PDI1306" s="1124"/>
      <c r="PDJ1306" s="1124"/>
      <c r="PDK1306" s="1124"/>
      <c r="PDL1306" s="1124"/>
      <c r="PDM1306" s="1124"/>
      <c r="PDN1306" s="1124"/>
      <c r="PDO1306" s="1124"/>
      <c r="PDP1306" s="1124"/>
      <c r="PDQ1306" s="1124"/>
      <c r="PDR1306" s="1124"/>
      <c r="PDS1306" s="1124"/>
      <c r="PDT1306" s="1124"/>
      <c r="PDU1306" s="1124"/>
      <c r="PDV1306" s="1124"/>
      <c r="PDW1306" s="1124"/>
      <c r="PDX1306" s="1124"/>
      <c r="PDY1306" s="1124"/>
      <c r="PDZ1306" s="1124"/>
      <c r="PEA1306" s="1124"/>
      <c r="PEB1306" s="1124"/>
      <c r="PEC1306" s="1124"/>
      <c r="PED1306" s="1124"/>
      <c r="PEE1306" s="1124"/>
      <c r="PEF1306" s="1124"/>
      <c r="PEG1306" s="1124"/>
      <c r="PEH1306" s="1124"/>
      <c r="PEI1306" s="1124"/>
      <c r="PEJ1306" s="1124"/>
      <c r="PEK1306" s="1124"/>
      <c r="PEL1306" s="1124"/>
      <c r="PEM1306" s="1124"/>
      <c r="PEN1306" s="1124"/>
      <c r="PEO1306" s="1124"/>
      <c r="PEP1306" s="1124"/>
      <c r="PEQ1306" s="1124"/>
      <c r="PER1306" s="1124"/>
      <c r="PES1306" s="1124"/>
      <c r="PET1306" s="1124"/>
      <c r="PEU1306" s="1124"/>
      <c r="PEV1306" s="1124"/>
      <c r="PEW1306" s="1124"/>
      <c r="PEX1306" s="1124"/>
      <c r="PEY1306" s="1124"/>
      <c r="PEZ1306" s="1124"/>
      <c r="PFA1306" s="1124"/>
      <c r="PFB1306" s="1124"/>
      <c r="PFC1306" s="1124"/>
      <c r="PFD1306" s="1124"/>
      <c r="PFE1306" s="1124"/>
      <c r="PFF1306" s="1124"/>
      <c r="PFG1306" s="1124"/>
      <c r="PFH1306" s="1124"/>
      <c r="PFI1306" s="1124"/>
      <c r="PFJ1306" s="1124"/>
      <c r="PFK1306" s="1124"/>
      <c r="PFL1306" s="1124"/>
      <c r="PFM1306" s="1124"/>
      <c r="PFN1306" s="1124"/>
      <c r="PFO1306" s="1124"/>
      <c r="PFP1306" s="1124"/>
      <c r="PFQ1306" s="1124"/>
      <c r="PFR1306" s="1124"/>
      <c r="PFS1306" s="1124"/>
      <c r="PFT1306" s="1124"/>
      <c r="PFU1306" s="1124"/>
      <c r="PFV1306" s="1124"/>
      <c r="PFW1306" s="1124"/>
      <c r="PFX1306" s="1124"/>
      <c r="PFY1306" s="1124"/>
      <c r="PFZ1306" s="1124"/>
      <c r="PGA1306" s="1124"/>
      <c r="PGB1306" s="1124"/>
      <c r="PGC1306" s="1124"/>
      <c r="PGD1306" s="1124"/>
      <c r="PGE1306" s="1124"/>
      <c r="PGF1306" s="1124"/>
      <c r="PGG1306" s="1124"/>
      <c r="PGH1306" s="1124"/>
      <c r="PGI1306" s="1124"/>
      <c r="PGJ1306" s="1124"/>
      <c r="PGK1306" s="1124"/>
      <c r="PGL1306" s="1124"/>
      <c r="PGM1306" s="1124"/>
      <c r="PGN1306" s="1124"/>
      <c r="PGO1306" s="1124"/>
      <c r="PGP1306" s="1124"/>
      <c r="PGQ1306" s="1124"/>
      <c r="PGR1306" s="1124"/>
      <c r="PGS1306" s="1124"/>
      <c r="PGT1306" s="1124"/>
      <c r="PGU1306" s="1124"/>
      <c r="PGV1306" s="1124"/>
      <c r="PGW1306" s="1124"/>
      <c r="PGX1306" s="1124"/>
      <c r="PGY1306" s="1124"/>
      <c r="PGZ1306" s="1124"/>
      <c r="PHA1306" s="1124"/>
      <c r="PHB1306" s="1124"/>
      <c r="PHC1306" s="1124"/>
      <c r="PHD1306" s="1124"/>
      <c r="PHE1306" s="1124"/>
      <c r="PHF1306" s="1124"/>
      <c r="PHG1306" s="1124"/>
      <c r="PHH1306" s="1124"/>
      <c r="PHI1306" s="1124"/>
      <c r="PHJ1306" s="1124"/>
      <c r="PHK1306" s="1124"/>
      <c r="PHL1306" s="1124"/>
      <c r="PHM1306" s="1124"/>
      <c r="PHN1306" s="1124"/>
      <c r="PHO1306" s="1124"/>
      <c r="PHP1306" s="1124"/>
      <c r="PHQ1306" s="1124"/>
      <c r="PHR1306" s="1124"/>
      <c r="PHS1306" s="1124"/>
      <c r="PHT1306" s="1124"/>
      <c r="PHU1306" s="1124"/>
      <c r="PHV1306" s="1124"/>
      <c r="PHW1306" s="1124"/>
      <c r="PHX1306" s="1124"/>
      <c r="PHY1306" s="1124"/>
      <c r="PHZ1306" s="1124"/>
      <c r="PIA1306" s="1124"/>
      <c r="PIB1306" s="1124"/>
      <c r="PIC1306" s="1124"/>
      <c r="PID1306" s="1124"/>
      <c r="PIE1306" s="1124"/>
      <c r="PIF1306" s="1124"/>
      <c r="PIG1306" s="1124"/>
      <c r="PIH1306" s="1124"/>
      <c r="PII1306" s="1124"/>
      <c r="PIJ1306" s="1124"/>
      <c r="PIK1306" s="1124"/>
      <c r="PIL1306" s="1124"/>
      <c r="PIM1306" s="1124"/>
      <c r="PIN1306" s="1124"/>
      <c r="PIO1306" s="1124"/>
      <c r="PIP1306" s="1124"/>
      <c r="PIQ1306" s="1124"/>
      <c r="PIR1306" s="1124"/>
      <c r="PIS1306" s="1124"/>
      <c r="PIT1306" s="1124"/>
      <c r="PIU1306" s="1124"/>
      <c r="PIV1306" s="1124"/>
      <c r="PIW1306" s="1124"/>
      <c r="PIX1306" s="1124"/>
      <c r="PIY1306" s="1124"/>
      <c r="PIZ1306" s="1124"/>
      <c r="PJA1306" s="1124"/>
      <c r="PJB1306" s="1124"/>
      <c r="PJC1306" s="1124"/>
      <c r="PJD1306" s="1124"/>
      <c r="PJE1306" s="1124"/>
      <c r="PJF1306" s="1124"/>
      <c r="PJG1306" s="1124"/>
      <c r="PJH1306" s="1124"/>
      <c r="PJI1306" s="1124"/>
      <c r="PJJ1306" s="1124"/>
      <c r="PJK1306" s="1124"/>
      <c r="PJL1306" s="1124"/>
      <c r="PJM1306" s="1124"/>
      <c r="PJN1306" s="1124"/>
      <c r="PJO1306" s="1124"/>
      <c r="PJP1306" s="1124"/>
      <c r="PJQ1306" s="1124"/>
      <c r="PJR1306" s="1124"/>
      <c r="PJS1306" s="1124"/>
      <c r="PJT1306" s="1124"/>
      <c r="PJU1306" s="1124"/>
      <c r="PJV1306" s="1124"/>
      <c r="PJW1306" s="1124"/>
      <c r="PJX1306" s="1124"/>
      <c r="PJY1306" s="1124"/>
      <c r="PJZ1306" s="1124"/>
      <c r="PKA1306" s="1124"/>
      <c r="PKB1306" s="1124"/>
      <c r="PKC1306" s="1124"/>
      <c r="PKD1306" s="1124"/>
      <c r="PKE1306" s="1124"/>
      <c r="PKF1306" s="1124"/>
      <c r="PKG1306" s="1124"/>
      <c r="PKH1306" s="1124"/>
      <c r="PKI1306" s="1124"/>
      <c r="PKJ1306" s="1124"/>
      <c r="PKK1306" s="1124"/>
      <c r="PKL1306" s="1124"/>
      <c r="PKM1306" s="1124"/>
      <c r="PKN1306" s="1124"/>
      <c r="PKO1306" s="1124"/>
      <c r="PKP1306" s="1124"/>
      <c r="PKQ1306" s="1124"/>
      <c r="PKR1306" s="1124"/>
      <c r="PKS1306" s="1124"/>
      <c r="PKT1306" s="1124"/>
      <c r="PKU1306" s="1124"/>
      <c r="PKV1306" s="1124"/>
      <c r="PKW1306" s="1124"/>
      <c r="PKX1306" s="1124"/>
      <c r="PKY1306" s="1124"/>
      <c r="PKZ1306" s="1124"/>
      <c r="PLA1306" s="1124"/>
      <c r="PLB1306" s="1124"/>
      <c r="PLC1306" s="1124"/>
      <c r="PLD1306" s="1124"/>
      <c r="PLE1306" s="1124"/>
      <c r="PLF1306" s="1124"/>
      <c r="PLG1306" s="1124"/>
      <c r="PLH1306" s="1124"/>
      <c r="PLI1306" s="1124"/>
      <c r="PLJ1306" s="1124"/>
      <c r="PLK1306" s="1124"/>
      <c r="PLL1306" s="1124"/>
      <c r="PLM1306" s="1124"/>
      <c r="PLN1306" s="1124"/>
      <c r="PLO1306" s="1124"/>
      <c r="PLP1306" s="1124"/>
      <c r="PLQ1306" s="1124"/>
      <c r="PLR1306" s="1124"/>
      <c r="PLS1306" s="1124"/>
      <c r="PLT1306" s="1124"/>
      <c r="PLU1306" s="1124"/>
      <c r="PLV1306" s="1124"/>
      <c r="PLW1306" s="1124"/>
      <c r="PLX1306" s="1124"/>
      <c r="PLY1306" s="1124"/>
      <c r="PLZ1306" s="1124"/>
      <c r="PMA1306" s="1124"/>
      <c r="PMB1306" s="1124"/>
      <c r="PMC1306" s="1124"/>
      <c r="PMD1306" s="1124"/>
      <c r="PME1306" s="1124"/>
      <c r="PMF1306" s="1124"/>
      <c r="PMG1306" s="1124"/>
      <c r="PMH1306" s="1124"/>
      <c r="PMI1306" s="1124"/>
      <c r="PMJ1306" s="1124"/>
      <c r="PMK1306" s="1124"/>
      <c r="PML1306" s="1124"/>
      <c r="PMM1306" s="1124"/>
      <c r="PMN1306" s="1124"/>
      <c r="PMO1306" s="1124"/>
      <c r="PMP1306" s="1124"/>
      <c r="PMQ1306" s="1124"/>
      <c r="PMR1306" s="1124"/>
      <c r="PMS1306" s="1124"/>
      <c r="PMT1306" s="1124"/>
      <c r="PMU1306" s="1124"/>
      <c r="PMV1306" s="1124"/>
      <c r="PMW1306" s="1124"/>
      <c r="PMX1306" s="1124"/>
      <c r="PMY1306" s="1124"/>
      <c r="PMZ1306" s="1124"/>
      <c r="PNA1306" s="1124"/>
      <c r="PNB1306" s="1124"/>
      <c r="PNC1306" s="1124"/>
      <c r="PND1306" s="1124"/>
      <c r="PNE1306" s="1124"/>
      <c r="PNF1306" s="1124"/>
      <c r="PNG1306" s="1124"/>
      <c r="PNH1306" s="1124"/>
      <c r="PNI1306" s="1124"/>
      <c r="PNJ1306" s="1124"/>
      <c r="PNK1306" s="1124"/>
      <c r="PNL1306" s="1124"/>
      <c r="PNM1306" s="1124"/>
      <c r="PNN1306" s="1124"/>
      <c r="PNO1306" s="1124"/>
      <c r="PNP1306" s="1124"/>
      <c r="PNQ1306" s="1124"/>
      <c r="PNR1306" s="1124"/>
      <c r="PNS1306" s="1124"/>
      <c r="PNT1306" s="1124"/>
      <c r="PNU1306" s="1124"/>
      <c r="PNV1306" s="1124"/>
      <c r="PNW1306" s="1124"/>
      <c r="PNX1306" s="1124"/>
      <c r="PNY1306" s="1124"/>
      <c r="PNZ1306" s="1124"/>
      <c r="POA1306" s="1124"/>
      <c r="POB1306" s="1124"/>
      <c r="POC1306" s="1124"/>
      <c r="POD1306" s="1124"/>
      <c r="POE1306" s="1124"/>
      <c r="POF1306" s="1124"/>
      <c r="POG1306" s="1124"/>
      <c r="POH1306" s="1124"/>
      <c r="POI1306" s="1124"/>
      <c r="POJ1306" s="1124"/>
      <c r="POK1306" s="1124"/>
      <c r="POL1306" s="1124"/>
      <c r="POM1306" s="1124"/>
      <c r="PON1306" s="1124"/>
      <c r="POO1306" s="1124"/>
      <c r="POP1306" s="1124"/>
      <c r="POQ1306" s="1124"/>
      <c r="POR1306" s="1124"/>
      <c r="POS1306" s="1124"/>
      <c r="POT1306" s="1124"/>
      <c r="POU1306" s="1124"/>
      <c r="POV1306" s="1124"/>
      <c r="POW1306" s="1124"/>
      <c r="POX1306" s="1124"/>
      <c r="POY1306" s="1124"/>
      <c r="POZ1306" s="1124"/>
      <c r="PPA1306" s="1124"/>
      <c r="PPB1306" s="1124"/>
      <c r="PPC1306" s="1124"/>
      <c r="PPD1306" s="1124"/>
      <c r="PPE1306" s="1124"/>
      <c r="PPF1306" s="1124"/>
      <c r="PPG1306" s="1124"/>
      <c r="PPH1306" s="1124"/>
      <c r="PPI1306" s="1124"/>
      <c r="PPJ1306" s="1124"/>
      <c r="PPK1306" s="1124"/>
      <c r="PPL1306" s="1124"/>
      <c r="PPM1306" s="1124"/>
      <c r="PPN1306" s="1124"/>
      <c r="PPO1306" s="1124"/>
      <c r="PPP1306" s="1124"/>
      <c r="PPQ1306" s="1124"/>
      <c r="PPR1306" s="1124"/>
      <c r="PPS1306" s="1124"/>
      <c r="PPT1306" s="1124"/>
      <c r="PPU1306" s="1124"/>
      <c r="PPV1306" s="1124"/>
      <c r="PPW1306" s="1124"/>
      <c r="PPX1306" s="1124"/>
      <c r="PPY1306" s="1124"/>
      <c r="PPZ1306" s="1124"/>
      <c r="PQA1306" s="1124"/>
      <c r="PQB1306" s="1124"/>
      <c r="PQC1306" s="1124"/>
      <c r="PQD1306" s="1124"/>
      <c r="PQE1306" s="1124"/>
      <c r="PQF1306" s="1124"/>
      <c r="PQG1306" s="1124"/>
      <c r="PQH1306" s="1124"/>
      <c r="PQI1306" s="1124"/>
      <c r="PQJ1306" s="1124"/>
      <c r="PQK1306" s="1124"/>
      <c r="PQL1306" s="1124"/>
      <c r="PQM1306" s="1124"/>
      <c r="PQN1306" s="1124"/>
      <c r="PQO1306" s="1124"/>
      <c r="PQP1306" s="1124"/>
      <c r="PQQ1306" s="1124"/>
      <c r="PQR1306" s="1124"/>
      <c r="PQS1306" s="1124"/>
      <c r="PQT1306" s="1124"/>
      <c r="PQU1306" s="1124"/>
      <c r="PQV1306" s="1124"/>
      <c r="PQW1306" s="1124"/>
      <c r="PQX1306" s="1124"/>
      <c r="PQY1306" s="1124"/>
      <c r="PQZ1306" s="1124"/>
      <c r="PRA1306" s="1124"/>
      <c r="PRB1306" s="1124"/>
      <c r="PRC1306" s="1124"/>
      <c r="PRD1306" s="1124"/>
      <c r="PRE1306" s="1124"/>
      <c r="PRF1306" s="1124"/>
      <c r="PRG1306" s="1124"/>
      <c r="PRH1306" s="1124"/>
      <c r="PRI1306" s="1124"/>
      <c r="PRJ1306" s="1124"/>
      <c r="PRK1306" s="1124"/>
      <c r="PRL1306" s="1124"/>
      <c r="PRM1306" s="1124"/>
      <c r="PRN1306" s="1124"/>
      <c r="PRO1306" s="1124"/>
      <c r="PRP1306" s="1124"/>
      <c r="PRQ1306" s="1124"/>
      <c r="PRR1306" s="1124"/>
      <c r="PRS1306" s="1124"/>
      <c r="PRT1306" s="1124"/>
      <c r="PRU1306" s="1124"/>
      <c r="PRV1306" s="1124"/>
      <c r="PRW1306" s="1124"/>
      <c r="PRX1306" s="1124"/>
      <c r="PRY1306" s="1124"/>
      <c r="PRZ1306" s="1124"/>
      <c r="PSA1306" s="1124"/>
      <c r="PSB1306" s="1124"/>
      <c r="PSC1306" s="1124"/>
      <c r="PSD1306" s="1124"/>
      <c r="PSE1306" s="1124"/>
      <c r="PSF1306" s="1124"/>
      <c r="PSG1306" s="1124"/>
      <c r="PSH1306" s="1124"/>
      <c r="PSI1306" s="1124"/>
      <c r="PSJ1306" s="1124"/>
      <c r="PSK1306" s="1124"/>
      <c r="PSL1306" s="1124"/>
      <c r="PSM1306" s="1124"/>
      <c r="PSN1306" s="1124"/>
      <c r="PSO1306" s="1124"/>
      <c r="PSP1306" s="1124"/>
      <c r="PSQ1306" s="1124"/>
      <c r="PSR1306" s="1124"/>
      <c r="PSS1306" s="1124"/>
      <c r="PST1306" s="1124"/>
      <c r="PSU1306" s="1124"/>
      <c r="PSV1306" s="1124"/>
      <c r="PSW1306" s="1124"/>
      <c r="PSX1306" s="1124"/>
      <c r="PSY1306" s="1124"/>
      <c r="PSZ1306" s="1124"/>
      <c r="PTA1306" s="1124"/>
      <c r="PTB1306" s="1124"/>
      <c r="PTC1306" s="1124"/>
      <c r="PTD1306" s="1124"/>
      <c r="PTE1306" s="1124"/>
      <c r="PTF1306" s="1124"/>
      <c r="PTG1306" s="1124"/>
      <c r="PTH1306" s="1124"/>
      <c r="PTI1306" s="1124"/>
      <c r="PTJ1306" s="1124"/>
      <c r="PTK1306" s="1124"/>
      <c r="PTL1306" s="1124"/>
      <c r="PTM1306" s="1124"/>
      <c r="PTN1306" s="1124"/>
      <c r="PTO1306" s="1124"/>
      <c r="PTP1306" s="1124"/>
      <c r="PTQ1306" s="1124"/>
      <c r="PTR1306" s="1124"/>
      <c r="PTS1306" s="1124"/>
      <c r="PTT1306" s="1124"/>
      <c r="PTU1306" s="1124"/>
      <c r="PTV1306" s="1124"/>
      <c r="PTW1306" s="1124"/>
      <c r="PTX1306" s="1124"/>
      <c r="PTY1306" s="1124"/>
      <c r="PTZ1306" s="1124"/>
      <c r="PUA1306" s="1124"/>
      <c r="PUB1306" s="1124"/>
      <c r="PUC1306" s="1124"/>
      <c r="PUD1306" s="1124"/>
      <c r="PUE1306" s="1124"/>
      <c r="PUF1306" s="1124"/>
      <c r="PUG1306" s="1124"/>
      <c r="PUH1306" s="1124"/>
      <c r="PUI1306" s="1124"/>
      <c r="PUJ1306" s="1124"/>
      <c r="PUK1306" s="1124"/>
      <c r="PUL1306" s="1124"/>
      <c r="PUM1306" s="1124"/>
      <c r="PUN1306" s="1124"/>
      <c r="PUO1306" s="1124"/>
      <c r="PUP1306" s="1124"/>
      <c r="PUQ1306" s="1124"/>
      <c r="PUR1306" s="1124"/>
      <c r="PUS1306" s="1124"/>
      <c r="PUT1306" s="1124"/>
      <c r="PUU1306" s="1124"/>
      <c r="PUV1306" s="1124"/>
      <c r="PUW1306" s="1124"/>
      <c r="PUX1306" s="1124"/>
      <c r="PUY1306" s="1124"/>
      <c r="PUZ1306" s="1124"/>
      <c r="PVA1306" s="1124"/>
      <c r="PVB1306" s="1124"/>
      <c r="PVC1306" s="1124"/>
      <c r="PVD1306" s="1124"/>
      <c r="PVE1306" s="1124"/>
      <c r="PVF1306" s="1124"/>
      <c r="PVG1306" s="1124"/>
      <c r="PVH1306" s="1124"/>
      <c r="PVI1306" s="1124"/>
      <c r="PVJ1306" s="1124"/>
      <c r="PVK1306" s="1124"/>
      <c r="PVL1306" s="1124"/>
      <c r="PVM1306" s="1124"/>
      <c r="PVN1306" s="1124"/>
      <c r="PVO1306" s="1124"/>
      <c r="PVP1306" s="1124"/>
      <c r="PVQ1306" s="1124"/>
      <c r="PVR1306" s="1124"/>
      <c r="PVS1306" s="1124"/>
      <c r="PVT1306" s="1124"/>
      <c r="PVU1306" s="1124"/>
      <c r="PVV1306" s="1124"/>
      <c r="PVW1306" s="1124"/>
      <c r="PVX1306" s="1124"/>
      <c r="PVY1306" s="1124"/>
      <c r="PVZ1306" s="1124"/>
      <c r="PWA1306" s="1124"/>
      <c r="PWB1306" s="1124"/>
      <c r="PWC1306" s="1124"/>
      <c r="PWD1306" s="1124"/>
      <c r="PWE1306" s="1124"/>
      <c r="PWF1306" s="1124"/>
      <c r="PWG1306" s="1124"/>
      <c r="PWH1306" s="1124"/>
      <c r="PWI1306" s="1124"/>
      <c r="PWJ1306" s="1124"/>
      <c r="PWK1306" s="1124"/>
      <c r="PWL1306" s="1124"/>
      <c r="PWM1306" s="1124"/>
      <c r="PWN1306" s="1124"/>
      <c r="PWO1306" s="1124"/>
      <c r="PWP1306" s="1124"/>
      <c r="PWQ1306" s="1124"/>
      <c r="PWR1306" s="1124"/>
      <c r="PWS1306" s="1124"/>
      <c r="PWT1306" s="1124"/>
      <c r="PWU1306" s="1124"/>
      <c r="PWV1306" s="1124"/>
      <c r="PWW1306" s="1124"/>
      <c r="PWX1306" s="1124"/>
      <c r="PWY1306" s="1124"/>
      <c r="PWZ1306" s="1124"/>
      <c r="PXA1306" s="1124"/>
      <c r="PXB1306" s="1124"/>
      <c r="PXC1306" s="1124"/>
      <c r="PXD1306" s="1124"/>
      <c r="PXE1306" s="1124"/>
      <c r="PXF1306" s="1124"/>
      <c r="PXG1306" s="1124"/>
      <c r="PXH1306" s="1124"/>
      <c r="PXI1306" s="1124"/>
      <c r="PXJ1306" s="1124"/>
      <c r="PXK1306" s="1124"/>
      <c r="PXL1306" s="1124"/>
      <c r="PXM1306" s="1124"/>
      <c r="PXN1306" s="1124"/>
      <c r="PXO1306" s="1124"/>
      <c r="PXP1306" s="1124"/>
      <c r="PXQ1306" s="1124"/>
      <c r="PXR1306" s="1124"/>
      <c r="PXS1306" s="1124"/>
      <c r="PXT1306" s="1124"/>
      <c r="PXU1306" s="1124"/>
      <c r="PXV1306" s="1124"/>
      <c r="PXW1306" s="1124"/>
      <c r="PXX1306" s="1124"/>
      <c r="PXY1306" s="1124"/>
      <c r="PXZ1306" s="1124"/>
      <c r="PYA1306" s="1124"/>
      <c r="PYB1306" s="1124"/>
      <c r="PYC1306" s="1124"/>
      <c r="PYD1306" s="1124"/>
      <c r="PYE1306" s="1124"/>
      <c r="PYF1306" s="1124"/>
      <c r="PYG1306" s="1124"/>
      <c r="PYH1306" s="1124"/>
      <c r="PYI1306" s="1124"/>
      <c r="PYJ1306" s="1124"/>
      <c r="PYK1306" s="1124"/>
      <c r="PYL1306" s="1124"/>
      <c r="PYM1306" s="1124"/>
      <c r="PYN1306" s="1124"/>
      <c r="PYO1306" s="1124"/>
      <c r="PYP1306" s="1124"/>
      <c r="PYQ1306" s="1124"/>
      <c r="PYR1306" s="1124"/>
      <c r="PYS1306" s="1124"/>
      <c r="PYT1306" s="1124"/>
      <c r="PYU1306" s="1124"/>
      <c r="PYV1306" s="1124"/>
      <c r="PYW1306" s="1124"/>
      <c r="PYX1306" s="1124"/>
      <c r="PYY1306" s="1124"/>
      <c r="PYZ1306" s="1124"/>
      <c r="PZA1306" s="1124"/>
      <c r="PZB1306" s="1124"/>
      <c r="PZC1306" s="1124"/>
      <c r="PZD1306" s="1124"/>
      <c r="PZE1306" s="1124"/>
      <c r="PZF1306" s="1124"/>
      <c r="PZG1306" s="1124"/>
      <c r="PZH1306" s="1124"/>
      <c r="PZI1306" s="1124"/>
      <c r="PZJ1306" s="1124"/>
      <c r="PZK1306" s="1124"/>
      <c r="PZL1306" s="1124"/>
      <c r="PZM1306" s="1124"/>
      <c r="PZN1306" s="1124"/>
      <c r="PZO1306" s="1124"/>
      <c r="PZP1306" s="1124"/>
      <c r="PZQ1306" s="1124"/>
      <c r="PZR1306" s="1124"/>
      <c r="PZS1306" s="1124"/>
      <c r="PZT1306" s="1124"/>
      <c r="PZU1306" s="1124"/>
      <c r="PZV1306" s="1124"/>
      <c r="PZW1306" s="1124"/>
      <c r="PZX1306" s="1124"/>
      <c r="PZY1306" s="1124"/>
      <c r="PZZ1306" s="1124"/>
      <c r="QAA1306" s="1124"/>
      <c r="QAB1306" s="1124"/>
      <c r="QAC1306" s="1124"/>
      <c r="QAD1306" s="1124"/>
      <c r="QAE1306" s="1124"/>
      <c r="QAF1306" s="1124"/>
      <c r="QAG1306" s="1124"/>
      <c r="QAH1306" s="1124"/>
      <c r="QAI1306" s="1124"/>
      <c r="QAJ1306" s="1124"/>
      <c r="QAK1306" s="1124"/>
      <c r="QAL1306" s="1124"/>
      <c r="QAM1306" s="1124"/>
      <c r="QAN1306" s="1124"/>
      <c r="QAO1306" s="1124"/>
      <c r="QAP1306" s="1124"/>
      <c r="QAQ1306" s="1124"/>
      <c r="QAR1306" s="1124"/>
      <c r="QAS1306" s="1124"/>
      <c r="QAT1306" s="1124"/>
      <c r="QAU1306" s="1124"/>
      <c r="QAV1306" s="1124"/>
      <c r="QAW1306" s="1124"/>
      <c r="QAX1306" s="1124"/>
      <c r="QAY1306" s="1124"/>
      <c r="QAZ1306" s="1124"/>
      <c r="QBA1306" s="1124"/>
      <c r="QBB1306" s="1124"/>
      <c r="QBC1306" s="1124"/>
      <c r="QBD1306" s="1124"/>
      <c r="QBE1306" s="1124"/>
      <c r="QBF1306" s="1124"/>
      <c r="QBG1306" s="1124"/>
      <c r="QBH1306" s="1124"/>
      <c r="QBI1306" s="1124"/>
      <c r="QBJ1306" s="1124"/>
      <c r="QBK1306" s="1124"/>
      <c r="QBL1306" s="1124"/>
      <c r="QBM1306" s="1124"/>
      <c r="QBN1306" s="1124"/>
      <c r="QBO1306" s="1124"/>
      <c r="QBP1306" s="1124"/>
      <c r="QBQ1306" s="1124"/>
      <c r="QBR1306" s="1124"/>
      <c r="QBS1306" s="1124"/>
      <c r="QBT1306" s="1124"/>
      <c r="QBU1306" s="1124"/>
      <c r="QBV1306" s="1124"/>
      <c r="QBW1306" s="1124"/>
      <c r="QBX1306" s="1124"/>
      <c r="QBY1306" s="1124"/>
      <c r="QBZ1306" s="1124"/>
      <c r="QCA1306" s="1124"/>
      <c r="QCB1306" s="1124"/>
      <c r="QCC1306" s="1124"/>
      <c r="QCD1306" s="1124"/>
      <c r="QCE1306" s="1124"/>
      <c r="QCF1306" s="1124"/>
      <c r="QCG1306" s="1124"/>
      <c r="QCH1306" s="1124"/>
      <c r="QCI1306" s="1124"/>
      <c r="QCJ1306" s="1124"/>
      <c r="QCK1306" s="1124"/>
      <c r="QCL1306" s="1124"/>
      <c r="QCM1306" s="1124"/>
      <c r="QCN1306" s="1124"/>
      <c r="QCO1306" s="1124"/>
      <c r="QCP1306" s="1124"/>
      <c r="QCQ1306" s="1124"/>
      <c r="QCR1306" s="1124"/>
      <c r="QCS1306" s="1124"/>
      <c r="QCT1306" s="1124"/>
      <c r="QCU1306" s="1124"/>
      <c r="QCV1306" s="1124"/>
      <c r="QCW1306" s="1124"/>
      <c r="QCX1306" s="1124"/>
      <c r="QCY1306" s="1124"/>
      <c r="QCZ1306" s="1124"/>
      <c r="QDA1306" s="1124"/>
      <c r="QDB1306" s="1124"/>
      <c r="QDC1306" s="1124"/>
      <c r="QDD1306" s="1124"/>
      <c r="QDE1306" s="1124"/>
      <c r="QDF1306" s="1124"/>
      <c r="QDG1306" s="1124"/>
      <c r="QDH1306" s="1124"/>
      <c r="QDI1306" s="1124"/>
      <c r="QDJ1306" s="1124"/>
      <c r="QDK1306" s="1124"/>
      <c r="QDL1306" s="1124"/>
      <c r="QDM1306" s="1124"/>
      <c r="QDN1306" s="1124"/>
      <c r="QDO1306" s="1124"/>
      <c r="QDP1306" s="1124"/>
      <c r="QDQ1306" s="1124"/>
      <c r="QDR1306" s="1124"/>
      <c r="QDS1306" s="1124"/>
      <c r="QDT1306" s="1124"/>
      <c r="QDU1306" s="1124"/>
      <c r="QDV1306" s="1124"/>
      <c r="QDW1306" s="1124"/>
      <c r="QDX1306" s="1124"/>
      <c r="QDY1306" s="1124"/>
      <c r="QDZ1306" s="1124"/>
      <c r="QEA1306" s="1124"/>
      <c r="QEB1306" s="1124"/>
      <c r="QEC1306" s="1124"/>
      <c r="QED1306" s="1124"/>
      <c r="QEE1306" s="1124"/>
      <c r="QEF1306" s="1124"/>
      <c r="QEG1306" s="1124"/>
      <c r="QEH1306" s="1124"/>
      <c r="QEI1306" s="1124"/>
      <c r="QEJ1306" s="1124"/>
      <c r="QEK1306" s="1124"/>
      <c r="QEL1306" s="1124"/>
      <c r="QEM1306" s="1124"/>
      <c r="QEN1306" s="1124"/>
      <c r="QEO1306" s="1124"/>
      <c r="QEP1306" s="1124"/>
      <c r="QEQ1306" s="1124"/>
      <c r="QER1306" s="1124"/>
      <c r="QES1306" s="1124"/>
      <c r="QET1306" s="1124"/>
      <c r="QEU1306" s="1124"/>
      <c r="QEV1306" s="1124"/>
      <c r="QEW1306" s="1124"/>
      <c r="QEX1306" s="1124"/>
      <c r="QEY1306" s="1124"/>
      <c r="QEZ1306" s="1124"/>
      <c r="QFA1306" s="1124"/>
      <c r="QFB1306" s="1124"/>
      <c r="QFC1306" s="1124"/>
      <c r="QFD1306" s="1124"/>
      <c r="QFE1306" s="1124"/>
      <c r="QFF1306" s="1124"/>
      <c r="QFG1306" s="1124"/>
      <c r="QFH1306" s="1124"/>
      <c r="QFI1306" s="1124"/>
      <c r="QFJ1306" s="1124"/>
      <c r="QFK1306" s="1124"/>
      <c r="QFL1306" s="1124"/>
      <c r="QFM1306" s="1124"/>
      <c r="QFN1306" s="1124"/>
      <c r="QFO1306" s="1124"/>
      <c r="QFP1306" s="1124"/>
      <c r="QFQ1306" s="1124"/>
      <c r="QFR1306" s="1124"/>
      <c r="QFS1306" s="1124"/>
      <c r="QFT1306" s="1124"/>
      <c r="QFU1306" s="1124"/>
      <c r="QFV1306" s="1124"/>
      <c r="QFW1306" s="1124"/>
      <c r="QFX1306" s="1124"/>
      <c r="QFY1306" s="1124"/>
      <c r="QFZ1306" s="1124"/>
      <c r="QGA1306" s="1124"/>
      <c r="QGB1306" s="1124"/>
      <c r="QGC1306" s="1124"/>
      <c r="QGD1306" s="1124"/>
      <c r="QGE1306" s="1124"/>
      <c r="QGF1306" s="1124"/>
      <c r="QGG1306" s="1124"/>
      <c r="QGH1306" s="1124"/>
      <c r="QGI1306" s="1124"/>
      <c r="QGJ1306" s="1124"/>
      <c r="QGK1306" s="1124"/>
      <c r="QGL1306" s="1124"/>
      <c r="QGM1306" s="1124"/>
      <c r="QGN1306" s="1124"/>
      <c r="QGO1306" s="1124"/>
      <c r="QGP1306" s="1124"/>
      <c r="QGQ1306" s="1124"/>
      <c r="QGR1306" s="1124"/>
      <c r="QGS1306" s="1124"/>
      <c r="QGT1306" s="1124"/>
      <c r="QGU1306" s="1124"/>
      <c r="QGV1306" s="1124"/>
      <c r="QGW1306" s="1124"/>
      <c r="QGX1306" s="1124"/>
      <c r="QGY1306" s="1124"/>
      <c r="QGZ1306" s="1124"/>
      <c r="QHA1306" s="1124"/>
      <c r="QHB1306" s="1124"/>
      <c r="QHC1306" s="1124"/>
      <c r="QHD1306" s="1124"/>
      <c r="QHE1306" s="1124"/>
      <c r="QHF1306" s="1124"/>
      <c r="QHG1306" s="1124"/>
      <c r="QHH1306" s="1124"/>
      <c r="QHI1306" s="1124"/>
      <c r="QHJ1306" s="1124"/>
      <c r="QHK1306" s="1124"/>
      <c r="QHL1306" s="1124"/>
      <c r="QHM1306" s="1124"/>
      <c r="QHN1306" s="1124"/>
      <c r="QHO1306" s="1124"/>
      <c r="QHP1306" s="1124"/>
      <c r="QHQ1306" s="1124"/>
      <c r="QHR1306" s="1124"/>
      <c r="QHS1306" s="1124"/>
      <c r="QHT1306" s="1124"/>
      <c r="QHU1306" s="1124"/>
      <c r="QHV1306" s="1124"/>
      <c r="QHW1306" s="1124"/>
      <c r="QHX1306" s="1124"/>
      <c r="QHY1306" s="1124"/>
      <c r="QHZ1306" s="1124"/>
      <c r="QIA1306" s="1124"/>
      <c r="QIB1306" s="1124"/>
      <c r="QIC1306" s="1124"/>
      <c r="QID1306" s="1124"/>
      <c r="QIE1306" s="1124"/>
      <c r="QIF1306" s="1124"/>
      <c r="QIG1306" s="1124"/>
      <c r="QIH1306" s="1124"/>
      <c r="QII1306" s="1124"/>
      <c r="QIJ1306" s="1124"/>
      <c r="QIK1306" s="1124"/>
      <c r="QIL1306" s="1124"/>
      <c r="QIM1306" s="1124"/>
      <c r="QIN1306" s="1124"/>
      <c r="QIO1306" s="1124"/>
      <c r="QIP1306" s="1124"/>
      <c r="QIQ1306" s="1124"/>
      <c r="QIR1306" s="1124"/>
      <c r="QIS1306" s="1124"/>
      <c r="QIT1306" s="1124"/>
      <c r="QIU1306" s="1124"/>
      <c r="QIV1306" s="1124"/>
      <c r="QIW1306" s="1124"/>
      <c r="QIX1306" s="1124"/>
      <c r="QIY1306" s="1124"/>
      <c r="QIZ1306" s="1124"/>
      <c r="QJA1306" s="1124"/>
      <c r="QJB1306" s="1124"/>
      <c r="QJC1306" s="1124"/>
      <c r="QJD1306" s="1124"/>
      <c r="QJE1306" s="1124"/>
      <c r="QJF1306" s="1124"/>
      <c r="QJG1306" s="1124"/>
      <c r="QJH1306" s="1124"/>
      <c r="QJI1306" s="1124"/>
      <c r="QJJ1306" s="1124"/>
      <c r="QJK1306" s="1124"/>
      <c r="QJL1306" s="1124"/>
      <c r="QJM1306" s="1124"/>
      <c r="QJN1306" s="1124"/>
      <c r="QJO1306" s="1124"/>
      <c r="QJP1306" s="1124"/>
      <c r="QJQ1306" s="1124"/>
      <c r="QJR1306" s="1124"/>
      <c r="QJS1306" s="1124"/>
      <c r="QJT1306" s="1124"/>
      <c r="QJU1306" s="1124"/>
      <c r="QJV1306" s="1124"/>
      <c r="QJW1306" s="1124"/>
      <c r="QJX1306" s="1124"/>
      <c r="QJY1306" s="1124"/>
      <c r="QJZ1306" s="1124"/>
      <c r="QKA1306" s="1124"/>
      <c r="QKB1306" s="1124"/>
      <c r="QKC1306" s="1124"/>
      <c r="QKD1306" s="1124"/>
      <c r="QKE1306" s="1124"/>
      <c r="QKF1306" s="1124"/>
      <c r="QKG1306" s="1124"/>
      <c r="QKH1306" s="1124"/>
      <c r="QKI1306" s="1124"/>
      <c r="QKJ1306" s="1124"/>
      <c r="QKK1306" s="1124"/>
      <c r="QKL1306" s="1124"/>
      <c r="QKM1306" s="1124"/>
      <c r="QKN1306" s="1124"/>
      <c r="QKO1306" s="1124"/>
      <c r="QKP1306" s="1124"/>
      <c r="QKQ1306" s="1124"/>
      <c r="QKR1306" s="1124"/>
      <c r="QKS1306" s="1124"/>
      <c r="QKT1306" s="1124"/>
      <c r="QKU1306" s="1124"/>
      <c r="QKV1306" s="1124"/>
      <c r="QKW1306" s="1124"/>
      <c r="QKX1306" s="1124"/>
      <c r="QKY1306" s="1124"/>
      <c r="QKZ1306" s="1124"/>
      <c r="QLA1306" s="1124"/>
      <c r="QLB1306" s="1124"/>
      <c r="QLC1306" s="1124"/>
      <c r="QLD1306" s="1124"/>
      <c r="QLE1306" s="1124"/>
      <c r="QLF1306" s="1124"/>
      <c r="QLG1306" s="1124"/>
      <c r="QLH1306" s="1124"/>
      <c r="QLI1306" s="1124"/>
      <c r="QLJ1306" s="1124"/>
      <c r="QLK1306" s="1124"/>
      <c r="QLL1306" s="1124"/>
      <c r="QLM1306" s="1124"/>
      <c r="QLN1306" s="1124"/>
      <c r="QLO1306" s="1124"/>
      <c r="QLP1306" s="1124"/>
      <c r="QLQ1306" s="1124"/>
      <c r="QLR1306" s="1124"/>
      <c r="QLS1306" s="1124"/>
      <c r="QLT1306" s="1124"/>
      <c r="QLU1306" s="1124"/>
      <c r="QLV1306" s="1124"/>
      <c r="QLW1306" s="1124"/>
      <c r="QLX1306" s="1124"/>
      <c r="QLY1306" s="1124"/>
      <c r="QLZ1306" s="1124"/>
      <c r="QMA1306" s="1124"/>
      <c r="QMB1306" s="1124"/>
      <c r="QMC1306" s="1124"/>
      <c r="QMD1306" s="1124"/>
      <c r="QME1306" s="1124"/>
      <c r="QMF1306" s="1124"/>
      <c r="QMG1306" s="1124"/>
      <c r="QMH1306" s="1124"/>
      <c r="QMI1306" s="1124"/>
      <c r="QMJ1306" s="1124"/>
      <c r="QMK1306" s="1124"/>
      <c r="QML1306" s="1124"/>
      <c r="QMM1306" s="1124"/>
      <c r="QMN1306" s="1124"/>
      <c r="QMO1306" s="1124"/>
      <c r="QMP1306" s="1124"/>
      <c r="QMQ1306" s="1124"/>
      <c r="QMR1306" s="1124"/>
      <c r="QMS1306" s="1124"/>
      <c r="QMT1306" s="1124"/>
      <c r="QMU1306" s="1124"/>
      <c r="QMV1306" s="1124"/>
      <c r="QMW1306" s="1124"/>
      <c r="QMX1306" s="1124"/>
      <c r="QMY1306" s="1124"/>
      <c r="QMZ1306" s="1124"/>
      <c r="QNA1306" s="1124"/>
      <c r="QNB1306" s="1124"/>
      <c r="QNC1306" s="1124"/>
      <c r="QND1306" s="1124"/>
      <c r="QNE1306" s="1124"/>
      <c r="QNF1306" s="1124"/>
      <c r="QNG1306" s="1124"/>
      <c r="QNH1306" s="1124"/>
      <c r="QNI1306" s="1124"/>
      <c r="QNJ1306" s="1124"/>
      <c r="QNK1306" s="1124"/>
      <c r="QNL1306" s="1124"/>
      <c r="QNM1306" s="1124"/>
      <c r="QNN1306" s="1124"/>
      <c r="QNO1306" s="1124"/>
      <c r="QNP1306" s="1124"/>
      <c r="QNQ1306" s="1124"/>
      <c r="QNR1306" s="1124"/>
      <c r="QNS1306" s="1124"/>
      <c r="QNT1306" s="1124"/>
      <c r="QNU1306" s="1124"/>
      <c r="QNV1306" s="1124"/>
      <c r="QNW1306" s="1124"/>
      <c r="QNX1306" s="1124"/>
      <c r="QNY1306" s="1124"/>
      <c r="QNZ1306" s="1124"/>
      <c r="QOA1306" s="1124"/>
      <c r="QOB1306" s="1124"/>
      <c r="QOC1306" s="1124"/>
      <c r="QOD1306" s="1124"/>
      <c r="QOE1306" s="1124"/>
      <c r="QOF1306" s="1124"/>
      <c r="QOG1306" s="1124"/>
      <c r="QOH1306" s="1124"/>
      <c r="QOI1306" s="1124"/>
      <c r="QOJ1306" s="1124"/>
      <c r="QOK1306" s="1124"/>
      <c r="QOL1306" s="1124"/>
      <c r="QOM1306" s="1124"/>
      <c r="QON1306" s="1124"/>
      <c r="QOO1306" s="1124"/>
      <c r="QOP1306" s="1124"/>
      <c r="QOQ1306" s="1124"/>
      <c r="QOR1306" s="1124"/>
      <c r="QOS1306" s="1124"/>
      <c r="QOT1306" s="1124"/>
      <c r="QOU1306" s="1124"/>
      <c r="QOV1306" s="1124"/>
      <c r="QOW1306" s="1124"/>
      <c r="QOX1306" s="1124"/>
      <c r="QOY1306" s="1124"/>
      <c r="QOZ1306" s="1124"/>
      <c r="QPA1306" s="1124"/>
      <c r="QPB1306" s="1124"/>
      <c r="QPC1306" s="1124"/>
      <c r="QPD1306" s="1124"/>
      <c r="QPE1306" s="1124"/>
      <c r="QPF1306" s="1124"/>
      <c r="QPG1306" s="1124"/>
      <c r="QPH1306" s="1124"/>
      <c r="QPI1306" s="1124"/>
      <c r="QPJ1306" s="1124"/>
      <c r="QPK1306" s="1124"/>
      <c r="QPL1306" s="1124"/>
      <c r="QPM1306" s="1124"/>
      <c r="QPN1306" s="1124"/>
      <c r="QPO1306" s="1124"/>
      <c r="QPP1306" s="1124"/>
      <c r="QPQ1306" s="1124"/>
      <c r="QPR1306" s="1124"/>
      <c r="QPS1306" s="1124"/>
      <c r="QPT1306" s="1124"/>
      <c r="QPU1306" s="1124"/>
      <c r="QPV1306" s="1124"/>
      <c r="QPW1306" s="1124"/>
      <c r="QPX1306" s="1124"/>
      <c r="QPY1306" s="1124"/>
      <c r="QPZ1306" s="1124"/>
      <c r="QQA1306" s="1124"/>
      <c r="QQB1306" s="1124"/>
      <c r="QQC1306" s="1124"/>
      <c r="QQD1306" s="1124"/>
      <c r="QQE1306" s="1124"/>
      <c r="QQF1306" s="1124"/>
      <c r="QQG1306" s="1124"/>
      <c r="QQH1306" s="1124"/>
      <c r="QQI1306" s="1124"/>
      <c r="QQJ1306" s="1124"/>
      <c r="QQK1306" s="1124"/>
      <c r="QQL1306" s="1124"/>
      <c r="QQM1306" s="1124"/>
      <c r="QQN1306" s="1124"/>
      <c r="QQO1306" s="1124"/>
      <c r="QQP1306" s="1124"/>
      <c r="QQQ1306" s="1124"/>
      <c r="QQR1306" s="1124"/>
      <c r="QQS1306" s="1124"/>
      <c r="QQT1306" s="1124"/>
      <c r="QQU1306" s="1124"/>
      <c r="QQV1306" s="1124"/>
      <c r="QQW1306" s="1124"/>
      <c r="QQX1306" s="1124"/>
      <c r="QQY1306" s="1124"/>
      <c r="QQZ1306" s="1124"/>
      <c r="QRA1306" s="1124"/>
      <c r="QRB1306" s="1124"/>
      <c r="QRC1306" s="1124"/>
      <c r="QRD1306" s="1124"/>
      <c r="QRE1306" s="1124"/>
      <c r="QRF1306" s="1124"/>
      <c r="QRG1306" s="1124"/>
      <c r="QRH1306" s="1124"/>
      <c r="QRI1306" s="1124"/>
      <c r="QRJ1306" s="1124"/>
      <c r="QRK1306" s="1124"/>
      <c r="QRL1306" s="1124"/>
      <c r="QRM1306" s="1124"/>
      <c r="QRN1306" s="1124"/>
      <c r="QRO1306" s="1124"/>
      <c r="QRP1306" s="1124"/>
      <c r="QRQ1306" s="1124"/>
      <c r="QRR1306" s="1124"/>
      <c r="QRS1306" s="1124"/>
      <c r="QRT1306" s="1124"/>
      <c r="QRU1306" s="1124"/>
      <c r="QRV1306" s="1124"/>
      <c r="QRW1306" s="1124"/>
      <c r="QRX1306" s="1124"/>
      <c r="QRY1306" s="1124"/>
      <c r="QRZ1306" s="1124"/>
      <c r="QSA1306" s="1124"/>
      <c r="QSB1306" s="1124"/>
      <c r="QSC1306" s="1124"/>
      <c r="QSD1306" s="1124"/>
      <c r="QSE1306" s="1124"/>
      <c r="QSF1306" s="1124"/>
      <c r="QSG1306" s="1124"/>
      <c r="QSH1306" s="1124"/>
      <c r="QSI1306" s="1124"/>
      <c r="QSJ1306" s="1124"/>
      <c r="QSK1306" s="1124"/>
      <c r="QSL1306" s="1124"/>
      <c r="QSM1306" s="1124"/>
      <c r="QSN1306" s="1124"/>
      <c r="QSO1306" s="1124"/>
      <c r="QSP1306" s="1124"/>
      <c r="QSQ1306" s="1124"/>
      <c r="QSR1306" s="1124"/>
      <c r="QSS1306" s="1124"/>
      <c r="QST1306" s="1124"/>
      <c r="QSU1306" s="1124"/>
      <c r="QSV1306" s="1124"/>
      <c r="QSW1306" s="1124"/>
      <c r="QSX1306" s="1124"/>
      <c r="QSY1306" s="1124"/>
      <c r="QSZ1306" s="1124"/>
      <c r="QTA1306" s="1124"/>
      <c r="QTB1306" s="1124"/>
      <c r="QTC1306" s="1124"/>
      <c r="QTD1306" s="1124"/>
      <c r="QTE1306" s="1124"/>
      <c r="QTF1306" s="1124"/>
      <c r="QTG1306" s="1124"/>
      <c r="QTH1306" s="1124"/>
      <c r="QTI1306" s="1124"/>
      <c r="QTJ1306" s="1124"/>
      <c r="QTK1306" s="1124"/>
      <c r="QTL1306" s="1124"/>
      <c r="QTM1306" s="1124"/>
      <c r="QTN1306" s="1124"/>
      <c r="QTO1306" s="1124"/>
      <c r="QTP1306" s="1124"/>
      <c r="QTQ1306" s="1124"/>
      <c r="QTR1306" s="1124"/>
      <c r="QTS1306" s="1124"/>
      <c r="QTT1306" s="1124"/>
      <c r="QTU1306" s="1124"/>
      <c r="QTV1306" s="1124"/>
      <c r="QTW1306" s="1124"/>
      <c r="QTX1306" s="1124"/>
      <c r="QTY1306" s="1124"/>
      <c r="QTZ1306" s="1124"/>
      <c r="QUA1306" s="1124"/>
      <c r="QUB1306" s="1124"/>
      <c r="QUC1306" s="1124"/>
      <c r="QUD1306" s="1124"/>
      <c r="QUE1306" s="1124"/>
      <c r="QUF1306" s="1124"/>
      <c r="QUG1306" s="1124"/>
      <c r="QUH1306" s="1124"/>
      <c r="QUI1306" s="1124"/>
      <c r="QUJ1306" s="1124"/>
      <c r="QUK1306" s="1124"/>
      <c r="QUL1306" s="1124"/>
      <c r="QUM1306" s="1124"/>
      <c r="QUN1306" s="1124"/>
      <c r="QUO1306" s="1124"/>
      <c r="QUP1306" s="1124"/>
      <c r="QUQ1306" s="1124"/>
      <c r="QUR1306" s="1124"/>
      <c r="QUS1306" s="1124"/>
      <c r="QUT1306" s="1124"/>
      <c r="QUU1306" s="1124"/>
      <c r="QUV1306" s="1124"/>
      <c r="QUW1306" s="1124"/>
      <c r="QUX1306" s="1124"/>
      <c r="QUY1306" s="1124"/>
      <c r="QUZ1306" s="1124"/>
      <c r="QVA1306" s="1124"/>
      <c r="QVB1306" s="1124"/>
      <c r="QVC1306" s="1124"/>
      <c r="QVD1306" s="1124"/>
      <c r="QVE1306" s="1124"/>
      <c r="QVF1306" s="1124"/>
      <c r="QVG1306" s="1124"/>
      <c r="QVH1306" s="1124"/>
      <c r="QVI1306" s="1124"/>
      <c r="QVJ1306" s="1124"/>
      <c r="QVK1306" s="1124"/>
      <c r="QVL1306" s="1124"/>
      <c r="QVM1306" s="1124"/>
      <c r="QVN1306" s="1124"/>
      <c r="QVO1306" s="1124"/>
      <c r="QVP1306" s="1124"/>
      <c r="QVQ1306" s="1124"/>
      <c r="QVR1306" s="1124"/>
      <c r="QVS1306" s="1124"/>
      <c r="QVT1306" s="1124"/>
      <c r="QVU1306" s="1124"/>
      <c r="QVV1306" s="1124"/>
      <c r="QVW1306" s="1124"/>
      <c r="QVX1306" s="1124"/>
      <c r="QVY1306" s="1124"/>
      <c r="QVZ1306" s="1124"/>
      <c r="QWA1306" s="1124"/>
      <c r="QWB1306" s="1124"/>
      <c r="QWC1306" s="1124"/>
      <c r="QWD1306" s="1124"/>
      <c r="QWE1306" s="1124"/>
      <c r="QWF1306" s="1124"/>
      <c r="QWG1306" s="1124"/>
      <c r="QWH1306" s="1124"/>
      <c r="QWI1306" s="1124"/>
      <c r="QWJ1306" s="1124"/>
      <c r="QWK1306" s="1124"/>
      <c r="QWL1306" s="1124"/>
      <c r="QWM1306" s="1124"/>
      <c r="QWN1306" s="1124"/>
      <c r="QWO1306" s="1124"/>
      <c r="QWP1306" s="1124"/>
      <c r="QWQ1306" s="1124"/>
      <c r="QWR1306" s="1124"/>
      <c r="QWS1306" s="1124"/>
      <c r="QWT1306" s="1124"/>
      <c r="QWU1306" s="1124"/>
      <c r="QWV1306" s="1124"/>
      <c r="QWW1306" s="1124"/>
      <c r="QWX1306" s="1124"/>
      <c r="QWY1306" s="1124"/>
      <c r="QWZ1306" s="1124"/>
      <c r="QXA1306" s="1124"/>
      <c r="QXB1306" s="1124"/>
      <c r="QXC1306" s="1124"/>
      <c r="QXD1306" s="1124"/>
      <c r="QXE1306" s="1124"/>
      <c r="QXF1306" s="1124"/>
      <c r="QXG1306" s="1124"/>
      <c r="QXH1306" s="1124"/>
      <c r="QXI1306" s="1124"/>
      <c r="QXJ1306" s="1124"/>
      <c r="QXK1306" s="1124"/>
      <c r="QXL1306" s="1124"/>
      <c r="QXM1306" s="1124"/>
      <c r="QXN1306" s="1124"/>
      <c r="QXO1306" s="1124"/>
      <c r="QXP1306" s="1124"/>
      <c r="QXQ1306" s="1124"/>
      <c r="QXR1306" s="1124"/>
      <c r="QXS1306" s="1124"/>
      <c r="QXT1306" s="1124"/>
      <c r="QXU1306" s="1124"/>
      <c r="QXV1306" s="1124"/>
      <c r="QXW1306" s="1124"/>
      <c r="QXX1306" s="1124"/>
      <c r="QXY1306" s="1124"/>
      <c r="QXZ1306" s="1124"/>
      <c r="QYA1306" s="1124"/>
      <c r="QYB1306" s="1124"/>
      <c r="QYC1306" s="1124"/>
      <c r="QYD1306" s="1124"/>
      <c r="QYE1306" s="1124"/>
      <c r="QYF1306" s="1124"/>
      <c r="QYG1306" s="1124"/>
      <c r="QYH1306" s="1124"/>
      <c r="QYI1306" s="1124"/>
      <c r="QYJ1306" s="1124"/>
      <c r="QYK1306" s="1124"/>
      <c r="QYL1306" s="1124"/>
      <c r="QYM1306" s="1124"/>
      <c r="QYN1306" s="1124"/>
      <c r="QYO1306" s="1124"/>
      <c r="QYP1306" s="1124"/>
      <c r="QYQ1306" s="1124"/>
      <c r="QYR1306" s="1124"/>
      <c r="QYS1306" s="1124"/>
      <c r="QYT1306" s="1124"/>
      <c r="QYU1306" s="1124"/>
      <c r="QYV1306" s="1124"/>
      <c r="QYW1306" s="1124"/>
      <c r="QYX1306" s="1124"/>
      <c r="QYY1306" s="1124"/>
      <c r="QYZ1306" s="1124"/>
      <c r="QZA1306" s="1124"/>
      <c r="QZB1306" s="1124"/>
      <c r="QZC1306" s="1124"/>
      <c r="QZD1306" s="1124"/>
      <c r="QZE1306" s="1124"/>
      <c r="QZF1306" s="1124"/>
      <c r="QZG1306" s="1124"/>
      <c r="QZH1306" s="1124"/>
      <c r="QZI1306" s="1124"/>
      <c r="QZJ1306" s="1124"/>
      <c r="QZK1306" s="1124"/>
      <c r="QZL1306" s="1124"/>
      <c r="QZM1306" s="1124"/>
      <c r="QZN1306" s="1124"/>
      <c r="QZO1306" s="1124"/>
      <c r="QZP1306" s="1124"/>
      <c r="QZQ1306" s="1124"/>
      <c r="QZR1306" s="1124"/>
      <c r="QZS1306" s="1124"/>
      <c r="QZT1306" s="1124"/>
      <c r="QZU1306" s="1124"/>
      <c r="QZV1306" s="1124"/>
      <c r="QZW1306" s="1124"/>
      <c r="QZX1306" s="1124"/>
      <c r="QZY1306" s="1124"/>
      <c r="QZZ1306" s="1124"/>
      <c r="RAA1306" s="1124"/>
      <c r="RAB1306" s="1124"/>
      <c r="RAC1306" s="1124"/>
      <c r="RAD1306" s="1124"/>
      <c r="RAE1306" s="1124"/>
      <c r="RAF1306" s="1124"/>
      <c r="RAG1306" s="1124"/>
      <c r="RAH1306" s="1124"/>
      <c r="RAI1306" s="1124"/>
      <c r="RAJ1306" s="1124"/>
      <c r="RAK1306" s="1124"/>
      <c r="RAL1306" s="1124"/>
      <c r="RAM1306" s="1124"/>
      <c r="RAN1306" s="1124"/>
      <c r="RAO1306" s="1124"/>
      <c r="RAP1306" s="1124"/>
      <c r="RAQ1306" s="1124"/>
      <c r="RAR1306" s="1124"/>
      <c r="RAS1306" s="1124"/>
      <c r="RAT1306" s="1124"/>
      <c r="RAU1306" s="1124"/>
      <c r="RAV1306" s="1124"/>
      <c r="RAW1306" s="1124"/>
      <c r="RAX1306" s="1124"/>
      <c r="RAY1306" s="1124"/>
      <c r="RAZ1306" s="1124"/>
      <c r="RBA1306" s="1124"/>
      <c r="RBB1306" s="1124"/>
      <c r="RBC1306" s="1124"/>
      <c r="RBD1306" s="1124"/>
      <c r="RBE1306" s="1124"/>
      <c r="RBF1306" s="1124"/>
      <c r="RBG1306" s="1124"/>
      <c r="RBH1306" s="1124"/>
      <c r="RBI1306" s="1124"/>
      <c r="RBJ1306" s="1124"/>
      <c r="RBK1306" s="1124"/>
      <c r="RBL1306" s="1124"/>
      <c r="RBM1306" s="1124"/>
      <c r="RBN1306" s="1124"/>
      <c r="RBO1306" s="1124"/>
      <c r="RBP1306" s="1124"/>
      <c r="RBQ1306" s="1124"/>
      <c r="RBR1306" s="1124"/>
      <c r="RBS1306" s="1124"/>
      <c r="RBT1306" s="1124"/>
      <c r="RBU1306" s="1124"/>
      <c r="RBV1306" s="1124"/>
      <c r="RBW1306" s="1124"/>
      <c r="RBX1306" s="1124"/>
      <c r="RBY1306" s="1124"/>
      <c r="RBZ1306" s="1124"/>
      <c r="RCA1306" s="1124"/>
      <c r="RCB1306" s="1124"/>
      <c r="RCC1306" s="1124"/>
      <c r="RCD1306" s="1124"/>
      <c r="RCE1306" s="1124"/>
      <c r="RCF1306" s="1124"/>
      <c r="RCG1306" s="1124"/>
      <c r="RCH1306" s="1124"/>
      <c r="RCI1306" s="1124"/>
      <c r="RCJ1306" s="1124"/>
      <c r="RCK1306" s="1124"/>
      <c r="RCL1306" s="1124"/>
      <c r="RCM1306" s="1124"/>
      <c r="RCN1306" s="1124"/>
      <c r="RCO1306" s="1124"/>
      <c r="RCP1306" s="1124"/>
      <c r="RCQ1306" s="1124"/>
      <c r="RCR1306" s="1124"/>
      <c r="RCS1306" s="1124"/>
      <c r="RCT1306" s="1124"/>
      <c r="RCU1306" s="1124"/>
      <c r="RCV1306" s="1124"/>
      <c r="RCW1306" s="1124"/>
      <c r="RCX1306" s="1124"/>
      <c r="RCY1306" s="1124"/>
      <c r="RCZ1306" s="1124"/>
      <c r="RDA1306" s="1124"/>
      <c r="RDB1306" s="1124"/>
      <c r="RDC1306" s="1124"/>
      <c r="RDD1306" s="1124"/>
      <c r="RDE1306" s="1124"/>
      <c r="RDF1306" s="1124"/>
      <c r="RDG1306" s="1124"/>
      <c r="RDH1306" s="1124"/>
      <c r="RDI1306" s="1124"/>
      <c r="RDJ1306" s="1124"/>
      <c r="RDK1306" s="1124"/>
      <c r="RDL1306" s="1124"/>
      <c r="RDM1306" s="1124"/>
      <c r="RDN1306" s="1124"/>
      <c r="RDO1306" s="1124"/>
      <c r="RDP1306" s="1124"/>
      <c r="RDQ1306" s="1124"/>
      <c r="RDR1306" s="1124"/>
      <c r="RDS1306" s="1124"/>
      <c r="RDT1306" s="1124"/>
      <c r="RDU1306" s="1124"/>
      <c r="RDV1306" s="1124"/>
      <c r="RDW1306" s="1124"/>
      <c r="RDX1306" s="1124"/>
      <c r="RDY1306" s="1124"/>
      <c r="RDZ1306" s="1124"/>
      <c r="REA1306" s="1124"/>
      <c r="REB1306" s="1124"/>
      <c r="REC1306" s="1124"/>
      <c r="RED1306" s="1124"/>
      <c r="REE1306" s="1124"/>
      <c r="REF1306" s="1124"/>
      <c r="REG1306" s="1124"/>
      <c r="REH1306" s="1124"/>
      <c r="REI1306" s="1124"/>
      <c r="REJ1306" s="1124"/>
      <c r="REK1306" s="1124"/>
      <c r="REL1306" s="1124"/>
      <c r="REM1306" s="1124"/>
      <c r="REN1306" s="1124"/>
      <c r="REO1306" s="1124"/>
      <c r="REP1306" s="1124"/>
      <c r="REQ1306" s="1124"/>
      <c r="RER1306" s="1124"/>
      <c r="RES1306" s="1124"/>
      <c r="RET1306" s="1124"/>
      <c r="REU1306" s="1124"/>
      <c r="REV1306" s="1124"/>
      <c r="REW1306" s="1124"/>
      <c r="REX1306" s="1124"/>
      <c r="REY1306" s="1124"/>
      <c r="REZ1306" s="1124"/>
      <c r="RFA1306" s="1124"/>
      <c r="RFB1306" s="1124"/>
      <c r="RFC1306" s="1124"/>
      <c r="RFD1306" s="1124"/>
      <c r="RFE1306" s="1124"/>
      <c r="RFF1306" s="1124"/>
      <c r="RFG1306" s="1124"/>
      <c r="RFH1306" s="1124"/>
      <c r="RFI1306" s="1124"/>
      <c r="RFJ1306" s="1124"/>
      <c r="RFK1306" s="1124"/>
      <c r="RFL1306" s="1124"/>
      <c r="RFM1306" s="1124"/>
      <c r="RFN1306" s="1124"/>
      <c r="RFO1306" s="1124"/>
      <c r="RFP1306" s="1124"/>
      <c r="RFQ1306" s="1124"/>
      <c r="RFR1306" s="1124"/>
      <c r="RFS1306" s="1124"/>
      <c r="RFT1306" s="1124"/>
      <c r="RFU1306" s="1124"/>
      <c r="RFV1306" s="1124"/>
      <c r="RFW1306" s="1124"/>
      <c r="RFX1306" s="1124"/>
      <c r="RFY1306" s="1124"/>
      <c r="RFZ1306" s="1124"/>
      <c r="RGA1306" s="1124"/>
      <c r="RGB1306" s="1124"/>
      <c r="RGC1306" s="1124"/>
      <c r="RGD1306" s="1124"/>
      <c r="RGE1306" s="1124"/>
      <c r="RGF1306" s="1124"/>
      <c r="RGG1306" s="1124"/>
      <c r="RGH1306" s="1124"/>
      <c r="RGI1306" s="1124"/>
      <c r="RGJ1306" s="1124"/>
      <c r="RGK1306" s="1124"/>
      <c r="RGL1306" s="1124"/>
      <c r="RGM1306" s="1124"/>
      <c r="RGN1306" s="1124"/>
      <c r="RGO1306" s="1124"/>
      <c r="RGP1306" s="1124"/>
      <c r="RGQ1306" s="1124"/>
      <c r="RGR1306" s="1124"/>
      <c r="RGS1306" s="1124"/>
      <c r="RGT1306" s="1124"/>
      <c r="RGU1306" s="1124"/>
      <c r="RGV1306" s="1124"/>
      <c r="RGW1306" s="1124"/>
      <c r="RGX1306" s="1124"/>
      <c r="RGY1306" s="1124"/>
      <c r="RGZ1306" s="1124"/>
      <c r="RHA1306" s="1124"/>
      <c r="RHB1306" s="1124"/>
      <c r="RHC1306" s="1124"/>
      <c r="RHD1306" s="1124"/>
      <c r="RHE1306" s="1124"/>
      <c r="RHF1306" s="1124"/>
      <c r="RHG1306" s="1124"/>
      <c r="RHH1306" s="1124"/>
      <c r="RHI1306" s="1124"/>
      <c r="RHJ1306" s="1124"/>
      <c r="RHK1306" s="1124"/>
      <c r="RHL1306" s="1124"/>
      <c r="RHM1306" s="1124"/>
      <c r="RHN1306" s="1124"/>
      <c r="RHO1306" s="1124"/>
      <c r="RHP1306" s="1124"/>
      <c r="RHQ1306" s="1124"/>
      <c r="RHR1306" s="1124"/>
      <c r="RHS1306" s="1124"/>
      <c r="RHT1306" s="1124"/>
      <c r="RHU1306" s="1124"/>
      <c r="RHV1306" s="1124"/>
      <c r="RHW1306" s="1124"/>
      <c r="RHX1306" s="1124"/>
      <c r="RHY1306" s="1124"/>
      <c r="RHZ1306" s="1124"/>
      <c r="RIA1306" s="1124"/>
      <c r="RIB1306" s="1124"/>
      <c r="RIC1306" s="1124"/>
      <c r="RID1306" s="1124"/>
      <c r="RIE1306" s="1124"/>
      <c r="RIF1306" s="1124"/>
      <c r="RIG1306" s="1124"/>
      <c r="RIH1306" s="1124"/>
      <c r="RII1306" s="1124"/>
      <c r="RIJ1306" s="1124"/>
      <c r="RIK1306" s="1124"/>
      <c r="RIL1306" s="1124"/>
      <c r="RIM1306" s="1124"/>
      <c r="RIN1306" s="1124"/>
      <c r="RIO1306" s="1124"/>
      <c r="RIP1306" s="1124"/>
      <c r="RIQ1306" s="1124"/>
      <c r="RIR1306" s="1124"/>
      <c r="RIS1306" s="1124"/>
      <c r="RIT1306" s="1124"/>
      <c r="RIU1306" s="1124"/>
      <c r="RIV1306" s="1124"/>
      <c r="RIW1306" s="1124"/>
      <c r="RIX1306" s="1124"/>
      <c r="RIY1306" s="1124"/>
      <c r="RIZ1306" s="1124"/>
      <c r="RJA1306" s="1124"/>
      <c r="RJB1306" s="1124"/>
      <c r="RJC1306" s="1124"/>
      <c r="RJD1306" s="1124"/>
      <c r="RJE1306" s="1124"/>
      <c r="RJF1306" s="1124"/>
      <c r="RJG1306" s="1124"/>
      <c r="RJH1306" s="1124"/>
      <c r="RJI1306" s="1124"/>
      <c r="RJJ1306" s="1124"/>
      <c r="RJK1306" s="1124"/>
      <c r="RJL1306" s="1124"/>
      <c r="RJM1306" s="1124"/>
      <c r="RJN1306" s="1124"/>
      <c r="RJO1306" s="1124"/>
      <c r="RJP1306" s="1124"/>
      <c r="RJQ1306" s="1124"/>
      <c r="RJR1306" s="1124"/>
      <c r="RJS1306" s="1124"/>
      <c r="RJT1306" s="1124"/>
      <c r="RJU1306" s="1124"/>
      <c r="RJV1306" s="1124"/>
      <c r="RJW1306" s="1124"/>
      <c r="RJX1306" s="1124"/>
      <c r="RJY1306" s="1124"/>
      <c r="RJZ1306" s="1124"/>
      <c r="RKA1306" s="1124"/>
      <c r="RKB1306" s="1124"/>
      <c r="RKC1306" s="1124"/>
      <c r="RKD1306" s="1124"/>
      <c r="RKE1306" s="1124"/>
      <c r="RKF1306" s="1124"/>
      <c r="RKG1306" s="1124"/>
      <c r="RKH1306" s="1124"/>
      <c r="RKI1306" s="1124"/>
      <c r="RKJ1306" s="1124"/>
      <c r="RKK1306" s="1124"/>
      <c r="RKL1306" s="1124"/>
      <c r="RKM1306" s="1124"/>
      <c r="RKN1306" s="1124"/>
      <c r="RKO1306" s="1124"/>
      <c r="RKP1306" s="1124"/>
      <c r="RKQ1306" s="1124"/>
      <c r="RKR1306" s="1124"/>
      <c r="RKS1306" s="1124"/>
      <c r="RKT1306" s="1124"/>
      <c r="RKU1306" s="1124"/>
      <c r="RKV1306" s="1124"/>
      <c r="RKW1306" s="1124"/>
      <c r="RKX1306" s="1124"/>
      <c r="RKY1306" s="1124"/>
      <c r="RKZ1306" s="1124"/>
      <c r="RLA1306" s="1124"/>
      <c r="RLB1306" s="1124"/>
      <c r="RLC1306" s="1124"/>
      <c r="RLD1306" s="1124"/>
      <c r="RLE1306" s="1124"/>
      <c r="RLF1306" s="1124"/>
      <c r="RLG1306" s="1124"/>
      <c r="RLH1306" s="1124"/>
      <c r="RLI1306" s="1124"/>
      <c r="RLJ1306" s="1124"/>
      <c r="RLK1306" s="1124"/>
      <c r="RLL1306" s="1124"/>
      <c r="RLM1306" s="1124"/>
      <c r="RLN1306" s="1124"/>
      <c r="RLO1306" s="1124"/>
      <c r="RLP1306" s="1124"/>
      <c r="RLQ1306" s="1124"/>
      <c r="RLR1306" s="1124"/>
      <c r="RLS1306" s="1124"/>
      <c r="RLT1306" s="1124"/>
      <c r="RLU1306" s="1124"/>
      <c r="RLV1306" s="1124"/>
      <c r="RLW1306" s="1124"/>
      <c r="RLX1306" s="1124"/>
      <c r="RLY1306" s="1124"/>
      <c r="RLZ1306" s="1124"/>
      <c r="RMA1306" s="1124"/>
      <c r="RMB1306" s="1124"/>
      <c r="RMC1306" s="1124"/>
      <c r="RMD1306" s="1124"/>
      <c r="RME1306" s="1124"/>
      <c r="RMF1306" s="1124"/>
      <c r="RMG1306" s="1124"/>
      <c r="RMH1306" s="1124"/>
      <c r="RMI1306" s="1124"/>
      <c r="RMJ1306" s="1124"/>
      <c r="RMK1306" s="1124"/>
      <c r="RML1306" s="1124"/>
      <c r="RMM1306" s="1124"/>
      <c r="RMN1306" s="1124"/>
      <c r="RMO1306" s="1124"/>
      <c r="RMP1306" s="1124"/>
      <c r="RMQ1306" s="1124"/>
      <c r="RMR1306" s="1124"/>
      <c r="RMS1306" s="1124"/>
      <c r="RMT1306" s="1124"/>
      <c r="RMU1306" s="1124"/>
      <c r="RMV1306" s="1124"/>
      <c r="RMW1306" s="1124"/>
      <c r="RMX1306" s="1124"/>
      <c r="RMY1306" s="1124"/>
      <c r="RMZ1306" s="1124"/>
      <c r="RNA1306" s="1124"/>
      <c r="RNB1306" s="1124"/>
      <c r="RNC1306" s="1124"/>
      <c r="RND1306" s="1124"/>
      <c r="RNE1306" s="1124"/>
      <c r="RNF1306" s="1124"/>
      <c r="RNG1306" s="1124"/>
      <c r="RNH1306" s="1124"/>
      <c r="RNI1306" s="1124"/>
      <c r="RNJ1306" s="1124"/>
      <c r="RNK1306" s="1124"/>
      <c r="RNL1306" s="1124"/>
      <c r="RNM1306" s="1124"/>
      <c r="RNN1306" s="1124"/>
      <c r="RNO1306" s="1124"/>
      <c r="RNP1306" s="1124"/>
      <c r="RNQ1306" s="1124"/>
      <c r="RNR1306" s="1124"/>
      <c r="RNS1306" s="1124"/>
      <c r="RNT1306" s="1124"/>
      <c r="RNU1306" s="1124"/>
      <c r="RNV1306" s="1124"/>
      <c r="RNW1306" s="1124"/>
      <c r="RNX1306" s="1124"/>
      <c r="RNY1306" s="1124"/>
      <c r="RNZ1306" s="1124"/>
      <c r="ROA1306" s="1124"/>
      <c r="ROB1306" s="1124"/>
      <c r="ROC1306" s="1124"/>
      <c r="ROD1306" s="1124"/>
      <c r="ROE1306" s="1124"/>
      <c r="ROF1306" s="1124"/>
      <c r="ROG1306" s="1124"/>
      <c r="ROH1306" s="1124"/>
      <c r="ROI1306" s="1124"/>
      <c r="ROJ1306" s="1124"/>
      <c r="ROK1306" s="1124"/>
      <c r="ROL1306" s="1124"/>
      <c r="ROM1306" s="1124"/>
      <c r="RON1306" s="1124"/>
      <c r="ROO1306" s="1124"/>
      <c r="ROP1306" s="1124"/>
      <c r="ROQ1306" s="1124"/>
      <c r="ROR1306" s="1124"/>
      <c r="ROS1306" s="1124"/>
      <c r="ROT1306" s="1124"/>
      <c r="ROU1306" s="1124"/>
      <c r="ROV1306" s="1124"/>
      <c r="ROW1306" s="1124"/>
      <c r="ROX1306" s="1124"/>
      <c r="ROY1306" s="1124"/>
      <c r="ROZ1306" s="1124"/>
      <c r="RPA1306" s="1124"/>
      <c r="RPB1306" s="1124"/>
      <c r="RPC1306" s="1124"/>
      <c r="RPD1306" s="1124"/>
      <c r="RPE1306" s="1124"/>
      <c r="RPF1306" s="1124"/>
      <c r="RPG1306" s="1124"/>
      <c r="RPH1306" s="1124"/>
      <c r="RPI1306" s="1124"/>
      <c r="RPJ1306" s="1124"/>
      <c r="RPK1306" s="1124"/>
      <c r="RPL1306" s="1124"/>
      <c r="RPM1306" s="1124"/>
      <c r="RPN1306" s="1124"/>
      <c r="RPO1306" s="1124"/>
      <c r="RPP1306" s="1124"/>
      <c r="RPQ1306" s="1124"/>
      <c r="RPR1306" s="1124"/>
      <c r="RPS1306" s="1124"/>
      <c r="RPT1306" s="1124"/>
      <c r="RPU1306" s="1124"/>
      <c r="RPV1306" s="1124"/>
      <c r="RPW1306" s="1124"/>
      <c r="RPX1306" s="1124"/>
      <c r="RPY1306" s="1124"/>
      <c r="RPZ1306" s="1124"/>
      <c r="RQA1306" s="1124"/>
      <c r="RQB1306" s="1124"/>
      <c r="RQC1306" s="1124"/>
      <c r="RQD1306" s="1124"/>
      <c r="RQE1306" s="1124"/>
      <c r="RQF1306" s="1124"/>
      <c r="RQG1306" s="1124"/>
      <c r="RQH1306" s="1124"/>
      <c r="RQI1306" s="1124"/>
      <c r="RQJ1306" s="1124"/>
      <c r="RQK1306" s="1124"/>
      <c r="RQL1306" s="1124"/>
      <c r="RQM1306" s="1124"/>
      <c r="RQN1306" s="1124"/>
      <c r="RQO1306" s="1124"/>
      <c r="RQP1306" s="1124"/>
      <c r="RQQ1306" s="1124"/>
      <c r="RQR1306" s="1124"/>
      <c r="RQS1306" s="1124"/>
      <c r="RQT1306" s="1124"/>
      <c r="RQU1306" s="1124"/>
      <c r="RQV1306" s="1124"/>
      <c r="RQW1306" s="1124"/>
      <c r="RQX1306" s="1124"/>
      <c r="RQY1306" s="1124"/>
      <c r="RQZ1306" s="1124"/>
      <c r="RRA1306" s="1124"/>
      <c r="RRB1306" s="1124"/>
      <c r="RRC1306" s="1124"/>
      <c r="RRD1306" s="1124"/>
      <c r="RRE1306" s="1124"/>
      <c r="RRF1306" s="1124"/>
      <c r="RRG1306" s="1124"/>
      <c r="RRH1306" s="1124"/>
      <c r="RRI1306" s="1124"/>
      <c r="RRJ1306" s="1124"/>
      <c r="RRK1306" s="1124"/>
      <c r="RRL1306" s="1124"/>
      <c r="RRM1306" s="1124"/>
      <c r="RRN1306" s="1124"/>
      <c r="RRO1306" s="1124"/>
      <c r="RRP1306" s="1124"/>
      <c r="RRQ1306" s="1124"/>
      <c r="RRR1306" s="1124"/>
      <c r="RRS1306" s="1124"/>
      <c r="RRT1306" s="1124"/>
      <c r="RRU1306" s="1124"/>
      <c r="RRV1306" s="1124"/>
      <c r="RRW1306" s="1124"/>
      <c r="RRX1306" s="1124"/>
      <c r="RRY1306" s="1124"/>
      <c r="RRZ1306" s="1124"/>
      <c r="RSA1306" s="1124"/>
      <c r="RSB1306" s="1124"/>
      <c r="RSC1306" s="1124"/>
      <c r="RSD1306" s="1124"/>
      <c r="RSE1306" s="1124"/>
      <c r="RSF1306" s="1124"/>
      <c r="RSG1306" s="1124"/>
      <c r="RSH1306" s="1124"/>
      <c r="RSI1306" s="1124"/>
      <c r="RSJ1306" s="1124"/>
      <c r="RSK1306" s="1124"/>
      <c r="RSL1306" s="1124"/>
      <c r="RSM1306" s="1124"/>
      <c r="RSN1306" s="1124"/>
      <c r="RSO1306" s="1124"/>
      <c r="RSP1306" s="1124"/>
      <c r="RSQ1306" s="1124"/>
      <c r="RSR1306" s="1124"/>
      <c r="RSS1306" s="1124"/>
      <c r="RST1306" s="1124"/>
      <c r="RSU1306" s="1124"/>
      <c r="RSV1306" s="1124"/>
      <c r="RSW1306" s="1124"/>
      <c r="RSX1306" s="1124"/>
      <c r="RSY1306" s="1124"/>
      <c r="RSZ1306" s="1124"/>
      <c r="RTA1306" s="1124"/>
      <c r="RTB1306" s="1124"/>
      <c r="RTC1306" s="1124"/>
      <c r="RTD1306" s="1124"/>
      <c r="RTE1306" s="1124"/>
      <c r="RTF1306" s="1124"/>
      <c r="RTG1306" s="1124"/>
      <c r="RTH1306" s="1124"/>
      <c r="RTI1306" s="1124"/>
      <c r="RTJ1306" s="1124"/>
      <c r="RTK1306" s="1124"/>
      <c r="RTL1306" s="1124"/>
      <c r="RTM1306" s="1124"/>
      <c r="RTN1306" s="1124"/>
      <c r="RTO1306" s="1124"/>
      <c r="RTP1306" s="1124"/>
      <c r="RTQ1306" s="1124"/>
      <c r="RTR1306" s="1124"/>
      <c r="RTS1306" s="1124"/>
      <c r="RTT1306" s="1124"/>
      <c r="RTU1306" s="1124"/>
      <c r="RTV1306" s="1124"/>
      <c r="RTW1306" s="1124"/>
      <c r="RTX1306" s="1124"/>
      <c r="RTY1306" s="1124"/>
      <c r="RTZ1306" s="1124"/>
      <c r="RUA1306" s="1124"/>
      <c r="RUB1306" s="1124"/>
      <c r="RUC1306" s="1124"/>
      <c r="RUD1306" s="1124"/>
      <c r="RUE1306" s="1124"/>
      <c r="RUF1306" s="1124"/>
      <c r="RUG1306" s="1124"/>
      <c r="RUH1306" s="1124"/>
      <c r="RUI1306" s="1124"/>
      <c r="RUJ1306" s="1124"/>
      <c r="RUK1306" s="1124"/>
      <c r="RUL1306" s="1124"/>
      <c r="RUM1306" s="1124"/>
      <c r="RUN1306" s="1124"/>
      <c r="RUO1306" s="1124"/>
      <c r="RUP1306" s="1124"/>
      <c r="RUQ1306" s="1124"/>
      <c r="RUR1306" s="1124"/>
      <c r="RUS1306" s="1124"/>
      <c r="RUT1306" s="1124"/>
      <c r="RUU1306" s="1124"/>
      <c r="RUV1306" s="1124"/>
      <c r="RUW1306" s="1124"/>
      <c r="RUX1306" s="1124"/>
      <c r="RUY1306" s="1124"/>
      <c r="RUZ1306" s="1124"/>
      <c r="RVA1306" s="1124"/>
      <c r="RVB1306" s="1124"/>
      <c r="RVC1306" s="1124"/>
      <c r="RVD1306" s="1124"/>
      <c r="RVE1306" s="1124"/>
      <c r="RVF1306" s="1124"/>
      <c r="RVG1306" s="1124"/>
      <c r="RVH1306" s="1124"/>
      <c r="RVI1306" s="1124"/>
      <c r="RVJ1306" s="1124"/>
      <c r="RVK1306" s="1124"/>
      <c r="RVL1306" s="1124"/>
      <c r="RVM1306" s="1124"/>
      <c r="RVN1306" s="1124"/>
      <c r="RVO1306" s="1124"/>
      <c r="RVP1306" s="1124"/>
      <c r="RVQ1306" s="1124"/>
      <c r="RVR1306" s="1124"/>
      <c r="RVS1306" s="1124"/>
      <c r="RVT1306" s="1124"/>
      <c r="RVU1306" s="1124"/>
      <c r="RVV1306" s="1124"/>
      <c r="RVW1306" s="1124"/>
      <c r="RVX1306" s="1124"/>
      <c r="RVY1306" s="1124"/>
      <c r="RVZ1306" s="1124"/>
      <c r="RWA1306" s="1124"/>
      <c r="RWB1306" s="1124"/>
      <c r="RWC1306" s="1124"/>
      <c r="RWD1306" s="1124"/>
      <c r="RWE1306" s="1124"/>
      <c r="RWF1306" s="1124"/>
      <c r="RWG1306" s="1124"/>
      <c r="RWH1306" s="1124"/>
      <c r="RWI1306" s="1124"/>
      <c r="RWJ1306" s="1124"/>
      <c r="RWK1306" s="1124"/>
      <c r="RWL1306" s="1124"/>
      <c r="RWM1306" s="1124"/>
      <c r="RWN1306" s="1124"/>
      <c r="RWO1306" s="1124"/>
      <c r="RWP1306" s="1124"/>
      <c r="RWQ1306" s="1124"/>
      <c r="RWR1306" s="1124"/>
      <c r="RWS1306" s="1124"/>
      <c r="RWT1306" s="1124"/>
      <c r="RWU1306" s="1124"/>
      <c r="RWV1306" s="1124"/>
      <c r="RWW1306" s="1124"/>
      <c r="RWX1306" s="1124"/>
      <c r="RWY1306" s="1124"/>
      <c r="RWZ1306" s="1124"/>
      <c r="RXA1306" s="1124"/>
      <c r="RXB1306" s="1124"/>
      <c r="RXC1306" s="1124"/>
      <c r="RXD1306" s="1124"/>
      <c r="RXE1306" s="1124"/>
      <c r="RXF1306" s="1124"/>
      <c r="RXG1306" s="1124"/>
      <c r="RXH1306" s="1124"/>
      <c r="RXI1306" s="1124"/>
      <c r="RXJ1306" s="1124"/>
      <c r="RXK1306" s="1124"/>
      <c r="RXL1306" s="1124"/>
      <c r="RXM1306" s="1124"/>
      <c r="RXN1306" s="1124"/>
      <c r="RXO1306" s="1124"/>
      <c r="RXP1306" s="1124"/>
      <c r="RXQ1306" s="1124"/>
      <c r="RXR1306" s="1124"/>
      <c r="RXS1306" s="1124"/>
      <c r="RXT1306" s="1124"/>
      <c r="RXU1306" s="1124"/>
      <c r="RXV1306" s="1124"/>
      <c r="RXW1306" s="1124"/>
      <c r="RXX1306" s="1124"/>
      <c r="RXY1306" s="1124"/>
      <c r="RXZ1306" s="1124"/>
      <c r="RYA1306" s="1124"/>
      <c r="RYB1306" s="1124"/>
      <c r="RYC1306" s="1124"/>
      <c r="RYD1306" s="1124"/>
      <c r="RYE1306" s="1124"/>
      <c r="RYF1306" s="1124"/>
      <c r="RYG1306" s="1124"/>
      <c r="RYH1306" s="1124"/>
      <c r="RYI1306" s="1124"/>
      <c r="RYJ1306" s="1124"/>
      <c r="RYK1306" s="1124"/>
      <c r="RYL1306" s="1124"/>
      <c r="RYM1306" s="1124"/>
      <c r="RYN1306" s="1124"/>
      <c r="RYO1306" s="1124"/>
      <c r="RYP1306" s="1124"/>
      <c r="RYQ1306" s="1124"/>
      <c r="RYR1306" s="1124"/>
      <c r="RYS1306" s="1124"/>
      <c r="RYT1306" s="1124"/>
      <c r="RYU1306" s="1124"/>
      <c r="RYV1306" s="1124"/>
      <c r="RYW1306" s="1124"/>
      <c r="RYX1306" s="1124"/>
      <c r="RYY1306" s="1124"/>
      <c r="RYZ1306" s="1124"/>
      <c r="RZA1306" s="1124"/>
      <c r="RZB1306" s="1124"/>
      <c r="RZC1306" s="1124"/>
      <c r="RZD1306" s="1124"/>
      <c r="RZE1306" s="1124"/>
      <c r="RZF1306" s="1124"/>
      <c r="RZG1306" s="1124"/>
      <c r="RZH1306" s="1124"/>
      <c r="RZI1306" s="1124"/>
      <c r="RZJ1306" s="1124"/>
      <c r="RZK1306" s="1124"/>
      <c r="RZL1306" s="1124"/>
      <c r="RZM1306" s="1124"/>
      <c r="RZN1306" s="1124"/>
      <c r="RZO1306" s="1124"/>
      <c r="RZP1306" s="1124"/>
      <c r="RZQ1306" s="1124"/>
      <c r="RZR1306" s="1124"/>
      <c r="RZS1306" s="1124"/>
      <c r="RZT1306" s="1124"/>
      <c r="RZU1306" s="1124"/>
      <c r="RZV1306" s="1124"/>
      <c r="RZW1306" s="1124"/>
      <c r="RZX1306" s="1124"/>
      <c r="RZY1306" s="1124"/>
      <c r="RZZ1306" s="1124"/>
      <c r="SAA1306" s="1124"/>
      <c r="SAB1306" s="1124"/>
      <c r="SAC1306" s="1124"/>
      <c r="SAD1306" s="1124"/>
      <c r="SAE1306" s="1124"/>
      <c r="SAF1306" s="1124"/>
      <c r="SAG1306" s="1124"/>
      <c r="SAH1306" s="1124"/>
      <c r="SAI1306" s="1124"/>
      <c r="SAJ1306" s="1124"/>
      <c r="SAK1306" s="1124"/>
      <c r="SAL1306" s="1124"/>
      <c r="SAM1306" s="1124"/>
      <c r="SAN1306" s="1124"/>
      <c r="SAO1306" s="1124"/>
      <c r="SAP1306" s="1124"/>
      <c r="SAQ1306" s="1124"/>
      <c r="SAR1306" s="1124"/>
      <c r="SAS1306" s="1124"/>
      <c r="SAT1306" s="1124"/>
      <c r="SAU1306" s="1124"/>
      <c r="SAV1306" s="1124"/>
      <c r="SAW1306" s="1124"/>
      <c r="SAX1306" s="1124"/>
      <c r="SAY1306" s="1124"/>
      <c r="SAZ1306" s="1124"/>
      <c r="SBA1306" s="1124"/>
      <c r="SBB1306" s="1124"/>
      <c r="SBC1306" s="1124"/>
      <c r="SBD1306" s="1124"/>
      <c r="SBE1306" s="1124"/>
      <c r="SBF1306" s="1124"/>
      <c r="SBG1306" s="1124"/>
      <c r="SBH1306" s="1124"/>
      <c r="SBI1306" s="1124"/>
      <c r="SBJ1306" s="1124"/>
      <c r="SBK1306" s="1124"/>
      <c r="SBL1306" s="1124"/>
      <c r="SBM1306" s="1124"/>
      <c r="SBN1306" s="1124"/>
      <c r="SBO1306" s="1124"/>
      <c r="SBP1306" s="1124"/>
      <c r="SBQ1306" s="1124"/>
      <c r="SBR1306" s="1124"/>
      <c r="SBS1306" s="1124"/>
      <c r="SBT1306" s="1124"/>
      <c r="SBU1306" s="1124"/>
      <c r="SBV1306" s="1124"/>
      <c r="SBW1306" s="1124"/>
      <c r="SBX1306" s="1124"/>
      <c r="SBY1306" s="1124"/>
      <c r="SBZ1306" s="1124"/>
      <c r="SCA1306" s="1124"/>
      <c r="SCB1306" s="1124"/>
      <c r="SCC1306" s="1124"/>
      <c r="SCD1306" s="1124"/>
      <c r="SCE1306" s="1124"/>
      <c r="SCF1306" s="1124"/>
      <c r="SCG1306" s="1124"/>
      <c r="SCH1306" s="1124"/>
      <c r="SCI1306" s="1124"/>
      <c r="SCJ1306" s="1124"/>
      <c r="SCK1306" s="1124"/>
      <c r="SCL1306" s="1124"/>
      <c r="SCM1306" s="1124"/>
      <c r="SCN1306" s="1124"/>
      <c r="SCO1306" s="1124"/>
      <c r="SCP1306" s="1124"/>
      <c r="SCQ1306" s="1124"/>
      <c r="SCR1306" s="1124"/>
      <c r="SCS1306" s="1124"/>
      <c r="SCT1306" s="1124"/>
      <c r="SCU1306" s="1124"/>
      <c r="SCV1306" s="1124"/>
      <c r="SCW1306" s="1124"/>
      <c r="SCX1306" s="1124"/>
      <c r="SCY1306" s="1124"/>
      <c r="SCZ1306" s="1124"/>
      <c r="SDA1306" s="1124"/>
      <c r="SDB1306" s="1124"/>
      <c r="SDC1306" s="1124"/>
      <c r="SDD1306" s="1124"/>
      <c r="SDE1306" s="1124"/>
      <c r="SDF1306" s="1124"/>
      <c r="SDG1306" s="1124"/>
      <c r="SDH1306" s="1124"/>
      <c r="SDI1306" s="1124"/>
      <c r="SDJ1306" s="1124"/>
      <c r="SDK1306" s="1124"/>
      <c r="SDL1306" s="1124"/>
      <c r="SDM1306" s="1124"/>
      <c r="SDN1306" s="1124"/>
      <c r="SDO1306" s="1124"/>
      <c r="SDP1306" s="1124"/>
      <c r="SDQ1306" s="1124"/>
      <c r="SDR1306" s="1124"/>
      <c r="SDS1306" s="1124"/>
      <c r="SDT1306" s="1124"/>
      <c r="SDU1306" s="1124"/>
      <c r="SDV1306" s="1124"/>
      <c r="SDW1306" s="1124"/>
      <c r="SDX1306" s="1124"/>
      <c r="SDY1306" s="1124"/>
      <c r="SDZ1306" s="1124"/>
      <c r="SEA1306" s="1124"/>
      <c r="SEB1306" s="1124"/>
      <c r="SEC1306" s="1124"/>
      <c r="SED1306" s="1124"/>
      <c r="SEE1306" s="1124"/>
      <c r="SEF1306" s="1124"/>
      <c r="SEG1306" s="1124"/>
      <c r="SEH1306" s="1124"/>
      <c r="SEI1306" s="1124"/>
      <c r="SEJ1306" s="1124"/>
      <c r="SEK1306" s="1124"/>
      <c r="SEL1306" s="1124"/>
      <c r="SEM1306" s="1124"/>
      <c r="SEN1306" s="1124"/>
      <c r="SEO1306" s="1124"/>
      <c r="SEP1306" s="1124"/>
      <c r="SEQ1306" s="1124"/>
      <c r="SER1306" s="1124"/>
      <c r="SES1306" s="1124"/>
      <c r="SET1306" s="1124"/>
      <c r="SEU1306" s="1124"/>
      <c r="SEV1306" s="1124"/>
      <c r="SEW1306" s="1124"/>
      <c r="SEX1306" s="1124"/>
      <c r="SEY1306" s="1124"/>
      <c r="SEZ1306" s="1124"/>
      <c r="SFA1306" s="1124"/>
      <c r="SFB1306" s="1124"/>
      <c r="SFC1306" s="1124"/>
      <c r="SFD1306" s="1124"/>
      <c r="SFE1306" s="1124"/>
      <c r="SFF1306" s="1124"/>
      <c r="SFG1306" s="1124"/>
      <c r="SFH1306" s="1124"/>
      <c r="SFI1306" s="1124"/>
      <c r="SFJ1306" s="1124"/>
      <c r="SFK1306" s="1124"/>
      <c r="SFL1306" s="1124"/>
      <c r="SFM1306" s="1124"/>
      <c r="SFN1306" s="1124"/>
      <c r="SFO1306" s="1124"/>
      <c r="SFP1306" s="1124"/>
      <c r="SFQ1306" s="1124"/>
      <c r="SFR1306" s="1124"/>
      <c r="SFS1306" s="1124"/>
      <c r="SFT1306" s="1124"/>
      <c r="SFU1306" s="1124"/>
      <c r="SFV1306" s="1124"/>
      <c r="SFW1306" s="1124"/>
      <c r="SFX1306" s="1124"/>
      <c r="SFY1306" s="1124"/>
      <c r="SFZ1306" s="1124"/>
      <c r="SGA1306" s="1124"/>
      <c r="SGB1306" s="1124"/>
      <c r="SGC1306" s="1124"/>
      <c r="SGD1306" s="1124"/>
      <c r="SGE1306" s="1124"/>
      <c r="SGF1306" s="1124"/>
      <c r="SGG1306" s="1124"/>
      <c r="SGH1306" s="1124"/>
      <c r="SGI1306" s="1124"/>
      <c r="SGJ1306" s="1124"/>
      <c r="SGK1306" s="1124"/>
      <c r="SGL1306" s="1124"/>
      <c r="SGM1306" s="1124"/>
      <c r="SGN1306" s="1124"/>
      <c r="SGO1306" s="1124"/>
      <c r="SGP1306" s="1124"/>
      <c r="SGQ1306" s="1124"/>
      <c r="SGR1306" s="1124"/>
      <c r="SGS1306" s="1124"/>
      <c r="SGT1306" s="1124"/>
      <c r="SGU1306" s="1124"/>
      <c r="SGV1306" s="1124"/>
      <c r="SGW1306" s="1124"/>
      <c r="SGX1306" s="1124"/>
      <c r="SGY1306" s="1124"/>
      <c r="SGZ1306" s="1124"/>
      <c r="SHA1306" s="1124"/>
      <c r="SHB1306" s="1124"/>
      <c r="SHC1306" s="1124"/>
      <c r="SHD1306" s="1124"/>
      <c r="SHE1306" s="1124"/>
      <c r="SHF1306" s="1124"/>
      <c r="SHG1306" s="1124"/>
      <c r="SHH1306" s="1124"/>
      <c r="SHI1306" s="1124"/>
      <c r="SHJ1306" s="1124"/>
      <c r="SHK1306" s="1124"/>
      <c r="SHL1306" s="1124"/>
      <c r="SHM1306" s="1124"/>
      <c r="SHN1306" s="1124"/>
      <c r="SHO1306" s="1124"/>
      <c r="SHP1306" s="1124"/>
      <c r="SHQ1306" s="1124"/>
      <c r="SHR1306" s="1124"/>
      <c r="SHS1306" s="1124"/>
      <c r="SHT1306" s="1124"/>
      <c r="SHU1306" s="1124"/>
      <c r="SHV1306" s="1124"/>
      <c r="SHW1306" s="1124"/>
      <c r="SHX1306" s="1124"/>
      <c r="SHY1306" s="1124"/>
      <c r="SHZ1306" s="1124"/>
      <c r="SIA1306" s="1124"/>
      <c r="SIB1306" s="1124"/>
      <c r="SIC1306" s="1124"/>
      <c r="SID1306" s="1124"/>
      <c r="SIE1306" s="1124"/>
      <c r="SIF1306" s="1124"/>
      <c r="SIG1306" s="1124"/>
      <c r="SIH1306" s="1124"/>
      <c r="SII1306" s="1124"/>
      <c r="SIJ1306" s="1124"/>
      <c r="SIK1306" s="1124"/>
      <c r="SIL1306" s="1124"/>
      <c r="SIM1306" s="1124"/>
      <c r="SIN1306" s="1124"/>
      <c r="SIO1306" s="1124"/>
      <c r="SIP1306" s="1124"/>
      <c r="SIQ1306" s="1124"/>
      <c r="SIR1306" s="1124"/>
      <c r="SIS1306" s="1124"/>
      <c r="SIT1306" s="1124"/>
      <c r="SIU1306" s="1124"/>
      <c r="SIV1306" s="1124"/>
      <c r="SIW1306" s="1124"/>
      <c r="SIX1306" s="1124"/>
      <c r="SIY1306" s="1124"/>
      <c r="SIZ1306" s="1124"/>
      <c r="SJA1306" s="1124"/>
      <c r="SJB1306" s="1124"/>
      <c r="SJC1306" s="1124"/>
      <c r="SJD1306" s="1124"/>
      <c r="SJE1306" s="1124"/>
      <c r="SJF1306" s="1124"/>
      <c r="SJG1306" s="1124"/>
      <c r="SJH1306" s="1124"/>
      <c r="SJI1306" s="1124"/>
      <c r="SJJ1306" s="1124"/>
      <c r="SJK1306" s="1124"/>
      <c r="SJL1306" s="1124"/>
      <c r="SJM1306" s="1124"/>
      <c r="SJN1306" s="1124"/>
      <c r="SJO1306" s="1124"/>
      <c r="SJP1306" s="1124"/>
      <c r="SJQ1306" s="1124"/>
      <c r="SJR1306" s="1124"/>
      <c r="SJS1306" s="1124"/>
      <c r="SJT1306" s="1124"/>
      <c r="SJU1306" s="1124"/>
      <c r="SJV1306" s="1124"/>
      <c r="SJW1306" s="1124"/>
      <c r="SJX1306" s="1124"/>
      <c r="SJY1306" s="1124"/>
      <c r="SJZ1306" s="1124"/>
      <c r="SKA1306" s="1124"/>
      <c r="SKB1306" s="1124"/>
      <c r="SKC1306" s="1124"/>
      <c r="SKD1306" s="1124"/>
      <c r="SKE1306" s="1124"/>
      <c r="SKF1306" s="1124"/>
      <c r="SKG1306" s="1124"/>
      <c r="SKH1306" s="1124"/>
      <c r="SKI1306" s="1124"/>
      <c r="SKJ1306" s="1124"/>
      <c r="SKK1306" s="1124"/>
      <c r="SKL1306" s="1124"/>
      <c r="SKM1306" s="1124"/>
      <c r="SKN1306" s="1124"/>
      <c r="SKO1306" s="1124"/>
      <c r="SKP1306" s="1124"/>
      <c r="SKQ1306" s="1124"/>
      <c r="SKR1306" s="1124"/>
      <c r="SKS1306" s="1124"/>
      <c r="SKT1306" s="1124"/>
      <c r="SKU1306" s="1124"/>
      <c r="SKV1306" s="1124"/>
      <c r="SKW1306" s="1124"/>
      <c r="SKX1306" s="1124"/>
      <c r="SKY1306" s="1124"/>
      <c r="SKZ1306" s="1124"/>
      <c r="SLA1306" s="1124"/>
      <c r="SLB1306" s="1124"/>
      <c r="SLC1306" s="1124"/>
      <c r="SLD1306" s="1124"/>
      <c r="SLE1306" s="1124"/>
      <c r="SLF1306" s="1124"/>
      <c r="SLG1306" s="1124"/>
      <c r="SLH1306" s="1124"/>
      <c r="SLI1306" s="1124"/>
      <c r="SLJ1306" s="1124"/>
      <c r="SLK1306" s="1124"/>
      <c r="SLL1306" s="1124"/>
      <c r="SLM1306" s="1124"/>
      <c r="SLN1306" s="1124"/>
      <c r="SLO1306" s="1124"/>
      <c r="SLP1306" s="1124"/>
      <c r="SLQ1306" s="1124"/>
      <c r="SLR1306" s="1124"/>
      <c r="SLS1306" s="1124"/>
      <c r="SLT1306" s="1124"/>
      <c r="SLU1306" s="1124"/>
      <c r="SLV1306" s="1124"/>
      <c r="SLW1306" s="1124"/>
      <c r="SLX1306" s="1124"/>
      <c r="SLY1306" s="1124"/>
      <c r="SLZ1306" s="1124"/>
      <c r="SMA1306" s="1124"/>
      <c r="SMB1306" s="1124"/>
      <c r="SMC1306" s="1124"/>
      <c r="SMD1306" s="1124"/>
      <c r="SME1306" s="1124"/>
      <c r="SMF1306" s="1124"/>
      <c r="SMG1306" s="1124"/>
      <c r="SMH1306" s="1124"/>
      <c r="SMI1306" s="1124"/>
      <c r="SMJ1306" s="1124"/>
      <c r="SMK1306" s="1124"/>
      <c r="SML1306" s="1124"/>
      <c r="SMM1306" s="1124"/>
      <c r="SMN1306" s="1124"/>
      <c r="SMO1306" s="1124"/>
      <c r="SMP1306" s="1124"/>
      <c r="SMQ1306" s="1124"/>
      <c r="SMR1306" s="1124"/>
      <c r="SMS1306" s="1124"/>
      <c r="SMT1306" s="1124"/>
      <c r="SMU1306" s="1124"/>
      <c r="SMV1306" s="1124"/>
      <c r="SMW1306" s="1124"/>
      <c r="SMX1306" s="1124"/>
      <c r="SMY1306" s="1124"/>
      <c r="SMZ1306" s="1124"/>
      <c r="SNA1306" s="1124"/>
      <c r="SNB1306" s="1124"/>
      <c r="SNC1306" s="1124"/>
      <c r="SND1306" s="1124"/>
      <c r="SNE1306" s="1124"/>
      <c r="SNF1306" s="1124"/>
      <c r="SNG1306" s="1124"/>
      <c r="SNH1306" s="1124"/>
      <c r="SNI1306" s="1124"/>
      <c r="SNJ1306" s="1124"/>
      <c r="SNK1306" s="1124"/>
      <c r="SNL1306" s="1124"/>
      <c r="SNM1306" s="1124"/>
      <c r="SNN1306" s="1124"/>
      <c r="SNO1306" s="1124"/>
      <c r="SNP1306" s="1124"/>
      <c r="SNQ1306" s="1124"/>
      <c r="SNR1306" s="1124"/>
      <c r="SNS1306" s="1124"/>
      <c r="SNT1306" s="1124"/>
      <c r="SNU1306" s="1124"/>
      <c r="SNV1306" s="1124"/>
      <c r="SNW1306" s="1124"/>
      <c r="SNX1306" s="1124"/>
      <c r="SNY1306" s="1124"/>
      <c r="SNZ1306" s="1124"/>
      <c r="SOA1306" s="1124"/>
      <c r="SOB1306" s="1124"/>
      <c r="SOC1306" s="1124"/>
      <c r="SOD1306" s="1124"/>
      <c r="SOE1306" s="1124"/>
      <c r="SOF1306" s="1124"/>
      <c r="SOG1306" s="1124"/>
      <c r="SOH1306" s="1124"/>
      <c r="SOI1306" s="1124"/>
      <c r="SOJ1306" s="1124"/>
      <c r="SOK1306" s="1124"/>
      <c r="SOL1306" s="1124"/>
      <c r="SOM1306" s="1124"/>
      <c r="SON1306" s="1124"/>
      <c r="SOO1306" s="1124"/>
      <c r="SOP1306" s="1124"/>
      <c r="SOQ1306" s="1124"/>
      <c r="SOR1306" s="1124"/>
      <c r="SOS1306" s="1124"/>
      <c r="SOT1306" s="1124"/>
      <c r="SOU1306" s="1124"/>
      <c r="SOV1306" s="1124"/>
      <c r="SOW1306" s="1124"/>
      <c r="SOX1306" s="1124"/>
      <c r="SOY1306" s="1124"/>
      <c r="SOZ1306" s="1124"/>
      <c r="SPA1306" s="1124"/>
      <c r="SPB1306" s="1124"/>
      <c r="SPC1306" s="1124"/>
      <c r="SPD1306" s="1124"/>
      <c r="SPE1306" s="1124"/>
      <c r="SPF1306" s="1124"/>
      <c r="SPG1306" s="1124"/>
      <c r="SPH1306" s="1124"/>
      <c r="SPI1306" s="1124"/>
      <c r="SPJ1306" s="1124"/>
      <c r="SPK1306" s="1124"/>
      <c r="SPL1306" s="1124"/>
      <c r="SPM1306" s="1124"/>
      <c r="SPN1306" s="1124"/>
      <c r="SPO1306" s="1124"/>
      <c r="SPP1306" s="1124"/>
      <c r="SPQ1306" s="1124"/>
      <c r="SPR1306" s="1124"/>
      <c r="SPS1306" s="1124"/>
      <c r="SPT1306" s="1124"/>
      <c r="SPU1306" s="1124"/>
      <c r="SPV1306" s="1124"/>
      <c r="SPW1306" s="1124"/>
      <c r="SPX1306" s="1124"/>
      <c r="SPY1306" s="1124"/>
      <c r="SPZ1306" s="1124"/>
      <c r="SQA1306" s="1124"/>
      <c r="SQB1306" s="1124"/>
      <c r="SQC1306" s="1124"/>
      <c r="SQD1306" s="1124"/>
      <c r="SQE1306" s="1124"/>
      <c r="SQF1306" s="1124"/>
      <c r="SQG1306" s="1124"/>
      <c r="SQH1306" s="1124"/>
      <c r="SQI1306" s="1124"/>
      <c r="SQJ1306" s="1124"/>
      <c r="SQK1306" s="1124"/>
      <c r="SQL1306" s="1124"/>
      <c r="SQM1306" s="1124"/>
      <c r="SQN1306" s="1124"/>
      <c r="SQO1306" s="1124"/>
      <c r="SQP1306" s="1124"/>
      <c r="SQQ1306" s="1124"/>
      <c r="SQR1306" s="1124"/>
      <c r="SQS1306" s="1124"/>
      <c r="SQT1306" s="1124"/>
      <c r="SQU1306" s="1124"/>
      <c r="SQV1306" s="1124"/>
      <c r="SQW1306" s="1124"/>
      <c r="SQX1306" s="1124"/>
      <c r="SQY1306" s="1124"/>
      <c r="SQZ1306" s="1124"/>
      <c r="SRA1306" s="1124"/>
      <c r="SRB1306" s="1124"/>
      <c r="SRC1306" s="1124"/>
      <c r="SRD1306" s="1124"/>
      <c r="SRE1306" s="1124"/>
      <c r="SRF1306" s="1124"/>
      <c r="SRG1306" s="1124"/>
      <c r="SRH1306" s="1124"/>
      <c r="SRI1306" s="1124"/>
      <c r="SRJ1306" s="1124"/>
      <c r="SRK1306" s="1124"/>
      <c r="SRL1306" s="1124"/>
      <c r="SRM1306" s="1124"/>
      <c r="SRN1306" s="1124"/>
      <c r="SRO1306" s="1124"/>
      <c r="SRP1306" s="1124"/>
      <c r="SRQ1306" s="1124"/>
      <c r="SRR1306" s="1124"/>
      <c r="SRS1306" s="1124"/>
      <c r="SRT1306" s="1124"/>
      <c r="SRU1306" s="1124"/>
      <c r="SRV1306" s="1124"/>
      <c r="SRW1306" s="1124"/>
      <c r="SRX1306" s="1124"/>
      <c r="SRY1306" s="1124"/>
      <c r="SRZ1306" s="1124"/>
      <c r="SSA1306" s="1124"/>
      <c r="SSB1306" s="1124"/>
      <c r="SSC1306" s="1124"/>
      <c r="SSD1306" s="1124"/>
      <c r="SSE1306" s="1124"/>
      <c r="SSF1306" s="1124"/>
      <c r="SSG1306" s="1124"/>
      <c r="SSH1306" s="1124"/>
      <c r="SSI1306" s="1124"/>
      <c r="SSJ1306" s="1124"/>
      <c r="SSK1306" s="1124"/>
      <c r="SSL1306" s="1124"/>
      <c r="SSM1306" s="1124"/>
      <c r="SSN1306" s="1124"/>
      <c r="SSO1306" s="1124"/>
      <c r="SSP1306" s="1124"/>
      <c r="SSQ1306" s="1124"/>
      <c r="SSR1306" s="1124"/>
      <c r="SSS1306" s="1124"/>
      <c r="SST1306" s="1124"/>
      <c r="SSU1306" s="1124"/>
      <c r="SSV1306" s="1124"/>
      <c r="SSW1306" s="1124"/>
      <c r="SSX1306" s="1124"/>
      <c r="SSY1306" s="1124"/>
      <c r="SSZ1306" s="1124"/>
      <c r="STA1306" s="1124"/>
      <c r="STB1306" s="1124"/>
      <c r="STC1306" s="1124"/>
      <c r="STD1306" s="1124"/>
      <c r="STE1306" s="1124"/>
      <c r="STF1306" s="1124"/>
      <c r="STG1306" s="1124"/>
      <c r="STH1306" s="1124"/>
      <c r="STI1306" s="1124"/>
      <c r="STJ1306" s="1124"/>
      <c r="STK1306" s="1124"/>
      <c r="STL1306" s="1124"/>
      <c r="STM1306" s="1124"/>
      <c r="STN1306" s="1124"/>
      <c r="STO1306" s="1124"/>
      <c r="STP1306" s="1124"/>
      <c r="STQ1306" s="1124"/>
      <c r="STR1306" s="1124"/>
      <c r="STS1306" s="1124"/>
      <c r="STT1306" s="1124"/>
      <c r="STU1306" s="1124"/>
      <c r="STV1306" s="1124"/>
      <c r="STW1306" s="1124"/>
      <c r="STX1306" s="1124"/>
      <c r="STY1306" s="1124"/>
      <c r="STZ1306" s="1124"/>
      <c r="SUA1306" s="1124"/>
      <c r="SUB1306" s="1124"/>
      <c r="SUC1306" s="1124"/>
      <c r="SUD1306" s="1124"/>
      <c r="SUE1306" s="1124"/>
      <c r="SUF1306" s="1124"/>
      <c r="SUG1306" s="1124"/>
      <c r="SUH1306" s="1124"/>
      <c r="SUI1306" s="1124"/>
      <c r="SUJ1306" s="1124"/>
      <c r="SUK1306" s="1124"/>
      <c r="SUL1306" s="1124"/>
      <c r="SUM1306" s="1124"/>
      <c r="SUN1306" s="1124"/>
      <c r="SUO1306" s="1124"/>
      <c r="SUP1306" s="1124"/>
      <c r="SUQ1306" s="1124"/>
      <c r="SUR1306" s="1124"/>
      <c r="SUS1306" s="1124"/>
      <c r="SUT1306" s="1124"/>
      <c r="SUU1306" s="1124"/>
      <c r="SUV1306" s="1124"/>
      <c r="SUW1306" s="1124"/>
      <c r="SUX1306" s="1124"/>
      <c r="SUY1306" s="1124"/>
      <c r="SUZ1306" s="1124"/>
      <c r="SVA1306" s="1124"/>
      <c r="SVB1306" s="1124"/>
      <c r="SVC1306" s="1124"/>
      <c r="SVD1306" s="1124"/>
      <c r="SVE1306" s="1124"/>
      <c r="SVF1306" s="1124"/>
      <c r="SVG1306" s="1124"/>
      <c r="SVH1306" s="1124"/>
      <c r="SVI1306" s="1124"/>
      <c r="SVJ1306" s="1124"/>
      <c r="SVK1306" s="1124"/>
      <c r="SVL1306" s="1124"/>
      <c r="SVM1306" s="1124"/>
      <c r="SVN1306" s="1124"/>
      <c r="SVO1306" s="1124"/>
      <c r="SVP1306" s="1124"/>
      <c r="SVQ1306" s="1124"/>
      <c r="SVR1306" s="1124"/>
      <c r="SVS1306" s="1124"/>
      <c r="SVT1306" s="1124"/>
      <c r="SVU1306" s="1124"/>
      <c r="SVV1306" s="1124"/>
      <c r="SVW1306" s="1124"/>
      <c r="SVX1306" s="1124"/>
      <c r="SVY1306" s="1124"/>
      <c r="SVZ1306" s="1124"/>
      <c r="SWA1306" s="1124"/>
      <c r="SWB1306" s="1124"/>
      <c r="SWC1306" s="1124"/>
      <c r="SWD1306" s="1124"/>
      <c r="SWE1306" s="1124"/>
      <c r="SWF1306" s="1124"/>
      <c r="SWG1306" s="1124"/>
      <c r="SWH1306" s="1124"/>
      <c r="SWI1306" s="1124"/>
      <c r="SWJ1306" s="1124"/>
      <c r="SWK1306" s="1124"/>
      <c r="SWL1306" s="1124"/>
      <c r="SWM1306" s="1124"/>
      <c r="SWN1306" s="1124"/>
      <c r="SWO1306" s="1124"/>
      <c r="SWP1306" s="1124"/>
      <c r="SWQ1306" s="1124"/>
      <c r="SWR1306" s="1124"/>
      <c r="SWS1306" s="1124"/>
      <c r="SWT1306" s="1124"/>
      <c r="SWU1306" s="1124"/>
      <c r="SWV1306" s="1124"/>
      <c r="SWW1306" s="1124"/>
      <c r="SWX1306" s="1124"/>
      <c r="SWY1306" s="1124"/>
      <c r="SWZ1306" s="1124"/>
      <c r="SXA1306" s="1124"/>
      <c r="SXB1306" s="1124"/>
      <c r="SXC1306" s="1124"/>
      <c r="SXD1306" s="1124"/>
      <c r="SXE1306" s="1124"/>
      <c r="SXF1306" s="1124"/>
      <c r="SXG1306" s="1124"/>
      <c r="SXH1306" s="1124"/>
      <c r="SXI1306" s="1124"/>
      <c r="SXJ1306" s="1124"/>
      <c r="SXK1306" s="1124"/>
      <c r="SXL1306" s="1124"/>
      <c r="SXM1306" s="1124"/>
      <c r="SXN1306" s="1124"/>
      <c r="SXO1306" s="1124"/>
      <c r="SXP1306" s="1124"/>
      <c r="SXQ1306" s="1124"/>
      <c r="SXR1306" s="1124"/>
      <c r="SXS1306" s="1124"/>
      <c r="SXT1306" s="1124"/>
      <c r="SXU1306" s="1124"/>
      <c r="SXV1306" s="1124"/>
      <c r="SXW1306" s="1124"/>
      <c r="SXX1306" s="1124"/>
      <c r="SXY1306" s="1124"/>
      <c r="SXZ1306" s="1124"/>
      <c r="SYA1306" s="1124"/>
      <c r="SYB1306" s="1124"/>
      <c r="SYC1306" s="1124"/>
      <c r="SYD1306" s="1124"/>
      <c r="SYE1306" s="1124"/>
      <c r="SYF1306" s="1124"/>
      <c r="SYG1306" s="1124"/>
      <c r="SYH1306" s="1124"/>
      <c r="SYI1306" s="1124"/>
      <c r="SYJ1306" s="1124"/>
      <c r="SYK1306" s="1124"/>
      <c r="SYL1306" s="1124"/>
      <c r="SYM1306" s="1124"/>
      <c r="SYN1306" s="1124"/>
      <c r="SYO1306" s="1124"/>
      <c r="SYP1306" s="1124"/>
      <c r="SYQ1306" s="1124"/>
      <c r="SYR1306" s="1124"/>
      <c r="SYS1306" s="1124"/>
      <c r="SYT1306" s="1124"/>
      <c r="SYU1306" s="1124"/>
      <c r="SYV1306" s="1124"/>
      <c r="SYW1306" s="1124"/>
      <c r="SYX1306" s="1124"/>
      <c r="SYY1306" s="1124"/>
      <c r="SYZ1306" s="1124"/>
      <c r="SZA1306" s="1124"/>
      <c r="SZB1306" s="1124"/>
      <c r="SZC1306" s="1124"/>
      <c r="SZD1306" s="1124"/>
      <c r="SZE1306" s="1124"/>
      <c r="SZF1306" s="1124"/>
      <c r="SZG1306" s="1124"/>
      <c r="SZH1306" s="1124"/>
      <c r="SZI1306" s="1124"/>
      <c r="SZJ1306" s="1124"/>
      <c r="SZK1306" s="1124"/>
      <c r="SZL1306" s="1124"/>
      <c r="SZM1306" s="1124"/>
      <c r="SZN1306" s="1124"/>
      <c r="SZO1306" s="1124"/>
      <c r="SZP1306" s="1124"/>
      <c r="SZQ1306" s="1124"/>
      <c r="SZR1306" s="1124"/>
      <c r="SZS1306" s="1124"/>
      <c r="SZT1306" s="1124"/>
      <c r="SZU1306" s="1124"/>
      <c r="SZV1306" s="1124"/>
      <c r="SZW1306" s="1124"/>
      <c r="SZX1306" s="1124"/>
      <c r="SZY1306" s="1124"/>
      <c r="SZZ1306" s="1124"/>
      <c r="TAA1306" s="1124"/>
      <c r="TAB1306" s="1124"/>
      <c r="TAC1306" s="1124"/>
      <c r="TAD1306" s="1124"/>
      <c r="TAE1306" s="1124"/>
      <c r="TAF1306" s="1124"/>
      <c r="TAG1306" s="1124"/>
      <c r="TAH1306" s="1124"/>
      <c r="TAI1306" s="1124"/>
      <c r="TAJ1306" s="1124"/>
      <c r="TAK1306" s="1124"/>
      <c r="TAL1306" s="1124"/>
      <c r="TAM1306" s="1124"/>
      <c r="TAN1306" s="1124"/>
      <c r="TAO1306" s="1124"/>
      <c r="TAP1306" s="1124"/>
      <c r="TAQ1306" s="1124"/>
      <c r="TAR1306" s="1124"/>
      <c r="TAS1306" s="1124"/>
      <c r="TAT1306" s="1124"/>
      <c r="TAU1306" s="1124"/>
      <c r="TAV1306" s="1124"/>
      <c r="TAW1306" s="1124"/>
      <c r="TAX1306" s="1124"/>
      <c r="TAY1306" s="1124"/>
      <c r="TAZ1306" s="1124"/>
      <c r="TBA1306" s="1124"/>
      <c r="TBB1306" s="1124"/>
      <c r="TBC1306" s="1124"/>
      <c r="TBD1306" s="1124"/>
      <c r="TBE1306" s="1124"/>
      <c r="TBF1306" s="1124"/>
      <c r="TBG1306" s="1124"/>
      <c r="TBH1306" s="1124"/>
      <c r="TBI1306" s="1124"/>
      <c r="TBJ1306" s="1124"/>
      <c r="TBK1306" s="1124"/>
      <c r="TBL1306" s="1124"/>
      <c r="TBM1306" s="1124"/>
      <c r="TBN1306" s="1124"/>
      <c r="TBO1306" s="1124"/>
      <c r="TBP1306" s="1124"/>
      <c r="TBQ1306" s="1124"/>
      <c r="TBR1306" s="1124"/>
      <c r="TBS1306" s="1124"/>
      <c r="TBT1306" s="1124"/>
      <c r="TBU1306" s="1124"/>
      <c r="TBV1306" s="1124"/>
      <c r="TBW1306" s="1124"/>
      <c r="TBX1306" s="1124"/>
      <c r="TBY1306" s="1124"/>
      <c r="TBZ1306" s="1124"/>
      <c r="TCA1306" s="1124"/>
      <c r="TCB1306" s="1124"/>
      <c r="TCC1306" s="1124"/>
      <c r="TCD1306" s="1124"/>
      <c r="TCE1306" s="1124"/>
      <c r="TCF1306" s="1124"/>
      <c r="TCG1306" s="1124"/>
      <c r="TCH1306" s="1124"/>
      <c r="TCI1306" s="1124"/>
      <c r="TCJ1306" s="1124"/>
      <c r="TCK1306" s="1124"/>
      <c r="TCL1306" s="1124"/>
      <c r="TCM1306" s="1124"/>
      <c r="TCN1306" s="1124"/>
      <c r="TCO1306" s="1124"/>
      <c r="TCP1306" s="1124"/>
      <c r="TCQ1306" s="1124"/>
      <c r="TCR1306" s="1124"/>
      <c r="TCS1306" s="1124"/>
      <c r="TCT1306" s="1124"/>
      <c r="TCU1306" s="1124"/>
      <c r="TCV1306" s="1124"/>
      <c r="TCW1306" s="1124"/>
      <c r="TCX1306" s="1124"/>
      <c r="TCY1306" s="1124"/>
      <c r="TCZ1306" s="1124"/>
      <c r="TDA1306" s="1124"/>
      <c r="TDB1306" s="1124"/>
      <c r="TDC1306" s="1124"/>
      <c r="TDD1306" s="1124"/>
      <c r="TDE1306" s="1124"/>
      <c r="TDF1306" s="1124"/>
      <c r="TDG1306" s="1124"/>
      <c r="TDH1306" s="1124"/>
      <c r="TDI1306" s="1124"/>
      <c r="TDJ1306" s="1124"/>
      <c r="TDK1306" s="1124"/>
      <c r="TDL1306" s="1124"/>
      <c r="TDM1306" s="1124"/>
      <c r="TDN1306" s="1124"/>
      <c r="TDO1306" s="1124"/>
      <c r="TDP1306" s="1124"/>
      <c r="TDQ1306" s="1124"/>
      <c r="TDR1306" s="1124"/>
      <c r="TDS1306" s="1124"/>
      <c r="TDT1306" s="1124"/>
      <c r="TDU1306" s="1124"/>
      <c r="TDV1306" s="1124"/>
      <c r="TDW1306" s="1124"/>
      <c r="TDX1306" s="1124"/>
      <c r="TDY1306" s="1124"/>
      <c r="TDZ1306" s="1124"/>
      <c r="TEA1306" s="1124"/>
      <c r="TEB1306" s="1124"/>
      <c r="TEC1306" s="1124"/>
      <c r="TED1306" s="1124"/>
      <c r="TEE1306" s="1124"/>
      <c r="TEF1306" s="1124"/>
      <c r="TEG1306" s="1124"/>
      <c r="TEH1306" s="1124"/>
      <c r="TEI1306" s="1124"/>
      <c r="TEJ1306" s="1124"/>
      <c r="TEK1306" s="1124"/>
      <c r="TEL1306" s="1124"/>
      <c r="TEM1306" s="1124"/>
      <c r="TEN1306" s="1124"/>
      <c r="TEO1306" s="1124"/>
      <c r="TEP1306" s="1124"/>
      <c r="TEQ1306" s="1124"/>
      <c r="TER1306" s="1124"/>
      <c r="TES1306" s="1124"/>
      <c r="TET1306" s="1124"/>
      <c r="TEU1306" s="1124"/>
      <c r="TEV1306" s="1124"/>
      <c r="TEW1306" s="1124"/>
      <c r="TEX1306" s="1124"/>
      <c r="TEY1306" s="1124"/>
      <c r="TEZ1306" s="1124"/>
      <c r="TFA1306" s="1124"/>
      <c r="TFB1306" s="1124"/>
      <c r="TFC1306" s="1124"/>
      <c r="TFD1306" s="1124"/>
      <c r="TFE1306" s="1124"/>
      <c r="TFF1306" s="1124"/>
      <c r="TFG1306" s="1124"/>
      <c r="TFH1306" s="1124"/>
      <c r="TFI1306" s="1124"/>
      <c r="TFJ1306" s="1124"/>
      <c r="TFK1306" s="1124"/>
      <c r="TFL1306" s="1124"/>
      <c r="TFM1306" s="1124"/>
      <c r="TFN1306" s="1124"/>
      <c r="TFO1306" s="1124"/>
      <c r="TFP1306" s="1124"/>
      <c r="TFQ1306" s="1124"/>
      <c r="TFR1306" s="1124"/>
      <c r="TFS1306" s="1124"/>
      <c r="TFT1306" s="1124"/>
      <c r="TFU1306" s="1124"/>
      <c r="TFV1306" s="1124"/>
      <c r="TFW1306" s="1124"/>
      <c r="TFX1306" s="1124"/>
      <c r="TFY1306" s="1124"/>
      <c r="TFZ1306" s="1124"/>
      <c r="TGA1306" s="1124"/>
      <c r="TGB1306" s="1124"/>
      <c r="TGC1306" s="1124"/>
      <c r="TGD1306" s="1124"/>
      <c r="TGE1306" s="1124"/>
      <c r="TGF1306" s="1124"/>
      <c r="TGG1306" s="1124"/>
      <c r="TGH1306" s="1124"/>
      <c r="TGI1306" s="1124"/>
      <c r="TGJ1306" s="1124"/>
      <c r="TGK1306" s="1124"/>
      <c r="TGL1306" s="1124"/>
      <c r="TGM1306" s="1124"/>
      <c r="TGN1306" s="1124"/>
      <c r="TGO1306" s="1124"/>
      <c r="TGP1306" s="1124"/>
      <c r="TGQ1306" s="1124"/>
      <c r="TGR1306" s="1124"/>
      <c r="TGS1306" s="1124"/>
      <c r="TGT1306" s="1124"/>
      <c r="TGU1306" s="1124"/>
      <c r="TGV1306" s="1124"/>
      <c r="TGW1306" s="1124"/>
      <c r="TGX1306" s="1124"/>
      <c r="TGY1306" s="1124"/>
      <c r="TGZ1306" s="1124"/>
      <c r="THA1306" s="1124"/>
      <c r="THB1306" s="1124"/>
      <c r="THC1306" s="1124"/>
      <c r="THD1306" s="1124"/>
      <c r="THE1306" s="1124"/>
      <c r="THF1306" s="1124"/>
      <c r="THG1306" s="1124"/>
      <c r="THH1306" s="1124"/>
      <c r="THI1306" s="1124"/>
      <c r="THJ1306" s="1124"/>
      <c r="THK1306" s="1124"/>
      <c r="THL1306" s="1124"/>
      <c r="THM1306" s="1124"/>
      <c r="THN1306" s="1124"/>
      <c r="THO1306" s="1124"/>
      <c r="THP1306" s="1124"/>
      <c r="THQ1306" s="1124"/>
      <c r="THR1306" s="1124"/>
      <c r="THS1306" s="1124"/>
      <c r="THT1306" s="1124"/>
      <c r="THU1306" s="1124"/>
      <c r="THV1306" s="1124"/>
      <c r="THW1306" s="1124"/>
      <c r="THX1306" s="1124"/>
      <c r="THY1306" s="1124"/>
      <c r="THZ1306" s="1124"/>
      <c r="TIA1306" s="1124"/>
      <c r="TIB1306" s="1124"/>
      <c r="TIC1306" s="1124"/>
      <c r="TID1306" s="1124"/>
      <c r="TIE1306" s="1124"/>
      <c r="TIF1306" s="1124"/>
      <c r="TIG1306" s="1124"/>
      <c r="TIH1306" s="1124"/>
      <c r="TII1306" s="1124"/>
      <c r="TIJ1306" s="1124"/>
      <c r="TIK1306" s="1124"/>
      <c r="TIL1306" s="1124"/>
      <c r="TIM1306" s="1124"/>
      <c r="TIN1306" s="1124"/>
      <c r="TIO1306" s="1124"/>
      <c r="TIP1306" s="1124"/>
      <c r="TIQ1306" s="1124"/>
      <c r="TIR1306" s="1124"/>
      <c r="TIS1306" s="1124"/>
      <c r="TIT1306" s="1124"/>
      <c r="TIU1306" s="1124"/>
      <c r="TIV1306" s="1124"/>
      <c r="TIW1306" s="1124"/>
      <c r="TIX1306" s="1124"/>
      <c r="TIY1306" s="1124"/>
      <c r="TIZ1306" s="1124"/>
      <c r="TJA1306" s="1124"/>
      <c r="TJB1306" s="1124"/>
      <c r="TJC1306" s="1124"/>
      <c r="TJD1306" s="1124"/>
      <c r="TJE1306" s="1124"/>
      <c r="TJF1306" s="1124"/>
      <c r="TJG1306" s="1124"/>
      <c r="TJH1306" s="1124"/>
      <c r="TJI1306" s="1124"/>
      <c r="TJJ1306" s="1124"/>
      <c r="TJK1306" s="1124"/>
      <c r="TJL1306" s="1124"/>
      <c r="TJM1306" s="1124"/>
      <c r="TJN1306" s="1124"/>
      <c r="TJO1306" s="1124"/>
      <c r="TJP1306" s="1124"/>
      <c r="TJQ1306" s="1124"/>
      <c r="TJR1306" s="1124"/>
      <c r="TJS1306" s="1124"/>
      <c r="TJT1306" s="1124"/>
      <c r="TJU1306" s="1124"/>
      <c r="TJV1306" s="1124"/>
      <c r="TJW1306" s="1124"/>
      <c r="TJX1306" s="1124"/>
      <c r="TJY1306" s="1124"/>
      <c r="TJZ1306" s="1124"/>
      <c r="TKA1306" s="1124"/>
      <c r="TKB1306" s="1124"/>
      <c r="TKC1306" s="1124"/>
      <c r="TKD1306" s="1124"/>
      <c r="TKE1306" s="1124"/>
      <c r="TKF1306" s="1124"/>
      <c r="TKG1306" s="1124"/>
      <c r="TKH1306" s="1124"/>
      <c r="TKI1306" s="1124"/>
      <c r="TKJ1306" s="1124"/>
      <c r="TKK1306" s="1124"/>
      <c r="TKL1306" s="1124"/>
      <c r="TKM1306" s="1124"/>
      <c r="TKN1306" s="1124"/>
      <c r="TKO1306" s="1124"/>
      <c r="TKP1306" s="1124"/>
      <c r="TKQ1306" s="1124"/>
      <c r="TKR1306" s="1124"/>
      <c r="TKS1306" s="1124"/>
      <c r="TKT1306" s="1124"/>
      <c r="TKU1306" s="1124"/>
      <c r="TKV1306" s="1124"/>
      <c r="TKW1306" s="1124"/>
      <c r="TKX1306" s="1124"/>
      <c r="TKY1306" s="1124"/>
      <c r="TKZ1306" s="1124"/>
      <c r="TLA1306" s="1124"/>
      <c r="TLB1306" s="1124"/>
      <c r="TLC1306" s="1124"/>
      <c r="TLD1306" s="1124"/>
      <c r="TLE1306" s="1124"/>
      <c r="TLF1306" s="1124"/>
      <c r="TLG1306" s="1124"/>
      <c r="TLH1306" s="1124"/>
      <c r="TLI1306" s="1124"/>
      <c r="TLJ1306" s="1124"/>
      <c r="TLK1306" s="1124"/>
      <c r="TLL1306" s="1124"/>
      <c r="TLM1306" s="1124"/>
      <c r="TLN1306" s="1124"/>
      <c r="TLO1306" s="1124"/>
      <c r="TLP1306" s="1124"/>
      <c r="TLQ1306" s="1124"/>
      <c r="TLR1306" s="1124"/>
      <c r="TLS1306" s="1124"/>
      <c r="TLT1306" s="1124"/>
      <c r="TLU1306" s="1124"/>
      <c r="TLV1306" s="1124"/>
      <c r="TLW1306" s="1124"/>
      <c r="TLX1306" s="1124"/>
      <c r="TLY1306" s="1124"/>
      <c r="TLZ1306" s="1124"/>
      <c r="TMA1306" s="1124"/>
      <c r="TMB1306" s="1124"/>
      <c r="TMC1306" s="1124"/>
      <c r="TMD1306" s="1124"/>
      <c r="TME1306" s="1124"/>
      <c r="TMF1306" s="1124"/>
      <c r="TMG1306" s="1124"/>
      <c r="TMH1306" s="1124"/>
      <c r="TMI1306" s="1124"/>
      <c r="TMJ1306" s="1124"/>
      <c r="TMK1306" s="1124"/>
      <c r="TML1306" s="1124"/>
      <c r="TMM1306" s="1124"/>
      <c r="TMN1306" s="1124"/>
      <c r="TMO1306" s="1124"/>
      <c r="TMP1306" s="1124"/>
      <c r="TMQ1306" s="1124"/>
      <c r="TMR1306" s="1124"/>
      <c r="TMS1306" s="1124"/>
      <c r="TMT1306" s="1124"/>
      <c r="TMU1306" s="1124"/>
      <c r="TMV1306" s="1124"/>
      <c r="TMW1306" s="1124"/>
      <c r="TMX1306" s="1124"/>
      <c r="TMY1306" s="1124"/>
      <c r="TMZ1306" s="1124"/>
      <c r="TNA1306" s="1124"/>
      <c r="TNB1306" s="1124"/>
      <c r="TNC1306" s="1124"/>
      <c r="TND1306" s="1124"/>
      <c r="TNE1306" s="1124"/>
      <c r="TNF1306" s="1124"/>
      <c r="TNG1306" s="1124"/>
      <c r="TNH1306" s="1124"/>
      <c r="TNI1306" s="1124"/>
      <c r="TNJ1306" s="1124"/>
      <c r="TNK1306" s="1124"/>
      <c r="TNL1306" s="1124"/>
      <c r="TNM1306" s="1124"/>
      <c r="TNN1306" s="1124"/>
      <c r="TNO1306" s="1124"/>
      <c r="TNP1306" s="1124"/>
      <c r="TNQ1306" s="1124"/>
      <c r="TNR1306" s="1124"/>
      <c r="TNS1306" s="1124"/>
      <c r="TNT1306" s="1124"/>
      <c r="TNU1306" s="1124"/>
      <c r="TNV1306" s="1124"/>
      <c r="TNW1306" s="1124"/>
      <c r="TNX1306" s="1124"/>
      <c r="TNY1306" s="1124"/>
      <c r="TNZ1306" s="1124"/>
      <c r="TOA1306" s="1124"/>
      <c r="TOB1306" s="1124"/>
      <c r="TOC1306" s="1124"/>
      <c r="TOD1306" s="1124"/>
      <c r="TOE1306" s="1124"/>
      <c r="TOF1306" s="1124"/>
      <c r="TOG1306" s="1124"/>
      <c r="TOH1306" s="1124"/>
      <c r="TOI1306" s="1124"/>
      <c r="TOJ1306" s="1124"/>
      <c r="TOK1306" s="1124"/>
      <c r="TOL1306" s="1124"/>
      <c r="TOM1306" s="1124"/>
      <c r="TON1306" s="1124"/>
      <c r="TOO1306" s="1124"/>
      <c r="TOP1306" s="1124"/>
      <c r="TOQ1306" s="1124"/>
      <c r="TOR1306" s="1124"/>
      <c r="TOS1306" s="1124"/>
      <c r="TOT1306" s="1124"/>
      <c r="TOU1306" s="1124"/>
      <c r="TOV1306" s="1124"/>
      <c r="TOW1306" s="1124"/>
      <c r="TOX1306" s="1124"/>
      <c r="TOY1306" s="1124"/>
      <c r="TOZ1306" s="1124"/>
      <c r="TPA1306" s="1124"/>
      <c r="TPB1306" s="1124"/>
      <c r="TPC1306" s="1124"/>
      <c r="TPD1306" s="1124"/>
      <c r="TPE1306" s="1124"/>
      <c r="TPF1306" s="1124"/>
      <c r="TPG1306" s="1124"/>
      <c r="TPH1306" s="1124"/>
      <c r="TPI1306" s="1124"/>
      <c r="TPJ1306" s="1124"/>
      <c r="TPK1306" s="1124"/>
      <c r="TPL1306" s="1124"/>
      <c r="TPM1306" s="1124"/>
      <c r="TPN1306" s="1124"/>
      <c r="TPO1306" s="1124"/>
      <c r="TPP1306" s="1124"/>
      <c r="TPQ1306" s="1124"/>
      <c r="TPR1306" s="1124"/>
      <c r="TPS1306" s="1124"/>
      <c r="TPT1306" s="1124"/>
      <c r="TPU1306" s="1124"/>
      <c r="TPV1306" s="1124"/>
      <c r="TPW1306" s="1124"/>
      <c r="TPX1306" s="1124"/>
      <c r="TPY1306" s="1124"/>
      <c r="TPZ1306" s="1124"/>
      <c r="TQA1306" s="1124"/>
      <c r="TQB1306" s="1124"/>
      <c r="TQC1306" s="1124"/>
      <c r="TQD1306" s="1124"/>
      <c r="TQE1306" s="1124"/>
      <c r="TQF1306" s="1124"/>
      <c r="TQG1306" s="1124"/>
      <c r="TQH1306" s="1124"/>
      <c r="TQI1306" s="1124"/>
      <c r="TQJ1306" s="1124"/>
      <c r="TQK1306" s="1124"/>
      <c r="TQL1306" s="1124"/>
      <c r="TQM1306" s="1124"/>
      <c r="TQN1306" s="1124"/>
      <c r="TQO1306" s="1124"/>
      <c r="TQP1306" s="1124"/>
      <c r="TQQ1306" s="1124"/>
      <c r="TQR1306" s="1124"/>
      <c r="TQS1306" s="1124"/>
      <c r="TQT1306" s="1124"/>
      <c r="TQU1306" s="1124"/>
      <c r="TQV1306" s="1124"/>
      <c r="TQW1306" s="1124"/>
      <c r="TQX1306" s="1124"/>
      <c r="TQY1306" s="1124"/>
      <c r="TQZ1306" s="1124"/>
      <c r="TRA1306" s="1124"/>
      <c r="TRB1306" s="1124"/>
      <c r="TRC1306" s="1124"/>
      <c r="TRD1306" s="1124"/>
      <c r="TRE1306" s="1124"/>
      <c r="TRF1306" s="1124"/>
      <c r="TRG1306" s="1124"/>
      <c r="TRH1306" s="1124"/>
      <c r="TRI1306" s="1124"/>
      <c r="TRJ1306" s="1124"/>
      <c r="TRK1306" s="1124"/>
      <c r="TRL1306" s="1124"/>
      <c r="TRM1306" s="1124"/>
      <c r="TRN1306" s="1124"/>
      <c r="TRO1306" s="1124"/>
      <c r="TRP1306" s="1124"/>
      <c r="TRQ1306" s="1124"/>
      <c r="TRR1306" s="1124"/>
      <c r="TRS1306" s="1124"/>
      <c r="TRT1306" s="1124"/>
      <c r="TRU1306" s="1124"/>
      <c r="TRV1306" s="1124"/>
      <c r="TRW1306" s="1124"/>
      <c r="TRX1306" s="1124"/>
      <c r="TRY1306" s="1124"/>
      <c r="TRZ1306" s="1124"/>
      <c r="TSA1306" s="1124"/>
      <c r="TSB1306" s="1124"/>
      <c r="TSC1306" s="1124"/>
      <c r="TSD1306" s="1124"/>
      <c r="TSE1306" s="1124"/>
      <c r="TSF1306" s="1124"/>
      <c r="TSG1306" s="1124"/>
      <c r="TSH1306" s="1124"/>
      <c r="TSI1306" s="1124"/>
      <c r="TSJ1306" s="1124"/>
      <c r="TSK1306" s="1124"/>
      <c r="TSL1306" s="1124"/>
      <c r="TSM1306" s="1124"/>
      <c r="TSN1306" s="1124"/>
      <c r="TSO1306" s="1124"/>
      <c r="TSP1306" s="1124"/>
      <c r="TSQ1306" s="1124"/>
      <c r="TSR1306" s="1124"/>
      <c r="TSS1306" s="1124"/>
      <c r="TST1306" s="1124"/>
      <c r="TSU1306" s="1124"/>
      <c r="TSV1306" s="1124"/>
      <c r="TSW1306" s="1124"/>
      <c r="TSX1306" s="1124"/>
      <c r="TSY1306" s="1124"/>
      <c r="TSZ1306" s="1124"/>
      <c r="TTA1306" s="1124"/>
      <c r="TTB1306" s="1124"/>
      <c r="TTC1306" s="1124"/>
      <c r="TTD1306" s="1124"/>
      <c r="TTE1306" s="1124"/>
      <c r="TTF1306" s="1124"/>
      <c r="TTG1306" s="1124"/>
      <c r="TTH1306" s="1124"/>
      <c r="TTI1306" s="1124"/>
      <c r="TTJ1306" s="1124"/>
      <c r="TTK1306" s="1124"/>
      <c r="TTL1306" s="1124"/>
      <c r="TTM1306" s="1124"/>
      <c r="TTN1306" s="1124"/>
      <c r="TTO1306" s="1124"/>
      <c r="TTP1306" s="1124"/>
      <c r="TTQ1306" s="1124"/>
      <c r="TTR1306" s="1124"/>
      <c r="TTS1306" s="1124"/>
      <c r="TTT1306" s="1124"/>
      <c r="TTU1306" s="1124"/>
      <c r="TTV1306" s="1124"/>
      <c r="TTW1306" s="1124"/>
      <c r="TTX1306" s="1124"/>
      <c r="TTY1306" s="1124"/>
      <c r="TTZ1306" s="1124"/>
      <c r="TUA1306" s="1124"/>
      <c r="TUB1306" s="1124"/>
      <c r="TUC1306" s="1124"/>
      <c r="TUD1306" s="1124"/>
      <c r="TUE1306" s="1124"/>
      <c r="TUF1306" s="1124"/>
      <c r="TUG1306" s="1124"/>
      <c r="TUH1306" s="1124"/>
      <c r="TUI1306" s="1124"/>
      <c r="TUJ1306" s="1124"/>
      <c r="TUK1306" s="1124"/>
      <c r="TUL1306" s="1124"/>
      <c r="TUM1306" s="1124"/>
      <c r="TUN1306" s="1124"/>
      <c r="TUO1306" s="1124"/>
      <c r="TUP1306" s="1124"/>
      <c r="TUQ1306" s="1124"/>
      <c r="TUR1306" s="1124"/>
      <c r="TUS1306" s="1124"/>
      <c r="TUT1306" s="1124"/>
      <c r="TUU1306" s="1124"/>
      <c r="TUV1306" s="1124"/>
      <c r="TUW1306" s="1124"/>
      <c r="TUX1306" s="1124"/>
      <c r="TUY1306" s="1124"/>
      <c r="TUZ1306" s="1124"/>
      <c r="TVA1306" s="1124"/>
      <c r="TVB1306" s="1124"/>
      <c r="TVC1306" s="1124"/>
      <c r="TVD1306" s="1124"/>
      <c r="TVE1306" s="1124"/>
      <c r="TVF1306" s="1124"/>
      <c r="TVG1306" s="1124"/>
      <c r="TVH1306" s="1124"/>
      <c r="TVI1306" s="1124"/>
      <c r="TVJ1306" s="1124"/>
      <c r="TVK1306" s="1124"/>
      <c r="TVL1306" s="1124"/>
      <c r="TVM1306" s="1124"/>
      <c r="TVN1306" s="1124"/>
      <c r="TVO1306" s="1124"/>
      <c r="TVP1306" s="1124"/>
      <c r="TVQ1306" s="1124"/>
      <c r="TVR1306" s="1124"/>
      <c r="TVS1306" s="1124"/>
      <c r="TVT1306" s="1124"/>
      <c r="TVU1306" s="1124"/>
      <c r="TVV1306" s="1124"/>
      <c r="TVW1306" s="1124"/>
      <c r="TVX1306" s="1124"/>
      <c r="TVY1306" s="1124"/>
      <c r="TVZ1306" s="1124"/>
      <c r="TWA1306" s="1124"/>
      <c r="TWB1306" s="1124"/>
      <c r="TWC1306" s="1124"/>
      <c r="TWD1306" s="1124"/>
      <c r="TWE1306" s="1124"/>
      <c r="TWF1306" s="1124"/>
      <c r="TWG1306" s="1124"/>
      <c r="TWH1306" s="1124"/>
      <c r="TWI1306" s="1124"/>
      <c r="TWJ1306" s="1124"/>
      <c r="TWK1306" s="1124"/>
      <c r="TWL1306" s="1124"/>
      <c r="TWM1306" s="1124"/>
      <c r="TWN1306" s="1124"/>
      <c r="TWO1306" s="1124"/>
      <c r="TWP1306" s="1124"/>
      <c r="TWQ1306" s="1124"/>
      <c r="TWR1306" s="1124"/>
      <c r="TWS1306" s="1124"/>
      <c r="TWT1306" s="1124"/>
      <c r="TWU1306" s="1124"/>
      <c r="TWV1306" s="1124"/>
      <c r="TWW1306" s="1124"/>
      <c r="TWX1306" s="1124"/>
      <c r="TWY1306" s="1124"/>
      <c r="TWZ1306" s="1124"/>
      <c r="TXA1306" s="1124"/>
      <c r="TXB1306" s="1124"/>
      <c r="TXC1306" s="1124"/>
      <c r="TXD1306" s="1124"/>
      <c r="TXE1306" s="1124"/>
      <c r="TXF1306" s="1124"/>
      <c r="TXG1306" s="1124"/>
      <c r="TXH1306" s="1124"/>
      <c r="TXI1306" s="1124"/>
      <c r="TXJ1306" s="1124"/>
      <c r="TXK1306" s="1124"/>
      <c r="TXL1306" s="1124"/>
      <c r="TXM1306" s="1124"/>
      <c r="TXN1306" s="1124"/>
      <c r="TXO1306" s="1124"/>
      <c r="TXP1306" s="1124"/>
      <c r="TXQ1306" s="1124"/>
      <c r="TXR1306" s="1124"/>
      <c r="TXS1306" s="1124"/>
      <c r="TXT1306" s="1124"/>
      <c r="TXU1306" s="1124"/>
      <c r="TXV1306" s="1124"/>
      <c r="TXW1306" s="1124"/>
      <c r="TXX1306" s="1124"/>
      <c r="TXY1306" s="1124"/>
      <c r="TXZ1306" s="1124"/>
      <c r="TYA1306" s="1124"/>
      <c r="TYB1306" s="1124"/>
      <c r="TYC1306" s="1124"/>
      <c r="TYD1306" s="1124"/>
      <c r="TYE1306" s="1124"/>
      <c r="TYF1306" s="1124"/>
      <c r="TYG1306" s="1124"/>
      <c r="TYH1306" s="1124"/>
      <c r="TYI1306" s="1124"/>
      <c r="TYJ1306" s="1124"/>
      <c r="TYK1306" s="1124"/>
      <c r="TYL1306" s="1124"/>
      <c r="TYM1306" s="1124"/>
      <c r="TYN1306" s="1124"/>
      <c r="TYO1306" s="1124"/>
      <c r="TYP1306" s="1124"/>
      <c r="TYQ1306" s="1124"/>
      <c r="TYR1306" s="1124"/>
      <c r="TYS1306" s="1124"/>
      <c r="TYT1306" s="1124"/>
      <c r="TYU1306" s="1124"/>
      <c r="TYV1306" s="1124"/>
      <c r="TYW1306" s="1124"/>
      <c r="TYX1306" s="1124"/>
      <c r="TYY1306" s="1124"/>
      <c r="TYZ1306" s="1124"/>
      <c r="TZA1306" s="1124"/>
      <c r="TZB1306" s="1124"/>
      <c r="TZC1306" s="1124"/>
      <c r="TZD1306" s="1124"/>
      <c r="TZE1306" s="1124"/>
      <c r="TZF1306" s="1124"/>
      <c r="TZG1306" s="1124"/>
      <c r="TZH1306" s="1124"/>
      <c r="TZI1306" s="1124"/>
      <c r="TZJ1306" s="1124"/>
      <c r="TZK1306" s="1124"/>
      <c r="TZL1306" s="1124"/>
      <c r="TZM1306" s="1124"/>
      <c r="TZN1306" s="1124"/>
      <c r="TZO1306" s="1124"/>
      <c r="TZP1306" s="1124"/>
      <c r="TZQ1306" s="1124"/>
      <c r="TZR1306" s="1124"/>
      <c r="TZS1306" s="1124"/>
      <c r="TZT1306" s="1124"/>
      <c r="TZU1306" s="1124"/>
      <c r="TZV1306" s="1124"/>
      <c r="TZW1306" s="1124"/>
      <c r="TZX1306" s="1124"/>
      <c r="TZY1306" s="1124"/>
      <c r="TZZ1306" s="1124"/>
      <c r="UAA1306" s="1124"/>
      <c r="UAB1306" s="1124"/>
      <c r="UAC1306" s="1124"/>
      <c r="UAD1306" s="1124"/>
      <c r="UAE1306" s="1124"/>
      <c r="UAF1306" s="1124"/>
      <c r="UAG1306" s="1124"/>
      <c r="UAH1306" s="1124"/>
      <c r="UAI1306" s="1124"/>
      <c r="UAJ1306" s="1124"/>
      <c r="UAK1306" s="1124"/>
      <c r="UAL1306" s="1124"/>
      <c r="UAM1306" s="1124"/>
      <c r="UAN1306" s="1124"/>
      <c r="UAO1306" s="1124"/>
      <c r="UAP1306" s="1124"/>
      <c r="UAQ1306" s="1124"/>
      <c r="UAR1306" s="1124"/>
      <c r="UAS1306" s="1124"/>
      <c r="UAT1306" s="1124"/>
      <c r="UAU1306" s="1124"/>
      <c r="UAV1306" s="1124"/>
      <c r="UAW1306" s="1124"/>
      <c r="UAX1306" s="1124"/>
      <c r="UAY1306" s="1124"/>
      <c r="UAZ1306" s="1124"/>
      <c r="UBA1306" s="1124"/>
      <c r="UBB1306" s="1124"/>
      <c r="UBC1306" s="1124"/>
      <c r="UBD1306" s="1124"/>
      <c r="UBE1306" s="1124"/>
      <c r="UBF1306" s="1124"/>
      <c r="UBG1306" s="1124"/>
      <c r="UBH1306" s="1124"/>
      <c r="UBI1306" s="1124"/>
      <c r="UBJ1306" s="1124"/>
      <c r="UBK1306" s="1124"/>
      <c r="UBL1306" s="1124"/>
      <c r="UBM1306" s="1124"/>
      <c r="UBN1306" s="1124"/>
      <c r="UBO1306" s="1124"/>
      <c r="UBP1306" s="1124"/>
      <c r="UBQ1306" s="1124"/>
      <c r="UBR1306" s="1124"/>
      <c r="UBS1306" s="1124"/>
      <c r="UBT1306" s="1124"/>
      <c r="UBU1306" s="1124"/>
      <c r="UBV1306" s="1124"/>
      <c r="UBW1306" s="1124"/>
      <c r="UBX1306" s="1124"/>
      <c r="UBY1306" s="1124"/>
      <c r="UBZ1306" s="1124"/>
      <c r="UCA1306" s="1124"/>
      <c r="UCB1306" s="1124"/>
      <c r="UCC1306" s="1124"/>
      <c r="UCD1306" s="1124"/>
      <c r="UCE1306" s="1124"/>
      <c r="UCF1306" s="1124"/>
      <c r="UCG1306" s="1124"/>
      <c r="UCH1306" s="1124"/>
      <c r="UCI1306" s="1124"/>
      <c r="UCJ1306" s="1124"/>
      <c r="UCK1306" s="1124"/>
      <c r="UCL1306" s="1124"/>
      <c r="UCM1306" s="1124"/>
      <c r="UCN1306" s="1124"/>
      <c r="UCO1306" s="1124"/>
      <c r="UCP1306" s="1124"/>
      <c r="UCQ1306" s="1124"/>
      <c r="UCR1306" s="1124"/>
      <c r="UCS1306" s="1124"/>
      <c r="UCT1306" s="1124"/>
      <c r="UCU1306" s="1124"/>
      <c r="UCV1306" s="1124"/>
      <c r="UCW1306" s="1124"/>
      <c r="UCX1306" s="1124"/>
      <c r="UCY1306" s="1124"/>
      <c r="UCZ1306" s="1124"/>
      <c r="UDA1306" s="1124"/>
      <c r="UDB1306" s="1124"/>
      <c r="UDC1306" s="1124"/>
      <c r="UDD1306" s="1124"/>
      <c r="UDE1306" s="1124"/>
      <c r="UDF1306" s="1124"/>
      <c r="UDG1306" s="1124"/>
      <c r="UDH1306" s="1124"/>
      <c r="UDI1306" s="1124"/>
      <c r="UDJ1306" s="1124"/>
      <c r="UDK1306" s="1124"/>
      <c r="UDL1306" s="1124"/>
      <c r="UDM1306" s="1124"/>
      <c r="UDN1306" s="1124"/>
      <c r="UDO1306" s="1124"/>
      <c r="UDP1306" s="1124"/>
      <c r="UDQ1306" s="1124"/>
      <c r="UDR1306" s="1124"/>
      <c r="UDS1306" s="1124"/>
      <c r="UDT1306" s="1124"/>
      <c r="UDU1306" s="1124"/>
      <c r="UDV1306" s="1124"/>
      <c r="UDW1306" s="1124"/>
      <c r="UDX1306" s="1124"/>
      <c r="UDY1306" s="1124"/>
      <c r="UDZ1306" s="1124"/>
      <c r="UEA1306" s="1124"/>
      <c r="UEB1306" s="1124"/>
      <c r="UEC1306" s="1124"/>
      <c r="UED1306" s="1124"/>
      <c r="UEE1306" s="1124"/>
      <c r="UEF1306" s="1124"/>
      <c r="UEG1306" s="1124"/>
      <c r="UEH1306" s="1124"/>
      <c r="UEI1306" s="1124"/>
      <c r="UEJ1306" s="1124"/>
      <c r="UEK1306" s="1124"/>
      <c r="UEL1306" s="1124"/>
      <c r="UEM1306" s="1124"/>
      <c r="UEN1306" s="1124"/>
      <c r="UEO1306" s="1124"/>
      <c r="UEP1306" s="1124"/>
      <c r="UEQ1306" s="1124"/>
      <c r="UER1306" s="1124"/>
      <c r="UES1306" s="1124"/>
      <c r="UET1306" s="1124"/>
      <c r="UEU1306" s="1124"/>
      <c r="UEV1306" s="1124"/>
      <c r="UEW1306" s="1124"/>
      <c r="UEX1306" s="1124"/>
      <c r="UEY1306" s="1124"/>
      <c r="UEZ1306" s="1124"/>
      <c r="UFA1306" s="1124"/>
      <c r="UFB1306" s="1124"/>
      <c r="UFC1306" s="1124"/>
      <c r="UFD1306" s="1124"/>
      <c r="UFE1306" s="1124"/>
      <c r="UFF1306" s="1124"/>
      <c r="UFG1306" s="1124"/>
      <c r="UFH1306" s="1124"/>
      <c r="UFI1306" s="1124"/>
      <c r="UFJ1306" s="1124"/>
      <c r="UFK1306" s="1124"/>
      <c r="UFL1306" s="1124"/>
      <c r="UFM1306" s="1124"/>
      <c r="UFN1306" s="1124"/>
      <c r="UFO1306" s="1124"/>
      <c r="UFP1306" s="1124"/>
      <c r="UFQ1306" s="1124"/>
      <c r="UFR1306" s="1124"/>
      <c r="UFS1306" s="1124"/>
      <c r="UFT1306" s="1124"/>
      <c r="UFU1306" s="1124"/>
      <c r="UFV1306" s="1124"/>
      <c r="UFW1306" s="1124"/>
      <c r="UFX1306" s="1124"/>
      <c r="UFY1306" s="1124"/>
      <c r="UFZ1306" s="1124"/>
      <c r="UGA1306" s="1124"/>
      <c r="UGB1306" s="1124"/>
      <c r="UGC1306" s="1124"/>
      <c r="UGD1306" s="1124"/>
      <c r="UGE1306" s="1124"/>
      <c r="UGF1306" s="1124"/>
      <c r="UGG1306" s="1124"/>
      <c r="UGH1306" s="1124"/>
      <c r="UGI1306" s="1124"/>
      <c r="UGJ1306" s="1124"/>
      <c r="UGK1306" s="1124"/>
      <c r="UGL1306" s="1124"/>
      <c r="UGM1306" s="1124"/>
      <c r="UGN1306" s="1124"/>
      <c r="UGO1306" s="1124"/>
      <c r="UGP1306" s="1124"/>
      <c r="UGQ1306" s="1124"/>
      <c r="UGR1306" s="1124"/>
      <c r="UGS1306" s="1124"/>
      <c r="UGT1306" s="1124"/>
      <c r="UGU1306" s="1124"/>
      <c r="UGV1306" s="1124"/>
      <c r="UGW1306" s="1124"/>
      <c r="UGX1306" s="1124"/>
      <c r="UGY1306" s="1124"/>
      <c r="UGZ1306" s="1124"/>
      <c r="UHA1306" s="1124"/>
      <c r="UHB1306" s="1124"/>
      <c r="UHC1306" s="1124"/>
      <c r="UHD1306" s="1124"/>
      <c r="UHE1306" s="1124"/>
      <c r="UHF1306" s="1124"/>
      <c r="UHG1306" s="1124"/>
      <c r="UHH1306" s="1124"/>
      <c r="UHI1306" s="1124"/>
      <c r="UHJ1306" s="1124"/>
      <c r="UHK1306" s="1124"/>
      <c r="UHL1306" s="1124"/>
      <c r="UHM1306" s="1124"/>
      <c r="UHN1306" s="1124"/>
      <c r="UHO1306" s="1124"/>
      <c r="UHP1306" s="1124"/>
      <c r="UHQ1306" s="1124"/>
      <c r="UHR1306" s="1124"/>
      <c r="UHS1306" s="1124"/>
      <c r="UHT1306" s="1124"/>
      <c r="UHU1306" s="1124"/>
      <c r="UHV1306" s="1124"/>
      <c r="UHW1306" s="1124"/>
      <c r="UHX1306" s="1124"/>
      <c r="UHY1306" s="1124"/>
      <c r="UHZ1306" s="1124"/>
      <c r="UIA1306" s="1124"/>
      <c r="UIB1306" s="1124"/>
      <c r="UIC1306" s="1124"/>
      <c r="UID1306" s="1124"/>
      <c r="UIE1306" s="1124"/>
      <c r="UIF1306" s="1124"/>
      <c r="UIG1306" s="1124"/>
      <c r="UIH1306" s="1124"/>
      <c r="UII1306" s="1124"/>
      <c r="UIJ1306" s="1124"/>
      <c r="UIK1306" s="1124"/>
      <c r="UIL1306" s="1124"/>
      <c r="UIM1306" s="1124"/>
      <c r="UIN1306" s="1124"/>
      <c r="UIO1306" s="1124"/>
      <c r="UIP1306" s="1124"/>
      <c r="UIQ1306" s="1124"/>
      <c r="UIR1306" s="1124"/>
      <c r="UIS1306" s="1124"/>
      <c r="UIT1306" s="1124"/>
      <c r="UIU1306" s="1124"/>
      <c r="UIV1306" s="1124"/>
      <c r="UIW1306" s="1124"/>
      <c r="UIX1306" s="1124"/>
      <c r="UIY1306" s="1124"/>
      <c r="UIZ1306" s="1124"/>
      <c r="UJA1306" s="1124"/>
      <c r="UJB1306" s="1124"/>
      <c r="UJC1306" s="1124"/>
      <c r="UJD1306" s="1124"/>
      <c r="UJE1306" s="1124"/>
      <c r="UJF1306" s="1124"/>
      <c r="UJG1306" s="1124"/>
      <c r="UJH1306" s="1124"/>
      <c r="UJI1306" s="1124"/>
      <c r="UJJ1306" s="1124"/>
      <c r="UJK1306" s="1124"/>
      <c r="UJL1306" s="1124"/>
      <c r="UJM1306" s="1124"/>
      <c r="UJN1306" s="1124"/>
      <c r="UJO1306" s="1124"/>
      <c r="UJP1306" s="1124"/>
      <c r="UJQ1306" s="1124"/>
      <c r="UJR1306" s="1124"/>
      <c r="UJS1306" s="1124"/>
      <c r="UJT1306" s="1124"/>
      <c r="UJU1306" s="1124"/>
      <c r="UJV1306" s="1124"/>
      <c r="UJW1306" s="1124"/>
      <c r="UJX1306" s="1124"/>
      <c r="UJY1306" s="1124"/>
      <c r="UJZ1306" s="1124"/>
      <c r="UKA1306" s="1124"/>
      <c r="UKB1306" s="1124"/>
      <c r="UKC1306" s="1124"/>
      <c r="UKD1306" s="1124"/>
      <c r="UKE1306" s="1124"/>
      <c r="UKF1306" s="1124"/>
      <c r="UKG1306" s="1124"/>
      <c r="UKH1306" s="1124"/>
      <c r="UKI1306" s="1124"/>
      <c r="UKJ1306" s="1124"/>
      <c r="UKK1306" s="1124"/>
      <c r="UKL1306" s="1124"/>
      <c r="UKM1306" s="1124"/>
      <c r="UKN1306" s="1124"/>
      <c r="UKO1306" s="1124"/>
      <c r="UKP1306" s="1124"/>
      <c r="UKQ1306" s="1124"/>
      <c r="UKR1306" s="1124"/>
      <c r="UKS1306" s="1124"/>
      <c r="UKT1306" s="1124"/>
      <c r="UKU1306" s="1124"/>
      <c r="UKV1306" s="1124"/>
      <c r="UKW1306" s="1124"/>
      <c r="UKX1306" s="1124"/>
      <c r="UKY1306" s="1124"/>
      <c r="UKZ1306" s="1124"/>
      <c r="ULA1306" s="1124"/>
      <c r="ULB1306" s="1124"/>
      <c r="ULC1306" s="1124"/>
      <c r="ULD1306" s="1124"/>
      <c r="ULE1306" s="1124"/>
      <c r="ULF1306" s="1124"/>
      <c r="ULG1306" s="1124"/>
      <c r="ULH1306" s="1124"/>
      <c r="ULI1306" s="1124"/>
      <c r="ULJ1306" s="1124"/>
      <c r="ULK1306" s="1124"/>
      <c r="ULL1306" s="1124"/>
      <c r="ULM1306" s="1124"/>
      <c r="ULN1306" s="1124"/>
      <c r="ULO1306" s="1124"/>
      <c r="ULP1306" s="1124"/>
      <c r="ULQ1306" s="1124"/>
      <c r="ULR1306" s="1124"/>
      <c r="ULS1306" s="1124"/>
      <c r="ULT1306" s="1124"/>
      <c r="ULU1306" s="1124"/>
      <c r="ULV1306" s="1124"/>
      <c r="ULW1306" s="1124"/>
      <c r="ULX1306" s="1124"/>
      <c r="ULY1306" s="1124"/>
      <c r="ULZ1306" s="1124"/>
      <c r="UMA1306" s="1124"/>
      <c r="UMB1306" s="1124"/>
      <c r="UMC1306" s="1124"/>
      <c r="UMD1306" s="1124"/>
      <c r="UME1306" s="1124"/>
      <c r="UMF1306" s="1124"/>
      <c r="UMG1306" s="1124"/>
      <c r="UMH1306" s="1124"/>
      <c r="UMI1306" s="1124"/>
      <c r="UMJ1306" s="1124"/>
      <c r="UMK1306" s="1124"/>
      <c r="UML1306" s="1124"/>
      <c r="UMM1306" s="1124"/>
      <c r="UMN1306" s="1124"/>
      <c r="UMO1306" s="1124"/>
      <c r="UMP1306" s="1124"/>
      <c r="UMQ1306" s="1124"/>
      <c r="UMR1306" s="1124"/>
      <c r="UMS1306" s="1124"/>
      <c r="UMT1306" s="1124"/>
      <c r="UMU1306" s="1124"/>
      <c r="UMV1306" s="1124"/>
      <c r="UMW1306" s="1124"/>
      <c r="UMX1306" s="1124"/>
      <c r="UMY1306" s="1124"/>
      <c r="UMZ1306" s="1124"/>
      <c r="UNA1306" s="1124"/>
      <c r="UNB1306" s="1124"/>
      <c r="UNC1306" s="1124"/>
      <c r="UND1306" s="1124"/>
      <c r="UNE1306" s="1124"/>
      <c r="UNF1306" s="1124"/>
      <c r="UNG1306" s="1124"/>
      <c r="UNH1306" s="1124"/>
      <c r="UNI1306" s="1124"/>
      <c r="UNJ1306" s="1124"/>
      <c r="UNK1306" s="1124"/>
      <c r="UNL1306" s="1124"/>
      <c r="UNM1306" s="1124"/>
      <c r="UNN1306" s="1124"/>
      <c r="UNO1306" s="1124"/>
      <c r="UNP1306" s="1124"/>
      <c r="UNQ1306" s="1124"/>
      <c r="UNR1306" s="1124"/>
      <c r="UNS1306" s="1124"/>
      <c r="UNT1306" s="1124"/>
      <c r="UNU1306" s="1124"/>
      <c r="UNV1306" s="1124"/>
      <c r="UNW1306" s="1124"/>
      <c r="UNX1306" s="1124"/>
      <c r="UNY1306" s="1124"/>
      <c r="UNZ1306" s="1124"/>
      <c r="UOA1306" s="1124"/>
      <c r="UOB1306" s="1124"/>
      <c r="UOC1306" s="1124"/>
      <c r="UOD1306" s="1124"/>
      <c r="UOE1306" s="1124"/>
      <c r="UOF1306" s="1124"/>
      <c r="UOG1306" s="1124"/>
      <c r="UOH1306" s="1124"/>
      <c r="UOI1306" s="1124"/>
      <c r="UOJ1306" s="1124"/>
      <c r="UOK1306" s="1124"/>
      <c r="UOL1306" s="1124"/>
      <c r="UOM1306" s="1124"/>
      <c r="UON1306" s="1124"/>
      <c r="UOO1306" s="1124"/>
      <c r="UOP1306" s="1124"/>
      <c r="UOQ1306" s="1124"/>
      <c r="UOR1306" s="1124"/>
      <c r="UOS1306" s="1124"/>
      <c r="UOT1306" s="1124"/>
      <c r="UOU1306" s="1124"/>
      <c r="UOV1306" s="1124"/>
      <c r="UOW1306" s="1124"/>
      <c r="UOX1306" s="1124"/>
      <c r="UOY1306" s="1124"/>
      <c r="UOZ1306" s="1124"/>
      <c r="UPA1306" s="1124"/>
      <c r="UPB1306" s="1124"/>
      <c r="UPC1306" s="1124"/>
      <c r="UPD1306" s="1124"/>
      <c r="UPE1306" s="1124"/>
      <c r="UPF1306" s="1124"/>
      <c r="UPG1306" s="1124"/>
      <c r="UPH1306" s="1124"/>
      <c r="UPI1306" s="1124"/>
      <c r="UPJ1306" s="1124"/>
      <c r="UPK1306" s="1124"/>
      <c r="UPL1306" s="1124"/>
      <c r="UPM1306" s="1124"/>
      <c r="UPN1306" s="1124"/>
      <c r="UPO1306" s="1124"/>
      <c r="UPP1306" s="1124"/>
      <c r="UPQ1306" s="1124"/>
      <c r="UPR1306" s="1124"/>
      <c r="UPS1306" s="1124"/>
      <c r="UPT1306" s="1124"/>
      <c r="UPU1306" s="1124"/>
      <c r="UPV1306" s="1124"/>
      <c r="UPW1306" s="1124"/>
      <c r="UPX1306" s="1124"/>
      <c r="UPY1306" s="1124"/>
      <c r="UPZ1306" s="1124"/>
      <c r="UQA1306" s="1124"/>
      <c r="UQB1306" s="1124"/>
      <c r="UQC1306" s="1124"/>
      <c r="UQD1306" s="1124"/>
      <c r="UQE1306" s="1124"/>
      <c r="UQF1306" s="1124"/>
      <c r="UQG1306" s="1124"/>
      <c r="UQH1306" s="1124"/>
      <c r="UQI1306" s="1124"/>
      <c r="UQJ1306" s="1124"/>
      <c r="UQK1306" s="1124"/>
      <c r="UQL1306" s="1124"/>
      <c r="UQM1306" s="1124"/>
      <c r="UQN1306" s="1124"/>
      <c r="UQO1306" s="1124"/>
      <c r="UQP1306" s="1124"/>
      <c r="UQQ1306" s="1124"/>
      <c r="UQR1306" s="1124"/>
      <c r="UQS1306" s="1124"/>
      <c r="UQT1306" s="1124"/>
      <c r="UQU1306" s="1124"/>
      <c r="UQV1306" s="1124"/>
      <c r="UQW1306" s="1124"/>
      <c r="UQX1306" s="1124"/>
      <c r="UQY1306" s="1124"/>
      <c r="UQZ1306" s="1124"/>
      <c r="URA1306" s="1124"/>
      <c r="URB1306" s="1124"/>
      <c r="URC1306" s="1124"/>
      <c r="URD1306" s="1124"/>
      <c r="URE1306" s="1124"/>
      <c r="URF1306" s="1124"/>
      <c r="URG1306" s="1124"/>
      <c r="URH1306" s="1124"/>
      <c r="URI1306" s="1124"/>
      <c r="URJ1306" s="1124"/>
      <c r="URK1306" s="1124"/>
      <c r="URL1306" s="1124"/>
      <c r="URM1306" s="1124"/>
      <c r="URN1306" s="1124"/>
      <c r="URO1306" s="1124"/>
      <c r="URP1306" s="1124"/>
      <c r="URQ1306" s="1124"/>
      <c r="URR1306" s="1124"/>
      <c r="URS1306" s="1124"/>
      <c r="URT1306" s="1124"/>
      <c r="URU1306" s="1124"/>
      <c r="URV1306" s="1124"/>
      <c r="URW1306" s="1124"/>
      <c r="URX1306" s="1124"/>
      <c r="URY1306" s="1124"/>
      <c r="URZ1306" s="1124"/>
      <c r="USA1306" s="1124"/>
      <c r="USB1306" s="1124"/>
      <c r="USC1306" s="1124"/>
      <c r="USD1306" s="1124"/>
      <c r="USE1306" s="1124"/>
      <c r="USF1306" s="1124"/>
      <c r="USG1306" s="1124"/>
      <c r="USH1306" s="1124"/>
      <c r="USI1306" s="1124"/>
      <c r="USJ1306" s="1124"/>
      <c r="USK1306" s="1124"/>
      <c r="USL1306" s="1124"/>
      <c r="USM1306" s="1124"/>
      <c r="USN1306" s="1124"/>
      <c r="USO1306" s="1124"/>
      <c r="USP1306" s="1124"/>
      <c r="USQ1306" s="1124"/>
      <c r="USR1306" s="1124"/>
      <c r="USS1306" s="1124"/>
      <c r="UST1306" s="1124"/>
      <c r="USU1306" s="1124"/>
      <c r="USV1306" s="1124"/>
      <c r="USW1306" s="1124"/>
      <c r="USX1306" s="1124"/>
      <c r="USY1306" s="1124"/>
      <c r="USZ1306" s="1124"/>
      <c r="UTA1306" s="1124"/>
      <c r="UTB1306" s="1124"/>
      <c r="UTC1306" s="1124"/>
      <c r="UTD1306" s="1124"/>
      <c r="UTE1306" s="1124"/>
      <c r="UTF1306" s="1124"/>
      <c r="UTG1306" s="1124"/>
      <c r="UTH1306" s="1124"/>
      <c r="UTI1306" s="1124"/>
      <c r="UTJ1306" s="1124"/>
      <c r="UTK1306" s="1124"/>
      <c r="UTL1306" s="1124"/>
      <c r="UTM1306" s="1124"/>
      <c r="UTN1306" s="1124"/>
      <c r="UTO1306" s="1124"/>
      <c r="UTP1306" s="1124"/>
      <c r="UTQ1306" s="1124"/>
      <c r="UTR1306" s="1124"/>
      <c r="UTS1306" s="1124"/>
      <c r="UTT1306" s="1124"/>
      <c r="UTU1306" s="1124"/>
      <c r="UTV1306" s="1124"/>
      <c r="UTW1306" s="1124"/>
      <c r="UTX1306" s="1124"/>
      <c r="UTY1306" s="1124"/>
      <c r="UTZ1306" s="1124"/>
      <c r="UUA1306" s="1124"/>
      <c r="UUB1306" s="1124"/>
      <c r="UUC1306" s="1124"/>
      <c r="UUD1306" s="1124"/>
      <c r="UUE1306" s="1124"/>
      <c r="UUF1306" s="1124"/>
      <c r="UUG1306" s="1124"/>
      <c r="UUH1306" s="1124"/>
      <c r="UUI1306" s="1124"/>
      <c r="UUJ1306" s="1124"/>
      <c r="UUK1306" s="1124"/>
      <c r="UUL1306" s="1124"/>
      <c r="UUM1306" s="1124"/>
      <c r="UUN1306" s="1124"/>
      <c r="UUO1306" s="1124"/>
      <c r="UUP1306" s="1124"/>
      <c r="UUQ1306" s="1124"/>
      <c r="UUR1306" s="1124"/>
      <c r="UUS1306" s="1124"/>
      <c r="UUT1306" s="1124"/>
      <c r="UUU1306" s="1124"/>
      <c r="UUV1306" s="1124"/>
      <c r="UUW1306" s="1124"/>
      <c r="UUX1306" s="1124"/>
      <c r="UUY1306" s="1124"/>
      <c r="UUZ1306" s="1124"/>
      <c r="UVA1306" s="1124"/>
      <c r="UVB1306" s="1124"/>
      <c r="UVC1306" s="1124"/>
      <c r="UVD1306" s="1124"/>
      <c r="UVE1306" s="1124"/>
      <c r="UVF1306" s="1124"/>
      <c r="UVG1306" s="1124"/>
      <c r="UVH1306" s="1124"/>
      <c r="UVI1306" s="1124"/>
      <c r="UVJ1306" s="1124"/>
      <c r="UVK1306" s="1124"/>
      <c r="UVL1306" s="1124"/>
      <c r="UVM1306" s="1124"/>
      <c r="UVN1306" s="1124"/>
      <c r="UVO1306" s="1124"/>
      <c r="UVP1306" s="1124"/>
      <c r="UVQ1306" s="1124"/>
      <c r="UVR1306" s="1124"/>
      <c r="UVS1306" s="1124"/>
      <c r="UVT1306" s="1124"/>
      <c r="UVU1306" s="1124"/>
      <c r="UVV1306" s="1124"/>
      <c r="UVW1306" s="1124"/>
      <c r="UVX1306" s="1124"/>
      <c r="UVY1306" s="1124"/>
      <c r="UVZ1306" s="1124"/>
      <c r="UWA1306" s="1124"/>
      <c r="UWB1306" s="1124"/>
      <c r="UWC1306" s="1124"/>
      <c r="UWD1306" s="1124"/>
      <c r="UWE1306" s="1124"/>
      <c r="UWF1306" s="1124"/>
      <c r="UWG1306" s="1124"/>
      <c r="UWH1306" s="1124"/>
      <c r="UWI1306" s="1124"/>
      <c r="UWJ1306" s="1124"/>
      <c r="UWK1306" s="1124"/>
      <c r="UWL1306" s="1124"/>
      <c r="UWM1306" s="1124"/>
      <c r="UWN1306" s="1124"/>
      <c r="UWO1306" s="1124"/>
      <c r="UWP1306" s="1124"/>
      <c r="UWQ1306" s="1124"/>
      <c r="UWR1306" s="1124"/>
      <c r="UWS1306" s="1124"/>
      <c r="UWT1306" s="1124"/>
      <c r="UWU1306" s="1124"/>
      <c r="UWV1306" s="1124"/>
      <c r="UWW1306" s="1124"/>
      <c r="UWX1306" s="1124"/>
      <c r="UWY1306" s="1124"/>
      <c r="UWZ1306" s="1124"/>
      <c r="UXA1306" s="1124"/>
      <c r="UXB1306" s="1124"/>
      <c r="UXC1306" s="1124"/>
      <c r="UXD1306" s="1124"/>
      <c r="UXE1306" s="1124"/>
      <c r="UXF1306" s="1124"/>
      <c r="UXG1306" s="1124"/>
      <c r="UXH1306" s="1124"/>
      <c r="UXI1306" s="1124"/>
      <c r="UXJ1306" s="1124"/>
      <c r="UXK1306" s="1124"/>
      <c r="UXL1306" s="1124"/>
      <c r="UXM1306" s="1124"/>
      <c r="UXN1306" s="1124"/>
      <c r="UXO1306" s="1124"/>
      <c r="UXP1306" s="1124"/>
      <c r="UXQ1306" s="1124"/>
      <c r="UXR1306" s="1124"/>
      <c r="UXS1306" s="1124"/>
      <c r="UXT1306" s="1124"/>
      <c r="UXU1306" s="1124"/>
      <c r="UXV1306" s="1124"/>
      <c r="UXW1306" s="1124"/>
      <c r="UXX1306" s="1124"/>
      <c r="UXY1306" s="1124"/>
      <c r="UXZ1306" s="1124"/>
      <c r="UYA1306" s="1124"/>
      <c r="UYB1306" s="1124"/>
      <c r="UYC1306" s="1124"/>
      <c r="UYD1306" s="1124"/>
      <c r="UYE1306" s="1124"/>
      <c r="UYF1306" s="1124"/>
      <c r="UYG1306" s="1124"/>
      <c r="UYH1306" s="1124"/>
      <c r="UYI1306" s="1124"/>
      <c r="UYJ1306" s="1124"/>
      <c r="UYK1306" s="1124"/>
      <c r="UYL1306" s="1124"/>
      <c r="UYM1306" s="1124"/>
      <c r="UYN1306" s="1124"/>
      <c r="UYO1306" s="1124"/>
      <c r="UYP1306" s="1124"/>
      <c r="UYQ1306" s="1124"/>
      <c r="UYR1306" s="1124"/>
      <c r="UYS1306" s="1124"/>
      <c r="UYT1306" s="1124"/>
      <c r="UYU1306" s="1124"/>
      <c r="UYV1306" s="1124"/>
      <c r="UYW1306" s="1124"/>
      <c r="UYX1306" s="1124"/>
      <c r="UYY1306" s="1124"/>
      <c r="UYZ1306" s="1124"/>
      <c r="UZA1306" s="1124"/>
      <c r="UZB1306" s="1124"/>
      <c r="UZC1306" s="1124"/>
      <c r="UZD1306" s="1124"/>
      <c r="UZE1306" s="1124"/>
      <c r="UZF1306" s="1124"/>
      <c r="UZG1306" s="1124"/>
      <c r="UZH1306" s="1124"/>
      <c r="UZI1306" s="1124"/>
      <c r="UZJ1306" s="1124"/>
      <c r="UZK1306" s="1124"/>
      <c r="UZL1306" s="1124"/>
      <c r="UZM1306" s="1124"/>
      <c r="UZN1306" s="1124"/>
      <c r="UZO1306" s="1124"/>
      <c r="UZP1306" s="1124"/>
      <c r="UZQ1306" s="1124"/>
      <c r="UZR1306" s="1124"/>
      <c r="UZS1306" s="1124"/>
      <c r="UZT1306" s="1124"/>
      <c r="UZU1306" s="1124"/>
      <c r="UZV1306" s="1124"/>
      <c r="UZW1306" s="1124"/>
      <c r="UZX1306" s="1124"/>
      <c r="UZY1306" s="1124"/>
      <c r="UZZ1306" s="1124"/>
      <c r="VAA1306" s="1124"/>
      <c r="VAB1306" s="1124"/>
      <c r="VAC1306" s="1124"/>
      <c r="VAD1306" s="1124"/>
      <c r="VAE1306" s="1124"/>
      <c r="VAF1306" s="1124"/>
      <c r="VAG1306" s="1124"/>
      <c r="VAH1306" s="1124"/>
      <c r="VAI1306" s="1124"/>
      <c r="VAJ1306" s="1124"/>
      <c r="VAK1306" s="1124"/>
      <c r="VAL1306" s="1124"/>
      <c r="VAM1306" s="1124"/>
      <c r="VAN1306" s="1124"/>
      <c r="VAO1306" s="1124"/>
      <c r="VAP1306" s="1124"/>
      <c r="VAQ1306" s="1124"/>
      <c r="VAR1306" s="1124"/>
      <c r="VAS1306" s="1124"/>
      <c r="VAT1306" s="1124"/>
      <c r="VAU1306" s="1124"/>
      <c r="VAV1306" s="1124"/>
      <c r="VAW1306" s="1124"/>
      <c r="VAX1306" s="1124"/>
      <c r="VAY1306" s="1124"/>
      <c r="VAZ1306" s="1124"/>
      <c r="VBA1306" s="1124"/>
      <c r="VBB1306" s="1124"/>
      <c r="VBC1306" s="1124"/>
      <c r="VBD1306" s="1124"/>
      <c r="VBE1306" s="1124"/>
      <c r="VBF1306" s="1124"/>
      <c r="VBG1306" s="1124"/>
      <c r="VBH1306" s="1124"/>
      <c r="VBI1306" s="1124"/>
      <c r="VBJ1306" s="1124"/>
      <c r="VBK1306" s="1124"/>
      <c r="VBL1306" s="1124"/>
      <c r="VBM1306" s="1124"/>
      <c r="VBN1306" s="1124"/>
      <c r="VBO1306" s="1124"/>
      <c r="VBP1306" s="1124"/>
      <c r="VBQ1306" s="1124"/>
      <c r="VBR1306" s="1124"/>
      <c r="VBS1306" s="1124"/>
      <c r="VBT1306" s="1124"/>
      <c r="VBU1306" s="1124"/>
      <c r="VBV1306" s="1124"/>
      <c r="VBW1306" s="1124"/>
      <c r="VBX1306" s="1124"/>
      <c r="VBY1306" s="1124"/>
      <c r="VBZ1306" s="1124"/>
      <c r="VCA1306" s="1124"/>
      <c r="VCB1306" s="1124"/>
      <c r="VCC1306" s="1124"/>
      <c r="VCD1306" s="1124"/>
      <c r="VCE1306" s="1124"/>
      <c r="VCF1306" s="1124"/>
      <c r="VCG1306" s="1124"/>
      <c r="VCH1306" s="1124"/>
      <c r="VCI1306" s="1124"/>
      <c r="VCJ1306" s="1124"/>
      <c r="VCK1306" s="1124"/>
      <c r="VCL1306" s="1124"/>
      <c r="VCM1306" s="1124"/>
      <c r="VCN1306" s="1124"/>
      <c r="VCO1306" s="1124"/>
      <c r="VCP1306" s="1124"/>
      <c r="VCQ1306" s="1124"/>
      <c r="VCR1306" s="1124"/>
      <c r="VCS1306" s="1124"/>
      <c r="VCT1306" s="1124"/>
      <c r="VCU1306" s="1124"/>
      <c r="VCV1306" s="1124"/>
      <c r="VCW1306" s="1124"/>
      <c r="VCX1306" s="1124"/>
      <c r="VCY1306" s="1124"/>
      <c r="VCZ1306" s="1124"/>
      <c r="VDA1306" s="1124"/>
      <c r="VDB1306" s="1124"/>
      <c r="VDC1306" s="1124"/>
      <c r="VDD1306" s="1124"/>
      <c r="VDE1306" s="1124"/>
      <c r="VDF1306" s="1124"/>
      <c r="VDG1306" s="1124"/>
      <c r="VDH1306" s="1124"/>
      <c r="VDI1306" s="1124"/>
      <c r="VDJ1306" s="1124"/>
      <c r="VDK1306" s="1124"/>
      <c r="VDL1306" s="1124"/>
      <c r="VDM1306" s="1124"/>
      <c r="VDN1306" s="1124"/>
      <c r="VDO1306" s="1124"/>
      <c r="VDP1306" s="1124"/>
      <c r="VDQ1306" s="1124"/>
      <c r="VDR1306" s="1124"/>
      <c r="VDS1306" s="1124"/>
      <c r="VDT1306" s="1124"/>
      <c r="VDU1306" s="1124"/>
      <c r="VDV1306" s="1124"/>
      <c r="VDW1306" s="1124"/>
      <c r="VDX1306" s="1124"/>
      <c r="VDY1306" s="1124"/>
      <c r="VDZ1306" s="1124"/>
      <c r="VEA1306" s="1124"/>
      <c r="VEB1306" s="1124"/>
      <c r="VEC1306" s="1124"/>
      <c r="VED1306" s="1124"/>
      <c r="VEE1306" s="1124"/>
      <c r="VEF1306" s="1124"/>
      <c r="VEG1306" s="1124"/>
      <c r="VEH1306" s="1124"/>
      <c r="VEI1306" s="1124"/>
      <c r="VEJ1306" s="1124"/>
      <c r="VEK1306" s="1124"/>
      <c r="VEL1306" s="1124"/>
      <c r="VEM1306" s="1124"/>
      <c r="VEN1306" s="1124"/>
      <c r="VEO1306" s="1124"/>
      <c r="VEP1306" s="1124"/>
      <c r="VEQ1306" s="1124"/>
      <c r="VER1306" s="1124"/>
      <c r="VES1306" s="1124"/>
      <c r="VET1306" s="1124"/>
      <c r="VEU1306" s="1124"/>
      <c r="VEV1306" s="1124"/>
      <c r="VEW1306" s="1124"/>
      <c r="VEX1306" s="1124"/>
      <c r="VEY1306" s="1124"/>
      <c r="VEZ1306" s="1124"/>
      <c r="VFA1306" s="1124"/>
      <c r="VFB1306" s="1124"/>
      <c r="VFC1306" s="1124"/>
      <c r="VFD1306" s="1124"/>
      <c r="VFE1306" s="1124"/>
      <c r="VFF1306" s="1124"/>
      <c r="VFG1306" s="1124"/>
      <c r="VFH1306" s="1124"/>
      <c r="VFI1306" s="1124"/>
      <c r="VFJ1306" s="1124"/>
      <c r="VFK1306" s="1124"/>
      <c r="VFL1306" s="1124"/>
      <c r="VFM1306" s="1124"/>
      <c r="VFN1306" s="1124"/>
      <c r="VFO1306" s="1124"/>
      <c r="VFP1306" s="1124"/>
      <c r="VFQ1306" s="1124"/>
      <c r="VFR1306" s="1124"/>
      <c r="VFS1306" s="1124"/>
      <c r="VFT1306" s="1124"/>
      <c r="VFU1306" s="1124"/>
      <c r="VFV1306" s="1124"/>
      <c r="VFW1306" s="1124"/>
      <c r="VFX1306" s="1124"/>
      <c r="VFY1306" s="1124"/>
      <c r="VFZ1306" s="1124"/>
      <c r="VGA1306" s="1124"/>
      <c r="VGB1306" s="1124"/>
      <c r="VGC1306" s="1124"/>
      <c r="VGD1306" s="1124"/>
      <c r="VGE1306" s="1124"/>
      <c r="VGF1306" s="1124"/>
      <c r="VGG1306" s="1124"/>
      <c r="VGH1306" s="1124"/>
      <c r="VGI1306" s="1124"/>
      <c r="VGJ1306" s="1124"/>
      <c r="VGK1306" s="1124"/>
      <c r="VGL1306" s="1124"/>
      <c r="VGM1306" s="1124"/>
      <c r="VGN1306" s="1124"/>
      <c r="VGO1306" s="1124"/>
      <c r="VGP1306" s="1124"/>
      <c r="VGQ1306" s="1124"/>
      <c r="VGR1306" s="1124"/>
      <c r="VGS1306" s="1124"/>
      <c r="VGT1306" s="1124"/>
      <c r="VGU1306" s="1124"/>
      <c r="VGV1306" s="1124"/>
      <c r="VGW1306" s="1124"/>
      <c r="VGX1306" s="1124"/>
      <c r="VGY1306" s="1124"/>
      <c r="VGZ1306" s="1124"/>
      <c r="VHA1306" s="1124"/>
      <c r="VHB1306" s="1124"/>
      <c r="VHC1306" s="1124"/>
      <c r="VHD1306" s="1124"/>
      <c r="VHE1306" s="1124"/>
      <c r="VHF1306" s="1124"/>
      <c r="VHG1306" s="1124"/>
      <c r="VHH1306" s="1124"/>
      <c r="VHI1306" s="1124"/>
      <c r="VHJ1306" s="1124"/>
      <c r="VHK1306" s="1124"/>
      <c r="VHL1306" s="1124"/>
      <c r="VHM1306" s="1124"/>
      <c r="VHN1306" s="1124"/>
      <c r="VHO1306" s="1124"/>
      <c r="VHP1306" s="1124"/>
      <c r="VHQ1306" s="1124"/>
      <c r="VHR1306" s="1124"/>
      <c r="VHS1306" s="1124"/>
      <c r="VHT1306" s="1124"/>
      <c r="VHU1306" s="1124"/>
      <c r="VHV1306" s="1124"/>
      <c r="VHW1306" s="1124"/>
      <c r="VHX1306" s="1124"/>
      <c r="VHY1306" s="1124"/>
      <c r="VHZ1306" s="1124"/>
      <c r="VIA1306" s="1124"/>
      <c r="VIB1306" s="1124"/>
      <c r="VIC1306" s="1124"/>
      <c r="VID1306" s="1124"/>
      <c r="VIE1306" s="1124"/>
      <c r="VIF1306" s="1124"/>
      <c r="VIG1306" s="1124"/>
      <c r="VIH1306" s="1124"/>
      <c r="VII1306" s="1124"/>
      <c r="VIJ1306" s="1124"/>
      <c r="VIK1306" s="1124"/>
      <c r="VIL1306" s="1124"/>
      <c r="VIM1306" s="1124"/>
      <c r="VIN1306" s="1124"/>
      <c r="VIO1306" s="1124"/>
      <c r="VIP1306" s="1124"/>
      <c r="VIQ1306" s="1124"/>
      <c r="VIR1306" s="1124"/>
      <c r="VIS1306" s="1124"/>
      <c r="VIT1306" s="1124"/>
      <c r="VIU1306" s="1124"/>
      <c r="VIV1306" s="1124"/>
      <c r="VIW1306" s="1124"/>
      <c r="VIX1306" s="1124"/>
      <c r="VIY1306" s="1124"/>
      <c r="VIZ1306" s="1124"/>
      <c r="VJA1306" s="1124"/>
      <c r="VJB1306" s="1124"/>
      <c r="VJC1306" s="1124"/>
      <c r="VJD1306" s="1124"/>
      <c r="VJE1306" s="1124"/>
      <c r="VJF1306" s="1124"/>
      <c r="VJG1306" s="1124"/>
      <c r="VJH1306" s="1124"/>
      <c r="VJI1306" s="1124"/>
      <c r="VJJ1306" s="1124"/>
      <c r="VJK1306" s="1124"/>
      <c r="VJL1306" s="1124"/>
      <c r="VJM1306" s="1124"/>
      <c r="VJN1306" s="1124"/>
      <c r="VJO1306" s="1124"/>
      <c r="VJP1306" s="1124"/>
      <c r="VJQ1306" s="1124"/>
      <c r="VJR1306" s="1124"/>
      <c r="VJS1306" s="1124"/>
      <c r="VJT1306" s="1124"/>
      <c r="VJU1306" s="1124"/>
      <c r="VJV1306" s="1124"/>
      <c r="VJW1306" s="1124"/>
      <c r="VJX1306" s="1124"/>
      <c r="VJY1306" s="1124"/>
      <c r="VJZ1306" s="1124"/>
      <c r="VKA1306" s="1124"/>
      <c r="VKB1306" s="1124"/>
      <c r="VKC1306" s="1124"/>
      <c r="VKD1306" s="1124"/>
      <c r="VKE1306" s="1124"/>
      <c r="VKF1306" s="1124"/>
      <c r="VKG1306" s="1124"/>
      <c r="VKH1306" s="1124"/>
      <c r="VKI1306" s="1124"/>
      <c r="VKJ1306" s="1124"/>
      <c r="VKK1306" s="1124"/>
      <c r="VKL1306" s="1124"/>
      <c r="VKM1306" s="1124"/>
      <c r="VKN1306" s="1124"/>
      <c r="VKO1306" s="1124"/>
      <c r="VKP1306" s="1124"/>
      <c r="VKQ1306" s="1124"/>
      <c r="VKR1306" s="1124"/>
      <c r="VKS1306" s="1124"/>
      <c r="VKT1306" s="1124"/>
      <c r="VKU1306" s="1124"/>
      <c r="VKV1306" s="1124"/>
      <c r="VKW1306" s="1124"/>
      <c r="VKX1306" s="1124"/>
      <c r="VKY1306" s="1124"/>
      <c r="VKZ1306" s="1124"/>
      <c r="VLA1306" s="1124"/>
      <c r="VLB1306" s="1124"/>
      <c r="VLC1306" s="1124"/>
      <c r="VLD1306" s="1124"/>
      <c r="VLE1306" s="1124"/>
      <c r="VLF1306" s="1124"/>
      <c r="VLG1306" s="1124"/>
      <c r="VLH1306" s="1124"/>
      <c r="VLI1306" s="1124"/>
      <c r="VLJ1306" s="1124"/>
      <c r="VLK1306" s="1124"/>
      <c r="VLL1306" s="1124"/>
      <c r="VLM1306" s="1124"/>
      <c r="VLN1306" s="1124"/>
      <c r="VLO1306" s="1124"/>
      <c r="VLP1306" s="1124"/>
      <c r="VLQ1306" s="1124"/>
      <c r="VLR1306" s="1124"/>
      <c r="VLS1306" s="1124"/>
      <c r="VLT1306" s="1124"/>
      <c r="VLU1306" s="1124"/>
      <c r="VLV1306" s="1124"/>
      <c r="VLW1306" s="1124"/>
      <c r="VLX1306" s="1124"/>
      <c r="VLY1306" s="1124"/>
      <c r="VLZ1306" s="1124"/>
      <c r="VMA1306" s="1124"/>
      <c r="VMB1306" s="1124"/>
      <c r="VMC1306" s="1124"/>
      <c r="VMD1306" s="1124"/>
      <c r="VME1306" s="1124"/>
      <c r="VMF1306" s="1124"/>
      <c r="VMG1306" s="1124"/>
      <c r="VMH1306" s="1124"/>
      <c r="VMI1306" s="1124"/>
      <c r="VMJ1306" s="1124"/>
      <c r="VMK1306" s="1124"/>
      <c r="VML1306" s="1124"/>
      <c r="VMM1306" s="1124"/>
      <c r="VMN1306" s="1124"/>
      <c r="VMO1306" s="1124"/>
      <c r="VMP1306" s="1124"/>
      <c r="VMQ1306" s="1124"/>
      <c r="VMR1306" s="1124"/>
      <c r="VMS1306" s="1124"/>
      <c r="VMT1306" s="1124"/>
      <c r="VMU1306" s="1124"/>
      <c r="VMV1306" s="1124"/>
      <c r="VMW1306" s="1124"/>
      <c r="VMX1306" s="1124"/>
      <c r="VMY1306" s="1124"/>
      <c r="VMZ1306" s="1124"/>
      <c r="VNA1306" s="1124"/>
      <c r="VNB1306" s="1124"/>
      <c r="VNC1306" s="1124"/>
      <c r="VND1306" s="1124"/>
      <c r="VNE1306" s="1124"/>
      <c r="VNF1306" s="1124"/>
      <c r="VNG1306" s="1124"/>
      <c r="VNH1306" s="1124"/>
      <c r="VNI1306" s="1124"/>
      <c r="VNJ1306" s="1124"/>
      <c r="VNK1306" s="1124"/>
      <c r="VNL1306" s="1124"/>
      <c r="VNM1306" s="1124"/>
      <c r="VNN1306" s="1124"/>
      <c r="VNO1306" s="1124"/>
      <c r="VNP1306" s="1124"/>
      <c r="VNQ1306" s="1124"/>
      <c r="VNR1306" s="1124"/>
      <c r="VNS1306" s="1124"/>
      <c r="VNT1306" s="1124"/>
      <c r="VNU1306" s="1124"/>
      <c r="VNV1306" s="1124"/>
      <c r="VNW1306" s="1124"/>
      <c r="VNX1306" s="1124"/>
      <c r="VNY1306" s="1124"/>
      <c r="VNZ1306" s="1124"/>
      <c r="VOA1306" s="1124"/>
      <c r="VOB1306" s="1124"/>
      <c r="VOC1306" s="1124"/>
      <c r="VOD1306" s="1124"/>
      <c r="VOE1306" s="1124"/>
      <c r="VOF1306" s="1124"/>
      <c r="VOG1306" s="1124"/>
      <c r="VOH1306" s="1124"/>
      <c r="VOI1306" s="1124"/>
      <c r="VOJ1306" s="1124"/>
      <c r="VOK1306" s="1124"/>
      <c r="VOL1306" s="1124"/>
      <c r="VOM1306" s="1124"/>
      <c r="VON1306" s="1124"/>
      <c r="VOO1306" s="1124"/>
      <c r="VOP1306" s="1124"/>
      <c r="VOQ1306" s="1124"/>
      <c r="VOR1306" s="1124"/>
      <c r="VOS1306" s="1124"/>
      <c r="VOT1306" s="1124"/>
      <c r="VOU1306" s="1124"/>
      <c r="VOV1306" s="1124"/>
      <c r="VOW1306" s="1124"/>
      <c r="VOX1306" s="1124"/>
      <c r="VOY1306" s="1124"/>
      <c r="VOZ1306" s="1124"/>
      <c r="VPA1306" s="1124"/>
      <c r="VPB1306" s="1124"/>
      <c r="VPC1306" s="1124"/>
      <c r="VPD1306" s="1124"/>
      <c r="VPE1306" s="1124"/>
      <c r="VPF1306" s="1124"/>
      <c r="VPG1306" s="1124"/>
      <c r="VPH1306" s="1124"/>
      <c r="VPI1306" s="1124"/>
      <c r="VPJ1306" s="1124"/>
      <c r="VPK1306" s="1124"/>
      <c r="VPL1306" s="1124"/>
      <c r="VPM1306" s="1124"/>
      <c r="VPN1306" s="1124"/>
      <c r="VPO1306" s="1124"/>
      <c r="VPP1306" s="1124"/>
      <c r="VPQ1306" s="1124"/>
      <c r="VPR1306" s="1124"/>
      <c r="VPS1306" s="1124"/>
      <c r="VPT1306" s="1124"/>
      <c r="VPU1306" s="1124"/>
      <c r="VPV1306" s="1124"/>
      <c r="VPW1306" s="1124"/>
      <c r="VPX1306" s="1124"/>
      <c r="VPY1306" s="1124"/>
      <c r="VPZ1306" s="1124"/>
      <c r="VQA1306" s="1124"/>
      <c r="VQB1306" s="1124"/>
      <c r="VQC1306" s="1124"/>
      <c r="VQD1306" s="1124"/>
      <c r="VQE1306" s="1124"/>
      <c r="VQF1306" s="1124"/>
      <c r="VQG1306" s="1124"/>
      <c r="VQH1306" s="1124"/>
      <c r="VQI1306" s="1124"/>
      <c r="VQJ1306" s="1124"/>
      <c r="VQK1306" s="1124"/>
      <c r="VQL1306" s="1124"/>
      <c r="VQM1306" s="1124"/>
      <c r="VQN1306" s="1124"/>
      <c r="VQO1306" s="1124"/>
      <c r="VQP1306" s="1124"/>
      <c r="VQQ1306" s="1124"/>
      <c r="VQR1306" s="1124"/>
      <c r="VQS1306" s="1124"/>
      <c r="VQT1306" s="1124"/>
      <c r="VQU1306" s="1124"/>
      <c r="VQV1306" s="1124"/>
      <c r="VQW1306" s="1124"/>
      <c r="VQX1306" s="1124"/>
      <c r="VQY1306" s="1124"/>
      <c r="VQZ1306" s="1124"/>
      <c r="VRA1306" s="1124"/>
      <c r="VRB1306" s="1124"/>
      <c r="VRC1306" s="1124"/>
      <c r="VRD1306" s="1124"/>
      <c r="VRE1306" s="1124"/>
      <c r="VRF1306" s="1124"/>
      <c r="VRG1306" s="1124"/>
      <c r="VRH1306" s="1124"/>
      <c r="VRI1306" s="1124"/>
      <c r="VRJ1306" s="1124"/>
      <c r="VRK1306" s="1124"/>
      <c r="VRL1306" s="1124"/>
      <c r="VRM1306" s="1124"/>
      <c r="VRN1306" s="1124"/>
      <c r="VRO1306" s="1124"/>
      <c r="VRP1306" s="1124"/>
      <c r="VRQ1306" s="1124"/>
      <c r="VRR1306" s="1124"/>
      <c r="VRS1306" s="1124"/>
      <c r="VRT1306" s="1124"/>
      <c r="VRU1306" s="1124"/>
      <c r="VRV1306" s="1124"/>
      <c r="VRW1306" s="1124"/>
      <c r="VRX1306" s="1124"/>
      <c r="VRY1306" s="1124"/>
      <c r="VRZ1306" s="1124"/>
      <c r="VSA1306" s="1124"/>
      <c r="VSB1306" s="1124"/>
      <c r="VSC1306" s="1124"/>
      <c r="VSD1306" s="1124"/>
      <c r="VSE1306" s="1124"/>
      <c r="VSF1306" s="1124"/>
      <c r="VSG1306" s="1124"/>
      <c r="VSH1306" s="1124"/>
      <c r="VSI1306" s="1124"/>
      <c r="VSJ1306" s="1124"/>
      <c r="VSK1306" s="1124"/>
      <c r="VSL1306" s="1124"/>
      <c r="VSM1306" s="1124"/>
      <c r="VSN1306" s="1124"/>
      <c r="VSO1306" s="1124"/>
      <c r="VSP1306" s="1124"/>
      <c r="VSQ1306" s="1124"/>
      <c r="VSR1306" s="1124"/>
      <c r="VSS1306" s="1124"/>
      <c r="VST1306" s="1124"/>
      <c r="VSU1306" s="1124"/>
      <c r="VSV1306" s="1124"/>
      <c r="VSW1306" s="1124"/>
      <c r="VSX1306" s="1124"/>
      <c r="VSY1306" s="1124"/>
      <c r="VSZ1306" s="1124"/>
      <c r="VTA1306" s="1124"/>
      <c r="VTB1306" s="1124"/>
      <c r="VTC1306" s="1124"/>
      <c r="VTD1306" s="1124"/>
      <c r="VTE1306" s="1124"/>
      <c r="VTF1306" s="1124"/>
      <c r="VTG1306" s="1124"/>
      <c r="VTH1306" s="1124"/>
      <c r="VTI1306" s="1124"/>
      <c r="VTJ1306" s="1124"/>
      <c r="VTK1306" s="1124"/>
      <c r="VTL1306" s="1124"/>
      <c r="VTM1306" s="1124"/>
      <c r="VTN1306" s="1124"/>
      <c r="VTO1306" s="1124"/>
      <c r="VTP1306" s="1124"/>
      <c r="VTQ1306" s="1124"/>
      <c r="VTR1306" s="1124"/>
      <c r="VTS1306" s="1124"/>
      <c r="VTT1306" s="1124"/>
      <c r="VTU1306" s="1124"/>
      <c r="VTV1306" s="1124"/>
      <c r="VTW1306" s="1124"/>
      <c r="VTX1306" s="1124"/>
      <c r="VTY1306" s="1124"/>
      <c r="VTZ1306" s="1124"/>
      <c r="VUA1306" s="1124"/>
      <c r="VUB1306" s="1124"/>
      <c r="VUC1306" s="1124"/>
      <c r="VUD1306" s="1124"/>
      <c r="VUE1306" s="1124"/>
      <c r="VUF1306" s="1124"/>
      <c r="VUG1306" s="1124"/>
      <c r="VUH1306" s="1124"/>
      <c r="VUI1306" s="1124"/>
      <c r="VUJ1306" s="1124"/>
      <c r="VUK1306" s="1124"/>
      <c r="VUL1306" s="1124"/>
      <c r="VUM1306" s="1124"/>
      <c r="VUN1306" s="1124"/>
      <c r="VUO1306" s="1124"/>
      <c r="VUP1306" s="1124"/>
      <c r="VUQ1306" s="1124"/>
      <c r="VUR1306" s="1124"/>
      <c r="VUS1306" s="1124"/>
      <c r="VUT1306" s="1124"/>
      <c r="VUU1306" s="1124"/>
      <c r="VUV1306" s="1124"/>
      <c r="VUW1306" s="1124"/>
      <c r="VUX1306" s="1124"/>
      <c r="VUY1306" s="1124"/>
      <c r="VUZ1306" s="1124"/>
      <c r="VVA1306" s="1124"/>
      <c r="VVB1306" s="1124"/>
      <c r="VVC1306" s="1124"/>
      <c r="VVD1306" s="1124"/>
      <c r="VVE1306" s="1124"/>
      <c r="VVF1306" s="1124"/>
      <c r="VVG1306" s="1124"/>
      <c r="VVH1306" s="1124"/>
      <c r="VVI1306" s="1124"/>
      <c r="VVJ1306" s="1124"/>
      <c r="VVK1306" s="1124"/>
      <c r="VVL1306" s="1124"/>
      <c r="VVM1306" s="1124"/>
      <c r="VVN1306" s="1124"/>
      <c r="VVO1306" s="1124"/>
      <c r="VVP1306" s="1124"/>
      <c r="VVQ1306" s="1124"/>
      <c r="VVR1306" s="1124"/>
      <c r="VVS1306" s="1124"/>
      <c r="VVT1306" s="1124"/>
      <c r="VVU1306" s="1124"/>
      <c r="VVV1306" s="1124"/>
      <c r="VVW1306" s="1124"/>
      <c r="VVX1306" s="1124"/>
      <c r="VVY1306" s="1124"/>
      <c r="VVZ1306" s="1124"/>
      <c r="VWA1306" s="1124"/>
      <c r="VWB1306" s="1124"/>
      <c r="VWC1306" s="1124"/>
      <c r="VWD1306" s="1124"/>
      <c r="VWE1306" s="1124"/>
      <c r="VWF1306" s="1124"/>
      <c r="VWG1306" s="1124"/>
      <c r="VWH1306" s="1124"/>
      <c r="VWI1306" s="1124"/>
      <c r="VWJ1306" s="1124"/>
      <c r="VWK1306" s="1124"/>
      <c r="VWL1306" s="1124"/>
      <c r="VWM1306" s="1124"/>
      <c r="VWN1306" s="1124"/>
      <c r="VWO1306" s="1124"/>
      <c r="VWP1306" s="1124"/>
      <c r="VWQ1306" s="1124"/>
      <c r="VWR1306" s="1124"/>
      <c r="VWS1306" s="1124"/>
      <c r="VWT1306" s="1124"/>
      <c r="VWU1306" s="1124"/>
      <c r="VWV1306" s="1124"/>
      <c r="VWW1306" s="1124"/>
      <c r="VWX1306" s="1124"/>
      <c r="VWY1306" s="1124"/>
      <c r="VWZ1306" s="1124"/>
      <c r="VXA1306" s="1124"/>
      <c r="VXB1306" s="1124"/>
      <c r="VXC1306" s="1124"/>
      <c r="VXD1306" s="1124"/>
      <c r="VXE1306" s="1124"/>
      <c r="VXF1306" s="1124"/>
      <c r="VXG1306" s="1124"/>
      <c r="VXH1306" s="1124"/>
      <c r="VXI1306" s="1124"/>
      <c r="VXJ1306" s="1124"/>
      <c r="VXK1306" s="1124"/>
      <c r="VXL1306" s="1124"/>
      <c r="VXM1306" s="1124"/>
      <c r="VXN1306" s="1124"/>
      <c r="VXO1306" s="1124"/>
      <c r="VXP1306" s="1124"/>
      <c r="VXQ1306" s="1124"/>
      <c r="VXR1306" s="1124"/>
      <c r="VXS1306" s="1124"/>
      <c r="VXT1306" s="1124"/>
      <c r="VXU1306" s="1124"/>
      <c r="VXV1306" s="1124"/>
      <c r="VXW1306" s="1124"/>
      <c r="VXX1306" s="1124"/>
      <c r="VXY1306" s="1124"/>
      <c r="VXZ1306" s="1124"/>
      <c r="VYA1306" s="1124"/>
      <c r="VYB1306" s="1124"/>
      <c r="VYC1306" s="1124"/>
      <c r="VYD1306" s="1124"/>
      <c r="VYE1306" s="1124"/>
      <c r="VYF1306" s="1124"/>
      <c r="VYG1306" s="1124"/>
      <c r="VYH1306" s="1124"/>
      <c r="VYI1306" s="1124"/>
      <c r="VYJ1306" s="1124"/>
      <c r="VYK1306" s="1124"/>
      <c r="VYL1306" s="1124"/>
      <c r="VYM1306" s="1124"/>
      <c r="VYN1306" s="1124"/>
      <c r="VYO1306" s="1124"/>
      <c r="VYP1306" s="1124"/>
      <c r="VYQ1306" s="1124"/>
      <c r="VYR1306" s="1124"/>
      <c r="VYS1306" s="1124"/>
      <c r="VYT1306" s="1124"/>
      <c r="VYU1306" s="1124"/>
      <c r="VYV1306" s="1124"/>
      <c r="VYW1306" s="1124"/>
      <c r="VYX1306" s="1124"/>
      <c r="VYY1306" s="1124"/>
      <c r="VYZ1306" s="1124"/>
      <c r="VZA1306" s="1124"/>
      <c r="VZB1306" s="1124"/>
      <c r="VZC1306" s="1124"/>
      <c r="VZD1306" s="1124"/>
      <c r="VZE1306" s="1124"/>
      <c r="VZF1306" s="1124"/>
      <c r="VZG1306" s="1124"/>
      <c r="VZH1306" s="1124"/>
      <c r="VZI1306" s="1124"/>
      <c r="VZJ1306" s="1124"/>
      <c r="VZK1306" s="1124"/>
      <c r="VZL1306" s="1124"/>
      <c r="VZM1306" s="1124"/>
      <c r="VZN1306" s="1124"/>
      <c r="VZO1306" s="1124"/>
      <c r="VZP1306" s="1124"/>
      <c r="VZQ1306" s="1124"/>
      <c r="VZR1306" s="1124"/>
      <c r="VZS1306" s="1124"/>
      <c r="VZT1306" s="1124"/>
      <c r="VZU1306" s="1124"/>
      <c r="VZV1306" s="1124"/>
      <c r="VZW1306" s="1124"/>
      <c r="VZX1306" s="1124"/>
      <c r="VZY1306" s="1124"/>
      <c r="VZZ1306" s="1124"/>
      <c r="WAA1306" s="1124"/>
      <c r="WAB1306" s="1124"/>
      <c r="WAC1306" s="1124"/>
      <c r="WAD1306" s="1124"/>
      <c r="WAE1306" s="1124"/>
      <c r="WAF1306" s="1124"/>
      <c r="WAG1306" s="1124"/>
      <c r="WAH1306" s="1124"/>
      <c r="WAI1306" s="1124"/>
      <c r="WAJ1306" s="1124"/>
      <c r="WAK1306" s="1124"/>
      <c r="WAL1306" s="1124"/>
      <c r="WAM1306" s="1124"/>
      <c r="WAN1306" s="1124"/>
      <c r="WAO1306" s="1124"/>
      <c r="WAP1306" s="1124"/>
      <c r="WAQ1306" s="1124"/>
      <c r="WAR1306" s="1124"/>
      <c r="WAS1306" s="1124"/>
      <c r="WAT1306" s="1124"/>
      <c r="WAU1306" s="1124"/>
      <c r="WAV1306" s="1124"/>
      <c r="WAW1306" s="1124"/>
      <c r="WAX1306" s="1124"/>
      <c r="WAY1306" s="1124"/>
      <c r="WAZ1306" s="1124"/>
      <c r="WBA1306" s="1124"/>
      <c r="WBB1306" s="1124"/>
      <c r="WBC1306" s="1124"/>
      <c r="WBD1306" s="1124"/>
      <c r="WBE1306" s="1124"/>
      <c r="WBF1306" s="1124"/>
      <c r="WBG1306" s="1124"/>
      <c r="WBH1306" s="1124"/>
      <c r="WBI1306" s="1124"/>
      <c r="WBJ1306" s="1124"/>
      <c r="WBK1306" s="1124"/>
      <c r="WBL1306" s="1124"/>
      <c r="WBM1306" s="1124"/>
      <c r="WBN1306" s="1124"/>
      <c r="WBO1306" s="1124"/>
      <c r="WBP1306" s="1124"/>
      <c r="WBQ1306" s="1124"/>
      <c r="WBR1306" s="1124"/>
      <c r="WBS1306" s="1124"/>
      <c r="WBT1306" s="1124"/>
      <c r="WBU1306" s="1124"/>
      <c r="WBV1306" s="1124"/>
      <c r="WBW1306" s="1124"/>
      <c r="WBX1306" s="1124"/>
      <c r="WBY1306" s="1124"/>
      <c r="WBZ1306" s="1124"/>
      <c r="WCA1306" s="1124"/>
      <c r="WCB1306" s="1124"/>
      <c r="WCC1306" s="1124"/>
      <c r="WCD1306" s="1124"/>
      <c r="WCE1306" s="1124"/>
      <c r="WCF1306" s="1124"/>
      <c r="WCG1306" s="1124"/>
      <c r="WCH1306" s="1124"/>
      <c r="WCI1306" s="1124"/>
      <c r="WCJ1306" s="1124"/>
      <c r="WCK1306" s="1124"/>
      <c r="WCL1306" s="1124"/>
      <c r="WCM1306" s="1124"/>
      <c r="WCN1306" s="1124"/>
      <c r="WCO1306" s="1124"/>
      <c r="WCP1306" s="1124"/>
      <c r="WCQ1306" s="1124"/>
      <c r="WCR1306" s="1124"/>
      <c r="WCS1306" s="1124"/>
      <c r="WCT1306" s="1124"/>
      <c r="WCU1306" s="1124"/>
      <c r="WCV1306" s="1124"/>
      <c r="WCW1306" s="1124"/>
      <c r="WCX1306" s="1124"/>
      <c r="WCY1306" s="1124"/>
      <c r="WCZ1306" s="1124"/>
      <c r="WDA1306" s="1124"/>
      <c r="WDB1306" s="1124"/>
      <c r="WDC1306" s="1124"/>
      <c r="WDD1306" s="1124"/>
      <c r="WDE1306" s="1124"/>
      <c r="WDF1306" s="1124"/>
      <c r="WDG1306" s="1124"/>
      <c r="WDH1306" s="1124"/>
      <c r="WDI1306" s="1124"/>
      <c r="WDJ1306" s="1124"/>
      <c r="WDK1306" s="1124"/>
      <c r="WDL1306" s="1124"/>
      <c r="WDM1306" s="1124"/>
      <c r="WDN1306" s="1124"/>
      <c r="WDO1306" s="1124"/>
      <c r="WDP1306" s="1124"/>
      <c r="WDQ1306" s="1124"/>
      <c r="WDR1306" s="1124"/>
      <c r="WDS1306" s="1124"/>
      <c r="WDT1306" s="1124"/>
      <c r="WDU1306" s="1124"/>
      <c r="WDV1306" s="1124"/>
      <c r="WDW1306" s="1124"/>
      <c r="WDX1306" s="1124"/>
      <c r="WDY1306" s="1124"/>
      <c r="WDZ1306" s="1124"/>
      <c r="WEA1306" s="1124"/>
      <c r="WEB1306" s="1124"/>
      <c r="WEC1306" s="1124"/>
      <c r="WED1306" s="1124"/>
      <c r="WEE1306" s="1124"/>
      <c r="WEF1306" s="1124"/>
      <c r="WEG1306" s="1124"/>
      <c r="WEH1306" s="1124"/>
      <c r="WEI1306" s="1124"/>
      <c r="WEJ1306" s="1124"/>
      <c r="WEK1306" s="1124"/>
      <c r="WEL1306" s="1124"/>
      <c r="WEM1306" s="1124"/>
      <c r="WEN1306" s="1124"/>
      <c r="WEO1306" s="1124"/>
      <c r="WEP1306" s="1124"/>
      <c r="WEQ1306" s="1124"/>
      <c r="WER1306" s="1124"/>
      <c r="WES1306" s="1124"/>
      <c r="WET1306" s="1124"/>
      <c r="WEU1306" s="1124"/>
      <c r="WEV1306" s="1124"/>
      <c r="WEW1306" s="1124"/>
      <c r="WEX1306" s="1124"/>
      <c r="WEY1306" s="1124"/>
      <c r="WEZ1306" s="1124"/>
      <c r="WFA1306" s="1124"/>
      <c r="WFB1306" s="1124"/>
      <c r="WFC1306" s="1124"/>
      <c r="WFD1306" s="1124"/>
      <c r="WFE1306" s="1124"/>
      <c r="WFF1306" s="1124"/>
      <c r="WFG1306" s="1124"/>
      <c r="WFH1306" s="1124"/>
      <c r="WFI1306" s="1124"/>
      <c r="WFJ1306" s="1124"/>
      <c r="WFK1306" s="1124"/>
      <c r="WFL1306" s="1124"/>
      <c r="WFM1306" s="1124"/>
      <c r="WFN1306" s="1124"/>
      <c r="WFO1306" s="1124"/>
      <c r="WFP1306" s="1124"/>
      <c r="WFQ1306" s="1124"/>
      <c r="WFR1306" s="1124"/>
      <c r="WFS1306" s="1124"/>
      <c r="WFT1306" s="1124"/>
      <c r="WFU1306" s="1124"/>
      <c r="WFV1306" s="1124"/>
      <c r="WFW1306" s="1124"/>
      <c r="WFX1306" s="1124"/>
      <c r="WFY1306" s="1124"/>
      <c r="WFZ1306" s="1124"/>
      <c r="WGA1306" s="1124"/>
      <c r="WGB1306" s="1124"/>
      <c r="WGC1306" s="1124"/>
      <c r="WGD1306" s="1124"/>
      <c r="WGE1306" s="1124"/>
      <c r="WGF1306" s="1124"/>
      <c r="WGG1306" s="1124"/>
      <c r="WGH1306" s="1124"/>
      <c r="WGI1306" s="1124"/>
      <c r="WGJ1306" s="1124"/>
      <c r="WGK1306" s="1124"/>
      <c r="WGL1306" s="1124"/>
      <c r="WGM1306" s="1124"/>
      <c r="WGN1306" s="1124"/>
      <c r="WGO1306" s="1124"/>
      <c r="WGP1306" s="1124"/>
      <c r="WGQ1306" s="1124"/>
      <c r="WGR1306" s="1124"/>
      <c r="WGS1306" s="1124"/>
      <c r="WGT1306" s="1124"/>
      <c r="WGU1306" s="1124"/>
      <c r="WGV1306" s="1124"/>
      <c r="WGW1306" s="1124"/>
      <c r="WGX1306" s="1124"/>
      <c r="WGY1306" s="1124"/>
      <c r="WGZ1306" s="1124"/>
      <c r="WHA1306" s="1124"/>
      <c r="WHB1306" s="1124"/>
      <c r="WHC1306" s="1124"/>
      <c r="WHD1306" s="1124"/>
      <c r="WHE1306" s="1124"/>
      <c r="WHF1306" s="1124"/>
      <c r="WHG1306" s="1124"/>
      <c r="WHH1306" s="1124"/>
      <c r="WHI1306" s="1124"/>
      <c r="WHJ1306" s="1124"/>
      <c r="WHK1306" s="1124"/>
      <c r="WHL1306" s="1124"/>
      <c r="WHM1306" s="1124"/>
      <c r="WHN1306" s="1124"/>
      <c r="WHO1306" s="1124"/>
      <c r="WHP1306" s="1124"/>
      <c r="WHQ1306" s="1124"/>
      <c r="WHR1306" s="1124"/>
      <c r="WHS1306" s="1124"/>
      <c r="WHT1306" s="1124"/>
      <c r="WHU1306" s="1124"/>
      <c r="WHV1306" s="1124"/>
      <c r="WHW1306" s="1124"/>
      <c r="WHX1306" s="1124"/>
      <c r="WHY1306" s="1124"/>
      <c r="WHZ1306" s="1124"/>
      <c r="WIA1306" s="1124"/>
      <c r="WIB1306" s="1124"/>
      <c r="WIC1306" s="1124"/>
      <c r="WID1306" s="1124"/>
      <c r="WIE1306" s="1124"/>
      <c r="WIF1306" s="1124"/>
      <c r="WIG1306" s="1124"/>
      <c r="WIH1306" s="1124"/>
      <c r="WII1306" s="1124"/>
      <c r="WIJ1306" s="1124"/>
      <c r="WIK1306" s="1124"/>
      <c r="WIL1306" s="1124"/>
      <c r="WIM1306" s="1124"/>
      <c r="WIN1306" s="1124"/>
      <c r="WIO1306" s="1124"/>
      <c r="WIP1306" s="1124"/>
      <c r="WIQ1306" s="1124"/>
      <c r="WIR1306" s="1124"/>
      <c r="WIS1306" s="1124"/>
      <c r="WIT1306" s="1124"/>
      <c r="WIU1306" s="1124"/>
      <c r="WIV1306" s="1124"/>
      <c r="WIW1306" s="1124"/>
      <c r="WIX1306" s="1124"/>
      <c r="WIY1306" s="1124"/>
      <c r="WIZ1306" s="1124"/>
      <c r="WJA1306" s="1124"/>
      <c r="WJB1306" s="1124"/>
      <c r="WJC1306" s="1124"/>
      <c r="WJD1306" s="1124"/>
      <c r="WJE1306" s="1124"/>
      <c r="WJF1306" s="1124"/>
      <c r="WJG1306" s="1124"/>
      <c r="WJH1306" s="1124"/>
      <c r="WJI1306" s="1124"/>
      <c r="WJJ1306" s="1124"/>
      <c r="WJK1306" s="1124"/>
      <c r="WJL1306" s="1124"/>
      <c r="WJM1306" s="1124"/>
      <c r="WJN1306" s="1124"/>
      <c r="WJO1306" s="1124"/>
      <c r="WJP1306" s="1124"/>
      <c r="WJQ1306" s="1124"/>
      <c r="WJR1306" s="1124"/>
      <c r="WJS1306" s="1124"/>
      <c r="WJT1306" s="1124"/>
      <c r="WJU1306" s="1124"/>
      <c r="WJV1306" s="1124"/>
      <c r="WJW1306" s="1124"/>
      <c r="WJX1306" s="1124"/>
      <c r="WJY1306" s="1124"/>
      <c r="WJZ1306" s="1124"/>
      <c r="WKA1306" s="1124"/>
      <c r="WKB1306" s="1124"/>
      <c r="WKC1306" s="1124"/>
      <c r="WKD1306" s="1124"/>
      <c r="WKE1306" s="1124"/>
      <c r="WKF1306" s="1124"/>
      <c r="WKG1306" s="1124"/>
      <c r="WKH1306" s="1124"/>
      <c r="WKI1306" s="1124"/>
      <c r="WKJ1306" s="1124"/>
      <c r="WKK1306" s="1124"/>
      <c r="WKL1306" s="1124"/>
      <c r="WKM1306" s="1124"/>
      <c r="WKN1306" s="1124"/>
      <c r="WKO1306" s="1124"/>
      <c r="WKP1306" s="1124"/>
      <c r="WKQ1306" s="1124"/>
      <c r="WKR1306" s="1124"/>
      <c r="WKS1306" s="1124"/>
      <c r="WKT1306" s="1124"/>
      <c r="WKU1306" s="1124"/>
      <c r="WKV1306" s="1124"/>
      <c r="WKW1306" s="1124"/>
      <c r="WKX1306" s="1124"/>
      <c r="WKY1306" s="1124"/>
      <c r="WKZ1306" s="1124"/>
      <c r="WLA1306" s="1124"/>
      <c r="WLB1306" s="1124"/>
      <c r="WLC1306" s="1124"/>
      <c r="WLD1306" s="1124"/>
      <c r="WLE1306" s="1124"/>
      <c r="WLF1306" s="1124"/>
      <c r="WLG1306" s="1124"/>
      <c r="WLH1306" s="1124"/>
      <c r="WLI1306" s="1124"/>
      <c r="WLJ1306" s="1124"/>
      <c r="WLK1306" s="1124"/>
      <c r="WLL1306" s="1124"/>
      <c r="WLM1306" s="1124"/>
      <c r="WLN1306" s="1124"/>
      <c r="WLO1306" s="1124"/>
      <c r="WLP1306" s="1124"/>
      <c r="WLQ1306" s="1124"/>
      <c r="WLR1306" s="1124"/>
      <c r="WLS1306" s="1124"/>
      <c r="WLT1306" s="1124"/>
      <c r="WLU1306" s="1124"/>
      <c r="WLV1306" s="1124"/>
      <c r="WLW1306" s="1124"/>
      <c r="WLX1306" s="1124"/>
      <c r="WLY1306" s="1124"/>
      <c r="WLZ1306" s="1124"/>
      <c r="WMA1306" s="1124"/>
      <c r="WMB1306" s="1124"/>
      <c r="WMC1306" s="1124"/>
      <c r="WMD1306" s="1124"/>
      <c r="WME1306" s="1124"/>
      <c r="WMF1306" s="1124"/>
      <c r="WMG1306" s="1124"/>
      <c r="WMH1306" s="1124"/>
      <c r="WMI1306" s="1124"/>
      <c r="WMJ1306" s="1124"/>
      <c r="WMK1306" s="1124"/>
      <c r="WML1306" s="1124"/>
      <c r="WMM1306" s="1124"/>
      <c r="WMN1306" s="1124"/>
      <c r="WMO1306" s="1124"/>
      <c r="WMP1306" s="1124"/>
      <c r="WMQ1306" s="1124"/>
      <c r="WMR1306" s="1124"/>
      <c r="WMS1306" s="1124"/>
      <c r="WMT1306" s="1124"/>
      <c r="WMU1306" s="1124"/>
      <c r="WMV1306" s="1124"/>
      <c r="WMW1306" s="1124"/>
      <c r="WMX1306" s="1124"/>
      <c r="WMY1306" s="1124"/>
      <c r="WMZ1306" s="1124"/>
      <c r="WNA1306" s="1124"/>
      <c r="WNB1306" s="1124"/>
      <c r="WNC1306" s="1124"/>
      <c r="WND1306" s="1124"/>
      <c r="WNE1306" s="1124"/>
      <c r="WNF1306" s="1124"/>
      <c r="WNG1306" s="1124"/>
      <c r="WNH1306" s="1124"/>
      <c r="WNI1306" s="1124"/>
      <c r="WNJ1306" s="1124"/>
      <c r="WNK1306" s="1124"/>
      <c r="WNL1306" s="1124"/>
      <c r="WNM1306" s="1124"/>
      <c r="WNN1306" s="1124"/>
      <c r="WNO1306" s="1124"/>
      <c r="WNP1306" s="1124"/>
      <c r="WNQ1306" s="1124"/>
      <c r="WNR1306" s="1124"/>
      <c r="WNS1306" s="1124"/>
      <c r="WNT1306" s="1124"/>
      <c r="WNU1306" s="1124"/>
      <c r="WNV1306" s="1124"/>
      <c r="WNW1306" s="1124"/>
      <c r="WNX1306" s="1124"/>
      <c r="WNY1306" s="1124"/>
      <c r="WNZ1306" s="1124"/>
      <c r="WOA1306" s="1124"/>
      <c r="WOB1306" s="1124"/>
      <c r="WOC1306" s="1124"/>
      <c r="WOD1306" s="1124"/>
      <c r="WOE1306" s="1124"/>
      <c r="WOF1306" s="1124"/>
      <c r="WOG1306" s="1124"/>
      <c r="WOH1306" s="1124"/>
      <c r="WOI1306" s="1124"/>
      <c r="WOJ1306" s="1124"/>
      <c r="WOK1306" s="1124"/>
      <c r="WOL1306" s="1124"/>
      <c r="WOM1306" s="1124"/>
      <c r="WON1306" s="1124"/>
      <c r="WOO1306" s="1124"/>
      <c r="WOP1306" s="1124"/>
      <c r="WOQ1306" s="1124"/>
      <c r="WOR1306" s="1124"/>
      <c r="WOS1306" s="1124"/>
      <c r="WOT1306" s="1124"/>
      <c r="WOU1306" s="1124"/>
      <c r="WOV1306" s="1124"/>
      <c r="WOW1306" s="1124"/>
      <c r="WOX1306" s="1124"/>
      <c r="WOY1306" s="1124"/>
      <c r="WOZ1306" s="1124"/>
      <c r="WPA1306" s="1124"/>
      <c r="WPB1306" s="1124"/>
      <c r="WPC1306" s="1124"/>
      <c r="WPD1306" s="1124"/>
      <c r="WPE1306" s="1124"/>
      <c r="WPF1306" s="1124"/>
      <c r="WPG1306" s="1124"/>
      <c r="WPH1306" s="1124"/>
      <c r="WPI1306" s="1124"/>
      <c r="WPJ1306" s="1124"/>
      <c r="WPK1306" s="1124"/>
      <c r="WPL1306" s="1124"/>
      <c r="WPM1306" s="1124"/>
      <c r="WPN1306" s="1124"/>
      <c r="WPO1306" s="1124"/>
      <c r="WPP1306" s="1124"/>
      <c r="WPQ1306" s="1124"/>
      <c r="WPR1306" s="1124"/>
      <c r="WPS1306" s="1124"/>
      <c r="WPT1306" s="1124"/>
      <c r="WPU1306" s="1124"/>
      <c r="WPV1306" s="1124"/>
      <c r="WPW1306" s="1124"/>
      <c r="WPX1306" s="1124"/>
      <c r="WPY1306" s="1124"/>
      <c r="WPZ1306" s="1124"/>
      <c r="WQA1306" s="1124"/>
      <c r="WQB1306" s="1124"/>
      <c r="WQC1306" s="1124"/>
      <c r="WQD1306" s="1124"/>
      <c r="WQE1306" s="1124"/>
      <c r="WQF1306" s="1124"/>
      <c r="WQG1306" s="1124"/>
      <c r="WQH1306" s="1124"/>
      <c r="WQI1306" s="1124"/>
      <c r="WQJ1306" s="1124"/>
      <c r="WQK1306" s="1124"/>
      <c r="WQL1306" s="1124"/>
      <c r="WQM1306" s="1124"/>
      <c r="WQN1306" s="1124"/>
      <c r="WQO1306" s="1124"/>
      <c r="WQP1306" s="1124"/>
      <c r="WQQ1306" s="1124"/>
      <c r="WQR1306" s="1124"/>
      <c r="WQS1306" s="1124"/>
      <c r="WQT1306" s="1124"/>
      <c r="WQU1306" s="1124"/>
      <c r="WQV1306" s="1124"/>
      <c r="WQW1306" s="1124"/>
      <c r="WQX1306" s="1124"/>
      <c r="WQY1306" s="1124"/>
      <c r="WQZ1306" s="1124"/>
      <c r="WRA1306" s="1124"/>
      <c r="WRB1306" s="1124"/>
      <c r="WRC1306" s="1124"/>
      <c r="WRD1306" s="1124"/>
      <c r="WRE1306" s="1124"/>
      <c r="WRF1306" s="1124"/>
      <c r="WRG1306" s="1124"/>
      <c r="WRH1306" s="1124"/>
      <c r="WRI1306" s="1124"/>
      <c r="WRJ1306" s="1124"/>
      <c r="WRK1306" s="1124"/>
      <c r="WRL1306" s="1124"/>
      <c r="WRM1306" s="1124"/>
      <c r="WRN1306" s="1124"/>
      <c r="WRO1306" s="1124"/>
      <c r="WRP1306" s="1124"/>
      <c r="WRQ1306" s="1124"/>
      <c r="WRR1306" s="1124"/>
      <c r="WRS1306" s="1124"/>
      <c r="WRT1306" s="1124"/>
      <c r="WRU1306" s="1124"/>
      <c r="WRV1306" s="1124"/>
      <c r="WRW1306" s="1124"/>
      <c r="WRX1306" s="1124"/>
      <c r="WRY1306" s="1124"/>
      <c r="WRZ1306" s="1124"/>
      <c r="WSA1306" s="1124"/>
      <c r="WSB1306" s="1124"/>
      <c r="WSC1306" s="1124"/>
      <c r="WSD1306" s="1124"/>
      <c r="WSE1306" s="1124"/>
      <c r="WSF1306" s="1124"/>
      <c r="WSG1306" s="1124"/>
      <c r="WSH1306" s="1124"/>
      <c r="WSI1306" s="1124"/>
      <c r="WSJ1306" s="1124"/>
      <c r="WSK1306" s="1124"/>
      <c r="WSL1306" s="1124"/>
      <c r="WSM1306" s="1124"/>
      <c r="WSN1306" s="1124"/>
      <c r="WSO1306" s="1124"/>
      <c r="WSP1306" s="1124"/>
      <c r="WSQ1306" s="1124"/>
      <c r="WSR1306" s="1124"/>
      <c r="WSS1306" s="1124"/>
      <c r="WST1306" s="1124"/>
      <c r="WSU1306" s="1124"/>
      <c r="WSV1306" s="1124"/>
      <c r="WSW1306" s="1124"/>
      <c r="WSX1306" s="1124"/>
      <c r="WSY1306" s="1124"/>
      <c r="WSZ1306" s="1124"/>
      <c r="WTA1306" s="1124"/>
      <c r="WTB1306" s="1124"/>
      <c r="WTC1306" s="1124"/>
      <c r="WTD1306" s="1124"/>
      <c r="WTE1306" s="1124"/>
      <c r="WTF1306" s="1124"/>
      <c r="WTG1306" s="1124"/>
      <c r="WTH1306" s="1124"/>
      <c r="WTI1306" s="1124"/>
      <c r="WTJ1306" s="1124"/>
      <c r="WTK1306" s="1124"/>
      <c r="WTL1306" s="1124"/>
      <c r="WTM1306" s="1124"/>
      <c r="WTN1306" s="1124"/>
      <c r="WTO1306" s="1124"/>
      <c r="WTP1306" s="1124"/>
      <c r="WTQ1306" s="1124"/>
      <c r="WTR1306" s="1124"/>
      <c r="WTS1306" s="1124"/>
      <c r="WTT1306" s="1124"/>
      <c r="WTU1306" s="1124"/>
      <c r="WTV1306" s="1124"/>
      <c r="WTW1306" s="1124"/>
      <c r="WTX1306" s="1124"/>
      <c r="WTY1306" s="1124"/>
      <c r="WTZ1306" s="1124"/>
      <c r="WUA1306" s="1124"/>
      <c r="WUB1306" s="1124"/>
      <c r="WUC1306" s="1124"/>
      <c r="WUD1306" s="1124"/>
      <c r="WUE1306" s="1124"/>
      <c r="WUF1306" s="1124"/>
      <c r="WUG1306" s="1124"/>
      <c r="WUH1306" s="1124"/>
      <c r="WUI1306" s="1124"/>
      <c r="WUJ1306" s="1124"/>
      <c r="WUK1306" s="1124"/>
      <c r="WUL1306" s="1124"/>
      <c r="WUM1306" s="1124"/>
      <c r="WUN1306" s="1124"/>
      <c r="WUO1306" s="1124"/>
      <c r="WUP1306" s="1124"/>
      <c r="WUQ1306" s="1124"/>
      <c r="WUR1306" s="1124"/>
      <c r="WUS1306" s="1124"/>
      <c r="WUT1306" s="1124"/>
      <c r="WUU1306" s="1124"/>
      <c r="WUV1306" s="1124"/>
      <c r="WUW1306" s="1124"/>
      <c r="WUX1306" s="1124"/>
      <c r="WUY1306" s="1124"/>
      <c r="WUZ1306" s="1124"/>
      <c r="WVA1306" s="1124"/>
      <c r="WVB1306" s="1124"/>
      <c r="WVC1306" s="1124"/>
      <c r="WVD1306" s="1124"/>
      <c r="WVE1306" s="1124"/>
      <c r="WVF1306" s="1124"/>
      <c r="WVG1306" s="1124"/>
      <c r="WVH1306" s="1124"/>
      <c r="WVI1306" s="1124"/>
      <c r="WVJ1306" s="1124"/>
      <c r="WVK1306" s="1124"/>
      <c r="WVL1306" s="1124"/>
      <c r="WVM1306" s="1124"/>
      <c r="WVN1306" s="1124"/>
      <c r="WVO1306" s="1124"/>
      <c r="WVP1306" s="1124"/>
      <c r="WVQ1306" s="1124"/>
      <c r="WVR1306" s="1124"/>
      <c r="WVS1306" s="1124"/>
      <c r="WVT1306" s="1124"/>
      <c r="WVU1306" s="1124"/>
      <c r="WVV1306" s="1124"/>
      <c r="WVW1306" s="1124"/>
      <c r="WVX1306" s="1124"/>
      <c r="WVY1306" s="1124"/>
      <c r="WVZ1306" s="1124"/>
      <c r="WWA1306" s="1124"/>
    </row>
    <row r="1307" spans="1:16147" s="52" customFormat="1" ht="18" customHeight="1">
      <c r="A1307" s="67"/>
      <c r="B1307" s="22"/>
      <c r="C1307" s="23"/>
      <c r="D1307" s="23"/>
      <c r="E1307" s="23"/>
      <c r="F1307" s="23"/>
      <c r="G1307" s="27"/>
      <c r="H1307" s="960"/>
      <c r="I1307" s="960"/>
      <c r="J1307" s="21"/>
      <c r="K1307" s="892" t="s">
        <v>1735</v>
      </c>
      <c r="L1307" s="1006"/>
      <c r="M1307" s="987">
        <f>SUM(M1308:M1313)</f>
        <v>3050</v>
      </c>
      <c r="N1307" s="4"/>
      <c r="O1307" s="4"/>
      <c r="P1307" s="39"/>
      <c r="Q1307" s="6"/>
      <c r="R1307" s="6"/>
      <c r="S1307" s="6"/>
      <c r="T1307" s="45"/>
      <c r="U1307" s="5"/>
      <c r="V1307" s="1057"/>
      <c r="W1307" s="1057"/>
      <c r="X1307" s="1057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  <c r="FY1307" s="1"/>
      <c r="FZ1307" s="1"/>
      <c r="GA1307" s="1"/>
      <c r="GB1307" s="1"/>
      <c r="GC1307" s="1"/>
      <c r="GD1307" s="1"/>
      <c r="GE1307" s="1"/>
      <c r="GF1307" s="1"/>
      <c r="GG1307" s="1"/>
      <c r="GH1307" s="1"/>
      <c r="GI1307" s="1"/>
      <c r="GJ1307" s="1"/>
      <c r="GK1307" s="1"/>
      <c r="GL1307" s="1"/>
      <c r="GM1307" s="1"/>
      <c r="GN1307" s="1"/>
      <c r="GO1307" s="1"/>
      <c r="GP1307" s="1"/>
      <c r="GQ1307" s="1"/>
      <c r="GR1307" s="1"/>
      <c r="GS1307" s="1"/>
      <c r="GT1307" s="1"/>
      <c r="GU1307" s="1"/>
      <c r="GV1307" s="1"/>
      <c r="GW1307" s="1"/>
      <c r="GX1307" s="1"/>
      <c r="GY1307" s="1"/>
      <c r="GZ1307" s="1"/>
      <c r="HA1307" s="1"/>
      <c r="HB1307" s="1"/>
      <c r="HC1307" s="1"/>
      <c r="HD1307" s="1"/>
      <c r="HE1307" s="1"/>
      <c r="HF1307" s="1"/>
      <c r="HG1307" s="1"/>
      <c r="HH1307" s="1"/>
      <c r="HI1307" s="1"/>
      <c r="HJ1307" s="1"/>
      <c r="HK1307" s="1"/>
      <c r="HL1307" s="1"/>
      <c r="HM1307" s="1"/>
      <c r="HN1307" s="1"/>
      <c r="HO1307" s="1"/>
      <c r="HP1307" s="1"/>
      <c r="HQ1307" s="1"/>
      <c r="HR1307" s="1"/>
      <c r="HS1307" s="1"/>
      <c r="HT1307" s="1"/>
      <c r="HU1307" s="1"/>
      <c r="HV1307" s="1"/>
      <c r="HW1307" s="1"/>
      <c r="HX1307" s="1"/>
      <c r="HY1307" s="1"/>
      <c r="HZ1307" s="1"/>
      <c r="IA1307" s="1"/>
      <c r="IB1307" s="1"/>
      <c r="IC1307" s="1"/>
      <c r="ID1307" s="1"/>
      <c r="IE1307" s="1"/>
      <c r="IF1307" s="1"/>
      <c r="IG1307" s="1"/>
      <c r="IH1307" s="1"/>
      <c r="II1307" s="1"/>
      <c r="IJ1307" s="1"/>
      <c r="IK1307" s="1"/>
      <c r="IL1307" s="1"/>
      <c r="IM1307" s="1"/>
      <c r="IN1307" s="1"/>
      <c r="IO1307" s="1"/>
      <c r="IP1307" s="1"/>
      <c r="IQ1307" s="1"/>
      <c r="IR1307" s="1"/>
      <c r="IS1307" s="1"/>
      <c r="IT1307" s="1"/>
      <c r="IU1307" s="1"/>
      <c r="IV1307" s="1"/>
      <c r="IW1307" s="1"/>
      <c r="IX1307" s="1"/>
      <c r="IY1307" s="1"/>
      <c r="IZ1307" s="1"/>
      <c r="JA1307" s="1"/>
      <c r="JB1307" s="1"/>
      <c r="JC1307" s="1"/>
      <c r="JD1307" s="1"/>
      <c r="JE1307" s="1"/>
      <c r="JF1307" s="1"/>
      <c r="JG1307" s="1"/>
      <c r="JH1307" s="1"/>
      <c r="JI1307" s="1"/>
      <c r="JJ1307" s="1"/>
      <c r="JK1307" s="1"/>
      <c r="JL1307" s="1"/>
      <c r="JM1307" s="1"/>
      <c r="JN1307" s="1"/>
      <c r="JO1307" s="1"/>
      <c r="JP1307" s="1"/>
      <c r="JQ1307" s="1"/>
      <c r="JR1307" s="1"/>
      <c r="JS1307" s="1"/>
      <c r="JT1307" s="1"/>
      <c r="JU1307" s="1"/>
      <c r="JV1307" s="1"/>
      <c r="JW1307" s="1"/>
      <c r="JX1307" s="1"/>
      <c r="JY1307" s="1"/>
      <c r="JZ1307" s="1"/>
      <c r="KA1307" s="1"/>
      <c r="KB1307" s="1"/>
      <c r="KC1307" s="1"/>
      <c r="KD1307" s="1"/>
      <c r="KE1307" s="1"/>
      <c r="KF1307" s="1"/>
      <c r="KG1307" s="1"/>
      <c r="KH1307" s="1"/>
      <c r="KI1307" s="1"/>
      <c r="KJ1307" s="1"/>
      <c r="KK1307" s="1"/>
      <c r="KL1307" s="1"/>
      <c r="KM1307" s="1"/>
      <c r="KN1307" s="1"/>
      <c r="KO1307" s="1"/>
      <c r="KP1307" s="1"/>
      <c r="KQ1307" s="1"/>
      <c r="KR1307" s="1"/>
      <c r="KS1307" s="1"/>
      <c r="KT1307" s="1"/>
      <c r="KU1307" s="1"/>
      <c r="KV1307" s="1"/>
      <c r="KW1307" s="1"/>
      <c r="KX1307" s="1"/>
      <c r="KY1307" s="1"/>
      <c r="KZ1307" s="1"/>
      <c r="LA1307" s="1"/>
      <c r="LB1307" s="1"/>
      <c r="LC1307" s="1"/>
      <c r="LD1307" s="1"/>
      <c r="LE1307" s="1"/>
      <c r="LF1307" s="1"/>
      <c r="LG1307" s="1"/>
      <c r="LH1307" s="1"/>
      <c r="LI1307" s="1"/>
      <c r="LJ1307" s="1"/>
      <c r="LK1307" s="1"/>
      <c r="LL1307" s="1"/>
      <c r="LM1307" s="1"/>
      <c r="LN1307" s="1"/>
      <c r="LO1307" s="1"/>
      <c r="LP1307" s="1"/>
      <c r="LQ1307" s="1"/>
      <c r="LR1307" s="1"/>
      <c r="LS1307" s="1"/>
      <c r="LT1307" s="1"/>
      <c r="LU1307" s="1"/>
      <c r="LV1307" s="1"/>
      <c r="LW1307" s="1"/>
      <c r="LX1307" s="1"/>
      <c r="LY1307" s="1"/>
      <c r="LZ1307" s="1"/>
      <c r="MA1307" s="1"/>
      <c r="MB1307" s="1"/>
      <c r="MC1307" s="1"/>
      <c r="MD1307" s="1"/>
      <c r="ME1307" s="1"/>
      <c r="MF1307" s="1"/>
      <c r="MG1307" s="1"/>
      <c r="MH1307" s="1"/>
      <c r="MI1307" s="1"/>
      <c r="MJ1307" s="1"/>
      <c r="MK1307" s="1"/>
      <c r="ML1307" s="1"/>
      <c r="MM1307" s="1"/>
      <c r="MN1307" s="1"/>
      <c r="MO1307" s="1"/>
      <c r="MP1307" s="1"/>
      <c r="MQ1307" s="1"/>
      <c r="MR1307" s="1"/>
      <c r="MS1307" s="1"/>
      <c r="MT1307" s="1"/>
      <c r="MU1307" s="1"/>
      <c r="MV1307" s="1"/>
      <c r="MW1307" s="1"/>
      <c r="MX1307" s="1"/>
      <c r="MY1307" s="1"/>
      <c r="MZ1307" s="1"/>
      <c r="NA1307" s="1"/>
      <c r="NB1307" s="1"/>
      <c r="NC1307" s="1"/>
      <c r="ND1307" s="1"/>
      <c r="NE1307" s="1"/>
      <c r="NF1307" s="1"/>
      <c r="NG1307" s="1"/>
      <c r="NH1307" s="1"/>
      <c r="NI1307" s="1"/>
      <c r="NJ1307" s="1"/>
      <c r="NK1307" s="1"/>
      <c r="NL1307" s="1"/>
      <c r="NM1307" s="1"/>
      <c r="NN1307" s="1"/>
      <c r="NO1307" s="1"/>
      <c r="NP1307" s="1"/>
      <c r="NQ1307" s="1"/>
      <c r="NR1307" s="1"/>
      <c r="NS1307" s="1"/>
      <c r="NT1307" s="1"/>
      <c r="NU1307" s="1"/>
      <c r="NV1307" s="1"/>
      <c r="NW1307" s="1"/>
      <c r="NX1307" s="1"/>
      <c r="NY1307" s="1"/>
      <c r="NZ1307" s="1"/>
      <c r="OA1307" s="1"/>
      <c r="OB1307" s="1"/>
      <c r="OC1307" s="1"/>
      <c r="OD1307" s="1"/>
      <c r="OE1307" s="1"/>
      <c r="OF1307" s="1"/>
      <c r="OG1307" s="1"/>
      <c r="OH1307" s="1"/>
      <c r="OI1307" s="1"/>
      <c r="OJ1307" s="1"/>
      <c r="OK1307" s="1"/>
      <c r="OL1307" s="1"/>
      <c r="OM1307" s="1"/>
      <c r="ON1307" s="1"/>
      <c r="OO1307" s="1"/>
      <c r="OP1307" s="1"/>
      <c r="OQ1307" s="1"/>
      <c r="OR1307" s="1"/>
      <c r="OS1307" s="1"/>
      <c r="OT1307" s="1"/>
      <c r="OU1307" s="1"/>
      <c r="OV1307" s="1"/>
      <c r="OW1307" s="1"/>
      <c r="OX1307" s="1"/>
      <c r="OY1307" s="1"/>
      <c r="OZ1307" s="1"/>
      <c r="PA1307" s="1"/>
      <c r="PB1307" s="1"/>
      <c r="PC1307" s="1"/>
      <c r="PD1307" s="1"/>
      <c r="PE1307" s="1"/>
      <c r="PF1307" s="1"/>
      <c r="PG1307" s="1"/>
      <c r="PH1307" s="1"/>
      <c r="PI1307" s="1"/>
      <c r="PJ1307" s="1"/>
      <c r="PK1307" s="1"/>
      <c r="PL1307" s="1"/>
      <c r="PM1307" s="1"/>
      <c r="PN1307" s="1"/>
      <c r="PO1307" s="1"/>
      <c r="PP1307" s="1"/>
      <c r="PQ1307" s="1"/>
      <c r="PR1307" s="1"/>
      <c r="PS1307" s="1"/>
      <c r="PT1307" s="1"/>
      <c r="PU1307" s="1"/>
      <c r="PV1307" s="1"/>
      <c r="PW1307" s="1"/>
      <c r="PX1307" s="1"/>
      <c r="PY1307" s="1"/>
      <c r="PZ1307" s="1"/>
      <c r="QA1307" s="1"/>
      <c r="QB1307" s="1"/>
      <c r="QC1307" s="1"/>
      <c r="QD1307" s="1"/>
      <c r="QE1307" s="1"/>
      <c r="QF1307" s="1"/>
      <c r="QG1307" s="1"/>
      <c r="QH1307" s="1"/>
      <c r="QI1307" s="1"/>
      <c r="QJ1307" s="1"/>
      <c r="QK1307" s="1"/>
      <c r="QL1307" s="1"/>
      <c r="QM1307" s="1"/>
      <c r="QN1307" s="1"/>
      <c r="QO1307" s="1"/>
      <c r="QP1307" s="1"/>
      <c r="QQ1307" s="1"/>
      <c r="QR1307" s="1"/>
      <c r="QS1307" s="1"/>
      <c r="QT1307" s="1"/>
      <c r="QU1307" s="1"/>
      <c r="QV1307" s="1"/>
      <c r="QW1307" s="1"/>
      <c r="QX1307" s="1"/>
      <c r="QY1307" s="1"/>
      <c r="QZ1307" s="1"/>
      <c r="RA1307" s="1"/>
      <c r="RB1307" s="1"/>
      <c r="RC1307" s="1"/>
      <c r="RD1307" s="1"/>
      <c r="RE1307" s="1"/>
      <c r="RF1307" s="1"/>
      <c r="RG1307" s="1"/>
      <c r="RH1307" s="1"/>
      <c r="RI1307" s="1"/>
      <c r="RJ1307" s="1"/>
      <c r="RK1307" s="1"/>
      <c r="RL1307" s="1"/>
      <c r="RM1307" s="1"/>
      <c r="RN1307" s="1"/>
      <c r="RO1307" s="1"/>
      <c r="RP1307" s="1"/>
      <c r="RQ1307" s="1"/>
      <c r="RR1307" s="1"/>
      <c r="RS1307" s="1"/>
      <c r="RT1307" s="1"/>
      <c r="RU1307" s="1"/>
      <c r="RV1307" s="1"/>
      <c r="RW1307" s="1"/>
      <c r="RX1307" s="1"/>
      <c r="RY1307" s="1"/>
      <c r="RZ1307" s="1"/>
      <c r="SA1307" s="1"/>
      <c r="SB1307" s="1"/>
      <c r="SC1307" s="1"/>
      <c r="SD1307" s="1"/>
      <c r="SE1307" s="1"/>
      <c r="SF1307" s="1"/>
      <c r="SG1307" s="1"/>
      <c r="SH1307" s="1"/>
      <c r="SI1307" s="1"/>
      <c r="SJ1307" s="1"/>
      <c r="SK1307" s="1"/>
      <c r="SL1307" s="1"/>
      <c r="SM1307" s="1"/>
      <c r="SN1307" s="1"/>
      <c r="SO1307" s="1"/>
      <c r="SP1307" s="1"/>
      <c r="SQ1307" s="1"/>
      <c r="SR1307" s="1"/>
      <c r="SS1307" s="1"/>
      <c r="ST1307" s="1"/>
      <c r="SU1307" s="1"/>
      <c r="SV1307" s="1"/>
      <c r="SW1307" s="1"/>
      <c r="SX1307" s="1"/>
      <c r="SY1307" s="1"/>
      <c r="SZ1307" s="1"/>
      <c r="TA1307" s="1"/>
      <c r="TB1307" s="1"/>
      <c r="TC1307" s="1"/>
      <c r="TD1307" s="1"/>
      <c r="TE1307" s="1"/>
      <c r="TF1307" s="1"/>
      <c r="TG1307" s="1"/>
      <c r="TH1307" s="1"/>
      <c r="TI1307" s="1"/>
      <c r="TJ1307" s="1"/>
      <c r="TK1307" s="1"/>
      <c r="TL1307" s="1"/>
      <c r="TM1307" s="1"/>
      <c r="TN1307" s="1"/>
      <c r="TO1307" s="1"/>
      <c r="TP1307" s="1"/>
      <c r="TQ1307" s="1"/>
      <c r="TR1307" s="1"/>
      <c r="TS1307" s="1"/>
      <c r="TT1307" s="1"/>
      <c r="TU1307" s="1"/>
      <c r="TV1307" s="1"/>
      <c r="TW1307" s="1"/>
      <c r="TX1307" s="1"/>
      <c r="TY1307" s="1"/>
      <c r="TZ1307" s="1"/>
      <c r="UA1307" s="1"/>
      <c r="UB1307" s="1"/>
      <c r="UC1307" s="1"/>
      <c r="UD1307" s="1"/>
      <c r="UE1307" s="1"/>
      <c r="UF1307" s="1"/>
      <c r="UG1307" s="1"/>
      <c r="UH1307" s="1"/>
      <c r="UI1307" s="1"/>
      <c r="UJ1307" s="1"/>
      <c r="UK1307" s="1"/>
      <c r="UL1307" s="1"/>
      <c r="UM1307" s="1"/>
      <c r="UN1307" s="1"/>
      <c r="UO1307" s="1"/>
      <c r="UP1307" s="1"/>
      <c r="UQ1307" s="1"/>
      <c r="UR1307" s="1"/>
      <c r="US1307" s="1"/>
      <c r="UT1307" s="1"/>
      <c r="UU1307" s="1"/>
      <c r="UV1307" s="1"/>
      <c r="UW1307" s="1"/>
      <c r="UX1307" s="1"/>
      <c r="UY1307" s="1"/>
      <c r="UZ1307" s="1"/>
      <c r="VA1307" s="1"/>
      <c r="VB1307" s="1"/>
      <c r="VC1307" s="1"/>
      <c r="VD1307" s="1"/>
      <c r="VE1307" s="1"/>
      <c r="VF1307" s="1"/>
      <c r="VG1307" s="1"/>
      <c r="VH1307" s="1"/>
      <c r="VI1307" s="1"/>
      <c r="VJ1307" s="1"/>
      <c r="VK1307" s="1"/>
      <c r="VL1307" s="1"/>
      <c r="VM1307" s="1"/>
      <c r="VN1307" s="1"/>
      <c r="VO1307" s="1"/>
      <c r="VP1307" s="1"/>
      <c r="VQ1307" s="1"/>
      <c r="VR1307" s="1"/>
      <c r="VS1307" s="1"/>
      <c r="VT1307" s="1"/>
      <c r="VU1307" s="1"/>
      <c r="VV1307" s="1"/>
      <c r="VW1307" s="1"/>
      <c r="VX1307" s="1"/>
      <c r="VY1307" s="1"/>
      <c r="VZ1307" s="1"/>
      <c r="WA1307" s="1"/>
      <c r="WB1307" s="1"/>
      <c r="WC1307" s="1"/>
      <c r="WD1307" s="1"/>
      <c r="WE1307" s="1"/>
      <c r="WF1307" s="1"/>
      <c r="WG1307" s="1"/>
      <c r="WH1307" s="1"/>
      <c r="WI1307" s="1"/>
      <c r="WJ1307" s="1"/>
      <c r="WK1307" s="1"/>
      <c r="WL1307" s="1"/>
      <c r="WM1307" s="1"/>
      <c r="WN1307" s="1"/>
      <c r="WO1307" s="1"/>
      <c r="WP1307" s="1"/>
      <c r="WQ1307" s="1"/>
      <c r="WR1307" s="1"/>
      <c r="WS1307" s="1"/>
      <c r="WT1307" s="1"/>
      <c r="WU1307" s="1"/>
      <c r="WV1307" s="1"/>
      <c r="WW1307" s="1"/>
      <c r="WX1307" s="1"/>
      <c r="WY1307" s="1"/>
      <c r="WZ1307" s="1"/>
      <c r="XA1307" s="1"/>
      <c r="XB1307" s="1"/>
      <c r="XC1307" s="1"/>
      <c r="XD1307" s="1"/>
      <c r="XE1307" s="1"/>
      <c r="XF1307" s="1"/>
      <c r="XG1307" s="1"/>
      <c r="XH1307" s="1"/>
      <c r="XI1307" s="1"/>
      <c r="XJ1307" s="1"/>
      <c r="XK1307" s="1"/>
      <c r="XL1307" s="1"/>
      <c r="XM1307" s="1"/>
      <c r="XN1307" s="1"/>
      <c r="XO1307" s="1"/>
      <c r="XP1307" s="1"/>
      <c r="XQ1307" s="1"/>
      <c r="XR1307" s="1"/>
      <c r="XS1307" s="1"/>
      <c r="XT1307" s="1"/>
      <c r="XU1307" s="1"/>
      <c r="XV1307" s="1"/>
      <c r="XW1307" s="1"/>
      <c r="XX1307" s="1"/>
      <c r="XY1307" s="1"/>
      <c r="XZ1307" s="1"/>
      <c r="YA1307" s="1"/>
      <c r="YB1307" s="1"/>
      <c r="YC1307" s="1"/>
      <c r="YD1307" s="1"/>
      <c r="YE1307" s="1"/>
      <c r="YF1307" s="1"/>
      <c r="YG1307" s="1"/>
      <c r="YH1307" s="1"/>
      <c r="YI1307" s="1"/>
      <c r="YJ1307" s="1"/>
      <c r="YK1307" s="1"/>
      <c r="YL1307" s="1"/>
      <c r="YM1307" s="1"/>
      <c r="YN1307" s="1"/>
      <c r="YO1307" s="1"/>
      <c r="YP1307" s="1"/>
      <c r="YQ1307" s="1"/>
      <c r="YR1307" s="1"/>
      <c r="YS1307" s="1"/>
      <c r="YT1307" s="1"/>
      <c r="YU1307" s="1"/>
      <c r="YV1307" s="1"/>
      <c r="YW1307" s="1"/>
      <c r="YX1307" s="1"/>
      <c r="YY1307" s="1"/>
      <c r="YZ1307" s="1"/>
      <c r="ZA1307" s="1"/>
      <c r="ZB1307" s="1"/>
      <c r="ZC1307" s="1"/>
      <c r="ZD1307" s="1"/>
      <c r="ZE1307" s="1"/>
      <c r="ZF1307" s="1"/>
      <c r="ZG1307" s="1"/>
      <c r="ZH1307" s="1"/>
      <c r="ZI1307" s="1"/>
      <c r="ZJ1307" s="1"/>
      <c r="ZK1307" s="1"/>
      <c r="ZL1307" s="1"/>
      <c r="ZM1307" s="1"/>
      <c r="ZN1307" s="1"/>
      <c r="ZO1307" s="1"/>
      <c r="ZP1307" s="1"/>
      <c r="ZQ1307" s="1"/>
      <c r="ZR1307" s="1"/>
      <c r="ZS1307" s="1"/>
      <c r="ZT1307" s="1"/>
      <c r="ZU1307" s="1"/>
      <c r="ZV1307" s="1"/>
      <c r="ZW1307" s="1"/>
      <c r="ZX1307" s="1"/>
      <c r="ZY1307" s="1"/>
      <c r="ZZ1307" s="1"/>
      <c r="AAA1307" s="1"/>
      <c r="AAB1307" s="1"/>
      <c r="AAC1307" s="1"/>
      <c r="AAD1307" s="1"/>
      <c r="AAE1307" s="1"/>
      <c r="AAF1307" s="1"/>
      <c r="AAG1307" s="1"/>
      <c r="AAH1307" s="1"/>
      <c r="AAI1307" s="1"/>
      <c r="AAJ1307" s="1"/>
      <c r="AAK1307" s="1"/>
      <c r="AAL1307" s="1"/>
      <c r="AAM1307" s="1"/>
      <c r="AAN1307" s="1"/>
      <c r="AAO1307" s="1"/>
      <c r="AAP1307" s="1"/>
      <c r="AAQ1307" s="1"/>
      <c r="AAR1307" s="1"/>
      <c r="AAS1307" s="1"/>
      <c r="AAT1307" s="1"/>
      <c r="AAU1307" s="1"/>
      <c r="AAV1307" s="1"/>
      <c r="AAW1307" s="1"/>
      <c r="AAX1307" s="1"/>
      <c r="AAY1307" s="1"/>
      <c r="AAZ1307" s="1"/>
      <c r="ABA1307" s="1"/>
      <c r="ABB1307" s="1"/>
      <c r="ABC1307" s="1"/>
      <c r="ABD1307" s="1"/>
      <c r="ABE1307" s="1"/>
      <c r="ABF1307" s="1"/>
      <c r="ABG1307" s="1"/>
      <c r="ABH1307" s="1"/>
      <c r="ABI1307" s="1"/>
      <c r="ABJ1307" s="1"/>
      <c r="ABK1307" s="1"/>
      <c r="ABL1307" s="1"/>
      <c r="ABM1307" s="1"/>
      <c r="ABN1307" s="1"/>
      <c r="ABO1307" s="1"/>
      <c r="ABP1307" s="1"/>
      <c r="ABQ1307" s="1"/>
      <c r="ABR1307" s="1"/>
      <c r="ABS1307" s="1"/>
      <c r="ABT1307" s="1"/>
      <c r="ABU1307" s="1"/>
      <c r="ABV1307" s="1"/>
      <c r="ABW1307" s="1"/>
      <c r="ABX1307" s="1"/>
      <c r="ABY1307" s="1"/>
      <c r="ABZ1307" s="1"/>
      <c r="ACA1307" s="1"/>
      <c r="ACB1307" s="1"/>
      <c r="ACC1307" s="1"/>
      <c r="ACD1307" s="1"/>
      <c r="ACE1307" s="1"/>
      <c r="ACF1307" s="1"/>
      <c r="ACG1307" s="1"/>
      <c r="ACH1307" s="1"/>
      <c r="ACI1307" s="1"/>
      <c r="ACJ1307" s="1"/>
      <c r="ACK1307" s="1"/>
      <c r="ACL1307" s="1"/>
      <c r="ACM1307" s="1"/>
      <c r="ACN1307" s="1"/>
      <c r="ACO1307" s="1"/>
      <c r="ACP1307" s="1"/>
      <c r="ACQ1307" s="1"/>
      <c r="ACR1307" s="1"/>
      <c r="ACS1307" s="1"/>
      <c r="ACT1307" s="1"/>
      <c r="ACU1307" s="1"/>
      <c r="ACV1307" s="1"/>
      <c r="ACW1307" s="1"/>
      <c r="ACX1307" s="1"/>
      <c r="ACY1307" s="1"/>
      <c r="ACZ1307" s="1"/>
      <c r="ADA1307" s="1"/>
      <c r="ADB1307" s="1"/>
      <c r="ADC1307" s="1"/>
      <c r="ADD1307" s="1"/>
      <c r="ADE1307" s="1"/>
      <c r="ADF1307" s="1"/>
      <c r="ADG1307" s="1"/>
      <c r="ADH1307" s="1"/>
      <c r="ADI1307" s="1"/>
      <c r="ADJ1307" s="1"/>
      <c r="ADK1307" s="1"/>
      <c r="ADL1307" s="1"/>
      <c r="ADM1307" s="1"/>
      <c r="ADN1307" s="1"/>
      <c r="ADO1307" s="1"/>
      <c r="ADP1307" s="1"/>
      <c r="ADQ1307" s="1"/>
      <c r="ADR1307" s="1"/>
      <c r="ADS1307" s="1"/>
      <c r="ADT1307" s="1"/>
      <c r="ADU1307" s="1"/>
      <c r="ADV1307" s="1"/>
      <c r="ADW1307" s="1"/>
      <c r="ADX1307" s="1"/>
      <c r="ADY1307" s="1"/>
      <c r="ADZ1307" s="1"/>
      <c r="AEA1307" s="1"/>
      <c r="AEB1307" s="1"/>
      <c r="AEC1307" s="1"/>
      <c r="AED1307" s="1"/>
      <c r="AEE1307" s="1"/>
      <c r="AEF1307" s="1"/>
      <c r="AEG1307" s="1"/>
      <c r="AEH1307" s="1"/>
      <c r="AEI1307" s="1"/>
      <c r="AEJ1307" s="1"/>
      <c r="AEK1307" s="1"/>
      <c r="AEL1307" s="1"/>
      <c r="AEM1307" s="1"/>
      <c r="AEN1307" s="1"/>
      <c r="AEO1307" s="1"/>
      <c r="AEP1307" s="1"/>
      <c r="AEQ1307" s="1"/>
      <c r="AER1307" s="1"/>
      <c r="AES1307" s="1"/>
      <c r="AET1307" s="1"/>
      <c r="AEU1307" s="1"/>
      <c r="AEV1307" s="1"/>
      <c r="AEW1307" s="1"/>
      <c r="AEX1307" s="1"/>
      <c r="AEY1307" s="1"/>
      <c r="AEZ1307" s="1"/>
      <c r="AFA1307" s="1"/>
      <c r="AFB1307" s="1"/>
      <c r="AFC1307" s="1"/>
      <c r="AFD1307" s="1"/>
      <c r="AFE1307" s="1"/>
      <c r="AFF1307" s="1"/>
      <c r="AFG1307" s="1"/>
      <c r="AFH1307" s="1"/>
      <c r="AFI1307" s="1"/>
      <c r="AFJ1307" s="1"/>
      <c r="AFK1307" s="1"/>
      <c r="AFL1307" s="1"/>
      <c r="AFM1307" s="1"/>
      <c r="AFN1307" s="1"/>
      <c r="AFO1307" s="1"/>
      <c r="AFP1307" s="1"/>
      <c r="AFQ1307" s="1"/>
      <c r="AFR1307" s="1"/>
      <c r="AFS1307" s="1"/>
      <c r="AFT1307" s="1"/>
      <c r="AFU1307" s="1"/>
      <c r="AFV1307" s="1"/>
      <c r="AFW1307" s="1"/>
      <c r="AFX1307" s="1"/>
      <c r="AFY1307" s="1"/>
      <c r="AFZ1307" s="1"/>
      <c r="AGA1307" s="1"/>
      <c r="AGB1307" s="1"/>
      <c r="AGC1307" s="1"/>
      <c r="AGD1307" s="1"/>
      <c r="AGE1307" s="1"/>
      <c r="AGF1307" s="1"/>
      <c r="AGG1307" s="1"/>
      <c r="AGH1307" s="1"/>
      <c r="AGI1307" s="1"/>
      <c r="AGJ1307" s="1"/>
      <c r="AGK1307" s="1"/>
      <c r="AGL1307" s="1"/>
      <c r="AGM1307" s="1"/>
      <c r="AGN1307" s="1"/>
      <c r="AGO1307" s="1"/>
      <c r="AGP1307" s="1"/>
      <c r="AGQ1307" s="1"/>
      <c r="AGR1307" s="1"/>
      <c r="AGS1307" s="1"/>
      <c r="AGT1307" s="1"/>
      <c r="AGU1307" s="1"/>
      <c r="AGV1307" s="1"/>
      <c r="AGW1307" s="1"/>
      <c r="AGX1307" s="1"/>
      <c r="AGY1307" s="1"/>
      <c r="AGZ1307" s="1"/>
      <c r="AHA1307" s="1"/>
      <c r="AHB1307" s="1"/>
      <c r="AHC1307" s="1"/>
      <c r="AHD1307" s="1"/>
      <c r="AHE1307" s="1"/>
      <c r="AHF1307" s="1"/>
      <c r="AHG1307" s="1"/>
      <c r="AHH1307" s="1"/>
      <c r="AHI1307" s="1"/>
      <c r="AHJ1307" s="1"/>
      <c r="AHK1307" s="1"/>
      <c r="AHL1307" s="1"/>
      <c r="AHM1307" s="1"/>
      <c r="AHN1307" s="1"/>
      <c r="AHO1307" s="1"/>
      <c r="AHP1307" s="1"/>
      <c r="AHQ1307" s="1"/>
      <c r="AHR1307" s="1"/>
      <c r="AHS1307" s="1"/>
      <c r="AHT1307" s="1"/>
      <c r="AHU1307" s="1"/>
      <c r="AHV1307" s="1"/>
      <c r="AHW1307" s="1"/>
      <c r="AHX1307" s="1"/>
      <c r="AHY1307" s="1"/>
      <c r="AHZ1307" s="1"/>
      <c r="AIA1307" s="1"/>
      <c r="AIB1307" s="1"/>
      <c r="AIC1307" s="1"/>
      <c r="AID1307" s="1"/>
      <c r="AIE1307" s="1"/>
      <c r="AIF1307" s="1"/>
      <c r="AIG1307" s="1"/>
      <c r="AIH1307" s="1"/>
      <c r="AII1307" s="1"/>
      <c r="AIJ1307" s="1"/>
      <c r="AIK1307" s="1"/>
      <c r="AIL1307" s="1"/>
      <c r="AIM1307" s="1"/>
      <c r="AIN1307" s="1"/>
      <c r="AIO1307" s="1"/>
      <c r="AIP1307" s="1"/>
      <c r="AIQ1307" s="1"/>
      <c r="AIR1307" s="1"/>
      <c r="AIS1307" s="1"/>
      <c r="AIT1307" s="1"/>
      <c r="AIU1307" s="1"/>
      <c r="AIV1307" s="1"/>
      <c r="AIW1307" s="1"/>
      <c r="AIX1307" s="1"/>
      <c r="AIY1307" s="1"/>
      <c r="AIZ1307" s="1"/>
      <c r="AJA1307" s="1"/>
      <c r="AJB1307" s="1"/>
      <c r="AJC1307" s="1"/>
      <c r="AJD1307" s="1"/>
      <c r="AJE1307" s="1"/>
      <c r="AJF1307" s="1"/>
      <c r="AJG1307" s="1"/>
      <c r="AJH1307" s="1"/>
      <c r="AJI1307" s="1"/>
      <c r="AJJ1307" s="1"/>
      <c r="AJK1307" s="1"/>
      <c r="AJL1307" s="1"/>
      <c r="AJM1307" s="1"/>
      <c r="AJN1307" s="1"/>
      <c r="AJO1307" s="1"/>
      <c r="AJP1307" s="1"/>
      <c r="AJQ1307" s="1"/>
      <c r="AJR1307" s="1"/>
      <c r="AJS1307" s="1"/>
      <c r="AJT1307" s="1"/>
      <c r="AJU1307" s="1"/>
      <c r="AJV1307" s="1"/>
      <c r="AJW1307" s="1"/>
      <c r="AJX1307" s="1"/>
      <c r="AJY1307" s="1"/>
      <c r="AJZ1307" s="1"/>
      <c r="AKA1307" s="1"/>
      <c r="AKB1307" s="1"/>
      <c r="AKC1307" s="1"/>
      <c r="AKD1307" s="1"/>
      <c r="AKE1307" s="1"/>
      <c r="AKF1307" s="1"/>
      <c r="AKG1307" s="1"/>
      <c r="AKH1307" s="1"/>
      <c r="AKI1307" s="1"/>
      <c r="AKJ1307" s="1"/>
      <c r="AKK1307" s="1"/>
      <c r="AKL1307" s="1"/>
      <c r="AKM1307" s="1"/>
      <c r="AKN1307" s="1"/>
      <c r="AKO1307" s="1"/>
      <c r="AKP1307" s="1"/>
      <c r="AKQ1307" s="1"/>
      <c r="AKR1307" s="1"/>
      <c r="AKS1307" s="1"/>
      <c r="AKT1307" s="1"/>
      <c r="AKU1307" s="1"/>
      <c r="AKV1307" s="1"/>
      <c r="AKW1307" s="1"/>
      <c r="AKX1307" s="1"/>
      <c r="AKY1307" s="1"/>
      <c r="AKZ1307" s="1"/>
      <c r="ALA1307" s="1"/>
      <c r="ALB1307" s="1"/>
      <c r="ALC1307" s="1"/>
      <c r="ALD1307" s="1"/>
      <c r="ALE1307" s="1"/>
      <c r="ALF1307" s="1"/>
      <c r="ALG1307" s="1"/>
      <c r="ALH1307" s="1"/>
      <c r="ALI1307" s="1"/>
      <c r="ALJ1307" s="1"/>
      <c r="ALK1307" s="1"/>
      <c r="ALL1307" s="1"/>
      <c r="ALM1307" s="1"/>
      <c r="ALN1307" s="1"/>
      <c r="ALO1307" s="1"/>
      <c r="ALP1307" s="1"/>
      <c r="ALQ1307" s="1"/>
      <c r="ALR1307" s="1"/>
      <c r="ALS1307" s="1"/>
      <c r="ALT1307" s="1"/>
      <c r="ALU1307" s="1"/>
      <c r="ALV1307" s="1"/>
      <c r="ALW1307" s="1"/>
      <c r="ALX1307" s="1"/>
      <c r="ALY1307" s="1"/>
      <c r="ALZ1307" s="1"/>
      <c r="AMA1307" s="1"/>
      <c r="AMB1307" s="1"/>
      <c r="AMC1307" s="1"/>
      <c r="AMD1307" s="1"/>
      <c r="AME1307" s="1"/>
      <c r="AMF1307" s="1"/>
      <c r="AMG1307" s="1"/>
      <c r="AMH1307" s="1"/>
      <c r="AMI1307" s="1"/>
      <c r="AMJ1307" s="1"/>
      <c r="AMK1307" s="1"/>
      <c r="AML1307" s="1"/>
      <c r="AMM1307" s="1"/>
      <c r="AMN1307" s="1"/>
      <c r="AMO1307" s="1"/>
      <c r="AMP1307" s="1"/>
      <c r="AMQ1307" s="1"/>
      <c r="AMR1307" s="1"/>
      <c r="AMS1307" s="1"/>
      <c r="AMT1307" s="1"/>
      <c r="AMU1307" s="1"/>
      <c r="AMV1307" s="1"/>
      <c r="AMW1307" s="1"/>
      <c r="AMX1307" s="1"/>
      <c r="AMY1307" s="1"/>
      <c r="AMZ1307" s="1"/>
      <c r="ANA1307" s="1"/>
      <c r="ANB1307" s="1"/>
      <c r="ANC1307" s="1"/>
      <c r="AND1307" s="1"/>
      <c r="ANE1307" s="1"/>
      <c r="ANF1307" s="1"/>
      <c r="ANG1307" s="1"/>
      <c r="ANH1307" s="1"/>
      <c r="ANI1307" s="1"/>
      <c r="ANJ1307" s="1"/>
      <c r="ANK1307" s="1"/>
      <c r="ANL1307" s="1"/>
      <c r="ANM1307" s="1"/>
      <c r="ANN1307" s="1"/>
      <c r="ANO1307" s="1"/>
      <c r="ANP1307" s="1"/>
      <c r="ANQ1307" s="1"/>
      <c r="ANR1307" s="1"/>
      <c r="ANS1307" s="1"/>
      <c r="ANT1307" s="1"/>
      <c r="ANU1307" s="1"/>
      <c r="ANV1307" s="1"/>
      <c r="ANW1307" s="1"/>
      <c r="ANX1307" s="1"/>
      <c r="ANY1307" s="1"/>
      <c r="ANZ1307" s="1"/>
      <c r="AOA1307" s="1"/>
      <c r="AOB1307" s="1"/>
      <c r="AOC1307" s="1"/>
      <c r="AOD1307" s="1"/>
      <c r="AOE1307" s="1"/>
      <c r="AOF1307" s="1"/>
      <c r="AOG1307" s="1"/>
      <c r="AOH1307" s="1"/>
      <c r="AOI1307" s="1"/>
      <c r="AOJ1307" s="1"/>
      <c r="AOK1307" s="1"/>
      <c r="AOL1307" s="1"/>
      <c r="AOM1307" s="1"/>
      <c r="AON1307" s="1"/>
      <c r="AOO1307" s="1"/>
      <c r="AOP1307" s="1"/>
      <c r="AOQ1307" s="1"/>
      <c r="AOR1307" s="1"/>
      <c r="AOS1307" s="1"/>
      <c r="AOT1307" s="1"/>
      <c r="AOU1307" s="1"/>
      <c r="AOV1307" s="1"/>
      <c r="AOW1307" s="1"/>
      <c r="AOX1307" s="1"/>
      <c r="AOY1307" s="1"/>
      <c r="AOZ1307" s="1"/>
      <c r="APA1307" s="1"/>
      <c r="APB1307" s="1"/>
      <c r="APC1307" s="1"/>
      <c r="APD1307" s="1"/>
      <c r="APE1307" s="1"/>
      <c r="APF1307" s="1"/>
      <c r="APG1307" s="1"/>
      <c r="APH1307" s="1"/>
      <c r="API1307" s="1"/>
      <c r="APJ1307" s="1"/>
      <c r="APK1307" s="1"/>
      <c r="APL1307" s="1"/>
      <c r="APM1307" s="1"/>
      <c r="APN1307" s="1"/>
      <c r="APO1307" s="1"/>
      <c r="APP1307" s="1"/>
      <c r="APQ1307" s="1"/>
      <c r="APR1307" s="1"/>
      <c r="APS1307" s="1"/>
      <c r="APT1307" s="1"/>
      <c r="APU1307" s="1"/>
      <c r="APV1307" s="1"/>
      <c r="APW1307" s="1"/>
      <c r="APX1307" s="1"/>
      <c r="APY1307" s="1"/>
      <c r="APZ1307" s="1"/>
      <c r="AQA1307" s="1"/>
      <c r="AQB1307" s="1"/>
      <c r="AQC1307" s="1"/>
      <c r="AQD1307" s="1"/>
      <c r="AQE1307" s="1"/>
      <c r="AQF1307" s="1"/>
      <c r="AQG1307" s="1"/>
      <c r="AQH1307" s="1"/>
      <c r="AQI1307" s="1"/>
      <c r="AQJ1307" s="1"/>
      <c r="AQK1307" s="1"/>
      <c r="AQL1307" s="1"/>
      <c r="AQM1307" s="1"/>
      <c r="AQN1307" s="1"/>
      <c r="AQO1307" s="1"/>
      <c r="AQP1307" s="1"/>
      <c r="AQQ1307" s="1"/>
      <c r="AQR1307" s="1"/>
      <c r="AQS1307" s="1"/>
      <c r="AQT1307" s="1"/>
      <c r="AQU1307" s="1"/>
      <c r="AQV1307" s="1"/>
      <c r="AQW1307" s="1"/>
      <c r="AQX1307" s="1"/>
      <c r="AQY1307" s="1"/>
      <c r="AQZ1307" s="1"/>
      <c r="ARA1307" s="1"/>
      <c r="ARB1307" s="1"/>
      <c r="ARC1307" s="1"/>
      <c r="ARD1307" s="1"/>
      <c r="ARE1307" s="1"/>
      <c r="ARF1307" s="1"/>
      <c r="ARG1307" s="1"/>
      <c r="ARH1307" s="1"/>
      <c r="ARI1307" s="1"/>
      <c r="ARJ1307" s="1"/>
      <c r="ARK1307" s="1"/>
      <c r="ARL1307" s="1"/>
      <c r="ARM1307" s="1"/>
      <c r="ARN1307" s="1"/>
      <c r="ARO1307" s="1"/>
      <c r="ARP1307" s="1"/>
      <c r="ARQ1307" s="1"/>
      <c r="ARR1307" s="1"/>
      <c r="ARS1307" s="1"/>
      <c r="ART1307" s="1"/>
      <c r="ARU1307" s="1"/>
      <c r="ARV1307" s="1"/>
      <c r="ARW1307" s="1"/>
      <c r="ARX1307" s="1"/>
      <c r="ARY1307" s="1"/>
      <c r="ARZ1307" s="1"/>
      <c r="ASA1307" s="1"/>
      <c r="ASB1307" s="1"/>
      <c r="ASC1307" s="1"/>
      <c r="ASD1307" s="1"/>
      <c r="ASE1307" s="1"/>
      <c r="ASF1307" s="1"/>
      <c r="ASG1307" s="1"/>
      <c r="ASH1307" s="1"/>
      <c r="ASI1307" s="1"/>
      <c r="ASJ1307" s="1"/>
      <c r="ASK1307" s="1"/>
      <c r="ASL1307" s="1"/>
      <c r="ASM1307" s="1"/>
      <c r="ASN1307" s="1"/>
      <c r="ASO1307" s="1"/>
      <c r="ASP1307" s="1"/>
      <c r="ASQ1307" s="1"/>
      <c r="ASR1307" s="1"/>
      <c r="ASS1307" s="1"/>
      <c r="AST1307" s="1"/>
      <c r="ASU1307" s="1"/>
      <c r="ASV1307" s="1"/>
      <c r="ASW1307" s="1"/>
      <c r="ASX1307" s="1"/>
      <c r="ASY1307" s="1"/>
      <c r="ASZ1307" s="1"/>
      <c r="ATA1307" s="1"/>
      <c r="ATB1307" s="1"/>
      <c r="ATC1307" s="1"/>
      <c r="ATD1307" s="1"/>
      <c r="ATE1307" s="1"/>
      <c r="ATF1307" s="1"/>
      <c r="ATG1307" s="1"/>
      <c r="ATH1307" s="1"/>
      <c r="ATI1307" s="1"/>
      <c r="ATJ1307" s="1"/>
      <c r="ATK1307" s="1"/>
      <c r="ATL1307" s="1"/>
      <c r="ATM1307" s="1"/>
      <c r="ATN1307" s="1"/>
      <c r="ATO1307" s="1"/>
      <c r="ATP1307" s="1"/>
      <c r="ATQ1307" s="1"/>
      <c r="ATR1307" s="1"/>
      <c r="ATS1307" s="1"/>
      <c r="ATT1307" s="1"/>
      <c r="ATU1307" s="1"/>
      <c r="ATV1307" s="1"/>
      <c r="ATW1307" s="1"/>
      <c r="ATX1307" s="1"/>
      <c r="ATY1307" s="1"/>
      <c r="ATZ1307" s="1"/>
      <c r="AUA1307" s="1"/>
      <c r="AUB1307" s="1"/>
      <c r="AUC1307" s="1"/>
      <c r="AUD1307" s="1"/>
      <c r="AUE1307" s="1"/>
      <c r="AUF1307" s="1"/>
      <c r="AUG1307" s="1"/>
      <c r="AUH1307" s="1"/>
      <c r="AUI1307" s="1"/>
      <c r="AUJ1307" s="1"/>
      <c r="AUK1307" s="1"/>
      <c r="AUL1307" s="1"/>
      <c r="AUM1307" s="1"/>
      <c r="AUN1307" s="1"/>
      <c r="AUO1307" s="1"/>
      <c r="AUP1307" s="1"/>
      <c r="AUQ1307" s="1"/>
      <c r="AUR1307" s="1"/>
      <c r="AUS1307" s="1"/>
      <c r="AUT1307" s="1"/>
      <c r="AUU1307" s="1"/>
      <c r="AUV1307" s="1"/>
      <c r="AUW1307" s="1"/>
      <c r="AUX1307" s="1"/>
      <c r="AUY1307" s="1"/>
      <c r="AUZ1307" s="1"/>
      <c r="AVA1307" s="1"/>
      <c r="AVB1307" s="1"/>
      <c r="AVC1307" s="1"/>
      <c r="AVD1307" s="1"/>
      <c r="AVE1307" s="1"/>
      <c r="AVF1307" s="1"/>
      <c r="AVG1307" s="1"/>
      <c r="AVH1307" s="1"/>
      <c r="AVI1307" s="1"/>
      <c r="AVJ1307" s="1"/>
      <c r="AVK1307" s="1"/>
      <c r="AVL1307" s="1"/>
      <c r="AVM1307" s="1"/>
      <c r="AVN1307" s="1"/>
      <c r="AVO1307" s="1"/>
      <c r="AVP1307" s="1"/>
      <c r="AVQ1307" s="1"/>
      <c r="AVR1307" s="1"/>
      <c r="AVS1307" s="1"/>
      <c r="AVT1307" s="1"/>
      <c r="AVU1307" s="1"/>
      <c r="AVV1307" s="1"/>
      <c r="AVW1307" s="1"/>
      <c r="AVX1307" s="1"/>
      <c r="AVY1307" s="1"/>
      <c r="AVZ1307" s="1"/>
      <c r="AWA1307" s="1"/>
      <c r="AWB1307" s="1"/>
      <c r="AWC1307" s="1"/>
      <c r="AWD1307" s="1"/>
      <c r="AWE1307" s="1"/>
      <c r="AWF1307" s="1"/>
      <c r="AWG1307" s="1"/>
      <c r="AWH1307" s="1"/>
      <c r="AWI1307" s="1"/>
      <c r="AWJ1307" s="1"/>
      <c r="AWK1307" s="1"/>
      <c r="AWL1307" s="1"/>
      <c r="AWM1307" s="1"/>
      <c r="AWN1307" s="1"/>
      <c r="AWO1307" s="1"/>
      <c r="AWP1307" s="1"/>
      <c r="AWQ1307" s="1"/>
      <c r="AWR1307" s="1"/>
      <c r="AWS1307" s="1"/>
      <c r="AWT1307" s="1"/>
      <c r="AWU1307" s="1"/>
      <c r="AWV1307" s="1"/>
      <c r="AWW1307" s="1"/>
      <c r="AWX1307" s="1"/>
      <c r="AWY1307" s="1"/>
      <c r="AWZ1307" s="1"/>
      <c r="AXA1307" s="1"/>
      <c r="AXB1307" s="1"/>
      <c r="AXC1307" s="1"/>
      <c r="AXD1307" s="1"/>
      <c r="AXE1307" s="1"/>
      <c r="AXF1307" s="1"/>
      <c r="AXG1307" s="1"/>
      <c r="AXH1307" s="1"/>
      <c r="AXI1307" s="1"/>
      <c r="AXJ1307" s="1"/>
      <c r="AXK1307" s="1"/>
      <c r="AXL1307" s="1"/>
      <c r="AXM1307" s="1"/>
      <c r="AXN1307" s="1"/>
      <c r="AXO1307" s="1"/>
      <c r="AXP1307" s="1"/>
      <c r="AXQ1307" s="1"/>
      <c r="AXR1307" s="1"/>
      <c r="AXS1307" s="1"/>
      <c r="AXT1307" s="1"/>
      <c r="AXU1307" s="1"/>
      <c r="AXV1307" s="1"/>
      <c r="AXW1307" s="1"/>
      <c r="AXX1307" s="1"/>
      <c r="AXY1307" s="1"/>
      <c r="AXZ1307" s="1"/>
      <c r="AYA1307" s="1"/>
      <c r="AYB1307" s="1"/>
      <c r="AYC1307" s="1"/>
      <c r="AYD1307" s="1"/>
      <c r="AYE1307" s="1"/>
      <c r="AYF1307" s="1"/>
      <c r="AYG1307" s="1"/>
      <c r="AYH1307" s="1"/>
      <c r="AYI1307" s="1"/>
      <c r="AYJ1307" s="1"/>
      <c r="AYK1307" s="1"/>
      <c r="AYL1307" s="1"/>
      <c r="AYM1307" s="1"/>
      <c r="AYN1307" s="1"/>
      <c r="AYO1307" s="1"/>
      <c r="AYP1307" s="1"/>
      <c r="AYQ1307" s="1"/>
      <c r="AYR1307" s="1"/>
      <c r="AYS1307" s="1"/>
      <c r="AYT1307" s="1"/>
      <c r="AYU1307" s="1"/>
      <c r="AYV1307" s="1"/>
      <c r="AYW1307" s="1"/>
      <c r="AYX1307" s="1"/>
      <c r="AYY1307" s="1"/>
      <c r="AYZ1307" s="1"/>
      <c r="AZA1307" s="1"/>
      <c r="AZB1307" s="1"/>
      <c r="AZC1307" s="1"/>
      <c r="AZD1307" s="1"/>
      <c r="AZE1307" s="1"/>
      <c r="AZF1307" s="1"/>
      <c r="AZG1307" s="1"/>
      <c r="AZH1307" s="1"/>
      <c r="AZI1307" s="1"/>
      <c r="AZJ1307" s="1"/>
      <c r="AZK1307" s="1"/>
      <c r="AZL1307" s="1"/>
      <c r="AZM1307" s="1"/>
      <c r="AZN1307" s="1"/>
      <c r="AZO1307" s="1"/>
      <c r="AZP1307" s="1"/>
      <c r="AZQ1307" s="1"/>
      <c r="AZR1307" s="1"/>
      <c r="AZS1307" s="1"/>
      <c r="AZT1307" s="1"/>
      <c r="AZU1307" s="1"/>
      <c r="AZV1307" s="1"/>
      <c r="AZW1307" s="1"/>
      <c r="AZX1307" s="1"/>
      <c r="AZY1307" s="1"/>
      <c r="AZZ1307" s="1"/>
      <c r="BAA1307" s="1"/>
      <c r="BAB1307" s="1"/>
      <c r="BAC1307" s="1"/>
      <c r="BAD1307" s="1"/>
      <c r="BAE1307" s="1"/>
      <c r="BAF1307" s="1"/>
      <c r="BAG1307" s="1"/>
      <c r="BAH1307" s="1"/>
      <c r="BAI1307" s="1"/>
      <c r="BAJ1307" s="1"/>
      <c r="BAK1307" s="1"/>
      <c r="BAL1307" s="1"/>
      <c r="BAM1307" s="1"/>
      <c r="BAN1307" s="1"/>
      <c r="BAO1307" s="1"/>
      <c r="BAP1307" s="1"/>
      <c r="BAQ1307" s="1"/>
      <c r="BAR1307" s="1"/>
      <c r="BAS1307" s="1"/>
      <c r="BAT1307" s="1"/>
      <c r="BAU1307" s="1"/>
      <c r="BAV1307" s="1"/>
      <c r="BAW1307" s="1"/>
      <c r="BAX1307" s="1"/>
      <c r="BAY1307" s="1"/>
      <c r="BAZ1307" s="1"/>
      <c r="BBA1307" s="1"/>
      <c r="BBB1307" s="1"/>
      <c r="BBC1307" s="1"/>
      <c r="BBD1307" s="1"/>
      <c r="BBE1307" s="1"/>
      <c r="BBF1307" s="1"/>
      <c r="BBG1307" s="1"/>
      <c r="BBH1307" s="1"/>
      <c r="BBI1307" s="1"/>
      <c r="BBJ1307" s="1"/>
      <c r="BBK1307" s="1"/>
      <c r="BBL1307" s="1"/>
      <c r="BBM1307" s="1"/>
      <c r="BBN1307" s="1"/>
      <c r="BBO1307" s="1"/>
      <c r="BBP1307" s="1"/>
      <c r="BBQ1307" s="1"/>
      <c r="BBR1307" s="1"/>
      <c r="BBS1307" s="1"/>
      <c r="BBT1307" s="1"/>
      <c r="BBU1307" s="1"/>
      <c r="BBV1307" s="1"/>
      <c r="BBW1307" s="1"/>
      <c r="BBX1307" s="1"/>
      <c r="BBY1307" s="1"/>
      <c r="BBZ1307" s="1"/>
      <c r="BCA1307" s="1"/>
      <c r="BCB1307" s="1"/>
      <c r="BCC1307" s="1"/>
      <c r="BCD1307" s="1"/>
      <c r="BCE1307" s="1"/>
      <c r="BCF1307" s="1"/>
      <c r="BCG1307" s="1"/>
      <c r="BCH1307" s="1"/>
      <c r="BCI1307" s="1"/>
      <c r="BCJ1307" s="1"/>
      <c r="BCK1307" s="1"/>
      <c r="BCL1307" s="1"/>
      <c r="BCM1307" s="1"/>
      <c r="BCN1307" s="1"/>
      <c r="BCO1307" s="1"/>
      <c r="BCP1307" s="1"/>
      <c r="BCQ1307" s="1"/>
      <c r="BCR1307" s="1"/>
      <c r="BCS1307" s="1"/>
      <c r="BCT1307" s="1"/>
      <c r="BCU1307" s="1"/>
      <c r="BCV1307" s="1"/>
      <c r="BCW1307" s="1"/>
      <c r="BCX1307" s="1"/>
      <c r="BCY1307" s="1"/>
      <c r="BCZ1307" s="1"/>
      <c r="BDA1307" s="1"/>
      <c r="BDB1307" s="1"/>
      <c r="BDC1307" s="1"/>
      <c r="BDD1307" s="1"/>
      <c r="BDE1307" s="1"/>
      <c r="BDF1307" s="1"/>
      <c r="BDG1307" s="1"/>
      <c r="BDH1307" s="1"/>
      <c r="BDI1307" s="1"/>
      <c r="BDJ1307" s="1"/>
      <c r="BDK1307" s="1"/>
      <c r="BDL1307" s="1"/>
      <c r="BDM1307" s="1"/>
      <c r="BDN1307" s="1"/>
      <c r="BDO1307" s="1"/>
      <c r="BDP1307" s="1"/>
      <c r="BDQ1307" s="1"/>
      <c r="BDR1307" s="1"/>
      <c r="BDS1307" s="1"/>
      <c r="BDT1307" s="1"/>
      <c r="BDU1307" s="1"/>
      <c r="BDV1307" s="1"/>
      <c r="BDW1307" s="1"/>
      <c r="BDX1307" s="1"/>
      <c r="BDY1307" s="1"/>
      <c r="BDZ1307" s="1"/>
      <c r="BEA1307" s="1"/>
      <c r="BEB1307" s="1"/>
      <c r="BEC1307" s="1"/>
      <c r="BED1307" s="1"/>
      <c r="BEE1307" s="1"/>
      <c r="BEF1307" s="1"/>
      <c r="BEG1307" s="1"/>
      <c r="BEH1307" s="1"/>
      <c r="BEI1307" s="1"/>
      <c r="BEJ1307" s="1"/>
      <c r="BEK1307" s="1"/>
      <c r="BEL1307" s="1"/>
      <c r="BEM1307" s="1"/>
      <c r="BEN1307" s="1"/>
      <c r="BEO1307" s="1"/>
      <c r="BEP1307" s="1"/>
      <c r="BEQ1307" s="1"/>
      <c r="BER1307" s="1"/>
      <c r="BES1307" s="1"/>
      <c r="BET1307" s="1"/>
      <c r="BEU1307" s="1"/>
      <c r="BEV1307" s="1"/>
      <c r="BEW1307" s="1"/>
      <c r="BEX1307" s="1"/>
      <c r="BEY1307" s="1"/>
      <c r="BEZ1307" s="1"/>
      <c r="BFA1307" s="1"/>
      <c r="BFB1307" s="1"/>
      <c r="BFC1307" s="1"/>
      <c r="BFD1307" s="1"/>
      <c r="BFE1307" s="1"/>
      <c r="BFF1307" s="1"/>
      <c r="BFG1307" s="1"/>
      <c r="BFH1307" s="1"/>
      <c r="BFI1307" s="1"/>
      <c r="BFJ1307" s="1"/>
      <c r="BFK1307" s="1"/>
      <c r="BFL1307" s="1"/>
      <c r="BFM1307" s="1"/>
      <c r="BFN1307" s="1"/>
      <c r="BFO1307" s="1"/>
      <c r="BFP1307" s="1"/>
      <c r="BFQ1307" s="1"/>
      <c r="BFR1307" s="1"/>
      <c r="BFS1307" s="1"/>
      <c r="BFT1307" s="1"/>
      <c r="BFU1307" s="1"/>
      <c r="BFV1307" s="1"/>
      <c r="BFW1307" s="1"/>
      <c r="BFX1307" s="1"/>
      <c r="BFY1307" s="1"/>
      <c r="BFZ1307" s="1"/>
      <c r="BGA1307" s="1"/>
      <c r="BGB1307" s="1"/>
      <c r="BGC1307" s="1"/>
      <c r="BGD1307" s="1"/>
      <c r="BGE1307" s="1"/>
      <c r="BGF1307" s="1"/>
      <c r="BGG1307" s="1"/>
      <c r="BGH1307" s="1"/>
      <c r="BGI1307" s="1"/>
      <c r="BGJ1307" s="1"/>
      <c r="BGK1307" s="1"/>
      <c r="BGL1307" s="1"/>
      <c r="BGM1307" s="1"/>
      <c r="BGN1307" s="1"/>
      <c r="BGO1307" s="1"/>
      <c r="BGP1307" s="1"/>
      <c r="BGQ1307" s="1"/>
      <c r="BGR1307" s="1"/>
      <c r="BGS1307" s="1"/>
      <c r="BGT1307" s="1"/>
      <c r="BGU1307" s="1"/>
      <c r="BGV1307" s="1"/>
      <c r="BGW1307" s="1"/>
      <c r="BGX1307" s="1"/>
      <c r="BGY1307" s="1"/>
      <c r="BGZ1307" s="1"/>
      <c r="BHA1307" s="1"/>
      <c r="BHB1307" s="1"/>
      <c r="BHC1307" s="1"/>
      <c r="BHD1307" s="1"/>
      <c r="BHE1307" s="1"/>
      <c r="BHF1307" s="1"/>
      <c r="BHG1307" s="1"/>
      <c r="BHH1307" s="1"/>
      <c r="BHI1307" s="1"/>
      <c r="BHJ1307" s="1"/>
      <c r="BHK1307" s="1"/>
      <c r="BHL1307" s="1"/>
      <c r="BHM1307" s="1"/>
      <c r="BHN1307" s="1"/>
      <c r="BHO1307" s="1"/>
      <c r="BHP1307" s="1"/>
      <c r="BHQ1307" s="1"/>
      <c r="BHR1307" s="1"/>
      <c r="BHS1307" s="1"/>
      <c r="BHT1307" s="1"/>
      <c r="BHU1307" s="1"/>
      <c r="BHV1307" s="1"/>
      <c r="BHW1307" s="1"/>
      <c r="BHX1307" s="1"/>
      <c r="BHY1307" s="1"/>
      <c r="BHZ1307" s="1"/>
      <c r="BIA1307" s="1"/>
      <c r="BIB1307" s="1"/>
      <c r="BIC1307" s="1"/>
      <c r="BID1307" s="1"/>
      <c r="BIE1307" s="1"/>
      <c r="BIF1307" s="1"/>
      <c r="BIG1307" s="1"/>
      <c r="BIH1307" s="1"/>
      <c r="BII1307" s="1"/>
      <c r="BIJ1307" s="1"/>
      <c r="BIK1307" s="1"/>
      <c r="BIL1307" s="1"/>
      <c r="BIM1307" s="1"/>
      <c r="BIN1307" s="1"/>
      <c r="BIO1307" s="1"/>
      <c r="BIP1307" s="1"/>
      <c r="BIQ1307" s="1"/>
      <c r="BIR1307" s="1"/>
      <c r="BIS1307" s="1"/>
      <c r="BIT1307" s="1"/>
      <c r="BIU1307" s="1"/>
      <c r="BIV1307" s="1"/>
      <c r="BIW1307" s="1"/>
      <c r="BIX1307" s="1"/>
      <c r="BIY1307" s="1"/>
      <c r="BIZ1307" s="1"/>
      <c r="BJA1307" s="1"/>
      <c r="BJB1307" s="1"/>
      <c r="BJC1307" s="1"/>
      <c r="BJD1307" s="1"/>
      <c r="BJE1307" s="1"/>
      <c r="BJF1307" s="1"/>
      <c r="BJG1307" s="1"/>
      <c r="BJH1307" s="1"/>
      <c r="BJI1307" s="1"/>
      <c r="BJJ1307" s="1"/>
      <c r="BJK1307" s="1"/>
      <c r="BJL1307" s="1"/>
      <c r="BJM1307" s="1"/>
      <c r="BJN1307" s="1"/>
      <c r="BJO1307" s="1"/>
      <c r="BJP1307" s="1"/>
      <c r="BJQ1307" s="1"/>
      <c r="BJR1307" s="1"/>
      <c r="BJS1307" s="1"/>
      <c r="BJT1307" s="1"/>
      <c r="BJU1307" s="1"/>
      <c r="BJV1307" s="1"/>
      <c r="BJW1307" s="1"/>
      <c r="BJX1307" s="1"/>
      <c r="BJY1307" s="1"/>
      <c r="BJZ1307" s="1"/>
      <c r="BKA1307" s="1"/>
      <c r="BKB1307" s="1"/>
      <c r="BKC1307" s="1"/>
      <c r="BKD1307" s="1"/>
      <c r="BKE1307" s="1"/>
      <c r="BKF1307" s="1"/>
      <c r="BKG1307" s="1"/>
      <c r="BKH1307" s="1"/>
      <c r="BKI1307" s="1"/>
      <c r="BKJ1307" s="1"/>
      <c r="BKK1307" s="1"/>
      <c r="BKL1307" s="1"/>
      <c r="BKM1307" s="1"/>
      <c r="BKN1307" s="1"/>
      <c r="BKO1307" s="1"/>
      <c r="BKP1307" s="1"/>
      <c r="BKQ1307" s="1"/>
      <c r="BKR1307" s="1"/>
      <c r="BKS1307" s="1"/>
      <c r="BKT1307" s="1"/>
      <c r="BKU1307" s="1"/>
      <c r="BKV1307" s="1"/>
      <c r="BKW1307" s="1"/>
      <c r="BKX1307" s="1"/>
      <c r="BKY1307" s="1"/>
      <c r="BKZ1307" s="1"/>
      <c r="BLA1307" s="1"/>
      <c r="BLB1307" s="1"/>
      <c r="BLC1307" s="1"/>
      <c r="BLD1307" s="1"/>
      <c r="BLE1307" s="1"/>
      <c r="BLF1307" s="1"/>
      <c r="BLG1307" s="1"/>
      <c r="BLH1307" s="1"/>
      <c r="BLI1307" s="1"/>
      <c r="BLJ1307" s="1"/>
      <c r="BLK1307" s="1"/>
      <c r="BLL1307" s="1"/>
      <c r="BLM1307" s="1"/>
      <c r="BLN1307" s="1"/>
      <c r="BLO1307" s="1"/>
      <c r="BLP1307" s="1"/>
      <c r="BLQ1307" s="1"/>
      <c r="BLR1307" s="1"/>
      <c r="BLS1307" s="1"/>
      <c r="BLT1307" s="1"/>
      <c r="BLU1307" s="1"/>
      <c r="BLV1307" s="1"/>
      <c r="BLW1307" s="1"/>
      <c r="BLX1307" s="1"/>
      <c r="BLY1307" s="1"/>
      <c r="BLZ1307" s="1"/>
      <c r="BMA1307" s="1"/>
      <c r="BMB1307" s="1"/>
      <c r="BMC1307" s="1"/>
      <c r="BMD1307" s="1"/>
      <c r="BME1307" s="1"/>
      <c r="BMF1307" s="1"/>
      <c r="BMG1307" s="1"/>
      <c r="BMH1307" s="1"/>
      <c r="BMI1307" s="1"/>
      <c r="BMJ1307" s="1"/>
      <c r="BMK1307" s="1"/>
      <c r="BML1307" s="1"/>
      <c r="BMM1307" s="1"/>
      <c r="BMN1307" s="1"/>
      <c r="BMO1307" s="1"/>
      <c r="BMP1307" s="1"/>
      <c r="BMQ1307" s="1"/>
      <c r="BMR1307" s="1"/>
      <c r="BMS1307" s="1"/>
      <c r="BMT1307" s="1"/>
      <c r="BMU1307" s="1"/>
      <c r="BMV1307" s="1"/>
      <c r="BMW1307" s="1"/>
      <c r="BMX1307" s="1"/>
      <c r="BMY1307" s="1"/>
      <c r="BMZ1307" s="1"/>
      <c r="BNA1307" s="1"/>
      <c r="BNB1307" s="1"/>
      <c r="BNC1307" s="1"/>
      <c r="BND1307" s="1"/>
      <c r="BNE1307" s="1"/>
      <c r="BNF1307" s="1"/>
      <c r="BNG1307" s="1"/>
      <c r="BNH1307" s="1"/>
      <c r="BNI1307" s="1"/>
      <c r="BNJ1307" s="1"/>
      <c r="BNK1307" s="1"/>
      <c r="BNL1307" s="1"/>
      <c r="BNM1307" s="1"/>
      <c r="BNN1307" s="1"/>
      <c r="BNO1307" s="1"/>
      <c r="BNP1307" s="1"/>
      <c r="BNQ1307" s="1"/>
      <c r="BNR1307" s="1"/>
      <c r="BNS1307" s="1"/>
      <c r="BNT1307" s="1"/>
      <c r="BNU1307" s="1"/>
      <c r="BNV1307" s="1"/>
      <c r="BNW1307" s="1"/>
      <c r="BNX1307" s="1"/>
      <c r="BNY1307" s="1"/>
      <c r="BNZ1307" s="1"/>
      <c r="BOA1307" s="1"/>
      <c r="BOB1307" s="1"/>
      <c r="BOC1307" s="1"/>
      <c r="BOD1307" s="1"/>
      <c r="BOE1307" s="1"/>
      <c r="BOF1307" s="1"/>
      <c r="BOG1307" s="1"/>
      <c r="BOH1307" s="1"/>
      <c r="BOI1307" s="1"/>
      <c r="BOJ1307" s="1"/>
      <c r="BOK1307" s="1"/>
      <c r="BOL1307" s="1"/>
      <c r="BOM1307" s="1"/>
      <c r="BON1307" s="1"/>
      <c r="BOO1307" s="1"/>
      <c r="BOP1307" s="1"/>
      <c r="BOQ1307" s="1"/>
      <c r="BOR1307" s="1"/>
      <c r="BOS1307" s="1"/>
      <c r="BOT1307" s="1"/>
      <c r="BOU1307" s="1"/>
      <c r="BOV1307" s="1"/>
      <c r="BOW1307" s="1"/>
      <c r="BOX1307" s="1"/>
      <c r="BOY1307" s="1"/>
      <c r="BOZ1307" s="1"/>
      <c r="BPA1307" s="1"/>
      <c r="BPB1307" s="1"/>
      <c r="BPC1307" s="1"/>
      <c r="BPD1307" s="1"/>
      <c r="BPE1307" s="1"/>
      <c r="BPF1307" s="1"/>
      <c r="BPG1307" s="1"/>
      <c r="BPH1307" s="1"/>
      <c r="BPI1307" s="1"/>
      <c r="BPJ1307" s="1"/>
      <c r="BPK1307" s="1"/>
      <c r="BPL1307" s="1"/>
      <c r="BPM1307" s="1"/>
      <c r="BPN1307" s="1"/>
      <c r="BPO1307" s="1"/>
      <c r="BPP1307" s="1"/>
      <c r="BPQ1307" s="1"/>
      <c r="BPR1307" s="1"/>
      <c r="BPS1307" s="1"/>
      <c r="BPT1307" s="1"/>
      <c r="BPU1307" s="1"/>
      <c r="BPV1307" s="1"/>
      <c r="BPW1307" s="1"/>
      <c r="BPX1307" s="1"/>
      <c r="BPY1307" s="1"/>
      <c r="BPZ1307" s="1"/>
      <c r="BQA1307" s="1"/>
      <c r="BQB1307" s="1"/>
      <c r="BQC1307" s="1"/>
      <c r="BQD1307" s="1"/>
      <c r="BQE1307" s="1"/>
      <c r="BQF1307" s="1"/>
      <c r="BQG1307" s="1"/>
      <c r="BQH1307" s="1"/>
      <c r="BQI1307" s="1"/>
      <c r="BQJ1307" s="1"/>
      <c r="BQK1307" s="1"/>
      <c r="BQL1307" s="1"/>
      <c r="BQM1307" s="1"/>
      <c r="BQN1307" s="1"/>
      <c r="BQO1307" s="1"/>
      <c r="BQP1307" s="1"/>
      <c r="BQQ1307" s="1"/>
      <c r="BQR1307" s="1"/>
      <c r="BQS1307" s="1"/>
      <c r="BQT1307" s="1"/>
      <c r="BQU1307" s="1"/>
      <c r="BQV1307" s="1"/>
      <c r="BQW1307" s="1"/>
      <c r="BQX1307" s="1"/>
      <c r="BQY1307" s="1"/>
      <c r="BQZ1307" s="1"/>
      <c r="BRA1307" s="1"/>
      <c r="BRB1307" s="1"/>
      <c r="BRC1307" s="1"/>
      <c r="BRD1307" s="1"/>
      <c r="BRE1307" s="1"/>
      <c r="BRF1307" s="1"/>
      <c r="BRG1307" s="1"/>
      <c r="BRH1307" s="1"/>
      <c r="BRI1307" s="1"/>
      <c r="BRJ1307" s="1"/>
      <c r="BRK1307" s="1"/>
      <c r="BRL1307" s="1"/>
      <c r="BRM1307" s="1"/>
      <c r="BRN1307" s="1"/>
      <c r="BRO1307" s="1"/>
      <c r="BRP1307" s="1"/>
      <c r="BRQ1307" s="1"/>
      <c r="BRR1307" s="1"/>
      <c r="BRS1307" s="1"/>
      <c r="BRT1307" s="1"/>
      <c r="BRU1307" s="1"/>
      <c r="BRV1307" s="1"/>
      <c r="BRW1307" s="1"/>
      <c r="BRX1307" s="1"/>
      <c r="BRY1307" s="1"/>
      <c r="BRZ1307" s="1"/>
      <c r="BSA1307" s="1"/>
      <c r="BSB1307" s="1"/>
      <c r="BSC1307" s="1"/>
      <c r="BSD1307" s="1"/>
      <c r="BSE1307" s="1"/>
      <c r="BSF1307" s="1"/>
      <c r="BSG1307" s="1"/>
      <c r="BSH1307" s="1"/>
      <c r="BSI1307" s="1"/>
      <c r="BSJ1307" s="1"/>
      <c r="BSK1307" s="1"/>
      <c r="BSL1307" s="1"/>
      <c r="BSM1307" s="1"/>
      <c r="BSN1307" s="1"/>
      <c r="BSO1307" s="1"/>
      <c r="BSP1307" s="1"/>
      <c r="BSQ1307" s="1"/>
      <c r="BSR1307" s="1"/>
      <c r="BSS1307" s="1"/>
      <c r="BST1307" s="1"/>
      <c r="BSU1307" s="1"/>
      <c r="BSV1307" s="1"/>
      <c r="BSW1307" s="1"/>
      <c r="BSX1307" s="1"/>
      <c r="BSY1307" s="1"/>
      <c r="BSZ1307" s="1"/>
      <c r="BTA1307" s="1"/>
      <c r="BTB1307" s="1"/>
      <c r="BTC1307" s="1"/>
      <c r="BTD1307" s="1"/>
      <c r="BTE1307" s="1"/>
      <c r="BTF1307" s="1"/>
      <c r="BTG1307" s="1"/>
      <c r="BTH1307" s="1"/>
      <c r="BTI1307" s="1"/>
      <c r="BTJ1307" s="1"/>
      <c r="BTK1307" s="1"/>
      <c r="BTL1307" s="1"/>
      <c r="BTM1307" s="1"/>
      <c r="BTN1307" s="1"/>
      <c r="BTO1307" s="1"/>
      <c r="BTP1307" s="1"/>
      <c r="BTQ1307" s="1"/>
      <c r="BTR1307" s="1"/>
      <c r="BTS1307" s="1"/>
      <c r="BTT1307" s="1"/>
      <c r="BTU1307" s="1"/>
      <c r="BTV1307" s="1"/>
      <c r="BTW1307" s="1"/>
      <c r="BTX1307" s="1"/>
      <c r="BTY1307" s="1"/>
      <c r="BTZ1307" s="1"/>
      <c r="BUA1307" s="1"/>
      <c r="BUB1307" s="1"/>
      <c r="BUC1307" s="1"/>
      <c r="BUD1307" s="1"/>
      <c r="BUE1307" s="1"/>
      <c r="BUF1307" s="1"/>
      <c r="BUG1307" s="1"/>
      <c r="BUH1307" s="1"/>
      <c r="BUI1307" s="1"/>
      <c r="BUJ1307" s="1"/>
      <c r="BUK1307" s="1"/>
      <c r="BUL1307" s="1"/>
      <c r="BUM1307" s="1"/>
      <c r="BUN1307" s="1"/>
      <c r="BUO1307" s="1"/>
      <c r="BUP1307" s="1"/>
      <c r="BUQ1307" s="1"/>
      <c r="BUR1307" s="1"/>
      <c r="BUS1307" s="1"/>
      <c r="BUT1307" s="1"/>
      <c r="BUU1307" s="1"/>
      <c r="BUV1307" s="1"/>
      <c r="BUW1307" s="1"/>
      <c r="BUX1307" s="1"/>
      <c r="BUY1307" s="1"/>
      <c r="BUZ1307" s="1"/>
      <c r="BVA1307" s="1"/>
      <c r="BVB1307" s="1"/>
      <c r="BVC1307" s="1"/>
      <c r="BVD1307" s="1"/>
      <c r="BVE1307" s="1"/>
      <c r="BVF1307" s="1"/>
      <c r="BVG1307" s="1"/>
      <c r="BVH1307" s="1"/>
      <c r="BVI1307" s="1"/>
      <c r="BVJ1307" s="1"/>
      <c r="BVK1307" s="1"/>
      <c r="BVL1307" s="1"/>
      <c r="BVM1307" s="1"/>
      <c r="BVN1307" s="1"/>
      <c r="BVO1307" s="1"/>
      <c r="BVP1307" s="1"/>
      <c r="BVQ1307" s="1"/>
      <c r="BVR1307" s="1"/>
      <c r="BVS1307" s="1"/>
      <c r="BVT1307" s="1"/>
      <c r="BVU1307" s="1"/>
      <c r="BVV1307" s="1"/>
      <c r="BVW1307" s="1"/>
      <c r="BVX1307" s="1"/>
      <c r="BVY1307" s="1"/>
      <c r="BVZ1307" s="1"/>
      <c r="BWA1307" s="1"/>
      <c r="BWB1307" s="1"/>
      <c r="BWC1307" s="1"/>
      <c r="BWD1307" s="1"/>
      <c r="BWE1307" s="1"/>
      <c r="BWF1307" s="1"/>
      <c r="BWG1307" s="1"/>
      <c r="BWH1307" s="1"/>
      <c r="BWI1307" s="1"/>
      <c r="BWJ1307" s="1"/>
      <c r="BWK1307" s="1"/>
      <c r="BWL1307" s="1"/>
      <c r="BWM1307" s="1"/>
      <c r="BWN1307" s="1"/>
      <c r="BWO1307" s="1"/>
      <c r="BWP1307" s="1"/>
      <c r="BWQ1307" s="1"/>
      <c r="BWR1307" s="1"/>
      <c r="BWS1307" s="1"/>
      <c r="BWT1307" s="1"/>
      <c r="BWU1307" s="1"/>
      <c r="BWV1307" s="1"/>
      <c r="BWW1307" s="1"/>
      <c r="BWX1307" s="1"/>
      <c r="BWY1307" s="1"/>
      <c r="BWZ1307" s="1"/>
      <c r="BXA1307" s="1"/>
      <c r="BXB1307" s="1"/>
      <c r="BXC1307" s="1"/>
      <c r="BXD1307" s="1"/>
      <c r="BXE1307" s="1"/>
      <c r="BXF1307" s="1"/>
      <c r="BXG1307" s="1"/>
      <c r="BXH1307" s="1"/>
      <c r="BXI1307" s="1"/>
      <c r="BXJ1307" s="1"/>
      <c r="BXK1307" s="1"/>
      <c r="BXL1307" s="1"/>
      <c r="BXM1307" s="1"/>
      <c r="BXN1307" s="1"/>
      <c r="BXO1307" s="1"/>
      <c r="BXP1307" s="1"/>
      <c r="BXQ1307" s="1"/>
      <c r="BXR1307" s="1"/>
      <c r="BXS1307" s="1"/>
      <c r="BXT1307" s="1"/>
      <c r="BXU1307" s="1"/>
      <c r="BXV1307" s="1"/>
      <c r="BXW1307" s="1"/>
      <c r="BXX1307" s="1"/>
      <c r="BXY1307" s="1"/>
      <c r="BXZ1307" s="1"/>
      <c r="BYA1307" s="1"/>
      <c r="BYB1307" s="1"/>
      <c r="BYC1307" s="1"/>
      <c r="BYD1307" s="1"/>
      <c r="BYE1307" s="1"/>
      <c r="BYF1307" s="1"/>
      <c r="BYG1307" s="1"/>
      <c r="BYH1307" s="1"/>
      <c r="BYI1307" s="1"/>
      <c r="BYJ1307" s="1"/>
      <c r="BYK1307" s="1"/>
      <c r="BYL1307" s="1"/>
      <c r="BYM1307" s="1"/>
      <c r="BYN1307" s="1"/>
      <c r="BYO1307" s="1"/>
      <c r="BYP1307" s="1"/>
      <c r="BYQ1307" s="1"/>
      <c r="BYR1307" s="1"/>
      <c r="BYS1307" s="1"/>
      <c r="BYT1307" s="1"/>
      <c r="BYU1307" s="1"/>
      <c r="BYV1307" s="1"/>
      <c r="BYW1307" s="1"/>
      <c r="BYX1307" s="1"/>
      <c r="BYY1307" s="1"/>
      <c r="BYZ1307" s="1"/>
      <c r="BZA1307" s="1"/>
      <c r="BZB1307" s="1"/>
      <c r="BZC1307" s="1"/>
      <c r="BZD1307" s="1"/>
      <c r="BZE1307" s="1"/>
      <c r="BZF1307" s="1"/>
      <c r="BZG1307" s="1"/>
      <c r="BZH1307" s="1"/>
      <c r="BZI1307" s="1"/>
      <c r="BZJ1307" s="1"/>
      <c r="BZK1307" s="1"/>
      <c r="BZL1307" s="1"/>
      <c r="BZM1307" s="1"/>
      <c r="BZN1307" s="1"/>
      <c r="BZO1307" s="1"/>
      <c r="BZP1307" s="1"/>
      <c r="BZQ1307" s="1"/>
      <c r="BZR1307" s="1"/>
      <c r="BZS1307" s="1"/>
      <c r="BZT1307" s="1"/>
      <c r="BZU1307" s="1"/>
      <c r="BZV1307" s="1"/>
      <c r="BZW1307" s="1"/>
      <c r="BZX1307" s="1"/>
      <c r="BZY1307" s="1"/>
      <c r="BZZ1307" s="1"/>
      <c r="CAA1307" s="1"/>
      <c r="CAB1307" s="1"/>
      <c r="CAC1307" s="1"/>
      <c r="CAD1307" s="1"/>
      <c r="CAE1307" s="1"/>
      <c r="CAF1307" s="1"/>
      <c r="CAG1307" s="1"/>
      <c r="CAH1307" s="1"/>
      <c r="CAI1307" s="1"/>
      <c r="CAJ1307" s="1"/>
      <c r="CAK1307" s="1"/>
      <c r="CAL1307" s="1"/>
      <c r="CAM1307" s="1"/>
      <c r="CAN1307" s="1"/>
      <c r="CAO1307" s="1"/>
      <c r="CAP1307" s="1"/>
      <c r="CAQ1307" s="1"/>
      <c r="CAR1307" s="1"/>
      <c r="CAS1307" s="1"/>
      <c r="CAT1307" s="1"/>
      <c r="CAU1307" s="1"/>
      <c r="CAV1307" s="1"/>
      <c r="CAW1307" s="1"/>
      <c r="CAX1307" s="1"/>
      <c r="CAY1307" s="1"/>
      <c r="CAZ1307" s="1"/>
      <c r="CBA1307" s="1"/>
      <c r="CBB1307" s="1"/>
      <c r="CBC1307" s="1"/>
      <c r="CBD1307" s="1"/>
      <c r="CBE1307" s="1"/>
      <c r="CBF1307" s="1"/>
      <c r="CBG1307" s="1"/>
      <c r="CBH1307" s="1"/>
      <c r="CBI1307" s="1"/>
      <c r="CBJ1307" s="1"/>
      <c r="CBK1307" s="1"/>
      <c r="CBL1307" s="1"/>
      <c r="CBM1307" s="1"/>
      <c r="CBN1307" s="1"/>
      <c r="CBO1307" s="1"/>
      <c r="CBP1307" s="1"/>
      <c r="CBQ1307" s="1"/>
      <c r="CBR1307" s="1"/>
      <c r="CBS1307" s="1"/>
      <c r="CBT1307" s="1"/>
      <c r="CBU1307" s="1"/>
      <c r="CBV1307" s="1"/>
      <c r="CBW1307" s="1"/>
      <c r="CBX1307" s="1"/>
      <c r="CBY1307" s="1"/>
      <c r="CBZ1307" s="1"/>
      <c r="CCA1307" s="1"/>
      <c r="CCB1307" s="1"/>
      <c r="CCC1307" s="1"/>
      <c r="CCD1307" s="1"/>
      <c r="CCE1307" s="1"/>
      <c r="CCF1307" s="1"/>
      <c r="CCG1307" s="1"/>
      <c r="CCH1307" s="1"/>
      <c r="CCI1307" s="1"/>
      <c r="CCJ1307" s="1"/>
      <c r="CCK1307" s="1"/>
      <c r="CCL1307" s="1"/>
      <c r="CCM1307" s="1"/>
      <c r="CCN1307" s="1"/>
      <c r="CCO1307" s="1"/>
      <c r="CCP1307" s="1"/>
      <c r="CCQ1307" s="1"/>
      <c r="CCR1307" s="1"/>
      <c r="CCS1307" s="1"/>
      <c r="CCT1307" s="1"/>
      <c r="CCU1307" s="1"/>
      <c r="CCV1307" s="1"/>
      <c r="CCW1307" s="1"/>
      <c r="CCX1307" s="1"/>
      <c r="CCY1307" s="1"/>
      <c r="CCZ1307" s="1"/>
      <c r="CDA1307" s="1"/>
      <c r="CDB1307" s="1"/>
      <c r="CDC1307" s="1"/>
      <c r="CDD1307" s="1"/>
      <c r="CDE1307" s="1"/>
      <c r="CDF1307" s="1"/>
      <c r="CDG1307" s="1"/>
      <c r="CDH1307" s="1"/>
      <c r="CDI1307" s="1"/>
      <c r="CDJ1307" s="1"/>
      <c r="CDK1307" s="1"/>
      <c r="CDL1307" s="1"/>
      <c r="CDM1307" s="1"/>
      <c r="CDN1307" s="1"/>
      <c r="CDO1307" s="1"/>
      <c r="CDP1307" s="1"/>
      <c r="CDQ1307" s="1"/>
      <c r="CDR1307" s="1"/>
      <c r="CDS1307" s="1"/>
      <c r="CDT1307" s="1"/>
      <c r="CDU1307" s="1"/>
      <c r="CDV1307" s="1"/>
      <c r="CDW1307" s="1"/>
      <c r="CDX1307" s="1"/>
      <c r="CDY1307" s="1"/>
      <c r="CDZ1307" s="1"/>
      <c r="CEA1307" s="1"/>
      <c r="CEB1307" s="1"/>
      <c r="CEC1307" s="1"/>
      <c r="CED1307" s="1"/>
      <c r="CEE1307" s="1"/>
      <c r="CEF1307" s="1"/>
      <c r="CEG1307" s="1"/>
      <c r="CEH1307" s="1"/>
      <c r="CEI1307" s="1"/>
      <c r="CEJ1307" s="1"/>
      <c r="CEK1307" s="1"/>
      <c r="CEL1307" s="1"/>
      <c r="CEM1307" s="1"/>
      <c r="CEN1307" s="1"/>
      <c r="CEO1307" s="1"/>
      <c r="CEP1307" s="1"/>
      <c r="CEQ1307" s="1"/>
      <c r="CER1307" s="1"/>
      <c r="CES1307" s="1"/>
      <c r="CET1307" s="1"/>
      <c r="CEU1307" s="1"/>
      <c r="CEV1307" s="1"/>
      <c r="CEW1307" s="1"/>
      <c r="CEX1307" s="1"/>
      <c r="CEY1307" s="1"/>
      <c r="CEZ1307" s="1"/>
      <c r="CFA1307" s="1"/>
      <c r="CFB1307" s="1"/>
      <c r="CFC1307" s="1"/>
      <c r="CFD1307" s="1"/>
      <c r="CFE1307" s="1"/>
      <c r="CFF1307" s="1"/>
      <c r="CFG1307" s="1"/>
      <c r="CFH1307" s="1"/>
      <c r="CFI1307" s="1"/>
      <c r="CFJ1307" s="1"/>
      <c r="CFK1307" s="1"/>
      <c r="CFL1307" s="1"/>
      <c r="CFM1307" s="1"/>
      <c r="CFN1307" s="1"/>
      <c r="CFO1307" s="1"/>
      <c r="CFP1307" s="1"/>
      <c r="CFQ1307" s="1"/>
      <c r="CFR1307" s="1"/>
      <c r="CFS1307" s="1"/>
      <c r="CFT1307" s="1"/>
      <c r="CFU1307" s="1"/>
      <c r="CFV1307" s="1"/>
      <c r="CFW1307" s="1"/>
      <c r="CFX1307" s="1"/>
      <c r="CFY1307" s="1"/>
      <c r="CFZ1307" s="1"/>
      <c r="CGA1307" s="1"/>
      <c r="CGB1307" s="1"/>
      <c r="CGC1307" s="1"/>
      <c r="CGD1307" s="1"/>
      <c r="CGE1307" s="1"/>
      <c r="CGF1307" s="1"/>
      <c r="CGG1307" s="1"/>
      <c r="CGH1307" s="1"/>
      <c r="CGI1307" s="1"/>
      <c r="CGJ1307" s="1"/>
      <c r="CGK1307" s="1"/>
      <c r="CGL1307" s="1"/>
      <c r="CGM1307" s="1"/>
      <c r="CGN1307" s="1"/>
      <c r="CGO1307" s="1"/>
      <c r="CGP1307" s="1"/>
      <c r="CGQ1307" s="1"/>
      <c r="CGR1307" s="1"/>
      <c r="CGS1307" s="1"/>
      <c r="CGT1307" s="1"/>
      <c r="CGU1307" s="1"/>
      <c r="CGV1307" s="1"/>
      <c r="CGW1307" s="1"/>
      <c r="CGX1307" s="1"/>
      <c r="CGY1307" s="1"/>
      <c r="CGZ1307" s="1"/>
      <c r="CHA1307" s="1"/>
      <c r="CHB1307" s="1"/>
      <c r="CHC1307" s="1"/>
      <c r="CHD1307" s="1"/>
      <c r="CHE1307" s="1"/>
      <c r="CHF1307" s="1"/>
      <c r="CHG1307" s="1"/>
      <c r="CHH1307" s="1"/>
      <c r="CHI1307" s="1"/>
      <c r="CHJ1307" s="1"/>
      <c r="CHK1307" s="1"/>
      <c r="CHL1307" s="1"/>
      <c r="CHM1307" s="1"/>
      <c r="CHN1307" s="1"/>
      <c r="CHO1307" s="1"/>
      <c r="CHP1307" s="1"/>
      <c r="CHQ1307" s="1"/>
      <c r="CHR1307" s="1"/>
      <c r="CHS1307" s="1"/>
      <c r="CHT1307" s="1"/>
      <c r="CHU1307" s="1"/>
      <c r="CHV1307" s="1"/>
      <c r="CHW1307" s="1"/>
      <c r="CHX1307" s="1"/>
      <c r="CHY1307" s="1"/>
      <c r="CHZ1307" s="1"/>
      <c r="CIA1307" s="1"/>
      <c r="CIB1307" s="1"/>
      <c r="CIC1307" s="1"/>
      <c r="CID1307" s="1"/>
      <c r="CIE1307" s="1"/>
      <c r="CIF1307" s="1"/>
      <c r="CIG1307" s="1"/>
      <c r="CIH1307" s="1"/>
      <c r="CII1307" s="1"/>
      <c r="CIJ1307" s="1"/>
      <c r="CIK1307" s="1"/>
      <c r="CIL1307" s="1"/>
      <c r="CIM1307" s="1"/>
      <c r="CIN1307" s="1"/>
      <c r="CIO1307" s="1"/>
      <c r="CIP1307" s="1"/>
      <c r="CIQ1307" s="1"/>
      <c r="CIR1307" s="1"/>
      <c r="CIS1307" s="1"/>
      <c r="CIT1307" s="1"/>
      <c r="CIU1307" s="1"/>
      <c r="CIV1307" s="1"/>
      <c r="CIW1307" s="1"/>
      <c r="CIX1307" s="1"/>
      <c r="CIY1307" s="1"/>
      <c r="CIZ1307" s="1"/>
      <c r="CJA1307" s="1"/>
      <c r="CJB1307" s="1"/>
      <c r="CJC1307" s="1"/>
      <c r="CJD1307" s="1"/>
      <c r="CJE1307" s="1"/>
      <c r="CJF1307" s="1"/>
      <c r="CJG1307" s="1"/>
      <c r="CJH1307" s="1"/>
      <c r="CJI1307" s="1"/>
      <c r="CJJ1307" s="1"/>
      <c r="CJK1307" s="1"/>
      <c r="CJL1307" s="1"/>
      <c r="CJM1307" s="1"/>
      <c r="CJN1307" s="1"/>
      <c r="CJO1307" s="1"/>
      <c r="CJP1307" s="1"/>
      <c r="CJQ1307" s="1"/>
      <c r="CJR1307" s="1"/>
      <c r="CJS1307" s="1"/>
      <c r="CJT1307" s="1"/>
      <c r="CJU1307" s="1"/>
      <c r="CJV1307" s="1"/>
      <c r="CJW1307" s="1"/>
      <c r="CJX1307" s="1"/>
      <c r="CJY1307" s="1"/>
      <c r="CJZ1307" s="1"/>
      <c r="CKA1307" s="1"/>
      <c r="CKB1307" s="1"/>
      <c r="CKC1307" s="1"/>
      <c r="CKD1307" s="1"/>
      <c r="CKE1307" s="1"/>
      <c r="CKF1307" s="1"/>
      <c r="CKG1307" s="1"/>
      <c r="CKH1307" s="1"/>
      <c r="CKI1307" s="1"/>
      <c r="CKJ1307" s="1"/>
      <c r="CKK1307" s="1"/>
      <c r="CKL1307" s="1"/>
      <c r="CKM1307" s="1"/>
      <c r="CKN1307" s="1"/>
      <c r="CKO1307" s="1"/>
      <c r="CKP1307" s="1"/>
      <c r="CKQ1307" s="1"/>
      <c r="CKR1307" s="1"/>
      <c r="CKS1307" s="1"/>
      <c r="CKT1307" s="1"/>
      <c r="CKU1307" s="1"/>
      <c r="CKV1307" s="1"/>
      <c r="CKW1307" s="1"/>
      <c r="CKX1307" s="1"/>
      <c r="CKY1307" s="1"/>
      <c r="CKZ1307" s="1"/>
      <c r="CLA1307" s="1"/>
      <c r="CLB1307" s="1"/>
      <c r="CLC1307" s="1"/>
      <c r="CLD1307" s="1"/>
      <c r="CLE1307" s="1"/>
      <c r="CLF1307" s="1"/>
      <c r="CLG1307" s="1"/>
      <c r="CLH1307" s="1"/>
      <c r="CLI1307" s="1"/>
      <c r="CLJ1307" s="1"/>
      <c r="CLK1307" s="1"/>
      <c r="CLL1307" s="1"/>
      <c r="CLM1307" s="1"/>
      <c r="CLN1307" s="1"/>
      <c r="CLO1307" s="1"/>
      <c r="CLP1307" s="1"/>
      <c r="CLQ1307" s="1"/>
      <c r="CLR1307" s="1"/>
      <c r="CLS1307" s="1"/>
      <c r="CLT1307" s="1"/>
      <c r="CLU1307" s="1"/>
      <c r="CLV1307" s="1"/>
      <c r="CLW1307" s="1"/>
      <c r="CLX1307" s="1"/>
      <c r="CLY1307" s="1"/>
      <c r="CLZ1307" s="1"/>
      <c r="CMA1307" s="1"/>
      <c r="CMB1307" s="1"/>
      <c r="CMC1307" s="1"/>
      <c r="CMD1307" s="1"/>
      <c r="CME1307" s="1"/>
      <c r="CMF1307" s="1"/>
      <c r="CMG1307" s="1"/>
      <c r="CMH1307" s="1"/>
      <c r="CMI1307" s="1"/>
      <c r="CMJ1307" s="1"/>
      <c r="CMK1307" s="1"/>
      <c r="CML1307" s="1"/>
      <c r="CMM1307" s="1"/>
      <c r="CMN1307" s="1"/>
      <c r="CMO1307" s="1"/>
      <c r="CMP1307" s="1"/>
      <c r="CMQ1307" s="1"/>
      <c r="CMR1307" s="1"/>
      <c r="CMS1307" s="1"/>
      <c r="CMT1307" s="1"/>
      <c r="CMU1307" s="1"/>
      <c r="CMV1307" s="1"/>
      <c r="CMW1307" s="1"/>
      <c r="CMX1307" s="1"/>
      <c r="CMY1307" s="1"/>
      <c r="CMZ1307" s="1"/>
      <c r="CNA1307" s="1"/>
      <c r="CNB1307" s="1"/>
      <c r="CNC1307" s="1"/>
      <c r="CND1307" s="1"/>
      <c r="CNE1307" s="1"/>
      <c r="CNF1307" s="1"/>
      <c r="CNG1307" s="1"/>
      <c r="CNH1307" s="1"/>
      <c r="CNI1307" s="1"/>
      <c r="CNJ1307" s="1"/>
      <c r="CNK1307" s="1"/>
      <c r="CNL1307" s="1"/>
      <c r="CNM1307" s="1"/>
      <c r="CNN1307" s="1"/>
      <c r="CNO1307" s="1"/>
      <c r="CNP1307" s="1"/>
      <c r="CNQ1307" s="1"/>
      <c r="CNR1307" s="1"/>
      <c r="CNS1307" s="1"/>
      <c r="CNT1307" s="1"/>
      <c r="CNU1307" s="1"/>
      <c r="CNV1307" s="1"/>
      <c r="CNW1307" s="1"/>
      <c r="CNX1307" s="1"/>
      <c r="CNY1307" s="1"/>
      <c r="CNZ1307" s="1"/>
      <c r="COA1307" s="1"/>
      <c r="COB1307" s="1"/>
      <c r="COC1307" s="1"/>
      <c r="COD1307" s="1"/>
      <c r="COE1307" s="1"/>
      <c r="COF1307" s="1"/>
      <c r="COG1307" s="1"/>
      <c r="COH1307" s="1"/>
      <c r="COI1307" s="1"/>
      <c r="COJ1307" s="1"/>
      <c r="COK1307" s="1"/>
      <c r="COL1307" s="1"/>
      <c r="COM1307" s="1"/>
      <c r="CON1307" s="1"/>
      <c r="COO1307" s="1"/>
      <c r="COP1307" s="1"/>
      <c r="COQ1307" s="1"/>
      <c r="COR1307" s="1"/>
      <c r="COS1307" s="1"/>
      <c r="COT1307" s="1"/>
      <c r="COU1307" s="1"/>
      <c r="COV1307" s="1"/>
      <c r="COW1307" s="1"/>
      <c r="COX1307" s="1"/>
      <c r="COY1307" s="1"/>
      <c r="COZ1307" s="1"/>
      <c r="CPA1307" s="1"/>
      <c r="CPB1307" s="1"/>
      <c r="CPC1307" s="1"/>
      <c r="CPD1307" s="1"/>
      <c r="CPE1307" s="1"/>
      <c r="CPF1307" s="1"/>
      <c r="CPG1307" s="1"/>
      <c r="CPH1307" s="1"/>
      <c r="CPI1307" s="1"/>
      <c r="CPJ1307" s="1"/>
      <c r="CPK1307" s="1"/>
      <c r="CPL1307" s="1"/>
      <c r="CPM1307" s="1"/>
      <c r="CPN1307" s="1"/>
      <c r="CPO1307" s="1"/>
      <c r="CPP1307" s="1"/>
      <c r="CPQ1307" s="1"/>
      <c r="CPR1307" s="1"/>
      <c r="CPS1307" s="1"/>
      <c r="CPT1307" s="1"/>
      <c r="CPU1307" s="1"/>
      <c r="CPV1307" s="1"/>
      <c r="CPW1307" s="1"/>
      <c r="CPX1307" s="1"/>
      <c r="CPY1307" s="1"/>
      <c r="CPZ1307" s="1"/>
      <c r="CQA1307" s="1"/>
      <c r="CQB1307" s="1"/>
      <c r="CQC1307" s="1"/>
      <c r="CQD1307" s="1"/>
      <c r="CQE1307" s="1"/>
      <c r="CQF1307" s="1"/>
      <c r="CQG1307" s="1"/>
      <c r="CQH1307" s="1"/>
      <c r="CQI1307" s="1"/>
      <c r="CQJ1307" s="1"/>
      <c r="CQK1307" s="1"/>
      <c r="CQL1307" s="1"/>
      <c r="CQM1307" s="1"/>
      <c r="CQN1307" s="1"/>
      <c r="CQO1307" s="1"/>
      <c r="CQP1307" s="1"/>
      <c r="CQQ1307" s="1"/>
      <c r="CQR1307" s="1"/>
      <c r="CQS1307" s="1"/>
      <c r="CQT1307" s="1"/>
      <c r="CQU1307" s="1"/>
      <c r="CQV1307" s="1"/>
      <c r="CQW1307" s="1"/>
      <c r="CQX1307" s="1"/>
      <c r="CQY1307" s="1"/>
      <c r="CQZ1307" s="1"/>
      <c r="CRA1307" s="1"/>
      <c r="CRB1307" s="1"/>
      <c r="CRC1307" s="1"/>
      <c r="CRD1307" s="1"/>
      <c r="CRE1307" s="1"/>
      <c r="CRF1307" s="1"/>
      <c r="CRG1307" s="1"/>
      <c r="CRH1307" s="1"/>
      <c r="CRI1307" s="1"/>
      <c r="CRJ1307" s="1"/>
      <c r="CRK1307" s="1"/>
      <c r="CRL1307" s="1"/>
      <c r="CRM1307" s="1"/>
      <c r="CRN1307" s="1"/>
      <c r="CRO1307" s="1"/>
      <c r="CRP1307" s="1"/>
      <c r="CRQ1307" s="1"/>
      <c r="CRR1307" s="1"/>
      <c r="CRS1307" s="1"/>
      <c r="CRT1307" s="1"/>
      <c r="CRU1307" s="1"/>
      <c r="CRV1307" s="1"/>
      <c r="CRW1307" s="1"/>
      <c r="CRX1307" s="1"/>
      <c r="CRY1307" s="1"/>
      <c r="CRZ1307" s="1"/>
      <c r="CSA1307" s="1"/>
      <c r="CSB1307" s="1"/>
      <c r="CSC1307" s="1"/>
      <c r="CSD1307" s="1"/>
      <c r="CSE1307" s="1"/>
      <c r="CSF1307" s="1"/>
      <c r="CSG1307" s="1"/>
      <c r="CSH1307" s="1"/>
      <c r="CSI1307" s="1"/>
      <c r="CSJ1307" s="1"/>
      <c r="CSK1307" s="1"/>
      <c r="CSL1307" s="1"/>
      <c r="CSM1307" s="1"/>
      <c r="CSN1307" s="1"/>
      <c r="CSO1307" s="1"/>
      <c r="CSP1307" s="1"/>
      <c r="CSQ1307" s="1"/>
      <c r="CSR1307" s="1"/>
      <c r="CSS1307" s="1"/>
      <c r="CST1307" s="1"/>
      <c r="CSU1307" s="1"/>
      <c r="CSV1307" s="1"/>
      <c r="CSW1307" s="1"/>
      <c r="CSX1307" s="1"/>
      <c r="CSY1307" s="1"/>
      <c r="CSZ1307" s="1"/>
      <c r="CTA1307" s="1"/>
      <c r="CTB1307" s="1"/>
      <c r="CTC1307" s="1"/>
      <c r="CTD1307" s="1"/>
      <c r="CTE1307" s="1"/>
      <c r="CTF1307" s="1"/>
      <c r="CTG1307" s="1"/>
      <c r="CTH1307" s="1"/>
      <c r="CTI1307" s="1"/>
      <c r="CTJ1307" s="1"/>
      <c r="CTK1307" s="1"/>
      <c r="CTL1307" s="1"/>
      <c r="CTM1307" s="1"/>
      <c r="CTN1307" s="1"/>
      <c r="CTO1307" s="1"/>
      <c r="CTP1307" s="1"/>
      <c r="CTQ1307" s="1"/>
      <c r="CTR1307" s="1"/>
      <c r="CTS1307" s="1"/>
      <c r="CTT1307" s="1"/>
      <c r="CTU1307" s="1"/>
      <c r="CTV1307" s="1"/>
      <c r="CTW1307" s="1"/>
      <c r="CTX1307" s="1"/>
      <c r="CTY1307" s="1"/>
      <c r="CTZ1307" s="1"/>
      <c r="CUA1307" s="1"/>
      <c r="CUB1307" s="1"/>
      <c r="CUC1307" s="1"/>
      <c r="CUD1307" s="1"/>
      <c r="CUE1307" s="1"/>
      <c r="CUF1307" s="1"/>
      <c r="CUG1307" s="1"/>
      <c r="CUH1307" s="1"/>
      <c r="CUI1307" s="1"/>
      <c r="CUJ1307" s="1"/>
      <c r="CUK1307" s="1"/>
      <c r="CUL1307" s="1"/>
      <c r="CUM1307" s="1"/>
      <c r="CUN1307" s="1"/>
      <c r="CUO1307" s="1"/>
      <c r="CUP1307" s="1"/>
      <c r="CUQ1307" s="1"/>
      <c r="CUR1307" s="1"/>
      <c r="CUS1307" s="1"/>
      <c r="CUT1307" s="1"/>
      <c r="CUU1307" s="1"/>
      <c r="CUV1307" s="1"/>
      <c r="CUW1307" s="1"/>
      <c r="CUX1307" s="1"/>
      <c r="CUY1307" s="1"/>
      <c r="CUZ1307" s="1"/>
      <c r="CVA1307" s="1"/>
      <c r="CVB1307" s="1"/>
      <c r="CVC1307" s="1"/>
      <c r="CVD1307" s="1"/>
      <c r="CVE1307" s="1"/>
      <c r="CVF1307" s="1"/>
      <c r="CVG1307" s="1"/>
      <c r="CVH1307" s="1"/>
      <c r="CVI1307" s="1"/>
      <c r="CVJ1307" s="1"/>
      <c r="CVK1307" s="1"/>
      <c r="CVL1307" s="1"/>
      <c r="CVM1307" s="1"/>
      <c r="CVN1307" s="1"/>
      <c r="CVO1307" s="1"/>
      <c r="CVP1307" s="1"/>
      <c r="CVQ1307" s="1"/>
      <c r="CVR1307" s="1"/>
      <c r="CVS1307" s="1"/>
      <c r="CVT1307" s="1"/>
      <c r="CVU1307" s="1"/>
      <c r="CVV1307" s="1"/>
      <c r="CVW1307" s="1"/>
      <c r="CVX1307" s="1"/>
      <c r="CVY1307" s="1"/>
      <c r="CVZ1307" s="1"/>
      <c r="CWA1307" s="1"/>
      <c r="CWB1307" s="1"/>
      <c r="CWC1307" s="1"/>
      <c r="CWD1307" s="1"/>
      <c r="CWE1307" s="1"/>
      <c r="CWF1307" s="1"/>
      <c r="CWG1307" s="1"/>
      <c r="CWH1307" s="1"/>
      <c r="CWI1307" s="1"/>
      <c r="CWJ1307" s="1"/>
      <c r="CWK1307" s="1"/>
      <c r="CWL1307" s="1"/>
      <c r="CWM1307" s="1"/>
      <c r="CWN1307" s="1"/>
      <c r="CWO1307" s="1"/>
      <c r="CWP1307" s="1"/>
      <c r="CWQ1307" s="1"/>
      <c r="CWR1307" s="1"/>
      <c r="CWS1307" s="1"/>
      <c r="CWT1307" s="1"/>
      <c r="CWU1307" s="1"/>
      <c r="CWV1307" s="1"/>
      <c r="CWW1307" s="1"/>
      <c r="CWX1307" s="1"/>
      <c r="CWY1307" s="1"/>
      <c r="CWZ1307" s="1"/>
      <c r="CXA1307" s="1"/>
      <c r="CXB1307" s="1"/>
      <c r="CXC1307" s="1"/>
      <c r="CXD1307" s="1"/>
      <c r="CXE1307" s="1"/>
      <c r="CXF1307" s="1"/>
      <c r="CXG1307" s="1"/>
      <c r="CXH1307" s="1"/>
      <c r="CXI1307" s="1"/>
      <c r="CXJ1307" s="1"/>
      <c r="CXK1307" s="1"/>
      <c r="CXL1307" s="1"/>
      <c r="CXM1307" s="1"/>
      <c r="CXN1307" s="1"/>
      <c r="CXO1307" s="1"/>
      <c r="CXP1307" s="1"/>
      <c r="CXQ1307" s="1"/>
      <c r="CXR1307" s="1"/>
      <c r="CXS1307" s="1"/>
      <c r="CXT1307" s="1"/>
      <c r="CXU1307" s="1"/>
      <c r="CXV1307" s="1"/>
      <c r="CXW1307" s="1"/>
      <c r="CXX1307" s="1"/>
      <c r="CXY1307" s="1"/>
      <c r="CXZ1307" s="1"/>
      <c r="CYA1307" s="1"/>
      <c r="CYB1307" s="1"/>
      <c r="CYC1307" s="1"/>
      <c r="CYD1307" s="1"/>
      <c r="CYE1307" s="1"/>
      <c r="CYF1307" s="1"/>
      <c r="CYG1307" s="1"/>
      <c r="CYH1307" s="1"/>
      <c r="CYI1307" s="1"/>
      <c r="CYJ1307" s="1"/>
      <c r="CYK1307" s="1"/>
      <c r="CYL1307" s="1"/>
      <c r="CYM1307" s="1"/>
      <c r="CYN1307" s="1"/>
      <c r="CYO1307" s="1"/>
      <c r="CYP1307" s="1"/>
      <c r="CYQ1307" s="1"/>
      <c r="CYR1307" s="1"/>
      <c r="CYS1307" s="1"/>
      <c r="CYT1307" s="1"/>
      <c r="CYU1307" s="1"/>
      <c r="CYV1307" s="1"/>
      <c r="CYW1307" s="1"/>
      <c r="CYX1307" s="1"/>
      <c r="CYY1307" s="1"/>
      <c r="CYZ1307" s="1"/>
      <c r="CZA1307" s="1"/>
      <c r="CZB1307" s="1"/>
      <c r="CZC1307" s="1"/>
      <c r="CZD1307" s="1"/>
      <c r="CZE1307" s="1"/>
      <c r="CZF1307" s="1"/>
      <c r="CZG1307" s="1"/>
      <c r="CZH1307" s="1"/>
      <c r="CZI1307" s="1"/>
      <c r="CZJ1307" s="1"/>
      <c r="CZK1307" s="1"/>
      <c r="CZL1307" s="1"/>
      <c r="CZM1307" s="1"/>
      <c r="CZN1307" s="1"/>
      <c r="CZO1307" s="1"/>
      <c r="CZP1307" s="1"/>
      <c r="CZQ1307" s="1"/>
      <c r="CZR1307" s="1"/>
      <c r="CZS1307" s="1"/>
      <c r="CZT1307" s="1"/>
      <c r="CZU1307" s="1"/>
      <c r="CZV1307" s="1"/>
      <c r="CZW1307" s="1"/>
      <c r="CZX1307" s="1"/>
      <c r="CZY1307" s="1"/>
      <c r="CZZ1307" s="1"/>
      <c r="DAA1307" s="1"/>
      <c r="DAB1307" s="1"/>
      <c r="DAC1307" s="1"/>
      <c r="DAD1307" s="1"/>
      <c r="DAE1307" s="1"/>
      <c r="DAF1307" s="1"/>
      <c r="DAG1307" s="1"/>
      <c r="DAH1307" s="1"/>
      <c r="DAI1307" s="1"/>
      <c r="DAJ1307" s="1"/>
      <c r="DAK1307" s="1"/>
      <c r="DAL1307" s="1"/>
      <c r="DAM1307" s="1"/>
      <c r="DAN1307" s="1"/>
      <c r="DAO1307" s="1"/>
      <c r="DAP1307" s="1"/>
      <c r="DAQ1307" s="1"/>
      <c r="DAR1307" s="1"/>
      <c r="DAS1307" s="1"/>
      <c r="DAT1307" s="1"/>
      <c r="DAU1307" s="1"/>
      <c r="DAV1307" s="1"/>
      <c r="DAW1307" s="1"/>
      <c r="DAX1307" s="1"/>
      <c r="DAY1307" s="1"/>
      <c r="DAZ1307" s="1"/>
      <c r="DBA1307" s="1"/>
      <c r="DBB1307" s="1"/>
      <c r="DBC1307" s="1"/>
      <c r="DBD1307" s="1"/>
      <c r="DBE1307" s="1"/>
      <c r="DBF1307" s="1"/>
      <c r="DBG1307" s="1"/>
      <c r="DBH1307" s="1"/>
      <c r="DBI1307" s="1"/>
      <c r="DBJ1307" s="1"/>
      <c r="DBK1307" s="1"/>
      <c r="DBL1307" s="1"/>
      <c r="DBM1307" s="1"/>
      <c r="DBN1307" s="1"/>
      <c r="DBO1307" s="1"/>
      <c r="DBP1307" s="1"/>
      <c r="DBQ1307" s="1"/>
      <c r="DBR1307" s="1"/>
      <c r="DBS1307" s="1"/>
      <c r="DBT1307" s="1"/>
      <c r="DBU1307" s="1"/>
      <c r="DBV1307" s="1"/>
      <c r="DBW1307" s="1"/>
      <c r="DBX1307" s="1"/>
      <c r="DBY1307" s="1"/>
      <c r="DBZ1307" s="1"/>
      <c r="DCA1307" s="1"/>
      <c r="DCB1307" s="1"/>
      <c r="DCC1307" s="1"/>
      <c r="DCD1307" s="1"/>
      <c r="DCE1307" s="1"/>
      <c r="DCF1307" s="1"/>
      <c r="DCG1307" s="1"/>
      <c r="DCH1307" s="1"/>
      <c r="DCI1307" s="1"/>
      <c r="DCJ1307" s="1"/>
      <c r="DCK1307" s="1"/>
      <c r="DCL1307" s="1"/>
      <c r="DCM1307" s="1"/>
      <c r="DCN1307" s="1"/>
      <c r="DCO1307" s="1"/>
      <c r="DCP1307" s="1"/>
      <c r="DCQ1307" s="1"/>
      <c r="DCR1307" s="1"/>
      <c r="DCS1307" s="1"/>
      <c r="DCT1307" s="1"/>
      <c r="DCU1307" s="1"/>
      <c r="DCV1307" s="1"/>
      <c r="DCW1307" s="1"/>
      <c r="DCX1307" s="1"/>
      <c r="DCY1307" s="1"/>
      <c r="DCZ1307" s="1"/>
      <c r="DDA1307" s="1"/>
      <c r="DDB1307" s="1"/>
      <c r="DDC1307" s="1"/>
      <c r="DDD1307" s="1"/>
      <c r="DDE1307" s="1"/>
      <c r="DDF1307" s="1"/>
      <c r="DDG1307" s="1"/>
      <c r="DDH1307" s="1"/>
      <c r="DDI1307" s="1"/>
      <c r="DDJ1307" s="1"/>
      <c r="DDK1307" s="1"/>
      <c r="DDL1307" s="1"/>
      <c r="DDM1307" s="1"/>
      <c r="DDN1307" s="1"/>
      <c r="DDO1307" s="1"/>
      <c r="DDP1307" s="1"/>
      <c r="DDQ1307" s="1"/>
      <c r="DDR1307" s="1"/>
      <c r="DDS1307" s="1"/>
      <c r="DDT1307" s="1"/>
      <c r="DDU1307" s="1"/>
      <c r="DDV1307" s="1"/>
      <c r="DDW1307" s="1"/>
      <c r="DDX1307" s="1"/>
      <c r="DDY1307" s="1"/>
      <c r="DDZ1307" s="1"/>
      <c r="DEA1307" s="1"/>
      <c r="DEB1307" s="1"/>
      <c r="DEC1307" s="1"/>
      <c r="DED1307" s="1"/>
      <c r="DEE1307" s="1"/>
      <c r="DEF1307" s="1"/>
      <c r="DEG1307" s="1"/>
      <c r="DEH1307" s="1"/>
      <c r="DEI1307" s="1"/>
      <c r="DEJ1307" s="1"/>
      <c r="DEK1307" s="1"/>
      <c r="DEL1307" s="1"/>
      <c r="DEM1307" s="1"/>
      <c r="DEN1307" s="1"/>
      <c r="DEO1307" s="1"/>
      <c r="DEP1307" s="1"/>
      <c r="DEQ1307" s="1"/>
      <c r="DER1307" s="1"/>
      <c r="DES1307" s="1"/>
      <c r="DET1307" s="1"/>
      <c r="DEU1307" s="1"/>
      <c r="DEV1307" s="1"/>
      <c r="DEW1307" s="1"/>
      <c r="DEX1307" s="1"/>
      <c r="DEY1307" s="1"/>
      <c r="DEZ1307" s="1"/>
      <c r="DFA1307" s="1"/>
      <c r="DFB1307" s="1"/>
      <c r="DFC1307" s="1"/>
      <c r="DFD1307" s="1"/>
      <c r="DFE1307" s="1"/>
      <c r="DFF1307" s="1"/>
      <c r="DFG1307" s="1"/>
      <c r="DFH1307" s="1"/>
      <c r="DFI1307" s="1"/>
      <c r="DFJ1307" s="1"/>
      <c r="DFK1307" s="1"/>
      <c r="DFL1307" s="1"/>
      <c r="DFM1307" s="1"/>
      <c r="DFN1307" s="1"/>
      <c r="DFO1307" s="1"/>
      <c r="DFP1307" s="1"/>
      <c r="DFQ1307" s="1"/>
      <c r="DFR1307" s="1"/>
      <c r="DFS1307" s="1"/>
      <c r="DFT1307" s="1"/>
      <c r="DFU1307" s="1"/>
      <c r="DFV1307" s="1"/>
      <c r="DFW1307" s="1"/>
      <c r="DFX1307" s="1"/>
      <c r="DFY1307" s="1"/>
      <c r="DFZ1307" s="1"/>
      <c r="DGA1307" s="1"/>
      <c r="DGB1307" s="1"/>
      <c r="DGC1307" s="1"/>
      <c r="DGD1307" s="1"/>
      <c r="DGE1307" s="1"/>
      <c r="DGF1307" s="1"/>
      <c r="DGG1307" s="1"/>
      <c r="DGH1307" s="1"/>
      <c r="DGI1307" s="1"/>
      <c r="DGJ1307" s="1"/>
      <c r="DGK1307" s="1"/>
      <c r="DGL1307" s="1"/>
      <c r="DGM1307" s="1"/>
      <c r="DGN1307" s="1"/>
      <c r="DGO1307" s="1"/>
      <c r="DGP1307" s="1"/>
      <c r="DGQ1307" s="1"/>
      <c r="DGR1307" s="1"/>
      <c r="DGS1307" s="1"/>
      <c r="DGT1307" s="1"/>
      <c r="DGU1307" s="1"/>
      <c r="DGV1307" s="1"/>
      <c r="DGW1307" s="1"/>
      <c r="DGX1307" s="1"/>
      <c r="DGY1307" s="1"/>
      <c r="DGZ1307" s="1"/>
      <c r="DHA1307" s="1"/>
      <c r="DHB1307" s="1"/>
      <c r="DHC1307" s="1"/>
      <c r="DHD1307" s="1"/>
      <c r="DHE1307" s="1"/>
      <c r="DHF1307" s="1"/>
      <c r="DHG1307" s="1"/>
      <c r="DHH1307" s="1"/>
      <c r="DHI1307" s="1"/>
      <c r="DHJ1307" s="1"/>
      <c r="DHK1307" s="1"/>
      <c r="DHL1307" s="1"/>
      <c r="DHM1307" s="1"/>
      <c r="DHN1307" s="1"/>
      <c r="DHO1307" s="1"/>
      <c r="DHP1307" s="1"/>
      <c r="DHQ1307" s="1"/>
      <c r="DHR1307" s="1"/>
      <c r="DHS1307" s="1"/>
      <c r="DHT1307" s="1"/>
      <c r="DHU1307" s="1"/>
      <c r="DHV1307" s="1"/>
      <c r="DHW1307" s="1"/>
      <c r="DHX1307" s="1"/>
      <c r="DHY1307" s="1"/>
      <c r="DHZ1307" s="1"/>
      <c r="DIA1307" s="1"/>
      <c r="DIB1307" s="1"/>
      <c r="DIC1307" s="1"/>
      <c r="DID1307" s="1"/>
      <c r="DIE1307" s="1"/>
      <c r="DIF1307" s="1"/>
      <c r="DIG1307" s="1"/>
      <c r="DIH1307" s="1"/>
      <c r="DII1307" s="1"/>
      <c r="DIJ1307" s="1"/>
      <c r="DIK1307" s="1"/>
      <c r="DIL1307" s="1"/>
      <c r="DIM1307" s="1"/>
      <c r="DIN1307" s="1"/>
      <c r="DIO1307" s="1"/>
      <c r="DIP1307" s="1"/>
      <c r="DIQ1307" s="1"/>
      <c r="DIR1307" s="1"/>
      <c r="DIS1307" s="1"/>
      <c r="DIT1307" s="1"/>
      <c r="DIU1307" s="1"/>
      <c r="DIV1307" s="1"/>
      <c r="DIW1307" s="1"/>
      <c r="DIX1307" s="1"/>
      <c r="DIY1307" s="1"/>
      <c r="DIZ1307" s="1"/>
      <c r="DJA1307" s="1"/>
      <c r="DJB1307" s="1"/>
      <c r="DJC1307" s="1"/>
      <c r="DJD1307" s="1"/>
      <c r="DJE1307" s="1"/>
      <c r="DJF1307" s="1"/>
      <c r="DJG1307" s="1"/>
      <c r="DJH1307" s="1"/>
      <c r="DJI1307" s="1"/>
      <c r="DJJ1307" s="1"/>
      <c r="DJK1307" s="1"/>
      <c r="DJL1307" s="1"/>
      <c r="DJM1307" s="1"/>
      <c r="DJN1307" s="1"/>
      <c r="DJO1307" s="1"/>
      <c r="DJP1307" s="1"/>
      <c r="DJQ1307" s="1"/>
      <c r="DJR1307" s="1"/>
      <c r="DJS1307" s="1"/>
      <c r="DJT1307" s="1"/>
      <c r="DJU1307" s="1"/>
      <c r="DJV1307" s="1"/>
      <c r="DJW1307" s="1"/>
      <c r="DJX1307" s="1"/>
      <c r="DJY1307" s="1"/>
      <c r="DJZ1307" s="1"/>
      <c r="DKA1307" s="1"/>
      <c r="DKB1307" s="1"/>
      <c r="DKC1307" s="1"/>
      <c r="DKD1307" s="1"/>
      <c r="DKE1307" s="1"/>
      <c r="DKF1307" s="1"/>
      <c r="DKG1307" s="1"/>
      <c r="DKH1307" s="1"/>
      <c r="DKI1307" s="1"/>
      <c r="DKJ1307" s="1"/>
      <c r="DKK1307" s="1"/>
      <c r="DKL1307" s="1"/>
      <c r="DKM1307" s="1"/>
      <c r="DKN1307" s="1"/>
      <c r="DKO1307" s="1"/>
      <c r="DKP1307" s="1"/>
      <c r="DKQ1307" s="1"/>
      <c r="DKR1307" s="1"/>
      <c r="DKS1307" s="1"/>
      <c r="DKT1307" s="1"/>
      <c r="DKU1307" s="1"/>
      <c r="DKV1307" s="1"/>
      <c r="DKW1307" s="1"/>
      <c r="DKX1307" s="1"/>
      <c r="DKY1307" s="1"/>
      <c r="DKZ1307" s="1"/>
      <c r="DLA1307" s="1"/>
      <c r="DLB1307" s="1"/>
      <c r="DLC1307" s="1"/>
      <c r="DLD1307" s="1"/>
      <c r="DLE1307" s="1"/>
      <c r="DLF1307" s="1"/>
      <c r="DLG1307" s="1"/>
      <c r="DLH1307" s="1"/>
      <c r="DLI1307" s="1"/>
      <c r="DLJ1307" s="1"/>
      <c r="DLK1307" s="1"/>
      <c r="DLL1307" s="1"/>
      <c r="DLM1307" s="1"/>
      <c r="DLN1307" s="1"/>
      <c r="DLO1307" s="1"/>
      <c r="DLP1307" s="1"/>
      <c r="DLQ1307" s="1"/>
      <c r="DLR1307" s="1"/>
      <c r="DLS1307" s="1"/>
      <c r="DLT1307" s="1"/>
      <c r="DLU1307" s="1"/>
      <c r="DLV1307" s="1"/>
      <c r="DLW1307" s="1"/>
      <c r="DLX1307" s="1"/>
      <c r="DLY1307" s="1"/>
      <c r="DLZ1307" s="1"/>
      <c r="DMA1307" s="1"/>
      <c r="DMB1307" s="1"/>
      <c r="DMC1307" s="1"/>
      <c r="DMD1307" s="1"/>
      <c r="DME1307" s="1"/>
      <c r="DMF1307" s="1"/>
      <c r="DMG1307" s="1"/>
      <c r="DMH1307" s="1"/>
      <c r="DMI1307" s="1"/>
      <c r="DMJ1307" s="1"/>
      <c r="DMK1307" s="1"/>
      <c r="DML1307" s="1"/>
      <c r="DMM1307" s="1"/>
      <c r="DMN1307" s="1"/>
      <c r="DMO1307" s="1"/>
      <c r="DMP1307" s="1"/>
      <c r="DMQ1307" s="1"/>
      <c r="DMR1307" s="1"/>
      <c r="DMS1307" s="1"/>
      <c r="DMT1307" s="1"/>
      <c r="DMU1307" s="1"/>
      <c r="DMV1307" s="1"/>
      <c r="DMW1307" s="1"/>
      <c r="DMX1307" s="1"/>
      <c r="DMY1307" s="1"/>
      <c r="DMZ1307" s="1"/>
      <c r="DNA1307" s="1"/>
      <c r="DNB1307" s="1"/>
      <c r="DNC1307" s="1"/>
      <c r="DND1307" s="1"/>
      <c r="DNE1307" s="1"/>
      <c r="DNF1307" s="1"/>
      <c r="DNG1307" s="1"/>
      <c r="DNH1307" s="1"/>
      <c r="DNI1307" s="1"/>
      <c r="DNJ1307" s="1"/>
      <c r="DNK1307" s="1"/>
      <c r="DNL1307" s="1"/>
      <c r="DNM1307" s="1"/>
      <c r="DNN1307" s="1"/>
      <c r="DNO1307" s="1"/>
      <c r="DNP1307" s="1"/>
      <c r="DNQ1307" s="1"/>
      <c r="DNR1307" s="1"/>
      <c r="DNS1307" s="1"/>
      <c r="DNT1307" s="1"/>
      <c r="DNU1307" s="1"/>
      <c r="DNV1307" s="1"/>
      <c r="DNW1307" s="1"/>
      <c r="DNX1307" s="1"/>
      <c r="DNY1307" s="1"/>
      <c r="DNZ1307" s="1"/>
      <c r="DOA1307" s="1"/>
      <c r="DOB1307" s="1"/>
      <c r="DOC1307" s="1"/>
      <c r="DOD1307" s="1"/>
      <c r="DOE1307" s="1"/>
      <c r="DOF1307" s="1"/>
      <c r="DOG1307" s="1"/>
      <c r="DOH1307" s="1"/>
      <c r="DOI1307" s="1"/>
      <c r="DOJ1307" s="1"/>
      <c r="DOK1307" s="1"/>
      <c r="DOL1307" s="1"/>
      <c r="DOM1307" s="1"/>
      <c r="DON1307" s="1"/>
      <c r="DOO1307" s="1"/>
      <c r="DOP1307" s="1"/>
      <c r="DOQ1307" s="1"/>
      <c r="DOR1307" s="1"/>
      <c r="DOS1307" s="1"/>
      <c r="DOT1307" s="1"/>
      <c r="DOU1307" s="1"/>
      <c r="DOV1307" s="1"/>
      <c r="DOW1307" s="1"/>
      <c r="DOX1307" s="1"/>
      <c r="DOY1307" s="1"/>
      <c r="DOZ1307" s="1"/>
      <c r="DPA1307" s="1"/>
      <c r="DPB1307" s="1"/>
      <c r="DPC1307" s="1"/>
      <c r="DPD1307" s="1"/>
      <c r="DPE1307" s="1"/>
      <c r="DPF1307" s="1"/>
      <c r="DPG1307" s="1"/>
      <c r="DPH1307" s="1"/>
      <c r="DPI1307" s="1"/>
      <c r="DPJ1307" s="1"/>
      <c r="DPK1307" s="1"/>
      <c r="DPL1307" s="1"/>
      <c r="DPM1307" s="1"/>
      <c r="DPN1307" s="1"/>
      <c r="DPO1307" s="1"/>
      <c r="DPP1307" s="1"/>
      <c r="DPQ1307" s="1"/>
      <c r="DPR1307" s="1"/>
      <c r="DPS1307" s="1"/>
      <c r="DPT1307" s="1"/>
      <c r="DPU1307" s="1"/>
      <c r="DPV1307" s="1"/>
      <c r="DPW1307" s="1"/>
      <c r="DPX1307" s="1"/>
      <c r="DPY1307" s="1"/>
      <c r="DPZ1307" s="1"/>
      <c r="DQA1307" s="1"/>
      <c r="DQB1307" s="1"/>
      <c r="DQC1307" s="1"/>
      <c r="DQD1307" s="1"/>
      <c r="DQE1307" s="1"/>
      <c r="DQF1307" s="1"/>
      <c r="DQG1307" s="1"/>
      <c r="DQH1307" s="1"/>
      <c r="DQI1307" s="1"/>
      <c r="DQJ1307" s="1"/>
      <c r="DQK1307" s="1"/>
      <c r="DQL1307" s="1"/>
      <c r="DQM1307" s="1"/>
      <c r="DQN1307" s="1"/>
      <c r="DQO1307" s="1"/>
      <c r="DQP1307" s="1"/>
      <c r="DQQ1307" s="1"/>
      <c r="DQR1307" s="1"/>
      <c r="DQS1307" s="1"/>
      <c r="DQT1307" s="1"/>
      <c r="DQU1307" s="1"/>
      <c r="DQV1307" s="1"/>
      <c r="DQW1307" s="1"/>
      <c r="DQX1307" s="1"/>
      <c r="DQY1307" s="1"/>
      <c r="DQZ1307" s="1"/>
      <c r="DRA1307" s="1"/>
      <c r="DRB1307" s="1"/>
      <c r="DRC1307" s="1"/>
      <c r="DRD1307" s="1"/>
      <c r="DRE1307" s="1"/>
      <c r="DRF1307" s="1"/>
      <c r="DRG1307" s="1"/>
      <c r="DRH1307" s="1"/>
      <c r="DRI1307" s="1"/>
      <c r="DRJ1307" s="1"/>
      <c r="DRK1307" s="1"/>
      <c r="DRL1307" s="1"/>
      <c r="DRM1307" s="1"/>
      <c r="DRN1307" s="1"/>
      <c r="DRO1307" s="1"/>
      <c r="DRP1307" s="1"/>
      <c r="DRQ1307" s="1"/>
      <c r="DRR1307" s="1"/>
      <c r="DRS1307" s="1"/>
      <c r="DRT1307" s="1"/>
      <c r="DRU1307" s="1"/>
      <c r="DRV1307" s="1"/>
      <c r="DRW1307" s="1"/>
      <c r="DRX1307" s="1"/>
      <c r="DRY1307" s="1"/>
      <c r="DRZ1307" s="1"/>
      <c r="DSA1307" s="1"/>
      <c r="DSB1307" s="1"/>
      <c r="DSC1307" s="1"/>
      <c r="DSD1307" s="1"/>
      <c r="DSE1307" s="1"/>
      <c r="DSF1307" s="1"/>
      <c r="DSG1307" s="1"/>
      <c r="DSH1307" s="1"/>
      <c r="DSI1307" s="1"/>
      <c r="DSJ1307" s="1"/>
      <c r="DSK1307" s="1"/>
      <c r="DSL1307" s="1"/>
      <c r="DSM1307" s="1"/>
      <c r="DSN1307" s="1"/>
      <c r="DSO1307" s="1"/>
      <c r="DSP1307" s="1"/>
      <c r="DSQ1307" s="1"/>
      <c r="DSR1307" s="1"/>
      <c r="DSS1307" s="1"/>
      <c r="DST1307" s="1"/>
      <c r="DSU1307" s="1"/>
      <c r="DSV1307" s="1"/>
      <c r="DSW1307" s="1"/>
      <c r="DSX1307" s="1"/>
      <c r="DSY1307" s="1"/>
      <c r="DSZ1307" s="1"/>
      <c r="DTA1307" s="1"/>
      <c r="DTB1307" s="1"/>
      <c r="DTC1307" s="1"/>
      <c r="DTD1307" s="1"/>
      <c r="DTE1307" s="1"/>
      <c r="DTF1307" s="1"/>
      <c r="DTG1307" s="1"/>
      <c r="DTH1307" s="1"/>
      <c r="DTI1307" s="1"/>
      <c r="DTJ1307" s="1"/>
      <c r="DTK1307" s="1"/>
      <c r="DTL1307" s="1"/>
      <c r="DTM1307" s="1"/>
      <c r="DTN1307" s="1"/>
      <c r="DTO1307" s="1"/>
      <c r="DTP1307" s="1"/>
      <c r="DTQ1307" s="1"/>
      <c r="DTR1307" s="1"/>
      <c r="DTS1307" s="1"/>
      <c r="DTT1307" s="1"/>
      <c r="DTU1307" s="1"/>
      <c r="DTV1307" s="1"/>
      <c r="DTW1307" s="1"/>
      <c r="DTX1307" s="1"/>
      <c r="DTY1307" s="1"/>
      <c r="DTZ1307" s="1"/>
      <c r="DUA1307" s="1"/>
      <c r="DUB1307" s="1"/>
      <c r="DUC1307" s="1"/>
      <c r="DUD1307" s="1"/>
      <c r="DUE1307" s="1"/>
      <c r="DUF1307" s="1"/>
      <c r="DUG1307" s="1"/>
      <c r="DUH1307" s="1"/>
      <c r="DUI1307" s="1"/>
      <c r="DUJ1307" s="1"/>
      <c r="DUK1307" s="1"/>
      <c r="DUL1307" s="1"/>
      <c r="DUM1307" s="1"/>
      <c r="DUN1307" s="1"/>
      <c r="DUO1307" s="1"/>
      <c r="DUP1307" s="1"/>
      <c r="DUQ1307" s="1"/>
      <c r="DUR1307" s="1"/>
      <c r="DUS1307" s="1"/>
      <c r="DUT1307" s="1"/>
      <c r="DUU1307" s="1"/>
      <c r="DUV1307" s="1"/>
      <c r="DUW1307" s="1"/>
      <c r="DUX1307" s="1"/>
      <c r="DUY1307" s="1"/>
      <c r="DUZ1307" s="1"/>
      <c r="DVA1307" s="1"/>
      <c r="DVB1307" s="1"/>
      <c r="DVC1307" s="1"/>
      <c r="DVD1307" s="1"/>
      <c r="DVE1307" s="1"/>
      <c r="DVF1307" s="1"/>
      <c r="DVG1307" s="1"/>
      <c r="DVH1307" s="1"/>
      <c r="DVI1307" s="1"/>
      <c r="DVJ1307" s="1"/>
      <c r="DVK1307" s="1"/>
      <c r="DVL1307" s="1"/>
      <c r="DVM1307" s="1"/>
      <c r="DVN1307" s="1"/>
      <c r="DVO1307" s="1"/>
      <c r="DVP1307" s="1"/>
      <c r="DVQ1307" s="1"/>
      <c r="DVR1307" s="1"/>
      <c r="DVS1307" s="1"/>
      <c r="DVT1307" s="1"/>
      <c r="DVU1307" s="1"/>
      <c r="DVV1307" s="1"/>
      <c r="DVW1307" s="1"/>
      <c r="DVX1307" s="1"/>
      <c r="DVY1307" s="1"/>
      <c r="DVZ1307" s="1"/>
      <c r="DWA1307" s="1"/>
      <c r="DWB1307" s="1"/>
      <c r="DWC1307" s="1"/>
      <c r="DWD1307" s="1"/>
      <c r="DWE1307" s="1"/>
      <c r="DWF1307" s="1"/>
      <c r="DWG1307" s="1"/>
      <c r="DWH1307" s="1"/>
      <c r="DWI1307" s="1"/>
      <c r="DWJ1307" s="1"/>
      <c r="DWK1307" s="1"/>
      <c r="DWL1307" s="1"/>
      <c r="DWM1307" s="1"/>
      <c r="DWN1307" s="1"/>
      <c r="DWO1307" s="1"/>
      <c r="DWP1307" s="1"/>
      <c r="DWQ1307" s="1"/>
      <c r="DWR1307" s="1"/>
      <c r="DWS1307" s="1"/>
      <c r="DWT1307" s="1"/>
      <c r="DWU1307" s="1"/>
      <c r="DWV1307" s="1"/>
      <c r="DWW1307" s="1"/>
      <c r="DWX1307" s="1"/>
      <c r="DWY1307" s="1"/>
      <c r="DWZ1307" s="1"/>
      <c r="DXA1307" s="1"/>
      <c r="DXB1307" s="1"/>
      <c r="DXC1307" s="1"/>
      <c r="DXD1307" s="1"/>
      <c r="DXE1307" s="1"/>
      <c r="DXF1307" s="1"/>
      <c r="DXG1307" s="1"/>
      <c r="DXH1307" s="1"/>
      <c r="DXI1307" s="1"/>
      <c r="DXJ1307" s="1"/>
      <c r="DXK1307" s="1"/>
      <c r="DXL1307" s="1"/>
      <c r="DXM1307" s="1"/>
      <c r="DXN1307" s="1"/>
      <c r="DXO1307" s="1"/>
      <c r="DXP1307" s="1"/>
      <c r="DXQ1307" s="1"/>
      <c r="DXR1307" s="1"/>
      <c r="DXS1307" s="1"/>
      <c r="DXT1307" s="1"/>
      <c r="DXU1307" s="1"/>
      <c r="DXV1307" s="1"/>
      <c r="DXW1307" s="1"/>
      <c r="DXX1307" s="1"/>
      <c r="DXY1307" s="1"/>
      <c r="DXZ1307" s="1"/>
      <c r="DYA1307" s="1"/>
      <c r="DYB1307" s="1"/>
      <c r="DYC1307" s="1"/>
      <c r="DYD1307" s="1"/>
      <c r="DYE1307" s="1"/>
      <c r="DYF1307" s="1"/>
      <c r="DYG1307" s="1"/>
      <c r="DYH1307" s="1"/>
      <c r="DYI1307" s="1"/>
      <c r="DYJ1307" s="1"/>
      <c r="DYK1307" s="1"/>
      <c r="DYL1307" s="1"/>
      <c r="DYM1307" s="1"/>
      <c r="DYN1307" s="1"/>
      <c r="DYO1307" s="1"/>
      <c r="DYP1307" s="1"/>
      <c r="DYQ1307" s="1"/>
      <c r="DYR1307" s="1"/>
      <c r="DYS1307" s="1"/>
      <c r="DYT1307" s="1"/>
      <c r="DYU1307" s="1"/>
      <c r="DYV1307" s="1"/>
      <c r="DYW1307" s="1"/>
      <c r="DYX1307" s="1"/>
      <c r="DYY1307" s="1"/>
      <c r="DYZ1307" s="1"/>
      <c r="DZA1307" s="1"/>
      <c r="DZB1307" s="1"/>
      <c r="DZC1307" s="1"/>
      <c r="DZD1307" s="1"/>
      <c r="DZE1307" s="1"/>
      <c r="DZF1307" s="1"/>
      <c r="DZG1307" s="1"/>
      <c r="DZH1307" s="1"/>
      <c r="DZI1307" s="1"/>
      <c r="DZJ1307" s="1"/>
      <c r="DZK1307" s="1"/>
      <c r="DZL1307" s="1"/>
      <c r="DZM1307" s="1"/>
      <c r="DZN1307" s="1"/>
      <c r="DZO1307" s="1"/>
      <c r="DZP1307" s="1"/>
      <c r="DZQ1307" s="1"/>
      <c r="DZR1307" s="1"/>
      <c r="DZS1307" s="1"/>
      <c r="DZT1307" s="1"/>
      <c r="DZU1307" s="1"/>
      <c r="DZV1307" s="1"/>
      <c r="DZW1307" s="1"/>
      <c r="DZX1307" s="1"/>
      <c r="DZY1307" s="1"/>
      <c r="DZZ1307" s="1"/>
      <c r="EAA1307" s="1"/>
      <c r="EAB1307" s="1"/>
      <c r="EAC1307" s="1"/>
      <c r="EAD1307" s="1"/>
      <c r="EAE1307" s="1"/>
      <c r="EAF1307" s="1"/>
      <c r="EAG1307" s="1"/>
      <c r="EAH1307" s="1"/>
      <c r="EAI1307" s="1"/>
      <c r="EAJ1307" s="1"/>
      <c r="EAK1307" s="1"/>
      <c r="EAL1307" s="1"/>
      <c r="EAM1307" s="1"/>
      <c r="EAN1307" s="1"/>
      <c r="EAO1307" s="1"/>
      <c r="EAP1307" s="1"/>
      <c r="EAQ1307" s="1"/>
      <c r="EAR1307" s="1"/>
      <c r="EAS1307" s="1"/>
      <c r="EAT1307" s="1"/>
      <c r="EAU1307" s="1"/>
      <c r="EAV1307" s="1"/>
      <c r="EAW1307" s="1"/>
      <c r="EAX1307" s="1"/>
      <c r="EAY1307" s="1"/>
      <c r="EAZ1307" s="1"/>
      <c r="EBA1307" s="1"/>
      <c r="EBB1307" s="1"/>
      <c r="EBC1307" s="1"/>
      <c r="EBD1307" s="1"/>
      <c r="EBE1307" s="1"/>
      <c r="EBF1307" s="1"/>
      <c r="EBG1307" s="1"/>
      <c r="EBH1307" s="1"/>
      <c r="EBI1307" s="1"/>
      <c r="EBJ1307" s="1"/>
      <c r="EBK1307" s="1"/>
      <c r="EBL1307" s="1"/>
      <c r="EBM1307" s="1"/>
      <c r="EBN1307" s="1"/>
      <c r="EBO1307" s="1"/>
      <c r="EBP1307" s="1"/>
      <c r="EBQ1307" s="1"/>
      <c r="EBR1307" s="1"/>
      <c r="EBS1307" s="1"/>
      <c r="EBT1307" s="1"/>
      <c r="EBU1307" s="1"/>
      <c r="EBV1307" s="1"/>
      <c r="EBW1307" s="1"/>
      <c r="EBX1307" s="1"/>
      <c r="EBY1307" s="1"/>
      <c r="EBZ1307" s="1"/>
      <c r="ECA1307" s="1"/>
      <c r="ECB1307" s="1"/>
      <c r="ECC1307" s="1"/>
      <c r="ECD1307" s="1"/>
      <c r="ECE1307" s="1"/>
      <c r="ECF1307" s="1"/>
      <c r="ECG1307" s="1"/>
      <c r="ECH1307" s="1"/>
      <c r="ECI1307" s="1"/>
      <c r="ECJ1307" s="1"/>
      <c r="ECK1307" s="1"/>
      <c r="ECL1307" s="1"/>
      <c r="ECM1307" s="1"/>
      <c r="ECN1307" s="1"/>
      <c r="ECO1307" s="1"/>
      <c r="ECP1307" s="1"/>
      <c r="ECQ1307" s="1"/>
      <c r="ECR1307" s="1"/>
      <c r="ECS1307" s="1"/>
      <c r="ECT1307" s="1"/>
      <c r="ECU1307" s="1"/>
      <c r="ECV1307" s="1"/>
      <c r="ECW1307" s="1"/>
      <c r="ECX1307" s="1"/>
      <c r="ECY1307" s="1"/>
      <c r="ECZ1307" s="1"/>
      <c r="EDA1307" s="1"/>
      <c r="EDB1307" s="1"/>
      <c r="EDC1307" s="1"/>
      <c r="EDD1307" s="1"/>
      <c r="EDE1307" s="1"/>
      <c r="EDF1307" s="1"/>
      <c r="EDG1307" s="1"/>
      <c r="EDH1307" s="1"/>
      <c r="EDI1307" s="1"/>
      <c r="EDJ1307" s="1"/>
      <c r="EDK1307" s="1"/>
      <c r="EDL1307" s="1"/>
      <c r="EDM1307" s="1"/>
      <c r="EDN1307" s="1"/>
      <c r="EDO1307" s="1"/>
      <c r="EDP1307" s="1"/>
      <c r="EDQ1307" s="1"/>
      <c r="EDR1307" s="1"/>
      <c r="EDS1307" s="1"/>
      <c r="EDT1307" s="1"/>
      <c r="EDU1307" s="1"/>
      <c r="EDV1307" s="1"/>
      <c r="EDW1307" s="1"/>
      <c r="EDX1307" s="1"/>
      <c r="EDY1307" s="1"/>
      <c r="EDZ1307" s="1"/>
      <c r="EEA1307" s="1"/>
      <c r="EEB1307" s="1"/>
      <c r="EEC1307" s="1"/>
      <c r="EED1307" s="1"/>
      <c r="EEE1307" s="1"/>
      <c r="EEF1307" s="1"/>
      <c r="EEG1307" s="1"/>
      <c r="EEH1307" s="1"/>
      <c r="EEI1307" s="1"/>
      <c r="EEJ1307" s="1"/>
      <c r="EEK1307" s="1"/>
      <c r="EEL1307" s="1"/>
      <c r="EEM1307" s="1"/>
      <c r="EEN1307" s="1"/>
      <c r="EEO1307" s="1"/>
      <c r="EEP1307" s="1"/>
      <c r="EEQ1307" s="1"/>
      <c r="EER1307" s="1"/>
      <c r="EES1307" s="1"/>
      <c r="EET1307" s="1"/>
      <c r="EEU1307" s="1"/>
      <c r="EEV1307" s="1"/>
      <c r="EEW1307" s="1"/>
      <c r="EEX1307" s="1"/>
      <c r="EEY1307" s="1"/>
      <c r="EEZ1307" s="1"/>
      <c r="EFA1307" s="1"/>
      <c r="EFB1307" s="1"/>
      <c r="EFC1307" s="1"/>
      <c r="EFD1307" s="1"/>
      <c r="EFE1307" s="1"/>
      <c r="EFF1307" s="1"/>
      <c r="EFG1307" s="1"/>
      <c r="EFH1307" s="1"/>
      <c r="EFI1307" s="1"/>
      <c r="EFJ1307" s="1"/>
      <c r="EFK1307" s="1"/>
      <c r="EFL1307" s="1"/>
      <c r="EFM1307" s="1"/>
      <c r="EFN1307" s="1"/>
      <c r="EFO1307" s="1"/>
      <c r="EFP1307" s="1"/>
      <c r="EFQ1307" s="1"/>
      <c r="EFR1307" s="1"/>
      <c r="EFS1307" s="1"/>
      <c r="EFT1307" s="1"/>
      <c r="EFU1307" s="1"/>
      <c r="EFV1307" s="1"/>
      <c r="EFW1307" s="1"/>
      <c r="EFX1307" s="1"/>
      <c r="EFY1307" s="1"/>
      <c r="EFZ1307" s="1"/>
      <c r="EGA1307" s="1"/>
      <c r="EGB1307" s="1"/>
      <c r="EGC1307" s="1"/>
      <c r="EGD1307" s="1"/>
      <c r="EGE1307" s="1"/>
      <c r="EGF1307" s="1"/>
      <c r="EGG1307" s="1"/>
      <c r="EGH1307" s="1"/>
      <c r="EGI1307" s="1"/>
      <c r="EGJ1307" s="1"/>
      <c r="EGK1307" s="1"/>
      <c r="EGL1307" s="1"/>
      <c r="EGM1307" s="1"/>
      <c r="EGN1307" s="1"/>
      <c r="EGO1307" s="1"/>
      <c r="EGP1307" s="1"/>
      <c r="EGQ1307" s="1"/>
      <c r="EGR1307" s="1"/>
      <c r="EGS1307" s="1"/>
      <c r="EGT1307" s="1"/>
      <c r="EGU1307" s="1"/>
      <c r="EGV1307" s="1"/>
      <c r="EGW1307" s="1"/>
      <c r="EGX1307" s="1"/>
      <c r="EGY1307" s="1"/>
      <c r="EGZ1307" s="1"/>
      <c r="EHA1307" s="1"/>
      <c r="EHB1307" s="1"/>
      <c r="EHC1307" s="1"/>
      <c r="EHD1307" s="1"/>
      <c r="EHE1307" s="1"/>
      <c r="EHF1307" s="1"/>
      <c r="EHG1307" s="1"/>
      <c r="EHH1307" s="1"/>
      <c r="EHI1307" s="1"/>
      <c r="EHJ1307" s="1"/>
      <c r="EHK1307" s="1"/>
      <c r="EHL1307" s="1"/>
      <c r="EHM1307" s="1"/>
      <c r="EHN1307" s="1"/>
      <c r="EHO1307" s="1"/>
      <c r="EHP1307" s="1"/>
      <c r="EHQ1307" s="1"/>
      <c r="EHR1307" s="1"/>
      <c r="EHS1307" s="1"/>
      <c r="EHT1307" s="1"/>
      <c r="EHU1307" s="1"/>
      <c r="EHV1307" s="1"/>
      <c r="EHW1307" s="1"/>
      <c r="EHX1307" s="1"/>
      <c r="EHY1307" s="1"/>
      <c r="EHZ1307" s="1"/>
      <c r="EIA1307" s="1"/>
      <c r="EIB1307" s="1"/>
      <c r="EIC1307" s="1"/>
      <c r="EID1307" s="1"/>
      <c r="EIE1307" s="1"/>
      <c r="EIF1307" s="1"/>
      <c r="EIG1307" s="1"/>
      <c r="EIH1307" s="1"/>
      <c r="EII1307" s="1"/>
      <c r="EIJ1307" s="1"/>
      <c r="EIK1307" s="1"/>
      <c r="EIL1307" s="1"/>
      <c r="EIM1307" s="1"/>
      <c r="EIN1307" s="1"/>
      <c r="EIO1307" s="1"/>
      <c r="EIP1307" s="1"/>
      <c r="EIQ1307" s="1"/>
      <c r="EIR1307" s="1"/>
      <c r="EIS1307" s="1"/>
      <c r="EIT1307" s="1"/>
      <c r="EIU1307" s="1"/>
      <c r="EIV1307" s="1"/>
      <c r="EIW1307" s="1"/>
      <c r="EIX1307" s="1"/>
      <c r="EIY1307" s="1"/>
      <c r="EIZ1307" s="1"/>
      <c r="EJA1307" s="1"/>
      <c r="EJB1307" s="1"/>
      <c r="EJC1307" s="1"/>
      <c r="EJD1307" s="1"/>
      <c r="EJE1307" s="1"/>
      <c r="EJF1307" s="1"/>
      <c r="EJG1307" s="1"/>
      <c r="EJH1307" s="1"/>
      <c r="EJI1307" s="1"/>
      <c r="EJJ1307" s="1"/>
      <c r="EJK1307" s="1"/>
      <c r="EJL1307" s="1"/>
      <c r="EJM1307" s="1"/>
      <c r="EJN1307" s="1"/>
      <c r="EJO1307" s="1"/>
      <c r="EJP1307" s="1"/>
      <c r="EJQ1307" s="1"/>
      <c r="EJR1307" s="1"/>
      <c r="EJS1307" s="1"/>
      <c r="EJT1307" s="1"/>
      <c r="EJU1307" s="1"/>
      <c r="EJV1307" s="1"/>
      <c r="EJW1307" s="1"/>
      <c r="EJX1307" s="1"/>
      <c r="EJY1307" s="1"/>
      <c r="EJZ1307" s="1"/>
      <c r="EKA1307" s="1"/>
      <c r="EKB1307" s="1"/>
      <c r="EKC1307" s="1"/>
      <c r="EKD1307" s="1"/>
      <c r="EKE1307" s="1"/>
      <c r="EKF1307" s="1"/>
      <c r="EKG1307" s="1"/>
      <c r="EKH1307" s="1"/>
      <c r="EKI1307" s="1"/>
      <c r="EKJ1307" s="1"/>
      <c r="EKK1307" s="1"/>
      <c r="EKL1307" s="1"/>
      <c r="EKM1307" s="1"/>
      <c r="EKN1307" s="1"/>
      <c r="EKO1307" s="1"/>
      <c r="EKP1307" s="1"/>
      <c r="EKQ1307" s="1"/>
      <c r="EKR1307" s="1"/>
      <c r="EKS1307" s="1"/>
      <c r="EKT1307" s="1"/>
      <c r="EKU1307" s="1"/>
      <c r="EKV1307" s="1"/>
      <c r="EKW1307" s="1"/>
      <c r="EKX1307" s="1"/>
      <c r="EKY1307" s="1"/>
      <c r="EKZ1307" s="1"/>
      <c r="ELA1307" s="1"/>
      <c r="ELB1307" s="1"/>
      <c r="ELC1307" s="1"/>
      <c r="ELD1307" s="1"/>
      <c r="ELE1307" s="1"/>
      <c r="ELF1307" s="1"/>
      <c r="ELG1307" s="1"/>
      <c r="ELH1307" s="1"/>
      <c r="ELI1307" s="1"/>
      <c r="ELJ1307" s="1"/>
      <c r="ELK1307" s="1"/>
      <c r="ELL1307" s="1"/>
      <c r="ELM1307" s="1"/>
      <c r="ELN1307" s="1"/>
      <c r="ELO1307" s="1"/>
      <c r="ELP1307" s="1"/>
      <c r="ELQ1307" s="1"/>
      <c r="ELR1307" s="1"/>
      <c r="ELS1307" s="1"/>
      <c r="ELT1307" s="1"/>
      <c r="ELU1307" s="1"/>
      <c r="ELV1307" s="1"/>
      <c r="ELW1307" s="1"/>
      <c r="ELX1307" s="1"/>
      <c r="ELY1307" s="1"/>
      <c r="ELZ1307" s="1"/>
      <c r="EMA1307" s="1"/>
      <c r="EMB1307" s="1"/>
      <c r="EMC1307" s="1"/>
      <c r="EMD1307" s="1"/>
      <c r="EME1307" s="1"/>
      <c r="EMF1307" s="1"/>
      <c r="EMG1307" s="1"/>
      <c r="EMH1307" s="1"/>
      <c r="EMI1307" s="1"/>
      <c r="EMJ1307" s="1"/>
      <c r="EMK1307" s="1"/>
      <c r="EML1307" s="1"/>
      <c r="EMM1307" s="1"/>
      <c r="EMN1307" s="1"/>
      <c r="EMO1307" s="1"/>
      <c r="EMP1307" s="1"/>
      <c r="EMQ1307" s="1"/>
      <c r="EMR1307" s="1"/>
      <c r="EMS1307" s="1"/>
      <c r="EMT1307" s="1"/>
      <c r="EMU1307" s="1"/>
      <c r="EMV1307" s="1"/>
      <c r="EMW1307" s="1"/>
      <c r="EMX1307" s="1"/>
      <c r="EMY1307" s="1"/>
      <c r="EMZ1307" s="1"/>
      <c r="ENA1307" s="1"/>
      <c r="ENB1307" s="1"/>
      <c r="ENC1307" s="1"/>
      <c r="END1307" s="1"/>
      <c r="ENE1307" s="1"/>
      <c r="ENF1307" s="1"/>
      <c r="ENG1307" s="1"/>
      <c r="ENH1307" s="1"/>
      <c r="ENI1307" s="1"/>
      <c r="ENJ1307" s="1"/>
      <c r="ENK1307" s="1"/>
      <c r="ENL1307" s="1"/>
      <c r="ENM1307" s="1"/>
      <c r="ENN1307" s="1"/>
      <c r="ENO1307" s="1"/>
      <c r="ENP1307" s="1"/>
      <c r="ENQ1307" s="1"/>
      <c r="ENR1307" s="1"/>
      <c r="ENS1307" s="1"/>
      <c r="ENT1307" s="1"/>
      <c r="ENU1307" s="1"/>
      <c r="ENV1307" s="1"/>
      <c r="ENW1307" s="1"/>
      <c r="ENX1307" s="1"/>
      <c r="ENY1307" s="1"/>
      <c r="ENZ1307" s="1"/>
      <c r="EOA1307" s="1"/>
      <c r="EOB1307" s="1"/>
      <c r="EOC1307" s="1"/>
      <c r="EOD1307" s="1"/>
      <c r="EOE1307" s="1"/>
      <c r="EOF1307" s="1"/>
      <c r="EOG1307" s="1"/>
      <c r="EOH1307" s="1"/>
      <c r="EOI1307" s="1"/>
      <c r="EOJ1307" s="1"/>
      <c r="EOK1307" s="1"/>
      <c r="EOL1307" s="1"/>
      <c r="EOM1307" s="1"/>
      <c r="EON1307" s="1"/>
      <c r="EOO1307" s="1"/>
      <c r="EOP1307" s="1"/>
      <c r="EOQ1307" s="1"/>
      <c r="EOR1307" s="1"/>
      <c r="EOS1307" s="1"/>
      <c r="EOT1307" s="1"/>
      <c r="EOU1307" s="1"/>
      <c r="EOV1307" s="1"/>
      <c r="EOW1307" s="1"/>
      <c r="EOX1307" s="1"/>
      <c r="EOY1307" s="1"/>
      <c r="EOZ1307" s="1"/>
      <c r="EPA1307" s="1"/>
      <c r="EPB1307" s="1"/>
      <c r="EPC1307" s="1"/>
      <c r="EPD1307" s="1"/>
      <c r="EPE1307" s="1"/>
      <c r="EPF1307" s="1"/>
      <c r="EPG1307" s="1"/>
      <c r="EPH1307" s="1"/>
      <c r="EPI1307" s="1"/>
      <c r="EPJ1307" s="1"/>
      <c r="EPK1307" s="1"/>
      <c r="EPL1307" s="1"/>
      <c r="EPM1307" s="1"/>
      <c r="EPN1307" s="1"/>
      <c r="EPO1307" s="1"/>
      <c r="EPP1307" s="1"/>
      <c r="EPQ1307" s="1"/>
      <c r="EPR1307" s="1"/>
      <c r="EPS1307" s="1"/>
      <c r="EPT1307" s="1"/>
      <c r="EPU1307" s="1"/>
      <c r="EPV1307" s="1"/>
      <c r="EPW1307" s="1"/>
      <c r="EPX1307" s="1"/>
      <c r="EPY1307" s="1"/>
      <c r="EPZ1307" s="1"/>
      <c r="EQA1307" s="1"/>
      <c r="EQB1307" s="1"/>
      <c r="EQC1307" s="1"/>
      <c r="EQD1307" s="1"/>
      <c r="EQE1307" s="1"/>
      <c r="EQF1307" s="1"/>
      <c r="EQG1307" s="1"/>
      <c r="EQH1307" s="1"/>
      <c r="EQI1307" s="1"/>
      <c r="EQJ1307" s="1"/>
      <c r="EQK1307" s="1"/>
      <c r="EQL1307" s="1"/>
      <c r="EQM1307" s="1"/>
      <c r="EQN1307" s="1"/>
      <c r="EQO1307" s="1"/>
      <c r="EQP1307" s="1"/>
      <c r="EQQ1307" s="1"/>
      <c r="EQR1307" s="1"/>
      <c r="EQS1307" s="1"/>
      <c r="EQT1307" s="1"/>
      <c r="EQU1307" s="1"/>
      <c r="EQV1307" s="1"/>
      <c r="EQW1307" s="1"/>
      <c r="EQX1307" s="1"/>
      <c r="EQY1307" s="1"/>
      <c r="EQZ1307" s="1"/>
      <c r="ERA1307" s="1"/>
      <c r="ERB1307" s="1"/>
      <c r="ERC1307" s="1"/>
      <c r="ERD1307" s="1"/>
      <c r="ERE1307" s="1"/>
      <c r="ERF1307" s="1"/>
      <c r="ERG1307" s="1"/>
      <c r="ERH1307" s="1"/>
      <c r="ERI1307" s="1"/>
      <c r="ERJ1307" s="1"/>
      <c r="ERK1307" s="1"/>
      <c r="ERL1307" s="1"/>
      <c r="ERM1307" s="1"/>
      <c r="ERN1307" s="1"/>
      <c r="ERO1307" s="1"/>
      <c r="ERP1307" s="1"/>
      <c r="ERQ1307" s="1"/>
      <c r="ERR1307" s="1"/>
      <c r="ERS1307" s="1"/>
      <c r="ERT1307" s="1"/>
      <c r="ERU1307" s="1"/>
      <c r="ERV1307" s="1"/>
      <c r="ERW1307" s="1"/>
      <c r="ERX1307" s="1"/>
      <c r="ERY1307" s="1"/>
      <c r="ERZ1307" s="1"/>
      <c r="ESA1307" s="1"/>
      <c r="ESB1307" s="1"/>
      <c r="ESC1307" s="1"/>
      <c r="ESD1307" s="1"/>
      <c r="ESE1307" s="1"/>
      <c r="ESF1307" s="1"/>
      <c r="ESG1307" s="1"/>
      <c r="ESH1307" s="1"/>
      <c r="ESI1307" s="1"/>
      <c r="ESJ1307" s="1"/>
      <c r="ESK1307" s="1"/>
      <c r="ESL1307" s="1"/>
      <c r="ESM1307" s="1"/>
      <c r="ESN1307" s="1"/>
      <c r="ESO1307" s="1"/>
      <c r="ESP1307" s="1"/>
      <c r="ESQ1307" s="1"/>
      <c r="ESR1307" s="1"/>
      <c r="ESS1307" s="1"/>
      <c r="EST1307" s="1"/>
      <c r="ESU1307" s="1"/>
      <c r="ESV1307" s="1"/>
      <c r="ESW1307" s="1"/>
      <c r="ESX1307" s="1"/>
      <c r="ESY1307" s="1"/>
      <c r="ESZ1307" s="1"/>
      <c r="ETA1307" s="1"/>
      <c r="ETB1307" s="1"/>
      <c r="ETC1307" s="1"/>
      <c r="ETD1307" s="1"/>
      <c r="ETE1307" s="1"/>
      <c r="ETF1307" s="1"/>
      <c r="ETG1307" s="1"/>
      <c r="ETH1307" s="1"/>
      <c r="ETI1307" s="1"/>
      <c r="ETJ1307" s="1"/>
      <c r="ETK1307" s="1"/>
      <c r="ETL1307" s="1"/>
      <c r="ETM1307" s="1"/>
      <c r="ETN1307" s="1"/>
      <c r="ETO1307" s="1"/>
      <c r="ETP1307" s="1"/>
      <c r="ETQ1307" s="1"/>
      <c r="ETR1307" s="1"/>
      <c r="ETS1307" s="1"/>
      <c r="ETT1307" s="1"/>
      <c r="ETU1307" s="1"/>
      <c r="ETV1307" s="1"/>
      <c r="ETW1307" s="1"/>
      <c r="ETX1307" s="1"/>
      <c r="ETY1307" s="1"/>
      <c r="ETZ1307" s="1"/>
      <c r="EUA1307" s="1"/>
      <c r="EUB1307" s="1"/>
      <c r="EUC1307" s="1"/>
      <c r="EUD1307" s="1"/>
      <c r="EUE1307" s="1"/>
      <c r="EUF1307" s="1"/>
      <c r="EUG1307" s="1"/>
      <c r="EUH1307" s="1"/>
      <c r="EUI1307" s="1"/>
      <c r="EUJ1307" s="1"/>
      <c r="EUK1307" s="1"/>
      <c r="EUL1307" s="1"/>
      <c r="EUM1307" s="1"/>
      <c r="EUN1307" s="1"/>
      <c r="EUO1307" s="1"/>
      <c r="EUP1307" s="1"/>
      <c r="EUQ1307" s="1"/>
      <c r="EUR1307" s="1"/>
      <c r="EUS1307" s="1"/>
      <c r="EUT1307" s="1"/>
      <c r="EUU1307" s="1"/>
      <c r="EUV1307" s="1"/>
      <c r="EUW1307" s="1"/>
      <c r="EUX1307" s="1"/>
      <c r="EUY1307" s="1"/>
      <c r="EUZ1307" s="1"/>
      <c r="EVA1307" s="1"/>
      <c r="EVB1307" s="1"/>
      <c r="EVC1307" s="1"/>
      <c r="EVD1307" s="1"/>
      <c r="EVE1307" s="1"/>
      <c r="EVF1307" s="1"/>
      <c r="EVG1307" s="1"/>
      <c r="EVH1307" s="1"/>
      <c r="EVI1307" s="1"/>
      <c r="EVJ1307" s="1"/>
      <c r="EVK1307" s="1"/>
      <c r="EVL1307" s="1"/>
      <c r="EVM1307" s="1"/>
      <c r="EVN1307" s="1"/>
      <c r="EVO1307" s="1"/>
      <c r="EVP1307" s="1"/>
      <c r="EVQ1307" s="1"/>
      <c r="EVR1307" s="1"/>
      <c r="EVS1307" s="1"/>
      <c r="EVT1307" s="1"/>
      <c r="EVU1307" s="1"/>
      <c r="EVV1307" s="1"/>
      <c r="EVW1307" s="1"/>
      <c r="EVX1307" s="1"/>
      <c r="EVY1307" s="1"/>
      <c r="EVZ1307" s="1"/>
      <c r="EWA1307" s="1"/>
      <c r="EWB1307" s="1"/>
      <c r="EWC1307" s="1"/>
      <c r="EWD1307" s="1"/>
      <c r="EWE1307" s="1"/>
      <c r="EWF1307" s="1"/>
      <c r="EWG1307" s="1"/>
      <c r="EWH1307" s="1"/>
      <c r="EWI1307" s="1"/>
      <c r="EWJ1307" s="1"/>
      <c r="EWK1307" s="1"/>
      <c r="EWL1307" s="1"/>
      <c r="EWM1307" s="1"/>
      <c r="EWN1307" s="1"/>
      <c r="EWO1307" s="1"/>
      <c r="EWP1307" s="1"/>
      <c r="EWQ1307" s="1"/>
      <c r="EWR1307" s="1"/>
      <c r="EWS1307" s="1"/>
      <c r="EWT1307" s="1"/>
      <c r="EWU1307" s="1"/>
      <c r="EWV1307" s="1"/>
      <c r="EWW1307" s="1"/>
      <c r="EWX1307" s="1"/>
      <c r="EWY1307" s="1"/>
      <c r="EWZ1307" s="1"/>
      <c r="EXA1307" s="1"/>
      <c r="EXB1307" s="1"/>
      <c r="EXC1307" s="1"/>
      <c r="EXD1307" s="1"/>
      <c r="EXE1307" s="1"/>
      <c r="EXF1307" s="1"/>
      <c r="EXG1307" s="1"/>
      <c r="EXH1307" s="1"/>
      <c r="EXI1307" s="1"/>
      <c r="EXJ1307" s="1"/>
      <c r="EXK1307" s="1"/>
      <c r="EXL1307" s="1"/>
      <c r="EXM1307" s="1"/>
      <c r="EXN1307" s="1"/>
      <c r="EXO1307" s="1"/>
      <c r="EXP1307" s="1"/>
      <c r="EXQ1307" s="1"/>
      <c r="EXR1307" s="1"/>
      <c r="EXS1307" s="1"/>
      <c r="EXT1307" s="1"/>
      <c r="EXU1307" s="1"/>
      <c r="EXV1307" s="1"/>
      <c r="EXW1307" s="1"/>
      <c r="EXX1307" s="1"/>
      <c r="EXY1307" s="1"/>
      <c r="EXZ1307" s="1"/>
      <c r="EYA1307" s="1"/>
      <c r="EYB1307" s="1"/>
      <c r="EYC1307" s="1"/>
      <c r="EYD1307" s="1"/>
      <c r="EYE1307" s="1"/>
      <c r="EYF1307" s="1"/>
      <c r="EYG1307" s="1"/>
      <c r="EYH1307" s="1"/>
      <c r="EYI1307" s="1"/>
      <c r="EYJ1307" s="1"/>
      <c r="EYK1307" s="1"/>
      <c r="EYL1307" s="1"/>
      <c r="EYM1307" s="1"/>
      <c r="EYN1307" s="1"/>
      <c r="EYO1307" s="1"/>
      <c r="EYP1307" s="1"/>
      <c r="EYQ1307" s="1"/>
      <c r="EYR1307" s="1"/>
      <c r="EYS1307" s="1"/>
      <c r="EYT1307" s="1"/>
      <c r="EYU1307" s="1"/>
      <c r="EYV1307" s="1"/>
      <c r="EYW1307" s="1"/>
      <c r="EYX1307" s="1"/>
      <c r="EYY1307" s="1"/>
      <c r="EYZ1307" s="1"/>
      <c r="EZA1307" s="1"/>
      <c r="EZB1307" s="1"/>
      <c r="EZC1307" s="1"/>
      <c r="EZD1307" s="1"/>
      <c r="EZE1307" s="1"/>
      <c r="EZF1307" s="1"/>
      <c r="EZG1307" s="1"/>
      <c r="EZH1307" s="1"/>
      <c r="EZI1307" s="1"/>
      <c r="EZJ1307" s="1"/>
      <c r="EZK1307" s="1"/>
      <c r="EZL1307" s="1"/>
      <c r="EZM1307" s="1"/>
      <c r="EZN1307" s="1"/>
      <c r="EZO1307" s="1"/>
      <c r="EZP1307" s="1"/>
      <c r="EZQ1307" s="1"/>
      <c r="EZR1307" s="1"/>
      <c r="EZS1307" s="1"/>
      <c r="EZT1307" s="1"/>
      <c r="EZU1307" s="1"/>
      <c r="EZV1307" s="1"/>
      <c r="EZW1307" s="1"/>
      <c r="EZX1307" s="1"/>
      <c r="EZY1307" s="1"/>
      <c r="EZZ1307" s="1"/>
      <c r="FAA1307" s="1"/>
      <c r="FAB1307" s="1"/>
      <c r="FAC1307" s="1"/>
      <c r="FAD1307" s="1"/>
      <c r="FAE1307" s="1"/>
      <c r="FAF1307" s="1"/>
      <c r="FAG1307" s="1"/>
      <c r="FAH1307" s="1"/>
      <c r="FAI1307" s="1"/>
      <c r="FAJ1307" s="1"/>
      <c r="FAK1307" s="1"/>
      <c r="FAL1307" s="1"/>
      <c r="FAM1307" s="1"/>
      <c r="FAN1307" s="1"/>
      <c r="FAO1307" s="1"/>
      <c r="FAP1307" s="1"/>
      <c r="FAQ1307" s="1"/>
      <c r="FAR1307" s="1"/>
      <c r="FAS1307" s="1"/>
      <c r="FAT1307" s="1"/>
      <c r="FAU1307" s="1"/>
      <c r="FAV1307" s="1"/>
      <c r="FAW1307" s="1"/>
      <c r="FAX1307" s="1"/>
      <c r="FAY1307" s="1"/>
      <c r="FAZ1307" s="1"/>
      <c r="FBA1307" s="1"/>
      <c r="FBB1307" s="1"/>
      <c r="FBC1307" s="1"/>
      <c r="FBD1307" s="1"/>
      <c r="FBE1307" s="1"/>
      <c r="FBF1307" s="1"/>
      <c r="FBG1307" s="1"/>
      <c r="FBH1307" s="1"/>
      <c r="FBI1307" s="1"/>
      <c r="FBJ1307" s="1"/>
      <c r="FBK1307" s="1"/>
      <c r="FBL1307" s="1"/>
      <c r="FBM1307" s="1"/>
      <c r="FBN1307" s="1"/>
      <c r="FBO1307" s="1"/>
      <c r="FBP1307" s="1"/>
      <c r="FBQ1307" s="1"/>
      <c r="FBR1307" s="1"/>
      <c r="FBS1307" s="1"/>
      <c r="FBT1307" s="1"/>
      <c r="FBU1307" s="1"/>
      <c r="FBV1307" s="1"/>
      <c r="FBW1307" s="1"/>
      <c r="FBX1307" s="1"/>
      <c r="FBY1307" s="1"/>
      <c r="FBZ1307" s="1"/>
      <c r="FCA1307" s="1"/>
      <c r="FCB1307" s="1"/>
      <c r="FCC1307" s="1"/>
      <c r="FCD1307" s="1"/>
      <c r="FCE1307" s="1"/>
      <c r="FCF1307" s="1"/>
      <c r="FCG1307" s="1"/>
      <c r="FCH1307" s="1"/>
      <c r="FCI1307" s="1"/>
      <c r="FCJ1307" s="1"/>
      <c r="FCK1307" s="1"/>
      <c r="FCL1307" s="1"/>
      <c r="FCM1307" s="1"/>
      <c r="FCN1307" s="1"/>
      <c r="FCO1307" s="1"/>
      <c r="FCP1307" s="1"/>
      <c r="FCQ1307" s="1"/>
      <c r="FCR1307" s="1"/>
      <c r="FCS1307" s="1"/>
      <c r="FCT1307" s="1"/>
      <c r="FCU1307" s="1"/>
      <c r="FCV1307" s="1"/>
      <c r="FCW1307" s="1"/>
      <c r="FCX1307" s="1"/>
      <c r="FCY1307" s="1"/>
      <c r="FCZ1307" s="1"/>
      <c r="FDA1307" s="1"/>
      <c r="FDB1307" s="1"/>
      <c r="FDC1307" s="1"/>
      <c r="FDD1307" s="1"/>
      <c r="FDE1307" s="1"/>
      <c r="FDF1307" s="1"/>
      <c r="FDG1307" s="1"/>
      <c r="FDH1307" s="1"/>
      <c r="FDI1307" s="1"/>
      <c r="FDJ1307" s="1"/>
      <c r="FDK1307" s="1"/>
      <c r="FDL1307" s="1"/>
      <c r="FDM1307" s="1"/>
      <c r="FDN1307" s="1"/>
      <c r="FDO1307" s="1"/>
      <c r="FDP1307" s="1"/>
      <c r="FDQ1307" s="1"/>
      <c r="FDR1307" s="1"/>
      <c r="FDS1307" s="1"/>
      <c r="FDT1307" s="1"/>
      <c r="FDU1307" s="1"/>
      <c r="FDV1307" s="1"/>
      <c r="FDW1307" s="1"/>
      <c r="FDX1307" s="1"/>
      <c r="FDY1307" s="1"/>
      <c r="FDZ1307" s="1"/>
      <c r="FEA1307" s="1"/>
      <c r="FEB1307" s="1"/>
      <c r="FEC1307" s="1"/>
      <c r="FED1307" s="1"/>
      <c r="FEE1307" s="1"/>
      <c r="FEF1307" s="1"/>
      <c r="FEG1307" s="1"/>
      <c r="FEH1307" s="1"/>
      <c r="FEI1307" s="1"/>
      <c r="FEJ1307" s="1"/>
      <c r="FEK1307" s="1"/>
      <c r="FEL1307" s="1"/>
      <c r="FEM1307" s="1"/>
      <c r="FEN1307" s="1"/>
      <c r="FEO1307" s="1"/>
      <c r="FEP1307" s="1"/>
      <c r="FEQ1307" s="1"/>
      <c r="FER1307" s="1"/>
      <c r="FES1307" s="1"/>
      <c r="FET1307" s="1"/>
      <c r="FEU1307" s="1"/>
      <c r="FEV1307" s="1"/>
      <c r="FEW1307" s="1"/>
      <c r="FEX1307" s="1"/>
      <c r="FEY1307" s="1"/>
      <c r="FEZ1307" s="1"/>
      <c r="FFA1307" s="1"/>
      <c r="FFB1307" s="1"/>
      <c r="FFC1307" s="1"/>
      <c r="FFD1307" s="1"/>
      <c r="FFE1307" s="1"/>
      <c r="FFF1307" s="1"/>
      <c r="FFG1307" s="1"/>
      <c r="FFH1307" s="1"/>
      <c r="FFI1307" s="1"/>
      <c r="FFJ1307" s="1"/>
      <c r="FFK1307" s="1"/>
      <c r="FFL1307" s="1"/>
      <c r="FFM1307" s="1"/>
      <c r="FFN1307" s="1"/>
      <c r="FFO1307" s="1"/>
      <c r="FFP1307" s="1"/>
      <c r="FFQ1307" s="1"/>
      <c r="FFR1307" s="1"/>
      <c r="FFS1307" s="1"/>
      <c r="FFT1307" s="1"/>
      <c r="FFU1307" s="1"/>
      <c r="FFV1307" s="1"/>
      <c r="FFW1307" s="1"/>
      <c r="FFX1307" s="1"/>
      <c r="FFY1307" s="1"/>
      <c r="FFZ1307" s="1"/>
      <c r="FGA1307" s="1"/>
      <c r="FGB1307" s="1"/>
      <c r="FGC1307" s="1"/>
      <c r="FGD1307" s="1"/>
      <c r="FGE1307" s="1"/>
      <c r="FGF1307" s="1"/>
      <c r="FGG1307" s="1"/>
      <c r="FGH1307" s="1"/>
      <c r="FGI1307" s="1"/>
      <c r="FGJ1307" s="1"/>
      <c r="FGK1307" s="1"/>
      <c r="FGL1307" s="1"/>
      <c r="FGM1307" s="1"/>
      <c r="FGN1307" s="1"/>
      <c r="FGO1307" s="1"/>
      <c r="FGP1307" s="1"/>
      <c r="FGQ1307" s="1"/>
      <c r="FGR1307" s="1"/>
      <c r="FGS1307" s="1"/>
      <c r="FGT1307" s="1"/>
      <c r="FGU1307" s="1"/>
      <c r="FGV1307" s="1"/>
      <c r="FGW1307" s="1"/>
      <c r="FGX1307" s="1"/>
      <c r="FGY1307" s="1"/>
      <c r="FGZ1307" s="1"/>
      <c r="FHA1307" s="1"/>
      <c r="FHB1307" s="1"/>
      <c r="FHC1307" s="1"/>
      <c r="FHD1307" s="1"/>
      <c r="FHE1307" s="1"/>
      <c r="FHF1307" s="1"/>
      <c r="FHG1307" s="1"/>
      <c r="FHH1307" s="1"/>
      <c r="FHI1307" s="1"/>
      <c r="FHJ1307" s="1"/>
      <c r="FHK1307" s="1"/>
      <c r="FHL1307" s="1"/>
      <c r="FHM1307" s="1"/>
      <c r="FHN1307" s="1"/>
      <c r="FHO1307" s="1"/>
      <c r="FHP1307" s="1"/>
      <c r="FHQ1307" s="1"/>
      <c r="FHR1307" s="1"/>
      <c r="FHS1307" s="1"/>
      <c r="FHT1307" s="1"/>
      <c r="FHU1307" s="1"/>
      <c r="FHV1307" s="1"/>
      <c r="FHW1307" s="1"/>
      <c r="FHX1307" s="1"/>
      <c r="FHY1307" s="1"/>
      <c r="FHZ1307" s="1"/>
      <c r="FIA1307" s="1"/>
      <c r="FIB1307" s="1"/>
      <c r="FIC1307" s="1"/>
      <c r="FID1307" s="1"/>
      <c r="FIE1307" s="1"/>
      <c r="FIF1307" s="1"/>
      <c r="FIG1307" s="1"/>
      <c r="FIH1307" s="1"/>
      <c r="FII1307" s="1"/>
      <c r="FIJ1307" s="1"/>
      <c r="FIK1307" s="1"/>
      <c r="FIL1307" s="1"/>
      <c r="FIM1307" s="1"/>
      <c r="FIN1307" s="1"/>
      <c r="FIO1307" s="1"/>
      <c r="FIP1307" s="1"/>
      <c r="FIQ1307" s="1"/>
      <c r="FIR1307" s="1"/>
      <c r="FIS1307" s="1"/>
      <c r="FIT1307" s="1"/>
      <c r="FIU1307" s="1"/>
      <c r="FIV1307" s="1"/>
      <c r="FIW1307" s="1"/>
      <c r="FIX1307" s="1"/>
      <c r="FIY1307" s="1"/>
      <c r="FIZ1307" s="1"/>
      <c r="FJA1307" s="1"/>
      <c r="FJB1307" s="1"/>
      <c r="FJC1307" s="1"/>
      <c r="FJD1307" s="1"/>
      <c r="FJE1307" s="1"/>
      <c r="FJF1307" s="1"/>
      <c r="FJG1307" s="1"/>
      <c r="FJH1307" s="1"/>
      <c r="FJI1307" s="1"/>
      <c r="FJJ1307" s="1"/>
      <c r="FJK1307" s="1"/>
      <c r="FJL1307" s="1"/>
      <c r="FJM1307" s="1"/>
      <c r="FJN1307" s="1"/>
      <c r="FJO1307" s="1"/>
      <c r="FJP1307" s="1"/>
      <c r="FJQ1307" s="1"/>
      <c r="FJR1307" s="1"/>
      <c r="FJS1307" s="1"/>
      <c r="FJT1307" s="1"/>
      <c r="FJU1307" s="1"/>
      <c r="FJV1307" s="1"/>
      <c r="FJW1307" s="1"/>
      <c r="FJX1307" s="1"/>
      <c r="FJY1307" s="1"/>
      <c r="FJZ1307" s="1"/>
      <c r="FKA1307" s="1"/>
      <c r="FKB1307" s="1"/>
      <c r="FKC1307" s="1"/>
      <c r="FKD1307" s="1"/>
      <c r="FKE1307" s="1"/>
      <c r="FKF1307" s="1"/>
      <c r="FKG1307" s="1"/>
      <c r="FKH1307" s="1"/>
      <c r="FKI1307" s="1"/>
      <c r="FKJ1307" s="1"/>
      <c r="FKK1307" s="1"/>
      <c r="FKL1307" s="1"/>
      <c r="FKM1307" s="1"/>
      <c r="FKN1307" s="1"/>
      <c r="FKO1307" s="1"/>
      <c r="FKP1307" s="1"/>
      <c r="FKQ1307" s="1"/>
      <c r="FKR1307" s="1"/>
      <c r="FKS1307" s="1"/>
      <c r="FKT1307" s="1"/>
      <c r="FKU1307" s="1"/>
      <c r="FKV1307" s="1"/>
      <c r="FKW1307" s="1"/>
      <c r="FKX1307" s="1"/>
      <c r="FKY1307" s="1"/>
      <c r="FKZ1307" s="1"/>
      <c r="FLA1307" s="1"/>
      <c r="FLB1307" s="1"/>
      <c r="FLC1307" s="1"/>
      <c r="FLD1307" s="1"/>
      <c r="FLE1307" s="1"/>
      <c r="FLF1307" s="1"/>
      <c r="FLG1307" s="1"/>
      <c r="FLH1307" s="1"/>
      <c r="FLI1307" s="1"/>
      <c r="FLJ1307" s="1"/>
      <c r="FLK1307" s="1"/>
      <c r="FLL1307" s="1"/>
      <c r="FLM1307" s="1"/>
      <c r="FLN1307" s="1"/>
      <c r="FLO1307" s="1"/>
      <c r="FLP1307" s="1"/>
      <c r="FLQ1307" s="1"/>
      <c r="FLR1307" s="1"/>
      <c r="FLS1307" s="1"/>
      <c r="FLT1307" s="1"/>
      <c r="FLU1307" s="1"/>
      <c r="FLV1307" s="1"/>
      <c r="FLW1307" s="1"/>
      <c r="FLX1307" s="1"/>
      <c r="FLY1307" s="1"/>
      <c r="FLZ1307" s="1"/>
      <c r="FMA1307" s="1"/>
      <c r="FMB1307" s="1"/>
      <c r="FMC1307" s="1"/>
      <c r="FMD1307" s="1"/>
      <c r="FME1307" s="1"/>
      <c r="FMF1307" s="1"/>
      <c r="FMG1307" s="1"/>
      <c r="FMH1307" s="1"/>
      <c r="FMI1307" s="1"/>
      <c r="FMJ1307" s="1"/>
      <c r="FMK1307" s="1"/>
      <c r="FML1307" s="1"/>
      <c r="FMM1307" s="1"/>
      <c r="FMN1307" s="1"/>
      <c r="FMO1307" s="1"/>
      <c r="FMP1307" s="1"/>
      <c r="FMQ1307" s="1"/>
      <c r="FMR1307" s="1"/>
      <c r="FMS1307" s="1"/>
      <c r="FMT1307" s="1"/>
      <c r="FMU1307" s="1"/>
      <c r="FMV1307" s="1"/>
      <c r="FMW1307" s="1"/>
      <c r="FMX1307" s="1"/>
      <c r="FMY1307" s="1"/>
      <c r="FMZ1307" s="1"/>
      <c r="FNA1307" s="1"/>
      <c r="FNB1307" s="1"/>
      <c r="FNC1307" s="1"/>
      <c r="FND1307" s="1"/>
      <c r="FNE1307" s="1"/>
      <c r="FNF1307" s="1"/>
      <c r="FNG1307" s="1"/>
      <c r="FNH1307" s="1"/>
      <c r="FNI1307" s="1"/>
      <c r="FNJ1307" s="1"/>
      <c r="FNK1307" s="1"/>
      <c r="FNL1307" s="1"/>
      <c r="FNM1307" s="1"/>
      <c r="FNN1307" s="1"/>
      <c r="FNO1307" s="1"/>
      <c r="FNP1307" s="1"/>
      <c r="FNQ1307" s="1"/>
      <c r="FNR1307" s="1"/>
      <c r="FNS1307" s="1"/>
      <c r="FNT1307" s="1"/>
      <c r="FNU1307" s="1"/>
      <c r="FNV1307" s="1"/>
      <c r="FNW1307" s="1"/>
      <c r="FNX1307" s="1"/>
      <c r="FNY1307" s="1"/>
      <c r="FNZ1307" s="1"/>
      <c r="FOA1307" s="1"/>
      <c r="FOB1307" s="1"/>
      <c r="FOC1307" s="1"/>
      <c r="FOD1307" s="1"/>
      <c r="FOE1307" s="1"/>
      <c r="FOF1307" s="1"/>
      <c r="FOG1307" s="1"/>
      <c r="FOH1307" s="1"/>
      <c r="FOI1307" s="1"/>
      <c r="FOJ1307" s="1"/>
      <c r="FOK1307" s="1"/>
      <c r="FOL1307" s="1"/>
      <c r="FOM1307" s="1"/>
      <c r="FON1307" s="1"/>
      <c r="FOO1307" s="1"/>
      <c r="FOP1307" s="1"/>
      <c r="FOQ1307" s="1"/>
      <c r="FOR1307" s="1"/>
      <c r="FOS1307" s="1"/>
      <c r="FOT1307" s="1"/>
      <c r="FOU1307" s="1"/>
      <c r="FOV1307" s="1"/>
      <c r="FOW1307" s="1"/>
      <c r="FOX1307" s="1"/>
      <c r="FOY1307" s="1"/>
      <c r="FOZ1307" s="1"/>
      <c r="FPA1307" s="1"/>
      <c r="FPB1307" s="1"/>
      <c r="FPC1307" s="1"/>
      <c r="FPD1307" s="1"/>
      <c r="FPE1307" s="1"/>
      <c r="FPF1307" s="1"/>
      <c r="FPG1307" s="1"/>
      <c r="FPH1307" s="1"/>
      <c r="FPI1307" s="1"/>
      <c r="FPJ1307" s="1"/>
      <c r="FPK1307" s="1"/>
      <c r="FPL1307" s="1"/>
      <c r="FPM1307" s="1"/>
      <c r="FPN1307" s="1"/>
      <c r="FPO1307" s="1"/>
      <c r="FPP1307" s="1"/>
      <c r="FPQ1307" s="1"/>
      <c r="FPR1307" s="1"/>
      <c r="FPS1307" s="1"/>
      <c r="FPT1307" s="1"/>
      <c r="FPU1307" s="1"/>
      <c r="FPV1307" s="1"/>
      <c r="FPW1307" s="1"/>
      <c r="FPX1307" s="1"/>
      <c r="FPY1307" s="1"/>
      <c r="FPZ1307" s="1"/>
      <c r="FQA1307" s="1"/>
      <c r="FQB1307" s="1"/>
      <c r="FQC1307" s="1"/>
      <c r="FQD1307" s="1"/>
      <c r="FQE1307" s="1"/>
      <c r="FQF1307" s="1"/>
      <c r="FQG1307" s="1"/>
      <c r="FQH1307" s="1"/>
      <c r="FQI1307" s="1"/>
      <c r="FQJ1307" s="1"/>
      <c r="FQK1307" s="1"/>
      <c r="FQL1307" s="1"/>
      <c r="FQM1307" s="1"/>
      <c r="FQN1307" s="1"/>
      <c r="FQO1307" s="1"/>
      <c r="FQP1307" s="1"/>
      <c r="FQQ1307" s="1"/>
      <c r="FQR1307" s="1"/>
      <c r="FQS1307" s="1"/>
      <c r="FQT1307" s="1"/>
      <c r="FQU1307" s="1"/>
      <c r="FQV1307" s="1"/>
      <c r="FQW1307" s="1"/>
      <c r="FQX1307" s="1"/>
      <c r="FQY1307" s="1"/>
      <c r="FQZ1307" s="1"/>
      <c r="FRA1307" s="1"/>
      <c r="FRB1307" s="1"/>
      <c r="FRC1307" s="1"/>
      <c r="FRD1307" s="1"/>
      <c r="FRE1307" s="1"/>
      <c r="FRF1307" s="1"/>
      <c r="FRG1307" s="1"/>
      <c r="FRH1307" s="1"/>
      <c r="FRI1307" s="1"/>
      <c r="FRJ1307" s="1"/>
      <c r="FRK1307" s="1"/>
      <c r="FRL1307" s="1"/>
      <c r="FRM1307" s="1"/>
      <c r="FRN1307" s="1"/>
      <c r="FRO1307" s="1"/>
      <c r="FRP1307" s="1"/>
      <c r="FRQ1307" s="1"/>
      <c r="FRR1307" s="1"/>
      <c r="FRS1307" s="1"/>
      <c r="FRT1307" s="1"/>
      <c r="FRU1307" s="1"/>
      <c r="FRV1307" s="1"/>
      <c r="FRW1307" s="1"/>
      <c r="FRX1307" s="1"/>
      <c r="FRY1307" s="1"/>
      <c r="FRZ1307" s="1"/>
      <c r="FSA1307" s="1"/>
      <c r="FSB1307" s="1"/>
      <c r="FSC1307" s="1"/>
      <c r="FSD1307" s="1"/>
      <c r="FSE1307" s="1"/>
      <c r="FSF1307" s="1"/>
      <c r="FSG1307" s="1"/>
      <c r="FSH1307" s="1"/>
      <c r="FSI1307" s="1"/>
      <c r="FSJ1307" s="1"/>
      <c r="FSK1307" s="1"/>
      <c r="FSL1307" s="1"/>
      <c r="FSM1307" s="1"/>
      <c r="FSN1307" s="1"/>
      <c r="FSO1307" s="1"/>
      <c r="FSP1307" s="1"/>
      <c r="FSQ1307" s="1"/>
      <c r="FSR1307" s="1"/>
      <c r="FSS1307" s="1"/>
      <c r="FST1307" s="1"/>
      <c r="FSU1307" s="1"/>
      <c r="FSV1307" s="1"/>
      <c r="FSW1307" s="1"/>
      <c r="FSX1307" s="1"/>
      <c r="FSY1307" s="1"/>
      <c r="FSZ1307" s="1"/>
      <c r="FTA1307" s="1"/>
      <c r="FTB1307" s="1"/>
      <c r="FTC1307" s="1"/>
      <c r="FTD1307" s="1"/>
      <c r="FTE1307" s="1"/>
      <c r="FTF1307" s="1"/>
      <c r="FTG1307" s="1"/>
      <c r="FTH1307" s="1"/>
      <c r="FTI1307" s="1"/>
      <c r="FTJ1307" s="1"/>
      <c r="FTK1307" s="1"/>
      <c r="FTL1307" s="1"/>
      <c r="FTM1307" s="1"/>
      <c r="FTN1307" s="1"/>
      <c r="FTO1307" s="1"/>
      <c r="FTP1307" s="1"/>
      <c r="FTQ1307" s="1"/>
      <c r="FTR1307" s="1"/>
      <c r="FTS1307" s="1"/>
      <c r="FTT1307" s="1"/>
      <c r="FTU1307" s="1"/>
      <c r="FTV1307" s="1"/>
      <c r="FTW1307" s="1"/>
      <c r="FTX1307" s="1"/>
      <c r="FTY1307" s="1"/>
      <c r="FTZ1307" s="1"/>
      <c r="FUA1307" s="1"/>
      <c r="FUB1307" s="1"/>
      <c r="FUC1307" s="1"/>
      <c r="FUD1307" s="1"/>
      <c r="FUE1307" s="1"/>
      <c r="FUF1307" s="1"/>
      <c r="FUG1307" s="1"/>
      <c r="FUH1307" s="1"/>
      <c r="FUI1307" s="1"/>
      <c r="FUJ1307" s="1"/>
      <c r="FUK1307" s="1"/>
      <c r="FUL1307" s="1"/>
      <c r="FUM1307" s="1"/>
      <c r="FUN1307" s="1"/>
      <c r="FUO1307" s="1"/>
      <c r="FUP1307" s="1"/>
      <c r="FUQ1307" s="1"/>
      <c r="FUR1307" s="1"/>
      <c r="FUS1307" s="1"/>
      <c r="FUT1307" s="1"/>
      <c r="FUU1307" s="1"/>
      <c r="FUV1307" s="1"/>
      <c r="FUW1307" s="1"/>
      <c r="FUX1307" s="1"/>
      <c r="FUY1307" s="1"/>
      <c r="FUZ1307" s="1"/>
      <c r="FVA1307" s="1"/>
      <c r="FVB1307" s="1"/>
      <c r="FVC1307" s="1"/>
      <c r="FVD1307" s="1"/>
      <c r="FVE1307" s="1"/>
      <c r="FVF1307" s="1"/>
      <c r="FVG1307" s="1"/>
      <c r="FVH1307" s="1"/>
      <c r="FVI1307" s="1"/>
      <c r="FVJ1307" s="1"/>
      <c r="FVK1307" s="1"/>
      <c r="FVL1307" s="1"/>
      <c r="FVM1307" s="1"/>
      <c r="FVN1307" s="1"/>
      <c r="FVO1307" s="1"/>
      <c r="FVP1307" s="1"/>
      <c r="FVQ1307" s="1"/>
      <c r="FVR1307" s="1"/>
      <c r="FVS1307" s="1"/>
      <c r="FVT1307" s="1"/>
      <c r="FVU1307" s="1"/>
      <c r="FVV1307" s="1"/>
      <c r="FVW1307" s="1"/>
      <c r="FVX1307" s="1"/>
      <c r="FVY1307" s="1"/>
      <c r="FVZ1307" s="1"/>
      <c r="FWA1307" s="1"/>
      <c r="FWB1307" s="1"/>
      <c r="FWC1307" s="1"/>
      <c r="FWD1307" s="1"/>
      <c r="FWE1307" s="1"/>
      <c r="FWF1307" s="1"/>
      <c r="FWG1307" s="1"/>
      <c r="FWH1307" s="1"/>
      <c r="FWI1307" s="1"/>
      <c r="FWJ1307" s="1"/>
      <c r="FWK1307" s="1"/>
      <c r="FWL1307" s="1"/>
      <c r="FWM1307" s="1"/>
      <c r="FWN1307" s="1"/>
      <c r="FWO1307" s="1"/>
      <c r="FWP1307" s="1"/>
      <c r="FWQ1307" s="1"/>
      <c r="FWR1307" s="1"/>
      <c r="FWS1307" s="1"/>
      <c r="FWT1307" s="1"/>
      <c r="FWU1307" s="1"/>
      <c r="FWV1307" s="1"/>
      <c r="FWW1307" s="1"/>
      <c r="FWX1307" s="1"/>
      <c r="FWY1307" s="1"/>
      <c r="FWZ1307" s="1"/>
      <c r="FXA1307" s="1"/>
      <c r="FXB1307" s="1"/>
      <c r="FXC1307" s="1"/>
      <c r="FXD1307" s="1"/>
      <c r="FXE1307" s="1"/>
      <c r="FXF1307" s="1"/>
      <c r="FXG1307" s="1"/>
      <c r="FXH1307" s="1"/>
      <c r="FXI1307" s="1"/>
      <c r="FXJ1307" s="1"/>
      <c r="FXK1307" s="1"/>
      <c r="FXL1307" s="1"/>
      <c r="FXM1307" s="1"/>
      <c r="FXN1307" s="1"/>
      <c r="FXO1307" s="1"/>
      <c r="FXP1307" s="1"/>
      <c r="FXQ1307" s="1"/>
      <c r="FXR1307" s="1"/>
      <c r="FXS1307" s="1"/>
      <c r="FXT1307" s="1"/>
      <c r="FXU1307" s="1"/>
      <c r="FXV1307" s="1"/>
      <c r="FXW1307" s="1"/>
      <c r="FXX1307" s="1"/>
      <c r="FXY1307" s="1"/>
      <c r="FXZ1307" s="1"/>
      <c r="FYA1307" s="1"/>
      <c r="FYB1307" s="1"/>
      <c r="FYC1307" s="1"/>
      <c r="FYD1307" s="1"/>
      <c r="FYE1307" s="1"/>
      <c r="FYF1307" s="1"/>
      <c r="FYG1307" s="1"/>
      <c r="FYH1307" s="1"/>
      <c r="FYI1307" s="1"/>
      <c r="FYJ1307" s="1"/>
      <c r="FYK1307" s="1"/>
      <c r="FYL1307" s="1"/>
      <c r="FYM1307" s="1"/>
      <c r="FYN1307" s="1"/>
      <c r="FYO1307" s="1"/>
      <c r="FYP1307" s="1"/>
      <c r="FYQ1307" s="1"/>
      <c r="FYR1307" s="1"/>
      <c r="FYS1307" s="1"/>
      <c r="FYT1307" s="1"/>
      <c r="FYU1307" s="1"/>
      <c r="FYV1307" s="1"/>
      <c r="FYW1307" s="1"/>
      <c r="FYX1307" s="1"/>
      <c r="FYY1307" s="1"/>
      <c r="FYZ1307" s="1"/>
      <c r="FZA1307" s="1"/>
      <c r="FZB1307" s="1"/>
      <c r="FZC1307" s="1"/>
      <c r="FZD1307" s="1"/>
      <c r="FZE1307" s="1"/>
      <c r="FZF1307" s="1"/>
      <c r="FZG1307" s="1"/>
      <c r="FZH1307" s="1"/>
      <c r="FZI1307" s="1"/>
      <c r="FZJ1307" s="1"/>
      <c r="FZK1307" s="1"/>
      <c r="FZL1307" s="1"/>
      <c r="FZM1307" s="1"/>
      <c r="FZN1307" s="1"/>
      <c r="FZO1307" s="1"/>
      <c r="FZP1307" s="1"/>
      <c r="FZQ1307" s="1"/>
      <c r="FZR1307" s="1"/>
      <c r="FZS1307" s="1"/>
      <c r="FZT1307" s="1"/>
      <c r="FZU1307" s="1"/>
      <c r="FZV1307" s="1"/>
      <c r="FZW1307" s="1"/>
      <c r="FZX1307" s="1"/>
      <c r="FZY1307" s="1"/>
      <c r="FZZ1307" s="1"/>
      <c r="GAA1307" s="1"/>
      <c r="GAB1307" s="1"/>
      <c r="GAC1307" s="1"/>
      <c r="GAD1307" s="1"/>
      <c r="GAE1307" s="1"/>
      <c r="GAF1307" s="1"/>
      <c r="GAG1307" s="1"/>
      <c r="GAH1307" s="1"/>
      <c r="GAI1307" s="1"/>
      <c r="GAJ1307" s="1"/>
      <c r="GAK1307" s="1"/>
      <c r="GAL1307" s="1"/>
      <c r="GAM1307" s="1"/>
      <c r="GAN1307" s="1"/>
      <c r="GAO1307" s="1"/>
      <c r="GAP1307" s="1"/>
      <c r="GAQ1307" s="1"/>
      <c r="GAR1307" s="1"/>
      <c r="GAS1307" s="1"/>
      <c r="GAT1307" s="1"/>
      <c r="GAU1307" s="1"/>
      <c r="GAV1307" s="1"/>
      <c r="GAW1307" s="1"/>
      <c r="GAX1307" s="1"/>
      <c r="GAY1307" s="1"/>
      <c r="GAZ1307" s="1"/>
      <c r="GBA1307" s="1"/>
      <c r="GBB1307" s="1"/>
      <c r="GBC1307" s="1"/>
      <c r="GBD1307" s="1"/>
      <c r="GBE1307" s="1"/>
      <c r="GBF1307" s="1"/>
      <c r="GBG1307" s="1"/>
      <c r="GBH1307" s="1"/>
      <c r="GBI1307" s="1"/>
      <c r="GBJ1307" s="1"/>
      <c r="GBK1307" s="1"/>
      <c r="GBL1307" s="1"/>
      <c r="GBM1307" s="1"/>
      <c r="GBN1307" s="1"/>
      <c r="GBO1307" s="1"/>
      <c r="GBP1307" s="1"/>
      <c r="GBQ1307" s="1"/>
      <c r="GBR1307" s="1"/>
      <c r="GBS1307" s="1"/>
      <c r="GBT1307" s="1"/>
      <c r="GBU1307" s="1"/>
      <c r="GBV1307" s="1"/>
      <c r="GBW1307" s="1"/>
      <c r="GBX1307" s="1"/>
      <c r="GBY1307" s="1"/>
      <c r="GBZ1307" s="1"/>
      <c r="GCA1307" s="1"/>
      <c r="GCB1307" s="1"/>
      <c r="GCC1307" s="1"/>
      <c r="GCD1307" s="1"/>
      <c r="GCE1307" s="1"/>
      <c r="GCF1307" s="1"/>
      <c r="GCG1307" s="1"/>
      <c r="GCH1307" s="1"/>
      <c r="GCI1307" s="1"/>
      <c r="GCJ1307" s="1"/>
      <c r="GCK1307" s="1"/>
      <c r="GCL1307" s="1"/>
      <c r="GCM1307" s="1"/>
      <c r="GCN1307" s="1"/>
      <c r="GCO1307" s="1"/>
      <c r="GCP1307" s="1"/>
      <c r="GCQ1307" s="1"/>
      <c r="GCR1307" s="1"/>
      <c r="GCS1307" s="1"/>
      <c r="GCT1307" s="1"/>
      <c r="GCU1307" s="1"/>
      <c r="GCV1307" s="1"/>
      <c r="GCW1307" s="1"/>
      <c r="GCX1307" s="1"/>
      <c r="GCY1307" s="1"/>
      <c r="GCZ1307" s="1"/>
      <c r="GDA1307" s="1"/>
      <c r="GDB1307" s="1"/>
      <c r="GDC1307" s="1"/>
      <c r="GDD1307" s="1"/>
      <c r="GDE1307" s="1"/>
      <c r="GDF1307" s="1"/>
      <c r="GDG1307" s="1"/>
      <c r="GDH1307" s="1"/>
      <c r="GDI1307" s="1"/>
      <c r="GDJ1307" s="1"/>
      <c r="GDK1307" s="1"/>
      <c r="GDL1307" s="1"/>
      <c r="GDM1307" s="1"/>
      <c r="GDN1307" s="1"/>
      <c r="GDO1307" s="1"/>
      <c r="GDP1307" s="1"/>
      <c r="GDQ1307" s="1"/>
      <c r="GDR1307" s="1"/>
      <c r="GDS1307" s="1"/>
      <c r="GDT1307" s="1"/>
      <c r="GDU1307" s="1"/>
      <c r="GDV1307" s="1"/>
      <c r="GDW1307" s="1"/>
      <c r="GDX1307" s="1"/>
      <c r="GDY1307" s="1"/>
      <c r="GDZ1307" s="1"/>
      <c r="GEA1307" s="1"/>
      <c r="GEB1307" s="1"/>
      <c r="GEC1307" s="1"/>
      <c r="GED1307" s="1"/>
      <c r="GEE1307" s="1"/>
      <c r="GEF1307" s="1"/>
      <c r="GEG1307" s="1"/>
      <c r="GEH1307" s="1"/>
      <c r="GEI1307" s="1"/>
      <c r="GEJ1307" s="1"/>
      <c r="GEK1307" s="1"/>
      <c r="GEL1307" s="1"/>
      <c r="GEM1307" s="1"/>
      <c r="GEN1307" s="1"/>
      <c r="GEO1307" s="1"/>
      <c r="GEP1307" s="1"/>
      <c r="GEQ1307" s="1"/>
      <c r="GER1307" s="1"/>
      <c r="GES1307" s="1"/>
      <c r="GET1307" s="1"/>
      <c r="GEU1307" s="1"/>
      <c r="GEV1307" s="1"/>
      <c r="GEW1307" s="1"/>
      <c r="GEX1307" s="1"/>
      <c r="GEY1307" s="1"/>
      <c r="GEZ1307" s="1"/>
      <c r="GFA1307" s="1"/>
      <c r="GFB1307" s="1"/>
      <c r="GFC1307" s="1"/>
      <c r="GFD1307" s="1"/>
      <c r="GFE1307" s="1"/>
      <c r="GFF1307" s="1"/>
      <c r="GFG1307" s="1"/>
      <c r="GFH1307" s="1"/>
      <c r="GFI1307" s="1"/>
      <c r="GFJ1307" s="1"/>
      <c r="GFK1307" s="1"/>
      <c r="GFL1307" s="1"/>
      <c r="GFM1307" s="1"/>
      <c r="GFN1307" s="1"/>
      <c r="GFO1307" s="1"/>
      <c r="GFP1307" s="1"/>
      <c r="GFQ1307" s="1"/>
      <c r="GFR1307" s="1"/>
      <c r="GFS1307" s="1"/>
      <c r="GFT1307" s="1"/>
      <c r="GFU1307" s="1"/>
      <c r="GFV1307" s="1"/>
      <c r="GFW1307" s="1"/>
      <c r="GFX1307" s="1"/>
      <c r="GFY1307" s="1"/>
      <c r="GFZ1307" s="1"/>
      <c r="GGA1307" s="1"/>
      <c r="GGB1307" s="1"/>
      <c r="GGC1307" s="1"/>
      <c r="GGD1307" s="1"/>
      <c r="GGE1307" s="1"/>
      <c r="GGF1307" s="1"/>
      <c r="GGG1307" s="1"/>
      <c r="GGH1307" s="1"/>
      <c r="GGI1307" s="1"/>
      <c r="GGJ1307" s="1"/>
      <c r="GGK1307" s="1"/>
      <c r="GGL1307" s="1"/>
      <c r="GGM1307" s="1"/>
      <c r="GGN1307" s="1"/>
      <c r="GGO1307" s="1"/>
      <c r="GGP1307" s="1"/>
      <c r="GGQ1307" s="1"/>
      <c r="GGR1307" s="1"/>
      <c r="GGS1307" s="1"/>
      <c r="GGT1307" s="1"/>
      <c r="GGU1307" s="1"/>
      <c r="GGV1307" s="1"/>
      <c r="GGW1307" s="1"/>
      <c r="GGX1307" s="1"/>
      <c r="GGY1307" s="1"/>
      <c r="GGZ1307" s="1"/>
      <c r="GHA1307" s="1"/>
      <c r="GHB1307" s="1"/>
      <c r="GHC1307" s="1"/>
      <c r="GHD1307" s="1"/>
      <c r="GHE1307" s="1"/>
      <c r="GHF1307" s="1"/>
      <c r="GHG1307" s="1"/>
      <c r="GHH1307" s="1"/>
      <c r="GHI1307" s="1"/>
      <c r="GHJ1307" s="1"/>
      <c r="GHK1307" s="1"/>
      <c r="GHL1307" s="1"/>
      <c r="GHM1307" s="1"/>
      <c r="GHN1307" s="1"/>
      <c r="GHO1307" s="1"/>
      <c r="GHP1307" s="1"/>
      <c r="GHQ1307" s="1"/>
      <c r="GHR1307" s="1"/>
      <c r="GHS1307" s="1"/>
      <c r="GHT1307" s="1"/>
      <c r="GHU1307" s="1"/>
      <c r="GHV1307" s="1"/>
      <c r="GHW1307" s="1"/>
      <c r="GHX1307" s="1"/>
      <c r="GHY1307" s="1"/>
      <c r="GHZ1307" s="1"/>
      <c r="GIA1307" s="1"/>
      <c r="GIB1307" s="1"/>
      <c r="GIC1307" s="1"/>
      <c r="GID1307" s="1"/>
      <c r="GIE1307" s="1"/>
      <c r="GIF1307" s="1"/>
      <c r="GIG1307" s="1"/>
      <c r="GIH1307" s="1"/>
      <c r="GII1307" s="1"/>
      <c r="GIJ1307" s="1"/>
      <c r="GIK1307" s="1"/>
      <c r="GIL1307" s="1"/>
      <c r="GIM1307" s="1"/>
      <c r="GIN1307" s="1"/>
      <c r="GIO1307" s="1"/>
      <c r="GIP1307" s="1"/>
      <c r="GIQ1307" s="1"/>
      <c r="GIR1307" s="1"/>
      <c r="GIS1307" s="1"/>
      <c r="GIT1307" s="1"/>
      <c r="GIU1307" s="1"/>
      <c r="GIV1307" s="1"/>
      <c r="GIW1307" s="1"/>
      <c r="GIX1307" s="1"/>
      <c r="GIY1307" s="1"/>
      <c r="GIZ1307" s="1"/>
      <c r="GJA1307" s="1"/>
      <c r="GJB1307" s="1"/>
      <c r="GJC1307" s="1"/>
      <c r="GJD1307" s="1"/>
      <c r="GJE1307" s="1"/>
      <c r="GJF1307" s="1"/>
      <c r="GJG1307" s="1"/>
      <c r="GJH1307" s="1"/>
      <c r="GJI1307" s="1"/>
      <c r="GJJ1307" s="1"/>
      <c r="GJK1307" s="1"/>
      <c r="GJL1307" s="1"/>
      <c r="GJM1307" s="1"/>
      <c r="GJN1307" s="1"/>
      <c r="GJO1307" s="1"/>
      <c r="GJP1307" s="1"/>
      <c r="GJQ1307" s="1"/>
      <c r="GJR1307" s="1"/>
      <c r="GJS1307" s="1"/>
      <c r="GJT1307" s="1"/>
      <c r="GJU1307" s="1"/>
      <c r="GJV1307" s="1"/>
      <c r="GJW1307" s="1"/>
      <c r="GJX1307" s="1"/>
      <c r="GJY1307" s="1"/>
      <c r="GJZ1307" s="1"/>
      <c r="GKA1307" s="1"/>
      <c r="GKB1307" s="1"/>
      <c r="GKC1307" s="1"/>
      <c r="GKD1307" s="1"/>
      <c r="GKE1307" s="1"/>
      <c r="GKF1307" s="1"/>
      <c r="GKG1307" s="1"/>
      <c r="GKH1307" s="1"/>
      <c r="GKI1307" s="1"/>
      <c r="GKJ1307" s="1"/>
      <c r="GKK1307" s="1"/>
      <c r="GKL1307" s="1"/>
      <c r="GKM1307" s="1"/>
      <c r="GKN1307" s="1"/>
      <c r="GKO1307" s="1"/>
      <c r="GKP1307" s="1"/>
      <c r="GKQ1307" s="1"/>
      <c r="GKR1307" s="1"/>
      <c r="GKS1307" s="1"/>
      <c r="GKT1307" s="1"/>
      <c r="GKU1307" s="1"/>
      <c r="GKV1307" s="1"/>
      <c r="GKW1307" s="1"/>
      <c r="GKX1307" s="1"/>
      <c r="GKY1307" s="1"/>
      <c r="GKZ1307" s="1"/>
      <c r="GLA1307" s="1"/>
      <c r="GLB1307" s="1"/>
      <c r="GLC1307" s="1"/>
      <c r="GLD1307" s="1"/>
      <c r="GLE1307" s="1"/>
      <c r="GLF1307" s="1"/>
      <c r="GLG1307" s="1"/>
      <c r="GLH1307" s="1"/>
      <c r="GLI1307" s="1"/>
      <c r="GLJ1307" s="1"/>
      <c r="GLK1307" s="1"/>
      <c r="GLL1307" s="1"/>
      <c r="GLM1307" s="1"/>
      <c r="GLN1307" s="1"/>
      <c r="GLO1307" s="1"/>
      <c r="GLP1307" s="1"/>
      <c r="GLQ1307" s="1"/>
      <c r="GLR1307" s="1"/>
      <c r="GLS1307" s="1"/>
      <c r="GLT1307" s="1"/>
      <c r="GLU1307" s="1"/>
      <c r="GLV1307" s="1"/>
      <c r="GLW1307" s="1"/>
      <c r="GLX1307" s="1"/>
      <c r="GLY1307" s="1"/>
      <c r="GLZ1307" s="1"/>
      <c r="GMA1307" s="1"/>
      <c r="GMB1307" s="1"/>
      <c r="GMC1307" s="1"/>
      <c r="GMD1307" s="1"/>
      <c r="GME1307" s="1"/>
      <c r="GMF1307" s="1"/>
      <c r="GMG1307" s="1"/>
      <c r="GMH1307" s="1"/>
      <c r="GMI1307" s="1"/>
      <c r="GMJ1307" s="1"/>
      <c r="GMK1307" s="1"/>
      <c r="GML1307" s="1"/>
      <c r="GMM1307" s="1"/>
      <c r="GMN1307" s="1"/>
      <c r="GMO1307" s="1"/>
      <c r="GMP1307" s="1"/>
      <c r="GMQ1307" s="1"/>
      <c r="GMR1307" s="1"/>
      <c r="GMS1307" s="1"/>
      <c r="GMT1307" s="1"/>
      <c r="GMU1307" s="1"/>
      <c r="GMV1307" s="1"/>
      <c r="GMW1307" s="1"/>
      <c r="GMX1307" s="1"/>
      <c r="GMY1307" s="1"/>
      <c r="GMZ1307" s="1"/>
      <c r="GNA1307" s="1"/>
      <c r="GNB1307" s="1"/>
      <c r="GNC1307" s="1"/>
      <c r="GND1307" s="1"/>
      <c r="GNE1307" s="1"/>
      <c r="GNF1307" s="1"/>
      <c r="GNG1307" s="1"/>
      <c r="GNH1307" s="1"/>
      <c r="GNI1307" s="1"/>
      <c r="GNJ1307" s="1"/>
      <c r="GNK1307" s="1"/>
      <c r="GNL1307" s="1"/>
      <c r="GNM1307" s="1"/>
      <c r="GNN1307" s="1"/>
      <c r="GNO1307" s="1"/>
      <c r="GNP1307" s="1"/>
      <c r="GNQ1307" s="1"/>
      <c r="GNR1307" s="1"/>
      <c r="GNS1307" s="1"/>
      <c r="GNT1307" s="1"/>
      <c r="GNU1307" s="1"/>
      <c r="GNV1307" s="1"/>
      <c r="GNW1307" s="1"/>
      <c r="GNX1307" s="1"/>
      <c r="GNY1307" s="1"/>
      <c r="GNZ1307" s="1"/>
      <c r="GOA1307" s="1"/>
      <c r="GOB1307" s="1"/>
      <c r="GOC1307" s="1"/>
      <c r="GOD1307" s="1"/>
      <c r="GOE1307" s="1"/>
      <c r="GOF1307" s="1"/>
      <c r="GOG1307" s="1"/>
      <c r="GOH1307" s="1"/>
      <c r="GOI1307" s="1"/>
      <c r="GOJ1307" s="1"/>
      <c r="GOK1307" s="1"/>
      <c r="GOL1307" s="1"/>
      <c r="GOM1307" s="1"/>
      <c r="GON1307" s="1"/>
      <c r="GOO1307" s="1"/>
      <c r="GOP1307" s="1"/>
      <c r="GOQ1307" s="1"/>
      <c r="GOR1307" s="1"/>
      <c r="GOS1307" s="1"/>
      <c r="GOT1307" s="1"/>
      <c r="GOU1307" s="1"/>
      <c r="GOV1307" s="1"/>
      <c r="GOW1307" s="1"/>
      <c r="GOX1307" s="1"/>
      <c r="GOY1307" s="1"/>
      <c r="GOZ1307" s="1"/>
      <c r="GPA1307" s="1"/>
      <c r="GPB1307" s="1"/>
      <c r="GPC1307" s="1"/>
      <c r="GPD1307" s="1"/>
      <c r="GPE1307" s="1"/>
      <c r="GPF1307" s="1"/>
      <c r="GPG1307" s="1"/>
      <c r="GPH1307" s="1"/>
      <c r="GPI1307" s="1"/>
      <c r="GPJ1307" s="1"/>
      <c r="GPK1307" s="1"/>
      <c r="GPL1307" s="1"/>
      <c r="GPM1307" s="1"/>
      <c r="GPN1307" s="1"/>
      <c r="GPO1307" s="1"/>
      <c r="GPP1307" s="1"/>
      <c r="GPQ1307" s="1"/>
      <c r="GPR1307" s="1"/>
      <c r="GPS1307" s="1"/>
      <c r="GPT1307" s="1"/>
      <c r="GPU1307" s="1"/>
      <c r="GPV1307" s="1"/>
      <c r="GPW1307" s="1"/>
      <c r="GPX1307" s="1"/>
      <c r="GPY1307" s="1"/>
      <c r="GPZ1307" s="1"/>
      <c r="GQA1307" s="1"/>
      <c r="GQB1307" s="1"/>
      <c r="GQC1307" s="1"/>
      <c r="GQD1307" s="1"/>
      <c r="GQE1307" s="1"/>
      <c r="GQF1307" s="1"/>
      <c r="GQG1307" s="1"/>
      <c r="GQH1307" s="1"/>
      <c r="GQI1307" s="1"/>
      <c r="GQJ1307" s="1"/>
      <c r="GQK1307" s="1"/>
      <c r="GQL1307" s="1"/>
      <c r="GQM1307" s="1"/>
      <c r="GQN1307" s="1"/>
      <c r="GQO1307" s="1"/>
      <c r="GQP1307" s="1"/>
      <c r="GQQ1307" s="1"/>
      <c r="GQR1307" s="1"/>
      <c r="GQS1307" s="1"/>
      <c r="GQT1307" s="1"/>
      <c r="GQU1307" s="1"/>
      <c r="GQV1307" s="1"/>
      <c r="GQW1307" s="1"/>
      <c r="GQX1307" s="1"/>
      <c r="GQY1307" s="1"/>
      <c r="GQZ1307" s="1"/>
      <c r="GRA1307" s="1"/>
      <c r="GRB1307" s="1"/>
      <c r="GRC1307" s="1"/>
      <c r="GRD1307" s="1"/>
      <c r="GRE1307" s="1"/>
      <c r="GRF1307" s="1"/>
      <c r="GRG1307" s="1"/>
      <c r="GRH1307" s="1"/>
      <c r="GRI1307" s="1"/>
      <c r="GRJ1307" s="1"/>
      <c r="GRK1307" s="1"/>
      <c r="GRL1307" s="1"/>
      <c r="GRM1307" s="1"/>
      <c r="GRN1307" s="1"/>
      <c r="GRO1307" s="1"/>
      <c r="GRP1307" s="1"/>
      <c r="GRQ1307" s="1"/>
      <c r="GRR1307" s="1"/>
      <c r="GRS1307" s="1"/>
      <c r="GRT1307" s="1"/>
      <c r="GRU1307" s="1"/>
      <c r="GRV1307" s="1"/>
      <c r="GRW1307" s="1"/>
      <c r="GRX1307" s="1"/>
      <c r="GRY1307" s="1"/>
      <c r="GRZ1307" s="1"/>
      <c r="GSA1307" s="1"/>
      <c r="GSB1307" s="1"/>
      <c r="GSC1307" s="1"/>
      <c r="GSD1307" s="1"/>
      <c r="GSE1307" s="1"/>
      <c r="GSF1307" s="1"/>
      <c r="GSG1307" s="1"/>
      <c r="GSH1307" s="1"/>
      <c r="GSI1307" s="1"/>
      <c r="GSJ1307" s="1"/>
      <c r="GSK1307" s="1"/>
      <c r="GSL1307" s="1"/>
      <c r="GSM1307" s="1"/>
      <c r="GSN1307" s="1"/>
      <c r="GSO1307" s="1"/>
      <c r="GSP1307" s="1"/>
      <c r="GSQ1307" s="1"/>
      <c r="GSR1307" s="1"/>
      <c r="GSS1307" s="1"/>
      <c r="GST1307" s="1"/>
      <c r="GSU1307" s="1"/>
      <c r="GSV1307" s="1"/>
      <c r="GSW1307" s="1"/>
      <c r="GSX1307" s="1"/>
      <c r="GSY1307" s="1"/>
      <c r="GSZ1307" s="1"/>
      <c r="GTA1307" s="1"/>
      <c r="GTB1307" s="1"/>
      <c r="GTC1307" s="1"/>
      <c r="GTD1307" s="1"/>
      <c r="GTE1307" s="1"/>
      <c r="GTF1307" s="1"/>
      <c r="GTG1307" s="1"/>
      <c r="GTH1307" s="1"/>
      <c r="GTI1307" s="1"/>
      <c r="GTJ1307" s="1"/>
      <c r="GTK1307" s="1"/>
      <c r="GTL1307" s="1"/>
      <c r="GTM1307" s="1"/>
      <c r="GTN1307" s="1"/>
      <c r="GTO1307" s="1"/>
      <c r="GTP1307" s="1"/>
      <c r="GTQ1307" s="1"/>
      <c r="GTR1307" s="1"/>
      <c r="GTS1307" s="1"/>
      <c r="GTT1307" s="1"/>
      <c r="GTU1307" s="1"/>
      <c r="GTV1307" s="1"/>
      <c r="GTW1307" s="1"/>
      <c r="GTX1307" s="1"/>
      <c r="GTY1307" s="1"/>
      <c r="GTZ1307" s="1"/>
      <c r="GUA1307" s="1"/>
      <c r="GUB1307" s="1"/>
      <c r="GUC1307" s="1"/>
      <c r="GUD1307" s="1"/>
      <c r="GUE1307" s="1"/>
      <c r="GUF1307" s="1"/>
      <c r="GUG1307" s="1"/>
      <c r="GUH1307" s="1"/>
      <c r="GUI1307" s="1"/>
      <c r="GUJ1307" s="1"/>
      <c r="GUK1307" s="1"/>
      <c r="GUL1307" s="1"/>
      <c r="GUM1307" s="1"/>
      <c r="GUN1307" s="1"/>
      <c r="GUO1307" s="1"/>
      <c r="GUP1307" s="1"/>
      <c r="GUQ1307" s="1"/>
      <c r="GUR1307" s="1"/>
      <c r="GUS1307" s="1"/>
      <c r="GUT1307" s="1"/>
      <c r="GUU1307" s="1"/>
      <c r="GUV1307" s="1"/>
      <c r="GUW1307" s="1"/>
      <c r="GUX1307" s="1"/>
      <c r="GUY1307" s="1"/>
      <c r="GUZ1307" s="1"/>
      <c r="GVA1307" s="1"/>
      <c r="GVB1307" s="1"/>
      <c r="GVC1307" s="1"/>
      <c r="GVD1307" s="1"/>
      <c r="GVE1307" s="1"/>
      <c r="GVF1307" s="1"/>
      <c r="GVG1307" s="1"/>
      <c r="GVH1307" s="1"/>
      <c r="GVI1307" s="1"/>
      <c r="GVJ1307" s="1"/>
      <c r="GVK1307" s="1"/>
      <c r="GVL1307" s="1"/>
      <c r="GVM1307" s="1"/>
      <c r="GVN1307" s="1"/>
      <c r="GVO1307" s="1"/>
      <c r="GVP1307" s="1"/>
      <c r="GVQ1307" s="1"/>
      <c r="GVR1307" s="1"/>
      <c r="GVS1307" s="1"/>
      <c r="GVT1307" s="1"/>
      <c r="GVU1307" s="1"/>
      <c r="GVV1307" s="1"/>
      <c r="GVW1307" s="1"/>
      <c r="GVX1307" s="1"/>
      <c r="GVY1307" s="1"/>
      <c r="GVZ1307" s="1"/>
      <c r="GWA1307" s="1"/>
      <c r="GWB1307" s="1"/>
      <c r="GWC1307" s="1"/>
      <c r="GWD1307" s="1"/>
      <c r="GWE1307" s="1"/>
      <c r="GWF1307" s="1"/>
      <c r="GWG1307" s="1"/>
      <c r="GWH1307" s="1"/>
      <c r="GWI1307" s="1"/>
      <c r="GWJ1307" s="1"/>
      <c r="GWK1307" s="1"/>
      <c r="GWL1307" s="1"/>
      <c r="GWM1307" s="1"/>
      <c r="GWN1307" s="1"/>
      <c r="GWO1307" s="1"/>
      <c r="GWP1307" s="1"/>
      <c r="GWQ1307" s="1"/>
      <c r="GWR1307" s="1"/>
      <c r="GWS1307" s="1"/>
      <c r="GWT1307" s="1"/>
      <c r="GWU1307" s="1"/>
      <c r="GWV1307" s="1"/>
      <c r="GWW1307" s="1"/>
      <c r="GWX1307" s="1"/>
      <c r="GWY1307" s="1"/>
      <c r="GWZ1307" s="1"/>
      <c r="GXA1307" s="1"/>
      <c r="GXB1307" s="1"/>
      <c r="GXC1307" s="1"/>
      <c r="GXD1307" s="1"/>
      <c r="GXE1307" s="1"/>
      <c r="GXF1307" s="1"/>
      <c r="GXG1307" s="1"/>
      <c r="GXH1307" s="1"/>
      <c r="GXI1307" s="1"/>
      <c r="GXJ1307" s="1"/>
      <c r="GXK1307" s="1"/>
      <c r="GXL1307" s="1"/>
      <c r="GXM1307" s="1"/>
      <c r="GXN1307" s="1"/>
      <c r="GXO1307" s="1"/>
      <c r="GXP1307" s="1"/>
      <c r="GXQ1307" s="1"/>
      <c r="GXR1307" s="1"/>
      <c r="GXS1307" s="1"/>
      <c r="GXT1307" s="1"/>
      <c r="GXU1307" s="1"/>
      <c r="GXV1307" s="1"/>
      <c r="GXW1307" s="1"/>
      <c r="GXX1307" s="1"/>
      <c r="GXY1307" s="1"/>
      <c r="GXZ1307" s="1"/>
      <c r="GYA1307" s="1"/>
      <c r="GYB1307" s="1"/>
      <c r="GYC1307" s="1"/>
      <c r="GYD1307" s="1"/>
      <c r="GYE1307" s="1"/>
      <c r="GYF1307" s="1"/>
      <c r="GYG1307" s="1"/>
      <c r="GYH1307" s="1"/>
      <c r="GYI1307" s="1"/>
      <c r="GYJ1307" s="1"/>
      <c r="GYK1307" s="1"/>
      <c r="GYL1307" s="1"/>
      <c r="GYM1307" s="1"/>
      <c r="GYN1307" s="1"/>
      <c r="GYO1307" s="1"/>
      <c r="GYP1307" s="1"/>
      <c r="GYQ1307" s="1"/>
      <c r="GYR1307" s="1"/>
      <c r="GYS1307" s="1"/>
      <c r="GYT1307" s="1"/>
      <c r="GYU1307" s="1"/>
      <c r="GYV1307" s="1"/>
      <c r="GYW1307" s="1"/>
      <c r="GYX1307" s="1"/>
      <c r="GYY1307" s="1"/>
      <c r="GYZ1307" s="1"/>
      <c r="GZA1307" s="1"/>
      <c r="GZB1307" s="1"/>
      <c r="GZC1307" s="1"/>
      <c r="GZD1307" s="1"/>
      <c r="GZE1307" s="1"/>
      <c r="GZF1307" s="1"/>
      <c r="GZG1307" s="1"/>
      <c r="GZH1307" s="1"/>
      <c r="GZI1307" s="1"/>
      <c r="GZJ1307" s="1"/>
      <c r="GZK1307" s="1"/>
      <c r="GZL1307" s="1"/>
      <c r="GZM1307" s="1"/>
      <c r="GZN1307" s="1"/>
      <c r="GZO1307" s="1"/>
      <c r="GZP1307" s="1"/>
      <c r="GZQ1307" s="1"/>
      <c r="GZR1307" s="1"/>
      <c r="GZS1307" s="1"/>
      <c r="GZT1307" s="1"/>
      <c r="GZU1307" s="1"/>
      <c r="GZV1307" s="1"/>
      <c r="GZW1307" s="1"/>
      <c r="GZX1307" s="1"/>
      <c r="GZY1307" s="1"/>
      <c r="GZZ1307" s="1"/>
      <c r="HAA1307" s="1"/>
      <c r="HAB1307" s="1"/>
      <c r="HAC1307" s="1"/>
      <c r="HAD1307" s="1"/>
      <c r="HAE1307" s="1"/>
      <c r="HAF1307" s="1"/>
      <c r="HAG1307" s="1"/>
      <c r="HAH1307" s="1"/>
      <c r="HAI1307" s="1"/>
      <c r="HAJ1307" s="1"/>
      <c r="HAK1307" s="1"/>
      <c r="HAL1307" s="1"/>
      <c r="HAM1307" s="1"/>
      <c r="HAN1307" s="1"/>
      <c r="HAO1307" s="1"/>
      <c r="HAP1307" s="1"/>
      <c r="HAQ1307" s="1"/>
      <c r="HAR1307" s="1"/>
      <c r="HAS1307" s="1"/>
      <c r="HAT1307" s="1"/>
      <c r="HAU1307" s="1"/>
      <c r="HAV1307" s="1"/>
      <c r="HAW1307" s="1"/>
      <c r="HAX1307" s="1"/>
      <c r="HAY1307" s="1"/>
      <c r="HAZ1307" s="1"/>
      <c r="HBA1307" s="1"/>
      <c r="HBB1307" s="1"/>
      <c r="HBC1307" s="1"/>
      <c r="HBD1307" s="1"/>
      <c r="HBE1307" s="1"/>
      <c r="HBF1307" s="1"/>
      <c r="HBG1307" s="1"/>
      <c r="HBH1307" s="1"/>
      <c r="HBI1307" s="1"/>
      <c r="HBJ1307" s="1"/>
      <c r="HBK1307" s="1"/>
      <c r="HBL1307" s="1"/>
      <c r="HBM1307" s="1"/>
      <c r="HBN1307" s="1"/>
      <c r="HBO1307" s="1"/>
      <c r="HBP1307" s="1"/>
      <c r="HBQ1307" s="1"/>
      <c r="HBR1307" s="1"/>
      <c r="HBS1307" s="1"/>
      <c r="HBT1307" s="1"/>
      <c r="HBU1307" s="1"/>
      <c r="HBV1307" s="1"/>
      <c r="HBW1307" s="1"/>
      <c r="HBX1307" s="1"/>
      <c r="HBY1307" s="1"/>
      <c r="HBZ1307" s="1"/>
      <c r="HCA1307" s="1"/>
      <c r="HCB1307" s="1"/>
      <c r="HCC1307" s="1"/>
      <c r="HCD1307" s="1"/>
      <c r="HCE1307" s="1"/>
      <c r="HCF1307" s="1"/>
      <c r="HCG1307" s="1"/>
      <c r="HCH1307" s="1"/>
      <c r="HCI1307" s="1"/>
      <c r="HCJ1307" s="1"/>
      <c r="HCK1307" s="1"/>
      <c r="HCL1307" s="1"/>
      <c r="HCM1307" s="1"/>
      <c r="HCN1307" s="1"/>
      <c r="HCO1307" s="1"/>
      <c r="HCP1307" s="1"/>
      <c r="HCQ1307" s="1"/>
      <c r="HCR1307" s="1"/>
      <c r="HCS1307" s="1"/>
      <c r="HCT1307" s="1"/>
      <c r="HCU1307" s="1"/>
      <c r="HCV1307" s="1"/>
      <c r="HCW1307" s="1"/>
      <c r="HCX1307" s="1"/>
      <c r="HCY1307" s="1"/>
      <c r="HCZ1307" s="1"/>
      <c r="HDA1307" s="1"/>
      <c r="HDB1307" s="1"/>
      <c r="HDC1307" s="1"/>
      <c r="HDD1307" s="1"/>
      <c r="HDE1307" s="1"/>
      <c r="HDF1307" s="1"/>
      <c r="HDG1307" s="1"/>
      <c r="HDH1307" s="1"/>
      <c r="HDI1307" s="1"/>
      <c r="HDJ1307" s="1"/>
      <c r="HDK1307" s="1"/>
      <c r="HDL1307" s="1"/>
      <c r="HDM1307" s="1"/>
      <c r="HDN1307" s="1"/>
      <c r="HDO1307" s="1"/>
      <c r="HDP1307" s="1"/>
      <c r="HDQ1307" s="1"/>
      <c r="HDR1307" s="1"/>
      <c r="HDS1307" s="1"/>
      <c r="HDT1307" s="1"/>
      <c r="HDU1307" s="1"/>
      <c r="HDV1307" s="1"/>
      <c r="HDW1307" s="1"/>
      <c r="HDX1307" s="1"/>
      <c r="HDY1307" s="1"/>
      <c r="HDZ1307" s="1"/>
      <c r="HEA1307" s="1"/>
      <c r="HEB1307" s="1"/>
      <c r="HEC1307" s="1"/>
      <c r="HED1307" s="1"/>
      <c r="HEE1307" s="1"/>
      <c r="HEF1307" s="1"/>
      <c r="HEG1307" s="1"/>
      <c r="HEH1307" s="1"/>
      <c r="HEI1307" s="1"/>
      <c r="HEJ1307" s="1"/>
      <c r="HEK1307" s="1"/>
      <c r="HEL1307" s="1"/>
      <c r="HEM1307" s="1"/>
      <c r="HEN1307" s="1"/>
      <c r="HEO1307" s="1"/>
      <c r="HEP1307" s="1"/>
      <c r="HEQ1307" s="1"/>
      <c r="HER1307" s="1"/>
      <c r="HES1307" s="1"/>
      <c r="HET1307" s="1"/>
      <c r="HEU1307" s="1"/>
      <c r="HEV1307" s="1"/>
      <c r="HEW1307" s="1"/>
      <c r="HEX1307" s="1"/>
      <c r="HEY1307" s="1"/>
      <c r="HEZ1307" s="1"/>
      <c r="HFA1307" s="1"/>
      <c r="HFB1307" s="1"/>
      <c r="HFC1307" s="1"/>
      <c r="HFD1307" s="1"/>
      <c r="HFE1307" s="1"/>
      <c r="HFF1307" s="1"/>
      <c r="HFG1307" s="1"/>
      <c r="HFH1307" s="1"/>
      <c r="HFI1307" s="1"/>
      <c r="HFJ1307" s="1"/>
      <c r="HFK1307" s="1"/>
      <c r="HFL1307" s="1"/>
      <c r="HFM1307" s="1"/>
      <c r="HFN1307" s="1"/>
      <c r="HFO1307" s="1"/>
      <c r="HFP1307" s="1"/>
      <c r="HFQ1307" s="1"/>
      <c r="HFR1307" s="1"/>
      <c r="HFS1307" s="1"/>
      <c r="HFT1307" s="1"/>
      <c r="HFU1307" s="1"/>
      <c r="HFV1307" s="1"/>
      <c r="HFW1307" s="1"/>
      <c r="HFX1307" s="1"/>
      <c r="HFY1307" s="1"/>
      <c r="HFZ1307" s="1"/>
      <c r="HGA1307" s="1"/>
      <c r="HGB1307" s="1"/>
      <c r="HGC1307" s="1"/>
      <c r="HGD1307" s="1"/>
      <c r="HGE1307" s="1"/>
      <c r="HGF1307" s="1"/>
      <c r="HGG1307" s="1"/>
      <c r="HGH1307" s="1"/>
      <c r="HGI1307" s="1"/>
      <c r="HGJ1307" s="1"/>
      <c r="HGK1307" s="1"/>
      <c r="HGL1307" s="1"/>
      <c r="HGM1307" s="1"/>
      <c r="HGN1307" s="1"/>
      <c r="HGO1307" s="1"/>
      <c r="HGP1307" s="1"/>
      <c r="HGQ1307" s="1"/>
      <c r="HGR1307" s="1"/>
      <c r="HGS1307" s="1"/>
      <c r="HGT1307" s="1"/>
      <c r="HGU1307" s="1"/>
      <c r="HGV1307" s="1"/>
      <c r="HGW1307" s="1"/>
      <c r="HGX1307" s="1"/>
      <c r="HGY1307" s="1"/>
      <c r="HGZ1307" s="1"/>
      <c r="HHA1307" s="1"/>
      <c r="HHB1307" s="1"/>
      <c r="HHC1307" s="1"/>
      <c r="HHD1307" s="1"/>
      <c r="HHE1307" s="1"/>
      <c r="HHF1307" s="1"/>
      <c r="HHG1307" s="1"/>
      <c r="HHH1307" s="1"/>
      <c r="HHI1307" s="1"/>
      <c r="HHJ1307" s="1"/>
      <c r="HHK1307" s="1"/>
      <c r="HHL1307" s="1"/>
      <c r="HHM1307" s="1"/>
      <c r="HHN1307" s="1"/>
      <c r="HHO1307" s="1"/>
      <c r="HHP1307" s="1"/>
      <c r="HHQ1307" s="1"/>
      <c r="HHR1307" s="1"/>
      <c r="HHS1307" s="1"/>
      <c r="HHT1307" s="1"/>
      <c r="HHU1307" s="1"/>
      <c r="HHV1307" s="1"/>
      <c r="HHW1307" s="1"/>
      <c r="HHX1307" s="1"/>
      <c r="HHY1307" s="1"/>
      <c r="HHZ1307" s="1"/>
      <c r="HIA1307" s="1"/>
      <c r="HIB1307" s="1"/>
      <c r="HIC1307" s="1"/>
      <c r="HID1307" s="1"/>
      <c r="HIE1307" s="1"/>
      <c r="HIF1307" s="1"/>
      <c r="HIG1307" s="1"/>
      <c r="HIH1307" s="1"/>
      <c r="HII1307" s="1"/>
      <c r="HIJ1307" s="1"/>
      <c r="HIK1307" s="1"/>
      <c r="HIL1307" s="1"/>
      <c r="HIM1307" s="1"/>
      <c r="HIN1307" s="1"/>
      <c r="HIO1307" s="1"/>
      <c r="HIP1307" s="1"/>
      <c r="HIQ1307" s="1"/>
      <c r="HIR1307" s="1"/>
      <c r="HIS1307" s="1"/>
      <c r="HIT1307" s="1"/>
      <c r="HIU1307" s="1"/>
      <c r="HIV1307" s="1"/>
      <c r="HIW1307" s="1"/>
      <c r="HIX1307" s="1"/>
      <c r="HIY1307" s="1"/>
      <c r="HIZ1307" s="1"/>
      <c r="HJA1307" s="1"/>
      <c r="HJB1307" s="1"/>
      <c r="HJC1307" s="1"/>
      <c r="HJD1307" s="1"/>
      <c r="HJE1307" s="1"/>
      <c r="HJF1307" s="1"/>
      <c r="HJG1307" s="1"/>
      <c r="HJH1307" s="1"/>
      <c r="HJI1307" s="1"/>
      <c r="HJJ1307" s="1"/>
      <c r="HJK1307" s="1"/>
      <c r="HJL1307" s="1"/>
      <c r="HJM1307" s="1"/>
      <c r="HJN1307" s="1"/>
      <c r="HJO1307" s="1"/>
      <c r="HJP1307" s="1"/>
      <c r="HJQ1307" s="1"/>
      <c r="HJR1307" s="1"/>
      <c r="HJS1307" s="1"/>
      <c r="HJT1307" s="1"/>
      <c r="HJU1307" s="1"/>
      <c r="HJV1307" s="1"/>
      <c r="HJW1307" s="1"/>
      <c r="HJX1307" s="1"/>
      <c r="HJY1307" s="1"/>
      <c r="HJZ1307" s="1"/>
      <c r="HKA1307" s="1"/>
      <c r="HKB1307" s="1"/>
      <c r="HKC1307" s="1"/>
      <c r="HKD1307" s="1"/>
      <c r="HKE1307" s="1"/>
      <c r="HKF1307" s="1"/>
      <c r="HKG1307" s="1"/>
      <c r="HKH1307" s="1"/>
      <c r="HKI1307" s="1"/>
      <c r="HKJ1307" s="1"/>
      <c r="HKK1307" s="1"/>
      <c r="HKL1307" s="1"/>
      <c r="HKM1307" s="1"/>
      <c r="HKN1307" s="1"/>
      <c r="HKO1307" s="1"/>
      <c r="HKP1307" s="1"/>
      <c r="HKQ1307" s="1"/>
      <c r="HKR1307" s="1"/>
      <c r="HKS1307" s="1"/>
      <c r="HKT1307" s="1"/>
      <c r="HKU1307" s="1"/>
      <c r="HKV1307" s="1"/>
      <c r="HKW1307" s="1"/>
      <c r="HKX1307" s="1"/>
      <c r="HKY1307" s="1"/>
      <c r="HKZ1307" s="1"/>
      <c r="HLA1307" s="1"/>
      <c r="HLB1307" s="1"/>
      <c r="HLC1307" s="1"/>
      <c r="HLD1307" s="1"/>
      <c r="HLE1307" s="1"/>
      <c r="HLF1307" s="1"/>
      <c r="HLG1307" s="1"/>
      <c r="HLH1307" s="1"/>
      <c r="HLI1307" s="1"/>
      <c r="HLJ1307" s="1"/>
      <c r="HLK1307" s="1"/>
      <c r="HLL1307" s="1"/>
      <c r="HLM1307" s="1"/>
      <c r="HLN1307" s="1"/>
      <c r="HLO1307" s="1"/>
      <c r="HLP1307" s="1"/>
      <c r="HLQ1307" s="1"/>
      <c r="HLR1307" s="1"/>
      <c r="HLS1307" s="1"/>
      <c r="HLT1307" s="1"/>
      <c r="HLU1307" s="1"/>
      <c r="HLV1307" s="1"/>
      <c r="HLW1307" s="1"/>
      <c r="HLX1307" s="1"/>
      <c r="HLY1307" s="1"/>
      <c r="HLZ1307" s="1"/>
      <c r="HMA1307" s="1"/>
      <c r="HMB1307" s="1"/>
      <c r="HMC1307" s="1"/>
      <c r="HMD1307" s="1"/>
      <c r="HME1307" s="1"/>
      <c r="HMF1307" s="1"/>
      <c r="HMG1307" s="1"/>
      <c r="HMH1307" s="1"/>
      <c r="HMI1307" s="1"/>
      <c r="HMJ1307" s="1"/>
      <c r="HMK1307" s="1"/>
      <c r="HML1307" s="1"/>
      <c r="HMM1307" s="1"/>
      <c r="HMN1307" s="1"/>
      <c r="HMO1307" s="1"/>
      <c r="HMP1307" s="1"/>
      <c r="HMQ1307" s="1"/>
      <c r="HMR1307" s="1"/>
      <c r="HMS1307" s="1"/>
      <c r="HMT1307" s="1"/>
      <c r="HMU1307" s="1"/>
      <c r="HMV1307" s="1"/>
      <c r="HMW1307" s="1"/>
      <c r="HMX1307" s="1"/>
      <c r="HMY1307" s="1"/>
      <c r="HMZ1307" s="1"/>
      <c r="HNA1307" s="1"/>
      <c r="HNB1307" s="1"/>
      <c r="HNC1307" s="1"/>
      <c r="HND1307" s="1"/>
      <c r="HNE1307" s="1"/>
      <c r="HNF1307" s="1"/>
      <c r="HNG1307" s="1"/>
      <c r="HNH1307" s="1"/>
      <c r="HNI1307" s="1"/>
      <c r="HNJ1307" s="1"/>
      <c r="HNK1307" s="1"/>
      <c r="HNL1307" s="1"/>
      <c r="HNM1307" s="1"/>
      <c r="HNN1307" s="1"/>
      <c r="HNO1307" s="1"/>
      <c r="HNP1307" s="1"/>
      <c r="HNQ1307" s="1"/>
      <c r="HNR1307" s="1"/>
      <c r="HNS1307" s="1"/>
      <c r="HNT1307" s="1"/>
      <c r="HNU1307" s="1"/>
      <c r="HNV1307" s="1"/>
      <c r="HNW1307" s="1"/>
      <c r="HNX1307" s="1"/>
      <c r="HNY1307" s="1"/>
      <c r="HNZ1307" s="1"/>
      <c r="HOA1307" s="1"/>
      <c r="HOB1307" s="1"/>
      <c r="HOC1307" s="1"/>
      <c r="HOD1307" s="1"/>
      <c r="HOE1307" s="1"/>
      <c r="HOF1307" s="1"/>
      <c r="HOG1307" s="1"/>
      <c r="HOH1307" s="1"/>
      <c r="HOI1307" s="1"/>
      <c r="HOJ1307" s="1"/>
      <c r="HOK1307" s="1"/>
      <c r="HOL1307" s="1"/>
      <c r="HOM1307" s="1"/>
      <c r="HON1307" s="1"/>
      <c r="HOO1307" s="1"/>
      <c r="HOP1307" s="1"/>
      <c r="HOQ1307" s="1"/>
      <c r="HOR1307" s="1"/>
      <c r="HOS1307" s="1"/>
      <c r="HOT1307" s="1"/>
      <c r="HOU1307" s="1"/>
      <c r="HOV1307" s="1"/>
      <c r="HOW1307" s="1"/>
      <c r="HOX1307" s="1"/>
      <c r="HOY1307" s="1"/>
      <c r="HOZ1307" s="1"/>
      <c r="HPA1307" s="1"/>
      <c r="HPB1307" s="1"/>
      <c r="HPC1307" s="1"/>
      <c r="HPD1307" s="1"/>
      <c r="HPE1307" s="1"/>
      <c r="HPF1307" s="1"/>
      <c r="HPG1307" s="1"/>
      <c r="HPH1307" s="1"/>
      <c r="HPI1307" s="1"/>
      <c r="HPJ1307" s="1"/>
      <c r="HPK1307" s="1"/>
      <c r="HPL1307" s="1"/>
      <c r="HPM1307" s="1"/>
      <c r="HPN1307" s="1"/>
      <c r="HPO1307" s="1"/>
      <c r="HPP1307" s="1"/>
      <c r="HPQ1307" s="1"/>
      <c r="HPR1307" s="1"/>
      <c r="HPS1307" s="1"/>
      <c r="HPT1307" s="1"/>
      <c r="HPU1307" s="1"/>
      <c r="HPV1307" s="1"/>
      <c r="HPW1307" s="1"/>
      <c r="HPX1307" s="1"/>
      <c r="HPY1307" s="1"/>
      <c r="HPZ1307" s="1"/>
      <c r="HQA1307" s="1"/>
      <c r="HQB1307" s="1"/>
      <c r="HQC1307" s="1"/>
      <c r="HQD1307" s="1"/>
      <c r="HQE1307" s="1"/>
      <c r="HQF1307" s="1"/>
      <c r="HQG1307" s="1"/>
      <c r="HQH1307" s="1"/>
      <c r="HQI1307" s="1"/>
      <c r="HQJ1307" s="1"/>
      <c r="HQK1307" s="1"/>
      <c r="HQL1307" s="1"/>
      <c r="HQM1307" s="1"/>
      <c r="HQN1307" s="1"/>
      <c r="HQO1307" s="1"/>
      <c r="HQP1307" s="1"/>
      <c r="HQQ1307" s="1"/>
      <c r="HQR1307" s="1"/>
      <c r="HQS1307" s="1"/>
      <c r="HQT1307" s="1"/>
      <c r="HQU1307" s="1"/>
      <c r="HQV1307" s="1"/>
      <c r="HQW1307" s="1"/>
      <c r="HQX1307" s="1"/>
      <c r="HQY1307" s="1"/>
      <c r="HQZ1307" s="1"/>
      <c r="HRA1307" s="1"/>
      <c r="HRB1307" s="1"/>
      <c r="HRC1307" s="1"/>
      <c r="HRD1307" s="1"/>
      <c r="HRE1307" s="1"/>
      <c r="HRF1307" s="1"/>
      <c r="HRG1307" s="1"/>
      <c r="HRH1307" s="1"/>
      <c r="HRI1307" s="1"/>
      <c r="HRJ1307" s="1"/>
      <c r="HRK1307" s="1"/>
      <c r="HRL1307" s="1"/>
      <c r="HRM1307" s="1"/>
      <c r="HRN1307" s="1"/>
      <c r="HRO1307" s="1"/>
      <c r="HRP1307" s="1"/>
      <c r="HRQ1307" s="1"/>
      <c r="HRR1307" s="1"/>
      <c r="HRS1307" s="1"/>
      <c r="HRT1307" s="1"/>
      <c r="HRU1307" s="1"/>
      <c r="HRV1307" s="1"/>
      <c r="HRW1307" s="1"/>
      <c r="HRX1307" s="1"/>
      <c r="HRY1307" s="1"/>
      <c r="HRZ1307" s="1"/>
      <c r="HSA1307" s="1"/>
      <c r="HSB1307" s="1"/>
      <c r="HSC1307" s="1"/>
      <c r="HSD1307" s="1"/>
      <c r="HSE1307" s="1"/>
      <c r="HSF1307" s="1"/>
      <c r="HSG1307" s="1"/>
      <c r="HSH1307" s="1"/>
      <c r="HSI1307" s="1"/>
      <c r="HSJ1307" s="1"/>
      <c r="HSK1307" s="1"/>
      <c r="HSL1307" s="1"/>
      <c r="HSM1307" s="1"/>
      <c r="HSN1307" s="1"/>
      <c r="HSO1307" s="1"/>
      <c r="HSP1307" s="1"/>
      <c r="HSQ1307" s="1"/>
      <c r="HSR1307" s="1"/>
      <c r="HSS1307" s="1"/>
      <c r="HST1307" s="1"/>
      <c r="HSU1307" s="1"/>
      <c r="HSV1307" s="1"/>
      <c r="HSW1307" s="1"/>
      <c r="HSX1307" s="1"/>
      <c r="HSY1307" s="1"/>
      <c r="HSZ1307" s="1"/>
      <c r="HTA1307" s="1"/>
      <c r="HTB1307" s="1"/>
      <c r="HTC1307" s="1"/>
      <c r="HTD1307" s="1"/>
      <c r="HTE1307" s="1"/>
      <c r="HTF1307" s="1"/>
      <c r="HTG1307" s="1"/>
      <c r="HTH1307" s="1"/>
      <c r="HTI1307" s="1"/>
      <c r="HTJ1307" s="1"/>
      <c r="HTK1307" s="1"/>
      <c r="HTL1307" s="1"/>
      <c r="HTM1307" s="1"/>
      <c r="HTN1307" s="1"/>
      <c r="HTO1307" s="1"/>
      <c r="HTP1307" s="1"/>
      <c r="HTQ1307" s="1"/>
      <c r="HTR1307" s="1"/>
      <c r="HTS1307" s="1"/>
      <c r="HTT1307" s="1"/>
      <c r="HTU1307" s="1"/>
      <c r="HTV1307" s="1"/>
      <c r="HTW1307" s="1"/>
      <c r="HTX1307" s="1"/>
      <c r="HTY1307" s="1"/>
      <c r="HTZ1307" s="1"/>
      <c r="HUA1307" s="1"/>
      <c r="HUB1307" s="1"/>
      <c r="HUC1307" s="1"/>
      <c r="HUD1307" s="1"/>
      <c r="HUE1307" s="1"/>
      <c r="HUF1307" s="1"/>
      <c r="HUG1307" s="1"/>
      <c r="HUH1307" s="1"/>
      <c r="HUI1307" s="1"/>
      <c r="HUJ1307" s="1"/>
      <c r="HUK1307" s="1"/>
      <c r="HUL1307" s="1"/>
      <c r="HUM1307" s="1"/>
      <c r="HUN1307" s="1"/>
      <c r="HUO1307" s="1"/>
      <c r="HUP1307" s="1"/>
      <c r="HUQ1307" s="1"/>
      <c r="HUR1307" s="1"/>
      <c r="HUS1307" s="1"/>
      <c r="HUT1307" s="1"/>
      <c r="HUU1307" s="1"/>
      <c r="HUV1307" s="1"/>
      <c r="HUW1307" s="1"/>
      <c r="HUX1307" s="1"/>
      <c r="HUY1307" s="1"/>
      <c r="HUZ1307" s="1"/>
      <c r="HVA1307" s="1"/>
      <c r="HVB1307" s="1"/>
      <c r="HVC1307" s="1"/>
      <c r="HVD1307" s="1"/>
      <c r="HVE1307" s="1"/>
      <c r="HVF1307" s="1"/>
      <c r="HVG1307" s="1"/>
      <c r="HVH1307" s="1"/>
      <c r="HVI1307" s="1"/>
      <c r="HVJ1307" s="1"/>
      <c r="HVK1307" s="1"/>
      <c r="HVL1307" s="1"/>
      <c r="HVM1307" s="1"/>
      <c r="HVN1307" s="1"/>
      <c r="HVO1307" s="1"/>
      <c r="HVP1307" s="1"/>
      <c r="HVQ1307" s="1"/>
      <c r="HVR1307" s="1"/>
      <c r="HVS1307" s="1"/>
      <c r="HVT1307" s="1"/>
      <c r="HVU1307" s="1"/>
      <c r="HVV1307" s="1"/>
      <c r="HVW1307" s="1"/>
      <c r="HVX1307" s="1"/>
      <c r="HVY1307" s="1"/>
      <c r="HVZ1307" s="1"/>
      <c r="HWA1307" s="1"/>
      <c r="HWB1307" s="1"/>
      <c r="HWC1307" s="1"/>
      <c r="HWD1307" s="1"/>
      <c r="HWE1307" s="1"/>
      <c r="HWF1307" s="1"/>
      <c r="HWG1307" s="1"/>
      <c r="HWH1307" s="1"/>
      <c r="HWI1307" s="1"/>
      <c r="HWJ1307" s="1"/>
      <c r="HWK1307" s="1"/>
      <c r="HWL1307" s="1"/>
      <c r="HWM1307" s="1"/>
      <c r="HWN1307" s="1"/>
      <c r="HWO1307" s="1"/>
      <c r="HWP1307" s="1"/>
      <c r="HWQ1307" s="1"/>
      <c r="HWR1307" s="1"/>
      <c r="HWS1307" s="1"/>
      <c r="HWT1307" s="1"/>
      <c r="HWU1307" s="1"/>
      <c r="HWV1307" s="1"/>
      <c r="HWW1307" s="1"/>
      <c r="HWX1307" s="1"/>
      <c r="HWY1307" s="1"/>
      <c r="HWZ1307" s="1"/>
      <c r="HXA1307" s="1"/>
      <c r="HXB1307" s="1"/>
      <c r="HXC1307" s="1"/>
      <c r="HXD1307" s="1"/>
      <c r="HXE1307" s="1"/>
      <c r="HXF1307" s="1"/>
      <c r="HXG1307" s="1"/>
      <c r="HXH1307" s="1"/>
      <c r="HXI1307" s="1"/>
      <c r="HXJ1307" s="1"/>
      <c r="HXK1307" s="1"/>
      <c r="HXL1307" s="1"/>
      <c r="HXM1307" s="1"/>
      <c r="HXN1307" s="1"/>
      <c r="HXO1307" s="1"/>
      <c r="HXP1307" s="1"/>
      <c r="HXQ1307" s="1"/>
      <c r="HXR1307" s="1"/>
      <c r="HXS1307" s="1"/>
      <c r="HXT1307" s="1"/>
      <c r="HXU1307" s="1"/>
      <c r="HXV1307" s="1"/>
      <c r="HXW1307" s="1"/>
      <c r="HXX1307" s="1"/>
      <c r="HXY1307" s="1"/>
      <c r="HXZ1307" s="1"/>
      <c r="HYA1307" s="1"/>
      <c r="HYB1307" s="1"/>
      <c r="HYC1307" s="1"/>
      <c r="HYD1307" s="1"/>
      <c r="HYE1307" s="1"/>
      <c r="HYF1307" s="1"/>
      <c r="HYG1307" s="1"/>
      <c r="HYH1307" s="1"/>
      <c r="HYI1307" s="1"/>
      <c r="HYJ1307" s="1"/>
      <c r="HYK1307" s="1"/>
      <c r="HYL1307" s="1"/>
      <c r="HYM1307" s="1"/>
      <c r="HYN1307" s="1"/>
      <c r="HYO1307" s="1"/>
      <c r="HYP1307" s="1"/>
      <c r="HYQ1307" s="1"/>
      <c r="HYR1307" s="1"/>
      <c r="HYS1307" s="1"/>
      <c r="HYT1307" s="1"/>
      <c r="HYU1307" s="1"/>
      <c r="HYV1307" s="1"/>
      <c r="HYW1307" s="1"/>
      <c r="HYX1307" s="1"/>
      <c r="HYY1307" s="1"/>
      <c r="HYZ1307" s="1"/>
      <c r="HZA1307" s="1"/>
      <c r="HZB1307" s="1"/>
      <c r="HZC1307" s="1"/>
      <c r="HZD1307" s="1"/>
      <c r="HZE1307" s="1"/>
      <c r="HZF1307" s="1"/>
      <c r="HZG1307" s="1"/>
      <c r="HZH1307" s="1"/>
      <c r="HZI1307" s="1"/>
      <c r="HZJ1307" s="1"/>
      <c r="HZK1307" s="1"/>
      <c r="HZL1307" s="1"/>
      <c r="HZM1307" s="1"/>
      <c r="HZN1307" s="1"/>
      <c r="HZO1307" s="1"/>
      <c r="HZP1307" s="1"/>
      <c r="HZQ1307" s="1"/>
      <c r="HZR1307" s="1"/>
      <c r="HZS1307" s="1"/>
      <c r="HZT1307" s="1"/>
      <c r="HZU1307" s="1"/>
      <c r="HZV1307" s="1"/>
      <c r="HZW1307" s="1"/>
      <c r="HZX1307" s="1"/>
      <c r="HZY1307" s="1"/>
      <c r="HZZ1307" s="1"/>
      <c r="IAA1307" s="1"/>
      <c r="IAB1307" s="1"/>
      <c r="IAC1307" s="1"/>
      <c r="IAD1307" s="1"/>
      <c r="IAE1307" s="1"/>
      <c r="IAF1307" s="1"/>
      <c r="IAG1307" s="1"/>
      <c r="IAH1307" s="1"/>
      <c r="IAI1307" s="1"/>
      <c r="IAJ1307" s="1"/>
      <c r="IAK1307" s="1"/>
      <c r="IAL1307" s="1"/>
      <c r="IAM1307" s="1"/>
      <c r="IAN1307" s="1"/>
      <c r="IAO1307" s="1"/>
      <c r="IAP1307" s="1"/>
      <c r="IAQ1307" s="1"/>
      <c r="IAR1307" s="1"/>
      <c r="IAS1307" s="1"/>
      <c r="IAT1307" s="1"/>
      <c r="IAU1307" s="1"/>
      <c r="IAV1307" s="1"/>
      <c r="IAW1307" s="1"/>
      <c r="IAX1307" s="1"/>
      <c r="IAY1307" s="1"/>
      <c r="IAZ1307" s="1"/>
      <c r="IBA1307" s="1"/>
      <c r="IBB1307" s="1"/>
      <c r="IBC1307" s="1"/>
      <c r="IBD1307" s="1"/>
      <c r="IBE1307" s="1"/>
      <c r="IBF1307" s="1"/>
      <c r="IBG1307" s="1"/>
      <c r="IBH1307" s="1"/>
      <c r="IBI1307" s="1"/>
      <c r="IBJ1307" s="1"/>
      <c r="IBK1307" s="1"/>
      <c r="IBL1307" s="1"/>
      <c r="IBM1307" s="1"/>
      <c r="IBN1307" s="1"/>
      <c r="IBO1307" s="1"/>
      <c r="IBP1307" s="1"/>
      <c r="IBQ1307" s="1"/>
      <c r="IBR1307" s="1"/>
      <c r="IBS1307" s="1"/>
      <c r="IBT1307" s="1"/>
      <c r="IBU1307" s="1"/>
      <c r="IBV1307" s="1"/>
      <c r="IBW1307" s="1"/>
      <c r="IBX1307" s="1"/>
      <c r="IBY1307" s="1"/>
      <c r="IBZ1307" s="1"/>
      <c r="ICA1307" s="1"/>
      <c r="ICB1307" s="1"/>
      <c r="ICC1307" s="1"/>
      <c r="ICD1307" s="1"/>
      <c r="ICE1307" s="1"/>
      <c r="ICF1307" s="1"/>
      <c r="ICG1307" s="1"/>
      <c r="ICH1307" s="1"/>
      <c r="ICI1307" s="1"/>
      <c r="ICJ1307" s="1"/>
      <c r="ICK1307" s="1"/>
      <c r="ICL1307" s="1"/>
      <c r="ICM1307" s="1"/>
      <c r="ICN1307" s="1"/>
      <c r="ICO1307" s="1"/>
      <c r="ICP1307" s="1"/>
      <c r="ICQ1307" s="1"/>
      <c r="ICR1307" s="1"/>
      <c r="ICS1307" s="1"/>
      <c r="ICT1307" s="1"/>
      <c r="ICU1307" s="1"/>
      <c r="ICV1307" s="1"/>
      <c r="ICW1307" s="1"/>
      <c r="ICX1307" s="1"/>
      <c r="ICY1307" s="1"/>
      <c r="ICZ1307" s="1"/>
      <c r="IDA1307" s="1"/>
      <c r="IDB1307" s="1"/>
      <c r="IDC1307" s="1"/>
      <c r="IDD1307" s="1"/>
      <c r="IDE1307" s="1"/>
      <c r="IDF1307" s="1"/>
      <c r="IDG1307" s="1"/>
      <c r="IDH1307" s="1"/>
      <c r="IDI1307" s="1"/>
      <c r="IDJ1307" s="1"/>
      <c r="IDK1307" s="1"/>
      <c r="IDL1307" s="1"/>
      <c r="IDM1307" s="1"/>
      <c r="IDN1307" s="1"/>
      <c r="IDO1307" s="1"/>
      <c r="IDP1307" s="1"/>
      <c r="IDQ1307" s="1"/>
      <c r="IDR1307" s="1"/>
      <c r="IDS1307" s="1"/>
      <c r="IDT1307" s="1"/>
      <c r="IDU1307" s="1"/>
      <c r="IDV1307" s="1"/>
      <c r="IDW1307" s="1"/>
      <c r="IDX1307" s="1"/>
      <c r="IDY1307" s="1"/>
      <c r="IDZ1307" s="1"/>
      <c r="IEA1307" s="1"/>
      <c r="IEB1307" s="1"/>
      <c r="IEC1307" s="1"/>
      <c r="IED1307" s="1"/>
      <c r="IEE1307" s="1"/>
      <c r="IEF1307" s="1"/>
      <c r="IEG1307" s="1"/>
      <c r="IEH1307" s="1"/>
      <c r="IEI1307" s="1"/>
      <c r="IEJ1307" s="1"/>
      <c r="IEK1307" s="1"/>
      <c r="IEL1307" s="1"/>
      <c r="IEM1307" s="1"/>
      <c r="IEN1307" s="1"/>
      <c r="IEO1307" s="1"/>
      <c r="IEP1307" s="1"/>
      <c r="IEQ1307" s="1"/>
      <c r="IER1307" s="1"/>
      <c r="IES1307" s="1"/>
      <c r="IET1307" s="1"/>
      <c r="IEU1307" s="1"/>
      <c r="IEV1307" s="1"/>
      <c r="IEW1307" s="1"/>
      <c r="IEX1307" s="1"/>
      <c r="IEY1307" s="1"/>
      <c r="IEZ1307" s="1"/>
      <c r="IFA1307" s="1"/>
      <c r="IFB1307" s="1"/>
      <c r="IFC1307" s="1"/>
      <c r="IFD1307" s="1"/>
      <c r="IFE1307" s="1"/>
      <c r="IFF1307" s="1"/>
      <c r="IFG1307" s="1"/>
      <c r="IFH1307" s="1"/>
      <c r="IFI1307" s="1"/>
      <c r="IFJ1307" s="1"/>
      <c r="IFK1307" s="1"/>
      <c r="IFL1307" s="1"/>
      <c r="IFM1307" s="1"/>
      <c r="IFN1307" s="1"/>
      <c r="IFO1307" s="1"/>
      <c r="IFP1307" s="1"/>
      <c r="IFQ1307" s="1"/>
      <c r="IFR1307" s="1"/>
      <c r="IFS1307" s="1"/>
      <c r="IFT1307" s="1"/>
      <c r="IFU1307" s="1"/>
      <c r="IFV1307" s="1"/>
      <c r="IFW1307" s="1"/>
      <c r="IFX1307" s="1"/>
      <c r="IFY1307" s="1"/>
      <c r="IFZ1307" s="1"/>
      <c r="IGA1307" s="1"/>
      <c r="IGB1307" s="1"/>
      <c r="IGC1307" s="1"/>
      <c r="IGD1307" s="1"/>
      <c r="IGE1307" s="1"/>
      <c r="IGF1307" s="1"/>
      <c r="IGG1307" s="1"/>
      <c r="IGH1307" s="1"/>
      <c r="IGI1307" s="1"/>
      <c r="IGJ1307" s="1"/>
      <c r="IGK1307" s="1"/>
      <c r="IGL1307" s="1"/>
      <c r="IGM1307" s="1"/>
      <c r="IGN1307" s="1"/>
      <c r="IGO1307" s="1"/>
      <c r="IGP1307" s="1"/>
      <c r="IGQ1307" s="1"/>
      <c r="IGR1307" s="1"/>
      <c r="IGS1307" s="1"/>
      <c r="IGT1307" s="1"/>
      <c r="IGU1307" s="1"/>
      <c r="IGV1307" s="1"/>
      <c r="IGW1307" s="1"/>
      <c r="IGX1307" s="1"/>
      <c r="IGY1307" s="1"/>
      <c r="IGZ1307" s="1"/>
      <c r="IHA1307" s="1"/>
      <c r="IHB1307" s="1"/>
      <c r="IHC1307" s="1"/>
      <c r="IHD1307" s="1"/>
      <c r="IHE1307" s="1"/>
      <c r="IHF1307" s="1"/>
      <c r="IHG1307" s="1"/>
      <c r="IHH1307" s="1"/>
      <c r="IHI1307" s="1"/>
      <c r="IHJ1307" s="1"/>
      <c r="IHK1307" s="1"/>
      <c r="IHL1307" s="1"/>
      <c r="IHM1307" s="1"/>
      <c r="IHN1307" s="1"/>
      <c r="IHO1307" s="1"/>
      <c r="IHP1307" s="1"/>
      <c r="IHQ1307" s="1"/>
      <c r="IHR1307" s="1"/>
      <c r="IHS1307" s="1"/>
      <c r="IHT1307" s="1"/>
      <c r="IHU1307" s="1"/>
      <c r="IHV1307" s="1"/>
      <c r="IHW1307" s="1"/>
      <c r="IHX1307" s="1"/>
      <c r="IHY1307" s="1"/>
      <c r="IHZ1307" s="1"/>
      <c r="IIA1307" s="1"/>
      <c r="IIB1307" s="1"/>
      <c r="IIC1307" s="1"/>
      <c r="IID1307" s="1"/>
      <c r="IIE1307" s="1"/>
      <c r="IIF1307" s="1"/>
      <c r="IIG1307" s="1"/>
      <c r="IIH1307" s="1"/>
      <c r="III1307" s="1"/>
      <c r="IIJ1307" s="1"/>
      <c r="IIK1307" s="1"/>
      <c r="IIL1307" s="1"/>
      <c r="IIM1307" s="1"/>
      <c r="IIN1307" s="1"/>
      <c r="IIO1307" s="1"/>
      <c r="IIP1307" s="1"/>
      <c r="IIQ1307" s="1"/>
      <c r="IIR1307" s="1"/>
      <c r="IIS1307" s="1"/>
      <c r="IIT1307" s="1"/>
      <c r="IIU1307" s="1"/>
      <c r="IIV1307" s="1"/>
      <c r="IIW1307" s="1"/>
      <c r="IIX1307" s="1"/>
      <c r="IIY1307" s="1"/>
      <c r="IIZ1307" s="1"/>
      <c r="IJA1307" s="1"/>
      <c r="IJB1307" s="1"/>
      <c r="IJC1307" s="1"/>
      <c r="IJD1307" s="1"/>
      <c r="IJE1307" s="1"/>
      <c r="IJF1307" s="1"/>
      <c r="IJG1307" s="1"/>
      <c r="IJH1307" s="1"/>
      <c r="IJI1307" s="1"/>
      <c r="IJJ1307" s="1"/>
      <c r="IJK1307" s="1"/>
      <c r="IJL1307" s="1"/>
      <c r="IJM1307" s="1"/>
      <c r="IJN1307" s="1"/>
      <c r="IJO1307" s="1"/>
      <c r="IJP1307" s="1"/>
      <c r="IJQ1307" s="1"/>
      <c r="IJR1307" s="1"/>
      <c r="IJS1307" s="1"/>
      <c r="IJT1307" s="1"/>
      <c r="IJU1307" s="1"/>
      <c r="IJV1307" s="1"/>
      <c r="IJW1307" s="1"/>
      <c r="IJX1307" s="1"/>
      <c r="IJY1307" s="1"/>
      <c r="IJZ1307" s="1"/>
      <c r="IKA1307" s="1"/>
      <c r="IKB1307" s="1"/>
      <c r="IKC1307" s="1"/>
      <c r="IKD1307" s="1"/>
      <c r="IKE1307" s="1"/>
      <c r="IKF1307" s="1"/>
      <c r="IKG1307" s="1"/>
      <c r="IKH1307" s="1"/>
      <c r="IKI1307" s="1"/>
      <c r="IKJ1307" s="1"/>
      <c r="IKK1307" s="1"/>
      <c r="IKL1307" s="1"/>
      <c r="IKM1307" s="1"/>
      <c r="IKN1307" s="1"/>
      <c r="IKO1307" s="1"/>
      <c r="IKP1307" s="1"/>
      <c r="IKQ1307" s="1"/>
      <c r="IKR1307" s="1"/>
      <c r="IKS1307" s="1"/>
      <c r="IKT1307" s="1"/>
      <c r="IKU1307" s="1"/>
      <c r="IKV1307" s="1"/>
      <c r="IKW1307" s="1"/>
      <c r="IKX1307" s="1"/>
      <c r="IKY1307" s="1"/>
      <c r="IKZ1307" s="1"/>
      <c r="ILA1307" s="1"/>
      <c r="ILB1307" s="1"/>
      <c r="ILC1307" s="1"/>
      <c r="ILD1307" s="1"/>
      <c r="ILE1307" s="1"/>
      <c r="ILF1307" s="1"/>
      <c r="ILG1307" s="1"/>
      <c r="ILH1307" s="1"/>
      <c r="ILI1307" s="1"/>
      <c r="ILJ1307" s="1"/>
      <c r="ILK1307" s="1"/>
      <c r="ILL1307" s="1"/>
      <c r="ILM1307" s="1"/>
      <c r="ILN1307" s="1"/>
      <c r="ILO1307" s="1"/>
      <c r="ILP1307" s="1"/>
      <c r="ILQ1307" s="1"/>
      <c r="ILR1307" s="1"/>
      <c r="ILS1307" s="1"/>
      <c r="ILT1307" s="1"/>
      <c r="ILU1307" s="1"/>
      <c r="ILV1307" s="1"/>
      <c r="ILW1307" s="1"/>
      <c r="ILX1307" s="1"/>
      <c r="ILY1307" s="1"/>
      <c r="ILZ1307" s="1"/>
      <c r="IMA1307" s="1"/>
      <c r="IMB1307" s="1"/>
      <c r="IMC1307" s="1"/>
      <c r="IMD1307" s="1"/>
      <c r="IME1307" s="1"/>
      <c r="IMF1307" s="1"/>
      <c r="IMG1307" s="1"/>
      <c r="IMH1307" s="1"/>
      <c r="IMI1307" s="1"/>
      <c r="IMJ1307" s="1"/>
      <c r="IMK1307" s="1"/>
      <c r="IML1307" s="1"/>
      <c r="IMM1307" s="1"/>
      <c r="IMN1307" s="1"/>
      <c r="IMO1307" s="1"/>
      <c r="IMP1307" s="1"/>
      <c r="IMQ1307" s="1"/>
      <c r="IMR1307" s="1"/>
      <c r="IMS1307" s="1"/>
      <c r="IMT1307" s="1"/>
      <c r="IMU1307" s="1"/>
      <c r="IMV1307" s="1"/>
      <c r="IMW1307" s="1"/>
      <c r="IMX1307" s="1"/>
      <c r="IMY1307" s="1"/>
      <c r="IMZ1307" s="1"/>
      <c r="INA1307" s="1"/>
      <c r="INB1307" s="1"/>
      <c r="INC1307" s="1"/>
      <c r="IND1307" s="1"/>
      <c r="INE1307" s="1"/>
      <c r="INF1307" s="1"/>
      <c r="ING1307" s="1"/>
      <c r="INH1307" s="1"/>
      <c r="INI1307" s="1"/>
      <c r="INJ1307" s="1"/>
      <c r="INK1307" s="1"/>
      <c r="INL1307" s="1"/>
      <c r="INM1307" s="1"/>
      <c r="INN1307" s="1"/>
      <c r="INO1307" s="1"/>
      <c r="INP1307" s="1"/>
      <c r="INQ1307" s="1"/>
      <c r="INR1307" s="1"/>
      <c r="INS1307" s="1"/>
      <c r="INT1307" s="1"/>
      <c r="INU1307" s="1"/>
      <c r="INV1307" s="1"/>
      <c r="INW1307" s="1"/>
      <c r="INX1307" s="1"/>
      <c r="INY1307" s="1"/>
      <c r="INZ1307" s="1"/>
      <c r="IOA1307" s="1"/>
      <c r="IOB1307" s="1"/>
      <c r="IOC1307" s="1"/>
      <c r="IOD1307" s="1"/>
      <c r="IOE1307" s="1"/>
      <c r="IOF1307" s="1"/>
      <c r="IOG1307" s="1"/>
      <c r="IOH1307" s="1"/>
      <c r="IOI1307" s="1"/>
      <c r="IOJ1307" s="1"/>
      <c r="IOK1307" s="1"/>
      <c r="IOL1307" s="1"/>
      <c r="IOM1307" s="1"/>
      <c r="ION1307" s="1"/>
      <c r="IOO1307" s="1"/>
      <c r="IOP1307" s="1"/>
      <c r="IOQ1307" s="1"/>
      <c r="IOR1307" s="1"/>
      <c r="IOS1307" s="1"/>
      <c r="IOT1307" s="1"/>
      <c r="IOU1307" s="1"/>
      <c r="IOV1307" s="1"/>
      <c r="IOW1307" s="1"/>
      <c r="IOX1307" s="1"/>
      <c r="IOY1307" s="1"/>
      <c r="IOZ1307" s="1"/>
      <c r="IPA1307" s="1"/>
      <c r="IPB1307" s="1"/>
      <c r="IPC1307" s="1"/>
      <c r="IPD1307" s="1"/>
      <c r="IPE1307" s="1"/>
      <c r="IPF1307" s="1"/>
      <c r="IPG1307" s="1"/>
      <c r="IPH1307" s="1"/>
      <c r="IPI1307" s="1"/>
      <c r="IPJ1307" s="1"/>
      <c r="IPK1307" s="1"/>
      <c r="IPL1307" s="1"/>
      <c r="IPM1307" s="1"/>
      <c r="IPN1307" s="1"/>
      <c r="IPO1307" s="1"/>
      <c r="IPP1307" s="1"/>
      <c r="IPQ1307" s="1"/>
      <c r="IPR1307" s="1"/>
      <c r="IPS1307" s="1"/>
      <c r="IPT1307" s="1"/>
      <c r="IPU1307" s="1"/>
      <c r="IPV1307" s="1"/>
      <c r="IPW1307" s="1"/>
      <c r="IPX1307" s="1"/>
      <c r="IPY1307" s="1"/>
      <c r="IPZ1307" s="1"/>
      <c r="IQA1307" s="1"/>
      <c r="IQB1307" s="1"/>
      <c r="IQC1307" s="1"/>
      <c r="IQD1307" s="1"/>
      <c r="IQE1307" s="1"/>
      <c r="IQF1307" s="1"/>
      <c r="IQG1307" s="1"/>
      <c r="IQH1307" s="1"/>
      <c r="IQI1307" s="1"/>
      <c r="IQJ1307" s="1"/>
      <c r="IQK1307" s="1"/>
      <c r="IQL1307" s="1"/>
      <c r="IQM1307" s="1"/>
      <c r="IQN1307" s="1"/>
      <c r="IQO1307" s="1"/>
      <c r="IQP1307" s="1"/>
      <c r="IQQ1307" s="1"/>
      <c r="IQR1307" s="1"/>
      <c r="IQS1307" s="1"/>
      <c r="IQT1307" s="1"/>
      <c r="IQU1307" s="1"/>
      <c r="IQV1307" s="1"/>
      <c r="IQW1307" s="1"/>
      <c r="IQX1307" s="1"/>
      <c r="IQY1307" s="1"/>
      <c r="IQZ1307" s="1"/>
      <c r="IRA1307" s="1"/>
      <c r="IRB1307" s="1"/>
      <c r="IRC1307" s="1"/>
      <c r="IRD1307" s="1"/>
      <c r="IRE1307" s="1"/>
      <c r="IRF1307" s="1"/>
      <c r="IRG1307" s="1"/>
      <c r="IRH1307" s="1"/>
      <c r="IRI1307" s="1"/>
      <c r="IRJ1307" s="1"/>
      <c r="IRK1307" s="1"/>
      <c r="IRL1307" s="1"/>
      <c r="IRM1307" s="1"/>
      <c r="IRN1307" s="1"/>
      <c r="IRO1307" s="1"/>
      <c r="IRP1307" s="1"/>
      <c r="IRQ1307" s="1"/>
      <c r="IRR1307" s="1"/>
      <c r="IRS1307" s="1"/>
      <c r="IRT1307" s="1"/>
      <c r="IRU1307" s="1"/>
      <c r="IRV1307" s="1"/>
      <c r="IRW1307" s="1"/>
      <c r="IRX1307" s="1"/>
      <c r="IRY1307" s="1"/>
      <c r="IRZ1307" s="1"/>
      <c r="ISA1307" s="1"/>
      <c r="ISB1307" s="1"/>
      <c r="ISC1307" s="1"/>
      <c r="ISD1307" s="1"/>
      <c r="ISE1307" s="1"/>
      <c r="ISF1307" s="1"/>
      <c r="ISG1307" s="1"/>
      <c r="ISH1307" s="1"/>
      <c r="ISI1307" s="1"/>
      <c r="ISJ1307" s="1"/>
      <c r="ISK1307" s="1"/>
      <c r="ISL1307" s="1"/>
      <c r="ISM1307" s="1"/>
      <c r="ISN1307" s="1"/>
      <c r="ISO1307" s="1"/>
      <c r="ISP1307" s="1"/>
      <c r="ISQ1307" s="1"/>
      <c r="ISR1307" s="1"/>
      <c r="ISS1307" s="1"/>
      <c r="IST1307" s="1"/>
      <c r="ISU1307" s="1"/>
      <c r="ISV1307" s="1"/>
      <c r="ISW1307" s="1"/>
      <c r="ISX1307" s="1"/>
      <c r="ISY1307" s="1"/>
      <c r="ISZ1307" s="1"/>
      <c r="ITA1307" s="1"/>
      <c r="ITB1307" s="1"/>
      <c r="ITC1307" s="1"/>
      <c r="ITD1307" s="1"/>
      <c r="ITE1307" s="1"/>
      <c r="ITF1307" s="1"/>
      <c r="ITG1307" s="1"/>
      <c r="ITH1307" s="1"/>
      <c r="ITI1307" s="1"/>
      <c r="ITJ1307" s="1"/>
      <c r="ITK1307" s="1"/>
      <c r="ITL1307" s="1"/>
      <c r="ITM1307" s="1"/>
      <c r="ITN1307" s="1"/>
      <c r="ITO1307" s="1"/>
      <c r="ITP1307" s="1"/>
      <c r="ITQ1307" s="1"/>
      <c r="ITR1307" s="1"/>
      <c r="ITS1307" s="1"/>
      <c r="ITT1307" s="1"/>
      <c r="ITU1307" s="1"/>
      <c r="ITV1307" s="1"/>
      <c r="ITW1307" s="1"/>
      <c r="ITX1307" s="1"/>
      <c r="ITY1307" s="1"/>
      <c r="ITZ1307" s="1"/>
      <c r="IUA1307" s="1"/>
      <c r="IUB1307" s="1"/>
      <c r="IUC1307" s="1"/>
      <c r="IUD1307" s="1"/>
      <c r="IUE1307" s="1"/>
      <c r="IUF1307" s="1"/>
      <c r="IUG1307" s="1"/>
      <c r="IUH1307" s="1"/>
      <c r="IUI1307" s="1"/>
      <c r="IUJ1307" s="1"/>
      <c r="IUK1307" s="1"/>
      <c r="IUL1307" s="1"/>
      <c r="IUM1307" s="1"/>
      <c r="IUN1307" s="1"/>
      <c r="IUO1307" s="1"/>
      <c r="IUP1307" s="1"/>
      <c r="IUQ1307" s="1"/>
      <c r="IUR1307" s="1"/>
      <c r="IUS1307" s="1"/>
      <c r="IUT1307" s="1"/>
      <c r="IUU1307" s="1"/>
      <c r="IUV1307" s="1"/>
      <c r="IUW1307" s="1"/>
      <c r="IUX1307" s="1"/>
      <c r="IUY1307" s="1"/>
      <c r="IUZ1307" s="1"/>
      <c r="IVA1307" s="1"/>
      <c r="IVB1307" s="1"/>
      <c r="IVC1307" s="1"/>
      <c r="IVD1307" s="1"/>
      <c r="IVE1307" s="1"/>
      <c r="IVF1307" s="1"/>
      <c r="IVG1307" s="1"/>
      <c r="IVH1307" s="1"/>
      <c r="IVI1307" s="1"/>
      <c r="IVJ1307" s="1"/>
      <c r="IVK1307" s="1"/>
      <c r="IVL1307" s="1"/>
      <c r="IVM1307" s="1"/>
      <c r="IVN1307" s="1"/>
      <c r="IVO1307" s="1"/>
      <c r="IVP1307" s="1"/>
      <c r="IVQ1307" s="1"/>
      <c r="IVR1307" s="1"/>
      <c r="IVS1307" s="1"/>
      <c r="IVT1307" s="1"/>
      <c r="IVU1307" s="1"/>
      <c r="IVV1307" s="1"/>
      <c r="IVW1307" s="1"/>
      <c r="IVX1307" s="1"/>
      <c r="IVY1307" s="1"/>
      <c r="IVZ1307" s="1"/>
      <c r="IWA1307" s="1"/>
      <c r="IWB1307" s="1"/>
      <c r="IWC1307" s="1"/>
      <c r="IWD1307" s="1"/>
      <c r="IWE1307" s="1"/>
      <c r="IWF1307" s="1"/>
      <c r="IWG1307" s="1"/>
      <c r="IWH1307" s="1"/>
      <c r="IWI1307" s="1"/>
      <c r="IWJ1307" s="1"/>
      <c r="IWK1307" s="1"/>
      <c r="IWL1307" s="1"/>
      <c r="IWM1307" s="1"/>
      <c r="IWN1307" s="1"/>
      <c r="IWO1307" s="1"/>
      <c r="IWP1307" s="1"/>
      <c r="IWQ1307" s="1"/>
      <c r="IWR1307" s="1"/>
      <c r="IWS1307" s="1"/>
      <c r="IWT1307" s="1"/>
      <c r="IWU1307" s="1"/>
      <c r="IWV1307" s="1"/>
      <c r="IWW1307" s="1"/>
      <c r="IWX1307" s="1"/>
      <c r="IWY1307" s="1"/>
      <c r="IWZ1307" s="1"/>
      <c r="IXA1307" s="1"/>
      <c r="IXB1307" s="1"/>
      <c r="IXC1307" s="1"/>
      <c r="IXD1307" s="1"/>
      <c r="IXE1307" s="1"/>
      <c r="IXF1307" s="1"/>
      <c r="IXG1307" s="1"/>
      <c r="IXH1307" s="1"/>
      <c r="IXI1307" s="1"/>
      <c r="IXJ1307" s="1"/>
      <c r="IXK1307" s="1"/>
      <c r="IXL1307" s="1"/>
      <c r="IXM1307" s="1"/>
      <c r="IXN1307" s="1"/>
      <c r="IXO1307" s="1"/>
      <c r="IXP1307" s="1"/>
      <c r="IXQ1307" s="1"/>
      <c r="IXR1307" s="1"/>
      <c r="IXS1307" s="1"/>
      <c r="IXT1307" s="1"/>
      <c r="IXU1307" s="1"/>
      <c r="IXV1307" s="1"/>
      <c r="IXW1307" s="1"/>
      <c r="IXX1307" s="1"/>
      <c r="IXY1307" s="1"/>
      <c r="IXZ1307" s="1"/>
      <c r="IYA1307" s="1"/>
      <c r="IYB1307" s="1"/>
      <c r="IYC1307" s="1"/>
      <c r="IYD1307" s="1"/>
      <c r="IYE1307" s="1"/>
      <c r="IYF1307" s="1"/>
      <c r="IYG1307" s="1"/>
      <c r="IYH1307" s="1"/>
      <c r="IYI1307" s="1"/>
      <c r="IYJ1307" s="1"/>
      <c r="IYK1307" s="1"/>
      <c r="IYL1307" s="1"/>
      <c r="IYM1307" s="1"/>
      <c r="IYN1307" s="1"/>
      <c r="IYO1307" s="1"/>
      <c r="IYP1307" s="1"/>
      <c r="IYQ1307" s="1"/>
      <c r="IYR1307" s="1"/>
      <c r="IYS1307" s="1"/>
      <c r="IYT1307" s="1"/>
      <c r="IYU1307" s="1"/>
      <c r="IYV1307" s="1"/>
      <c r="IYW1307" s="1"/>
      <c r="IYX1307" s="1"/>
      <c r="IYY1307" s="1"/>
      <c r="IYZ1307" s="1"/>
      <c r="IZA1307" s="1"/>
      <c r="IZB1307" s="1"/>
      <c r="IZC1307" s="1"/>
      <c r="IZD1307" s="1"/>
      <c r="IZE1307" s="1"/>
      <c r="IZF1307" s="1"/>
      <c r="IZG1307" s="1"/>
      <c r="IZH1307" s="1"/>
      <c r="IZI1307" s="1"/>
      <c r="IZJ1307" s="1"/>
      <c r="IZK1307" s="1"/>
      <c r="IZL1307" s="1"/>
      <c r="IZM1307" s="1"/>
      <c r="IZN1307" s="1"/>
      <c r="IZO1307" s="1"/>
      <c r="IZP1307" s="1"/>
      <c r="IZQ1307" s="1"/>
      <c r="IZR1307" s="1"/>
      <c r="IZS1307" s="1"/>
      <c r="IZT1307" s="1"/>
      <c r="IZU1307" s="1"/>
      <c r="IZV1307" s="1"/>
      <c r="IZW1307" s="1"/>
      <c r="IZX1307" s="1"/>
      <c r="IZY1307" s="1"/>
      <c r="IZZ1307" s="1"/>
      <c r="JAA1307" s="1"/>
      <c r="JAB1307" s="1"/>
      <c r="JAC1307" s="1"/>
      <c r="JAD1307" s="1"/>
      <c r="JAE1307" s="1"/>
      <c r="JAF1307" s="1"/>
      <c r="JAG1307" s="1"/>
      <c r="JAH1307" s="1"/>
      <c r="JAI1307" s="1"/>
      <c r="JAJ1307" s="1"/>
      <c r="JAK1307" s="1"/>
      <c r="JAL1307" s="1"/>
      <c r="JAM1307" s="1"/>
      <c r="JAN1307" s="1"/>
      <c r="JAO1307" s="1"/>
      <c r="JAP1307" s="1"/>
      <c r="JAQ1307" s="1"/>
      <c r="JAR1307" s="1"/>
      <c r="JAS1307" s="1"/>
      <c r="JAT1307" s="1"/>
      <c r="JAU1307" s="1"/>
      <c r="JAV1307" s="1"/>
      <c r="JAW1307" s="1"/>
      <c r="JAX1307" s="1"/>
      <c r="JAY1307" s="1"/>
      <c r="JAZ1307" s="1"/>
      <c r="JBA1307" s="1"/>
      <c r="JBB1307" s="1"/>
      <c r="JBC1307" s="1"/>
      <c r="JBD1307" s="1"/>
      <c r="JBE1307" s="1"/>
      <c r="JBF1307" s="1"/>
      <c r="JBG1307" s="1"/>
      <c r="JBH1307" s="1"/>
      <c r="JBI1307" s="1"/>
      <c r="JBJ1307" s="1"/>
      <c r="JBK1307" s="1"/>
      <c r="JBL1307" s="1"/>
      <c r="JBM1307" s="1"/>
      <c r="JBN1307" s="1"/>
      <c r="JBO1307" s="1"/>
      <c r="JBP1307" s="1"/>
      <c r="JBQ1307" s="1"/>
      <c r="JBR1307" s="1"/>
      <c r="JBS1307" s="1"/>
      <c r="JBT1307" s="1"/>
      <c r="JBU1307" s="1"/>
      <c r="JBV1307" s="1"/>
      <c r="JBW1307" s="1"/>
      <c r="JBX1307" s="1"/>
      <c r="JBY1307" s="1"/>
      <c r="JBZ1307" s="1"/>
      <c r="JCA1307" s="1"/>
      <c r="JCB1307" s="1"/>
      <c r="JCC1307" s="1"/>
      <c r="JCD1307" s="1"/>
      <c r="JCE1307" s="1"/>
      <c r="JCF1307" s="1"/>
      <c r="JCG1307" s="1"/>
      <c r="JCH1307" s="1"/>
      <c r="JCI1307" s="1"/>
      <c r="JCJ1307" s="1"/>
      <c r="JCK1307" s="1"/>
      <c r="JCL1307" s="1"/>
      <c r="JCM1307" s="1"/>
      <c r="JCN1307" s="1"/>
      <c r="JCO1307" s="1"/>
      <c r="JCP1307" s="1"/>
      <c r="JCQ1307" s="1"/>
      <c r="JCR1307" s="1"/>
      <c r="JCS1307" s="1"/>
      <c r="JCT1307" s="1"/>
      <c r="JCU1307" s="1"/>
      <c r="JCV1307" s="1"/>
      <c r="JCW1307" s="1"/>
      <c r="JCX1307" s="1"/>
      <c r="JCY1307" s="1"/>
      <c r="JCZ1307" s="1"/>
      <c r="JDA1307" s="1"/>
      <c r="JDB1307" s="1"/>
      <c r="JDC1307" s="1"/>
      <c r="JDD1307" s="1"/>
      <c r="JDE1307" s="1"/>
      <c r="JDF1307" s="1"/>
      <c r="JDG1307" s="1"/>
      <c r="JDH1307" s="1"/>
      <c r="JDI1307" s="1"/>
      <c r="JDJ1307" s="1"/>
      <c r="JDK1307" s="1"/>
      <c r="JDL1307" s="1"/>
      <c r="JDM1307" s="1"/>
      <c r="JDN1307" s="1"/>
      <c r="JDO1307" s="1"/>
      <c r="JDP1307" s="1"/>
      <c r="JDQ1307" s="1"/>
      <c r="JDR1307" s="1"/>
      <c r="JDS1307" s="1"/>
      <c r="JDT1307" s="1"/>
      <c r="JDU1307" s="1"/>
      <c r="JDV1307" s="1"/>
      <c r="JDW1307" s="1"/>
      <c r="JDX1307" s="1"/>
      <c r="JDY1307" s="1"/>
      <c r="JDZ1307" s="1"/>
      <c r="JEA1307" s="1"/>
      <c r="JEB1307" s="1"/>
      <c r="JEC1307" s="1"/>
      <c r="JED1307" s="1"/>
      <c r="JEE1307" s="1"/>
      <c r="JEF1307" s="1"/>
      <c r="JEG1307" s="1"/>
      <c r="JEH1307" s="1"/>
      <c r="JEI1307" s="1"/>
      <c r="JEJ1307" s="1"/>
      <c r="JEK1307" s="1"/>
      <c r="JEL1307" s="1"/>
      <c r="JEM1307" s="1"/>
      <c r="JEN1307" s="1"/>
      <c r="JEO1307" s="1"/>
      <c r="JEP1307" s="1"/>
      <c r="JEQ1307" s="1"/>
      <c r="JER1307" s="1"/>
      <c r="JES1307" s="1"/>
      <c r="JET1307" s="1"/>
      <c r="JEU1307" s="1"/>
      <c r="JEV1307" s="1"/>
      <c r="JEW1307" s="1"/>
      <c r="JEX1307" s="1"/>
      <c r="JEY1307" s="1"/>
      <c r="JEZ1307" s="1"/>
      <c r="JFA1307" s="1"/>
      <c r="JFB1307" s="1"/>
      <c r="JFC1307" s="1"/>
      <c r="JFD1307" s="1"/>
      <c r="JFE1307" s="1"/>
      <c r="JFF1307" s="1"/>
      <c r="JFG1307" s="1"/>
      <c r="JFH1307" s="1"/>
      <c r="JFI1307" s="1"/>
      <c r="JFJ1307" s="1"/>
      <c r="JFK1307" s="1"/>
      <c r="JFL1307" s="1"/>
      <c r="JFM1307" s="1"/>
      <c r="JFN1307" s="1"/>
      <c r="JFO1307" s="1"/>
      <c r="JFP1307" s="1"/>
      <c r="JFQ1307" s="1"/>
      <c r="JFR1307" s="1"/>
      <c r="JFS1307" s="1"/>
      <c r="JFT1307" s="1"/>
      <c r="JFU1307" s="1"/>
      <c r="JFV1307" s="1"/>
      <c r="JFW1307" s="1"/>
      <c r="JFX1307" s="1"/>
      <c r="JFY1307" s="1"/>
      <c r="JFZ1307" s="1"/>
      <c r="JGA1307" s="1"/>
      <c r="JGB1307" s="1"/>
      <c r="JGC1307" s="1"/>
      <c r="JGD1307" s="1"/>
      <c r="JGE1307" s="1"/>
      <c r="JGF1307" s="1"/>
      <c r="JGG1307" s="1"/>
      <c r="JGH1307" s="1"/>
      <c r="JGI1307" s="1"/>
      <c r="JGJ1307" s="1"/>
      <c r="JGK1307" s="1"/>
      <c r="JGL1307" s="1"/>
      <c r="JGM1307" s="1"/>
      <c r="JGN1307" s="1"/>
      <c r="JGO1307" s="1"/>
      <c r="JGP1307" s="1"/>
      <c r="JGQ1307" s="1"/>
      <c r="JGR1307" s="1"/>
      <c r="JGS1307" s="1"/>
      <c r="JGT1307" s="1"/>
      <c r="JGU1307" s="1"/>
      <c r="JGV1307" s="1"/>
      <c r="JGW1307" s="1"/>
      <c r="JGX1307" s="1"/>
      <c r="JGY1307" s="1"/>
      <c r="JGZ1307" s="1"/>
      <c r="JHA1307" s="1"/>
      <c r="JHB1307" s="1"/>
      <c r="JHC1307" s="1"/>
      <c r="JHD1307" s="1"/>
      <c r="JHE1307" s="1"/>
      <c r="JHF1307" s="1"/>
      <c r="JHG1307" s="1"/>
      <c r="JHH1307" s="1"/>
      <c r="JHI1307" s="1"/>
      <c r="JHJ1307" s="1"/>
      <c r="JHK1307" s="1"/>
      <c r="JHL1307" s="1"/>
      <c r="JHM1307" s="1"/>
      <c r="JHN1307" s="1"/>
      <c r="JHO1307" s="1"/>
      <c r="JHP1307" s="1"/>
      <c r="JHQ1307" s="1"/>
      <c r="JHR1307" s="1"/>
      <c r="JHS1307" s="1"/>
      <c r="JHT1307" s="1"/>
      <c r="JHU1307" s="1"/>
      <c r="JHV1307" s="1"/>
      <c r="JHW1307" s="1"/>
      <c r="JHX1307" s="1"/>
      <c r="JHY1307" s="1"/>
      <c r="JHZ1307" s="1"/>
      <c r="JIA1307" s="1"/>
      <c r="JIB1307" s="1"/>
      <c r="JIC1307" s="1"/>
      <c r="JID1307" s="1"/>
      <c r="JIE1307" s="1"/>
      <c r="JIF1307" s="1"/>
      <c r="JIG1307" s="1"/>
      <c r="JIH1307" s="1"/>
      <c r="JII1307" s="1"/>
      <c r="JIJ1307" s="1"/>
      <c r="JIK1307" s="1"/>
      <c r="JIL1307" s="1"/>
      <c r="JIM1307" s="1"/>
      <c r="JIN1307" s="1"/>
      <c r="JIO1307" s="1"/>
      <c r="JIP1307" s="1"/>
      <c r="JIQ1307" s="1"/>
      <c r="JIR1307" s="1"/>
      <c r="JIS1307" s="1"/>
      <c r="JIT1307" s="1"/>
      <c r="JIU1307" s="1"/>
      <c r="JIV1307" s="1"/>
      <c r="JIW1307" s="1"/>
      <c r="JIX1307" s="1"/>
      <c r="JIY1307" s="1"/>
      <c r="JIZ1307" s="1"/>
      <c r="JJA1307" s="1"/>
      <c r="JJB1307" s="1"/>
      <c r="JJC1307" s="1"/>
      <c r="JJD1307" s="1"/>
      <c r="JJE1307" s="1"/>
      <c r="JJF1307" s="1"/>
      <c r="JJG1307" s="1"/>
      <c r="JJH1307" s="1"/>
      <c r="JJI1307" s="1"/>
      <c r="JJJ1307" s="1"/>
      <c r="JJK1307" s="1"/>
      <c r="JJL1307" s="1"/>
      <c r="JJM1307" s="1"/>
      <c r="JJN1307" s="1"/>
      <c r="JJO1307" s="1"/>
      <c r="JJP1307" s="1"/>
      <c r="JJQ1307" s="1"/>
      <c r="JJR1307" s="1"/>
      <c r="JJS1307" s="1"/>
      <c r="JJT1307" s="1"/>
      <c r="JJU1307" s="1"/>
      <c r="JJV1307" s="1"/>
      <c r="JJW1307" s="1"/>
      <c r="JJX1307" s="1"/>
      <c r="JJY1307" s="1"/>
      <c r="JJZ1307" s="1"/>
      <c r="JKA1307" s="1"/>
      <c r="JKB1307" s="1"/>
      <c r="JKC1307" s="1"/>
      <c r="JKD1307" s="1"/>
      <c r="JKE1307" s="1"/>
      <c r="JKF1307" s="1"/>
      <c r="JKG1307" s="1"/>
      <c r="JKH1307" s="1"/>
      <c r="JKI1307" s="1"/>
      <c r="JKJ1307" s="1"/>
      <c r="JKK1307" s="1"/>
      <c r="JKL1307" s="1"/>
      <c r="JKM1307" s="1"/>
      <c r="JKN1307" s="1"/>
      <c r="JKO1307" s="1"/>
      <c r="JKP1307" s="1"/>
      <c r="JKQ1307" s="1"/>
      <c r="JKR1307" s="1"/>
      <c r="JKS1307" s="1"/>
      <c r="JKT1307" s="1"/>
      <c r="JKU1307" s="1"/>
      <c r="JKV1307" s="1"/>
      <c r="JKW1307" s="1"/>
      <c r="JKX1307" s="1"/>
      <c r="JKY1307" s="1"/>
      <c r="JKZ1307" s="1"/>
      <c r="JLA1307" s="1"/>
      <c r="JLB1307" s="1"/>
      <c r="JLC1307" s="1"/>
      <c r="JLD1307" s="1"/>
      <c r="JLE1307" s="1"/>
      <c r="JLF1307" s="1"/>
      <c r="JLG1307" s="1"/>
      <c r="JLH1307" s="1"/>
      <c r="JLI1307" s="1"/>
      <c r="JLJ1307" s="1"/>
      <c r="JLK1307" s="1"/>
      <c r="JLL1307" s="1"/>
      <c r="JLM1307" s="1"/>
      <c r="JLN1307" s="1"/>
      <c r="JLO1307" s="1"/>
      <c r="JLP1307" s="1"/>
      <c r="JLQ1307" s="1"/>
      <c r="JLR1307" s="1"/>
      <c r="JLS1307" s="1"/>
      <c r="JLT1307" s="1"/>
      <c r="JLU1307" s="1"/>
      <c r="JLV1307" s="1"/>
      <c r="JLW1307" s="1"/>
      <c r="JLX1307" s="1"/>
      <c r="JLY1307" s="1"/>
      <c r="JLZ1307" s="1"/>
      <c r="JMA1307" s="1"/>
      <c r="JMB1307" s="1"/>
      <c r="JMC1307" s="1"/>
      <c r="JMD1307" s="1"/>
      <c r="JME1307" s="1"/>
      <c r="JMF1307" s="1"/>
      <c r="JMG1307" s="1"/>
      <c r="JMH1307" s="1"/>
      <c r="JMI1307" s="1"/>
      <c r="JMJ1307" s="1"/>
      <c r="JMK1307" s="1"/>
      <c r="JML1307" s="1"/>
      <c r="JMM1307" s="1"/>
      <c r="JMN1307" s="1"/>
      <c r="JMO1307" s="1"/>
      <c r="JMP1307" s="1"/>
      <c r="JMQ1307" s="1"/>
      <c r="JMR1307" s="1"/>
      <c r="JMS1307" s="1"/>
      <c r="JMT1307" s="1"/>
      <c r="JMU1307" s="1"/>
      <c r="JMV1307" s="1"/>
      <c r="JMW1307" s="1"/>
      <c r="JMX1307" s="1"/>
      <c r="JMY1307" s="1"/>
      <c r="JMZ1307" s="1"/>
      <c r="JNA1307" s="1"/>
      <c r="JNB1307" s="1"/>
      <c r="JNC1307" s="1"/>
      <c r="JND1307" s="1"/>
      <c r="JNE1307" s="1"/>
      <c r="JNF1307" s="1"/>
      <c r="JNG1307" s="1"/>
      <c r="JNH1307" s="1"/>
      <c r="JNI1307" s="1"/>
      <c r="JNJ1307" s="1"/>
      <c r="JNK1307" s="1"/>
      <c r="JNL1307" s="1"/>
      <c r="JNM1307" s="1"/>
      <c r="JNN1307" s="1"/>
      <c r="JNO1307" s="1"/>
      <c r="JNP1307" s="1"/>
      <c r="JNQ1307" s="1"/>
      <c r="JNR1307" s="1"/>
      <c r="JNS1307" s="1"/>
      <c r="JNT1307" s="1"/>
      <c r="JNU1307" s="1"/>
      <c r="JNV1307" s="1"/>
      <c r="JNW1307" s="1"/>
      <c r="JNX1307" s="1"/>
      <c r="JNY1307" s="1"/>
      <c r="JNZ1307" s="1"/>
      <c r="JOA1307" s="1"/>
      <c r="JOB1307" s="1"/>
      <c r="JOC1307" s="1"/>
      <c r="JOD1307" s="1"/>
      <c r="JOE1307" s="1"/>
      <c r="JOF1307" s="1"/>
      <c r="JOG1307" s="1"/>
      <c r="JOH1307" s="1"/>
      <c r="JOI1307" s="1"/>
      <c r="JOJ1307" s="1"/>
      <c r="JOK1307" s="1"/>
      <c r="JOL1307" s="1"/>
      <c r="JOM1307" s="1"/>
      <c r="JON1307" s="1"/>
      <c r="JOO1307" s="1"/>
      <c r="JOP1307" s="1"/>
      <c r="JOQ1307" s="1"/>
      <c r="JOR1307" s="1"/>
      <c r="JOS1307" s="1"/>
      <c r="JOT1307" s="1"/>
      <c r="JOU1307" s="1"/>
      <c r="JOV1307" s="1"/>
      <c r="JOW1307" s="1"/>
      <c r="JOX1307" s="1"/>
      <c r="JOY1307" s="1"/>
      <c r="JOZ1307" s="1"/>
      <c r="JPA1307" s="1"/>
      <c r="JPB1307" s="1"/>
      <c r="JPC1307" s="1"/>
      <c r="JPD1307" s="1"/>
      <c r="JPE1307" s="1"/>
      <c r="JPF1307" s="1"/>
      <c r="JPG1307" s="1"/>
      <c r="JPH1307" s="1"/>
      <c r="JPI1307" s="1"/>
      <c r="JPJ1307" s="1"/>
      <c r="JPK1307" s="1"/>
      <c r="JPL1307" s="1"/>
      <c r="JPM1307" s="1"/>
      <c r="JPN1307" s="1"/>
      <c r="JPO1307" s="1"/>
      <c r="JPP1307" s="1"/>
      <c r="JPQ1307" s="1"/>
      <c r="JPR1307" s="1"/>
      <c r="JPS1307" s="1"/>
      <c r="JPT1307" s="1"/>
      <c r="JPU1307" s="1"/>
      <c r="JPV1307" s="1"/>
      <c r="JPW1307" s="1"/>
      <c r="JPX1307" s="1"/>
      <c r="JPY1307" s="1"/>
      <c r="JPZ1307" s="1"/>
      <c r="JQA1307" s="1"/>
      <c r="JQB1307" s="1"/>
      <c r="JQC1307" s="1"/>
      <c r="JQD1307" s="1"/>
      <c r="JQE1307" s="1"/>
      <c r="JQF1307" s="1"/>
      <c r="JQG1307" s="1"/>
      <c r="JQH1307" s="1"/>
      <c r="JQI1307" s="1"/>
      <c r="JQJ1307" s="1"/>
      <c r="JQK1307" s="1"/>
      <c r="JQL1307" s="1"/>
      <c r="JQM1307" s="1"/>
      <c r="JQN1307" s="1"/>
      <c r="JQO1307" s="1"/>
      <c r="JQP1307" s="1"/>
      <c r="JQQ1307" s="1"/>
      <c r="JQR1307" s="1"/>
      <c r="JQS1307" s="1"/>
      <c r="JQT1307" s="1"/>
      <c r="JQU1307" s="1"/>
      <c r="JQV1307" s="1"/>
      <c r="JQW1307" s="1"/>
      <c r="JQX1307" s="1"/>
      <c r="JQY1307" s="1"/>
      <c r="JQZ1307" s="1"/>
      <c r="JRA1307" s="1"/>
      <c r="JRB1307" s="1"/>
      <c r="JRC1307" s="1"/>
      <c r="JRD1307" s="1"/>
      <c r="JRE1307" s="1"/>
      <c r="JRF1307" s="1"/>
      <c r="JRG1307" s="1"/>
      <c r="JRH1307" s="1"/>
      <c r="JRI1307" s="1"/>
      <c r="JRJ1307" s="1"/>
      <c r="JRK1307" s="1"/>
      <c r="JRL1307" s="1"/>
      <c r="JRM1307" s="1"/>
      <c r="JRN1307" s="1"/>
      <c r="JRO1307" s="1"/>
      <c r="JRP1307" s="1"/>
      <c r="JRQ1307" s="1"/>
      <c r="JRR1307" s="1"/>
      <c r="JRS1307" s="1"/>
      <c r="JRT1307" s="1"/>
      <c r="JRU1307" s="1"/>
      <c r="JRV1307" s="1"/>
      <c r="JRW1307" s="1"/>
      <c r="JRX1307" s="1"/>
      <c r="JRY1307" s="1"/>
      <c r="JRZ1307" s="1"/>
      <c r="JSA1307" s="1"/>
      <c r="JSB1307" s="1"/>
      <c r="JSC1307" s="1"/>
      <c r="JSD1307" s="1"/>
      <c r="JSE1307" s="1"/>
      <c r="JSF1307" s="1"/>
      <c r="JSG1307" s="1"/>
      <c r="JSH1307" s="1"/>
      <c r="JSI1307" s="1"/>
      <c r="JSJ1307" s="1"/>
      <c r="JSK1307" s="1"/>
      <c r="JSL1307" s="1"/>
      <c r="JSM1307" s="1"/>
      <c r="JSN1307" s="1"/>
      <c r="JSO1307" s="1"/>
      <c r="JSP1307" s="1"/>
      <c r="JSQ1307" s="1"/>
      <c r="JSR1307" s="1"/>
      <c r="JSS1307" s="1"/>
      <c r="JST1307" s="1"/>
      <c r="JSU1307" s="1"/>
      <c r="JSV1307" s="1"/>
      <c r="JSW1307" s="1"/>
      <c r="JSX1307" s="1"/>
      <c r="JSY1307" s="1"/>
      <c r="JSZ1307" s="1"/>
      <c r="JTA1307" s="1"/>
      <c r="JTB1307" s="1"/>
      <c r="JTC1307" s="1"/>
      <c r="JTD1307" s="1"/>
      <c r="JTE1307" s="1"/>
      <c r="JTF1307" s="1"/>
      <c r="JTG1307" s="1"/>
      <c r="JTH1307" s="1"/>
      <c r="JTI1307" s="1"/>
      <c r="JTJ1307" s="1"/>
      <c r="JTK1307" s="1"/>
      <c r="JTL1307" s="1"/>
      <c r="JTM1307" s="1"/>
      <c r="JTN1307" s="1"/>
      <c r="JTO1307" s="1"/>
      <c r="JTP1307" s="1"/>
      <c r="JTQ1307" s="1"/>
      <c r="JTR1307" s="1"/>
      <c r="JTS1307" s="1"/>
      <c r="JTT1307" s="1"/>
      <c r="JTU1307" s="1"/>
      <c r="JTV1307" s="1"/>
      <c r="JTW1307" s="1"/>
      <c r="JTX1307" s="1"/>
      <c r="JTY1307" s="1"/>
      <c r="JTZ1307" s="1"/>
      <c r="JUA1307" s="1"/>
      <c r="JUB1307" s="1"/>
      <c r="JUC1307" s="1"/>
      <c r="JUD1307" s="1"/>
      <c r="JUE1307" s="1"/>
      <c r="JUF1307" s="1"/>
      <c r="JUG1307" s="1"/>
      <c r="JUH1307" s="1"/>
      <c r="JUI1307" s="1"/>
      <c r="JUJ1307" s="1"/>
      <c r="JUK1307" s="1"/>
      <c r="JUL1307" s="1"/>
      <c r="JUM1307" s="1"/>
      <c r="JUN1307" s="1"/>
      <c r="JUO1307" s="1"/>
      <c r="JUP1307" s="1"/>
      <c r="JUQ1307" s="1"/>
      <c r="JUR1307" s="1"/>
      <c r="JUS1307" s="1"/>
      <c r="JUT1307" s="1"/>
      <c r="JUU1307" s="1"/>
      <c r="JUV1307" s="1"/>
      <c r="JUW1307" s="1"/>
      <c r="JUX1307" s="1"/>
      <c r="JUY1307" s="1"/>
      <c r="JUZ1307" s="1"/>
      <c r="JVA1307" s="1"/>
      <c r="JVB1307" s="1"/>
      <c r="JVC1307" s="1"/>
      <c r="JVD1307" s="1"/>
      <c r="JVE1307" s="1"/>
      <c r="JVF1307" s="1"/>
      <c r="JVG1307" s="1"/>
      <c r="JVH1307" s="1"/>
      <c r="JVI1307" s="1"/>
      <c r="JVJ1307" s="1"/>
      <c r="JVK1307" s="1"/>
      <c r="JVL1307" s="1"/>
      <c r="JVM1307" s="1"/>
      <c r="JVN1307" s="1"/>
      <c r="JVO1307" s="1"/>
      <c r="JVP1307" s="1"/>
      <c r="JVQ1307" s="1"/>
      <c r="JVR1307" s="1"/>
      <c r="JVS1307" s="1"/>
      <c r="JVT1307" s="1"/>
      <c r="JVU1307" s="1"/>
      <c r="JVV1307" s="1"/>
      <c r="JVW1307" s="1"/>
      <c r="JVX1307" s="1"/>
      <c r="JVY1307" s="1"/>
      <c r="JVZ1307" s="1"/>
      <c r="JWA1307" s="1"/>
      <c r="JWB1307" s="1"/>
      <c r="JWC1307" s="1"/>
      <c r="JWD1307" s="1"/>
      <c r="JWE1307" s="1"/>
      <c r="JWF1307" s="1"/>
      <c r="JWG1307" s="1"/>
      <c r="JWH1307" s="1"/>
      <c r="JWI1307" s="1"/>
      <c r="JWJ1307" s="1"/>
      <c r="JWK1307" s="1"/>
      <c r="JWL1307" s="1"/>
      <c r="JWM1307" s="1"/>
      <c r="JWN1307" s="1"/>
      <c r="JWO1307" s="1"/>
      <c r="JWP1307" s="1"/>
      <c r="JWQ1307" s="1"/>
      <c r="JWR1307" s="1"/>
      <c r="JWS1307" s="1"/>
      <c r="JWT1307" s="1"/>
      <c r="JWU1307" s="1"/>
      <c r="JWV1307" s="1"/>
      <c r="JWW1307" s="1"/>
      <c r="JWX1307" s="1"/>
      <c r="JWY1307" s="1"/>
      <c r="JWZ1307" s="1"/>
      <c r="JXA1307" s="1"/>
      <c r="JXB1307" s="1"/>
      <c r="JXC1307" s="1"/>
      <c r="JXD1307" s="1"/>
      <c r="JXE1307" s="1"/>
      <c r="JXF1307" s="1"/>
      <c r="JXG1307" s="1"/>
      <c r="JXH1307" s="1"/>
      <c r="JXI1307" s="1"/>
      <c r="JXJ1307" s="1"/>
      <c r="JXK1307" s="1"/>
      <c r="JXL1307" s="1"/>
      <c r="JXM1307" s="1"/>
      <c r="JXN1307" s="1"/>
      <c r="JXO1307" s="1"/>
      <c r="JXP1307" s="1"/>
      <c r="JXQ1307" s="1"/>
      <c r="JXR1307" s="1"/>
      <c r="JXS1307" s="1"/>
      <c r="JXT1307" s="1"/>
      <c r="JXU1307" s="1"/>
      <c r="JXV1307" s="1"/>
      <c r="JXW1307" s="1"/>
      <c r="JXX1307" s="1"/>
      <c r="JXY1307" s="1"/>
      <c r="JXZ1307" s="1"/>
      <c r="JYA1307" s="1"/>
      <c r="JYB1307" s="1"/>
      <c r="JYC1307" s="1"/>
      <c r="JYD1307" s="1"/>
      <c r="JYE1307" s="1"/>
      <c r="JYF1307" s="1"/>
      <c r="JYG1307" s="1"/>
      <c r="JYH1307" s="1"/>
      <c r="JYI1307" s="1"/>
      <c r="JYJ1307" s="1"/>
      <c r="JYK1307" s="1"/>
      <c r="JYL1307" s="1"/>
      <c r="JYM1307" s="1"/>
      <c r="JYN1307" s="1"/>
      <c r="JYO1307" s="1"/>
      <c r="JYP1307" s="1"/>
      <c r="JYQ1307" s="1"/>
      <c r="JYR1307" s="1"/>
      <c r="JYS1307" s="1"/>
      <c r="JYT1307" s="1"/>
      <c r="JYU1307" s="1"/>
      <c r="JYV1307" s="1"/>
      <c r="JYW1307" s="1"/>
      <c r="JYX1307" s="1"/>
      <c r="JYY1307" s="1"/>
      <c r="JYZ1307" s="1"/>
      <c r="JZA1307" s="1"/>
      <c r="JZB1307" s="1"/>
      <c r="JZC1307" s="1"/>
      <c r="JZD1307" s="1"/>
      <c r="JZE1307" s="1"/>
      <c r="JZF1307" s="1"/>
      <c r="JZG1307" s="1"/>
      <c r="JZH1307" s="1"/>
      <c r="JZI1307" s="1"/>
      <c r="JZJ1307" s="1"/>
      <c r="JZK1307" s="1"/>
      <c r="JZL1307" s="1"/>
      <c r="JZM1307" s="1"/>
      <c r="JZN1307" s="1"/>
      <c r="JZO1307" s="1"/>
      <c r="JZP1307" s="1"/>
      <c r="JZQ1307" s="1"/>
      <c r="JZR1307" s="1"/>
      <c r="JZS1307" s="1"/>
      <c r="JZT1307" s="1"/>
      <c r="JZU1307" s="1"/>
      <c r="JZV1307" s="1"/>
      <c r="JZW1307" s="1"/>
      <c r="JZX1307" s="1"/>
      <c r="JZY1307" s="1"/>
      <c r="JZZ1307" s="1"/>
      <c r="KAA1307" s="1"/>
      <c r="KAB1307" s="1"/>
      <c r="KAC1307" s="1"/>
      <c r="KAD1307" s="1"/>
      <c r="KAE1307" s="1"/>
      <c r="KAF1307" s="1"/>
      <c r="KAG1307" s="1"/>
      <c r="KAH1307" s="1"/>
      <c r="KAI1307" s="1"/>
      <c r="KAJ1307" s="1"/>
      <c r="KAK1307" s="1"/>
      <c r="KAL1307" s="1"/>
      <c r="KAM1307" s="1"/>
      <c r="KAN1307" s="1"/>
      <c r="KAO1307" s="1"/>
      <c r="KAP1307" s="1"/>
      <c r="KAQ1307" s="1"/>
      <c r="KAR1307" s="1"/>
      <c r="KAS1307" s="1"/>
      <c r="KAT1307" s="1"/>
      <c r="KAU1307" s="1"/>
      <c r="KAV1307" s="1"/>
      <c r="KAW1307" s="1"/>
      <c r="KAX1307" s="1"/>
      <c r="KAY1307" s="1"/>
      <c r="KAZ1307" s="1"/>
      <c r="KBA1307" s="1"/>
      <c r="KBB1307" s="1"/>
      <c r="KBC1307" s="1"/>
      <c r="KBD1307" s="1"/>
      <c r="KBE1307" s="1"/>
      <c r="KBF1307" s="1"/>
      <c r="KBG1307" s="1"/>
      <c r="KBH1307" s="1"/>
      <c r="KBI1307" s="1"/>
      <c r="KBJ1307" s="1"/>
      <c r="KBK1307" s="1"/>
      <c r="KBL1307" s="1"/>
      <c r="KBM1307" s="1"/>
      <c r="KBN1307" s="1"/>
      <c r="KBO1307" s="1"/>
      <c r="KBP1307" s="1"/>
      <c r="KBQ1307" s="1"/>
      <c r="KBR1307" s="1"/>
      <c r="KBS1307" s="1"/>
      <c r="KBT1307" s="1"/>
      <c r="KBU1307" s="1"/>
      <c r="KBV1307" s="1"/>
      <c r="KBW1307" s="1"/>
      <c r="KBX1307" s="1"/>
      <c r="KBY1307" s="1"/>
      <c r="KBZ1307" s="1"/>
      <c r="KCA1307" s="1"/>
      <c r="KCB1307" s="1"/>
      <c r="KCC1307" s="1"/>
      <c r="KCD1307" s="1"/>
      <c r="KCE1307" s="1"/>
      <c r="KCF1307" s="1"/>
      <c r="KCG1307" s="1"/>
      <c r="KCH1307" s="1"/>
      <c r="KCI1307" s="1"/>
      <c r="KCJ1307" s="1"/>
      <c r="KCK1307" s="1"/>
      <c r="KCL1307" s="1"/>
      <c r="KCM1307" s="1"/>
      <c r="KCN1307" s="1"/>
      <c r="KCO1307" s="1"/>
      <c r="KCP1307" s="1"/>
      <c r="KCQ1307" s="1"/>
      <c r="KCR1307" s="1"/>
      <c r="KCS1307" s="1"/>
      <c r="KCT1307" s="1"/>
      <c r="KCU1307" s="1"/>
      <c r="KCV1307" s="1"/>
      <c r="KCW1307" s="1"/>
      <c r="KCX1307" s="1"/>
      <c r="KCY1307" s="1"/>
      <c r="KCZ1307" s="1"/>
      <c r="KDA1307" s="1"/>
      <c r="KDB1307" s="1"/>
      <c r="KDC1307" s="1"/>
      <c r="KDD1307" s="1"/>
      <c r="KDE1307" s="1"/>
      <c r="KDF1307" s="1"/>
      <c r="KDG1307" s="1"/>
      <c r="KDH1307" s="1"/>
      <c r="KDI1307" s="1"/>
      <c r="KDJ1307" s="1"/>
      <c r="KDK1307" s="1"/>
      <c r="KDL1307" s="1"/>
      <c r="KDM1307" s="1"/>
      <c r="KDN1307" s="1"/>
      <c r="KDO1307" s="1"/>
      <c r="KDP1307" s="1"/>
      <c r="KDQ1307" s="1"/>
      <c r="KDR1307" s="1"/>
      <c r="KDS1307" s="1"/>
      <c r="KDT1307" s="1"/>
      <c r="KDU1307" s="1"/>
      <c r="KDV1307" s="1"/>
      <c r="KDW1307" s="1"/>
      <c r="KDX1307" s="1"/>
      <c r="KDY1307" s="1"/>
      <c r="KDZ1307" s="1"/>
      <c r="KEA1307" s="1"/>
      <c r="KEB1307" s="1"/>
      <c r="KEC1307" s="1"/>
      <c r="KED1307" s="1"/>
      <c r="KEE1307" s="1"/>
      <c r="KEF1307" s="1"/>
      <c r="KEG1307" s="1"/>
      <c r="KEH1307" s="1"/>
      <c r="KEI1307" s="1"/>
      <c r="KEJ1307" s="1"/>
      <c r="KEK1307" s="1"/>
      <c r="KEL1307" s="1"/>
      <c r="KEM1307" s="1"/>
      <c r="KEN1307" s="1"/>
      <c r="KEO1307" s="1"/>
      <c r="KEP1307" s="1"/>
      <c r="KEQ1307" s="1"/>
      <c r="KER1307" s="1"/>
      <c r="KES1307" s="1"/>
      <c r="KET1307" s="1"/>
      <c r="KEU1307" s="1"/>
      <c r="KEV1307" s="1"/>
      <c r="KEW1307" s="1"/>
      <c r="KEX1307" s="1"/>
      <c r="KEY1307" s="1"/>
      <c r="KEZ1307" s="1"/>
      <c r="KFA1307" s="1"/>
      <c r="KFB1307" s="1"/>
      <c r="KFC1307" s="1"/>
      <c r="KFD1307" s="1"/>
      <c r="KFE1307" s="1"/>
      <c r="KFF1307" s="1"/>
      <c r="KFG1307" s="1"/>
      <c r="KFH1307" s="1"/>
      <c r="KFI1307" s="1"/>
      <c r="KFJ1307" s="1"/>
      <c r="KFK1307" s="1"/>
      <c r="KFL1307" s="1"/>
      <c r="KFM1307" s="1"/>
      <c r="KFN1307" s="1"/>
      <c r="KFO1307" s="1"/>
      <c r="KFP1307" s="1"/>
      <c r="KFQ1307" s="1"/>
      <c r="KFR1307" s="1"/>
      <c r="KFS1307" s="1"/>
      <c r="KFT1307" s="1"/>
      <c r="KFU1307" s="1"/>
      <c r="KFV1307" s="1"/>
      <c r="KFW1307" s="1"/>
      <c r="KFX1307" s="1"/>
      <c r="KFY1307" s="1"/>
      <c r="KFZ1307" s="1"/>
      <c r="KGA1307" s="1"/>
      <c r="KGB1307" s="1"/>
      <c r="KGC1307" s="1"/>
      <c r="KGD1307" s="1"/>
      <c r="KGE1307" s="1"/>
      <c r="KGF1307" s="1"/>
      <c r="KGG1307" s="1"/>
      <c r="KGH1307" s="1"/>
      <c r="KGI1307" s="1"/>
      <c r="KGJ1307" s="1"/>
      <c r="KGK1307" s="1"/>
      <c r="KGL1307" s="1"/>
      <c r="KGM1307" s="1"/>
      <c r="KGN1307" s="1"/>
      <c r="KGO1307" s="1"/>
      <c r="KGP1307" s="1"/>
      <c r="KGQ1307" s="1"/>
      <c r="KGR1307" s="1"/>
      <c r="KGS1307" s="1"/>
      <c r="KGT1307" s="1"/>
      <c r="KGU1307" s="1"/>
      <c r="KGV1307" s="1"/>
      <c r="KGW1307" s="1"/>
      <c r="KGX1307" s="1"/>
      <c r="KGY1307" s="1"/>
      <c r="KGZ1307" s="1"/>
      <c r="KHA1307" s="1"/>
      <c r="KHB1307" s="1"/>
      <c r="KHC1307" s="1"/>
      <c r="KHD1307" s="1"/>
      <c r="KHE1307" s="1"/>
      <c r="KHF1307" s="1"/>
      <c r="KHG1307" s="1"/>
      <c r="KHH1307" s="1"/>
      <c r="KHI1307" s="1"/>
      <c r="KHJ1307" s="1"/>
      <c r="KHK1307" s="1"/>
      <c r="KHL1307" s="1"/>
      <c r="KHM1307" s="1"/>
      <c r="KHN1307" s="1"/>
      <c r="KHO1307" s="1"/>
      <c r="KHP1307" s="1"/>
      <c r="KHQ1307" s="1"/>
      <c r="KHR1307" s="1"/>
      <c r="KHS1307" s="1"/>
      <c r="KHT1307" s="1"/>
      <c r="KHU1307" s="1"/>
      <c r="KHV1307" s="1"/>
      <c r="KHW1307" s="1"/>
      <c r="KHX1307" s="1"/>
      <c r="KHY1307" s="1"/>
      <c r="KHZ1307" s="1"/>
      <c r="KIA1307" s="1"/>
      <c r="KIB1307" s="1"/>
      <c r="KIC1307" s="1"/>
      <c r="KID1307" s="1"/>
      <c r="KIE1307" s="1"/>
      <c r="KIF1307" s="1"/>
      <c r="KIG1307" s="1"/>
      <c r="KIH1307" s="1"/>
      <c r="KII1307" s="1"/>
      <c r="KIJ1307" s="1"/>
      <c r="KIK1307" s="1"/>
      <c r="KIL1307" s="1"/>
      <c r="KIM1307" s="1"/>
      <c r="KIN1307" s="1"/>
      <c r="KIO1307" s="1"/>
      <c r="KIP1307" s="1"/>
      <c r="KIQ1307" s="1"/>
      <c r="KIR1307" s="1"/>
      <c r="KIS1307" s="1"/>
      <c r="KIT1307" s="1"/>
      <c r="KIU1307" s="1"/>
      <c r="KIV1307" s="1"/>
      <c r="KIW1307" s="1"/>
      <c r="KIX1307" s="1"/>
      <c r="KIY1307" s="1"/>
      <c r="KIZ1307" s="1"/>
      <c r="KJA1307" s="1"/>
      <c r="KJB1307" s="1"/>
      <c r="KJC1307" s="1"/>
      <c r="KJD1307" s="1"/>
      <c r="KJE1307" s="1"/>
      <c r="KJF1307" s="1"/>
      <c r="KJG1307" s="1"/>
      <c r="KJH1307" s="1"/>
      <c r="KJI1307" s="1"/>
      <c r="KJJ1307" s="1"/>
      <c r="KJK1307" s="1"/>
      <c r="KJL1307" s="1"/>
      <c r="KJM1307" s="1"/>
      <c r="KJN1307" s="1"/>
      <c r="KJO1307" s="1"/>
      <c r="KJP1307" s="1"/>
      <c r="KJQ1307" s="1"/>
      <c r="KJR1307" s="1"/>
      <c r="KJS1307" s="1"/>
      <c r="KJT1307" s="1"/>
      <c r="KJU1307" s="1"/>
      <c r="KJV1307" s="1"/>
      <c r="KJW1307" s="1"/>
      <c r="KJX1307" s="1"/>
      <c r="KJY1307" s="1"/>
      <c r="KJZ1307" s="1"/>
      <c r="KKA1307" s="1"/>
      <c r="KKB1307" s="1"/>
      <c r="KKC1307" s="1"/>
      <c r="KKD1307" s="1"/>
      <c r="KKE1307" s="1"/>
      <c r="KKF1307" s="1"/>
      <c r="KKG1307" s="1"/>
      <c r="KKH1307" s="1"/>
      <c r="KKI1307" s="1"/>
      <c r="KKJ1307" s="1"/>
      <c r="KKK1307" s="1"/>
      <c r="KKL1307" s="1"/>
      <c r="KKM1307" s="1"/>
      <c r="KKN1307" s="1"/>
      <c r="KKO1307" s="1"/>
      <c r="KKP1307" s="1"/>
      <c r="KKQ1307" s="1"/>
      <c r="KKR1307" s="1"/>
      <c r="KKS1307" s="1"/>
      <c r="KKT1307" s="1"/>
      <c r="KKU1307" s="1"/>
      <c r="KKV1307" s="1"/>
      <c r="KKW1307" s="1"/>
      <c r="KKX1307" s="1"/>
      <c r="KKY1307" s="1"/>
      <c r="KKZ1307" s="1"/>
      <c r="KLA1307" s="1"/>
      <c r="KLB1307" s="1"/>
      <c r="KLC1307" s="1"/>
      <c r="KLD1307" s="1"/>
      <c r="KLE1307" s="1"/>
      <c r="KLF1307" s="1"/>
      <c r="KLG1307" s="1"/>
      <c r="KLH1307" s="1"/>
      <c r="KLI1307" s="1"/>
      <c r="KLJ1307" s="1"/>
      <c r="KLK1307" s="1"/>
      <c r="KLL1307" s="1"/>
      <c r="KLM1307" s="1"/>
      <c r="KLN1307" s="1"/>
      <c r="KLO1307" s="1"/>
      <c r="KLP1307" s="1"/>
      <c r="KLQ1307" s="1"/>
      <c r="KLR1307" s="1"/>
      <c r="KLS1307" s="1"/>
      <c r="KLT1307" s="1"/>
      <c r="KLU1307" s="1"/>
      <c r="KLV1307" s="1"/>
      <c r="KLW1307" s="1"/>
      <c r="KLX1307" s="1"/>
      <c r="KLY1307" s="1"/>
      <c r="KLZ1307" s="1"/>
      <c r="KMA1307" s="1"/>
      <c r="KMB1307" s="1"/>
      <c r="KMC1307" s="1"/>
      <c r="KMD1307" s="1"/>
      <c r="KME1307" s="1"/>
      <c r="KMF1307" s="1"/>
      <c r="KMG1307" s="1"/>
      <c r="KMH1307" s="1"/>
      <c r="KMI1307" s="1"/>
      <c r="KMJ1307" s="1"/>
      <c r="KMK1307" s="1"/>
      <c r="KML1307" s="1"/>
      <c r="KMM1307" s="1"/>
      <c r="KMN1307" s="1"/>
      <c r="KMO1307" s="1"/>
      <c r="KMP1307" s="1"/>
      <c r="KMQ1307" s="1"/>
      <c r="KMR1307" s="1"/>
      <c r="KMS1307" s="1"/>
      <c r="KMT1307" s="1"/>
      <c r="KMU1307" s="1"/>
      <c r="KMV1307" s="1"/>
      <c r="KMW1307" s="1"/>
      <c r="KMX1307" s="1"/>
      <c r="KMY1307" s="1"/>
      <c r="KMZ1307" s="1"/>
      <c r="KNA1307" s="1"/>
      <c r="KNB1307" s="1"/>
      <c r="KNC1307" s="1"/>
      <c r="KND1307" s="1"/>
      <c r="KNE1307" s="1"/>
      <c r="KNF1307" s="1"/>
      <c r="KNG1307" s="1"/>
      <c r="KNH1307" s="1"/>
      <c r="KNI1307" s="1"/>
      <c r="KNJ1307" s="1"/>
      <c r="KNK1307" s="1"/>
      <c r="KNL1307" s="1"/>
      <c r="KNM1307" s="1"/>
      <c r="KNN1307" s="1"/>
      <c r="KNO1307" s="1"/>
      <c r="KNP1307" s="1"/>
      <c r="KNQ1307" s="1"/>
      <c r="KNR1307" s="1"/>
      <c r="KNS1307" s="1"/>
      <c r="KNT1307" s="1"/>
      <c r="KNU1307" s="1"/>
      <c r="KNV1307" s="1"/>
      <c r="KNW1307" s="1"/>
      <c r="KNX1307" s="1"/>
      <c r="KNY1307" s="1"/>
      <c r="KNZ1307" s="1"/>
      <c r="KOA1307" s="1"/>
      <c r="KOB1307" s="1"/>
      <c r="KOC1307" s="1"/>
      <c r="KOD1307" s="1"/>
      <c r="KOE1307" s="1"/>
      <c r="KOF1307" s="1"/>
      <c r="KOG1307" s="1"/>
      <c r="KOH1307" s="1"/>
      <c r="KOI1307" s="1"/>
      <c r="KOJ1307" s="1"/>
      <c r="KOK1307" s="1"/>
      <c r="KOL1307" s="1"/>
      <c r="KOM1307" s="1"/>
      <c r="KON1307" s="1"/>
      <c r="KOO1307" s="1"/>
      <c r="KOP1307" s="1"/>
      <c r="KOQ1307" s="1"/>
      <c r="KOR1307" s="1"/>
      <c r="KOS1307" s="1"/>
      <c r="KOT1307" s="1"/>
      <c r="KOU1307" s="1"/>
      <c r="KOV1307" s="1"/>
      <c r="KOW1307" s="1"/>
      <c r="KOX1307" s="1"/>
      <c r="KOY1307" s="1"/>
      <c r="KOZ1307" s="1"/>
      <c r="KPA1307" s="1"/>
      <c r="KPB1307" s="1"/>
      <c r="KPC1307" s="1"/>
      <c r="KPD1307" s="1"/>
      <c r="KPE1307" s="1"/>
      <c r="KPF1307" s="1"/>
      <c r="KPG1307" s="1"/>
      <c r="KPH1307" s="1"/>
      <c r="KPI1307" s="1"/>
      <c r="KPJ1307" s="1"/>
      <c r="KPK1307" s="1"/>
      <c r="KPL1307" s="1"/>
      <c r="KPM1307" s="1"/>
      <c r="KPN1307" s="1"/>
      <c r="KPO1307" s="1"/>
      <c r="KPP1307" s="1"/>
      <c r="KPQ1307" s="1"/>
      <c r="KPR1307" s="1"/>
      <c r="KPS1307" s="1"/>
      <c r="KPT1307" s="1"/>
      <c r="KPU1307" s="1"/>
      <c r="KPV1307" s="1"/>
      <c r="KPW1307" s="1"/>
      <c r="KPX1307" s="1"/>
      <c r="KPY1307" s="1"/>
      <c r="KPZ1307" s="1"/>
      <c r="KQA1307" s="1"/>
      <c r="KQB1307" s="1"/>
      <c r="KQC1307" s="1"/>
      <c r="KQD1307" s="1"/>
      <c r="KQE1307" s="1"/>
      <c r="KQF1307" s="1"/>
      <c r="KQG1307" s="1"/>
      <c r="KQH1307" s="1"/>
      <c r="KQI1307" s="1"/>
      <c r="KQJ1307" s="1"/>
      <c r="KQK1307" s="1"/>
      <c r="KQL1307" s="1"/>
      <c r="KQM1307" s="1"/>
      <c r="KQN1307" s="1"/>
      <c r="KQO1307" s="1"/>
      <c r="KQP1307" s="1"/>
      <c r="KQQ1307" s="1"/>
      <c r="KQR1307" s="1"/>
      <c r="KQS1307" s="1"/>
      <c r="KQT1307" s="1"/>
      <c r="KQU1307" s="1"/>
      <c r="KQV1307" s="1"/>
      <c r="KQW1307" s="1"/>
      <c r="KQX1307" s="1"/>
      <c r="KQY1307" s="1"/>
      <c r="KQZ1307" s="1"/>
      <c r="KRA1307" s="1"/>
      <c r="KRB1307" s="1"/>
      <c r="KRC1307" s="1"/>
      <c r="KRD1307" s="1"/>
      <c r="KRE1307" s="1"/>
      <c r="KRF1307" s="1"/>
      <c r="KRG1307" s="1"/>
      <c r="KRH1307" s="1"/>
      <c r="KRI1307" s="1"/>
      <c r="KRJ1307" s="1"/>
      <c r="KRK1307" s="1"/>
      <c r="KRL1307" s="1"/>
      <c r="KRM1307" s="1"/>
      <c r="KRN1307" s="1"/>
      <c r="KRO1307" s="1"/>
      <c r="KRP1307" s="1"/>
      <c r="KRQ1307" s="1"/>
      <c r="KRR1307" s="1"/>
      <c r="KRS1307" s="1"/>
      <c r="KRT1307" s="1"/>
      <c r="KRU1307" s="1"/>
      <c r="KRV1307" s="1"/>
      <c r="KRW1307" s="1"/>
      <c r="KRX1307" s="1"/>
      <c r="KRY1307" s="1"/>
      <c r="KRZ1307" s="1"/>
      <c r="KSA1307" s="1"/>
      <c r="KSB1307" s="1"/>
      <c r="KSC1307" s="1"/>
      <c r="KSD1307" s="1"/>
      <c r="KSE1307" s="1"/>
      <c r="KSF1307" s="1"/>
      <c r="KSG1307" s="1"/>
      <c r="KSH1307" s="1"/>
      <c r="KSI1307" s="1"/>
      <c r="KSJ1307" s="1"/>
      <c r="KSK1307" s="1"/>
      <c r="KSL1307" s="1"/>
      <c r="KSM1307" s="1"/>
      <c r="KSN1307" s="1"/>
      <c r="KSO1307" s="1"/>
      <c r="KSP1307" s="1"/>
      <c r="KSQ1307" s="1"/>
      <c r="KSR1307" s="1"/>
      <c r="KSS1307" s="1"/>
      <c r="KST1307" s="1"/>
      <c r="KSU1307" s="1"/>
      <c r="KSV1307" s="1"/>
      <c r="KSW1307" s="1"/>
      <c r="KSX1307" s="1"/>
      <c r="KSY1307" s="1"/>
      <c r="KSZ1307" s="1"/>
      <c r="KTA1307" s="1"/>
      <c r="KTB1307" s="1"/>
      <c r="KTC1307" s="1"/>
      <c r="KTD1307" s="1"/>
      <c r="KTE1307" s="1"/>
      <c r="KTF1307" s="1"/>
      <c r="KTG1307" s="1"/>
      <c r="KTH1307" s="1"/>
      <c r="KTI1307" s="1"/>
      <c r="KTJ1307" s="1"/>
      <c r="KTK1307" s="1"/>
      <c r="KTL1307" s="1"/>
      <c r="KTM1307" s="1"/>
      <c r="KTN1307" s="1"/>
      <c r="KTO1307" s="1"/>
      <c r="KTP1307" s="1"/>
      <c r="KTQ1307" s="1"/>
      <c r="KTR1307" s="1"/>
      <c r="KTS1307" s="1"/>
      <c r="KTT1307" s="1"/>
      <c r="KTU1307" s="1"/>
      <c r="KTV1307" s="1"/>
      <c r="KTW1307" s="1"/>
      <c r="KTX1307" s="1"/>
      <c r="KTY1307" s="1"/>
      <c r="KTZ1307" s="1"/>
      <c r="KUA1307" s="1"/>
      <c r="KUB1307" s="1"/>
      <c r="KUC1307" s="1"/>
      <c r="KUD1307" s="1"/>
      <c r="KUE1307" s="1"/>
      <c r="KUF1307" s="1"/>
      <c r="KUG1307" s="1"/>
      <c r="KUH1307" s="1"/>
      <c r="KUI1307" s="1"/>
      <c r="KUJ1307" s="1"/>
      <c r="KUK1307" s="1"/>
      <c r="KUL1307" s="1"/>
      <c r="KUM1307" s="1"/>
      <c r="KUN1307" s="1"/>
      <c r="KUO1307" s="1"/>
      <c r="KUP1307" s="1"/>
      <c r="KUQ1307" s="1"/>
      <c r="KUR1307" s="1"/>
      <c r="KUS1307" s="1"/>
      <c r="KUT1307" s="1"/>
      <c r="KUU1307" s="1"/>
      <c r="KUV1307" s="1"/>
      <c r="KUW1307" s="1"/>
      <c r="KUX1307" s="1"/>
      <c r="KUY1307" s="1"/>
      <c r="KUZ1307" s="1"/>
      <c r="KVA1307" s="1"/>
      <c r="KVB1307" s="1"/>
      <c r="KVC1307" s="1"/>
      <c r="KVD1307" s="1"/>
      <c r="KVE1307" s="1"/>
      <c r="KVF1307" s="1"/>
      <c r="KVG1307" s="1"/>
      <c r="KVH1307" s="1"/>
      <c r="KVI1307" s="1"/>
      <c r="KVJ1307" s="1"/>
      <c r="KVK1307" s="1"/>
      <c r="KVL1307" s="1"/>
      <c r="KVM1307" s="1"/>
      <c r="KVN1307" s="1"/>
      <c r="KVO1307" s="1"/>
      <c r="KVP1307" s="1"/>
      <c r="KVQ1307" s="1"/>
      <c r="KVR1307" s="1"/>
      <c r="KVS1307" s="1"/>
      <c r="KVT1307" s="1"/>
      <c r="KVU1307" s="1"/>
      <c r="KVV1307" s="1"/>
      <c r="KVW1307" s="1"/>
      <c r="KVX1307" s="1"/>
      <c r="KVY1307" s="1"/>
      <c r="KVZ1307" s="1"/>
      <c r="KWA1307" s="1"/>
      <c r="KWB1307" s="1"/>
      <c r="KWC1307" s="1"/>
      <c r="KWD1307" s="1"/>
      <c r="KWE1307" s="1"/>
      <c r="KWF1307" s="1"/>
      <c r="KWG1307" s="1"/>
      <c r="KWH1307" s="1"/>
      <c r="KWI1307" s="1"/>
      <c r="KWJ1307" s="1"/>
      <c r="KWK1307" s="1"/>
      <c r="KWL1307" s="1"/>
      <c r="KWM1307" s="1"/>
      <c r="KWN1307" s="1"/>
      <c r="KWO1307" s="1"/>
      <c r="KWP1307" s="1"/>
      <c r="KWQ1307" s="1"/>
      <c r="KWR1307" s="1"/>
      <c r="KWS1307" s="1"/>
      <c r="KWT1307" s="1"/>
      <c r="KWU1307" s="1"/>
      <c r="KWV1307" s="1"/>
      <c r="KWW1307" s="1"/>
      <c r="KWX1307" s="1"/>
      <c r="KWY1307" s="1"/>
      <c r="KWZ1307" s="1"/>
      <c r="KXA1307" s="1"/>
      <c r="KXB1307" s="1"/>
      <c r="KXC1307" s="1"/>
      <c r="KXD1307" s="1"/>
      <c r="KXE1307" s="1"/>
      <c r="KXF1307" s="1"/>
      <c r="KXG1307" s="1"/>
      <c r="KXH1307" s="1"/>
      <c r="KXI1307" s="1"/>
      <c r="KXJ1307" s="1"/>
      <c r="KXK1307" s="1"/>
      <c r="KXL1307" s="1"/>
      <c r="KXM1307" s="1"/>
      <c r="KXN1307" s="1"/>
      <c r="KXO1307" s="1"/>
      <c r="KXP1307" s="1"/>
      <c r="KXQ1307" s="1"/>
      <c r="KXR1307" s="1"/>
      <c r="KXS1307" s="1"/>
      <c r="KXT1307" s="1"/>
      <c r="KXU1307" s="1"/>
      <c r="KXV1307" s="1"/>
      <c r="KXW1307" s="1"/>
      <c r="KXX1307" s="1"/>
      <c r="KXY1307" s="1"/>
      <c r="KXZ1307" s="1"/>
      <c r="KYA1307" s="1"/>
      <c r="KYB1307" s="1"/>
      <c r="KYC1307" s="1"/>
      <c r="KYD1307" s="1"/>
      <c r="KYE1307" s="1"/>
      <c r="KYF1307" s="1"/>
      <c r="KYG1307" s="1"/>
      <c r="KYH1307" s="1"/>
      <c r="KYI1307" s="1"/>
      <c r="KYJ1307" s="1"/>
      <c r="KYK1307" s="1"/>
      <c r="KYL1307" s="1"/>
      <c r="KYM1307" s="1"/>
      <c r="KYN1307" s="1"/>
      <c r="KYO1307" s="1"/>
      <c r="KYP1307" s="1"/>
      <c r="KYQ1307" s="1"/>
      <c r="KYR1307" s="1"/>
      <c r="KYS1307" s="1"/>
      <c r="KYT1307" s="1"/>
      <c r="KYU1307" s="1"/>
      <c r="KYV1307" s="1"/>
      <c r="KYW1307" s="1"/>
      <c r="KYX1307" s="1"/>
      <c r="KYY1307" s="1"/>
      <c r="KYZ1307" s="1"/>
      <c r="KZA1307" s="1"/>
      <c r="KZB1307" s="1"/>
      <c r="KZC1307" s="1"/>
      <c r="KZD1307" s="1"/>
      <c r="KZE1307" s="1"/>
      <c r="KZF1307" s="1"/>
      <c r="KZG1307" s="1"/>
      <c r="KZH1307" s="1"/>
      <c r="KZI1307" s="1"/>
      <c r="KZJ1307" s="1"/>
      <c r="KZK1307" s="1"/>
      <c r="KZL1307" s="1"/>
      <c r="KZM1307" s="1"/>
      <c r="KZN1307" s="1"/>
      <c r="KZO1307" s="1"/>
      <c r="KZP1307" s="1"/>
      <c r="KZQ1307" s="1"/>
      <c r="KZR1307" s="1"/>
      <c r="KZS1307" s="1"/>
      <c r="KZT1307" s="1"/>
      <c r="KZU1307" s="1"/>
      <c r="KZV1307" s="1"/>
      <c r="KZW1307" s="1"/>
      <c r="KZX1307" s="1"/>
      <c r="KZY1307" s="1"/>
      <c r="KZZ1307" s="1"/>
      <c r="LAA1307" s="1"/>
      <c r="LAB1307" s="1"/>
      <c r="LAC1307" s="1"/>
      <c r="LAD1307" s="1"/>
      <c r="LAE1307" s="1"/>
      <c r="LAF1307" s="1"/>
      <c r="LAG1307" s="1"/>
      <c r="LAH1307" s="1"/>
      <c r="LAI1307" s="1"/>
      <c r="LAJ1307" s="1"/>
      <c r="LAK1307" s="1"/>
      <c r="LAL1307" s="1"/>
      <c r="LAM1307" s="1"/>
      <c r="LAN1307" s="1"/>
      <c r="LAO1307" s="1"/>
      <c r="LAP1307" s="1"/>
      <c r="LAQ1307" s="1"/>
      <c r="LAR1307" s="1"/>
      <c r="LAS1307" s="1"/>
      <c r="LAT1307" s="1"/>
      <c r="LAU1307" s="1"/>
      <c r="LAV1307" s="1"/>
      <c r="LAW1307" s="1"/>
      <c r="LAX1307" s="1"/>
      <c r="LAY1307" s="1"/>
      <c r="LAZ1307" s="1"/>
      <c r="LBA1307" s="1"/>
      <c r="LBB1307" s="1"/>
      <c r="LBC1307" s="1"/>
      <c r="LBD1307" s="1"/>
      <c r="LBE1307" s="1"/>
      <c r="LBF1307" s="1"/>
      <c r="LBG1307" s="1"/>
      <c r="LBH1307" s="1"/>
      <c r="LBI1307" s="1"/>
      <c r="LBJ1307" s="1"/>
      <c r="LBK1307" s="1"/>
      <c r="LBL1307" s="1"/>
      <c r="LBM1307" s="1"/>
      <c r="LBN1307" s="1"/>
      <c r="LBO1307" s="1"/>
      <c r="LBP1307" s="1"/>
      <c r="LBQ1307" s="1"/>
      <c r="LBR1307" s="1"/>
      <c r="LBS1307" s="1"/>
      <c r="LBT1307" s="1"/>
      <c r="LBU1307" s="1"/>
      <c r="LBV1307" s="1"/>
      <c r="LBW1307" s="1"/>
      <c r="LBX1307" s="1"/>
      <c r="LBY1307" s="1"/>
      <c r="LBZ1307" s="1"/>
      <c r="LCA1307" s="1"/>
      <c r="LCB1307" s="1"/>
      <c r="LCC1307" s="1"/>
      <c r="LCD1307" s="1"/>
      <c r="LCE1307" s="1"/>
      <c r="LCF1307" s="1"/>
      <c r="LCG1307" s="1"/>
      <c r="LCH1307" s="1"/>
      <c r="LCI1307" s="1"/>
      <c r="LCJ1307" s="1"/>
      <c r="LCK1307" s="1"/>
      <c r="LCL1307" s="1"/>
      <c r="LCM1307" s="1"/>
      <c r="LCN1307" s="1"/>
      <c r="LCO1307" s="1"/>
      <c r="LCP1307" s="1"/>
      <c r="LCQ1307" s="1"/>
      <c r="LCR1307" s="1"/>
      <c r="LCS1307" s="1"/>
      <c r="LCT1307" s="1"/>
      <c r="LCU1307" s="1"/>
      <c r="LCV1307" s="1"/>
      <c r="LCW1307" s="1"/>
      <c r="LCX1307" s="1"/>
      <c r="LCY1307" s="1"/>
      <c r="LCZ1307" s="1"/>
      <c r="LDA1307" s="1"/>
      <c r="LDB1307" s="1"/>
      <c r="LDC1307" s="1"/>
      <c r="LDD1307" s="1"/>
      <c r="LDE1307" s="1"/>
      <c r="LDF1307" s="1"/>
      <c r="LDG1307" s="1"/>
      <c r="LDH1307" s="1"/>
      <c r="LDI1307" s="1"/>
      <c r="LDJ1307" s="1"/>
      <c r="LDK1307" s="1"/>
      <c r="LDL1307" s="1"/>
      <c r="LDM1307" s="1"/>
      <c r="LDN1307" s="1"/>
      <c r="LDO1307" s="1"/>
      <c r="LDP1307" s="1"/>
      <c r="LDQ1307" s="1"/>
      <c r="LDR1307" s="1"/>
      <c r="LDS1307" s="1"/>
      <c r="LDT1307" s="1"/>
      <c r="LDU1307" s="1"/>
      <c r="LDV1307" s="1"/>
      <c r="LDW1307" s="1"/>
      <c r="LDX1307" s="1"/>
      <c r="LDY1307" s="1"/>
      <c r="LDZ1307" s="1"/>
      <c r="LEA1307" s="1"/>
      <c r="LEB1307" s="1"/>
      <c r="LEC1307" s="1"/>
      <c r="LED1307" s="1"/>
      <c r="LEE1307" s="1"/>
      <c r="LEF1307" s="1"/>
      <c r="LEG1307" s="1"/>
      <c r="LEH1307" s="1"/>
      <c r="LEI1307" s="1"/>
      <c r="LEJ1307" s="1"/>
      <c r="LEK1307" s="1"/>
      <c r="LEL1307" s="1"/>
      <c r="LEM1307" s="1"/>
      <c r="LEN1307" s="1"/>
      <c r="LEO1307" s="1"/>
      <c r="LEP1307" s="1"/>
      <c r="LEQ1307" s="1"/>
      <c r="LER1307" s="1"/>
      <c r="LES1307" s="1"/>
      <c r="LET1307" s="1"/>
      <c r="LEU1307" s="1"/>
      <c r="LEV1307" s="1"/>
      <c r="LEW1307" s="1"/>
      <c r="LEX1307" s="1"/>
      <c r="LEY1307" s="1"/>
      <c r="LEZ1307" s="1"/>
      <c r="LFA1307" s="1"/>
      <c r="LFB1307" s="1"/>
      <c r="LFC1307" s="1"/>
      <c r="LFD1307" s="1"/>
      <c r="LFE1307" s="1"/>
      <c r="LFF1307" s="1"/>
      <c r="LFG1307" s="1"/>
      <c r="LFH1307" s="1"/>
      <c r="LFI1307" s="1"/>
      <c r="LFJ1307" s="1"/>
      <c r="LFK1307" s="1"/>
      <c r="LFL1307" s="1"/>
      <c r="LFM1307" s="1"/>
      <c r="LFN1307" s="1"/>
      <c r="LFO1307" s="1"/>
      <c r="LFP1307" s="1"/>
      <c r="LFQ1307" s="1"/>
      <c r="LFR1307" s="1"/>
      <c r="LFS1307" s="1"/>
      <c r="LFT1307" s="1"/>
      <c r="LFU1307" s="1"/>
      <c r="LFV1307" s="1"/>
      <c r="LFW1307" s="1"/>
      <c r="LFX1307" s="1"/>
      <c r="LFY1307" s="1"/>
      <c r="LFZ1307" s="1"/>
      <c r="LGA1307" s="1"/>
      <c r="LGB1307" s="1"/>
      <c r="LGC1307" s="1"/>
      <c r="LGD1307" s="1"/>
      <c r="LGE1307" s="1"/>
      <c r="LGF1307" s="1"/>
      <c r="LGG1307" s="1"/>
      <c r="LGH1307" s="1"/>
      <c r="LGI1307" s="1"/>
      <c r="LGJ1307" s="1"/>
      <c r="LGK1307" s="1"/>
      <c r="LGL1307" s="1"/>
      <c r="LGM1307" s="1"/>
      <c r="LGN1307" s="1"/>
      <c r="LGO1307" s="1"/>
      <c r="LGP1307" s="1"/>
      <c r="LGQ1307" s="1"/>
      <c r="LGR1307" s="1"/>
      <c r="LGS1307" s="1"/>
      <c r="LGT1307" s="1"/>
      <c r="LGU1307" s="1"/>
      <c r="LGV1307" s="1"/>
      <c r="LGW1307" s="1"/>
      <c r="LGX1307" s="1"/>
      <c r="LGY1307" s="1"/>
      <c r="LGZ1307" s="1"/>
      <c r="LHA1307" s="1"/>
      <c r="LHB1307" s="1"/>
      <c r="LHC1307" s="1"/>
      <c r="LHD1307" s="1"/>
      <c r="LHE1307" s="1"/>
      <c r="LHF1307" s="1"/>
      <c r="LHG1307" s="1"/>
      <c r="LHH1307" s="1"/>
      <c r="LHI1307" s="1"/>
      <c r="LHJ1307" s="1"/>
      <c r="LHK1307" s="1"/>
      <c r="LHL1307" s="1"/>
      <c r="LHM1307" s="1"/>
      <c r="LHN1307" s="1"/>
      <c r="LHO1307" s="1"/>
      <c r="LHP1307" s="1"/>
      <c r="LHQ1307" s="1"/>
      <c r="LHR1307" s="1"/>
      <c r="LHS1307" s="1"/>
      <c r="LHT1307" s="1"/>
      <c r="LHU1307" s="1"/>
      <c r="LHV1307" s="1"/>
      <c r="LHW1307" s="1"/>
      <c r="LHX1307" s="1"/>
      <c r="LHY1307" s="1"/>
      <c r="LHZ1307" s="1"/>
      <c r="LIA1307" s="1"/>
      <c r="LIB1307" s="1"/>
      <c r="LIC1307" s="1"/>
      <c r="LID1307" s="1"/>
      <c r="LIE1307" s="1"/>
      <c r="LIF1307" s="1"/>
      <c r="LIG1307" s="1"/>
      <c r="LIH1307" s="1"/>
      <c r="LII1307" s="1"/>
      <c r="LIJ1307" s="1"/>
      <c r="LIK1307" s="1"/>
      <c r="LIL1307" s="1"/>
      <c r="LIM1307" s="1"/>
      <c r="LIN1307" s="1"/>
      <c r="LIO1307" s="1"/>
      <c r="LIP1307" s="1"/>
      <c r="LIQ1307" s="1"/>
      <c r="LIR1307" s="1"/>
      <c r="LIS1307" s="1"/>
      <c r="LIT1307" s="1"/>
      <c r="LIU1307" s="1"/>
      <c r="LIV1307" s="1"/>
      <c r="LIW1307" s="1"/>
      <c r="LIX1307" s="1"/>
      <c r="LIY1307" s="1"/>
      <c r="LIZ1307" s="1"/>
      <c r="LJA1307" s="1"/>
      <c r="LJB1307" s="1"/>
      <c r="LJC1307" s="1"/>
      <c r="LJD1307" s="1"/>
      <c r="LJE1307" s="1"/>
      <c r="LJF1307" s="1"/>
      <c r="LJG1307" s="1"/>
      <c r="LJH1307" s="1"/>
      <c r="LJI1307" s="1"/>
      <c r="LJJ1307" s="1"/>
      <c r="LJK1307" s="1"/>
      <c r="LJL1307" s="1"/>
      <c r="LJM1307" s="1"/>
      <c r="LJN1307" s="1"/>
      <c r="LJO1307" s="1"/>
      <c r="LJP1307" s="1"/>
      <c r="LJQ1307" s="1"/>
      <c r="LJR1307" s="1"/>
      <c r="LJS1307" s="1"/>
      <c r="LJT1307" s="1"/>
      <c r="LJU1307" s="1"/>
      <c r="LJV1307" s="1"/>
      <c r="LJW1307" s="1"/>
      <c r="LJX1307" s="1"/>
      <c r="LJY1307" s="1"/>
      <c r="LJZ1307" s="1"/>
      <c r="LKA1307" s="1"/>
      <c r="LKB1307" s="1"/>
      <c r="LKC1307" s="1"/>
      <c r="LKD1307" s="1"/>
      <c r="LKE1307" s="1"/>
      <c r="LKF1307" s="1"/>
      <c r="LKG1307" s="1"/>
      <c r="LKH1307" s="1"/>
      <c r="LKI1307" s="1"/>
      <c r="LKJ1307" s="1"/>
      <c r="LKK1307" s="1"/>
      <c r="LKL1307" s="1"/>
      <c r="LKM1307" s="1"/>
      <c r="LKN1307" s="1"/>
      <c r="LKO1307" s="1"/>
      <c r="LKP1307" s="1"/>
      <c r="LKQ1307" s="1"/>
      <c r="LKR1307" s="1"/>
      <c r="LKS1307" s="1"/>
      <c r="LKT1307" s="1"/>
      <c r="LKU1307" s="1"/>
      <c r="LKV1307" s="1"/>
      <c r="LKW1307" s="1"/>
      <c r="LKX1307" s="1"/>
      <c r="LKY1307" s="1"/>
      <c r="LKZ1307" s="1"/>
      <c r="LLA1307" s="1"/>
      <c r="LLB1307" s="1"/>
      <c r="LLC1307" s="1"/>
      <c r="LLD1307" s="1"/>
      <c r="LLE1307" s="1"/>
      <c r="LLF1307" s="1"/>
      <c r="LLG1307" s="1"/>
      <c r="LLH1307" s="1"/>
      <c r="LLI1307" s="1"/>
      <c r="LLJ1307" s="1"/>
      <c r="LLK1307" s="1"/>
      <c r="LLL1307" s="1"/>
      <c r="LLM1307" s="1"/>
      <c r="LLN1307" s="1"/>
      <c r="LLO1307" s="1"/>
      <c r="LLP1307" s="1"/>
      <c r="LLQ1307" s="1"/>
      <c r="LLR1307" s="1"/>
      <c r="LLS1307" s="1"/>
      <c r="LLT1307" s="1"/>
      <c r="LLU1307" s="1"/>
      <c r="LLV1307" s="1"/>
      <c r="LLW1307" s="1"/>
      <c r="LLX1307" s="1"/>
      <c r="LLY1307" s="1"/>
      <c r="LLZ1307" s="1"/>
      <c r="LMA1307" s="1"/>
      <c r="LMB1307" s="1"/>
      <c r="LMC1307" s="1"/>
      <c r="LMD1307" s="1"/>
      <c r="LME1307" s="1"/>
      <c r="LMF1307" s="1"/>
      <c r="LMG1307" s="1"/>
      <c r="LMH1307" s="1"/>
      <c r="LMI1307" s="1"/>
      <c r="LMJ1307" s="1"/>
      <c r="LMK1307" s="1"/>
      <c r="LML1307" s="1"/>
      <c r="LMM1307" s="1"/>
      <c r="LMN1307" s="1"/>
      <c r="LMO1307" s="1"/>
      <c r="LMP1307" s="1"/>
      <c r="LMQ1307" s="1"/>
      <c r="LMR1307" s="1"/>
      <c r="LMS1307" s="1"/>
      <c r="LMT1307" s="1"/>
      <c r="LMU1307" s="1"/>
      <c r="LMV1307" s="1"/>
      <c r="LMW1307" s="1"/>
      <c r="LMX1307" s="1"/>
      <c r="LMY1307" s="1"/>
      <c r="LMZ1307" s="1"/>
      <c r="LNA1307" s="1"/>
      <c r="LNB1307" s="1"/>
      <c r="LNC1307" s="1"/>
      <c r="LND1307" s="1"/>
      <c r="LNE1307" s="1"/>
      <c r="LNF1307" s="1"/>
      <c r="LNG1307" s="1"/>
      <c r="LNH1307" s="1"/>
      <c r="LNI1307" s="1"/>
      <c r="LNJ1307" s="1"/>
      <c r="LNK1307" s="1"/>
      <c r="LNL1307" s="1"/>
      <c r="LNM1307" s="1"/>
      <c r="LNN1307" s="1"/>
      <c r="LNO1307" s="1"/>
      <c r="LNP1307" s="1"/>
      <c r="LNQ1307" s="1"/>
      <c r="LNR1307" s="1"/>
      <c r="LNS1307" s="1"/>
      <c r="LNT1307" s="1"/>
      <c r="LNU1307" s="1"/>
      <c r="LNV1307" s="1"/>
      <c r="LNW1307" s="1"/>
      <c r="LNX1307" s="1"/>
      <c r="LNY1307" s="1"/>
      <c r="LNZ1307" s="1"/>
      <c r="LOA1307" s="1"/>
      <c r="LOB1307" s="1"/>
      <c r="LOC1307" s="1"/>
      <c r="LOD1307" s="1"/>
      <c r="LOE1307" s="1"/>
      <c r="LOF1307" s="1"/>
      <c r="LOG1307" s="1"/>
      <c r="LOH1307" s="1"/>
      <c r="LOI1307" s="1"/>
      <c r="LOJ1307" s="1"/>
      <c r="LOK1307" s="1"/>
      <c r="LOL1307" s="1"/>
      <c r="LOM1307" s="1"/>
      <c r="LON1307" s="1"/>
      <c r="LOO1307" s="1"/>
      <c r="LOP1307" s="1"/>
      <c r="LOQ1307" s="1"/>
      <c r="LOR1307" s="1"/>
      <c r="LOS1307" s="1"/>
      <c r="LOT1307" s="1"/>
      <c r="LOU1307" s="1"/>
      <c r="LOV1307" s="1"/>
      <c r="LOW1307" s="1"/>
      <c r="LOX1307" s="1"/>
      <c r="LOY1307" s="1"/>
      <c r="LOZ1307" s="1"/>
      <c r="LPA1307" s="1"/>
      <c r="LPB1307" s="1"/>
      <c r="LPC1307" s="1"/>
      <c r="LPD1307" s="1"/>
      <c r="LPE1307" s="1"/>
      <c r="LPF1307" s="1"/>
      <c r="LPG1307" s="1"/>
      <c r="LPH1307" s="1"/>
      <c r="LPI1307" s="1"/>
      <c r="LPJ1307" s="1"/>
      <c r="LPK1307" s="1"/>
      <c r="LPL1307" s="1"/>
      <c r="LPM1307" s="1"/>
      <c r="LPN1307" s="1"/>
      <c r="LPO1307" s="1"/>
      <c r="LPP1307" s="1"/>
      <c r="LPQ1307" s="1"/>
      <c r="LPR1307" s="1"/>
      <c r="LPS1307" s="1"/>
      <c r="LPT1307" s="1"/>
      <c r="LPU1307" s="1"/>
      <c r="LPV1307" s="1"/>
      <c r="LPW1307" s="1"/>
      <c r="LPX1307" s="1"/>
      <c r="LPY1307" s="1"/>
      <c r="LPZ1307" s="1"/>
      <c r="LQA1307" s="1"/>
      <c r="LQB1307" s="1"/>
      <c r="LQC1307" s="1"/>
      <c r="LQD1307" s="1"/>
      <c r="LQE1307" s="1"/>
      <c r="LQF1307" s="1"/>
      <c r="LQG1307" s="1"/>
      <c r="LQH1307" s="1"/>
      <c r="LQI1307" s="1"/>
      <c r="LQJ1307" s="1"/>
      <c r="LQK1307" s="1"/>
      <c r="LQL1307" s="1"/>
      <c r="LQM1307" s="1"/>
      <c r="LQN1307" s="1"/>
      <c r="LQO1307" s="1"/>
      <c r="LQP1307" s="1"/>
      <c r="LQQ1307" s="1"/>
      <c r="LQR1307" s="1"/>
      <c r="LQS1307" s="1"/>
      <c r="LQT1307" s="1"/>
      <c r="LQU1307" s="1"/>
      <c r="LQV1307" s="1"/>
      <c r="LQW1307" s="1"/>
      <c r="LQX1307" s="1"/>
      <c r="LQY1307" s="1"/>
      <c r="LQZ1307" s="1"/>
      <c r="LRA1307" s="1"/>
      <c r="LRB1307" s="1"/>
      <c r="LRC1307" s="1"/>
      <c r="LRD1307" s="1"/>
      <c r="LRE1307" s="1"/>
      <c r="LRF1307" s="1"/>
      <c r="LRG1307" s="1"/>
      <c r="LRH1307" s="1"/>
      <c r="LRI1307" s="1"/>
      <c r="LRJ1307" s="1"/>
      <c r="LRK1307" s="1"/>
      <c r="LRL1307" s="1"/>
      <c r="LRM1307" s="1"/>
      <c r="LRN1307" s="1"/>
      <c r="LRO1307" s="1"/>
      <c r="LRP1307" s="1"/>
      <c r="LRQ1307" s="1"/>
      <c r="LRR1307" s="1"/>
      <c r="LRS1307" s="1"/>
      <c r="LRT1307" s="1"/>
      <c r="LRU1307" s="1"/>
      <c r="LRV1307" s="1"/>
      <c r="LRW1307" s="1"/>
      <c r="LRX1307" s="1"/>
      <c r="LRY1307" s="1"/>
      <c r="LRZ1307" s="1"/>
      <c r="LSA1307" s="1"/>
      <c r="LSB1307" s="1"/>
      <c r="LSC1307" s="1"/>
      <c r="LSD1307" s="1"/>
      <c r="LSE1307" s="1"/>
      <c r="LSF1307" s="1"/>
      <c r="LSG1307" s="1"/>
      <c r="LSH1307" s="1"/>
      <c r="LSI1307" s="1"/>
      <c r="LSJ1307" s="1"/>
      <c r="LSK1307" s="1"/>
      <c r="LSL1307" s="1"/>
      <c r="LSM1307" s="1"/>
      <c r="LSN1307" s="1"/>
      <c r="LSO1307" s="1"/>
      <c r="LSP1307" s="1"/>
      <c r="LSQ1307" s="1"/>
      <c r="LSR1307" s="1"/>
      <c r="LSS1307" s="1"/>
      <c r="LST1307" s="1"/>
      <c r="LSU1307" s="1"/>
      <c r="LSV1307" s="1"/>
      <c r="LSW1307" s="1"/>
      <c r="LSX1307" s="1"/>
      <c r="LSY1307" s="1"/>
      <c r="LSZ1307" s="1"/>
      <c r="LTA1307" s="1"/>
      <c r="LTB1307" s="1"/>
      <c r="LTC1307" s="1"/>
      <c r="LTD1307" s="1"/>
      <c r="LTE1307" s="1"/>
      <c r="LTF1307" s="1"/>
      <c r="LTG1307" s="1"/>
      <c r="LTH1307" s="1"/>
      <c r="LTI1307" s="1"/>
      <c r="LTJ1307" s="1"/>
      <c r="LTK1307" s="1"/>
      <c r="LTL1307" s="1"/>
      <c r="LTM1307" s="1"/>
      <c r="LTN1307" s="1"/>
      <c r="LTO1307" s="1"/>
      <c r="LTP1307" s="1"/>
      <c r="LTQ1307" s="1"/>
      <c r="LTR1307" s="1"/>
      <c r="LTS1307" s="1"/>
      <c r="LTT1307" s="1"/>
      <c r="LTU1307" s="1"/>
      <c r="LTV1307" s="1"/>
      <c r="LTW1307" s="1"/>
      <c r="LTX1307" s="1"/>
      <c r="LTY1307" s="1"/>
      <c r="LTZ1307" s="1"/>
      <c r="LUA1307" s="1"/>
      <c r="LUB1307" s="1"/>
      <c r="LUC1307" s="1"/>
      <c r="LUD1307" s="1"/>
      <c r="LUE1307" s="1"/>
      <c r="LUF1307" s="1"/>
      <c r="LUG1307" s="1"/>
      <c r="LUH1307" s="1"/>
      <c r="LUI1307" s="1"/>
      <c r="LUJ1307" s="1"/>
      <c r="LUK1307" s="1"/>
      <c r="LUL1307" s="1"/>
      <c r="LUM1307" s="1"/>
      <c r="LUN1307" s="1"/>
      <c r="LUO1307" s="1"/>
      <c r="LUP1307" s="1"/>
      <c r="LUQ1307" s="1"/>
      <c r="LUR1307" s="1"/>
      <c r="LUS1307" s="1"/>
      <c r="LUT1307" s="1"/>
      <c r="LUU1307" s="1"/>
      <c r="LUV1307" s="1"/>
      <c r="LUW1307" s="1"/>
      <c r="LUX1307" s="1"/>
      <c r="LUY1307" s="1"/>
      <c r="LUZ1307" s="1"/>
      <c r="LVA1307" s="1"/>
      <c r="LVB1307" s="1"/>
      <c r="LVC1307" s="1"/>
      <c r="LVD1307" s="1"/>
      <c r="LVE1307" s="1"/>
      <c r="LVF1307" s="1"/>
      <c r="LVG1307" s="1"/>
      <c r="LVH1307" s="1"/>
      <c r="LVI1307" s="1"/>
      <c r="LVJ1307" s="1"/>
      <c r="LVK1307" s="1"/>
      <c r="LVL1307" s="1"/>
      <c r="LVM1307" s="1"/>
      <c r="LVN1307" s="1"/>
      <c r="LVO1307" s="1"/>
      <c r="LVP1307" s="1"/>
      <c r="LVQ1307" s="1"/>
      <c r="LVR1307" s="1"/>
      <c r="LVS1307" s="1"/>
      <c r="LVT1307" s="1"/>
      <c r="LVU1307" s="1"/>
      <c r="LVV1307" s="1"/>
      <c r="LVW1307" s="1"/>
      <c r="LVX1307" s="1"/>
      <c r="LVY1307" s="1"/>
      <c r="LVZ1307" s="1"/>
      <c r="LWA1307" s="1"/>
      <c r="LWB1307" s="1"/>
      <c r="LWC1307" s="1"/>
      <c r="LWD1307" s="1"/>
      <c r="LWE1307" s="1"/>
      <c r="LWF1307" s="1"/>
      <c r="LWG1307" s="1"/>
      <c r="LWH1307" s="1"/>
      <c r="LWI1307" s="1"/>
      <c r="LWJ1307" s="1"/>
      <c r="LWK1307" s="1"/>
      <c r="LWL1307" s="1"/>
      <c r="LWM1307" s="1"/>
      <c r="LWN1307" s="1"/>
      <c r="LWO1307" s="1"/>
      <c r="LWP1307" s="1"/>
      <c r="LWQ1307" s="1"/>
      <c r="LWR1307" s="1"/>
      <c r="LWS1307" s="1"/>
      <c r="LWT1307" s="1"/>
      <c r="LWU1307" s="1"/>
      <c r="LWV1307" s="1"/>
      <c r="LWW1307" s="1"/>
      <c r="LWX1307" s="1"/>
      <c r="LWY1307" s="1"/>
      <c r="LWZ1307" s="1"/>
      <c r="LXA1307" s="1"/>
      <c r="LXB1307" s="1"/>
      <c r="LXC1307" s="1"/>
      <c r="LXD1307" s="1"/>
      <c r="LXE1307" s="1"/>
      <c r="LXF1307" s="1"/>
      <c r="LXG1307" s="1"/>
      <c r="LXH1307" s="1"/>
      <c r="LXI1307" s="1"/>
      <c r="LXJ1307" s="1"/>
      <c r="LXK1307" s="1"/>
      <c r="LXL1307" s="1"/>
      <c r="LXM1307" s="1"/>
      <c r="LXN1307" s="1"/>
      <c r="LXO1307" s="1"/>
      <c r="LXP1307" s="1"/>
      <c r="LXQ1307" s="1"/>
      <c r="LXR1307" s="1"/>
      <c r="LXS1307" s="1"/>
      <c r="LXT1307" s="1"/>
      <c r="LXU1307" s="1"/>
      <c r="LXV1307" s="1"/>
      <c r="LXW1307" s="1"/>
      <c r="LXX1307" s="1"/>
      <c r="LXY1307" s="1"/>
      <c r="LXZ1307" s="1"/>
      <c r="LYA1307" s="1"/>
      <c r="LYB1307" s="1"/>
      <c r="LYC1307" s="1"/>
      <c r="LYD1307" s="1"/>
      <c r="LYE1307" s="1"/>
      <c r="LYF1307" s="1"/>
      <c r="LYG1307" s="1"/>
      <c r="LYH1307" s="1"/>
      <c r="LYI1307" s="1"/>
      <c r="LYJ1307" s="1"/>
      <c r="LYK1307" s="1"/>
      <c r="LYL1307" s="1"/>
      <c r="LYM1307" s="1"/>
      <c r="LYN1307" s="1"/>
      <c r="LYO1307" s="1"/>
      <c r="LYP1307" s="1"/>
      <c r="LYQ1307" s="1"/>
      <c r="LYR1307" s="1"/>
      <c r="LYS1307" s="1"/>
      <c r="LYT1307" s="1"/>
      <c r="LYU1307" s="1"/>
      <c r="LYV1307" s="1"/>
      <c r="LYW1307" s="1"/>
      <c r="LYX1307" s="1"/>
      <c r="LYY1307" s="1"/>
      <c r="LYZ1307" s="1"/>
      <c r="LZA1307" s="1"/>
      <c r="LZB1307" s="1"/>
      <c r="LZC1307" s="1"/>
      <c r="LZD1307" s="1"/>
      <c r="LZE1307" s="1"/>
      <c r="LZF1307" s="1"/>
      <c r="LZG1307" s="1"/>
      <c r="LZH1307" s="1"/>
      <c r="LZI1307" s="1"/>
      <c r="LZJ1307" s="1"/>
      <c r="LZK1307" s="1"/>
      <c r="LZL1307" s="1"/>
      <c r="LZM1307" s="1"/>
      <c r="LZN1307" s="1"/>
      <c r="LZO1307" s="1"/>
      <c r="LZP1307" s="1"/>
      <c r="LZQ1307" s="1"/>
      <c r="LZR1307" s="1"/>
      <c r="LZS1307" s="1"/>
      <c r="LZT1307" s="1"/>
      <c r="LZU1307" s="1"/>
      <c r="LZV1307" s="1"/>
      <c r="LZW1307" s="1"/>
      <c r="LZX1307" s="1"/>
      <c r="LZY1307" s="1"/>
      <c r="LZZ1307" s="1"/>
      <c r="MAA1307" s="1"/>
      <c r="MAB1307" s="1"/>
      <c r="MAC1307" s="1"/>
      <c r="MAD1307" s="1"/>
      <c r="MAE1307" s="1"/>
      <c r="MAF1307" s="1"/>
      <c r="MAG1307" s="1"/>
      <c r="MAH1307" s="1"/>
      <c r="MAI1307" s="1"/>
      <c r="MAJ1307" s="1"/>
      <c r="MAK1307" s="1"/>
      <c r="MAL1307" s="1"/>
      <c r="MAM1307" s="1"/>
      <c r="MAN1307" s="1"/>
      <c r="MAO1307" s="1"/>
      <c r="MAP1307" s="1"/>
      <c r="MAQ1307" s="1"/>
      <c r="MAR1307" s="1"/>
      <c r="MAS1307" s="1"/>
      <c r="MAT1307" s="1"/>
      <c r="MAU1307" s="1"/>
      <c r="MAV1307" s="1"/>
      <c r="MAW1307" s="1"/>
      <c r="MAX1307" s="1"/>
      <c r="MAY1307" s="1"/>
      <c r="MAZ1307" s="1"/>
      <c r="MBA1307" s="1"/>
      <c r="MBB1307" s="1"/>
      <c r="MBC1307" s="1"/>
      <c r="MBD1307" s="1"/>
      <c r="MBE1307" s="1"/>
      <c r="MBF1307" s="1"/>
      <c r="MBG1307" s="1"/>
      <c r="MBH1307" s="1"/>
      <c r="MBI1307" s="1"/>
      <c r="MBJ1307" s="1"/>
      <c r="MBK1307" s="1"/>
      <c r="MBL1307" s="1"/>
      <c r="MBM1307" s="1"/>
      <c r="MBN1307" s="1"/>
      <c r="MBO1307" s="1"/>
      <c r="MBP1307" s="1"/>
      <c r="MBQ1307" s="1"/>
      <c r="MBR1307" s="1"/>
      <c r="MBS1307" s="1"/>
      <c r="MBT1307" s="1"/>
      <c r="MBU1307" s="1"/>
      <c r="MBV1307" s="1"/>
      <c r="MBW1307" s="1"/>
      <c r="MBX1307" s="1"/>
      <c r="MBY1307" s="1"/>
      <c r="MBZ1307" s="1"/>
      <c r="MCA1307" s="1"/>
      <c r="MCB1307" s="1"/>
      <c r="MCC1307" s="1"/>
      <c r="MCD1307" s="1"/>
      <c r="MCE1307" s="1"/>
      <c r="MCF1307" s="1"/>
      <c r="MCG1307" s="1"/>
      <c r="MCH1307" s="1"/>
      <c r="MCI1307" s="1"/>
      <c r="MCJ1307" s="1"/>
      <c r="MCK1307" s="1"/>
      <c r="MCL1307" s="1"/>
      <c r="MCM1307" s="1"/>
      <c r="MCN1307" s="1"/>
      <c r="MCO1307" s="1"/>
      <c r="MCP1307" s="1"/>
      <c r="MCQ1307" s="1"/>
      <c r="MCR1307" s="1"/>
      <c r="MCS1307" s="1"/>
      <c r="MCT1307" s="1"/>
      <c r="MCU1307" s="1"/>
      <c r="MCV1307" s="1"/>
      <c r="MCW1307" s="1"/>
      <c r="MCX1307" s="1"/>
      <c r="MCY1307" s="1"/>
      <c r="MCZ1307" s="1"/>
      <c r="MDA1307" s="1"/>
      <c r="MDB1307" s="1"/>
      <c r="MDC1307" s="1"/>
      <c r="MDD1307" s="1"/>
      <c r="MDE1307" s="1"/>
      <c r="MDF1307" s="1"/>
      <c r="MDG1307" s="1"/>
      <c r="MDH1307" s="1"/>
      <c r="MDI1307" s="1"/>
      <c r="MDJ1307" s="1"/>
      <c r="MDK1307" s="1"/>
      <c r="MDL1307" s="1"/>
      <c r="MDM1307" s="1"/>
      <c r="MDN1307" s="1"/>
      <c r="MDO1307" s="1"/>
      <c r="MDP1307" s="1"/>
      <c r="MDQ1307" s="1"/>
      <c r="MDR1307" s="1"/>
      <c r="MDS1307" s="1"/>
      <c r="MDT1307" s="1"/>
      <c r="MDU1307" s="1"/>
      <c r="MDV1307" s="1"/>
      <c r="MDW1307" s="1"/>
      <c r="MDX1307" s="1"/>
      <c r="MDY1307" s="1"/>
      <c r="MDZ1307" s="1"/>
      <c r="MEA1307" s="1"/>
      <c r="MEB1307" s="1"/>
      <c r="MEC1307" s="1"/>
      <c r="MED1307" s="1"/>
      <c r="MEE1307" s="1"/>
      <c r="MEF1307" s="1"/>
      <c r="MEG1307" s="1"/>
      <c r="MEH1307" s="1"/>
      <c r="MEI1307" s="1"/>
      <c r="MEJ1307" s="1"/>
      <c r="MEK1307" s="1"/>
      <c r="MEL1307" s="1"/>
      <c r="MEM1307" s="1"/>
      <c r="MEN1307" s="1"/>
      <c r="MEO1307" s="1"/>
      <c r="MEP1307" s="1"/>
      <c r="MEQ1307" s="1"/>
      <c r="MER1307" s="1"/>
      <c r="MES1307" s="1"/>
      <c r="MET1307" s="1"/>
      <c r="MEU1307" s="1"/>
      <c r="MEV1307" s="1"/>
      <c r="MEW1307" s="1"/>
      <c r="MEX1307" s="1"/>
      <c r="MEY1307" s="1"/>
      <c r="MEZ1307" s="1"/>
      <c r="MFA1307" s="1"/>
      <c r="MFB1307" s="1"/>
      <c r="MFC1307" s="1"/>
      <c r="MFD1307" s="1"/>
      <c r="MFE1307" s="1"/>
      <c r="MFF1307" s="1"/>
      <c r="MFG1307" s="1"/>
      <c r="MFH1307" s="1"/>
      <c r="MFI1307" s="1"/>
      <c r="MFJ1307" s="1"/>
      <c r="MFK1307" s="1"/>
      <c r="MFL1307" s="1"/>
      <c r="MFM1307" s="1"/>
      <c r="MFN1307" s="1"/>
      <c r="MFO1307" s="1"/>
      <c r="MFP1307" s="1"/>
      <c r="MFQ1307" s="1"/>
      <c r="MFR1307" s="1"/>
      <c r="MFS1307" s="1"/>
      <c r="MFT1307" s="1"/>
      <c r="MFU1307" s="1"/>
      <c r="MFV1307" s="1"/>
      <c r="MFW1307" s="1"/>
      <c r="MFX1307" s="1"/>
      <c r="MFY1307" s="1"/>
      <c r="MFZ1307" s="1"/>
      <c r="MGA1307" s="1"/>
      <c r="MGB1307" s="1"/>
      <c r="MGC1307" s="1"/>
      <c r="MGD1307" s="1"/>
      <c r="MGE1307" s="1"/>
      <c r="MGF1307" s="1"/>
      <c r="MGG1307" s="1"/>
      <c r="MGH1307" s="1"/>
      <c r="MGI1307" s="1"/>
      <c r="MGJ1307" s="1"/>
      <c r="MGK1307" s="1"/>
      <c r="MGL1307" s="1"/>
      <c r="MGM1307" s="1"/>
      <c r="MGN1307" s="1"/>
      <c r="MGO1307" s="1"/>
      <c r="MGP1307" s="1"/>
      <c r="MGQ1307" s="1"/>
      <c r="MGR1307" s="1"/>
      <c r="MGS1307" s="1"/>
      <c r="MGT1307" s="1"/>
      <c r="MGU1307" s="1"/>
      <c r="MGV1307" s="1"/>
      <c r="MGW1307" s="1"/>
      <c r="MGX1307" s="1"/>
      <c r="MGY1307" s="1"/>
      <c r="MGZ1307" s="1"/>
      <c r="MHA1307" s="1"/>
      <c r="MHB1307" s="1"/>
      <c r="MHC1307" s="1"/>
      <c r="MHD1307" s="1"/>
      <c r="MHE1307" s="1"/>
      <c r="MHF1307" s="1"/>
      <c r="MHG1307" s="1"/>
      <c r="MHH1307" s="1"/>
      <c r="MHI1307" s="1"/>
      <c r="MHJ1307" s="1"/>
      <c r="MHK1307" s="1"/>
      <c r="MHL1307" s="1"/>
      <c r="MHM1307" s="1"/>
      <c r="MHN1307" s="1"/>
      <c r="MHO1307" s="1"/>
      <c r="MHP1307" s="1"/>
      <c r="MHQ1307" s="1"/>
      <c r="MHR1307" s="1"/>
      <c r="MHS1307" s="1"/>
      <c r="MHT1307" s="1"/>
      <c r="MHU1307" s="1"/>
      <c r="MHV1307" s="1"/>
      <c r="MHW1307" s="1"/>
      <c r="MHX1307" s="1"/>
      <c r="MHY1307" s="1"/>
      <c r="MHZ1307" s="1"/>
      <c r="MIA1307" s="1"/>
      <c r="MIB1307" s="1"/>
      <c r="MIC1307" s="1"/>
      <c r="MID1307" s="1"/>
      <c r="MIE1307" s="1"/>
      <c r="MIF1307" s="1"/>
      <c r="MIG1307" s="1"/>
      <c r="MIH1307" s="1"/>
      <c r="MII1307" s="1"/>
      <c r="MIJ1307" s="1"/>
      <c r="MIK1307" s="1"/>
      <c r="MIL1307" s="1"/>
      <c r="MIM1307" s="1"/>
      <c r="MIN1307" s="1"/>
      <c r="MIO1307" s="1"/>
      <c r="MIP1307" s="1"/>
      <c r="MIQ1307" s="1"/>
      <c r="MIR1307" s="1"/>
      <c r="MIS1307" s="1"/>
      <c r="MIT1307" s="1"/>
      <c r="MIU1307" s="1"/>
      <c r="MIV1307" s="1"/>
      <c r="MIW1307" s="1"/>
      <c r="MIX1307" s="1"/>
      <c r="MIY1307" s="1"/>
      <c r="MIZ1307" s="1"/>
      <c r="MJA1307" s="1"/>
      <c r="MJB1307" s="1"/>
      <c r="MJC1307" s="1"/>
      <c r="MJD1307" s="1"/>
      <c r="MJE1307" s="1"/>
      <c r="MJF1307" s="1"/>
      <c r="MJG1307" s="1"/>
      <c r="MJH1307" s="1"/>
      <c r="MJI1307" s="1"/>
      <c r="MJJ1307" s="1"/>
      <c r="MJK1307" s="1"/>
      <c r="MJL1307" s="1"/>
      <c r="MJM1307" s="1"/>
      <c r="MJN1307" s="1"/>
      <c r="MJO1307" s="1"/>
      <c r="MJP1307" s="1"/>
      <c r="MJQ1307" s="1"/>
      <c r="MJR1307" s="1"/>
      <c r="MJS1307" s="1"/>
      <c r="MJT1307" s="1"/>
      <c r="MJU1307" s="1"/>
      <c r="MJV1307" s="1"/>
      <c r="MJW1307" s="1"/>
      <c r="MJX1307" s="1"/>
      <c r="MJY1307" s="1"/>
      <c r="MJZ1307" s="1"/>
      <c r="MKA1307" s="1"/>
      <c r="MKB1307" s="1"/>
      <c r="MKC1307" s="1"/>
      <c r="MKD1307" s="1"/>
      <c r="MKE1307" s="1"/>
      <c r="MKF1307" s="1"/>
      <c r="MKG1307" s="1"/>
      <c r="MKH1307" s="1"/>
      <c r="MKI1307" s="1"/>
      <c r="MKJ1307" s="1"/>
      <c r="MKK1307" s="1"/>
      <c r="MKL1307" s="1"/>
      <c r="MKM1307" s="1"/>
      <c r="MKN1307" s="1"/>
      <c r="MKO1307" s="1"/>
      <c r="MKP1307" s="1"/>
      <c r="MKQ1307" s="1"/>
      <c r="MKR1307" s="1"/>
      <c r="MKS1307" s="1"/>
      <c r="MKT1307" s="1"/>
      <c r="MKU1307" s="1"/>
      <c r="MKV1307" s="1"/>
      <c r="MKW1307" s="1"/>
      <c r="MKX1307" s="1"/>
      <c r="MKY1307" s="1"/>
      <c r="MKZ1307" s="1"/>
      <c r="MLA1307" s="1"/>
      <c r="MLB1307" s="1"/>
      <c r="MLC1307" s="1"/>
      <c r="MLD1307" s="1"/>
      <c r="MLE1307" s="1"/>
      <c r="MLF1307" s="1"/>
      <c r="MLG1307" s="1"/>
      <c r="MLH1307" s="1"/>
      <c r="MLI1307" s="1"/>
      <c r="MLJ1307" s="1"/>
      <c r="MLK1307" s="1"/>
      <c r="MLL1307" s="1"/>
      <c r="MLM1307" s="1"/>
      <c r="MLN1307" s="1"/>
      <c r="MLO1307" s="1"/>
      <c r="MLP1307" s="1"/>
      <c r="MLQ1307" s="1"/>
      <c r="MLR1307" s="1"/>
      <c r="MLS1307" s="1"/>
      <c r="MLT1307" s="1"/>
      <c r="MLU1307" s="1"/>
      <c r="MLV1307" s="1"/>
      <c r="MLW1307" s="1"/>
      <c r="MLX1307" s="1"/>
      <c r="MLY1307" s="1"/>
      <c r="MLZ1307" s="1"/>
      <c r="MMA1307" s="1"/>
      <c r="MMB1307" s="1"/>
      <c r="MMC1307" s="1"/>
      <c r="MMD1307" s="1"/>
      <c r="MME1307" s="1"/>
      <c r="MMF1307" s="1"/>
      <c r="MMG1307" s="1"/>
      <c r="MMH1307" s="1"/>
      <c r="MMI1307" s="1"/>
      <c r="MMJ1307" s="1"/>
      <c r="MMK1307" s="1"/>
      <c r="MML1307" s="1"/>
      <c r="MMM1307" s="1"/>
      <c r="MMN1307" s="1"/>
      <c r="MMO1307" s="1"/>
      <c r="MMP1307" s="1"/>
      <c r="MMQ1307" s="1"/>
      <c r="MMR1307" s="1"/>
      <c r="MMS1307" s="1"/>
      <c r="MMT1307" s="1"/>
      <c r="MMU1307" s="1"/>
      <c r="MMV1307" s="1"/>
      <c r="MMW1307" s="1"/>
      <c r="MMX1307" s="1"/>
      <c r="MMY1307" s="1"/>
      <c r="MMZ1307" s="1"/>
      <c r="MNA1307" s="1"/>
      <c r="MNB1307" s="1"/>
      <c r="MNC1307" s="1"/>
      <c r="MND1307" s="1"/>
      <c r="MNE1307" s="1"/>
      <c r="MNF1307" s="1"/>
      <c r="MNG1307" s="1"/>
      <c r="MNH1307" s="1"/>
      <c r="MNI1307" s="1"/>
      <c r="MNJ1307" s="1"/>
      <c r="MNK1307" s="1"/>
      <c r="MNL1307" s="1"/>
      <c r="MNM1307" s="1"/>
      <c r="MNN1307" s="1"/>
      <c r="MNO1307" s="1"/>
      <c r="MNP1307" s="1"/>
      <c r="MNQ1307" s="1"/>
      <c r="MNR1307" s="1"/>
      <c r="MNS1307" s="1"/>
      <c r="MNT1307" s="1"/>
      <c r="MNU1307" s="1"/>
      <c r="MNV1307" s="1"/>
      <c r="MNW1307" s="1"/>
      <c r="MNX1307" s="1"/>
      <c r="MNY1307" s="1"/>
      <c r="MNZ1307" s="1"/>
      <c r="MOA1307" s="1"/>
      <c r="MOB1307" s="1"/>
      <c r="MOC1307" s="1"/>
      <c r="MOD1307" s="1"/>
      <c r="MOE1307" s="1"/>
      <c r="MOF1307" s="1"/>
      <c r="MOG1307" s="1"/>
      <c r="MOH1307" s="1"/>
      <c r="MOI1307" s="1"/>
      <c r="MOJ1307" s="1"/>
      <c r="MOK1307" s="1"/>
      <c r="MOL1307" s="1"/>
      <c r="MOM1307" s="1"/>
      <c r="MON1307" s="1"/>
      <c r="MOO1307" s="1"/>
      <c r="MOP1307" s="1"/>
      <c r="MOQ1307" s="1"/>
      <c r="MOR1307" s="1"/>
      <c r="MOS1307" s="1"/>
      <c r="MOT1307" s="1"/>
      <c r="MOU1307" s="1"/>
      <c r="MOV1307" s="1"/>
      <c r="MOW1307" s="1"/>
      <c r="MOX1307" s="1"/>
      <c r="MOY1307" s="1"/>
      <c r="MOZ1307" s="1"/>
      <c r="MPA1307" s="1"/>
      <c r="MPB1307" s="1"/>
      <c r="MPC1307" s="1"/>
      <c r="MPD1307" s="1"/>
      <c r="MPE1307" s="1"/>
      <c r="MPF1307" s="1"/>
      <c r="MPG1307" s="1"/>
      <c r="MPH1307" s="1"/>
      <c r="MPI1307" s="1"/>
      <c r="MPJ1307" s="1"/>
      <c r="MPK1307" s="1"/>
      <c r="MPL1307" s="1"/>
      <c r="MPM1307" s="1"/>
      <c r="MPN1307" s="1"/>
      <c r="MPO1307" s="1"/>
      <c r="MPP1307" s="1"/>
      <c r="MPQ1307" s="1"/>
      <c r="MPR1307" s="1"/>
      <c r="MPS1307" s="1"/>
      <c r="MPT1307" s="1"/>
      <c r="MPU1307" s="1"/>
      <c r="MPV1307" s="1"/>
      <c r="MPW1307" s="1"/>
      <c r="MPX1307" s="1"/>
      <c r="MPY1307" s="1"/>
      <c r="MPZ1307" s="1"/>
      <c r="MQA1307" s="1"/>
      <c r="MQB1307" s="1"/>
      <c r="MQC1307" s="1"/>
      <c r="MQD1307" s="1"/>
      <c r="MQE1307" s="1"/>
      <c r="MQF1307" s="1"/>
      <c r="MQG1307" s="1"/>
      <c r="MQH1307" s="1"/>
      <c r="MQI1307" s="1"/>
      <c r="MQJ1307" s="1"/>
      <c r="MQK1307" s="1"/>
      <c r="MQL1307" s="1"/>
      <c r="MQM1307" s="1"/>
      <c r="MQN1307" s="1"/>
      <c r="MQO1307" s="1"/>
      <c r="MQP1307" s="1"/>
      <c r="MQQ1307" s="1"/>
      <c r="MQR1307" s="1"/>
      <c r="MQS1307" s="1"/>
      <c r="MQT1307" s="1"/>
      <c r="MQU1307" s="1"/>
      <c r="MQV1307" s="1"/>
      <c r="MQW1307" s="1"/>
      <c r="MQX1307" s="1"/>
      <c r="MQY1307" s="1"/>
      <c r="MQZ1307" s="1"/>
      <c r="MRA1307" s="1"/>
      <c r="MRB1307" s="1"/>
      <c r="MRC1307" s="1"/>
      <c r="MRD1307" s="1"/>
      <c r="MRE1307" s="1"/>
      <c r="MRF1307" s="1"/>
      <c r="MRG1307" s="1"/>
      <c r="MRH1307" s="1"/>
      <c r="MRI1307" s="1"/>
      <c r="MRJ1307" s="1"/>
      <c r="MRK1307" s="1"/>
      <c r="MRL1307" s="1"/>
      <c r="MRM1307" s="1"/>
      <c r="MRN1307" s="1"/>
      <c r="MRO1307" s="1"/>
      <c r="MRP1307" s="1"/>
      <c r="MRQ1307" s="1"/>
      <c r="MRR1307" s="1"/>
      <c r="MRS1307" s="1"/>
      <c r="MRT1307" s="1"/>
      <c r="MRU1307" s="1"/>
      <c r="MRV1307" s="1"/>
      <c r="MRW1307" s="1"/>
      <c r="MRX1307" s="1"/>
      <c r="MRY1307" s="1"/>
      <c r="MRZ1307" s="1"/>
      <c r="MSA1307" s="1"/>
      <c r="MSB1307" s="1"/>
      <c r="MSC1307" s="1"/>
      <c r="MSD1307" s="1"/>
      <c r="MSE1307" s="1"/>
      <c r="MSF1307" s="1"/>
      <c r="MSG1307" s="1"/>
      <c r="MSH1307" s="1"/>
      <c r="MSI1307" s="1"/>
      <c r="MSJ1307" s="1"/>
      <c r="MSK1307" s="1"/>
      <c r="MSL1307" s="1"/>
      <c r="MSM1307" s="1"/>
      <c r="MSN1307" s="1"/>
      <c r="MSO1307" s="1"/>
      <c r="MSP1307" s="1"/>
      <c r="MSQ1307" s="1"/>
      <c r="MSR1307" s="1"/>
      <c r="MSS1307" s="1"/>
      <c r="MST1307" s="1"/>
      <c r="MSU1307" s="1"/>
      <c r="MSV1307" s="1"/>
      <c r="MSW1307" s="1"/>
      <c r="MSX1307" s="1"/>
      <c r="MSY1307" s="1"/>
      <c r="MSZ1307" s="1"/>
      <c r="MTA1307" s="1"/>
      <c r="MTB1307" s="1"/>
      <c r="MTC1307" s="1"/>
      <c r="MTD1307" s="1"/>
      <c r="MTE1307" s="1"/>
      <c r="MTF1307" s="1"/>
      <c r="MTG1307" s="1"/>
      <c r="MTH1307" s="1"/>
      <c r="MTI1307" s="1"/>
      <c r="MTJ1307" s="1"/>
      <c r="MTK1307" s="1"/>
      <c r="MTL1307" s="1"/>
      <c r="MTM1307" s="1"/>
      <c r="MTN1307" s="1"/>
      <c r="MTO1307" s="1"/>
      <c r="MTP1307" s="1"/>
      <c r="MTQ1307" s="1"/>
      <c r="MTR1307" s="1"/>
      <c r="MTS1307" s="1"/>
      <c r="MTT1307" s="1"/>
      <c r="MTU1307" s="1"/>
      <c r="MTV1307" s="1"/>
      <c r="MTW1307" s="1"/>
      <c r="MTX1307" s="1"/>
      <c r="MTY1307" s="1"/>
      <c r="MTZ1307" s="1"/>
      <c r="MUA1307" s="1"/>
      <c r="MUB1307" s="1"/>
      <c r="MUC1307" s="1"/>
      <c r="MUD1307" s="1"/>
      <c r="MUE1307" s="1"/>
      <c r="MUF1307" s="1"/>
      <c r="MUG1307" s="1"/>
      <c r="MUH1307" s="1"/>
      <c r="MUI1307" s="1"/>
      <c r="MUJ1307" s="1"/>
      <c r="MUK1307" s="1"/>
      <c r="MUL1307" s="1"/>
      <c r="MUM1307" s="1"/>
      <c r="MUN1307" s="1"/>
      <c r="MUO1307" s="1"/>
      <c r="MUP1307" s="1"/>
      <c r="MUQ1307" s="1"/>
      <c r="MUR1307" s="1"/>
      <c r="MUS1307" s="1"/>
      <c r="MUT1307" s="1"/>
      <c r="MUU1307" s="1"/>
      <c r="MUV1307" s="1"/>
      <c r="MUW1307" s="1"/>
      <c r="MUX1307" s="1"/>
      <c r="MUY1307" s="1"/>
      <c r="MUZ1307" s="1"/>
      <c r="MVA1307" s="1"/>
      <c r="MVB1307" s="1"/>
      <c r="MVC1307" s="1"/>
      <c r="MVD1307" s="1"/>
      <c r="MVE1307" s="1"/>
      <c r="MVF1307" s="1"/>
      <c r="MVG1307" s="1"/>
      <c r="MVH1307" s="1"/>
      <c r="MVI1307" s="1"/>
      <c r="MVJ1307" s="1"/>
      <c r="MVK1307" s="1"/>
      <c r="MVL1307" s="1"/>
      <c r="MVM1307" s="1"/>
      <c r="MVN1307" s="1"/>
      <c r="MVO1307" s="1"/>
      <c r="MVP1307" s="1"/>
      <c r="MVQ1307" s="1"/>
      <c r="MVR1307" s="1"/>
      <c r="MVS1307" s="1"/>
      <c r="MVT1307" s="1"/>
      <c r="MVU1307" s="1"/>
      <c r="MVV1307" s="1"/>
      <c r="MVW1307" s="1"/>
      <c r="MVX1307" s="1"/>
      <c r="MVY1307" s="1"/>
      <c r="MVZ1307" s="1"/>
      <c r="MWA1307" s="1"/>
      <c r="MWB1307" s="1"/>
      <c r="MWC1307" s="1"/>
      <c r="MWD1307" s="1"/>
      <c r="MWE1307" s="1"/>
      <c r="MWF1307" s="1"/>
      <c r="MWG1307" s="1"/>
      <c r="MWH1307" s="1"/>
      <c r="MWI1307" s="1"/>
      <c r="MWJ1307" s="1"/>
      <c r="MWK1307" s="1"/>
      <c r="MWL1307" s="1"/>
      <c r="MWM1307" s="1"/>
      <c r="MWN1307" s="1"/>
      <c r="MWO1307" s="1"/>
      <c r="MWP1307" s="1"/>
      <c r="MWQ1307" s="1"/>
      <c r="MWR1307" s="1"/>
      <c r="MWS1307" s="1"/>
      <c r="MWT1307" s="1"/>
      <c r="MWU1307" s="1"/>
      <c r="MWV1307" s="1"/>
      <c r="MWW1307" s="1"/>
      <c r="MWX1307" s="1"/>
      <c r="MWY1307" s="1"/>
      <c r="MWZ1307" s="1"/>
      <c r="MXA1307" s="1"/>
      <c r="MXB1307" s="1"/>
      <c r="MXC1307" s="1"/>
      <c r="MXD1307" s="1"/>
      <c r="MXE1307" s="1"/>
      <c r="MXF1307" s="1"/>
      <c r="MXG1307" s="1"/>
      <c r="MXH1307" s="1"/>
      <c r="MXI1307" s="1"/>
      <c r="MXJ1307" s="1"/>
      <c r="MXK1307" s="1"/>
      <c r="MXL1307" s="1"/>
      <c r="MXM1307" s="1"/>
      <c r="MXN1307" s="1"/>
      <c r="MXO1307" s="1"/>
      <c r="MXP1307" s="1"/>
      <c r="MXQ1307" s="1"/>
      <c r="MXR1307" s="1"/>
      <c r="MXS1307" s="1"/>
      <c r="MXT1307" s="1"/>
      <c r="MXU1307" s="1"/>
      <c r="MXV1307" s="1"/>
      <c r="MXW1307" s="1"/>
      <c r="MXX1307" s="1"/>
      <c r="MXY1307" s="1"/>
      <c r="MXZ1307" s="1"/>
      <c r="MYA1307" s="1"/>
      <c r="MYB1307" s="1"/>
      <c r="MYC1307" s="1"/>
      <c r="MYD1307" s="1"/>
      <c r="MYE1307" s="1"/>
      <c r="MYF1307" s="1"/>
      <c r="MYG1307" s="1"/>
      <c r="MYH1307" s="1"/>
      <c r="MYI1307" s="1"/>
      <c r="MYJ1307" s="1"/>
      <c r="MYK1307" s="1"/>
      <c r="MYL1307" s="1"/>
      <c r="MYM1307" s="1"/>
      <c r="MYN1307" s="1"/>
      <c r="MYO1307" s="1"/>
      <c r="MYP1307" s="1"/>
      <c r="MYQ1307" s="1"/>
      <c r="MYR1307" s="1"/>
      <c r="MYS1307" s="1"/>
      <c r="MYT1307" s="1"/>
      <c r="MYU1307" s="1"/>
      <c r="MYV1307" s="1"/>
      <c r="MYW1307" s="1"/>
      <c r="MYX1307" s="1"/>
      <c r="MYY1307" s="1"/>
      <c r="MYZ1307" s="1"/>
      <c r="MZA1307" s="1"/>
      <c r="MZB1307" s="1"/>
      <c r="MZC1307" s="1"/>
      <c r="MZD1307" s="1"/>
      <c r="MZE1307" s="1"/>
      <c r="MZF1307" s="1"/>
      <c r="MZG1307" s="1"/>
      <c r="MZH1307" s="1"/>
      <c r="MZI1307" s="1"/>
      <c r="MZJ1307" s="1"/>
      <c r="MZK1307" s="1"/>
      <c r="MZL1307" s="1"/>
      <c r="MZM1307" s="1"/>
      <c r="MZN1307" s="1"/>
      <c r="MZO1307" s="1"/>
      <c r="MZP1307" s="1"/>
      <c r="MZQ1307" s="1"/>
      <c r="MZR1307" s="1"/>
      <c r="MZS1307" s="1"/>
      <c r="MZT1307" s="1"/>
      <c r="MZU1307" s="1"/>
      <c r="MZV1307" s="1"/>
      <c r="MZW1307" s="1"/>
      <c r="MZX1307" s="1"/>
      <c r="MZY1307" s="1"/>
      <c r="MZZ1307" s="1"/>
      <c r="NAA1307" s="1"/>
      <c r="NAB1307" s="1"/>
      <c r="NAC1307" s="1"/>
      <c r="NAD1307" s="1"/>
      <c r="NAE1307" s="1"/>
      <c r="NAF1307" s="1"/>
      <c r="NAG1307" s="1"/>
      <c r="NAH1307" s="1"/>
      <c r="NAI1307" s="1"/>
      <c r="NAJ1307" s="1"/>
      <c r="NAK1307" s="1"/>
      <c r="NAL1307" s="1"/>
      <c r="NAM1307" s="1"/>
      <c r="NAN1307" s="1"/>
      <c r="NAO1307" s="1"/>
      <c r="NAP1307" s="1"/>
      <c r="NAQ1307" s="1"/>
      <c r="NAR1307" s="1"/>
      <c r="NAS1307" s="1"/>
      <c r="NAT1307" s="1"/>
      <c r="NAU1307" s="1"/>
      <c r="NAV1307" s="1"/>
      <c r="NAW1307" s="1"/>
      <c r="NAX1307" s="1"/>
      <c r="NAY1307" s="1"/>
      <c r="NAZ1307" s="1"/>
      <c r="NBA1307" s="1"/>
      <c r="NBB1307" s="1"/>
      <c r="NBC1307" s="1"/>
      <c r="NBD1307" s="1"/>
      <c r="NBE1307" s="1"/>
      <c r="NBF1307" s="1"/>
      <c r="NBG1307" s="1"/>
      <c r="NBH1307" s="1"/>
      <c r="NBI1307" s="1"/>
      <c r="NBJ1307" s="1"/>
      <c r="NBK1307" s="1"/>
      <c r="NBL1307" s="1"/>
      <c r="NBM1307" s="1"/>
      <c r="NBN1307" s="1"/>
      <c r="NBO1307" s="1"/>
      <c r="NBP1307" s="1"/>
      <c r="NBQ1307" s="1"/>
      <c r="NBR1307" s="1"/>
      <c r="NBS1307" s="1"/>
      <c r="NBT1307" s="1"/>
      <c r="NBU1307" s="1"/>
      <c r="NBV1307" s="1"/>
      <c r="NBW1307" s="1"/>
      <c r="NBX1307" s="1"/>
      <c r="NBY1307" s="1"/>
      <c r="NBZ1307" s="1"/>
      <c r="NCA1307" s="1"/>
      <c r="NCB1307" s="1"/>
      <c r="NCC1307" s="1"/>
      <c r="NCD1307" s="1"/>
      <c r="NCE1307" s="1"/>
      <c r="NCF1307" s="1"/>
      <c r="NCG1307" s="1"/>
      <c r="NCH1307" s="1"/>
      <c r="NCI1307" s="1"/>
      <c r="NCJ1307" s="1"/>
      <c r="NCK1307" s="1"/>
      <c r="NCL1307" s="1"/>
      <c r="NCM1307" s="1"/>
      <c r="NCN1307" s="1"/>
      <c r="NCO1307" s="1"/>
      <c r="NCP1307" s="1"/>
      <c r="NCQ1307" s="1"/>
      <c r="NCR1307" s="1"/>
      <c r="NCS1307" s="1"/>
      <c r="NCT1307" s="1"/>
      <c r="NCU1307" s="1"/>
      <c r="NCV1307" s="1"/>
      <c r="NCW1307" s="1"/>
      <c r="NCX1307" s="1"/>
      <c r="NCY1307" s="1"/>
      <c r="NCZ1307" s="1"/>
      <c r="NDA1307" s="1"/>
      <c r="NDB1307" s="1"/>
      <c r="NDC1307" s="1"/>
      <c r="NDD1307" s="1"/>
      <c r="NDE1307" s="1"/>
      <c r="NDF1307" s="1"/>
      <c r="NDG1307" s="1"/>
      <c r="NDH1307" s="1"/>
      <c r="NDI1307" s="1"/>
      <c r="NDJ1307" s="1"/>
      <c r="NDK1307" s="1"/>
      <c r="NDL1307" s="1"/>
      <c r="NDM1307" s="1"/>
      <c r="NDN1307" s="1"/>
      <c r="NDO1307" s="1"/>
      <c r="NDP1307" s="1"/>
      <c r="NDQ1307" s="1"/>
      <c r="NDR1307" s="1"/>
      <c r="NDS1307" s="1"/>
      <c r="NDT1307" s="1"/>
      <c r="NDU1307" s="1"/>
      <c r="NDV1307" s="1"/>
      <c r="NDW1307" s="1"/>
      <c r="NDX1307" s="1"/>
      <c r="NDY1307" s="1"/>
      <c r="NDZ1307" s="1"/>
      <c r="NEA1307" s="1"/>
      <c r="NEB1307" s="1"/>
      <c r="NEC1307" s="1"/>
      <c r="NED1307" s="1"/>
      <c r="NEE1307" s="1"/>
      <c r="NEF1307" s="1"/>
      <c r="NEG1307" s="1"/>
      <c r="NEH1307" s="1"/>
      <c r="NEI1307" s="1"/>
      <c r="NEJ1307" s="1"/>
      <c r="NEK1307" s="1"/>
      <c r="NEL1307" s="1"/>
      <c r="NEM1307" s="1"/>
      <c r="NEN1307" s="1"/>
      <c r="NEO1307" s="1"/>
      <c r="NEP1307" s="1"/>
      <c r="NEQ1307" s="1"/>
      <c r="NER1307" s="1"/>
      <c r="NES1307" s="1"/>
      <c r="NET1307" s="1"/>
      <c r="NEU1307" s="1"/>
      <c r="NEV1307" s="1"/>
      <c r="NEW1307" s="1"/>
      <c r="NEX1307" s="1"/>
      <c r="NEY1307" s="1"/>
      <c r="NEZ1307" s="1"/>
      <c r="NFA1307" s="1"/>
      <c r="NFB1307" s="1"/>
      <c r="NFC1307" s="1"/>
      <c r="NFD1307" s="1"/>
      <c r="NFE1307" s="1"/>
      <c r="NFF1307" s="1"/>
      <c r="NFG1307" s="1"/>
      <c r="NFH1307" s="1"/>
      <c r="NFI1307" s="1"/>
      <c r="NFJ1307" s="1"/>
      <c r="NFK1307" s="1"/>
      <c r="NFL1307" s="1"/>
      <c r="NFM1307" s="1"/>
      <c r="NFN1307" s="1"/>
      <c r="NFO1307" s="1"/>
      <c r="NFP1307" s="1"/>
      <c r="NFQ1307" s="1"/>
      <c r="NFR1307" s="1"/>
      <c r="NFS1307" s="1"/>
      <c r="NFT1307" s="1"/>
      <c r="NFU1307" s="1"/>
      <c r="NFV1307" s="1"/>
      <c r="NFW1307" s="1"/>
      <c r="NFX1307" s="1"/>
      <c r="NFY1307" s="1"/>
      <c r="NFZ1307" s="1"/>
      <c r="NGA1307" s="1"/>
      <c r="NGB1307" s="1"/>
      <c r="NGC1307" s="1"/>
      <c r="NGD1307" s="1"/>
      <c r="NGE1307" s="1"/>
      <c r="NGF1307" s="1"/>
      <c r="NGG1307" s="1"/>
      <c r="NGH1307" s="1"/>
      <c r="NGI1307" s="1"/>
      <c r="NGJ1307" s="1"/>
      <c r="NGK1307" s="1"/>
      <c r="NGL1307" s="1"/>
      <c r="NGM1307" s="1"/>
      <c r="NGN1307" s="1"/>
      <c r="NGO1307" s="1"/>
      <c r="NGP1307" s="1"/>
      <c r="NGQ1307" s="1"/>
      <c r="NGR1307" s="1"/>
      <c r="NGS1307" s="1"/>
      <c r="NGT1307" s="1"/>
      <c r="NGU1307" s="1"/>
      <c r="NGV1307" s="1"/>
      <c r="NGW1307" s="1"/>
      <c r="NGX1307" s="1"/>
      <c r="NGY1307" s="1"/>
      <c r="NGZ1307" s="1"/>
      <c r="NHA1307" s="1"/>
      <c r="NHB1307" s="1"/>
      <c r="NHC1307" s="1"/>
      <c r="NHD1307" s="1"/>
      <c r="NHE1307" s="1"/>
      <c r="NHF1307" s="1"/>
      <c r="NHG1307" s="1"/>
      <c r="NHH1307" s="1"/>
      <c r="NHI1307" s="1"/>
      <c r="NHJ1307" s="1"/>
      <c r="NHK1307" s="1"/>
      <c r="NHL1307" s="1"/>
      <c r="NHM1307" s="1"/>
      <c r="NHN1307" s="1"/>
      <c r="NHO1307" s="1"/>
      <c r="NHP1307" s="1"/>
      <c r="NHQ1307" s="1"/>
      <c r="NHR1307" s="1"/>
      <c r="NHS1307" s="1"/>
      <c r="NHT1307" s="1"/>
      <c r="NHU1307" s="1"/>
      <c r="NHV1307" s="1"/>
      <c r="NHW1307" s="1"/>
      <c r="NHX1307" s="1"/>
      <c r="NHY1307" s="1"/>
      <c r="NHZ1307" s="1"/>
      <c r="NIA1307" s="1"/>
      <c r="NIB1307" s="1"/>
      <c r="NIC1307" s="1"/>
      <c r="NID1307" s="1"/>
      <c r="NIE1307" s="1"/>
      <c r="NIF1307" s="1"/>
      <c r="NIG1307" s="1"/>
      <c r="NIH1307" s="1"/>
      <c r="NII1307" s="1"/>
      <c r="NIJ1307" s="1"/>
      <c r="NIK1307" s="1"/>
      <c r="NIL1307" s="1"/>
      <c r="NIM1307" s="1"/>
      <c r="NIN1307" s="1"/>
      <c r="NIO1307" s="1"/>
      <c r="NIP1307" s="1"/>
      <c r="NIQ1307" s="1"/>
      <c r="NIR1307" s="1"/>
      <c r="NIS1307" s="1"/>
      <c r="NIT1307" s="1"/>
      <c r="NIU1307" s="1"/>
      <c r="NIV1307" s="1"/>
      <c r="NIW1307" s="1"/>
      <c r="NIX1307" s="1"/>
      <c r="NIY1307" s="1"/>
      <c r="NIZ1307" s="1"/>
      <c r="NJA1307" s="1"/>
      <c r="NJB1307" s="1"/>
      <c r="NJC1307" s="1"/>
      <c r="NJD1307" s="1"/>
      <c r="NJE1307" s="1"/>
      <c r="NJF1307" s="1"/>
      <c r="NJG1307" s="1"/>
      <c r="NJH1307" s="1"/>
      <c r="NJI1307" s="1"/>
      <c r="NJJ1307" s="1"/>
      <c r="NJK1307" s="1"/>
      <c r="NJL1307" s="1"/>
      <c r="NJM1307" s="1"/>
      <c r="NJN1307" s="1"/>
      <c r="NJO1307" s="1"/>
      <c r="NJP1307" s="1"/>
      <c r="NJQ1307" s="1"/>
      <c r="NJR1307" s="1"/>
      <c r="NJS1307" s="1"/>
      <c r="NJT1307" s="1"/>
      <c r="NJU1307" s="1"/>
      <c r="NJV1307" s="1"/>
      <c r="NJW1307" s="1"/>
      <c r="NJX1307" s="1"/>
      <c r="NJY1307" s="1"/>
      <c r="NJZ1307" s="1"/>
      <c r="NKA1307" s="1"/>
      <c r="NKB1307" s="1"/>
      <c r="NKC1307" s="1"/>
      <c r="NKD1307" s="1"/>
      <c r="NKE1307" s="1"/>
      <c r="NKF1307" s="1"/>
      <c r="NKG1307" s="1"/>
      <c r="NKH1307" s="1"/>
      <c r="NKI1307" s="1"/>
      <c r="NKJ1307" s="1"/>
      <c r="NKK1307" s="1"/>
      <c r="NKL1307" s="1"/>
      <c r="NKM1307" s="1"/>
      <c r="NKN1307" s="1"/>
      <c r="NKO1307" s="1"/>
      <c r="NKP1307" s="1"/>
      <c r="NKQ1307" s="1"/>
      <c r="NKR1307" s="1"/>
      <c r="NKS1307" s="1"/>
      <c r="NKT1307" s="1"/>
      <c r="NKU1307" s="1"/>
      <c r="NKV1307" s="1"/>
      <c r="NKW1307" s="1"/>
      <c r="NKX1307" s="1"/>
      <c r="NKY1307" s="1"/>
      <c r="NKZ1307" s="1"/>
      <c r="NLA1307" s="1"/>
      <c r="NLB1307" s="1"/>
      <c r="NLC1307" s="1"/>
      <c r="NLD1307" s="1"/>
      <c r="NLE1307" s="1"/>
      <c r="NLF1307" s="1"/>
      <c r="NLG1307" s="1"/>
      <c r="NLH1307" s="1"/>
      <c r="NLI1307" s="1"/>
      <c r="NLJ1307" s="1"/>
      <c r="NLK1307" s="1"/>
      <c r="NLL1307" s="1"/>
      <c r="NLM1307" s="1"/>
      <c r="NLN1307" s="1"/>
      <c r="NLO1307" s="1"/>
      <c r="NLP1307" s="1"/>
      <c r="NLQ1307" s="1"/>
      <c r="NLR1307" s="1"/>
      <c r="NLS1307" s="1"/>
      <c r="NLT1307" s="1"/>
      <c r="NLU1307" s="1"/>
      <c r="NLV1307" s="1"/>
      <c r="NLW1307" s="1"/>
      <c r="NLX1307" s="1"/>
      <c r="NLY1307" s="1"/>
      <c r="NLZ1307" s="1"/>
      <c r="NMA1307" s="1"/>
      <c r="NMB1307" s="1"/>
      <c r="NMC1307" s="1"/>
      <c r="NMD1307" s="1"/>
      <c r="NME1307" s="1"/>
      <c r="NMF1307" s="1"/>
      <c r="NMG1307" s="1"/>
      <c r="NMH1307" s="1"/>
      <c r="NMI1307" s="1"/>
      <c r="NMJ1307" s="1"/>
      <c r="NMK1307" s="1"/>
      <c r="NML1307" s="1"/>
      <c r="NMM1307" s="1"/>
      <c r="NMN1307" s="1"/>
      <c r="NMO1307" s="1"/>
      <c r="NMP1307" s="1"/>
      <c r="NMQ1307" s="1"/>
      <c r="NMR1307" s="1"/>
      <c r="NMS1307" s="1"/>
      <c r="NMT1307" s="1"/>
      <c r="NMU1307" s="1"/>
      <c r="NMV1307" s="1"/>
      <c r="NMW1307" s="1"/>
      <c r="NMX1307" s="1"/>
      <c r="NMY1307" s="1"/>
      <c r="NMZ1307" s="1"/>
      <c r="NNA1307" s="1"/>
      <c r="NNB1307" s="1"/>
      <c r="NNC1307" s="1"/>
      <c r="NND1307" s="1"/>
      <c r="NNE1307" s="1"/>
      <c r="NNF1307" s="1"/>
      <c r="NNG1307" s="1"/>
      <c r="NNH1307" s="1"/>
      <c r="NNI1307" s="1"/>
      <c r="NNJ1307" s="1"/>
      <c r="NNK1307" s="1"/>
      <c r="NNL1307" s="1"/>
      <c r="NNM1307" s="1"/>
      <c r="NNN1307" s="1"/>
      <c r="NNO1307" s="1"/>
      <c r="NNP1307" s="1"/>
      <c r="NNQ1307" s="1"/>
      <c r="NNR1307" s="1"/>
      <c r="NNS1307" s="1"/>
      <c r="NNT1307" s="1"/>
      <c r="NNU1307" s="1"/>
      <c r="NNV1307" s="1"/>
      <c r="NNW1307" s="1"/>
      <c r="NNX1307" s="1"/>
      <c r="NNY1307" s="1"/>
      <c r="NNZ1307" s="1"/>
      <c r="NOA1307" s="1"/>
      <c r="NOB1307" s="1"/>
      <c r="NOC1307" s="1"/>
      <c r="NOD1307" s="1"/>
      <c r="NOE1307" s="1"/>
      <c r="NOF1307" s="1"/>
      <c r="NOG1307" s="1"/>
      <c r="NOH1307" s="1"/>
      <c r="NOI1307" s="1"/>
      <c r="NOJ1307" s="1"/>
      <c r="NOK1307" s="1"/>
      <c r="NOL1307" s="1"/>
      <c r="NOM1307" s="1"/>
      <c r="NON1307" s="1"/>
      <c r="NOO1307" s="1"/>
      <c r="NOP1307" s="1"/>
      <c r="NOQ1307" s="1"/>
      <c r="NOR1307" s="1"/>
      <c r="NOS1307" s="1"/>
      <c r="NOT1307" s="1"/>
      <c r="NOU1307" s="1"/>
      <c r="NOV1307" s="1"/>
      <c r="NOW1307" s="1"/>
      <c r="NOX1307" s="1"/>
      <c r="NOY1307" s="1"/>
      <c r="NOZ1307" s="1"/>
      <c r="NPA1307" s="1"/>
      <c r="NPB1307" s="1"/>
      <c r="NPC1307" s="1"/>
      <c r="NPD1307" s="1"/>
      <c r="NPE1307" s="1"/>
      <c r="NPF1307" s="1"/>
      <c r="NPG1307" s="1"/>
      <c r="NPH1307" s="1"/>
      <c r="NPI1307" s="1"/>
      <c r="NPJ1307" s="1"/>
      <c r="NPK1307" s="1"/>
      <c r="NPL1307" s="1"/>
      <c r="NPM1307" s="1"/>
      <c r="NPN1307" s="1"/>
      <c r="NPO1307" s="1"/>
      <c r="NPP1307" s="1"/>
      <c r="NPQ1307" s="1"/>
      <c r="NPR1307" s="1"/>
      <c r="NPS1307" s="1"/>
      <c r="NPT1307" s="1"/>
      <c r="NPU1307" s="1"/>
      <c r="NPV1307" s="1"/>
      <c r="NPW1307" s="1"/>
      <c r="NPX1307" s="1"/>
      <c r="NPY1307" s="1"/>
      <c r="NPZ1307" s="1"/>
      <c r="NQA1307" s="1"/>
      <c r="NQB1307" s="1"/>
      <c r="NQC1307" s="1"/>
      <c r="NQD1307" s="1"/>
      <c r="NQE1307" s="1"/>
      <c r="NQF1307" s="1"/>
      <c r="NQG1307" s="1"/>
      <c r="NQH1307" s="1"/>
      <c r="NQI1307" s="1"/>
      <c r="NQJ1307" s="1"/>
      <c r="NQK1307" s="1"/>
      <c r="NQL1307" s="1"/>
      <c r="NQM1307" s="1"/>
      <c r="NQN1307" s="1"/>
      <c r="NQO1307" s="1"/>
      <c r="NQP1307" s="1"/>
      <c r="NQQ1307" s="1"/>
      <c r="NQR1307" s="1"/>
      <c r="NQS1307" s="1"/>
      <c r="NQT1307" s="1"/>
      <c r="NQU1307" s="1"/>
      <c r="NQV1307" s="1"/>
      <c r="NQW1307" s="1"/>
      <c r="NQX1307" s="1"/>
      <c r="NQY1307" s="1"/>
      <c r="NQZ1307" s="1"/>
      <c r="NRA1307" s="1"/>
      <c r="NRB1307" s="1"/>
      <c r="NRC1307" s="1"/>
      <c r="NRD1307" s="1"/>
      <c r="NRE1307" s="1"/>
      <c r="NRF1307" s="1"/>
      <c r="NRG1307" s="1"/>
      <c r="NRH1307" s="1"/>
      <c r="NRI1307" s="1"/>
      <c r="NRJ1307" s="1"/>
      <c r="NRK1307" s="1"/>
      <c r="NRL1307" s="1"/>
      <c r="NRM1307" s="1"/>
      <c r="NRN1307" s="1"/>
      <c r="NRO1307" s="1"/>
      <c r="NRP1307" s="1"/>
      <c r="NRQ1307" s="1"/>
      <c r="NRR1307" s="1"/>
      <c r="NRS1307" s="1"/>
      <c r="NRT1307" s="1"/>
      <c r="NRU1307" s="1"/>
      <c r="NRV1307" s="1"/>
      <c r="NRW1307" s="1"/>
      <c r="NRX1307" s="1"/>
      <c r="NRY1307" s="1"/>
      <c r="NRZ1307" s="1"/>
      <c r="NSA1307" s="1"/>
      <c r="NSB1307" s="1"/>
      <c r="NSC1307" s="1"/>
      <c r="NSD1307" s="1"/>
      <c r="NSE1307" s="1"/>
      <c r="NSF1307" s="1"/>
      <c r="NSG1307" s="1"/>
      <c r="NSH1307" s="1"/>
      <c r="NSI1307" s="1"/>
      <c r="NSJ1307" s="1"/>
      <c r="NSK1307" s="1"/>
      <c r="NSL1307" s="1"/>
      <c r="NSM1307" s="1"/>
      <c r="NSN1307" s="1"/>
      <c r="NSO1307" s="1"/>
      <c r="NSP1307" s="1"/>
      <c r="NSQ1307" s="1"/>
      <c r="NSR1307" s="1"/>
      <c r="NSS1307" s="1"/>
      <c r="NST1307" s="1"/>
      <c r="NSU1307" s="1"/>
      <c r="NSV1307" s="1"/>
      <c r="NSW1307" s="1"/>
      <c r="NSX1307" s="1"/>
      <c r="NSY1307" s="1"/>
      <c r="NSZ1307" s="1"/>
      <c r="NTA1307" s="1"/>
      <c r="NTB1307" s="1"/>
      <c r="NTC1307" s="1"/>
      <c r="NTD1307" s="1"/>
      <c r="NTE1307" s="1"/>
      <c r="NTF1307" s="1"/>
      <c r="NTG1307" s="1"/>
      <c r="NTH1307" s="1"/>
      <c r="NTI1307" s="1"/>
      <c r="NTJ1307" s="1"/>
      <c r="NTK1307" s="1"/>
      <c r="NTL1307" s="1"/>
      <c r="NTM1307" s="1"/>
      <c r="NTN1307" s="1"/>
      <c r="NTO1307" s="1"/>
      <c r="NTP1307" s="1"/>
      <c r="NTQ1307" s="1"/>
      <c r="NTR1307" s="1"/>
      <c r="NTS1307" s="1"/>
      <c r="NTT1307" s="1"/>
      <c r="NTU1307" s="1"/>
      <c r="NTV1307" s="1"/>
      <c r="NTW1307" s="1"/>
      <c r="NTX1307" s="1"/>
      <c r="NTY1307" s="1"/>
      <c r="NTZ1307" s="1"/>
      <c r="NUA1307" s="1"/>
      <c r="NUB1307" s="1"/>
      <c r="NUC1307" s="1"/>
      <c r="NUD1307" s="1"/>
      <c r="NUE1307" s="1"/>
      <c r="NUF1307" s="1"/>
      <c r="NUG1307" s="1"/>
      <c r="NUH1307" s="1"/>
      <c r="NUI1307" s="1"/>
      <c r="NUJ1307" s="1"/>
      <c r="NUK1307" s="1"/>
      <c r="NUL1307" s="1"/>
      <c r="NUM1307" s="1"/>
      <c r="NUN1307" s="1"/>
      <c r="NUO1307" s="1"/>
      <c r="NUP1307" s="1"/>
      <c r="NUQ1307" s="1"/>
      <c r="NUR1307" s="1"/>
      <c r="NUS1307" s="1"/>
      <c r="NUT1307" s="1"/>
      <c r="NUU1307" s="1"/>
      <c r="NUV1307" s="1"/>
      <c r="NUW1307" s="1"/>
      <c r="NUX1307" s="1"/>
      <c r="NUY1307" s="1"/>
      <c r="NUZ1307" s="1"/>
      <c r="NVA1307" s="1"/>
      <c r="NVB1307" s="1"/>
      <c r="NVC1307" s="1"/>
      <c r="NVD1307" s="1"/>
      <c r="NVE1307" s="1"/>
      <c r="NVF1307" s="1"/>
      <c r="NVG1307" s="1"/>
      <c r="NVH1307" s="1"/>
      <c r="NVI1307" s="1"/>
      <c r="NVJ1307" s="1"/>
      <c r="NVK1307" s="1"/>
      <c r="NVL1307" s="1"/>
      <c r="NVM1307" s="1"/>
      <c r="NVN1307" s="1"/>
      <c r="NVO1307" s="1"/>
      <c r="NVP1307" s="1"/>
      <c r="NVQ1307" s="1"/>
      <c r="NVR1307" s="1"/>
      <c r="NVS1307" s="1"/>
      <c r="NVT1307" s="1"/>
      <c r="NVU1307" s="1"/>
      <c r="NVV1307" s="1"/>
      <c r="NVW1307" s="1"/>
      <c r="NVX1307" s="1"/>
      <c r="NVY1307" s="1"/>
      <c r="NVZ1307" s="1"/>
      <c r="NWA1307" s="1"/>
      <c r="NWB1307" s="1"/>
      <c r="NWC1307" s="1"/>
      <c r="NWD1307" s="1"/>
      <c r="NWE1307" s="1"/>
      <c r="NWF1307" s="1"/>
      <c r="NWG1307" s="1"/>
      <c r="NWH1307" s="1"/>
      <c r="NWI1307" s="1"/>
      <c r="NWJ1307" s="1"/>
      <c r="NWK1307" s="1"/>
      <c r="NWL1307" s="1"/>
      <c r="NWM1307" s="1"/>
      <c r="NWN1307" s="1"/>
      <c r="NWO1307" s="1"/>
      <c r="NWP1307" s="1"/>
      <c r="NWQ1307" s="1"/>
      <c r="NWR1307" s="1"/>
      <c r="NWS1307" s="1"/>
      <c r="NWT1307" s="1"/>
      <c r="NWU1307" s="1"/>
      <c r="NWV1307" s="1"/>
      <c r="NWW1307" s="1"/>
      <c r="NWX1307" s="1"/>
      <c r="NWY1307" s="1"/>
      <c r="NWZ1307" s="1"/>
      <c r="NXA1307" s="1"/>
      <c r="NXB1307" s="1"/>
      <c r="NXC1307" s="1"/>
      <c r="NXD1307" s="1"/>
      <c r="NXE1307" s="1"/>
      <c r="NXF1307" s="1"/>
      <c r="NXG1307" s="1"/>
      <c r="NXH1307" s="1"/>
      <c r="NXI1307" s="1"/>
      <c r="NXJ1307" s="1"/>
      <c r="NXK1307" s="1"/>
      <c r="NXL1307" s="1"/>
      <c r="NXM1307" s="1"/>
      <c r="NXN1307" s="1"/>
      <c r="NXO1307" s="1"/>
      <c r="NXP1307" s="1"/>
      <c r="NXQ1307" s="1"/>
      <c r="NXR1307" s="1"/>
      <c r="NXS1307" s="1"/>
      <c r="NXT1307" s="1"/>
      <c r="NXU1307" s="1"/>
      <c r="NXV1307" s="1"/>
      <c r="NXW1307" s="1"/>
      <c r="NXX1307" s="1"/>
      <c r="NXY1307" s="1"/>
      <c r="NXZ1307" s="1"/>
      <c r="NYA1307" s="1"/>
      <c r="NYB1307" s="1"/>
      <c r="NYC1307" s="1"/>
      <c r="NYD1307" s="1"/>
      <c r="NYE1307" s="1"/>
      <c r="NYF1307" s="1"/>
      <c r="NYG1307" s="1"/>
      <c r="NYH1307" s="1"/>
      <c r="NYI1307" s="1"/>
      <c r="NYJ1307" s="1"/>
      <c r="NYK1307" s="1"/>
      <c r="NYL1307" s="1"/>
      <c r="NYM1307" s="1"/>
      <c r="NYN1307" s="1"/>
      <c r="NYO1307" s="1"/>
      <c r="NYP1307" s="1"/>
      <c r="NYQ1307" s="1"/>
      <c r="NYR1307" s="1"/>
      <c r="NYS1307" s="1"/>
      <c r="NYT1307" s="1"/>
      <c r="NYU1307" s="1"/>
      <c r="NYV1307" s="1"/>
      <c r="NYW1307" s="1"/>
      <c r="NYX1307" s="1"/>
      <c r="NYY1307" s="1"/>
      <c r="NYZ1307" s="1"/>
      <c r="NZA1307" s="1"/>
      <c r="NZB1307" s="1"/>
      <c r="NZC1307" s="1"/>
      <c r="NZD1307" s="1"/>
      <c r="NZE1307" s="1"/>
      <c r="NZF1307" s="1"/>
      <c r="NZG1307" s="1"/>
      <c r="NZH1307" s="1"/>
      <c r="NZI1307" s="1"/>
      <c r="NZJ1307" s="1"/>
      <c r="NZK1307" s="1"/>
      <c r="NZL1307" s="1"/>
      <c r="NZM1307" s="1"/>
      <c r="NZN1307" s="1"/>
      <c r="NZO1307" s="1"/>
      <c r="NZP1307" s="1"/>
      <c r="NZQ1307" s="1"/>
      <c r="NZR1307" s="1"/>
      <c r="NZS1307" s="1"/>
      <c r="NZT1307" s="1"/>
      <c r="NZU1307" s="1"/>
      <c r="NZV1307" s="1"/>
      <c r="NZW1307" s="1"/>
      <c r="NZX1307" s="1"/>
      <c r="NZY1307" s="1"/>
      <c r="NZZ1307" s="1"/>
      <c r="OAA1307" s="1"/>
      <c r="OAB1307" s="1"/>
      <c r="OAC1307" s="1"/>
      <c r="OAD1307" s="1"/>
      <c r="OAE1307" s="1"/>
      <c r="OAF1307" s="1"/>
      <c r="OAG1307" s="1"/>
      <c r="OAH1307" s="1"/>
      <c r="OAI1307" s="1"/>
      <c r="OAJ1307" s="1"/>
      <c r="OAK1307" s="1"/>
      <c r="OAL1307" s="1"/>
      <c r="OAM1307" s="1"/>
      <c r="OAN1307" s="1"/>
      <c r="OAO1307" s="1"/>
      <c r="OAP1307" s="1"/>
      <c r="OAQ1307" s="1"/>
      <c r="OAR1307" s="1"/>
      <c r="OAS1307" s="1"/>
      <c r="OAT1307" s="1"/>
      <c r="OAU1307" s="1"/>
      <c r="OAV1307" s="1"/>
      <c r="OAW1307" s="1"/>
      <c r="OAX1307" s="1"/>
      <c r="OAY1307" s="1"/>
      <c r="OAZ1307" s="1"/>
      <c r="OBA1307" s="1"/>
      <c r="OBB1307" s="1"/>
      <c r="OBC1307" s="1"/>
      <c r="OBD1307" s="1"/>
      <c r="OBE1307" s="1"/>
      <c r="OBF1307" s="1"/>
      <c r="OBG1307" s="1"/>
      <c r="OBH1307" s="1"/>
      <c r="OBI1307" s="1"/>
      <c r="OBJ1307" s="1"/>
      <c r="OBK1307" s="1"/>
      <c r="OBL1307" s="1"/>
      <c r="OBM1307" s="1"/>
      <c r="OBN1307" s="1"/>
      <c r="OBO1307" s="1"/>
      <c r="OBP1307" s="1"/>
      <c r="OBQ1307" s="1"/>
      <c r="OBR1307" s="1"/>
      <c r="OBS1307" s="1"/>
      <c r="OBT1307" s="1"/>
      <c r="OBU1307" s="1"/>
      <c r="OBV1307" s="1"/>
      <c r="OBW1307" s="1"/>
      <c r="OBX1307" s="1"/>
      <c r="OBY1307" s="1"/>
      <c r="OBZ1307" s="1"/>
      <c r="OCA1307" s="1"/>
      <c r="OCB1307" s="1"/>
      <c r="OCC1307" s="1"/>
      <c r="OCD1307" s="1"/>
      <c r="OCE1307" s="1"/>
      <c r="OCF1307" s="1"/>
      <c r="OCG1307" s="1"/>
      <c r="OCH1307" s="1"/>
      <c r="OCI1307" s="1"/>
      <c r="OCJ1307" s="1"/>
      <c r="OCK1307" s="1"/>
      <c r="OCL1307" s="1"/>
      <c r="OCM1307" s="1"/>
      <c r="OCN1307" s="1"/>
      <c r="OCO1307" s="1"/>
      <c r="OCP1307" s="1"/>
      <c r="OCQ1307" s="1"/>
      <c r="OCR1307" s="1"/>
      <c r="OCS1307" s="1"/>
      <c r="OCT1307" s="1"/>
      <c r="OCU1307" s="1"/>
      <c r="OCV1307" s="1"/>
      <c r="OCW1307" s="1"/>
      <c r="OCX1307" s="1"/>
      <c r="OCY1307" s="1"/>
      <c r="OCZ1307" s="1"/>
      <c r="ODA1307" s="1"/>
      <c r="ODB1307" s="1"/>
      <c r="ODC1307" s="1"/>
      <c r="ODD1307" s="1"/>
      <c r="ODE1307" s="1"/>
      <c r="ODF1307" s="1"/>
      <c r="ODG1307" s="1"/>
      <c r="ODH1307" s="1"/>
      <c r="ODI1307" s="1"/>
      <c r="ODJ1307" s="1"/>
      <c r="ODK1307" s="1"/>
      <c r="ODL1307" s="1"/>
      <c r="ODM1307" s="1"/>
      <c r="ODN1307" s="1"/>
      <c r="ODO1307" s="1"/>
      <c r="ODP1307" s="1"/>
      <c r="ODQ1307" s="1"/>
      <c r="ODR1307" s="1"/>
      <c r="ODS1307" s="1"/>
      <c r="ODT1307" s="1"/>
      <c r="ODU1307" s="1"/>
      <c r="ODV1307" s="1"/>
      <c r="ODW1307" s="1"/>
      <c r="ODX1307" s="1"/>
      <c r="ODY1307" s="1"/>
      <c r="ODZ1307" s="1"/>
      <c r="OEA1307" s="1"/>
      <c r="OEB1307" s="1"/>
      <c r="OEC1307" s="1"/>
      <c r="OED1307" s="1"/>
      <c r="OEE1307" s="1"/>
      <c r="OEF1307" s="1"/>
      <c r="OEG1307" s="1"/>
      <c r="OEH1307" s="1"/>
      <c r="OEI1307" s="1"/>
      <c r="OEJ1307" s="1"/>
      <c r="OEK1307" s="1"/>
      <c r="OEL1307" s="1"/>
      <c r="OEM1307" s="1"/>
      <c r="OEN1307" s="1"/>
      <c r="OEO1307" s="1"/>
      <c r="OEP1307" s="1"/>
      <c r="OEQ1307" s="1"/>
      <c r="OER1307" s="1"/>
      <c r="OES1307" s="1"/>
      <c r="OET1307" s="1"/>
      <c r="OEU1307" s="1"/>
      <c r="OEV1307" s="1"/>
      <c r="OEW1307" s="1"/>
      <c r="OEX1307" s="1"/>
      <c r="OEY1307" s="1"/>
      <c r="OEZ1307" s="1"/>
      <c r="OFA1307" s="1"/>
      <c r="OFB1307" s="1"/>
      <c r="OFC1307" s="1"/>
      <c r="OFD1307" s="1"/>
      <c r="OFE1307" s="1"/>
      <c r="OFF1307" s="1"/>
      <c r="OFG1307" s="1"/>
      <c r="OFH1307" s="1"/>
      <c r="OFI1307" s="1"/>
      <c r="OFJ1307" s="1"/>
      <c r="OFK1307" s="1"/>
      <c r="OFL1307" s="1"/>
      <c r="OFM1307" s="1"/>
      <c r="OFN1307" s="1"/>
      <c r="OFO1307" s="1"/>
      <c r="OFP1307" s="1"/>
      <c r="OFQ1307" s="1"/>
      <c r="OFR1307" s="1"/>
      <c r="OFS1307" s="1"/>
      <c r="OFT1307" s="1"/>
      <c r="OFU1307" s="1"/>
      <c r="OFV1307" s="1"/>
      <c r="OFW1307" s="1"/>
      <c r="OFX1307" s="1"/>
      <c r="OFY1307" s="1"/>
      <c r="OFZ1307" s="1"/>
      <c r="OGA1307" s="1"/>
      <c r="OGB1307" s="1"/>
      <c r="OGC1307" s="1"/>
      <c r="OGD1307" s="1"/>
      <c r="OGE1307" s="1"/>
      <c r="OGF1307" s="1"/>
      <c r="OGG1307" s="1"/>
      <c r="OGH1307" s="1"/>
      <c r="OGI1307" s="1"/>
      <c r="OGJ1307" s="1"/>
      <c r="OGK1307" s="1"/>
      <c r="OGL1307" s="1"/>
      <c r="OGM1307" s="1"/>
      <c r="OGN1307" s="1"/>
      <c r="OGO1307" s="1"/>
      <c r="OGP1307" s="1"/>
      <c r="OGQ1307" s="1"/>
      <c r="OGR1307" s="1"/>
      <c r="OGS1307" s="1"/>
      <c r="OGT1307" s="1"/>
      <c r="OGU1307" s="1"/>
      <c r="OGV1307" s="1"/>
      <c r="OGW1307" s="1"/>
      <c r="OGX1307" s="1"/>
      <c r="OGY1307" s="1"/>
      <c r="OGZ1307" s="1"/>
      <c r="OHA1307" s="1"/>
      <c r="OHB1307" s="1"/>
      <c r="OHC1307" s="1"/>
      <c r="OHD1307" s="1"/>
      <c r="OHE1307" s="1"/>
      <c r="OHF1307" s="1"/>
      <c r="OHG1307" s="1"/>
      <c r="OHH1307" s="1"/>
      <c r="OHI1307" s="1"/>
      <c r="OHJ1307" s="1"/>
      <c r="OHK1307" s="1"/>
      <c r="OHL1307" s="1"/>
      <c r="OHM1307" s="1"/>
      <c r="OHN1307" s="1"/>
      <c r="OHO1307" s="1"/>
      <c r="OHP1307" s="1"/>
      <c r="OHQ1307" s="1"/>
      <c r="OHR1307" s="1"/>
      <c r="OHS1307" s="1"/>
      <c r="OHT1307" s="1"/>
      <c r="OHU1307" s="1"/>
      <c r="OHV1307" s="1"/>
      <c r="OHW1307" s="1"/>
      <c r="OHX1307" s="1"/>
      <c r="OHY1307" s="1"/>
      <c r="OHZ1307" s="1"/>
      <c r="OIA1307" s="1"/>
      <c r="OIB1307" s="1"/>
      <c r="OIC1307" s="1"/>
      <c r="OID1307" s="1"/>
      <c r="OIE1307" s="1"/>
      <c r="OIF1307" s="1"/>
      <c r="OIG1307" s="1"/>
      <c r="OIH1307" s="1"/>
      <c r="OII1307" s="1"/>
      <c r="OIJ1307" s="1"/>
      <c r="OIK1307" s="1"/>
      <c r="OIL1307" s="1"/>
      <c r="OIM1307" s="1"/>
      <c r="OIN1307" s="1"/>
      <c r="OIO1307" s="1"/>
      <c r="OIP1307" s="1"/>
      <c r="OIQ1307" s="1"/>
      <c r="OIR1307" s="1"/>
      <c r="OIS1307" s="1"/>
      <c r="OIT1307" s="1"/>
      <c r="OIU1307" s="1"/>
      <c r="OIV1307" s="1"/>
      <c r="OIW1307" s="1"/>
      <c r="OIX1307" s="1"/>
      <c r="OIY1307" s="1"/>
      <c r="OIZ1307" s="1"/>
      <c r="OJA1307" s="1"/>
      <c r="OJB1307" s="1"/>
      <c r="OJC1307" s="1"/>
      <c r="OJD1307" s="1"/>
      <c r="OJE1307" s="1"/>
      <c r="OJF1307" s="1"/>
      <c r="OJG1307" s="1"/>
      <c r="OJH1307" s="1"/>
      <c r="OJI1307" s="1"/>
      <c r="OJJ1307" s="1"/>
      <c r="OJK1307" s="1"/>
      <c r="OJL1307" s="1"/>
      <c r="OJM1307" s="1"/>
      <c r="OJN1307" s="1"/>
      <c r="OJO1307" s="1"/>
      <c r="OJP1307" s="1"/>
      <c r="OJQ1307" s="1"/>
      <c r="OJR1307" s="1"/>
      <c r="OJS1307" s="1"/>
      <c r="OJT1307" s="1"/>
      <c r="OJU1307" s="1"/>
      <c r="OJV1307" s="1"/>
      <c r="OJW1307" s="1"/>
      <c r="OJX1307" s="1"/>
      <c r="OJY1307" s="1"/>
      <c r="OJZ1307" s="1"/>
      <c r="OKA1307" s="1"/>
      <c r="OKB1307" s="1"/>
      <c r="OKC1307" s="1"/>
      <c r="OKD1307" s="1"/>
      <c r="OKE1307" s="1"/>
      <c r="OKF1307" s="1"/>
      <c r="OKG1307" s="1"/>
      <c r="OKH1307" s="1"/>
      <c r="OKI1307" s="1"/>
      <c r="OKJ1307" s="1"/>
      <c r="OKK1307" s="1"/>
      <c r="OKL1307" s="1"/>
      <c r="OKM1307" s="1"/>
      <c r="OKN1307" s="1"/>
      <c r="OKO1307" s="1"/>
      <c r="OKP1307" s="1"/>
      <c r="OKQ1307" s="1"/>
      <c r="OKR1307" s="1"/>
      <c r="OKS1307" s="1"/>
      <c r="OKT1307" s="1"/>
      <c r="OKU1307" s="1"/>
      <c r="OKV1307" s="1"/>
      <c r="OKW1307" s="1"/>
      <c r="OKX1307" s="1"/>
      <c r="OKY1307" s="1"/>
      <c r="OKZ1307" s="1"/>
      <c r="OLA1307" s="1"/>
      <c r="OLB1307" s="1"/>
      <c r="OLC1307" s="1"/>
      <c r="OLD1307" s="1"/>
      <c r="OLE1307" s="1"/>
      <c r="OLF1307" s="1"/>
      <c r="OLG1307" s="1"/>
      <c r="OLH1307" s="1"/>
      <c r="OLI1307" s="1"/>
      <c r="OLJ1307" s="1"/>
      <c r="OLK1307" s="1"/>
      <c r="OLL1307" s="1"/>
      <c r="OLM1307" s="1"/>
      <c r="OLN1307" s="1"/>
      <c r="OLO1307" s="1"/>
      <c r="OLP1307" s="1"/>
      <c r="OLQ1307" s="1"/>
      <c r="OLR1307" s="1"/>
      <c r="OLS1307" s="1"/>
      <c r="OLT1307" s="1"/>
      <c r="OLU1307" s="1"/>
      <c r="OLV1307" s="1"/>
      <c r="OLW1307" s="1"/>
      <c r="OLX1307" s="1"/>
      <c r="OLY1307" s="1"/>
      <c r="OLZ1307" s="1"/>
      <c r="OMA1307" s="1"/>
      <c r="OMB1307" s="1"/>
      <c r="OMC1307" s="1"/>
      <c r="OMD1307" s="1"/>
      <c r="OME1307" s="1"/>
      <c r="OMF1307" s="1"/>
      <c r="OMG1307" s="1"/>
      <c r="OMH1307" s="1"/>
      <c r="OMI1307" s="1"/>
      <c r="OMJ1307" s="1"/>
      <c r="OMK1307" s="1"/>
      <c r="OML1307" s="1"/>
      <c r="OMM1307" s="1"/>
      <c r="OMN1307" s="1"/>
      <c r="OMO1307" s="1"/>
      <c r="OMP1307" s="1"/>
      <c r="OMQ1307" s="1"/>
      <c r="OMR1307" s="1"/>
      <c r="OMS1307" s="1"/>
      <c r="OMT1307" s="1"/>
      <c r="OMU1307" s="1"/>
      <c r="OMV1307" s="1"/>
      <c r="OMW1307" s="1"/>
      <c r="OMX1307" s="1"/>
      <c r="OMY1307" s="1"/>
      <c r="OMZ1307" s="1"/>
      <c r="ONA1307" s="1"/>
      <c r="ONB1307" s="1"/>
      <c r="ONC1307" s="1"/>
      <c r="OND1307" s="1"/>
      <c r="ONE1307" s="1"/>
      <c r="ONF1307" s="1"/>
      <c r="ONG1307" s="1"/>
      <c r="ONH1307" s="1"/>
      <c r="ONI1307" s="1"/>
      <c r="ONJ1307" s="1"/>
      <c r="ONK1307" s="1"/>
      <c r="ONL1307" s="1"/>
      <c r="ONM1307" s="1"/>
      <c r="ONN1307" s="1"/>
      <c r="ONO1307" s="1"/>
      <c r="ONP1307" s="1"/>
      <c r="ONQ1307" s="1"/>
      <c r="ONR1307" s="1"/>
      <c r="ONS1307" s="1"/>
      <c r="ONT1307" s="1"/>
      <c r="ONU1307" s="1"/>
      <c r="ONV1307" s="1"/>
      <c r="ONW1307" s="1"/>
      <c r="ONX1307" s="1"/>
      <c r="ONY1307" s="1"/>
      <c r="ONZ1307" s="1"/>
      <c r="OOA1307" s="1"/>
      <c r="OOB1307" s="1"/>
      <c r="OOC1307" s="1"/>
      <c r="OOD1307" s="1"/>
      <c r="OOE1307" s="1"/>
      <c r="OOF1307" s="1"/>
      <c r="OOG1307" s="1"/>
      <c r="OOH1307" s="1"/>
      <c r="OOI1307" s="1"/>
      <c r="OOJ1307" s="1"/>
      <c r="OOK1307" s="1"/>
      <c r="OOL1307" s="1"/>
      <c r="OOM1307" s="1"/>
      <c r="OON1307" s="1"/>
      <c r="OOO1307" s="1"/>
      <c r="OOP1307" s="1"/>
      <c r="OOQ1307" s="1"/>
      <c r="OOR1307" s="1"/>
      <c r="OOS1307" s="1"/>
      <c r="OOT1307" s="1"/>
      <c r="OOU1307" s="1"/>
      <c r="OOV1307" s="1"/>
      <c r="OOW1307" s="1"/>
      <c r="OOX1307" s="1"/>
      <c r="OOY1307" s="1"/>
      <c r="OOZ1307" s="1"/>
      <c r="OPA1307" s="1"/>
      <c r="OPB1307" s="1"/>
      <c r="OPC1307" s="1"/>
      <c r="OPD1307" s="1"/>
      <c r="OPE1307" s="1"/>
      <c r="OPF1307" s="1"/>
      <c r="OPG1307" s="1"/>
      <c r="OPH1307" s="1"/>
      <c r="OPI1307" s="1"/>
      <c r="OPJ1307" s="1"/>
      <c r="OPK1307" s="1"/>
      <c r="OPL1307" s="1"/>
      <c r="OPM1307" s="1"/>
      <c r="OPN1307" s="1"/>
      <c r="OPO1307" s="1"/>
      <c r="OPP1307" s="1"/>
      <c r="OPQ1307" s="1"/>
      <c r="OPR1307" s="1"/>
      <c r="OPS1307" s="1"/>
      <c r="OPT1307" s="1"/>
      <c r="OPU1307" s="1"/>
      <c r="OPV1307" s="1"/>
      <c r="OPW1307" s="1"/>
      <c r="OPX1307" s="1"/>
      <c r="OPY1307" s="1"/>
      <c r="OPZ1307" s="1"/>
      <c r="OQA1307" s="1"/>
      <c r="OQB1307" s="1"/>
      <c r="OQC1307" s="1"/>
      <c r="OQD1307" s="1"/>
      <c r="OQE1307" s="1"/>
      <c r="OQF1307" s="1"/>
      <c r="OQG1307" s="1"/>
      <c r="OQH1307" s="1"/>
      <c r="OQI1307" s="1"/>
      <c r="OQJ1307" s="1"/>
      <c r="OQK1307" s="1"/>
      <c r="OQL1307" s="1"/>
      <c r="OQM1307" s="1"/>
      <c r="OQN1307" s="1"/>
      <c r="OQO1307" s="1"/>
      <c r="OQP1307" s="1"/>
      <c r="OQQ1307" s="1"/>
      <c r="OQR1307" s="1"/>
      <c r="OQS1307" s="1"/>
      <c r="OQT1307" s="1"/>
      <c r="OQU1307" s="1"/>
      <c r="OQV1307" s="1"/>
      <c r="OQW1307" s="1"/>
      <c r="OQX1307" s="1"/>
      <c r="OQY1307" s="1"/>
      <c r="OQZ1307" s="1"/>
      <c r="ORA1307" s="1"/>
      <c r="ORB1307" s="1"/>
      <c r="ORC1307" s="1"/>
      <c r="ORD1307" s="1"/>
      <c r="ORE1307" s="1"/>
      <c r="ORF1307" s="1"/>
      <c r="ORG1307" s="1"/>
      <c r="ORH1307" s="1"/>
      <c r="ORI1307" s="1"/>
      <c r="ORJ1307" s="1"/>
      <c r="ORK1307" s="1"/>
      <c r="ORL1307" s="1"/>
      <c r="ORM1307" s="1"/>
      <c r="ORN1307" s="1"/>
      <c r="ORO1307" s="1"/>
      <c r="ORP1307" s="1"/>
      <c r="ORQ1307" s="1"/>
      <c r="ORR1307" s="1"/>
      <c r="ORS1307" s="1"/>
      <c r="ORT1307" s="1"/>
      <c r="ORU1307" s="1"/>
      <c r="ORV1307" s="1"/>
      <c r="ORW1307" s="1"/>
      <c r="ORX1307" s="1"/>
      <c r="ORY1307" s="1"/>
      <c r="ORZ1307" s="1"/>
      <c r="OSA1307" s="1"/>
      <c r="OSB1307" s="1"/>
      <c r="OSC1307" s="1"/>
      <c r="OSD1307" s="1"/>
      <c r="OSE1307" s="1"/>
      <c r="OSF1307" s="1"/>
      <c r="OSG1307" s="1"/>
      <c r="OSH1307" s="1"/>
      <c r="OSI1307" s="1"/>
      <c r="OSJ1307" s="1"/>
      <c r="OSK1307" s="1"/>
      <c r="OSL1307" s="1"/>
      <c r="OSM1307" s="1"/>
      <c r="OSN1307" s="1"/>
      <c r="OSO1307" s="1"/>
      <c r="OSP1307" s="1"/>
      <c r="OSQ1307" s="1"/>
      <c r="OSR1307" s="1"/>
      <c r="OSS1307" s="1"/>
      <c r="OST1307" s="1"/>
      <c r="OSU1307" s="1"/>
      <c r="OSV1307" s="1"/>
      <c r="OSW1307" s="1"/>
      <c r="OSX1307" s="1"/>
      <c r="OSY1307" s="1"/>
      <c r="OSZ1307" s="1"/>
      <c r="OTA1307" s="1"/>
      <c r="OTB1307" s="1"/>
      <c r="OTC1307" s="1"/>
      <c r="OTD1307" s="1"/>
      <c r="OTE1307" s="1"/>
      <c r="OTF1307" s="1"/>
      <c r="OTG1307" s="1"/>
      <c r="OTH1307" s="1"/>
      <c r="OTI1307" s="1"/>
      <c r="OTJ1307" s="1"/>
      <c r="OTK1307" s="1"/>
      <c r="OTL1307" s="1"/>
      <c r="OTM1307" s="1"/>
      <c r="OTN1307" s="1"/>
      <c r="OTO1307" s="1"/>
      <c r="OTP1307" s="1"/>
      <c r="OTQ1307" s="1"/>
      <c r="OTR1307" s="1"/>
      <c r="OTS1307" s="1"/>
      <c r="OTT1307" s="1"/>
      <c r="OTU1307" s="1"/>
      <c r="OTV1307" s="1"/>
      <c r="OTW1307" s="1"/>
      <c r="OTX1307" s="1"/>
      <c r="OTY1307" s="1"/>
      <c r="OTZ1307" s="1"/>
      <c r="OUA1307" s="1"/>
      <c r="OUB1307" s="1"/>
      <c r="OUC1307" s="1"/>
      <c r="OUD1307" s="1"/>
      <c r="OUE1307" s="1"/>
      <c r="OUF1307" s="1"/>
      <c r="OUG1307" s="1"/>
      <c r="OUH1307" s="1"/>
      <c r="OUI1307" s="1"/>
      <c r="OUJ1307" s="1"/>
      <c r="OUK1307" s="1"/>
      <c r="OUL1307" s="1"/>
      <c r="OUM1307" s="1"/>
      <c r="OUN1307" s="1"/>
      <c r="OUO1307" s="1"/>
      <c r="OUP1307" s="1"/>
      <c r="OUQ1307" s="1"/>
      <c r="OUR1307" s="1"/>
      <c r="OUS1307" s="1"/>
      <c r="OUT1307" s="1"/>
      <c r="OUU1307" s="1"/>
      <c r="OUV1307" s="1"/>
      <c r="OUW1307" s="1"/>
      <c r="OUX1307" s="1"/>
      <c r="OUY1307" s="1"/>
      <c r="OUZ1307" s="1"/>
      <c r="OVA1307" s="1"/>
      <c r="OVB1307" s="1"/>
      <c r="OVC1307" s="1"/>
      <c r="OVD1307" s="1"/>
      <c r="OVE1307" s="1"/>
      <c r="OVF1307" s="1"/>
      <c r="OVG1307" s="1"/>
      <c r="OVH1307" s="1"/>
      <c r="OVI1307" s="1"/>
      <c r="OVJ1307" s="1"/>
      <c r="OVK1307" s="1"/>
      <c r="OVL1307" s="1"/>
      <c r="OVM1307" s="1"/>
      <c r="OVN1307" s="1"/>
      <c r="OVO1307" s="1"/>
      <c r="OVP1307" s="1"/>
      <c r="OVQ1307" s="1"/>
      <c r="OVR1307" s="1"/>
      <c r="OVS1307" s="1"/>
      <c r="OVT1307" s="1"/>
      <c r="OVU1307" s="1"/>
      <c r="OVV1307" s="1"/>
      <c r="OVW1307" s="1"/>
      <c r="OVX1307" s="1"/>
      <c r="OVY1307" s="1"/>
      <c r="OVZ1307" s="1"/>
      <c r="OWA1307" s="1"/>
      <c r="OWB1307" s="1"/>
      <c r="OWC1307" s="1"/>
      <c r="OWD1307" s="1"/>
      <c r="OWE1307" s="1"/>
      <c r="OWF1307" s="1"/>
      <c r="OWG1307" s="1"/>
      <c r="OWH1307" s="1"/>
      <c r="OWI1307" s="1"/>
      <c r="OWJ1307" s="1"/>
      <c r="OWK1307" s="1"/>
      <c r="OWL1307" s="1"/>
      <c r="OWM1307" s="1"/>
      <c r="OWN1307" s="1"/>
      <c r="OWO1307" s="1"/>
      <c r="OWP1307" s="1"/>
      <c r="OWQ1307" s="1"/>
      <c r="OWR1307" s="1"/>
      <c r="OWS1307" s="1"/>
      <c r="OWT1307" s="1"/>
      <c r="OWU1307" s="1"/>
      <c r="OWV1307" s="1"/>
      <c r="OWW1307" s="1"/>
      <c r="OWX1307" s="1"/>
      <c r="OWY1307" s="1"/>
      <c r="OWZ1307" s="1"/>
      <c r="OXA1307" s="1"/>
      <c r="OXB1307" s="1"/>
      <c r="OXC1307" s="1"/>
      <c r="OXD1307" s="1"/>
      <c r="OXE1307" s="1"/>
      <c r="OXF1307" s="1"/>
      <c r="OXG1307" s="1"/>
      <c r="OXH1307" s="1"/>
      <c r="OXI1307" s="1"/>
      <c r="OXJ1307" s="1"/>
      <c r="OXK1307" s="1"/>
      <c r="OXL1307" s="1"/>
      <c r="OXM1307" s="1"/>
      <c r="OXN1307" s="1"/>
      <c r="OXO1307" s="1"/>
      <c r="OXP1307" s="1"/>
      <c r="OXQ1307" s="1"/>
      <c r="OXR1307" s="1"/>
      <c r="OXS1307" s="1"/>
      <c r="OXT1307" s="1"/>
      <c r="OXU1307" s="1"/>
      <c r="OXV1307" s="1"/>
      <c r="OXW1307" s="1"/>
      <c r="OXX1307" s="1"/>
      <c r="OXY1307" s="1"/>
      <c r="OXZ1307" s="1"/>
      <c r="OYA1307" s="1"/>
      <c r="OYB1307" s="1"/>
      <c r="OYC1307" s="1"/>
      <c r="OYD1307" s="1"/>
      <c r="OYE1307" s="1"/>
      <c r="OYF1307" s="1"/>
      <c r="OYG1307" s="1"/>
      <c r="OYH1307" s="1"/>
      <c r="OYI1307" s="1"/>
      <c r="OYJ1307" s="1"/>
      <c r="OYK1307" s="1"/>
      <c r="OYL1307" s="1"/>
      <c r="OYM1307" s="1"/>
      <c r="OYN1307" s="1"/>
      <c r="OYO1307" s="1"/>
      <c r="OYP1307" s="1"/>
      <c r="OYQ1307" s="1"/>
      <c r="OYR1307" s="1"/>
      <c r="OYS1307" s="1"/>
      <c r="OYT1307" s="1"/>
      <c r="OYU1307" s="1"/>
      <c r="OYV1307" s="1"/>
      <c r="OYW1307" s="1"/>
      <c r="OYX1307" s="1"/>
      <c r="OYY1307" s="1"/>
      <c r="OYZ1307" s="1"/>
      <c r="OZA1307" s="1"/>
      <c r="OZB1307" s="1"/>
      <c r="OZC1307" s="1"/>
      <c r="OZD1307" s="1"/>
      <c r="OZE1307" s="1"/>
      <c r="OZF1307" s="1"/>
      <c r="OZG1307" s="1"/>
      <c r="OZH1307" s="1"/>
      <c r="OZI1307" s="1"/>
      <c r="OZJ1307" s="1"/>
      <c r="OZK1307" s="1"/>
      <c r="OZL1307" s="1"/>
      <c r="OZM1307" s="1"/>
      <c r="OZN1307" s="1"/>
      <c r="OZO1307" s="1"/>
      <c r="OZP1307" s="1"/>
      <c r="OZQ1307" s="1"/>
      <c r="OZR1307" s="1"/>
      <c r="OZS1307" s="1"/>
      <c r="OZT1307" s="1"/>
      <c r="OZU1307" s="1"/>
      <c r="OZV1307" s="1"/>
      <c r="OZW1307" s="1"/>
      <c r="OZX1307" s="1"/>
      <c r="OZY1307" s="1"/>
      <c r="OZZ1307" s="1"/>
      <c r="PAA1307" s="1"/>
      <c r="PAB1307" s="1"/>
      <c r="PAC1307" s="1"/>
      <c r="PAD1307" s="1"/>
      <c r="PAE1307" s="1"/>
      <c r="PAF1307" s="1"/>
      <c r="PAG1307" s="1"/>
      <c r="PAH1307" s="1"/>
      <c r="PAI1307" s="1"/>
      <c r="PAJ1307" s="1"/>
      <c r="PAK1307" s="1"/>
      <c r="PAL1307" s="1"/>
      <c r="PAM1307" s="1"/>
      <c r="PAN1307" s="1"/>
      <c r="PAO1307" s="1"/>
      <c r="PAP1307" s="1"/>
      <c r="PAQ1307" s="1"/>
      <c r="PAR1307" s="1"/>
      <c r="PAS1307" s="1"/>
      <c r="PAT1307" s="1"/>
      <c r="PAU1307" s="1"/>
      <c r="PAV1307" s="1"/>
      <c r="PAW1307" s="1"/>
      <c r="PAX1307" s="1"/>
      <c r="PAY1307" s="1"/>
      <c r="PAZ1307" s="1"/>
      <c r="PBA1307" s="1"/>
      <c r="PBB1307" s="1"/>
      <c r="PBC1307" s="1"/>
      <c r="PBD1307" s="1"/>
      <c r="PBE1307" s="1"/>
      <c r="PBF1307" s="1"/>
      <c r="PBG1307" s="1"/>
      <c r="PBH1307" s="1"/>
      <c r="PBI1307" s="1"/>
      <c r="PBJ1307" s="1"/>
      <c r="PBK1307" s="1"/>
      <c r="PBL1307" s="1"/>
      <c r="PBM1307" s="1"/>
      <c r="PBN1307" s="1"/>
      <c r="PBO1307" s="1"/>
      <c r="PBP1307" s="1"/>
      <c r="PBQ1307" s="1"/>
      <c r="PBR1307" s="1"/>
      <c r="PBS1307" s="1"/>
      <c r="PBT1307" s="1"/>
      <c r="PBU1307" s="1"/>
      <c r="PBV1307" s="1"/>
      <c r="PBW1307" s="1"/>
      <c r="PBX1307" s="1"/>
      <c r="PBY1307" s="1"/>
      <c r="PBZ1307" s="1"/>
      <c r="PCA1307" s="1"/>
      <c r="PCB1307" s="1"/>
      <c r="PCC1307" s="1"/>
      <c r="PCD1307" s="1"/>
      <c r="PCE1307" s="1"/>
      <c r="PCF1307" s="1"/>
      <c r="PCG1307" s="1"/>
      <c r="PCH1307" s="1"/>
      <c r="PCI1307" s="1"/>
      <c r="PCJ1307" s="1"/>
      <c r="PCK1307" s="1"/>
      <c r="PCL1307" s="1"/>
      <c r="PCM1307" s="1"/>
      <c r="PCN1307" s="1"/>
      <c r="PCO1307" s="1"/>
      <c r="PCP1307" s="1"/>
      <c r="PCQ1307" s="1"/>
      <c r="PCR1307" s="1"/>
      <c r="PCS1307" s="1"/>
      <c r="PCT1307" s="1"/>
      <c r="PCU1307" s="1"/>
      <c r="PCV1307" s="1"/>
      <c r="PCW1307" s="1"/>
      <c r="PCX1307" s="1"/>
      <c r="PCY1307" s="1"/>
      <c r="PCZ1307" s="1"/>
      <c r="PDA1307" s="1"/>
      <c r="PDB1307" s="1"/>
      <c r="PDC1307" s="1"/>
      <c r="PDD1307" s="1"/>
      <c r="PDE1307" s="1"/>
      <c r="PDF1307" s="1"/>
      <c r="PDG1307" s="1"/>
      <c r="PDH1307" s="1"/>
      <c r="PDI1307" s="1"/>
      <c r="PDJ1307" s="1"/>
      <c r="PDK1307" s="1"/>
      <c r="PDL1307" s="1"/>
      <c r="PDM1307" s="1"/>
      <c r="PDN1307" s="1"/>
      <c r="PDO1307" s="1"/>
      <c r="PDP1307" s="1"/>
      <c r="PDQ1307" s="1"/>
      <c r="PDR1307" s="1"/>
      <c r="PDS1307" s="1"/>
      <c r="PDT1307" s="1"/>
      <c r="PDU1307" s="1"/>
      <c r="PDV1307" s="1"/>
      <c r="PDW1307" s="1"/>
      <c r="PDX1307" s="1"/>
      <c r="PDY1307" s="1"/>
      <c r="PDZ1307" s="1"/>
      <c r="PEA1307" s="1"/>
      <c r="PEB1307" s="1"/>
      <c r="PEC1307" s="1"/>
      <c r="PED1307" s="1"/>
      <c r="PEE1307" s="1"/>
      <c r="PEF1307" s="1"/>
      <c r="PEG1307" s="1"/>
      <c r="PEH1307" s="1"/>
      <c r="PEI1307" s="1"/>
      <c r="PEJ1307" s="1"/>
      <c r="PEK1307" s="1"/>
      <c r="PEL1307" s="1"/>
      <c r="PEM1307" s="1"/>
      <c r="PEN1307" s="1"/>
      <c r="PEO1307" s="1"/>
      <c r="PEP1307" s="1"/>
      <c r="PEQ1307" s="1"/>
      <c r="PER1307" s="1"/>
      <c r="PES1307" s="1"/>
      <c r="PET1307" s="1"/>
      <c r="PEU1307" s="1"/>
      <c r="PEV1307" s="1"/>
      <c r="PEW1307" s="1"/>
      <c r="PEX1307" s="1"/>
      <c r="PEY1307" s="1"/>
      <c r="PEZ1307" s="1"/>
      <c r="PFA1307" s="1"/>
      <c r="PFB1307" s="1"/>
      <c r="PFC1307" s="1"/>
      <c r="PFD1307" s="1"/>
      <c r="PFE1307" s="1"/>
      <c r="PFF1307" s="1"/>
      <c r="PFG1307" s="1"/>
      <c r="PFH1307" s="1"/>
      <c r="PFI1307" s="1"/>
      <c r="PFJ1307" s="1"/>
      <c r="PFK1307" s="1"/>
      <c r="PFL1307" s="1"/>
      <c r="PFM1307" s="1"/>
      <c r="PFN1307" s="1"/>
      <c r="PFO1307" s="1"/>
      <c r="PFP1307" s="1"/>
      <c r="PFQ1307" s="1"/>
      <c r="PFR1307" s="1"/>
      <c r="PFS1307" s="1"/>
      <c r="PFT1307" s="1"/>
      <c r="PFU1307" s="1"/>
      <c r="PFV1307" s="1"/>
      <c r="PFW1307" s="1"/>
      <c r="PFX1307" s="1"/>
      <c r="PFY1307" s="1"/>
      <c r="PFZ1307" s="1"/>
      <c r="PGA1307" s="1"/>
      <c r="PGB1307" s="1"/>
      <c r="PGC1307" s="1"/>
      <c r="PGD1307" s="1"/>
      <c r="PGE1307" s="1"/>
      <c r="PGF1307" s="1"/>
      <c r="PGG1307" s="1"/>
      <c r="PGH1307" s="1"/>
      <c r="PGI1307" s="1"/>
      <c r="PGJ1307" s="1"/>
      <c r="PGK1307" s="1"/>
      <c r="PGL1307" s="1"/>
      <c r="PGM1307" s="1"/>
      <c r="PGN1307" s="1"/>
      <c r="PGO1307" s="1"/>
      <c r="PGP1307" s="1"/>
      <c r="PGQ1307" s="1"/>
      <c r="PGR1307" s="1"/>
      <c r="PGS1307" s="1"/>
      <c r="PGT1307" s="1"/>
      <c r="PGU1307" s="1"/>
      <c r="PGV1307" s="1"/>
      <c r="PGW1307" s="1"/>
      <c r="PGX1307" s="1"/>
      <c r="PGY1307" s="1"/>
      <c r="PGZ1307" s="1"/>
      <c r="PHA1307" s="1"/>
      <c r="PHB1307" s="1"/>
      <c r="PHC1307" s="1"/>
      <c r="PHD1307" s="1"/>
      <c r="PHE1307" s="1"/>
      <c r="PHF1307" s="1"/>
      <c r="PHG1307" s="1"/>
      <c r="PHH1307" s="1"/>
      <c r="PHI1307" s="1"/>
      <c r="PHJ1307" s="1"/>
      <c r="PHK1307" s="1"/>
      <c r="PHL1307" s="1"/>
      <c r="PHM1307" s="1"/>
      <c r="PHN1307" s="1"/>
      <c r="PHO1307" s="1"/>
      <c r="PHP1307" s="1"/>
      <c r="PHQ1307" s="1"/>
      <c r="PHR1307" s="1"/>
      <c r="PHS1307" s="1"/>
      <c r="PHT1307" s="1"/>
      <c r="PHU1307" s="1"/>
      <c r="PHV1307" s="1"/>
      <c r="PHW1307" s="1"/>
      <c r="PHX1307" s="1"/>
      <c r="PHY1307" s="1"/>
      <c r="PHZ1307" s="1"/>
      <c r="PIA1307" s="1"/>
      <c r="PIB1307" s="1"/>
      <c r="PIC1307" s="1"/>
      <c r="PID1307" s="1"/>
      <c r="PIE1307" s="1"/>
      <c r="PIF1307" s="1"/>
      <c r="PIG1307" s="1"/>
      <c r="PIH1307" s="1"/>
      <c r="PII1307" s="1"/>
      <c r="PIJ1307" s="1"/>
      <c r="PIK1307" s="1"/>
      <c r="PIL1307" s="1"/>
      <c r="PIM1307" s="1"/>
      <c r="PIN1307" s="1"/>
      <c r="PIO1307" s="1"/>
      <c r="PIP1307" s="1"/>
      <c r="PIQ1307" s="1"/>
      <c r="PIR1307" s="1"/>
      <c r="PIS1307" s="1"/>
      <c r="PIT1307" s="1"/>
      <c r="PIU1307" s="1"/>
      <c r="PIV1307" s="1"/>
      <c r="PIW1307" s="1"/>
      <c r="PIX1307" s="1"/>
      <c r="PIY1307" s="1"/>
      <c r="PIZ1307" s="1"/>
      <c r="PJA1307" s="1"/>
      <c r="PJB1307" s="1"/>
      <c r="PJC1307" s="1"/>
      <c r="PJD1307" s="1"/>
      <c r="PJE1307" s="1"/>
      <c r="PJF1307" s="1"/>
      <c r="PJG1307" s="1"/>
      <c r="PJH1307" s="1"/>
      <c r="PJI1307" s="1"/>
      <c r="PJJ1307" s="1"/>
      <c r="PJK1307" s="1"/>
      <c r="PJL1307" s="1"/>
      <c r="PJM1307" s="1"/>
      <c r="PJN1307" s="1"/>
      <c r="PJO1307" s="1"/>
      <c r="PJP1307" s="1"/>
      <c r="PJQ1307" s="1"/>
      <c r="PJR1307" s="1"/>
      <c r="PJS1307" s="1"/>
      <c r="PJT1307" s="1"/>
      <c r="PJU1307" s="1"/>
      <c r="PJV1307" s="1"/>
      <c r="PJW1307" s="1"/>
      <c r="PJX1307" s="1"/>
      <c r="PJY1307" s="1"/>
      <c r="PJZ1307" s="1"/>
      <c r="PKA1307" s="1"/>
      <c r="PKB1307" s="1"/>
      <c r="PKC1307" s="1"/>
      <c r="PKD1307" s="1"/>
      <c r="PKE1307" s="1"/>
      <c r="PKF1307" s="1"/>
      <c r="PKG1307" s="1"/>
      <c r="PKH1307" s="1"/>
      <c r="PKI1307" s="1"/>
      <c r="PKJ1307" s="1"/>
      <c r="PKK1307" s="1"/>
      <c r="PKL1307" s="1"/>
      <c r="PKM1307" s="1"/>
      <c r="PKN1307" s="1"/>
      <c r="PKO1307" s="1"/>
      <c r="PKP1307" s="1"/>
      <c r="PKQ1307" s="1"/>
      <c r="PKR1307" s="1"/>
      <c r="PKS1307" s="1"/>
      <c r="PKT1307" s="1"/>
      <c r="PKU1307" s="1"/>
      <c r="PKV1307" s="1"/>
      <c r="PKW1307" s="1"/>
      <c r="PKX1307" s="1"/>
      <c r="PKY1307" s="1"/>
      <c r="PKZ1307" s="1"/>
      <c r="PLA1307" s="1"/>
      <c r="PLB1307" s="1"/>
      <c r="PLC1307" s="1"/>
      <c r="PLD1307" s="1"/>
      <c r="PLE1307" s="1"/>
      <c r="PLF1307" s="1"/>
      <c r="PLG1307" s="1"/>
      <c r="PLH1307" s="1"/>
      <c r="PLI1307" s="1"/>
      <c r="PLJ1307" s="1"/>
      <c r="PLK1307" s="1"/>
      <c r="PLL1307" s="1"/>
      <c r="PLM1307" s="1"/>
      <c r="PLN1307" s="1"/>
      <c r="PLO1307" s="1"/>
      <c r="PLP1307" s="1"/>
      <c r="PLQ1307" s="1"/>
      <c r="PLR1307" s="1"/>
      <c r="PLS1307" s="1"/>
      <c r="PLT1307" s="1"/>
      <c r="PLU1307" s="1"/>
      <c r="PLV1307" s="1"/>
      <c r="PLW1307" s="1"/>
      <c r="PLX1307" s="1"/>
      <c r="PLY1307" s="1"/>
      <c r="PLZ1307" s="1"/>
      <c r="PMA1307" s="1"/>
      <c r="PMB1307" s="1"/>
      <c r="PMC1307" s="1"/>
      <c r="PMD1307" s="1"/>
      <c r="PME1307" s="1"/>
      <c r="PMF1307" s="1"/>
      <c r="PMG1307" s="1"/>
      <c r="PMH1307" s="1"/>
      <c r="PMI1307" s="1"/>
      <c r="PMJ1307" s="1"/>
      <c r="PMK1307" s="1"/>
      <c r="PML1307" s="1"/>
      <c r="PMM1307" s="1"/>
      <c r="PMN1307" s="1"/>
      <c r="PMO1307" s="1"/>
      <c r="PMP1307" s="1"/>
      <c r="PMQ1307" s="1"/>
      <c r="PMR1307" s="1"/>
      <c r="PMS1307" s="1"/>
      <c r="PMT1307" s="1"/>
      <c r="PMU1307" s="1"/>
      <c r="PMV1307" s="1"/>
      <c r="PMW1307" s="1"/>
      <c r="PMX1307" s="1"/>
      <c r="PMY1307" s="1"/>
      <c r="PMZ1307" s="1"/>
      <c r="PNA1307" s="1"/>
      <c r="PNB1307" s="1"/>
      <c r="PNC1307" s="1"/>
      <c r="PND1307" s="1"/>
      <c r="PNE1307" s="1"/>
      <c r="PNF1307" s="1"/>
      <c r="PNG1307" s="1"/>
      <c r="PNH1307" s="1"/>
      <c r="PNI1307" s="1"/>
      <c r="PNJ1307" s="1"/>
      <c r="PNK1307" s="1"/>
      <c r="PNL1307" s="1"/>
      <c r="PNM1307" s="1"/>
      <c r="PNN1307" s="1"/>
      <c r="PNO1307" s="1"/>
      <c r="PNP1307" s="1"/>
      <c r="PNQ1307" s="1"/>
      <c r="PNR1307" s="1"/>
      <c r="PNS1307" s="1"/>
      <c r="PNT1307" s="1"/>
      <c r="PNU1307" s="1"/>
      <c r="PNV1307" s="1"/>
      <c r="PNW1307" s="1"/>
      <c r="PNX1307" s="1"/>
      <c r="PNY1307" s="1"/>
      <c r="PNZ1307" s="1"/>
      <c r="POA1307" s="1"/>
      <c r="POB1307" s="1"/>
      <c r="POC1307" s="1"/>
      <c r="POD1307" s="1"/>
      <c r="POE1307" s="1"/>
      <c r="POF1307" s="1"/>
      <c r="POG1307" s="1"/>
      <c r="POH1307" s="1"/>
      <c r="POI1307" s="1"/>
      <c r="POJ1307" s="1"/>
      <c r="POK1307" s="1"/>
      <c r="POL1307" s="1"/>
      <c r="POM1307" s="1"/>
      <c r="PON1307" s="1"/>
      <c r="POO1307" s="1"/>
      <c r="POP1307" s="1"/>
      <c r="POQ1307" s="1"/>
      <c r="POR1307" s="1"/>
      <c r="POS1307" s="1"/>
      <c r="POT1307" s="1"/>
      <c r="POU1307" s="1"/>
      <c r="POV1307" s="1"/>
      <c r="POW1307" s="1"/>
      <c r="POX1307" s="1"/>
      <c r="POY1307" s="1"/>
      <c r="POZ1307" s="1"/>
      <c r="PPA1307" s="1"/>
      <c r="PPB1307" s="1"/>
      <c r="PPC1307" s="1"/>
      <c r="PPD1307" s="1"/>
      <c r="PPE1307" s="1"/>
      <c r="PPF1307" s="1"/>
      <c r="PPG1307" s="1"/>
      <c r="PPH1307" s="1"/>
      <c r="PPI1307" s="1"/>
      <c r="PPJ1307" s="1"/>
      <c r="PPK1307" s="1"/>
      <c r="PPL1307" s="1"/>
      <c r="PPM1307" s="1"/>
      <c r="PPN1307" s="1"/>
      <c r="PPO1307" s="1"/>
      <c r="PPP1307" s="1"/>
      <c r="PPQ1307" s="1"/>
      <c r="PPR1307" s="1"/>
      <c r="PPS1307" s="1"/>
      <c r="PPT1307" s="1"/>
      <c r="PPU1307" s="1"/>
      <c r="PPV1307" s="1"/>
      <c r="PPW1307" s="1"/>
      <c r="PPX1307" s="1"/>
      <c r="PPY1307" s="1"/>
      <c r="PPZ1307" s="1"/>
      <c r="PQA1307" s="1"/>
      <c r="PQB1307" s="1"/>
      <c r="PQC1307" s="1"/>
      <c r="PQD1307" s="1"/>
      <c r="PQE1307" s="1"/>
      <c r="PQF1307" s="1"/>
      <c r="PQG1307" s="1"/>
      <c r="PQH1307" s="1"/>
      <c r="PQI1307" s="1"/>
      <c r="PQJ1307" s="1"/>
      <c r="PQK1307" s="1"/>
      <c r="PQL1307" s="1"/>
      <c r="PQM1307" s="1"/>
      <c r="PQN1307" s="1"/>
      <c r="PQO1307" s="1"/>
      <c r="PQP1307" s="1"/>
      <c r="PQQ1307" s="1"/>
      <c r="PQR1307" s="1"/>
      <c r="PQS1307" s="1"/>
      <c r="PQT1307" s="1"/>
      <c r="PQU1307" s="1"/>
      <c r="PQV1307" s="1"/>
      <c r="PQW1307" s="1"/>
      <c r="PQX1307" s="1"/>
      <c r="PQY1307" s="1"/>
      <c r="PQZ1307" s="1"/>
      <c r="PRA1307" s="1"/>
      <c r="PRB1307" s="1"/>
      <c r="PRC1307" s="1"/>
      <c r="PRD1307" s="1"/>
      <c r="PRE1307" s="1"/>
      <c r="PRF1307" s="1"/>
      <c r="PRG1307" s="1"/>
      <c r="PRH1307" s="1"/>
      <c r="PRI1307" s="1"/>
      <c r="PRJ1307" s="1"/>
      <c r="PRK1307" s="1"/>
      <c r="PRL1307" s="1"/>
      <c r="PRM1307" s="1"/>
      <c r="PRN1307" s="1"/>
      <c r="PRO1307" s="1"/>
      <c r="PRP1307" s="1"/>
      <c r="PRQ1307" s="1"/>
      <c r="PRR1307" s="1"/>
      <c r="PRS1307" s="1"/>
      <c r="PRT1307" s="1"/>
      <c r="PRU1307" s="1"/>
      <c r="PRV1307" s="1"/>
      <c r="PRW1307" s="1"/>
      <c r="PRX1307" s="1"/>
      <c r="PRY1307" s="1"/>
      <c r="PRZ1307" s="1"/>
      <c r="PSA1307" s="1"/>
      <c r="PSB1307" s="1"/>
      <c r="PSC1307" s="1"/>
      <c r="PSD1307" s="1"/>
      <c r="PSE1307" s="1"/>
      <c r="PSF1307" s="1"/>
      <c r="PSG1307" s="1"/>
      <c r="PSH1307" s="1"/>
      <c r="PSI1307" s="1"/>
      <c r="PSJ1307" s="1"/>
      <c r="PSK1307" s="1"/>
      <c r="PSL1307" s="1"/>
      <c r="PSM1307" s="1"/>
      <c r="PSN1307" s="1"/>
      <c r="PSO1307" s="1"/>
      <c r="PSP1307" s="1"/>
      <c r="PSQ1307" s="1"/>
      <c r="PSR1307" s="1"/>
      <c r="PSS1307" s="1"/>
      <c r="PST1307" s="1"/>
      <c r="PSU1307" s="1"/>
      <c r="PSV1307" s="1"/>
      <c r="PSW1307" s="1"/>
      <c r="PSX1307" s="1"/>
      <c r="PSY1307" s="1"/>
      <c r="PSZ1307" s="1"/>
      <c r="PTA1307" s="1"/>
      <c r="PTB1307" s="1"/>
      <c r="PTC1307" s="1"/>
      <c r="PTD1307" s="1"/>
      <c r="PTE1307" s="1"/>
      <c r="PTF1307" s="1"/>
      <c r="PTG1307" s="1"/>
      <c r="PTH1307" s="1"/>
      <c r="PTI1307" s="1"/>
      <c r="PTJ1307" s="1"/>
      <c r="PTK1307" s="1"/>
      <c r="PTL1307" s="1"/>
      <c r="PTM1307" s="1"/>
      <c r="PTN1307" s="1"/>
      <c r="PTO1307" s="1"/>
      <c r="PTP1307" s="1"/>
      <c r="PTQ1307" s="1"/>
      <c r="PTR1307" s="1"/>
      <c r="PTS1307" s="1"/>
      <c r="PTT1307" s="1"/>
      <c r="PTU1307" s="1"/>
      <c r="PTV1307" s="1"/>
      <c r="PTW1307" s="1"/>
      <c r="PTX1307" s="1"/>
      <c r="PTY1307" s="1"/>
      <c r="PTZ1307" s="1"/>
      <c r="PUA1307" s="1"/>
      <c r="PUB1307" s="1"/>
      <c r="PUC1307" s="1"/>
      <c r="PUD1307" s="1"/>
      <c r="PUE1307" s="1"/>
      <c r="PUF1307" s="1"/>
      <c r="PUG1307" s="1"/>
      <c r="PUH1307" s="1"/>
      <c r="PUI1307" s="1"/>
      <c r="PUJ1307" s="1"/>
      <c r="PUK1307" s="1"/>
      <c r="PUL1307" s="1"/>
      <c r="PUM1307" s="1"/>
      <c r="PUN1307" s="1"/>
      <c r="PUO1307" s="1"/>
      <c r="PUP1307" s="1"/>
      <c r="PUQ1307" s="1"/>
      <c r="PUR1307" s="1"/>
      <c r="PUS1307" s="1"/>
      <c r="PUT1307" s="1"/>
      <c r="PUU1307" s="1"/>
      <c r="PUV1307" s="1"/>
      <c r="PUW1307" s="1"/>
      <c r="PUX1307" s="1"/>
      <c r="PUY1307" s="1"/>
      <c r="PUZ1307" s="1"/>
      <c r="PVA1307" s="1"/>
      <c r="PVB1307" s="1"/>
      <c r="PVC1307" s="1"/>
      <c r="PVD1307" s="1"/>
      <c r="PVE1307" s="1"/>
      <c r="PVF1307" s="1"/>
      <c r="PVG1307" s="1"/>
      <c r="PVH1307" s="1"/>
      <c r="PVI1307" s="1"/>
      <c r="PVJ1307" s="1"/>
      <c r="PVK1307" s="1"/>
      <c r="PVL1307" s="1"/>
      <c r="PVM1307" s="1"/>
      <c r="PVN1307" s="1"/>
      <c r="PVO1307" s="1"/>
      <c r="PVP1307" s="1"/>
      <c r="PVQ1307" s="1"/>
      <c r="PVR1307" s="1"/>
      <c r="PVS1307" s="1"/>
      <c r="PVT1307" s="1"/>
      <c r="PVU1307" s="1"/>
      <c r="PVV1307" s="1"/>
      <c r="PVW1307" s="1"/>
      <c r="PVX1307" s="1"/>
      <c r="PVY1307" s="1"/>
      <c r="PVZ1307" s="1"/>
      <c r="PWA1307" s="1"/>
      <c r="PWB1307" s="1"/>
      <c r="PWC1307" s="1"/>
      <c r="PWD1307" s="1"/>
      <c r="PWE1307" s="1"/>
      <c r="PWF1307" s="1"/>
      <c r="PWG1307" s="1"/>
      <c r="PWH1307" s="1"/>
      <c r="PWI1307" s="1"/>
      <c r="PWJ1307" s="1"/>
      <c r="PWK1307" s="1"/>
      <c r="PWL1307" s="1"/>
      <c r="PWM1307" s="1"/>
      <c r="PWN1307" s="1"/>
      <c r="PWO1307" s="1"/>
      <c r="PWP1307" s="1"/>
      <c r="PWQ1307" s="1"/>
      <c r="PWR1307" s="1"/>
      <c r="PWS1307" s="1"/>
      <c r="PWT1307" s="1"/>
      <c r="PWU1307" s="1"/>
      <c r="PWV1307" s="1"/>
      <c r="PWW1307" s="1"/>
      <c r="PWX1307" s="1"/>
      <c r="PWY1307" s="1"/>
      <c r="PWZ1307" s="1"/>
      <c r="PXA1307" s="1"/>
      <c r="PXB1307" s="1"/>
      <c r="PXC1307" s="1"/>
      <c r="PXD1307" s="1"/>
      <c r="PXE1307" s="1"/>
      <c r="PXF1307" s="1"/>
      <c r="PXG1307" s="1"/>
      <c r="PXH1307" s="1"/>
      <c r="PXI1307" s="1"/>
      <c r="PXJ1307" s="1"/>
      <c r="PXK1307" s="1"/>
      <c r="PXL1307" s="1"/>
      <c r="PXM1307" s="1"/>
      <c r="PXN1307" s="1"/>
      <c r="PXO1307" s="1"/>
      <c r="PXP1307" s="1"/>
      <c r="PXQ1307" s="1"/>
      <c r="PXR1307" s="1"/>
      <c r="PXS1307" s="1"/>
      <c r="PXT1307" s="1"/>
      <c r="PXU1307" s="1"/>
      <c r="PXV1307" s="1"/>
      <c r="PXW1307" s="1"/>
      <c r="PXX1307" s="1"/>
      <c r="PXY1307" s="1"/>
      <c r="PXZ1307" s="1"/>
      <c r="PYA1307" s="1"/>
      <c r="PYB1307" s="1"/>
      <c r="PYC1307" s="1"/>
      <c r="PYD1307" s="1"/>
      <c r="PYE1307" s="1"/>
      <c r="PYF1307" s="1"/>
      <c r="PYG1307" s="1"/>
      <c r="PYH1307" s="1"/>
      <c r="PYI1307" s="1"/>
      <c r="PYJ1307" s="1"/>
      <c r="PYK1307" s="1"/>
      <c r="PYL1307" s="1"/>
      <c r="PYM1307" s="1"/>
      <c r="PYN1307" s="1"/>
      <c r="PYO1307" s="1"/>
      <c r="PYP1307" s="1"/>
      <c r="PYQ1307" s="1"/>
      <c r="PYR1307" s="1"/>
      <c r="PYS1307" s="1"/>
      <c r="PYT1307" s="1"/>
      <c r="PYU1307" s="1"/>
      <c r="PYV1307" s="1"/>
      <c r="PYW1307" s="1"/>
      <c r="PYX1307" s="1"/>
      <c r="PYY1307" s="1"/>
      <c r="PYZ1307" s="1"/>
      <c r="PZA1307" s="1"/>
      <c r="PZB1307" s="1"/>
      <c r="PZC1307" s="1"/>
      <c r="PZD1307" s="1"/>
      <c r="PZE1307" s="1"/>
      <c r="PZF1307" s="1"/>
      <c r="PZG1307" s="1"/>
      <c r="PZH1307" s="1"/>
      <c r="PZI1307" s="1"/>
      <c r="PZJ1307" s="1"/>
      <c r="PZK1307" s="1"/>
      <c r="PZL1307" s="1"/>
      <c r="PZM1307" s="1"/>
      <c r="PZN1307" s="1"/>
      <c r="PZO1307" s="1"/>
      <c r="PZP1307" s="1"/>
      <c r="PZQ1307" s="1"/>
      <c r="PZR1307" s="1"/>
      <c r="PZS1307" s="1"/>
      <c r="PZT1307" s="1"/>
      <c r="PZU1307" s="1"/>
      <c r="PZV1307" s="1"/>
      <c r="PZW1307" s="1"/>
      <c r="PZX1307" s="1"/>
      <c r="PZY1307" s="1"/>
      <c r="PZZ1307" s="1"/>
      <c r="QAA1307" s="1"/>
      <c r="QAB1307" s="1"/>
      <c r="QAC1307" s="1"/>
      <c r="QAD1307" s="1"/>
      <c r="QAE1307" s="1"/>
      <c r="QAF1307" s="1"/>
      <c r="QAG1307" s="1"/>
      <c r="QAH1307" s="1"/>
      <c r="QAI1307" s="1"/>
      <c r="QAJ1307" s="1"/>
      <c r="QAK1307" s="1"/>
      <c r="QAL1307" s="1"/>
      <c r="QAM1307" s="1"/>
      <c r="QAN1307" s="1"/>
      <c r="QAO1307" s="1"/>
      <c r="QAP1307" s="1"/>
      <c r="QAQ1307" s="1"/>
      <c r="QAR1307" s="1"/>
      <c r="QAS1307" s="1"/>
      <c r="QAT1307" s="1"/>
      <c r="QAU1307" s="1"/>
      <c r="QAV1307" s="1"/>
      <c r="QAW1307" s="1"/>
      <c r="QAX1307" s="1"/>
      <c r="QAY1307" s="1"/>
      <c r="QAZ1307" s="1"/>
      <c r="QBA1307" s="1"/>
      <c r="QBB1307" s="1"/>
      <c r="QBC1307" s="1"/>
      <c r="QBD1307" s="1"/>
      <c r="QBE1307" s="1"/>
      <c r="QBF1307" s="1"/>
      <c r="QBG1307" s="1"/>
      <c r="QBH1307" s="1"/>
      <c r="QBI1307" s="1"/>
      <c r="QBJ1307" s="1"/>
      <c r="QBK1307" s="1"/>
      <c r="QBL1307" s="1"/>
      <c r="QBM1307" s="1"/>
      <c r="QBN1307" s="1"/>
      <c r="QBO1307" s="1"/>
      <c r="QBP1307" s="1"/>
      <c r="QBQ1307" s="1"/>
      <c r="QBR1307" s="1"/>
      <c r="QBS1307" s="1"/>
      <c r="QBT1307" s="1"/>
      <c r="QBU1307" s="1"/>
      <c r="QBV1307" s="1"/>
      <c r="QBW1307" s="1"/>
      <c r="QBX1307" s="1"/>
      <c r="QBY1307" s="1"/>
      <c r="QBZ1307" s="1"/>
      <c r="QCA1307" s="1"/>
      <c r="QCB1307" s="1"/>
      <c r="QCC1307" s="1"/>
      <c r="QCD1307" s="1"/>
      <c r="QCE1307" s="1"/>
      <c r="QCF1307" s="1"/>
      <c r="QCG1307" s="1"/>
      <c r="QCH1307" s="1"/>
      <c r="QCI1307" s="1"/>
      <c r="QCJ1307" s="1"/>
      <c r="QCK1307" s="1"/>
      <c r="QCL1307" s="1"/>
      <c r="QCM1307" s="1"/>
      <c r="QCN1307" s="1"/>
      <c r="QCO1307" s="1"/>
      <c r="QCP1307" s="1"/>
      <c r="QCQ1307" s="1"/>
      <c r="QCR1307" s="1"/>
      <c r="QCS1307" s="1"/>
      <c r="QCT1307" s="1"/>
      <c r="QCU1307" s="1"/>
      <c r="QCV1307" s="1"/>
      <c r="QCW1307" s="1"/>
      <c r="QCX1307" s="1"/>
      <c r="QCY1307" s="1"/>
      <c r="QCZ1307" s="1"/>
      <c r="QDA1307" s="1"/>
      <c r="QDB1307" s="1"/>
      <c r="QDC1307" s="1"/>
      <c r="QDD1307" s="1"/>
      <c r="QDE1307" s="1"/>
      <c r="QDF1307" s="1"/>
      <c r="QDG1307" s="1"/>
      <c r="QDH1307" s="1"/>
      <c r="QDI1307" s="1"/>
      <c r="QDJ1307" s="1"/>
      <c r="QDK1307" s="1"/>
      <c r="QDL1307" s="1"/>
      <c r="QDM1307" s="1"/>
      <c r="QDN1307" s="1"/>
      <c r="QDO1307" s="1"/>
      <c r="QDP1307" s="1"/>
      <c r="QDQ1307" s="1"/>
      <c r="QDR1307" s="1"/>
      <c r="QDS1307" s="1"/>
      <c r="QDT1307" s="1"/>
      <c r="QDU1307" s="1"/>
      <c r="QDV1307" s="1"/>
      <c r="QDW1307" s="1"/>
      <c r="QDX1307" s="1"/>
      <c r="QDY1307" s="1"/>
      <c r="QDZ1307" s="1"/>
      <c r="QEA1307" s="1"/>
      <c r="QEB1307" s="1"/>
      <c r="QEC1307" s="1"/>
      <c r="QED1307" s="1"/>
      <c r="QEE1307" s="1"/>
      <c r="QEF1307" s="1"/>
      <c r="QEG1307" s="1"/>
      <c r="QEH1307" s="1"/>
      <c r="QEI1307" s="1"/>
      <c r="QEJ1307" s="1"/>
      <c r="QEK1307" s="1"/>
      <c r="QEL1307" s="1"/>
      <c r="QEM1307" s="1"/>
      <c r="QEN1307" s="1"/>
      <c r="QEO1307" s="1"/>
      <c r="QEP1307" s="1"/>
      <c r="QEQ1307" s="1"/>
      <c r="QER1307" s="1"/>
      <c r="QES1307" s="1"/>
      <c r="QET1307" s="1"/>
      <c r="QEU1307" s="1"/>
      <c r="QEV1307" s="1"/>
      <c r="QEW1307" s="1"/>
      <c r="QEX1307" s="1"/>
      <c r="QEY1307" s="1"/>
      <c r="QEZ1307" s="1"/>
      <c r="QFA1307" s="1"/>
      <c r="QFB1307" s="1"/>
      <c r="QFC1307" s="1"/>
      <c r="QFD1307" s="1"/>
      <c r="QFE1307" s="1"/>
      <c r="QFF1307" s="1"/>
      <c r="QFG1307" s="1"/>
      <c r="QFH1307" s="1"/>
      <c r="QFI1307" s="1"/>
      <c r="QFJ1307" s="1"/>
      <c r="QFK1307" s="1"/>
      <c r="QFL1307" s="1"/>
      <c r="QFM1307" s="1"/>
      <c r="QFN1307" s="1"/>
      <c r="QFO1307" s="1"/>
      <c r="QFP1307" s="1"/>
      <c r="QFQ1307" s="1"/>
      <c r="QFR1307" s="1"/>
      <c r="QFS1307" s="1"/>
      <c r="QFT1307" s="1"/>
      <c r="QFU1307" s="1"/>
      <c r="QFV1307" s="1"/>
      <c r="QFW1307" s="1"/>
      <c r="QFX1307" s="1"/>
      <c r="QFY1307" s="1"/>
      <c r="QFZ1307" s="1"/>
      <c r="QGA1307" s="1"/>
      <c r="QGB1307" s="1"/>
      <c r="QGC1307" s="1"/>
      <c r="QGD1307" s="1"/>
      <c r="QGE1307" s="1"/>
      <c r="QGF1307" s="1"/>
      <c r="QGG1307" s="1"/>
      <c r="QGH1307" s="1"/>
      <c r="QGI1307" s="1"/>
      <c r="QGJ1307" s="1"/>
      <c r="QGK1307" s="1"/>
      <c r="QGL1307" s="1"/>
      <c r="QGM1307" s="1"/>
      <c r="QGN1307" s="1"/>
      <c r="QGO1307" s="1"/>
      <c r="QGP1307" s="1"/>
      <c r="QGQ1307" s="1"/>
      <c r="QGR1307" s="1"/>
      <c r="QGS1307" s="1"/>
      <c r="QGT1307" s="1"/>
      <c r="QGU1307" s="1"/>
      <c r="QGV1307" s="1"/>
      <c r="QGW1307" s="1"/>
      <c r="QGX1307" s="1"/>
      <c r="QGY1307" s="1"/>
      <c r="QGZ1307" s="1"/>
      <c r="QHA1307" s="1"/>
      <c r="QHB1307" s="1"/>
      <c r="QHC1307" s="1"/>
      <c r="QHD1307" s="1"/>
      <c r="QHE1307" s="1"/>
      <c r="QHF1307" s="1"/>
      <c r="QHG1307" s="1"/>
      <c r="QHH1307" s="1"/>
      <c r="QHI1307" s="1"/>
      <c r="QHJ1307" s="1"/>
      <c r="QHK1307" s="1"/>
      <c r="QHL1307" s="1"/>
      <c r="QHM1307" s="1"/>
      <c r="QHN1307" s="1"/>
      <c r="QHO1307" s="1"/>
      <c r="QHP1307" s="1"/>
      <c r="QHQ1307" s="1"/>
      <c r="QHR1307" s="1"/>
      <c r="QHS1307" s="1"/>
      <c r="QHT1307" s="1"/>
      <c r="QHU1307" s="1"/>
      <c r="QHV1307" s="1"/>
      <c r="QHW1307" s="1"/>
      <c r="QHX1307" s="1"/>
      <c r="QHY1307" s="1"/>
      <c r="QHZ1307" s="1"/>
      <c r="QIA1307" s="1"/>
      <c r="QIB1307" s="1"/>
      <c r="QIC1307" s="1"/>
      <c r="QID1307" s="1"/>
      <c r="QIE1307" s="1"/>
      <c r="QIF1307" s="1"/>
      <c r="QIG1307" s="1"/>
      <c r="QIH1307" s="1"/>
      <c r="QII1307" s="1"/>
      <c r="QIJ1307" s="1"/>
      <c r="QIK1307" s="1"/>
      <c r="QIL1307" s="1"/>
      <c r="QIM1307" s="1"/>
      <c r="QIN1307" s="1"/>
      <c r="QIO1307" s="1"/>
      <c r="QIP1307" s="1"/>
      <c r="QIQ1307" s="1"/>
      <c r="QIR1307" s="1"/>
      <c r="QIS1307" s="1"/>
      <c r="QIT1307" s="1"/>
      <c r="QIU1307" s="1"/>
      <c r="QIV1307" s="1"/>
      <c r="QIW1307" s="1"/>
      <c r="QIX1307" s="1"/>
      <c r="QIY1307" s="1"/>
      <c r="QIZ1307" s="1"/>
      <c r="QJA1307" s="1"/>
      <c r="QJB1307" s="1"/>
      <c r="QJC1307" s="1"/>
      <c r="QJD1307" s="1"/>
      <c r="QJE1307" s="1"/>
      <c r="QJF1307" s="1"/>
      <c r="QJG1307" s="1"/>
      <c r="QJH1307" s="1"/>
      <c r="QJI1307" s="1"/>
      <c r="QJJ1307" s="1"/>
      <c r="QJK1307" s="1"/>
      <c r="QJL1307" s="1"/>
      <c r="QJM1307" s="1"/>
      <c r="QJN1307" s="1"/>
      <c r="QJO1307" s="1"/>
      <c r="QJP1307" s="1"/>
      <c r="QJQ1307" s="1"/>
      <c r="QJR1307" s="1"/>
      <c r="QJS1307" s="1"/>
      <c r="QJT1307" s="1"/>
      <c r="QJU1307" s="1"/>
      <c r="QJV1307" s="1"/>
      <c r="QJW1307" s="1"/>
      <c r="QJX1307" s="1"/>
      <c r="QJY1307" s="1"/>
      <c r="QJZ1307" s="1"/>
      <c r="QKA1307" s="1"/>
      <c r="QKB1307" s="1"/>
      <c r="QKC1307" s="1"/>
      <c r="QKD1307" s="1"/>
      <c r="QKE1307" s="1"/>
      <c r="QKF1307" s="1"/>
      <c r="QKG1307" s="1"/>
      <c r="QKH1307" s="1"/>
      <c r="QKI1307" s="1"/>
      <c r="QKJ1307" s="1"/>
      <c r="QKK1307" s="1"/>
      <c r="QKL1307" s="1"/>
      <c r="QKM1307" s="1"/>
      <c r="QKN1307" s="1"/>
      <c r="QKO1307" s="1"/>
      <c r="QKP1307" s="1"/>
      <c r="QKQ1307" s="1"/>
      <c r="QKR1307" s="1"/>
      <c r="QKS1307" s="1"/>
      <c r="QKT1307" s="1"/>
      <c r="QKU1307" s="1"/>
      <c r="QKV1307" s="1"/>
      <c r="QKW1307" s="1"/>
      <c r="QKX1307" s="1"/>
      <c r="QKY1307" s="1"/>
      <c r="QKZ1307" s="1"/>
      <c r="QLA1307" s="1"/>
      <c r="QLB1307" s="1"/>
      <c r="QLC1307" s="1"/>
      <c r="QLD1307" s="1"/>
      <c r="QLE1307" s="1"/>
      <c r="QLF1307" s="1"/>
      <c r="QLG1307" s="1"/>
      <c r="QLH1307" s="1"/>
      <c r="QLI1307" s="1"/>
      <c r="QLJ1307" s="1"/>
      <c r="QLK1307" s="1"/>
      <c r="QLL1307" s="1"/>
      <c r="QLM1307" s="1"/>
      <c r="QLN1307" s="1"/>
      <c r="QLO1307" s="1"/>
      <c r="QLP1307" s="1"/>
      <c r="QLQ1307" s="1"/>
      <c r="QLR1307" s="1"/>
      <c r="QLS1307" s="1"/>
      <c r="QLT1307" s="1"/>
      <c r="QLU1307" s="1"/>
      <c r="QLV1307" s="1"/>
      <c r="QLW1307" s="1"/>
      <c r="QLX1307" s="1"/>
      <c r="QLY1307" s="1"/>
      <c r="QLZ1307" s="1"/>
      <c r="QMA1307" s="1"/>
      <c r="QMB1307" s="1"/>
      <c r="QMC1307" s="1"/>
      <c r="QMD1307" s="1"/>
      <c r="QME1307" s="1"/>
      <c r="QMF1307" s="1"/>
      <c r="QMG1307" s="1"/>
      <c r="QMH1307" s="1"/>
      <c r="QMI1307" s="1"/>
      <c r="QMJ1307" s="1"/>
      <c r="QMK1307" s="1"/>
      <c r="QML1307" s="1"/>
      <c r="QMM1307" s="1"/>
      <c r="QMN1307" s="1"/>
      <c r="QMO1307" s="1"/>
      <c r="QMP1307" s="1"/>
      <c r="QMQ1307" s="1"/>
      <c r="QMR1307" s="1"/>
      <c r="QMS1307" s="1"/>
      <c r="QMT1307" s="1"/>
      <c r="QMU1307" s="1"/>
      <c r="QMV1307" s="1"/>
      <c r="QMW1307" s="1"/>
      <c r="QMX1307" s="1"/>
      <c r="QMY1307" s="1"/>
      <c r="QMZ1307" s="1"/>
      <c r="QNA1307" s="1"/>
      <c r="QNB1307" s="1"/>
      <c r="QNC1307" s="1"/>
      <c r="QND1307" s="1"/>
      <c r="QNE1307" s="1"/>
      <c r="QNF1307" s="1"/>
      <c r="QNG1307" s="1"/>
      <c r="QNH1307" s="1"/>
      <c r="QNI1307" s="1"/>
      <c r="QNJ1307" s="1"/>
      <c r="QNK1307" s="1"/>
      <c r="QNL1307" s="1"/>
      <c r="QNM1307" s="1"/>
      <c r="QNN1307" s="1"/>
      <c r="QNO1307" s="1"/>
      <c r="QNP1307" s="1"/>
      <c r="QNQ1307" s="1"/>
      <c r="QNR1307" s="1"/>
      <c r="QNS1307" s="1"/>
      <c r="QNT1307" s="1"/>
      <c r="QNU1307" s="1"/>
      <c r="QNV1307" s="1"/>
      <c r="QNW1307" s="1"/>
      <c r="QNX1307" s="1"/>
      <c r="QNY1307" s="1"/>
      <c r="QNZ1307" s="1"/>
      <c r="QOA1307" s="1"/>
      <c r="QOB1307" s="1"/>
      <c r="QOC1307" s="1"/>
      <c r="QOD1307" s="1"/>
      <c r="QOE1307" s="1"/>
      <c r="QOF1307" s="1"/>
      <c r="QOG1307" s="1"/>
      <c r="QOH1307" s="1"/>
      <c r="QOI1307" s="1"/>
      <c r="QOJ1307" s="1"/>
      <c r="QOK1307" s="1"/>
      <c r="QOL1307" s="1"/>
      <c r="QOM1307" s="1"/>
      <c r="QON1307" s="1"/>
      <c r="QOO1307" s="1"/>
      <c r="QOP1307" s="1"/>
      <c r="QOQ1307" s="1"/>
      <c r="QOR1307" s="1"/>
      <c r="QOS1307" s="1"/>
      <c r="QOT1307" s="1"/>
      <c r="QOU1307" s="1"/>
      <c r="QOV1307" s="1"/>
      <c r="QOW1307" s="1"/>
      <c r="QOX1307" s="1"/>
      <c r="QOY1307" s="1"/>
      <c r="QOZ1307" s="1"/>
      <c r="QPA1307" s="1"/>
      <c r="QPB1307" s="1"/>
      <c r="QPC1307" s="1"/>
      <c r="QPD1307" s="1"/>
      <c r="QPE1307" s="1"/>
      <c r="QPF1307" s="1"/>
      <c r="QPG1307" s="1"/>
      <c r="QPH1307" s="1"/>
      <c r="QPI1307" s="1"/>
      <c r="QPJ1307" s="1"/>
      <c r="QPK1307" s="1"/>
      <c r="QPL1307" s="1"/>
      <c r="QPM1307" s="1"/>
      <c r="QPN1307" s="1"/>
      <c r="QPO1307" s="1"/>
      <c r="QPP1307" s="1"/>
      <c r="QPQ1307" s="1"/>
      <c r="QPR1307" s="1"/>
      <c r="QPS1307" s="1"/>
      <c r="QPT1307" s="1"/>
      <c r="QPU1307" s="1"/>
      <c r="QPV1307" s="1"/>
      <c r="QPW1307" s="1"/>
      <c r="QPX1307" s="1"/>
      <c r="QPY1307" s="1"/>
      <c r="QPZ1307" s="1"/>
      <c r="QQA1307" s="1"/>
      <c r="QQB1307" s="1"/>
      <c r="QQC1307" s="1"/>
      <c r="QQD1307" s="1"/>
      <c r="QQE1307" s="1"/>
      <c r="QQF1307" s="1"/>
      <c r="QQG1307" s="1"/>
      <c r="QQH1307" s="1"/>
      <c r="QQI1307" s="1"/>
      <c r="QQJ1307" s="1"/>
      <c r="QQK1307" s="1"/>
      <c r="QQL1307" s="1"/>
      <c r="QQM1307" s="1"/>
      <c r="QQN1307" s="1"/>
      <c r="QQO1307" s="1"/>
      <c r="QQP1307" s="1"/>
      <c r="QQQ1307" s="1"/>
      <c r="QQR1307" s="1"/>
      <c r="QQS1307" s="1"/>
      <c r="QQT1307" s="1"/>
      <c r="QQU1307" s="1"/>
      <c r="QQV1307" s="1"/>
      <c r="QQW1307" s="1"/>
      <c r="QQX1307" s="1"/>
      <c r="QQY1307" s="1"/>
      <c r="QQZ1307" s="1"/>
      <c r="QRA1307" s="1"/>
      <c r="QRB1307" s="1"/>
      <c r="QRC1307" s="1"/>
      <c r="QRD1307" s="1"/>
      <c r="QRE1307" s="1"/>
      <c r="QRF1307" s="1"/>
      <c r="QRG1307" s="1"/>
      <c r="QRH1307" s="1"/>
      <c r="QRI1307" s="1"/>
      <c r="QRJ1307" s="1"/>
      <c r="QRK1307" s="1"/>
      <c r="QRL1307" s="1"/>
      <c r="QRM1307" s="1"/>
      <c r="QRN1307" s="1"/>
      <c r="QRO1307" s="1"/>
      <c r="QRP1307" s="1"/>
      <c r="QRQ1307" s="1"/>
      <c r="QRR1307" s="1"/>
      <c r="QRS1307" s="1"/>
      <c r="QRT1307" s="1"/>
      <c r="QRU1307" s="1"/>
      <c r="QRV1307" s="1"/>
      <c r="QRW1307" s="1"/>
      <c r="QRX1307" s="1"/>
      <c r="QRY1307" s="1"/>
      <c r="QRZ1307" s="1"/>
      <c r="QSA1307" s="1"/>
      <c r="QSB1307" s="1"/>
      <c r="QSC1307" s="1"/>
      <c r="QSD1307" s="1"/>
      <c r="QSE1307" s="1"/>
      <c r="QSF1307" s="1"/>
      <c r="QSG1307" s="1"/>
      <c r="QSH1307" s="1"/>
      <c r="QSI1307" s="1"/>
      <c r="QSJ1307" s="1"/>
      <c r="QSK1307" s="1"/>
      <c r="QSL1307" s="1"/>
      <c r="QSM1307" s="1"/>
      <c r="QSN1307" s="1"/>
      <c r="QSO1307" s="1"/>
      <c r="QSP1307" s="1"/>
      <c r="QSQ1307" s="1"/>
      <c r="QSR1307" s="1"/>
      <c r="QSS1307" s="1"/>
      <c r="QST1307" s="1"/>
      <c r="QSU1307" s="1"/>
      <c r="QSV1307" s="1"/>
      <c r="QSW1307" s="1"/>
      <c r="QSX1307" s="1"/>
      <c r="QSY1307" s="1"/>
      <c r="QSZ1307" s="1"/>
      <c r="QTA1307" s="1"/>
      <c r="QTB1307" s="1"/>
      <c r="QTC1307" s="1"/>
      <c r="QTD1307" s="1"/>
      <c r="QTE1307" s="1"/>
      <c r="QTF1307" s="1"/>
      <c r="QTG1307" s="1"/>
      <c r="QTH1307" s="1"/>
      <c r="QTI1307" s="1"/>
      <c r="QTJ1307" s="1"/>
      <c r="QTK1307" s="1"/>
      <c r="QTL1307" s="1"/>
      <c r="QTM1307" s="1"/>
      <c r="QTN1307" s="1"/>
      <c r="QTO1307" s="1"/>
      <c r="QTP1307" s="1"/>
      <c r="QTQ1307" s="1"/>
      <c r="QTR1307" s="1"/>
      <c r="QTS1307" s="1"/>
      <c r="QTT1307" s="1"/>
      <c r="QTU1307" s="1"/>
      <c r="QTV1307" s="1"/>
      <c r="QTW1307" s="1"/>
      <c r="QTX1307" s="1"/>
      <c r="QTY1307" s="1"/>
      <c r="QTZ1307" s="1"/>
      <c r="QUA1307" s="1"/>
      <c r="QUB1307" s="1"/>
      <c r="QUC1307" s="1"/>
      <c r="QUD1307" s="1"/>
      <c r="QUE1307" s="1"/>
      <c r="QUF1307" s="1"/>
      <c r="QUG1307" s="1"/>
      <c r="QUH1307" s="1"/>
      <c r="QUI1307" s="1"/>
      <c r="QUJ1307" s="1"/>
      <c r="QUK1307" s="1"/>
      <c r="QUL1307" s="1"/>
      <c r="QUM1307" s="1"/>
      <c r="QUN1307" s="1"/>
      <c r="QUO1307" s="1"/>
      <c r="QUP1307" s="1"/>
      <c r="QUQ1307" s="1"/>
      <c r="QUR1307" s="1"/>
      <c r="QUS1307" s="1"/>
      <c r="QUT1307" s="1"/>
      <c r="QUU1307" s="1"/>
      <c r="QUV1307" s="1"/>
      <c r="QUW1307" s="1"/>
      <c r="QUX1307" s="1"/>
      <c r="QUY1307" s="1"/>
      <c r="QUZ1307" s="1"/>
      <c r="QVA1307" s="1"/>
      <c r="QVB1307" s="1"/>
      <c r="QVC1307" s="1"/>
      <c r="QVD1307" s="1"/>
      <c r="QVE1307" s="1"/>
      <c r="QVF1307" s="1"/>
      <c r="QVG1307" s="1"/>
      <c r="QVH1307" s="1"/>
      <c r="QVI1307" s="1"/>
      <c r="QVJ1307" s="1"/>
      <c r="QVK1307" s="1"/>
      <c r="QVL1307" s="1"/>
      <c r="QVM1307" s="1"/>
      <c r="QVN1307" s="1"/>
      <c r="QVO1307" s="1"/>
      <c r="QVP1307" s="1"/>
      <c r="QVQ1307" s="1"/>
      <c r="QVR1307" s="1"/>
      <c r="QVS1307" s="1"/>
      <c r="QVT1307" s="1"/>
      <c r="QVU1307" s="1"/>
      <c r="QVV1307" s="1"/>
      <c r="QVW1307" s="1"/>
      <c r="QVX1307" s="1"/>
      <c r="QVY1307" s="1"/>
      <c r="QVZ1307" s="1"/>
      <c r="QWA1307" s="1"/>
      <c r="QWB1307" s="1"/>
      <c r="QWC1307" s="1"/>
      <c r="QWD1307" s="1"/>
      <c r="QWE1307" s="1"/>
      <c r="QWF1307" s="1"/>
      <c r="QWG1307" s="1"/>
      <c r="QWH1307" s="1"/>
      <c r="QWI1307" s="1"/>
      <c r="QWJ1307" s="1"/>
      <c r="QWK1307" s="1"/>
      <c r="QWL1307" s="1"/>
      <c r="QWM1307" s="1"/>
      <c r="QWN1307" s="1"/>
      <c r="QWO1307" s="1"/>
      <c r="QWP1307" s="1"/>
      <c r="QWQ1307" s="1"/>
      <c r="QWR1307" s="1"/>
      <c r="QWS1307" s="1"/>
      <c r="QWT1307" s="1"/>
      <c r="QWU1307" s="1"/>
      <c r="QWV1307" s="1"/>
      <c r="QWW1307" s="1"/>
      <c r="QWX1307" s="1"/>
      <c r="QWY1307" s="1"/>
      <c r="QWZ1307" s="1"/>
      <c r="QXA1307" s="1"/>
      <c r="QXB1307" s="1"/>
      <c r="QXC1307" s="1"/>
      <c r="QXD1307" s="1"/>
      <c r="QXE1307" s="1"/>
      <c r="QXF1307" s="1"/>
      <c r="QXG1307" s="1"/>
      <c r="QXH1307" s="1"/>
      <c r="QXI1307" s="1"/>
      <c r="QXJ1307" s="1"/>
      <c r="QXK1307" s="1"/>
      <c r="QXL1307" s="1"/>
      <c r="QXM1307" s="1"/>
      <c r="QXN1307" s="1"/>
      <c r="QXO1307" s="1"/>
      <c r="QXP1307" s="1"/>
      <c r="QXQ1307" s="1"/>
      <c r="QXR1307" s="1"/>
      <c r="QXS1307" s="1"/>
      <c r="QXT1307" s="1"/>
      <c r="QXU1307" s="1"/>
      <c r="QXV1307" s="1"/>
      <c r="QXW1307" s="1"/>
      <c r="QXX1307" s="1"/>
      <c r="QXY1307" s="1"/>
      <c r="QXZ1307" s="1"/>
      <c r="QYA1307" s="1"/>
      <c r="QYB1307" s="1"/>
      <c r="QYC1307" s="1"/>
      <c r="QYD1307" s="1"/>
      <c r="QYE1307" s="1"/>
      <c r="QYF1307" s="1"/>
      <c r="QYG1307" s="1"/>
      <c r="QYH1307" s="1"/>
      <c r="QYI1307" s="1"/>
      <c r="QYJ1307" s="1"/>
      <c r="QYK1307" s="1"/>
      <c r="QYL1307" s="1"/>
      <c r="QYM1307" s="1"/>
      <c r="QYN1307" s="1"/>
      <c r="QYO1307" s="1"/>
      <c r="QYP1307" s="1"/>
      <c r="QYQ1307" s="1"/>
      <c r="QYR1307" s="1"/>
      <c r="QYS1307" s="1"/>
      <c r="QYT1307" s="1"/>
      <c r="QYU1307" s="1"/>
      <c r="QYV1307" s="1"/>
      <c r="QYW1307" s="1"/>
      <c r="QYX1307" s="1"/>
      <c r="QYY1307" s="1"/>
      <c r="QYZ1307" s="1"/>
      <c r="QZA1307" s="1"/>
      <c r="QZB1307" s="1"/>
      <c r="QZC1307" s="1"/>
      <c r="QZD1307" s="1"/>
      <c r="QZE1307" s="1"/>
      <c r="QZF1307" s="1"/>
      <c r="QZG1307" s="1"/>
      <c r="QZH1307" s="1"/>
      <c r="QZI1307" s="1"/>
      <c r="QZJ1307" s="1"/>
      <c r="QZK1307" s="1"/>
      <c r="QZL1307" s="1"/>
      <c r="QZM1307" s="1"/>
      <c r="QZN1307" s="1"/>
      <c r="QZO1307" s="1"/>
      <c r="QZP1307" s="1"/>
      <c r="QZQ1307" s="1"/>
      <c r="QZR1307" s="1"/>
      <c r="QZS1307" s="1"/>
      <c r="QZT1307" s="1"/>
      <c r="QZU1307" s="1"/>
      <c r="QZV1307" s="1"/>
      <c r="QZW1307" s="1"/>
      <c r="QZX1307" s="1"/>
      <c r="QZY1307" s="1"/>
      <c r="QZZ1307" s="1"/>
      <c r="RAA1307" s="1"/>
      <c r="RAB1307" s="1"/>
      <c r="RAC1307" s="1"/>
      <c r="RAD1307" s="1"/>
      <c r="RAE1307" s="1"/>
      <c r="RAF1307" s="1"/>
      <c r="RAG1307" s="1"/>
      <c r="RAH1307" s="1"/>
      <c r="RAI1307" s="1"/>
      <c r="RAJ1307" s="1"/>
      <c r="RAK1307" s="1"/>
      <c r="RAL1307" s="1"/>
      <c r="RAM1307" s="1"/>
      <c r="RAN1307" s="1"/>
      <c r="RAO1307" s="1"/>
      <c r="RAP1307" s="1"/>
      <c r="RAQ1307" s="1"/>
      <c r="RAR1307" s="1"/>
      <c r="RAS1307" s="1"/>
      <c r="RAT1307" s="1"/>
      <c r="RAU1307" s="1"/>
      <c r="RAV1307" s="1"/>
      <c r="RAW1307" s="1"/>
      <c r="RAX1307" s="1"/>
      <c r="RAY1307" s="1"/>
      <c r="RAZ1307" s="1"/>
      <c r="RBA1307" s="1"/>
      <c r="RBB1307" s="1"/>
      <c r="RBC1307" s="1"/>
      <c r="RBD1307" s="1"/>
      <c r="RBE1307" s="1"/>
      <c r="RBF1307" s="1"/>
      <c r="RBG1307" s="1"/>
      <c r="RBH1307" s="1"/>
      <c r="RBI1307" s="1"/>
      <c r="RBJ1307" s="1"/>
      <c r="RBK1307" s="1"/>
      <c r="RBL1307" s="1"/>
      <c r="RBM1307" s="1"/>
      <c r="RBN1307" s="1"/>
      <c r="RBO1307" s="1"/>
      <c r="RBP1307" s="1"/>
      <c r="RBQ1307" s="1"/>
      <c r="RBR1307" s="1"/>
      <c r="RBS1307" s="1"/>
      <c r="RBT1307" s="1"/>
      <c r="RBU1307" s="1"/>
      <c r="RBV1307" s="1"/>
      <c r="RBW1307" s="1"/>
      <c r="RBX1307" s="1"/>
      <c r="RBY1307" s="1"/>
      <c r="RBZ1307" s="1"/>
      <c r="RCA1307" s="1"/>
      <c r="RCB1307" s="1"/>
      <c r="RCC1307" s="1"/>
      <c r="RCD1307" s="1"/>
      <c r="RCE1307" s="1"/>
      <c r="RCF1307" s="1"/>
      <c r="RCG1307" s="1"/>
      <c r="RCH1307" s="1"/>
      <c r="RCI1307" s="1"/>
      <c r="RCJ1307" s="1"/>
      <c r="RCK1307" s="1"/>
      <c r="RCL1307" s="1"/>
      <c r="RCM1307" s="1"/>
      <c r="RCN1307" s="1"/>
      <c r="RCO1307" s="1"/>
      <c r="RCP1307" s="1"/>
      <c r="RCQ1307" s="1"/>
      <c r="RCR1307" s="1"/>
      <c r="RCS1307" s="1"/>
      <c r="RCT1307" s="1"/>
      <c r="RCU1307" s="1"/>
      <c r="RCV1307" s="1"/>
      <c r="RCW1307" s="1"/>
      <c r="RCX1307" s="1"/>
      <c r="RCY1307" s="1"/>
      <c r="RCZ1307" s="1"/>
      <c r="RDA1307" s="1"/>
      <c r="RDB1307" s="1"/>
      <c r="RDC1307" s="1"/>
      <c r="RDD1307" s="1"/>
      <c r="RDE1307" s="1"/>
      <c r="RDF1307" s="1"/>
      <c r="RDG1307" s="1"/>
      <c r="RDH1307" s="1"/>
      <c r="RDI1307" s="1"/>
      <c r="RDJ1307" s="1"/>
      <c r="RDK1307" s="1"/>
      <c r="RDL1307" s="1"/>
      <c r="RDM1307" s="1"/>
      <c r="RDN1307" s="1"/>
      <c r="RDO1307" s="1"/>
      <c r="RDP1307" s="1"/>
      <c r="RDQ1307" s="1"/>
      <c r="RDR1307" s="1"/>
      <c r="RDS1307" s="1"/>
      <c r="RDT1307" s="1"/>
      <c r="RDU1307" s="1"/>
      <c r="RDV1307" s="1"/>
      <c r="RDW1307" s="1"/>
      <c r="RDX1307" s="1"/>
      <c r="RDY1307" s="1"/>
      <c r="RDZ1307" s="1"/>
      <c r="REA1307" s="1"/>
      <c r="REB1307" s="1"/>
      <c r="REC1307" s="1"/>
      <c r="RED1307" s="1"/>
      <c r="REE1307" s="1"/>
      <c r="REF1307" s="1"/>
      <c r="REG1307" s="1"/>
      <c r="REH1307" s="1"/>
      <c r="REI1307" s="1"/>
      <c r="REJ1307" s="1"/>
      <c r="REK1307" s="1"/>
      <c r="REL1307" s="1"/>
      <c r="REM1307" s="1"/>
      <c r="REN1307" s="1"/>
      <c r="REO1307" s="1"/>
      <c r="REP1307" s="1"/>
      <c r="REQ1307" s="1"/>
      <c r="RER1307" s="1"/>
      <c r="RES1307" s="1"/>
      <c r="RET1307" s="1"/>
      <c r="REU1307" s="1"/>
      <c r="REV1307" s="1"/>
      <c r="REW1307" s="1"/>
      <c r="REX1307" s="1"/>
      <c r="REY1307" s="1"/>
      <c r="REZ1307" s="1"/>
      <c r="RFA1307" s="1"/>
      <c r="RFB1307" s="1"/>
      <c r="RFC1307" s="1"/>
      <c r="RFD1307" s="1"/>
      <c r="RFE1307" s="1"/>
      <c r="RFF1307" s="1"/>
      <c r="RFG1307" s="1"/>
      <c r="RFH1307" s="1"/>
      <c r="RFI1307" s="1"/>
      <c r="RFJ1307" s="1"/>
      <c r="RFK1307" s="1"/>
      <c r="RFL1307" s="1"/>
      <c r="RFM1307" s="1"/>
      <c r="RFN1307" s="1"/>
      <c r="RFO1307" s="1"/>
      <c r="RFP1307" s="1"/>
      <c r="RFQ1307" s="1"/>
      <c r="RFR1307" s="1"/>
      <c r="RFS1307" s="1"/>
      <c r="RFT1307" s="1"/>
      <c r="RFU1307" s="1"/>
      <c r="RFV1307" s="1"/>
      <c r="RFW1307" s="1"/>
      <c r="RFX1307" s="1"/>
      <c r="RFY1307" s="1"/>
      <c r="RFZ1307" s="1"/>
      <c r="RGA1307" s="1"/>
      <c r="RGB1307" s="1"/>
      <c r="RGC1307" s="1"/>
      <c r="RGD1307" s="1"/>
      <c r="RGE1307" s="1"/>
      <c r="RGF1307" s="1"/>
      <c r="RGG1307" s="1"/>
      <c r="RGH1307" s="1"/>
      <c r="RGI1307" s="1"/>
      <c r="RGJ1307" s="1"/>
      <c r="RGK1307" s="1"/>
      <c r="RGL1307" s="1"/>
      <c r="RGM1307" s="1"/>
      <c r="RGN1307" s="1"/>
      <c r="RGO1307" s="1"/>
      <c r="RGP1307" s="1"/>
      <c r="RGQ1307" s="1"/>
      <c r="RGR1307" s="1"/>
      <c r="RGS1307" s="1"/>
      <c r="RGT1307" s="1"/>
      <c r="RGU1307" s="1"/>
      <c r="RGV1307" s="1"/>
      <c r="RGW1307" s="1"/>
      <c r="RGX1307" s="1"/>
      <c r="RGY1307" s="1"/>
      <c r="RGZ1307" s="1"/>
      <c r="RHA1307" s="1"/>
      <c r="RHB1307" s="1"/>
      <c r="RHC1307" s="1"/>
      <c r="RHD1307" s="1"/>
      <c r="RHE1307" s="1"/>
      <c r="RHF1307" s="1"/>
      <c r="RHG1307" s="1"/>
      <c r="RHH1307" s="1"/>
      <c r="RHI1307" s="1"/>
      <c r="RHJ1307" s="1"/>
      <c r="RHK1307" s="1"/>
      <c r="RHL1307" s="1"/>
      <c r="RHM1307" s="1"/>
      <c r="RHN1307" s="1"/>
      <c r="RHO1307" s="1"/>
      <c r="RHP1307" s="1"/>
      <c r="RHQ1307" s="1"/>
      <c r="RHR1307" s="1"/>
      <c r="RHS1307" s="1"/>
      <c r="RHT1307" s="1"/>
      <c r="RHU1307" s="1"/>
      <c r="RHV1307" s="1"/>
      <c r="RHW1307" s="1"/>
      <c r="RHX1307" s="1"/>
      <c r="RHY1307" s="1"/>
      <c r="RHZ1307" s="1"/>
      <c r="RIA1307" s="1"/>
      <c r="RIB1307" s="1"/>
      <c r="RIC1307" s="1"/>
      <c r="RID1307" s="1"/>
      <c r="RIE1307" s="1"/>
      <c r="RIF1307" s="1"/>
      <c r="RIG1307" s="1"/>
      <c r="RIH1307" s="1"/>
      <c r="RII1307" s="1"/>
      <c r="RIJ1307" s="1"/>
      <c r="RIK1307" s="1"/>
      <c r="RIL1307" s="1"/>
      <c r="RIM1307" s="1"/>
      <c r="RIN1307" s="1"/>
      <c r="RIO1307" s="1"/>
      <c r="RIP1307" s="1"/>
      <c r="RIQ1307" s="1"/>
      <c r="RIR1307" s="1"/>
      <c r="RIS1307" s="1"/>
      <c r="RIT1307" s="1"/>
      <c r="RIU1307" s="1"/>
      <c r="RIV1307" s="1"/>
      <c r="RIW1307" s="1"/>
      <c r="RIX1307" s="1"/>
      <c r="RIY1307" s="1"/>
      <c r="RIZ1307" s="1"/>
      <c r="RJA1307" s="1"/>
      <c r="RJB1307" s="1"/>
      <c r="RJC1307" s="1"/>
      <c r="RJD1307" s="1"/>
      <c r="RJE1307" s="1"/>
      <c r="RJF1307" s="1"/>
      <c r="RJG1307" s="1"/>
      <c r="RJH1307" s="1"/>
      <c r="RJI1307" s="1"/>
      <c r="RJJ1307" s="1"/>
      <c r="RJK1307" s="1"/>
      <c r="RJL1307" s="1"/>
      <c r="RJM1307" s="1"/>
      <c r="RJN1307" s="1"/>
      <c r="RJO1307" s="1"/>
      <c r="RJP1307" s="1"/>
      <c r="RJQ1307" s="1"/>
      <c r="RJR1307" s="1"/>
      <c r="RJS1307" s="1"/>
      <c r="RJT1307" s="1"/>
      <c r="RJU1307" s="1"/>
      <c r="RJV1307" s="1"/>
      <c r="RJW1307" s="1"/>
      <c r="RJX1307" s="1"/>
      <c r="RJY1307" s="1"/>
      <c r="RJZ1307" s="1"/>
      <c r="RKA1307" s="1"/>
      <c r="RKB1307" s="1"/>
      <c r="RKC1307" s="1"/>
      <c r="RKD1307" s="1"/>
      <c r="RKE1307" s="1"/>
      <c r="RKF1307" s="1"/>
      <c r="RKG1307" s="1"/>
      <c r="RKH1307" s="1"/>
      <c r="RKI1307" s="1"/>
      <c r="RKJ1307" s="1"/>
      <c r="RKK1307" s="1"/>
      <c r="RKL1307" s="1"/>
      <c r="RKM1307" s="1"/>
      <c r="RKN1307" s="1"/>
      <c r="RKO1307" s="1"/>
      <c r="RKP1307" s="1"/>
      <c r="RKQ1307" s="1"/>
      <c r="RKR1307" s="1"/>
      <c r="RKS1307" s="1"/>
      <c r="RKT1307" s="1"/>
      <c r="RKU1307" s="1"/>
      <c r="RKV1307" s="1"/>
      <c r="RKW1307" s="1"/>
      <c r="RKX1307" s="1"/>
      <c r="RKY1307" s="1"/>
      <c r="RKZ1307" s="1"/>
      <c r="RLA1307" s="1"/>
      <c r="RLB1307" s="1"/>
      <c r="RLC1307" s="1"/>
      <c r="RLD1307" s="1"/>
      <c r="RLE1307" s="1"/>
      <c r="RLF1307" s="1"/>
      <c r="RLG1307" s="1"/>
      <c r="RLH1307" s="1"/>
      <c r="RLI1307" s="1"/>
      <c r="RLJ1307" s="1"/>
      <c r="RLK1307" s="1"/>
      <c r="RLL1307" s="1"/>
      <c r="RLM1307" s="1"/>
      <c r="RLN1307" s="1"/>
      <c r="RLO1307" s="1"/>
      <c r="RLP1307" s="1"/>
      <c r="RLQ1307" s="1"/>
      <c r="RLR1307" s="1"/>
      <c r="RLS1307" s="1"/>
      <c r="RLT1307" s="1"/>
      <c r="RLU1307" s="1"/>
      <c r="RLV1307" s="1"/>
      <c r="RLW1307" s="1"/>
      <c r="RLX1307" s="1"/>
      <c r="RLY1307" s="1"/>
      <c r="RLZ1307" s="1"/>
      <c r="RMA1307" s="1"/>
      <c r="RMB1307" s="1"/>
      <c r="RMC1307" s="1"/>
      <c r="RMD1307" s="1"/>
      <c r="RME1307" s="1"/>
      <c r="RMF1307" s="1"/>
      <c r="RMG1307" s="1"/>
      <c r="RMH1307" s="1"/>
      <c r="RMI1307" s="1"/>
      <c r="RMJ1307" s="1"/>
      <c r="RMK1307" s="1"/>
      <c r="RML1307" s="1"/>
      <c r="RMM1307" s="1"/>
      <c r="RMN1307" s="1"/>
      <c r="RMO1307" s="1"/>
      <c r="RMP1307" s="1"/>
      <c r="RMQ1307" s="1"/>
      <c r="RMR1307" s="1"/>
      <c r="RMS1307" s="1"/>
      <c r="RMT1307" s="1"/>
      <c r="RMU1307" s="1"/>
      <c r="RMV1307" s="1"/>
      <c r="RMW1307" s="1"/>
      <c r="RMX1307" s="1"/>
      <c r="RMY1307" s="1"/>
      <c r="RMZ1307" s="1"/>
      <c r="RNA1307" s="1"/>
      <c r="RNB1307" s="1"/>
      <c r="RNC1307" s="1"/>
      <c r="RND1307" s="1"/>
      <c r="RNE1307" s="1"/>
      <c r="RNF1307" s="1"/>
      <c r="RNG1307" s="1"/>
      <c r="RNH1307" s="1"/>
      <c r="RNI1307" s="1"/>
      <c r="RNJ1307" s="1"/>
      <c r="RNK1307" s="1"/>
      <c r="RNL1307" s="1"/>
      <c r="RNM1307" s="1"/>
      <c r="RNN1307" s="1"/>
      <c r="RNO1307" s="1"/>
      <c r="RNP1307" s="1"/>
      <c r="RNQ1307" s="1"/>
      <c r="RNR1307" s="1"/>
      <c r="RNS1307" s="1"/>
      <c r="RNT1307" s="1"/>
      <c r="RNU1307" s="1"/>
      <c r="RNV1307" s="1"/>
      <c r="RNW1307" s="1"/>
      <c r="RNX1307" s="1"/>
      <c r="RNY1307" s="1"/>
      <c r="RNZ1307" s="1"/>
      <c r="ROA1307" s="1"/>
      <c r="ROB1307" s="1"/>
      <c r="ROC1307" s="1"/>
      <c r="ROD1307" s="1"/>
      <c r="ROE1307" s="1"/>
      <c r="ROF1307" s="1"/>
      <c r="ROG1307" s="1"/>
      <c r="ROH1307" s="1"/>
      <c r="ROI1307" s="1"/>
      <c r="ROJ1307" s="1"/>
      <c r="ROK1307" s="1"/>
      <c r="ROL1307" s="1"/>
      <c r="ROM1307" s="1"/>
      <c r="RON1307" s="1"/>
      <c r="ROO1307" s="1"/>
      <c r="ROP1307" s="1"/>
      <c r="ROQ1307" s="1"/>
      <c r="ROR1307" s="1"/>
      <c r="ROS1307" s="1"/>
      <c r="ROT1307" s="1"/>
      <c r="ROU1307" s="1"/>
      <c r="ROV1307" s="1"/>
      <c r="ROW1307" s="1"/>
      <c r="ROX1307" s="1"/>
      <c r="ROY1307" s="1"/>
      <c r="ROZ1307" s="1"/>
      <c r="RPA1307" s="1"/>
      <c r="RPB1307" s="1"/>
      <c r="RPC1307" s="1"/>
      <c r="RPD1307" s="1"/>
      <c r="RPE1307" s="1"/>
      <c r="RPF1307" s="1"/>
      <c r="RPG1307" s="1"/>
      <c r="RPH1307" s="1"/>
      <c r="RPI1307" s="1"/>
      <c r="RPJ1307" s="1"/>
      <c r="RPK1307" s="1"/>
      <c r="RPL1307" s="1"/>
      <c r="RPM1307" s="1"/>
      <c r="RPN1307" s="1"/>
      <c r="RPO1307" s="1"/>
      <c r="RPP1307" s="1"/>
      <c r="RPQ1307" s="1"/>
      <c r="RPR1307" s="1"/>
      <c r="RPS1307" s="1"/>
      <c r="RPT1307" s="1"/>
      <c r="RPU1307" s="1"/>
      <c r="RPV1307" s="1"/>
      <c r="RPW1307" s="1"/>
      <c r="RPX1307" s="1"/>
      <c r="RPY1307" s="1"/>
      <c r="RPZ1307" s="1"/>
      <c r="RQA1307" s="1"/>
      <c r="RQB1307" s="1"/>
      <c r="RQC1307" s="1"/>
      <c r="RQD1307" s="1"/>
      <c r="RQE1307" s="1"/>
      <c r="RQF1307" s="1"/>
      <c r="RQG1307" s="1"/>
      <c r="RQH1307" s="1"/>
      <c r="RQI1307" s="1"/>
      <c r="RQJ1307" s="1"/>
      <c r="RQK1307" s="1"/>
      <c r="RQL1307" s="1"/>
      <c r="RQM1307" s="1"/>
      <c r="RQN1307" s="1"/>
      <c r="RQO1307" s="1"/>
      <c r="RQP1307" s="1"/>
      <c r="RQQ1307" s="1"/>
      <c r="RQR1307" s="1"/>
      <c r="RQS1307" s="1"/>
      <c r="RQT1307" s="1"/>
      <c r="RQU1307" s="1"/>
      <c r="RQV1307" s="1"/>
      <c r="RQW1307" s="1"/>
      <c r="RQX1307" s="1"/>
      <c r="RQY1307" s="1"/>
      <c r="RQZ1307" s="1"/>
      <c r="RRA1307" s="1"/>
      <c r="RRB1307" s="1"/>
      <c r="RRC1307" s="1"/>
      <c r="RRD1307" s="1"/>
      <c r="RRE1307" s="1"/>
      <c r="RRF1307" s="1"/>
      <c r="RRG1307" s="1"/>
      <c r="RRH1307" s="1"/>
      <c r="RRI1307" s="1"/>
      <c r="RRJ1307" s="1"/>
      <c r="RRK1307" s="1"/>
      <c r="RRL1307" s="1"/>
      <c r="RRM1307" s="1"/>
      <c r="RRN1307" s="1"/>
      <c r="RRO1307" s="1"/>
      <c r="RRP1307" s="1"/>
      <c r="RRQ1307" s="1"/>
      <c r="RRR1307" s="1"/>
      <c r="RRS1307" s="1"/>
      <c r="RRT1307" s="1"/>
      <c r="RRU1307" s="1"/>
      <c r="RRV1307" s="1"/>
      <c r="RRW1307" s="1"/>
      <c r="RRX1307" s="1"/>
      <c r="RRY1307" s="1"/>
      <c r="RRZ1307" s="1"/>
      <c r="RSA1307" s="1"/>
      <c r="RSB1307" s="1"/>
      <c r="RSC1307" s="1"/>
      <c r="RSD1307" s="1"/>
      <c r="RSE1307" s="1"/>
      <c r="RSF1307" s="1"/>
      <c r="RSG1307" s="1"/>
      <c r="RSH1307" s="1"/>
      <c r="RSI1307" s="1"/>
      <c r="RSJ1307" s="1"/>
      <c r="RSK1307" s="1"/>
      <c r="RSL1307" s="1"/>
      <c r="RSM1307" s="1"/>
      <c r="RSN1307" s="1"/>
      <c r="RSO1307" s="1"/>
      <c r="RSP1307" s="1"/>
      <c r="RSQ1307" s="1"/>
      <c r="RSR1307" s="1"/>
      <c r="RSS1307" s="1"/>
      <c r="RST1307" s="1"/>
      <c r="RSU1307" s="1"/>
      <c r="RSV1307" s="1"/>
      <c r="RSW1307" s="1"/>
      <c r="RSX1307" s="1"/>
      <c r="RSY1307" s="1"/>
      <c r="RSZ1307" s="1"/>
      <c r="RTA1307" s="1"/>
      <c r="RTB1307" s="1"/>
      <c r="RTC1307" s="1"/>
      <c r="RTD1307" s="1"/>
      <c r="RTE1307" s="1"/>
      <c r="RTF1307" s="1"/>
      <c r="RTG1307" s="1"/>
      <c r="RTH1307" s="1"/>
      <c r="RTI1307" s="1"/>
      <c r="RTJ1307" s="1"/>
      <c r="RTK1307" s="1"/>
      <c r="RTL1307" s="1"/>
      <c r="RTM1307" s="1"/>
      <c r="RTN1307" s="1"/>
      <c r="RTO1307" s="1"/>
      <c r="RTP1307" s="1"/>
      <c r="RTQ1307" s="1"/>
      <c r="RTR1307" s="1"/>
      <c r="RTS1307" s="1"/>
      <c r="RTT1307" s="1"/>
      <c r="RTU1307" s="1"/>
      <c r="RTV1307" s="1"/>
      <c r="RTW1307" s="1"/>
      <c r="RTX1307" s="1"/>
      <c r="RTY1307" s="1"/>
      <c r="RTZ1307" s="1"/>
      <c r="RUA1307" s="1"/>
      <c r="RUB1307" s="1"/>
      <c r="RUC1307" s="1"/>
      <c r="RUD1307" s="1"/>
      <c r="RUE1307" s="1"/>
      <c r="RUF1307" s="1"/>
      <c r="RUG1307" s="1"/>
      <c r="RUH1307" s="1"/>
      <c r="RUI1307" s="1"/>
      <c r="RUJ1307" s="1"/>
      <c r="RUK1307" s="1"/>
      <c r="RUL1307" s="1"/>
      <c r="RUM1307" s="1"/>
      <c r="RUN1307" s="1"/>
      <c r="RUO1307" s="1"/>
      <c r="RUP1307" s="1"/>
      <c r="RUQ1307" s="1"/>
      <c r="RUR1307" s="1"/>
      <c r="RUS1307" s="1"/>
      <c r="RUT1307" s="1"/>
      <c r="RUU1307" s="1"/>
      <c r="RUV1307" s="1"/>
      <c r="RUW1307" s="1"/>
      <c r="RUX1307" s="1"/>
      <c r="RUY1307" s="1"/>
      <c r="RUZ1307" s="1"/>
      <c r="RVA1307" s="1"/>
      <c r="RVB1307" s="1"/>
      <c r="RVC1307" s="1"/>
      <c r="RVD1307" s="1"/>
      <c r="RVE1307" s="1"/>
      <c r="RVF1307" s="1"/>
      <c r="RVG1307" s="1"/>
      <c r="RVH1307" s="1"/>
      <c r="RVI1307" s="1"/>
      <c r="RVJ1307" s="1"/>
      <c r="RVK1307" s="1"/>
      <c r="RVL1307" s="1"/>
      <c r="RVM1307" s="1"/>
      <c r="RVN1307" s="1"/>
      <c r="RVO1307" s="1"/>
      <c r="RVP1307" s="1"/>
      <c r="RVQ1307" s="1"/>
      <c r="RVR1307" s="1"/>
      <c r="RVS1307" s="1"/>
      <c r="RVT1307" s="1"/>
      <c r="RVU1307" s="1"/>
      <c r="RVV1307" s="1"/>
      <c r="RVW1307" s="1"/>
      <c r="RVX1307" s="1"/>
      <c r="RVY1307" s="1"/>
      <c r="RVZ1307" s="1"/>
      <c r="RWA1307" s="1"/>
      <c r="RWB1307" s="1"/>
      <c r="RWC1307" s="1"/>
      <c r="RWD1307" s="1"/>
      <c r="RWE1307" s="1"/>
      <c r="RWF1307" s="1"/>
      <c r="RWG1307" s="1"/>
      <c r="RWH1307" s="1"/>
      <c r="RWI1307" s="1"/>
      <c r="RWJ1307" s="1"/>
      <c r="RWK1307" s="1"/>
      <c r="RWL1307" s="1"/>
      <c r="RWM1307" s="1"/>
      <c r="RWN1307" s="1"/>
      <c r="RWO1307" s="1"/>
      <c r="RWP1307" s="1"/>
      <c r="RWQ1307" s="1"/>
      <c r="RWR1307" s="1"/>
      <c r="RWS1307" s="1"/>
      <c r="RWT1307" s="1"/>
      <c r="RWU1307" s="1"/>
      <c r="RWV1307" s="1"/>
      <c r="RWW1307" s="1"/>
      <c r="RWX1307" s="1"/>
      <c r="RWY1307" s="1"/>
      <c r="RWZ1307" s="1"/>
      <c r="RXA1307" s="1"/>
      <c r="RXB1307" s="1"/>
      <c r="RXC1307" s="1"/>
      <c r="RXD1307" s="1"/>
      <c r="RXE1307" s="1"/>
      <c r="RXF1307" s="1"/>
      <c r="RXG1307" s="1"/>
      <c r="RXH1307" s="1"/>
      <c r="RXI1307" s="1"/>
      <c r="RXJ1307" s="1"/>
      <c r="RXK1307" s="1"/>
      <c r="RXL1307" s="1"/>
      <c r="RXM1307" s="1"/>
      <c r="RXN1307" s="1"/>
      <c r="RXO1307" s="1"/>
      <c r="RXP1307" s="1"/>
      <c r="RXQ1307" s="1"/>
      <c r="RXR1307" s="1"/>
      <c r="RXS1307" s="1"/>
      <c r="RXT1307" s="1"/>
      <c r="RXU1307" s="1"/>
      <c r="RXV1307" s="1"/>
      <c r="RXW1307" s="1"/>
      <c r="RXX1307" s="1"/>
      <c r="RXY1307" s="1"/>
      <c r="RXZ1307" s="1"/>
      <c r="RYA1307" s="1"/>
      <c r="RYB1307" s="1"/>
      <c r="RYC1307" s="1"/>
      <c r="RYD1307" s="1"/>
      <c r="RYE1307" s="1"/>
      <c r="RYF1307" s="1"/>
      <c r="RYG1307" s="1"/>
      <c r="RYH1307" s="1"/>
      <c r="RYI1307" s="1"/>
      <c r="RYJ1307" s="1"/>
      <c r="RYK1307" s="1"/>
      <c r="RYL1307" s="1"/>
      <c r="RYM1307" s="1"/>
      <c r="RYN1307" s="1"/>
      <c r="RYO1307" s="1"/>
      <c r="RYP1307" s="1"/>
      <c r="RYQ1307" s="1"/>
      <c r="RYR1307" s="1"/>
      <c r="RYS1307" s="1"/>
      <c r="RYT1307" s="1"/>
      <c r="RYU1307" s="1"/>
      <c r="RYV1307" s="1"/>
      <c r="RYW1307" s="1"/>
      <c r="RYX1307" s="1"/>
      <c r="RYY1307" s="1"/>
      <c r="RYZ1307" s="1"/>
      <c r="RZA1307" s="1"/>
      <c r="RZB1307" s="1"/>
      <c r="RZC1307" s="1"/>
      <c r="RZD1307" s="1"/>
      <c r="RZE1307" s="1"/>
      <c r="RZF1307" s="1"/>
      <c r="RZG1307" s="1"/>
      <c r="RZH1307" s="1"/>
      <c r="RZI1307" s="1"/>
      <c r="RZJ1307" s="1"/>
      <c r="RZK1307" s="1"/>
      <c r="RZL1307" s="1"/>
      <c r="RZM1307" s="1"/>
      <c r="RZN1307" s="1"/>
      <c r="RZO1307" s="1"/>
      <c r="RZP1307" s="1"/>
      <c r="RZQ1307" s="1"/>
      <c r="RZR1307" s="1"/>
      <c r="RZS1307" s="1"/>
      <c r="RZT1307" s="1"/>
      <c r="RZU1307" s="1"/>
      <c r="RZV1307" s="1"/>
      <c r="RZW1307" s="1"/>
      <c r="RZX1307" s="1"/>
      <c r="RZY1307" s="1"/>
      <c r="RZZ1307" s="1"/>
      <c r="SAA1307" s="1"/>
      <c r="SAB1307" s="1"/>
      <c r="SAC1307" s="1"/>
      <c r="SAD1307" s="1"/>
      <c r="SAE1307" s="1"/>
      <c r="SAF1307" s="1"/>
      <c r="SAG1307" s="1"/>
      <c r="SAH1307" s="1"/>
      <c r="SAI1307" s="1"/>
      <c r="SAJ1307" s="1"/>
      <c r="SAK1307" s="1"/>
      <c r="SAL1307" s="1"/>
      <c r="SAM1307" s="1"/>
      <c r="SAN1307" s="1"/>
      <c r="SAO1307" s="1"/>
      <c r="SAP1307" s="1"/>
      <c r="SAQ1307" s="1"/>
      <c r="SAR1307" s="1"/>
      <c r="SAS1307" s="1"/>
      <c r="SAT1307" s="1"/>
      <c r="SAU1307" s="1"/>
      <c r="SAV1307" s="1"/>
      <c r="SAW1307" s="1"/>
      <c r="SAX1307" s="1"/>
      <c r="SAY1307" s="1"/>
      <c r="SAZ1307" s="1"/>
      <c r="SBA1307" s="1"/>
      <c r="SBB1307" s="1"/>
      <c r="SBC1307" s="1"/>
      <c r="SBD1307" s="1"/>
      <c r="SBE1307" s="1"/>
      <c r="SBF1307" s="1"/>
      <c r="SBG1307" s="1"/>
      <c r="SBH1307" s="1"/>
      <c r="SBI1307" s="1"/>
      <c r="SBJ1307" s="1"/>
      <c r="SBK1307" s="1"/>
      <c r="SBL1307" s="1"/>
      <c r="SBM1307" s="1"/>
      <c r="SBN1307" s="1"/>
      <c r="SBO1307" s="1"/>
      <c r="SBP1307" s="1"/>
      <c r="SBQ1307" s="1"/>
      <c r="SBR1307" s="1"/>
      <c r="SBS1307" s="1"/>
      <c r="SBT1307" s="1"/>
      <c r="SBU1307" s="1"/>
      <c r="SBV1307" s="1"/>
      <c r="SBW1307" s="1"/>
      <c r="SBX1307" s="1"/>
      <c r="SBY1307" s="1"/>
      <c r="SBZ1307" s="1"/>
      <c r="SCA1307" s="1"/>
      <c r="SCB1307" s="1"/>
      <c r="SCC1307" s="1"/>
      <c r="SCD1307" s="1"/>
      <c r="SCE1307" s="1"/>
      <c r="SCF1307" s="1"/>
      <c r="SCG1307" s="1"/>
      <c r="SCH1307" s="1"/>
      <c r="SCI1307" s="1"/>
      <c r="SCJ1307" s="1"/>
      <c r="SCK1307" s="1"/>
      <c r="SCL1307" s="1"/>
      <c r="SCM1307" s="1"/>
      <c r="SCN1307" s="1"/>
      <c r="SCO1307" s="1"/>
      <c r="SCP1307" s="1"/>
      <c r="SCQ1307" s="1"/>
      <c r="SCR1307" s="1"/>
      <c r="SCS1307" s="1"/>
      <c r="SCT1307" s="1"/>
      <c r="SCU1307" s="1"/>
      <c r="SCV1307" s="1"/>
      <c r="SCW1307" s="1"/>
      <c r="SCX1307" s="1"/>
      <c r="SCY1307" s="1"/>
      <c r="SCZ1307" s="1"/>
      <c r="SDA1307" s="1"/>
      <c r="SDB1307" s="1"/>
      <c r="SDC1307" s="1"/>
      <c r="SDD1307" s="1"/>
      <c r="SDE1307" s="1"/>
      <c r="SDF1307" s="1"/>
      <c r="SDG1307" s="1"/>
      <c r="SDH1307" s="1"/>
      <c r="SDI1307" s="1"/>
      <c r="SDJ1307" s="1"/>
      <c r="SDK1307" s="1"/>
      <c r="SDL1307" s="1"/>
      <c r="SDM1307" s="1"/>
      <c r="SDN1307" s="1"/>
      <c r="SDO1307" s="1"/>
      <c r="SDP1307" s="1"/>
      <c r="SDQ1307" s="1"/>
      <c r="SDR1307" s="1"/>
      <c r="SDS1307" s="1"/>
      <c r="SDT1307" s="1"/>
      <c r="SDU1307" s="1"/>
      <c r="SDV1307" s="1"/>
      <c r="SDW1307" s="1"/>
      <c r="SDX1307" s="1"/>
      <c r="SDY1307" s="1"/>
      <c r="SDZ1307" s="1"/>
      <c r="SEA1307" s="1"/>
      <c r="SEB1307" s="1"/>
      <c r="SEC1307" s="1"/>
      <c r="SED1307" s="1"/>
      <c r="SEE1307" s="1"/>
      <c r="SEF1307" s="1"/>
      <c r="SEG1307" s="1"/>
      <c r="SEH1307" s="1"/>
      <c r="SEI1307" s="1"/>
      <c r="SEJ1307" s="1"/>
      <c r="SEK1307" s="1"/>
      <c r="SEL1307" s="1"/>
      <c r="SEM1307" s="1"/>
      <c r="SEN1307" s="1"/>
      <c r="SEO1307" s="1"/>
      <c r="SEP1307" s="1"/>
      <c r="SEQ1307" s="1"/>
      <c r="SER1307" s="1"/>
      <c r="SES1307" s="1"/>
      <c r="SET1307" s="1"/>
      <c r="SEU1307" s="1"/>
      <c r="SEV1307" s="1"/>
      <c r="SEW1307" s="1"/>
      <c r="SEX1307" s="1"/>
      <c r="SEY1307" s="1"/>
      <c r="SEZ1307" s="1"/>
      <c r="SFA1307" s="1"/>
      <c r="SFB1307" s="1"/>
      <c r="SFC1307" s="1"/>
      <c r="SFD1307" s="1"/>
      <c r="SFE1307" s="1"/>
      <c r="SFF1307" s="1"/>
      <c r="SFG1307" s="1"/>
      <c r="SFH1307" s="1"/>
      <c r="SFI1307" s="1"/>
      <c r="SFJ1307" s="1"/>
      <c r="SFK1307" s="1"/>
      <c r="SFL1307" s="1"/>
      <c r="SFM1307" s="1"/>
      <c r="SFN1307" s="1"/>
      <c r="SFO1307" s="1"/>
      <c r="SFP1307" s="1"/>
      <c r="SFQ1307" s="1"/>
      <c r="SFR1307" s="1"/>
      <c r="SFS1307" s="1"/>
      <c r="SFT1307" s="1"/>
      <c r="SFU1307" s="1"/>
      <c r="SFV1307" s="1"/>
      <c r="SFW1307" s="1"/>
      <c r="SFX1307" s="1"/>
      <c r="SFY1307" s="1"/>
      <c r="SFZ1307" s="1"/>
      <c r="SGA1307" s="1"/>
      <c r="SGB1307" s="1"/>
      <c r="SGC1307" s="1"/>
      <c r="SGD1307" s="1"/>
      <c r="SGE1307" s="1"/>
      <c r="SGF1307" s="1"/>
      <c r="SGG1307" s="1"/>
      <c r="SGH1307" s="1"/>
      <c r="SGI1307" s="1"/>
      <c r="SGJ1307" s="1"/>
      <c r="SGK1307" s="1"/>
      <c r="SGL1307" s="1"/>
      <c r="SGM1307" s="1"/>
      <c r="SGN1307" s="1"/>
      <c r="SGO1307" s="1"/>
      <c r="SGP1307" s="1"/>
      <c r="SGQ1307" s="1"/>
      <c r="SGR1307" s="1"/>
      <c r="SGS1307" s="1"/>
      <c r="SGT1307" s="1"/>
      <c r="SGU1307" s="1"/>
      <c r="SGV1307" s="1"/>
      <c r="SGW1307" s="1"/>
      <c r="SGX1307" s="1"/>
      <c r="SGY1307" s="1"/>
      <c r="SGZ1307" s="1"/>
      <c r="SHA1307" s="1"/>
      <c r="SHB1307" s="1"/>
      <c r="SHC1307" s="1"/>
      <c r="SHD1307" s="1"/>
      <c r="SHE1307" s="1"/>
      <c r="SHF1307" s="1"/>
      <c r="SHG1307" s="1"/>
      <c r="SHH1307" s="1"/>
      <c r="SHI1307" s="1"/>
      <c r="SHJ1307" s="1"/>
      <c r="SHK1307" s="1"/>
      <c r="SHL1307" s="1"/>
      <c r="SHM1307" s="1"/>
      <c r="SHN1307" s="1"/>
      <c r="SHO1307" s="1"/>
      <c r="SHP1307" s="1"/>
      <c r="SHQ1307" s="1"/>
      <c r="SHR1307" s="1"/>
      <c r="SHS1307" s="1"/>
      <c r="SHT1307" s="1"/>
      <c r="SHU1307" s="1"/>
      <c r="SHV1307" s="1"/>
      <c r="SHW1307" s="1"/>
      <c r="SHX1307" s="1"/>
      <c r="SHY1307" s="1"/>
      <c r="SHZ1307" s="1"/>
      <c r="SIA1307" s="1"/>
      <c r="SIB1307" s="1"/>
      <c r="SIC1307" s="1"/>
      <c r="SID1307" s="1"/>
      <c r="SIE1307" s="1"/>
      <c r="SIF1307" s="1"/>
      <c r="SIG1307" s="1"/>
      <c r="SIH1307" s="1"/>
      <c r="SII1307" s="1"/>
      <c r="SIJ1307" s="1"/>
      <c r="SIK1307" s="1"/>
      <c r="SIL1307" s="1"/>
      <c r="SIM1307" s="1"/>
      <c r="SIN1307" s="1"/>
      <c r="SIO1307" s="1"/>
      <c r="SIP1307" s="1"/>
      <c r="SIQ1307" s="1"/>
      <c r="SIR1307" s="1"/>
      <c r="SIS1307" s="1"/>
      <c r="SIT1307" s="1"/>
      <c r="SIU1307" s="1"/>
      <c r="SIV1307" s="1"/>
      <c r="SIW1307" s="1"/>
      <c r="SIX1307" s="1"/>
      <c r="SIY1307" s="1"/>
      <c r="SIZ1307" s="1"/>
      <c r="SJA1307" s="1"/>
      <c r="SJB1307" s="1"/>
      <c r="SJC1307" s="1"/>
      <c r="SJD1307" s="1"/>
      <c r="SJE1307" s="1"/>
      <c r="SJF1307" s="1"/>
      <c r="SJG1307" s="1"/>
      <c r="SJH1307" s="1"/>
      <c r="SJI1307" s="1"/>
      <c r="SJJ1307" s="1"/>
      <c r="SJK1307" s="1"/>
      <c r="SJL1307" s="1"/>
      <c r="SJM1307" s="1"/>
      <c r="SJN1307" s="1"/>
      <c r="SJO1307" s="1"/>
      <c r="SJP1307" s="1"/>
      <c r="SJQ1307" s="1"/>
      <c r="SJR1307" s="1"/>
      <c r="SJS1307" s="1"/>
      <c r="SJT1307" s="1"/>
      <c r="SJU1307" s="1"/>
      <c r="SJV1307" s="1"/>
      <c r="SJW1307" s="1"/>
      <c r="SJX1307" s="1"/>
      <c r="SJY1307" s="1"/>
      <c r="SJZ1307" s="1"/>
      <c r="SKA1307" s="1"/>
      <c r="SKB1307" s="1"/>
      <c r="SKC1307" s="1"/>
      <c r="SKD1307" s="1"/>
      <c r="SKE1307" s="1"/>
      <c r="SKF1307" s="1"/>
      <c r="SKG1307" s="1"/>
      <c r="SKH1307" s="1"/>
      <c r="SKI1307" s="1"/>
      <c r="SKJ1307" s="1"/>
      <c r="SKK1307" s="1"/>
      <c r="SKL1307" s="1"/>
      <c r="SKM1307" s="1"/>
      <c r="SKN1307" s="1"/>
      <c r="SKO1307" s="1"/>
      <c r="SKP1307" s="1"/>
      <c r="SKQ1307" s="1"/>
      <c r="SKR1307" s="1"/>
      <c r="SKS1307" s="1"/>
      <c r="SKT1307" s="1"/>
      <c r="SKU1307" s="1"/>
      <c r="SKV1307" s="1"/>
      <c r="SKW1307" s="1"/>
      <c r="SKX1307" s="1"/>
      <c r="SKY1307" s="1"/>
      <c r="SKZ1307" s="1"/>
      <c r="SLA1307" s="1"/>
      <c r="SLB1307" s="1"/>
      <c r="SLC1307" s="1"/>
      <c r="SLD1307" s="1"/>
      <c r="SLE1307" s="1"/>
      <c r="SLF1307" s="1"/>
      <c r="SLG1307" s="1"/>
      <c r="SLH1307" s="1"/>
      <c r="SLI1307" s="1"/>
      <c r="SLJ1307" s="1"/>
      <c r="SLK1307" s="1"/>
      <c r="SLL1307" s="1"/>
      <c r="SLM1307" s="1"/>
      <c r="SLN1307" s="1"/>
      <c r="SLO1307" s="1"/>
      <c r="SLP1307" s="1"/>
      <c r="SLQ1307" s="1"/>
      <c r="SLR1307" s="1"/>
      <c r="SLS1307" s="1"/>
      <c r="SLT1307" s="1"/>
      <c r="SLU1307" s="1"/>
      <c r="SLV1307" s="1"/>
      <c r="SLW1307" s="1"/>
      <c r="SLX1307" s="1"/>
      <c r="SLY1307" s="1"/>
      <c r="SLZ1307" s="1"/>
      <c r="SMA1307" s="1"/>
      <c r="SMB1307" s="1"/>
      <c r="SMC1307" s="1"/>
      <c r="SMD1307" s="1"/>
      <c r="SME1307" s="1"/>
      <c r="SMF1307" s="1"/>
      <c r="SMG1307" s="1"/>
      <c r="SMH1307" s="1"/>
      <c r="SMI1307" s="1"/>
      <c r="SMJ1307" s="1"/>
      <c r="SMK1307" s="1"/>
      <c r="SML1307" s="1"/>
      <c r="SMM1307" s="1"/>
      <c r="SMN1307" s="1"/>
      <c r="SMO1307" s="1"/>
      <c r="SMP1307" s="1"/>
      <c r="SMQ1307" s="1"/>
      <c r="SMR1307" s="1"/>
      <c r="SMS1307" s="1"/>
      <c r="SMT1307" s="1"/>
      <c r="SMU1307" s="1"/>
      <c r="SMV1307" s="1"/>
      <c r="SMW1307" s="1"/>
      <c r="SMX1307" s="1"/>
      <c r="SMY1307" s="1"/>
      <c r="SMZ1307" s="1"/>
      <c r="SNA1307" s="1"/>
      <c r="SNB1307" s="1"/>
      <c r="SNC1307" s="1"/>
      <c r="SND1307" s="1"/>
      <c r="SNE1307" s="1"/>
      <c r="SNF1307" s="1"/>
      <c r="SNG1307" s="1"/>
      <c r="SNH1307" s="1"/>
      <c r="SNI1307" s="1"/>
      <c r="SNJ1307" s="1"/>
      <c r="SNK1307" s="1"/>
      <c r="SNL1307" s="1"/>
      <c r="SNM1307" s="1"/>
      <c r="SNN1307" s="1"/>
      <c r="SNO1307" s="1"/>
      <c r="SNP1307" s="1"/>
      <c r="SNQ1307" s="1"/>
      <c r="SNR1307" s="1"/>
      <c r="SNS1307" s="1"/>
      <c r="SNT1307" s="1"/>
      <c r="SNU1307" s="1"/>
      <c r="SNV1307" s="1"/>
      <c r="SNW1307" s="1"/>
      <c r="SNX1307" s="1"/>
      <c r="SNY1307" s="1"/>
      <c r="SNZ1307" s="1"/>
      <c r="SOA1307" s="1"/>
      <c r="SOB1307" s="1"/>
      <c r="SOC1307" s="1"/>
      <c r="SOD1307" s="1"/>
      <c r="SOE1307" s="1"/>
      <c r="SOF1307" s="1"/>
      <c r="SOG1307" s="1"/>
      <c r="SOH1307" s="1"/>
      <c r="SOI1307" s="1"/>
      <c r="SOJ1307" s="1"/>
      <c r="SOK1307" s="1"/>
      <c r="SOL1307" s="1"/>
      <c r="SOM1307" s="1"/>
      <c r="SON1307" s="1"/>
      <c r="SOO1307" s="1"/>
      <c r="SOP1307" s="1"/>
      <c r="SOQ1307" s="1"/>
      <c r="SOR1307" s="1"/>
      <c r="SOS1307" s="1"/>
      <c r="SOT1307" s="1"/>
      <c r="SOU1307" s="1"/>
      <c r="SOV1307" s="1"/>
      <c r="SOW1307" s="1"/>
      <c r="SOX1307" s="1"/>
      <c r="SOY1307" s="1"/>
      <c r="SOZ1307" s="1"/>
      <c r="SPA1307" s="1"/>
      <c r="SPB1307" s="1"/>
      <c r="SPC1307" s="1"/>
      <c r="SPD1307" s="1"/>
      <c r="SPE1307" s="1"/>
      <c r="SPF1307" s="1"/>
      <c r="SPG1307" s="1"/>
      <c r="SPH1307" s="1"/>
      <c r="SPI1307" s="1"/>
      <c r="SPJ1307" s="1"/>
      <c r="SPK1307" s="1"/>
      <c r="SPL1307" s="1"/>
      <c r="SPM1307" s="1"/>
      <c r="SPN1307" s="1"/>
      <c r="SPO1307" s="1"/>
      <c r="SPP1307" s="1"/>
      <c r="SPQ1307" s="1"/>
      <c r="SPR1307" s="1"/>
      <c r="SPS1307" s="1"/>
      <c r="SPT1307" s="1"/>
      <c r="SPU1307" s="1"/>
      <c r="SPV1307" s="1"/>
      <c r="SPW1307" s="1"/>
      <c r="SPX1307" s="1"/>
      <c r="SPY1307" s="1"/>
      <c r="SPZ1307" s="1"/>
      <c r="SQA1307" s="1"/>
      <c r="SQB1307" s="1"/>
      <c r="SQC1307" s="1"/>
      <c r="SQD1307" s="1"/>
      <c r="SQE1307" s="1"/>
      <c r="SQF1307" s="1"/>
      <c r="SQG1307" s="1"/>
      <c r="SQH1307" s="1"/>
      <c r="SQI1307" s="1"/>
      <c r="SQJ1307" s="1"/>
      <c r="SQK1307" s="1"/>
      <c r="SQL1307" s="1"/>
      <c r="SQM1307" s="1"/>
      <c r="SQN1307" s="1"/>
      <c r="SQO1307" s="1"/>
      <c r="SQP1307" s="1"/>
      <c r="SQQ1307" s="1"/>
      <c r="SQR1307" s="1"/>
      <c r="SQS1307" s="1"/>
      <c r="SQT1307" s="1"/>
      <c r="SQU1307" s="1"/>
      <c r="SQV1307" s="1"/>
      <c r="SQW1307" s="1"/>
      <c r="SQX1307" s="1"/>
      <c r="SQY1307" s="1"/>
      <c r="SQZ1307" s="1"/>
      <c r="SRA1307" s="1"/>
      <c r="SRB1307" s="1"/>
      <c r="SRC1307" s="1"/>
      <c r="SRD1307" s="1"/>
      <c r="SRE1307" s="1"/>
      <c r="SRF1307" s="1"/>
      <c r="SRG1307" s="1"/>
      <c r="SRH1307" s="1"/>
      <c r="SRI1307" s="1"/>
      <c r="SRJ1307" s="1"/>
      <c r="SRK1307" s="1"/>
      <c r="SRL1307" s="1"/>
      <c r="SRM1307" s="1"/>
      <c r="SRN1307" s="1"/>
      <c r="SRO1307" s="1"/>
      <c r="SRP1307" s="1"/>
      <c r="SRQ1307" s="1"/>
      <c r="SRR1307" s="1"/>
      <c r="SRS1307" s="1"/>
      <c r="SRT1307" s="1"/>
      <c r="SRU1307" s="1"/>
      <c r="SRV1307" s="1"/>
      <c r="SRW1307" s="1"/>
      <c r="SRX1307" s="1"/>
      <c r="SRY1307" s="1"/>
      <c r="SRZ1307" s="1"/>
      <c r="SSA1307" s="1"/>
      <c r="SSB1307" s="1"/>
      <c r="SSC1307" s="1"/>
      <c r="SSD1307" s="1"/>
      <c r="SSE1307" s="1"/>
      <c r="SSF1307" s="1"/>
      <c r="SSG1307" s="1"/>
      <c r="SSH1307" s="1"/>
      <c r="SSI1307" s="1"/>
      <c r="SSJ1307" s="1"/>
      <c r="SSK1307" s="1"/>
      <c r="SSL1307" s="1"/>
      <c r="SSM1307" s="1"/>
      <c r="SSN1307" s="1"/>
      <c r="SSO1307" s="1"/>
      <c r="SSP1307" s="1"/>
      <c r="SSQ1307" s="1"/>
      <c r="SSR1307" s="1"/>
      <c r="SSS1307" s="1"/>
      <c r="SST1307" s="1"/>
      <c r="SSU1307" s="1"/>
      <c r="SSV1307" s="1"/>
      <c r="SSW1307" s="1"/>
      <c r="SSX1307" s="1"/>
      <c r="SSY1307" s="1"/>
      <c r="SSZ1307" s="1"/>
      <c r="STA1307" s="1"/>
      <c r="STB1307" s="1"/>
      <c r="STC1307" s="1"/>
      <c r="STD1307" s="1"/>
      <c r="STE1307" s="1"/>
      <c r="STF1307" s="1"/>
      <c r="STG1307" s="1"/>
      <c r="STH1307" s="1"/>
      <c r="STI1307" s="1"/>
      <c r="STJ1307" s="1"/>
      <c r="STK1307" s="1"/>
      <c r="STL1307" s="1"/>
      <c r="STM1307" s="1"/>
      <c r="STN1307" s="1"/>
      <c r="STO1307" s="1"/>
      <c r="STP1307" s="1"/>
      <c r="STQ1307" s="1"/>
      <c r="STR1307" s="1"/>
      <c r="STS1307" s="1"/>
      <c r="STT1307" s="1"/>
      <c r="STU1307" s="1"/>
      <c r="STV1307" s="1"/>
      <c r="STW1307" s="1"/>
      <c r="STX1307" s="1"/>
      <c r="STY1307" s="1"/>
      <c r="STZ1307" s="1"/>
      <c r="SUA1307" s="1"/>
      <c r="SUB1307" s="1"/>
      <c r="SUC1307" s="1"/>
      <c r="SUD1307" s="1"/>
      <c r="SUE1307" s="1"/>
      <c r="SUF1307" s="1"/>
      <c r="SUG1307" s="1"/>
      <c r="SUH1307" s="1"/>
      <c r="SUI1307" s="1"/>
      <c r="SUJ1307" s="1"/>
      <c r="SUK1307" s="1"/>
      <c r="SUL1307" s="1"/>
      <c r="SUM1307" s="1"/>
      <c r="SUN1307" s="1"/>
      <c r="SUO1307" s="1"/>
      <c r="SUP1307" s="1"/>
      <c r="SUQ1307" s="1"/>
      <c r="SUR1307" s="1"/>
      <c r="SUS1307" s="1"/>
      <c r="SUT1307" s="1"/>
      <c r="SUU1307" s="1"/>
      <c r="SUV1307" s="1"/>
      <c r="SUW1307" s="1"/>
      <c r="SUX1307" s="1"/>
      <c r="SUY1307" s="1"/>
      <c r="SUZ1307" s="1"/>
      <c r="SVA1307" s="1"/>
      <c r="SVB1307" s="1"/>
      <c r="SVC1307" s="1"/>
      <c r="SVD1307" s="1"/>
      <c r="SVE1307" s="1"/>
      <c r="SVF1307" s="1"/>
      <c r="SVG1307" s="1"/>
      <c r="SVH1307" s="1"/>
      <c r="SVI1307" s="1"/>
      <c r="SVJ1307" s="1"/>
      <c r="SVK1307" s="1"/>
      <c r="SVL1307" s="1"/>
      <c r="SVM1307" s="1"/>
      <c r="SVN1307" s="1"/>
      <c r="SVO1307" s="1"/>
      <c r="SVP1307" s="1"/>
      <c r="SVQ1307" s="1"/>
      <c r="SVR1307" s="1"/>
      <c r="SVS1307" s="1"/>
      <c r="SVT1307" s="1"/>
      <c r="SVU1307" s="1"/>
      <c r="SVV1307" s="1"/>
      <c r="SVW1307" s="1"/>
      <c r="SVX1307" s="1"/>
      <c r="SVY1307" s="1"/>
      <c r="SVZ1307" s="1"/>
      <c r="SWA1307" s="1"/>
      <c r="SWB1307" s="1"/>
      <c r="SWC1307" s="1"/>
      <c r="SWD1307" s="1"/>
      <c r="SWE1307" s="1"/>
      <c r="SWF1307" s="1"/>
      <c r="SWG1307" s="1"/>
      <c r="SWH1307" s="1"/>
      <c r="SWI1307" s="1"/>
      <c r="SWJ1307" s="1"/>
      <c r="SWK1307" s="1"/>
      <c r="SWL1307" s="1"/>
      <c r="SWM1307" s="1"/>
      <c r="SWN1307" s="1"/>
      <c r="SWO1307" s="1"/>
      <c r="SWP1307" s="1"/>
      <c r="SWQ1307" s="1"/>
      <c r="SWR1307" s="1"/>
      <c r="SWS1307" s="1"/>
      <c r="SWT1307" s="1"/>
      <c r="SWU1307" s="1"/>
      <c r="SWV1307" s="1"/>
      <c r="SWW1307" s="1"/>
      <c r="SWX1307" s="1"/>
      <c r="SWY1307" s="1"/>
      <c r="SWZ1307" s="1"/>
      <c r="SXA1307" s="1"/>
      <c r="SXB1307" s="1"/>
      <c r="SXC1307" s="1"/>
      <c r="SXD1307" s="1"/>
      <c r="SXE1307" s="1"/>
      <c r="SXF1307" s="1"/>
      <c r="SXG1307" s="1"/>
      <c r="SXH1307" s="1"/>
      <c r="SXI1307" s="1"/>
      <c r="SXJ1307" s="1"/>
      <c r="SXK1307" s="1"/>
      <c r="SXL1307" s="1"/>
      <c r="SXM1307" s="1"/>
      <c r="SXN1307" s="1"/>
      <c r="SXO1307" s="1"/>
      <c r="SXP1307" s="1"/>
      <c r="SXQ1307" s="1"/>
      <c r="SXR1307" s="1"/>
      <c r="SXS1307" s="1"/>
      <c r="SXT1307" s="1"/>
      <c r="SXU1307" s="1"/>
      <c r="SXV1307" s="1"/>
      <c r="SXW1307" s="1"/>
      <c r="SXX1307" s="1"/>
      <c r="SXY1307" s="1"/>
      <c r="SXZ1307" s="1"/>
      <c r="SYA1307" s="1"/>
      <c r="SYB1307" s="1"/>
      <c r="SYC1307" s="1"/>
      <c r="SYD1307" s="1"/>
      <c r="SYE1307" s="1"/>
      <c r="SYF1307" s="1"/>
      <c r="SYG1307" s="1"/>
      <c r="SYH1307" s="1"/>
      <c r="SYI1307" s="1"/>
      <c r="SYJ1307" s="1"/>
      <c r="SYK1307" s="1"/>
      <c r="SYL1307" s="1"/>
      <c r="SYM1307" s="1"/>
      <c r="SYN1307" s="1"/>
      <c r="SYO1307" s="1"/>
      <c r="SYP1307" s="1"/>
      <c r="SYQ1307" s="1"/>
      <c r="SYR1307" s="1"/>
      <c r="SYS1307" s="1"/>
      <c r="SYT1307" s="1"/>
      <c r="SYU1307" s="1"/>
      <c r="SYV1307" s="1"/>
      <c r="SYW1307" s="1"/>
      <c r="SYX1307" s="1"/>
      <c r="SYY1307" s="1"/>
      <c r="SYZ1307" s="1"/>
      <c r="SZA1307" s="1"/>
      <c r="SZB1307" s="1"/>
      <c r="SZC1307" s="1"/>
      <c r="SZD1307" s="1"/>
      <c r="SZE1307" s="1"/>
      <c r="SZF1307" s="1"/>
      <c r="SZG1307" s="1"/>
      <c r="SZH1307" s="1"/>
      <c r="SZI1307" s="1"/>
      <c r="SZJ1307" s="1"/>
      <c r="SZK1307" s="1"/>
      <c r="SZL1307" s="1"/>
      <c r="SZM1307" s="1"/>
      <c r="SZN1307" s="1"/>
      <c r="SZO1307" s="1"/>
      <c r="SZP1307" s="1"/>
      <c r="SZQ1307" s="1"/>
      <c r="SZR1307" s="1"/>
      <c r="SZS1307" s="1"/>
      <c r="SZT1307" s="1"/>
      <c r="SZU1307" s="1"/>
      <c r="SZV1307" s="1"/>
      <c r="SZW1307" s="1"/>
      <c r="SZX1307" s="1"/>
      <c r="SZY1307" s="1"/>
      <c r="SZZ1307" s="1"/>
      <c r="TAA1307" s="1"/>
      <c r="TAB1307" s="1"/>
      <c r="TAC1307" s="1"/>
      <c r="TAD1307" s="1"/>
      <c r="TAE1307" s="1"/>
      <c r="TAF1307" s="1"/>
      <c r="TAG1307" s="1"/>
      <c r="TAH1307" s="1"/>
      <c r="TAI1307" s="1"/>
      <c r="TAJ1307" s="1"/>
      <c r="TAK1307" s="1"/>
      <c r="TAL1307" s="1"/>
      <c r="TAM1307" s="1"/>
      <c r="TAN1307" s="1"/>
      <c r="TAO1307" s="1"/>
      <c r="TAP1307" s="1"/>
      <c r="TAQ1307" s="1"/>
      <c r="TAR1307" s="1"/>
      <c r="TAS1307" s="1"/>
      <c r="TAT1307" s="1"/>
      <c r="TAU1307" s="1"/>
      <c r="TAV1307" s="1"/>
      <c r="TAW1307" s="1"/>
      <c r="TAX1307" s="1"/>
      <c r="TAY1307" s="1"/>
      <c r="TAZ1307" s="1"/>
      <c r="TBA1307" s="1"/>
      <c r="TBB1307" s="1"/>
      <c r="TBC1307" s="1"/>
      <c r="TBD1307" s="1"/>
      <c r="TBE1307" s="1"/>
      <c r="TBF1307" s="1"/>
      <c r="TBG1307" s="1"/>
      <c r="TBH1307" s="1"/>
      <c r="TBI1307" s="1"/>
      <c r="TBJ1307" s="1"/>
      <c r="TBK1307" s="1"/>
      <c r="TBL1307" s="1"/>
      <c r="TBM1307" s="1"/>
      <c r="TBN1307" s="1"/>
      <c r="TBO1307" s="1"/>
      <c r="TBP1307" s="1"/>
      <c r="TBQ1307" s="1"/>
      <c r="TBR1307" s="1"/>
      <c r="TBS1307" s="1"/>
      <c r="TBT1307" s="1"/>
      <c r="TBU1307" s="1"/>
      <c r="TBV1307" s="1"/>
      <c r="TBW1307" s="1"/>
      <c r="TBX1307" s="1"/>
      <c r="TBY1307" s="1"/>
      <c r="TBZ1307" s="1"/>
      <c r="TCA1307" s="1"/>
      <c r="TCB1307" s="1"/>
      <c r="TCC1307" s="1"/>
      <c r="TCD1307" s="1"/>
      <c r="TCE1307" s="1"/>
      <c r="TCF1307" s="1"/>
      <c r="TCG1307" s="1"/>
      <c r="TCH1307" s="1"/>
      <c r="TCI1307" s="1"/>
      <c r="TCJ1307" s="1"/>
      <c r="TCK1307" s="1"/>
      <c r="TCL1307" s="1"/>
      <c r="TCM1307" s="1"/>
      <c r="TCN1307" s="1"/>
      <c r="TCO1307" s="1"/>
      <c r="TCP1307" s="1"/>
      <c r="TCQ1307" s="1"/>
      <c r="TCR1307" s="1"/>
      <c r="TCS1307" s="1"/>
      <c r="TCT1307" s="1"/>
      <c r="TCU1307" s="1"/>
      <c r="TCV1307" s="1"/>
      <c r="TCW1307" s="1"/>
      <c r="TCX1307" s="1"/>
      <c r="TCY1307" s="1"/>
      <c r="TCZ1307" s="1"/>
      <c r="TDA1307" s="1"/>
      <c r="TDB1307" s="1"/>
      <c r="TDC1307" s="1"/>
      <c r="TDD1307" s="1"/>
      <c r="TDE1307" s="1"/>
      <c r="TDF1307" s="1"/>
      <c r="TDG1307" s="1"/>
      <c r="TDH1307" s="1"/>
      <c r="TDI1307" s="1"/>
      <c r="TDJ1307" s="1"/>
      <c r="TDK1307" s="1"/>
      <c r="TDL1307" s="1"/>
      <c r="TDM1307" s="1"/>
      <c r="TDN1307" s="1"/>
      <c r="TDO1307" s="1"/>
      <c r="TDP1307" s="1"/>
      <c r="TDQ1307" s="1"/>
      <c r="TDR1307" s="1"/>
      <c r="TDS1307" s="1"/>
      <c r="TDT1307" s="1"/>
      <c r="TDU1307" s="1"/>
      <c r="TDV1307" s="1"/>
      <c r="TDW1307" s="1"/>
      <c r="TDX1307" s="1"/>
      <c r="TDY1307" s="1"/>
      <c r="TDZ1307" s="1"/>
      <c r="TEA1307" s="1"/>
      <c r="TEB1307" s="1"/>
      <c r="TEC1307" s="1"/>
      <c r="TED1307" s="1"/>
      <c r="TEE1307" s="1"/>
      <c r="TEF1307" s="1"/>
      <c r="TEG1307" s="1"/>
      <c r="TEH1307" s="1"/>
      <c r="TEI1307" s="1"/>
      <c r="TEJ1307" s="1"/>
      <c r="TEK1307" s="1"/>
      <c r="TEL1307" s="1"/>
      <c r="TEM1307" s="1"/>
      <c r="TEN1307" s="1"/>
      <c r="TEO1307" s="1"/>
      <c r="TEP1307" s="1"/>
      <c r="TEQ1307" s="1"/>
      <c r="TER1307" s="1"/>
      <c r="TES1307" s="1"/>
      <c r="TET1307" s="1"/>
      <c r="TEU1307" s="1"/>
      <c r="TEV1307" s="1"/>
      <c r="TEW1307" s="1"/>
      <c r="TEX1307" s="1"/>
      <c r="TEY1307" s="1"/>
      <c r="TEZ1307" s="1"/>
      <c r="TFA1307" s="1"/>
      <c r="TFB1307" s="1"/>
      <c r="TFC1307" s="1"/>
      <c r="TFD1307" s="1"/>
      <c r="TFE1307" s="1"/>
      <c r="TFF1307" s="1"/>
      <c r="TFG1307" s="1"/>
      <c r="TFH1307" s="1"/>
      <c r="TFI1307" s="1"/>
      <c r="TFJ1307" s="1"/>
      <c r="TFK1307" s="1"/>
      <c r="TFL1307" s="1"/>
      <c r="TFM1307" s="1"/>
      <c r="TFN1307" s="1"/>
      <c r="TFO1307" s="1"/>
      <c r="TFP1307" s="1"/>
      <c r="TFQ1307" s="1"/>
      <c r="TFR1307" s="1"/>
      <c r="TFS1307" s="1"/>
      <c r="TFT1307" s="1"/>
      <c r="TFU1307" s="1"/>
      <c r="TFV1307" s="1"/>
      <c r="TFW1307" s="1"/>
      <c r="TFX1307" s="1"/>
      <c r="TFY1307" s="1"/>
      <c r="TFZ1307" s="1"/>
      <c r="TGA1307" s="1"/>
      <c r="TGB1307" s="1"/>
      <c r="TGC1307" s="1"/>
      <c r="TGD1307" s="1"/>
      <c r="TGE1307" s="1"/>
      <c r="TGF1307" s="1"/>
      <c r="TGG1307" s="1"/>
      <c r="TGH1307" s="1"/>
      <c r="TGI1307" s="1"/>
      <c r="TGJ1307" s="1"/>
      <c r="TGK1307" s="1"/>
      <c r="TGL1307" s="1"/>
      <c r="TGM1307" s="1"/>
      <c r="TGN1307" s="1"/>
      <c r="TGO1307" s="1"/>
      <c r="TGP1307" s="1"/>
      <c r="TGQ1307" s="1"/>
      <c r="TGR1307" s="1"/>
      <c r="TGS1307" s="1"/>
      <c r="TGT1307" s="1"/>
      <c r="TGU1307" s="1"/>
      <c r="TGV1307" s="1"/>
      <c r="TGW1307" s="1"/>
      <c r="TGX1307" s="1"/>
      <c r="TGY1307" s="1"/>
      <c r="TGZ1307" s="1"/>
      <c r="THA1307" s="1"/>
      <c r="THB1307" s="1"/>
      <c r="THC1307" s="1"/>
      <c r="THD1307" s="1"/>
      <c r="THE1307" s="1"/>
      <c r="THF1307" s="1"/>
      <c r="THG1307" s="1"/>
      <c r="THH1307" s="1"/>
      <c r="THI1307" s="1"/>
      <c r="THJ1307" s="1"/>
      <c r="THK1307" s="1"/>
      <c r="THL1307" s="1"/>
      <c r="THM1307" s="1"/>
      <c r="THN1307" s="1"/>
      <c r="THO1307" s="1"/>
      <c r="THP1307" s="1"/>
      <c r="THQ1307" s="1"/>
      <c r="THR1307" s="1"/>
      <c r="THS1307" s="1"/>
      <c r="THT1307" s="1"/>
      <c r="THU1307" s="1"/>
      <c r="THV1307" s="1"/>
      <c r="THW1307" s="1"/>
      <c r="THX1307" s="1"/>
      <c r="THY1307" s="1"/>
      <c r="THZ1307" s="1"/>
      <c r="TIA1307" s="1"/>
      <c r="TIB1307" s="1"/>
      <c r="TIC1307" s="1"/>
      <c r="TID1307" s="1"/>
      <c r="TIE1307" s="1"/>
      <c r="TIF1307" s="1"/>
      <c r="TIG1307" s="1"/>
      <c r="TIH1307" s="1"/>
      <c r="TII1307" s="1"/>
      <c r="TIJ1307" s="1"/>
      <c r="TIK1307" s="1"/>
      <c r="TIL1307" s="1"/>
      <c r="TIM1307" s="1"/>
      <c r="TIN1307" s="1"/>
      <c r="TIO1307" s="1"/>
      <c r="TIP1307" s="1"/>
      <c r="TIQ1307" s="1"/>
      <c r="TIR1307" s="1"/>
      <c r="TIS1307" s="1"/>
      <c r="TIT1307" s="1"/>
      <c r="TIU1307" s="1"/>
      <c r="TIV1307" s="1"/>
      <c r="TIW1307" s="1"/>
      <c r="TIX1307" s="1"/>
      <c r="TIY1307" s="1"/>
      <c r="TIZ1307" s="1"/>
      <c r="TJA1307" s="1"/>
      <c r="TJB1307" s="1"/>
      <c r="TJC1307" s="1"/>
      <c r="TJD1307" s="1"/>
      <c r="TJE1307" s="1"/>
      <c r="TJF1307" s="1"/>
      <c r="TJG1307" s="1"/>
      <c r="TJH1307" s="1"/>
      <c r="TJI1307" s="1"/>
      <c r="TJJ1307" s="1"/>
      <c r="TJK1307" s="1"/>
      <c r="TJL1307" s="1"/>
      <c r="TJM1307" s="1"/>
      <c r="TJN1307" s="1"/>
      <c r="TJO1307" s="1"/>
      <c r="TJP1307" s="1"/>
      <c r="TJQ1307" s="1"/>
      <c r="TJR1307" s="1"/>
      <c r="TJS1307" s="1"/>
      <c r="TJT1307" s="1"/>
      <c r="TJU1307" s="1"/>
      <c r="TJV1307" s="1"/>
      <c r="TJW1307" s="1"/>
      <c r="TJX1307" s="1"/>
      <c r="TJY1307" s="1"/>
      <c r="TJZ1307" s="1"/>
      <c r="TKA1307" s="1"/>
      <c r="TKB1307" s="1"/>
      <c r="TKC1307" s="1"/>
      <c r="TKD1307" s="1"/>
      <c r="TKE1307" s="1"/>
      <c r="TKF1307" s="1"/>
      <c r="TKG1307" s="1"/>
      <c r="TKH1307" s="1"/>
      <c r="TKI1307" s="1"/>
      <c r="TKJ1307" s="1"/>
      <c r="TKK1307" s="1"/>
      <c r="TKL1307" s="1"/>
      <c r="TKM1307" s="1"/>
      <c r="TKN1307" s="1"/>
      <c r="TKO1307" s="1"/>
      <c r="TKP1307" s="1"/>
      <c r="TKQ1307" s="1"/>
      <c r="TKR1307" s="1"/>
      <c r="TKS1307" s="1"/>
      <c r="TKT1307" s="1"/>
      <c r="TKU1307" s="1"/>
      <c r="TKV1307" s="1"/>
      <c r="TKW1307" s="1"/>
      <c r="TKX1307" s="1"/>
      <c r="TKY1307" s="1"/>
      <c r="TKZ1307" s="1"/>
      <c r="TLA1307" s="1"/>
      <c r="TLB1307" s="1"/>
      <c r="TLC1307" s="1"/>
      <c r="TLD1307" s="1"/>
      <c r="TLE1307" s="1"/>
      <c r="TLF1307" s="1"/>
      <c r="TLG1307" s="1"/>
      <c r="TLH1307" s="1"/>
      <c r="TLI1307" s="1"/>
      <c r="TLJ1307" s="1"/>
      <c r="TLK1307" s="1"/>
      <c r="TLL1307" s="1"/>
      <c r="TLM1307" s="1"/>
      <c r="TLN1307" s="1"/>
      <c r="TLO1307" s="1"/>
      <c r="TLP1307" s="1"/>
      <c r="TLQ1307" s="1"/>
      <c r="TLR1307" s="1"/>
      <c r="TLS1307" s="1"/>
      <c r="TLT1307" s="1"/>
      <c r="TLU1307" s="1"/>
      <c r="TLV1307" s="1"/>
      <c r="TLW1307" s="1"/>
      <c r="TLX1307" s="1"/>
      <c r="TLY1307" s="1"/>
      <c r="TLZ1307" s="1"/>
      <c r="TMA1307" s="1"/>
      <c r="TMB1307" s="1"/>
      <c r="TMC1307" s="1"/>
      <c r="TMD1307" s="1"/>
      <c r="TME1307" s="1"/>
      <c r="TMF1307" s="1"/>
      <c r="TMG1307" s="1"/>
      <c r="TMH1307" s="1"/>
      <c r="TMI1307" s="1"/>
      <c r="TMJ1307" s="1"/>
      <c r="TMK1307" s="1"/>
      <c r="TML1307" s="1"/>
      <c r="TMM1307" s="1"/>
      <c r="TMN1307" s="1"/>
      <c r="TMO1307" s="1"/>
      <c r="TMP1307" s="1"/>
      <c r="TMQ1307" s="1"/>
      <c r="TMR1307" s="1"/>
      <c r="TMS1307" s="1"/>
      <c r="TMT1307" s="1"/>
      <c r="TMU1307" s="1"/>
      <c r="TMV1307" s="1"/>
      <c r="TMW1307" s="1"/>
      <c r="TMX1307" s="1"/>
      <c r="TMY1307" s="1"/>
      <c r="TMZ1307" s="1"/>
      <c r="TNA1307" s="1"/>
      <c r="TNB1307" s="1"/>
      <c r="TNC1307" s="1"/>
      <c r="TND1307" s="1"/>
      <c r="TNE1307" s="1"/>
      <c r="TNF1307" s="1"/>
      <c r="TNG1307" s="1"/>
      <c r="TNH1307" s="1"/>
      <c r="TNI1307" s="1"/>
      <c r="TNJ1307" s="1"/>
      <c r="TNK1307" s="1"/>
      <c r="TNL1307" s="1"/>
      <c r="TNM1307" s="1"/>
      <c r="TNN1307" s="1"/>
      <c r="TNO1307" s="1"/>
      <c r="TNP1307" s="1"/>
      <c r="TNQ1307" s="1"/>
      <c r="TNR1307" s="1"/>
      <c r="TNS1307" s="1"/>
      <c r="TNT1307" s="1"/>
      <c r="TNU1307" s="1"/>
      <c r="TNV1307" s="1"/>
      <c r="TNW1307" s="1"/>
      <c r="TNX1307" s="1"/>
      <c r="TNY1307" s="1"/>
      <c r="TNZ1307" s="1"/>
      <c r="TOA1307" s="1"/>
      <c r="TOB1307" s="1"/>
      <c r="TOC1307" s="1"/>
      <c r="TOD1307" s="1"/>
      <c r="TOE1307" s="1"/>
      <c r="TOF1307" s="1"/>
      <c r="TOG1307" s="1"/>
      <c r="TOH1307" s="1"/>
      <c r="TOI1307" s="1"/>
      <c r="TOJ1307" s="1"/>
      <c r="TOK1307" s="1"/>
      <c r="TOL1307" s="1"/>
      <c r="TOM1307" s="1"/>
      <c r="TON1307" s="1"/>
      <c r="TOO1307" s="1"/>
      <c r="TOP1307" s="1"/>
      <c r="TOQ1307" s="1"/>
      <c r="TOR1307" s="1"/>
      <c r="TOS1307" s="1"/>
      <c r="TOT1307" s="1"/>
      <c r="TOU1307" s="1"/>
      <c r="TOV1307" s="1"/>
      <c r="TOW1307" s="1"/>
      <c r="TOX1307" s="1"/>
      <c r="TOY1307" s="1"/>
      <c r="TOZ1307" s="1"/>
      <c r="TPA1307" s="1"/>
      <c r="TPB1307" s="1"/>
      <c r="TPC1307" s="1"/>
      <c r="TPD1307" s="1"/>
      <c r="TPE1307" s="1"/>
      <c r="TPF1307" s="1"/>
      <c r="TPG1307" s="1"/>
      <c r="TPH1307" s="1"/>
      <c r="TPI1307" s="1"/>
      <c r="TPJ1307" s="1"/>
      <c r="TPK1307" s="1"/>
      <c r="TPL1307" s="1"/>
      <c r="TPM1307" s="1"/>
      <c r="TPN1307" s="1"/>
      <c r="TPO1307" s="1"/>
      <c r="TPP1307" s="1"/>
      <c r="TPQ1307" s="1"/>
      <c r="TPR1307" s="1"/>
      <c r="TPS1307" s="1"/>
      <c r="TPT1307" s="1"/>
      <c r="TPU1307" s="1"/>
      <c r="TPV1307" s="1"/>
      <c r="TPW1307" s="1"/>
      <c r="TPX1307" s="1"/>
      <c r="TPY1307" s="1"/>
      <c r="TPZ1307" s="1"/>
      <c r="TQA1307" s="1"/>
      <c r="TQB1307" s="1"/>
      <c r="TQC1307" s="1"/>
      <c r="TQD1307" s="1"/>
      <c r="TQE1307" s="1"/>
      <c r="TQF1307" s="1"/>
      <c r="TQG1307" s="1"/>
      <c r="TQH1307" s="1"/>
      <c r="TQI1307" s="1"/>
      <c r="TQJ1307" s="1"/>
      <c r="TQK1307" s="1"/>
      <c r="TQL1307" s="1"/>
      <c r="TQM1307" s="1"/>
      <c r="TQN1307" s="1"/>
      <c r="TQO1307" s="1"/>
      <c r="TQP1307" s="1"/>
      <c r="TQQ1307" s="1"/>
      <c r="TQR1307" s="1"/>
      <c r="TQS1307" s="1"/>
      <c r="TQT1307" s="1"/>
      <c r="TQU1307" s="1"/>
      <c r="TQV1307" s="1"/>
      <c r="TQW1307" s="1"/>
      <c r="TQX1307" s="1"/>
      <c r="TQY1307" s="1"/>
      <c r="TQZ1307" s="1"/>
      <c r="TRA1307" s="1"/>
      <c r="TRB1307" s="1"/>
      <c r="TRC1307" s="1"/>
      <c r="TRD1307" s="1"/>
      <c r="TRE1307" s="1"/>
      <c r="TRF1307" s="1"/>
      <c r="TRG1307" s="1"/>
      <c r="TRH1307" s="1"/>
      <c r="TRI1307" s="1"/>
      <c r="TRJ1307" s="1"/>
      <c r="TRK1307" s="1"/>
      <c r="TRL1307" s="1"/>
      <c r="TRM1307" s="1"/>
      <c r="TRN1307" s="1"/>
      <c r="TRO1307" s="1"/>
      <c r="TRP1307" s="1"/>
      <c r="TRQ1307" s="1"/>
      <c r="TRR1307" s="1"/>
      <c r="TRS1307" s="1"/>
      <c r="TRT1307" s="1"/>
      <c r="TRU1307" s="1"/>
      <c r="TRV1307" s="1"/>
      <c r="TRW1307" s="1"/>
      <c r="TRX1307" s="1"/>
      <c r="TRY1307" s="1"/>
      <c r="TRZ1307" s="1"/>
      <c r="TSA1307" s="1"/>
      <c r="TSB1307" s="1"/>
      <c r="TSC1307" s="1"/>
      <c r="TSD1307" s="1"/>
      <c r="TSE1307" s="1"/>
      <c r="TSF1307" s="1"/>
      <c r="TSG1307" s="1"/>
      <c r="TSH1307" s="1"/>
      <c r="TSI1307" s="1"/>
      <c r="TSJ1307" s="1"/>
      <c r="TSK1307" s="1"/>
      <c r="TSL1307" s="1"/>
      <c r="TSM1307" s="1"/>
      <c r="TSN1307" s="1"/>
      <c r="TSO1307" s="1"/>
      <c r="TSP1307" s="1"/>
      <c r="TSQ1307" s="1"/>
      <c r="TSR1307" s="1"/>
      <c r="TSS1307" s="1"/>
      <c r="TST1307" s="1"/>
      <c r="TSU1307" s="1"/>
      <c r="TSV1307" s="1"/>
      <c r="TSW1307" s="1"/>
      <c r="TSX1307" s="1"/>
      <c r="TSY1307" s="1"/>
      <c r="TSZ1307" s="1"/>
      <c r="TTA1307" s="1"/>
      <c r="TTB1307" s="1"/>
      <c r="TTC1307" s="1"/>
      <c r="TTD1307" s="1"/>
      <c r="TTE1307" s="1"/>
      <c r="TTF1307" s="1"/>
      <c r="TTG1307" s="1"/>
      <c r="TTH1307" s="1"/>
      <c r="TTI1307" s="1"/>
      <c r="TTJ1307" s="1"/>
      <c r="TTK1307" s="1"/>
      <c r="TTL1307" s="1"/>
      <c r="TTM1307" s="1"/>
      <c r="TTN1307" s="1"/>
      <c r="TTO1307" s="1"/>
      <c r="TTP1307" s="1"/>
      <c r="TTQ1307" s="1"/>
      <c r="TTR1307" s="1"/>
      <c r="TTS1307" s="1"/>
      <c r="TTT1307" s="1"/>
      <c r="TTU1307" s="1"/>
      <c r="TTV1307" s="1"/>
      <c r="TTW1307" s="1"/>
      <c r="TTX1307" s="1"/>
      <c r="TTY1307" s="1"/>
      <c r="TTZ1307" s="1"/>
      <c r="TUA1307" s="1"/>
      <c r="TUB1307" s="1"/>
      <c r="TUC1307" s="1"/>
      <c r="TUD1307" s="1"/>
      <c r="TUE1307" s="1"/>
      <c r="TUF1307" s="1"/>
      <c r="TUG1307" s="1"/>
      <c r="TUH1307" s="1"/>
      <c r="TUI1307" s="1"/>
      <c r="TUJ1307" s="1"/>
      <c r="TUK1307" s="1"/>
      <c r="TUL1307" s="1"/>
      <c r="TUM1307" s="1"/>
      <c r="TUN1307" s="1"/>
      <c r="TUO1307" s="1"/>
      <c r="TUP1307" s="1"/>
      <c r="TUQ1307" s="1"/>
      <c r="TUR1307" s="1"/>
      <c r="TUS1307" s="1"/>
      <c r="TUT1307" s="1"/>
      <c r="TUU1307" s="1"/>
      <c r="TUV1307" s="1"/>
      <c r="TUW1307" s="1"/>
      <c r="TUX1307" s="1"/>
      <c r="TUY1307" s="1"/>
      <c r="TUZ1307" s="1"/>
      <c r="TVA1307" s="1"/>
      <c r="TVB1307" s="1"/>
      <c r="TVC1307" s="1"/>
      <c r="TVD1307" s="1"/>
      <c r="TVE1307" s="1"/>
      <c r="TVF1307" s="1"/>
      <c r="TVG1307" s="1"/>
      <c r="TVH1307" s="1"/>
      <c r="TVI1307" s="1"/>
      <c r="TVJ1307" s="1"/>
      <c r="TVK1307" s="1"/>
      <c r="TVL1307" s="1"/>
      <c r="TVM1307" s="1"/>
      <c r="TVN1307" s="1"/>
      <c r="TVO1307" s="1"/>
      <c r="TVP1307" s="1"/>
      <c r="TVQ1307" s="1"/>
      <c r="TVR1307" s="1"/>
      <c r="TVS1307" s="1"/>
      <c r="TVT1307" s="1"/>
      <c r="TVU1307" s="1"/>
      <c r="TVV1307" s="1"/>
      <c r="TVW1307" s="1"/>
      <c r="TVX1307" s="1"/>
      <c r="TVY1307" s="1"/>
      <c r="TVZ1307" s="1"/>
      <c r="TWA1307" s="1"/>
      <c r="TWB1307" s="1"/>
      <c r="TWC1307" s="1"/>
      <c r="TWD1307" s="1"/>
      <c r="TWE1307" s="1"/>
      <c r="TWF1307" s="1"/>
      <c r="TWG1307" s="1"/>
      <c r="TWH1307" s="1"/>
      <c r="TWI1307" s="1"/>
      <c r="TWJ1307" s="1"/>
      <c r="TWK1307" s="1"/>
      <c r="TWL1307" s="1"/>
      <c r="TWM1307" s="1"/>
      <c r="TWN1307" s="1"/>
      <c r="TWO1307" s="1"/>
      <c r="TWP1307" s="1"/>
      <c r="TWQ1307" s="1"/>
      <c r="TWR1307" s="1"/>
      <c r="TWS1307" s="1"/>
      <c r="TWT1307" s="1"/>
      <c r="TWU1307" s="1"/>
      <c r="TWV1307" s="1"/>
      <c r="TWW1307" s="1"/>
      <c r="TWX1307" s="1"/>
      <c r="TWY1307" s="1"/>
      <c r="TWZ1307" s="1"/>
      <c r="TXA1307" s="1"/>
      <c r="TXB1307" s="1"/>
      <c r="TXC1307" s="1"/>
      <c r="TXD1307" s="1"/>
      <c r="TXE1307" s="1"/>
      <c r="TXF1307" s="1"/>
      <c r="TXG1307" s="1"/>
      <c r="TXH1307" s="1"/>
      <c r="TXI1307" s="1"/>
      <c r="TXJ1307" s="1"/>
      <c r="TXK1307" s="1"/>
      <c r="TXL1307" s="1"/>
      <c r="TXM1307" s="1"/>
      <c r="TXN1307" s="1"/>
      <c r="TXO1307" s="1"/>
      <c r="TXP1307" s="1"/>
      <c r="TXQ1307" s="1"/>
      <c r="TXR1307" s="1"/>
      <c r="TXS1307" s="1"/>
      <c r="TXT1307" s="1"/>
      <c r="TXU1307" s="1"/>
      <c r="TXV1307" s="1"/>
      <c r="TXW1307" s="1"/>
      <c r="TXX1307" s="1"/>
      <c r="TXY1307" s="1"/>
      <c r="TXZ1307" s="1"/>
      <c r="TYA1307" s="1"/>
      <c r="TYB1307" s="1"/>
      <c r="TYC1307" s="1"/>
      <c r="TYD1307" s="1"/>
      <c r="TYE1307" s="1"/>
      <c r="TYF1307" s="1"/>
      <c r="TYG1307" s="1"/>
      <c r="TYH1307" s="1"/>
      <c r="TYI1307" s="1"/>
      <c r="TYJ1307" s="1"/>
      <c r="TYK1307" s="1"/>
      <c r="TYL1307" s="1"/>
      <c r="TYM1307" s="1"/>
      <c r="TYN1307" s="1"/>
      <c r="TYO1307" s="1"/>
      <c r="TYP1307" s="1"/>
      <c r="TYQ1307" s="1"/>
      <c r="TYR1307" s="1"/>
      <c r="TYS1307" s="1"/>
      <c r="TYT1307" s="1"/>
      <c r="TYU1307" s="1"/>
      <c r="TYV1307" s="1"/>
      <c r="TYW1307" s="1"/>
      <c r="TYX1307" s="1"/>
      <c r="TYY1307" s="1"/>
      <c r="TYZ1307" s="1"/>
      <c r="TZA1307" s="1"/>
      <c r="TZB1307" s="1"/>
      <c r="TZC1307" s="1"/>
      <c r="TZD1307" s="1"/>
      <c r="TZE1307" s="1"/>
      <c r="TZF1307" s="1"/>
      <c r="TZG1307" s="1"/>
      <c r="TZH1307" s="1"/>
      <c r="TZI1307" s="1"/>
      <c r="TZJ1307" s="1"/>
      <c r="TZK1307" s="1"/>
      <c r="TZL1307" s="1"/>
      <c r="TZM1307" s="1"/>
      <c r="TZN1307" s="1"/>
      <c r="TZO1307" s="1"/>
      <c r="TZP1307" s="1"/>
      <c r="TZQ1307" s="1"/>
      <c r="TZR1307" s="1"/>
      <c r="TZS1307" s="1"/>
      <c r="TZT1307" s="1"/>
      <c r="TZU1307" s="1"/>
      <c r="TZV1307" s="1"/>
      <c r="TZW1307" s="1"/>
      <c r="TZX1307" s="1"/>
      <c r="TZY1307" s="1"/>
      <c r="TZZ1307" s="1"/>
      <c r="UAA1307" s="1"/>
      <c r="UAB1307" s="1"/>
      <c r="UAC1307" s="1"/>
      <c r="UAD1307" s="1"/>
      <c r="UAE1307" s="1"/>
      <c r="UAF1307" s="1"/>
      <c r="UAG1307" s="1"/>
      <c r="UAH1307" s="1"/>
      <c r="UAI1307" s="1"/>
      <c r="UAJ1307" s="1"/>
      <c r="UAK1307" s="1"/>
      <c r="UAL1307" s="1"/>
      <c r="UAM1307" s="1"/>
      <c r="UAN1307" s="1"/>
      <c r="UAO1307" s="1"/>
      <c r="UAP1307" s="1"/>
      <c r="UAQ1307" s="1"/>
      <c r="UAR1307" s="1"/>
      <c r="UAS1307" s="1"/>
      <c r="UAT1307" s="1"/>
      <c r="UAU1307" s="1"/>
      <c r="UAV1307" s="1"/>
      <c r="UAW1307" s="1"/>
      <c r="UAX1307" s="1"/>
      <c r="UAY1307" s="1"/>
      <c r="UAZ1307" s="1"/>
      <c r="UBA1307" s="1"/>
      <c r="UBB1307" s="1"/>
      <c r="UBC1307" s="1"/>
      <c r="UBD1307" s="1"/>
      <c r="UBE1307" s="1"/>
      <c r="UBF1307" s="1"/>
      <c r="UBG1307" s="1"/>
      <c r="UBH1307" s="1"/>
      <c r="UBI1307" s="1"/>
      <c r="UBJ1307" s="1"/>
      <c r="UBK1307" s="1"/>
      <c r="UBL1307" s="1"/>
      <c r="UBM1307" s="1"/>
      <c r="UBN1307" s="1"/>
      <c r="UBO1307" s="1"/>
      <c r="UBP1307" s="1"/>
      <c r="UBQ1307" s="1"/>
      <c r="UBR1307" s="1"/>
      <c r="UBS1307" s="1"/>
      <c r="UBT1307" s="1"/>
      <c r="UBU1307" s="1"/>
      <c r="UBV1307" s="1"/>
      <c r="UBW1307" s="1"/>
      <c r="UBX1307" s="1"/>
      <c r="UBY1307" s="1"/>
      <c r="UBZ1307" s="1"/>
      <c r="UCA1307" s="1"/>
      <c r="UCB1307" s="1"/>
      <c r="UCC1307" s="1"/>
      <c r="UCD1307" s="1"/>
      <c r="UCE1307" s="1"/>
      <c r="UCF1307" s="1"/>
      <c r="UCG1307" s="1"/>
      <c r="UCH1307" s="1"/>
      <c r="UCI1307" s="1"/>
      <c r="UCJ1307" s="1"/>
      <c r="UCK1307" s="1"/>
      <c r="UCL1307" s="1"/>
      <c r="UCM1307" s="1"/>
      <c r="UCN1307" s="1"/>
      <c r="UCO1307" s="1"/>
      <c r="UCP1307" s="1"/>
      <c r="UCQ1307" s="1"/>
      <c r="UCR1307" s="1"/>
      <c r="UCS1307" s="1"/>
      <c r="UCT1307" s="1"/>
      <c r="UCU1307" s="1"/>
      <c r="UCV1307" s="1"/>
      <c r="UCW1307" s="1"/>
      <c r="UCX1307" s="1"/>
      <c r="UCY1307" s="1"/>
      <c r="UCZ1307" s="1"/>
      <c r="UDA1307" s="1"/>
      <c r="UDB1307" s="1"/>
      <c r="UDC1307" s="1"/>
      <c r="UDD1307" s="1"/>
      <c r="UDE1307" s="1"/>
      <c r="UDF1307" s="1"/>
      <c r="UDG1307" s="1"/>
      <c r="UDH1307" s="1"/>
      <c r="UDI1307" s="1"/>
      <c r="UDJ1307" s="1"/>
      <c r="UDK1307" s="1"/>
      <c r="UDL1307" s="1"/>
      <c r="UDM1307" s="1"/>
      <c r="UDN1307" s="1"/>
      <c r="UDO1307" s="1"/>
      <c r="UDP1307" s="1"/>
      <c r="UDQ1307" s="1"/>
      <c r="UDR1307" s="1"/>
      <c r="UDS1307" s="1"/>
      <c r="UDT1307" s="1"/>
      <c r="UDU1307" s="1"/>
      <c r="UDV1307" s="1"/>
      <c r="UDW1307" s="1"/>
      <c r="UDX1307" s="1"/>
      <c r="UDY1307" s="1"/>
      <c r="UDZ1307" s="1"/>
      <c r="UEA1307" s="1"/>
      <c r="UEB1307" s="1"/>
      <c r="UEC1307" s="1"/>
      <c r="UED1307" s="1"/>
      <c r="UEE1307" s="1"/>
      <c r="UEF1307" s="1"/>
      <c r="UEG1307" s="1"/>
      <c r="UEH1307" s="1"/>
      <c r="UEI1307" s="1"/>
      <c r="UEJ1307" s="1"/>
      <c r="UEK1307" s="1"/>
      <c r="UEL1307" s="1"/>
      <c r="UEM1307" s="1"/>
      <c r="UEN1307" s="1"/>
      <c r="UEO1307" s="1"/>
      <c r="UEP1307" s="1"/>
      <c r="UEQ1307" s="1"/>
      <c r="UER1307" s="1"/>
      <c r="UES1307" s="1"/>
      <c r="UET1307" s="1"/>
      <c r="UEU1307" s="1"/>
      <c r="UEV1307" s="1"/>
      <c r="UEW1307" s="1"/>
      <c r="UEX1307" s="1"/>
      <c r="UEY1307" s="1"/>
      <c r="UEZ1307" s="1"/>
      <c r="UFA1307" s="1"/>
      <c r="UFB1307" s="1"/>
      <c r="UFC1307" s="1"/>
      <c r="UFD1307" s="1"/>
      <c r="UFE1307" s="1"/>
      <c r="UFF1307" s="1"/>
      <c r="UFG1307" s="1"/>
      <c r="UFH1307" s="1"/>
      <c r="UFI1307" s="1"/>
      <c r="UFJ1307" s="1"/>
      <c r="UFK1307" s="1"/>
      <c r="UFL1307" s="1"/>
      <c r="UFM1307" s="1"/>
      <c r="UFN1307" s="1"/>
      <c r="UFO1307" s="1"/>
      <c r="UFP1307" s="1"/>
      <c r="UFQ1307" s="1"/>
      <c r="UFR1307" s="1"/>
      <c r="UFS1307" s="1"/>
      <c r="UFT1307" s="1"/>
      <c r="UFU1307" s="1"/>
      <c r="UFV1307" s="1"/>
      <c r="UFW1307" s="1"/>
      <c r="UFX1307" s="1"/>
      <c r="UFY1307" s="1"/>
      <c r="UFZ1307" s="1"/>
      <c r="UGA1307" s="1"/>
      <c r="UGB1307" s="1"/>
      <c r="UGC1307" s="1"/>
      <c r="UGD1307" s="1"/>
      <c r="UGE1307" s="1"/>
      <c r="UGF1307" s="1"/>
      <c r="UGG1307" s="1"/>
      <c r="UGH1307" s="1"/>
      <c r="UGI1307" s="1"/>
      <c r="UGJ1307" s="1"/>
      <c r="UGK1307" s="1"/>
      <c r="UGL1307" s="1"/>
      <c r="UGM1307" s="1"/>
      <c r="UGN1307" s="1"/>
      <c r="UGO1307" s="1"/>
      <c r="UGP1307" s="1"/>
      <c r="UGQ1307" s="1"/>
      <c r="UGR1307" s="1"/>
      <c r="UGS1307" s="1"/>
      <c r="UGT1307" s="1"/>
      <c r="UGU1307" s="1"/>
      <c r="UGV1307" s="1"/>
      <c r="UGW1307" s="1"/>
      <c r="UGX1307" s="1"/>
      <c r="UGY1307" s="1"/>
      <c r="UGZ1307" s="1"/>
      <c r="UHA1307" s="1"/>
      <c r="UHB1307" s="1"/>
      <c r="UHC1307" s="1"/>
      <c r="UHD1307" s="1"/>
      <c r="UHE1307" s="1"/>
      <c r="UHF1307" s="1"/>
      <c r="UHG1307" s="1"/>
      <c r="UHH1307" s="1"/>
      <c r="UHI1307" s="1"/>
      <c r="UHJ1307" s="1"/>
      <c r="UHK1307" s="1"/>
      <c r="UHL1307" s="1"/>
      <c r="UHM1307" s="1"/>
      <c r="UHN1307" s="1"/>
      <c r="UHO1307" s="1"/>
      <c r="UHP1307" s="1"/>
      <c r="UHQ1307" s="1"/>
      <c r="UHR1307" s="1"/>
      <c r="UHS1307" s="1"/>
      <c r="UHT1307" s="1"/>
      <c r="UHU1307" s="1"/>
      <c r="UHV1307" s="1"/>
      <c r="UHW1307" s="1"/>
      <c r="UHX1307" s="1"/>
      <c r="UHY1307" s="1"/>
      <c r="UHZ1307" s="1"/>
      <c r="UIA1307" s="1"/>
      <c r="UIB1307" s="1"/>
      <c r="UIC1307" s="1"/>
      <c r="UID1307" s="1"/>
      <c r="UIE1307" s="1"/>
      <c r="UIF1307" s="1"/>
      <c r="UIG1307" s="1"/>
      <c r="UIH1307" s="1"/>
      <c r="UII1307" s="1"/>
      <c r="UIJ1307" s="1"/>
      <c r="UIK1307" s="1"/>
      <c r="UIL1307" s="1"/>
      <c r="UIM1307" s="1"/>
      <c r="UIN1307" s="1"/>
      <c r="UIO1307" s="1"/>
      <c r="UIP1307" s="1"/>
      <c r="UIQ1307" s="1"/>
      <c r="UIR1307" s="1"/>
      <c r="UIS1307" s="1"/>
      <c r="UIT1307" s="1"/>
      <c r="UIU1307" s="1"/>
      <c r="UIV1307" s="1"/>
      <c r="UIW1307" s="1"/>
      <c r="UIX1307" s="1"/>
      <c r="UIY1307" s="1"/>
      <c r="UIZ1307" s="1"/>
      <c r="UJA1307" s="1"/>
      <c r="UJB1307" s="1"/>
      <c r="UJC1307" s="1"/>
      <c r="UJD1307" s="1"/>
      <c r="UJE1307" s="1"/>
      <c r="UJF1307" s="1"/>
      <c r="UJG1307" s="1"/>
      <c r="UJH1307" s="1"/>
      <c r="UJI1307" s="1"/>
      <c r="UJJ1307" s="1"/>
      <c r="UJK1307" s="1"/>
      <c r="UJL1307" s="1"/>
      <c r="UJM1307" s="1"/>
      <c r="UJN1307" s="1"/>
      <c r="UJO1307" s="1"/>
      <c r="UJP1307" s="1"/>
      <c r="UJQ1307" s="1"/>
      <c r="UJR1307" s="1"/>
      <c r="UJS1307" s="1"/>
      <c r="UJT1307" s="1"/>
      <c r="UJU1307" s="1"/>
      <c r="UJV1307" s="1"/>
      <c r="UJW1307" s="1"/>
      <c r="UJX1307" s="1"/>
      <c r="UJY1307" s="1"/>
      <c r="UJZ1307" s="1"/>
      <c r="UKA1307" s="1"/>
      <c r="UKB1307" s="1"/>
      <c r="UKC1307" s="1"/>
      <c r="UKD1307" s="1"/>
      <c r="UKE1307" s="1"/>
      <c r="UKF1307" s="1"/>
      <c r="UKG1307" s="1"/>
      <c r="UKH1307" s="1"/>
      <c r="UKI1307" s="1"/>
      <c r="UKJ1307" s="1"/>
      <c r="UKK1307" s="1"/>
      <c r="UKL1307" s="1"/>
      <c r="UKM1307" s="1"/>
      <c r="UKN1307" s="1"/>
      <c r="UKO1307" s="1"/>
      <c r="UKP1307" s="1"/>
      <c r="UKQ1307" s="1"/>
      <c r="UKR1307" s="1"/>
      <c r="UKS1307" s="1"/>
      <c r="UKT1307" s="1"/>
      <c r="UKU1307" s="1"/>
      <c r="UKV1307" s="1"/>
      <c r="UKW1307" s="1"/>
      <c r="UKX1307" s="1"/>
      <c r="UKY1307" s="1"/>
      <c r="UKZ1307" s="1"/>
      <c r="ULA1307" s="1"/>
      <c r="ULB1307" s="1"/>
      <c r="ULC1307" s="1"/>
      <c r="ULD1307" s="1"/>
      <c r="ULE1307" s="1"/>
      <c r="ULF1307" s="1"/>
      <c r="ULG1307" s="1"/>
      <c r="ULH1307" s="1"/>
      <c r="ULI1307" s="1"/>
      <c r="ULJ1307" s="1"/>
      <c r="ULK1307" s="1"/>
      <c r="ULL1307" s="1"/>
      <c r="ULM1307" s="1"/>
      <c r="ULN1307" s="1"/>
      <c r="ULO1307" s="1"/>
      <c r="ULP1307" s="1"/>
      <c r="ULQ1307" s="1"/>
      <c r="ULR1307" s="1"/>
      <c r="ULS1307" s="1"/>
      <c r="ULT1307" s="1"/>
      <c r="ULU1307" s="1"/>
      <c r="ULV1307" s="1"/>
      <c r="ULW1307" s="1"/>
      <c r="ULX1307" s="1"/>
      <c r="ULY1307" s="1"/>
      <c r="ULZ1307" s="1"/>
      <c r="UMA1307" s="1"/>
      <c r="UMB1307" s="1"/>
      <c r="UMC1307" s="1"/>
      <c r="UMD1307" s="1"/>
      <c r="UME1307" s="1"/>
      <c r="UMF1307" s="1"/>
      <c r="UMG1307" s="1"/>
      <c r="UMH1307" s="1"/>
      <c r="UMI1307" s="1"/>
      <c r="UMJ1307" s="1"/>
      <c r="UMK1307" s="1"/>
      <c r="UML1307" s="1"/>
      <c r="UMM1307" s="1"/>
      <c r="UMN1307" s="1"/>
      <c r="UMO1307" s="1"/>
      <c r="UMP1307" s="1"/>
      <c r="UMQ1307" s="1"/>
      <c r="UMR1307" s="1"/>
      <c r="UMS1307" s="1"/>
      <c r="UMT1307" s="1"/>
      <c r="UMU1307" s="1"/>
      <c r="UMV1307" s="1"/>
      <c r="UMW1307" s="1"/>
      <c r="UMX1307" s="1"/>
      <c r="UMY1307" s="1"/>
      <c r="UMZ1307" s="1"/>
      <c r="UNA1307" s="1"/>
      <c r="UNB1307" s="1"/>
      <c r="UNC1307" s="1"/>
      <c r="UND1307" s="1"/>
      <c r="UNE1307" s="1"/>
      <c r="UNF1307" s="1"/>
      <c r="UNG1307" s="1"/>
      <c r="UNH1307" s="1"/>
      <c r="UNI1307" s="1"/>
      <c r="UNJ1307" s="1"/>
      <c r="UNK1307" s="1"/>
      <c r="UNL1307" s="1"/>
      <c r="UNM1307" s="1"/>
      <c r="UNN1307" s="1"/>
      <c r="UNO1307" s="1"/>
      <c r="UNP1307" s="1"/>
      <c r="UNQ1307" s="1"/>
      <c r="UNR1307" s="1"/>
      <c r="UNS1307" s="1"/>
      <c r="UNT1307" s="1"/>
      <c r="UNU1307" s="1"/>
      <c r="UNV1307" s="1"/>
      <c r="UNW1307" s="1"/>
      <c r="UNX1307" s="1"/>
      <c r="UNY1307" s="1"/>
      <c r="UNZ1307" s="1"/>
      <c r="UOA1307" s="1"/>
      <c r="UOB1307" s="1"/>
      <c r="UOC1307" s="1"/>
      <c r="UOD1307" s="1"/>
      <c r="UOE1307" s="1"/>
      <c r="UOF1307" s="1"/>
      <c r="UOG1307" s="1"/>
      <c r="UOH1307" s="1"/>
      <c r="UOI1307" s="1"/>
      <c r="UOJ1307" s="1"/>
      <c r="UOK1307" s="1"/>
      <c r="UOL1307" s="1"/>
      <c r="UOM1307" s="1"/>
      <c r="UON1307" s="1"/>
      <c r="UOO1307" s="1"/>
      <c r="UOP1307" s="1"/>
      <c r="UOQ1307" s="1"/>
      <c r="UOR1307" s="1"/>
      <c r="UOS1307" s="1"/>
      <c r="UOT1307" s="1"/>
      <c r="UOU1307" s="1"/>
      <c r="UOV1307" s="1"/>
      <c r="UOW1307" s="1"/>
      <c r="UOX1307" s="1"/>
      <c r="UOY1307" s="1"/>
      <c r="UOZ1307" s="1"/>
      <c r="UPA1307" s="1"/>
      <c r="UPB1307" s="1"/>
      <c r="UPC1307" s="1"/>
      <c r="UPD1307" s="1"/>
      <c r="UPE1307" s="1"/>
      <c r="UPF1307" s="1"/>
      <c r="UPG1307" s="1"/>
      <c r="UPH1307" s="1"/>
      <c r="UPI1307" s="1"/>
      <c r="UPJ1307" s="1"/>
      <c r="UPK1307" s="1"/>
      <c r="UPL1307" s="1"/>
      <c r="UPM1307" s="1"/>
      <c r="UPN1307" s="1"/>
      <c r="UPO1307" s="1"/>
      <c r="UPP1307" s="1"/>
      <c r="UPQ1307" s="1"/>
      <c r="UPR1307" s="1"/>
      <c r="UPS1307" s="1"/>
      <c r="UPT1307" s="1"/>
      <c r="UPU1307" s="1"/>
      <c r="UPV1307" s="1"/>
      <c r="UPW1307" s="1"/>
      <c r="UPX1307" s="1"/>
      <c r="UPY1307" s="1"/>
      <c r="UPZ1307" s="1"/>
      <c r="UQA1307" s="1"/>
      <c r="UQB1307" s="1"/>
      <c r="UQC1307" s="1"/>
      <c r="UQD1307" s="1"/>
      <c r="UQE1307" s="1"/>
      <c r="UQF1307" s="1"/>
      <c r="UQG1307" s="1"/>
      <c r="UQH1307" s="1"/>
      <c r="UQI1307" s="1"/>
      <c r="UQJ1307" s="1"/>
      <c r="UQK1307" s="1"/>
      <c r="UQL1307" s="1"/>
      <c r="UQM1307" s="1"/>
      <c r="UQN1307" s="1"/>
      <c r="UQO1307" s="1"/>
      <c r="UQP1307" s="1"/>
      <c r="UQQ1307" s="1"/>
      <c r="UQR1307" s="1"/>
      <c r="UQS1307" s="1"/>
      <c r="UQT1307" s="1"/>
      <c r="UQU1307" s="1"/>
      <c r="UQV1307" s="1"/>
      <c r="UQW1307" s="1"/>
      <c r="UQX1307" s="1"/>
      <c r="UQY1307" s="1"/>
      <c r="UQZ1307" s="1"/>
      <c r="URA1307" s="1"/>
      <c r="URB1307" s="1"/>
      <c r="URC1307" s="1"/>
      <c r="URD1307" s="1"/>
      <c r="URE1307" s="1"/>
      <c r="URF1307" s="1"/>
      <c r="URG1307" s="1"/>
      <c r="URH1307" s="1"/>
      <c r="URI1307" s="1"/>
      <c r="URJ1307" s="1"/>
      <c r="URK1307" s="1"/>
      <c r="URL1307" s="1"/>
      <c r="URM1307" s="1"/>
      <c r="URN1307" s="1"/>
      <c r="URO1307" s="1"/>
      <c r="URP1307" s="1"/>
      <c r="URQ1307" s="1"/>
      <c r="URR1307" s="1"/>
      <c r="URS1307" s="1"/>
      <c r="URT1307" s="1"/>
      <c r="URU1307" s="1"/>
      <c r="URV1307" s="1"/>
      <c r="URW1307" s="1"/>
      <c r="URX1307" s="1"/>
      <c r="URY1307" s="1"/>
      <c r="URZ1307" s="1"/>
      <c r="USA1307" s="1"/>
      <c r="USB1307" s="1"/>
      <c r="USC1307" s="1"/>
      <c r="USD1307" s="1"/>
      <c r="USE1307" s="1"/>
      <c r="USF1307" s="1"/>
      <c r="USG1307" s="1"/>
      <c r="USH1307" s="1"/>
      <c r="USI1307" s="1"/>
      <c r="USJ1307" s="1"/>
      <c r="USK1307" s="1"/>
      <c r="USL1307" s="1"/>
      <c r="USM1307" s="1"/>
      <c r="USN1307" s="1"/>
      <c r="USO1307" s="1"/>
      <c r="USP1307" s="1"/>
      <c r="USQ1307" s="1"/>
      <c r="USR1307" s="1"/>
      <c r="USS1307" s="1"/>
      <c r="UST1307" s="1"/>
      <c r="USU1307" s="1"/>
      <c r="USV1307" s="1"/>
      <c r="USW1307" s="1"/>
      <c r="USX1307" s="1"/>
      <c r="USY1307" s="1"/>
      <c r="USZ1307" s="1"/>
      <c r="UTA1307" s="1"/>
      <c r="UTB1307" s="1"/>
      <c r="UTC1307" s="1"/>
      <c r="UTD1307" s="1"/>
      <c r="UTE1307" s="1"/>
      <c r="UTF1307" s="1"/>
      <c r="UTG1307" s="1"/>
      <c r="UTH1307" s="1"/>
      <c r="UTI1307" s="1"/>
      <c r="UTJ1307" s="1"/>
      <c r="UTK1307" s="1"/>
      <c r="UTL1307" s="1"/>
      <c r="UTM1307" s="1"/>
      <c r="UTN1307" s="1"/>
      <c r="UTO1307" s="1"/>
      <c r="UTP1307" s="1"/>
      <c r="UTQ1307" s="1"/>
      <c r="UTR1307" s="1"/>
      <c r="UTS1307" s="1"/>
      <c r="UTT1307" s="1"/>
      <c r="UTU1307" s="1"/>
      <c r="UTV1307" s="1"/>
      <c r="UTW1307" s="1"/>
      <c r="UTX1307" s="1"/>
      <c r="UTY1307" s="1"/>
      <c r="UTZ1307" s="1"/>
      <c r="UUA1307" s="1"/>
      <c r="UUB1307" s="1"/>
      <c r="UUC1307" s="1"/>
      <c r="UUD1307" s="1"/>
      <c r="UUE1307" s="1"/>
      <c r="UUF1307" s="1"/>
      <c r="UUG1307" s="1"/>
      <c r="UUH1307" s="1"/>
      <c r="UUI1307" s="1"/>
      <c r="UUJ1307" s="1"/>
      <c r="UUK1307" s="1"/>
      <c r="UUL1307" s="1"/>
      <c r="UUM1307" s="1"/>
      <c r="UUN1307" s="1"/>
      <c r="UUO1307" s="1"/>
      <c r="UUP1307" s="1"/>
      <c r="UUQ1307" s="1"/>
      <c r="UUR1307" s="1"/>
      <c r="UUS1307" s="1"/>
      <c r="UUT1307" s="1"/>
      <c r="UUU1307" s="1"/>
      <c r="UUV1307" s="1"/>
      <c r="UUW1307" s="1"/>
      <c r="UUX1307" s="1"/>
      <c r="UUY1307" s="1"/>
      <c r="UUZ1307" s="1"/>
      <c r="UVA1307" s="1"/>
      <c r="UVB1307" s="1"/>
      <c r="UVC1307" s="1"/>
      <c r="UVD1307" s="1"/>
      <c r="UVE1307" s="1"/>
      <c r="UVF1307" s="1"/>
      <c r="UVG1307" s="1"/>
      <c r="UVH1307" s="1"/>
      <c r="UVI1307" s="1"/>
      <c r="UVJ1307" s="1"/>
      <c r="UVK1307" s="1"/>
      <c r="UVL1307" s="1"/>
      <c r="UVM1307" s="1"/>
      <c r="UVN1307" s="1"/>
      <c r="UVO1307" s="1"/>
      <c r="UVP1307" s="1"/>
      <c r="UVQ1307" s="1"/>
      <c r="UVR1307" s="1"/>
      <c r="UVS1307" s="1"/>
      <c r="UVT1307" s="1"/>
      <c r="UVU1307" s="1"/>
      <c r="UVV1307" s="1"/>
      <c r="UVW1307" s="1"/>
      <c r="UVX1307" s="1"/>
      <c r="UVY1307" s="1"/>
      <c r="UVZ1307" s="1"/>
      <c r="UWA1307" s="1"/>
      <c r="UWB1307" s="1"/>
      <c r="UWC1307" s="1"/>
      <c r="UWD1307" s="1"/>
      <c r="UWE1307" s="1"/>
      <c r="UWF1307" s="1"/>
      <c r="UWG1307" s="1"/>
      <c r="UWH1307" s="1"/>
      <c r="UWI1307" s="1"/>
      <c r="UWJ1307" s="1"/>
      <c r="UWK1307" s="1"/>
      <c r="UWL1307" s="1"/>
      <c r="UWM1307" s="1"/>
      <c r="UWN1307" s="1"/>
      <c r="UWO1307" s="1"/>
      <c r="UWP1307" s="1"/>
      <c r="UWQ1307" s="1"/>
      <c r="UWR1307" s="1"/>
      <c r="UWS1307" s="1"/>
      <c r="UWT1307" s="1"/>
      <c r="UWU1307" s="1"/>
      <c r="UWV1307" s="1"/>
      <c r="UWW1307" s="1"/>
      <c r="UWX1307" s="1"/>
      <c r="UWY1307" s="1"/>
      <c r="UWZ1307" s="1"/>
      <c r="UXA1307" s="1"/>
      <c r="UXB1307" s="1"/>
      <c r="UXC1307" s="1"/>
      <c r="UXD1307" s="1"/>
      <c r="UXE1307" s="1"/>
      <c r="UXF1307" s="1"/>
      <c r="UXG1307" s="1"/>
      <c r="UXH1307" s="1"/>
      <c r="UXI1307" s="1"/>
      <c r="UXJ1307" s="1"/>
      <c r="UXK1307" s="1"/>
      <c r="UXL1307" s="1"/>
      <c r="UXM1307" s="1"/>
      <c r="UXN1307" s="1"/>
      <c r="UXO1307" s="1"/>
      <c r="UXP1307" s="1"/>
      <c r="UXQ1307" s="1"/>
      <c r="UXR1307" s="1"/>
      <c r="UXS1307" s="1"/>
      <c r="UXT1307" s="1"/>
      <c r="UXU1307" s="1"/>
      <c r="UXV1307" s="1"/>
      <c r="UXW1307" s="1"/>
      <c r="UXX1307" s="1"/>
      <c r="UXY1307" s="1"/>
      <c r="UXZ1307" s="1"/>
      <c r="UYA1307" s="1"/>
      <c r="UYB1307" s="1"/>
      <c r="UYC1307" s="1"/>
      <c r="UYD1307" s="1"/>
      <c r="UYE1307" s="1"/>
      <c r="UYF1307" s="1"/>
      <c r="UYG1307" s="1"/>
      <c r="UYH1307" s="1"/>
      <c r="UYI1307" s="1"/>
      <c r="UYJ1307" s="1"/>
      <c r="UYK1307" s="1"/>
      <c r="UYL1307" s="1"/>
      <c r="UYM1307" s="1"/>
      <c r="UYN1307" s="1"/>
      <c r="UYO1307" s="1"/>
      <c r="UYP1307" s="1"/>
      <c r="UYQ1307" s="1"/>
      <c r="UYR1307" s="1"/>
      <c r="UYS1307" s="1"/>
      <c r="UYT1307" s="1"/>
      <c r="UYU1307" s="1"/>
      <c r="UYV1307" s="1"/>
      <c r="UYW1307" s="1"/>
      <c r="UYX1307" s="1"/>
      <c r="UYY1307" s="1"/>
      <c r="UYZ1307" s="1"/>
      <c r="UZA1307" s="1"/>
      <c r="UZB1307" s="1"/>
      <c r="UZC1307" s="1"/>
      <c r="UZD1307" s="1"/>
      <c r="UZE1307" s="1"/>
      <c r="UZF1307" s="1"/>
      <c r="UZG1307" s="1"/>
      <c r="UZH1307" s="1"/>
      <c r="UZI1307" s="1"/>
      <c r="UZJ1307" s="1"/>
      <c r="UZK1307" s="1"/>
      <c r="UZL1307" s="1"/>
      <c r="UZM1307" s="1"/>
      <c r="UZN1307" s="1"/>
      <c r="UZO1307" s="1"/>
      <c r="UZP1307" s="1"/>
      <c r="UZQ1307" s="1"/>
      <c r="UZR1307" s="1"/>
      <c r="UZS1307" s="1"/>
      <c r="UZT1307" s="1"/>
      <c r="UZU1307" s="1"/>
      <c r="UZV1307" s="1"/>
      <c r="UZW1307" s="1"/>
      <c r="UZX1307" s="1"/>
      <c r="UZY1307" s="1"/>
      <c r="UZZ1307" s="1"/>
      <c r="VAA1307" s="1"/>
      <c r="VAB1307" s="1"/>
      <c r="VAC1307" s="1"/>
      <c r="VAD1307" s="1"/>
      <c r="VAE1307" s="1"/>
      <c r="VAF1307" s="1"/>
      <c r="VAG1307" s="1"/>
      <c r="VAH1307" s="1"/>
      <c r="VAI1307" s="1"/>
      <c r="VAJ1307" s="1"/>
      <c r="VAK1307" s="1"/>
      <c r="VAL1307" s="1"/>
      <c r="VAM1307" s="1"/>
      <c r="VAN1307" s="1"/>
      <c r="VAO1307" s="1"/>
      <c r="VAP1307" s="1"/>
      <c r="VAQ1307" s="1"/>
      <c r="VAR1307" s="1"/>
      <c r="VAS1307" s="1"/>
      <c r="VAT1307" s="1"/>
      <c r="VAU1307" s="1"/>
      <c r="VAV1307" s="1"/>
      <c r="VAW1307" s="1"/>
      <c r="VAX1307" s="1"/>
      <c r="VAY1307" s="1"/>
      <c r="VAZ1307" s="1"/>
      <c r="VBA1307" s="1"/>
      <c r="VBB1307" s="1"/>
      <c r="VBC1307" s="1"/>
      <c r="VBD1307" s="1"/>
      <c r="VBE1307" s="1"/>
      <c r="VBF1307" s="1"/>
      <c r="VBG1307" s="1"/>
      <c r="VBH1307" s="1"/>
      <c r="VBI1307" s="1"/>
      <c r="VBJ1307" s="1"/>
      <c r="VBK1307" s="1"/>
      <c r="VBL1307" s="1"/>
      <c r="VBM1307" s="1"/>
      <c r="VBN1307" s="1"/>
      <c r="VBO1307" s="1"/>
      <c r="VBP1307" s="1"/>
      <c r="VBQ1307" s="1"/>
      <c r="VBR1307" s="1"/>
      <c r="VBS1307" s="1"/>
      <c r="VBT1307" s="1"/>
      <c r="VBU1307" s="1"/>
      <c r="VBV1307" s="1"/>
      <c r="VBW1307" s="1"/>
      <c r="VBX1307" s="1"/>
      <c r="VBY1307" s="1"/>
      <c r="VBZ1307" s="1"/>
      <c r="VCA1307" s="1"/>
      <c r="VCB1307" s="1"/>
      <c r="VCC1307" s="1"/>
      <c r="VCD1307" s="1"/>
      <c r="VCE1307" s="1"/>
      <c r="VCF1307" s="1"/>
      <c r="VCG1307" s="1"/>
      <c r="VCH1307" s="1"/>
      <c r="VCI1307" s="1"/>
      <c r="VCJ1307" s="1"/>
      <c r="VCK1307" s="1"/>
      <c r="VCL1307" s="1"/>
      <c r="VCM1307" s="1"/>
      <c r="VCN1307" s="1"/>
      <c r="VCO1307" s="1"/>
      <c r="VCP1307" s="1"/>
      <c r="VCQ1307" s="1"/>
      <c r="VCR1307" s="1"/>
      <c r="VCS1307" s="1"/>
      <c r="VCT1307" s="1"/>
      <c r="VCU1307" s="1"/>
      <c r="VCV1307" s="1"/>
      <c r="VCW1307" s="1"/>
      <c r="VCX1307" s="1"/>
      <c r="VCY1307" s="1"/>
      <c r="VCZ1307" s="1"/>
      <c r="VDA1307" s="1"/>
      <c r="VDB1307" s="1"/>
      <c r="VDC1307" s="1"/>
      <c r="VDD1307" s="1"/>
      <c r="VDE1307" s="1"/>
      <c r="VDF1307" s="1"/>
      <c r="VDG1307" s="1"/>
      <c r="VDH1307" s="1"/>
      <c r="VDI1307" s="1"/>
      <c r="VDJ1307" s="1"/>
      <c r="VDK1307" s="1"/>
      <c r="VDL1307" s="1"/>
      <c r="VDM1307" s="1"/>
      <c r="VDN1307" s="1"/>
      <c r="VDO1307" s="1"/>
      <c r="VDP1307" s="1"/>
      <c r="VDQ1307" s="1"/>
      <c r="VDR1307" s="1"/>
      <c r="VDS1307" s="1"/>
      <c r="VDT1307" s="1"/>
      <c r="VDU1307" s="1"/>
      <c r="VDV1307" s="1"/>
      <c r="VDW1307" s="1"/>
      <c r="VDX1307" s="1"/>
      <c r="VDY1307" s="1"/>
      <c r="VDZ1307" s="1"/>
      <c r="VEA1307" s="1"/>
      <c r="VEB1307" s="1"/>
      <c r="VEC1307" s="1"/>
      <c r="VED1307" s="1"/>
      <c r="VEE1307" s="1"/>
      <c r="VEF1307" s="1"/>
      <c r="VEG1307" s="1"/>
      <c r="VEH1307" s="1"/>
      <c r="VEI1307" s="1"/>
      <c r="VEJ1307" s="1"/>
      <c r="VEK1307" s="1"/>
      <c r="VEL1307" s="1"/>
      <c r="VEM1307" s="1"/>
      <c r="VEN1307" s="1"/>
      <c r="VEO1307" s="1"/>
      <c r="VEP1307" s="1"/>
      <c r="VEQ1307" s="1"/>
      <c r="VER1307" s="1"/>
      <c r="VES1307" s="1"/>
      <c r="VET1307" s="1"/>
      <c r="VEU1307" s="1"/>
      <c r="VEV1307" s="1"/>
      <c r="VEW1307" s="1"/>
      <c r="VEX1307" s="1"/>
      <c r="VEY1307" s="1"/>
      <c r="VEZ1307" s="1"/>
      <c r="VFA1307" s="1"/>
      <c r="VFB1307" s="1"/>
      <c r="VFC1307" s="1"/>
      <c r="VFD1307" s="1"/>
      <c r="VFE1307" s="1"/>
      <c r="VFF1307" s="1"/>
      <c r="VFG1307" s="1"/>
      <c r="VFH1307" s="1"/>
      <c r="VFI1307" s="1"/>
      <c r="VFJ1307" s="1"/>
      <c r="VFK1307" s="1"/>
      <c r="VFL1307" s="1"/>
      <c r="VFM1307" s="1"/>
      <c r="VFN1307" s="1"/>
      <c r="VFO1307" s="1"/>
      <c r="VFP1307" s="1"/>
      <c r="VFQ1307" s="1"/>
      <c r="VFR1307" s="1"/>
      <c r="VFS1307" s="1"/>
      <c r="VFT1307" s="1"/>
      <c r="VFU1307" s="1"/>
      <c r="VFV1307" s="1"/>
      <c r="VFW1307" s="1"/>
      <c r="VFX1307" s="1"/>
      <c r="VFY1307" s="1"/>
      <c r="VFZ1307" s="1"/>
      <c r="VGA1307" s="1"/>
      <c r="VGB1307" s="1"/>
      <c r="VGC1307" s="1"/>
      <c r="VGD1307" s="1"/>
      <c r="VGE1307" s="1"/>
      <c r="VGF1307" s="1"/>
      <c r="VGG1307" s="1"/>
      <c r="VGH1307" s="1"/>
      <c r="VGI1307" s="1"/>
      <c r="VGJ1307" s="1"/>
      <c r="VGK1307" s="1"/>
      <c r="VGL1307" s="1"/>
      <c r="VGM1307" s="1"/>
      <c r="VGN1307" s="1"/>
      <c r="VGO1307" s="1"/>
      <c r="VGP1307" s="1"/>
      <c r="VGQ1307" s="1"/>
      <c r="VGR1307" s="1"/>
      <c r="VGS1307" s="1"/>
      <c r="VGT1307" s="1"/>
      <c r="VGU1307" s="1"/>
      <c r="VGV1307" s="1"/>
      <c r="VGW1307" s="1"/>
      <c r="VGX1307" s="1"/>
      <c r="VGY1307" s="1"/>
      <c r="VGZ1307" s="1"/>
      <c r="VHA1307" s="1"/>
      <c r="VHB1307" s="1"/>
      <c r="VHC1307" s="1"/>
      <c r="VHD1307" s="1"/>
      <c r="VHE1307" s="1"/>
      <c r="VHF1307" s="1"/>
      <c r="VHG1307" s="1"/>
      <c r="VHH1307" s="1"/>
      <c r="VHI1307" s="1"/>
      <c r="VHJ1307" s="1"/>
      <c r="VHK1307" s="1"/>
      <c r="VHL1307" s="1"/>
      <c r="VHM1307" s="1"/>
      <c r="VHN1307" s="1"/>
      <c r="VHO1307" s="1"/>
      <c r="VHP1307" s="1"/>
      <c r="VHQ1307" s="1"/>
      <c r="VHR1307" s="1"/>
      <c r="VHS1307" s="1"/>
      <c r="VHT1307" s="1"/>
      <c r="VHU1307" s="1"/>
      <c r="VHV1307" s="1"/>
      <c r="VHW1307" s="1"/>
      <c r="VHX1307" s="1"/>
      <c r="VHY1307" s="1"/>
      <c r="VHZ1307" s="1"/>
      <c r="VIA1307" s="1"/>
      <c r="VIB1307" s="1"/>
      <c r="VIC1307" s="1"/>
      <c r="VID1307" s="1"/>
      <c r="VIE1307" s="1"/>
      <c r="VIF1307" s="1"/>
      <c r="VIG1307" s="1"/>
      <c r="VIH1307" s="1"/>
      <c r="VII1307" s="1"/>
      <c r="VIJ1307" s="1"/>
      <c r="VIK1307" s="1"/>
      <c r="VIL1307" s="1"/>
      <c r="VIM1307" s="1"/>
      <c r="VIN1307" s="1"/>
      <c r="VIO1307" s="1"/>
      <c r="VIP1307" s="1"/>
      <c r="VIQ1307" s="1"/>
      <c r="VIR1307" s="1"/>
      <c r="VIS1307" s="1"/>
      <c r="VIT1307" s="1"/>
      <c r="VIU1307" s="1"/>
      <c r="VIV1307" s="1"/>
      <c r="VIW1307" s="1"/>
      <c r="VIX1307" s="1"/>
      <c r="VIY1307" s="1"/>
      <c r="VIZ1307" s="1"/>
      <c r="VJA1307" s="1"/>
      <c r="VJB1307" s="1"/>
      <c r="VJC1307" s="1"/>
      <c r="VJD1307" s="1"/>
      <c r="VJE1307" s="1"/>
      <c r="VJF1307" s="1"/>
      <c r="VJG1307" s="1"/>
      <c r="VJH1307" s="1"/>
      <c r="VJI1307" s="1"/>
      <c r="VJJ1307" s="1"/>
      <c r="VJK1307" s="1"/>
      <c r="VJL1307" s="1"/>
      <c r="VJM1307" s="1"/>
      <c r="VJN1307" s="1"/>
      <c r="VJO1307" s="1"/>
      <c r="VJP1307" s="1"/>
      <c r="VJQ1307" s="1"/>
      <c r="VJR1307" s="1"/>
      <c r="VJS1307" s="1"/>
      <c r="VJT1307" s="1"/>
      <c r="VJU1307" s="1"/>
      <c r="VJV1307" s="1"/>
      <c r="VJW1307" s="1"/>
      <c r="VJX1307" s="1"/>
      <c r="VJY1307" s="1"/>
      <c r="VJZ1307" s="1"/>
      <c r="VKA1307" s="1"/>
      <c r="VKB1307" s="1"/>
      <c r="VKC1307" s="1"/>
      <c r="VKD1307" s="1"/>
      <c r="VKE1307" s="1"/>
      <c r="VKF1307" s="1"/>
      <c r="VKG1307" s="1"/>
      <c r="VKH1307" s="1"/>
      <c r="VKI1307" s="1"/>
      <c r="VKJ1307" s="1"/>
      <c r="VKK1307" s="1"/>
      <c r="VKL1307" s="1"/>
      <c r="VKM1307" s="1"/>
      <c r="VKN1307" s="1"/>
      <c r="VKO1307" s="1"/>
      <c r="VKP1307" s="1"/>
      <c r="VKQ1307" s="1"/>
      <c r="VKR1307" s="1"/>
      <c r="VKS1307" s="1"/>
      <c r="VKT1307" s="1"/>
      <c r="VKU1307" s="1"/>
      <c r="VKV1307" s="1"/>
      <c r="VKW1307" s="1"/>
      <c r="VKX1307" s="1"/>
      <c r="VKY1307" s="1"/>
      <c r="VKZ1307" s="1"/>
      <c r="VLA1307" s="1"/>
      <c r="VLB1307" s="1"/>
      <c r="VLC1307" s="1"/>
      <c r="VLD1307" s="1"/>
      <c r="VLE1307" s="1"/>
      <c r="VLF1307" s="1"/>
      <c r="VLG1307" s="1"/>
      <c r="VLH1307" s="1"/>
      <c r="VLI1307" s="1"/>
      <c r="VLJ1307" s="1"/>
      <c r="VLK1307" s="1"/>
      <c r="VLL1307" s="1"/>
      <c r="VLM1307" s="1"/>
      <c r="VLN1307" s="1"/>
      <c r="VLO1307" s="1"/>
      <c r="VLP1307" s="1"/>
      <c r="VLQ1307" s="1"/>
      <c r="VLR1307" s="1"/>
      <c r="VLS1307" s="1"/>
      <c r="VLT1307" s="1"/>
      <c r="VLU1307" s="1"/>
      <c r="VLV1307" s="1"/>
      <c r="VLW1307" s="1"/>
      <c r="VLX1307" s="1"/>
      <c r="VLY1307" s="1"/>
      <c r="VLZ1307" s="1"/>
      <c r="VMA1307" s="1"/>
      <c r="VMB1307" s="1"/>
      <c r="VMC1307" s="1"/>
      <c r="VMD1307" s="1"/>
      <c r="VME1307" s="1"/>
      <c r="VMF1307" s="1"/>
      <c r="VMG1307" s="1"/>
      <c r="VMH1307" s="1"/>
      <c r="VMI1307" s="1"/>
      <c r="VMJ1307" s="1"/>
      <c r="VMK1307" s="1"/>
      <c r="VML1307" s="1"/>
      <c r="VMM1307" s="1"/>
      <c r="VMN1307" s="1"/>
      <c r="VMO1307" s="1"/>
      <c r="VMP1307" s="1"/>
      <c r="VMQ1307" s="1"/>
      <c r="VMR1307" s="1"/>
      <c r="VMS1307" s="1"/>
      <c r="VMT1307" s="1"/>
      <c r="VMU1307" s="1"/>
      <c r="VMV1307" s="1"/>
      <c r="VMW1307" s="1"/>
      <c r="VMX1307" s="1"/>
      <c r="VMY1307" s="1"/>
      <c r="VMZ1307" s="1"/>
      <c r="VNA1307" s="1"/>
      <c r="VNB1307" s="1"/>
      <c r="VNC1307" s="1"/>
      <c r="VND1307" s="1"/>
      <c r="VNE1307" s="1"/>
      <c r="VNF1307" s="1"/>
      <c r="VNG1307" s="1"/>
      <c r="VNH1307" s="1"/>
      <c r="VNI1307" s="1"/>
      <c r="VNJ1307" s="1"/>
      <c r="VNK1307" s="1"/>
      <c r="VNL1307" s="1"/>
      <c r="VNM1307" s="1"/>
      <c r="VNN1307" s="1"/>
      <c r="VNO1307" s="1"/>
      <c r="VNP1307" s="1"/>
      <c r="VNQ1307" s="1"/>
      <c r="VNR1307" s="1"/>
      <c r="VNS1307" s="1"/>
      <c r="VNT1307" s="1"/>
      <c r="VNU1307" s="1"/>
      <c r="VNV1307" s="1"/>
      <c r="VNW1307" s="1"/>
      <c r="VNX1307" s="1"/>
      <c r="VNY1307" s="1"/>
      <c r="VNZ1307" s="1"/>
      <c r="VOA1307" s="1"/>
      <c r="VOB1307" s="1"/>
      <c r="VOC1307" s="1"/>
      <c r="VOD1307" s="1"/>
      <c r="VOE1307" s="1"/>
      <c r="VOF1307" s="1"/>
      <c r="VOG1307" s="1"/>
      <c r="VOH1307" s="1"/>
      <c r="VOI1307" s="1"/>
      <c r="VOJ1307" s="1"/>
      <c r="VOK1307" s="1"/>
      <c r="VOL1307" s="1"/>
      <c r="VOM1307" s="1"/>
      <c r="VON1307" s="1"/>
      <c r="VOO1307" s="1"/>
      <c r="VOP1307" s="1"/>
      <c r="VOQ1307" s="1"/>
      <c r="VOR1307" s="1"/>
      <c r="VOS1307" s="1"/>
      <c r="VOT1307" s="1"/>
      <c r="VOU1307" s="1"/>
      <c r="VOV1307" s="1"/>
      <c r="VOW1307" s="1"/>
      <c r="VOX1307" s="1"/>
      <c r="VOY1307" s="1"/>
      <c r="VOZ1307" s="1"/>
      <c r="VPA1307" s="1"/>
      <c r="VPB1307" s="1"/>
      <c r="VPC1307" s="1"/>
      <c r="VPD1307" s="1"/>
      <c r="VPE1307" s="1"/>
      <c r="VPF1307" s="1"/>
      <c r="VPG1307" s="1"/>
      <c r="VPH1307" s="1"/>
      <c r="VPI1307" s="1"/>
      <c r="VPJ1307" s="1"/>
      <c r="VPK1307" s="1"/>
      <c r="VPL1307" s="1"/>
      <c r="VPM1307" s="1"/>
      <c r="VPN1307" s="1"/>
      <c r="VPO1307" s="1"/>
      <c r="VPP1307" s="1"/>
      <c r="VPQ1307" s="1"/>
      <c r="VPR1307" s="1"/>
      <c r="VPS1307" s="1"/>
      <c r="VPT1307" s="1"/>
      <c r="VPU1307" s="1"/>
      <c r="VPV1307" s="1"/>
      <c r="VPW1307" s="1"/>
      <c r="VPX1307" s="1"/>
      <c r="VPY1307" s="1"/>
      <c r="VPZ1307" s="1"/>
      <c r="VQA1307" s="1"/>
      <c r="VQB1307" s="1"/>
      <c r="VQC1307" s="1"/>
      <c r="VQD1307" s="1"/>
      <c r="VQE1307" s="1"/>
      <c r="VQF1307" s="1"/>
      <c r="VQG1307" s="1"/>
      <c r="VQH1307" s="1"/>
      <c r="VQI1307" s="1"/>
      <c r="VQJ1307" s="1"/>
      <c r="VQK1307" s="1"/>
      <c r="VQL1307" s="1"/>
      <c r="VQM1307" s="1"/>
      <c r="VQN1307" s="1"/>
      <c r="VQO1307" s="1"/>
      <c r="VQP1307" s="1"/>
      <c r="VQQ1307" s="1"/>
      <c r="VQR1307" s="1"/>
      <c r="VQS1307" s="1"/>
      <c r="VQT1307" s="1"/>
      <c r="VQU1307" s="1"/>
      <c r="VQV1307" s="1"/>
      <c r="VQW1307" s="1"/>
      <c r="VQX1307" s="1"/>
      <c r="VQY1307" s="1"/>
      <c r="VQZ1307" s="1"/>
      <c r="VRA1307" s="1"/>
      <c r="VRB1307" s="1"/>
      <c r="VRC1307" s="1"/>
      <c r="VRD1307" s="1"/>
      <c r="VRE1307" s="1"/>
      <c r="VRF1307" s="1"/>
      <c r="VRG1307" s="1"/>
      <c r="VRH1307" s="1"/>
      <c r="VRI1307" s="1"/>
      <c r="VRJ1307" s="1"/>
      <c r="VRK1307" s="1"/>
      <c r="VRL1307" s="1"/>
      <c r="VRM1307" s="1"/>
      <c r="VRN1307" s="1"/>
      <c r="VRO1307" s="1"/>
      <c r="VRP1307" s="1"/>
      <c r="VRQ1307" s="1"/>
      <c r="VRR1307" s="1"/>
      <c r="VRS1307" s="1"/>
      <c r="VRT1307" s="1"/>
      <c r="VRU1307" s="1"/>
      <c r="VRV1307" s="1"/>
      <c r="VRW1307" s="1"/>
      <c r="VRX1307" s="1"/>
      <c r="VRY1307" s="1"/>
      <c r="VRZ1307" s="1"/>
      <c r="VSA1307" s="1"/>
      <c r="VSB1307" s="1"/>
      <c r="VSC1307" s="1"/>
      <c r="VSD1307" s="1"/>
      <c r="VSE1307" s="1"/>
      <c r="VSF1307" s="1"/>
      <c r="VSG1307" s="1"/>
      <c r="VSH1307" s="1"/>
      <c r="VSI1307" s="1"/>
      <c r="VSJ1307" s="1"/>
      <c r="VSK1307" s="1"/>
      <c r="VSL1307" s="1"/>
      <c r="VSM1307" s="1"/>
      <c r="VSN1307" s="1"/>
      <c r="VSO1307" s="1"/>
      <c r="VSP1307" s="1"/>
      <c r="VSQ1307" s="1"/>
      <c r="VSR1307" s="1"/>
      <c r="VSS1307" s="1"/>
      <c r="VST1307" s="1"/>
      <c r="VSU1307" s="1"/>
      <c r="VSV1307" s="1"/>
      <c r="VSW1307" s="1"/>
      <c r="VSX1307" s="1"/>
      <c r="VSY1307" s="1"/>
      <c r="VSZ1307" s="1"/>
      <c r="VTA1307" s="1"/>
      <c r="VTB1307" s="1"/>
      <c r="VTC1307" s="1"/>
      <c r="VTD1307" s="1"/>
      <c r="VTE1307" s="1"/>
      <c r="VTF1307" s="1"/>
      <c r="VTG1307" s="1"/>
      <c r="VTH1307" s="1"/>
      <c r="VTI1307" s="1"/>
      <c r="VTJ1307" s="1"/>
      <c r="VTK1307" s="1"/>
      <c r="VTL1307" s="1"/>
      <c r="VTM1307" s="1"/>
      <c r="VTN1307" s="1"/>
      <c r="VTO1307" s="1"/>
      <c r="VTP1307" s="1"/>
      <c r="VTQ1307" s="1"/>
      <c r="VTR1307" s="1"/>
      <c r="VTS1307" s="1"/>
      <c r="VTT1307" s="1"/>
      <c r="VTU1307" s="1"/>
      <c r="VTV1307" s="1"/>
      <c r="VTW1307" s="1"/>
      <c r="VTX1307" s="1"/>
      <c r="VTY1307" s="1"/>
      <c r="VTZ1307" s="1"/>
      <c r="VUA1307" s="1"/>
      <c r="VUB1307" s="1"/>
      <c r="VUC1307" s="1"/>
      <c r="VUD1307" s="1"/>
      <c r="VUE1307" s="1"/>
      <c r="VUF1307" s="1"/>
      <c r="VUG1307" s="1"/>
      <c r="VUH1307" s="1"/>
      <c r="VUI1307" s="1"/>
      <c r="VUJ1307" s="1"/>
      <c r="VUK1307" s="1"/>
      <c r="VUL1307" s="1"/>
      <c r="VUM1307" s="1"/>
      <c r="VUN1307" s="1"/>
      <c r="VUO1307" s="1"/>
      <c r="VUP1307" s="1"/>
      <c r="VUQ1307" s="1"/>
      <c r="VUR1307" s="1"/>
      <c r="VUS1307" s="1"/>
      <c r="VUT1307" s="1"/>
      <c r="VUU1307" s="1"/>
      <c r="VUV1307" s="1"/>
      <c r="VUW1307" s="1"/>
      <c r="VUX1307" s="1"/>
      <c r="VUY1307" s="1"/>
      <c r="VUZ1307" s="1"/>
      <c r="VVA1307" s="1"/>
      <c r="VVB1307" s="1"/>
      <c r="VVC1307" s="1"/>
      <c r="VVD1307" s="1"/>
      <c r="VVE1307" s="1"/>
      <c r="VVF1307" s="1"/>
      <c r="VVG1307" s="1"/>
      <c r="VVH1307" s="1"/>
      <c r="VVI1307" s="1"/>
      <c r="VVJ1307" s="1"/>
      <c r="VVK1307" s="1"/>
      <c r="VVL1307" s="1"/>
      <c r="VVM1307" s="1"/>
      <c r="VVN1307" s="1"/>
      <c r="VVO1307" s="1"/>
      <c r="VVP1307" s="1"/>
      <c r="VVQ1307" s="1"/>
      <c r="VVR1307" s="1"/>
      <c r="VVS1307" s="1"/>
      <c r="VVT1307" s="1"/>
      <c r="VVU1307" s="1"/>
      <c r="VVV1307" s="1"/>
      <c r="VVW1307" s="1"/>
      <c r="VVX1307" s="1"/>
      <c r="VVY1307" s="1"/>
      <c r="VVZ1307" s="1"/>
      <c r="VWA1307" s="1"/>
      <c r="VWB1307" s="1"/>
      <c r="VWC1307" s="1"/>
      <c r="VWD1307" s="1"/>
      <c r="VWE1307" s="1"/>
      <c r="VWF1307" s="1"/>
      <c r="VWG1307" s="1"/>
      <c r="VWH1307" s="1"/>
      <c r="VWI1307" s="1"/>
      <c r="VWJ1307" s="1"/>
      <c r="VWK1307" s="1"/>
      <c r="VWL1307" s="1"/>
      <c r="VWM1307" s="1"/>
      <c r="VWN1307" s="1"/>
      <c r="VWO1307" s="1"/>
      <c r="VWP1307" s="1"/>
      <c r="VWQ1307" s="1"/>
      <c r="VWR1307" s="1"/>
      <c r="VWS1307" s="1"/>
      <c r="VWT1307" s="1"/>
      <c r="VWU1307" s="1"/>
      <c r="VWV1307" s="1"/>
      <c r="VWW1307" s="1"/>
      <c r="VWX1307" s="1"/>
      <c r="VWY1307" s="1"/>
      <c r="VWZ1307" s="1"/>
      <c r="VXA1307" s="1"/>
      <c r="VXB1307" s="1"/>
      <c r="VXC1307" s="1"/>
      <c r="VXD1307" s="1"/>
      <c r="VXE1307" s="1"/>
      <c r="VXF1307" s="1"/>
      <c r="VXG1307" s="1"/>
      <c r="VXH1307" s="1"/>
      <c r="VXI1307" s="1"/>
      <c r="VXJ1307" s="1"/>
      <c r="VXK1307" s="1"/>
      <c r="VXL1307" s="1"/>
      <c r="VXM1307" s="1"/>
      <c r="VXN1307" s="1"/>
      <c r="VXO1307" s="1"/>
      <c r="VXP1307" s="1"/>
      <c r="VXQ1307" s="1"/>
      <c r="VXR1307" s="1"/>
      <c r="VXS1307" s="1"/>
      <c r="VXT1307" s="1"/>
      <c r="VXU1307" s="1"/>
      <c r="VXV1307" s="1"/>
      <c r="VXW1307" s="1"/>
      <c r="VXX1307" s="1"/>
      <c r="VXY1307" s="1"/>
      <c r="VXZ1307" s="1"/>
      <c r="VYA1307" s="1"/>
      <c r="VYB1307" s="1"/>
      <c r="VYC1307" s="1"/>
      <c r="VYD1307" s="1"/>
      <c r="VYE1307" s="1"/>
      <c r="VYF1307" s="1"/>
      <c r="VYG1307" s="1"/>
      <c r="VYH1307" s="1"/>
      <c r="VYI1307" s="1"/>
      <c r="VYJ1307" s="1"/>
      <c r="VYK1307" s="1"/>
      <c r="VYL1307" s="1"/>
      <c r="VYM1307" s="1"/>
      <c r="VYN1307" s="1"/>
      <c r="VYO1307" s="1"/>
      <c r="VYP1307" s="1"/>
      <c r="VYQ1307" s="1"/>
      <c r="VYR1307" s="1"/>
      <c r="VYS1307" s="1"/>
      <c r="VYT1307" s="1"/>
      <c r="VYU1307" s="1"/>
      <c r="VYV1307" s="1"/>
      <c r="VYW1307" s="1"/>
      <c r="VYX1307" s="1"/>
      <c r="VYY1307" s="1"/>
      <c r="VYZ1307" s="1"/>
      <c r="VZA1307" s="1"/>
      <c r="VZB1307" s="1"/>
      <c r="VZC1307" s="1"/>
      <c r="VZD1307" s="1"/>
      <c r="VZE1307" s="1"/>
      <c r="VZF1307" s="1"/>
      <c r="VZG1307" s="1"/>
      <c r="VZH1307" s="1"/>
      <c r="VZI1307" s="1"/>
      <c r="VZJ1307" s="1"/>
      <c r="VZK1307" s="1"/>
      <c r="VZL1307" s="1"/>
      <c r="VZM1307" s="1"/>
      <c r="VZN1307" s="1"/>
      <c r="VZO1307" s="1"/>
      <c r="VZP1307" s="1"/>
      <c r="VZQ1307" s="1"/>
      <c r="VZR1307" s="1"/>
      <c r="VZS1307" s="1"/>
      <c r="VZT1307" s="1"/>
      <c r="VZU1307" s="1"/>
      <c r="VZV1307" s="1"/>
      <c r="VZW1307" s="1"/>
      <c r="VZX1307" s="1"/>
      <c r="VZY1307" s="1"/>
      <c r="VZZ1307" s="1"/>
      <c r="WAA1307" s="1"/>
      <c r="WAB1307" s="1"/>
      <c r="WAC1307" s="1"/>
      <c r="WAD1307" s="1"/>
      <c r="WAE1307" s="1"/>
      <c r="WAF1307" s="1"/>
      <c r="WAG1307" s="1"/>
      <c r="WAH1307" s="1"/>
      <c r="WAI1307" s="1"/>
      <c r="WAJ1307" s="1"/>
      <c r="WAK1307" s="1"/>
      <c r="WAL1307" s="1"/>
      <c r="WAM1307" s="1"/>
      <c r="WAN1307" s="1"/>
      <c r="WAO1307" s="1"/>
      <c r="WAP1307" s="1"/>
      <c r="WAQ1307" s="1"/>
      <c r="WAR1307" s="1"/>
      <c r="WAS1307" s="1"/>
      <c r="WAT1307" s="1"/>
      <c r="WAU1307" s="1"/>
      <c r="WAV1307" s="1"/>
      <c r="WAW1307" s="1"/>
      <c r="WAX1307" s="1"/>
      <c r="WAY1307" s="1"/>
      <c r="WAZ1307" s="1"/>
      <c r="WBA1307" s="1"/>
      <c r="WBB1307" s="1"/>
      <c r="WBC1307" s="1"/>
      <c r="WBD1307" s="1"/>
      <c r="WBE1307" s="1"/>
      <c r="WBF1307" s="1"/>
      <c r="WBG1307" s="1"/>
      <c r="WBH1307" s="1"/>
      <c r="WBI1307" s="1"/>
      <c r="WBJ1307" s="1"/>
      <c r="WBK1307" s="1"/>
      <c r="WBL1307" s="1"/>
      <c r="WBM1307" s="1"/>
      <c r="WBN1307" s="1"/>
      <c r="WBO1307" s="1"/>
      <c r="WBP1307" s="1"/>
      <c r="WBQ1307" s="1"/>
      <c r="WBR1307" s="1"/>
      <c r="WBS1307" s="1"/>
      <c r="WBT1307" s="1"/>
      <c r="WBU1307" s="1"/>
      <c r="WBV1307" s="1"/>
      <c r="WBW1307" s="1"/>
      <c r="WBX1307" s="1"/>
      <c r="WBY1307" s="1"/>
      <c r="WBZ1307" s="1"/>
      <c r="WCA1307" s="1"/>
      <c r="WCB1307" s="1"/>
      <c r="WCC1307" s="1"/>
      <c r="WCD1307" s="1"/>
      <c r="WCE1307" s="1"/>
      <c r="WCF1307" s="1"/>
      <c r="WCG1307" s="1"/>
      <c r="WCH1307" s="1"/>
      <c r="WCI1307" s="1"/>
      <c r="WCJ1307" s="1"/>
      <c r="WCK1307" s="1"/>
      <c r="WCL1307" s="1"/>
      <c r="WCM1307" s="1"/>
      <c r="WCN1307" s="1"/>
      <c r="WCO1307" s="1"/>
      <c r="WCP1307" s="1"/>
      <c r="WCQ1307" s="1"/>
      <c r="WCR1307" s="1"/>
      <c r="WCS1307" s="1"/>
      <c r="WCT1307" s="1"/>
      <c r="WCU1307" s="1"/>
      <c r="WCV1307" s="1"/>
      <c r="WCW1307" s="1"/>
      <c r="WCX1307" s="1"/>
      <c r="WCY1307" s="1"/>
      <c r="WCZ1307" s="1"/>
      <c r="WDA1307" s="1"/>
      <c r="WDB1307" s="1"/>
      <c r="WDC1307" s="1"/>
      <c r="WDD1307" s="1"/>
      <c r="WDE1307" s="1"/>
      <c r="WDF1307" s="1"/>
      <c r="WDG1307" s="1"/>
      <c r="WDH1307" s="1"/>
      <c r="WDI1307" s="1"/>
      <c r="WDJ1307" s="1"/>
      <c r="WDK1307" s="1"/>
      <c r="WDL1307" s="1"/>
      <c r="WDM1307" s="1"/>
      <c r="WDN1307" s="1"/>
      <c r="WDO1307" s="1"/>
      <c r="WDP1307" s="1"/>
      <c r="WDQ1307" s="1"/>
      <c r="WDR1307" s="1"/>
      <c r="WDS1307" s="1"/>
      <c r="WDT1307" s="1"/>
      <c r="WDU1307" s="1"/>
      <c r="WDV1307" s="1"/>
      <c r="WDW1307" s="1"/>
      <c r="WDX1307" s="1"/>
      <c r="WDY1307" s="1"/>
      <c r="WDZ1307" s="1"/>
      <c r="WEA1307" s="1"/>
      <c r="WEB1307" s="1"/>
      <c r="WEC1307" s="1"/>
      <c r="WED1307" s="1"/>
      <c r="WEE1307" s="1"/>
      <c r="WEF1307" s="1"/>
      <c r="WEG1307" s="1"/>
      <c r="WEH1307" s="1"/>
      <c r="WEI1307" s="1"/>
      <c r="WEJ1307" s="1"/>
      <c r="WEK1307" s="1"/>
      <c r="WEL1307" s="1"/>
      <c r="WEM1307" s="1"/>
      <c r="WEN1307" s="1"/>
      <c r="WEO1307" s="1"/>
      <c r="WEP1307" s="1"/>
      <c r="WEQ1307" s="1"/>
      <c r="WER1307" s="1"/>
      <c r="WES1307" s="1"/>
      <c r="WET1307" s="1"/>
      <c r="WEU1307" s="1"/>
      <c r="WEV1307" s="1"/>
      <c r="WEW1307" s="1"/>
      <c r="WEX1307" s="1"/>
      <c r="WEY1307" s="1"/>
      <c r="WEZ1307" s="1"/>
      <c r="WFA1307" s="1"/>
      <c r="WFB1307" s="1"/>
      <c r="WFC1307" s="1"/>
      <c r="WFD1307" s="1"/>
      <c r="WFE1307" s="1"/>
      <c r="WFF1307" s="1"/>
      <c r="WFG1307" s="1"/>
      <c r="WFH1307" s="1"/>
      <c r="WFI1307" s="1"/>
      <c r="WFJ1307" s="1"/>
      <c r="WFK1307" s="1"/>
      <c r="WFL1307" s="1"/>
      <c r="WFM1307" s="1"/>
      <c r="WFN1307" s="1"/>
      <c r="WFO1307" s="1"/>
      <c r="WFP1307" s="1"/>
      <c r="WFQ1307" s="1"/>
      <c r="WFR1307" s="1"/>
      <c r="WFS1307" s="1"/>
      <c r="WFT1307" s="1"/>
      <c r="WFU1307" s="1"/>
      <c r="WFV1307" s="1"/>
      <c r="WFW1307" s="1"/>
      <c r="WFX1307" s="1"/>
      <c r="WFY1307" s="1"/>
      <c r="WFZ1307" s="1"/>
      <c r="WGA1307" s="1"/>
      <c r="WGB1307" s="1"/>
      <c r="WGC1307" s="1"/>
      <c r="WGD1307" s="1"/>
      <c r="WGE1307" s="1"/>
      <c r="WGF1307" s="1"/>
      <c r="WGG1307" s="1"/>
      <c r="WGH1307" s="1"/>
      <c r="WGI1307" s="1"/>
      <c r="WGJ1307" s="1"/>
      <c r="WGK1307" s="1"/>
      <c r="WGL1307" s="1"/>
      <c r="WGM1307" s="1"/>
      <c r="WGN1307" s="1"/>
      <c r="WGO1307" s="1"/>
      <c r="WGP1307" s="1"/>
      <c r="WGQ1307" s="1"/>
      <c r="WGR1307" s="1"/>
      <c r="WGS1307" s="1"/>
      <c r="WGT1307" s="1"/>
      <c r="WGU1307" s="1"/>
      <c r="WGV1307" s="1"/>
      <c r="WGW1307" s="1"/>
      <c r="WGX1307" s="1"/>
      <c r="WGY1307" s="1"/>
      <c r="WGZ1307" s="1"/>
      <c r="WHA1307" s="1"/>
      <c r="WHB1307" s="1"/>
      <c r="WHC1307" s="1"/>
      <c r="WHD1307" s="1"/>
      <c r="WHE1307" s="1"/>
      <c r="WHF1307" s="1"/>
      <c r="WHG1307" s="1"/>
      <c r="WHH1307" s="1"/>
      <c r="WHI1307" s="1"/>
      <c r="WHJ1307" s="1"/>
      <c r="WHK1307" s="1"/>
      <c r="WHL1307" s="1"/>
      <c r="WHM1307" s="1"/>
      <c r="WHN1307" s="1"/>
      <c r="WHO1307" s="1"/>
      <c r="WHP1307" s="1"/>
      <c r="WHQ1307" s="1"/>
      <c r="WHR1307" s="1"/>
      <c r="WHS1307" s="1"/>
      <c r="WHT1307" s="1"/>
      <c r="WHU1307" s="1"/>
      <c r="WHV1307" s="1"/>
      <c r="WHW1307" s="1"/>
      <c r="WHX1307" s="1"/>
      <c r="WHY1307" s="1"/>
      <c r="WHZ1307" s="1"/>
      <c r="WIA1307" s="1"/>
      <c r="WIB1307" s="1"/>
      <c r="WIC1307" s="1"/>
      <c r="WID1307" s="1"/>
      <c r="WIE1307" s="1"/>
      <c r="WIF1307" s="1"/>
      <c r="WIG1307" s="1"/>
      <c r="WIH1307" s="1"/>
      <c r="WII1307" s="1"/>
      <c r="WIJ1307" s="1"/>
      <c r="WIK1307" s="1"/>
      <c r="WIL1307" s="1"/>
      <c r="WIM1307" s="1"/>
      <c r="WIN1307" s="1"/>
      <c r="WIO1307" s="1"/>
      <c r="WIP1307" s="1"/>
      <c r="WIQ1307" s="1"/>
      <c r="WIR1307" s="1"/>
      <c r="WIS1307" s="1"/>
      <c r="WIT1307" s="1"/>
      <c r="WIU1307" s="1"/>
      <c r="WIV1307" s="1"/>
      <c r="WIW1307" s="1"/>
      <c r="WIX1307" s="1"/>
      <c r="WIY1307" s="1"/>
      <c r="WIZ1307" s="1"/>
      <c r="WJA1307" s="1"/>
      <c r="WJB1307" s="1"/>
      <c r="WJC1307" s="1"/>
      <c r="WJD1307" s="1"/>
      <c r="WJE1307" s="1"/>
      <c r="WJF1307" s="1"/>
      <c r="WJG1307" s="1"/>
      <c r="WJH1307" s="1"/>
      <c r="WJI1307" s="1"/>
      <c r="WJJ1307" s="1"/>
      <c r="WJK1307" s="1"/>
      <c r="WJL1307" s="1"/>
      <c r="WJM1307" s="1"/>
      <c r="WJN1307" s="1"/>
      <c r="WJO1307" s="1"/>
      <c r="WJP1307" s="1"/>
      <c r="WJQ1307" s="1"/>
      <c r="WJR1307" s="1"/>
      <c r="WJS1307" s="1"/>
      <c r="WJT1307" s="1"/>
      <c r="WJU1307" s="1"/>
      <c r="WJV1307" s="1"/>
      <c r="WJW1307" s="1"/>
      <c r="WJX1307" s="1"/>
      <c r="WJY1307" s="1"/>
      <c r="WJZ1307" s="1"/>
      <c r="WKA1307" s="1"/>
      <c r="WKB1307" s="1"/>
      <c r="WKC1307" s="1"/>
      <c r="WKD1307" s="1"/>
      <c r="WKE1307" s="1"/>
      <c r="WKF1307" s="1"/>
      <c r="WKG1307" s="1"/>
      <c r="WKH1307" s="1"/>
      <c r="WKI1307" s="1"/>
      <c r="WKJ1307" s="1"/>
      <c r="WKK1307" s="1"/>
      <c r="WKL1307" s="1"/>
      <c r="WKM1307" s="1"/>
      <c r="WKN1307" s="1"/>
      <c r="WKO1307" s="1"/>
      <c r="WKP1307" s="1"/>
      <c r="WKQ1307" s="1"/>
      <c r="WKR1307" s="1"/>
      <c r="WKS1307" s="1"/>
      <c r="WKT1307" s="1"/>
      <c r="WKU1307" s="1"/>
      <c r="WKV1307" s="1"/>
      <c r="WKW1307" s="1"/>
      <c r="WKX1307" s="1"/>
      <c r="WKY1307" s="1"/>
      <c r="WKZ1307" s="1"/>
      <c r="WLA1307" s="1"/>
      <c r="WLB1307" s="1"/>
      <c r="WLC1307" s="1"/>
      <c r="WLD1307" s="1"/>
      <c r="WLE1307" s="1"/>
      <c r="WLF1307" s="1"/>
      <c r="WLG1307" s="1"/>
      <c r="WLH1307" s="1"/>
      <c r="WLI1307" s="1"/>
      <c r="WLJ1307" s="1"/>
      <c r="WLK1307" s="1"/>
      <c r="WLL1307" s="1"/>
      <c r="WLM1307" s="1"/>
      <c r="WLN1307" s="1"/>
      <c r="WLO1307" s="1"/>
      <c r="WLP1307" s="1"/>
      <c r="WLQ1307" s="1"/>
      <c r="WLR1307" s="1"/>
      <c r="WLS1307" s="1"/>
      <c r="WLT1307" s="1"/>
      <c r="WLU1307" s="1"/>
      <c r="WLV1307" s="1"/>
      <c r="WLW1307" s="1"/>
      <c r="WLX1307" s="1"/>
      <c r="WLY1307" s="1"/>
      <c r="WLZ1307" s="1"/>
      <c r="WMA1307" s="1"/>
      <c r="WMB1307" s="1"/>
      <c r="WMC1307" s="1"/>
      <c r="WMD1307" s="1"/>
      <c r="WME1307" s="1"/>
      <c r="WMF1307" s="1"/>
      <c r="WMG1307" s="1"/>
      <c r="WMH1307" s="1"/>
      <c r="WMI1307" s="1"/>
      <c r="WMJ1307" s="1"/>
      <c r="WMK1307" s="1"/>
      <c r="WML1307" s="1"/>
      <c r="WMM1307" s="1"/>
      <c r="WMN1307" s="1"/>
      <c r="WMO1307" s="1"/>
      <c r="WMP1307" s="1"/>
      <c r="WMQ1307" s="1"/>
      <c r="WMR1307" s="1"/>
      <c r="WMS1307" s="1"/>
      <c r="WMT1307" s="1"/>
      <c r="WMU1307" s="1"/>
      <c r="WMV1307" s="1"/>
      <c r="WMW1307" s="1"/>
      <c r="WMX1307" s="1"/>
      <c r="WMY1307" s="1"/>
      <c r="WMZ1307" s="1"/>
      <c r="WNA1307" s="1"/>
      <c r="WNB1307" s="1"/>
      <c r="WNC1307" s="1"/>
      <c r="WND1307" s="1"/>
      <c r="WNE1307" s="1"/>
      <c r="WNF1307" s="1"/>
      <c r="WNG1307" s="1"/>
      <c r="WNH1307" s="1"/>
      <c r="WNI1307" s="1"/>
      <c r="WNJ1307" s="1"/>
      <c r="WNK1307" s="1"/>
      <c r="WNL1307" s="1"/>
      <c r="WNM1307" s="1"/>
      <c r="WNN1307" s="1"/>
      <c r="WNO1307" s="1"/>
      <c r="WNP1307" s="1"/>
      <c r="WNQ1307" s="1"/>
      <c r="WNR1307" s="1"/>
      <c r="WNS1307" s="1"/>
      <c r="WNT1307" s="1"/>
      <c r="WNU1307" s="1"/>
      <c r="WNV1307" s="1"/>
      <c r="WNW1307" s="1"/>
      <c r="WNX1307" s="1"/>
      <c r="WNY1307" s="1"/>
      <c r="WNZ1307" s="1"/>
      <c r="WOA1307" s="1"/>
      <c r="WOB1307" s="1"/>
      <c r="WOC1307" s="1"/>
      <c r="WOD1307" s="1"/>
      <c r="WOE1307" s="1"/>
      <c r="WOF1307" s="1"/>
      <c r="WOG1307" s="1"/>
      <c r="WOH1307" s="1"/>
      <c r="WOI1307" s="1"/>
      <c r="WOJ1307" s="1"/>
      <c r="WOK1307" s="1"/>
      <c r="WOL1307" s="1"/>
      <c r="WOM1307" s="1"/>
      <c r="WON1307" s="1"/>
      <c r="WOO1307" s="1"/>
      <c r="WOP1307" s="1"/>
      <c r="WOQ1307" s="1"/>
      <c r="WOR1307" s="1"/>
      <c r="WOS1307" s="1"/>
      <c r="WOT1307" s="1"/>
      <c r="WOU1307" s="1"/>
      <c r="WOV1307" s="1"/>
      <c r="WOW1307" s="1"/>
      <c r="WOX1307" s="1"/>
      <c r="WOY1307" s="1"/>
      <c r="WOZ1307" s="1"/>
      <c r="WPA1307" s="1"/>
      <c r="WPB1307" s="1"/>
      <c r="WPC1307" s="1"/>
      <c r="WPD1307" s="1"/>
      <c r="WPE1307" s="1"/>
      <c r="WPF1307" s="1"/>
      <c r="WPG1307" s="1"/>
      <c r="WPH1307" s="1"/>
      <c r="WPI1307" s="1"/>
      <c r="WPJ1307" s="1"/>
      <c r="WPK1307" s="1"/>
      <c r="WPL1307" s="1"/>
      <c r="WPM1307" s="1"/>
      <c r="WPN1307" s="1"/>
      <c r="WPO1307" s="1"/>
      <c r="WPP1307" s="1"/>
      <c r="WPQ1307" s="1"/>
      <c r="WPR1307" s="1"/>
      <c r="WPS1307" s="1"/>
      <c r="WPT1307" s="1"/>
      <c r="WPU1307" s="1"/>
      <c r="WPV1307" s="1"/>
      <c r="WPW1307" s="1"/>
      <c r="WPX1307" s="1"/>
      <c r="WPY1307" s="1"/>
      <c r="WPZ1307" s="1"/>
      <c r="WQA1307" s="1"/>
      <c r="WQB1307" s="1"/>
      <c r="WQC1307" s="1"/>
      <c r="WQD1307" s="1"/>
      <c r="WQE1307" s="1"/>
      <c r="WQF1307" s="1"/>
      <c r="WQG1307" s="1"/>
      <c r="WQH1307" s="1"/>
      <c r="WQI1307" s="1"/>
      <c r="WQJ1307" s="1"/>
      <c r="WQK1307" s="1"/>
      <c r="WQL1307" s="1"/>
      <c r="WQM1307" s="1"/>
      <c r="WQN1307" s="1"/>
      <c r="WQO1307" s="1"/>
      <c r="WQP1307" s="1"/>
      <c r="WQQ1307" s="1"/>
      <c r="WQR1307" s="1"/>
      <c r="WQS1307" s="1"/>
      <c r="WQT1307" s="1"/>
      <c r="WQU1307" s="1"/>
      <c r="WQV1307" s="1"/>
      <c r="WQW1307" s="1"/>
      <c r="WQX1307" s="1"/>
      <c r="WQY1307" s="1"/>
      <c r="WQZ1307" s="1"/>
      <c r="WRA1307" s="1"/>
      <c r="WRB1307" s="1"/>
      <c r="WRC1307" s="1"/>
      <c r="WRD1307" s="1"/>
      <c r="WRE1307" s="1"/>
      <c r="WRF1307" s="1"/>
      <c r="WRG1307" s="1"/>
      <c r="WRH1307" s="1"/>
      <c r="WRI1307" s="1"/>
      <c r="WRJ1307" s="1"/>
      <c r="WRK1307" s="1"/>
      <c r="WRL1307" s="1"/>
      <c r="WRM1307" s="1"/>
      <c r="WRN1307" s="1"/>
      <c r="WRO1307" s="1"/>
      <c r="WRP1307" s="1"/>
      <c r="WRQ1307" s="1"/>
      <c r="WRR1307" s="1"/>
      <c r="WRS1307" s="1"/>
      <c r="WRT1307" s="1"/>
      <c r="WRU1307" s="1"/>
      <c r="WRV1307" s="1"/>
      <c r="WRW1307" s="1"/>
      <c r="WRX1307" s="1"/>
      <c r="WRY1307" s="1"/>
      <c r="WRZ1307" s="1"/>
      <c r="WSA1307" s="1"/>
      <c r="WSB1307" s="1"/>
      <c r="WSC1307" s="1"/>
      <c r="WSD1307" s="1"/>
      <c r="WSE1307" s="1"/>
      <c r="WSF1307" s="1"/>
      <c r="WSG1307" s="1"/>
      <c r="WSH1307" s="1"/>
      <c r="WSI1307" s="1"/>
      <c r="WSJ1307" s="1"/>
      <c r="WSK1307" s="1"/>
      <c r="WSL1307" s="1"/>
      <c r="WSM1307" s="1"/>
      <c r="WSN1307" s="1"/>
      <c r="WSO1307" s="1"/>
      <c r="WSP1307" s="1"/>
      <c r="WSQ1307" s="1"/>
      <c r="WSR1307" s="1"/>
      <c r="WSS1307" s="1"/>
      <c r="WST1307" s="1"/>
      <c r="WSU1307" s="1"/>
      <c r="WSV1307" s="1"/>
      <c r="WSW1307" s="1"/>
      <c r="WSX1307" s="1"/>
      <c r="WSY1307" s="1"/>
      <c r="WSZ1307" s="1"/>
      <c r="WTA1307" s="1"/>
      <c r="WTB1307" s="1"/>
      <c r="WTC1307" s="1"/>
      <c r="WTD1307" s="1"/>
      <c r="WTE1307" s="1"/>
      <c r="WTF1307" s="1"/>
      <c r="WTG1307" s="1"/>
      <c r="WTH1307" s="1"/>
      <c r="WTI1307" s="1"/>
      <c r="WTJ1307" s="1"/>
      <c r="WTK1307" s="1"/>
      <c r="WTL1307" s="1"/>
      <c r="WTM1307" s="1"/>
      <c r="WTN1307" s="1"/>
      <c r="WTO1307" s="1"/>
      <c r="WTP1307" s="1"/>
      <c r="WTQ1307" s="1"/>
      <c r="WTR1307" s="1"/>
      <c r="WTS1307" s="1"/>
      <c r="WTT1307" s="1"/>
      <c r="WTU1307" s="1"/>
      <c r="WTV1307" s="1"/>
      <c r="WTW1307" s="1"/>
      <c r="WTX1307" s="1"/>
      <c r="WTY1307" s="1"/>
      <c r="WTZ1307" s="1"/>
      <c r="WUA1307" s="1"/>
      <c r="WUB1307" s="1"/>
      <c r="WUC1307" s="1"/>
      <c r="WUD1307" s="1"/>
      <c r="WUE1307" s="1"/>
      <c r="WUF1307" s="1"/>
      <c r="WUG1307" s="1"/>
      <c r="WUH1307" s="1"/>
      <c r="WUI1307" s="1"/>
      <c r="WUJ1307" s="1"/>
      <c r="WUK1307" s="1"/>
      <c r="WUL1307" s="1"/>
      <c r="WUM1307" s="1"/>
      <c r="WUN1307" s="1"/>
      <c r="WUO1307" s="1"/>
      <c r="WUP1307" s="1"/>
      <c r="WUQ1307" s="1"/>
      <c r="WUR1307" s="1"/>
      <c r="WUS1307" s="1"/>
      <c r="WUT1307" s="1"/>
      <c r="WUU1307" s="1"/>
      <c r="WUV1307" s="1"/>
      <c r="WUW1307" s="1"/>
      <c r="WUX1307" s="1"/>
      <c r="WUY1307" s="1"/>
      <c r="WUZ1307" s="1"/>
      <c r="WVA1307" s="1"/>
      <c r="WVB1307" s="1"/>
      <c r="WVC1307" s="1"/>
      <c r="WVD1307" s="1"/>
      <c r="WVE1307" s="1"/>
      <c r="WVF1307" s="1"/>
      <c r="WVG1307" s="1"/>
      <c r="WVH1307" s="1"/>
      <c r="WVI1307" s="1"/>
      <c r="WVJ1307" s="1"/>
      <c r="WVK1307" s="1"/>
      <c r="WVL1307" s="1"/>
      <c r="WVM1307" s="1"/>
      <c r="WVN1307" s="1"/>
      <c r="WVO1307" s="1"/>
      <c r="WVP1307" s="1"/>
      <c r="WVQ1307" s="1"/>
      <c r="WVR1307" s="1"/>
      <c r="WVS1307" s="1"/>
      <c r="WVT1307" s="1"/>
      <c r="WVU1307" s="1"/>
      <c r="WVV1307" s="1"/>
      <c r="WVW1307" s="1"/>
      <c r="WVX1307" s="1"/>
      <c r="WVY1307" s="1"/>
      <c r="WVZ1307" s="1"/>
      <c r="WWA1307" s="1"/>
    </row>
    <row r="1308" spans="1:16147" s="52" customFormat="1" ht="18" customHeight="1">
      <c r="A1308" s="67"/>
      <c r="B1308" s="22"/>
      <c r="C1308" s="23"/>
      <c r="D1308" s="23"/>
      <c r="E1308" s="23"/>
      <c r="F1308" s="23"/>
      <c r="G1308" s="27"/>
      <c r="H1308" s="960"/>
      <c r="I1308" s="960"/>
      <c r="J1308" s="21"/>
      <c r="K1308" s="879" t="s">
        <v>1736</v>
      </c>
      <c r="L1308" s="1006" t="s">
        <v>327</v>
      </c>
      <c r="M1308" s="1004">
        <f>Q1308</f>
        <v>170</v>
      </c>
      <c r="N1308" s="4"/>
      <c r="O1308" s="4">
        <v>170</v>
      </c>
      <c r="P1308" s="39">
        <v>1</v>
      </c>
      <c r="Q1308" s="6">
        <f>O1308*P1308</f>
        <v>170</v>
      </c>
      <c r="R1308" s="6"/>
      <c r="S1308" s="6"/>
      <c r="T1308" s="45"/>
      <c r="U1308" s="5"/>
      <c r="V1308" s="1057"/>
      <c r="W1308" s="1057"/>
      <c r="X1308" s="1057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/>
      <c r="FX1308" s="1"/>
      <c r="FY1308" s="1"/>
      <c r="FZ1308" s="1"/>
      <c r="GA1308" s="1"/>
      <c r="GB1308" s="1"/>
      <c r="GC1308" s="1"/>
      <c r="GD1308" s="1"/>
      <c r="GE1308" s="1"/>
      <c r="GF1308" s="1"/>
      <c r="GG1308" s="1"/>
      <c r="GH1308" s="1"/>
      <c r="GI1308" s="1"/>
      <c r="GJ1308" s="1"/>
      <c r="GK1308" s="1"/>
      <c r="GL1308" s="1"/>
      <c r="GM1308" s="1"/>
      <c r="GN1308" s="1"/>
      <c r="GO1308" s="1"/>
      <c r="GP1308" s="1"/>
      <c r="GQ1308" s="1"/>
      <c r="GR1308" s="1"/>
      <c r="GS1308" s="1"/>
      <c r="GT1308" s="1"/>
      <c r="GU1308" s="1"/>
      <c r="GV1308" s="1"/>
      <c r="GW1308" s="1"/>
      <c r="GX1308" s="1"/>
      <c r="GY1308" s="1"/>
      <c r="GZ1308" s="1"/>
      <c r="HA1308" s="1"/>
      <c r="HB1308" s="1"/>
      <c r="HC1308" s="1"/>
      <c r="HD1308" s="1"/>
      <c r="HE1308" s="1"/>
      <c r="HF1308" s="1"/>
      <c r="HG1308" s="1"/>
      <c r="HH1308" s="1"/>
      <c r="HI1308" s="1"/>
      <c r="HJ1308" s="1"/>
      <c r="HK1308" s="1"/>
      <c r="HL1308" s="1"/>
      <c r="HM1308" s="1"/>
      <c r="HN1308" s="1"/>
      <c r="HO1308" s="1"/>
      <c r="HP1308" s="1"/>
      <c r="HQ1308" s="1"/>
      <c r="HR1308" s="1"/>
      <c r="HS1308" s="1"/>
      <c r="HT1308" s="1"/>
      <c r="HU1308" s="1"/>
      <c r="HV1308" s="1"/>
      <c r="HW1308" s="1"/>
      <c r="HX1308" s="1"/>
      <c r="HY1308" s="1"/>
      <c r="HZ1308" s="1"/>
      <c r="IA1308" s="1"/>
      <c r="IB1308" s="1"/>
      <c r="IC1308" s="1"/>
      <c r="ID1308" s="1"/>
      <c r="IE1308" s="1"/>
      <c r="IF1308" s="1"/>
      <c r="IG1308" s="1"/>
      <c r="IH1308" s="1"/>
      <c r="II1308" s="1"/>
      <c r="IJ1308" s="1"/>
      <c r="IK1308" s="1"/>
      <c r="IL1308" s="1"/>
      <c r="IM1308" s="1"/>
      <c r="IN1308" s="1"/>
      <c r="IO1308" s="1"/>
      <c r="IP1308" s="1"/>
      <c r="IQ1308" s="1"/>
      <c r="IR1308" s="1"/>
      <c r="IS1308" s="1"/>
      <c r="IT1308" s="1"/>
      <c r="IU1308" s="1"/>
      <c r="IV1308" s="1"/>
      <c r="IW1308" s="1"/>
      <c r="IX1308" s="1"/>
      <c r="IY1308" s="1"/>
      <c r="IZ1308" s="1"/>
      <c r="JA1308" s="1"/>
      <c r="JB1308" s="1"/>
      <c r="JC1308" s="1"/>
      <c r="JD1308" s="1"/>
      <c r="JE1308" s="1"/>
      <c r="JF1308" s="1"/>
      <c r="JG1308" s="1"/>
      <c r="JH1308" s="1"/>
      <c r="JI1308" s="1"/>
      <c r="JJ1308" s="1"/>
      <c r="JK1308" s="1"/>
      <c r="JL1308" s="1"/>
      <c r="JM1308" s="1"/>
      <c r="JN1308" s="1"/>
      <c r="JO1308" s="1"/>
      <c r="JP1308" s="1"/>
      <c r="JQ1308" s="1"/>
      <c r="JR1308" s="1"/>
      <c r="JS1308" s="1"/>
      <c r="JT1308" s="1"/>
      <c r="JU1308" s="1"/>
      <c r="JV1308" s="1"/>
      <c r="JW1308" s="1"/>
      <c r="JX1308" s="1"/>
      <c r="JY1308" s="1"/>
      <c r="JZ1308" s="1"/>
      <c r="KA1308" s="1"/>
      <c r="KB1308" s="1"/>
      <c r="KC1308" s="1"/>
      <c r="KD1308" s="1"/>
      <c r="KE1308" s="1"/>
      <c r="KF1308" s="1"/>
      <c r="KG1308" s="1"/>
      <c r="KH1308" s="1"/>
      <c r="KI1308" s="1"/>
      <c r="KJ1308" s="1"/>
      <c r="KK1308" s="1"/>
      <c r="KL1308" s="1"/>
      <c r="KM1308" s="1"/>
      <c r="KN1308" s="1"/>
      <c r="KO1308" s="1"/>
      <c r="KP1308" s="1"/>
      <c r="KQ1308" s="1"/>
      <c r="KR1308" s="1"/>
      <c r="KS1308" s="1"/>
      <c r="KT1308" s="1"/>
      <c r="KU1308" s="1"/>
      <c r="KV1308" s="1"/>
      <c r="KW1308" s="1"/>
      <c r="KX1308" s="1"/>
      <c r="KY1308" s="1"/>
      <c r="KZ1308" s="1"/>
      <c r="LA1308" s="1"/>
      <c r="LB1308" s="1"/>
      <c r="LC1308" s="1"/>
      <c r="LD1308" s="1"/>
      <c r="LE1308" s="1"/>
      <c r="LF1308" s="1"/>
      <c r="LG1308" s="1"/>
      <c r="LH1308" s="1"/>
      <c r="LI1308" s="1"/>
      <c r="LJ1308" s="1"/>
      <c r="LK1308" s="1"/>
      <c r="LL1308" s="1"/>
      <c r="LM1308" s="1"/>
      <c r="LN1308" s="1"/>
      <c r="LO1308" s="1"/>
      <c r="LP1308" s="1"/>
      <c r="LQ1308" s="1"/>
      <c r="LR1308" s="1"/>
      <c r="LS1308" s="1"/>
      <c r="LT1308" s="1"/>
      <c r="LU1308" s="1"/>
      <c r="LV1308" s="1"/>
      <c r="LW1308" s="1"/>
      <c r="LX1308" s="1"/>
      <c r="LY1308" s="1"/>
      <c r="LZ1308" s="1"/>
      <c r="MA1308" s="1"/>
      <c r="MB1308" s="1"/>
      <c r="MC1308" s="1"/>
      <c r="MD1308" s="1"/>
      <c r="ME1308" s="1"/>
      <c r="MF1308" s="1"/>
      <c r="MG1308" s="1"/>
      <c r="MH1308" s="1"/>
      <c r="MI1308" s="1"/>
      <c r="MJ1308" s="1"/>
      <c r="MK1308" s="1"/>
      <c r="ML1308" s="1"/>
      <c r="MM1308" s="1"/>
      <c r="MN1308" s="1"/>
      <c r="MO1308" s="1"/>
      <c r="MP1308" s="1"/>
      <c r="MQ1308" s="1"/>
      <c r="MR1308" s="1"/>
      <c r="MS1308" s="1"/>
      <c r="MT1308" s="1"/>
      <c r="MU1308" s="1"/>
      <c r="MV1308" s="1"/>
      <c r="MW1308" s="1"/>
      <c r="MX1308" s="1"/>
      <c r="MY1308" s="1"/>
      <c r="MZ1308" s="1"/>
      <c r="NA1308" s="1"/>
      <c r="NB1308" s="1"/>
      <c r="NC1308" s="1"/>
      <c r="ND1308" s="1"/>
      <c r="NE1308" s="1"/>
      <c r="NF1308" s="1"/>
      <c r="NG1308" s="1"/>
      <c r="NH1308" s="1"/>
      <c r="NI1308" s="1"/>
      <c r="NJ1308" s="1"/>
      <c r="NK1308" s="1"/>
      <c r="NL1308" s="1"/>
      <c r="NM1308" s="1"/>
      <c r="NN1308" s="1"/>
      <c r="NO1308" s="1"/>
      <c r="NP1308" s="1"/>
      <c r="NQ1308" s="1"/>
      <c r="NR1308" s="1"/>
      <c r="NS1308" s="1"/>
      <c r="NT1308" s="1"/>
      <c r="NU1308" s="1"/>
      <c r="NV1308" s="1"/>
      <c r="NW1308" s="1"/>
      <c r="NX1308" s="1"/>
      <c r="NY1308" s="1"/>
      <c r="NZ1308" s="1"/>
      <c r="OA1308" s="1"/>
      <c r="OB1308" s="1"/>
      <c r="OC1308" s="1"/>
      <c r="OD1308" s="1"/>
      <c r="OE1308" s="1"/>
      <c r="OF1308" s="1"/>
      <c r="OG1308" s="1"/>
      <c r="OH1308" s="1"/>
      <c r="OI1308" s="1"/>
      <c r="OJ1308" s="1"/>
      <c r="OK1308" s="1"/>
      <c r="OL1308" s="1"/>
      <c r="OM1308" s="1"/>
      <c r="ON1308" s="1"/>
      <c r="OO1308" s="1"/>
      <c r="OP1308" s="1"/>
      <c r="OQ1308" s="1"/>
      <c r="OR1308" s="1"/>
      <c r="OS1308" s="1"/>
      <c r="OT1308" s="1"/>
      <c r="OU1308" s="1"/>
      <c r="OV1308" s="1"/>
      <c r="OW1308" s="1"/>
      <c r="OX1308" s="1"/>
      <c r="OY1308" s="1"/>
      <c r="OZ1308" s="1"/>
      <c r="PA1308" s="1"/>
      <c r="PB1308" s="1"/>
      <c r="PC1308" s="1"/>
      <c r="PD1308" s="1"/>
      <c r="PE1308" s="1"/>
      <c r="PF1308" s="1"/>
      <c r="PG1308" s="1"/>
      <c r="PH1308" s="1"/>
      <c r="PI1308" s="1"/>
      <c r="PJ1308" s="1"/>
      <c r="PK1308" s="1"/>
      <c r="PL1308" s="1"/>
      <c r="PM1308" s="1"/>
      <c r="PN1308" s="1"/>
      <c r="PO1308" s="1"/>
      <c r="PP1308" s="1"/>
      <c r="PQ1308" s="1"/>
      <c r="PR1308" s="1"/>
      <c r="PS1308" s="1"/>
      <c r="PT1308" s="1"/>
      <c r="PU1308" s="1"/>
      <c r="PV1308" s="1"/>
      <c r="PW1308" s="1"/>
      <c r="PX1308" s="1"/>
      <c r="PY1308" s="1"/>
      <c r="PZ1308" s="1"/>
      <c r="QA1308" s="1"/>
      <c r="QB1308" s="1"/>
      <c r="QC1308" s="1"/>
      <c r="QD1308" s="1"/>
      <c r="QE1308" s="1"/>
      <c r="QF1308" s="1"/>
      <c r="QG1308" s="1"/>
      <c r="QH1308" s="1"/>
      <c r="QI1308" s="1"/>
      <c r="QJ1308" s="1"/>
      <c r="QK1308" s="1"/>
      <c r="QL1308" s="1"/>
      <c r="QM1308" s="1"/>
      <c r="QN1308" s="1"/>
      <c r="QO1308" s="1"/>
      <c r="QP1308" s="1"/>
      <c r="QQ1308" s="1"/>
      <c r="QR1308" s="1"/>
      <c r="QS1308" s="1"/>
      <c r="QT1308" s="1"/>
      <c r="QU1308" s="1"/>
      <c r="QV1308" s="1"/>
      <c r="QW1308" s="1"/>
      <c r="QX1308" s="1"/>
      <c r="QY1308" s="1"/>
      <c r="QZ1308" s="1"/>
      <c r="RA1308" s="1"/>
      <c r="RB1308" s="1"/>
      <c r="RC1308" s="1"/>
      <c r="RD1308" s="1"/>
      <c r="RE1308" s="1"/>
      <c r="RF1308" s="1"/>
      <c r="RG1308" s="1"/>
      <c r="RH1308" s="1"/>
      <c r="RI1308" s="1"/>
      <c r="RJ1308" s="1"/>
      <c r="RK1308" s="1"/>
      <c r="RL1308" s="1"/>
      <c r="RM1308" s="1"/>
      <c r="RN1308" s="1"/>
      <c r="RO1308" s="1"/>
      <c r="RP1308" s="1"/>
      <c r="RQ1308" s="1"/>
      <c r="RR1308" s="1"/>
      <c r="RS1308" s="1"/>
      <c r="RT1308" s="1"/>
      <c r="RU1308" s="1"/>
      <c r="RV1308" s="1"/>
      <c r="RW1308" s="1"/>
      <c r="RX1308" s="1"/>
      <c r="RY1308" s="1"/>
      <c r="RZ1308" s="1"/>
      <c r="SA1308" s="1"/>
      <c r="SB1308" s="1"/>
      <c r="SC1308" s="1"/>
      <c r="SD1308" s="1"/>
      <c r="SE1308" s="1"/>
      <c r="SF1308" s="1"/>
      <c r="SG1308" s="1"/>
      <c r="SH1308" s="1"/>
      <c r="SI1308" s="1"/>
      <c r="SJ1308" s="1"/>
      <c r="SK1308" s="1"/>
      <c r="SL1308" s="1"/>
      <c r="SM1308" s="1"/>
      <c r="SN1308" s="1"/>
      <c r="SO1308" s="1"/>
      <c r="SP1308" s="1"/>
      <c r="SQ1308" s="1"/>
      <c r="SR1308" s="1"/>
      <c r="SS1308" s="1"/>
      <c r="ST1308" s="1"/>
      <c r="SU1308" s="1"/>
      <c r="SV1308" s="1"/>
      <c r="SW1308" s="1"/>
      <c r="SX1308" s="1"/>
      <c r="SY1308" s="1"/>
      <c r="SZ1308" s="1"/>
      <c r="TA1308" s="1"/>
      <c r="TB1308" s="1"/>
      <c r="TC1308" s="1"/>
      <c r="TD1308" s="1"/>
      <c r="TE1308" s="1"/>
      <c r="TF1308" s="1"/>
      <c r="TG1308" s="1"/>
      <c r="TH1308" s="1"/>
      <c r="TI1308" s="1"/>
      <c r="TJ1308" s="1"/>
      <c r="TK1308" s="1"/>
      <c r="TL1308" s="1"/>
      <c r="TM1308" s="1"/>
      <c r="TN1308" s="1"/>
      <c r="TO1308" s="1"/>
      <c r="TP1308" s="1"/>
      <c r="TQ1308" s="1"/>
      <c r="TR1308" s="1"/>
      <c r="TS1308" s="1"/>
      <c r="TT1308" s="1"/>
      <c r="TU1308" s="1"/>
      <c r="TV1308" s="1"/>
      <c r="TW1308" s="1"/>
      <c r="TX1308" s="1"/>
      <c r="TY1308" s="1"/>
      <c r="TZ1308" s="1"/>
      <c r="UA1308" s="1"/>
      <c r="UB1308" s="1"/>
      <c r="UC1308" s="1"/>
      <c r="UD1308" s="1"/>
      <c r="UE1308" s="1"/>
      <c r="UF1308" s="1"/>
      <c r="UG1308" s="1"/>
      <c r="UH1308" s="1"/>
      <c r="UI1308" s="1"/>
      <c r="UJ1308" s="1"/>
      <c r="UK1308" s="1"/>
      <c r="UL1308" s="1"/>
      <c r="UM1308" s="1"/>
      <c r="UN1308" s="1"/>
      <c r="UO1308" s="1"/>
      <c r="UP1308" s="1"/>
      <c r="UQ1308" s="1"/>
      <c r="UR1308" s="1"/>
      <c r="US1308" s="1"/>
      <c r="UT1308" s="1"/>
      <c r="UU1308" s="1"/>
      <c r="UV1308" s="1"/>
      <c r="UW1308" s="1"/>
      <c r="UX1308" s="1"/>
      <c r="UY1308" s="1"/>
      <c r="UZ1308" s="1"/>
      <c r="VA1308" s="1"/>
      <c r="VB1308" s="1"/>
      <c r="VC1308" s="1"/>
      <c r="VD1308" s="1"/>
      <c r="VE1308" s="1"/>
      <c r="VF1308" s="1"/>
      <c r="VG1308" s="1"/>
      <c r="VH1308" s="1"/>
      <c r="VI1308" s="1"/>
      <c r="VJ1308" s="1"/>
      <c r="VK1308" s="1"/>
      <c r="VL1308" s="1"/>
      <c r="VM1308" s="1"/>
      <c r="VN1308" s="1"/>
      <c r="VO1308" s="1"/>
      <c r="VP1308" s="1"/>
      <c r="VQ1308" s="1"/>
      <c r="VR1308" s="1"/>
      <c r="VS1308" s="1"/>
      <c r="VT1308" s="1"/>
      <c r="VU1308" s="1"/>
      <c r="VV1308" s="1"/>
      <c r="VW1308" s="1"/>
      <c r="VX1308" s="1"/>
      <c r="VY1308" s="1"/>
      <c r="VZ1308" s="1"/>
      <c r="WA1308" s="1"/>
      <c r="WB1308" s="1"/>
      <c r="WC1308" s="1"/>
      <c r="WD1308" s="1"/>
      <c r="WE1308" s="1"/>
      <c r="WF1308" s="1"/>
      <c r="WG1308" s="1"/>
      <c r="WH1308" s="1"/>
      <c r="WI1308" s="1"/>
      <c r="WJ1308" s="1"/>
      <c r="WK1308" s="1"/>
      <c r="WL1308" s="1"/>
      <c r="WM1308" s="1"/>
      <c r="WN1308" s="1"/>
      <c r="WO1308" s="1"/>
      <c r="WP1308" s="1"/>
      <c r="WQ1308" s="1"/>
      <c r="WR1308" s="1"/>
      <c r="WS1308" s="1"/>
      <c r="WT1308" s="1"/>
      <c r="WU1308" s="1"/>
      <c r="WV1308" s="1"/>
      <c r="WW1308" s="1"/>
      <c r="WX1308" s="1"/>
      <c r="WY1308" s="1"/>
      <c r="WZ1308" s="1"/>
      <c r="XA1308" s="1"/>
      <c r="XB1308" s="1"/>
      <c r="XC1308" s="1"/>
      <c r="XD1308" s="1"/>
      <c r="XE1308" s="1"/>
      <c r="XF1308" s="1"/>
      <c r="XG1308" s="1"/>
      <c r="XH1308" s="1"/>
      <c r="XI1308" s="1"/>
      <c r="XJ1308" s="1"/>
      <c r="XK1308" s="1"/>
      <c r="XL1308" s="1"/>
      <c r="XM1308" s="1"/>
      <c r="XN1308" s="1"/>
      <c r="XO1308" s="1"/>
      <c r="XP1308" s="1"/>
      <c r="XQ1308" s="1"/>
      <c r="XR1308" s="1"/>
      <c r="XS1308" s="1"/>
      <c r="XT1308" s="1"/>
      <c r="XU1308" s="1"/>
      <c r="XV1308" s="1"/>
      <c r="XW1308" s="1"/>
      <c r="XX1308" s="1"/>
      <c r="XY1308" s="1"/>
      <c r="XZ1308" s="1"/>
      <c r="YA1308" s="1"/>
      <c r="YB1308" s="1"/>
      <c r="YC1308" s="1"/>
      <c r="YD1308" s="1"/>
      <c r="YE1308" s="1"/>
      <c r="YF1308" s="1"/>
      <c r="YG1308" s="1"/>
      <c r="YH1308" s="1"/>
      <c r="YI1308" s="1"/>
      <c r="YJ1308" s="1"/>
      <c r="YK1308" s="1"/>
      <c r="YL1308" s="1"/>
      <c r="YM1308" s="1"/>
      <c r="YN1308" s="1"/>
      <c r="YO1308" s="1"/>
      <c r="YP1308" s="1"/>
      <c r="YQ1308" s="1"/>
      <c r="YR1308" s="1"/>
      <c r="YS1308" s="1"/>
      <c r="YT1308" s="1"/>
      <c r="YU1308" s="1"/>
      <c r="YV1308" s="1"/>
      <c r="YW1308" s="1"/>
      <c r="YX1308" s="1"/>
      <c r="YY1308" s="1"/>
      <c r="YZ1308" s="1"/>
      <c r="ZA1308" s="1"/>
      <c r="ZB1308" s="1"/>
      <c r="ZC1308" s="1"/>
      <c r="ZD1308" s="1"/>
      <c r="ZE1308" s="1"/>
      <c r="ZF1308" s="1"/>
      <c r="ZG1308" s="1"/>
      <c r="ZH1308" s="1"/>
      <c r="ZI1308" s="1"/>
      <c r="ZJ1308" s="1"/>
      <c r="ZK1308" s="1"/>
      <c r="ZL1308" s="1"/>
      <c r="ZM1308" s="1"/>
      <c r="ZN1308" s="1"/>
      <c r="ZO1308" s="1"/>
      <c r="ZP1308" s="1"/>
      <c r="ZQ1308" s="1"/>
      <c r="ZR1308" s="1"/>
      <c r="ZS1308" s="1"/>
      <c r="ZT1308" s="1"/>
      <c r="ZU1308" s="1"/>
      <c r="ZV1308" s="1"/>
      <c r="ZW1308" s="1"/>
      <c r="ZX1308" s="1"/>
      <c r="ZY1308" s="1"/>
      <c r="ZZ1308" s="1"/>
      <c r="AAA1308" s="1"/>
      <c r="AAB1308" s="1"/>
      <c r="AAC1308" s="1"/>
      <c r="AAD1308" s="1"/>
      <c r="AAE1308" s="1"/>
      <c r="AAF1308" s="1"/>
      <c r="AAG1308" s="1"/>
      <c r="AAH1308" s="1"/>
      <c r="AAI1308" s="1"/>
      <c r="AAJ1308" s="1"/>
      <c r="AAK1308" s="1"/>
      <c r="AAL1308" s="1"/>
      <c r="AAM1308" s="1"/>
      <c r="AAN1308" s="1"/>
      <c r="AAO1308" s="1"/>
      <c r="AAP1308" s="1"/>
      <c r="AAQ1308" s="1"/>
      <c r="AAR1308" s="1"/>
      <c r="AAS1308" s="1"/>
      <c r="AAT1308" s="1"/>
      <c r="AAU1308" s="1"/>
      <c r="AAV1308" s="1"/>
      <c r="AAW1308" s="1"/>
      <c r="AAX1308" s="1"/>
      <c r="AAY1308" s="1"/>
      <c r="AAZ1308" s="1"/>
      <c r="ABA1308" s="1"/>
      <c r="ABB1308" s="1"/>
      <c r="ABC1308" s="1"/>
      <c r="ABD1308" s="1"/>
      <c r="ABE1308" s="1"/>
      <c r="ABF1308" s="1"/>
      <c r="ABG1308" s="1"/>
      <c r="ABH1308" s="1"/>
      <c r="ABI1308" s="1"/>
      <c r="ABJ1308" s="1"/>
      <c r="ABK1308" s="1"/>
      <c r="ABL1308" s="1"/>
      <c r="ABM1308" s="1"/>
      <c r="ABN1308" s="1"/>
      <c r="ABO1308" s="1"/>
      <c r="ABP1308" s="1"/>
      <c r="ABQ1308" s="1"/>
      <c r="ABR1308" s="1"/>
      <c r="ABS1308" s="1"/>
      <c r="ABT1308" s="1"/>
      <c r="ABU1308" s="1"/>
      <c r="ABV1308" s="1"/>
      <c r="ABW1308" s="1"/>
      <c r="ABX1308" s="1"/>
      <c r="ABY1308" s="1"/>
      <c r="ABZ1308" s="1"/>
      <c r="ACA1308" s="1"/>
      <c r="ACB1308" s="1"/>
      <c r="ACC1308" s="1"/>
      <c r="ACD1308" s="1"/>
      <c r="ACE1308" s="1"/>
      <c r="ACF1308" s="1"/>
      <c r="ACG1308" s="1"/>
      <c r="ACH1308" s="1"/>
      <c r="ACI1308" s="1"/>
      <c r="ACJ1308" s="1"/>
      <c r="ACK1308" s="1"/>
      <c r="ACL1308" s="1"/>
      <c r="ACM1308" s="1"/>
      <c r="ACN1308" s="1"/>
      <c r="ACO1308" s="1"/>
      <c r="ACP1308" s="1"/>
      <c r="ACQ1308" s="1"/>
      <c r="ACR1308" s="1"/>
      <c r="ACS1308" s="1"/>
      <c r="ACT1308" s="1"/>
      <c r="ACU1308" s="1"/>
      <c r="ACV1308" s="1"/>
      <c r="ACW1308" s="1"/>
      <c r="ACX1308" s="1"/>
      <c r="ACY1308" s="1"/>
      <c r="ACZ1308" s="1"/>
      <c r="ADA1308" s="1"/>
      <c r="ADB1308" s="1"/>
      <c r="ADC1308" s="1"/>
      <c r="ADD1308" s="1"/>
      <c r="ADE1308" s="1"/>
      <c r="ADF1308" s="1"/>
      <c r="ADG1308" s="1"/>
      <c r="ADH1308" s="1"/>
      <c r="ADI1308" s="1"/>
      <c r="ADJ1308" s="1"/>
      <c r="ADK1308" s="1"/>
      <c r="ADL1308" s="1"/>
      <c r="ADM1308" s="1"/>
      <c r="ADN1308" s="1"/>
      <c r="ADO1308" s="1"/>
      <c r="ADP1308" s="1"/>
      <c r="ADQ1308" s="1"/>
      <c r="ADR1308" s="1"/>
      <c r="ADS1308" s="1"/>
      <c r="ADT1308" s="1"/>
      <c r="ADU1308" s="1"/>
      <c r="ADV1308" s="1"/>
      <c r="ADW1308" s="1"/>
      <c r="ADX1308" s="1"/>
      <c r="ADY1308" s="1"/>
      <c r="ADZ1308" s="1"/>
      <c r="AEA1308" s="1"/>
      <c r="AEB1308" s="1"/>
      <c r="AEC1308" s="1"/>
      <c r="AED1308" s="1"/>
      <c r="AEE1308" s="1"/>
      <c r="AEF1308" s="1"/>
      <c r="AEG1308" s="1"/>
      <c r="AEH1308" s="1"/>
      <c r="AEI1308" s="1"/>
      <c r="AEJ1308" s="1"/>
      <c r="AEK1308" s="1"/>
      <c r="AEL1308" s="1"/>
      <c r="AEM1308" s="1"/>
      <c r="AEN1308" s="1"/>
      <c r="AEO1308" s="1"/>
      <c r="AEP1308" s="1"/>
      <c r="AEQ1308" s="1"/>
      <c r="AER1308" s="1"/>
      <c r="AES1308" s="1"/>
      <c r="AET1308" s="1"/>
      <c r="AEU1308" s="1"/>
      <c r="AEV1308" s="1"/>
      <c r="AEW1308" s="1"/>
      <c r="AEX1308" s="1"/>
      <c r="AEY1308" s="1"/>
      <c r="AEZ1308" s="1"/>
      <c r="AFA1308" s="1"/>
      <c r="AFB1308" s="1"/>
      <c r="AFC1308" s="1"/>
      <c r="AFD1308" s="1"/>
      <c r="AFE1308" s="1"/>
      <c r="AFF1308" s="1"/>
      <c r="AFG1308" s="1"/>
      <c r="AFH1308" s="1"/>
      <c r="AFI1308" s="1"/>
      <c r="AFJ1308" s="1"/>
      <c r="AFK1308" s="1"/>
      <c r="AFL1308" s="1"/>
      <c r="AFM1308" s="1"/>
      <c r="AFN1308" s="1"/>
      <c r="AFO1308" s="1"/>
      <c r="AFP1308" s="1"/>
      <c r="AFQ1308" s="1"/>
      <c r="AFR1308" s="1"/>
      <c r="AFS1308" s="1"/>
      <c r="AFT1308" s="1"/>
      <c r="AFU1308" s="1"/>
      <c r="AFV1308" s="1"/>
      <c r="AFW1308" s="1"/>
      <c r="AFX1308" s="1"/>
      <c r="AFY1308" s="1"/>
      <c r="AFZ1308" s="1"/>
      <c r="AGA1308" s="1"/>
      <c r="AGB1308" s="1"/>
      <c r="AGC1308" s="1"/>
      <c r="AGD1308" s="1"/>
      <c r="AGE1308" s="1"/>
      <c r="AGF1308" s="1"/>
      <c r="AGG1308" s="1"/>
      <c r="AGH1308" s="1"/>
      <c r="AGI1308" s="1"/>
      <c r="AGJ1308" s="1"/>
      <c r="AGK1308" s="1"/>
      <c r="AGL1308" s="1"/>
      <c r="AGM1308" s="1"/>
      <c r="AGN1308" s="1"/>
      <c r="AGO1308" s="1"/>
      <c r="AGP1308" s="1"/>
      <c r="AGQ1308" s="1"/>
      <c r="AGR1308" s="1"/>
      <c r="AGS1308" s="1"/>
      <c r="AGT1308" s="1"/>
      <c r="AGU1308" s="1"/>
      <c r="AGV1308" s="1"/>
      <c r="AGW1308" s="1"/>
      <c r="AGX1308" s="1"/>
      <c r="AGY1308" s="1"/>
      <c r="AGZ1308" s="1"/>
      <c r="AHA1308" s="1"/>
      <c r="AHB1308" s="1"/>
      <c r="AHC1308" s="1"/>
      <c r="AHD1308" s="1"/>
      <c r="AHE1308" s="1"/>
      <c r="AHF1308" s="1"/>
      <c r="AHG1308" s="1"/>
      <c r="AHH1308" s="1"/>
      <c r="AHI1308" s="1"/>
      <c r="AHJ1308" s="1"/>
      <c r="AHK1308" s="1"/>
      <c r="AHL1308" s="1"/>
      <c r="AHM1308" s="1"/>
      <c r="AHN1308" s="1"/>
      <c r="AHO1308" s="1"/>
      <c r="AHP1308" s="1"/>
      <c r="AHQ1308" s="1"/>
      <c r="AHR1308" s="1"/>
      <c r="AHS1308" s="1"/>
      <c r="AHT1308" s="1"/>
      <c r="AHU1308" s="1"/>
      <c r="AHV1308" s="1"/>
      <c r="AHW1308" s="1"/>
      <c r="AHX1308" s="1"/>
      <c r="AHY1308" s="1"/>
      <c r="AHZ1308" s="1"/>
      <c r="AIA1308" s="1"/>
      <c r="AIB1308" s="1"/>
      <c r="AIC1308" s="1"/>
      <c r="AID1308" s="1"/>
      <c r="AIE1308" s="1"/>
      <c r="AIF1308" s="1"/>
      <c r="AIG1308" s="1"/>
      <c r="AIH1308" s="1"/>
      <c r="AII1308" s="1"/>
      <c r="AIJ1308" s="1"/>
      <c r="AIK1308" s="1"/>
      <c r="AIL1308" s="1"/>
      <c r="AIM1308" s="1"/>
      <c r="AIN1308" s="1"/>
      <c r="AIO1308" s="1"/>
      <c r="AIP1308" s="1"/>
      <c r="AIQ1308" s="1"/>
      <c r="AIR1308" s="1"/>
      <c r="AIS1308" s="1"/>
      <c r="AIT1308" s="1"/>
      <c r="AIU1308" s="1"/>
      <c r="AIV1308" s="1"/>
      <c r="AIW1308" s="1"/>
      <c r="AIX1308" s="1"/>
      <c r="AIY1308" s="1"/>
      <c r="AIZ1308" s="1"/>
      <c r="AJA1308" s="1"/>
      <c r="AJB1308" s="1"/>
      <c r="AJC1308" s="1"/>
      <c r="AJD1308" s="1"/>
      <c r="AJE1308" s="1"/>
      <c r="AJF1308" s="1"/>
      <c r="AJG1308" s="1"/>
      <c r="AJH1308" s="1"/>
      <c r="AJI1308" s="1"/>
      <c r="AJJ1308" s="1"/>
      <c r="AJK1308" s="1"/>
      <c r="AJL1308" s="1"/>
      <c r="AJM1308" s="1"/>
      <c r="AJN1308" s="1"/>
      <c r="AJO1308" s="1"/>
      <c r="AJP1308" s="1"/>
      <c r="AJQ1308" s="1"/>
      <c r="AJR1308" s="1"/>
      <c r="AJS1308" s="1"/>
      <c r="AJT1308" s="1"/>
      <c r="AJU1308" s="1"/>
      <c r="AJV1308" s="1"/>
      <c r="AJW1308" s="1"/>
      <c r="AJX1308" s="1"/>
      <c r="AJY1308" s="1"/>
      <c r="AJZ1308" s="1"/>
      <c r="AKA1308" s="1"/>
      <c r="AKB1308" s="1"/>
      <c r="AKC1308" s="1"/>
      <c r="AKD1308" s="1"/>
      <c r="AKE1308" s="1"/>
      <c r="AKF1308" s="1"/>
      <c r="AKG1308" s="1"/>
      <c r="AKH1308" s="1"/>
      <c r="AKI1308" s="1"/>
      <c r="AKJ1308" s="1"/>
      <c r="AKK1308" s="1"/>
      <c r="AKL1308" s="1"/>
      <c r="AKM1308" s="1"/>
      <c r="AKN1308" s="1"/>
      <c r="AKO1308" s="1"/>
      <c r="AKP1308" s="1"/>
      <c r="AKQ1308" s="1"/>
      <c r="AKR1308" s="1"/>
      <c r="AKS1308" s="1"/>
      <c r="AKT1308" s="1"/>
      <c r="AKU1308" s="1"/>
      <c r="AKV1308" s="1"/>
      <c r="AKW1308" s="1"/>
      <c r="AKX1308" s="1"/>
      <c r="AKY1308" s="1"/>
      <c r="AKZ1308" s="1"/>
      <c r="ALA1308" s="1"/>
      <c r="ALB1308" s="1"/>
      <c r="ALC1308" s="1"/>
      <c r="ALD1308" s="1"/>
      <c r="ALE1308" s="1"/>
      <c r="ALF1308" s="1"/>
      <c r="ALG1308" s="1"/>
      <c r="ALH1308" s="1"/>
      <c r="ALI1308" s="1"/>
      <c r="ALJ1308" s="1"/>
      <c r="ALK1308" s="1"/>
      <c r="ALL1308" s="1"/>
      <c r="ALM1308" s="1"/>
      <c r="ALN1308" s="1"/>
      <c r="ALO1308" s="1"/>
      <c r="ALP1308" s="1"/>
      <c r="ALQ1308" s="1"/>
      <c r="ALR1308" s="1"/>
      <c r="ALS1308" s="1"/>
      <c r="ALT1308" s="1"/>
      <c r="ALU1308" s="1"/>
      <c r="ALV1308" s="1"/>
      <c r="ALW1308" s="1"/>
      <c r="ALX1308" s="1"/>
      <c r="ALY1308" s="1"/>
      <c r="ALZ1308" s="1"/>
      <c r="AMA1308" s="1"/>
      <c r="AMB1308" s="1"/>
      <c r="AMC1308" s="1"/>
      <c r="AMD1308" s="1"/>
      <c r="AME1308" s="1"/>
      <c r="AMF1308" s="1"/>
      <c r="AMG1308" s="1"/>
      <c r="AMH1308" s="1"/>
      <c r="AMI1308" s="1"/>
      <c r="AMJ1308" s="1"/>
      <c r="AMK1308" s="1"/>
      <c r="AML1308" s="1"/>
      <c r="AMM1308" s="1"/>
      <c r="AMN1308" s="1"/>
      <c r="AMO1308" s="1"/>
      <c r="AMP1308" s="1"/>
      <c r="AMQ1308" s="1"/>
      <c r="AMR1308" s="1"/>
      <c r="AMS1308" s="1"/>
      <c r="AMT1308" s="1"/>
      <c r="AMU1308" s="1"/>
      <c r="AMV1308" s="1"/>
      <c r="AMW1308" s="1"/>
      <c r="AMX1308" s="1"/>
      <c r="AMY1308" s="1"/>
      <c r="AMZ1308" s="1"/>
      <c r="ANA1308" s="1"/>
      <c r="ANB1308" s="1"/>
      <c r="ANC1308" s="1"/>
      <c r="AND1308" s="1"/>
      <c r="ANE1308" s="1"/>
      <c r="ANF1308" s="1"/>
      <c r="ANG1308" s="1"/>
      <c r="ANH1308" s="1"/>
      <c r="ANI1308" s="1"/>
      <c r="ANJ1308" s="1"/>
      <c r="ANK1308" s="1"/>
      <c r="ANL1308" s="1"/>
      <c r="ANM1308" s="1"/>
      <c r="ANN1308" s="1"/>
      <c r="ANO1308" s="1"/>
      <c r="ANP1308" s="1"/>
      <c r="ANQ1308" s="1"/>
      <c r="ANR1308" s="1"/>
      <c r="ANS1308" s="1"/>
      <c r="ANT1308" s="1"/>
      <c r="ANU1308" s="1"/>
      <c r="ANV1308" s="1"/>
      <c r="ANW1308" s="1"/>
      <c r="ANX1308" s="1"/>
      <c r="ANY1308" s="1"/>
      <c r="ANZ1308" s="1"/>
      <c r="AOA1308" s="1"/>
      <c r="AOB1308" s="1"/>
      <c r="AOC1308" s="1"/>
      <c r="AOD1308" s="1"/>
      <c r="AOE1308" s="1"/>
      <c r="AOF1308" s="1"/>
      <c r="AOG1308" s="1"/>
      <c r="AOH1308" s="1"/>
      <c r="AOI1308" s="1"/>
      <c r="AOJ1308" s="1"/>
      <c r="AOK1308" s="1"/>
      <c r="AOL1308" s="1"/>
      <c r="AOM1308" s="1"/>
      <c r="AON1308" s="1"/>
      <c r="AOO1308" s="1"/>
      <c r="AOP1308" s="1"/>
      <c r="AOQ1308" s="1"/>
      <c r="AOR1308" s="1"/>
      <c r="AOS1308" s="1"/>
      <c r="AOT1308" s="1"/>
      <c r="AOU1308" s="1"/>
      <c r="AOV1308" s="1"/>
      <c r="AOW1308" s="1"/>
      <c r="AOX1308" s="1"/>
      <c r="AOY1308" s="1"/>
      <c r="AOZ1308" s="1"/>
      <c r="APA1308" s="1"/>
      <c r="APB1308" s="1"/>
      <c r="APC1308" s="1"/>
      <c r="APD1308" s="1"/>
      <c r="APE1308" s="1"/>
      <c r="APF1308" s="1"/>
      <c r="APG1308" s="1"/>
      <c r="APH1308" s="1"/>
      <c r="API1308" s="1"/>
      <c r="APJ1308" s="1"/>
      <c r="APK1308" s="1"/>
      <c r="APL1308" s="1"/>
      <c r="APM1308" s="1"/>
      <c r="APN1308" s="1"/>
      <c r="APO1308" s="1"/>
      <c r="APP1308" s="1"/>
      <c r="APQ1308" s="1"/>
      <c r="APR1308" s="1"/>
      <c r="APS1308" s="1"/>
      <c r="APT1308" s="1"/>
      <c r="APU1308" s="1"/>
      <c r="APV1308" s="1"/>
      <c r="APW1308" s="1"/>
      <c r="APX1308" s="1"/>
      <c r="APY1308" s="1"/>
      <c r="APZ1308" s="1"/>
      <c r="AQA1308" s="1"/>
      <c r="AQB1308" s="1"/>
      <c r="AQC1308" s="1"/>
      <c r="AQD1308" s="1"/>
      <c r="AQE1308" s="1"/>
      <c r="AQF1308" s="1"/>
      <c r="AQG1308" s="1"/>
      <c r="AQH1308" s="1"/>
      <c r="AQI1308" s="1"/>
      <c r="AQJ1308" s="1"/>
      <c r="AQK1308" s="1"/>
      <c r="AQL1308" s="1"/>
      <c r="AQM1308" s="1"/>
      <c r="AQN1308" s="1"/>
      <c r="AQO1308" s="1"/>
      <c r="AQP1308" s="1"/>
      <c r="AQQ1308" s="1"/>
      <c r="AQR1308" s="1"/>
      <c r="AQS1308" s="1"/>
      <c r="AQT1308" s="1"/>
      <c r="AQU1308" s="1"/>
      <c r="AQV1308" s="1"/>
      <c r="AQW1308" s="1"/>
      <c r="AQX1308" s="1"/>
      <c r="AQY1308" s="1"/>
      <c r="AQZ1308" s="1"/>
      <c r="ARA1308" s="1"/>
      <c r="ARB1308" s="1"/>
      <c r="ARC1308" s="1"/>
      <c r="ARD1308" s="1"/>
      <c r="ARE1308" s="1"/>
      <c r="ARF1308" s="1"/>
      <c r="ARG1308" s="1"/>
      <c r="ARH1308" s="1"/>
      <c r="ARI1308" s="1"/>
      <c r="ARJ1308" s="1"/>
      <c r="ARK1308" s="1"/>
      <c r="ARL1308" s="1"/>
      <c r="ARM1308" s="1"/>
      <c r="ARN1308" s="1"/>
      <c r="ARO1308" s="1"/>
      <c r="ARP1308" s="1"/>
      <c r="ARQ1308" s="1"/>
      <c r="ARR1308" s="1"/>
      <c r="ARS1308" s="1"/>
      <c r="ART1308" s="1"/>
      <c r="ARU1308" s="1"/>
      <c r="ARV1308" s="1"/>
      <c r="ARW1308" s="1"/>
      <c r="ARX1308" s="1"/>
      <c r="ARY1308" s="1"/>
      <c r="ARZ1308" s="1"/>
      <c r="ASA1308" s="1"/>
      <c r="ASB1308" s="1"/>
      <c r="ASC1308" s="1"/>
      <c r="ASD1308" s="1"/>
      <c r="ASE1308" s="1"/>
      <c r="ASF1308" s="1"/>
      <c r="ASG1308" s="1"/>
      <c r="ASH1308" s="1"/>
      <c r="ASI1308" s="1"/>
      <c r="ASJ1308" s="1"/>
      <c r="ASK1308" s="1"/>
      <c r="ASL1308" s="1"/>
      <c r="ASM1308" s="1"/>
      <c r="ASN1308" s="1"/>
      <c r="ASO1308" s="1"/>
      <c r="ASP1308" s="1"/>
      <c r="ASQ1308" s="1"/>
      <c r="ASR1308" s="1"/>
      <c r="ASS1308" s="1"/>
      <c r="AST1308" s="1"/>
      <c r="ASU1308" s="1"/>
      <c r="ASV1308" s="1"/>
      <c r="ASW1308" s="1"/>
      <c r="ASX1308" s="1"/>
      <c r="ASY1308" s="1"/>
      <c r="ASZ1308" s="1"/>
      <c r="ATA1308" s="1"/>
      <c r="ATB1308" s="1"/>
      <c r="ATC1308" s="1"/>
      <c r="ATD1308" s="1"/>
      <c r="ATE1308" s="1"/>
      <c r="ATF1308" s="1"/>
      <c r="ATG1308" s="1"/>
      <c r="ATH1308" s="1"/>
      <c r="ATI1308" s="1"/>
      <c r="ATJ1308" s="1"/>
      <c r="ATK1308" s="1"/>
      <c r="ATL1308" s="1"/>
      <c r="ATM1308" s="1"/>
      <c r="ATN1308" s="1"/>
      <c r="ATO1308" s="1"/>
      <c r="ATP1308" s="1"/>
      <c r="ATQ1308" s="1"/>
      <c r="ATR1308" s="1"/>
      <c r="ATS1308" s="1"/>
      <c r="ATT1308" s="1"/>
      <c r="ATU1308" s="1"/>
      <c r="ATV1308" s="1"/>
      <c r="ATW1308" s="1"/>
      <c r="ATX1308" s="1"/>
      <c r="ATY1308" s="1"/>
      <c r="ATZ1308" s="1"/>
      <c r="AUA1308" s="1"/>
      <c r="AUB1308" s="1"/>
      <c r="AUC1308" s="1"/>
      <c r="AUD1308" s="1"/>
      <c r="AUE1308" s="1"/>
      <c r="AUF1308" s="1"/>
      <c r="AUG1308" s="1"/>
      <c r="AUH1308" s="1"/>
      <c r="AUI1308" s="1"/>
      <c r="AUJ1308" s="1"/>
      <c r="AUK1308" s="1"/>
      <c r="AUL1308" s="1"/>
      <c r="AUM1308" s="1"/>
      <c r="AUN1308" s="1"/>
      <c r="AUO1308" s="1"/>
      <c r="AUP1308" s="1"/>
      <c r="AUQ1308" s="1"/>
      <c r="AUR1308" s="1"/>
      <c r="AUS1308" s="1"/>
      <c r="AUT1308" s="1"/>
      <c r="AUU1308" s="1"/>
      <c r="AUV1308" s="1"/>
      <c r="AUW1308" s="1"/>
      <c r="AUX1308" s="1"/>
      <c r="AUY1308" s="1"/>
      <c r="AUZ1308" s="1"/>
      <c r="AVA1308" s="1"/>
      <c r="AVB1308" s="1"/>
      <c r="AVC1308" s="1"/>
      <c r="AVD1308" s="1"/>
      <c r="AVE1308" s="1"/>
      <c r="AVF1308" s="1"/>
      <c r="AVG1308" s="1"/>
      <c r="AVH1308" s="1"/>
      <c r="AVI1308" s="1"/>
      <c r="AVJ1308" s="1"/>
      <c r="AVK1308" s="1"/>
      <c r="AVL1308" s="1"/>
      <c r="AVM1308" s="1"/>
      <c r="AVN1308" s="1"/>
      <c r="AVO1308" s="1"/>
      <c r="AVP1308" s="1"/>
      <c r="AVQ1308" s="1"/>
      <c r="AVR1308" s="1"/>
      <c r="AVS1308" s="1"/>
      <c r="AVT1308" s="1"/>
      <c r="AVU1308" s="1"/>
      <c r="AVV1308" s="1"/>
      <c r="AVW1308" s="1"/>
      <c r="AVX1308" s="1"/>
      <c r="AVY1308" s="1"/>
      <c r="AVZ1308" s="1"/>
      <c r="AWA1308" s="1"/>
      <c r="AWB1308" s="1"/>
      <c r="AWC1308" s="1"/>
      <c r="AWD1308" s="1"/>
      <c r="AWE1308" s="1"/>
      <c r="AWF1308" s="1"/>
      <c r="AWG1308" s="1"/>
      <c r="AWH1308" s="1"/>
      <c r="AWI1308" s="1"/>
      <c r="AWJ1308" s="1"/>
      <c r="AWK1308" s="1"/>
      <c r="AWL1308" s="1"/>
      <c r="AWM1308" s="1"/>
      <c r="AWN1308" s="1"/>
      <c r="AWO1308" s="1"/>
      <c r="AWP1308" s="1"/>
      <c r="AWQ1308" s="1"/>
      <c r="AWR1308" s="1"/>
      <c r="AWS1308" s="1"/>
      <c r="AWT1308" s="1"/>
      <c r="AWU1308" s="1"/>
      <c r="AWV1308" s="1"/>
      <c r="AWW1308" s="1"/>
      <c r="AWX1308" s="1"/>
      <c r="AWY1308" s="1"/>
      <c r="AWZ1308" s="1"/>
      <c r="AXA1308" s="1"/>
      <c r="AXB1308" s="1"/>
      <c r="AXC1308" s="1"/>
      <c r="AXD1308" s="1"/>
      <c r="AXE1308" s="1"/>
      <c r="AXF1308" s="1"/>
      <c r="AXG1308" s="1"/>
      <c r="AXH1308" s="1"/>
      <c r="AXI1308" s="1"/>
      <c r="AXJ1308" s="1"/>
      <c r="AXK1308" s="1"/>
      <c r="AXL1308" s="1"/>
      <c r="AXM1308" s="1"/>
      <c r="AXN1308" s="1"/>
      <c r="AXO1308" s="1"/>
      <c r="AXP1308" s="1"/>
      <c r="AXQ1308" s="1"/>
      <c r="AXR1308" s="1"/>
      <c r="AXS1308" s="1"/>
      <c r="AXT1308" s="1"/>
      <c r="AXU1308" s="1"/>
      <c r="AXV1308" s="1"/>
      <c r="AXW1308" s="1"/>
      <c r="AXX1308" s="1"/>
      <c r="AXY1308" s="1"/>
      <c r="AXZ1308" s="1"/>
      <c r="AYA1308" s="1"/>
      <c r="AYB1308" s="1"/>
      <c r="AYC1308" s="1"/>
      <c r="AYD1308" s="1"/>
      <c r="AYE1308" s="1"/>
      <c r="AYF1308" s="1"/>
      <c r="AYG1308" s="1"/>
      <c r="AYH1308" s="1"/>
      <c r="AYI1308" s="1"/>
      <c r="AYJ1308" s="1"/>
      <c r="AYK1308" s="1"/>
      <c r="AYL1308" s="1"/>
      <c r="AYM1308" s="1"/>
      <c r="AYN1308" s="1"/>
      <c r="AYO1308" s="1"/>
      <c r="AYP1308" s="1"/>
      <c r="AYQ1308" s="1"/>
      <c r="AYR1308" s="1"/>
      <c r="AYS1308" s="1"/>
      <c r="AYT1308" s="1"/>
      <c r="AYU1308" s="1"/>
      <c r="AYV1308" s="1"/>
      <c r="AYW1308" s="1"/>
      <c r="AYX1308" s="1"/>
      <c r="AYY1308" s="1"/>
      <c r="AYZ1308" s="1"/>
      <c r="AZA1308" s="1"/>
      <c r="AZB1308" s="1"/>
      <c r="AZC1308" s="1"/>
      <c r="AZD1308" s="1"/>
      <c r="AZE1308" s="1"/>
      <c r="AZF1308" s="1"/>
      <c r="AZG1308" s="1"/>
      <c r="AZH1308" s="1"/>
      <c r="AZI1308" s="1"/>
      <c r="AZJ1308" s="1"/>
      <c r="AZK1308" s="1"/>
      <c r="AZL1308" s="1"/>
      <c r="AZM1308" s="1"/>
      <c r="AZN1308" s="1"/>
      <c r="AZO1308" s="1"/>
      <c r="AZP1308" s="1"/>
      <c r="AZQ1308" s="1"/>
      <c r="AZR1308" s="1"/>
      <c r="AZS1308" s="1"/>
      <c r="AZT1308" s="1"/>
      <c r="AZU1308" s="1"/>
      <c r="AZV1308" s="1"/>
      <c r="AZW1308" s="1"/>
      <c r="AZX1308" s="1"/>
      <c r="AZY1308" s="1"/>
      <c r="AZZ1308" s="1"/>
      <c r="BAA1308" s="1"/>
      <c r="BAB1308" s="1"/>
      <c r="BAC1308" s="1"/>
      <c r="BAD1308" s="1"/>
      <c r="BAE1308" s="1"/>
      <c r="BAF1308" s="1"/>
      <c r="BAG1308" s="1"/>
      <c r="BAH1308" s="1"/>
      <c r="BAI1308" s="1"/>
      <c r="BAJ1308" s="1"/>
      <c r="BAK1308" s="1"/>
      <c r="BAL1308" s="1"/>
      <c r="BAM1308" s="1"/>
      <c r="BAN1308" s="1"/>
      <c r="BAO1308" s="1"/>
      <c r="BAP1308" s="1"/>
      <c r="BAQ1308" s="1"/>
      <c r="BAR1308" s="1"/>
      <c r="BAS1308" s="1"/>
      <c r="BAT1308" s="1"/>
      <c r="BAU1308" s="1"/>
      <c r="BAV1308" s="1"/>
      <c r="BAW1308" s="1"/>
      <c r="BAX1308" s="1"/>
      <c r="BAY1308" s="1"/>
      <c r="BAZ1308" s="1"/>
      <c r="BBA1308" s="1"/>
      <c r="BBB1308" s="1"/>
      <c r="BBC1308" s="1"/>
      <c r="BBD1308" s="1"/>
      <c r="BBE1308" s="1"/>
      <c r="BBF1308" s="1"/>
      <c r="BBG1308" s="1"/>
      <c r="BBH1308" s="1"/>
      <c r="BBI1308" s="1"/>
      <c r="BBJ1308" s="1"/>
      <c r="BBK1308" s="1"/>
      <c r="BBL1308" s="1"/>
      <c r="BBM1308" s="1"/>
      <c r="BBN1308" s="1"/>
      <c r="BBO1308" s="1"/>
      <c r="BBP1308" s="1"/>
      <c r="BBQ1308" s="1"/>
      <c r="BBR1308" s="1"/>
      <c r="BBS1308" s="1"/>
      <c r="BBT1308" s="1"/>
      <c r="BBU1308" s="1"/>
      <c r="BBV1308" s="1"/>
      <c r="BBW1308" s="1"/>
      <c r="BBX1308" s="1"/>
      <c r="BBY1308" s="1"/>
      <c r="BBZ1308" s="1"/>
      <c r="BCA1308" s="1"/>
      <c r="BCB1308" s="1"/>
      <c r="BCC1308" s="1"/>
      <c r="BCD1308" s="1"/>
      <c r="BCE1308" s="1"/>
      <c r="BCF1308" s="1"/>
      <c r="BCG1308" s="1"/>
      <c r="BCH1308" s="1"/>
      <c r="BCI1308" s="1"/>
      <c r="BCJ1308" s="1"/>
      <c r="BCK1308" s="1"/>
      <c r="BCL1308" s="1"/>
      <c r="BCM1308" s="1"/>
      <c r="BCN1308" s="1"/>
      <c r="BCO1308" s="1"/>
      <c r="BCP1308" s="1"/>
      <c r="BCQ1308" s="1"/>
      <c r="BCR1308" s="1"/>
      <c r="BCS1308" s="1"/>
      <c r="BCT1308" s="1"/>
      <c r="BCU1308" s="1"/>
      <c r="BCV1308" s="1"/>
      <c r="BCW1308" s="1"/>
      <c r="BCX1308" s="1"/>
      <c r="BCY1308" s="1"/>
      <c r="BCZ1308" s="1"/>
      <c r="BDA1308" s="1"/>
      <c r="BDB1308" s="1"/>
      <c r="BDC1308" s="1"/>
      <c r="BDD1308" s="1"/>
      <c r="BDE1308" s="1"/>
      <c r="BDF1308" s="1"/>
      <c r="BDG1308" s="1"/>
      <c r="BDH1308" s="1"/>
      <c r="BDI1308" s="1"/>
      <c r="BDJ1308" s="1"/>
      <c r="BDK1308" s="1"/>
      <c r="BDL1308" s="1"/>
      <c r="BDM1308" s="1"/>
      <c r="BDN1308" s="1"/>
      <c r="BDO1308" s="1"/>
      <c r="BDP1308" s="1"/>
      <c r="BDQ1308" s="1"/>
      <c r="BDR1308" s="1"/>
      <c r="BDS1308" s="1"/>
      <c r="BDT1308" s="1"/>
      <c r="BDU1308" s="1"/>
      <c r="BDV1308" s="1"/>
      <c r="BDW1308" s="1"/>
      <c r="BDX1308" s="1"/>
      <c r="BDY1308" s="1"/>
      <c r="BDZ1308" s="1"/>
      <c r="BEA1308" s="1"/>
      <c r="BEB1308" s="1"/>
      <c r="BEC1308" s="1"/>
      <c r="BED1308" s="1"/>
      <c r="BEE1308" s="1"/>
      <c r="BEF1308" s="1"/>
      <c r="BEG1308" s="1"/>
      <c r="BEH1308" s="1"/>
      <c r="BEI1308" s="1"/>
      <c r="BEJ1308" s="1"/>
      <c r="BEK1308" s="1"/>
      <c r="BEL1308" s="1"/>
      <c r="BEM1308" s="1"/>
      <c r="BEN1308" s="1"/>
      <c r="BEO1308" s="1"/>
      <c r="BEP1308" s="1"/>
      <c r="BEQ1308" s="1"/>
      <c r="BER1308" s="1"/>
      <c r="BES1308" s="1"/>
      <c r="BET1308" s="1"/>
      <c r="BEU1308" s="1"/>
      <c r="BEV1308" s="1"/>
      <c r="BEW1308" s="1"/>
      <c r="BEX1308" s="1"/>
      <c r="BEY1308" s="1"/>
      <c r="BEZ1308" s="1"/>
      <c r="BFA1308" s="1"/>
      <c r="BFB1308" s="1"/>
      <c r="BFC1308" s="1"/>
      <c r="BFD1308" s="1"/>
      <c r="BFE1308" s="1"/>
      <c r="BFF1308" s="1"/>
      <c r="BFG1308" s="1"/>
      <c r="BFH1308" s="1"/>
      <c r="BFI1308" s="1"/>
      <c r="BFJ1308" s="1"/>
      <c r="BFK1308" s="1"/>
      <c r="BFL1308" s="1"/>
      <c r="BFM1308" s="1"/>
      <c r="BFN1308" s="1"/>
      <c r="BFO1308" s="1"/>
      <c r="BFP1308" s="1"/>
      <c r="BFQ1308" s="1"/>
      <c r="BFR1308" s="1"/>
      <c r="BFS1308" s="1"/>
      <c r="BFT1308" s="1"/>
      <c r="BFU1308" s="1"/>
      <c r="BFV1308" s="1"/>
      <c r="BFW1308" s="1"/>
      <c r="BFX1308" s="1"/>
      <c r="BFY1308" s="1"/>
      <c r="BFZ1308" s="1"/>
      <c r="BGA1308" s="1"/>
      <c r="BGB1308" s="1"/>
      <c r="BGC1308" s="1"/>
      <c r="BGD1308" s="1"/>
      <c r="BGE1308" s="1"/>
      <c r="BGF1308" s="1"/>
      <c r="BGG1308" s="1"/>
      <c r="BGH1308" s="1"/>
      <c r="BGI1308" s="1"/>
      <c r="BGJ1308" s="1"/>
      <c r="BGK1308" s="1"/>
      <c r="BGL1308" s="1"/>
      <c r="BGM1308" s="1"/>
      <c r="BGN1308" s="1"/>
      <c r="BGO1308" s="1"/>
      <c r="BGP1308" s="1"/>
      <c r="BGQ1308" s="1"/>
      <c r="BGR1308" s="1"/>
      <c r="BGS1308" s="1"/>
      <c r="BGT1308" s="1"/>
      <c r="BGU1308" s="1"/>
      <c r="BGV1308" s="1"/>
      <c r="BGW1308" s="1"/>
      <c r="BGX1308" s="1"/>
      <c r="BGY1308" s="1"/>
      <c r="BGZ1308" s="1"/>
      <c r="BHA1308" s="1"/>
      <c r="BHB1308" s="1"/>
      <c r="BHC1308" s="1"/>
      <c r="BHD1308" s="1"/>
      <c r="BHE1308" s="1"/>
      <c r="BHF1308" s="1"/>
      <c r="BHG1308" s="1"/>
      <c r="BHH1308" s="1"/>
      <c r="BHI1308" s="1"/>
      <c r="BHJ1308" s="1"/>
      <c r="BHK1308" s="1"/>
      <c r="BHL1308" s="1"/>
      <c r="BHM1308" s="1"/>
      <c r="BHN1308" s="1"/>
      <c r="BHO1308" s="1"/>
      <c r="BHP1308" s="1"/>
      <c r="BHQ1308" s="1"/>
      <c r="BHR1308" s="1"/>
      <c r="BHS1308" s="1"/>
      <c r="BHT1308" s="1"/>
      <c r="BHU1308" s="1"/>
      <c r="BHV1308" s="1"/>
      <c r="BHW1308" s="1"/>
      <c r="BHX1308" s="1"/>
      <c r="BHY1308" s="1"/>
      <c r="BHZ1308" s="1"/>
      <c r="BIA1308" s="1"/>
      <c r="BIB1308" s="1"/>
      <c r="BIC1308" s="1"/>
      <c r="BID1308" s="1"/>
      <c r="BIE1308" s="1"/>
      <c r="BIF1308" s="1"/>
      <c r="BIG1308" s="1"/>
      <c r="BIH1308" s="1"/>
      <c r="BII1308" s="1"/>
      <c r="BIJ1308" s="1"/>
      <c r="BIK1308" s="1"/>
      <c r="BIL1308" s="1"/>
      <c r="BIM1308" s="1"/>
      <c r="BIN1308" s="1"/>
      <c r="BIO1308" s="1"/>
      <c r="BIP1308" s="1"/>
      <c r="BIQ1308" s="1"/>
      <c r="BIR1308" s="1"/>
      <c r="BIS1308" s="1"/>
      <c r="BIT1308" s="1"/>
      <c r="BIU1308" s="1"/>
      <c r="BIV1308" s="1"/>
      <c r="BIW1308" s="1"/>
      <c r="BIX1308" s="1"/>
      <c r="BIY1308" s="1"/>
      <c r="BIZ1308" s="1"/>
      <c r="BJA1308" s="1"/>
      <c r="BJB1308" s="1"/>
      <c r="BJC1308" s="1"/>
      <c r="BJD1308" s="1"/>
      <c r="BJE1308" s="1"/>
      <c r="BJF1308" s="1"/>
      <c r="BJG1308" s="1"/>
      <c r="BJH1308" s="1"/>
      <c r="BJI1308" s="1"/>
      <c r="BJJ1308" s="1"/>
      <c r="BJK1308" s="1"/>
      <c r="BJL1308" s="1"/>
      <c r="BJM1308" s="1"/>
      <c r="BJN1308" s="1"/>
      <c r="BJO1308" s="1"/>
      <c r="BJP1308" s="1"/>
      <c r="BJQ1308" s="1"/>
      <c r="BJR1308" s="1"/>
      <c r="BJS1308" s="1"/>
      <c r="BJT1308" s="1"/>
      <c r="BJU1308" s="1"/>
      <c r="BJV1308" s="1"/>
      <c r="BJW1308" s="1"/>
      <c r="BJX1308" s="1"/>
      <c r="BJY1308" s="1"/>
      <c r="BJZ1308" s="1"/>
      <c r="BKA1308" s="1"/>
      <c r="BKB1308" s="1"/>
      <c r="BKC1308" s="1"/>
      <c r="BKD1308" s="1"/>
      <c r="BKE1308" s="1"/>
      <c r="BKF1308" s="1"/>
      <c r="BKG1308" s="1"/>
      <c r="BKH1308" s="1"/>
      <c r="BKI1308" s="1"/>
      <c r="BKJ1308" s="1"/>
      <c r="BKK1308" s="1"/>
      <c r="BKL1308" s="1"/>
      <c r="BKM1308" s="1"/>
      <c r="BKN1308" s="1"/>
      <c r="BKO1308" s="1"/>
      <c r="BKP1308" s="1"/>
      <c r="BKQ1308" s="1"/>
      <c r="BKR1308" s="1"/>
      <c r="BKS1308" s="1"/>
      <c r="BKT1308" s="1"/>
      <c r="BKU1308" s="1"/>
      <c r="BKV1308" s="1"/>
      <c r="BKW1308" s="1"/>
      <c r="BKX1308" s="1"/>
      <c r="BKY1308" s="1"/>
      <c r="BKZ1308" s="1"/>
      <c r="BLA1308" s="1"/>
      <c r="BLB1308" s="1"/>
      <c r="BLC1308" s="1"/>
      <c r="BLD1308" s="1"/>
      <c r="BLE1308" s="1"/>
      <c r="BLF1308" s="1"/>
      <c r="BLG1308" s="1"/>
      <c r="BLH1308" s="1"/>
      <c r="BLI1308" s="1"/>
      <c r="BLJ1308" s="1"/>
      <c r="BLK1308" s="1"/>
      <c r="BLL1308" s="1"/>
      <c r="BLM1308" s="1"/>
      <c r="BLN1308" s="1"/>
      <c r="BLO1308" s="1"/>
      <c r="BLP1308" s="1"/>
      <c r="BLQ1308" s="1"/>
      <c r="BLR1308" s="1"/>
      <c r="BLS1308" s="1"/>
      <c r="BLT1308" s="1"/>
      <c r="BLU1308" s="1"/>
      <c r="BLV1308" s="1"/>
      <c r="BLW1308" s="1"/>
      <c r="BLX1308" s="1"/>
      <c r="BLY1308" s="1"/>
      <c r="BLZ1308" s="1"/>
      <c r="BMA1308" s="1"/>
      <c r="BMB1308" s="1"/>
      <c r="BMC1308" s="1"/>
      <c r="BMD1308" s="1"/>
      <c r="BME1308" s="1"/>
      <c r="BMF1308" s="1"/>
      <c r="BMG1308" s="1"/>
      <c r="BMH1308" s="1"/>
      <c r="BMI1308" s="1"/>
      <c r="BMJ1308" s="1"/>
      <c r="BMK1308" s="1"/>
      <c r="BML1308" s="1"/>
      <c r="BMM1308" s="1"/>
      <c r="BMN1308" s="1"/>
      <c r="BMO1308" s="1"/>
      <c r="BMP1308" s="1"/>
      <c r="BMQ1308" s="1"/>
      <c r="BMR1308" s="1"/>
      <c r="BMS1308" s="1"/>
      <c r="BMT1308" s="1"/>
      <c r="BMU1308" s="1"/>
      <c r="BMV1308" s="1"/>
      <c r="BMW1308" s="1"/>
      <c r="BMX1308" s="1"/>
      <c r="BMY1308" s="1"/>
      <c r="BMZ1308" s="1"/>
      <c r="BNA1308" s="1"/>
      <c r="BNB1308" s="1"/>
      <c r="BNC1308" s="1"/>
      <c r="BND1308" s="1"/>
      <c r="BNE1308" s="1"/>
      <c r="BNF1308" s="1"/>
      <c r="BNG1308" s="1"/>
      <c r="BNH1308" s="1"/>
      <c r="BNI1308" s="1"/>
      <c r="BNJ1308" s="1"/>
      <c r="BNK1308" s="1"/>
      <c r="BNL1308" s="1"/>
      <c r="BNM1308" s="1"/>
      <c r="BNN1308" s="1"/>
      <c r="BNO1308" s="1"/>
      <c r="BNP1308" s="1"/>
      <c r="BNQ1308" s="1"/>
      <c r="BNR1308" s="1"/>
      <c r="BNS1308" s="1"/>
      <c r="BNT1308" s="1"/>
      <c r="BNU1308" s="1"/>
      <c r="BNV1308" s="1"/>
      <c r="BNW1308" s="1"/>
      <c r="BNX1308" s="1"/>
      <c r="BNY1308" s="1"/>
      <c r="BNZ1308" s="1"/>
      <c r="BOA1308" s="1"/>
      <c r="BOB1308" s="1"/>
      <c r="BOC1308" s="1"/>
      <c r="BOD1308" s="1"/>
      <c r="BOE1308" s="1"/>
      <c r="BOF1308" s="1"/>
      <c r="BOG1308" s="1"/>
      <c r="BOH1308" s="1"/>
      <c r="BOI1308" s="1"/>
      <c r="BOJ1308" s="1"/>
      <c r="BOK1308" s="1"/>
      <c r="BOL1308" s="1"/>
      <c r="BOM1308" s="1"/>
      <c r="BON1308" s="1"/>
      <c r="BOO1308" s="1"/>
      <c r="BOP1308" s="1"/>
      <c r="BOQ1308" s="1"/>
      <c r="BOR1308" s="1"/>
      <c r="BOS1308" s="1"/>
      <c r="BOT1308" s="1"/>
      <c r="BOU1308" s="1"/>
      <c r="BOV1308" s="1"/>
      <c r="BOW1308" s="1"/>
      <c r="BOX1308" s="1"/>
      <c r="BOY1308" s="1"/>
      <c r="BOZ1308" s="1"/>
      <c r="BPA1308" s="1"/>
      <c r="BPB1308" s="1"/>
      <c r="BPC1308" s="1"/>
      <c r="BPD1308" s="1"/>
      <c r="BPE1308" s="1"/>
      <c r="BPF1308" s="1"/>
      <c r="BPG1308" s="1"/>
      <c r="BPH1308" s="1"/>
      <c r="BPI1308" s="1"/>
      <c r="BPJ1308" s="1"/>
      <c r="BPK1308" s="1"/>
      <c r="BPL1308" s="1"/>
      <c r="BPM1308" s="1"/>
      <c r="BPN1308" s="1"/>
      <c r="BPO1308" s="1"/>
      <c r="BPP1308" s="1"/>
      <c r="BPQ1308" s="1"/>
      <c r="BPR1308" s="1"/>
      <c r="BPS1308" s="1"/>
      <c r="BPT1308" s="1"/>
      <c r="BPU1308" s="1"/>
      <c r="BPV1308" s="1"/>
      <c r="BPW1308" s="1"/>
      <c r="BPX1308" s="1"/>
      <c r="BPY1308" s="1"/>
      <c r="BPZ1308" s="1"/>
      <c r="BQA1308" s="1"/>
      <c r="BQB1308" s="1"/>
      <c r="BQC1308" s="1"/>
      <c r="BQD1308" s="1"/>
      <c r="BQE1308" s="1"/>
      <c r="BQF1308" s="1"/>
      <c r="BQG1308" s="1"/>
      <c r="BQH1308" s="1"/>
      <c r="BQI1308" s="1"/>
      <c r="BQJ1308" s="1"/>
      <c r="BQK1308" s="1"/>
      <c r="BQL1308" s="1"/>
      <c r="BQM1308" s="1"/>
      <c r="BQN1308" s="1"/>
      <c r="BQO1308" s="1"/>
      <c r="BQP1308" s="1"/>
      <c r="BQQ1308" s="1"/>
      <c r="BQR1308" s="1"/>
      <c r="BQS1308" s="1"/>
      <c r="BQT1308" s="1"/>
      <c r="BQU1308" s="1"/>
      <c r="BQV1308" s="1"/>
      <c r="BQW1308" s="1"/>
      <c r="BQX1308" s="1"/>
      <c r="BQY1308" s="1"/>
      <c r="BQZ1308" s="1"/>
      <c r="BRA1308" s="1"/>
      <c r="BRB1308" s="1"/>
      <c r="BRC1308" s="1"/>
      <c r="BRD1308" s="1"/>
      <c r="BRE1308" s="1"/>
      <c r="BRF1308" s="1"/>
      <c r="BRG1308" s="1"/>
      <c r="BRH1308" s="1"/>
      <c r="BRI1308" s="1"/>
      <c r="BRJ1308" s="1"/>
      <c r="BRK1308" s="1"/>
      <c r="BRL1308" s="1"/>
      <c r="BRM1308" s="1"/>
      <c r="BRN1308" s="1"/>
      <c r="BRO1308" s="1"/>
      <c r="BRP1308" s="1"/>
      <c r="BRQ1308" s="1"/>
      <c r="BRR1308" s="1"/>
      <c r="BRS1308" s="1"/>
      <c r="BRT1308" s="1"/>
      <c r="BRU1308" s="1"/>
      <c r="BRV1308" s="1"/>
      <c r="BRW1308" s="1"/>
      <c r="BRX1308" s="1"/>
      <c r="BRY1308" s="1"/>
      <c r="BRZ1308" s="1"/>
      <c r="BSA1308" s="1"/>
      <c r="BSB1308" s="1"/>
      <c r="BSC1308" s="1"/>
      <c r="BSD1308" s="1"/>
      <c r="BSE1308" s="1"/>
      <c r="BSF1308" s="1"/>
      <c r="BSG1308" s="1"/>
      <c r="BSH1308" s="1"/>
      <c r="BSI1308" s="1"/>
      <c r="BSJ1308" s="1"/>
      <c r="BSK1308" s="1"/>
      <c r="BSL1308" s="1"/>
      <c r="BSM1308" s="1"/>
      <c r="BSN1308" s="1"/>
      <c r="BSO1308" s="1"/>
      <c r="BSP1308" s="1"/>
      <c r="BSQ1308" s="1"/>
      <c r="BSR1308" s="1"/>
      <c r="BSS1308" s="1"/>
      <c r="BST1308" s="1"/>
      <c r="BSU1308" s="1"/>
      <c r="BSV1308" s="1"/>
      <c r="BSW1308" s="1"/>
      <c r="BSX1308" s="1"/>
      <c r="BSY1308" s="1"/>
      <c r="BSZ1308" s="1"/>
      <c r="BTA1308" s="1"/>
      <c r="BTB1308" s="1"/>
      <c r="BTC1308" s="1"/>
      <c r="BTD1308" s="1"/>
      <c r="BTE1308" s="1"/>
      <c r="BTF1308" s="1"/>
      <c r="BTG1308" s="1"/>
      <c r="BTH1308" s="1"/>
      <c r="BTI1308" s="1"/>
      <c r="BTJ1308" s="1"/>
      <c r="BTK1308" s="1"/>
      <c r="BTL1308" s="1"/>
      <c r="BTM1308" s="1"/>
      <c r="BTN1308" s="1"/>
      <c r="BTO1308" s="1"/>
      <c r="BTP1308" s="1"/>
      <c r="BTQ1308" s="1"/>
      <c r="BTR1308" s="1"/>
      <c r="BTS1308" s="1"/>
      <c r="BTT1308" s="1"/>
      <c r="BTU1308" s="1"/>
      <c r="BTV1308" s="1"/>
      <c r="BTW1308" s="1"/>
      <c r="BTX1308" s="1"/>
      <c r="BTY1308" s="1"/>
      <c r="BTZ1308" s="1"/>
      <c r="BUA1308" s="1"/>
      <c r="BUB1308" s="1"/>
      <c r="BUC1308" s="1"/>
      <c r="BUD1308" s="1"/>
      <c r="BUE1308" s="1"/>
      <c r="BUF1308" s="1"/>
      <c r="BUG1308" s="1"/>
      <c r="BUH1308" s="1"/>
      <c r="BUI1308" s="1"/>
      <c r="BUJ1308" s="1"/>
      <c r="BUK1308" s="1"/>
      <c r="BUL1308" s="1"/>
      <c r="BUM1308" s="1"/>
      <c r="BUN1308" s="1"/>
      <c r="BUO1308" s="1"/>
      <c r="BUP1308" s="1"/>
      <c r="BUQ1308" s="1"/>
      <c r="BUR1308" s="1"/>
      <c r="BUS1308" s="1"/>
      <c r="BUT1308" s="1"/>
      <c r="BUU1308" s="1"/>
      <c r="BUV1308" s="1"/>
      <c r="BUW1308" s="1"/>
      <c r="BUX1308" s="1"/>
      <c r="BUY1308" s="1"/>
      <c r="BUZ1308" s="1"/>
      <c r="BVA1308" s="1"/>
      <c r="BVB1308" s="1"/>
      <c r="BVC1308" s="1"/>
      <c r="BVD1308" s="1"/>
      <c r="BVE1308" s="1"/>
      <c r="BVF1308" s="1"/>
      <c r="BVG1308" s="1"/>
      <c r="BVH1308" s="1"/>
      <c r="BVI1308" s="1"/>
      <c r="BVJ1308" s="1"/>
      <c r="BVK1308" s="1"/>
      <c r="BVL1308" s="1"/>
      <c r="BVM1308" s="1"/>
      <c r="BVN1308" s="1"/>
      <c r="BVO1308" s="1"/>
      <c r="BVP1308" s="1"/>
      <c r="BVQ1308" s="1"/>
      <c r="BVR1308" s="1"/>
      <c r="BVS1308" s="1"/>
      <c r="BVT1308" s="1"/>
      <c r="BVU1308" s="1"/>
      <c r="BVV1308" s="1"/>
      <c r="BVW1308" s="1"/>
      <c r="BVX1308" s="1"/>
      <c r="BVY1308" s="1"/>
      <c r="BVZ1308" s="1"/>
      <c r="BWA1308" s="1"/>
      <c r="BWB1308" s="1"/>
      <c r="BWC1308" s="1"/>
      <c r="BWD1308" s="1"/>
      <c r="BWE1308" s="1"/>
      <c r="BWF1308" s="1"/>
      <c r="BWG1308" s="1"/>
      <c r="BWH1308" s="1"/>
      <c r="BWI1308" s="1"/>
      <c r="BWJ1308" s="1"/>
      <c r="BWK1308" s="1"/>
      <c r="BWL1308" s="1"/>
      <c r="BWM1308" s="1"/>
      <c r="BWN1308" s="1"/>
      <c r="BWO1308" s="1"/>
      <c r="BWP1308" s="1"/>
      <c r="BWQ1308" s="1"/>
      <c r="BWR1308" s="1"/>
      <c r="BWS1308" s="1"/>
      <c r="BWT1308" s="1"/>
      <c r="BWU1308" s="1"/>
      <c r="BWV1308" s="1"/>
      <c r="BWW1308" s="1"/>
      <c r="BWX1308" s="1"/>
      <c r="BWY1308" s="1"/>
      <c r="BWZ1308" s="1"/>
      <c r="BXA1308" s="1"/>
      <c r="BXB1308" s="1"/>
      <c r="BXC1308" s="1"/>
      <c r="BXD1308" s="1"/>
      <c r="BXE1308" s="1"/>
      <c r="BXF1308" s="1"/>
      <c r="BXG1308" s="1"/>
      <c r="BXH1308" s="1"/>
      <c r="BXI1308" s="1"/>
      <c r="BXJ1308" s="1"/>
      <c r="BXK1308" s="1"/>
      <c r="BXL1308" s="1"/>
      <c r="BXM1308" s="1"/>
      <c r="BXN1308" s="1"/>
      <c r="BXO1308" s="1"/>
      <c r="BXP1308" s="1"/>
      <c r="BXQ1308" s="1"/>
      <c r="BXR1308" s="1"/>
      <c r="BXS1308" s="1"/>
      <c r="BXT1308" s="1"/>
      <c r="BXU1308" s="1"/>
      <c r="BXV1308" s="1"/>
      <c r="BXW1308" s="1"/>
      <c r="BXX1308" s="1"/>
      <c r="BXY1308" s="1"/>
      <c r="BXZ1308" s="1"/>
      <c r="BYA1308" s="1"/>
      <c r="BYB1308" s="1"/>
      <c r="BYC1308" s="1"/>
      <c r="BYD1308" s="1"/>
      <c r="BYE1308" s="1"/>
      <c r="BYF1308" s="1"/>
      <c r="BYG1308" s="1"/>
      <c r="BYH1308" s="1"/>
      <c r="BYI1308" s="1"/>
      <c r="BYJ1308" s="1"/>
      <c r="BYK1308" s="1"/>
      <c r="BYL1308" s="1"/>
      <c r="BYM1308" s="1"/>
      <c r="BYN1308" s="1"/>
      <c r="BYO1308" s="1"/>
      <c r="BYP1308" s="1"/>
      <c r="BYQ1308" s="1"/>
      <c r="BYR1308" s="1"/>
      <c r="BYS1308" s="1"/>
      <c r="BYT1308" s="1"/>
      <c r="BYU1308" s="1"/>
      <c r="BYV1308" s="1"/>
      <c r="BYW1308" s="1"/>
      <c r="BYX1308" s="1"/>
      <c r="BYY1308" s="1"/>
      <c r="BYZ1308" s="1"/>
      <c r="BZA1308" s="1"/>
      <c r="BZB1308" s="1"/>
      <c r="BZC1308" s="1"/>
      <c r="BZD1308" s="1"/>
      <c r="BZE1308" s="1"/>
      <c r="BZF1308" s="1"/>
      <c r="BZG1308" s="1"/>
      <c r="BZH1308" s="1"/>
      <c r="BZI1308" s="1"/>
      <c r="BZJ1308" s="1"/>
      <c r="BZK1308" s="1"/>
      <c r="BZL1308" s="1"/>
      <c r="BZM1308" s="1"/>
      <c r="BZN1308" s="1"/>
      <c r="BZO1308" s="1"/>
      <c r="BZP1308" s="1"/>
      <c r="BZQ1308" s="1"/>
      <c r="BZR1308" s="1"/>
      <c r="BZS1308" s="1"/>
      <c r="BZT1308" s="1"/>
      <c r="BZU1308" s="1"/>
      <c r="BZV1308" s="1"/>
      <c r="BZW1308" s="1"/>
      <c r="BZX1308" s="1"/>
      <c r="BZY1308" s="1"/>
      <c r="BZZ1308" s="1"/>
      <c r="CAA1308" s="1"/>
      <c r="CAB1308" s="1"/>
      <c r="CAC1308" s="1"/>
      <c r="CAD1308" s="1"/>
      <c r="CAE1308" s="1"/>
      <c r="CAF1308" s="1"/>
      <c r="CAG1308" s="1"/>
      <c r="CAH1308" s="1"/>
      <c r="CAI1308" s="1"/>
      <c r="CAJ1308" s="1"/>
      <c r="CAK1308" s="1"/>
      <c r="CAL1308" s="1"/>
      <c r="CAM1308" s="1"/>
      <c r="CAN1308" s="1"/>
      <c r="CAO1308" s="1"/>
      <c r="CAP1308" s="1"/>
      <c r="CAQ1308" s="1"/>
      <c r="CAR1308" s="1"/>
      <c r="CAS1308" s="1"/>
      <c r="CAT1308" s="1"/>
      <c r="CAU1308" s="1"/>
      <c r="CAV1308" s="1"/>
      <c r="CAW1308" s="1"/>
      <c r="CAX1308" s="1"/>
      <c r="CAY1308" s="1"/>
      <c r="CAZ1308" s="1"/>
      <c r="CBA1308" s="1"/>
      <c r="CBB1308" s="1"/>
      <c r="CBC1308" s="1"/>
      <c r="CBD1308" s="1"/>
      <c r="CBE1308" s="1"/>
      <c r="CBF1308" s="1"/>
      <c r="CBG1308" s="1"/>
      <c r="CBH1308" s="1"/>
      <c r="CBI1308" s="1"/>
      <c r="CBJ1308" s="1"/>
      <c r="CBK1308" s="1"/>
      <c r="CBL1308" s="1"/>
      <c r="CBM1308" s="1"/>
      <c r="CBN1308" s="1"/>
      <c r="CBO1308" s="1"/>
      <c r="CBP1308" s="1"/>
      <c r="CBQ1308" s="1"/>
      <c r="CBR1308" s="1"/>
      <c r="CBS1308" s="1"/>
      <c r="CBT1308" s="1"/>
      <c r="CBU1308" s="1"/>
      <c r="CBV1308" s="1"/>
      <c r="CBW1308" s="1"/>
      <c r="CBX1308" s="1"/>
      <c r="CBY1308" s="1"/>
      <c r="CBZ1308" s="1"/>
      <c r="CCA1308" s="1"/>
      <c r="CCB1308" s="1"/>
      <c r="CCC1308" s="1"/>
      <c r="CCD1308" s="1"/>
      <c r="CCE1308" s="1"/>
      <c r="CCF1308" s="1"/>
      <c r="CCG1308" s="1"/>
      <c r="CCH1308" s="1"/>
      <c r="CCI1308" s="1"/>
      <c r="CCJ1308" s="1"/>
      <c r="CCK1308" s="1"/>
      <c r="CCL1308" s="1"/>
      <c r="CCM1308" s="1"/>
      <c r="CCN1308" s="1"/>
      <c r="CCO1308" s="1"/>
      <c r="CCP1308" s="1"/>
      <c r="CCQ1308" s="1"/>
      <c r="CCR1308" s="1"/>
      <c r="CCS1308" s="1"/>
      <c r="CCT1308" s="1"/>
      <c r="CCU1308" s="1"/>
      <c r="CCV1308" s="1"/>
      <c r="CCW1308" s="1"/>
      <c r="CCX1308" s="1"/>
      <c r="CCY1308" s="1"/>
      <c r="CCZ1308" s="1"/>
      <c r="CDA1308" s="1"/>
      <c r="CDB1308" s="1"/>
      <c r="CDC1308" s="1"/>
      <c r="CDD1308" s="1"/>
      <c r="CDE1308" s="1"/>
      <c r="CDF1308" s="1"/>
      <c r="CDG1308" s="1"/>
      <c r="CDH1308" s="1"/>
      <c r="CDI1308" s="1"/>
      <c r="CDJ1308" s="1"/>
      <c r="CDK1308" s="1"/>
      <c r="CDL1308" s="1"/>
      <c r="CDM1308" s="1"/>
      <c r="CDN1308" s="1"/>
      <c r="CDO1308" s="1"/>
      <c r="CDP1308" s="1"/>
      <c r="CDQ1308" s="1"/>
      <c r="CDR1308" s="1"/>
      <c r="CDS1308" s="1"/>
      <c r="CDT1308" s="1"/>
      <c r="CDU1308" s="1"/>
      <c r="CDV1308" s="1"/>
      <c r="CDW1308" s="1"/>
      <c r="CDX1308" s="1"/>
      <c r="CDY1308" s="1"/>
      <c r="CDZ1308" s="1"/>
      <c r="CEA1308" s="1"/>
      <c r="CEB1308" s="1"/>
      <c r="CEC1308" s="1"/>
      <c r="CED1308" s="1"/>
      <c r="CEE1308" s="1"/>
      <c r="CEF1308" s="1"/>
      <c r="CEG1308" s="1"/>
      <c r="CEH1308" s="1"/>
      <c r="CEI1308" s="1"/>
      <c r="CEJ1308" s="1"/>
      <c r="CEK1308" s="1"/>
      <c r="CEL1308" s="1"/>
      <c r="CEM1308" s="1"/>
      <c r="CEN1308" s="1"/>
      <c r="CEO1308" s="1"/>
      <c r="CEP1308" s="1"/>
      <c r="CEQ1308" s="1"/>
      <c r="CER1308" s="1"/>
      <c r="CES1308" s="1"/>
      <c r="CET1308" s="1"/>
      <c r="CEU1308" s="1"/>
      <c r="CEV1308" s="1"/>
      <c r="CEW1308" s="1"/>
      <c r="CEX1308" s="1"/>
      <c r="CEY1308" s="1"/>
      <c r="CEZ1308" s="1"/>
      <c r="CFA1308" s="1"/>
      <c r="CFB1308" s="1"/>
      <c r="CFC1308" s="1"/>
      <c r="CFD1308" s="1"/>
      <c r="CFE1308" s="1"/>
      <c r="CFF1308" s="1"/>
      <c r="CFG1308" s="1"/>
      <c r="CFH1308" s="1"/>
      <c r="CFI1308" s="1"/>
      <c r="CFJ1308" s="1"/>
      <c r="CFK1308" s="1"/>
      <c r="CFL1308" s="1"/>
      <c r="CFM1308" s="1"/>
      <c r="CFN1308" s="1"/>
      <c r="CFO1308" s="1"/>
      <c r="CFP1308" s="1"/>
      <c r="CFQ1308" s="1"/>
      <c r="CFR1308" s="1"/>
      <c r="CFS1308" s="1"/>
      <c r="CFT1308" s="1"/>
      <c r="CFU1308" s="1"/>
      <c r="CFV1308" s="1"/>
      <c r="CFW1308" s="1"/>
      <c r="CFX1308" s="1"/>
      <c r="CFY1308" s="1"/>
      <c r="CFZ1308" s="1"/>
      <c r="CGA1308" s="1"/>
      <c r="CGB1308" s="1"/>
      <c r="CGC1308" s="1"/>
      <c r="CGD1308" s="1"/>
      <c r="CGE1308" s="1"/>
      <c r="CGF1308" s="1"/>
      <c r="CGG1308" s="1"/>
      <c r="CGH1308" s="1"/>
      <c r="CGI1308" s="1"/>
      <c r="CGJ1308" s="1"/>
      <c r="CGK1308" s="1"/>
      <c r="CGL1308" s="1"/>
      <c r="CGM1308" s="1"/>
      <c r="CGN1308" s="1"/>
      <c r="CGO1308" s="1"/>
      <c r="CGP1308" s="1"/>
      <c r="CGQ1308" s="1"/>
      <c r="CGR1308" s="1"/>
      <c r="CGS1308" s="1"/>
      <c r="CGT1308" s="1"/>
      <c r="CGU1308" s="1"/>
      <c r="CGV1308" s="1"/>
      <c r="CGW1308" s="1"/>
      <c r="CGX1308" s="1"/>
      <c r="CGY1308" s="1"/>
      <c r="CGZ1308" s="1"/>
      <c r="CHA1308" s="1"/>
      <c r="CHB1308" s="1"/>
      <c r="CHC1308" s="1"/>
      <c r="CHD1308" s="1"/>
      <c r="CHE1308" s="1"/>
      <c r="CHF1308" s="1"/>
      <c r="CHG1308" s="1"/>
      <c r="CHH1308" s="1"/>
      <c r="CHI1308" s="1"/>
      <c r="CHJ1308" s="1"/>
      <c r="CHK1308" s="1"/>
      <c r="CHL1308" s="1"/>
      <c r="CHM1308" s="1"/>
      <c r="CHN1308" s="1"/>
      <c r="CHO1308" s="1"/>
      <c r="CHP1308" s="1"/>
      <c r="CHQ1308" s="1"/>
      <c r="CHR1308" s="1"/>
      <c r="CHS1308" s="1"/>
      <c r="CHT1308" s="1"/>
      <c r="CHU1308" s="1"/>
      <c r="CHV1308" s="1"/>
      <c r="CHW1308" s="1"/>
      <c r="CHX1308" s="1"/>
      <c r="CHY1308" s="1"/>
      <c r="CHZ1308" s="1"/>
      <c r="CIA1308" s="1"/>
      <c r="CIB1308" s="1"/>
      <c r="CIC1308" s="1"/>
      <c r="CID1308" s="1"/>
      <c r="CIE1308" s="1"/>
      <c r="CIF1308" s="1"/>
      <c r="CIG1308" s="1"/>
      <c r="CIH1308" s="1"/>
      <c r="CII1308" s="1"/>
      <c r="CIJ1308" s="1"/>
      <c r="CIK1308" s="1"/>
      <c r="CIL1308" s="1"/>
      <c r="CIM1308" s="1"/>
      <c r="CIN1308" s="1"/>
      <c r="CIO1308" s="1"/>
      <c r="CIP1308" s="1"/>
      <c r="CIQ1308" s="1"/>
      <c r="CIR1308" s="1"/>
      <c r="CIS1308" s="1"/>
      <c r="CIT1308" s="1"/>
      <c r="CIU1308" s="1"/>
      <c r="CIV1308" s="1"/>
      <c r="CIW1308" s="1"/>
      <c r="CIX1308" s="1"/>
      <c r="CIY1308" s="1"/>
      <c r="CIZ1308" s="1"/>
      <c r="CJA1308" s="1"/>
      <c r="CJB1308" s="1"/>
      <c r="CJC1308" s="1"/>
      <c r="CJD1308" s="1"/>
      <c r="CJE1308" s="1"/>
      <c r="CJF1308" s="1"/>
      <c r="CJG1308" s="1"/>
      <c r="CJH1308" s="1"/>
      <c r="CJI1308" s="1"/>
      <c r="CJJ1308" s="1"/>
      <c r="CJK1308" s="1"/>
      <c r="CJL1308" s="1"/>
      <c r="CJM1308" s="1"/>
      <c r="CJN1308" s="1"/>
      <c r="CJO1308" s="1"/>
      <c r="CJP1308" s="1"/>
      <c r="CJQ1308" s="1"/>
      <c r="CJR1308" s="1"/>
      <c r="CJS1308" s="1"/>
      <c r="CJT1308" s="1"/>
      <c r="CJU1308" s="1"/>
      <c r="CJV1308" s="1"/>
      <c r="CJW1308" s="1"/>
      <c r="CJX1308" s="1"/>
      <c r="CJY1308" s="1"/>
      <c r="CJZ1308" s="1"/>
      <c r="CKA1308" s="1"/>
      <c r="CKB1308" s="1"/>
      <c r="CKC1308" s="1"/>
      <c r="CKD1308" s="1"/>
      <c r="CKE1308" s="1"/>
      <c r="CKF1308" s="1"/>
      <c r="CKG1308" s="1"/>
      <c r="CKH1308" s="1"/>
      <c r="CKI1308" s="1"/>
      <c r="CKJ1308" s="1"/>
      <c r="CKK1308" s="1"/>
      <c r="CKL1308" s="1"/>
      <c r="CKM1308" s="1"/>
      <c r="CKN1308" s="1"/>
      <c r="CKO1308" s="1"/>
      <c r="CKP1308" s="1"/>
      <c r="CKQ1308" s="1"/>
      <c r="CKR1308" s="1"/>
      <c r="CKS1308" s="1"/>
      <c r="CKT1308" s="1"/>
      <c r="CKU1308" s="1"/>
      <c r="CKV1308" s="1"/>
      <c r="CKW1308" s="1"/>
      <c r="CKX1308" s="1"/>
      <c r="CKY1308" s="1"/>
      <c r="CKZ1308" s="1"/>
      <c r="CLA1308" s="1"/>
      <c r="CLB1308" s="1"/>
      <c r="CLC1308" s="1"/>
      <c r="CLD1308" s="1"/>
      <c r="CLE1308" s="1"/>
      <c r="CLF1308" s="1"/>
      <c r="CLG1308" s="1"/>
      <c r="CLH1308" s="1"/>
      <c r="CLI1308" s="1"/>
      <c r="CLJ1308" s="1"/>
      <c r="CLK1308" s="1"/>
      <c r="CLL1308" s="1"/>
      <c r="CLM1308" s="1"/>
      <c r="CLN1308" s="1"/>
      <c r="CLO1308" s="1"/>
      <c r="CLP1308" s="1"/>
      <c r="CLQ1308" s="1"/>
      <c r="CLR1308" s="1"/>
      <c r="CLS1308" s="1"/>
      <c r="CLT1308" s="1"/>
      <c r="CLU1308" s="1"/>
      <c r="CLV1308" s="1"/>
      <c r="CLW1308" s="1"/>
      <c r="CLX1308" s="1"/>
      <c r="CLY1308" s="1"/>
      <c r="CLZ1308" s="1"/>
      <c r="CMA1308" s="1"/>
      <c r="CMB1308" s="1"/>
      <c r="CMC1308" s="1"/>
      <c r="CMD1308" s="1"/>
      <c r="CME1308" s="1"/>
      <c r="CMF1308" s="1"/>
      <c r="CMG1308" s="1"/>
      <c r="CMH1308" s="1"/>
      <c r="CMI1308" s="1"/>
      <c r="CMJ1308" s="1"/>
      <c r="CMK1308" s="1"/>
      <c r="CML1308" s="1"/>
      <c r="CMM1308" s="1"/>
      <c r="CMN1308" s="1"/>
      <c r="CMO1308" s="1"/>
      <c r="CMP1308" s="1"/>
      <c r="CMQ1308" s="1"/>
      <c r="CMR1308" s="1"/>
      <c r="CMS1308" s="1"/>
      <c r="CMT1308" s="1"/>
      <c r="CMU1308" s="1"/>
      <c r="CMV1308" s="1"/>
      <c r="CMW1308" s="1"/>
      <c r="CMX1308" s="1"/>
      <c r="CMY1308" s="1"/>
      <c r="CMZ1308" s="1"/>
      <c r="CNA1308" s="1"/>
      <c r="CNB1308" s="1"/>
      <c r="CNC1308" s="1"/>
      <c r="CND1308" s="1"/>
      <c r="CNE1308" s="1"/>
      <c r="CNF1308" s="1"/>
      <c r="CNG1308" s="1"/>
      <c r="CNH1308" s="1"/>
      <c r="CNI1308" s="1"/>
      <c r="CNJ1308" s="1"/>
      <c r="CNK1308" s="1"/>
      <c r="CNL1308" s="1"/>
      <c r="CNM1308" s="1"/>
      <c r="CNN1308" s="1"/>
      <c r="CNO1308" s="1"/>
      <c r="CNP1308" s="1"/>
      <c r="CNQ1308" s="1"/>
      <c r="CNR1308" s="1"/>
      <c r="CNS1308" s="1"/>
      <c r="CNT1308" s="1"/>
      <c r="CNU1308" s="1"/>
      <c r="CNV1308" s="1"/>
      <c r="CNW1308" s="1"/>
      <c r="CNX1308" s="1"/>
      <c r="CNY1308" s="1"/>
      <c r="CNZ1308" s="1"/>
      <c r="COA1308" s="1"/>
      <c r="COB1308" s="1"/>
      <c r="COC1308" s="1"/>
      <c r="COD1308" s="1"/>
      <c r="COE1308" s="1"/>
      <c r="COF1308" s="1"/>
      <c r="COG1308" s="1"/>
      <c r="COH1308" s="1"/>
      <c r="COI1308" s="1"/>
      <c r="COJ1308" s="1"/>
      <c r="COK1308" s="1"/>
      <c r="COL1308" s="1"/>
      <c r="COM1308" s="1"/>
      <c r="CON1308" s="1"/>
      <c r="COO1308" s="1"/>
      <c r="COP1308" s="1"/>
      <c r="COQ1308" s="1"/>
      <c r="COR1308" s="1"/>
      <c r="COS1308" s="1"/>
      <c r="COT1308" s="1"/>
      <c r="COU1308" s="1"/>
      <c r="COV1308" s="1"/>
      <c r="COW1308" s="1"/>
      <c r="COX1308" s="1"/>
      <c r="COY1308" s="1"/>
      <c r="COZ1308" s="1"/>
      <c r="CPA1308" s="1"/>
      <c r="CPB1308" s="1"/>
      <c r="CPC1308" s="1"/>
      <c r="CPD1308" s="1"/>
      <c r="CPE1308" s="1"/>
      <c r="CPF1308" s="1"/>
      <c r="CPG1308" s="1"/>
      <c r="CPH1308" s="1"/>
      <c r="CPI1308" s="1"/>
      <c r="CPJ1308" s="1"/>
      <c r="CPK1308" s="1"/>
      <c r="CPL1308" s="1"/>
      <c r="CPM1308" s="1"/>
      <c r="CPN1308" s="1"/>
      <c r="CPO1308" s="1"/>
      <c r="CPP1308" s="1"/>
      <c r="CPQ1308" s="1"/>
      <c r="CPR1308" s="1"/>
      <c r="CPS1308" s="1"/>
      <c r="CPT1308" s="1"/>
      <c r="CPU1308" s="1"/>
      <c r="CPV1308" s="1"/>
      <c r="CPW1308" s="1"/>
      <c r="CPX1308" s="1"/>
      <c r="CPY1308" s="1"/>
      <c r="CPZ1308" s="1"/>
      <c r="CQA1308" s="1"/>
      <c r="CQB1308" s="1"/>
      <c r="CQC1308" s="1"/>
      <c r="CQD1308" s="1"/>
      <c r="CQE1308" s="1"/>
      <c r="CQF1308" s="1"/>
      <c r="CQG1308" s="1"/>
      <c r="CQH1308" s="1"/>
      <c r="CQI1308" s="1"/>
      <c r="CQJ1308" s="1"/>
      <c r="CQK1308" s="1"/>
      <c r="CQL1308" s="1"/>
      <c r="CQM1308" s="1"/>
      <c r="CQN1308" s="1"/>
      <c r="CQO1308" s="1"/>
      <c r="CQP1308" s="1"/>
      <c r="CQQ1308" s="1"/>
      <c r="CQR1308" s="1"/>
      <c r="CQS1308" s="1"/>
      <c r="CQT1308" s="1"/>
      <c r="CQU1308" s="1"/>
      <c r="CQV1308" s="1"/>
      <c r="CQW1308" s="1"/>
      <c r="CQX1308" s="1"/>
      <c r="CQY1308" s="1"/>
      <c r="CQZ1308" s="1"/>
      <c r="CRA1308" s="1"/>
      <c r="CRB1308" s="1"/>
      <c r="CRC1308" s="1"/>
      <c r="CRD1308" s="1"/>
      <c r="CRE1308" s="1"/>
      <c r="CRF1308" s="1"/>
      <c r="CRG1308" s="1"/>
      <c r="CRH1308" s="1"/>
      <c r="CRI1308" s="1"/>
      <c r="CRJ1308" s="1"/>
      <c r="CRK1308" s="1"/>
      <c r="CRL1308" s="1"/>
      <c r="CRM1308" s="1"/>
      <c r="CRN1308" s="1"/>
      <c r="CRO1308" s="1"/>
      <c r="CRP1308" s="1"/>
      <c r="CRQ1308" s="1"/>
      <c r="CRR1308" s="1"/>
      <c r="CRS1308" s="1"/>
      <c r="CRT1308" s="1"/>
      <c r="CRU1308" s="1"/>
      <c r="CRV1308" s="1"/>
      <c r="CRW1308" s="1"/>
      <c r="CRX1308" s="1"/>
      <c r="CRY1308" s="1"/>
      <c r="CRZ1308" s="1"/>
      <c r="CSA1308" s="1"/>
      <c r="CSB1308" s="1"/>
      <c r="CSC1308" s="1"/>
      <c r="CSD1308" s="1"/>
      <c r="CSE1308" s="1"/>
      <c r="CSF1308" s="1"/>
      <c r="CSG1308" s="1"/>
      <c r="CSH1308" s="1"/>
      <c r="CSI1308" s="1"/>
      <c r="CSJ1308" s="1"/>
      <c r="CSK1308" s="1"/>
      <c r="CSL1308" s="1"/>
      <c r="CSM1308" s="1"/>
      <c r="CSN1308" s="1"/>
      <c r="CSO1308" s="1"/>
      <c r="CSP1308" s="1"/>
      <c r="CSQ1308" s="1"/>
      <c r="CSR1308" s="1"/>
      <c r="CSS1308" s="1"/>
      <c r="CST1308" s="1"/>
      <c r="CSU1308" s="1"/>
      <c r="CSV1308" s="1"/>
      <c r="CSW1308" s="1"/>
      <c r="CSX1308" s="1"/>
      <c r="CSY1308" s="1"/>
      <c r="CSZ1308" s="1"/>
      <c r="CTA1308" s="1"/>
      <c r="CTB1308" s="1"/>
      <c r="CTC1308" s="1"/>
      <c r="CTD1308" s="1"/>
      <c r="CTE1308" s="1"/>
      <c r="CTF1308" s="1"/>
      <c r="CTG1308" s="1"/>
      <c r="CTH1308" s="1"/>
      <c r="CTI1308" s="1"/>
      <c r="CTJ1308" s="1"/>
      <c r="CTK1308" s="1"/>
      <c r="CTL1308" s="1"/>
      <c r="CTM1308" s="1"/>
      <c r="CTN1308" s="1"/>
      <c r="CTO1308" s="1"/>
      <c r="CTP1308" s="1"/>
      <c r="CTQ1308" s="1"/>
      <c r="CTR1308" s="1"/>
      <c r="CTS1308" s="1"/>
      <c r="CTT1308" s="1"/>
      <c r="CTU1308" s="1"/>
      <c r="CTV1308" s="1"/>
      <c r="CTW1308" s="1"/>
      <c r="CTX1308" s="1"/>
      <c r="CTY1308" s="1"/>
      <c r="CTZ1308" s="1"/>
      <c r="CUA1308" s="1"/>
      <c r="CUB1308" s="1"/>
      <c r="CUC1308" s="1"/>
      <c r="CUD1308" s="1"/>
      <c r="CUE1308" s="1"/>
      <c r="CUF1308" s="1"/>
      <c r="CUG1308" s="1"/>
      <c r="CUH1308" s="1"/>
      <c r="CUI1308" s="1"/>
      <c r="CUJ1308" s="1"/>
      <c r="CUK1308" s="1"/>
      <c r="CUL1308" s="1"/>
      <c r="CUM1308" s="1"/>
      <c r="CUN1308" s="1"/>
      <c r="CUO1308" s="1"/>
      <c r="CUP1308" s="1"/>
      <c r="CUQ1308" s="1"/>
      <c r="CUR1308" s="1"/>
      <c r="CUS1308" s="1"/>
      <c r="CUT1308" s="1"/>
      <c r="CUU1308" s="1"/>
      <c r="CUV1308" s="1"/>
      <c r="CUW1308" s="1"/>
      <c r="CUX1308" s="1"/>
      <c r="CUY1308" s="1"/>
      <c r="CUZ1308" s="1"/>
      <c r="CVA1308" s="1"/>
      <c r="CVB1308" s="1"/>
      <c r="CVC1308" s="1"/>
      <c r="CVD1308" s="1"/>
      <c r="CVE1308" s="1"/>
      <c r="CVF1308" s="1"/>
      <c r="CVG1308" s="1"/>
      <c r="CVH1308" s="1"/>
      <c r="CVI1308" s="1"/>
      <c r="CVJ1308" s="1"/>
      <c r="CVK1308" s="1"/>
      <c r="CVL1308" s="1"/>
      <c r="CVM1308" s="1"/>
      <c r="CVN1308" s="1"/>
      <c r="CVO1308" s="1"/>
      <c r="CVP1308" s="1"/>
      <c r="CVQ1308" s="1"/>
      <c r="CVR1308" s="1"/>
      <c r="CVS1308" s="1"/>
      <c r="CVT1308" s="1"/>
      <c r="CVU1308" s="1"/>
      <c r="CVV1308" s="1"/>
      <c r="CVW1308" s="1"/>
      <c r="CVX1308" s="1"/>
      <c r="CVY1308" s="1"/>
      <c r="CVZ1308" s="1"/>
      <c r="CWA1308" s="1"/>
      <c r="CWB1308" s="1"/>
      <c r="CWC1308" s="1"/>
      <c r="CWD1308" s="1"/>
      <c r="CWE1308" s="1"/>
      <c r="CWF1308" s="1"/>
      <c r="CWG1308" s="1"/>
      <c r="CWH1308" s="1"/>
      <c r="CWI1308" s="1"/>
      <c r="CWJ1308" s="1"/>
      <c r="CWK1308" s="1"/>
      <c r="CWL1308" s="1"/>
      <c r="CWM1308" s="1"/>
      <c r="CWN1308" s="1"/>
      <c r="CWO1308" s="1"/>
      <c r="CWP1308" s="1"/>
      <c r="CWQ1308" s="1"/>
      <c r="CWR1308" s="1"/>
      <c r="CWS1308" s="1"/>
      <c r="CWT1308" s="1"/>
      <c r="CWU1308" s="1"/>
      <c r="CWV1308" s="1"/>
      <c r="CWW1308" s="1"/>
      <c r="CWX1308" s="1"/>
      <c r="CWY1308" s="1"/>
      <c r="CWZ1308" s="1"/>
      <c r="CXA1308" s="1"/>
      <c r="CXB1308" s="1"/>
      <c r="CXC1308" s="1"/>
      <c r="CXD1308" s="1"/>
      <c r="CXE1308" s="1"/>
      <c r="CXF1308" s="1"/>
      <c r="CXG1308" s="1"/>
      <c r="CXH1308" s="1"/>
      <c r="CXI1308" s="1"/>
      <c r="CXJ1308" s="1"/>
      <c r="CXK1308" s="1"/>
      <c r="CXL1308" s="1"/>
      <c r="CXM1308" s="1"/>
      <c r="CXN1308" s="1"/>
      <c r="CXO1308" s="1"/>
      <c r="CXP1308" s="1"/>
      <c r="CXQ1308" s="1"/>
      <c r="CXR1308" s="1"/>
      <c r="CXS1308" s="1"/>
      <c r="CXT1308" s="1"/>
      <c r="CXU1308" s="1"/>
      <c r="CXV1308" s="1"/>
      <c r="CXW1308" s="1"/>
      <c r="CXX1308" s="1"/>
      <c r="CXY1308" s="1"/>
      <c r="CXZ1308" s="1"/>
      <c r="CYA1308" s="1"/>
      <c r="CYB1308" s="1"/>
      <c r="CYC1308" s="1"/>
      <c r="CYD1308" s="1"/>
      <c r="CYE1308" s="1"/>
      <c r="CYF1308" s="1"/>
      <c r="CYG1308" s="1"/>
      <c r="CYH1308" s="1"/>
      <c r="CYI1308" s="1"/>
      <c r="CYJ1308" s="1"/>
      <c r="CYK1308" s="1"/>
      <c r="CYL1308" s="1"/>
      <c r="CYM1308" s="1"/>
      <c r="CYN1308" s="1"/>
      <c r="CYO1308" s="1"/>
      <c r="CYP1308" s="1"/>
      <c r="CYQ1308" s="1"/>
      <c r="CYR1308" s="1"/>
      <c r="CYS1308" s="1"/>
      <c r="CYT1308" s="1"/>
      <c r="CYU1308" s="1"/>
      <c r="CYV1308" s="1"/>
      <c r="CYW1308" s="1"/>
      <c r="CYX1308" s="1"/>
      <c r="CYY1308" s="1"/>
      <c r="CYZ1308" s="1"/>
      <c r="CZA1308" s="1"/>
      <c r="CZB1308" s="1"/>
      <c r="CZC1308" s="1"/>
      <c r="CZD1308" s="1"/>
      <c r="CZE1308" s="1"/>
      <c r="CZF1308" s="1"/>
      <c r="CZG1308" s="1"/>
      <c r="CZH1308" s="1"/>
      <c r="CZI1308" s="1"/>
      <c r="CZJ1308" s="1"/>
      <c r="CZK1308" s="1"/>
      <c r="CZL1308" s="1"/>
      <c r="CZM1308" s="1"/>
      <c r="CZN1308" s="1"/>
      <c r="CZO1308" s="1"/>
      <c r="CZP1308" s="1"/>
      <c r="CZQ1308" s="1"/>
      <c r="CZR1308" s="1"/>
      <c r="CZS1308" s="1"/>
      <c r="CZT1308" s="1"/>
      <c r="CZU1308" s="1"/>
      <c r="CZV1308" s="1"/>
      <c r="CZW1308" s="1"/>
      <c r="CZX1308" s="1"/>
      <c r="CZY1308" s="1"/>
      <c r="CZZ1308" s="1"/>
      <c r="DAA1308" s="1"/>
      <c r="DAB1308" s="1"/>
      <c r="DAC1308" s="1"/>
      <c r="DAD1308" s="1"/>
      <c r="DAE1308" s="1"/>
      <c r="DAF1308" s="1"/>
      <c r="DAG1308" s="1"/>
      <c r="DAH1308" s="1"/>
      <c r="DAI1308" s="1"/>
      <c r="DAJ1308" s="1"/>
      <c r="DAK1308" s="1"/>
      <c r="DAL1308" s="1"/>
      <c r="DAM1308" s="1"/>
      <c r="DAN1308" s="1"/>
      <c r="DAO1308" s="1"/>
      <c r="DAP1308" s="1"/>
      <c r="DAQ1308" s="1"/>
      <c r="DAR1308" s="1"/>
      <c r="DAS1308" s="1"/>
      <c r="DAT1308" s="1"/>
      <c r="DAU1308" s="1"/>
      <c r="DAV1308" s="1"/>
      <c r="DAW1308" s="1"/>
      <c r="DAX1308" s="1"/>
      <c r="DAY1308" s="1"/>
      <c r="DAZ1308" s="1"/>
      <c r="DBA1308" s="1"/>
      <c r="DBB1308" s="1"/>
      <c r="DBC1308" s="1"/>
      <c r="DBD1308" s="1"/>
      <c r="DBE1308" s="1"/>
      <c r="DBF1308" s="1"/>
      <c r="DBG1308" s="1"/>
      <c r="DBH1308" s="1"/>
      <c r="DBI1308" s="1"/>
      <c r="DBJ1308" s="1"/>
      <c r="DBK1308" s="1"/>
      <c r="DBL1308" s="1"/>
      <c r="DBM1308" s="1"/>
      <c r="DBN1308" s="1"/>
      <c r="DBO1308" s="1"/>
      <c r="DBP1308" s="1"/>
      <c r="DBQ1308" s="1"/>
      <c r="DBR1308" s="1"/>
      <c r="DBS1308" s="1"/>
      <c r="DBT1308" s="1"/>
      <c r="DBU1308" s="1"/>
      <c r="DBV1308" s="1"/>
      <c r="DBW1308" s="1"/>
      <c r="DBX1308" s="1"/>
      <c r="DBY1308" s="1"/>
      <c r="DBZ1308" s="1"/>
      <c r="DCA1308" s="1"/>
      <c r="DCB1308" s="1"/>
      <c r="DCC1308" s="1"/>
      <c r="DCD1308" s="1"/>
      <c r="DCE1308" s="1"/>
      <c r="DCF1308" s="1"/>
      <c r="DCG1308" s="1"/>
      <c r="DCH1308" s="1"/>
      <c r="DCI1308" s="1"/>
      <c r="DCJ1308" s="1"/>
      <c r="DCK1308" s="1"/>
      <c r="DCL1308" s="1"/>
      <c r="DCM1308" s="1"/>
      <c r="DCN1308" s="1"/>
      <c r="DCO1308" s="1"/>
      <c r="DCP1308" s="1"/>
      <c r="DCQ1308" s="1"/>
      <c r="DCR1308" s="1"/>
      <c r="DCS1308" s="1"/>
      <c r="DCT1308" s="1"/>
      <c r="DCU1308" s="1"/>
      <c r="DCV1308" s="1"/>
      <c r="DCW1308" s="1"/>
      <c r="DCX1308" s="1"/>
      <c r="DCY1308" s="1"/>
      <c r="DCZ1308" s="1"/>
      <c r="DDA1308" s="1"/>
      <c r="DDB1308" s="1"/>
      <c r="DDC1308" s="1"/>
      <c r="DDD1308" s="1"/>
      <c r="DDE1308" s="1"/>
      <c r="DDF1308" s="1"/>
      <c r="DDG1308" s="1"/>
      <c r="DDH1308" s="1"/>
      <c r="DDI1308" s="1"/>
      <c r="DDJ1308" s="1"/>
      <c r="DDK1308" s="1"/>
      <c r="DDL1308" s="1"/>
      <c r="DDM1308" s="1"/>
      <c r="DDN1308" s="1"/>
      <c r="DDO1308" s="1"/>
      <c r="DDP1308" s="1"/>
      <c r="DDQ1308" s="1"/>
      <c r="DDR1308" s="1"/>
      <c r="DDS1308" s="1"/>
      <c r="DDT1308" s="1"/>
      <c r="DDU1308" s="1"/>
      <c r="DDV1308" s="1"/>
      <c r="DDW1308" s="1"/>
      <c r="DDX1308" s="1"/>
      <c r="DDY1308" s="1"/>
      <c r="DDZ1308" s="1"/>
      <c r="DEA1308" s="1"/>
      <c r="DEB1308" s="1"/>
      <c r="DEC1308" s="1"/>
      <c r="DED1308" s="1"/>
      <c r="DEE1308" s="1"/>
      <c r="DEF1308" s="1"/>
      <c r="DEG1308" s="1"/>
      <c r="DEH1308" s="1"/>
      <c r="DEI1308" s="1"/>
      <c r="DEJ1308" s="1"/>
      <c r="DEK1308" s="1"/>
      <c r="DEL1308" s="1"/>
      <c r="DEM1308" s="1"/>
      <c r="DEN1308" s="1"/>
      <c r="DEO1308" s="1"/>
      <c r="DEP1308" s="1"/>
      <c r="DEQ1308" s="1"/>
      <c r="DER1308" s="1"/>
      <c r="DES1308" s="1"/>
      <c r="DET1308" s="1"/>
      <c r="DEU1308" s="1"/>
      <c r="DEV1308" s="1"/>
      <c r="DEW1308" s="1"/>
      <c r="DEX1308" s="1"/>
      <c r="DEY1308" s="1"/>
      <c r="DEZ1308" s="1"/>
      <c r="DFA1308" s="1"/>
      <c r="DFB1308" s="1"/>
      <c r="DFC1308" s="1"/>
      <c r="DFD1308" s="1"/>
      <c r="DFE1308" s="1"/>
      <c r="DFF1308" s="1"/>
      <c r="DFG1308" s="1"/>
      <c r="DFH1308" s="1"/>
      <c r="DFI1308" s="1"/>
      <c r="DFJ1308" s="1"/>
      <c r="DFK1308" s="1"/>
      <c r="DFL1308" s="1"/>
      <c r="DFM1308" s="1"/>
      <c r="DFN1308" s="1"/>
      <c r="DFO1308" s="1"/>
      <c r="DFP1308" s="1"/>
      <c r="DFQ1308" s="1"/>
      <c r="DFR1308" s="1"/>
      <c r="DFS1308" s="1"/>
      <c r="DFT1308" s="1"/>
      <c r="DFU1308" s="1"/>
      <c r="DFV1308" s="1"/>
      <c r="DFW1308" s="1"/>
      <c r="DFX1308" s="1"/>
      <c r="DFY1308" s="1"/>
      <c r="DFZ1308" s="1"/>
      <c r="DGA1308" s="1"/>
      <c r="DGB1308" s="1"/>
      <c r="DGC1308" s="1"/>
      <c r="DGD1308" s="1"/>
      <c r="DGE1308" s="1"/>
      <c r="DGF1308" s="1"/>
      <c r="DGG1308" s="1"/>
      <c r="DGH1308" s="1"/>
      <c r="DGI1308" s="1"/>
      <c r="DGJ1308" s="1"/>
      <c r="DGK1308" s="1"/>
      <c r="DGL1308" s="1"/>
      <c r="DGM1308" s="1"/>
      <c r="DGN1308" s="1"/>
      <c r="DGO1308" s="1"/>
      <c r="DGP1308" s="1"/>
      <c r="DGQ1308" s="1"/>
      <c r="DGR1308" s="1"/>
      <c r="DGS1308" s="1"/>
      <c r="DGT1308" s="1"/>
      <c r="DGU1308" s="1"/>
      <c r="DGV1308" s="1"/>
      <c r="DGW1308" s="1"/>
      <c r="DGX1308" s="1"/>
      <c r="DGY1308" s="1"/>
      <c r="DGZ1308" s="1"/>
      <c r="DHA1308" s="1"/>
      <c r="DHB1308" s="1"/>
      <c r="DHC1308" s="1"/>
      <c r="DHD1308" s="1"/>
      <c r="DHE1308" s="1"/>
      <c r="DHF1308" s="1"/>
      <c r="DHG1308" s="1"/>
      <c r="DHH1308" s="1"/>
      <c r="DHI1308" s="1"/>
      <c r="DHJ1308" s="1"/>
      <c r="DHK1308" s="1"/>
      <c r="DHL1308" s="1"/>
      <c r="DHM1308" s="1"/>
      <c r="DHN1308" s="1"/>
      <c r="DHO1308" s="1"/>
      <c r="DHP1308" s="1"/>
      <c r="DHQ1308" s="1"/>
      <c r="DHR1308" s="1"/>
      <c r="DHS1308" s="1"/>
      <c r="DHT1308" s="1"/>
      <c r="DHU1308" s="1"/>
      <c r="DHV1308" s="1"/>
      <c r="DHW1308" s="1"/>
      <c r="DHX1308" s="1"/>
      <c r="DHY1308" s="1"/>
      <c r="DHZ1308" s="1"/>
      <c r="DIA1308" s="1"/>
      <c r="DIB1308" s="1"/>
      <c r="DIC1308" s="1"/>
      <c r="DID1308" s="1"/>
      <c r="DIE1308" s="1"/>
      <c r="DIF1308" s="1"/>
      <c r="DIG1308" s="1"/>
      <c r="DIH1308" s="1"/>
      <c r="DII1308" s="1"/>
      <c r="DIJ1308" s="1"/>
      <c r="DIK1308" s="1"/>
      <c r="DIL1308" s="1"/>
      <c r="DIM1308" s="1"/>
      <c r="DIN1308" s="1"/>
      <c r="DIO1308" s="1"/>
      <c r="DIP1308" s="1"/>
      <c r="DIQ1308" s="1"/>
      <c r="DIR1308" s="1"/>
      <c r="DIS1308" s="1"/>
      <c r="DIT1308" s="1"/>
      <c r="DIU1308" s="1"/>
      <c r="DIV1308" s="1"/>
      <c r="DIW1308" s="1"/>
      <c r="DIX1308" s="1"/>
      <c r="DIY1308" s="1"/>
      <c r="DIZ1308" s="1"/>
      <c r="DJA1308" s="1"/>
      <c r="DJB1308" s="1"/>
      <c r="DJC1308" s="1"/>
      <c r="DJD1308" s="1"/>
      <c r="DJE1308" s="1"/>
      <c r="DJF1308" s="1"/>
      <c r="DJG1308" s="1"/>
      <c r="DJH1308" s="1"/>
      <c r="DJI1308" s="1"/>
      <c r="DJJ1308" s="1"/>
      <c r="DJK1308" s="1"/>
      <c r="DJL1308" s="1"/>
      <c r="DJM1308" s="1"/>
      <c r="DJN1308" s="1"/>
      <c r="DJO1308" s="1"/>
      <c r="DJP1308" s="1"/>
      <c r="DJQ1308" s="1"/>
      <c r="DJR1308" s="1"/>
      <c r="DJS1308" s="1"/>
      <c r="DJT1308" s="1"/>
      <c r="DJU1308" s="1"/>
      <c r="DJV1308" s="1"/>
      <c r="DJW1308" s="1"/>
      <c r="DJX1308" s="1"/>
      <c r="DJY1308" s="1"/>
      <c r="DJZ1308" s="1"/>
      <c r="DKA1308" s="1"/>
      <c r="DKB1308" s="1"/>
      <c r="DKC1308" s="1"/>
      <c r="DKD1308" s="1"/>
      <c r="DKE1308" s="1"/>
      <c r="DKF1308" s="1"/>
      <c r="DKG1308" s="1"/>
      <c r="DKH1308" s="1"/>
      <c r="DKI1308" s="1"/>
      <c r="DKJ1308" s="1"/>
      <c r="DKK1308" s="1"/>
      <c r="DKL1308" s="1"/>
      <c r="DKM1308" s="1"/>
      <c r="DKN1308" s="1"/>
      <c r="DKO1308" s="1"/>
      <c r="DKP1308" s="1"/>
      <c r="DKQ1308" s="1"/>
      <c r="DKR1308" s="1"/>
      <c r="DKS1308" s="1"/>
      <c r="DKT1308" s="1"/>
      <c r="DKU1308" s="1"/>
      <c r="DKV1308" s="1"/>
      <c r="DKW1308" s="1"/>
      <c r="DKX1308" s="1"/>
      <c r="DKY1308" s="1"/>
      <c r="DKZ1308" s="1"/>
      <c r="DLA1308" s="1"/>
      <c r="DLB1308" s="1"/>
      <c r="DLC1308" s="1"/>
      <c r="DLD1308" s="1"/>
      <c r="DLE1308" s="1"/>
      <c r="DLF1308" s="1"/>
      <c r="DLG1308" s="1"/>
      <c r="DLH1308" s="1"/>
      <c r="DLI1308" s="1"/>
      <c r="DLJ1308" s="1"/>
      <c r="DLK1308" s="1"/>
      <c r="DLL1308" s="1"/>
      <c r="DLM1308" s="1"/>
      <c r="DLN1308" s="1"/>
      <c r="DLO1308" s="1"/>
      <c r="DLP1308" s="1"/>
      <c r="DLQ1308" s="1"/>
      <c r="DLR1308" s="1"/>
      <c r="DLS1308" s="1"/>
      <c r="DLT1308" s="1"/>
      <c r="DLU1308" s="1"/>
      <c r="DLV1308" s="1"/>
      <c r="DLW1308" s="1"/>
      <c r="DLX1308" s="1"/>
      <c r="DLY1308" s="1"/>
      <c r="DLZ1308" s="1"/>
      <c r="DMA1308" s="1"/>
      <c r="DMB1308" s="1"/>
      <c r="DMC1308" s="1"/>
      <c r="DMD1308" s="1"/>
      <c r="DME1308" s="1"/>
      <c r="DMF1308" s="1"/>
      <c r="DMG1308" s="1"/>
      <c r="DMH1308" s="1"/>
      <c r="DMI1308" s="1"/>
      <c r="DMJ1308" s="1"/>
      <c r="DMK1308" s="1"/>
      <c r="DML1308" s="1"/>
      <c r="DMM1308" s="1"/>
      <c r="DMN1308" s="1"/>
      <c r="DMO1308" s="1"/>
      <c r="DMP1308" s="1"/>
      <c r="DMQ1308" s="1"/>
      <c r="DMR1308" s="1"/>
      <c r="DMS1308" s="1"/>
      <c r="DMT1308" s="1"/>
      <c r="DMU1308" s="1"/>
      <c r="DMV1308" s="1"/>
      <c r="DMW1308" s="1"/>
      <c r="DMX1308" s="1"/>
      <c r="DMY1308" s="1"/>
      <c r="DMZ1308" s="1"/>
      <c r="DNA1308" s="1"/>
      <c r="DNB1308" s="1"/>
      <c r="DNC1308" s="1"/>
      <c r="DND1308" s="1"/>
      <c r="DNE1308" s="1"/>
      <c r="DNF1308" s="1"/>
      <c r="DNG1308" s="1"/>
      <c r="DNH1308" s="1"/>
      <c r="DNI1308" s="1"/>
      <c r="DNJ1308" s="1"/>
      <c r="DNK1308" s="1"/>
      <c r="DNL1308" s="1"/>
      <c r="DNM1308" s="1"/>
      <c r="DNN1308" s="1"/>
      <c r="DNO1308" s="1"/>
      <c r="DNP1308" s="1"/>
      <c r="DNQ1308" s="1"/>
      <c r="DNR1308" s="1"/>
      <c r="DNS1308" s="1"/>
      <c r="DNT1308" s="1"/>
      <c r="DNU1308" s="1"/>
      <c r="DNV1308" s="1"/>
      <c r="DNW1308" s="1"/>
      <c r="DNX1308" s="1"/>
      <c r="DNY1308" s="1"/>
      <c r="DNZ1308" s="1"/>
      <c r="DOA1308" s="1"/>
      <c r="DOB1308" s="1"/>
      <c r="DOC1308" s="1"/>
      <c r="DOD1308" s="1"/>
      <c r="DOE1308" s="1"/>
      <c r="DOF1308" s="1"/>
      <c r="DOG1308" s="1"/>
      <c r="DOH1308" s="1"/>
      <c r="DOI1308" s="1"/>
      <c r="DOJ1308" s="1"/>
      <c r="DOK1308" s="1"/>
      <c r="DOL1308" s="1"/>
      <c r="DOM1308" s="1"/>
      <c r="DON1308" s="1"/>
      <c r="DOO1308" s="1"/>
      <c r="DOP1308" s="1"/>
      <c r="DOQ1308" s="1"/>
      <c r="DOR1308" s="1"/>
      <c r="DOS1308" s="1"/>
      <c r="DOT1308" s="1"/>
      <c r="DOU1308" s="1"/>
      <c r="DOV1308" s="1"/>
      <c r="DOW1308" s="1"/>
      <c r="DOX1308" s="1"/>
      <c r="DOY1308" s="1"/>
      <c r="DOZ1308" s="1"/>
      <c r="DPA1308" s="1"/>
      <c r="DPB1308" s="1"/>
      <c r="DPC1308" s="1"/>
      <c r="DPD1308" s="1"/>
      <c r="DPE1308" s="1"/>
      <c r="DPF1308" s="1"/>
      <c r="DPG1308" s="1"/>
      <c r="DPH1308" s="1"/>
      <c r="DPI1308" s="1"/>
      <c r="DPJ1308" s="1"/>
      <c r="DPK1308" s="1"/>
      <c r="DPL1308" s="1"/>
      <c r="DPM1308" s="1"/>
      <c r="DPN1308" s="1"/>
      <c r="DPO1308" s="1"/>
      <c r="DPP1308" s="1"/>
      <c r="DPQ1308" s="1"/>
      <c r="DPR1308" s="1"/>
      <c r="DPS1308" s="1"/>
      <c r="DPT1308" s="1"/>
      <c r="DPU1308" s="1"/>
      <c r="DPV1308" s="1"/>
      <c r="DPW1308" s="1"/>
      <c r="DPX1308" s="1"/>
      <c r="DPY1308" s="1"/>
      <c r="DPZ1308" s="1"/>
      <c r="DQA1308" s="1"/>
      <c r="DQB1308" s="1"/>
      <c r="DQC1308" s="1"/>
      <c r="DQD1308" s="1"/>
      <c r="DQE1308" s="1"/>
      <c r="DQF1308" s="1"/>
      <c r="DQG1308" s="1"/>
      <c r="DQH1308" s="1"/>
      <c r="DQI1308" s="1"/>
      <c r="DQJ1308" s="1"/>
      <c r="DQK1308" s="1"/>
      <c r="DQL1308" s="1"/>
      <c r="DQM1308" s="1"/>
      <c r="DQN1308" s="1"/>
      <c r="DQO1308" s="1"/>
      <c r="DQP1308" s="1"/>
      <c r="DQQ1308" s="1"/>
      <c r="DQR1308" s="1"/>
      <c r="DQS1308" s="1"/>
      <c r="DQT1308" s="1"/>
      <c r="DQU1308" s="1"/>
      <c r="DQV1308" s="1"/>
      <c r="DQW1308" s="1"/>
      <c r="DQX1308" s="1"/>
      <c r="DQY1308" s="1"/>
      <c r="DQZ1308" s="1"/>
      <c r="DRA1308" s="1"/>
      <c r="DRB1308" s="1"/>
      <c r="DRC1308" s="1"/>
      <c r="DRD1308" s="1"/>
      <c r="DRE1308" s="1"/>
      <c r="DRF1308" s="1"/>
      <c r="DRG1308" s="1"/>
      <c r="DRH1308" s="1"/>
      <c r="DRI1308" s="1"/>
      <c r="DRJ1308" s="1"/>
      <c r="DRK1308" s="1"/>
      <c r="DRL1308" s="1"/>
      <c r="DRM1308" s="1"/>
      <c r="DRN1308" s="1"/>
      <c r="DRO1308" s="1"/>
      <c r="DRP1308" s="1"/>
      <c r="DRQ1308" s="1"/>
      <c r="DRR1308" s="1"/>
      <c r="DRS1308" s="1"/>
      <c r="DRT1308" s="1"/>
      <c r="DRU1308" s="1"/>
      <c r="DRV1308" s="1"/>
      <c r="DRW1308" s="1"/>
      <c r="DRX1308" s="1"/>
      <c r="DRY1308" s="1"/>
      <c r="DRZ1308" s="1"/>
      <c r="DSA1308" s="1"/>
      <c r="DSB1308" s="1"/>
      <c r="DSC1308" s="1"/>
      <c r="DSD1308" s="1"/>
      <c r="DSE1308" s="1"/>
      <c r="DSF1308" s="1"/>
      <c r="DSG1308" s="1"/>
      <c r="DSH1308" s="1"/>
      <c r="DSI1308" s="1"/>
      <c r="DSJ1308" s="1"/>
      <c r="DSK1308" s="1"/>
      <c r="DSL1308" s="1"/>
      <c r="DSM1308" s="1"/>
      <c r="DSN1308" s="1"/>
      <c r="DSO1308" s="1"/>
      <c r="DSP1308" s="1"/>
      <c r="DSQ1308" s="1"/>
      <c r="DSR1308" s="1"/>
      <c r="DSS1308" s="1"/>
      <c r="DST1308" s="1"/>
      <c r="DSU1308" s="1"/>
      <c r="DSV1308" s="1"/>
      <c r="DSW1308" s="1"/>
      <c r="DSX1308" s="1"/>
      <c r="DSY1308" s="1"/>
      <c r="DSZ1308" s="1"/>
      <c r="DTA1308" s="1"/>
      <c r="DTB1308" s="1"/>
      <c r="DTC1308" s="1"/>
      <c r="DTD1308" s="1"/>
      <c r="DTE1308" s="1"/>
      <c r="DTF1308" s="1"/>
      <c r="DTG1308" s="1"/>
      <c r="DTH1308" s="1"/>
      <c r="DTI1308" s="1"/>
      <c r="DTJ1308" s="1"/>
      <c r="DTK1308" s="1"/>
      <c r="DTL1308" s="1"/>
      <c r="DTM1308" s="1"/>
      <c r="DTN1308" s="1"/>
      <c r="DTO1308" s="1"/>
      <c r="DTP1308" s="1"/>
      <c r="DTQ1308" s="1"/>
      <c r="DTR1308" s="1"/>
      <c r="DTS1308" s="1"/>
      <c r="DTT1308" s="1"/>
      <c r="DTU1308" s="1"/>
      <c r="DTV1308" s="1"/>
      <c r="DTW1308" s="1"/>
      <c r="DTX1308" s="1"/>
      <c r="DTY1308" s="1"/>
      <c r="DTZ1308" s="1"/>
      <c r="DUA1308" s="1"/>
      <c r="DUB1308" s="1"/>
      <c r="DUC1308" s="1"/>
      <c r="DUD1308" s="1"/>
      <c r="DUE1308" s="1"/>
      <c r="DUF1308" s="1"/>
      <c r="DUG1308" s="1"/>
      <c r="DUH1308" s="1"/>
      <c r="DUI1308" s="1"/>
      <c r="DUJ1308" s="1"/>
      <c r="DUK1308" s="1"/>
      <c r="DUL1308" s="1"/>
      <c r="DUM1308" s="1"/>
      <c r="DUN1308" s="1"/>
      <c r="DUO1308" s="1"/>
      <c r="DUP1308" s="1"/>
      <c r="DUQ1308" s="1"/>
      <c r="DUR1308" s="1"/>
      <c r="DUS1308" s="1"/>
      <c r="DUT1308" s="1"/>
      <c r="DUU1308" s="1"/>
      <c r="DUV1308" s="1"/>
      <c r="DUW1308" s="1"/>
      <c r="DUX1308" s="1"/>
      <c r="DUY1308" s="1"/>
      <c r="DUZ1308" s="1"/>
      <c r="DVA1308" s="1"/>
      <c r="DVB1308" s="1"/>
      <c r="DVC1308" s="1"/>
      <c r="DVD1308" s="1"/>
      <c r="DVE1308" s="1"/>
      <c r="DVF1308" s="1"/>
      <c r="DVG1308" s="1"/>
      <c r="DVH1308" s="1"/>
      <c r="DVI1308" s="1"/>
      <c r="DVJ1308" s="1"/>
      <c r="DVK1308" s="1"/>
      <c r="DVL1308" s="1"/>
      <c r="DVM1308" s="1"/>
      <c r="DVN1308" s="1"/>
      <c r="DVO1308" s="1"/>
      <c r="DVP1308" s="1"/>
      <c r="DVQ1308" s="1"/>
      <c r="DVR1308" s="1"/>
      <c r="DVS1308" s="1"/>
      <c r="DVT1308" s="1"/>
      <c r="DVU1308" s="1"/>
      <c r="DVV1308" s="1"/>
      <c r="DVW1308" s="1"/>
      <c r="DVX1308" s="1"/>
      <c r="DVY1308" s="1"/>
      <c r="DVZ1308" s="1"/>
      <c r="DWA1308" s="1"/>
      <c r="DWB1308" s="1"/>
      <c r="DWC1308" s="1"/>
      <c r="DWD1308" s="1"/>
      <c r="DWE1308" s="1"/>
      <c r="DWF1308" s="1"/>
      <c r="DWG1308" s="1"/>
      <c r="DWH1308" s="1"/>
      <c r="DWI1308" s="1"/>
      <c r="DWJ1308" s="1"/>
      <c r="DWK1308" s="1"/>
      <c r="DWL1308" s="1"/>
      <c r="DWM1308" s="1"/>
      <c r="DWN1308" s="1"/>
      <c r="DWO1308" s="1"/>
      <c r="DWP1308" s="1"/>
      <c r="DWQ1308" s="1"/>
      <c r="DWR1308" s="1"/>
      <c r="DWS1308" s="1"/>
      <c r="DWT1308" s="1"/>
      <c r="DWU1308" s="1"/>
      <c r="DWV1308" s="1"/>
      <c r="DWW1308" s="1"/>
      <c r="DWX1308" s="1"/>
      <c r="DWY1308" s="1"/>
      <c r="DWZ1308" s="1"/>
      <c r="DXA1308" s="1"/>
      <c r="DXB1308" s="1"/>
      <c r="DXC1308" s="1"/>
      <c r="DXD1308" s="1"/>
      <c r="DXE1308" s="1"/>
      <c r="DXF1308" s="1"/>
      <c r="DXG1308" s="1"/>
      <c r="DXH1308" s="1"/>
      <c r="DXI1308" s="1"/>
      <c r="DXJ1308" s="1"/>
      <c r="DXK1308" s="1"/>
      <c r="DXL1308" s="1"/>
      <c r="DXM1308" s="1"/>
      <c r="DXN1308" s="1"/>
      <c r="DXO1308" s="1"/>
      <c r="DXP1308" s="1"/>
      <c r="DXQ1308" s="1"/>
      <c r="DXR1308" s="1"/>
      <c r="DXS1308" s="1"/>
      <c r="DXT1308" s="1"/>
      <c r="DXU1308" s="1"/>
      <c r="DXV1308" s="1"/>
      <c r="DXW1308" s="1"/>
      <c r="DXX1308" s="1"/>
      <c r="DXY1308" s="1"/>
      <c r="DXZ1308" s="1"/>
      <c r="DYA1308" s="1"/>
      <c r="DYB1308" s="1"/>
      <c r="DYC1308" s="1"/>
      <c r="DYD1308" s="1"/>
      <c r="DYE1308" s="1"/>
      <c r="DYF1308" s="1"/>
      <c r="DYG1308" s="1"/>
      <c r="DYH1308" s="1"/>
      <c r="DYI1308" s="1"/>
      <c r="DYJ1308" s="1"/>
      <c r="DYK1308" s="1"/>
      <c r="DYL1308" s="1"/>
      <c r="DYM1308" s="1"/>
      <c r="DYN1308" s="1"/>
      <c r="DYO1308" s="1"/>
      <c r="DYP1308" s="1"/>
      <c r="DYQ1308" s="1"/>
      <c r="DYR1308" s="1"/>
      <c r="DYS1308" s="1"/>
      <c r="DYT1308" s="1"/>
      <c r="DYU1308" s="1"/>
      <c r="DYV1308" s="1"/>
      <c r="DYW1308" s="1"/>
      <c r="DYX1308" s="1"/>
      <c r="DYY1308" s="1"/>
      <c r="DYZ1308" s="1"/>
      <c r="DZA1308" s="1"/>
      <c r="DZB1308" s="1"/>
      <c r="DZC1308" s="1"/>
      <c r="DZD1308" s="1"/>
      <c r="DZE1308" s="1"/>
      <c r="DZF1308" s="1"/>
      <c r="DZG1308" s="1"/>
      <c r="DZH1308" s="1"/>
      <c r="DZI1308" s="1"/>
      <c r="DZJ1308" s="1"/>
      <c r="DZK1308" s="1"/>
      <c r="DZL1308" s="1"/>
      <c r="DZM1308" s="1"/>
      <c r="DZN1308" s="1"/>
      <c r="DZO1308" s="1"/>
      <c r="DZP1308" s="1"/>
      <c r="DZQ1308" s="1"/>
      <c r="DZR1308" s="1"/>
      <c r="DZS1308" s="1"/>
      <c r="DZT1308" s="1"/>
      <c r="DZU1308" s="1"/>
      <c r="DZV1308" s="1"/>
      <c r="DZW1308" s="1"/>
      <c r="DZX1308" s="1"/>
      <c r="DZY1308" s="1"/>
      <c r="DZZ1308" s="1"/>
      <c r="EAA1308" s="1"/>
      <c r="EAB1308" s="1"/>
      <c r="EAC1308" s="1"/>
      <c r="EAD1308" s="1"/>
      <c r="EAE1308" s="1"/>
      <c r="EAF1308" s="1"/>
      <c r="EAG1308" s="1"/>
      <c r="EAH1308" s="1"/>
      <c r="EAI1308" s="1"/>
      <c r="EAJ1308" s="1"/>
      <c r="EAK1308" s="1"/>
      <c r="EAL1308" s="1"/>
      <c r="EAM1308" s="1"/>
      <c r="EAN1308" s="1"/>
      <c r="EAO1308" s="1"/>
      <c r="EAP1308" s="1"/>
      <c r="EAQ1308" s="1"/>
      <c r="EAR1308" s="1"/>
      <c r="EAS1308" s="1"/>
      <c r="EAT1308" s="1"/>
      <c r="EAU1308" s="1"/>
      <c r="EAV1308" s="1"/>
      <c r="EAW1308" s="1"/>
      <c r="EAX1308" s="1"/>
      <c r="EAY1308" s="1"/>
      <c r="EAZ1308" s="1"/>
      <c r="EBA1308" s="1"/>
      <c r="EBB1308" s="1"/>
      <c r="EBC1308" s="1"/>
      <c r="EBD1308" s="1"/>
      <c r="EBE1308" s="1"/>
      <c r="EBF1308" s="1"/>
      <c r="EBG1308" s="1"/>
      <c r="EBH1308" s="1"/>
      <c r="EBI1308" s="1"/>
      <c r="EBJ1308" s="1"/>
      <c r="EBK1308" s="1"/>
      <c r="EBL1308" s="1"/>
      <c r="EBM1308" s="1"/>
      <c r="EBN1308" s="1"/>
      <c r="EBO1308" s="1"/>
      <c r="EBP1308" s="1"/>
      <c r="EBQ1308" s="1"/>
      <c r="EBR1308" s="1"/>
      <c r="EBS1308" s="1"/>
      <c r="EBT1308" s="1"/>
      <c r="EBU1308" s="1"/>
      <c r="EBV1308" s="1"/>
      <c r="EBW1308" s="1"/>
      <c r="EBX1308" s="1"/>
      <c r="EBY1308" s="1"/>
      <c r="EBZ1308" s="1"/>
      <c r="ECA1308" s="1"/>
      <c r="ECB1308" s="1"/>
      <c r="ECC1308" s="1"/>
      <c r="ECD1308" s="1"/>
      <c r="ECE1308" s="1"/>
      <c r="ECF1308" s="1"/>
      <c r="ECG1308" s="1"/>
      <c r="ECH1308" s="1"/>
      <c r="ECI1308" s="1"/>
      <c r="ECJ1308" s="1"/>
      <c r="ECK1308" s="1"/>
      <c r="ECL1308" s="1"/>
      <c r="ECM1308" s="1"/>
      <c r="ECN1308" s="1"/>
      <c r="ECO1308" s="1"/>
      <c r="ECP1308" s="1"/>
      <c r="ECQ1308" s="1"/>
      <c r="ECR1308" s="1"/>
      <c r="ECS1308" s="1"/>
      <c r="ECT1308" s="1"/>
      <c r="ECU1308" s="1"/>
      <c r="ECV1308" s="1"/>
      <c r="ECW1308" s="1"/>
      <c r="ECX1308" s="1"/>
      <c r="ECY1308" s="1"/>
      <c r="ECZ1308" s="1"/>
      <c r="EDA1308" s="1"/>
      <c r="EDB1308" s="1"/>
      <c r="EDC1308" s="1"/>
      <c r="EDD1308" s="1"/>
      <c r="EDE1308" s="1"/>
      <c r="EDF1308" s="1"/>
      <c r="EDG1308" s="1"/>
      <c r="EDH1308" s="1"/>
      <c r="EDI1308" s="1"/>
      <c r="EDJ1308" s="1"/>
      <c r="EDK1308" s="1"/>
      <c r="EDL1308" s="1"/>
      <c r="EDM1308" s="1"/>
      <c r="EDN1308" s="1"/>
      <c r="EDO1308" s="1"/>
      <c r="EDP1308" s="1"/>
      <c r="EDQ1308" s="1"/>
      <c r="EDR1308" s="1"/>
      <c r="EDS1308" s="1"/>
      <c r="EDT1308" s="1"/>
      <c r="EDU1308" s="1"/>
      <c r="EDV1308" s="1"/>
      <c r="EDW1308" s="1"/>
      <c r="EDX1308" s="1"/>
      <c r="EDY1308" s="1"/>
      <c r="EDZ1308" s="1"/>
      <c r="EEA1308" s="1"/>
      <c r="EEB1308" s="1"/>
      <c r="EEC1308" s="1"/>
      <c r="EED1308" s="1"/>
      <c r="EEE1308" s="1"/>
      <c r="EEF1308" s="1"/>
      <c r="EEG1308" s="1"/>
      <c r="EEH1308" s="1"/>
      <c r="EEI1308" s="1"/>
      <c r="EEJ1308" s="1"/>
      <c r="EEK1308" s="1"/>
      <c r="EEL1308" s="1"/>
      <c r="EEM1308" s="1"/>
      <c r="EEN1308" s="1"/>
      <c r="EEO1308" s="1"/>
      <c r="EEP1308" s="1"/>
      <c r="EEQ1308" s="1"/>
      <c r="EER1308" s="1"/>
      <c r="EES1308" s="1"/>
      <c r="EET1308" s="1"/>
      <c r="EEU1308" s="1"/>
      <c r="EEV1308" s="1"/>
      <c r="EEW1308" s="1"/>
      <c r="EEX1308" s="1"/>
      <c r="EEY1308" s="1"/>
      <c r="EEZ1308" s="1"/>
      <c r="EFA1308" s="1"/>
      <c r="EFB1308" s="1"/>
      <c r="EFC1308" s="1"/>
      <c r="EFD1308" s="1"/>
      <c r="EFE1308" s="1"/>
      <c r="EFF1308" s="1"/>
      <c r="EFG1308" s="1"/>
      <c r="EFH1308" s="1"/>
      <c r="EFI1308" s="1"/>
      <c r="EFJ1308" s="1"/>
      <c r="EFK1308" s="1"/>
      <c r="EFL1308" s="1"/>
      <c r="EFM1308" s="1"/>
      <c r="EFN1308" s="1"/>
      <c r="EFO1308" s="1"/>
      <c r="EFP1308" s="1"/>
      <c r="EFQ1308" s="1"/>
      <c r="EFR1308" s="1"/>
      <c r="EFS1308" s="1"/>
      <c r="EFT1308" s="1"/>
      <c r="EFU1308" s="1"/>
      <c r="EFV1308" s="1"/>
      <c r="EFW1308" s="1"/>
      <c r="EFX1308" s="1"/>
      <c r="EFY1308" s="1"/>
      <c r="EFZ1308" s="1"/>
      <c r="EGA1308" s="1"/>
      <c r="EGB1308" s="1"/>
      <c r="EGC1308" s="1"/>
      <c r="EGD1308" s="1"/>
      <c r="EGE1308" s="1"/>
      <c r="EGF1308" s="1"/>
      <c r="EGG1308" s="1"/>
      <c r="EGH1308" s="1"/>
      <c r="EGI1308" s="1"/>
      <c r="EGJ1308" s="1"/>
      <c r="EGK1308" s="1"/>
      <c r="EGL1308" s="1"/>
      <c r="EGM1308" s="1"/>
      <c r="EGN1308" s="1"/>
      <c r="EGO1308" s="1"/>
      <c r="EGP1308" s="1"/>
      <c r="EGQ1308" s="1"/>
      <c r="EGR1308" s="1"/>
      <c r="EGS1308" s="1"/>
      <c r="EGT1308" s="1"/>
      <c r="EGU1308" s="1"/>
      <c r="EGV1308" s="1"/>
      <c r="EGW1308" s="1"/>
      <c r="EGX1308" s="1"/>
      <c r="EGY1308" s="1"/>
      <c r="EGZ1308" s="1"/>
      <c r="EHA1308" s="1"/>
      <c r="EHB1308" s="1"/>
      <c r="EHC1308" s="1"/>
      <c r="EHD1308" s="1"/>
      <c r="EHE1308" s="1"/>
      <c r="EHF1308" s="1"/>
      <c r="EHG1308" s="1"/>
      <c r="EHH1308" s="1"/>
      <c r="EHI1308" s="1"/>
      <c r="EHJ1308" s="1"/>
      <c r="EHK1308" s="1"/>
      <c r="EHL1308" s="1"/>
      <c r="EHM1308" s="1"/>
      <c r="EHN1308" s="1"/>
      <c r="EHO1308" s="1"/>
      <c r="EHP1308" s="1"/>
      <c r="EHQ1308" s="1"/>
      <c r="EHR1308" s="1"/>
      <c r="EHS1308" s="1"/>
      <c r="EHT1308" s="1"/>
      <c r="EHU1308" s="1"/>
      <c r="EHV1308" s="1"/>
      <c r="EHW1308" s="1"/>
      <c r="EHX1308" s="1"/>
      <c r="EHY1308" s="1"/>
      <c r="EHZ1308" s="1"/>
      <c r="EIA1308" s="1"/>
      <c r="EIB1308" s="1"/>
      <c r="EIC1308" s="1"/>
      <c r="EID1308" s="1"/>
      <c r="EIE1308" s="1"/>
      <c r="EIF1308" s="1"/>
      <c r="EIG1308" s="1"/>
      <c r="EIH1308" s="1"/>
      <c r="EII1308" s="1"/>
      <c r="EIJ1308" s="1"/>
      <c r="EIK1308" s="1"/>
      <c r="EIL1308" s="1"/>
      <c r="EIM1308" s="1"/>
      <c r="EIN1308" s="1"/>
      <c r="EIO1308" s="1"/>
      <c r="EIP1308" s="1"/>
      <c r="EIQ1308" s="1"/>
      <c r="EIR1308" s="1"/>
      <c r="EIS1308" s="1"/>
      <c r="EIT1308" s="1"/>
      <c r="EIU1308" s="1"/>
      <c r="EIV1308" s="1"/>
      <c r="EIW1308" s="1"/>
      <c r="EIX1308" s="1"/>
      <c r="EIY1308" s="1"/>
      <c r="EIZ1308" s="1"/>
      <c r="EJA1308" s="1"/>
      <c r="EJB1308" s="1"/>
      <c r="EJC1308" s="1"/>
      <c r="EJD1308" s="1"/>
      <c r="EJE1308" s="1"/>
      <c r="EJF1308" s="1"/>
      <c r="EJG1308" s="1"/>
      <c r="EJH1308" s="1"/>
      <c r="EJI1308" s="1"/>
      <c r="EJJ1308" s="1"/>
      <c r="EJK1308" s="1"/>
      <c r="EJL1308" s="1"/>
      <c r="EJM1308" s="1"/>
      <c r="EJN1308" s="1"/>
      <c r="EJO1308" s="1"/>
      <c r="EJP1308" s="1"/>
      <c r="EJQ1308" s="1"/>
      <c r="EJR1308" s="1"/>
      <c r="EJS1308" s="1"/>
      <c r="EJT1308" s="1"/>
      <c r="EJU1308" s="1"/>
      <c r="EJV1308" s="1"/>
      <c r="EJW1308" s="1"/>
      <c r="EJX1308" s="1"/>
      <c r="EJY1308" s="1"/>
      <c r="EJZ1308" s="1"/>
      <c r="EKA1308" s="1"/>
      <c r="EKB1308" s="1"/>
      <c r="EKC1308" s="1"/>
      <c r="EKD1308" s="1"/>
      <c r="EKE1308" s="1"/>
      <c r="EKF1308" s="1"/>
      <c r="EKG1308" s="1"/>
      <c r="EKH1308" s="1"/>
      <c r="EKI1308" s="1"/>
      <c r="EKJ1308" s="1"/>
      <c r="EKK1308" s="1"/>
      <c r="EKL1308" s="1"/>
      <c r="EKM1308" s="1"/>
      <c r="EKN1308" s="1"/>
      <c r="EKO1308" s="1"/>
      <c r="EKP1308" s="1"/>
      <c r="EKQ1308" s="1"/>
      <c r="EKR1308" s="1"/>
      <c r="EKS1308" s="1"/>
      <c r="EKT1308" s="1"/>
      <c r="EKU1308" s="1"/>
      <c r="EKV1308" s="1"/>
      <c r="EKW1308" s="1"/>
      <c r="EKX1308" s="1"/>
      <c r="EKY1308" s="1"/>
      <c r="EKZ1308" s="1"/>
      <c r="ELA1308" s="1"/>
      <c r="ELB1308" s="1"/>
      <c r="ELC1308" s="1"/>
      <c r="ELD1308" s="1"/>
      <c r="ELE1308" s="1"/>
      <c r="ELF1308" s="1"/>
      <c r="ELG1308" s="1"/>
      <c r="ELH1308" s="1"/>
      <c r="ELI1308" s="1"/>
      <c r="ELJ1308" s="1"/>
      <c r="ELK1308" s="1"/>
      <c r="ELL1308" s="1"/>
      <c r="ELM1308" s="1"/>
      <c r="ELN1308" s="1"/>
      <c r="ELO1308" s="1"/>
      <c r="ELP1308" s="1"/>
      <c r="ELQ1308" s="1"/>
      <c r="ELR1308" s="1"/>
      <c r="ELS1308" s="1"/>
      <c r="ELT1308" s="1"/>
      <c r="ELU1308" s="1"/>
      <c r="ELV1308" s="1"/>
      <c r="ELW1308" s="1"/>
      <c r="ELX1308" s="1"/>
      <c r="ELY1308" s="1"/>
      <c r="ELZ1308" s="1"/>
      <c r="EMA1308" s="1"/>
      <c r="EMB1308" s="1"/>
      <c r="EMC1308" s="1"/>
      <c r="EMD1308" s="1"/>
      <c r="EME1308" s="1"/>
      <c r="EMF1308" s="1"/>
      <c r="EMG1308" s="1"/>
      <c r="EMH1308" s="1"/>
      <c r="EMI1308" s="1"/>
      <c r="EMJ1308" s="1"/>
      <c r="EMK1308" s="1"/>
      <c r="EML1308" s="1"/>
      <c r="EMM1308" s="1"/>
      <c r="EMN1308" s="1"/>
      <c r="EMO1308" s="1"/>
      <c r="EMP1308" s="1"/>
      <c r="EMQ1308" s="1"/>
      <c r="EMR1308" s="1"/>
      <c r="EMS1308" s="1"/>
      <c r="EMT1308" s="1"/>
      <c r="EMU1308" s="1"/>
      <c r="EMV1308" s="1"/>
      <c r="EMW1308" s="1"/>
      <c r="EMX1308" s="1"/>
      <c r="EMY1308" s="1"/>
      <c r="EMZ1308" s="1"/>
      <c r="ENA1308" s="1"/>
      <c r="ENB1308" s="1"/>
      <c r="ENC1308" s="1"/>
      <c r="END1308" s="1"/>
      <c r="ENE1308" s="1"/>
      <c r="ENF1308" s="1"/>
      <c r="ENG1308" s="1"/>
      <c r="ENH1308" s="1"/>
      <c r="ENI1308" s="1"/>
      <c r="ENJ1308" s="1"/>
      <c r="ENK1308" s="1"/>
      <c r="ENL1308" s="1"/>
      <c r="ENM1308" s="1"/>
      <c r="ENN1308" s="1"/>
      <c r="ENO1308" s="1"/>
      <c r="ENP1308" s="1"/>
      <c r="ENQ1308" s="1"/>
      <c r="ENR1308" s="1"/>
      <c r="ENS1308" s="1"/>
      <c r="ENT1308" s="1"/>
      <c r="ENU1308" s="1"/>
      <c r="ENV1308" s="1"/>
      <c r="ENW1308" s="1"/>
      <c r="ENX1308" s="1"/>
      <c r="ENY1308" s="1"/>
      <c r="ENZ1308" s="1"/>
      <c r="EOA1308" s="1"/>
      <c r="EOB1308" s="1"/>
      <c r="EOC1308" s="1"/>
      <c r="EOD1308" s="1"/>
      <c r="EOE1308" s="1"/>
      <c r="EOF1308" s="1"/>
      <c r="EOG1308" s="1"/>
      <c r="EOH1308" s="1"/>
      <c r="EOI1308" s="1"/>
      <c r="EOJ1308" s="1"/>
      <c r="EOK1308" s="1"/>
      <c r="EOL1308" s="1"/>
      <c r="EOM1308" s="1"/>
      <c r="EON1308" s="1"/>
      <c r="EOO1308" s="1"/>
      <c r="EOP1308" s="1"/>
      <c r="EOQ1308" s="1"/>
      <c r="EOR1308" s="1"/>
      <c r="EOS1308" s="1"/>
      <c r="EOT1308" s="1"/>
      <c r="EOU1308" s="1"/>
      <c r="EOV1308" s="1"/>
      <c r="EOW1308" s="1"/>
      <c r="EOX1308" s="1"/>
      <c r="EOY1308" s="1"/>
      <c r="EOZ1308" s="1"/>
      <c r="EPA1308" s="1"/>
      <c r="EPB1308" s="1"/>
      <c r="EPC1308" s="1"/>
      <c r="EPD1308" s="1"/>
      <c r="EPE1308" s="1"/>
      <c r="EPF1308" s="1"/>
      <c r="EPG1308" s="1"/>
      <c r="EPH1308" s="1"/>
      <c r="EPI1308" s="1"/>
      <c r="EPJ1308" s="1"/>
      <c r="EPK1308" s="1"/>
      <c r="EPL1308" s="1"/>
      <c r="EPM1308" s="1"/>
      <c r="EPN1308" s="1"/>
      <c r="EPO1308" s="1"/>
      <c r="EPP1308" s="1"/>
      <c r="EPQ1308" s="1"/>
      <c r="EPR1308" s="1"/>
      <c r="EPS1308" s="1"/>
      <c r="EPT1308" s="1"/>
      <c r="EPU1308" s="1"/>
      <c r="EPV1308" s="1"/>
      <c r="EPW1308" s="1"/>
      <c r="EPX1308" s="1"/>
      <c r="EPY1308" s="1"/>
      <c r="EPZ1308" s="1"/>
      <c r="EQA1308" s="1"/>
      <c r="EQB1308" s="1"/>
      <c r="EQC1308" s="1"/>
      <c r="EQD1308" s="1"/>
      <c r="EQE1308" s="1"/>
      <c r="EQF1308" s="1"/>
      <c r="EQG1308" s="1"/>
      <c r="EQH1308" s="1"/>
      <c r="EQI1308" s="1"/>
      <c r="EQJ1308" s="1"/>
      <c r="EQK1308" s="1"/>
      <c r="EQL1308" s="1"/>
      <c r="EQM1308" s="1"/>
      <c r="EQN1308" s="1"/>
      <c r="EQO1308" s="1"/>
      <c r="EQP1308" s="1"/>
      <c r="EQQ1308" s="1"/>
      <c r="EQR1308" s="1"/>
      <c r="EQS1308" s="1"/>
      <c r="EQT1308" s="1"/>
      <c r="EQU1308" s="1"/>
      <c r="EQV1308" s="1"/>
      <c r="EQW1308" s="1"/>
      <c r="EQX1308" s="1"/>
      <c r="EQY1308" s="1"/>
      <c r="EQZ1308" s="1"/>
      <c r="ERA1308" s="1"/>
      <c r="ERB1308" s="1"/>
      <c r="ERC1308" s="1"/>
      <c r="ERD1308" s="1"/>
      <c r="ERE1308" s="1"/>
      <c r="ERF1308" s="1"/>
      <c r="ERG1308" s="1"/>
      <c r="ERH1308" s="1"/>
      <c r="ERI1308" s="1"/>
      <c r="ERJ1308" s="1"/>
      <c r="ERK1308" s="1"/>
      <c r="ERL1308" s="1"/>
      <c r="ERM1308" s="1"/>
      <c r="ERN1308" s="1"/>
      <c r="ERO1308" s="1"/>
      <c r="ERP1308" s="1"/>
      <c r="ERQ1308" s="1"/>
      <c r="ERR1308" s="1"/>
      <c r="ERS1308" s="1"/>
      <c r="ERT1308" s="1"/>
      <c r="ERU1308" s="1"/>
      <c r="ERV1308" s="1"/>
      <c r="ERW1308" s="1"/>
      <c r="ERX1308" s="1"/>
      <c r="ERY1308" s="1"/>
      <c r="ERZ1308" s="1"/>
      <c r="ESA1308" s="1"/>
      <c r="ESB1308" s="1"/>
      <c r="ESC1308" s="1"/>
      <c r="ESD1308" s="1"/>
      <c r="ESE1308" s="1"/>
      <c r="ESF1308" s="1"/>
      <c r="ESG1308" s="1"/>
      <c r="ESH1308" s="1"/>
      <c r="ESI1308" s="1"/>
      <c r="ESJ1308" s="1"/>
      <c r="ESK1308" s="1"/>
      <c r="ESL1308" s="1"/>
      <c r="ESM1308" s="1"/>
      <c r="ESN1308" s="1"/>
      <c r="ESO1308" s="1"/>
      <c r="ESP1308" s="1"/>
      <c r="ESQ1308" s="1"/>
      <c r="ESR1308" s="1"/>
      <c r="ESS1308" s="1"/>
      <c r="EST1308" s="1"/>
      <c r="ESU1308" s="1"/>
      <c r="ESV1308" s="1"/>
      <c r="ESW1308" s="1"/>
      <c r="ESX1308" s="1"/>
      <c r="ESY1308" s="1"/>
      <c r="ESZ1308" s="1"/>
      <c r="ETA1308" s="1"/>
      <c r="ETB1308" s="1"/>
      <c r="ETC1308" s="1"/>
      <c r="ETD1308" s="1"/>
      <c r="ETE1308" s="1"/>
      <c r="ETF1308" s="1"/>
      <c r="ETG1308" s="1"/>
      <c r="ETH1308" s="1"/>
      <c r="ETI1308" s="1"/>
      <c r="ETJ1308" s="1"/>
      <c r="ETK1308" s="1"/>
      <c r="ETL1308" s="1"/>
      <c r="ETM1308" s="1"/>
      <c r="ETN1308" s="1"/>
      <c r="ETO1308" s="1"/>
      <c r="ETP1308" s="1"/>
      <c r="ETQ1308" s="1"/>
      <c r="ETR1308" s="1"/>
      <c r="ETS1308" s="1"/>
      <c r="ETT1308" s="1"/>
      <c r="ETU1308" s="1"/>
      <c r="ETV1308" s="1"/>
      <c r="ETW1308" s="1"/>
      <c r="ETX1308" s="1"/>
      <c r="ETY1308" s="1"/>
      <c r="ETZ1308" s="1"/>
      <c r="EUA1308" s="1"/>
      <c r="EUB1308" s="1"/>
      <c r="EUC1308" s="1"/>
      <c r="EUD1308" s="1"/>
      <c r="EUE1308" s="1"/>
      <c r="EUF1308" s="1"/>
      <c r="EUG1308" s="1"/>
      <c r="EUH1308" s="1"/>
      <c r="EUI1308" s="1"/>
      <c r="EUJ1308" s="1"/>
      <c r="EUK1308" s="1"/>
      <c r="EUL1308" s="1"/>
      <c r="EUM1308" s="1"/>
      <c r="EUN1308" s="1"/>
      <c r="EUO1308" s="1"/>
      <c r="EUP1308" s="1"/>
      <c r="EUQ1308" s="1"/>
      <c r="EUR1308" s="1"/>
      <c r="EUS1308" s="1"/>
      <c r="EUT1308" s="1"/>
      <c r="EUU1308" s="1"/>
      <c r="EUV1308" s="1"/>
      <c r="EUW1308" s="1"/>
      <c r="EUX1308" s="1"/>
      <c r="EUY1308" s="1"/>
      <c r="EUZ1308" s="1"/>
      <c r="EVA1308" s="1"/>
      <c r="EVB1308" s="1"/>
      <c r="EVC1308" s="1"/>
      <c r="EVD1308" s="1"/>
      <c r="EVE1308" s="1"/>
      <c r="EVF1308" s="1"/>
      <c r="EVG1308" s="1"/>
      <c r="EVH1308" s="1"/>
      <c r="EVI1308" s="1"/>
      <c r="EVJ1308" s="1"/>
      <c r="EVK1308" s="1"/>
      <c r="EVL1308" s="1"/>
      <c r="EVM1308" s="1"/>
      <c r="EVN1308" s="1"/>
      <c r="EVO1308" s="1"/>
      <c r="EVP1308" s="1"/>
      <c r="EVQ1308" s="1"/>
      <c r="EVR1308" s="1"/>
      <c r="EVS1308" s="1"/>
      <c r="EVT1308" s="1"/>
      <c r="EVU1308" s="1"/>
      <c r="EVV1308" s="1"/>
      <c r="EVW1308" s="1"/>
      <c r="EVX1308" s="1"/>
      <c r="EVY1308" s="1"/>
      <c r="EVZ1308" s="1"/>
      <c r="EWA1308" s="1"/>
      <c r="EWB1308" s="1"/>
      <c r="EWC1308" s="1"/>
      <c r="EWD1308" s="1"/>
      <c r="EWE1308" s="1"/>
      <c r="EWF1308" s="1"/>
      <c r="EWG1308" s="1"/>
      <c r="EWH1308" s="1"/>
      <c r="EWI1308" s="1"/>
      <c r="EWJ1308" s="1"/>
      <c r="EWK1308" s="1"/>
      <c r="EWL1308" s="1"/>
      <c r="EWM1308" s="1"/>
      <c r="EWN1308" s="1"/>
      <c r="EWO1308" s="1"/>
      <c r="EWP1308" s="1"/>
      <c r="EWQ1308" s="1"/>
      <c r="EWR1308" s="1"/>
      <c r="EWS1308" s="1"/>
      <c r="EWT1308" s="1"/>
      <c r="EWU1308" s="1"/>
      <c r="EWV1308" s="1"/>
      <c r="EWW1308" s="1"/>
      <c r="EWX1308" s="1"/>
      <c r="EWY1308" s="1"/>
      <c r="EWZ1308" s="1"/>
      <c r="EXA1308" s="1"/>
      <c r="EXB1308" s="1"/>
      <c r="EXC1308" s="1"/>
      <c r="EXD1308" s="1"/>
      <c r="EXE1308" s="1"/>
      <c r="EXF1308" s="1"/>
      <c r="EXG1308" s="1"/>
      <c r="EXH1308" s="1"/>
      <c r="EXI1308" s="1"/>
      <c r="EXJ1308" s="1"/>
      <c r="EXK1308" s="1"/>
      <c r="EXL1308" s="1"/>
      <c r="EXM1308" s="1"/>
      <c r="EXN1308" s="1"/>
      <c r="EXO1308" s="1"/>
      <c r="EXP1308" s="1"/>
      <c r="EXQ1308" s="1"/>
      <c r="EXR1308" s="1"/>
      <c r="EXS1308" s="1"/>
      <c r="EXT1308" s="1"/>
      <c r="EXU1308" s="1"/>
      <c r="EXV1308" s="1"/>
      <c r="EXW1308" s="1"/>
      <c r="EXX1308" s="1"/>
      <c r="EXY1308" s="1"/>
      <c r="EXZ1308" s="1"/>
      <c r="EYA1308" s="1"/>
      <c r="EYB1308" s="1"/>
      <c r="EYC1308" s="1"/>
      <c r="EYD1308" s="1"/>
      <c r="EYE1308" s="1"/>
      <c r="EYF1308" s="1"/>
      <c r="EYG1308" s="1"/>
      <c r="EYH1308" s="1"/>
      <c r="EYI1308" s="1"/>
      <c r="EYJ1308" s="1"/>
      <c r="EYK1308" s="1"/>
      <c r="EYL1308" s="1"/>
      <c r="EYM1308" s="1"/>
      <c r="EYN1308" s="1"/>
      <c r="EYO1308" s="1"/>
      <c r="EYP1308" s="1"/>
      <c r="EYQ1308" s="1"/>
      <c r="EYR1308" s="1"/>
      <c r="EYS1308" s="1"/>
      <c r="EYT1308" s="1"/>
      <c r="EYU1308" s="1"/>
      <c r="EYV1308" s="1"/>
      <c r="EYW1308" s="1"/>
      <c r="EYX1308" s="1"/>
      <c r="EYY1308" s="1"/>
      <c r="EYZ1308" s="1"/>
      <c r="EZA1308" s="1"/>
      <c r="EZB1308" s="1"/>
      <c r="EZC1308" s="1"/>
      <c r="EZD1308" s="1"/>
      <c r="EZE1308" s="1"/>
      <c r="EZF1308" s="1"/>
      <c r="EZG1308" s="1"/>
      <c r="EZH1308" s="1"/>
      <c r="EZI1308" s="1"/>
      <c r="EZJ1308" s="1"/>
      <c r="EZK1308" s="1"/>
      <c r="EZL1308" s="1"/>
      <c r="EZM1308" s="1"/>
      <c r="EZN1308" s="1"/>
      <c r="EZO1308" s="1"/>
      <c r="EZP1308" s="1"/>
      <c r="EZQ1308" s="1"/>
      <c r="EZR1308" s="1"/>
      <c r="EZS1308" s="1"/>
      <c r="EZT1308" s="1"/>
      <c r="EZU1308" s="1"/>
      <c r="EZV1308" s="1"/>
      <c r="EZW1308" s="1"/>
      <c r="EZX1308" s="1"/>
      <c r="EZY1308" s="1"/>
      <c r="EZZ1308" s="1"/>
      <c r="FAA1308" s="1"/>
      <c r="FAB1308" s="1"/>
      <c r="FAC1308" s="1"/>
      <c r="FAD1308" s="1"/>
      <c r="FAE1308" s="1"/>
      <c r="FAF1308" s="1"/>
      <c r="FAG1308" s="1"/>
      <c r="FAH1308" s="1"/>
      <c r="FAI1308" s="1"/>
      <c r="FAJ1308" s="1"/>
      <c r="FAK1308" s="1"/>
      <c r="FAL1308" s="1"/>
      <c r="FAM1308" s="1"/>
      <c r="FAN1308" s="1"/>
      <c r="FAO1308" s="1"/>
      <c r="FAP1308" s="1"/>
      <c r="FAQ1308" s="1"/>
      <c r="FAR1308" s="1"/>
      <c r="FAS1308" s="1"/>
      <c r="FAT1308" s="1"/>
      <c r="FAU1308" s="1"/>
      <c r="FAV1308" s="1"/>
      <c r="FAW1308" s="1"/>
      <c r="FAX1308" s="1"/>
      <c r="FAY1308" s="1"/>
      <c r="FAZ1308" s="1"/>
      <c r="FBA1308" s="1"/>
      <c r="FBB1308" s="1"/>
      <c r="FBC1308" s="1"/>
      <c r="FBD1308" s="1"/>
      <c r="FBE1308" s="1"/>
      <c r="FBF1308" s="1"/>
      <c r="FBG1308" s="1"/>
      <c r="FBH1308" s="1"/>
      <c r="FBI1308" s="1"/>
      <c r="FBJ1308" s="1"/>
      <c r="FBK1308" s="1"/>
      <c r="FBL1308" s="1"/>
      <c r="FBM1308" s="1"/>
      <c r="FBN1308" s="1"/>
      <c r="FBO1308" s="1"/>
      <c r="FBP1308" s="1"/>
      <c r="FBQ1308" s="1"/>
      <c r="FBR1308" s="1"/>
      <c r="FBS1308" s="1"/>
      <c r="FBT1308" s="1"/>
      <c r="FBU1308" s="1"/>
      <c r="FBV1308" s="1"/>
      <c r="FBW1308" s="1"/>
      <c r="FBX1308" s="1"/>
      <c r="FBY1308" s="1"/>
      <c r="FBZ1308" s="1"/>
      <c r="FCA1308" s="1"/>
      <c r="FCB1308" s="1"/>
      <c r="FCC1308" s="1"/>
      <c r="FCD1308" s="1"/>
      <c r="FCE1308" s="1"/>
      <c r="FCF1308" s="1"/>
      <c r="FCG1308" s="1"/>
      <c r="FCH1308" s="1"/>
      <c r="FCI1308" s="1"/>
      <c r="FCJ1308" s="1"/>
      <c r="FCK1308" s="1"/>
      <c r="FCL1308" s="1"/>
      <c r="FCM1308" s="1"/>
      <c r="FCN1308" s="1"/>
      <c r="FCO1308" s="1"/>
      <c r="FCP1308" s="1"/>
      <c r="FCQ1308" s="1"/>
      <c r="FCR1308" s="1"/>
      <c r="FCS1308" s="1"/>
      <c r="FCT1308" s="1"/>
      <c r="FCU1308" s="1"/>
      <c r="FCV1308" s="1"/>
      <c r="FCW1308" s="1"/>
      <c r="FCX1308" s="1"/>
      <c r="FCY1308" s="1"/>
      <c r="FCZ1308" s="1"/>
      <c r="FDA1308" s="1"/>
      <c r="FDB1308" s="1"/>
      <c r="FDC1308" s="1"/>
      <c r="FDD1308" s="1"/>
      <c r="FDE1308" s="1"/>
      <c r="FDF1308" s="1"/>
      <c r="FDG1308" s="1"/>
      <c r="FDH1308" s="1"/>
      <c r="FDI1308" s="1"/>
      <c r="FDJ1308" s="1"/>
      <c r="FDK1308" s="1"/>
      <c r="FDL1308" s="1"/>
      <c r="FDM1308" s="1"/>
      <c r="FDN1308" s="1"/>
      <c r="FDO1308" s="1"/>
      <c r="FDP1308" s="1"/>
      <c r="FDQ1308" s="1"/>
      <c r="FDR1308" s="1"/>
      <c r="FDS1308" s="1"/>
      <c r="FDT1308" s="1"/>
      <c r="FDU1308" s="1"/>
      <c r="FDV1308" s="1"/>
      <c r="FDW1308" s="1"/>
      <c r="FDX1308" s="1"/>
      <c r="FDY1308" s="1"/>
      <c r="FDZ1308" s="1"/>
      <c r="FEA1308" s="1"/>
      <c r="FEB1308" s="1"/>
      <c r="FEC1308" s="1"/>
      <c r="FED1308" s="1"/>
      <c r="FEE1308" s="1"/>
      <c r="FEF1308" s="1"/>
      <c r="FEG1308" s="1"/>
      <c r="FEH1308" s="1"/>
      <c r="FEI1308" s="1"/>
      <c r="FEJ1308" s="1"/>
      <c r="FEK1308" s="1"/>
      <c r="FEL1308" s="1"/>
      <c r="FEM1308" s="1"/>
      <c r="FEN1308" s="1"/>
      <c r="FEO1308" s="1"/>
      <c r="FEP1308" s="1"/>
      <c r="FEQ1308" s="1"/>
      <c r="FER1308" s="1"/>
      <c r="FES1308" s="1"/>
      <c r="FET1308" s="1"/>
      <c r="FEU1308" s="1"/>
      <c r="FEV1308" s="1"/>
      <c r="FEW1308" s="1"/>
      <c r="FEX1308" s="1"/>
      <c r="FEY1308" s="1"/>
      <c r="FEZ1308" s="1"/>
      <c r="FFA1308" s="1"/>
      <c r="FFB1308" s="1"/>
      <c r="FFC1308" s="1"/>
      <c r="FFD1308" s="1"/>
      <c r="FFE1308" s="1"/>
      <c r="FFF1308" s="1"/>
      <c r="FFG1308" s="1"/>
      <c r="FFH1308" s="1"/>
      <c r="FFI1308" s="1"/>
      <c r="FFJ1308" s="1"/>
      <c r="FFK1308" s="1"/>
      <c r="FFL1308" s="1"/>
      <c r="FFM1308" s="1"/>
      <c r="FFN1308" s="1"/>
      <c r="FFO1308" s="1"/>
      <c r="FFP1308" s="1"/>
      <c r="FFQ1308" s="1"/>
      <c r="FFR1308" s="1"/>
      <c r="FFS1308" s="1"/>
      <c r="FFT1308" s="1"/>
      <c r="FFU1308" s="1"/>
      <c r="FFV1308" s="1"/>
      <c r="FFW1308" s="1"/>
      <c r="FFX1308" s="1"/>
      <c r="FFY1308" s="1"/>
      <c r="FFZ1308" s="1"/>
      <c r="FGA1308" s="1"/>
      <c r="FGB1308" s="1"/>
      <c r="FGC1308" s="1"/>
      <c r="FGD1308" s="1"/>
      <c r="FGE1308" s="1"/>
      <c r="FGF1308" s="1"/>
      <c r="FGG1308" s="1"/>
      <c r="FGH1308" s="1"/>
      <c r="FGI1308" s="1"/>
      <c r="FGJ1308" s="1"/>
      <c r="FGK1308" s="1"/>
      <c r="FGL1308" s="1"/>
      <c r="FGM1308" s="1"/>
      <c r="FGN1308" s="1"/>
      <c r="FGO1308" s="1"/>
      <c r="FGP1308" s="1"/>
      <c r="FGQ1308" s="1"/>
      <c r="FGR1308" s="1"/>
      <c r="FGS1308" s="1"/>
      <c r="FGT1308" s="1"/>
      <c r="FGU1308" s="1"/>
      <c r="FGV1308" s="1"/>
      <c r="FGW1308" s="1"/>
      <c r="FGX1308" s="1"/>
      <c r="FGY1308" s="1"/>
      <c r="FGZ1308" s="1"/>
      <c r="FHA1308" s="1"/>
      <c r="FHB1308" s="1"/>
      <c r="FHC1308" s="1"/>
      <c r="FHD1308" s="1"/>
      <c r="FHE1308" s="1"/>
      <c r="FHF1308" s="1"/>
      <c r="FHG1308" s="1"/>
      <c r="FHH1308" s="1"/>
      <c r="FHI1308" s="1"/>
      <c r="FHJ1308" s="1"/>
      <c r="FHK1308" s="1"/>
      <c r="FHL1308" s="1"/>
      <c r="FHM1308" s="1"/>
      <c r="FHN1308" s="1"/>
      <c r="FHO1308" s="1"/>
      <c r="FHP1308" s="1"/>
      <c r="FHQ1308" s="1"/>
      <c r="FHR1308" s="1"/>
      <c r="FHS1308" s="1"/>
      <c r="FHT1308" s="1"/>
      <c r="FHU1308" s="1"/>
      <c r="FHV1308" s="1"/>
      <c r="FHW1308" s="1"/>
      <c r="FHX1308" s="1"/>
      <c r="FHY1308" s="1"/>
      <c r="FHZ1308" s="1"/>
      <c r="FIA1308" s="1"/>
      <c r="FIB1308" s="1"/>
      <c r="FIC1308" s="1"/>
      <c r="FID1308" s="1"/>
      <c r="FIE1308" s="1"/>
      <c r="FIF1308" s="1"/>
      <c r="FIG1308" s="1"/>
      <c r="FIH1308" s="1"/>
      <c r="FII1308" s="1"/>
      <c r="FIJ1308" s="1"/>
      <c r="FIK1308" s="1"/>
      <c r="FIL1308" s="1"/>
      <c r="FIM1308" s="1"/>
      <c r="FIN1308" s="1"/>
      <c r="FIO1308" s="1"/>
      <c r="FIP1308" s="1"/>
      <c r="FIQ1308" s="1"/>
      <c r="FIR1308" s="1"/>
      <c r="FIS1308" s="1"/>
      <c r="FIT1308" s="1"/>
      <c r="FIU1308" s="1"/>
      <c r="FIV1308" s="1"/>
      <c r="FIW1308" s="1"/>
      <c r="FIX1308" s="1"/>
      <c r="FIY1308" s="1"/>
      <c r="FIZ1308" s="1"/>
      <c r="FJA1308" s="1"/>
      <c r="FJB1308" s="1"/>
      <c r="FJC1308" s="1"/>
      <c r="FJD1308" s="1"/>
      <c r="FJE1308" s="1"/>
      <c r="FJF1308" s="1"/>
      <c r="FJG1308" s="1"/>
      <c r="FJH1308" s="1"/>
      <c r="FJI1308" s="1"/>
      <c r="FJJ1308" s="1"/>
      <c r="FJK1308" s="1"/>
      <c r="FJL1308" s="1"/>
      <c r="FJM1308" s="1"/>
      <c r="FJN1308" s="1"/>
      <c r="FJO1308" s="1"/>
      <c r="FJP1308" s="1"/>
      <c r="FJQ1308" s="1"/>
      <c r="FJR1308" s="1"/>
      <c r="FJS1308" s="1"/>
      <c r="FJT1308" s="1"/>
      <c r="FJU1308" s="1"/>
      <c r="FJV1308" s="1"/>
      <c r="FJW1308" s="1"/>
      <c r="FJX1308" s="1"/>
      <c r="FJY1308" s="1"/>
      <c r="FJZ1308" s="1"/>
      <c r="FKA1308" s="1"/>
      <c r="FKB1308" s="1"/>
      <c r="FKC1308" s="1"/>
      <c r="FKD1308" s="1"/>
      <c r="FKE1308" s="1"/>
      <c r="FKF1308" s="1"/>
      <c r="FKG1308" s="1"/>
      <c r="FKH1308" s="1"/>
      <c r="FKI1308" s="1"/>
      <c r="FKJ1308" s="1"/>
      <c r="FKK1308" s="1"/>
      <c r="FKL1308" s="1"/>
      <c r="FKM1308" s="1"/>
      <c r="FKN1308" s="1"/>
      <c r="FKO1308" s="1"/>
      <c r="FKP1308" s="1"/>
      <c r="FKQ1308" s="1"/>
      <c r="FKR1308" s="1"/>
      <c r="FKS1308" s="1"/>
      <c r="FKT1308" s="1"/>
      <c r="FKU1308" s="1"/>
      <c r="FKV1308" s="1"/>
      <c r="FKW1308" s="1"/>
      <c r="FKX1308" s="1"/>
      <c r="FKY1308" s="1"/>
      <c r="FKZ1308" s="1"/>
      <c r="FLA1308" s="1"/>
      <c r="FLB1308" s="1"/>
      <c r="FLC1308" s="1"/>
      <c r="FLD1308" s="1"/>
      <c r="FLE1308" s="1"/>
      <c r="FLF1308" s="1"/>
      <c r="FLG1308" s="1"/>
      <c r="FLH1308" s="1"/>
      <c r="FLI1308" s="1"/>
      <c r="FLJ1308" s="1"/>
      <c r="FLK1308" s="1"/>
      <c r="FLL1308" s="1"/>
      <c r="FLM1308" s="1"/>
      <c r="FLN1308" s="1"/>
      <c r="FLO1308" s="1"/>
      <c r="FLP1308" s="1"/>
      <c r="FLQ1308" s="1"/>
      <c r="FLR1308" s="1"/>
      <c r="FLS1308" s="1"/>
      <c r="FLT1308" s="1"/>
      <c r="FLU1308" s="1"/>
      <c r="FLV1308" s="1"/>
      <c r="FLW1308" s="1"/>
      <c r="FLX1308" s="1"/>
      <c r="FLY1308" s="1"/>
      <c r="FLZ1308" s="1"/>
      <c r="FMA1308" s="1"/>
      <c r="FMB1308" s="1"/>
      <c r="FMC1308" s="1"/>
      <c r="FMD1308" s="1"/>
      <c r="FME1308" s="1"/>
      <c r="FMF1308" s="1"/>
      <c r="FMG1308" s="1"/>
      <c r="FMH1308" s="1"/>
      <c r="FMI1308" s="1"/>
      <c r="FMJ1308" s="1"/>
      <c r="FMK1308" s="1"/>
      <c r="FML1308" s="1"/>
      <c r="FMM1308" s="1"/>
      <c r="FMN1308" s="1"/>
      <c r="FMO1308" s="1"/>
      <c r="FMP1308" s="1"/>
      <c r="FMQ1308" s="1"/>
      <c r="FMR1308" s="1"/>
      <c r="FMS1308" s="1"/>
      <c r="FMT1308" s="1"/>
      <c r="FMU1308" s="1"/>
      <c r="FMV1308" s="1"/>
      <c r="FMW1308" s="1"/>
      <c r="FMX1308" s="1"/>
      <c r="FMY1308" s="1"/>
      <c r="FMZ1308" s="1"/>
      <c r="FNA1308" s="1"/>
      <c r="FNB1308" s="1"/>
      <c r="FNC1308" s="1"/>
      <c r="FND1308" s="1"/>
      <c r="FNE1308" s="1"/>
      <c r="FNF1308" s="1"/>
      <c r="FNG1308" s="1"/>
      <c r="FNH1308" s="1"/>
      <c r="FNI1308" s="1"/>
      <c r="FNJ1308" s="1"/>
      <c r="FNK1308" s="1"/>
      <c r="FNL1308" s="1"/>
      <c r="FNM1308" s="1"/>
      <c r="FNN1308" s="1"/>
      <c r="FNO1308" s="1"/>
      <c r="FNP1308" s="1"/>
      <c r="FNQ1308" s="1"/>
      <c r="FNR1308" s="1"/>
      <c r="FNS1308" s="1"/>
      <c r="FNT1308" s="1"/>
      <c r="FNU1308" s="1"/>
      <c r="FNV1308" s="1"/>
      <c r="FNW1308" s="1"/>
      <c r="FNX1308" s="1"/>
      <c r="FNY1308" s="1"/>
      <c r="FNZ1308" s="1"/>
      <c r="FOA1308" s="1"/>
      <c r="FOB1308" s="1"/>
      <c r="FOC1308" s="1"/>
      <c r="FOD1308" s="1"/>
      <c r="FOE1308" s="1"/>
      <c r="FOF1308" s="1"/>
      <c r="FOG1308" s="1"/>
      <c r="FOH1308" s="1"/>
      <c r="FOI1308" s="1"/>
      <c r="FOJ1308" s="1"/>
      <c r="FOK1308" s="1"/>
      <c r="FOL1308" s="1"/>
      <c r="FOM1308" s="1"/>
      <c r="FON1308" s="1"/>
      <c r="FOO1308" s="1"/>
      <c r="FOP1308" s="1"/>
      <c r="FOQ1308" s="1"/>
      <c r="FOR1308" s="1"/>
      <c r="FOS1308" s="1"/>
      <c r="FOT1308" s="1"/>
      <c r="FOU1308" s="1"/>
      <c r="FOV1308" s="1"/>
      <c r="FOW1308" s="1"/>
      <c r="FOX1308" s="1"/>
      <c r="FOY1308" s="1"/>
      <c r="FOZ1308" s="1"/>
      <c r="FPA1308" s="1"/>
      <c r="FPB1308" s="1"/>
      <c r="FPC1308" s="1"/>
      <c r="FPD1308" s="1"/>
      <c r="FPE1308" s="1"/>
      <c r="FPF1308" s="1"/>
      <c r="FPG1308" s="1"/>
      <c r="FPH1308" s="1"/>
      <c r="FPI1308" s="1"/>
      <c r="FPJ1308" s="1"/>
      <c r="FPK1308" s="1"/>
      <c r="FPL1308" s="1"/>
      <c r="FPM1308" s="1"/>
      <c r="FPN1308" s="1"/>
      <c r="FPO1308" s="1"/>
      <c r="FPP1308" s="1"/>
      <c r="FPQ1308" s="1"/>
      <c r="FPR1308" s="1"/>
      <c r="FPS1308" s="1"/>
      <c r="FPT1308" s="1"/>
      <c r="FPU1308" s="1"/>
      <c r="FPV1308" s="1"/>
      <c r="FPW1308" s="1"/>
      <c r="FPX1308" s="1"/>
      <c r="FPY1308" s="1"/>
      <c r="FPZ1308" s="1"/>
      <c r="FQA1308" s="1"/>
      <c r="FQB1308" s="1"/>
      <c r="FQC1308" s="1"/>
      <c r="FQD1308" s="1"/>
      <c r="FQE1308" s="1"/>
      <c r="FQF1308" s="1"/>
      <c r="FQG1308" s="1"/>
      <c r="FQH1308" s="1"/>
      <c r="FQI1308" s="1"/>
      <c r="FQJ1308" s="1"/>
      <c r="FQK1308" s="1"/>
      <c r="FQL1308" s="1"/>
      <c r="FQM1308" s="1"/>
      <c r="FQN1308" s="1"/>
      <c r="FQO1308" s="1"/>
      <c r="FQP1308" s="1"/>
      <c r="FQQ1308" s="1"/>
      <c r="FQR1308" s="1"/>
      <c r="FQS1308" s="1"/>
      <c r="FQT1308" s="1"/>
      <c r="FQU1308" s="1"/>
      <c r="FQV1308" s="1"/>
      <c r="FQW1308" s="1"/>
      <c r="FQX1308" s="1"/>
      <c r="FQY1308" s="1"/>
      <c r="FQZ1308" s="1"/>
      <c r="FRA1308" s="1"/>
      <c r="FRB1308" s="1"/>
      <c r="FRC1308" s="1"/>
      <c r="FRD1308" s="1"/>
      <c r="FRE1308" s="1"/>
      <c r="FRF1308" s="1"/>
      <c r="FRG1308" s="1"/>
      <c r="FRH1308" s="1"/>
      <c r="FRI1308" s="1"/>
      <c r="FRJ1308" s="1"/>
      <c r="FRK1308" s="1"/>
      <c r="FRL1308" s="1"/>
      <c r="FRM1308" s="1"/>
      <c r="FRN1308" s="1"/>
      <c r="FRO1308" s="1"/>
      <c r="FRP1308" s="1"/>
      <c r="FRQ1308" s="1"/>
      <c r="FRR1308" s="1"/>
      <c r="FRS1308" s="1"/>
      <c r="FRT1308" s="1"/>
      <c r="FRU1308" s="1"/>
      <c r="FRV1308" s="1"/>
      <c r="FRW1308" s="1"/>
      <c r="FRX1308" s="1"/>
      <c r="FRY1308" s="1"/>
      <c r="FRZ1308" s="1"/>
      <c r="FSA1308" s="1"/>
      <c r="FSB1308" s="1"/>
      <c r="FSC1308" s="1"/>
      <c r="FSD1308" s="1"/>
      <c r="FSE1308" s="1"/>
      <c r="FSF1308" s="1"/>
      <c r="FSG1308" s="1"/>
      <c r="FSH1308" s="1"/>
      <c r="FSI1308" s="1"/>
      <c r="FSJ1308" s="1"/>
      <c r="FSK1308" s="1"/>
      <c r="FSL1308" s="1"/>
      <c r="FSM1308" s="1"/>
      <c r="FSN1308" s="1"/>
      <c r="FSO1308" s="1"/>
      <c r="FSP1308" s="1"/>
      <c r="FSQ1308" s="1"/>
      <c r="FSR1308" s="1"/>
      <c r="FSS1308" s="1"/>
      <c r="FST1308" s="1"/>
      <c r="FSU1308" s="1"/>
      <c r="FSV1308" s="1"/>
      <c r="FSW1308" s="1"/>
      <c r="FSX1308" s="1"/>
      <c r="FSY1308" s="1"/>
      <c r="FSZ1308" s="1"/>
      <c r="FTA1308" s="1"/>
      <c r="FTB1308" s="1"/>
      <c r="FTC1308" s="1"/>
      <c r="FTD1308" s="1"/>
      <c r="FTE1308" s="1"/>
      <c r="FTF1308" s="1"/>
      <c r="FTG1308" s="1"/>
      <c r="FTH1308" s="1"/>
      <c r="FTI1308" s="1"/>
      <c r="FTJ1308" s="1"/>
      <c r="FTK1308" s="1"/>
      <c r="FTL1308" s="1"/>
      <c r="FTM1308" s="1"/>
      <c r="FTN1308" s="1"/>
      <c r="FTO1308" s="1"/>
      <c r="FTP1308" s="1"/>
      <c r="FTQ1308" s="1"/>
      <c r="FTR1308" s="1"/>
      <c r="FTS1308" s="1"/>
      <c r="FTT1308" s="1"/>
      <c r="FTU1308" s="1"/>
      <c r="FTV1308" s="1"/>
      <c r="FTW1308" s="1"/>
      <c r="FTX1308" s="1"/>
      <c r="FTY1308" s="1"/>
      <c r="FTZ1308" s="1"/>
      <c r="FUA1308" s="1"/>
      <c r="FUB1308" s="1"/>
      <c r="FUC1308" s="1"/>
      <c r="FUD1308" s="1"/>
      <c r="FUE1308" s="1"/>
      <c r="FUF1308" s="1"/>
      <c r="FUG1308" s="1"/>
      <c r="FUH1308" s="1"/>
      <c r="FUI1308" s="1"/>
      <c r="FUJ1308" s="1"/>
      <c r="FUK1308" s="1"/>
      <c r="FUL1308" s="1"/>
      <c r="FUM1308" s="1"/>
      <c r="FUN1308" s="1"/>
      <c r="FUO1308" s="1"/>
      <c r="FUP1308" s="1"/>
      <c r="FUQ1308" s="1"/>
      <c r="FUR1308" s="1"/>
      <c r="FUS1308" s="1"/>
      <c r="FUT1308" s="1"/>
      <c r="FUU1308" s="1"/>
      <c r="FUV1308" s="1"/>
      <c r="FUW1308" s="1"/>
      <c r="FUX1308" s="1"/>
      <c r="FUY1308" s="1"/>
      <c r="FUZ1308" s="1"/>
      <c r="FVA1308" s="1"/>
      <c r="FVB1308" s="1"/>
      <c r="FVC1308" s="1"/>
      <c r="FVD1308" s="1"/>
      <c r="FVE1308" s="1"/>
      <c r="FVF1308" s="1"/>
      <c r="FVG1308" s="1"/>
      <c r="FVH1308" s="1"/>
      <c r="FVI1308" s="1"/>
      <c r="FVJ1308" s="1"/>
      <c r="FVK1308" s="1"/>
      <c r="FVL1308" s="1"/>
      <c r="FVM1308" s="1"/>
      <c r="FVN1308" s="1"/>
      <c r="FVO1308" s="1"/>
      <c r="FVP1308" s="1"/>
      <c r="FVQ1308" s="1"/>
      <c r="FVR1308" s="1"/>
      <c r="FVS1308" s="1"/>
      <c r="FVT1308" s="1"/>
      <c r="FVU1308" s="1"/>
      <c r="FVV1308" s="1"/>
      <c r="FVW1308" s="1"/>
      <c r="FVX1308" s="1"/>
      <c r="FVY1308" s="1"/>
      <c r="FVZ1308" s="1"/>
      <c r="FWA1308" s="1"/>
      <c r="FWB1308" s="1"/>
      <c r="FWC1308" s="1"/>
      <c r="FWD1308" s="1"/>
      <c r="FWE1308" s="1"/>
      <c r="FWF1308" s="1"/>
      <c r="FWG1308" s="1"/>
      <c r="FWH1308" s="1"/>
      <c r="FWI1308" s="1"/>
      <c r="FWJ1308" s="1"/>
      <c r="FWK1308" s="1"/>
      <c r="FWL1308" s="1"/>
      <c r="FWM1308" s="1"/>
      <c r="FWN1308" s="1"/>
      <c r="FWO1308" s="1"/>
      <c r="FWP1308" s="1"/>
      <c r="FWQ1308" s="1"/>
      <c r="FWR1308" s="1"/>
      <c r="FWS1308" s="1"/>
      <c r="FWT1308" s="1"/>
      <c r="FWU1308" s="1"/>
      <c r="FWV1308" s="1"/>
      <c r="FWW1308" s="1"/>
      <c r="FWX1308" s="1"/>
      <c r="FWY1308" s="1"/>
      <c r="FWZ1308" s="1"/>
      <c r="FXA1308" s="1"/>
      <c r="FXB1308" s="1"/>
      <c r="FXC1308" s="1"/>
      <c r="FXD1308" s="1"/>
      <c r="FXE1308" s="1"/>
      <c r="FXF1308" s="1"/>
      <c r="FXG1308" s="1"/>
      <c r="FXH1308" s="1"/>
      <c r="FXI1308" s="1"/>
      <c r="FXJ1308" s="1"/>
      <c r="FXK1308" s="1"/>
      <c r="FXL1308" s="1"/>
      <c r="FXM1308" s="1"/>
      <c r="FXN1308" s="1"/>
      <c r="FXO1308" s="1"/>
      <c r="FXP1308" s="1"/>
      <c r="FXQ1308" s="1"/>
      <c r="FXR1308" s="1"/>
      <c r="FXS1308" s="1"/>
      <c r="FXT1308" s="1"/>
      <c r="FXU1308" s="1"/>
      <c r="FXV1308" s="1"/>
      <c r="FXW1308" s="1"/>
      <c r="FXX1308" s="1"/>
      <c r="FXY1308" s="1"/>
      <c r="FXZ1308" s="1"/>
      <c r="FYA1308" s="1"/>
      <c r="FYB1308" s="1"/>
      <c r="FYC1308" s="1"/>
      <c r="FYD1308" s="1"/>
      <c r="FYE1308" s="1"/>
      <c r="FYF1308" s="1"/>
      <c r="FYG1308" s="1"/>
      <c r="FYH1308" s="1"/>
      <c r="FYI1308" s="1"/>
      <c r="FYJ1308" s="1"/>
      <c r="FYK1308" s="1"/>
      <c r="FYL1308" s="1"/>
      <c r="FYM1308" s="1"/>
      <c r="FYN1308" s="1"/>
      <c r="FYO1308" s="1"/>
      <c r="FYP1308" s="1"/>
      <c r="FYQ1308" s="1"/>
      <c r="FYR1308" s="1"/>
      <c r="FYS1308" s="1"/>
      <c r="FYT1308" s="1"/>
      <c r="FYU1308" s="1"/>
      <c r="FYV1308" s="1"/>
      <c r="FYW1308" s="1"/>
      <c r="FYX1308" s="1"/>
      <c r="FYY1308" s="1"/>
      <c r="FYZ1308" s="1"/>
      <c r="FZA1308" s="1"/>
      <c r="FZB1308" s="1"/>
      <c r="FZC1308" s="1"/>
      <c r="FZD1308" s="1"/>
      <c r="FZE1308" s="1"/>
      <c r="FZF1308" s="1"/>
      <c r="FZG1308" s="1"/>
      <c r="FZH1308" s="1"/>
      <c r="FZI1308" s="1"/>
      <c r="FZJ1308" s="1"/>
      <c r="FZK1308" s="1"/>
      <c r="FZL1308" s="1"/>
      <c r="FZM1308" s="1"/>
      <c r="FZN1308" s="1"/>
      <c r="FZO1308" s="1"/>
      <c r="FZP1308" s="1"/>
      <c r="FZQ1308" s="1"/>
      <c r="FZR1308" s="1"/>
      <c r="FZS1308" s="1"/>
      <c r="FZT1308" s="1"/>
      <c r="FZU1308" s="1"/>
      <c r="FZV1308" s="1"/>
      <c r="FZW1308" s="1"/>
      <c r="FZX1308" s="1"/>
      <c r="FZY1308" s="1"/>
      <c r="FZZ1308" s="1"/>
      <c r="GAA1308" s="1"/>
      <c r="GAB1308" s="1"/>
      <c r="GAC1308" s="1"/>
      <c r="GAD1308" s="1"/>
      <c r="GAE1308" s="1"/>
      <c r="GAF1308" s="1"/>
      <c r="GAG1308" s="1"/>
      <c r="GAH1308" s="1"/>
      <c r="GAI1308" s="1"/>
      <c r="GAJ1308" s="1"/>
      <c r="GAK1308" s="1"/>
      <c r="GAL1308" s="1"/>
      <c r="GAM1308" s="1"/>
      <c r="GAN1308" s="1"/>
      <c r="GAO1308" s="1"/>
      <c r="GAP1308" s="1"/>
      <c r="GAQ1308" s="1"/>
      <c r="GAR1308" s="1"/>
      <c r="GAS1308" s="1"/>
      <c r="GAT1308" s="1"/>
      <c r="GAU1308" s="1"/>
      <c r="GAV1308" s="1"/>
      <c r="GAW1308" s="1"/>
      <c r="GAX1308" s="1"/>
      <c r="GAY1308" s="1"/>
      <c r="GAZ1308" s="1"/>
      <c r="GBA1308" s="1"/>
      <c r="GBB1308" s="1"/>
      <c r="GBC1308" s="1"/>
      <c r="GBD1308" s="1"/>
      <c r="GBE1308" s="1"/>
      <c r="GBF1308" s="1"/>
      <c r="GBG1308" s="1"/>
      <c r="GBH1308" s="1"/>
      <c r="GBI1308" s="1"/>
      <c r="GBJ1308" s="1"/>
      <c r="GBK1308" s="1"/>
      <c r="GBL1308" s="1"/>
      <c r="GBM1308" s="1"/>
      <c r="GBN1308" s="1"/>
      <c r="GBO1308" s="1"/>
      <c r="GBP1308" s="1"/>
      <c r="GBQ1308" s="1"/>
      <c r="GBR1308" s="1"/>
      <c r="GBS1308" s="1"/>
      <c r="GBT1308" s="1"/>
      <c r="GBU1308" s="1"/>
      <c r="GBV1308" s="1"/>
      <c r="GBW1308" s="1"/>
      <c r="GBX1308" s="1"/>
      <c r="GBY1308" s="1"/>
      <c r="GBZ1308" s="1"/>
      <c r="GCA1308" s="1"/>
      <c r="GCB1308" s="1"/>
      <c r="GCC1308" s="1"/>
      <c r="GCD1308" s="1"/>
      <c r="GCE1308" s="1"/>
      <c r="GCF1308" s="1"/>
      <c r="GCG1308" s="1"/>
      <c r="GCH1308" s="1"/>
      <c r="GCI1308" s="1"/>
      <c r="GCJ1308" s="1"/>
      <c r="GCK1308" s="1"/>
      <c r="GCL1308" s="1"/>
      <c r="GCM1308" s="1"/>
      <c r="GCN1308" s="1"/>
      <c r="GCO1308" s="1"/>
      <c r="GCP1308" s="1"/>
      <c r="GCQ1308" s="1"/>
      <c r="GCR1308" s="1"/>
      <c r="GCS1308" s="1"/>
      <c r="GCT1308" s="1"/>
      <c r="GCU1308" s="1"/>
      <c r="GCV1308" s="1"/>
      <c r="GCW1308" s="1"/>
      <c r="GCX1308" s="1"/>
      <c r="GCY1308" s="1"/>
      <c r="GCZ1308" s="1"/>
      <c r="GDA1308" s="1"/>
      <c r="GDB1308" s="1"/>
      <c r="GDC1308" s="1"/>
      <c r="GDD1308" s="1"/>
      <c r="GDE1308" s="1"/>
      <c r="GDF1308" s="1"/>
      <c r="GDG1308" s="1"/>
      <c r="GDH1308" s="1"/>
      <c r="GDI1308" s="1"/>
      <c r="GDJ1308" s="1"/>
      <c r="GDK1308" s="1"/>
      <c r="GDL1308" s="1"/>
      <c r="GDM1308" s="1"/>
      <c r="GDN1308" s="1"/>
      <c r="GDO1308" s="1"/>
      <c r="GDP1308" s="1"/>
      <c r="GDQ1308" s="1"/>
      <c r="GDR1308" s="1"/>
      <c r="GDS1308" s="1"/>
      <c r="GDT1308" s="1"/>
      <c r="GDU1308" s="1"/>
      <c r="GDV1308" s="1"/>
      <c r="GDW1308" s="1"/>
      <c r="GDX1308" s="1"/>
      <c r="GDY1308" s="1"/>
      <c r="GDZ1308" s="1"/>
      <c r="GEA1308" s="1"/>
      <c r="GEB1308" s="1"/>
      <c r="GEC1308" s="1"/>
      <c r="GED1308" s="1"/>
      <c r="GEE1308" s="1"/>
      <c r="GEF1308" s="1"/>
      <c r="GEG1308" s="1"/>
      <c r="GEH1308" s="1"/>
      <c r="GEI1308" s="1"/>
      <c r="GEJ1308" s="1"/>
      <c r="GEK1308" s="1"/>
      <c r="GEL1308" s="1"/>
      <c r="GEM1308" s="1"/>
      <c r="GEN1308" s="1"/>
      <c r="GEO1308" s="1"/>
      <c r="GEP1308" s="1"/>
      <c r="GEQ1308" s="1"/>
      <c r="GER1308" s="1"/>
      <c r="GES1308" s="1"/>
      <c r="GET1308" s="1"/>
      <c r="GEU1308" s="1"/>
      <c r="GEV1308" s="1"/>
      <c r="GEW1308" s="1"/>
      <c r="GEX1308" s="1"/>
      <c r="GEY1308" s="1"/>
      <c r="GEZ1308" s="1"/>
      <c r="GFA1308" s="1"/>
      <c r="GFB1308" s="1"/>
      <c r="GFC1308" s="1"/>
      <c r="GFD1308" s="1"/>
      <c r="GFE1308" s="1"/>
      <c r="GFF1308" s="1"/>
      <c r="GFG1308" s="1"/>
      <c r="GFH1308" s="1"/>
      <c r="GFI1308" s="1"/>
      <c r="GFJ1308" s="1"/>
      <c r="GFK1308" s="1"/>
      <c r="GFL1308" s="1"/>
      <c r="GFM1308" s="1"/>
      <c r="GFN1308" s="1"/>
      <c r="GFO1308" s="1"/>
      <c r="GFP1308" s="1"/>
      <c r="GFQ1308" s="1"/>
      <c r="GFR1308" s="1"/>
      <c r="GFS1308" s="1"/>
      <c r="GFT1308" s="1"/>
      <c r="GFU1308" s="1"/>
      <c r="GFV1308" s="1"/>
      <c r="GFW1308" s="1"/>
      <c r="GFX1308" s="1"/>
      <c r="GFY1308" s="1"/>
      <c r="GFZ1308" s="1"/>
      <c r="GGA1308" s="1"/>
      <c r="GGB1308" s="1"/>
      <c r="GGC1308" s="1"/>
      <c r="GGD1308" s="1"/>
      <c r="GGE1308" s="1"/>
      <c r="GGF1308" s="1"/>
      <c r="GGG1308" s="1"/>
      <c r="GGH1308" s="1"/>
      <c r="GGI1308" s="1"/>
      <c r="GGJ1308" s="1"/>
      <c r="GGK1308" s="1"/>
      <c r="GGL1308" s="1"/>
      <c r="GGM1308" s="1"/>
      <c r="GGN1308" s="1"/>
      <c r="GGO1308" s="1"/>
      <c r="GGP1308" s="1"/>
      <c r="GGQ1308" s="1"/>
      <c r="GGR1308" s="1"/>
      <c r="GGS1308" s="1"/>
      <c r="GGT1308" s="1"/>
      <c r="GGU1308" s="1"/>
      <c r="GGV1308" s="1"/>
      <c r="GGW1308" s="1"/>
      <c r="GGX1308" s="1"/>
      <c r="GGY1308" s="1"/>
      <c r="GGZ1308" s="1"/>
      <c r="GHA1308" s="1"/>
      <c r="GHB1308" s="1"/>
      <c r="GHC1308" s="1"/>
      <c r="GHD1308" s="1"/>
      <c r="GHE1308" s="1"/>
      <c r="GHF1308" s="1"/>
      <c r="GHG1308" s="1"/>
      <c r="GHH1308" s="1"/>
      <c r="GHI1308" s="1"/>
      <c r="GHJ1308" s="1"/>
      <c r="GHK1308" s="1"/>
      <c r="GHL1308" s="1"/>
      <c r="GHM1308" s="1"/>
      <c r="GHN1308" s="1"/>
      <c r="GHO1308" s="1"/>
      <c r="GHP1308" s="1"/>
      <c r="GHQ1308" s="1"/>
      <c r="GHR1308" s="1"/>
      <c r="GHS1308" s="1"/>
      <c r="GHT1308" s="1"/>
      <c r="GHU1308" s="1"/>
      <c r="GHV1308" s="1"/>
      <c r="GHW1308" s="1"/>
      <c r="GHX1308" s="1"/>
      <c r="GHY1308" s="1"/>
      <c r="GHZ1308" s="1"/>
      <c r="GIA1308" s="1"/>
      <c r="GIB1308" s="1"/>
      <c r="GIC1308" s="1"/>
      <c r="GID1308" s="1"/>
      <c r="GIE1308" s="1"/>
      <c r="GIF1308" s="1"/>
      <c r="GIG1308" s="1"/>
      <c r="GIH1308" s="1"/>
      <c r="GII1308" s="1"/>
      <c r="GIJ1308" s="1"/>
      <c r="GIK1308" s="1"/>
      <c r="GIL1308" s="1"/>
      <c r="GIM1308" s="1"/>
      <c r="GIN1308" s="1"/>
      <c r="GIO1308" s="1"/>
      <c r="GIP1308" s="1"/>
      <c r="GIQ1308" s="1"/>
      <c r="GIR1308" s="1"/>
      <c r="GIS1308" s="1"/>
      <c r="GIT1308" s="1"/>
      <c r="GIU1308" s="1"/>
      <c r="GIV1308" s="1"/>
      <c r="GIW1308" s="1"/>
      <c r="GIX1308" s="1"/>
      <c r="GIY1308" s="1"/>
      <c r="GIZ1308" s="1"/>
      <c r="GJA1308" s="1"/>
      <c r="GJB1308" s="1"/>
      <c r="GJC1308" s="1"/>
      <c r="GJD1308" s="1"/>
      <c r="GJE1308" s="1"/>
      <c r="GJF1308" s="1"/>
      <c r="GJG1308" s="1"/>
      <c r="GJH1308" s="1"/>
      <c r="GJI1308" s="1"/>
      <c r="GJJ1308" s="1"/>
      <c r="GJK1308" s="1"/>
      <c r="GJL1308" s="1"/>
      <c r="GJM1308" s="1"/>
      <c r="GJN1308" s="1"/>
      <c r="GJO1308" s="1"/>
      <c r="GJP1308" s="1"/>
      <c r="GJQ1308" s="1"/>
      <c r="GJR1308" s="1"/>
      <c r="GJS1308" s="1"/>
      <c r="GJT1308" s="1"/>
      <c r="GJU1308" s="1"/>
      <c r="GJV1308" s="1"/>
      <c r="GJW1308" s="1"/>
      <c r="GJX1308" s="1"/>
      <c r="GJY1308" s="1"/>
      <c r="GJZ1308" s="1"/>
      <c r="GKA1308" s="1"/>
      <c r="GKB1308" s="1"/>
      <c r="GKC1308" s="1"/>
      <c r="GKD1308" s="1"/>
      <c r="GKE1308" s="1"/>
      <c r="GKF1308" s="1"/>
      <c r="GKG1308" s="1"/>
      <c r="GKH1308" s="1"/>
      <c r="GKI1308" s="1"/>
      <c r="GKJ1308" s="1"/>
      <c r="GKK1308" s="1"/>
      <c r="GKL1308" s="1"/>
      <c r="GKM1308" s="1"/>
      <c r="GKN1308" s="1"/>
      <c r="GKO1308" s="1"/>
      <c r="GKP1308" s="1"/>
      <c r="GKQ1308" s="1"/>
      <c r="GKR1308" s="1"/>
      <c r="GKS1308" s="1"/>
      <c r="GKT1308" s="1"/>
      <c r="GKU1308" s="1"/>
      <c r="GKV1308" s="1"/>
      <c r="GKW1308" s="1"/>
      <c r="GKX1308" s="1"/>
      <c r="GKY1308" s="1"/>
      <c r="GKZ1308" s="1"/>
      <c r="GLA1308" s="1"/>
      <c r="GLB1308" s="1"/>
      <c r="GLC1308" s="1"/>
      <c r="GLD1308" s="1"/>
      <c r="GLE1308" s="1"/>
      <c r="GLF1308" s="1"/>
      <c r="GLG1308" s="1"/>
      <c r="GLH1308" s="1"/>
      <c r="GLI1308" s="1"/>
      <c r="GLJ1308" s="1"/>
      <c r="GLK1308" s="1"/>
      <c r="GLL1308" s="1"/>
      <c r="GLM1308" s="1"/>
      <c r="GLN1308" s="1"/>
      <c r="GLO1308" s="1"/>
      <c r="GLP1308" s="1"/>
      <c r="GLQ1308" s="1"/>
      <c r="GLR1308" s="1"/>
      <c r="GLS1308" s="1"/>
      <c r="GLT1308" s="1"/>
      <c r="GLU1308" s="1"/>
      <c r="GLV1308" s="1"/>
      <c r="GLW1308" s="1"/>
      <c r="GLX1308" s="1"/>
      <c r="GLY1308" s="1"/>
      <c r="GLZ1308" s="1"/>
      <c r="GMA1308" s="1"/>
      <c r="GMB1308" s="1"/>
      <c r="GMC1308" s="1"/>
      <c r="GMD1308" s="1"/>
      <c r="GME1308" s="1"/>
      <c r="GMF1308" s="1"/>
      <c r="GMG1308" s="1"/>
      <c r="GMH1308" s="1"/>
      <c r="GMI1308" s="1"/>
      <c r="GMJ1308" s="1"/>
      <c r="GMK1308" s="1"/>
      <c r="GML1308" s="1"/>
      <c r="GMM1308" s="1"/>
      <c r="GMN1308" s="1"/>
      <c r="GMO1308" s="1"/>
      <c r="GMP1308" s="1"/>
      <c r="GMQ1308" s="1"/>
      <c r="GMR1308" s="1"/>
      <c r="GMS1308" s="1"/>
      <c r="GMT1308" s="1"/>
      <c r="GMU1308" s="1"/>
      <c r="GMV1308" s="1"/>
      <c r="GMW1308" s="1"/>
      <c r="GMX1308" s="1"/>
      <c r="GMY1308" s="1"/>
      <c r="GMZ1308" s="1"/>
      <c r="GNA1308" s="1"/>
      <c r="GNB1308" s="1"/>
      <c r="GNC1308" s="1"/>
      <c r="GND1308" s="1"/>
      <c r="GNE1308" s="1"/>
      <c r="GNF1308" s="1"/>
      <c r="GNG1308" s="1"/>
      <c r="GNH1308" s="1"/>
      <c r="GNI1308" s="1"/>
      <c r="GNJ1308" s="1"/>
      <c r="GNK1308" s="1"/>
      <c r="GNL1308" s="1"/>
      <c r="GNM1308" s="1"/>
      <c r="GNN1308" s="1"/>
      <c r="GNO1308" s="1"/>
      <c r="GNP1308" s="1"/>
      <c r="GNQ1308" s="1"/>
      <c r="GNR1308" s="1"/>
      <c r="GNS1308" s="1"/>
      <c r="GNT1308" s="1"/>
      <c r="GNU1308" s="1"/>
      <c r="GNV1308" s="1"/>
      <c r="GNW1308" s="1"/>
      <c r="GNX1308" s="1"/>
      <c r="GNY1308" s="1"/>
      <c r="GNZ1308" s="1"/>
      <c r="GOA1308" s="1"/>
      <c r="GOB1308" s="1"/>
      <c r="GOC1308" s="1"/>
      <c r="GOD1308" s="1"/>
      <c r="GOE1308" s="1"/>
      <c r="GOF1308" s="1"/>
      <c r="GOG1308" s="1"/>
      <c r="GOH1308" s="1"/>
      <c r="GOI1308" s="1"/>
      <c r="GOJ1308" s="1"/>
      <c r="GOK1308" s="1"/>
      <c r="GOL1308" s="1"/>
      <c r="GOM1308" s="1"/>
      <c r="GON1308" s="1"/>
      <c r="GOO1308" s="1"/>
      <c r="GOP1308" s="1"/>
      <c r="GOQ1308" s="1"/>
      <c r="GOR1308" s="1"/>
      <c r="GOS1308" s="1"/>
      <c r="GOT1308" s="1"/>
      <c r="GOU1308" s="1"/>
      <c r="GOV1308" s="1"/>
      <c r="GOW1308" s="1"/>
      <c r="GOX1308" s="1"/>
      <c r="GOY1308" s="1"/>
      <c r="GOZ1308" s="1"/>
      <c r="GPA1308" s="1"/>
      <c r="GPB1308" s="1"/>
      <c r="GPC1308" s="1"/>
      <c r="GPD1308" s="1"/>
      <c r="GPE1308" s="1"/>
      <c r="GPF1308" s="1"/>
      <c r="GPG1308" s="1"/>
      <c r="GPH1308" s="1"/>
      <c r="GPI1308" s="1"/>
      <c r="GPJ1308" s="1"/>
      <c r="GPK1308" s="1"/>
      <c r="GPL1308" s="1"/>
      <c r="GPM1308" s="1"/>
      <c r="GPN1308" s="1"/>
      <c r="GPO1308" s="1"/>
      <c r="GPP1308" s="1"/>
      <c r="GPQ1308" s="1"/>
      <c r="GPR1308" s="1"/>
      <c r="GPS1308" s="1"/>
      <c r="GPT1308" s="1"/>
      <c r="GPU1308" s="1"/>
      <c r="GPV1308" s="1"/>
      <c r="GPW1308" s="1"/>
      <c r="GPX1308" s="1"/>
      <c r="GPY1308" s="1"/>
      <c r="GPZ1308" s="1"/>
      <c r="GQA1308" s="1"/>
      <c r="GQB1308" s="1"/>
      <c r="GQC1308" s="1"/>
      <c r="GQD1308" s="1"/>
      <c r="GQE1308" s="1"/>
      <c r="GQF1308" s="1"/>
      <c r="GQG1308" s="1"/>
      <c r="GQH1308" s="1"/>
      <c r="GQI1308" s="1"/>
      <c r="GQJ1308" s="1"/>
      <c r="GQK1308" s="1"/>
      <c r="GQL1308" s="1"/>
      <c r="GQM1308" s="1"/>
      <c r="GQN1308" s="1"/>
      <c r="GQO1308" s="1"/>
      <c r="GQP1308" s="1"/>
      <c r="GQQ1308" s="1"/>
      <c r="GQR1308" s="1"/>
      <c r="GQS1308" s="1"/>
      <c r="GQT1308" s="1"/>
      <c r="GQU1308" s="1"/>
      <c r="GQV1308" s="1"/>
      <c r="GQW1308" s="1"/>
      <c r="GQX1308" s="1"/>
      <c r="GQY1308" s="1"/>
      <c r="GQZ1308" s="1"/>
      <c r="GRA1308" s="1"/>
      <c r="GRB1308" s="1"/>
      <c r="GRC1308" s="1"/>
      <c r="GRD1308" s="1"/>
      <c r="GRE1308" s="1"/>
      <c r="GRF1308" s="1"/>
      <c r="GRG1308" s="1"/>
      <c r="GRH1308" s="1"/>
      <c r="GRI1308" s="1"/>
      <c r="GRJ1308" s="1"/>
      <c r="GRK1308" s="1"/>
      <c r="GRL1308" s="1"/>
      <c r="GRM1308" s="1"/>
      <c r="GRN1308" s="1"/>
      <c r="GRO1308" s="1"/>
      <c r="GRP1308" s="1"/>
      <c r="GRQ1308" s="1"/>
      <c r="GRR1308" s="1"/>
      <c r="GRS1308" s="1"/>
      <c r="GRT1308" s="1"/>
      <c r="GRU1308" s="1"/>
      <c r="GRV1308" s="1"/>
      <c r="GRW1308" s="1"/>
      <c r="GRX1308" s="1"/>
      <c r="GRY1308" s="1"/>
      <c r="GRZ1308" s="1"/>
      <c r="GSA1308" s="1"/>
      <c r="GSB1308" s="1"/>
      <c r="GSC1308" s="1"/>
      <c r="GSD1308" s="1"/>
      <c r="GSE1308" s="1"/>
      <c r="GSF1308" s="1"/>
      <c r="GSG1308" s="1"/>
      <c r="GSH1308" s="1"/>
      <c r="GSI1308" s="1"/>
      <c r="GSJ1308" s="1"/>
      <c r="GSK1308" s="1"/>
      <c r="GSL1308" s="1"/>
      <c r="GSM1308" s="1"/>
      <c r="GSN1308" s="1"/>
      <c r="GSO1308" s="1"/>
      <c r="GSP1308" s="1"/>
      <c r="GSQ1308" s="1"/>
      <c r="GSR1308" s="1"/>
      <c r="GSS1308" s="1"/>
      <c r="GST1308" s="1"/>
      <c r="GSU1308" s="1"/>
      <c r="GSV1308" s="1"/>
      <c r="GSW1308" s="1"/>
      <c r="GSX1308" s="1"/>
      <c r="GSY1308" s="1"/>
      <c r="GSZ1308" s="1"/>
      <c r="GTA1308" s="1"/>
      <c r="GTB1308" s="1"/>
      <c r="GTC1308" s="1"/>
      <c r="GTD1308" s="1"/>
      <c r="GTE1308" s="1"/>
      <c r="GTF1308" s="1"/>
      <c r="GTG1308" s="1"/>
      <c r="GTH1308" s="1"/>
      <c r="GTI1308" s="1"/>
      <c r="GTJ1308" s="1"/>
      <c r="GTK1308" s="1"/>
      <c r="GTL1308" s="1"/>
      <c r="GTM1308" s="1"/>
      <c r="GTN1308" s="1"/>
      <c r="GTO1308" s="1"/>
      <c r="GTP1308" s="1"/>
      <c r="GTQ1308" s="1"/>
      <c r="GTR1308" s="1"/>
      <c r="GTS1308" s="1"/>
      <c r="GTT1308" s="1"/>
      <c r="GTU1308" s="1"/>
      <c r="GTV1308" s="1"/>
      <c r="GTW1308" s="1"/>
      <c r="GTX1308" s="1"/>
      <c r="GTY1308" s="1"/>
      <c r="GTZ1308" s="1"/>
      <c r="GUA1308" s="1"/>
      <c r="GUB1308" s="1"/>
      <c r="GUC1308" s="1"/>
      <c r="GUD1308" s="1"/>
      <c r="GUE1308" s="1"/>
      <c r="GUF1308" s="1"/>
      <c r="GUG1308" s="1"/>
      <c r="GUH1308" s="1"/>
      <c r="GUI1308" s="1"/>
      <c r="GUJ1308" s="1"/>
      <c r="GUK1308" s="1"/>
      <c r="GUL1308" s="1"/>
      <c r="GUM1308" s="1"/>
      <c r="GUN1308" s="1"/>
      <c r="GUO1308" s="1"/>
      <c r="GUP1308" s="1"/>
      <c r="GUQ1308" s="1"/>
      <c r="GUR1308" s="1"/>
      <c r="GUS1308" s="1"/>
      <c r="GUT1308" s="1"/>
      <c r="GUU1308" s="1"/>
      <c r="GUV1308" s="1"/>
      <c r="GUW1308" s="1"/>
      <c r="GUX1308" s="1"/>
      <c r="GUY1308" s="1"/>
      <c r="GUZ1308" s="1"/>
      <c r="GVA1308" s="1"/>
      <c r="GVB1308" s="1"/>
      <c r="GVC1308" s="1"/>
      <c r="GVD1308" s="1"/>
      <c r="GVE1308" s="1"/>
      <c r="GVF1308" s="1"/>
      <c r="GVG1308" s="1"/>
      <c r="GVH1308" s="1"/>
      <c r="GVI1308" s="1"/>
      <c r="GVJ1308" s="1"/>
      <c r="GVK1308" s="1"/>
      <c r="GVL1308" s="1"/>
      <c r="GVM1308" s="1"/>
      <c r="GVN1308" s="1"/>
      <c r="GVO1308" s="1"/>
      <c r="GVP1308" s="1"/>
      <c r="GVQ1308" s="1"/>
      <c r="GVR1308" s="1"/>
      <c r="GVS1308" s="1"/>
      <c r="GVT1308" s="1"/>
      <c r="GVU1308" s="1"/>
      <c r="GVV1308" s="1"/>
      <c r="GVW1308" s="1"/>
      <c r="GVX1308" s="1"/>
      <c r="GVY1308" s="1"/>
      <c r="GVZ1308" s="1"/>
      <c r="GWA1308" s="1"/>
      <c r="GWB1308" s="1"/>
      <c r="GWC1308" s="1"/>
      <c r="GWD1308" s="1"/>
      <c r="GWE1308" s="1"/>
      <c r="GWF1308" s="1"/>
      <c r="GWG1308" s="1"/>
      <c r="GWH1308" s="1"/>
      <c r="GWI1308" s="1"/>
      <c r="GWJ1308" s="1"/>
      <c r="GWK1308" s="1"/>
      <c r="GWL1308" s="1"/>
      <c r="GWM1308" s="1"/>
      <c r="GWN1308" s="1"/>
      <c r="GWO1308" s="1"/>
      <c r="GWP1308" s="1"/>
      <c r="GWQ1308" s="1"/>
      <c r="GWR1308" s="1"/>
      <c r="GWS1308" s="1"/>
      <c r="GWT1308" s="1"/>
      <c r="GWU1308" s="1"/>
      <c r="GWV1308" s="1"/>
      <c r="GWW1308" s="1"/>
      <c r="GWX1308" s="1"/>
      <c r="GWY1308" s="1"/>
      <c r="GWZ1308" s="1"/>
      <c r="GXA1308" s="1"/>
      <c r="GXB1308" s="1"/>
      <c r="GXC1308" s="1"/>
      <c r="GXD1308" s="1"/>
      <c r="GXE1308" s="1"/>
      <c r="GXF1308" s="1"/>
      <c r="GXG1308" s="1"/>
      <c r="GXH1308" s="1"/>
      <c r="GXI1308" s="1"/>
      <c r="GXJ1308" s="1"/>
      <c r="GXK1308" s="1"/>
      <c r="GXL1308" s="1"/>
      <c r="GXM1308" s="1"/>
      <c r="GXN1308" s="1"/>
      <c r="GXO1308" s="1"/>
      <c r="GXP1308" s="1"/>
      <c r="GXQ1308" s="1"/>
      <c r="GXR1308" s="1"/>
      <c r="GXS1308" s="1"/>
      <c r="GXT1308" s="1"/>
      <c r="GXU1308" s="1"/>
      <c r="GXV1308" s="1"/>
      <c r="GXW1308" s="1"/>
      <c r="GXX1308" s="1"/>
      <c r="GXY1308" s="1"/>
      <c r="GXZ1308" s="1"/>
      <c r="GYA1308" s="1"/>
      <c r="GYB1308" s="1"/>
      <c r="GYC1308" s="1"/>
      <c r="GYD1308" s="1"/>
      <c r="GYE1308" s="1"/>
      <c r="GYF1308" s="1"/>
      <c r="GYG1308" s="1"/>
      <c r="GYH1308" s="1"/>
      <c r="GYI1308" s="1"/>
      <c r="GYJ1308" s="1"/>
      <c r="GYK1308" s="1"/>
      <c r="GYL1308" s="1"/>
      <c r="GYM1308" s="1"/>
      <c r="GYN1308" s="1"/>
      <c r="GYO1308" s="1"/>
      <c r="GYP1308" s="1"/>
      <c r="GYQ1308" s="1"/>
      <c r="GYR1308" s="1"/>
      <c r="GYS1308" s="1"/>
      <c r="GYT1308" s="1"/>
      <c r="GYU1308" s="1"/>
      <c r="GYV1308" s="1"/>
      <c r="GYW1308" s="1"/>
      <c r="GYX1308" s="1"/>
      <c r="GYY1308" s="1"/>
      <c r="GYZ1308" s="1"/>
      <c r="GZA1308" s="1"/>
      <c r="GZB1308" s="1"/>
      <c r="GZC1308" s="1"/>
      <c r="GZD1308" s="1"/>
      <c r="GZE1308" s="1"/>
      <c r="GZF1308" s="1"/>
      <c r="GZG1308" s="1"/>
      <c r="GZH1308" s="1"/>
      <c r="GZI1308" s="1"/>
      <c r="GZJ1308" s="1"/>
      <c r="GZK1308" s="1"/>
      <c r="GZL1308" s="1"/>
      <c r="GZM1308" s="1"/>
      <c r="GZN1308" s="1"/>
      <c r="GZO1308" s="1"/>
      <c r="GZP1308" s="1"/>
      <c r="GZQ1308" s="1"/>
      <c r="GZR1308" s="1"/>
      <c r="GZS1308" s="1"/>
      <c r="GZT1308" s="1"/>
      <c r="GZU1308" s="1"/>
      <c r="GZV1308" s="1"/>
      <c r="GZW1308" s="1"/>
      <c r="GZX1308" s="1"/>
      <c r="GZY1308" s="1"/>
      <c r="GZZ1308" s="1"/>
      <c r="HAA1308" s="1"/>
      <c r="HAB1308" s="1"/>
      <c r="HAC1308" s="1"/>
      <c r="HAD1308" s="1"/>
      <c r="HAE1308" s="1"/>
      <c r="HAF1308" s="1"/>
      <c r="HAG1308" s="1"/>
      <c r="HAH1308" s="1"/>
      <c r="HAI1308" s="1"/>
      <c r="HAJ1308" s="1"/>
      <c r="HAK1308" s="1"/>
      <c r="HAL1308" s="1"/>
      <c r="HAM1308" s="1"/>
      <c r="HAN1308" s="1"/>
      <c r="HAO1308" s="1"/>
      <c r="HAP1308" s="1"/>
      <c r="HAQ1308" s="1"/>
      <c r="HAR1308" s="1"/>
      <c r="HAS1308" s="1"/>
      <c r="HAT1308" s="1"/>
      <c r="HAU1308" s="1"/>
      <c r="HAV1308" s="1"/>
      <c r="HAW1308" s="1"/>
      <c r="HAX1308" s="1"/>
      <c r="HAY1308" s="1"/>
      <c r="HAZ1308" s="1"/>
      <c r="HBA1308" s="1"/>
      <c r="HBB1308" s="1"/>
      <c r="HBC1308" s="1"/>
      <c r="HBD1308" s="1"/>
      <c r="HBE1308" s="1"/>
      <c r="HBF1308" s="1"/>
      <c r="HBG1308" s="1"/>
      <c r="HBH1308" s="1"/>
      <c r="HBI1308" s="1"/>
      <c r="HBJ1308" s="1"/>
      <c r="HBK1308" s="1"/>
      <c r="HBL1308" s="1"/>
      <c r="HBM1308" s="1"/>
      <c r="HBN1308" s="1"/>
      <c r="HBO1308" s="1"/>
      <c r="HBP1308" s="1"/>
      <c r="HBQ1308" s="1"/>
      <c r="HBR1308" s="1"/>
      <c r="HBS1308" s="1"/>
      <c r="HBT1308" s="1"/>
      <c r="HBU1308" s="1"/>
      <c r="HBV1308" s="1"/>
      <c r="HBW1308" s="1"/>
      <c r="HBX1308" s="1"/>
      <c r="HBY1308" s="1"/>
      <c r="HBZ1308" s="1"/>
      <c r="HCA1308" s="1"/>
      <c r="HCB1308" s="1"/>
      <c r="HCC1308" s="1"/>
      <c r="HCD1308" s="1"/>
      <c r="HCE1308" s="1"/>
      <c r="HCF1308" s="1"/>
      <c r="HCG1308" s="1"/>
      <c r="HCH1308" s="1"/>
      <c r="HCI1308" s="1"/>
      <c r="HCJ1308" s="1"/>
      <c r="HCK1308" s="1"/>
      <c r="HCL1308" s="1"/>
      <c r="HCM1308" s="1"/>
      <c r="HCN1308" s="1"/>
      <c r="HCO1308" s="1"/>
      <c r="HCP1308" s="1"/>
      <c r="HCQ1308" s="1"/>
      <c r="HCR1308" s="1"/>
      <c r="HCS1308" s="1"/>
      <c r="HCT1308" s="1"/>
      <c r="HCU1308" s="1"/>
      <c r="HCV1308" s="1"/>
      <c r="HCW1308" s="1"/>
      <c r="HCX1308" s="1"/>
      <c r="HCY1308" s="1"/>
      <c r="HCZ1308" s="1"/>
      <c r="HDA1308" s="1"/>
      <c r="HDB1308" s="1"/>
      <c r="HDC1308" s="1"/>
      <c r="HDD1308" s="1"/>
      <c r="HDE1308" s="1"/>
      <c r="HDF1308" s="1"/>
      <c r="HDG1308" s="1"/>
      <c r="HDH1308" s="1"/>
      <c r="HDI1308" s="1"/>
      <c r="HDJ1308" s="1"/>
      <c r="HDK1308" s="1"/>
      <c r="HDL1308" s="1"/>
      <c r="HDM1308" s="1"/>
      <c r="HDN1308" s="1"/>
      <c r="HDO1308" s="1"/>
      <c r="HDP1308" s="1"/>
      <c r="HDQ1308" s="1"/>
      <c r="HDR1308" s="1"/>
      <c r="HDS1308" s="1"/>
      <c r="HDT1308" s="1"/>
      <c r="HDU1308" s="1"/>
      <c r="HDV1308" s="1"/>
      <c r="HDW1308" s="1"/>
      <c r="HDX1308" s="1"/>
      <c r="HDY1308" s="1"/>
      <c r="HDZ1308" s="1"/>
      <c r="HEA1308" s="1"/>
      <c r="HEB1308" s="1"/>
      <c r="HEC1308" s="1"/>
      <c r="HED1308" s="1"/>
      <c r="HEE1308" s="1"/>
      <c r="HEF1308" s="1"/>
      <c r="HEG1308" s="1"/>
      <c r="HEH1308" s="1"/>
      <c r="HEI1308" s="1"/>
      <c r="HEJ1308" s="1"/>
      <c r="HEK1308" s="1"/>
      <c r="HEL1308" s="1"/>
      <c r="HEM1308" s="1"/>
      <c r="HEN1308" s="1"/>
      <c r="HEO1308" s="1"/>
      <c r="HEP1308" s="1"/>
      <c r="HEQ1308" s="1"/>
      <c r="HER1308" s="1"/>
      <c r="HES1308" s="1"/>
      <c r="HET1308" s="1"/>
      <c r="HEU1308" s="1"/>
      <c r="HEV1308" s="1"/>
      <c r="HEW1308" s="1"/>
      <c r="HEX1308" s="1"/>
      <c r="HEY1308" s="1"/>
      <c r="HEZ1308" s="1"/>
      <c r="HFA1308" s="1"/>
      <c r="HFB1308" s="1"/>
      <c r="HFC1308" s="1"/>
      <c r="HFD1308" s="1"/>
      <c r="HFE1308" s="1"/>
      <c r="HFF1308" s="1"/>
      <c r="HFG1308" s="1"/>
      <c r="HFH1308" s="1"/>
      <c r="HFI1308" s="1"/>
      <c r="HFJ1308" s="1"/>
      <c r="HFK1308" s="1"/>
      <c r="HFL1308" s="1"/>
      <c r="HFM1308" s="1"/>
      <c r="HFN1308" s="1"/>
      <c r="HFO1308" s="1"/>
      <c r="HFP1308" s="1"/>
      <c r="HFQ1308" s="1"/>
      <c r="HFR1308" s="1"/>
      <c r="HFS1308" s="1"/>
      <c r="HFT1308" s="1"/>
      <c r="HFU1308" s="1"/>
      <c r="HFV1308" s="1"/>
      <c r="HFW1308" s="1"/>
      <c r="HFX1308" s="1"/>
      <c r="HFY1308" s="1"/>
      <c r="HFZ1308" s="1"/>
      <c r="HGA1308" s="1"/>
      <c r="HGB1308" s="1"/>
      <c r="HGC1308" s="1"/>
      <c r="HGD1308" s="1"/>
      <c r="HGE1308" s="1"/>
      <c r="HGF1308" s="1"/>
      <c r="HGG1308" s="1"/>
      <c r="HGH1308" s="1"/>
      <c r="HGI1308" s="1"/>
      <c r="HGJ1308" s="1"/>
      <c r="HGK1308" s="1"/>
      <c r="HGL1308" s="1"/>
      <c r="HGM1308" s="1"/>
      <c r="HGN1308" s="1"/>
      <c r="HGO1308" s="1"/>
      <c r="HGP1308" s="1"/>
      <c r="HGQ1308" s="1"/>
      <c r="HGR1308" s="1"/>
      <c r="HGS1308" s="1"/>
      <c r="HGT1308" s="1"/>
      <c r="HGU1308" s="1"/>
      <c r="HGV1308" s="1"/>
      <c r="HGW1308" s="1"/>
      <c r="HGX1308" s="1"/>
      <c r="HGY1308" s="1"/>
      <c r="HGZ1308" s="1"/>
      <c r="HHA1308" s="1"/>
      <c r="HHB1308" s="1"/>
      <c r="HHC1308" s="1"/>
      <c r="HHD1308" s="1"/>
      <c r="HHE1308" s="1"/>
      <c r="HHF1308" s="1"/>
      <c r="HHG1308" s="1"/>
      <c r="HHH1308" s="1"/>
      <c r="HHI1308" s="1"/>
      <c r="HHJ1308" s="1"/>
      <c r="HHK1308" s="1"/>
      <c r="HHL1308" s="1"/>
      <c r="HHM1308" s="1"/>
      <c r="HHN1308" s="1"/>
      <c r="HHO1308" s="1"/>
      <c r="HHP1308" s="1"/>
      <c r="HHQ1308" s="1"/>
      <c r="HHR1308" s="1"/>
      <c r="HHS1308" s="1"/>
      <c r="HHT1308" s="1"/>
      <c r="HHU1308" s="1"/>
      <c r="HHV1308" s="1"/>
      <c r="HHW1308" s="1"/>
      <c r="HHX1308" s="1"/>
      <c r="HHY1308" s="1"/>
      <c r="HHZ1308" s="1"/>
      <c r="HIA1308" s="1"/>
      <c r="HIB1308" s="1"/>
      <c r="HIC1308" s="1"/>
      <c r="HID1308" s="1"/>
      <c r="HIE1308" s="1"/>
      <c r="HIF1308" s="1"/>
      <c r="HIG1308" s="1"/>
      <c r="HIH1308" s="1"/>
      <c r="HII1308" s="1"/>
      <c r="HIJ1308" s="1"/>
      <c r="HIK1308" s="1"/>
      <c r="HIL1308" s="1"/>
      <c r="HIM1308" s="1"/>
      <c r="HIN1308" s="1"/>
      <c r="HIO1308" s="1"/>
      <c r="HIP1308" s="1"/>
      <c r="HIQ1308" s="1"/>
      <c r="HIR1308" s="1"/>
      <c r="HIS1308" s="1"/>
      <c r="HIT1308" s="1"/>
      <c r="HIU1308" s="1"/>
      <c r="HIV1308" s="1"/>
      <c r="HIW1308" s="1"/>
      <c r="HIX1308" s="1"/>
      <c r="HIY1308" s="1"/>
      <c r="HIZ1308" s="1"/>
      <c r="HJA1308" s="1"/>
      <c r="HJB1308" s="1"/>
      <c r="HJC1308" s="1"/>
      <c r="HJD1308" s="1"/>
      <c r="HJE1308" s="1"/>
      <c r="HJF1308" s="1"/>
      <c r="HJG1308" s="1"/>
      <c r="HJH1308" s="1"/>
      <c r="HJI1308" s="1"/>
      <c r="HJJ1308" s="1"/>
      <c r="HJK1308" s="1"/>
      <c r="HJL1308" s="1"/>
      <c r="HJM1308" s="1"/>
      <c r="HJN1308" s="1"/>
      <c r="HJO1308" s="1"/>
      <c r="HJP1308" s="1"/>
      <c r="HJQ1308" s="1"/>
      <c r="HJR1308" s="1"/>
      <c r="HJS1308" s="1"/>
      <c r="HJT1308" s="1"/>
      <c r="HJU1308" s="1"/>
      <c r="HJV1308" s="1"/>
      <c r="HJW1308" s="1"/>
      <c r="HJX1308" s="1"/>
      <c r="HJY1308" s="1"/>
      <c r="HJZ1308" s="1"/>
      <c r="HKA1308" s="1"/>
      <c r="HKB1308" s="1"/>
      <c r="HKC1308" s="1"/>
      <c r="HKD1308" s="1"/>
      <c r="HKE1308" s="1"/>
      <c r="HKF1308" s="1"/>
      <c r="HKG1308" s="1"/>
      <c r="HKH1308" s="1"/>
      <c r="HKI1308" s="1"/>
      <c r="HKJ1308" s="1"/>
      <c r="HKK1308" s="1"/>
      <c r="HKL1308" s="1"/>
      <c r="HKM1308" s="1"/>
      <c r="HKN1308" s="1"/>
      <c r="HKO1308" s="1"/>
      <c r="HKP1308" s="1"/>
      <c r="HKQ1308" s="1"/>
      <c r="HKR1308" s="1"/>
      <c r="HKS1308" s="1"/>
      <c r="HKT1308" s="1"/>
      <c r="HKU1308" s="1"/>
      <c r="HKV1308" s="1"/>
      <c r="HKW1308" s="1"/>
      <c r="HKX1308" s="1"/>
      <c r="HKY1308" s="1"/>
      <c r="HKZ1308" s="1"/>
      <c r="HLA1308" s="1"/>
      <c r="HLB1308" s="1"/>
      <c r="HLC1308" s="1"/>
      <c r="HLD1308" s="1"/>
      <c r="HLE1308" s="1"/>
      <c r="HLF1308" s="1"/>
      <c r="HLG1308" s="1"/>
      <c r="HLH1308" s="1"/>
      <c r="HLI1308" s="1"/>
      <c r="HLJ1308" s="1"/>
      <c r="HLK1308" s="1"/>
      <c r="HLL1308" s="1"/>
      <c r="HLM1308" s="1"/>
      <c r="HLN1308" s="1"/>
      <c r="HLO1308" s="1"/>
      <c r="HLP1308" s="1"/>
      <c r="HLQ1308" s="1"/>
      <c r="HLR1308" s="1"/>
      <c r="HLS1308" s="1"/>
      <c r="HLT1308" s="1"/>
      <c r="HLU1308" s="1"/>
      <c r="HLV1308" s="1"/>
      <c r="HLW1308" s="1"/>
      <c r="HLX1308" s="1"/>
      <c r="HLY1308" s="1"/>
      <c r="HLZ1308" s="1"/>
      <c r="HMA1308" s="1"/>
      <c r="HMB1308" s="1"/>
      <c r="HMC1308" s="1"/>
      <c r="HMD1308" s="1"/>
      <c r="HME1308" s="1"/>
      <c r="HMF1308" s="1"/>
      <c r="HMG1308" s="1"/>
      <c r="HMH1308" s="1"/>
      <c r="HMI1308" s="1"/>
      <c r="HMJ1308" s="1"/>
      <c r="HMK1308" s="1"/>
      <c r="HML1308" s="1"/>
      <c r="HMM1308" s="1"/>
      <c r="HMN1308" s="1"/>
      <c r="HMO1308" s="1"/>
      <c r="HMP1308" s="1"/>
      <c r="HMQ1308" s="1"/>
      <c r="HMR1308" s="1"/>
      <c r="HMS1308" s="1"/>
      <c r="HMT1308" s="1"/>
      <c r="HMU1308" s="1"/>
      <c r="HMV1308" s="1"/>
      <c r="HMW1308" s="1"/>
      <c r="HMX1308" s="1"/>
      <c r="HMY1308" s="1"/>
      <c r="HMZ1308" s="1"/>
      <c r="HNA1308" s="1"/>
      <c r="HNB1308" s="1"/>
      <c r="HNC1308" s="1"/>
      <c r="HND1308" s="1"/>
      <c r="HNE1308" s="1"/>
      <c r="HNF1308" s="1"/>
      <c r="HNG1308" s="1"/>
      <c r="HNH1308" s="1"/>
      <c r="HNI1308" s="1"/>
      <c r="HNJ1308" s="1"/>
      <c r="HNK1308" s="1"/>
      <c r="HNL1308" s="1"/>
      <c r="HNM1308" s="1"/>
      <c r="HNN1308" s="1"/>
      <c r="HNO1308" s="1"/>
      <c r="HNP1308" s="1"/>
      <c r="HNQ1308" s="1"/>
      <c r="HNR1308" s="1"/>
      <c r="HNS1308" s="1"/>
      <c r="HNT1308" s="1"/>
      <c r="HNU1308" s="1"/>
      <c r="HNV1308" s="1"/>
      <c r="HNW1308" s="1"/>
      <c r="HNX1308" s="1"/>
      <c r="HNY1308" s="1"/>
      <c r="HNZ1308" s="1"/>
      <c r="HOA1308" s="1"/>
      <c r="HOB1308" s="1"/>
      <c r="HOC1308" s="1"/>
      <c r="HOD1308" s="1"/>
      <c r="HOE1308" s="1"/>
      <c r="HOF1308" s="1"/>
      <c r="HOG1308" s="1"/>
      <c r="HOH1308" s="1"/>
      <c r="HOI1308" s="1"/>
      <c r="HOJ1308" s="1"/>
      <c r="HOK1308" s="1"/>
      <c r="HOL1308" s="1"/>
      <c r="HOM1308" s="1"/>
      <c r="HON1308" s="1"/>
      <c r="HOO1308" s="1"/>
      <c r="HOP1308" s="1"/>
      <c r="HOQ1308" s="1"/>
      <c r="HOR1308" s="1"/>
      <c r="HOS1308" s="1"/>
      <c r="HOT1308" s="1"/>
      <c r="HOU1308" s="1"/>
      <c r="HOV1308" s="1"/>
      <c r="HOW1308" s="1"/>
      <c r="HOX1308" s="1"/>
      <c r="HOY1308" s="1"/>
      <c r="HOZ1308" s="1"/>
      <c r="HPA1308" s="1"/>
      <c r="HPB1308" s="1"/>
      <c r="HPC1308" s="1"/>
      <c r="HPD1308" s="1"/>
      <c r="HPE1308" s="1"/>
      <c r="HPF1308" s="1"/>
      <c r="HPG1308" s="1"/>
      <c r="HPH1308" s="1"/>
      <c r="HPI1308" s="1"/>
      <c r="HPJ1308" s="1"/>
      <c r="HPK1308" s="1"/>
      <c r="HPL1308" s="1"/>
      <c r="HPM1308" s="1"/>
      <c r="HPN1308" s="1"/>
      <c r="HPO1308" s="1"/>
      <c r="HPP1308" s="1"/>
      <c r="HPQ1308" s="1"/>
      <c r="HPR1308" s="1"/>
      <c r="HPS1308" s="1"/>
      <c r="HPT1308" s="1"/>
      <c r="HPU1308" s="1"/>
      <c r="HPV1308" s="1"/>
      <c r="HPW1308" s="1"/>
      <c r="HPX1308" s="1"/>
      <c r="HPY1308" s="1"/>
      <c r="HPZ1308" s="1"/>
      <c r="HQA1308" s="1"/>
      <c r="HQB1308" s="1"/>
      <c r="HQC1308" s="1"/>
      <c r="HQD1308" s="1"/>
      <c r="HQE1308" s="1"/>
      <c r="HQF1308" s="1"/>
      <c r="HQG1308" s="1"/>
      <c r="HQH1308" s="1"/>
      <c r="HQI1308" s="1"/>
      <c r="HQJ1308" s="1"/>
      <c r="HQK1308" s="1"/>
      <c r="HQL1308" s="1"/>
      <c r="HQM1308" s="1"/>
      <c r="HQN1308" s="1"/>
      <c r="HQO1308" s="1"/>
      <c r="HQP1308" s="1"/>
      <c r="HQQ1308" s="1"/>
      <c r="HQR1308" s="1"/>
      <c r="HQS1308" s="1"/>
      <c r="HQT1308" s="1"/>
      <c r="HQU1308" s="1"/>
      <c r="HQV1308" s="1"/>
      <c r="HQW1308" s="1"/>
      <c r="HQX1308" s="1"/>
      <c r="HQY1308" s="1"/>
      <c r="HQZ1308" s="1"/>
      <c r="HRA1308" s="1"/>
      <c r="HRB1308" s="1"/>
      <c r="HRC1308" s="1"/>
      <c r="HRD1308" s="1"/>
      <c r="HRE1308" s="1"/>
      <c r="HRF1308" s="1"/>
      <c r="HRG1308" s="1"/>
      <c r="HRH1308" s="1"/>
      <c r="HRI1308" s="1"/>
      <c r="HRJ1308" s="1"/>
      <c r="HRK1308" s="1"/>
      <c r="HRL1308" s="1"/>
      <c r="HRM1308" s="1"/>
      <c r="HRN1308" s="1"/>
      <c r="HRO1308" s="1"/>
      <c r="HRP1308" s="1"/>
      <c r="HRQ1308" s="1"/>
      <c r="HRR1308" s="1"/>
      <c r="HRS1308" s="1"/>
      <c r="HRT1308" s="1"/>
      <c r="HRU1308" s="1"/>
      <c r="HRV1308" s="1"/>
      <c r="HRW1308" s="1"/>
      <c r="HRX1308" s="1"/>
      <c r="HRY1308" s="1"/>
      <c r="HRZ1308" s="1"/>
      <c r="HSA1308" s="1"/>
      <c r="HSB1308" s="1"/>
      <c r="HSC1308" s="1"/>
      <c r="HSD1308" s="1"/>
      <c r="HSE1308" s="1"/>
      <c r="HSF1308" s="1"/>
      <c r="HSG1308" s="1"/>
      <c r="HSH1308" s="1"/>
      <c r="HSI1308" s="1"/>
      <c r="HSJ1308" s="1"/>
      <c r="HSK1308" s="1"/>
      <c r="HSL1308" s="1"/>
      <c r="HSM1308" s="1"/>
      <c r="HSN1308" s="1"/>
      <c r="HSO1308" s="1"/>
      <c r="HSP1308" s="1"/>
      <c r="HSQ1308" s="1"/>
      <c r="HSR1308" s="1"/>
      <c r="HSS1308" s="1"/>
      <c r="HST1308" s="1"/>
      <c r="HSU1308" s="1"/>
      <c r="HSV1308" s="1"/>
      <c r="HSW1308" s="1"/>
      <c r="HSX1308" s="1"/>
      <c r="HSY1308" s="1"/>
      <c r="HSZ1308" s="1"/>
      <c r="HTA1308" s="1"/>
      <c r="HTB1308" s="1"/>
      <c r="HTC1308" s="1"/>
      <c r="HTD1308" s="1"/>
      <c r="HTE1308" s="1"/>
      <c r="HTF1308" s="1"/>
      <c r="HTG1308" s="1"/>
      <c r="HTH1308" s="1"/>
      <c r="HTI1308" s="1"/>
      <c r="HTJ1308" s="1"/>
      <c r="HTK1308" s="1"/>
      <c r="HTL1308" s="1"/>
      <c r="HTM1308" s="1"/>
      <c r="HTN1308" s="1"/>
      <c r="HTO1308" s="1"/>
      <c r="HTP1308" s="1"/>
      <c r="HTQ1308" s="1"/>
      <c r="HTR1308" s="1"/>
      <c r="HTS1308" s="1"/>
      <c r="HTT1308" s="1"/>
      <c r="HTU1308" s="1"/>
      <c r="HTV1308" s="1"/>
      <c r="HTW1308" s="1"/>
      <c r="HTX1308" s="1"/>
      <c r="HTY1308" s="1"/>
      <c r="HTZ1308" s="1"/>
      <c r="HUA1308" s="1"/>
      <c r="HUB1308" s="1"/>
      <c r="HUC1308" s="1"/>
      <c r="HUD1308" s="1"/>
      <c r="HUE1308" s="1"/>
      <c r="HUF1308" s="1"/>
      <c r="HUG1308" s="1"/>
      <c r="HUH1308" s="1"/>
      <c r="HUI1308" s="1"/>
      <c r="HUJ1308" s="1"/>
      <c r="HUK1308" s="1"/>
      <c r="HUL1308" s="1"/>
      <c r="HUM1308" s="1"/>
      <c r="HUN1308" s="1"/>
      <c r="HUO1308" s="1"/>
      <c r="HUP1308" s="1"/>
      <c r="HUQ1308" s="1"/>
      <c r="HUR1308" s="1"/>
      <c r="HUS1308" s="1"/>
      <c r="HUT1308" s="1"/>
      <c r="HUU1308" s="1"/>
      <c r="HUV1308" s="1"/>
      <c r="HUW1308" s="1"/>
      <c r="HUX1308" s="1"/>
      <c r="HUY1308" s="1"/>
      <c r="HUZ1308" s="1"/>
      <c r="HVA1308" s="1"/>
      <c r="HVB1308" s="1"/>
      <c r="HVC1308" s="1"/>
      <c r="HVD1308" s="1"/>
      <c r="HVE1308" s="1"/>
      <c r="HVF1308" s="1"/>
      <c r="HVG1308" s="1"/>
      <c r="HVH1308" s="1"/>
      <c r="HVI1308" s="1"/>
      <c r="HVJ1308" s="1"/>
      <c r="HVK1308" s="1"/>
      <c r="HVL1308" s="1"/>
      <c r="HVM1308" s="1"/>
      <c r="HVN1308" s="1"/>
      <c r="HVO1308" s="1"/>
      <c r="HVP1308" s="1"/>
      <c r="HVQ1308" s="1"/>
      <c r="HVR1308" s="1"/>
      <c r="HVS1308" s="1"/>
      <c r="HVT1308" s="1"/>
      <c r="HVU1308" s="1"/>
      <c r="HVV1308" s="1"/>
      <c r="HVW1308" s="1"/>
      <c r="HVX1308" s="1"/>
      <c r="HVY1308" s="1"/>
      <c r="HVZ1308" s="1"/>
      <c r="HWA1308" s="1"/>
      <c r="HWB1308" s="1"/>
      <c r="HWC1308" s="1"/>
      <c r="HWD1308" s="1"/>
      <c r="HWE1308" s="1"/>
      <c r="HWF1308" s="1"/>
      <c r="HWG1308" s="1"/>
      <c r="HWH1308" s="1"/>
      <c r="HWI1308" s="1"/>
      <c r="HWJ1308" s="1"/>
      <c r="HWK1308" s="1"/>
      <c r="HWL1308" s="1"/>
      <c r="HWM1308" s="1"/>
      <c r="HWN1308" s="1"/>
      <c r="HWO1308" s="1"/>
      <c r="HWP1308" s="1"/>
      <c r="HWQ1308" s="1"/>
      <c r="HWR1308" s="1"/>
      <c r="HWS1308" s="1"/>
      <c r="HWT1308" s="1"/>
      <c r="HWU1308" s="1"/>
      <c r="HWV1308" s="1"/>
      <c r="HWW1308" s="1"/>
      <c r="HWX1308" s="1"/>
      <c r="HWY1308" s="1"/>
      <c r="HWZ1308" s="1"/>
      <c r="HXA1308" s="1"/>
      <c r="HXB1308" s="1"/>
      <c r="HXC1308" s="1"/>
      <c r="HXD1308" s="1"/>
      <c r="HXE1308" s="1"/>
      <c r="HXF1308" s="1"/>
      <c r="HXG1308" s="1"/>
      <c r="HXH1308" s="1"/>
      <c r="HXI1308" s="1"/>
      <c r="HXJ1308" s="1"/>
      <c r="HXK1308" s="1"/>
      <c r="HXL1308" s="1"/>
      <c r="HXM1308" s="1"/>
      <c r="HXN1308" s="1"/>
      <c r="HXO1308" s="1"/>
      <c r="HXP1308" s="1"/>
      <c r="HXQ1308" s="1"/>
      <c r="HXR1308" s="1"/>
      <c r="HXS1308" s="1"/>
      <c r="HXT1308" s="1"/>
      <c r="HXU1308" s="1"/>
      <c r="HXV1308" s="1"/>
      <c r="HXW1308" s="1"/>
      <c r="HXX1308" s="1"/>
      <c r="HXY1308" s="1"/>
      <c r="HXZ1308" s="1"/>
      <c r="HYA1308" s="1"/>
      <c r="HYB1308" s="1"/>
      <c r="HYC1308" s="1"/>
      <c r="HYD1308" s="1"/>
      <c r="HYE1308" s="1"/>
      <c r="HYF1308" s="1"/>
      <c r="HYG1308" s="1"/>
      <c r="HYH1308" s="1"/>
      <c r="HYI1308" s="1"/>
      <c r="HYJ1308" s="1"/>
      <c r="HYK1308" s="1"/>
      <c r="HYL1308" s="1"/>
      <c r="HYM1308" s="1"/>
      <c r="HYN1308" s="1"/>
      <c r="HYO1308" s="1"/>
      <c r="HYP1308" s="1"/>
      <c r="HYQ1308" s="1"/>
      <c r="HYR1308" s="1"/>
      <c r="HYS1308" s="1"/>
      <c r="HYT1308" s="1"/>
      <c r="HYU1308" s="1"/>
      <c r="HYV1308" s="1"/>
      <c r="HYW1308" s="1"/>
      <c r="HYX1308" s="1"/>
      <c r="HYY1308" s="1"/>
      <c r="HYZ1308" s="1"/>
      <c r="HZA1308" s="1"/>
      <c r="HZB1308" s="1"/>
      <c r="HZC1308" s="1"/>
      <c r="HZD1308" s="1"/>
      <c r="HZE1308" s="1"/>
      <c r="HZF1308" s="1"/>
      <c r="HZG1308" s="1"/>
      <c r="HZH1308" s="1"/>
      <c r="HZI1308" s="1"/>
      <c r="HZJ1308" s="1"/>
      <c r="HZK1308" s="1"/>
      <c r="HZL1308" s="1"/>
      <c r="HZM1308" s="1"/>
      <c r="HZN1308" s="1"/>
      <c r="HZO1308" s="1"/>
      <c r="HZP1308" s="1"/>
      <c r="HZQ1308" s="1"/>
      <c r="HZR1308" s="1"/>
      <c r="HZS1308" s="1"/>
      <c r="HZT1308" s="1"/>
      <c r="HZU1308" s="1"/>
      <c r="HZV1308" s="1"/>
      <c r="HZW1308" s="1"/>
      <c r="HZX1308" s="1"/>
      <c r="HZY1308" s="1"/>
      <c r="HZZ1308" s="1"/>
      <c r="IAA1308" s="1"/>
      <c r="IAB1308" s="1"/>
      <c r="IAC1308" s="1"/>
      <c r="IAD1308" s="1"/>
      <c r="IAE1308" s="1"/>
      <c r="IAF1308" s="1"/>
      <c r="IAG1308" s="1"/>
      <c r="IAH1308" s="1"/>
      <c r="IAI1308" s="1"/>
      <c r="IAJ1308" s="1"/>
      <c r="IAK1308" s="1"/>
      <c r="IAL1308" s="1"/>
      <c r="IAM1308" s="1"/>
      <c r="IAN1308" s="1"/>
      <c r="IAO1308" s="1"/>
      <c r="IAP1308" s="1"/>
      <c r="IAQ1308" s="1"/>
      <c r="IAR1308" s="1"/>
      <c r="IAS1308" s="1"/>
      <c r="IAT1308" s="1"/>
      <c r="IAU1308" s="1"/>
      <c r="IAV1308" s="1"/>
      <c r="IAW1308" s="1"/>
      <c r="IAX1308" s="1"/>
      <c r="IAY1308" s="1"/>
      <c r="IAZ1308" s="1"/>
      <c r="IBA1308" s="1"/>
      <c r="IBB1308" s="1"/>
      <c r="IBC1308" s="1"/>
      <c r="IBD1308" s="1"/>
      <c r="IBE1308" s="1"/>
      <c r="IBF1308" s="1"/>
      <c r="IBG1308" s="1"/>
      <c r="IBH1308" s="1"/>
      <c r="IBI1308" s="1"/>
      <c r="IBJ1308" s="1"/>
      <c r="IBK1308" s="1"/>
      <c r="IBL1308" s="1"/>
      <c r="IBM1308" s="1"/>
      <c r="IBN1308" s="1"/>
      <c r="IBO1308" s="1"/>
      <c r="IBP1308" s="1"/>
      <c r="IBQ1308" s="1"/>
      <c r="IBR1308" s="1"/>
      <c r="IBS1308" s="1"/>
      <c r="IBT1308" s="1"/>
      <c r="IBU1308" s="1"/>
      <c r="IBV1308" s="1"/>
      <c r="IBW1308" s="1"/>
      <c r="IBX1308" s="1"/>
      <c r="IBY1308" s="1"/>
      <c r="IBZ1308" s="1"/>
      <c r="ICA1308" s="1"/>
      <c r="ICB1308" s="1"/>
      <c r="ICC1308" s="1"/>
      <c r="ICD1308" s="1"/>
      <c r="ICE1308" s="1"/>
      <c r="ICF1308" s="1"/>
      <c r="ICG1308" s="1"/>
      <c r="ICH1308" s="1"/>
      <c r="ICI1308" s="1"/>
      <c r="ICJ1308" s="1"/>
      <c r="ICK1308" s="1"/>
      <c r="ICL1308" s="1"/>
      <c r="ICM1308" s="1"/>
      <c r="ICN1308" s="1"/>
      <c r="ICO1308" s="1"/>
      <c r="ICP1308" s="1"/>
      <c r="ICQ1308" s="1"/>
      <c r="ICR1308" s="1"/>
      <c r="ICS1308" s="1"/>
      <c r="ICT1308" s="1"/>
      <c r="ICU1308" s="1"/>
      <c r="ICV1308" s="1"/>
      <c r="ICW1308" s="1"/>
      <c r="ICX1308" s="1"/>
      <c r="ICY1308" s="1"/>
      <c r="ICZ1308" s="1"/>
      <c r="IDA1308" s="1"/>
      <c r="IDB1308" s="1"/>
      <c r="IDC1308" s="1"/>
      <c r="IDD1308" s="1"/>
      <c r="IDE1308" s="1"/>
      <c r="IDF1308" s="1"/>
      <c r="IDG1308" s="1"/>
      <c r="IDH1308" s="1"/>
      <c r="IDI1308" s="1"/>
      <c r="IDJ1308" s="1"/>
      <c r="IDK1308" s="1"/>
      <c r="IDL1308" s="1"/>
      <c r="IDM1308" s="1"/>
      <c r="IDN1308" s="1"/>
      <c r="IDO1308" s="1"/>
      <c r="IDP1308" s="1"/>
      <c r="IDQ1308" s="1"/>
      <c r="IDR1308" s="1"/>
      <c r="IDS1308" s="1"/>
      <c r="IDT1308" s="1"/>
      <c r="IDU1308" s="1"/>
      <c r="IDV1308" s="1"/>
      <c r="IDW1308" s="1"/>
      <c r="IDX1308" s="1"/>
      <c r="IDY1308" s="1"/>
      <c r="IDZ1308" s="1"/>
      <c r="IEA1308" s="1"/>
      <c r="IEB1308" s="1"/>
      <c r="IEC1308" s="1"/>
      <c r="IED1308" s="1"/>
      <c r="IEE1308" s="1"/>
      <c r="IEF1308" s="1"/>
      <c r="IEG1308" s="1"/>
      <c r="IEH1308" s="1"/>
      <c r="IEI1308" s="1"/>
      <c r="IEJ1308" s="1"/>
      <c r="IEK1308" s="1"/>
      <c r="IEL1308" s="1"/>
      <c r="IEM1308" s="1"/>
      <c r="IEN1308" s="1"/>
      <c r="IEO1308" s="1"/>
      <c r="IEP1308" s="1"/>
      <c r="IEQ1308" s="1"/>
      <c r="IER1308" s="1"/>
      <c r="IES1308" s="1"/>
      <c r="IET1308" s="1"/>
      <c r="IEU1308" s="1"/>
      <c r="IEV1308" s="1"/>
      <c r="IEW1308" s="1"/>
      <c r="IEX1308" s="1"/>
      <c r="IEY1308" s="1"/>
      <c r="IEZ1308" s="1"/>
      <c r="IFA1308" s="1"/>
      <c r="IFB1308" s="1"/>
      <c r="IFC1308" s="1"/>
      <c r="IFD1308" s="1"/>
      <c r="IFE1308" s="1"/>
      <c r="IFF1308" s="1"/>
      <c r="IFG1308" s="1"/>
      <c r="IFH1308" s="1"/>
      <c r="IFI1308" s="1"/>
      <c r="IFJ1308" s="1"/>
      <c r="IFK1308" s="1"/>
      <c r="IFL1308" s="1"/>
      <c r="IFM1308" s="1"/>
      <c r="IFN1308" s="1"/>
      <c r="IFO1308" s="1"/>
      <c r="IFP1308" s="1"/>
      <c r="IFQ1308" s="1"/>
      <c r="IFR1308" s="1"/>
      <c r="IFS1308" s="1"/>
      <c r="IFT1308" s="1"/>
      <c r="IFU1308" s="1"/>
      <c r="IFV1308" s="1"/>
      <c r="IFW1308" s="1"/>
      <c r="IFX1308" s="1"/>
      <c r="IFY1308" s="1"/>
      <c r="IFZ1308" s="1"/>
      <c r="IGA1308" s="1"/>
      <c r="IGB1308" s="1"/>
      <c r="IGC1308" s="1"/>
      <c r="IGD1308" s="1"/>
      <c r="IGE1308" s="1"/>
      <c r="IGF1308" s="1"/>
      <c r="IGG1308" s="1"/>
      <c r="IGH1308" s="1"/>
      <c r="IGI1308" s="1"/>
      <c r="IGJ1308" s="1"/>
      <c r="IGK1308" s="1"/>
      <c r="IGL1308" s="1"/>
      <c r="IGM1308" s="1"/>
      <c r="IGN1308" s="1"/>
      <c r="IGO1308" s="1"/>
      <c r="IGP1308" s="1"/>
      <c r="IGQ1308" s="1"/>
      <c r="IGR1308" s="1"/>
      <c r="IGS1308" s="1"/>
      <c r="IGT1308" s="1"/>
      <c r="IGU1308" s="1"/>
      <c r="IGV1308" s="1"/>
      <c r="IGW1308" s="1"/>
      <c r="IGX1308" s="1"/>
      <c r="IGY1308" s="1"/>
      <c r="IGZ1308" s="1"/>
      <c r="IHA1308" s="1"/>
      <c r="IHB1308" s="1"/>
      <c r="IHC1308" s="1"/>
      <c r="IHD1308" s="1"/>
      <c r="IHE1308" s="1"/>
      <c r="IHF1308" s="1"/>
      <c r="IHG1308" s="1"/>
      <c r="IHH1308" s="1"/>
      <c r="IHI1308" s="1"/>
      <c r="IHJ1308" s="1"/>
      <c r="IHK1308" s="1"/>
      <c r="IHL1308" s="1"/>
      <c r="IHM1308" s="1"/>
      <c r="IHN1308" s="1"/>
      <c r="IHO1308" s="1"/>
      <c r="IHP1308" s="1"/>
      <c r="IHQ1308" s="1"/>
      <c r="IHR1308" s="1"/>
      <c r="IHS1308" s="1"/>
      <c r="IHT1308" s="1"/>
      <c r="IHU1308" s="1"/>
      <c r="IHV1308" s="1"/>
      <c r="IHW1308" s="1"/>
      <c r="IHX1308" s="1"/>
      <c r="IHY1308" s="1"/>
      <c r="IHZ1308" s="1"/>
      <c r="IIA1308" s="1"/>
      <c r="IIB1308" s="1"/>
      <c r="IIC1308" s="1"/>
      <c r="IID1308" s="1"/>
      <c r="IIE1308" s="1"/>
      <c r="IIF1308" s="1"/>
      <c r="IIG1308" s="1"/>
      <c r="IIH1308" s="1"/>
      <c r="III1308" s="1"/>
      <c r="IIJ1308" s="1"/>
      <c r="IIK1308" s="1"/>
      <c r="IIL1308" s="1"/>
      <c r="IIM1308" s="1"/>
      <c r="IIN1308" s="1"/>
      <c r="IIO1308" s="1"/>
      <c r="IIP1308" s="1"/>
      <c r="IIQ1308" s="1"/>
      <c r="IIR1308" s="1"/>
      <c r="IIS1308" s="1"/>
      <c r="IIT1308" s="1"/>
      <c r="IIU1308" s="1"/>
      <c r="IIV1308" s="1"/>
      <c r="IIW1308" s="1"/>
      <c r="IIX1308" s="1"/>
      <c r="IIY1308" s="1"/>
      <c r="IIZ1308" s="1"/>
      <c r="IJA1308" s="1"/>
      <c r="IJB1308" s="1"/>
      <c r="IJC1308" s="1"/>
      <c r="IJD1308" s="1"/>
      <c r="IJE1308" s="1"/>
      <c r="IJF1308" s="1"/>
      <c r="IJG1308" s="1"/>
      <c r="IJH1308" s="1"/>
      <c r="IJI1308" s="1"/>
      <c r="IJJ1308" s="1"/>
      <c r="IJK1308" s="1"/>
      <c r="IJL1308" s="1"/>
      <c r="IJM1308" s="1"/>
      <c r="IJN1308" s="1"/>
      <c r="IJO1308" s="1"/>
      <c r="IJP1308" s="1"/>
      <c r="IJQ1308" s="1"/>
      <c r="IJR1308" s="1"/>
      <c r="IJS1308" s="1"/>
      <c r="IJT1308" s="1"/>
      <c r="IJU1308" s="1"/>
      <c r="IJV1308" s="1"/>
      <c r="IJW1308" s="1"/>
      <c r="IJX1308" s="1"/>
      <c r="IJY1308" s="1"/>
      <c r="IJZ1308" s="1"/>
      <c r="IKA1308" s="1"/>
      <c r="IKB1308" s="1"/>
      <c r="IKC1308" s="1"/>
      <c r="IKD1308" s="1"/>
      <c r="IKE1308" s="1"/>
      <c r="IKF1308" s="1"/>
      <c r="IKG1308" s="1"/>
      <c r="IKH1308" s="1"/>
      <c r="IKI1308" s="1"/>
      <c r="IKJ1308" s="1"/>
      <c r="IKK1308" s="1"/>
      <c r="IKL1308" s="1"/>
      <c r="IKM1308" s="1"/>
      <c r="IKN1308" s="1"/>
      <c r="IKO1308" s="1"/>
      <c r="IKP1308" s="1"/>
      <c r="IKQ1308" s="1"/>
      <c r="IKR1308" s="1"/>
      <c r="IKS1308" s="1"/>
      <c r="IKT1308" s="1"/>
      <c r="IKU1308" s="1"/>
      <c r="IKV1308" s="1"/>
      <c r="IKW1308" s="1"/>
      <c r="IKX1308" s="1"/>
      <c r="IKY1308" s="1"/>
      <c r="IKZ1308" s="1"/>
      <c r="ILA1308" s="1"/>
      <c r="ILB1308" s="1"/>
      <c r="ILC1308" s="1"/>
      <c r="ILD1308" s="1"/>
      <c r="ILE1308" s="1"/>
      <c r="ILF1308" s="1"/>
      <c r="ILG1308" s="1"/>
      <c r="ILH1308" s="1"/>
      <c r="ILI1308" s="1"/>
      <c r="ILJ1308" s="1"/>
      <c r="ILK1308" s="1"/>
      <c r="ILL1308" s="1"/>
      <c r="ILM1308" s="1"/>
      <c r="ILN1308" s="1"/>
      <c r="ILO1308" s="1"/>
      <c r="ILP1308" s="1"/>
      <c r="ILQ1308" s="1"/>
      <c r="ILR1308" s="1"/>
      <c r="ILS1308" s="1"/>
      <c r="ILT1308" s="1"/>
      <c r="ILU1308" s="1"/>
      <c r="ILV1308" s="1"/>
      <c r="ILW1308" s="1"/>
      <c r="ILX1308" s="1"/>
      <c r="ILY1308" s="1"/>
      <c r="ILZ1308" s="1"/>
      <c r="IMA1308" s="1"/>
      <c r="IMB1308" s="1"/>
      <c r="IMC1308" s="1"/>
      <c r="IMD1308" s="1"/>
      <c r="IME1308" s="1"/>
      <c r="IMF1308" s="1"/>
      <c r="IMG1308" s="1"/>
      <c r="IMH1308" s="1"/>
      <c r="IMI1308" s="1"/>
      <c r="IMJ1308" s="1"/>
      <c r="IMK1308" s="1"/>
      <c r="IML1308" s="1"/>
      <c r="IMM1308" s="1"/>
      <c r="IMN1308" s="1"/>
      <c r="IMO1308" s="1"/>
      <c r="IMP1308" s="1"/>
      <c r="IMQ1308" s="1"/>
      <c r="IMR1308" s="1"/>
      <c r="IMS1308" s="1"/>
      <c r="IMT1308" s="1"/>
      <c r="IMU1308" s="1"/>
      <c r="IMV1308" s="1"/>
      <c r="IMW1308" s="1"/>
      <c r="IMX1308" s="1"/>
      <c r="IMY1308" s="1"/>
      <c r="IMZ1308" s="1"/>
      <c r="INA1308" s="1"/>
      <c r="INB1308" s="1"/>
      <c r="INC1308" s="1"/>
      <c r="IND1308" s="1"/>
      <c r="INE1308" s="1"/>
      <c r="INF1308" s="1"/>
      <c r="ING1308" s="1"/>
      <c r="INH1308" s="1"/>
      <c r="INI1308" s="1"/>
      <c r="INJ1308" s="1"/>
      <c r="INK1308" s="1"/>
      <c r="INL1308" s="1"/>
      <c r="INM1308" s="1"/>
      <c r="INN1308" s="1"/>
      <c r="INO1308" s="1"/>
      <c r="INP1308" s="1"/>
      <c r="INQ1308" s="1"/>
      <c r="INR1308" s="1"/>
      <c r="INS1308" s="1"/>
      <c r="INT1308" s="1"/>
      <c r="INU1308" s="1"/>
      <c r="INV1308" s="1"/>
      <c r="INW1308" s="1"/>
      <c r="INX1308" s="1"/>
      <c r="INY1308" s="1"/>
      <c r="INZ1308" s="1"/>
      <c r="IOA1308" s="1"/>
      <c r="IOB1308" s="1"/>
      <c r="IOC1308" s="1"/>
      <c r="IOD1308" s="1"/>
      <c r="IOE1308" s="1"/>
      <c r="IOF1308" s="1"/>
      <c r="IOG1308" s="1"/>
      <c r="IOH1308" s="1"/>
      <c r="IOI1308" s="1"/>
      <c r="IOJ1308" s="1"/>
      <c r="IOK1308" s="1"/>
      <c r="IOL1308" s="1"/>
      <c r="IOM1308" s="1"/>
      <c r="ION1308" s="1"/>
      <c r="IOO1308" s="1"/>
      <c r="IOP1308" s="1"/>
      <c r="IOQ1308" s="1"/>
      <c r="IOR1308" s="1"/>
      <c r="IOS1308" s="1"/>
      <c r="IOT1308" s="1"/>
      <c r="IOU1308" s="1"/>
      <c r="IOV1308" s="1"/>
      <c r="IOW1308" s="1"/>
      <c r="IOX1308" s="1"/>
      <c r="IOY1308" s="1"/>
      <c r="IOZ1308" s="1"/>
      <c r="IPA1308" s="1"/>
      <c r="IPB1308" s="1"/>
      <c r="IPC1308" s="1"/>
      <c r="IPD1308" s="1"/>
      <c r="IPE1308" s="1"/>
      <c r="IPF1308" s="1"/>
      <c r="IPG1308" s="1"/>
      <c r="IPH1308" s="1"/>
      <c r="IPI1308" s="1"/>
      <c r="IPJ1308" s="1"/>
      <c r="IPK1308" s="1"/>
      <c r="IPL1308" s="1"/>
      <c r="IPM1308" s="1"/>
      <c r="IPN1308" s="1"/>
      <c r="IPO1308" s="1"/>
      <c r="IPP1308" s="1"/>
      <c r="IPQ1308" s="1"/>
      <c r="IPR1308" s="1"/>
      <c r="IPS1308" s="1"/>
      <c r="IPT1308" s="1"/>
      <c r="IPU1308" s="1"/>
      <c r="IPV1308" s="1"/>
      <c r="IPW1308" s="1"/>
      <c r="IPX1308" s="1"/>
      <c r="IPY1308" s="1"/>
      <c r="IPZ1308" s="1"/>
      <c r="IQA1308" s="1"/>
      <c r="IQB1308" s="1"/>
      <c r="IQC1308" s="1"/>
      <c r="IQD1308" s="1"/>
      <c r="IQE1308" s="1"/>
      <c r="IQF1308" s="1"/>
      <c r="IQG1308" s="1"/>
      <c r="IQH1308" s="1"/>
      <c r="IQI1308" s="1"/>
      <c r="IQJ1308" s="1"/>
      <c r="IQK1308" s="1"/>
      <c r="IQL1308" s="1"/>
      <c r="IQM1308" s="1"/>
      <c r="IQN1308" s="1"/>
      <c r="IQO1308" s="1"/>
      <c r="IQP1308" s="1"/>
      <c r="IQQ1308" s="1"/>
      <c r="IQR1308" s="1"/>
      <c r="IQS1308" s="1"/>
      <c r="IQT1308" s="1"/>
      <c r="IQU1308" s="1"/>
      <c r="IQV1308" s="1"/>
      <c r="IQW1308" s="1"/>
      <c r="IQX1308" s="1"/>
      <c r="IQY1308" s="1"/>
      <c r="IQZ1308" s="1"/>
      <c r="IRA1308" s="1"/>
      <c r="IRB1308" s="1"/>
      <c r="IRC1308" s="1"/>
      <c r="IRD1308" s="1"/>
      <c r="IRE1308" s="1"/>
      <c r="IRF1308" s="1"/>
      <c r="IRG1308" s="1"/>
      <c r="IRH1308" s="1"/>
      <c r="IRI1308" s="1"/>
      <c r="IRJ1308" s="1"/>
      <c r="IRK1308" s="1"/>
      <c r="IRL1308" s="1"/>
      <c r="IRM1308" s="1"/>
      <c r="IRN1308" s="1"/>
      <c r="IRO1308" s="1"/>
      <c r="IRP1308" s="1"/>
      <c r="IRQ1308" s="1"/>
      <c r="IRR1308" s="1"/>
      <c r="IRS1308" s="1"/>
      <c r="IRT1308" s="1"/>
      <c r="IRU1308" s="1"/>
      <c r="IRV1308" s="1"/>
      <c r="IRW1308" s="1"/>
      <c r="IRX1308" s="1"/>
      <c r="IRY1308" s="1"/>
      <c r="IRZ1308" s="1"/>
      <c r="ISA1308" s="1"/>
      <c r="ISB1308" s="1"/>
      <c r="ISC1308" s="1"/>
      <c r="ISD1308" s="1"/>
      <c r="ISE1308" s="1"/>
      <c r="ISF1308" s="1"/>
      <c r="ISG1308" s="1"/>
      <c r="ISH1308" s="1"/>
      <c r="ISI1308" s="1"/>
      <c r="ISJ1308" s="1"/>
      <c r="ISK1308" s="1"/>
      <c r="ISL1308" s="1"/>
      <c r="ISM1308" s="1"/>
      <c r="ISN1308" s="1"/>
      <c r="ISO1308" s="1"/>
      <c r="ISP1308" s="1"/>
      <c r="ISQ1308" s="1"/>
      <c r="ISR1308" s="1"/>
      <c r="ISS1308" s="1"/>
      <c r="IST1308" s="1"/>
      <c r="ISU1308" s="1"/>
      <c r="ISV1308" s="1"/>
      <c r="ISW1308" s="1"/>
      <c r="ISX1308" s="1"/>
      <c r="ISY1308" s="1"/>
      <c r="ISZ1308" s="1"/>
      <c r="ITA1308" s="1"/>
      <c r="ITB1308" s="1"/>
      <c r="ITC1308" s="1"/>
      <c r="ITD1308" s="1"/>
      <c r="ITE1308" s="1"/>
      <c r="ITF1308" s="1"/>
      <c r="ITG1308" s="1"/>
      <c r="ITH1308" s="1"/>
      <c r="ITI1308" s="1"/>
      <c r="ITJ1308" s="1"/>
      <c r="ITK1308" s="1"/>
      <c r="ITL1308" s="1"/>
      <c r="ITM1308" s="1"/>
      <c r="ITN1308" s="1"/>
      <c r="ITO1308" s="1"/>
      <c r="ITP1308" s="1"/>
      <c r="ITQ1308" s="1"/>
      <c r="ITR1308" s="1"/>
      <c r="ITS1308" s="1"/>
      <c r="ITT1308" s="1"/>
      <c r="ITU1308" s="1"/>
      <c r="ITV1308" s="1"/>
      <c r="ITW1308" s="1"/>
      <c r="ITX1308" s="1"/>
      <c r="ITY1308" s="1"/>
      <c r="ITZ1308" s="1"/>
      <c r="IUA1308" s="1"/>
      <c r="IUB1308" s="1"/>
      <c r="IUC1308" s="1"/>
      <c r="IUD1308" s="1"/>
      <c r="IUE1308" s="1"/>
      <c r="IUF1308" s="1"/>
      <c r="IUG1308" s="1"/>
      <c r="IUH1308" s="1"/>
      <c r="IUI1308" s="1"/>
      <c r="IUJ1308" s="1"/>
      <c r="IUK1308" s="1"/>
      <c r="IUL1308" s="1"/>
      <c r="IUM1308" s="1"/>
      <c r="IUN1308" s="1"/>
      <c r="IUO1308" s="1"/>
      <c r="IUP1308" s="1"/>
      <c r="IUQ1308" s="1"/>
      <c r="IUR1308" s="1"/>
      <c r="IUS1308" s="1"/>
      <c r="IUT1308" s="1"/>
      <c r="IUU1308" s="1"/>
      <c r="IUV1308" s="1"/>
      <c r="IUW1308" s="1"/>
      <c r="IUX1308" s="1"/>
      <c r="IUY1308" s="1"/>
      <c r="IUZ1308" s="1"/>
      <c r="IVA1308" s="1"/>
      <c r="IVB1308" s="1"/>
      <c r="IVC1308" s="1"/>
      <c r="IVD1308" s="1"/>
      <c r="IVE1308" s="1"/>
      <c r="IVF1308" s="1"/>
      <c r="IVG1308" s="1"/>
      <c r="IVH1308" s="1"/>
      <c r="IVI1308" s="1"/>
      <c r="IVJ1308" s="1"/>
      <c r="IVK1308" s="1"/>
      <c r="IVL1308" s="1"/>
      <c r="IVM1308" s="1"/>
      <c r="IVN1308" s="1"/>
      <c r="IVO1308" s="1"/>
      <c r="IVP1308" s="1"/>
      <c r="IVQ1308" s="1"/>
      <c r="IVR1308" s="1"/>
      <c r="IVS1308" s="1"/>
      <c r="IVT1308" s="1"/>
      <c r="IVU1308" s="1"/>
      <c r="IVV1308" s="1"/>
      <c r="IVW1308" s="1"/>
      <c r="IVX1308" s="1"/>
      <c r="IVY1308" s="1"/>
      <c r="IVZ1308" s="1"/>
      <c r="IWA1308" s="1"/>
      <c r="IWB1308" s="1"/>
      <c r="IWC1308" s="1"/>
      <c r="IWD1308" s="1"/>
      <c r="IWE1308" s="1"/>
      <c r="IWF1308" s="1"/>
      <c r="IWG1308" s="1"/>
      <c r="IWH1308" s="1"/>
      <c r="IWI1308" s="1"/>
      <c r="IWJ1308" s="1"/>
      <c r="IWK1308" s="1"/>
      <c r="IWL1308" s="1"/>
      <c r="IWM1308" s="1"/>
      <c r="IWN1308" s="1"/>
      <c r="IWO1308" s="1"/>
      <c r="IWP1308" s="1"/>
      <c r="IWQ1308" s="1"/>
      <c r="IWR1308" s="1"/>
      <c r="IWS1308" s="1"/>
      <c r="IWT1308" s="1"/>
      <c r="IWU1308" s="1"/>
      <c r="IWV1308" s="1"/>
      <c r="IWW1308" s="1"/>
      <c r="IWX1308" s="1"/>
      <c r="IWY1308" s="1"/>
      <c r="IWZ1308" s="1"/>
      <c r="IXA1308" s="1"/>
      <c r="IXB1308" s="1"/>
      <c r="IXC1308" s="1"/>
      <c r="IXD1308" s="1"/>
      <c r="IXE1308" s="1"/>
      <c r="IXF1308" s="1"/>
      <c r="IXG1308" s="1"/>
      <c r="IXH1308" s="1"/>
      <c r="IXI1308" s="1"/>
      <c r="IXJ1308" s="1"/>
      <c r="IXK1308" s="1"/>
      <c r="IXL1308" s="1"/>
      <c r="IXM1308" s="1"/>
      <c r="IXN1308" s="1"/>
      <c r="IXO1308" s="1"/>
      <c r="IXP1308" s="1"/>
      <c r="IXQ1308" s="1"/>
      <c r="IXR1308" s="1"/>
      <c r="IXS1308" s="1"/>
      <c r="IXT1308" s="1"/>
      <c r="IXU1308" s="1"/>
      <c r="IXV1308" s="1"/>
      <c r="IXW1308" s="1"/>
      <c r="IXX1308" s="1"/>
      <c r="IXY1308" s="1"/>
      <c r="IXZ1308" s="1"/>
      <c r="IYA1308" s="1"/>
      <c r="IYB1308" s="1"/>
      <c r="IYC1308" s="1"/>
      <c r="IYD1308" s="1"/>
      <c r="IYE1308" s="1"/>
      <c r="IYF1308" s="1"/>
      <c r="IYG1308" s="1"/>
      <c r="IYH1308" s="1"/>
      <c r="IYI1308" s="1"/>
      <c r="IYJ1308" s="1"/>
      <c r="IYK1308" s="1"/>
      <c r="IYL1308" s="1"/>
      <c r="IYM1308" s="1"/>
      <c r="IYN1308" s="1"/>
      <c r="IYO1308" s="1"/>
      <c r="IYP1308" s="1"/>
      <c r="IYQ1308" s="1"/>
      <c r="IYR1308" s="1"/>
      <c r="IYS1308" s="1"/>
      <c r="IYT1308" s="1"/>
      <c r="IYU1308" s="1"/>
      <c r="IYV1308" s="1"/>
      <c r="IYW1308" s="1"/>
      <c r="IYX1308" s="1"/>
      <c r="IYY1308" s="1"/>
      <c r="IYZ1308" s="1"/>
      <c r="IZA1308" s="1"/>
      <c r="IZB1308" s="1"/>
      <c r="IZC1308" s="1"/>
      <c r="IZD1308" s="1"/>
      <c r="IZE1308" s="1"/>
      <c r="IZF1308" s="1"/>
      <c r="IZG1308" s="1"/>
      <c r="IZH1308" s="1"/>
      <c r="IZI1308" s="1"/>
      <c r="IZJ1308" s="1"/>
      <c r="IZK1308" s="1"/>
      <c r="IZL1308" s="1"/>
      <c r="IZM1308" s="1"/>
      <c r="IZN1308" s="1"/>
      <c r="IZO1308" s="1"/>
      <c r="IZP1308" s="1"/>
      <c r="IZQ1308" s="1"/>
      <c r="IZR1308" s="1"/>
      <c r="IZS1308" s="1"/>
      <c r="IZT1308" s="1"/>
      <c r="IZU1308" s="1"/>
      <c r="IZV1308" s="1"/>
      <c r="IZW1308" s="1"/>
      <c r="IZX1308" s="1"/>
      <c r="IZY1308" s="1"/>
      <c r="IZZ1308" s="1"/>
      <c r="JAA1308" s="1"/>
      <c r="JAB1308" s="1"/>
      <c r="JAC1308" s="1"/>
      <c r="JAD1308" s="1"/>
      <c r="JAE1308" s="1"/>
      <c r="JAF1308" s="1"/>
      <c r="JAG1308" s="1"/>
      <c r="JAH1308" s="1"/>
      <c r="JAI1308" s="1"/>
      <c r="JAJ1308" s="1"/>
      <c r="JAK1308" s="1"/>
      <c r="JAL1308" s="1"/>
      <c r="JAM1308" s="1"/>
      <c r="JAN1308" s="1"/>
      <c r="JAO1308" s="1"/>
      <c r="JAP1308" s="1"/>
      <c r="JAQ1308" s="1"/>
      <c r="JAR1308" s="1"/>
      <c r="JAS1308" s="1"/>
      <c r="JAT1308" s="1"/>
      <c r="JAU1308" s="1"/>
      <c r="JAV1308" s="1"/>
      <c r="JAW1308" s="1"/>
      <c r="JAX1308" s="1"/>
      <c r="JAY1308" s="1"/>
      <c r="JAZ1308" s="1"/>
      <c r="JBA1308" s="1"/>
      <c r="JBB1308" s="1"/>
      <c r="JBC1308" s="1"/>
      <c r="JBD1308" s="1"/>
      <c r="JBE1308" s="1"/>
      <c r="JBF1308" s="1"/>
      <c r="JBG1308" s="1"/>
      <c r="JBH1308" s="1"/>
      <c r="JBI1308" s="1"/>
      <c r="JBJ1308" s="1"/>
      <c r="JBK1308" s="1"/>
      <c r="JBL1308" s="1"/>
      <c r="JBM1308" s="1"/>
      <c r="JBN1308" s="1"/>
      <c r="JBO1308" s="1"/>
      <c r="JBP1308" s="1"/>
      <c r="JBQ1308" s="1"/>
      <c r="JBR1308" s="1"/>
      <c r="JBS1308" s="1"/>
      <c r="JBT1308" s="1"/>
      <c r="JBU1308" s="1"/>
      <c r="JBV1308" s="1"/>
      <c r="JBW1308" s="1"/>
      <c r="JBX1308" s="1"/>
      <c r="JBY1308" s="1"/>
      <c r="JBZ1308" s="1"/>
      <c r="JCA1308" s="1"/>
      <c r="JCB1308" s="1"/>
      <c r="JCC1308" s="1"/>
      <c r="JCD1308" s="1"/>
      <c r="JCE1308" s="1"/>
      <c r="JCF1308" s="1"/>
      <c r="JCG1308" s="1"/>
      <c r="JCH1308" s="1"/>
      <c r="JCI1308" s="1"/>
      <c r="JCJ1308" s="1"/>
      <c r="JCK1308" s="1"/>
      <c r="JCL1308" s="1"/>
      <c r="JCM1308" s="1"/>
      <c r="JCN1308" s="1"/>
      <c r="JCO1308" s="1"/>
      <c r="JCP1308" s="1"/>
      <c r="JCQ1308" s="1"/>
      <c r="JCR1308" s="1"/>
      <c r="JCS1308" s="1"/>
      <c r="JCT1308" s="1"/>
      <c r="JCU1308" s="1"/>
      <c r="JCV1308" s="1"/>
      <c r="JCW1308" s="1"/>
      <c r="JCX1308" s="1"/>
      <c r="JCY1308" s="1"/>
      <c r="JCZ1308" s="1"/>
      <c r="JDA1308" s="1"/>
      <c r="JDB1308" s="1"/>
      <c r="JDC1308" s="1"/>
      <c r="JDD1308" s="1"/>
      <c r="JDE1308" s="1"/>
      <c r="JDF1308" s="1"/>
      <c r="JDG1308" s="1"/>
      <c r="JDH1308" s="1"/>
      <c r="JDI1308" s="1"/>
      <c r="JDJ1308" s="1"/>
      <c r="JDK1308" s="1"/>
      <c r="JDL1308" s="1"/>
      <c r="JDM1308" s="1"/>
      <c r="JDN1308" s="1"/>
      <c r="JDO1308" s="1"/>
      <c r="JDP1308" s="1"/>
      <c r="JDQ1308" s="1"/>
      <c r="JDR1308" s="1"/>
      <c r="JDS1308" s="1"/>
      <c r="JDT1308" s="1"/>
      <c r="JDU1308" s="1"/>
      <c r="JDV1308" s="1"/>
      <c r="JDW1308" s="1"/>
      <c r="JDX1308" s="1"/>
      <c r="JDY1308" s="1"/>
      <c r="JDZ1308" s="1"/>
      <c r="JEA1308" s="1"/>
      <c r="JEB1308" s="1"/>
      <c r="JEC1308" s="1"/>
      <c r="JED1308" s="1"/>
      <c r="JEE1308" s="1"/>
      <c r="JEF1308" s="1"/>
      <c r="JEG1308" s="1"/>
      <c r="JEH1308" s="1"/>
      <c r="JEI1308" s="1"/>
      <c r="JEJ1308" s="1"/>
      <c r="JEK1308" s="1"/>
      <c r="JEL1308" s="1"/>
      <c r="JEM1308" s="1"/>
      <c r="JEN1308" s="1"/>
      <c r="JEO1308" s="1"/>
      <c r="JEP1308" s="1"/>
      <c r="JEQ1308" s="1"/>
      <c r="JER1308" s="1"/>
      <c r="JES1308" s="1"/>
      <c r="JET1308" s="1"/>
      <c r="JEU1308" s="1"/>
      <c r="JEV1308" s="1"/>
      <c r="JEW1308" s="1"/>
      <c r="JEX1308" s="1"/>
      <c r="JEY1308" s="1"/>
      <c r="JEZ1308" s="1"/>
      <c r="JFA1308" s="1"/>
      <c r="JFB1308" s="1"/>
      <c r="JFC1308" s="1"/>
      <c r="JFD1308" s="1"/>
      <c r="JFE1308" s="1"/>
      <c r="JFF1308" s="1"/>
      <c r="JFG1308" s="1"/>
      <c r="JFH1308" s="1"/>
      <c r="JFI1308" s="1"/>
      <c r="JFJ1308" s="1"/>
      <c r="JFK1308" s="1"/>
      <c r="JFL1308" s="1"/>
      <c r="JFM1308" s="1"/>
      <c r="JFN1308" s="1"/>
      <c r="JFO1308" s="1"/>
      <c r="JFP1308" s="1"/>
      <c r="JFQ1308" s="1"/>
      <c r="JFR1308" s="1"/>
      <c r="JFS1308" s="1"/>
      <c r="JFT1308" s="1"/>
      <c r="JFU1308" s="1"/>
      <c r="JFV1308" s="1"/>
      <c r="JFW1308" s="1"/>
      <c r="JFX1308" s="1"/>
      <c r="JFY1308" s="1"/>
      <c r="JFZ1308" s="1"/>
      <c r="JGA1308" s="1"/>
      <c r="JGB1308" s="1"/>
      <c r="JGC1308" s="1"/>
      <c r="JGD1308" s="1"/>
      <c r="JGE1308" s="1"/>
      <c r="JGF1308" s="1"/>
      <c r="JGG1308" s="1"/>
      <c r="JGH1308" s="1"/>
      <c r="JGI1308" s="1"/>
      <c r="JGJ1308" s="1"/>
      <c r="JGK1308" s="1"/>
      <c r="JGL1308" s="1"/>
      <c r="JGM1308" s="1"/>
      <c r="JGN1308" s="1"/>
      <c r="JGO1308" s="1"/>
      <c r="JGP1308" s="1"/>
      <c r="JGQ1308" s="1"/>
      <c r="JGR1308" s="1"/>
      <c r="JGS1308" s="1"/>
      <c r="JGT1308" s="1"/>
      <c r="JGU1308" s="1"/>
      <c r="JGV1308" s="1"/>
      <c r="JGW1308" s="1"/>
      <c r="JGX1308" s="1"/>
      <c r="JGY1308" s="1"/>
      <c r="JGZ1308" s="1"/>
      <c r="JHA1308" s="1"/>
      <c r="JHB1308" s="1"/>
      <c r="JHC1308" s="1"/>
      <c r="JHD1308" s="1"/>
      <c r="JHE1308" s="1"/>
      <c r="JHF1308" s="1"/>
      <c r="JHG1308" s="1"/>
      <c r="JHH1308" s="1"/>
      <c r="JHI1308" s="1"/>
      <c r="JHJ1308" s="1"/>
      <c r="JHK1308" s="1"/>
      <c r="JHL1308" s="1"/>
      <c r="JHM1308" s="1"/>
      <c r="JHN1308" s="1"/>
      <c r="JHO1308" s="1"/>
      <c r="JHP1308" s="1"/>
      <c r="JHQ1308" s="1"/>
      <c r="JHR1308" s="1"/>
      <c r="JHS1308" s="1"/>
      <c r="JHT1308" s="1"/>
      <c r="JHU1308" s="1"/>
      <c r="JHV1308" s="1"/>
      <c r="JHW1308" s="1"/>
      <c r="JHX1308" s="1"/>
      <c r="JHY1308" s="1"/>
      <c r="JHZ1308" s="1"/>
      <c r="JIA1308" s="1"/>
      <c r="JIB1308" s="1"/>
      <c r="JIC1308" s="1"/>
      <c r="JID1308" s="1"/>
      <c r="JIE1308" s="1"/>
      <c r="JIF1308" s="1"/>
      <c r="JIG1308" s="1"/>
      <c r="JIH1308" s="1"/>
      <c r="JII1308" s="1"/>
      <c r="JIJ1308" s="1"/>
      <c r="JIK1308" s="1"/>
      <c r="JIL1308" s="1"/>
      <c r="JIM1308" s="1"/>
      <c r="JIN1308" s="1"/>
      <c r="JIO1308" s="1"/>
      <c r="JIP1308" s="1"/>
      <c r="JIQ1308" s="1"/>
      <c r="JIR1308" s="1"/>
      <c r="JIS1308" s="1"/>
      <c r="JIT1308" s="1"/>
      <c r="JIU1308" s="1"/>
      <c r="JIV1308" s="1"/>
      <c r="JIW1308" s="1"/>
      <c r="JIX1308" s="1"/>
      <c r="JIY1308" s="1"/>
      <c r="JIZ1308" s="1"/>
      <c r="JJA1308" s="1"/>
      <c r="JJB1308" s="1"/>
      <c r="JJC1308" s="1"/>
      <c r="JJD1308" s="1"/>
      <c r="JJE1308" s="1"/>
      <c r="JJF1308" s="1"/>
      <c r="JJG1308" s="1"/>
      <c r="JJH1308" s="1"/>
      <c r="JJI1308" s="1"/>
      <c r="JJJ1308" s="1"/>
      <c r="JJK1308" s="1"/>
      <c r="JJL1308" s="1"/>
      <c r="JJM1308" s="1"/>
      <c r="JJN1308" s="1"/>
      <c r="JJO1308" s="1"/>
      <c r="JJP1308" s="1"/>
      <c r="JJQ1308" s="1"/>
      <c r="JJR1308" s="1"/>
      <c r="JJS1308" s="1"/>
      <c r="JJT1308" s="1"/>
      <c r="JJU1308" s="1"/>
      <c r="JJV1308" s="1"/>
      <c r="JJW1308" s="1"/>
      <c r="JJX1308" s="1"/>
      <c r="JJY1308" s="1"/>
      <c r="JJZ1308" s="1"/>
      <c r="JKA1308" s="1"/>
      <c r="JKB1308" s="1"/>
      <c r="JKC1308" s="1"/>
      <c r="JKD1308" s="1"/>
      <c r="JKE1308" s="1"/>
      <c r="JKF1308" s="1"/>
      <c r="JKG1308" s="1"/>
      <c r="JKH1308" s="1"/>
      <c r="JKI1308" s="1"/>
      <c r="JKJ1308" s="1"/>
      <c r="JKK1308" s="1"/>
      <c r="JKL1308" s="1"/>
      <c r="JKM1308" s="1"/>
      <c r="JKN1308" s="1"/>
      <c r="JKO1308" s="1"/>
      <c r="JKP1308" s="1"/>
      <c r="JKQ1308" s="1"/>
      <c r="JKR1308" s="1"/>
      <c r="JKS1308" s="1"/>
      <c r="JKT1308" s="1"/>
      <c r="JKU1308" s="1"/>
      <c r="JKV1308" s="1"/>
      <c r="JKW1308" s="1"/>
      <c r="JKX1308" s="1"/>
      <c r="JKY1308" s="1"/>
      <c r="JKZ1308" s="1"/>
      <c r="JLA1308" s="1"/>
      <c r="JLB1308" s="1"/>
      <c r="JLC1308" s="1"/>
      <c r="JLD1308" s="1"/>
      <c r="JLE1308" s="1"/>
      <c r="JLF1308" s="1"/>
      <c r="JLG1308" s="1"/>
      <c r="JLH1308" s="1"/>
      <c r="JLI1308" s="1"/>
      <c r="JLJ1308" s="1"/>
      <c r="JLK1308" s="1"/>
      <c r="JLL1308" s="1"/>
      <c r="JLM1308" s="1"/>
      <c r="JLN1308" s="1"/>
      <c r="JLO1308" s="1"/>
      <c r="JLP1308" s="1"/>
      <c r="JLQ1308" s="1"/>
      <c r="JLR1308" s="1"/>
      <c r="JLS1308" s="1"/>
      <c r="JLT1308" s="1"/>
      <c r="JLU1308" s="1"/>
      <c r="JLV1308" s="1"/>
      <c r="JLW1308" s="1"/>
      <c r="JLX1308" s="1"/>
      <c r="JLY1308" s="1"/>
      <c r="JLZ1308" s="1"/>
      <c r="JMA1308" s="1"/>
      <c r="JMB1308" s="1"/>
      <c r="JMC1308" s="1"/>
      <c r="JMD1308" s="1"/>
      <c r="JME1308" s="1"/>
      <c r="JMF1308" s="1"/>
      <c r="JMG1308" s="1"/>
      <c r="JMH1308" s="1"/>
      <c r="JMI1308" s="1"/>
      <c r="JMJ1308" s="1"/>
      <c r="JMK1308" s="1"/>
      <c r="JML1308" s="1"/>
      <c r="JMM1308" s="1"/>
      <c r="JMN1308" s="1"/>
      <c r="JMO1308" s="1"/>
      <c r="JMP1308" s="1"/>
      <c r="JMQ1308" s="1"/>
      <c r="JMR1308" s="1"/>
      <c r="JMS1308" s="1"/>
      <c r="JMT1308" s="1"/>
      <c r="JMU1308" s="1"/>
      <c r="JMV1308" s="1"/>
      <c r="JMW1308" s="1"/>
      <c r="JMX1308" s="1"/>
      <c r="JMY1308" s="1"/>
      <c r="JMZ1308" s="1"/>
      <c r="JNA1308" s="1"/>
      <c r="JNB1308" s="1"/>
      <c r="JNC1308" s="1"/>
      <c r="JND1308" s="1"/>
      <c r="JNE1308" s="1"/>
      <c r="JNF1308" s="1"/>
      <c r="JNG1308" s="1"/>
      <c r="JNH1308" s="1"/>
      <c r="JNI1308" s="1"/>
      <c r="JNJ1308" s="1"/>
      <c r="JNK1308" s="1"/>
      <c r="JNL1308" s="1"/>
      <c r="JNM1308" s="1"/>
      <c r="JNN1308" s="1"/>
      <c r="JNO1308" s="1"/>
      <c r="JNP1308" s="1"/>
      <c r="JNQ1308" s="1"/>
      <c r="JNR1308" s="1"/>
      <c r="JNS1308" s="1"/>
      <c r="JNT1308" s="1"/>
      <c r="JNU1308" s="1"/>
      <c r="JNV1308" s="1"/>
      <c r="JNW1308" s="1"/>
      <c r="JNX1308" s="1"/>
      <c r="JNY1308" s="1"/>
      <c r="JNZ1308" s="1"/>
      <c r="JOA1308" s="1"/>
      <c r="JOB1308" s="1"/>
      <c r="JOC1308" s="1"/>
      <c r="JOD1308" s="1"/>
      <c r="JOE1308" s="1"/>
      <c r="JOF1308" s="1"/>
      <c r="JOG1308" s="1"/>
      <c r="JOH1308" s="1"/>
      <c r="JOI1308" s="1"/>
      <c r="JOJ1308" s="1"/>
      <c r="JOK1308" s="1"/>
      <c r="JOL1308" s="1"/>
      <c r="JOM1308" s="1"/>
      <c r="JON1308" s="1"/>
      <c r="JOO1308" s="1"/>
      <c r="JOP1308" s="1"/>
      <c r="JOQ1308" s="1"/>
      <c r="JOR1308" s="1"/>
      <c r="JOS1308" s="1"/>
      <c r="JOT1308" s="1"/>
      <c r="JOU1308" s="1"/>
      <c r="JOV1308" s="1"/>
      <c r="JOW1308" s="1"/>
      <c r="JOX1308" s="1"/>
      <c r="JOY1308" s="1"/>
      <c r="JOZ1308" s="1"/>
      <c r="JPA1308" s="1"/>
      <c r="JPB1308" s="1"/>
      <c r="JPC1308" s="1"/>
      <c r="JPD1308" s="1"/>
      <c r="JPE1308" s="1"/>
      <c r="JPF1308" s="1"/>
      <c r="JPG1308" s="1"/>
      <c r="JPH1308" s="1"/>
      <c r="JPI1308" s="1"/>
      <c r="JPJ1308" s="1"/>
      <c r="JPK1308" s="1"/>
      <c r="JPL1308" s="1"/>
      <c r="JPM1308" s="1"/>
      <c r="JPN1308" s="1"/>
      <c r="JPO1308" s="1"/>
      <c r="JPP1308" s="1"/>
      <c r="JPQ1308" s="1"/>
      <c r="JPR1308" s="1"/>
      <c r="JPS1308" s="1"/>
      <c r="JPT1308" s="1"/>
      <c r="JPU1308" s="1"/>
      <c r="JPV1308" s="1"/>
      <c r="JPW1308" s="1"/>
      <c r="JPX1308" s="1"/>
      <c r="JPY1308" s="1"/>
      <c r="JPZ1308" s="1"/>
      <c r="JQA1308" s="1"/>
      <c r="JQB1308" s="1"/>
      <c r="JQC1308" s="1"/>
      <c r="JQD1308" s="1"/>
      <c r="JQE1308" s="1"/>
      <c r="JQF1308" s="1"/>
      <c r="JQG1308" s="1"/>
      <c r="JQH1308" s="1"/>
      <c r="JQI1308" s="1"/>
      <c r="JQJ1308" s="1"/>
      <c r="JQK1308" s="1"/>
      <c r="JQL1308" s="1"/>
      <c r="JQM1308" s="1"/>
      <c r="JQN1308" s="1"/>
      <c r="JQO1308" s="1"/>
      <c r="JQP1308" s="1"/>
      <c r="JQQ1308" s="1"/>
      <c r="JQR1308" s="1"/>
      <c r="JQS1308" s="1"/>
      <c r="JQT1308" s="1"/>
      <c r="JQU1308" s="1"/>
      <c r="JQV1308" s="1"/>
      <c r="JQW1308" s="1"/>
      <c r="JQX1308" s="1"/>
      <c r="JQY1308" s="1"/>
      <c r="JQZ1308" s="1"/>
      <c r="JRA1308" s="1"/>
      <c r="JRB1308" s="1"/>
      <c r="JRC1308" s="1"/>
      <c r="JRD1308" s="1"/>
      <c r="JRE1308" s="1"/>
      <c r="JRF1308" s="1"/>
      <c r="JRG1308" s="1"/>
      <c r="JRH1308" s="1"/>
      <c r="JRI1308" s="1"/>
      <c r="JRJ1308" s="1"/>
      <c r="JRK1308" s="1"/>
      <c r="JRL1308" s="1"/>
      <c r="JRM1308" s="1"/>
      <c r="JRN1308" s="1"/>
      <c r="JRO1308" s="1"/>
      <c r="JRP1308" s="1"/>
      <c r="JRQ1308" s="1"/>
      <c r="JRR1308" s="1"/>
      <c r="JRS1308" s="1"/>
      <c r="JRT1308" s="1"/>
      <c r="JRU1308" s="1"/>
      <c r="JRV1308" s="1"/>
      <c r="JRW1308" s="1"/>
      <c r="JRX1308" s="1"/>
      <c r="JRY1308" s="1"/>
      <c r="JRZ1308" s="1"/>
      <c r="JSA1308" s="1"/>
      <c r="JSB1308" s="1"/>
      <c r="JSC1308" s="1"/>
      <c r="JSD1308" s="1"/>
      <c r="JSE1308" s="1"/>
      <c r="JSF1308" s="1"/>
      <c r="JSG1308" s="1"/>
      <c r="JSH1308" s="1"/>
      <c r="JSI1308" s="1"/>
      <c r="JSJ1308" s="1"/>
      <c r="JSK1308" s="1"/>
      <c r="JSL1308" s="1"/>
      <c r="JSM1308" s="1"/>
      <c r="JSN1308" s="1"/>
      <c r="JSO1308" s="1"/>
      <c r="JSP1308" s="1"/>
      <c r="JSQ1308" s="1"/>
      <c r="JSR1308" s="1"/>
      <c r="JSS1308" s="1"/>
      <c r="JST1308" s="1"/>
      <c r="JSU1308" s="1"/>
      <c r="JSV1308" s="1"/>
      <c r="JSW1308" s="1"/>
      <c r="JSX1308" s="1"/>
      <c r="JSY1308" s="1"/>
      <c r="JSZ1308" s="1"/>
      <c r="JTA1308" s="1"/>
      <c r="JTB1308" s="1"/>
      <c r="JTC1308" s="1"/>
      <c r="JTD1308" s="1"/>
      <c r="JTE1308" s="1"/>
      <c r="JTF1308" s="1"/>
      <c r="JTG1308" s="1"/>
      <c r="JTH1308" s="1"/>
      <c r="JTI1308" s="1"/>
      <c r="JTJ1308" s="1"/>
      <c r="JTK1308" s="1"/>
      <c r="JTL1308" s="1"/>
      <c r="JTM1308" s="1"/>
      <c r="JTN1308" s="1"/>
      <c r="JTO1308" s="1"/>
      <c r="JTP1308" s="1"/>
      <c r="JTQ1308" s="1"/>
      <c r="JTR1308" s="1"/>
      <c r="JTS1308" s="1"/>
      <c r="JTT1308" s="1"/>
      <c r="JTU1308" s="1"/>
      <c r="JTV1308" s="1"/>
      <c r="JTW1308" s="1"/>
      <c r="JTX1308" s="1"/>
      <c r="JTY1308" s="1"/>
      <c r="JTZ1308" s="1"/>
      <c r="JUA1308" s="1"/>
      <c r="JUB1308" s="1"/>
      <c r="JUC1308" s="1"/>
      <c r="JUD1308" s="1"/>
      <c r="JUE1308" s="1"/>
      <c r="JUF1308" s="1"/>
      <c r="JUG1308" s="1"/>
      <c r="JUH1308" s="1"/>
      <c r="JUI1308" s="1"/>
      <c r="JUJ1308" s="1"/>
      <c r="JUK1308" s="1"/>
      <c r="JUL1308" s="1"/>
      <c r="JUM1308" s="1"/>
      <c r="JUN1308" s="1"/>
      <c r="JUO1308" s="1"/>
      <c r="JUP1308" s="1"/>
      <c r="JUQ1308" s="1"/>
      <c r="JUR1308" s="1"/>
      <c r="JUS1308" s="1"/>
      <c r="JUT1308" s="1"/>
      <c r="JUU1308" s="1"/>
      <c r="JUV1308" s="1"/>
      <c r="JUW1308" s="1"/>
      <c r="JUX1308" s="1"/>
      <c r="JUY1308" s="1"/>
      <c r="JUZ1308" s="1"/>
      <c r="JVA1308" s="1"/>
      <c r="JVB1308" s="1"/>
      <c r="JVC1308" s="1"/>
      <c r="JVD1308" s="1"/>
      <c r="JVE1308" s="1"/>
      <c r="JVF1308" s="1"/>
      <c r="JVG1308" s="1"/>
      <c r="JVH1308" s="1"/>
      <c r="JVI1308" s="1"/>
      <c r="JVJ1308" s="1"/>
      <c r="JVK1308" s="1"/>
      <c r="JVL1308" s="1"/>
      <c r="JVM1308" s="1"/>
      <c r="JVN1308" s="1"/>
      <c r="JVO1308" s="1"/>
      <c r="JVP1308" s="1"/>
      <c r="JVQ1308" s="1"/>
      <c r="JVR1308" s="1"/>
      <c r="JVS1308" s="1"/>
      <c r="JVT1308" s="1"/>
      <c r="JVU1308" s="1"/>
      <c r="JVV1308" s="1"/>
      <c r="JVW1308" s="1"/>
      <c r="JVX1308" s="1"/>
      <c r="JVY1308" s="1"/>
      <c r="JVZ1308" s="1"/>
      <c r="JWA1308" s="1"/>
      <c r="JWB1308" s="1"/>
      <c r="JWC1308" s="1"/>
      <c r="JWD1308" s="1"/>
      <c r="JWE1308" s="1"/>
      <c r="JWF1308" s="1"/>
      <c r="JWG1308" s="1"/>
      <c r="JWH1308" s="1"/>
      <c r="JWI1308" s="1"/>
      <c r="JWJ1308" s="1"/>
      <c r="JWK1308" s="1"/>
      <c r="JWL1308" s="1"/>
      <c r="JWM1308" s="1"/>
      <c r="JWN1308" s="1"/>
      <c r="JWO1308" s="1"/>
      <c r="JWP1308" s="1"/>
      <c r="JWQ1308" s="1"/>
      <c r="JWR1308" s="1"/>
      <c r="JWS1308" s="1"/>
      <c r="JWT1308" s="1"/>
      <c r="JWU1308" s="1"/>
      <c r="JWV1308" s="1"/>
      <c r="JWW1308" s="1"/>
      <c r="JWX1308" s="1"/>
      <c r="JWY1308" s="1"/>
      <c r="JWZ1308" s="1"/>
      <c r="JXA1308" s="1"/>
      <c r="JXB1308" s="1"/>
      <c r="JXC1308" s="1"/>
      <c r="JXD1308" s="1"/>
      <c r="JXE1308" s="1"/>
      <c r="JXF1308" s="1"/>
      <c r="JXG1308" s="1"/>
      <c r="JXH1308" s="1"/>
      <c r="JXI1308" s="1"/>
      <c r="JXJ1308" s="1"/>
      <c r="JXK1308" s="1"/>
      <c r="JXL1308" s="1"/>
      <c r="JXM1308" s="1"/>
      <c r="JXN1308" s="1"/>
      <c r="JXO1308" s="1"/>
      <c r="JXP1308" s="1"/>
      <c r="JXQ1308" s="1"/>
      <c r="JXR1308" s="1"/>
      <c r="JXS1308" s="1"/>
      <c r="JXT1308" s="1"/>
      <c r="JXU1308" s="1"/>
      <c r="JXV1308" s="1"/>
      <c r="JXW1308" s="1"/>
      <c r="JXX1308" s="1"/>
      <c r="JXY1308" s="1"/>
      <c r="JXZ1308" s="1"/>
      <c r="JYA1308" s="1"/>
      <c r="JYB1308" s="1"/>
      <c r="JYC1308" s="1"/>
      <c r="JYD1308" s="1"/>
      <c r="JYE1308" s="1"/>
      <c r="JYF1308" s="1"/>
      <c r="JYG1308" s="1"/>
      <c r="JYH1308" s="1"/>
      <c r="JYI1308" s="1"/>
      <c r="JYJ1308" s="1"/>
      <c r="JYK1308" s="1"/>
      <c r="JYL1308" s="1"/>
      <c r="JYM1308" s="1"/>
      <c r="JYN1308" s="1"/>
      <c r="JYO1308" s="1"/>
      <c r="JYP1308" s="1"/>
      <c r="JYQ1308" s="1"/>
      <c r="JYR1308" s="1"/>
      <c r="JYS1308" s="1"/>
      <c r="JYT1308" s="1"/>
      <c r="JYU1308" s="1"/>
      <c r="JYV1308" s="1"/>
      <c r="JYW1308" s="1"/>
      <c r="JYX1308" s="1"/>
      <c r="JYY1308" s="1"/>
      <c r="JYZ1308" s="1"/>
      <c r="JZA1308" s="1"/>
      <c r="JZB1308" s="1"/>
      <c r="JZC1308" s="1"/>
      <c r="JZD1308" s="1"/>
      <c r="JZE1308" s="1"/>
      <c r="JZF1308" s="1"/>
      <c r="JZG1308" s="1"/>
      <c r="JZH1308" s="1"/>
      <c r="JZI1308" s="1"/>
      <c r="JZJ1308" s="1"/>
      <c r="JZK1308" s="1"/>
      <c r="JZL1308" s="1"/>
      <c r="JZM1308" s="1"/>
      <c r="JZN1308" s="1"/>
      <c r="JZO1308" s="1"/>
      <c r="JZP1308" s="1"/>
      <c r="JZQ1308" s="1"/>
      <c r="JZR1308" s="1"/>
      <c r="JZS1308" s="1"/>
      <c r="JZT1308" s="1"/>
      <c r="JZU1308" s="1"/>
      <c r="JZV1308" s="1"/>
      <c r="JZW1308" s="1"/>
      <c r="JZX1308" s="1"/>
      <c r="JZY1308" s="1"/>
      <c r="JZZ1308" s="1"/>
      <c r="KAA1308" s="1"/>
      <c r="KAB1308" s="1"/>
      <c r="KAC1308" s="1"/>
      <c r="KAD1308" s="1"/>
      <c r="KAE1308" s="1"/>
      <c r="KAF1308" s="1"/>
      <c r="KAG1308" s="1"/>
      <c r="KAH1308" s="1"/>
      <c r="KAI1308" s="1"/>
      <c r="KAJ1308" s="1"/>
      <c r="KAK1308" s="1"/>
      <c r="KAL1308" s="1"/>
      <c r="KAM1308" s="1"/>
      <c r="KAN1308" s="1"/>
      <c r="KAO1308" s="1"/>
      <c r="KAP1308" s="1"/>
      <c r="KAQ1308" s="1"/>
      <c r="KAR1308" s="1"/>
      <c r="KAS1308" s="1"/>
      <c r="KAT1308" s="1"/>
      <c r="KAU1308" s="1"/>
      <c r="KAV1308" s="1"/>
      <c r="KAW1308" s="1"/>
      <c r="KAX1308" s="1"/>
      <c r="KAY1308" s="1"/>
      <c r="KAZ1308" s="1"/>
      <c r="KBA1308" s="1"/>
      <c r="KBB1308" s="1"/>
      <c r="KBC1308" s="1"/>
      <c r="KBD1308" s="1"/>
      <c r="KBE1308" s="1"/>
      <c r="KBF1308" s="1"/>
      <c r="KBG1308" s="1"/>
      <c r="KBH1308" s="1"/>
      <c r="KBI1308" s="1"/>
      <c r="KBJ1308" s="1"/>
      <c r="KBK1308" s="1"/>
      <c r="KBL1308" s="1"/>
      <c r="KBM1308" s="1"/>
      <c r="KBN1308" s="1"/>
      <c r="KBO1308" s="1"/>
      <c r="KBP1308" s="1"/>
      <c r="KBQ1308" s="1"/>
      <c r="KBR1308" s="1"/>
      <c r="KBS1308" s="1"/>
      <c r="KBT1308" s="1"/>
      <c r="KBU1308" s="1"/>
      <c r="KBV1308" s="1"/>
      <c r="KBW1308" s="1"/>
      <c r="KBX1308" s="1"/>
      <c r="KBY1308" s="1"/>
      <c r="KBZ1308" s="1"/>
      <c r="KCA1308" s="1"/>
      <c r="KCB1308" s="1"/>
      <c r="KCC1308" s="1"/>
      <c r="KCD1308" s="1"/>
      <c r="KCE1308" s="1"/>
      <c r="KCF1308" s="1"/>
      <c r="KCG1308" s="1"/>
      <c r="KCH1308" s="1"/>
      <c r="KCI1308" s="1"/>
      <c r="KCJ1308" s="1"/>
      <c r="KCK1308" s="1"/>
      <c r="KCL1308" s="1"/>
      <c r="KCM1308" s="1"/>
      <c r="KCN1308" s="1"/>
      <c r="KCO1308" s="1"/>
      <c r="KCP1308" s="1"/>
      <c r="KCQ1308" s="1"/>
      <c r="KCR1308" s="1"/>
      <c r="KCS1308" s="1"/>
      <c r="KCT1308" s="1"/>
      <c r="KCU1308" s="1"/>
      <c r="KCV1308" s="1"/>
      <c r="KCW1308" s="1"/>
      <c r="KCX1308" s="1"/>
      <c r="KCY1308" s="1"/>
      <c r="KCZ1308" s="1"/>
      <c r="KDA1308" s="1"/>
      <c r="KDB1308" s="1"/>
      <c r="KDC1308" s="1"/>
      <c r="KDD1308" s="1"/>
      <c r="KDE1308" s="1"/>
      <c r="KDF1308" s="1"/>
      <c r="KDG1308" s="1"/>
      <c r="KDH1308" s="1"/>
      <c r="KDI1308" s="1"/>
      <c r="KDJ1308" s="1"/>
      <c r="KDK1308" s="1"/>
      <c r="KDL1308" s="1"/>
      <c r="KDM1308" s="1"/>
      <c r="KDN1308" s="1"/>
      <c r="KDO1308" s="1"/>
      <c r="KDP1308" s="1"/>
      <c r="KDQ1308" s="1"/>
      <c r="KDR1308" s="1"/>
      <c r="KDS1308" s="1"/>
      <c r="KDT1308" s="1"/>
      <c r="KDU1308" s="1"/>
      <c r="KDV1308" s="1"/>
      <c r="KDW1308" s="1"/>
      <c r="KDX1308" s="1"/>
      <c r="KDY1308" s="1"/>
      <c r="KDZ1308" s="1"/>
      <c r="KEA1308" s="1"/>
      <c r="KEB1308" s="1"/>
      <c r="KEC1308" s="1"/>
      <c r="KED1308" s="1"/>
      <c r="KEE1308" s="1"/>
      <c r="KEF1308" s="1"/>
      <c r="KEG1308" s="1"/>
      <c r="KEH1308" s="1"/>
      <c r="KEI1308" s="1"/>
      <c r="KEJ1308" s="1"/>
      <c r="KEK1308" s="1"/>
      <c r="KEL1308" s="1"/>
      <c r="KEM1308" s="1"/>
      <c r="KEN1308" s="1"/>
      <c r="KEO1308" s="1"/>
      <c r="KEP1308" s="1"/>
      <c r="KEQ1308" s="1"/>
      <c r="KER1308" s="1"/>
      <c r="KES1308" s="1"/>
      <c r="KET1308" s="1"/>
      <c r="KEU1308" s="1"/>
      <c r="KEV1308" s="1"/>
      <c r="KEW1308" s="1"/>
      <c r="KEX1308" s="1"/>
      <c r="KEY1308" s="1"/>
      <c r="KEZ1308" s="1"/>
      <c r="KFA1308" s="1"/>
      <c r="KFB1308" s="1"/>
      <c r="KFC1308" s="1"/>
      <c r="KFD1308" s="1"/>
      <c r="KFE1308" s="1"/>
      <c r="KFF1308" s="1"/>
      <c r="KFG1308" s="1"/>
      <c r="KFH1308" s="1"/>
      <c r="KFI1308" s="1"/>
      <c r="KFJ1308" s="1"/>
      <c r="KFK1308" s="1"/>
      <c r="KFL1308" s="1"/>
      <c r="KFM1308" s="1"/>
      <c r="KFN1308" s="1"/>
      <c r="KFO1308" s="1"/>
      <c r="KFP1308" s="1"/>
      <c r="KFQ1308" s="1"/>
      <c r="KFR1308" s="1"/>
      <c r="KFS1308" s="1"/>
      <c r="KFT1308" s="1"/>
      <c r="KFU1308" s="1"/>
      <c r="KFV1308" s="1"/>
      <c r="KFW1308" s="1"/>
      <c r="KFX1308" s="1"/>
      <c r="KFY1308" s="1"/>
      <c r="KFZ1308" s="1"/>
      <c r="KGA1308" s="1"/>
      <c r="KGB1308" s="1"/>
      <c r="KGC1308" s="1"/>
      <c r="KGD1308" s="1"/>
      <c r="KGE1308" s="1"/>
      <c r="KGF1308" s="1"/>
      <c r="KGG1308" s="1"/>
      <c r="KGH1308" s="1"/>
      <c r="KGI1308" s="1"/>
      <c r="KGJ1308" s="1"/>
      <c r="KGK1308" s="1"/>
      <c r="KGL1308" s="1"/>
      <c r="KGM1308" s="1"/>
      <c r="KGN1308" s="1"/>
      <c r="KGO1308" s="1"/>
      <c r="KGP1308" s="1"/>
      <c r="KGQ1308" s="1"/>
      <c r="KGR1308" s="1"/>
      <c r="KGS1308" s="1"/>
      <c r="KGT1308" s="1"/>
      <c r="KGU1308" s="1"/>
      <c r="KGV1308" s="1"/>
      <c r="KGW1308" s="1"/>
      <c r="KGX1308" s="1"/>
      <c r="KGY1308" s="1"/>
      <c r="KGZ1308" s="1"/>
      <c r="KHA1308" s="1"/>
      <c r="KHB1308" s="1"/>
      <c r="KHC1308" s="1"/>
      <c r="KHD1308" s="1"/>
      <c r="KHE1308" s="1"/>
      <c r="KHF1308" s="1"/>
      <c r="KHG1308" s="1"/>
      <c r="KHH1308" s="1"/>
      <c r="KHI1308" s="1"/>
      <c r="KHJ1308" s="1"/>
      <c r="KHK1308" s="1"/>
      <c r="KHL1308" s="1"/>
      <c r="KHM1308" s="1"/>
      <c r="KHN1308" s="1"/>
      <c r="KHO1308" s="1"/>
      <c r="KHP1308" s="1"/>
      <c r="KHQ1308" s="1"/>
      <c r="KHR1308" s="1"/>
      <c r="KHS1308" s="1"/>
      <c r="KHT1308" s="1"/>
      <c r="KHU1308" s="1"/>
      <c r="KHV1308" s="1"/>
      <c r="KHW1308" s="1"/>
      <c r="KHX1308" s="1"/>
      <c r="KHY1308" s="1"/>
      <c r="KHZ1308" s="1"/>
      <c r="KIA1308" s="1"/>
      <c r="KIB1308" s="1"/>
      <c r="KIC1308" s="1"/>
      <c r="KID1308" s="1"/>
      <c r="KIE1308" s="1"/>
      <c r="KIF1308" s="1"/>
      <c r="KIG1308" s="1"/>
      <c r="KIH1308" s="1"/>
      <c r="KII1308" s="1"/>
      <c r="KIJ1308" s="1"/>
      <c r="KIK1308" s="1"/>
      <c r="KIL1308" s="1"/>
      <c r="KIM1308" s="1"/>
      <c r="KIN1308" s="1"/>
      <c r="KIO1308" s="1"/>
      <c r="KIP1308" s="1"/>
      <c r="KIQ1308" s="1"/>
      <c r="KIR1308" s="1"/>
      <c r="KIS1308" s="1"/>
      <c r="KIT1308" s="1"/>
      <c r="KIU1308" s="1"/>
      <c r="KIV1308" s="1"/>
      <c r="KIW1308" s="1"/>
      <c r="KIX1308" s="1"/>
      <c r="KIY1308" s="1"/>
      <c r="KIZ1308" s="1"/>
      <c r="KJA1308" s="1"/>
      <c r="KJB1308" s="1"/>
      <c r="KJC1308" s="1"/>
      <c r="KJD1308" s="1"/>
      <c r="KJE1308" s="1"/>
      <c r="KJF1308" s="1"/>
      <c r="KJG1308" s="1"/>
      <c r="KJH1308" s="1"/>
      <c r="KJI1308" s="1"/>
      <c r="KJJ1308" s="1"/>
      <c r="KJK1308" s="1"/>
      <c r="KJL1308" s="1"/>
      <c r="KJM1308" s="1"/>
      <c r="KJN1308" s="1"/>
      <c r="KJO1308" s="1"/>
      <c r="KJP1308" s="1"/>
      <c r="KJQ1308" s="1"/>
      <c r="KJR1308" s="1"/>
      <c r="KJS1308" s="1"/>
      <c r="KJT1308" s="1"/>
      <c r="KJU1308" s="1"/>
      <c r="KJV1308" s="1"/>
      <c r="KJW1308" s="1"/>
      <c r="KJX1308" s="1"/>
      <c r="KJY1308" s="1"/>
      <c r="KJZ1308" s="1"/>
      <c r="KKA1308" s="1"/>
      <c r="KKB1308" s="1"/>
      <c r="KKC1308" s="1"/>
      <c r="KKD1308" s="1"/>
      <c r="KKE1308" s="1"/>
      <c r="KKF1308" s="1"/>
      <c r="KKG1308" s="1"/>
      <c r="KKH1308" s="1"/>
      <c r="KKI1308" s="1"/>
      <c r="KKJ1308" s="1"/>
      <c r="KKK1308" s="1"/>
      <c r="KKL1308" s="1"/>
      <c r="KKM1308" s="1"/>
      <c r="KKN1308" s="1"/>
      <c r="KKO1308" s="1"/>
      <c r="KKP1308" s="1"/>
      <c r="KKQ1308" s="1"/>
      <c r="KKR1308" s="1"/>
      <c r="KKS1308" s="1"/>
      <c r="KKT1308" s="1"/>
      <c r="KKU1308" s="1"/>
      <c r="KKV1308" s="1"/>
      <c r="KKW1308" s="1"/>
      <c r="KKX1308" s="1"/>
      <c r="KKY1308" s="1"/>
      <c r="KKZ1308" s="1"/>
      <c r="KLA1308" s="1"/>
      <c r="KLB1308" s="1"/>
      <c r="KLC1308" s="1"/>
      <c r="KLD1308" s="1"/>
      <c r="KLE1308" s="1"/>
      <c r="KLF1308" s="1"/>
      <c r="KLG1308" s="1"/>
      <c r="KLH1308" s="1"/>
      <c r="KLI1308" s="1"/>
      <c r="KLJ1308" s="1"/>
      <c r="KLK1308" s="1"/>
      <c r="KLL1308" s="1"/>
      <c r="KLM1308" s="1"/>
      <c r="KLN1308" s="1"/>
      <c r="KLO1308" s="1"/>
      <c r="KLP1308" s="1"/>
      <c r="KLQ1308" s="1"/>
      <c r="KLR1308" s="1"/>
      <c r="KLS1308" s="1"/>
      <c r="KLT1308" s="1"/>
      <c r="KLU1308" s="1"/>
      <c r="KLV1308" s="1"/>
      <c r="KLW1308" s="1"/>
      <c r="KLX1308" s="1"/>
      <c r="KLY1308" s="1"/>
      <c r="KLZ1308" s="1"/>
      <c r="KMA1308" s="1"/>
      <c r="KMB1308" s="1"/>
      <c r="KMC1308" s="1"/>
      <c r="KMD1308" s="1"/>
      <c r="KME1308" s="1"/>
      <c r="KMF1308" s="1"/>
      <c r="KMG1308" s="1"/>
      <c r="KMH1308" s="1"/>
      <c r="KMI1308" s="1"/>
      <c r="KMJ1308" s="1"/>
      <c r="KMK1308" s="1"/>
      <c r="KML1308" s="1"/>
      <c r="KMM1308" s="1"/>
      <c r="KMN1308" s="1"/>
      <c r="KMO1308" s="1"/>
      <c r="KMP1308" s="1"/>
      <c r="KMQ1308" s="1"/>
      <c r="KMR1308" s="1"/>
      <c r="KMS1308" s="1"/>
      <c r="KMT1308" s="1"/>
      <c r="KMU1308" s="1"/>
      <c r="KMV1308" s="1"/>
      <c r="KMW1308" s="1"/>
      <c r="KMX1308" s="1"/>
      <c r="KMY1308" s="1"/>
      <c r="KMZ1308" s="1"/>
      <c r="KNA1308" s="1"/>
      <c r="KNB1308" s="1"/>
      <c r="KNC1308" s="1"/>
      <c r="KND1308" s="1"/>
      <c r="KNE1308" s="1"/>
      <c r="KNF1308" s="1"/>
      <c r="KNG1308" s="1"/>
      <c r="KNH1308" s="1"/>
      <c r="KNI1308" s="1"/>
      <c r="KNJ1308" s="1"/>
      <c r="KNK1308" s="1"/>
      <c r="KNL1308" s="1"/>
      <c r="KNM1308" s="1"/>
      <c r="KNN1308" s="1"/>
      <c r="KNO1308" s="1"/>
      <c r="KNP1308" s="1"/>
      <c r="KNQ1308" s="1"/>
      <c r="KNR1308" s="1"/>
      <c r="KNS1308" s="1"/>
      <c r="KNT1308" s="1"/>
      <c r="KNU1308" s="1"/>
      <c r="KNV1308" s="1"/>
      <c r="KNW1308" s="1"/>
      <c r="KNX1308" s="1"/>
      <c r="KNY1308" s="1"/>
      <c r="KNZ1308" s="1"/>
      <c r="KOA1308" s="1"/>
      <c r="KOB1308" s="1"/>
      <c r="KOC1308" s="1"/>
      <c r="KOD1308" s="1"/>
      <c r="KOE1308" s="1"/>
      <c r="KOF1308" s="1"/>
      <c r="KOG1308" s="1"/>
      <c r="KOH1308" s="1"/>
      <c r="KOI1308" s="1"/>
      <c r="KOJ1308" s="1"/>
      <c r="KOK1308" s="1"/>
      <c r="KOL1308" s="1"/>
      <c r="KOM1308" s="1"/>
      <c r="KON1308" s="1"/>
      <c r="KOO1308" s="1"/>
      <c r="KOP1308" s="1"/>
      <c r="KOQ1308" s="1"/>
      <c r="KOR1308" s="1"/>
      <c r="KOS1308" s="1"/>
      <c r="KOT1308" s="1"/>
      <c r="KOU1308" s="1"/>
      <c r="KOV1308" s="1"/>
      <c r="KOW1308" s="1"/>
      <c r="KOX1308" s="1"/>
      <c r="KOY1308" s="1"/>
      <c r="KOZ1308" s="1"/>
      <c r="KPA1308" s="1"/>
      <c r="KPB1308" s="1"/>
      <c r="KPC1308" s="1"/>
      <c r="KPD1308" s="1"/>
      <c r="KPE1308" s="1"/>
      <c r="KPF1308" s="1"/>
      <c r="KPG1308" s="1"/>
      <c r="KPH1308" s="1"/>
      <c r="KPI1308" s="1"/>
      <c r="KPJ1308" s="1"/>
      <c r="KPK1308" s="1"/>
      <c r="KPL1308" s="1"/>
      <c r="KPM1308" s="1"/>
      <c r="KPN1308" s="1"/>
      <c r="KPO1308" s="1"/>
      <c r="KPP1308" s="1"/>
      <c r="KPQ1308" s="1"/>
      <c r="KPR1308" s="1"/>
      <c r="KPS1308" s="1"/>
      <c r="KPT1308" s="1"/>
      <c r="KPU1308" s="1"/>
      <c r="KPV1308" s="1"/>
      <c r="KPW1308" s="1"/>
      <c r="KPX1308" s="1"/>
      <c r="KPY1308" s="1"/>
      <c r="KPZ1308" s="1"/>
      <c r="KQA1308" s="1"/>
      <c r="KQB1308" s="1"/>
      <c r="KQC1308" s="1"/>
      <c r="KQD1308" s="1"/>
      <c r="KQE1308" s="1"/>
      <c r="KQF1308" s="1"/>
      <c r="KQG1308" s="1"/>
      <c r="KQH1308" s="1"/>
      <c r="KQI1308" s="1"/>
      <c r="KQJ1308" s="1"/>
      <c r="KQK1308" s="1"/>
      <c r="KQL1308" s="1"/>
      <c r="KQM1308" s="1"/>
      <c r="KQN1308" s="1"/>
      <c r="KQO1308" s="1"/>
      <c r="KQP1308" s="1"/>
      <c r="KQQ1308" s="1"/>
      <c r="KQR1308" s="1"/>
      <c r="KQS1308" s="1"/>
      <c r="KQT1308" s="1"/>
      <c r="KQU1308" s="1"/>
      <c r="KQV1308" s="1"/>
      <c r="KQW1308" s="1"/>
      <c r="KQX1308" s="1"/>
      <c r="KQY1308" s="1"/>
      <c r="KQZ1308" s="1"/>
      <c r="KRA1308" s="1"/>
      <c r="KRB1308" s="1"/>
      <c r="KRC1308" s="1"/>
      <c r="KRD1308" s="1"/>
      <c r="KRE1308" s="1"/>
      <c r="KRF1308" s="1"/>
      <c r="KRG1308" s="1"/>
      <c r="KRH1308" s="1"/>
      <c r="KRI1308" s="1"/>
      <c r="KRJ1308" s="1"/>
      <c r="KRK1308" s="1"/>
      <c r="KRL1308" s="1"/>
      <c r="KRM1308" s="1"/>
      <c r="KRN1308" s="1"/>
      <c r="KRO1308" s="1"/>
      <c r="KRP1308" s="1"/>
      <c r="KRQ1308" s="1"/>
      <c r="KRR1308" s="1"/>
      <c r="KRS1308" s="1"/>
      <c r="KRT1308" s="1"/>
      <c r="KRU1308" s="1"/>
      <c r="KRV1308" s="1"/>
      <c r="KRW1308" s="1"/>
      <c r="KRX1308" s="1"/>
      <c r="KRY1308" s="1"/>
      <c r="KRZ1308" s="1"/>
      <c r="KSA1308" s="1"/>
      <c r="KSB1308" s="1"/>
      <c r="KSC1308" s="1"/>
      <c r="KSD1308" s="1"/>
      <c r="KSE1308" s="1"/>
      <c r="KSF1308" s="1"/>
      <c r="KSG1308" s="1"/>
      <c r="KSH1308" s="1"/>
      <c r="KSI1308" s="1"/>
      <c r="KSJ1308" s="1"/>
      <c r="KSK1308" s="1"/>
      <c r="KSL1308" s="1"/>
      <c r="KSM1308" s="1"/>
      <c r="KSN1308" s="1"/>
      <c r="KSO1308" s="1"/>
      <c r="KSP1308" s="1"/>
      <c r="KSQ1308" s="1"/>
      <c r="KSR1308" s="1"/>
      <c r="KSS1308" s="1"/>
      <c r="KST1308" s="1"/>
      <c r="KSU1308" s="1"/>
      <c r="KSV1308" s="1"/>
      <c r="KSW1308" s="1"/>
      <c r="KSX1308" s="1"/>
      <c r="KSY1308" s="1"/>
      <c r="KSZ1308" s="1"/>
      <c r="KTA1308" s="1"/>
      <c r="KTB1308" s="1"/>
      <c r="KTC1308" s="1"/>
      <c r="KTD1308" s="1"/>
      <c r="KTE1308" s="1"/>
      <c r="KTF1308" s="1"/>
      <c r="KTG1308" s="1"/>
      <c r="KTH1308" s="1"/>
      <c r="KTI1308" s="1"/>
      <c r="KTJ1308" s="1"/>
      <c r="KTK1308" s="1"/>
      <c r="KTL1308" s="1"/>
      <c r="KTM1308" s="1"/>
      <c r="KTN1308" s="1"/>
      <c r="KTO1308" s="1"/>
      <c r="KTP1308" s="1"/>
      <c r="KTQ1308" s="1"/>
      <c r="KTR1308" s="1"/>
      <c r="KTS1308" s="1"/>
      <c r="KTT1308" s="1"/>
      <c r="KTU1308" s="1"/>
      <c r="KTV1308" s="1"/>
      <c r="KTW1308" s="1"/>
      <c r="KTX1308" s="1"/>
      <c r="KTY1308" s="1"/>
      <c r="KTZ1308" s="1"/>
      <c r="KUA1308" s="1"/>
      <c r="KUB1308" s="1"/>
      <c r="KUC1308" s="1"/>
      <c r="KUD1308" s="1"/>
      <c r="KUE1308" s="1"/>
      <c r="KUF1308" s="1"/>
      <c r="KUG1308" s="1"/>
      <c r="KUH1308" s="1"/>
      <c r="KUI1308" s="1"/>
      <c r="KUJ1308" s="1"/>
      <c r="KUK1308" s="1"/>
      <c r="KUL1308" s="1"/>
      <c r="KUM1308" s="1"/>
      <c r="KUN1308" s="1"/>
      <c r="KUO1308" s="1"/>
      <c r="KUP1308" s="1"/>
      <c r="KUQ1308" s="1"/>
      <c r="KUR1308" s="1"/>
      <c r="KUS1308" s="1"/>
      <c r="KUT1308" s="1"/>
      <c r="KUU1308" s="1"/>
      <c r="KUV1308" s="1"/>
      <c r="KUW1308" s="1"/>
      <c r="KUX1308" s="1"/>
      <c r="KUY1308" s="1"/>
      <c r="KUZ1308" s="1"/>
      <c r="KVA1308" s="1"/>
      <c r="KVB1308" s="1"/>
      <c r="KVC1308" s="1"/>
      <c r="KVD1308" s="1"/>
      <c r="KVE1308" s="1"/>
      <c r="KVF1308" s="1"/>
      <c r="KVG1308" s="1"/>
      <c r="KVH1308" s="1"/>
      <c r="KVI1308" s="1"/>
      <c r="KVJ1308" s="1"/>
      <c r="KVK1308" s="1"/>
      <c r="KVL1308" s="1"/>
      <c r="KVM1308" s="1"/>
      <c r="KVN1308" s="1"/>
      <c r="KVO1308" s="1"/>
      <c r="KVP1308" s="1"/>
      <c r="KVQ1308" s="1"/>
      <c r="KVR1308" s="1"/>
      <c r="KVS1308" s="1"/>
      <c r="KVT1308" s="1"/>
      <c r="KVU1308" s="1"/>
      <c r="KVV1308" s="1"/>
      <c r="KVW1308" s="1"/>
      <c r="KVX1308" s="1"/>
      <c r="KVY1308" s="1"/>
      <c r="KVZ1308" s="1"/>
      <c r="KWA1308" s="1"/>
      <c r="KWB1308" s="1"/>
      <c r="KWC1308" s="1"/>
      <c r="KWD1308" s="1"/>
      <c r="KWE1308" s="1"/>
      <c r="KWF1308" s="1"/>
      <c r="KWG1308" s="1"/>
      <c r="KWH1308" s="1"/>
      <c r="KWI1308" s="1"/>
      <c r="KWJ1308" s="1"/>
      <c r="KWK1308" s="1"/>
      <c r="KWL1308" s="1"/>
      <c r="KWM1308" s="1"/>
      <c r="KWN1308" s="1"/>
      <c r="KWO1308" s="1"/>
      <c r="KWP1308" s="1"/>
      <c r="KWQ1308" s="1"/>
      <c r="KWR1308" s="1"/>
      <c r="KWS1308" s="1"/>
      <c r="KWT1308" s="1"/>
      <c r="KWU1308" s="1"/>
      <c r="KWV1308" s="1"/>
      <c r="KWW1308" s="1"/>
      <c r="KWX1308" s="1"/>
      <c r="KWY1308" s="1"/>
      <c r="KWZ1308" s="1"/>
      <c r="KXA1308" s="1"/>
      <c r="KXB1308" s="1"/>
      <c r="KXC1308" s="1"/>
      <c r="KXD1308" s="1"/>
      <c r="KXE1308" s="1"/>
      <c r="KXF1308" s="1"/>
      <c r="KXG1308" s="1"/>
      <c r="KXH1308" s="1"/>
      <c r="KXI1308" s="1"/>
      <c r="KXJ1308" s="1"/>
      <c r="KXK1308" s="1"/>
      <c r="KXL1308" s="1"/>
      <c r="KXM1308" s="1"/>
      <c r="KXN1308" s="1"/>
      <c r="KXO1308" s="1"/>
      <c r="KXP1308" s="1"/>
      <c r="KXQ1308" s="1"/>
      <c r="KXR1308" s="1"/>
      <c r="KXS1308" s="1"/>
      <c r="KXT1308" s="1"/>
      <c r="KXU1308" s="1"/>
      <c r="KXV1308" s="1"/>
      <c r="KXW1308" s="1"/>
      <c r="KXX1308" s="1"/>
      <c r="KXY1308" s="1"/>
      <c r="KXZ1308" s="1"/>
      <c r="KYA1308" s="1"/>
      <c r="KYB1308" s="1"/>
      <c r="KYC1308" s="1"/>
      <c r="KYD1308" s="1"/>
      <c r="KYE1308" s="1"/>
      <c r="KYF1308" s="1"/>
      <c r="KYG1308" s="1"/>
      <c r="KYH1308" s="1"/>
      <c r="KYI1308" s="1"/>
      <c r="KYJ1308" s="1"/>
      <c r="KYK1308" s="1"/>
      <c r="KYL1308" s="1"/>
      <c r="KYM1308" s="1"/>
      <c r="KYN1308" s="1"/>
      <c r="KYO1308" s="1"/>
      <c r="KYP1308" s="1"/>
      <c r="KYQ1308" s="1"/>
      <c r="KYR1308" s="1"/>
      <c r="KYS1308" s="1"/>
      <c r="KYT1308" s="1"/>
      <c r="KYU1308" s="1"/>
      <c r="KYV1308" s="1"/>
      <c r="KYW1308" s="1"/>
      <c r="KYX1308" s="1"/>
      <c r="KYY1308" s="1"/>
      <c r="KYZ1308" s="1"/>
      <c r="KZA1308" s="1"/>
      <c r="KZB1308" s="1"/>
      <c r="KZC1308" s="1"/>
      <c r="KZD1308" s="1"/>
      <c r="KZE1308" s="1"/>
      <c r="KZF1308" s="1"/>
      <c r="KZG1308" s="1"/>
      <c r="KZH1308" s="1"/>
      <c r="KZI1308" s="1"/>
      <c r="KZJ1308" s="1"/>
      <c r="KZK1308" s="1"/>
      <c r="KZL1308" s="1"/>
      <c r="KZM1308" s="1"/>
      <c r="KZN1308" s="1"/>
      <c r="KZO1308" s="1"/>
      <c r="KZP1308" s="1"/>
      <c r="KZQ1308" s="1"/>
      <c r="KZR1308" s="1"/>
      <c r="KZS1308" s="1"/>
      <c r="KZT1308" s="1"/>
      <c r="KZU1308" s="1"/>
      <c r="KZV1308" s="1"/>
      <c r="KZW1308" s="1"/>
      <c r="KZX1308" s="1"/>
      <c r="KZY1308" s="1"/>
      <c r="KZZ1308" s="1"/>
      <c r="LAA1308" s="1"/>
      <c r="LAB1308" s="1"/>
      <c r="LAC1308" s="1"/>
      <c r="LAD1308" s="1"/>
      <c r="LAE1308" s="1"/>
      <c r="LAF1308" s="1"/>
      <c r="LAG1308" s="1"/>
      <c r="LAH1308" s="1"/>
      <c r="LAI1308" s="1"/>
      <c r="LAJ1308" s="1"/>
      <c r="LAK1308" s="1"/>
      <c r="LAL1308" s="1"/>
      <c r="LAM1308" s="1"/>
      <c r="LAN1308" s="1"/>
      <c r="LAO1308" s="1"/>
      <c r="LAP1308" s="1"/>
      <c r="LAQ1308" s="1"/>
      <c r="LAR1308" s="1"/>
      <c r="LAS1308" s="1"/>
      <c r="LAT1308" s="1"/>
      <c r="LAU1308" s="1"/>
      <c r="LAV1308" s="1"/>
      <c r="LAW1308" s="1"/>
      <c r="LAX1308" s="1"/>
      <c r="LAY1308" s="1"/>
      <c r="LAZ1308" s="1"/>
      <c r="LBA1308" s="1"/>
      <c r="LBB1308" s="1"/>
      <c r="LBC1308" s="1"/>
      <c r="LBD1308" s="1"/>
      <c r="LBE1308" s="1"/>
      <c r="LBF1308" s="1"/>
      <c r="LBG1308" s="1"/>
      <c r="LBH1308" s="1"/>
      <c r="LBI1308" s="1"/>
      <c r="LBJ1308" s="1"/>
      <c r="LBK1308" s="1"/>
      <c r="LBL1308" s="1"/>
      <c r="LBM1308" s="1"/>
      <c r="LBN1308" s="1"/>
      <c r="LBO1308" s="1"/>
      <c r="LBP1308" s="1"/>
      <c r="LBQ1308" s="1"/>
      <c r="LBR1308" s="1"/>
      <c r="LBS1308" s="1"/>
      <c r="LBT1308" s="1"/>
      <c r="LBU1308" s="1"/>
      <c r="LBV1308" s="1"/>
      <c r="LBW1308" s="1"/>
      <c r="LBX1308" s="1"/>
      <c r="LBY1308" s="1"/>
      <c r="LBZ1308" s="1"/>
      <c r="LCA1308" s="1"/>
      <c r="LCB1308" s="1"/>
      <c r="LCC1308" s="1"/>
      <c r="LCD1308" s="1"/>
      <c r="LCE1308" s="1"/>
      <c r="LCF1308" s="1"/>
      <c r="LCG1308" s="1"/>
      <c r="LCH1308" s="1"/>
      <c r="LCI1308" s="1"/>
      <c r="LCJ1308" s="1"/>
      <c r="LCK1308" s="1"/>
      <c r="LCL1308" s="1"/>
      <c r="LCM1308" s="1"/>
      <c r="LCN1308" s="1"/>
      <c r="LCO1308" s="1"/>
      <c r="LCP1308" s="1"/>
      <c r="LCQ1308" s="1"/>
      <c r="LCR1308" s="1"/>
      <c r="LCS1308" s="1"/>
      <c r="LCT1308" s="1"/>
      <c r="LCU1308" s="1"/>
      <c r="LCV1308" s="1"/>
      <c r="LCW1308" s="1"/>
      <c r="LCX1308" s="1"/>
      <c r="LCY1308" s="1"/>
      <c r="LCZ1308" s="1"/>
      <c r="LDA1308" s="1"/>
      <c r="LDB1308" s="1"/>
      <c r="LDC1308" s="1"/>
      <c r="LDD1308" s="1"/>
      <c r="LDE1308" s="1"/>
      <c r="LDF1308" s="1"/>
      <c r="LDG1308" s="1"/>
      <c r="LDH1308" s="1"/>
      <c r="LDI1308" s="1"/>
      <c r="LDJ1308" s="1"/>
      <c r="LDK1308" s="1"/>
      <c r="LDL1308" s="1"/>
      <c r="LDM1308" s="1"/>
      <c r="LDN1308" s="1"/>
      <c r="LDO1308" s="1"/>
      <c r="LDP1308" s="1"/>
      <c r="LDQ1308" s="1"/>
      <c r="LDR1308" s="1"/>
      <c r="LDS1308" s="1"/>
      <c r="LDT1308" s="1"/>
      <c r="LDU1308" s="1"/>
      <c r="LDV1308" s="1"/>
      <c r="LDW1308" s="1"/>
      <c r="LDX1308" s="1"/>
      <c r="LDY1308" s="1"/>
      <c r="LDZ1308" s="1"/>
      <c r="LEA1308" s="1"/>
      <c r="LEB1308" s="1"/>
      <c r="LEC1308" s="1"/>
      <c r="LED1308" s="1"/>
      <c r="LEE1308" s="1"/>
      <c r="LEF1308" s="1"/>
      <c r="LEG1308" s="1"/>
      <c r="LEH1308" s="1"/>
      <c r="LEI1308" s="1"/>
      <c r="LEJ1308" s="1"/>
      <c r="LEK1308" s="1"/>
      <c r="LEL1308" s="1"/>
      <c r="LEM1308" s="1"/>
      <c r="LEN1308" s="1"/>
      <c r="LEO1308" s="1"/>
      <c r="LEP1308" s="1"/>
      <c r="LEQ1308" s="1"/>
      <c r="LER1308" s="1"/>
      <c r="LES1308" s="1"/>
      <c r="LET1308" s="1"/>
      <c r="LEU1308" s="1"/>
      <c r="LEV1308" s="1"/>
      <c r="LEW1308" s="1"/>
      <c r="LEX1308" s="1"/>
      <c r="LEY1308" s="1"/>
      <c r="LEZ1308" s="1"/>
      <c r="LFA1308" s="1"/>
      <c r="LFB1308" s="1"/>
      <c r="LFC1308" s="1"/>
      <c r="LFD1308" s="1"/>
      <c r="LFE1308" s="1"/>
      <c r="LFF1308" s="1"/>
      <c r="LFG1308" s="1"/>
      <c r="LFH1308" s="1"/>
      <c r="LFI1308" s="1"/>
      <c r="LFJ1308" s="1"/>
      <c r="LFK1308" s="1"/>
      <c r="LFL1308" s="1"/>
      <c r="LFM1308" s="1"/>
      <c r="LFN1308" s="1"/>
      <c r="LFO1308" s="1"/>
      <c r="LFP1308" s="1"/>
      <c r="LFQ1308" s="1"/>
      <c r="LFR1308" s="1"/>
      <c r="LFS1308" s="1"/>
      <c r="LFT1308" s="1"/>
      <c r="LFU1308" s="1"/>
      <c r="LFV1308" s="1"/>
      <c r="LFW1308" s="1"/>
      <c r="LFX1308" s="1"/>
      <c r="LFY1308" s="1"/>
      <c r="LFZ1308" s="1"/>
      <c r="LGA1308" s="1"/>
      <c r="LGB1308" s="1"/>
      <c r="LGC1308" s="1"/>
      <c r="LGD1308" s="1"/>
      <c r="LGE1308" s="1"/>
      <c r="LGF1308" s="1"/>
      <c r="LGG1308" s="1"/>
      <c r="LGH1308" s="1"/>
      <c r="LGI1308" s="1"/>
      <c r="LGJ1308" s="1"/>
      <c r="LGK1308" s="1"/>
      <c r="LGL1308" s="1"/>
      <c r="LGM1308" s="1"/>
      <c r="LGN1308" s="1"/>
      <c r="LGO1308" s="1"/>
      <c r="LGP1308" s="1"/>
      <c r="LGQ1308" s="1"/>
      <c r="LGR1308" s="1"/>
      <c r="LGS1308" s="1"/>
      <c r="LGT1308" s="1"/>
      <c r="LGU1308" s="1"/>
      <c r="LGV1308" s="1"/>
      <c r="LGW1308" s="1"/>
      <c r="LGX1308" s="1"/>
      <c r="LGY1308" s="1"/>
      <c r="LGZ1308" s="1"/>
      <c r="LHA1308" s="1"/>
      <c r="LHB1308" s="1"/>
      <c r="LHC1308" s="1"/>
      <c r="LHD1308" s="1"/>
      <c r="LHE1308" s="1"/>
      <c r="LHF1308" s="1"/>
      <c r="LHG1308" s="1"/>
      <c r="LHH1308" s="1"/>
      <c r="LHI1308" s="1"/>
      <c r="LHJ1308" s="1"/>
      <c r="LHK1308" s="1"/>
      <c r="LHL1308" s="1"/>
      <c r="LHM1308" s="1"/>
      <c r="LHN1308" s="1"/>
      <c r="LHO1308" s="1"/>
      <c r="LHP1308" s="1"/>
      <c r="LHQ1308" s="1"/>
      <c r="LHR1308" s="1"/>
      <c r="LHS1308" s="1"/>
      <c r="LHT1308" s="1"/>
      <c r="LHU1308" s="1"/>
      <c r="LHV1308" s="1"/>
      <c r="LHW1308" s="1"/>
      <c r="LHX1308" s="1"/>
      <c r="LHY1308" s="1"/>
      <c r="LHZ1308" s="1"/>
      <c r="LIA1308" s="1"/>
      <c r="LIB1308" s="1"/>
      <c r="LIC1308" s="1"/>
      <c r="LID1308" s="1"/>
      <c r="LIE1308" s="1"/>
      <c r="LIF1308" s="1"/>
      <c r="LIG1308" s="1"/>
      <c r="LIH1308" s="1"/>
      <c r="LII1308" s="1"/>
      <c r="LIJ1308" s="1"/>
      <c r="LIK1308" s="1"/>
      <c r="LIL1308" s="1"/>
      <c r="LIM1308" s="1"/>
      <c r="LIN1308" s="1"/>
      <c r="LIO1308" s="1"/>
      <c r="LIP1308" s="1"/>
      <c r="LIQ1308" s="1"/>
      <c r="LIR1308" s="1"/>
      <c r="LIS1308" s="1"/>
      <c r="LIT1308" s="1"/>
      <c r="LIU1308" s="1"/>
      <c r="LIV1308" s="1"/>
      <c r="LIW1308" s="1"/>
      <c r="LIX1308" s="1"/>
      <c r="LIY1308" s="1"/>
      <c r="LIZ1308" s="1"/>
      <c r="LJA1308" s="1"/>
      <c r="LJB1308" s="1"/>
      <c r="LJC1308" s="1"/>
      <c r="LJD1308" s="1"/>
      <c r="LJE1308" s="1"/>
      <c r="LJF1308" s="1"/>
      <c r="LJG1308" s="1"/>
      <c r="LJH1308" s="1"/>
      <c r="LJI1308" s="1"/>
      <c r="LJJ1308" s="1"/>
      <c r="LJK1308" s="1"/>
      <c r="LJL1308" s="1"/>
      <c r="LJM1308" s="1"/>
      <c r="LJN1308" s="1"/>
      <c r="LJO1308" s="1"/>
      <c r="LJP1308" s="1"/>
      <c r="LJQ1308" s="1"/>
      <c r="LJR1308" s="1"/>
      <c r="LJS1308" s="1"/>
      <c r="LJT1308" s="1"/>
      <c r="LJU1308" s="1"/>
      <c r="LJV1308" s="1"/>
      <c r="LJW1308" s="1"/>
      <c r="LJX1308" s="1"/>
      <c r="LJY1308" s="1"/>
      <c r="LJZ1308" s="1"/>
      <c r="LKA1308" s="1"/>
      <c r="LKB1308" s="1"/>
      <c r="LKC1308" s="1"/>
      <c r="LKD1308" s="1"/>
      <c r="LKE1308" s="1"/>
      <c r="LKF1308" s="1"/>
      <c r="LKG1308" s="1"/>
      <c r="LKH1308" s="1"/>
      <c r="LKI1308" s="1"/>
      <c r="LKJ1308" s="1"/>
      <c r="LKK1308" s="1"/>
      <c r="LKL1308" s="1"/>
      <c r="LKM1308" s="1"/>
      <c r="LKN1308" s="1"/>
      <c r="LKO1308" s="1"/>
      <c r="LKP1308" s="1"/>
      <c r="LKQ1308" s="1"/>
      <c r="LKR1308" s="1"/>
      <c r="LKS1308" s="1"/>
      <c r="LKT1308" s="1"/>
      <c r="LKU1308" s="1"/>
      <c r="LKV1308" s="1"/>
      <c r="LKW1308" s="1"/>
      <c r="LKX1308" s="1"/>
      <c r="LKY1308" s="1"/>
      <c r="LKZ1308" s="1"/>
      <c r="LLA1308" s="1"/>
      <c r="LLB1308" s="1"/>
      <c r="LLC1308" s="1"/>
      <c r="LLD1308" s="1"/>
      <c r="LLE1308" s="1"/>
      <c r="LLF1308" s="1"/>
      <c r="LLG1308" s="1"/>
      <c r="LLH1308" s="1"/>
      <c r="LLI1308" s="1"/>
      <c r="LLJ1308" s="1"/>
      <c r="LLK1308" s="1"/>
      <c r="LLL1308" s="1"/>
      <c r="LLM1308" s="1"/>
      <c r="LLN1308" s="1"/>
      <c r="LLO1308" s="1"/>
      <c r="LLP1308" s="1"/>
      <c r="LLQ1308" s="1"/>
      <c r="LLR1308" s="1"/>
      <c r="LLS1308" s="1"/>
      <c r="LLT1308" s="1"/>
      <c r="LLU1308" s="1"/>
      <c r="LLV1308" s="1"/>
      <c r="LLW1308" s="1"/>
      <c r="LLX1308" s="1"/>
      <c r="LLY1308" s="1"/>
      <c r="LLZ1308" s="1"/>
      <c r="LMA1308" s="1"/>
      <c r="LMB1308" s="1"/>
      <c r="LMC1308" s="1"/>
      <c r="LMD1308" s="1"/>
      <c r="LME1308" s="1"/>
      <c r="LMF1308" s="1"/>
      <c r="LMG1308" s="1"/>
      <c r="LMH1308" s="1"/>
      <c r="LMI1308" s="1"/>
      <c r="LMJ1308" s="1"/>
      <c r="LMK1308" s="1"/>
      <c r="LML1308" s="1"/>
      <c r="LMM1308" s="1"/>
      <c r="LMN1308" s="1"/>
      <c r="LMO1308" s="1"/>
      <c r="LMP1308" s="1"/>
      <c r="LMQ1308" s="1"/>
      <c r="LMR1308" s="1"/>
      <c r="LMS1308" s="1"/>
      <c r="LMT1308" s="1"/>
      <c r="LMU1308" s="1"/>
      <c r="LMV1308" s="1"/>
      <c r="LMW1308" s="1"/>
      <c r="LMX1308" s="1"/>
      <c r="LMY1308" s="1"/>
      <c r="LMZ1308" s="1"/>
      <c r="LNA1308" s="1"/>
      <c r="LNB1308" s="1"/>
      <c r="LNC1308" s="1"/>
      <c r="LND1308" s="1"/>
      <c r="LNE1308" s="1"/>
      <c r="LNF1308" s="1"/>
      <c r="LNG1308" s="1"/>
      <c r="LNH1308" s="1"/>
      <c r="LNI1308" s="1"/>
      <c r="LNJ1308" s="1"/>
      <c r="LNK1308" s="1"/>
      <c r="LNL1308" s="1"/>
      <c r="LNM1308" s="1"/>
      <c r="LNN1308" s="1"/>
      <c r="LNO1308" s="1"/>
      <c r="LNP1308" s="1"/>
      <c r="LNQ1308" s="1"/>
      <c r="LNR1308" s="1"/>
      <c r="LNS1308" s="1"/>
      <c r="LNT1308" s="1"/>
      <c r="LNU1308" s="1"/>
      <c r="LNV1308" s="1"/>
      <c r="LNW1308" s="1"/>
      <c r="LNX1308" s="1"/>
      <c r="LNY1308" s="1"/>
      <c r="LNZ1308" s="1"/>
      <c r="LOA1308" s="1"/>
      <c r="LOB1308" s="1"/>
      <c r="LOC1308" s="1"/>
      <c r="LOD1308" s="1"/>
      <c r="LOE1308" s="1"/>
      <c r="LOF1308" s="1"/>
      <c r="LOG1308" s="1"/>
      <c r="LOH1308" s="1"/>
      <c r="LOI1308" s="1"/>
      <c r="LOJ1308" s="1"/>
      <c r="LOK1308" s="1"/>
      <c r="LOL1308" s="1"/>
      <c r="LOM1308" s="1"/>
      <c r="LON1308" s="1"/>
      <c r="LOO1308" s="1"/>
      <c r="LOP1308" s="1"/>
      <c r="LOQ1308" s="1"/>
      <c r="LOR1308" s="1"/>
      <c r="LOS1308" s="1"/>
      <c r="LOT1308" s="1"/>
      <c r="LOU1308" s="1"/>
      <c r="LOV1308" s="1"/>
      <c r="LOW1308" s="1"/>
      <c r="LOX1308" s="1"/>
      <c r="LOY1308" s="1"/>
      <c r="LOZ1308" s="1"/>
      <c r="LPA1308" s="1"/>
      <c r="LPB1308" s="1"/>
      <c r="LPC1308" s="1"/>
      <c r="LPD1308" s="1"/>
      <c r="LPE1308" s="1"/>
      <c r="LPF1308" s="1"/>
      <c r="LPG1308" s="1"/>
      <c r="LPH1308" s="1"/>
      <c r="LPI1308" s="1"/>
      <c r="LPJ1308" s="1"/>
      <c r="LPK1308" s="1"/>
      <c r="LPL1308" s="1"/>
      <c r="LPM1308" s="1"/>
      <c r="LPN1308" s="1"/>
      <c r="LPO1308" s="1"/>
      <c r="LPP1308" s="1"/>
      <c r="LPQ1308" s="1"/>
      <c r="LPR1308" s="1"/>
      <c r="LPS1308" s="1"/>
      <c r="LPT1308" s="1"/>
      <c r="LPU1308" s="1"/>
      <c r="LPV1308" s="1"/>
      <c r="LPW1308" s="1"/>
      <c r="LPX1308" s="1"/>
      <c r="LPY1308" s="1"/>
      <c r="LPZ1308" s="1"/>
      <c r="LQA1308" s="1"/>
      <c r="LQB1308" s="1"/>
      <c r="LQC1308" s="1"/>
      <c r="LQD1308" s="1"/>
      <c r="LQE1308" s="1"/>
      <c r="LQF1308" s="1"/>
      <c r="LQG1308" s="1"/>
      <c r="LQH1308" s="1"/>
      <c r="LQI1308" s="1"/>
      <c r="LQJ1308" s="1"/>
      <c r="LQK1308" s="1"/>
      <c r="LQL1308" s="1"/>
      <c r="LQM1308" s="1"/>
      <c r="LQN1308" s="1"/>
      <c r="LQO1308" s="1"/>
      <c r="LQP1308" s="1"/>
      <c r="LQQ1308" s="1"/>
      <c r="LQR1308" s="1"/>
      <c r="LQS1308" s="1"/>
      <c r="LQT1308" s="1"/>
      <c r="LQU1308" s="1"/>
      <c r="LQV1308" s="1"/>
      <c r="LQW1308" s="1"/>
      <c r="LQX1308" s="1"/>
      <c r="LQY1308" s="1"/>
      <c r="LQZ1308" s="1"/>
      <c r="LRA1308" s="1"/>
      <c r="LRB1308" s="1"/>
      <c r="LRC1308" s="1"/>
      <c r="LRD1308" s="1"/>
      <c r="LRE1308" s="1"/>
      <c r="LRF1308" s="1"/>
      <c r="LRG1308" s="1"/>
      <c r="LRH1308" s="1"/>
      <c r="LRI1308" s="1"/>
      <c r="LRJ1308" s="1"/>
      <c r="LRK1308" s="1"/>
      <c r="LRL1308" s="1"/>
      <c r="LRM1308" s="1"/>
      <c r="LRN1308" s="1"/>
      <c r="LRO1308" s="1"/>
      <c r="LRP1308" s="1"/>
      <c r="LRQ1308" s="1"/>
      <c r="LRR1308" s="1"/>
      <c r="LRS1308" s="1"/>
      <c r="LRT1308" s="1"/>
      <c r="LRU1308" s="1"/>
      <c r="LRV1308" s="1"/>
      <c r="LRW1308" s="1"/>
      <c r="LRX1308" s="1"/>
      <c r="LRY1308" s="1"/>
      <c r="LRZ1308" s="1"/>
      <c r="LSA1308" s="1"/>
      <c r="LSB1308" s="1"/>
      <c r="LSC1308" s="1"/>
      <c r="LSD1308" s="1"/>
      <c r="LSE1308" s="1"/>
      <c r="LSF1308" s="1"/>
      <c r="LSG1308" s="1"/>
      <c r="LSH1308" s="1"/>
      <c r="LSI1308" s="1"/>
      <c r="LSJ1308" s="1"/>
      <c r="LSK1308" s="1"/>
      <c r="LSL1308" s="1"/>
      <c r="LSM1308" s="1"/>
      <c r="LSN1308" s="1"/>
      <c r="LSO1308" s="1"/>
      <c r="LSP1308" s="1"/>
      <c r="LSQ1308" s="1"/>
      <c r="LSR1308" s="1"/>
      <c r="LSS1308" s="1"/>
      <c r="LST1308" s="1"/>
      <c r="LSU1308" s="1"/>
      <c r="LSV1308" s="1"/>
      <c r="LSW1308" s="1"/>
      <c r="LSX1308" s="1"/>
      <c r="LSY1308" s="1"/>
      <c r="LSZ1308" s="1"/>
      <c r="LTA1308" s="1"/>
      <c r="LTB1308" s="1"/>
      <c r="LTC1308" s="1"/>
      <c r="LTD1308" s="1"/>
      <c r="LTE1308" s="1"/>
      <c r="LTF1308" s="1"/>
      <c r="LTG1308" s="1"/>
      <c r="LTH1308" s="1"/>
      <c r="LTI1308" s="1"/>
      <c r="LTJ1308" s="1"/>
      <c r="LTK1308" s="1"/>
      <c r="LTL1308" s="1"/>
      <c r="LTM1308" s="1"/>
      <c r="LTN1308" s="1"/>
      <c r="LTO1308" s="1"/>
      <c r="LTP1308" s="1"/>
      <c r="LTQ1308" s="1"/>
      <c r="LTR1308" s="1"/>
      <c r="LTS1308" s="1"/>
      <c r="LTT1308" s="1"/>
      <c r="LTU1308" s="1"/>
      <c r="LTV1308" s="1"/>
      <c r="LTW1308" s="1"/>
      <c r="LTX1308" s="1"/>
      <c r="LTY1308" s="1"/>
      <c r="LTZ1308" s="1"/>
      <c r="LUA1308" s="1"/>
      <c r="LUB1308" s="1"/>
      <c r="LUC1308" s="1"/>
      <c r="LUD1308" s="1"/>
      <c r="LUE1308" s="1"/>
      <c r="LUF1308" s="1"/>
      <c r="LUG1308" s="1"/>
      <c r="LUH1308" s="1"/>
      <c r="LUI1308" s="1"/>
      <c r="LUJ1308" s="1"/>
      <c r="LUK1308" s="1"/>
      <c r="LUL1308" s="1"/>
      <c r="LUM1308" s="1"/>
      <c r="LUN1308" s="1"/>
      <c r="LUO1308" s="1"/>
      <c r="LUP1308" s="1"/>
      <c r="LUQ1308" s="1"/>
      <c r="LUR1308" s="1"/>
      <c r="LUS1308" s="1"/>
      <c r="LUT1308" s="1"/>
      <c r="LUU1308" s="1"/>
      <c r="LUV1308" s="1"/>
      <c r="LUW1308" s="1"/>
      <c r="LUX1308" s="1"/>
      <c r="LUY1308" s="1"/>
      <c r="LUZ1308" s="1"/>
      <c r="LVA1308" s="1"/>
      <c r="LVB1308" s="1"/>
      <c r="LVC1308" s="1"/>
      <c r="LVD1308" s="1"/>
      <c r="LVE1308" s="1"/>
      <c r="LVF1308" s="1"/>
      <c r="LVG1308" s="1"/>
      <c r="LVH1308" s="1"/>
      <c r="LVI1308" s="1"/>
      <c r="LVJ1308" s="1"/>
      <c r="LVK1308" s="1"/>
      <c r="LVL1308" s="1"/>
      <c r="LVM1308" s="1"/>
      <c r="LVN1308" s="1"/>
      <c r="LVO1308" s="1"/>
      <c r="LVP1308" s="1"/>
      <c r="LVQ1308" s="1"/>
      <c r="LVR1308" s="1"/>
      <c r="LVS1308" s="1"/>
      <c r="LVT1308" s="1"/>
      <c r="LVU1308" s="1"/>
      <c r="LVV1308" s="1"/>
      <c r="LVW1308" s="1"/>
      <c r="LVX1308" s="1"/>
      <c r="LVY1308" s="1"/>
      <c r="LVZ1308" s="1"/>
      <c r="LWA1308" s="1"/>
      <c r="LWB1308" s="1"/>
      <c r="LWC1308" s="1"/>
      <c r="LWD1308" s="1"/>
      <c r="LWE1308" s="1"/>
      <c r="LWF1308" s="1"/>
      <c r="LWG1308" s="1"/>
      <c r="LWH1308" s="1"/>
      <c r="LWI1308" s="1"/>
      <c r="LWJ1308" s="1"/>
      <c r="LWK1308" s="1"/>
      <c r="LWL1308" s="1"/>
      <c r="LWM1308" s="1"/>
      <c r="LWN1308" s="1"/>
      <c r="LWO1308" s="1"/>
      <c r="LWP1308" s="1"/>
      <c r="LWQ1308" s="1"/>
      <c r="LWR1308" s="1"/>
      <c r="LWS1308" s="1"/>
      <c r="LWT1308" s="1"/>
      <c r="LWU1308" s="1"/>
      <c r="LWV1308" s="1"/>
      <c r="LWW1308" s="1"/>
      <c r="LWX1308" s="1"/>
      <c r="LWY1308" s="1"/>
      <c r="LWZ1308" s="1"/>
      <c r="LXA1308" s="1"/>
      <c r="LXB1308" s="1"/>
      <c r="LXC1308" s="1"/>
      <c r="LXD1308" s="1"/>
      <c r="LXE1308" s="1"/>
      <c r="LXF1308" s="1"/>
      <c r="LXG1308" s="1"/>
      <c r="LXH1308" s="1"/>
      <c r="LXI1308" s="1"/>
      <c r="LXJ1308" s="1"/>
      <c r="LXK1308" s="1"/>
      <c r="LXL1308" s="1"/>
      <c r="LXM1308" s="1"/>
      <c r="LXN1308" s="1"/>
      <c r="LXO1308" s="1"/>
      <c r="LXP1308" s="1"/>
      <c r="LXQ1308" s="1"/>
      <c r="LXR1308" s="1"/>
      <c r="LXS1308" s="1"/>
      <c r="LXT1308" s="1"/>
      <c r="LXU1308" s="1"/>
      <c r="LXV1308" s="1"/>
      <c r="LXW1308" s="1"/>
      <c r="LXX1308" s="1"/>
      <c r="LXY1308" s="1"/>
      <c r="LXZ1308" s="1"/>
      <c r="LYA1308" s="1"/>
      <c r="LYB1308" s="1"/>
      <c r="LYC1308" s="1"/>
      <c r="LYD1308" s="1"/>
      <c r="LYE1308" s="1"/>
      <c r="LYF1308" s="1"/>
      <c r="LYG1308" s="1"/>
      <c r="LYH1308" s="1"/>
      <c r="LYI1308" s="1"/>
      <c r="LYJ1308" s="1"/>
      <c r="LYK1308" s="1"/>
      <c r="LYL1308" s="1"/>
      <c r="LYM1308" s="1"/>
      <c r="LYN1308" s="1"/>
      <c r="LYO1308" s="1"/>
      <c r="LYP1308" s="1"/>
      <c r="LYQ1308" s="1"/>
      <c r="LYR1308" s="1"/>
      <c r="LYS1308" s="1"/>
      <c r="LYT1308" s="1"/>
      <c r="LYU1308" s="1"/>
      <c r="LYV1308" s="1"/>
      <c r="LYW1308" s="1"/>
      <c r="LYX1308" s="1"/>
      <c r="LYY1308" s="1"/>
      <c r="LYZ1308" s="1"/>
      <c r="LZA1308" s="1"/>
      <c r="LZB1308" s="1"/>
      <c r="LZC1308" s="1"/>
      <c r="LZD1308" s="1"/>
      <c r="LZE1308" s="1"/>
      <c r="LZF1308" s="1"/>
      <c r="LZG1308" s="1"/>
      <c r="LZH1308" s="1"/>
      <c r="LZI1308" s="1"/>
      <c r="LZJ1308" s="1"/>
      <c r="LZK1308" s="1"/>
      <c r="LZL1308" s="1"/>
      <c r="LZM1308" s="1"/>
      <c r="LZN1308" s="1"/>
      <c r="LZO1308" s="1"/>
      <c r="LZP1308" s="1"/>
      <c r="LZQ1308" s="1"/>
      <c r="LZR1308" s="1"/>
      <c r="LZS1308" s="1"/>
      <c r="LZT1308" s="1"/>
      <c r="LZU1308" s="1"/>
      <c r="LZV1308" s="1"/>
      <c r="LZW1308" s="1"/>
      <c r="LZX1308" s="1"/>
      <c r="LZY1308" s="1"/>
      <c r="LZZ1308" s="1"/>
      <c r="MAA1308" s="1"/>
      <c r="MAB1308" s="1"/>
      <c r="MAC1308" s="1"/>
      <c r="MAD1308" s="1"/>
      <c r="MAE1308" s="1"/>
      <c r="MAF1308" s="1"/>
      <c r="MAG1308" s="1"/>
      <c r="MAH1308" s="1"/>
      <c r="MAI1308" s="1"/>
      <c r="MAJ1308" s="1"/>
      <c r="MAK1308" s="1"/>
      <c r="MAL1308" s="1"/>
      <c r="MAM1308" s="1"/>
      <c r="MAN1308" s="1"/>
      <c r="MAO1308" s="1"/>
      <c r="MAP1308" s="1"/>
      <c r="MAQ1308" s="1"/>
      <c r="MAR1308" s="1"/>
      <c r="MAS1308" s="1"/>
      <c r="MAT1308" s="1"/>
      <c r="MAU1308" s="1"/>
      <c r="MAV1308" s="1"/>
      <c r="MAW1308" s="1"/>
      <c r="MAX1308" s="1"/>
      <c r="MAY1308" s="1"/>
      <c r="MAZ1308" s="1"/>
      <c r="MBA1308" s="1"/>
      <c r="MBB1308" s="1"/>
      <c r="MBC1308" s="1"/>
      <c r="MBD1308" s="1"/>
      <c r="MBE1308" s="1"/>
      <c r="MBF1308" s="1"/>
      <c r="MBG1308" s="1"/>
      <c r="MBH1308" s="1"/>
      <c r="MBI1308" s="1"/>
      <c r="MBJ1308" s="1"/>
      <c r="MBK1308" s="1"/>
      <c r="MBL1308" s="1"/>
      <c r="MBM1308" s="1"/>
      <c r="MBN1308" s="1"/>
      <c r="MBO1308" s="1"/>
      <c r="MBP1308" s="1"/>
      <c r="MBQ1308" s="1"/>
      <c r="MBR1308" s="1"/>
      <c r="MBS1308" s="1"/>
      <c r="MBT1308" s="1"/>
      <c r="MBU1308" s="1"/>
      <c r="MBV1308" s="1"/>
      <c r="MBW1308" s="1"/>
      <c r="MBX1308" s="1"/>
      <c r="MBY1308" s="1"/>
      <c r="MBZ1308" s="1"/>
      <c r="MCA1308" s="1"/>
      <c r="MCB1308" s="1"/>
      <c r="MCC1308" s="1"/>
      <c r="MCD1308" s="1"/>
      <c r="MCE1308" s="1"/>
      <c r="MCF1308" s="1"/>
      <c r="MCG1308" s="1"/>
      <c r="MCH1308" s="1"/>
      <c r="MCI1308" s="1"/>
      <c r="MCJ1308" s="1"/>
      <c r="MCK1308" s="1"/>
      <c r="MCL1308" s="1"/>
      <c r="MCM1308" s="1"/>
      <c r="MCN1308" s="1"/>
      <c r="MCO1308" s="1"/>
      <c r="MCP1308" s="1"/>
      <c r="MCQ1308" s="1"/>
      <c r="MCR1308" s="1"/>
      <c r="MCS1308" s="1"/>
      <c r="MCT1308" s="1"/>
      <c r="MCU1308" s="1"/>
      <c r="MCV1308" s="1"/>
      <c r="MCW1308" s="1"/>
      <c r="MCX1308" s="1"/>
      <c r="MCY1308" s="1"/>
      <c r="MCZ1308" s="1"/>
      <c r="MDA1308" s="1"/>
      <c r="MDB1308" s="1"/>
      <c r="MDC1308" s="1"/>
      <c r="MDD1308" s="1"/>
      <c r="MDE1308" s="1"/>
      <c r="MDF1308" s="1"/>
      <c r="MDG1308" s="1"/>
      <c r="MDH1308" s="1"/>
      <c r="MDI1308" s="1"/>
      <c r="MDJ1308" s="1"/>
      <c r="MDK1308" s="1"/>
      <c r="MDL1308" s="1"/>
      <c r="MDM1308" s="1"/>
      <c r="MDN1308" s="1"/>
      <c r="MDO1308" s="1"/>
      <c r="MDP1308" s="1"/>
      <c r="MDQ1308" s="1"/>
      <c r="MDR1308" s="1"/>
      <c r="MDS1308" s="1"/>
      <c r="MDT1308" s="1"/>
      <c r="MDU1308" s="1"/>
      <c r="MDV1308" s="1"/>
      <c r="MDW1308" s="1"/>
      <c r="MDX1308" s="1"/>
      <c r="MDY1308" s="1"/>
      <c r="MDZ1308" s="1"/>
      <c r="MEA1308" s="1"/>
      <c r="MEB1308" s="1"/>
      <c r="MEC1308" s="1"/>
      <c r="MED1308" s="1"/>
      <c r="MEE1308" s="1"/>
      <c r="MEF1308" s="1"/>
      <c r="MEG1308" s="1"/>
      <c r="MEH1308" s="1"/>
      <c r="MEI1308" s="1"/>
      <c r="MEJ1308" s="1"/>
      <c r="MEK1308" s="1"/>
      <c r="MEL1308" s="1"/>
      <c r="MEM1308" s="1"/>
      <c r="MEN1308" s="1"/>
      <c r="MEO1308" s="1"/>
      <c r="MEP1308" s="1"/>
      <c r="MEQ1308" s="1"/>
      <c r="MER1308" s="1"/>
      <c r="MES1308" s="1"/>
      <c r="MET1308" s="1"/>
      <c r="MEU1308" s="1"/>
      <c r="MEV1308" s="1"/>
      <c r="MEW1308" s="1"/>
      <c r="MEX1308" s="1"/>
      <c r="MEY1308" s="1"/>
      <c r="MEZ1308" s="1"/>
      <c r="MFA1308" s="1"/>
      <c r="MFB1308" s="1"/>
      <c r="MFC1308" s="1"/>
      <c r="MFD1308" s="1"/>
      <c r="MFE1308" s="1"/>
      <c r="MFF1308" s="1"/>
      <c r="MFG1308" s="1"/>
      <c r="MFH1308" s="1"/>
      <c r="MFI1308" s="1"/>
      <c r="MFJ1308" s="1"/>
      <c r="MFK1308" s="1"/>
      <c r="MFL1308" s="1"/>
      <c r="MFM1308" s="1"/>
      <c r="MFN1308" s="1"/>
      <c r="MFO1308" s="1"/>
      <c r="MFP1308" s="1"/>
      <c r="MFQ1308" s="1"/>
      <c r="MFR1308" s="1"/>
      <c r="MFS1308" s="1"/>
      <c r="MFT1308" s="1"/>
      <c r="MFU1308" s="1"/>
      <c r="MFV1308" s="1"/>
      <c r="MFW1308" s="1"/>
      <c r="MFX1308" s="1"/>
      <c r="MFY1308" s="1"/>
      <c r="MFZ1308" s="1"/>
      <c r="MGA1308" s="1"/>
      <c r="MGB1308" s="1"/>
      <c r="MGC1308" s="1"/>
      <c r="MGD1308" s="1"/>
      <c r="MGE1308" s="1"/>
      <c r="MGF1308" s="1"/>
      <c r="MGG1308" s="1"/>
      <c r="MGH1308" s="1"/>
      <c r="MGI1308" s="1"/>
      <c r="MGJ1308" s="1"/>
      <c r="MGK1308" s="1"/>
      <c r="MGL1308" s="1"/>
      <c r="MGM1308" s="1"/>
      <c r="MGN1308" s="1"/>
      <c r="MGO1308" s="1"/>
      <c r="MGP1308" s="1"/>
      <c r="MGQ1308" s="1"/>
      <c r="MGR1308" s="1"/>
      <c r="MGS1308" s="1"/>
      <c r="MGT1308" s="1"/>
      <c r="MGU1308" s="1"/>
      <c r="MGV1308" s="1"/>
      <c r="MGW1308" s="1"/>
      <c r="MGX1308" s="1"/>
      <c r="MGY1308" s="1"/>
      <c r="MGZ1308" s="1"/>
      <c r="MHA1308" s="1"/>
      <c r="MHB1308" s="1"/>
      <c r="MHC1308" s="1"/>
      <c r="MHD1308" s="1"/>
      <c r="MHE1308" s="1"/>
      <c r="MHF1308" s="1"/>
      <c r="MHG1308" s="1"/>
      <c r="MHH1308" s="1"/>
      <c r="MHI1308" s="1"/>
      <c r="MHJ1308" s="1"/>
      <c r="MHK1308" s="1"/>
      <c r="MHL1308" s="1"/>
      <c r="MHM1308" s="1"/>
      <c r="MHN1308" s="1"/>
      <c r="MHO1308" s="1"/>
      <c r="MHP1308" s="1"/>
      <c r="MHQ1308" s="1"/>
      <c r="MHR1308" s="1"/>
      <c r="MHS1308" s="1"/>
      <c r="MHT1308" s="1"/>
      <c r="MHU1308" s="1"/>
      <c r="MHV1308" s="1"/>
      <c r="MHW1308" s="1"/>
      <c r="MHX1308" s="1"/>
      <c r="MHY1308" s="1"/>
      <c r="MHZ1308" s="1"/>
      <c r="MIA1308" s="1"/>
      <c r="MIB1308" s="1"/>
      <c r="MIC1308" s="1"/>
      <c r="MID1308" s="1"/>
      <c r="MIE1308" s="1"/>
      <c r="MIF1308" s="1"/>
      <c r="MIG1308" s="1"/>
      <c r="MIH1308" s="1"/>
      <c r="MII1308" s="1"/>
      <c r="MIJ1308" s="1"/>
      <c r="MIK1308" s="1"/>
      <c r="MIL1308" s="1"/>
      <c r="MIM1308" s="1"/>
      <c r="MIN1308" s="1"/>
      <c r="MIO1308" s="1"/>
      <c r="MIP1308" s="1"/>
      <c r="MIQ1308" s="1"/>
      <c r="MIR1308" s="1"/>
      <c r="MIS1308" s="1"/>
      <c r="MIT1308" s="1"/>
      <c r="MIU1308" s="1"/>
      <c r="MIV1308" s="1"/>
      <c r="MIW1308" s="1"/>
      <c r="MIX1308" s="1"/>
      <c r="MIY1308" s="1"/>
      <c r="MIZ1308" s="1"/>
      <c r="MJA1308" s="1"/>
      <c r="MJB1308" s="1"/>
      <c r="MJC1308" s="1"/>
      <c r="MJD1308" s="1"/>
      <c r="MJE1308" s="1"/>
      <c r="MJF1308" s="1"/>
      <c r="MJG1308" s="1"/>
      <c r="MJH1308" s="1"/>
      <c r="MJI1308" s="1"/>
      <c r="MJJ1308" s="1"/>
      <c r="MJK1308" s="1"/>
      <c r="MJL1308" s="1"/>
      <c r="MJM1308" s="1"/>
      <c r="MJN1308" s="1"/>
      <c r="MJO1308" s="1"/>
      <c r="MJP1308" s="1"/>
      <c r="MJQ1308" s="1"/>
      <c r="MJR1308" s="1"/>
      <c r="MJS1308" s="1"/>
      <c r="MJT1308" s="1"/>
      <c r="MJU1308" s="1"/>
      <c r="MJV1308" s="1"/>
      <c r="MJW1308" s="1"/>
      <c r="MJX1308" s="1"/>
      <c r="MJY1308" s="1"/>
      <c r="MJZ1308" s="1"/>
      <c r="MKA1308" s="1"/>
      <c r="MKB1308" s="1"/>
      <c r="MKC1308" s="1"/>
      <c r="MKD1308" s="1"/>
      <c r="MKE1308" s="1"/>
      <c r="MKF1308" s="1"/>
      <c r="MKG1308" s="1"/>
      <c r="MKH1308" s="1"/>
      <c r="MKI1308" s="1"/>
      <c r="MKJ1308" s="1"/>
      <c r="MKK1308" s="1"/>
      <c r="MKL1308" s="1"/>
      <c r="MKM1308" s="1"/>
      <c r="MKN1308" s="1"/>
      <c r="MKO1308" s="1"/>
      <c r="MKP1308" s="1"/>
      <c r="MKQ1308" s="1"/>
      <c r="MKR1308" s="1"/>
      <c r="MKS1308" s="1"/>
      <c r="MKT1308" s="1"/>
      <c r="MKU1308" s="1"/>
      <c r="MKV1308" s="1"/>
      <c r="MKW1308" s="1"/>
      <c r="MKX1308" s="1"/>
      <c r="MKY1308" s="1"/>
      <c r="MKZ1308" s="1"/>
      <c r="MLA1308" s="1"/>
      <c r="MLB1308" s="1"/>
      <c r="MLC1308" s="1"/>
      <c r="MLD1308" s="1"/>
      <c r="MLE1308" s="1"/>
      <c r="MLF1308" s="1"/>
      <c r="MLG1308" s="1"/>
      <c r="MLH1308" s="1"/>
      <c r="MLI1308" s="1"/>
      <c r="MLJ1308" s="1"/>
      <c r="MLK1308" s="1"/>
      <c r="MLL1308" s="1"/>
      <c r="MLM1308" s="1"/>
      <c r="MLN1308" s="1"/>
      <c r="MLO1308" s="1"/>
      <c r="MLP1308" s="1"/>
      <c r="MLQ1308" s="1"/>
      <c r="MLR1308" s="1"/>
      <c r="MLS1308" s="1"/>
      <c r="MLT1308" s="1"/>
      <c r="MLU1308" s="1"/>
      <c r="MLV1308" s="1"/>
      <c r="MLW1308" s="1"/>
      <c r="MLX1308" s="1"/>
      <c r="MLY1308" s="1"/>
      <c r="MLZ1308" s="1"/>
      <c r="MMA1308" s="1"/>
      <c r="MMB1308" s="1"/>
      <c r="MMC1308" s="1"/>
      <c r="MMD1308" s="1"/>
      <c r="MME1308" s="1"/>
      <c r="MMF1308" s="1"/>
      <c r="MMG1308" s="1"/>
      <c r="MMH1308" s="1"/>
      <c r="MMI1308" s="1"/>
      <c r="MMJ1308" s="1"/>
      <c r="MMK1308" s="1"/>
      <c r="MML1308" s="1"/>
      <c r="MMM1308" s="1"/>
      <c r="MMN1308" s="1"/>
      <c r="MMO1308" s="1"/>
      <c r="MMP1308" s="1"/>
      <c r="MMQ1308" s="1"/>
      <c r="MMR1308" s="1"/>
      <c r="MMS1308" s="1"/>
      <c r="MMT1308" s="1"/>
      <c r="MMU1308" s="1"/>
      <c r="MMV1308" s="1"/>
      <c r="MMW1308" s="1"/>
      <c r="MMX1308" s="1"/>
      <c r="MMY1308" s="1"/>
      <c r="MMZ1308" s="1"/>
      <c r="MNA1308" s="1"/>
      <c r="MNB1308" s="1"/>
      <c r="MNC1308" s="1"/>
      <c r="MND1308" s="1"/>
      <c r="MNE1308" s="1"/>
      <c r="MNF1308" s="1"/>
      <c r="MNG1308" s="1"/>
      <c r="MNH1308" s="1"/>
      <c r="MNI1308" s="1"/>
      <c r="MNJ1308" s="1"/>
      <c r="MNK1308" s="1"/>
      <c r="MNL1308" s="1"/>
      <c r="MNM1308" s="1"/>
      <c r="MNN1308" s="1"/>
      <c r="MNO1308" s="1"/>
      <c r="MNP1308" s="1"/>
      <c r="MNQ1308" s="1"/>
      <c r="MNR1308" s="1"/>
      <c r="MNS1308" s="1"/>
      <c r="MNT1308" s="1"/>
      <c r="MNU1308" s="1"/>
      <c r="MNV1308" s="1"/>
      <c r="MNW1308" s="1"/>
      <c r="MNX1308" s="1"/>
      <c r="MNY1308" s="1"/>
      <c r="MNZ1308" s="1"/>
      <c r="MOA1308" s="1"/>
      <c r="MOB1308" s="1"/>
      <c r="MOC1308" s="1"/>
      <c r="MOD1308" s="1"/>
      <c r="MOE1308" s="1"/>
      <c r="MOF1308" s="1"/>
      <c r="MOG1308" s="1"/>
      <c r="MOH1308" s="1"/>
      <c r="MOI1308" s="1"/>
      <c r="MOJ1308" s="1"/>
      <c r="MOK1308" s="1"/>
      <c r="MOL1308" s="1"/>
      <c r="MOM1308" s="1"/>
      <c r="MON1308" s="1"/>
      <c r="MOO1308" s="1"/>
      <c r="MOP1308" s="1"/>
      <c r="MOQ1308" s="1"/>
      <c r="MOR1308" s="1"/>
      <c r="MOS1308" s="1"/>
      <c r="MOT1308" s="1"/>
      <c r="MOU1308" s="1"/>
      <c r="MOV1308" s="1"/>
      <c r="MOW1308" s="1"/>
      <c r="MOX1308" s="1"/>
      <c r="MOY1308" s="1"/>
      <c r="MOZ1308" s="1"/>
      <c r="MPA1308" s="1"/>
      <c r="MPB1308" s="1"/>
      <c r="MPC1308" s="1"/>
      <c r="MPD1308" s="1"/>
      <c r="MPE1308" s="1"/>
      <c r="MPF1308" s="1"/>
      <c r="MPG1308" s="1"/>
      <c r="MPH1308" s="1"/>
      <c r="MPI1308" s="1"/>
      <c r="MPJ1308" s="1"/>
      <c r="MPK1308" s="1"/>
      <c r="MPL1308" s="1"/>
      <c r="MPM1308" s="1"/>
      <c r="MPN1308" s="1"/>
      <c r="MPO1308" s="1"/>
      <c r="MPP1308" s="1"/>
      <c r="MPQ1308" s="1"/>
      <c r="MPR1308" s="1"/>
      <c r="MPS1308" s="1"/>
      <c r="MPT1308" s="1"/>
      <c r="MPU1308" s="1"/>
      <c r="MPV1308" s="1"/>
      <c r="MPW1308" s="1"/>
      <c r="MPX1308" s="1"/>
      <c r="MPY1308" s="1"/>
      <c r="MPZ1308" s="1"/>
      <c r="MQA1308" s="1"/>
      <c r="MQB1308" s="1"/>
      <c r="MQC1308" s="1"/>
      <c r="MQD1308" s="1"/>
      <c r="MQE1308" s="1"/>
      <c r="MQF1308" s="1"/>
      <c r="MQG1308" s="1"/>
      <c r="MQH1308" s="1"/>
      <c r="MQI1308" s="1"/>
      <c r="MQJ1308" s="1"/>
      <c r="MQK1308" s="1"/>
      <c r="MQL1308" s="1"/>
      <c r="MQM1308" s="1"/>
      <c r="MQN1308" s="1"/>
      <c r="MQO1308" s="1"/>
      <c r="MQP1308" s="1"/>
      <c r="MQQ1308" s="1"/>
      <c r="MQR1308" s="1"/>
      <c r="MQS1308" s="1"/>
      <c r="MQT1308" s="1"/>
      <c r="MQU1308" s="1"/>
      <c r="MQV1308" s="1"/>
      <c r="MQW1308" s="1"/>
      <c r="MQX1308" s="1"/>
      <c r="MQY1308" s="1"/>
      <c r="MQZ1308" s="1"/>
      <c r="MRA1308" s="1"/>
      <c r="MRB1308" s="1"/>
      <c r="MRC1308" s="1"/>
      <c r="MRD1308" s="1"/>
      <c r="MRE1308" s="1"/>
      <c r="MRF1308" s="1"/>
      <c r="MRG1308" s="1"/>
      <c r="MRH1308" s="1"/>
      <c r="MRI1308" s="1"/>
      <c r="MRJ1308" s="1"/>
      <c r="MRK1308" s="1"/>
      <c r="MRL1308" s="1"/>
      <c r="MRM1308" s="1"/>
      <c r="MRN1308" s="1"/>
      <c r="MRO1308" s="1"/>
      <c r="MRP1308" s="1"/>
      <c r="MRQ1308" s="1"/>
      <c r="MRR1308" s="1"/>
      <c r="MRS1308" s="1"/>
      <c r="MRT1308" s="1"/>
      <c r="MRU1308" s="1"/>
      <c r="MRV1308" s="1"/>
      <c r="MRW1308" s="1"/>
      <c r="MRX1308" s="1"/>
      <c r="MRY1308" s="1"/>
      <c r="MRZ1308" s="1"/>
      <c r="MSA1308" s="1"/>
      <c r="MSB1308" s="1"/>
      <c r="MSC1308" s="1"/>
      <c r="MSD1308" s="1"/>
      <c r="MSE1308" s="1"/>
      <c r="MSF1308" s="1"/>
      <c r="MSG1308" s="1"/>
      <c r="MSH1308" s="1"/>
      <c r="MSI1308" s="1"/>
      <c r="MSJ1308" s="1"/>
      <c r="MSK1308" s="1"/>
      <c r="MSL1308" s="1"/>
      <c r="MSM1308" s="1"/>
      <c r="MSN1308" s="1"/>
      <c r="MSO1308" s="1"/>
      <c r="MSP1308" s="1"/>
      <c r="MSQ1308" s="1"/>
      <c r="MSR1308" s="1"/>
      <c r="MSS1308" s="1"/>
      <c r="MST1308" s="1"/>
      <c r="MSU1308" s="1"/>
      <c r="MSV1308" s="1"/>
      <c r="MSW1308" s="1"/>
      <c r="MSX1308" s="1"/>
      <c r="MSY1308" s="1"/>
      <c r="MSZ1308" s="1"/>
      <c r="MTA1308" s="1"/>
      <c r="MTB1308" s="1"/>
      <c r="MTC1308" s="1"/>
      <c r="MTD1308" s="1"/>
      <c r="MTE1308" s="1"/>
      <c r="MTF1308" s="1"/>
      <c r="MTG1308" s="1"/>
      <c r="MTH1308" s="1"/>
      <c r="MTI1308" s="1"/>
      <c r="MTJ1308" s="1"/>
      <c r="MTK1308" s="1"/>
      <c r="MTL1308" s="1"/>
      <c r="MTM1308" s="1"/>
      <c r="MTN1308" s="1"/>
      <c r="MTO1308" s="1"/>
      <c r="MTP1308" s="1"/>
      <c r="MTQ1308" s="1"/>
      <c r="MTR1308" s="1"/>
      <c r="MTS1308" s="1"/>
      <c r="MTT1308" s="1"/>
      <c r="MTU1308" s="1"/>
      <c r="MTV1308" s="1"/>
      <c r="MTW1308" s="1"/>
      <c r="MTX1308" s="1"/>
      <c r="MTY1308" s="1"/>
      <c r="MTZ1308" s="1"/>
      <c r="MUA1308" s="1"/>
      <c r="MUB1308" s="1"/>
      <c r="MUC1308" s="1"/>
      <c r="MUD1308" s="1"/>
      <c r="MUE1308" s="1"/>
      <c r="MUF1308" s="1"/>
      <c r="MUG1308" s="1"/>
      <c r="MUH1308" s="1"/>
      <c r="MUI1308" s="1"/>
      <c r="MUJ1308" s="1"/>
      <c r="MUK1308" s="1"/>
      <c r="MUL1308" s="1"/>
      <c r="MUM1308" s="1"/>
      <c r="MUN1308" s="1"/>
      <c r="MUO1308" s="1"/>
      <c r="MUP1308" s="1"/>
      <c r="MUQ1308" s="1"/>
      <c r="MUR1308" s="1"/>
      <c r="MUS1308" s="1"/>
      <c r="MUT1308" s="1"/>
      <c r="MUU1308" s="1"/>
      <c r="MUV1308" s="1"/>
      <c r="MUW1308" s="1"/>
      <c r="MUX1308" s="1"/>
      <c r="MUY1308" s="1"/>
      <c r="MUZ1308" s="1"/>
      <c r="MVA1308" s="1"/>
      <c r="MVB1308" s="1"/>
      <c r="MVC1308" s="1"/>
      <c r="MVD1308" s="1"/>
      <c r="MVE1308" s="1"/>
      <c r="MVF1308" s="1"/>
      <c r="MVG1308" s="1"/>
      <c r="MVH1308" s="1"/>
      <c r="MVI1308" s="1"/>
      <c r="MVJ1308" s="1"/>
      <c r="MVK1308" s="1"/>
      <c r="MVL1308" s="1"/>
      <c r="MVM1308" s="1"/>
      <c r="MVN1308" s="1"/>
      <c r="MVO1308" s="1"/>
      <c r="MVP1308" s="1"/>
      <c r="MVQ1308" s="1"/>
      <c r="MVR1308" s="1"/>
      <c r="MVS1308" s="1"/>
      <c r="MVT1308" s="1"/>
      <c r="MVU1308" s="1"/>
      <c r="MVV1308" s="1"/>
      <c r="MVW1308" s="1"/>
      <c r="MVX1308" s="1"/>
      <c r="MVY1308" s="1"/>
      <c r="MVZ1308" s="1"/>
      <c r="MWA1308" s="1"/>
      <c r="MWB1308" s="1"/>
      <c r="MWC1308" s="1"/>
      <c r="MWD1308" s="1"/>
      <c r="MWE1308" s="1"/>
      <c r="MWF1308" s="1"/>
      <c r="MWG1308" s="1"/>
      <c r="MWH1308" s="1"/>
      <c r="MWI1308" s="1"/>
      <c r="MWJ1308" s="1"/>
      <c r="MWK1308" s="1"/>
      <c r="MWL1308" s="1"/>
      <c r="MWM1308" s="1"/>
      <c r="MWN1308" s="1"/>
      <c r="MWO1308" s="1"/>
      <c r="MWP1308" s="1"/>
      <c r="MWQ1308" s="1"/>
      <c r="MWR1308" s="1"/>
      <c r="MWS1308" s="1"/>
      <c r="MWT1308" s="1"/>
      <c r="MWU1308" s="1"/>
      <c r="MWV1308" s="1"/>
      <c r="MWW1308" s="1"/>
      <c r="MWX1308" s="1"/>
      <c r="MWY1308" s="1"/>
      <c r="MWZ1308" s="1"/>
      <c r="MXA1308" s="1"/>
      <c r="MXB1308" s="1"/>
      <c r="MXC1308" s="1"/>
      <c r="MXD1308" s="1"/>
      <c r="MXE1308" s="1"/>
      <c r="MXF1308" s="1"/>
      <c r="MXG1308" s="1"/>
      <c r="MXH1308" s="1"/>
      <c r="MXI1308" s="1"/>
      <c r="MXJ1308" s="1"/>
      <c r="MXK1308" s="1"/>
      <c r="MXL1308" s="1"/>
      <c r="MXM1308" s="1"/>
      <c r="MXN1308" s="1"/>
      <c r="MXO1308" s="1"/>
      <c r="MXP1308" s="1"/>
      <c r="MXQ1308" s="1"/>
      <c r="MXR1308" s="1"/>
      <c r="MXS1308" s="1"/>
      <c r="MXT1308" s="1"/>
      <c r="MXU1308" s="1"/>
      <c r="MXV1308" s="1"/>
      <c r="MXW1308" s="1"/>
      <c r="MXX1308" s="1"/>
      <c r="MXY1308" s="1"/>
      <c r="MXZ1308" s="1"/>
      <c r="MYA1308" s="1"/>
      <c r="MYB1308" s="1"/>
      <c r="MYC1308" s="1"/>
      <c r="MYD1308" s="1"/>
      <c r="MYE1308" s="1"/>
      <c r="MYF1308" s="1"/>
      <c r="MYG1308" s="1"/>
      <c r="MYH1308" s="1"/>
      <c r="MYI1308" s="1"/>
      <c r="MYJ1308" s="1"/>
      <c r="MYK1308" s="1"/>
      <c r="MYL1308" s="1"/>
      <c r="MYM1308" s="1"/>
      <c r="MYN1308" s="1"/>
      <c r="MYO1308" s="1"/>
      <c r="MYP1308" s="1"/>
      <c r="MYQ1308" s="1"/>
      <c r="MYR1308" s="1"/>
      <c r="MYS1308" s="1"/>
      <c r="MYT1308" s="1"/>
      <c r="MYU1308" s="1"/>
      <c r="MYV1308" s="1"/>
      <c r="MYW1308" s="1"/>
      <c r="MYX1308" s="1"/>
      <c r="MYY1308" s="1"/>
      <c r="MYZ1308" s="1"/>
      <c r="MZA1308" s="1"/>
      <c r="MZB1308" s="1"/>
      <c r="MZC1308" s="1"/>
      <c r="MZD1308" s="1"/>
      <c r="MZE1308" s="1"/>
      <c r="MZF1308" s="1"/>
      <c r="MZG1308" s="1"/>
      <c r="MZH1308" s="1"/>
      <c r="MZI1308" s="1"/>
      <c r="MZJ1308" s="1"/>
      <c r="MZK1308" s="1"/>
      <c r="MZL1308" s="1"/>
      <c r="MZM1308" s="1"/>
      <c r="MZN1308" s="1"/>
      <c r="MZO1308" s="1"/>
      <c r="MZP1308" s="1"/>
      <c r="MZQ1308" s="1"/>
      <c r="MZR1308" s="1"/>
      <c r="MZS1308" s="1"/>
      <c r="MZT1308" s="1"/>
      <c r="MZU1308" s="1"/>
      <c r="MZV1308" s="1"/>
      <c r="MZW1308" s="1"/>
      <c r="MZX1308" s="1"/>
      <c r="MZY1308" s="1"/>
      <c r="MZZ1308" s="1"/>
      <c r="NAA1308" s="1"/>
      <c r="NAB1308" s="1"/>
      <c r="NAC1308" s="1"/>
      <c r="NAD1308" s="1"/>
      <c r="NAE1308" s="1"/>
      <c r="NAF1308" s="1"/>
      <c r="NAG1308" s="1"/>
      <c r="NAH1308" s="1"/>
      <c r="NAI1308" s="1"/>
      <c r="NAJ1308" s="1"/>
      <c r="NAK1308" s="1"/>
      <c r="NAL1308" s="1"/>
      <c r="NAM1308" s="1"/>
      <c r="NAN1308" s="1"/>
      <c r="NAO1308" s="1"/>
      <c r="NAP1308" s="1"/>
      <c r="NAQ1308" s="1"/>
      <c r="NAR1308" s="1"/>
      <c r="NAS1308" s="1"/>
      <c r="NAT1308" s="1"/>
      <c r="NAU1308" s="1"/>
      <c r="NAV1308" s="1"/>
      <c r="NAW1308" s="1"/>
      <c r="NAX1308" s="1"/>
      <c r="NAY1308" s="1"/>
      <c r="NAZ1308" s="1"/>
      <c r="NBA1308" s="1"/>
      <c r="NBB1308" s="1"/>
      <c r="NBC1308" s="1"/>
      <c r="NBD1308" s="1"/>
      <c r="NBE1308" s="1"/>
      <c r="NBF1308" s="1"/>
      <c r="NBG1308" s="1"/>
      <c r="NBH1308" s="1"/>
      <c r="NBI1308" s="1"/>
      <c r="NBJ1308" s="1"/>
      <c r="NBK1308" s="1"/>
      <c r="NBL1308" s="1"/>
      <c r="NBM1308" s="1"/>
      <c r="NBN1308" s="1"/>
      <c r="NBO1308" s="1"/>
      <c r="NBP1308" s="1"/>
      <c r="NBQ1308" s="1"/>
      <c r="NBR1308" s="1"/>
      <c r="NBS1308" s="1"/>
      <c r="NBT1308" s="1"/>
      <c r="NBU1308" s="1"/>
      <c r="NBV1308" s="1"/>
      <c r="NBW1308" s="1"/>
      <c r="NBX1308" s="1"/>
      <c r="NBY1308" s="1"/>
      <c r="NBZ1308" s="1"/>
      <c r="NCA1308" s="1"/>
      <c r="NCB1308" s="1"/>
      <c r="NCC1308" s="1"/>
      <c r="NCD1308" s="1"/>
      <c r="NCE1308" s="1"/>
      <c r="NCF1308" s="1"/>
      <c r="NCG1308" s="1"/>
      <c r="NCH1308" s="1"/>
      <c r="NCI1308" s="1"/>
      <c r="NCJ1308" s="1"/>
      <c r="NCK1308" s="1"/>
      <c r="NCL1308" s="1"/>
      <c r="NCM1308" s="1"/>
      <c r="NCN1308" s="1"/>
      <c r="NCO1308" s="1"/>
      <c r="NCP1308" s="1"/>
      <c r="NCQ1308" s="1"/>
      <c r="NCR1308" s="1"/>
      <c r="NCS1308" s="1"/>
      <c r="NCT1308" s="1"/>
      <c r="NCU1308" s="1"/>
      <c r="NCV1308" s="1"/>
      <c r="NCW1308" s="1"/>
      <c r="NCX1308" s="1"/>
      <c r="NCY1308" s="1"/>
      <c r="NCZ1308" s="1"/>
      <c r="NDA1308" s="1"/>
      <c r="NDB1308" s="1"/>
      <c r="NDC1308" s="1"/>
      <c r="NDD1308" s="1"/>
      <c r="NDE1308" s="1"/>
      <c r="NDF1308" s="1"/>
      <c r="NDG1308" s="1"/>
      <c r="NDH1308" s="1"/>
      <c r="NDI1308" s="1"/>
      <c r="NDJ1308" s="1"/>
      <c r="NDK1308" s="1"/>
      <c r="NDL1308" s="1"/>
      <c r="NDM1308" s="1"/>
      <c r="NDN1308" s="1"/>
      <c r="NDO1308" s="1"/>
      <c r="NDP1308" s="1"/>
      <c r="NDQ1308" s="1"/>
      <c r="NDR1308" s="1"/>
      <c r="NDS1308" s="1"/>
      <c r="NDT1308" s="1"/>
      <c r="NDU1308" s="1"/>
      <c r="NDV1308" s="1"/>
      <c r="NDW1308" s="1"/>
      <c r="NDX1308" s="1"/>
      <c r="NDY1308" s="1"/>
      <c r="NDZ1308" s="1"/>
      <c r="NEA1308" s="1"/>
      <c r="NEB1308" s="1"/>
      <c r="NEC1308" s="1"/>
      <c r="NED1308" s="1"/>
      <c r="NEE1308" s="1"/>
      <c r="NEF1308" s="1"/>
      <c r="NEG1308" s="1"/>
      <c r="NEH1308" s="1"/>
      <c r="NEI1308" s="1"/>
      <c r="NEJ1308" s="1"/>
      <c r="NEK1308" s="1"/>
      <c r="NEL1308" s="1"/>
      <c r="NEM1308" s="1"/>
      <c r="NEN1308" s="1"/>
      <c r="NEO1308" s="1"/>
      <c r="NEP1308" s="1"/>
      <c r="NEQ1308" s="1"/>
      <c r="NER1308" s="1"/>
      <c r="NES1308" s="1"/>
      <c r="NET1308" s="1"/>
      <c r="NEU1308" s="1"/>
      <c r="NEV1308" s="1"/>
      <c r="NEW1308" s="1"/>
      <c r="NEX1308" s="1"/>
      <c r="NEY1308" s="1"/>
      <c r="NEZ1308" s="1"/>
      <c r="NFA1308" s="1"/>
      <c r="NFB1308" s="1"/>
      <c r="NFC1308" s="1"/>
      <c r="NFD1308" s="1"/>
      <c r="NFE1308" s="1"/>
      <c r="NFF1308" s="1"/>
      <c r="NFG1308" s="1"/>
      <c r="NFH1308" s="1"/>
      <c r="NFI1308" s="1"/>
      <c r="NFJ1308" s="1"/>
      <c r="NFK1308" s="1"/>
      <c r="NFL1308" s="1"/>
      <c r="NFM1308" s="1"/>
      <c r="NFN1308" s="1"/>
      <c r="NFO1308" s="1"/>
      <c r="NFP1308" s="1"/>
      <c r="NFQ1308" s="1"/>
      <c r="NFR1308" s="1"/>
      <c r="NFS1308" s="1"/>
      <c r="NFT1308" s="1"/>
      <c r="NFU1308" s="1"/>
      <c r="NFV1308" s="1"/>
      <c r="NFW1308" s="1"/>
      <c r="NFX1308" s="1"/>
      <c r="NFY1308" s="1"/>
      <c r="NFZ1308" s="1"/>
      <c r="NGA1308" s="1"/>
      <c r="NGB1308" s="1"/>
      <c r="NGC1308" s="1"/>
      <c r="NGD1308" s="1"/>
      <c r="NGE1308" s="1"/>
      <c r="NGF1308" s="1"/>
      <c r="NGG1308" s="1"/>
      <c r="NGH1308" s="1"/>
      <c r="NGI1308" s="1"/>
      <c r="NGJ1308" s="1"/>
      <c r="NGK1308" s="1"/>
      <c r="NGL1308" s="1"/>
      <c r="NGM1308" s="1"/>
      <c r="NGN1308" s="1"/>
      <c r="NGO1308" s="1"/>
      <c r="NGP1308" s="1"/>
      <c r="NGQ1308" s="1"/>
      <c r="NGR1308" s="1"/>
      <c r="NGS1308" s="1"/>
      <c r="NGT1308" s="1"/>
      <c r="NGU1308" s="1"/>
      <c r="NGV1308" s="1"/>
      <c r="NGW1308" s="1"/>
      <c r="NGX1308" s="1"/>
      <c r="NGY1308" s="1"/>
      <c r="NGZ1308" s="1"/>
      <c r="NHA1308" s="1"/>
      <c r="NHB1308" s="1"/>
      <c r="NHC1308" s="1"/>
      <c r="NHD1308" s="1"/>
      <c r="NHE1308" s="1"/>
      <c r="NHF1308" s="1"/>
      <c r="NHG1308" s="1"/>
      <c r="NHH1308" s="1"/>
      <c r="NHI1308" s="1"/>
      <c r="NHJ1308" s="1"/>
      <c r="NHK1308" s="1"/>
      <c r="NHL1308" s="1"/>
      <c r="NHM1308" s="1"/>
      <c r="NHN1308" s="1"/>
      <c r="NHO1308" s="1"/>
      <c r="NHP1308" s="1"/>
      <c r="NHQ1308" s="1"/>
      <c r="NHR1308" s="1"/>
      <c r="NHS1308" s="1"/>
      <c r="NHT1308" s="1"/>
      <c r="NHU1308" s="1"/>
      <c r="NHV1308" s="1"/>
      <c r="NHW1308" s="1"/>
      <c r="NHX1308" s="1"/>
      <c r="NHY1308" s="1"/>
      <c r="NHZ1308" s="1"/>
      <c r="NIA1308" s="1"/>
      <c r="NIB1308" s="1"/>
      <c r="NIC1308" s="1"/>
      <c r="NID1308" s="1"/>
      <c r="NIE1308" s="1"/>
      <c r="NIF1308" s="1"/>
      <c r="NIG1308" s="1"/>
      <c r="NIH1308" s="1"/>
      <c r="NII1308" s="1"/>
      <c r="NIJ1308" s="1"/>
      <c r="NIK1308" s="1"/>
      <c r="NIL1308" s="1"/>
      <c r="NIM1308" s="1"/>
      <c r="NIN1308" s="1"/>
      <c r="NIO1308" s="1"/>
      <c r="NIP1308" s="1"/>
      <c r="NIQ1308" s="1"/>
      <c r="NIR1308" s="1"/>
      <c r="NIS1308" s="1"/>
      <c r="NIT1308" s="1"/>
      <c r="NIU1308" s="1"/>
      <c r="NIV1308" s="1"/>
      <c r="NIW1308" s="1"/>
      <c r="NIX1308" s="1"/>
      <c r="NIY1308" s="1"/>
      <c r="NIZ1308" s="1"/>
      <c r="NJA1308" s="1"/>
      <c r="NJB1308" s="1"/>
      <c r="NJC1308" s="1"/>
      <c r="NJD1308" s="1"/>
      <c r="NJE1308" s="1"/>
      <c r="NJF1308" s="1"/>
      <c r="NJG1308" s="1"/>
      <c r="NJH1308" s="1"/>
      <c r="NJI1308" s="1"/>
      <c r="NJJ1308" s="1"/>
      <c r="NJK1308" s="1"/>
      <c r="NJL1308" s="1"/>
      <c r="NJM1308" s="1"/>
      <c r="NJN1308" s="1"/>
      <c r="NJO1308" s="1"/>
      <c r="NJP1308" s="1"/>
      <c r="NJQ1308" s="1"/>
      <c r="NJR1308" s="1"/>
      <c r="NJS1308" s="1"/>
      <c r="NJT1308" s="1"/>
      <c r="NJU1308" s="1"/>
      <c r="NJV1308" s="1"/>
      <c r="NJW1308" s="1"/>
      <c r="NJX1308" s="1"/>
      <c r="NJY1308" s="1"/>
      <c r="NJZ1308" s="1"/>
      <c r="NKA1308" s="1"/>
      <c r="NKB1308" s="1"/>
      <c r="NKC1308" s="1"/>
      <c r="NKD1308" s="1"/>
      <c r="NKE1308" s="1"/>
      <c r="NKF1308" s="1"/>
      <c r="NKG1308" s="1"/>
      <c r="NKH1308" s="1"/>
      <c r="NKI1308" s="1"/>
      <c r="NKJ1308" s="1"/>
      <c r="NKK1308" s="1"/>
      <c r="NKL1308" s="1"/>
      <c r="NKM1308" s="1"/>
      <c r="NKN1308" s="1"/>
      <c r="NKO1308" s="1"/>
      <c r="NKP1308" s="1"/>
      <c r="NKQ1308" s="1"/>
      <c r="NKR1308" s="1"/>
      <c r="NKS1308" s="1"/>
      <c r="NKT1308" s="1"/>
      <c r="NKU1308" s="1"/>
      <c r="NKV1308" s="1"/>
      <c r="NKW1308" s="1"/>
      <c r="NKX1308" s="1"/>
      <c r="NKY1308" s="1"/>
      <c r="NKZ1308" s="1"/>
      <c r="NLA1308" s="1"/>
      <c r="NLB1308" s="1"/>
      <c r="NLC1308" s="1"/>
      <c r="NLD1308" s="1"/>
      <c r="NLE1308" s="1"/>
      <c r="NLF1308" s="1"/>
      <c r="NLG1308" s="1"/>
      <c r="NLH1308" s="1"/>
      <c r="NLI1308" s="1"/>
      <c r="NLJ1308" s="1"/>
      <c r="NLK1308" s="1"/>
      <c r="NLL1308" s="1"/>
      <c r="NLM1308" s="1"/>
      <c r="NLN1308" s="1"/>
      <c r="NLO1308" s="1"/>
      <c r="NLP1308" s="1"/>
      <c r="NLQ1308" s="1"/>
      <c r="NLR1308" s="1"/>
      <c r="NLS1308" s="1"/>
      <c r="NLT1308" s="1"/>
      <c r="NLU1308" s="1"/>
      <c r="NLV1308" s="1"/>
      <c r="NLW1308" s="1"/>
      <c r="NLX1308" s="1"/>
      <c r="NLY1308" s="1"/>
      <c r="NLZ1308" s="1"/>
      <c r="NMA1308" s="1"/>
      <c r="NMB1308" s="1"/>
      <c r="NMC1308" s="1"/>
      <c r="NMD1308" s="1"/>
      <c r="NME1308" s="1"/>
      <c r="NMF1308" s="1"/>
      <c r="NMG1308" s="1"/>
      <c r="NMH1308" s="1"/>
      <c r="NMI1308" s="1"/>
      <c r="NMJ1308" s="1"/>
      <c r="NMK1308" s="1"/>
      <c r="NML1308" s="1"/>
      <c r="NMM1308" s="1"/>
      <c r="NMN1308" s="1"/>
      <c r="NMO1308" s="1"/>
      <c r="NMP1308" s="1"/>
      <c r="NMQ1308" s="1"/>
      <c r="NMR1308" s="1"/>
      <c r="NMS1308" s="1"/>
      <c r="NMT1308" s="1"/>
      <c r="NMU1308" s="1"/>
      <c r="NMV1308" s="1"/>
      <c r="NMW1308" s="1"/>
      <c r="NMX1308" s="1"/>
      <c r="NMY1308" s="1"/>
      <c r="NMZ1308" s="1"/>
      <c r="NNA1308" s="1"/>
      <c r="NNB1308" s="1"/>
      <c r="NNC1308" s="1"/>
      <c r="NND1308" s="1"/>
      <c r="NNE1308" s="1"/>
      <c r="NNF1308" s="1"/>
      <c r="NNG1308" s="1"/>
      <c r="NNH1308" s="1"/>
      <c r="NNI1308" s="1"/>
      <c r="NNJ1308" s="1"/>
      <c r="NNK1308" s="1"/>
      <c r="NNL1308" s="1"/>
      <c r="NNM1308" s="1"/>
      <c r="NNN1308" s="1"/>
      <c r="NNO1308" s="1"/>
      <c r="NNP1308" s="1"/>
      <c r="NNQ1308" s="1"/>
      <c r="NNR1308" s="1"/>
      <c r="NNS1308" s="1"/>
      <c r="NNT1308" s="1"/>
      <c r="NNU1308" s="1"/>
      <c r="NNV1308" s="1"/>
      <c r="NNW1308" s="1"/>
      <c r="NNX1308" s="1"/>
      <c r="NNY1308" s="1"/>
      <c r="NNZ1308" s="1"/>
      <c r="NOA1308" s="1"/>
      <c r="NOB1308" s="1"/>
      <c r="NOC1308" s="1"/>
      <c r="NOD1308" s="1"/>
      <c r="NOE1308" s="1"/>
      <c r="NOF1308" s="1"/>
      <c r="NOG1308" s="1"/>
      <c r="NOH1308" s="1"/>
      <c r="NOI1308" s="1"/>
      <c r="NOJ1308" s="1"/>
      <c r="NOK1308" s="1"/>
      <c r="NOL1308" s="1"/>
      <c r="NOM1308" s="1"/>
      <c r="NON1308" s="1"/>
      <c r="NOO1308" s="1"/>
      <c r="NOP1308" s="1"/>
      <c r="NOQ1308" s="1"/>
      <c r="NOR1308" s="1"/>
      <c r="NOS1308" s="1"/>
      <c r="NOT1308" s="1"/>
      <c r="NOU1308" s="1"/>
      <c r="NOV1308" s="1"/>
      <c r="NOW1308" s="1"/>
      <c r="NOX1308" s="1"/>
      <c r="NOY1308" s="1"/>
      <c r="NOZ1308" s="1"/>
      <c r="NPA1308" s="1"/>
      <c r="NPB1308" s="1"/>
      <c r="NPC1308" s="1"/>
      <c r="NPD1308" s="1"/>
      <c r="NPE1308" s="1"/>
      <c r="NPF1308" s="1"/>
      <c r="NPG1308" s="1"/>
      <c r="NPH1308" s="1"/>
      <c r="NPI1308" s="1"/>
      <c r="NPJ1308" s="1"/>
      <c r="NPK1308" s="1"/>
      <c r="NPL1308" s="1"/>
      <c r="NPM1308" s="1"/>
      <c r="NPN1308" s="1"/>
      <c r="NPO1308" s="1"/>
      <c r="NPP1308" s="1"/>
      <c r="NPQ1308" s="1"/>
      <c r="NPR1308" s="1"/>
      <c r="NPS1308" s="1"/>
      <c r="NPT1308" s="1"/>
      <c r="NPU1308" s="1"/>
      <c r="NPV1308" s="1"/>
      <c r="NPW1308" s="1"/>
      <c r="NPX1308" s="1"/>
      <c r="NPY1308" s="1"/>
      <c r="NPZ1308" s="1"/>
      <c r="NQA1308" s="1"/>
      <c r="NQB1308" s="1"/>
      <c r="NQC1308" s="1"/>
      <c r="NQD1308" s="1"/>
      <c r="NQE1308" s="1"/>
      <c r="NQF1308" s="1"/>
      <c r="NQG1308" s="1"/>
      <c r="NQH1308" s="1"/>
      <c r="NQI1308" s="1"/>
      <c r="NQJ1308" s="1"/>
      <c r="NQK1308" s="1"/>
      <c r="NQL1308" s="1"/>
      <c r="NQM1308" s="1"/>
      <c r="NQN1308" s="1"/>
      <c r="NQO1308" s="1"/>
      <c r="NQP1308" s="1"/>
      <c r="NQQ1308" s="1"/>
      <c r="NQR1308" s="1"/>
      <c r="NQS1308" s="1"/>
      <c r="NQT1308" s="1"/>
      <c r="NQU1308" s="1"/>
      <c r="NQV1308" s="1"/>
      <c r="NQW1308" s="1"/>
      <c r="NQX1308" s="1"/>
      <c r="NQY1308" s="1"/>
      <c r="NQZ1308" s="1"/>
      <c r="NRA1308" s="1"/>
      <c r="NRB1308" s="1"/>
      <c r="NRC1308" s="1"/>
      <c r="NRD1308" s="1"/>
      <c r="NRE1308" s="1"/>
      <c r="NRF1308" s="1"/>
      <c r="NRG1308" s="1"/>
      <c r="NRH1308" s="1"/>
      <c r="NRI1308" s="1"/>
      <c r="NRJ1308" s="1"/>
      <c r="NRK1308" s="1"/>
      <c r="NRL1308" s="1"/>
      <c r="NRM1308" s="1"/>
      <c r="NRN1308" s="1"/>
      <c r="NRO1308" s="1"/>
      <c r="NRP1308" s="1"/>
      <c r="NRQ1308" s="1"/>
      <c r="NRR1308" s="1"/>
      <c r="NRS1308" s="1"/>
      <c r="NRT1308" s="1"/>
      <c r="NRU1308" s="1"/>
      <c r="NRV1308" s="1"/>
      <c r="NRW1308" s="1"/>
      <c r="NRX1308" s="1"/>
      <c r="NRY1308" s="1"/>
      <c r="NRZ1308" s="1"/>
      <c r="NSA1308" s="1"/>
      <c r="NSB1308" s="1"/>
      <c r="NSC1308" s="1"/>
      <c r="NSD1308" s="1"/>
      <c r="NSE1308" s="1"/>
      <c r="NSF1308" s="1"/>
      <c r="NSG1308" s="1"/>
      <c r="NSH1308" s="1"/>
      <c r="NSI1308" s="1"/>
      <c r="NSJ1308" s="1"/>
      <c r="NSK1308" s="1"/>
      <c r="NSL1308" s="1"/>
      <c r="NSM1308" s="1"/>
      <c r="NSN1308" s="1"/>
      <c r="NSO1308" s="1"/>
      <c r="NSP1308" s="1"/>
      <c r="NSQ1308" s="1"/>
      <c r="NSR1308" s="1"/>
      <c r="NSS1308" s="1"/>
      <c r="NST1308" s="1"/>
      <c r="NSU1308" s="1"/>
      <c r="NSV1308" s="1"/>
      <c r="NSW1308" s="1"/>
      <c r="NSX1308" s="1"/>
      <c r="NSY1308" s="1"/>
      <c r="NSZ1308" s="1"/>
      <c r="NTA1308" s="1"/>
      <c r="NTB1308" s="1"/>
      <c r="NTC1308" s="1"/>
      <c r="NTD1308" s="1"/>
      <c r="NTE1308" s="1"/>
      <c r="NTF1308" s="1"/>
      <c r="NTG1308" s="1"/>
      <c r="NTH1308" s="1"/>
      <c r="NTI1308" s="1"/>
      <c r="NTJ1308" s="1"/>
      <c r="NTK1308" s="1"/>
      <c r="NTL1308" s="1"/>
      <c r="NTM1308" s="1"/>
      <c r="NTN1308" s="1"/>
      <c r="NTO1308" s="1"/>
      <c r="NTP1308" s="1"/>
      <c r="NTQ1308" s="1"/>
      <c r="NTR1308" s="1"/>
      <c r="NTS1308" s="1"/>
      <c r="NTT1308" s="1"/>
      <c r="NTU1308" s="1"/>
      <c r="NTV1308" s="1"/>
      <c r="NTW1308" s="1"/>
      <c r="NTX1308" s="1"/>
      <c r="NTY1308" s="1"/>
      <c r="NTZ1308" s="1"/>
      <c r="NUA1308" s="1"/>
      <c r="NUB1308" s="1"/>
      <c r="NUC1308" s="1"/>
      <c r="NUD1308" s="1"/>
      <c r="NUE1308" s="1"/>
      <c r="NUF1308" s="1"/>
      <c r="NUG1308" s="1"/>
      <c r="NUH1308" s="1"/>
      <c r="NUI1308" s="1"/>
      <c r="NUJ1308" s="1"/>
      <c r="NUK1308" s="1"/>
      <c r="NUL1308" s="1"/>
      <c r="NUM1308" s="1"/>
      <c r="NUN1308" s="1"/>
      <c r="NUO1308" s="1"/>
      <c r="NUP1308" s="1"/>
      <c r="NUQ1308" s="1"/>
      <c r="NUR1308" s="1"/>
      <c r="NUS1308" s="1"/>
      <c r="NUT1308" s="1"/>
      <c r="NUU1308" s="1"/>
      <c r="NUV1308" s="1"/>
      <c r="NUW1308" s="1"/>
      <c r="NUX1308" s="1"/>
      <c r="NUY1308" s="1"/>
      <c r="NUZ1308" s="1"/>
      <c r="NVA1308" s="1"/>
      <c r="NVB1308" s="1"/>
      <c r="NVC1308" s="1"/>
      <c r="NVD1308" s="1"/>
      <c r="NVE1308" s="1"/>
      <c r="NVF1308" s="1"/>
      <c r="NVG1308" s="1"/>
      <c r="NVH1308" s="1"/>
      <c r="NVI1308" s="1"/>
      <c r="NVJ1308" s="1"/>
      <c r="NVK1308" s="1"/>
      <c r="NVL1308" s="1"/>
      <c r="NVM1308" s="1"/>
      <c r="NVN1308" s="1"/>
      <c r="NVO1308" s="1"/>
      <c r="NVP1308" s="1"/>
      <c r="NVQ1308" s="1"/>
      <c r="NVR1308" s="1"/>
      <c r="NVS1308" s="1"/>
      <c r="NVT1308" s="1"/>
      <c r="NVU1308" s="1"/>
      <c r="NVV1308" s="1"/>
      <c r="NVW1308" s="1"/>
      <c r="NVX1308" s="1"/>
      <c r="NVY1308" s="1"/>
      <c r="NVZ1308" s="1"/>
      <c r="NWA1308" s="1"/>
      <c r="NWB1308" s="1"/>
      <c r="NWC1308" s="1"/>
      <c r="NWD1308" s="1"/>
      <c r="NWE1308" s="1"/>
      <c r="NWF1308" s="1"/>
      <c r="NWG1308" s="1"/>
      <c r="NWH1308" s="1"/>
      <c r="NWI1308" s="1"/>
      <c r="NWJ1308" s="1"/>
      <c r="NWK1308" s="1"/>
      <c r="NWL1308" s="1"/>
      <c r="NWM1308" s="1"/>
      <c r="NWN1308" s="1"/>
      <c r="NWO1308" s="1"/>
      <c r="NWP1308" s="1"/>
      <c r="NWQ1308" s="1"/>
      <c r="NWR1308" s="1"/>
      <c r="NWS1308" s="1"/>
      <c r="NWT1308" s="1"/>
      <c r="NWU1308" s="1"/>
      <c r="NWV1308" s="1"/>
      <c r="NWW1308" s="1"/>
      <c r="NWX1308" s="1"/>
      <c r="NWY1308" s="1"/>
      <c r="NWZ1308" s="1"/>
      <c r="NXA1308" s="1"/>
      <c r="NXB1308" s="1"/>
      <c r="NXC1308" s="1"/>
      <c r="NXD1308" s="1"/>
      <c r="NXE1308" s="1"/>
      <c r="NXF1308" s="1"/>
      <c r="NXG1308" s="1"/>
      <c r="NXH1308" s="1"/>
      <c r="NXI1308" s="1"/>
      <c r="NXJ1308" s="1"/>
      <c r="NXK1308" s="1"/>
      <c r="NXL1308" s="1"/>
      <c r="NXM1308" s="1"/>
      <c r="NXN1308" s="1"/>
      <c r="NXO1308" s="1"/>
      <c r="NXP1308" s="1"/>
      <c r="NXQ1308" s="1"/>
      <c r="NXR1308" s="1"/>
      <c r="NXS1308" s="1"/>
      <c r="NXT1308" s="1"/>
      <c r="NXU1308" s="1"/>
      <c r="NXV1308" s="1"/>
      <c r="NXW1308" s="1"/>
      <c r="NXX1308" s="1"/>
      <c r="NXY1308" s="1"/>
      <c r="NXZ1308" s="1"/>
      <c r="NYA1308" s="1"/>
      <c r="NYB1308" s="1"/>
      <c r="NYC1308" s="1"/>
      <c r="NYD1308" s="1"/>
      <c r="NYE1308" s="1"/>
      <c r="NYF1308" s="1"/>
      <c r="NYG1308" s="1"/>
      <c r="NYH1308" s="1"/>
      <c r="NYI1308" s="1"/>
      <c r="NYJ1308" s="1"/>
      <c r="NYK1308" s="1"/>
      <c r="NYL1308" s="1"/>
      <c r="NYM1308" s="1"/>
      <c r="NYN1308" s="1"/>
      <c r="NYO1308" s="1"/>
      <c r="NYP1308" s="1"/>
      <c r="NYQ1308" s="1"/>
      <c r="NYR1308" s="1"/>
      <c r="NYS1308" s="1"/>
      <c r="NYT1308" s="1"/>
      <c r="NYU1308" s="1"/>
      <c r="NYV1308" s="1"/>
      <c r="NYW1308" s="1"/>
      <c r="NYX1308" s="1"/>
      <c r="NYY1308" s="1"/>
      <c r="NYZ1308" s="1"/>
      <c r="NZA1308" s="1"/>
      <c r="NZB1308" s="1"/>
      <c r="NZC1308" s="1"/>
      <c r="NZD1308" s="1"/>
      <c r="NZE1308" s="1"/>
      <c r="NZF1308" s="1"/>
      <c r="NZG1308" s="1"/>
      <c r="NZH1308" s="1"/>
      <c r="NZI1308" s="1"/>
      <c r="NZJ1308" s="1"/>
      <c r="NZK1308" s="1"/>
      <c r="NZL1308" s="1"/>
      <c r="NZM1308" s="1"/>
      <c r="NZN1308" s="1"/>
      <c r="NZO1308" s="1"/>
      <c r="NZP1308" s="1"/>
      <c r="NZQ1308" s="1"/>
      <c r="NZR1308" s="1"/>
      <c r="NZS1308" s="1"/>
      <c r="NZT1308" s="1"/>
      <c r="NZU1308" s="1"/>
      <c r="NZV1308" s="1"/>
      <c r="NZW1308" s="1"/>
      <c r="NZX1308" s="1"/>
      <c r="NZY1308" s="1"/>
      <c r="NZZ1308" s="1"/>
      <c r="OAA1308" s="1"/>
      <c r="OAB1308" s="1"/>
      <c r="OAC1308" s="1"/>
      <c r="OAD1308" s="1"/>
      <c r="OAE1308" s="1"/>
      <c r="OAF1308" s="1"/>
      <c r="OAG1308" s="1"/>
      <c r="OAH1308" s="1"/>
      <c r="OAI1308" s="1"/>
      <c r="OAJ1308" s="1"/>
      <c r="OAK1308" s="1"/>
      <c r="OAL1308" s="1"/>
      <c r="OAM1308" s="1"/>
      <c r="OAN1308" s="1"/>
      <c r="OAO1308" s="1"/>
      <c r="OAP1308" s="1"/>
      <c r="OAQ1308" s="1"/>
      <c r="OAR1308" s="1"/>
      <c r="OAS1308" s="1"/>
      <c r="OAT1308" s="1"/>
      <c r="OAU1308" s="1"/>
      <c r="OAV1308" s="1"/>
      <c r="OAW1308" s="1"/>
      <c r="OAX1308" s="1"/>
      <c r="OAY1308" s="1"/>
      <c r="OAZ1308" s="1"/>
      <c r="OBA1308" s="1"/>
      <c r="OBB1308" s="1"/>
      <c r="OBC1308" s="1"/>
      <c r="OBD1308" s="1"/>
      <c r="OBE1308" s="1"/>
      <c r="OBF1308" s="1"/>
      <c r="OBG1308" s="1"/>
      <c r="OBH1308" s="1"/>
      <c r="OBI1308" s="1"/>
      <c r="OBJ1308" s="1"/>
      <c r="OBK1308" s="1"/>
      <c r="OBL1308" s="1"/>
      <c r="OBM1308" s="1"/>
      <c r="OBN1308" s="1"/>
      <c r="OBO1308" s="1"/>
      <c r="OBP1308" s="1"/>
      <c r="OBQ1308" s="1"/>
      <c r="OBR1308" s="1"/>
      <c r="OBS1308" s="1"/>
      <c r="OBT1308" s="1"/>
      <c r="OBU1308" s="1"/>
      <c r="OBV1308" s="1"/>
      <c r="OBW1308" s="1"/>
      <c r="OBX1308" s="1"/>
      <c r="OBY1308" s="1"/>
      <c r="OBZ1308" s="1"/>
      <c r="OCA1308" s="1"/>
      <c r="OCB1308" s="1"/>
      <c r="OCC1308" s="1"/>
      <c r="OCD1308" s="1"/>
      <c r="OCE1308" s="1"/>
      <c r="OCF1308" s="1"/>
      <c r="OCG1308" s="1"/>
      <c r="OCH1308" s="1"/>
      <c r="OCI1308" s="1"/>
      <c r="OCJ1308" s="1"/>
      <c r="OCK1308" s="1"/>
      <c r="OCL1308" s="1"/>
      <c r="OCM1308" s="1"/>
      <c r="OCN1308" s="1"/>
      <c r="OCO1308" s="1"/>
      <c r="OCP1308" s="1"/>
      <c r="OCQ1308" s="1"/>
      <c r="OCR1308" s="1"/>
      <c r="OCS1308" s="1"/>
      <c r="OCT1308" s="1"/>
      <c r="OCU1308" s="1"/>
      <c r="OCV1308" s="1"/>
      <c r="OCW1308" s="1"/>
      <c r="OCX1308" s="1"/>
      <c r="OCY1308" s="1"/>
      <c r="OCZ1308" s="1"/>
      <c r="ODA1308" s="1"/>
      <c r="ODB1308" s="1"/>
      <c r="ODC1308" s="1"/>
      <c r="ODD1308" s="1"/>
      <c r="ODE1308" s="1"/>
      <c r="ODF1308" s="1"/>
      <c r="ODG1308" s="1"/>
      <c r="ODH1308" s="1"/>
      <c r="ODI1308" s="1"/>
      <c r="ODJ1308" s="1"/>
      <c r="ODK1308" s="1"/>
      <c r="ODL1308" s="1"/>
      <c r="ODM1308" s="1"/>
      <c r="ODN1308" s="1"/>
      <c r="ODO1308" s="1"/>
      <c r="ODP1308" s="1"/>
      <c r="ODQ1308" s="1"/>
      <c r="ODR1308" s="1"/>
      <c r="ODS1308" s="1"/>
      <c r="ODT1308" s="1"/>
      <c r="ODU1308" s="1"/>
      <c r="ODV1308" s="1"/>
      <c r="ODW1308" s="1"/>
      <c r="ODX1308" s="1"/>
      <c r="ODY1308" s="1"/>
      <c r="ODZ1308" s="1"/>
      <c r="OEA1308" s="1"/>
      <c r="OEB1308" s="1"/>
      <c r="OEC1308" s="1"/>
      <c r="OED1308" s="1"/>
      <c r="OEE1308" s="1"/>
      <c r="OEF1308" s="1"/>
      <c r="OEG1308" s="1"/>
      <c r="OEH1308" s="1"/>
      <c r="OEI1308" s="1"/>
      <c r="OEJ1308" s="1"/>
      <c r="OEK1308" s="1"/>
      <c r="OEL1308" s="1"/>
      <c r="OEM1308" s="1"/>
      <c r="OEN1308" s="1"/>
      <c r="OEO1308" s="1"/>
      <c r="OEP1308" s="1"/>
      <c r="OEQ1308" s="1"/>
      <c r="OER1308" s="1"/>
      <c r="OES1308" s="1"/>
      <c r="OET1308" s="1"/>
      <c r="OEU1308" s="1"/>
      <c r="OEV1308" s="1"/>
      <c r="OEW1308" s="1"/>
      <c r="OEX1308" s="1"/>
      <c r="OEY1308" s="1"/>
      <c r="OEZ1308" s="1"/>
      <c r="OFA1308" s="1"/>
      <c r="OFB1308" s="1"/>
      <c r="OFC1308" s="1"/>
      <c r="OFD1308" s="1"/>
      <c r="OFE1308" s="1"/>
      <c r="OFF1308" s="1"/>
      <c r="OFG1308" s="1"/>
      <c r="OFH1308" s="1"/>
      <c r="OFI1308" s="1"/>
      <c r="OFJ1308" s="1"/>
      <c r="OFK1308" s="1"/>
      <c r="OFL1308" s="1"/>
      <c r="OFM1308" s="1"/>
      <c r="OFN1308" s="1"/>
      <c r="OFO1308" s="1"/>
      <c r="OFP1308" s="1"/>
      <c r="OFQ1308" s="1"/>
      <c r="OFR1308" s="1"/>
      <c r="OFS1308" s="1"/>
      <c r="OFT1308" s="1"/>
      <c r="OFU1308" s="1"/>
      <c r="OFV1308" s="1"/>
      <c r="OFW1308" s="1"/>
      <c r="OFX1308" s="1"/>
      <c r="OFY1308" s="1"/>
      <c r="OFZ1308" s="1"/>
      <c r="OGA1308" s="1"/>
      <c r="OGB1308" s="1"/>
      <c r="OGC1308" s="1"/>
      <c r="OGD1308" s="1"/>
      <c r="OGE1308" s="1"/>
      <c r="OGF1308" s="1"/>
      <c r="OGG1308" s="1"/>
      <c r="OGH1308" s="1"/>
      <c r="OGI1308" s="1"/>
      <c r="OGJ1308" s="1"/>
      <c r="OGK1308" s="1"/>
      <c r="OGL1308" s="1"/>
      <c r="OGM1308" s="1"/>
      <c r="OGN1308" s="1"/>
      <c r="OGO1308" s="1"/>
      <c r="OGP1308" s="1"/>
      <c r="OGQ1308" s="1"/>
      <c r="OGR1308" s="1"/>
      <c r="OGS1308" s="1"/>
      <c r="OGT1308" s="1"/>
      <c r="OGU1308" s="1"/>
      <c r="OGV1308" s="1"/>
      <c r="OGW1308" s="1"/>
      <c r="OGX1308" s="1"/>
      <c r="OGY1308" s="1"/>
      <c r="OGZ1308" s="1"/>
      <c r="OHA1308" s="1"/>
      <c r="OHB1308" s="1"/>
      <c r="OHC1308" s="1"/>
      <c r="OHD1308" s="1"/>
      <c r="OHE1308" s="1"/>
      <c r="OHF1308" s="1"/>
      <c r="OHG1308" s="1"/>
      <c r="OHH1308" s="1"/>
      <c r="OHI1308" s="1"/>
      <c r="OHJ1308" s="1"/>
      <c r="OHK1308" s="1"/>
      <c r="OHL1308" s="1"/>
      <c r="OHM1308" s="1"/>
      <c r="OHN1308" s="1"/>
      <c r="OHO1308" s="1"/>
      <c r="OHP1308" s="1"/>
      <c r="OHQ1308" s="1"/>
      <c r="OHR1308" s="1"/>
      <c r="OHS1308" s="1"/>
      <c r="OHT1308" s="1"/>
      <c r="OHU1308" s="1"/>
      <c r="OHV1308" s="1"/>
      <c r="OHW1308" s="1"/>
      <c r="OHX1308" s="1"/>
      <c r="OHY1308" s="1"/>
      <c r="OHZ1308" s="1"/>
      <c r="OIA1308" s="1"/>
      <c r="OIB1308" s="1"/>
      <c r="OIC1308" s="1"/>
      <c r="OID1308" s="1"/>
      <c r="OIE1308" s="1"/>
      <c r="OIF1308" s="1"/>
      <c r="OIG1308" s="1"/>
      <c r="OIH1308" s="1"/>
      <c r="OII1308" s="1"/>
      <c r="OIJ1308" s="1"/>
      <c r="OIK1308" s="1"/>
      <c r="OIL1308" s="1"/>
      <c r="OIM1308" s="1"/>
      <c r="OIN1308" s="1"/>
      <c r="OIO1308" s="1"/>
      <c r="OIP1308" s="1"/>
      <c r="OIQ1308" s="1"/>
      <c r="OIR1308" s="1"/>
      <c r="OIS1308" s="1"/>
      <c r="OIT1308" s="1"/>
      <c r="OIU1308" s="1"/>
      <c r="OIV1308" s="1"/>
      <c r="OIW1308" s="1"/>
      <c r="OIX1308" s="1"/>
      <c r="OIY1308" s="1"/>
      <c r="OIZ1308" s="1"/>
      <c r="OJA1308" s="1"/>
      <c r="OJB1308" s="1"/>
      <c r="OJC1308" s="1"/>
      <c r="OJD1308" s="1"/>
      <c r="OJE1308" s="1"/>
      <c r="OJF1308" s="1"/>
      <c r="OJG1308" s="1"/>
      <c r="OJH1308" s="1"/>
      <c r="OJI1308" s="1"/>
      <c r="OJJ1308" s="1"/>
      <c r="OJK1308" s="1"/>
      <c r="OJL1308" s="1"/>
      <c r="OJM1308" s="1"/>
      <c r="OJN1308" s="1"/>
      <c r="OJO1308" s="1"/>
      <c r="OJP1308" s="1"/>
      <c r="OJQ1308" s="1"/>
      <c r="OJR1308" s="1"/>
      <c r="OJS1308" s="1"/>
      <c r="OJT1308" s="1"/>
      <c r="OJU1308" s="1"/>
      <c r="OJV1308" s="1"/>
      <c r="OJW1308" s="1"/>
      <c r="OJX1308" s="1"/>
      <c r="OJY1308" s="1"/>
      <c r="OJZ1308" s="1"/>
      <c r="OKA1308" s="1"/>
      <c r="OKB1308" s="1"/>
      <c r="OKC1308" s="1"/>
      <c r="OKD1308" s="1"/>
      <c r="OKE1308" s="1"/>
      <c r="OKF1308" s="1"/>
      <c r="OKG1308" s="1"/>
      <c r="OKH1308" s="1"/>
      <c r="OKI1308" s="1"/>
      <c r="OKJ1308" s="1"/>
      <c r="OKK1308" s="1"/>
      <c r="OKL1308" s="1"/>
      <c r="OKM1308" s="1"/>
      <c r="OKN1308" s="1"/>
      <c r="OKO1308" s="1"/>
      <c r="OKP1308" s="1"/>
      <c r="OKQ1308" s="1"/>
      <c r="OKR1308" s="1"/>
      <c r="OKS1308" s="1"/>
      <c r="OKT1308" s="1"/>
      <c r="OKU1308" s="1"/>
      <c r="OKV1308" s="1"/>
      <c r="OKW1308" s="1"/>
      <c r="OKX1308" s="1"/>
      <c r="OKY1308" s="1"/>
      <c r="OKZ1308" s="1"/>
      <c r="OLA1308" s="1"/>
      <c r="OLB1308" s="1"/>
      <c r="OLC1308" s="1"/>
      <c r="OLD1308" s="1"/>
      <c r="OLE1308" s="1"/>
      <c r="OLF1308" s="1"/>
      <c r="OLG1308" s="1"/>
      <c r="OLH1308" s="1"/>
      <c r="OLI1308" s="1"/>
      <c r="OLJ1308" s="1"/>
      <c r="OLK1308" s="1"/>
      <c r="OLL1308" s="1"/>
      <c r="OLM1308" s="1"/>
      <c r="OLN1308" s="1"/>
      <c r="OLO1308" s="1"/>
      <c r="OLP1308" s="1"/>
      <c r="OLQ1308" s="1"/>
      <c r="OLR1308" s="1"/>
      <c r="OLS1308" s="1"/>
      <c r="OLT1308" s="1"/>
      <c r="OLU1308" s="1"/>
      <c r="OLV1308" s="1"/>
      <c r="OLW1308" s="1"/>
      <c r="OLX1308" s="1"/>
      <c r="OLY1308" s="1"/>
      <c r="OLZ1308" s="1"/>
      <c r="OMA1308" s="1"/>
      <c r="OMB1308" s="1"/>
      <c r="OMC1308" s="1"/>
      <c r="OMD1308" s="1"/>
      <c r="OME1308" s="1"/>
      <c r="OMF1308" s="1"/>
      <c r="OMG1308" s="1"/>
      <c r="OMH1308" s="1"/>
      <c r="OMI1308" s="1"/>
      <c r="OMJ1308" s="1"/>
      <c r="OMK1308" s="1"/>
      <c r="OML1308" s="1"/>
      <c r="OMM1308" s="1"/>
      <c r="OMN1308" s="1"/>
      <c r="OMO1308" s="1"/>
      <c r="OMP1308" s="1"/>
      <c r="OMQ1308" s="1"/>
      <c r="OMR1308" s="1"/>
      <c r="OMS1308" s="1"/>
      <c r="OMT1308" s="1"/>
      <c r="OMU1308" s="1"/>
      <c r="OMV1308" s="1"/>
      <c r="OMW1308" s="1"/>
      <c r="OMX1308" s="1"/>
      <c r="OMY1308" s="1"/>
      <c r="OMZ1308" s="1"/>
      <c r="ONA1308" s="1"/>
      <c r="ONB1308" s="1"/>
      <c r="ONC1308" s="1"/>
      <c r="OND1308" s="1"/>
      <c r="ONE1308" s="1"/>
      <c r="ONF1308" s="1"/>
      <c r="ONG1308" s="1"/>
      <c r="ONH1308" s="1"/>
      <c r="ONI1308" s="1"/>
      <c r="ONJ1308" s="1"/>
      <c r="ONK1308" s="1"/>
      <c r="ONL1308" s="1"/>
      <c r="ONM1308" s="1"/>
      <c r="ONN1308" s="1"/>
      <c r="ONO1308" s="1"/>
      <c r="ONP1308" s="1"/>
      <c r="ONQ1308" s="1"/>
      <c r="ONR1308" s="1"/>
      <c r="ONS1308" s="1"/>
      <c r="ONT1308" s="1"/>
      <c r="ONU1308" s="1"/>
      <c r="ONV1308" s="1"/>
      <c r="ONW1308" s="1"/>
      <c r="ONX1308" s="1"/>
      <c r="ONY1308" s="1"/>
      <c r="ONZ1308" s="1"/>
      <c r="OOA1308" s="1"/>
      <c r="OOB1308" s="1"/>
      <c r="OOC1308" s="1"/>
      <c r="OOD1308" s="1"/>
      <c r="OOE1308" s="1"/>
      <c r="OOF1308" s="1"/>
      <c r="OOG1308" s="1"/>
      <c r="OOH1308" s="1"/>
      <c r="OOI1308" s="1"/>
      <c r="OOJ1308" s="1"/>
      <c r="OOK1308" s="1"/>
      <c r="OOL1308" s="1"/>
      <c r="OOM1308" s="1"/>
      <c r="OON1308" s="1"/>
      <c r="OOO1308" s="1"/>
      <c r="OOP1308" s="1"/>
      <c r="OOQ1308" s="1"/>
      <c r="OOR1308" s="1"/>
      <c r="OOS1308" s="1"/>
      <c r="OOT1308" s="1"/>
      <c r="OOU1308" s="1"/>
      <c r="OOV1308" s="1"/>
      <c r="OOW1308" s="1"/>
      <c r="OOX1308" s="1"/>
      <c r="OOY1308" s="1"/>
      <c r="OOZ1308" s="1"/>
      <c r="OPA1308" s="1"/>
      <c r="OPB1308" s="1"/>
      <c r="OPC1308" s="1"/>
      <c r="OPD1308" s="1"/>
      <c r="OPE1308" s="1"/>
      <c r="OPF1308" s="1"/>
      <c r="OPG1308" s="1"/>
      <c r="OPH1308" s="1"/>
      <c r="OPI1308" s="1"/>
      <c r="OPJ1308" s="1"/>
      <c r="OPK1308" s="1"/>
      <c r="OPL1308" s="1"/>
      <c r="OPM1308" s="1"/>
      <c r="OPN1308" s="1"/>
      <c r="OPO1308" s="1"/>
      <c r="OPP1308" s="1"/>
      <c r="OPQ1308" s="1"/>
      <c r="OPR1308" s="1"/>
      <c r="OPS1308" s="1"/>
      <c r="OPT1308" s="1"/>
      <c r="OPU1308" s="1"/>
      <c r="OPV1308" s="1"/>
      <c r="OPW1308" s="1"/>
      <c r="OPX1308" s="1"/>
      <c r="OPY1308" s="1"/>
      <c r="OPZ1308" s="1"/>
      <c r="OQA1308" s="1"/>
      <c r="OQB1308" s="1"/>
      <c r="OQC1308" s="1"/>
      <c r="OQD1308" s="1"/>
      <c r="OQE1308" s="1"/>
      <c r="OQF1308" s="1"/>
      <c r="OQG1308" s="1"/>
      <c r="OQH1308" s="1"/>
      <c r="OQI1308" s="1"/>
      <c r="OQJ1308" s="1"/>
      <c r="OQK1308" s="1"/>
      <c r="OQL1308" s="1"/>
      <c r="OQM1308" s="1"/>
      <c r="OQN1308" s="1"/>
      <c r="OQO1308" s="1"/>
      <c r="OQP1308" s="1"/>
      <c r="OQQ1308" s="1"/>
      <c r="OQR1308" s="1"/>
      <c r="OQS1308" s="1"/>
      <c r="OQT1308" s="1"/>
      <c r="OQU1308" s="1"/>
      <c r="OQV1308" s="1"/>
      <c r="OQW1308" s="1"/>
      <c r="OQX1308" s="1"/>
      <c r="OQY1308" s="1"/>
      <c r="OQZ1308" s="1"/>
      <c r="ORA1308" s="1"/>
      <c r="ORB1308" s="1"/>
      <c r="ORC1308" s="1"/>
      <c r="ORD1308" s="1"/>
      <c r="ORE1308" s="1"/>
      <c r="ORF1308" s="1"/>
      <c r="ORG1308" s="1"/>
      <c r="ORH1308" s="1"/>
      <c r="ORI1308" s="1"/>
      <c r="ORJ1308" s="1"/>
      <c r="ORK1308" s="1"/>
      <c r="ORL1308" s="1"/>
      <c r="ORM1308" s="1"/>
      <c r="ORN1308" s="1"/>
      <c r="ORO1308" s="1"/>
      <c r="ORP1308" s="1"/>
      <c r="ORQ1308" s="1"/>
      <c r="ORR1308" s="1"/>
      <c r="ORS1308" s="1"/>
      <c r="ORT1308" s="1"/>
      <c r="ORU1308" s="1"/>
      <c r="ORV1308" s="1"/>
      <c r="ORW1308" s="1"/>
      <c r="ORX1308" s="1"/>
      <c r="ORY1308" s="1"/>
      <c r="ORZ1308" s="1"/>
      <c r="OSA1308" s="1"/>
      <c r="OSB1308" s="1"/>
      <c r="OSC1308" s="1"/>
      <c r="OSD1308" s="1"/>
      <c r="OSE1308" s="1"/>
      <c r="OSF1308" s="1"/>
      <c r="OSG1308" s="1"/>
      <c r="OSH1308" s="1"/>
      <c r="OSI1308" s="1"/>
      <c r="OSJ1308" s="1"/>
      <c r="OSK1308" s="1"/>
      <c r="OSL1308" s="1"/>
      <c r="OSM1308" s="1"/>
      <c r="OSN1308" s="1"/>
      <c r="OSO1308" s="1"/>
      <c r="OSP1308" s="1"/>
      <c r="OSQ1308" s="1"/>
      <c r="OSR1308" s="1"/>
      <c r="OSS1308" s="1"/>
      <c r="OST1308" s="1"/>
      <c r="OSU1308" s="1"/>
      <c r="OSV1308" s="1"/>
      <c r="OSW1308" s="1"/>
      <c r="OSX1308" s="1"/>
      <c r="OSY1308" s="1"/>
      <c r="OSZ1308" s="1"/>
      <c r="OTA1308" s="1"/>
      <c r="OTB1308" s="1"/>
      <c r="OTC1308" s="1"/>
      <c r="OTD1308" s="1"/>
      <c r="OTE1308" s="1"/>
      <c r="OTF1308" s="1"/>
      <c r="OTG1308" s="1"/>
      <c r="OTH1308" s="1"/>
      <c r="OTI1308" s="1"/>
      <c r="OTJ1308" s="1"/>
      <c r="OTK1308" s="1"/>
      <c r="OTL1308" s="1"/>
      <c r="OTM1308" s="1"/>
      <c r="OTN1308" s="1"/>
      <c r="OTO1308" s="1"/>
      <c r="OTP1308" s="1"/>
      <c r="OTQ1308" s="1"/>
      <c r="OTR1308" s="1"/>
      <c r="OTS1308" s="1"/>
      <c r="OTT1308" s="1"/>
      <c r="OTU1308" s="1"/>
      <c r="OTV1308" s="1"/>
      <c r="OTW1308" s="1"/>
      <c r="OTX1308" s="1"/>
      <c r="OTY1308" s="1"/>
      <c r="OTZ1308" s="1"/>
      <c r="OUA1308" s="1"/>
      <c r="OUB1308" s="1"/>
      <c r="OUC1308" s="1"/>
      <c r="OUD1308" s="1"/>
      <c r="OUE1308" s="1"/>
      <c r="OUF1308" s="1"/>
      <c r="OUG1308" s="1"/>
      <c r="OUH1308" s="1"/>
      <c r="OUI1308" s="1"/>
      <c r="OUJ1308" s="1"/>
      <c r="OUK1308" s="1"/>
      <c r="OUL1308" s="1"/>
      <c r="OUM1308" s="1"/>
      <c r="OUN1308" s="1"/>
      <c r="OUO1308" s="1"/>
      <c r="OUP1308" s="1"/>
      <c r="OUQ1308" s="1"/>
      <c r="OUR1308" s="1"/>
      <c r="OUS1308" s="1"/>
      <c r="OUT1308" s="1"/>
      <c r="OUU1308" s="1"/>
      <c r="OUV1308" s="1"/>
      <c r="OUW1308" s="1"/>
      <c r="OUX1308" s="1"/>
      <c r="OUY1308" s="1"/>
      <c r="OUZ1308" s="1"/>
      <c r="OVA1308" s="1"/>
      <c r="OVB1308" s="1"/>
      <c r="OVC1308" s="1"/>
      <c r="OVD1308" s="1"/>
      <c r="OVE1308" s="1"/>
      <c r="OVF1308" s="1"/>
      <c r="OVG1308" s="1"/>
      <c r="OVH1308" s="1"/>
      <c r="OVI1308" s="1"/>
      <c r="OVJ1308" s="1"/>
      <c r="OVK1308" s="1"/>
      <c r="OVL1308" s="1"/>
      <c r="OVM1308" s="1"/>
      <c r="OVN1308" s="1"/>
      <c r="OVO1308" s="1"/>
      <c r="OVP1308" s="1"/>
      <c r="OVQ1308" s="1"/>
      <c r="OVR1308" s="1"/>
      <c r="OVS1308" s="1"/>
      <c r="OVT1308" s="1"/>
      <c r="OVU1308" s="1"/>
      <c r="OVV1308" s="1"/>
      <c r="OVW1308" s="1"/>
      <c r="OVX1308" s="1"/>
      <c r="OVY1308" s="1"/>
      <c r="OVZ1308" s="1"/>
      <c r="OWA1308" s="1"/>
      <c r="OWB1308" s="1"/>
      <c r="OWC1308" s="1"/>
      <c r="OWD1308" s="1"/>
      <c r="OWE1308" s="1"/>
      <c r="OWF1308" s="1"/>
      <c r="OWG1308" s="1"/>
      <c r="OWH1308" s="1"/>
      <c r="OWI1308" s="1"/>
      <c r="OWJ1308" s="1"/>
      <c r="OWK1308" s="1"/>
      <c r="OWL1308" s="1"/>
      <c r="OWM1308" s="1"/>
      <c r="OWN1308" s="1"/>
      <c r="OWO1308" s="1"/>
      <c r="OWP1308" s="1"/>
      <c r="OWQ1308" s="1"/>
      <c r="OWR1308" s="1"/>
      <c r="OWS1308" s="1"/>
      <c r="OWT1308" s="1"/>
      <c r="OWU1308" s="1"/>
      <c r="OWV1308" s="1"/>
      <c r="OWW1308" s="1"/>
      <c r="OWX1308" s="1"/>
      <c r="OWY1308" s="1"/>
      <c r="OWZ1308" s="1"/>
      <c r="OXA1308" s="1"/>
      <c r="OXB1308" s="1"/>
      <c r="OXC1308" s="1"/>
      <c r="OXD1308" s="1"/>
      <c r="OXE1308" s="1"/>
      <c r="OXF1308" s="1"/>
      <c r="OXG1308" s="1"/>
      <c r="OXH1308" s="1"/>
      <c r="OXI1308" s="1"/>
      <c r="OXJ1308" s="1"/>
      <c r="OXK1308" s="1"/>
      <c r="OXL1308" s="1"/>
      <c r="OXM1308" s="1"/>
      <c r="OXN1308" s="1"/>
      <c r="OXO1308" s="1"/>
      <c r="OXP1308" s="1"/>
      <c r="OXQ1308" s="1"/>
      <c r="OXR1308" s="1"/>
      <c r="OXS1308" s="1"/>
      <c r="OXT1308" s="1"/>
      <c r="OXU1308" s="1"/>
      <c r="OXV1308" s="1"/>
      <c r="OXW1308" s="1"/>
      <c r="OXX1308" s="1"/>
      <c r="OXY1308" s="1"/>
      <c r="OXZ1308" s="1"/>
      <c r="OYA1308" s="1"/>
      <c r="OYB1308" s="1"/>
      <c r="OYC1308" s="1"/>
      <c r="OYD1308" s="1"/>
      <c r="OYE1308" s="1"/>
      <c r="OYF1308" s="1"/>
      <c r="OYG1308" s="1"/>
      <c r="OYH1308" s="1"/>
      <c r="OYI1308" s="1"/>
      <c r="OYJ1308" s="1"/>
      <c r="OYK1308" s="1"/>
      <c r="OYL1308" s="1"/>
      <c r="OYM1308" s="1"/>
      <c r="OYN1308" s="1"/>
      <c r="OYO1308" s="1"/>
      <c r="OYP1308" s="1"/>
      <c r="OYQ1308" s="1"/>
      <c r="OYR1308" s="1"/>
      <c r="OYS1308" s="1"/>
      <c r="OYT1308" s="1"/>
      <c r="OYU1308" s="1"/>
      <c r="OYV1308" s="1"/>
      <c r="OYW1308" s="1"/>
      <c r="OYX1308" s="1"/>
      <c r="OYY1308" s="1"/>
      <c r="OYZ1308" s="1"/>
      <c r="OZA1308" s="1"/>
      <c r="OZB1308" s="1"/>
      <c r="OZC1308" s="1"/>
      <c r="OZD1308" s="1"/>
      <c r="OZE1308" s="1"/>
      <c r="OZF1308" s="1"/>
      <c r="OZG1308" s="1"/>
      <c r="OZH1308" s="1"/>
      <c r="OZI1308" s="1"/>
      <c r="OZJ1308" s="1"/>
      <c r="OZK1308" s="1"/>
      <c r="OZL1308" s="1"/>
      <c r="OZM1308" s="1"/>
      <c r="OZN1308" s="1"/>
      <c r="OZO1308" s="1"/>
      <c r="OZP1308" s="1"/>
      <c r="OZQ1308" s="1"/>
      <c r="OZR1308" s="1"/>
      <c r="OZS1308" s="1"/>
      <c r="OZT1308" s="1"/>
      <c r="OZU1308" s="1"/>
      <c r="OZV1308" s="1"/>
      <c r="OZW1308" s="1"/>
      <c r="OZX1308" s="1"/>
      <c r="OZY1308" s="1"/>
      <c r="OZZ1308" s="1"/>
      <c r="PAA1308" s="1"/>
      <c r="PAB1308" s="1"/>
      <c r="PAC1308" s="1"/>
      <c r="PAD1308" s="1"/>
      <c r="PAE1308" s="1"/>
      <c r="PAF1308" s="1"/>
      <c r="PAG1308" s="1"/>
      <c r="PAH1308" s="1"/>
      <c r="PAI1308" s="1"/>
      <c r="PAJ1308" s="1"/>
      <c r="PAK1308" s="1"/>
      <c r="PAL1308" s="1"/>
      <c r="PAM1308" s="1"/>
      <c r="PAN1308" s="1"/>
      <c r="PAO1308" s="1"/>
      <c r="PAP1308" s="1"/>
      <c r="PAQ1308" s="1"/>
      <c r="PAR1308" s="1"/>
      <c r="PAS1308" s="1"/>
      <c r="PAT1308" s="1"/>
      <c r="PAU1308" s="1"/>
      <c r="PAV1308" s="1"/>
      <c r="PAW1308" s="1"/>
      <c r="PAX1308" s="1"/>
      <c r="PAY1308" s="1"/>
      <c r="PAZ1308" s="1"/>
      <c r="PBA1308" s="1"/>
      <c r="PBB1308" s="1"/>
      <c r="PBC1308" s="1"/>
      <c r="PBD1308" s="1"/>
      <c r="PBE1308" s="1"/>
      <c r="PBF1308" s="1"/>
      <c r="PBG1308" s="1"/>
      <c r="PBH1308" s="1"/>
      <c r="PBI1308" s="1"/>
      <c r="PBJ1308" s="1"/>
      <c r="PBK1308" s="1"/>
      <c r="PBL1308" s="1"/>
      <c r="PBM1308" s="1"/>
      <c r="PBN1308" s="1"/>
      <c r="PBO1308" s="1"/>
      <c r="PBP1308" s="1"/>
      <c r="PBQ1308" s="1"/>
      <c r="PBR1308" s="1"/>
      <c r="PBS1308" s="1"/>
      <c r="PBT1308" s="1"/>
      <c r="PBU1308" s="1"/>
      <c r="PBV1308" s="1"/>
      <c r="PBW1308" s="1"/>
      <c r="PBX1308" s="1"/>
      <c r="PBY1308" s="1"/>
      <c r="PBZ1308" s="1"/>
      <c r="PCA1308" s="1"/>
      <c r="PCB1308" s="1"/>
      <c r="PCC1308" s="1"/>
      <c r="PCD1308" s="1"/>
      <c r="PCE1308" s="1"/>
      <c r="PCF1308" s="1"/>
      <c r="PCG1308" s="1"/>
      <c r="PCH1308" s="1"/>
      <c r="PCI1308" s="1"/>
      <c r="PCJ1308" s="1"/>
      <c r="PCK1308" s="1"/>
      <c r="PCL1308" s="1"/>
      <c r="PCM1308" s="1"/>
      <c r="PCN1308" s="1"/>
      <c r="PCO1308" s="1"/>
      <c r="PCP1308" s="1"/>
      <c r="PCQ1308" s="1"/>
      <c r="PCR1308" s="1"/>
      <c r="PCS1308" s="1"/>
      <c r="PCT1308" s="1"/>
      <c r="PCU1308" s="1"/>
      <c r="PCV1308" s="1"/>
      <c r="PCW1308" s="1"/>
      <c r="PCX1308" s="1"/>
      <c r="PCY1308" s="1"/>
      <c r="PCZ1308" s="1"/>
      <c r="PDA1308" s="1"/>
      <c r="PDB1308" s="1"/>
      <c r="PDC1308" s="1"/>
      <c r="PDD1308" s="1"/>
      <c r="PDE1308" s="1"/>
      <c r="PDF1308" s="1"/>
      <c r="PDG1308" s="1"/>
      <c r="PDH1308" s="1"/>
      <c r="PDI1308" s="1"/>
      <c r="PDJ1308" s="1"/>
      <c r="PDK1308" s="1"/>
      <c r="PDL1308" s="1"/>
      <c r="PDM1308" s="1"/>
      <c r="PDN1308" s="1"/>
      <c r="PDO1308" s="1"/>
      <c r="PDP1308" s="1"/>
      <c r="PDQ1308" s="1"/>
      <c r="PDR1308" s="1"/>
      <c r="PDS1308" s="1"/>
      <c r="PDT1308" s="1"/>
      <c r="PDU1308" s="1"/>
      <c r="PDV1308" s="1"/>
      <c r="PDW1308" s="1"/>
      <c r="PDX1308" s="1"/>
      <c r="PDY1308" s="1"/>
      <c r="PDZ1308" s="1"/>
      <c r="PEA1308" s="1"/>
      <c r="PEB1308" s="1"/>
      <c r="PEC1308" s="1"/>
      <c r="PED1308" s="1"/>
      <c r="PEE1308" s="1"/>
      <c r="PEF1308" s="1"/>
      <c r="PEG1308" s="1"/>
      <c r="PEH1308" s="1"/>
      <c r="PEI1308" s="1"/>
      <c r="PEJ1308" s="1"/>
      <c r="PEK1308" s="1"/>
      <c r="PEL1308" s="1"/>
      <c r="PEM1308" s="1"/>
      <c r="PEN1308" s="1"/>
      <c r="PEO1308" s="1"/>
      <c r="PEP1308" s="1"/>
      <c r="PEQ1308" s="1"/>
      <c r="PER1308" s="1"/>
      <c r="PES1308" s="1"/>
      <c r="PET1308" s="1"/>
      <c r="PEU1308" s="1"/>
      <c r="PEV1308" s="1"/>
      <c r="PEW1308" s="1"/>
      <c r="PEX1308" s="1"/>
      <c r="PEY1308" s="1"/>
      <c r="PEZ1308" s="1"/>
      <c r="PFA1308" s="1"/>
      <c r="PFB1308" s="1"/>
      <c r="PFC1308" s="1"/>
      <c r="PFD1308" s="1"/>
      <c r="PFE1308" s="1"/>
      <c r="PFF1308" s="1"/>
      <c r="PFG1308" s="1"/>
      <c r="PFH1308" s="1"/>
      <c r="PFI1308" s="1"/>
      <c r="PFJ1308" s="1"/>
      <c r="PFK1308" s="1"/>
      <c r="PFL1308" s="1"/>
      <c r="PFM1308" s="1"/>
      <c r="PFN1308" s="1"/>
      <c r="PFO1308" s="1"/>
      <c r="PFP1308" s="1"/>
      <c r="PFQ1308" s="1"/>
      <c r="PFR1308" s="1"/>
      <c r="PFS1308" s="1"/>
      <c r="PFT1308" s="1"/>
      <c r="PFU1308" s="1"/>
      <c r="PFV1308" s="1"/>
      <c r="PFW1308" s="1"/>
      <c r="PFX1308" s="1"/>
      <c r="PFY1308" s="1"/>
      <c r="PFZ1308" s="1"/>
      <c r="PGA1308" s="1"/>
      <c r="PGB1308" s="1"/>
      <c r="PGC1308" s="1"/>
      <c r="PGD1308" s="1"/>
      <c r="PGE1308" s="1"/>
      <c r="PGF1308" s="1"/>
      <c r="PGG1308" s="1"/>
      <c r="PGH1308" s="1"/>
      <c r="PGI1308" s="1"/>
      <c r="PGJ1308" s="1"/>
      <c r="PGK1308" s="1"/>
      <c r="PGL1308" s="1"/>
      <c r="PGM1308" s="1"/>
      <c r="PGN1308" s="1"/>
      <c r="PGO1308" s="1"/>
      <c r="PGP1308" s="1"/>
      <c r="PGQ1308" s="1"/>
      <c r="PGR1308" s="1"/>
      <c r="PGS1308" s="1"/>
      <c r="PGT1308" s="1"/>
      <c r="PGU1308" s="1"/>
      <c r="PGV1308" s="1"/>
      <c r="PGW1308" s="1"/>
      <c r="PGX1308" s="1"/>
      <c r="PGY1308" s="1"/>
      <c r="PGZ1308" s="1"/>
      <c r="PHA1308" s="1"/>
      <c r="PHB1308" s="1"/>
      <c r="PHC1308" s="1"/>
      <c r="PHD1308" s="1"/>
      <c r="PHE1308" s="1"/>
      <c r="PHF1308" s="1"/>
      <c r="PHG1308" s="1"/>
      <c r="PHH1308" s="1"/>
      <c r="PHI1308" s="1"/>
      <c r="PHJ1308" s="1"/>
      <c r="PHK1308" s="1"/>
      <c r="PHL1308" s="1"/>
      <c r="PHM1308" s="1"/>
      <c r="PHN1308" s="1"/>
      <c r="PHO1308" s="1"/>
      <c r="PHP1308" s="1"/>
      <c r="PHQ1308" s="1"/>
      <c r="PHR1308" s="1"/>
      <c r="PHS1308" s="1"/>
      <c r="PHT1308" s="1"/>
      <c r="PHU1308" s="1"/>
      <c r="PHV1308" s="1"/>
      <c r="PHW1308" s="1"/>
      <c r="PHX1308" s="1"/>
      <c r="PHY1308" s="1"/>
      <c r="PHZ1308" s="1"/>
      <c r="PIA1308" s="1"/>
      <c r="PIB1308" s="1"/>
      <c r="PIC1308" s="1"/>
      <c r="PID1308" s="1"/>
      <c r="PIE1308" s="1"/>
      <c r="PIF1308" s="1"/>
      <c r="PIG1308" s="1"/>
      <c r="PIH1308" s="1"/>
      <c r="PII1308" s="1"/>
      <c r="PIJ1308" s="1"/>
      <c r="PIK1308" s="1"/>
      <c r="PIL1308" s="1"/>
      <c r="PIM1308" s="1"/>
      <c r="PIN1308" s="1"/>
      <c r="PIO1308" s="1"/>
      <c r="PIP1308" s="1"/>
      <c r="PIQ1308" s="1"/>
      <c r="PIR1308" s="1"/>
      <c r="PIS1308" s="1"/>
      <c r="PIT1308" s="1"/>
      <c r="PIU1308" s="1"/>
      <c r="PIV1308" s="1"/>
      <c r="PIW1308" s="1"/>
      <c r="PIX1308" s="1"/>
      <c r="PIY1308" s="1"/>
      <c r="PIZ1308" s="1"/>
      <c r="PJA1308" s="1"/>
      <c r="PJB1308" s="1"/>
      <c r="PJC1308" s="1"/>
      <c r="PJD1308" s="1"/>
      <c r="PJE1308" s="1"/>
      <c r="PJF1308" s="1"/>
      <c r="PJG1308" s="1"/>
      <c r="PJH1308" s="1"/>
      <c r="PJI1308" s="1"/>
      <c r="PJJ1308" s="1"/>
      <c r="PJK1308" s="1"/>
      <c r="PJL1308" s="1"/>
      <c r="PJM1308" s="1"/>
      <c r="PJN1308" s="1"/>
      <c r="PJO1308" s="1"/>
      <c r="PJP1308" s="1"/>
      <c r="PJQ1308" s="1"/>
      <c r="PJR1308" s="1"/>
      <c r="PJS1308" s="1"/>
      <c r="PJT1308" s="1"/>
      <c r="PJU1308" s="1"/>
      <c r="PJV1308" s="1"/>
      <c r="PJW1308" s="1"/>
      <c r="PJX1308" s="1"/>
      <c r="PJY1308" s="1"/>
      <c r="PJZ1308" s="1"/>
      <c r="PKA1308" s="1"/>
      <c r="PKB1308" s="1"/>
      <c r="PKC1308" s="1"/>
      <c r="PKD1308" s="1"/>
      <c r="PKE1308" s="1"/>
      <c r="PKF1308" s="1"/>
      <c r="PKG1308" s="1"/>
      <c r="PKH1308" s="1"/>
      <c r="PKI1308" s="1"/>
      <c r="PKJ1308" s="1"/>
      <c r="PKK1308" s="1"/>
      <c r="PKL1308" s="1"/>
      <c r="PKM1308" s="1"/>
      <c r="PKN1308" s="1"/>
      <c r="PKO1308" s="1"/>
      <c r="PKP1308" s="1"/>
      <c r="PKQ1308" s="1"/>
      <c r="PKR1308" s="1"/>
      <c r="PKS1308" s="1"/>
      <c r="PKT1308" s="1"/>
      <c r="PKU1308" s="1"/>
      <c r="PKV1308" s="1"/>
      <c r="PKW1308" s="1"/>
      <c r="PKX1308" s="1"/>
      <c r="PKY1308" s="1"/>
      <c r="PKZ1308" s="1"/>
      <c r="PLA1308" s="1"/>
      <c r="PLB1308" s="1"/>
      <c r="PLC1308" s="1"/>
      <c r="PLD1308" s="1"/>
      <c r="PLE1308" s="1"/>
      <c r="PLF1308" s="1"/>
      <c r="PLG1308" s="1"/>
      <c r="PLH1308" s="1"/>
      <c r="PLI1308" s="1"/>
      <c r="PLJ1308" s="1"/>
      <c r="PLK1308" s="1"/>
      <c r="PLL1308" s="1"/>
      <c r="PLM1308" s="1"/>
      <c r="PLN1308" s="1"/>
      <c r="PLO1308" s="1"/>
      <c r="PLP1308" s="1"/>
      <c r="PLQ1308" s="1"/>
      <c r="PLR1308" s="1"/>
      <c r="PLS1308" s="1"/>
      <c r="PLT1308" s="1"/>
      <c r="PLU1308" s="1"/>
      <c r="PLV1308" s="1"/>
      <c r="PLW1308" s="1"/>
      <c r="PLX1308" s="1"/>
      <c r="PLY1308" s="1"/>
      <c r="PLZ1308" s="1"/>
      <c r="PMA1308" s="1"/>
      <c r="PMB1308" s="1"/>
      <c r="PMC1308" s="1"/>
      <c r="PMD1308" s="1"/>
      <c r="PME1308" s="1"/>
      <c r="PMF1308" s="1"/>
      <c r="PMG1308" s="1"/>
      <c r="PMH1308" s="1"/>
      <c r="PMI1308" s="1"/>
      <c r="PMJ1308" s="1"/>
      <c r="PMK1308" s="1"/>
      <c r="PML1308" s="1"/>
      <c r="PMM1308" s="1"/>
      <c r="PMN1308" s="1"/>
      <c r="PMO1308" s="1"/>
      <c r="PMP1308" s="1"/>
      <c r="PMQ1308" s="1"/>
      <c r="PMR1308" s="1"/>
      <c r="PMS1308" s="1"/>
      <c r="PMT1308" s="1"/>
      <c r="PMU1308" s="1"/>
      <c r="PMV1308" s="1"/>
      <c r="PMW1308" s="1"/>
      <c r="PMX1308" s="1"/>
      <c r="PMY1308" s="1"/>
      <c r="PMZ1308" s="1"/>
      <c r="PNA1308" s="1"/>
      <c r="PNB1308" s="1"/>
      <c r="PNC1308" s="1"/>
      <c r="PND1308" s="1"/>
      <c r="PNE1308" s="1"/>
      <c r="PNF1308" s="1"/>
      <c r="PNG1308" s="1"/>
      <c r="PNH1308" s="1"/>
      <c r="PNI1308" s="1"/>
      <c r="PNJ1308" s="1"/>
      <c r="PNK1308" s="1"/>
      <c r="PNL1308" s="1"/>
      <c r="PNM1308" s="1"/>
      <c r="PNN1308" s="1"/>
      <c r="PNO1308" s="1"/>
      <c r="PNP1308" s="1"/>
      <c r="PNQ1308" s="1"/>
      <c r="PNR1308" s="1"/>
      <c r="PNS1308" s="1"/>
      <c r="PNT1308" s="1"/>
      <c r="PNU1308" s="1"/>
      <c r="PNV1308" s="1"/>
      <c r="PNW1308" s="1"/>
      <c r="PNX1308" s="1"/>
      <c r="PNY1308" s="1"/>
      <c r="PNZ1308" s="1"/>
      <c r="POA1308" s="1"/>
      <c r="POB1308" s="1"/>
      <c r="POC1308" s="1"/>
      <c r="POD1308" s="1"/>
      <c r="POE1308" s="1"/>
      <c r="POF1308" s="1"/>
      <c r="POG1308" s="1"/>
      <c r="POH1308" s="1"/>
      <c r="POI1308" s="1"/>
      <c r="POJ1308" s="1"/>
      <c r="POK1308" s="1"/>
      <c r="POL1308" s="1"/>
      <c r="POM1308" s="1"/>
      <c r="PON1308" s="1"/>
      <c r="POO1308" s="1"/>
      <c r="POP1308" s="1"/>
      <c r="POQ1308" s="1"/>
      <c r="POR1308" s="1"/>
      <c r="POS1308" s="1"/>
      <c r="POT1308" s="1"/>
      <c r="POU1308" s="1"/>
      <c r="POV1308" s="1"/>
      <c r="POW1308" s="1"/>
      <c r="POX1308" s="1"/>
      <c r="POY1308" s="1"/>
      <c r="POZ1308" s="1"/>
      <c r="PPA1308" s="1"/>
      <c r="PPB1308" s="1"/>
      <c r="PPC1308" s="1"/>
      <c r="PPD1308" s="1"/>
      <c r="PPE1308" s="1"/>
      <c r="PPF1308" s="1"/>
      <c r="PPG1308" s="1"/>
      <c r="PPH1308" s="1"/>
      <c r="PPI1308" s="1"/>
      <c r="PPJ1308" s="1"/>
      <c r="PPK1308" s="1"/>
      <c r="PPL1308" s="1"/>
      <c r="PPM1308" s="1"/>
      <c r="PPN1308" s="1"/>
      <c r="PPO1308" s="1"/>
      <c r="PPP1308" s="1"/>
      <c r="PPQ1308" s="1"/>
      <c r="PPR1308" s="1"/>
      <c r="PPS1308" s="1"/>
      <c r="PPT1308" s="1"/>
      <c r="PPU1308" s="1"/>
      <c r="PPV1308" s="1"/>
      <c r="PPW1308" s="1"/>
      <c r="PPX1308" s="1"/>
      <c r="PPY1308" s="1"/>
      <c r="PPZ1308" s="1"/>
      <c r="PQA1308" s="1"/>
      <c r="PQB1308" s="1"/>
      <c r="PQC1308" s="1"/>
      <c r="PQD1308" s="1"/>
      <c r="PQE1308" s="1"/>
      <c r="PQF1308" s="1"/>
      <c r="PQG1308" s="1"/>
      <c r="PQH1308" s="1"/>
      <c r="PQI1308" s="1"/>
      <c r="PQJ1308" s="1"/>
      <c r="PQK1308" s="1"/>
      <c r="PQL1308" s="1"/>
      <c r="PQM1308" s="1"/>
      <c r="PQN1308" s="1"/>
      <c r="PQO1308" s="1"/>
      <c r="PQP1308" s="1"/>
      <c r="PQQ1308" s="1"/>
      <c r="PQR1308" s="1"/>
      <c r="PQS1308" s="1"/>
      <c r="PQT1308" s="1"/>
      <c r="PQU1308" s="1"/>
      <c r="PQV1308" s="1"/>
      <c r="PQW1308" s="1"/>
      <c r="PQX1308" s="1"/>
      <c r="PQY1308" s="1"/>
      <c r="PQZ1308" s="1"/>
      <c r="PRA1308" s="1"/>
      <c r="PRB1308" s="1"/>
      <c r="PRC1308" s="1"/>
      <c r="PRD1308" s="1"/>
      <c r="PRE1308" s="1"/>
      <c r="PRF1308" s="1"/>
      <c r="PRG1308" s="1"/>
      <c r="PRH1308" s="1"/>
      <c r="PRI1308" s="1"/>
      <c r="PRJ1308" s="1"/>
      <c r="PRK1308" s="1"/>
      <c r="PRL1308" s="1"/>
      <c r="PRM1308" s="1"/>
      <c r="PRN1308" s="1"/>
      <c r="PRO1308" s="1"/>
      <c r="PRP1308" s="1"/>
      <c r="PRQ1308" s="1"/>
      <c r="PRR1308" s="1"/>
      <c r="PRS1308" s="1"/>
      <c r="PRT1308" s="1"/>
      <c r="PRU1308" s="1"/>
      <c r="PRV1308" s="1"/>
      <c r="PRW1308" s="1"/>
      <c r="PRX1308" s="1"/>
      <c r="PRY1308" s="1"/>
      <c r="PRZ1308" s="1"/>
      <c r="PSA1308" s="1"/>
      <c r="PSB1308" s="1"/>
      <c r="PSC1308" s="1"/>
      <c r="PSD1308" s="1"/>
      <c r="PSE1308" s="1"/>
      <c r="PSF1308" s="1"/>
      <c r="PSG1308" s="1"/>
      <c r="PSH1308" s="1"/>
      <c r="PSI1308" s="1"/>
      <c r="PSJ1308" s="1"/>
      <c r="PSK1308" s="1"/>
      <c r="PSL1308" s="1"/>
      <c r="PSM1308" s="1"/>
      <c r="PSN1308" s="1"/>
      <c r="PSO1308" s="1"/>
      <c r="PSP1308" s="1"/>
      <c r="PSQ1308" s="1"/>
      <c r="PSR1308" s="1"/>
      <c r="PSS1308" s="1"/>
      <c r="PST1308" s="1"/>
      <c r="PSU1308" s="1"/>
      <c r="PSV1308" s="1"/>
      <c r="PSW1308" s="1"/>
      <c r="PSX1308" s="1"/>
      <c r="PSY1308" s="1"/>
      <c r="PSZ1308" s="1"/>
      <c r="PTA1308" s="1"/>
      <c r="PTB1308" s="1"/>
      <c r="PTC1308" s="1"/>
      <c r="PTD1308" s="1"/>
      <c r="PTE1308" s="1"/>
      <c r="PTF1308" s="1"/>
      <c r="PTG1308" s="1"/>
      <c r="PTH1308" s="1"/>
      <c r="PTI1308" s="1"/>
      <c r="PTJ1308" s="1"/>
      <c r="PTK1308" s="1"/>
      <c r="PTL1308" s="1"/>
      <c r="PTM1308" s="1"/>
      <c r="PTN1308" s="1"/>
      <c r="PTO1308" s="1"/>
      <c r="PTP1308" s="1"/>
      <c r="PTQ1308" s="1"/>
      <c r="PTR1308" s="1"/>
      <c r="PTS1308" s="1"/>
      <c r="PTT1308" s="1"/>
      <c r="PTU1308" s="1"/>
      <c r="PTV1308" s="1"/>
      <c r="PTW1308" s="1"/>
      <c r="PTX1308" s="1"/>
      <c r="PTY1308" s="1"/>
      <c r="PTZ1308" s="1"/>
      <c r="PUA1308" s="1"/>
      <c r="PUB1308" s="1"/>
      <c r="PUC1308" s="1"/>
      <c r="PUD1308" s="1"/>
      <c r="PUE1308" s="1"/>
      <c r="PUF1308" s="1"/>
      <c r="PUG1308" s="1"/>
      <c r="PUH1308" s="1"/>
      <c r="PUI1308" s="1"/>
      <c r="PUJ1308" s="1"/>
      <c r="PUK1308" s="1"/>
      <c r="PUL1308" s="1"/>
      <c r="PUM1308" s="1"/>
      <c r="PUN1308" s="1"/>
      <c r="PUO1308" s="1"/>
      <c r="PUP1308" s="1"/>
      <c r="PUQ1308" s="1"/>
      <c r="PUR1308" s="1"/>
      <c r="PUS1308" s="1"/>
      <c r="PUT1308" s="1"/>
      <c r="PUU1308" s="1"/>
      <c r="PUV1308" s="1"/>
      <c r="PUW1308" s="1"/>
      <c r="PUX1308" s="1"/>
      <c r="PUY1308" s="1"/>
      <c r="PUZ1308" s="1"/>
      <c r="PVA1308" s="1"/>
      <c r="PVB1308" s="1"/>
      <c r="PVC1308" s="1"/>
      <c r="PVD1308" s="1"/>
      <c r="PVE1308" s="1"/>
      <c r="PVF1308" s="1"/>
      <c r="PVG1308" s="1"/>
      <c r="PVH1308" s="1"/>
      <c r="PVI1308" s="1"/>
      <c r="PVJ1308" s="1"/>
      <c r="PVK1308" s="1"/>
      <c r="PVL1308" s="1"/>
      <c r="PVM1308" s="1"/>
      <c r="PVN1308" s="1"/>
      <c r="PVO1308" s="1"/>
      <c r="PVP1308" s="1"/>
      <c r="PVQ1308" s="1"/>
      <c r="PVR1308" s="1"/>
      <c r="PVS1308" s="1"/>
      <c r="PVT1308" s="1"/>
      <c r="PVU1308" s="1"/>
      <c r="PVV1308" s="1"/>
      <c r="PVW1308" s="1"/>
      <c r="PVX1308" s="1"/>
      <c r="PVY1308" s="1"/>
      <c r="PVZ1308" s="1"/>
      <c r="PWA1308" s="1"/>
      <c r="PWB1308" s="1"/>
      <c r="PWC1308" s="1"/>
      <c r="PWD1308" s="1"/>
      <c r="PWE1308" s="1"/>
      <c r="PWF1308" s="1"/>
      <c r="PWG1308" s="1"/>
      <c r="PWH1308" s="1"/>
      <c r="PWI1308" s="1"/>
      <c r="PWJ1308" s="1"/>
      <c r="PWK1308" s="1"/>
      <c r="PWL1308" s="1"/>
      <c r="PWM1308" s="1"/>
      <c r="PWN1308" s="1"/>
      <c r="PWO1308" s="1"/>
      <c r="PWP1308" s="1"/>
      <c r="PWQ1308" s="1"/>
      <c r="PWR1308" s="1"/>
      <c r="PWS1308" s="1"/>
      <c r="PWT1308" s="1"/>
      <c r="PWU1308" s="1"/>
      <c r="PWV1308" s="1"/>
      <c r="PWW1308" s="1"/>
      <c r="PWX1308" s="1"/>
      <c r="PWY1308" s="1"/>
      <c r="PWZ1308" s="1"/>
      <c r="PXA1308" s="1"/>
      <c r="PXB1308" s="1"/>
      <c r="PXC1308" s="1"/>
      <c r="PXD1308" s="1"/>
      <c r="PXE1308" s="1"/>
      <c r="PXF1308" s="1"/>
      <c r="PXG1308" s="1"/>
      <c r="PXH1308" s="1"/>
      <c r="PXI1308" s="1"/>
      <c r="PXJ1308" s="1"/>
      <c r="PXK1308" s="1"/>
      <c r="PXL1308" s="1"/>
      <c r="PXM1308" s="1"/>
      <c r="PXN1308" s="1"/>
      <c r="PXO1308" s="1"/>
      <c r="PXP1308" s="1"/>
      <c r="PXQ1308" s="1"/>
      <c r="PXR1308" s="1"/>
      <c r="PXS1308" s="1"/>
      <c r="PXT1308" s="1"/>
      <c r="PXU1308" s="1"/>
      <c r="PXV1308" s="1"/>
      <c r="PXW1308" s="1"/>
      <c r="PXX1308" s="1"/>
      <c r="PXY1308" s="1"/>
      <c r="PXZ1308" s="1"/>
      <c r="PYA1308" s="1"/>
      <c r="PYB1308" s="1"/>
      <c r="PYC1308" s="1"/>
      <c r="PYD1308" s="1"/>
      <c r="PYE1308" s="1"/>
      <c r="PYF1308" s="1"/>
      <c r="PYG1308" s="1"/>
      <c r="PYH1308" s="1"/>
      <c r="PYI1308" s="1"/>
      <c r="PYJ1308" s="1"/>
      <c r="PYK1308" s="1"/>
      <c r="PYL1308" s="1"/>
      <c r="PYM1308" s="1"/>
      <c r="PYN1308" s="1"/>
      <c r="PYO1308" s="1"/>
      <c r="PYP1308" s="1"/>
      <c r="PYQ1308" s="1"/>
      <c r="PYR1308" s="1"/>
      <c r="PYS1308" s="1"/>
      <c r="PYT1308" s="1"/>
      <c r="PYU1308" s="1"/>
      <c r="PYV1308" s="1"/>
      <c r="PYW1308" s="1"/>
      <c r="PYX1308" s="1"/>
      <c r="PYY1308" s="1"/>
      <c r="PYZ1308" s="1"/>
      <c r="PZA1308" s="1"/>
      <c r="PZB1308" s="1"/>
      <c r="PZC1308" s="1"/>
      <c r="PZD1308" s="1"/>
      <c r="PZE1308" s="1"/>
      <c r="PZF1308" s="1"/>
      <c r="PZG1308" s="1"/>
      <c r="PZH1308" s="1"/>
      <c r="PZI1308" s="1"/>
      <c r="PZJ1308" s="1"/>
      <c r="PZK1308" s="1"/>
      <c r="PZL1308" s="1"/>
      <c r="PZM1308" s="1"/>
      <c r="PZN1308" s="1"/>
      <c r="PZO1308" s="1"/>
      <c r="PZP1308" s="1"/>
      <c r="PZQ1308" s="1"/>
      <c r="PZR1308" s="1"/>
      <c r="PZS1308" s="1"/>
      <c r="PZT1308" s="1"/>
      <c r="PZU1308" s="1"/>
      <c r="PZV1308" s="1"/>
      <c r="PZW1308" s="1"/>
      <c r="PZX1308" s="1"/>
      <c r="PZY1308" s="1"/>
      <c r="PZZ1308" s="1"/>
      <c r="QAA1308" s="1"/>
      <c r="QAB1308" s="1"/>
      <c r="QAC1308" s="1"/>
      <c r="QAD1308" s="1"/>
      <c r="QAE1308" s="1"/>
      <c r="QAF1308" s="1"/>
      <c r="QAG1308" s="1"/>
      <c r="QAH1308" s="1"/>
      <c r="QAI1308" s="1"/>
      <c r="QAJ1308" s="1"/>
      <c r="QAK1308" s="1"/>
      <c r="QAL1308" s="1"/>
      <c r="QAM1308" s="1"/>
      <c r="QAN1308" s="1"/>
      <c r="QAO1308" s="1"/>
      <c r="QAP1308" s="1"/>
      <c r="QAQ1308" s="1"/>
      <c r="QAR1308" s="1"/>
      <c r="QAS1308" s="1"/>
      <c r="QAT1308" s="1"/>
      <c r="QAU1308" s="1"/>
      <c r="QAV1308" s="1"/>
      <c r="QAW1308" s="1"/>
      <c r="QAX1308" s="1"/>
      <c r="QAY1308" s="1"/>
      <c r="QAZ1308" s="1"/>
      <c r="QBA1308" s="1"/>
      <c r="QBB1308" s="1"/>
      <c r="QBC1308" s="1"/>
      <c r="QBD1308" s="1"/>
      <c r="QBE1308" s="1"/>
      <c r="QBF1308" s="1"/>
      <c r="QBG1308" s="1"/>
      <c r="QBH1308" s="1"/>
      <c r="QBI1308" s="1"/>
      <c r="QBJ1308" s="1"/>
      <c r="QBK1308" s="1"/>
      <c r="QBL1308" s="1"/>
      <c r="QBM1308" s="1"/>
      <c r="QBN1308" s="1"/>
      <c r="QBO1308" s="1"/>
      <c r="QBP1308" s="1"/>
      <c r="QBQ1308" s="1"/>
      <c r="QBR1308" s="1"/>
      <c r="QBS1308" s="1"/>
      <c r="QBT1308" s="1"/>
      <c r="QBU1308" s="1"/>
      <c r="QBV1308" s="1"/>
      <c r="QBW1308" s="1"/>
      <c r="QBX1308" s="1"/>
      <c r="QBY1308" s="1"/>
      <c r="QBZ1308" s="1"/>
      <c r="QCA1308" s="1"/>
      <c r="QCB1308" s="1"/>
      <c r="QCC1308" s="1"/>
      <c r="QCD1308" s="1"/>
      <c r="QCE1308" s="1"/>
      <c r="QCF1308" s="1"/>
      <c r="QCG1308" s="1"/>
      <c r="QCH1308" s="1"/>
      <c r="QCI1308" s="1"/>
      <c r="QCJ1308" s="1"/>
      <c r="QCK1308" s="1"/>
      <c r="QCL1308" s="1"/>
      <c r="QCM1308" s="1"/>
      <c r="QCN1308" s="1"/>
      <c r="QCO1308" s="1"/>
      <c r="QCP1308" s="1"/>
      <c r="QCQ1308" s="1"/>
      <c r="QCR1308" s="1"/>
      <c r="QCS1308" s="1"/>
      <c r="QCT1308" s="1"/>
      <c r="QCU1308" s="1"/>
      <c r="QCV1308" s="1"/>
      <c r="QCW1308" s="1"/>
      <c r="QCX1308" s="1"/>
      <c r="QCY1308" s="1"/>
      <c r="QCZ1308" s="1"/>
      <c r="QDA1308" s="1"/>
      <c r="QDB1308" s="1"/>
      <c r="QDC1308" s="1"/>
      <c r="QDD1308" s="1"/>
      <c r="QDE1308" s="1"/>
      <c r="QDF1308" s="1"/>
      <c r="QDG1308" s="1"/>
      <c r="QDH1308" s="1"/>
      <c r="QDI1308" s="1"/>
      <c r="QDJ1308" s="1"/>
      <c r="QDK1308" s="1"/>
      <c r="QDL1308" s="1"/>
      <c r="QDM1308" s="1"/>
      <c r="QDN1308" s="1"/>
      <c r="QDO1308" s="1"/>
      <c r="QDP1308" s="1"/>
      <c r="QDQ1308" s="1"/>
      <c r="QDR1308" s="1"/>
      <c r="QDS1308" s="1"/>
      <c r="QDT1308" s="1"/>
      <c r="QDU1308" s="1"/>
      <c r="QDV1308" s="1"/>
      <c r="QDW1308" s="1"/>
      <c r="QDX1308" s="1"/>
      <c r="QDY1308" s="1"/>
      <c r="QDZ1308" s="1"/>
      <c r="QEA1308" s="1"/>
      <c r="QEB1308" s="1"/>
      <c r="QEC1308" s="1"/>
      <c r="QED1308" s="1"/>
      <c r="QEE1308" s="1"/>
      <c r="QEF1308" s="1"/>
      <c r="QEG1308" s="1"/>
      <c r="QEH1308" s="1"/>
      <c r="QEI1308" s="1"/>
      <c r="QEJ1308" s="1"/>
      <c r="QEK1308" s="1"/>
      <c r="QEL1308" s="1"/>
      <c r="QEM1308" s="1"/>
      <c r="QEN1308" s="1"/>
      <c r="QEO1308" s="1"/>
      <c r="QEP1308" s="1"/>
      <c r="QEQ1308" s="1"/>
      <c r="QER1308" s="1"/>
      <c r="QES1308" s="1"/>
      <c r="QET1308" s="1"/>
      <c r="QEU1308" s="1"/>
      <c r="QEV1308" s="1"/>
      <c r="QEW1308" s="1"/>
      <c r="QEX1308" s="1"/>
      <c r="QEY1308" s="1"/>
      <c r="QEZ1308" s="1"/>
      <c r="QFA1308" s="1"/>
      <c r="QFB1308" s="1"/>
      <c r="QFC1308" s="1"/>
      <c r="QFD1308" s="1"/>
      <c r="QFE1308" s="1"/>
      <c r="QFF1308" s="1"/>
      <c r="QFG1308" s="1"/>
      <c r="QFH1308" s="1"/>
      <c r="QFI1308" s="1"/>
      <c r="QFJ1308" s="1"/>
      <c r="QFK1308" s="1"/>
      <c r="QFL1308" s="1"/>
      <c r="QFM1308" s="1"/>
      <c r="QFN1308" s="1"/>
      <c r="QFO1308" s="1"/>
      <c r="QFP1308" s="1"/>
      <c r="QFQ1308" s="1"/>
      <c r="QFR1308" s="1"/>
      <c r="QFS1308" s="1"/>
      <c r="QFT1308" s="1"/>
      <c r="QFU1308" s="1"/>
      <c r="QFV1308" s="1"/>
      <c r="QFW1308" s="1"/>
      <c r="QFX1308" s="1"/>
      <c r="QFY1308" s="1"/>
      <c r="QFZ1308" s="1"/>
      <c r="QGA1308" s="1"/>
      <c r="QGB1308" s="1"/>
      <c r="QGC1308" s="1"/>
      <c r="QGD1308" s="1"/>
      <c r="QGE1308" s="1"/>
      <c r="QGF1308" s="1"/>
      <c r="QGG1308" s="1"/>
      <c r="QGH1308" s="1"/>
      <c r="QGI1308" s="1"/>
      <c r="QGJ1308" s="1"/>
      <c r="QGK1308" s="1"/>
      <c r="QGL1308" s="1"/>
      <c r="QGM1308" s="1"/>
      <c r="QGN1308" s="1"/>
      <c r="QGO1308" s="1"/>
      <c r="QGP1308" s="1"/>
      <c r="QGQ1308" s="1"/>
      <c r="QGR1308" s="1"/>
      <c r="QGS1308" s="1"/>
      <c r="QGT1308" s="1"/>
      <c r="QGU1308" s="1"/>
      <c r="QGV1308" s="1"/>
      <c r="QGW1308" s="1"/>
      <c r="QGX1308" s="1"/>
      <c r="QGY1308" s="1"/>
      <c r="QGZ1308" s="1"/>
      <c r="QHA1308" s="1"/>
      <c r="QHB1308" s="1"/>
      <c r="QHC1308" s="1"/>
      <c r="QHD1308" s="1"/>
      <c r="QHE1308" s="1"/>
      <c r="QHF1308" s="1"/>
      <c r="QHG1308" s="1"/>
      <c r="QHH1308" s="1"/>
      <c r="QHI1308" s="1"/>
      <c r="QHJ1308" s="1"/>
      <c r="QHK1308" s="1"/>
      <c r="QHL1308" s="1"/>
      <c r="QHM1308" s="1"/>
      <c r="QHN1308" s="1"/>
      <c r="QHO1308" s="1"/>
      <c r="QHP1308" s="1"/>
      <c r="QHQ1308" s="1"/>
      <c r="QHR1308" s="1"/>
      <c r="QHS1308" s="1"/>
      <c r="QHT1308" s="1"/>
      <c r="QHU1308" s="1"/>
      <c r="QHV1308" s="1"/>
      <c r="QHW1308" s="1"/>
      <c r="QHX1308" s="1"/>
      <c r="QHY1308" s="1"/>
      <c r="QHZ1308" s="1"/>
      <c r="QIA1308" s="1"/>
      <c r="QIB1308" s="1"/>
      <c r="QIC1308" s="1"/>
      <c r="QID1308" s="1"/>
      <c r="QIE1308" s="1"/>
      <c r="QIF1308" s="1"/>
      <c r="QIG1308" s="1"/>
      <c r="QIH1308" s="1"/>
      <c r="QII1308" s="1"/>
      <c r="QIJ1308" s="1"/>
      <c r="QIK1308" s="1"/>
      <c r="QIL1308" s="1"/>
      <c r="QIM1308" s="1"/>
      <c r="QIN1308" s="1"/>
      <c r="QIO1308" s="1"/>
      <c r="QIP1308" s="1"/>
      <c r="QIQ1308" s="1"/>
      <c r="QIR1308" s="1"/>
      <c r="QIS1308" s="1"/>
      <c r="QIT1308" s="1"/>
      <c r="QIU1308" s="1"/>
      <c r="QIV1308" s="1"/>
      <c r="QIW1308" s="1"/>
      <c r="QIX1308" s="1"/>
      <c r="QIY1308" s="1"/>
      <c r="QIZ1308" s="1"/>
      <c r="QJA1308" s="1"/>
      <c r="QJB1308" s="1"/>
      <c r="QJC1308" s="1"/>
      <c r="QJD1308" s="1"/>
      <c r="QJE1308" s="1"/>
      <c r="QJF1308" s="1"/>
      <c r="QJG1308" s="1"/>
      <c r="QJH1308" s="1"/>
      <c r="QJI1308" s="1"/>
      <c r="QJJ1308" s="1"/>
      <c r="QJK1308" s="1"/>
      <c r="QJL1308" s="1"/>
      <c r="QJM1308" s="1"/>
      <c r="QJN1308" s="1"/>
      <c r="QJO1308" s="1"/>
      <c r="QJP1308" s="1"/>
      <c r="QJQ1308" s="1"/>
      <c r="QJR1308" s="1"/>
      <c r="QJS1308" s="1"/>
      <c r="QJT1308" s="1"/>
      <c r="QJU1308" s="1"/>
      <c r="QJV1308" s="1"/>
      <c r="QJW1308" s="1"/>
      <c r="QJX1308" s="1"/>
      <c r="QJY1308" s="1"/>
      <c r="QJZ1308" s="1"/>
      <c r="QKA1308" s="1"/>
      <c r="QKB1308" s="1"/>
      <c r="QKC1308" s="1"/>
      <c r="QKD1308" s="1"/>
      <c r="QKE1308" s="1"/>
      <c r="QKF1308" s="1"/>
      <c r="QKG1308" s="1"/>
      <c r="QKH1308" s="1"/>
      <c r="QKI1308" s="1"/>
      <c r="QKJ1308" s="1"/>
      <c r="QKK1308" s="1"/>
      <c r="QKL1308" s="1"/>
      <c r="QKM1308" s="1"/>
      <c r="QKN1308" s="1"/>
      <c r="QKO1308" s="1"/>
      <c r="QKP1308" s="1"/>
      <c r="QKQ1308" s="1"/>
      <c r="QKR1308" s="1"/>
      <c r="QKS1308" s="1"/>
      <c r="QKT1308" s="1"/>
      <c r="QKU1308" s="1"/>
      <c r="QKV1308" s="1"/>
      <c r="QKW1308" s="1"/>
      <c r="QKX1308" s="1"/>
      <c r="QKY1308" s="1"/>
      <c r="QKZ1308" s="1"/>
      <c r="QLA1308" s="1"/>
      <c r="QLB1308" s="1"/>
      <c r="QLC1308" s="1"/>
      <c r="QLD1308" s="1"/>
      <c r="QLE1308" s="1"/>
      <c r="QLF1308" s="1"/>
      <c r="QLG1308" s="1"/>
      <c r="QLH1308" s="1"/>
      <c r="QLI1308" s="1"/>
      <c r="QLJ1308" s="1"/>
      <c r="QLK1308" s="1"/>
      <c r="QLL1308" s="1"/>
      <c r="QLM1308" s="1"/>
      <c r="QLN1308" s="1"/>
      <c r="QLO1308" s="1"/>
      <c r="QLP1308" s="1"/>
      <c r="QLQ1308" s="1"/>
      <c r="QLR1308" s="1"/>
      <c r="QLS1308" s="1"/>
      <c r="QLT1308" s="1"/>
      <c r="QLU1308" s="1"/>
      <c r="QLV1308" s="1"/>
      <c r="QLW1308" s="1"/>
      <c r="QLX1308" s="1"/>
      <c r="QLY1308" s="1"/>
      <c r="QLZ1308" s="1"/>
      <c r="QMA1308" s="1"/>
      <c r="QMB1308" s="1"/>
      <c r="QMC1308" s="1"/>
      <c r="QMD1308" s="1"/>
      <c r="QME1308" s="1"/>
      <c r="QMF1308" s="1"/>
      <c r="QMG1308" s="1"/>
      <c r="QMH1308" s="1"/>
      <c r="QMI1308" s="1"/>
      <c r="QMJ1308" s="1"/>
      <c r="QMK1308" s="1"/>
      <c r="QML1308" s="1"/>
      <c r="QMM1308" s="1"/>
      <c r="QMN1308" s="1"/>
      <c r="QMO1308" s="1"/>
      <c r="QMP1308" s="1"/>
      <c r="QMQ1308" s="1"/>
      <c r="QMR1308" s="1"/>
      <c r="QMS1308" s="1"/>
      <c r="QMT1308" s="1"/>
      <c r="QMU1308" s="1"/>
      <c r="QMV1308" s="1"/>
      <c r="QMW1308" s="1"/>
      <c r="QMX1308" s="1"/>
      <c r="QMY1308" s="1"/>
      <c r="QMZ1308" s="1"/>
      <c r="QNA1308" s="1"/>
      <c r="QNB1308" s="1"/>
      <c r="QNC1308" s="1"/>
      <c r="QND1308" s="1"/>
      <c r="QNE1308" s="1"/>
      <c r="QNF1308" s="1"/>
      <c r="QNG1308" s="1"/>
      <c r="QNH1308" s="1"/>
      <c r="QNI1308" s="1"/>
      <c r="QNJ1308" s="1"/>
      <c r="QNK1308" s="1"/>
      <c r="QNL1308" s="1"/>
      <c r="QNM1308" s="1"/>
      <c r="QNN1308" s="1"/>
      <c r="QNO1308" s="1"/>
      <c r="QNP1308" s="1"/>
      <c r="QNQ1308" s="1"/>
      <c r="QNR1308" s="1"/>
      <c r="QNS1308" s="1"/>
      <c r="QNT1308" s="1"/>
      <c r="QNU1308" s="1"/>
      <c r="QNV1308" s="1"/>
      <c r="QNW1308" s="1"/>
      <c r="QNX1308" s="1"/>
      <c r="QNY1308" s="1"/>
      <c r="QNZ1308" s="1"/>
      <c r="QOA1308" s="1"/>
      <c r="QOB1308" s="1"/>
      <c r="QOC1308" s="1"/>
      <c r="QOD1308" s="1"/>
      <c r="QOE1308" s="1"/>
      <c r="QOF1308" s="1"/>
      <c r="QOG1308" s="1"/>
      <c r="QOH1308" s="1"/>
      <c r="QOI1308" s="1"/>
      <c r="QOJ1308" s="1"/>
      <c r="QOK1308" s="1"/>
      <c r="QOL1308" s="1"/>
      <c r="QOM1308" s="1"/>
      <c r="QON1308" s="1"/>
      <c r="QOO1308" s="1"/>
      <c r="QOP1308" s="1"/>
      <c r="QOQ1308" s="1"/>
      <c r="QOR1308" s="1"/>
      <c r="QOS1308" s="1"/>
      <c r="QOT1308" s="1"/>
      <c r="QOU1308" s="1"/>
      <c r="QOV1308" s="1"/>
      <c r="QOW1308" s="1"/>
      <c r="QOX1308" s="1"/>
      <c r="QOY1308" s="1"/>
      <c r="QOZ1308" s="1"/>
      <c r="QPA1308" s="1"/>
      <c r="QPB1308" s="1"/>
      <c r="QPC1308" s="1"/>
      <c r="QPD1308" s="1"/>
      <c r="QPE1308" s="1"/>
      <c r="QPF1308" s="1"/>
      <c r="QPG1308" s="1"/>
      <c r="QPH1308" s="1"/>
      <c r="QPI1308" s="1"/>
      <c r="QPJ1308" s="1"/>
      <c r="QPK1308" s="1"/>
      <c r="QPL1308" s="1"/>
      <c r="QPM1308" s="1"/>
      <c r="QPN1308" s="1"/>
      <c r="QPO1308" s="1"/>
      <c r="QPP1308" s="1"/>
      <c r="QPQ1308" s="1"/>
      <c r="QPR1308" s="1"/>
      <c r="QPS1308" s="1"/>
      <c r="QPT1308" s="1"/>
      <c r="QPU1308" s="1"/>
      <c r="QPV1308" s="1"/>
      <c r="QPW1308" s="1"/>
      <c r="QPX1308" s="1"/>
      <c r="QPY1308" s="1"/>
      <c r="QPZ1308" s="1"/>
      <c r="QQA1308" s="1"/>
      <c r="QQB1308" s="1"/>
      <c r="QQC1308" s="1"/>
      <c r="QQD1308" s="1"/>
      <c r="QQE1308" s="1"/>
      <c r="QQF1308" s="1"/>
      <c r="QQG1308" s="1"/>
      <c r="QQH1308" s="1"/>
      <c r="QQI1308" s="1"/>
      <c r="QQJ1308" s="1"/>
      <c r="QQK1308" s="1"/>
      <c r="QQL1308" s="1"/>
      <c r="QQM1308" s="1"/>
      <c r="QQN1308" s="1"/>
      <c r="QQO1308" s="1"/>
      <c r="QQP1308" s="1"/>
      <c r="QQQ1308" s="1"/>
      <c r="QQR1308" s="1"/>
      <c r="QQS1308" s="1"/>
      <c r="QQT1308" s="1"/>
      <c r="QQU1308" s="1"/>
      <c r="QQV1308" s="1"/>
      <c r="QQW1308" s="1"/>
      <c r="QQX1308" s="1"/>
      <c r="QQY1308" s="1"/>
      <c r="QQZ1308" s="1"/>
      <c r="QRA1308" s="1"/>
      <c r="QRB1308" s="1"/>
      <c r="QRC1308" s="1"/>
      <c r="QRD1308" s="1"/>
      <c r="QRE1308" s="1"/>
      <c r="QRF1308" s="1"/>
      <c r="QRG1308" s="1"/>
      <c r="QRH1308" s="1"/>
      <c r="QRI1308" s="1"/>
      <c r="QRJ1308" s="1"/>
      <c r="QRK1308" s="1"/>
      <c r="QRL1308" s="1"/>
      <c r="QRM1308" s="1"/>
      <c r="QRN1308" s="1"/>
      <c r="QRO1308" s="1"/>
      <c r="QRP1308" s="1"/>
      <c r="QRQ1308" s="1"/>
      <c r="QRR1308" s="1"/>
      <c r="QRS1308" s="1"/>
      <c r="QRT1308" s="1"/>
      <c r="QRU1308" s="1"/>
      <c r="QRV1308" s="1"/>
      <c r="QRW1308" s="1"/>
      <c r="QRX1308" s="1"/>
      <c r="QRY1308" s="1"/>
      <c r="QRZ1308" s="1"/>
      <c r="QSA1308" s="1"/>
      <c r="QSB1308" s="1"/>
      <c r="QSC1308" s="1"/>
      <c r="QSD1308" s="1"/>
      <c r="QSE1308" s="1"/>
      <c r="QSF1308" s="1"/>
      <c r="QSG1308" s="1"/>
      <c r="QSH1308" s="1"/>
      <c r="QSI1308" s="1"/>
      <c r="QSJ1308" s="1"/>
      <c r="QSK1308" s="1"/>
      <c r="QSL1308" s="1"/>
      <c r="QSM1308" s="1"/>
      <c r="QSN1308" s="1"/>
      <c r="QSO1308" s="1"/>
      <c r="QSP1308" s="1"/>
      <c r="QSQ1308" s="1"/>
      <c r="QSR1308" s="1"/>
      <c r="QSS1308" s="1"/>
      <c r="QST1308" s="1"/>
      <c r="QSU1308" s="1"/>
      <c r="QSV1308" s="1"/>
      <c r="QSW1308" s="1"/>
      <c r="QSX1308" s="1"/>
      <c r="QSY1308" s="1"/>
      <c r="QSZ1308" s="1"/>
      <c r="QTA1308" s="1"/>
      <c r="QTB1308" s="1"/>
      <c r="QTC1308" s="1"/>
      <c r="QTD1308" s="1"/>
      <c r="QTE1308" s="1"/>
      <c r="QTF1308" s="1"/>
      <c r="QTG1308" s="1"/>
      <c r="QTH1308" s="1"/>
      <c r="QTI1308" s="1"/>
      <c r="QTJ1308" s="1"/>
      <c r="QTK1308" s="1"/>
      <c r="QTL1308" s="1"/>
      <c r="QTM1308" s="1"/>
      <c r="QTN1308" s="1"/>
      <c r="QTO1308" s="1"/>
      <c r="QTP1308" s="1"/>
      <c r="QTQ1308" s="1"/>
      <c r="QTR1308" s="1"/>
      <c r="QTS1308" s="1"/>
      <c r="QTT1308" s="1"/>
      <c r="QTU1308" s="1"/>
      <c r="QTV1308" s="1"/>
      <c r="QTW1308" s="1"/>
      <c r="QTX1308" s="1"/>
      <c r="QTY1308" s="1"/>
      <c r="QTZ1308" s="1"/>
      <c r="QUA1308" s="1"/>
      <c r="QUB1308" s="1"/>
      <c r="QUC1308" s="1"/>
      <c r="QUD1308" s="1"/>
      <c r="QUE1308" s="1"/>
      <c r="QUF1308" s="1"/>
      <c r="QUG1308" s="1"/>
      <c r="QUH1308" s="1"/>
      <c r="QUI1308" s="1"/>
      <c r="QUJ1308" s="1"/>
      <c r="QUK1308" s="1"/>
      <c r="QUL1308" s="1"/>
      <c r="QUM1308" s="1"/>
      <c r="QUN1308" s="1"/>
      <c r="QUO1308" s="1"/>
      <c r="QUP1308" s="1"/>
      <c r="QUQ1308" s="1"/>
      <c r="QUR1308" s="1"/>
      <c r="QUS1308" s="1"/>
      <c r="QUT1308" s="1"/>
      <c r="QUU1308" s="1"/>
      <c r="QUV1308" s="1"/>
      <c r="QUW1308" s="1"/>
      <c r="QUX1308" s="1"/>
      <c r="QUY1308" s="1"/>
      <c r="QUZ1308" s="1"/>
      <c r="QVA1308" s="1"/>
      <c r="QVB1308" s="1"/>
      <c r="QVC1308" s="1"/>
      <c r="QVD1308" s="1"/>
      <c r="QVE1308" s="1"/>
      <c r="QVF1308" s="1"/>
      <c r="QVG1308" s="1"/>
      <c r="QVH1308" s="1"/>
      <c r="QVI1308" s="1"/>
      <c r="QVJ1308" s="1"/>
      <c r="QVK1308" s="1"/>
      <c r="QVL1308" s="1"/>
      <c r="QVM1308" s="1"/>
      <c r="QVN1308" s="1"/>
      <c r="QVO1308" s="1"/>
      <c r="QVP1308" s="1"/>
      <c r="QVQ1308" s="1"/>
      <c r="QVR1308" s="1"/>
      <c r="QVS1308" s="1"/>
      <c r="QVT1308" s="1"/>
      <c r="QVU1308" s="1"/>
      <c r="QVV1308" s="1"/>
      <c r="QVW1308" s="1"/>
      <c r="QVX1308" s="1"/>
      <c r="QVY1308" s="1"/>
      <c r="QVZ1308" s="1"/>
      <c r="QWA1308" s="1"/>
      <c r="QWB1308" s="1"/>
      <c r="QWC1308" s="1"/>
      <c r="QWD1308" s="1"/>
      <c r="QWE1308" s="1"/>
      <c r="QWF1308" s="1"/>
      <c r="QWG1308" s="1"/>
      <c r="QWH1308" s="1"/>
      <c r="QWI1308" s="1"/>
      <c r="QWJ1308" s="1"/>
      <c r="QWK1308" s="1"/>
      <c r="QWL1308" s="1"/>
      <c r="QWM1308" s="1"/>
      <c r="QWN1308" s="1"/>
      <c r="QWO1308" s="1"/>
      <c r="QWP1308" s="1"/>
      <c r="QWQ1308" s="1"/>
      <c r="QWR1308" s="1"/>
      <c r="QWS1308" s="1"/>
      <c r="QWT1308" s="1"/>
      <c r="QWU1308" s="1"/>
      <c r="QWV1308" s="1"/>
      <c r="QWW1308" s="1"/>
      <c r="QWX1308" s="1"/>
      <c r="QWY1308" s="1"/>
      <c r="QWZ1308" s="1"/>
      <c r="QXA1308" s="1"/>
      <c r="QXB1308" s="1"/>
      <c r="QXC1308" s="1"/>
      <c r="QXD1308" s="1"/>
      <c r="QXE1308" s="1"/>
      <c r="QXF1308" s="1"/>
      <c r="QXG1308" s="1"/>
      <c r="QXH1308" s="1"/>
      <c r="QXI1308" s="1"/>
      <c r="QXJ1308" s="1"/>
      <c r="QXK1308" s="1"/>
      <c r="QXL1308" s="1"/>
      <c r="QXM1308" s="1"/>
      <c r="QXN1308" s="1"/>
      <c r="QXO1308" s="1"/>
      <c r="QXP1308" s="1"/>
      <c r="QXQ1308" s="1"/>
      <c r="QXR1308" s="1"/>
      <c r="QXS1308" s="1"/>
      <c r="QXT1308" s="1"/>
      <c r="QXU1308" s="1"/>
      <c r="QXV1308" s="1"/>
      <c r="QXW1308" s="1"/>
      <c r="QXX1308" s="1"/>
      <c r="QXY1308" s="1"/>
      <c r="QXZ1308" s="1"/>
      <c r="QYA1308" s="1"/>
      <c r="QYB1308" s="1"/>
      <c r="QYC1308" s="1"/>
      <c r="QYD1308" s="1"/>
      <c r="QYE1308" s="1"/>
      <c r="QYF1308" s="1"/>
      <c r="QYG1308" s="1"/>
      <c r="QYH1308" s="1"/>
      <c r="QYI1308" s="1"/>
      <c r="QYJ1308" s="1"/>
      <c r="QYK1308" s="1"/>
      <c r="QYL1308" s="1"/>
      <c r="QYM1308" s="1"/>
      <c r="QYN1308" s="1"/>
      <c r="QYO1308" s="1"/>
      <c r="QYP1308" s="1"/>
      <c r="QYQ1308" s="1"/>
      <c r="QYR1308" s="1"/>
      <c r="QYS1308" s="1"/>
      <c r="QYT1308" s="1"/>
      <c r="QYU1308" s="1"/>
      <c r="QYV1308" s="1"/>
      <c r="QYW1308" s="1"/>
      <c r="QYX1308" s="1"/>
      <c r="QYY1308" s="1"/>
      <c r="QYZ1308" s="1"/>
      <c r="QZA1308" s="1"/>
      <c r="QZB1308" s="1"/>
      <c r="QZC1308" s="1"/>
      <c r="QZD1308" s="1"/>
      <c r="QZE1308" s="1"/>
      <c r="QZF1308" s="1"/>
      <c r="QZG1308" s="1"/>
      <c r="QZH1308" s="1"/>
      <c r="QZI1308" s="1"/>
      <c r="QZJ1308" s="1"/>
      <c r="QZK1308" s="1"/>
      <c r="QZL1308" s="1"/>
      <c r="QZM1308" s="1"/>
      <c r="QZN1308" s="1"/>
      <c r="QZO1308" s="1"/>
      <c r="QZP1308" s="1"/>
      <c r="QZQ1308" s="1"/>
      <c r="QZR1308" s="1"/>
      <c r="QZS1308" s="1"/>
      <c r="QZT1308" s="1"/>
      <c r="QZU1308" s="1"/>
      <c r="QZV1308" s="1"/>
      <c r="QZW1308" s="1"/>
      <c r="QZX1308" s="1"/>
      <c r="QZY1308" s="1"/>
      <c r="QZZ1308" s="1"/>
      <c r="RAA1308" s="1"/>
      <c r="RAB1308" s="1"/>
      <c r="RAC1308" s="1"/>
      <c r="RAD1308" s="1"/>
      <c r="RAE1308" s="1"/>
      <c r="RAF1308" s="1"/>
      <c r="RAG1308" s="1"/>
      <c r="RAH1308" s="1"/>
      <c r="RAI1308" s="1"/>
      <c r="RAJ1308" s="1"/>
      <c r="RAK1308" s="1"/>
      <c r="RAL1308" s="1"/>
      <c r="RAM1308" s="1"/>
      <c r="RAN1308" s="1"/>
      <c r="RAO1308" s="1"/>
      <c r="RAP1308" s="1"/>
      <c r="RAQ1308" s="1"/>
      <c r="RAR1308" s="1"/>
      <c r="RAS1308" s="1"/>
      <c r="RAT1308" s="1"/>
      <c r="RAU1308" s="1"/>
      <c r="RAV1308" s="1"/>
      <c r="RAW1308" s="1"/>
      <c r="RAX1308" s="1"/>
      <c r="RAY1308" s="1"/>
      <c r="RAZ1308" s="1"/>
      <c r="RBA1308" s="1"/>
      <c r="RBB1308" s="1"/>
      <c r="RBC1308" s="1"/>
      <c r="RBD1308" s="1"/>
      <c r="RBE1308" s="1"/>
      <c r="RBF1308" s="1"/>
      <c r="RBG1308" s="1"/>
      <c r="RBH1308" s="1"/>
      <c r="RBI1308" s="1"/>
      <c r="RBJ1308" s="1"/>
      <c r="RBK1308" s="1"/>
      <c r="RBL1308" s="1"/>
      <c r="RBM1308" s="1"/>
      <c r="RBN1308" s="1"/>
      <c r="RBO1308" s="1"/>
      <c r="RBP1308" s="1"/>
      <c r="RBQ1308" s="1"/>
      <c r="RBR1308" s="1"/>
      <c r="RBS1308" s="1"/>
      <c r="RBT1308" s="1"/>
      <c r="RBU1308" s="1"/>
      <c r="RBV1308" s="1"/>
      <c r="RBW1308" s="1"/>
      <c r="RBX1308" s="1"/>
      <c r="RBY1308" s="1"/>
      <c r="RBZ1308" s="1"/>
      <c r="RCA1308" s="1"/>
      <c r="RCB1308" s="1"/>
      <c r="RCC1308" s="1"/>
      <c r="RCD1308" s="1"/>
      <c r="RCE1308" s="1"/>
      <c r="RCF1308" s="1"/>
      <c r="RCG1308" s="1"/>
      <c r="RCH1308" s="1"/>
      <c r="RCI1308" s="1"/>
      <c r="RCJ1308" s="1"/>
      <c r="RCK1308" s="1"/>
      <c r="RCL1308" s="1"/>
      <c r="RCM1308" s="1"/>
      <c r="RCN1308" s="1"/>
      <c r="RCO1308" s="1"/>
      <c r="RCP1308" s="1"/>
      <c r="RCQ1308" s="1"/>
      <c r="RCR1308" s="1"/>
      <c r="RCS1308" s="1"/>
      <c r="RCT1308" s="1"/>
      <c r="RCU1308" s="1"/>
      <c r="RCV1308" s="1"/>
      <c r="RCW1308" s="1"/>
      <c r="RCX1308" s="1"/>
      <c r="RCY1308" s="1"/>
      <c r="RCZ1308" s="1"/>
      <c r="RDA1308" s="1"/>
      <c r="RDB1308" s="1"/>
      <c r="RDC1308" s="1"/>
      <c r="RDD1308" s="1"/>
      <c r="RDE1308" s="1"/>
      <c r="RDF1308" s="1"/>
      <c r="RDG1308" s="1"/>
      <c r="RDH1308" s="1"/>
      <c r="RDI1308" s="1"/>
      <c r="RDJ1308" s="1"/>
      <c r="RDK1308" s="1"/>
      <c r="RDL1308" s="1"/>
      <c r="RDM1308" s="1"/>
      <c r="RDN1308" s="1"/>
      <c r="RDO1308" s="1"/>
      <c r="RDP1308" s="1"/>
      <c r="RDQ1308" s="1"/>
      <c r="RDR1308" s="1"/>
      <c r="RDS1308" s="1"/>
      <c r="RDT1308" s="1"/>
      <c r="RDU1308" s="1"/>
      <c r="RDV1308" s="1"/>
      <c r="RDW1308" s="1"/>
      <c r="RDX1308" s="1"/>
      <c r="RDY1308" s="1"/>
      <c r="RDZ1308" s="1"/>
      <c r="REA1308" s="1"/>
      <c r="REB1308" s="1"/>
      <c r="REC1308" s="1"/>
      <c r="RED1308" s="1"/>
      <c r="REE1308" s="1"/>
      <c r="REF1308" s="1"/>
      <c r="REG1308" s="1"/>
      <c r="REH1308" s="1"/>
      <c r="REI1308" s="1"/>
      <c r="REJ1308" s="1"/>
      <c r="REK1308" s="1"/>
      <c r="REL1308" s="1"/>
      <c r="REM1308" s="1"/>
      <c r="REN1308" s="1"/>
      <c r="REO1308" s="1"/>
      <c r="REP1308" s="1"/>
      <c r="REQ1308" s="1"/>
      <c r="RER1308" s="1"/>
      <c r="RES1308" s="1"/>
      <c r="RET1308" s="1"/>
      <c r="REU1308" s="1"/>
      <c r="REV1308" s="1"/>
      <c r="REW1308" s="1"/>
      <c r="REX1308" s="1"/>
      <c r="REY1308" s="1"/>
      <c r="REZ1308" s="1"/>
      <c r="RFA1308" s="1"/>
      <c r="RFB1308" s="1"/>
      <c r="RFC1308" s="1"/>
      <c r="RFD1308" s="1"/>
      <c r="RFE1308" s="1"/>
      <c r="RFF1308" s="1"/>
      <c r="RFG1308" s="1"/>
      <c r="RFH1308" s="1"/>
      <c r="RFI1308" s="1"/>
      <c r="RFJ1308" s="1"/>
      <c r="RFK1308" s="1"/>
      <c r="RFL1308" s="1"/>
      <c r="RFM1308" s="1"/>
      <c r="RFN1308" s="1"/>
      <c r="RFO1308" s="1"/>
      <c r="RFP1308" s="1"/>
      <c r="RFQ1308" s="1"/>
      <c r="RFR1308" s="1"/>
      <c r="RFS1308" s="1"/>
      <c r="RFT1308" s="1"/>
      <c r="RFU1308" s="1"/>
      <c r="RFV1308" s="1"/>
      <c r="RFW1308" s="1"/>
      <c r="RFX1308" s="1"/>
      <c r="RFY1308" s="1"/>
      <c r="RFZ1308" s="1"/>
      <c r="RGA1308" s="1"/>
      <c r="RGB1308" s="1"/>
      <c r="RGC1308" s="1"/>
      <c r="RGD1308" s="1"/>
      <c r="RGE1308" s="1"/>
      <c r="RGF1308" s="1"/>
      <c r="RGG1308" s="1"/>
      <c r="RGH1308" s="1"/>
      <c r="RGI1308" s="1"/>
      <c r="RGJ1308" s="1"/>
      <c r="RGK1308" s="1"/>
      <c r="RGL1308" s="1"/>
      <c r="RGM1308" s="1"/>
      <c r="RGN1308" s="1"/>
      <c r="RGO1308" s="1"/>
      <c r="RGP1308" s="1"/>
      <c r="RGQ1308" s="1"/>
      <c r="RGR1308" s="1"/>
      <c r="RGS1308" s="1"/>
      <c r="RGT1308" s="1"/>
      <c r="RGU1308" s="1"/>
      <c r="RGV1308" s="1"/>
      <c r="RGW1308" s="1"/>
      <c r="RGX1308" s="1"/>
      <c r="RGY1308" s="1"/>
      <c r="RGZ1308" s="1"/>
      <c r="RHA1308" s="1"/>
      <c r="RHB1308" s="1"/>
      <c r="RHC1308" s="1"/>
      <c r="RHD1308" s="1"/>
      <c r="RHE1308" s="1"/>
      <c r="RHF1308" s="1"/>
      <c r="RHG1308" s="1"/>
      <c r="RHH1308" s="1"/>
      <c r="RHI1308" s="1"/>
      <c r="RHJ1308" s="1"/>
      <c r="RHK1308" s="1"/>
      <c r="RHL1308" s="1"/>
      <c r="RHM1308" s="1"/>
      <c r="RHN1308" s="1"/>
      <c r="RHO1308" s="1"/>
      <c r="RHP1308" s="1"/>
      <c r="RHQ1308" s="1"/>
      <c r="RHR1308" s="1"/>
      <c r="RHS1308" s="1"/>
      <c r="RHT1308" s="1"/>
      <c r="RHU1308" s="1"/>
      <c r="RHV1308" s="1"/>
      <c r="RHW1308" s="1"/>
      <c r="RHX1308" s="1"/>
      <c r="RHY1308" s="1"/>
      <c r="RHZ1308" s="1"/>
      <c r="RIA1308" s="1"/>
      <c r="RIB1308" s="1"/>
      <c r="RIC1308" s="1"/>
      <c r="RID1308" s="1"/>
      <c r="RIE1308" s="1"/>
      <c r="RIF1308" s="1"/>
      <c r="RIG1308" s="1"/>
      <c r="RIH1308" s="1"/>
      <c r="RII1308" s="1"/>
      <c r="RIJ1308" s="1"/>
      <c r="RIK1308" s="1"/>
      <c r="RIL1308" s="1"/>
      <c r="RIM1308" s="1"/>
      <c r="RIN1308" s="1"/>
      <c r="RIO1308" s="1"/>
      <c r="RIP1308" s="1"/>
      <c r="RIQ1308" s="1"/>
      <c r="RIR1308" s="1"/>
      <c r="RIS1308" s="1"/>
      <c r="RIT1308" s="1"/>
      <c r="RIU1308" s="1"/>
      <c r="RIV1308" s="1"/>
      <c r="RIW1308" s="1"/>
      <c r="RIX1308" s="1"/>
      <c r="RIY1308" s="1"/>
      <c r="RIZ1308" s="1"/>
      <c r="RJA1308" s="1"/>
      <c r="RJB1308" s="1"/>
      <c r="RJC1308" s="1"/>
      <c r="RJD1308" s="1"/>
      <c r="RJE1308" s="1"/>
      <c r="RJF1308" s="1"/>
      <c r="RJG1308" s="1"/>
      <c r="RJH1308" s="1"/>
      <c r="RJI1308" s="1"/>
      <c r="RJJ1308" s="1"/>
      <c r="RJK1308" s="1"/>
      <c r="RJL1308" s="1"/>
      <c r="RJM1308" s="1"/>
      <c r="RJN1308" s="1"/>
      <c r="RJO1308" s="1"/>
      <c r="RJP1308" s="1"/>
      <c r="RJQ1308" s="1"/>
      <c r="RJR1308" s="1"/>
      <c r="RJS1308" s="1"/>
      <c r="RJT1308" s="1"/>
      <c r="RJU1308" s="1"/>
      <c r="RJV1308" s="1"/>
      <c r="RJW1308" s="1"/>
      <c r="RJX1308" s="1"/>
      <c r="RJY1308" s="1"/>
      <c r="RJZ1308" s="1"/>
      <c r="RKA1308" s="1"/>
      <c r="RKB1308" s="1"/>
      <c r="RKC1308" s="1"/>
      <c r="RKD1308" s="1"/>
      <c r="RKE1308" s="1"/>
      <c r="RKF1308" s="1"/>
      <c r="RKG1308" s="1"/>
      <c r="RKH1308" s="1"/>
      <c r="RKI1308" s="1"/>
      <c r="RKJ1308" s="1"/>
      <c r="RKK1308" s="1"/>
      <c r="RKL1308" s="1"/>
      <c r="RKM1308" s="1"/>
      <c r="RKN1308" s="1"/>
      <c r="RKO1308" s="1"/>
      <c r="RKP1308" s="1"/>
      <c r="RKQ1308" s="1"/>
      <c r="RKR1308" s="1"/>
      <c r="RKS1308" s="1"/>
      <c r="RKT1308" s="1"/>
      <c r="RKU1308" s="1"/>
      <c r="RKV1308" s="1"/>
      <c r="RKW1308" s="1"/>
      <c r="RKX1308" s="1"/>
      <c r="RKY1308" s="1"/>
      <c r="RKZ1308" s="1"/>
      <c r="RLA1308" s="1"/>
      <c r="RLB1308" s="1"/>
      <c r="RLC1308" s="1"/>
      <c r="RLD1308" s="1"/>
      <c r="RLE1308" s="1"/>
      <c r="RLF1308" s="1"/>
      <c r="RLG1308" s="1"/>
      <c r="RLH1308" s="1"/>
      <c r="RLI1308" s="1"/>
      <c r="RLJ1308" s="1"/>
      <c r="RLK1308" s="1"/>
      <c r="RLL1308" s="1"/>
      <c r="RLM1308" s="1"/>
      <c r="RLN1308" s="1"/>
      <c r="RLO1308" s="1"/>
      <c r="RLP1308" s="1"/>
      <c r="RLQ1308" s="1"/>
      <c r="RLR1308" s="1"/>
      <c r="RLS1308" s="1"/>
      <c r="RLT1308" s="1"/>
      <c r="RLU1308" s="1"/>
      <c r="RLV1308" s="1"/>
      <c r="RLW1308" s="1"/>
      <c r="RLX1308" s="1"/>
      <c r="RLY1308" s="1"/>
      <c r="RLZ1308" s="1"/>
      <c r="RMA1308" s="1"/>
      <c r="RMB1308" s="1"/>
      <c r="RMC1308" s="1"/>
      <c r="RMD1308" s="1"/>
      <c r="RME1308" s="1"/>
      <c r="RMF1308" s="1"/>
      <c r="RMG1308" s="1"/>
      <c r="RMH1308" s="1"/>
      <c r="RMI1308" s="1"/>
      <c r="RMJ1308" s="1"/>
      <c r="RMK1308" s="1"/>
      <c r="RML1308" s="1"/>
      <c r="RMM1308" s="1"/>
      <c r="RMN1308" s="1"/>
      <c r="RMO1308" s="1"/>
      <c r="RMP1308" s="1"/>
      <c r="RMQ1308" s="1"/>
      <c r="RMR1308" s="1"/>
      <c r="RMS1308" s="1"/>
      <c r="RMT1308" s="1"/>
      <c r="RMU1308" s="1"/>
      <c r="RMV1308" s="1"/>
      <c r="RMW1308" s="1"/>
      <c r="RMX1308" s="1"/>
      <c r="RMY1308" s="1"/>
      <c r="RMZ1308" s="1"/>
      <c r="RNA1308" s="1"/>
      <c r="RNB1308" s="1"/>
      <c r="RNC1308" s="1"/>
      <c r="RND1308" s="1"/>
      <c r="RNE1308" s="1"/>
      <c r="RNF1308" s="1"/>
      <c r="RNG1308" s="1"/>
      <c r="RNH1308" s="1"/>
      <c r="RNI1308" s="1"/>
      <c r="RNJ1308" s="1"/>
      <c r="RNK1308" s="1"/>
      <c r="RNL1308" s="1"/>
      <c r="RNM1308" s="1"/>
      <c r="RNN1308" s="1"/>
      <c r="RNO1308" s="1"/>
      <c r="RNP1308" s="1"/>
      <c r="RNQ1308" s="1"/>
      <c r="RNR1308" s="1"/>
      <c r="RNS1308" s="1"/>
      <c r="RNT1308" s="1"/>
      <c r="RNU1308" s="1"/>
      <c r="RNV1308" s="1"/>
      <c r="RNW1308" s="1"/>
      <c r="RNX1308" s="1"/>
      <c r="RNY1308" s="1"/>
      <c r="RNZ1308" s="1"/>
      <c r="ROA1308" s="1"/>
      <c r="ROB1308" s="1"/>
      <c r="ROC1308" s="1"/>
      <c r="ROD1308" s="1"/>
      <c r="ROE1308" s="1"/>
      <c r="ROF1308" s="1"/>
      <c r="ROG1308" s="1"/>
      <c r="ROH1308" s="1"/>
      <c r="ROI1308" s="1"/>
      <c r="ROJ1308" s="1"/>
      <c r="ROK1308" s="1"/>
      <c r="ROL1308" s="1"/>
      <c r="ROM1308" s="1"/>
      <c r="RON1308" s="1"/>
      <c r="ROO1308" s="1"/>
      <c r="ROP1308" s="1"/>
      <c r="ROQ1308" s="1"/>
      <c r="ROR1308" s="1"/>
      <c r="ROS1308" s="1"/>
      <c r="ROT1308" s="1"/>
      <c r="ROU1308" s="1"/>
      <c r="ROV1308" s="1"/>
      <c r="ROW1308" s="1"/>
      <c r="ROX1308" s="1"/>
      <c r="ROY1308" s="1"/>
      <c r="ROZ1308" s="1"/>
      <c r="RPA1308" s="1"/>
      <c r="RPB1308" s="1"/>
      <c r="RPC1308" s="1"/>
      <c r="RPD1308" s="1"/>
      <c r="RPE1308" s="1"/>
      <c r="RPF1308" s="1"/>
      <c r="RPG1308" s="1"/>
      <c r="RPH1308" s="1"/>
      <c r="RPI1308" s="1"/>
      <c r="RPJ1308" s="1"/>
      <c r="RPK1308" s="1"/>
      <c r="RPL1308" s="1"/>
      <c r="RPM1308" s="1"/>
      <c r="RPN1308" s="1"/>
      <c r="RPO1308" s="1"/>
      <c r="RPP1308" s="1"/>
      <c r="RPQ1308" s="1"/>
      <c r="RPR1308" s="1"/>
      <c r="RPS1308" s="1"/>
      <c r="RPT1308" s="1"/>
      <c r="RPU1308" s="1"/>
      <c r="RPV1308" s="1"/>
      <c r="RPW1308" s="1"/>
      <c r="RPX1308" s="1"/>
      <c r="RPY1308" s="1"/>
      <c r="RPZ1308" s="1"/>
      <c r="RQA1308" s="1"/>
      <c r="RQB1308" s="1"/>
      <c r="RQC1308" s="1"/>
      <c r="RQD1308" s="1"/>
      <c r="RQE1308" s="1"/>
      <c r="RQF1308" s="1"/>
      <c r="RQG1308" s="1"/>
      <c r="RQH1308" s="1"/>
      <c r="RQI1308" s="1"/>
      <c r="RQJ1308" s="1"/>
      <c r="RQK1308" s="1"/>
      <c r="RQL1308" s="1"/>
      <c r="RQM1308" s="1"/>
      <c r="RQN1308" s="1"/>
      <c r="RQO1308" s="1"/>
      <c r="RQP1308" s="1"/>
      <c r="RQQ1308" s="1"/>
      <c r="RQR1308" s="1"/>
      <c r="RQS1308" s="1"/>
      <c r="RQT1308" s="1"/>
      <c r="RQU1308" s="1"/>
      <c r="RQV1308" s="1"/>
      <c r="RQW1308" s="1"/>
      <c r="RQX1308" s="1"/>
      <c r="RQY1308" s="1"/>
      <c r="RQZ1308" s="1"/>
      <c r="RRA1308" s="1"/>
      <c r="RRB1308" s="1"/>
      <c r="RRC1308" s="1"/>
      <c r="RRD1308" s="1"/>
      <c r="RRE1308" s="1"/>
      <c r="RRF1308" s="1"/>
      <c r="RRG1308" s="1"/>
      <c r="RRH1308" s="1"/>
      <c r="RRI1308" s="1"/>
      <c r="RRJ1308" s="1"/>
      <c r="RRK1308" s="1"/>
      <c r="RRL1308" s="1"/>
      <c r="RRM1308" s="1"/>
      <c r="RRN1308" s="1"/>
      <c r="RRO1308" s="1"/>
      <c r="RRP1308" s="1"/>
      <c r="RRQ1308" s="1"/>
      <c r="RRR1308" s="1"/>
      <c r="RRS1308" s="1"/>
      <c r="RRT1308" s="1"/>
      <c r="RRU1308" s="1"/>
      <c r="RRV1308" s="1"/>
      <c r="RRW1308" s="1"/>
      <c r="RRX1308" s="1"/>
      <c r="RRY1308" s="1"/>
      <c r="RRZ1308" s="1"/>
      <c r="RSA1308" s="1"/>
      <c r="RSB1308" s="1"/>
      <c r="RSC1308" s="1"/>
      <c r="RSD1308" s="1"/>
      <c r="RSE1308" s="1"/>
      <c r="RSF1308" s="1"/>
      <c r="RSG1308" s="1"/>
      <c r="RSH1308" s="1"/>
      <c r="RSI1308" s="1"/>
      <c r="RSJ1308" s="1"/>
      <c r="RSK1308" s="1"/>
      <c r="RSL1308" s="1"/>
      <c r="RSM1308" s="1"/>
      <c r="RSN1308" s="1"/>
      <c r="RSO1308" s="1"/>
      <c r="RSP1308" s="1"/>
      <c r="RSQ1308" s="1"/>
      <c r="RSR1308" s="1"/>
      <c r="RSS1308" s="1"/>
      <c r="RST1308" s="1"/>
      <c r="RSU1308" s="1"/>
      <c r="RSV1308" s="1"/>
      <c r="RSW1308" s="1"/>
      <c r="RSX1308" s="1"/>
      <c r="RSY1308" s="1"/>
      <c r="RSZ1308" s="1"/>
      <c r="RTA1308" s="1"/>
      <c r="RTB1308" s="1"/>
      <c r="RTC1308" s="1"/>
      <c r="RTD1308" s="1"/>
      <c r="RTE1308" s="1"/>
      <c r="RTF1308" s="1"/>
      <c r="RTG1308" s="1"/>
      <c r="RTH1308" s="1"/>
      <c r="RTI1308" s="1"/>
      <c r="RTJ1308" s="1"/>
      <c r="RTK1308" s="1"/>
      <c r="RTL1308" s="1"/>
      <c r="RTM1308" s="1"/>
      <c r="RTN1308" s="1"/>
      <c r="RTO1308" s="1"/>
      <c r="RTP1308" s="1"/>
      <c r="RTQ1308" s="1"/>
      <c r="RTR1308" s="1"/>
      <c r="RTS1308" s="1"/>
      <c r="RTT1308" s="1"/>
      <c r="RTU1308" s="1"/>
      <c r="RTV1308" s="1"/>
      <c r="RTW1308" s="1"/>
      <c r="RTX1308" s="1"/>
      <c r="RTY1308" s="1"/>
      <c r="RTZ1308" s="1"/>
      <c r="RUA1308" s="1"/>
      <c r="RUB1308" s="1"/>
      <c r="RUC1308" s="1"/>
      <c r="RUD1308" s="1"/>
      <c r="RUE1308" s="1"/>
      <c r="RUF1308" s="1"/>
      <c r="RUG1308" s="1"/>
      <c r="RUH1308" s="1"/>
      <c r="RUI1308" s="1"/>
      <c r="RUJ1308" s="1"/>
      <c r="RUK1308" s="1"/>
      <c r="RUL1308" s="1"/>
      <c r="RUM1308" s="1"/>
      <c r="RUN1308" s="1"/>
      <c r="RUO1308" s="1"/>
      <c r="RUP1308" s="1"/>
      <c r="RUQ1308" s="1"/>
      <c r="RUR1308" s="1"/>
      <c r="RUS1308" s="1"/>
      <c r="RUT1308" s="1"/>
      <c r="RUU1308" s="1"/>
      <c r="RUV1308" s="1"/>
      <c r="RUW1308" s="1"/>
      <c r="RUX1308" s="1"/>
      <c r="RUY1308" s="1"/>
      <c r="RUZ1308" s="1"/>
      <c r="RVA1308" s="1"/>
      <c r="RVB1308" s="1"/>
      <c r="RVC1308" s="1"/>
      <c r="RVD1308" s="1"/>
      <c r="RVE1308" s="1"/>
      <c r="RVF1308" s="1"/>
      <c r="RVG1308" s="1"/>
      <c r="RVH1308" s="1"/>
      <c r="RVI1308" s="1"/>
      <c r="RVJ1308" s="1"/>
      <c r="RVK1308" s="1"/>
      <c r="RVL1308" s="1"/>
      <c r="RVM1308" s="1"/>
      <c r="RVN1308" s="1"/>
      <c r="RVO1308" s="1"/>
      <c r="RVP1308" s="1"/>
      <c r="RVQ1308" s="1"/>
      <c r="RVR1308" s="1"/>
      <c r="RVS1308" s="1"/>
      <c r="RVT1308" s="1"/>
      <c r="RVU1308" s="1"/>
      <c r="RVV1308" s="1"/>
      <c r="RVW1308" s="1"/>
      <c r="RVX1308" s="1"/>
      <c r="RVY1308" s="1"/>
      <c r="RVZ1308" s="1"/>
      <c r="RWA1308" s="1"/>
      <c r="RWB1308" s="1"/>
      <c r="RWC1308" s="1"/>
      <c r="RWD1308" s="1"/>
      <c r="RWE1308" s="1"/>
      <c r="RWF1308" s="1"/>
      <c r="RWG1308" s="1"/>
      <c r="RWH1308" s="1"/>
      <c r="RWI1308" s="1"/>
      <c r="RWJ1308" s="1"/>
      <c r="RWK1308" s="1"/>
      <c r="RWL1308" s="1"/>
      <c r="RWM1308" s="1"/>
      <c r="RWN1308" s="1"/>
      <c r="RWO1308" s="1"/>
      <c r="RWP1308" s="1"/>
      <c r="RWQ1308" s="1"/>
      <c r="RWR1308" s="1"/>
      <c r="RWS1308" s="1"/>
      <c r="RWT1308" s="1"/>
      <c r="RWU1308" s="1"/>
      <c r="RWV1308" s="1"/>
      <c r="RWW1308" s="1"/>
      <c r="RWX1308" s="1"/>
      <c r="RWY1308" s="1"/>
      <c r="RWZ1308" s="1"/>
      <c r="RXA1308" s="1"/>
      <c r="RXB1308" s="1"/>
      <c r="RXC1308" s="1"/>
      <c r="RXD1308" s="1"/>
      <c r="RXE1308" s="1"/>
      <c r="RXF1308" s="1"/>
      <c r="RXG1308" s="1"/>
      <c r="RXH1308" s="1"/>
      <c r="RXI1308" s="1"/>
      <c r="RXJ1308" s="1"/>
      <c r="RXK1308" s="1"/>
      <c r="RXL1308" s="1"/>
      <c r="RXM1308" s="1"/>
      <c r="RXN1308" s="1"/>
      <c r="RXO1308" s="1"/>
      <c r="RXP1308" s="1"/>
      <c r="RXQ1308" s="1"/>
      <c r="RXR1308" s="1"/>
      <c r="RXS1308" s="1"/>
      <c r="RXT1308" s="1"/>
      <c r="RXU1308" s="1"/>
      <c r="RXV1308" s="1"/>
      <c r="RXW1308" s="1"/>
      <c r="RXX1308" s="1"/>
      <c r="RXY1308" s="1"/>
      <c r="RXZ1308" s="1"/>
      <c r="RYA1308" s="1"/>
      <c r="RYB1308" s="1"/>
      <c r="RYC1308" s="1"/>
      <c r="RYD1308" s="1"/>
      <c r="RYE1308" s="1"/>
      <c r="RYF1308" s="1"/>
      <c r="RYG1308" s="1"/>
      <c r="RYH1308" s="1"/>
      <c r="RYI1308" s="1"/>
      <c r="RYJ1308" s="1"/>
      <c r="RYK1308" s="1"/>
      <c r="RYL1308" s="1"/>
      <c r="RYM1308" s="1"/>
      <c r="RYN1308" s="1"/>
      <c r="RYO1308" s="1"/>
      <c r="RYP1308" s="1"/>
      <c r="RYQ1308" s="1"/>
      <c r="RYR1308" s="1"/>
      <c r="RYS1308" s="1"/>
      <c r="RYT1308" s="1"/>
      <c r="RYU1308" s="1"/>
      <c r="RYV1308" s="1"/>
      <c r="RYW1308" s="1"/>
      <c r="RYX1308" s="1"/>
      <c r="RYY1308" s="1"/>
      <c r="RYZ1308" s="1"/>
      <c r="RZA1308" s="1"/>
      <c r="RZB1308" s="1"/>
      <c r="RZC1308" s="1"/>
      <c r="RZD1308" s="1"/>
      <c r="RZE1308" s="1"/>
      <c r="RZF1308" s="1"/>
      <c r="RZG1308" s="1"/>
      <c r="RZH1308" s="1"/>
      <c r="RZI1308" s="1"/>
      <c r="RZJ1308" s="1"/>
      <c r="RZK1308" s="1"/>
      <c r="RZL1308" s="1"/>
      <c r="RZM1308" s="1"/>
      <c r="RZN1308" s="1"/>
      <c r="RZO1308" s="1"/>
      <c r="RZP1308" s="1"/>
      <c r="RZQ1308" s="1"/>
      <c r="RZR1308" s="1"/>
      <c r="RZS1308" s="1"/>
      <c r="RZT1308" s="1"/>
      <c r="RZU1308" s="1"/>
      <c r="RZV1308" s="1"/>
      <c r="RZW1308" s="1"/>
      <c r="RZX1308" s="1"/>
      <c r="RZY1308" s="1"/>
      <c r="RZZ1308" s="1"/>
      <c r="SAA1308" s="1"/>
      <c r="SAB1308" s="1"/>
      <c r="SAC1308" s="1"/>
      <c r="SAD1308" s="1"/>
      <c r="SAE1308" s="1"/>
      <c r="SAF1308" s="1"/>
      <c r="SAG1308" s="1"/>
      <c r="SAH1308" s="1"/>
      <c r="SAI1308" s="1"/>
      <c r="SAJ1308" s="1"/>
      <c r="SAK1308" s="1"/>
      <c r="SAL1308" s="1"/>
      <c r="SAM1308" s="1"/>
      <c r="SAN1308" s="1"/>
      <c r="SAO1308" s="1"/>
      <c r="SAP1308" s="1"/>
      <c r="SAQ1308" s="1"/>
      <c r="SAR1308" s="1"/>
      <c r="SAS1308" s="1"/>
      <c r="SAT1308" s="1"/>
      <c r="SAU1308" s="1"/>
      <c r="SAV1308" s="1"/>
      <c r="SAW1308" s="1"/>
      <c r="SAX1308" s="1"/>
      <c r="SAY1308" s="1"/>
      <c r="SAZ1308" s="1"/>
      <c r="SBA1308" s="1"/>
      <c r="SBB1308" s="1"/>
      <c r="SBC1308" s="1"/>
      <c r="SBD1308" s="1"/>
      <c r="SBE1308" s="1"/>
      <c r="SBF1308" s="1"/>
      <c r="SBG1308" s="1"/>
      <c r="SBH1308" s="1"/>
      <c r="SBI1308" s="1"/>
      <c r="SBJ1308" s="1"/>
      <c r="SBK1308" s="1"/>
      <c r="SBL1308" s="1"/>
      <c r="SBM1308" s="1"/>
      <c r="SBN1308" s="1"/>
      <c r="SBO1308" s="1"/>
      <c r="SBP1308" s="1"/>
      <c r="SBQ1308" s="1"/>
      <c r="SBR1308" s="1"/>
      <c r="SBS1308" s="1"/>
      <c r="SBT1308" s="1"/>
      <c r="SBU1308" s="1"/>
      <c r="SBV1308" s="1"/>
      <c r="SBW1308" s="1"/>
      <c r="SBX1308" s="1"/>
      <c r="SBY1308" s="1"/>
      <c r="SBZ1308" s="1"/>
      <c r="SCA1308" s="1"/>
      <c r="SCB1308" s="1"/>
      <c r="SCC1308" s="1"/>
      <c r="SCD1308" s="1"/>
      <c r="SCE1308" s="1"/>
      <c r="SCF1308" s="1"/>
      <c r="SCG1308" s="1"/>
      <c r="SCH1308" s="1"/>
      <c r="SCI1308" s="1"/>
      <c r="SCJ1308" s="1"/>
      <c r="SCK1308" s="1"/>
      <c r="SCL1308" s="1"/>
      <c r="SCM1308" s="1"/>
      <c r="SCN1308" s="1"/>
      <c r="SCO1308" s="1"/>
      <c r="SCP1308" s="1"/>
      <c r="SCQ1308" s="1"/>
      <c r="SCR1308" s="1"/>
      <c r="SCS1308" s="1"/>
      <c r="SCT1308" s="1"/>
      <c r="SCU1308" s="1"/>
      <c r="SCV1308" s="1"/>
      <c r="SCW1308" s="1"/>
      <c r="SCX1308" s="1"/>
      <c r="SCY1308" s="1"/>
      <c r="SCZ1308" s="1"/>
      <c r="SDA1308" s="1"/>
      <c r="SDB1308" s="1"/>
      <c r="SDC1308" s="1"/>
      <c r="SDD1308" s="1"/>
      <c r="SDE1308" s="1"/>
      <c r="SDF1308" s="1"/>
      <c r="SDG1308" s="1"/>
      <c r="SDH1308" s="1"/>
      <c r="SDI1308" s="1"/>
      <c r="SDJ1308" s="1"/>
      <c r="SDK1308" s="1"/>
      <c r="SDL1308" s="1"/>
      <c r="SDM1308" s="1"/>
      <c r="SDN1308" s="1"/>
      <c r="SDO1308" s="1"/>
      <c r="SDP1308" s="1"/>
      <c r="SDQ1308" s="1"/>
      <c r="SDR1308" s="1"/>
      <c r="SDS1308" s="1"/>
      <c r="SDT1308" s="1"/>
      <c r="SDU1308" s="1"/>
      <c r="SDV1308" s="1"/>
      <c r="SDW1308" s="1"/>
      <c r="SDX1308" s="1"/>
      <c r="SDY1308" s="1"/>
      <c r="SDZ1308" s="1"/>
      <c r="SEA1308" s="1"/>
      <c r="SEB1308" s="1"/>
      <c r="SEC1308" s="1"/>
      <c r="SED1308" s="1"/>
      <c r="SEE1308" s="1"/>
      <c r="SEF1308" s="1"/>
      <c r="SEG1308" s="1"/>
      <c r="SEH1308" s="1"/>
      <c r="SEI1308" s="1"/>
      <c r="SEJ1308" s="1"/>
      <c r="SEK1308" s="1"/>
      <c r="SEL1308" s="1"/>
      <c r="SEM1308" s="1"/>
      <c r="SEN1308" s="1"/>
      <c r="SEO1308" s="1"/>
      <c r="SEP1308" s="1"/>
      <c r="SEQ1308" s="1"/>
      <c r="SER1308" s="1"/>
      <c r="SES1308" s="1"/>
      <c r="SET1308" s="1"/>
      <c r="SEU1308" s="1"/>
      <c r="SEV1308" s="1"/>
      <c r="SEW1308" s="1"/>
      <c r="SEX1308" s="1"/>
      <c r="SEY1308" s="1"/>
      <c r="SEZ1308" s="1"/>
      <c r="SFA1308" s="1"/>
      <c r="SFB1308" s="1"/>
      <c r="SFC1308" s="1"/>
      <c r="SFD1308" s="1"/>
      <c r="SFE1308" s="1"/>
      <c r="SFF1308" s="1"/>
      <c r="SFG1308" s="1"/>
      <c r="SFH1308" s="1"/>
      <c r="SFI1308" s="1"/>
      <c r="SFJ1308" s="1"/>
      <c r="SFK1308" s="1"/>
      <c r="SFL1308" s="1"/>
      <c r="SFM1308" s="1"/>
      <c r="SFN1308" s="1"/>
      <c r="SFO1308" s="1"/>
      <c r="SFP1308" s="1"/>
      <c r="SFQ1308" s="1"/>
      <c r="SFR1308" s="1"/>
      <c r="SFS1308" s="1"/>
      <c r="SFT1308" s="1"/>
      <c r="SFU1308" s="1"/>
      <c r="SFV1308" s="1"/>
      <c r="SFW1308" s="1"/>
      <c r="SFX1308" s="1"/>
      <c r="SFY1308" s="1"/>
      <c r="SFZ1308" s="1"/>
      <c r="SGA1308" s="1"/>
      <c r="SGB1308" s="1"/>
      <c r="SGC1308" s="1"/>
      <c r="SGD1308" s="1"/>
      <c r="SGE1308" s="1"/>
      <c r="SGF1308" s="1"/>
      <c r="SGG1308" s="1"/>
      <c r="SGH1308" s="1"/>
      <c r="SGI1308" s="1"/>
      <c r="SGJ1308" s="1"/>
      <c r="SGK1308" s="1"/>
      <c r="SGL1308" s="1"/>
      <c r="SGM1308" s="1"/>
      <c r="SGN1308" s="1"/>
      <c r="SGO1308" s="1"/>
      <c r="SGP1308" s="1"/>
      <c r="SGQ1308" s="1"/>
      <c r="SGR1308" s="1"/>
      <c r="SGS1308" s="1"/>
      <c r="SGT1308" s="1"/>
      <c r="SGU1308" s="1"/>
      <c r="SGV1308" s="1"/>
      <c r="SGW1308" s="1"/>
      <c r="SGX1308" s="1"/>
      <c r="SGY1308" s="1"/>
      <c r="SGZ1308" s="1"/>
      <c r="SHA1308" s="1"/>
      <c r="SHB1308" s="1"/>
      <c r="SHC1308" s="1"/>
      <c r="SHD1308" s="1"/>
      <c r="SHE1308" s="1"/>
      <c r="SHF1308" s="1"/>
      <c r="SHG1308" s="1"/>
      <c r="SHH1308" s="1"/>
      <c r="SHI1308" s="1"/>
      <c r="SHJ1308" s="1"/>
      <c r="SHK1308" s="1"/>
      <c r="SHL1308" s="1"/>
      <c r="SHM1308" s="1"/>
      <c r="SHN1308" s="1"/>
      <c r="SHO1308" s="1"/>
      <c r="SHP1308" s="1"/>
      <c r="SHQ1308" s="1"/>
      <c r="SHR1308" s="1"/>
      <c r="SHS1308" s="1"/>
      <c r="SHT1308" s="1"/>
      <c r="SHU1308" s="1"/>
      <c r="SHV1308" s="1"/>
      <c r="SHW1308" s="1"/>
      <c r="SHX1308" s="1"/>
      <c r="SHY1308" s="1"/>
      <c r="SHZ1308" s="1"/>
      <c r="SIA1308" s="1"/>
      <c r="SIB1308" s="1"/>
      <c r="SIC1308" s="1"/>
      <c r="SID1308" s="1"/>
      <c r="SIE1308" s="1"/>
      <c r="SIF1308" s="1"/>
      <c r="SIG1308" s="1"/>
      <c r="SIH1308" s="1"/>
      <c r="SII1308" s="1"/>
      <c r="SIJ1308" s="1"/>
      <c r="SIK1308" s="1"/>
      <c r="SIL1308" s="1"/>
      <c r="SIM1308" s="1"/>
      <c r="SIN1308" s="1"/>
      <c r="SIO1308" s="1"/>
      <c r="SIP1308" s="1"/>
      <c r="SIQ1308" s="1"/>
      <c r="SIR1308" s="1"/>
      <c r="SIS1308" s="1"/>
      <c r="SIT1308" s="1"/>
      <c r="SIU1308" s="1"/>
      <c r="SIV1308" s="1"/>
      <c r="SIW1308" s="1"/>
      <c r="SIX1308" s="1"/>
      <c r="SIY1308" s="1"/>
      <c r="SIZ1308" s="1"/>
      <c r="SJA1308" s="1"/>
      <c r="SJB1308" s="1"/>
      <c r="SJC1308" s="1"/>
      <c r="SJD1308" s="1"/>
      <c r="SJE1308" s="1"/>
      <c r="SJF1308" s="1"/>
      <c r="SJG1308" s="1"/>
      <c r="SJH1308" s="1"/>
      <c r="SJI1308" s="1"/>
      <c r="SJJ1308" s="1"/>
      <c r="SJK1308" s="1"/>
      <c r="SJL1308" s="1"/>
      <c r="SJM1308" s="1"/>
      <c r="SJN1308" s="1"/>
      <c r="SJO1308" s="1"/>
      <c r="SJP1308" s="1"/>
      <c r="SJQ1308" s="1"/>
      <c r="SJR1308" s="1"/>
      <c r="SJS1308" s="1"/>
      <c r="SJT1308" s="1"/>
      <c r="SJU1308" s="1"/>
      <c r="SJV1308" s="1"/>
      <c r="SJW1308" s="1"/>
      <c r="SJX1308" s="1"/>
      <c r="SJY1308" s="1"/>
      <c r="SJZ1308" s="1"/>
      <c r="SKA1308" s="1"/>
      <c r="SKB1308" s="1"/>
      <c r="SKC1308" s="1"/>
      <c r="SKD1308" s="1"/>
      <c r="SKE1308" s="1"/>
      <c r="SKF1308" s="1"/>
      <c r="SKG1308" s="1"/>
      <c r="SKH1308" s="1"/>
      <c r="SKI1308" s="1"/>
      <c r="SKJ1308" s="1"/>
      <c r="SKK1308" s="1"/>
      <c r="SKL1308" s="1"/>
      <c r="SKM1308" s="1"/>
      <c r="SKN1308" s="1"/>
      <c r="SKO1308" s="1"/>
      <c r="SKP1308" s="1"/>
      <c r="SKQ1308" s="1"/>
      <c r="SKR1308" s="1"/>
      <c r="SKS1308" s="1"/>
      <c r="SKT1308" s="1"/>
      <c r="SKU1308" s="1"/>
      <c r="SKV1308" s="1"/>
      <c r="SKW1308" s="1"/>
      <c r="SKX1308" s="1"/>
      <c r="SKY1308" s="1"/>
      <c r="SKZ1308" s="1"/>
      <c r="SLA1308" s="1"/>
      <c r="SLB1308" s="1"/>
      <c r="SLC1308" s="1"/>
      <c r="SLD1308" s="1"/>
      <c r="SLE1308" s="1"/>
      <c r="SLF1308" s="1"/>
      <c r="SLG1308" s="1"/>
      <c r="SLH1308" s="1"/>
      <c r="SLI1308" s="1"/>
      <c r="SLJ1308" s="1"/>
      <c r="SLK1308" s="1"/>
      <c r="SLL1308" s="1"/>
      <c r="SLM1308" s="1"/>
      <c r="SLN1308" s="1"/>
      <c r="SLO1308" s="1"/>
      <c r="SLP1308" s="1"/>
      <c r="SLQ1308" s="1"/>
      <c r="SLR1308" s="1"/>
      <c r="SLS1308" s="1"/>
      <c r="SLT1308" s="1"/>
      <c r="SLU1308" s="1"/>
      <c r="SLV1308" s="1"/>
      <c r="SLW1308" s="1"/>
      <c r="SLX1308" s="1"/>
      <c r="SLY1308" s="1"/>
      <c r="SLZ1308" s="1"/>
      <c r="SMA1308" s="1"/>
      <c r="SMB1308" s="1"/>
      <c r="SMC1308" s="1"/>
      <c r="SMD1308" s="1"/>
      <c r="SME1308" s="1"/>
      <c r="SMF1308" s="1"/>
      <c r="SMG1308" s="1"/>
      <c r="SMH1308" s="1"/>
      <c r="SMI1308" s="1"/>
      <c r="SMJ1308" s="1"/>
      <c r="SMK1308" s="1"/>
      <c r="SML1308" s="1"/>
      <c r="SMM1308" s="1"/>
      <c r="SMN1308" s="1"/>
      <c r="SMO1308" s="1"/>
      <c r="SMP1308" s="1"/>
      <c r="SMQ1308" s="1"/>
      <c r="SMR1308" s="1"/>
      <c r="SMS1308" s="1"/>
      <c r="SMT1308" s="1"/>
      <c r="SMU1308" s="1"/>
      <c r="SMV1308" s="1"/>
      <c r="SMW1308" s="1"/>
      <c r="SMX1308" s="1"/>
      <c r="SMY1308" s="1"/>
      <c r="SMZ1308" s="1"/>
      <c r="SNA1308" s="1"/>
      <c r="SNB1308" s="1"/>
      <c r="SNC1308" s="1"/>
      <c r="SND1308" s="1"/>
      <c r="SNE1308" s="1"/>
      <c r="SNF1308" s="1"/>
      <c r="SNG1308" s="1"/>
      <c r="SNH1308" s="1"/>
      <c r="SNI1308" s="1"/>
      <c r="SNJ1308" s="1"/>
      <c r="SNK1308" s="1"/>
      <c r="SNL1308" s="1"/>
      <c r="SNM1308" s="1"/>
      <c r="SNN1308" s="1"/>
      <c r="SNO1308" s="1"/>
      <c r="SNP1308" s="1"/>
      <c r="SNQ1308" s="1"/>
      <c r="SNR1308" s="1"/>
      <c r="SNS1308" s="1"/>
      <c r="SNT1308" s="1"/>
      <c r="SNU1308" s="1"/>
      <c r="SNV1308" s="1"/>
      <c r="SNW1308" s="1"/>
      <c r="SNX1308" s="1"/>
      <c r="SNY1308" s="1"/>
      <c r="SNZ1308" s="1"/>
      <c r="SOA1308" s="1"/>
      <c r="SOB1308" s="1"/>
      <c r="SOC1308" s="1"/>
      <c r="SOD1308" s="1"/>
      <c r="SOE1308" s="1"/>
      <c r="SOF1308" s="1"/>
      <c r="SOG1308" s="1"/>
      <c r="SOH1308" s="1"/>
      <c r="SOI1308" s="1"/>
      <c r="SOJ1308" s="1"/>
      <c r="SOK1308" s="1"/>
      <c r="SOL1308" s="1"/>
      <c r="SOM1308" s="1"/>
      <c r="SON1308" s="1"/>
      <c r="SOO1308" s="1"/>
      <c r="SOP1308" s="1"/>
      <c r="SOQ1308" s="1"/>
      <c r="SOR1308" s="1"/>
      <c r="SOS1308" s="1"/>
      <c r="SOT1308" s="1"/>
      <c r="SOU1308" s="1"/>
      <c r="SOV1308" s="1"/>
      <c r="SOW1308" s="1"/>
      <c r="SOX1308" s="1"/>
      <c r="SOY1308" s="1"/>
      <c r="SOZ1308" s="1"/>
      <c r="SPA1308" s="1"/>
      <c r="SPB1308" s="1"/>
      <c r="SPC1308" s="1"/>
      <c r="SPD1308" s="1"/>
      <c r="SPE1308" s="1"/>
      <c r="SPF1308" s="1"/>
      <c r="SPG1308" s="1"/>
      <c r="SPH1308" s="1"/>
      <c r="SPI1308" s="1"/>
      <c r="SPJ1308" s="1"/>
      <c r="SPK1308" s="1"/>
      <c r="SPL1308" s="1"/>
      <c r="SPM1308" s="1"/>
      <c r="SPN1308" s="1"/>
      <c r="SPO1308" s="1"/>
      <c r="SPP1308" s="1"/>
      <c r="SPQ1308" s="1"/>
      <c r="SPR1308" s="1"/>
      <c r="SPS1308" s="1"/>
      <c r="SPT1308" s="1"/>
      <c r="SPU1308" s="1"/>
      <c r="SPV1308" s="1"/>
      <c r="SPW1308" s="1"/>
      <c r="SPX1308" s="1"/>
      <c r="SPY1308" s="1"/>
      <c r="SPZ1308" s="1"/>
      <c r="SQA1308" s="1"/>
      <c r="SQB1308" s="1"/>
      <c r="SQC1308" s="1"/>
      <c r="SQD1308" s="1"/>
      <c r="SQE1308" s="1"/>
      <c r="SQF1308" s="1"/>
      <c r="SQG1308" s="1"/>
      <c r="SQH1308" s="1"/>
      <c r="SQI1308" s="1"/>
      <c r="SQJ1308" s="1"/>
      <c r="SQK1308" s="1"/>
      <c r="SQL1308" s="1"/>
      <c r="SQM1308" s="1"/>
      <c r="SQN1308" s="1"/>
      <c r="SQO1308" s="1"/>
      <c r="SQP1308" s="1"/>
      <c r="SQQ1308" s="1"/>
      <c r="SQR1308" s="1"/>
      <c r="SQS1308" s="1"/>
      <c r="SQT1308" s="1"/>
      <c r="SQU1308" s="1"/>
      <c r="SQV1308" s="1"/>
      <c r="SQW1308" s="1"/>
      <c r="SQX1308" s="1"/>
      <c r="SQY1308" s="1"/>
      <c r="SQZ1308" s="1"/>
      <c r="SRA1308" s="1"/>
      <c r="SRB1308" s="1"/>
      <c r="SRC1308" s="1"/>
      <c r="SRD1308" s="1"/>
      <c r="SRE1308" s="1"/>
      <c r="SRF1308" s="1"/>
      <c r="SRG1308" s="1"/>
      <c r="SRH1308" s="1"/>
      <c r="SRI1308" s="1"/>
      <c r="SRJ1308" s="1"/>
      <c r="SRK1308" s="1"/>
      <c r="SRL1308" s="1"/>
      <c r="SRM1308" s="1"/>
      <c r="SRN1308" s="1"/>
      <c r="SRO1308" s="1"/>
      <c r="SRP1308" s="1"/>
      <c r="SRQ1308" s="1"/>
      <c r="SRR1308" s="1"/>
      <c r="SRS1308" s="1"/>
      <c r="SRT1308" s="1"/>
      <c r="SRU1308" s="1"/>
      <c r="SRV1308" s="1"/>
      <c r="SRW1308" s="1"/>
      <c r="SRX1308" s="1"/>
      <c r="SRY1308" s="1"/>
      <c r="SRZ1308" s="1"/>
      <c r="SSA1308" s="1"/>
      <c r="SSB1308" s="1"/>
      <c r="SSC1308" s="1"/>
      <c r="SSD1308" s="1"/>
      <c r="SSE1308" s="1"/>
      <c r="SSF1308" s="1"/>
      <c r="SSG1308" s="1"/>
      <c r="SSH1308" s="1"/>
      <c r="SSI1308" s="1"/>
      <c r="SSJ1308" s="1"/>
      <c r="SSK1308" s="1"/>
      <c r="SSL1308" s="1"/>
      <c r="SSM1308" s="1"/>
      <c r="SSN1308" s="1"/>
      <c r="SSO1308" s="1"/>
      <c r="SSP1308" s="1"/>
      <c r="SSQ1308" s="1"/>
      <c r="SSR1308" s="1"/>
      <c r="SSS1308" s="1"/>
      <c r="SST1308" s="1"/>
      <c r="SSU1308" s="1"/>
      <c r="SSV1308" s="1"/>
      <c r="SSW1308" s="1"/>
      <c r="SSX1308" s="1"/>
      <c r="SSY1308" s="1"/>
      <c r="SSZ1308" s="1"/>
      <c r="STA1308" s="1"/>
      <c r="STB1308" s="1"/>
      <c r="STC1308" s="1"/>
      <c r="STD1308" s="1"/>
      <c r="STE1308" s="1"/>
      <c r="STF1308" s="1"/>
      <c r="STG1308" s="1"/>
      <c r="STH1308" s="1"/>
      <c r="STI1308" s="1"/>
      <c r="STJ1308" s="1"/>
      <c r="STK1308" s="1"/>
      <c r="STL1308" s="1"/>
      <c r="STM1308" s="1"/>
      <c r="STN1308" s="1"/>
      <c r="STO1308" s="1"/>
      <c r="STP1308" s="1"/>
      <c r="STQ1308" s="1"/>
      <c r="STR1308" s="1"/>
      <c r="STS1308" s="1"/>
      <c r="STT1308" s="1"/>
      <c r="STU1308" s="1"/>
      <c r="STV1308" s="1"/>
      <c r="STW1308" s="1"/>
      <c r="STX1308" s="1"/>
      <c r="STY1308" s="1"/>
      <c r="STZ1308" s="1"/>
      <c r="SUA1308" s="1"/>
      <c r="SUB1308" s="1"/>
      <c r="SUC1308" s="1"/>
      <c r="SUD1308" s="1"/>
      <c r="SUE1308" s="1"/>
      <c r="SUF1308" s="1"/>
      <c r="SUG1308" s="1"/>
      <c r="SUH1308" s="1"/>
      <c r="SUI1308" s="1"/>
      <c r="SUJ1308" s="1"/>
      <c r="SUK1308" s="1"/>
      <c r="SUL1308" s="1"/>
      <c r="SUM1308" s="1"/>
      <c r="SUN1308" s="1"/>
      <c r="SUO1308" s="1"/>
      <c r="SUP1308" s="1"/>
      <c r="SUQ1308" s="1"/>
      <c r="SUR1308" s="1"/>
      <c r="SUS1308" s="1"/>
      <c r="SUT1308" s="1"/>
      <c r="SUU1308" s="1"/>
      <c r="SUV1308" s="1"/>
      <c r="SUW1308" s="1"/>
      <c r="SUX1308" s="1"/>
      <c r="SUY1308" s="1"/>
      <c r="SUZ1308" s="1"/>
      <c r="SVA1308" s="1"/>
      <c r="SVB1308" s="1"/>
      <c r="SVC1308" s="1"/>
      <c r="SVD1308" s="1"/>
      <c r="SVE1308" s="1"/>
      <c r="SVF1308" s="1"/>
      <c r="SVG1308" s="1"/>
      <c r="SVH1308" s="1"/>
      <c r="SVI1308" s="1"/>
      <c r="SVJ1308" s="1"/>
      <c r="SVK1308" s="1"/>
      <c r="SVL1308" s="1"/>
      <c r="SVM1308" s="1"/>
      <c r="SVN1308" s="1"/>
      <c r="SVO1308" s="1"/>
      <c r="SVP1308" s="1"/>
      <c r="SVQ1308" s="1"/>
      <c r="SVR1308" s="1"/>
      <c r="SVS1308" s="1"/>
      <c r="SVT1308" s="1"/>
      <c r="SVU1308" s="1"/>
      <c r="SVV1308" s="1"/>
      <c r="SVW1308" s="1"/>
      <c r="SVX1308" s="1"/>
      <c r="SVY1308" s="1"/>
      <c r="SVZ1308" s="1"/>
      <c r="SWA1308" s="1"/>
      <c r="SWB1308" s="1"/>
      <c r="SWC1308" s="1"/>
      <c r="SWD1308" s="1"/>
      <c r="SWE1308" s="1"/>
      <c r="SWF1308" s="1"/>
      <c r="SWG1308" s="1"/>
      <c r="SWH1308" s="1"/>
      <c r="SWI1308" s="1"/>
      <c r="SWJ1308" s="1"/>
      <c r="SWK1308" s="1"/>
      <c r="SWL1308" s="1"/>
      <c r="SWM1308" s="1"/>
      <c r="SWN1308" s="1"/>
      <c r="SWO1308" s="1"/>
      <c r="SWP1308" s="1"/>
      <c r="SWQ1308" s="1"/>
      <c r="SWR1308" s="1"/>
      <c r="SWS1308" s="1"/>
      <c r="SWT1308" s="1"/>
      <c r="SWU1308" s="1"/>
      <c r="SWV1308" s="1"/>
      <c r="SWW1308" s="1"/>
      <c r="SWX1308" s="1"/>
      <c r="SWY1308" s="1"/>
      <c r="SWZ1308" s="1"/>
      <c r="SXA1308" s="1"/>
      <c r="SXB1308" s="1"/>
      <c r="SXC1308" s="1"/>
      <c r="SXD1308" s="1"/>
      <c r="SXE1308" s="1"/>
      <c r="SXF1308" s="1"/>
      <c r="SXG1308" s="1"/>
      <c r="SXH1308" s="1"/>
      <c r="SXI1308" s="1"/>
      <c r="SXJ1308" s="1"/>
      <c r="SXK1308" s="1"/>
      <c r="SXL1308" s="1"/>
      <c r="SXM1308" s="1"/>
      <c r="SXN1308" s="1"/>
      <c r="SXO1308" s="1"/>
      <c r="SXP1308" s="1"/>
      <c r="SXQ1308" s="1"/>
      <c r="SXR1308" s="1"/>
      <c r="SXS1308" s="1"/>
      <c r="SXT1308" s="1"/>
      <c r="SXU1308" s="1"/>
      <c r="SXV1308" s="1"/>
      <c r="SXW1308" s="1"/>
      <c r="SXX1308" s="1"/>
      <c r="SXY1308" s="1"/>
      <c r="SXZ1308" s="1"/>
      <c r="SYA1308" s="1"/>
      <c r="SYB1308" s="1"/>
      <c r="SYC1308" s="1"/>
      <c r="SYD1308" s="1"/>
      <c r="SYE1308" s="1"/>
      <c r="SYF1308" s="1"/>
      <c r="SYG1308" s="1"/>
      <c r="SYH1308" s="1"/>
      <c r="SYI1308" s="1"/>
      <c r="SYJ1308" s="1"/>
      <c r="SYK1308" s="1"/>
      <c r="SYL1308" s="1"/>
      <c r="SYM1308" s="1"/>
      <c r="SYN1308" s="1"/>
      <c r="SYO1308" s="1"/>
      <c r="SYP1308" s="1"/>
      <c r="SYQ1308" s="1"/>
      <c r="SYR1308" s="1"/>
      <c r="SYS1308" s="1"/>
      <c r="SYT1308" s="1"/>
      <c r="SYU1308" s="1"/>
      <c r="SYV1308" s="1"/>
      <c r="SYW1308" s="1"/>
      <c r="SYX1308" s="1"/>
      <c r="SYY1308" s="1"/>
      <c r="SYZ1308" s="1"/>
      <c r="SZA1308" s="1"/>
      <c r="SZB1308" s="1"/>
      <c r="SZC1308" s="1"/>
      <c r="SZD1308" s="1"/>
      <c r="SZE1308" s="1"/>
      <c r="SZF1308" s="1"/>
      <c r="SZG1308" s="1"/>
      <c r="SZH1308" s="1"/>
      <c r="SZI1308" s="1"/>
      <c r="SZJ1308" s="1"/>
      <c r="SZK1308" s="1"/>
      <c r="SZL1308" s="1"/>
      <c r="SZM1308" s="1"/>
      <c r="SZN1308" s="1"/>
      <c r="SZO1308" s="1"/>
      <c r="SZP1308" s="1"/>
      <c r="SZQ1308" s="1"/>
      <c r="SZR1308" s="1"/>
      <c r="SZS1308" s="1"/>
      <c r="SZT1308" s="1"/>
      <c r="SZU1308" s="1"/>
      <c r="SZV1308" s="1"/>
      <c r="SZW1308" s="1"/>
      <c r="SZX1308" s="1"/>
      <c r="SZY1308" s="1"/>
      <c r="SZZ1308" s="1"/>
      <c r="TAA1308" s="1"/>
      <c r="TAB1308" s="1"/>
      <c r="TAC1308" s="1"/>
      <c r="TAD1308" s="1"/>
      <c r="TAE1308" s="1"/>
      <c r="TAF1308" s="1"/>
      <c r="TAG1308" s="1"/>
      <c r="TAH1308" s="1"/>
      <c r="TAI1308" s="1"/>
      <c r="TAJ1308" s="1"/>
      <c r="TAK1308" s="1"/>
      <c r="TAL1308" s="1"/>
      <c r="TAM1308" s="1"/>
      <c r="TAN1308" s="1"/>
      <c r="TAO1308" s="1"/>
      <c r="TAP1308" s="1"/>
      <c r="TAQ1308" s="1"/>
      <c r="TAR1308" s="1"/>
      <c r="TAS1308" s="1"/>
      <c r="TAT1308" s="1"/>
      <c r="TAU1308" s="1"/>
      <c r="TAV1308" s="1"/>
      <c r="TAW1308" s="1"/>
      <c r="TAX1308" s="1"/>
      <c r="TAY1308" s="1"/>
      <c r="TAZ1308" s="1"/>
      <c r="TBA1308" s="1"/>
      <c r="TBB1308" s="1"/>
      <c r="TBC1308" s="1"/>
      <c r="TBD1308" s="1"/>
      <c r="TBE1308" s="1"/>
      <c r="TBF1308" s="1"/>
      <c r="TBG1308" s="1"/>
      <c r="TBH1308" s="1"/>
      <c r="TBI1308" s="1"/>
      <c r="TBJ1308" s="1"/>
      <c r="TBK1308" s="1"/>
      <c r="TBL1308" s="1"/>
      <c r="TBM1308" s="1"/>
      <c r="TBN1308" s="1"/>
      <c r="TBO1308" s="1"/>
      <c r="TBP1308" s="1"/>
      <c r="TBQ1308" s="1"/>
      <c r="TBR1308" s="1"/>
      <c r="TBS1308" s="1"/>
      <c r="TBT1308" s="1"/>
      <c r="TBU1308" s="1"/>
      <c r="TBV1308" s="1"/>
      <c r="TBW1308" s="1"/>
      <c r="TBX1308" s="1"/>
      <c r="TBY1308" s="1"/>
      <c r="TBZ1308" s="1"/>
      <c r="TCA1308" s="1"/>
      <c r="TCB1308" s="1"/>
      <c r="TCC1308" s="1"/>
      <c r="TCD1308" s="1"/>
      <c r="TCE1308" s="1"/>
      <c r="TCF1308" s="1"/>
      <c r="TCG1308" s="1"/>
      <c r="TCH1308" s="1"/>
      <c r="TCI1308" s="1"/>
      <c r="TCJ1308" s="1"/>
      <c r="TCK1308" s="1"/>
      <c r="TCL1308" s="1"/>
      <c r="TCM1308" s="1"/>
      <c r="TCN1308" s="1"/>
      <c r="TCO1308" s="1"/>
      <c r="TCP1308" s="1"/>
      <c r="TCQ1308" s="1"/>
      <c r="TCR1308" s="1"/>
      <c r="TCS1308" s="1"/>
      <c r="TCT1308" s="1"/>
      <c r="TCU1308" s="1"/>
      <c r="TCV1308" s="1"/>
      <c r="TCW1308" s="1"/>
      <c r="TCX1308" s="1"/>
      <c r="TCY1308" s="1"/>
      <c r="TCZ1308" s="1"/>
      <c r="TDA1308" s="1"/>
      <c r="TDB1308" s="1"/>
      <c r="TDC1308" s="1"/>
      <c r="TDD1308" s="1"/>
      <c r="TDE1308" s="1"/>
      <c r="TDF1308" s="1"/>
      <c r="TDG1308" s="1"/>
      <c r="TDH1308" s="1"/>
      <c r="TDI1308" s="1"/>
      <c r="TDJ1308" s="1"/>
      <c r="TDK1308" s="1"/>
      <c r="TDL1308" s="1"/>
      <c r="TDM1308" s="1"/>
      <c r="TDN1308" s="1"/>
      <c r="TDO1308" s="1"/>
      <c r="TDP1308" s="1"/>
      <c r="TDQ1308" s="1"/>
      <c r="TDR1308" s="1"/>
      <c r="TDS1308" s="1"/>
      <c r="TDT1308" s="1"/>
      <c r="TDU1308" s="1"/>
      <c r="TDV1308" s="1"/>
      <c r="TDW1308" s="1"/>
      <c r="TDX1308" s="1"/>
      <c r="TDY1308" s="1"/>
      <c r="TDZ1308" s="1"/>
      <c r="TEA1308" s="1"/>
      <c r="TEB1308" s="1"/>
      <c r="TEC1308" s="1"/>
      <c r="TED1308" s="1"/>
      <c r="TEE1308" s="1"/>
      <c r="TEF1308" s="1"/>
      <c r="TEG1308" s="1"/>
      <c r="TEH1308" s="1"/>
      <c r="TEI1308" s="1"/>
      <c r="TEJ1308" s="1"/>
      <c r="TEK1308" s="1"/>
      <c r="TEL1308" s="1"/>
      <c r="TEM1308" s="1"/>
      <c r="TEN1308" s="1"/>
      <c r="TEO1308" s="1"/>
      <c r="TEP1308" s="1"/>
      <c r="TEQ1308" s="1"/>
      <c r="TER1308" s="1"/>
      <c r="TES1308" s="1"/>
      <c r="TET1308" s="1"/>
      <c r="TEU1308" s="1"/>
      <c r="TEV1308" s="1"/>
      <c r="TEW1308" s="1"/>
      <c r="TEX1308" s="1"/>
      <c r="TEY1308" s="1"/>
      <c r="TEZ1308" s="1"/>
      <c r="TFA1308" s="1"/>
      <c r="TFB1308" s="1"/>
      <c r="TFC1308" s="1"/>
      <c r="TFD1308" s="1"/>
      <c r="TFE1308" s="1"/>
      <c r="TFF1308" s="1"/>
      <c r="TFG1308" s="1"/>
      <c r="TFH1308" s="1"/>
      <c r="TFI1308" s="1"/>
      <c r="TFJ1308" s="1"/>
      <c r="TFK1308" s="1"/>
      <c r="TFL1308" s="1"/>
      <c r="TFM1308" s="1"/>
      <c r="TFN1308" s="1"/>
      <c r="TFO1308" s="1"/>
      <c r="TFP1308" s="1"/>
      <c r="TFQ1308" s="1"/>
      <c r="TFR1308" s="1"/>
      <c r="TFS1308" s="1"/>
      <c r="TFT1308" s="1"/>
      <c r="TFU1308" s="1"/>
      <c r="TFV1308" s="1"/>
      <c r="TFW1308" s="1"/>
      <c r="TFX1308" s="1"/>
      <c r="TFY1308" s="1"/>
      <c r="TFZ1308" s="1"/>
      <c r="TGA1308" s="1"/>
      <c r="TGB1308" s="1"/>
      <c r="TGC1308" s="1"/>
      <c r="TGD1308" s="1"/>
      <c r="TGE1308" s="1"/>
      <c r="TGF1308" s="1"/>
      <c r="TGG1308" s="1"/>
      <c r="TGH1308" s="1"/>
      <c r="TGI1308" s="1"/>
      <c r="TGJ1308" s="1"/>
      <c r="TGK1308" s="1"/>
      <c r="TGL1308" s="1"/>
      <c r="TGM1308" s="1"/>
      <c r="TGN1308" s="1"/>
      <c r="TGO1308" s="1"/>
      <c r="TGP1308" s="1"/>
      <c r="TGQ1308" s="1"/>
      <c r="TGR1308" s="1"/>
      <c r="TGS1308" s="1"/>
      <c r="TGT1308" s="1"/>
      <c r="TGU1308" s="1"/>
      <c r="TGV1308" s="1"/>
      <c r="TGW1308" s="1"/>
      <c r="TGX1308" s="1"/>
      <c r="TGY1308" s="1"/>
      <c r="TGZ1308" s="1"/>
      <c r="THA1308" s="1"/>
      <c r="THB1308" s="1"/>
      <c r="THC1308" s="1"/>
      <c r="THD1308" s="1"/>
      <c r="THE1308" s="1"/>
      <c r="THF1308" s="1"/>
      <c r="THG1308" s="1"/>
      <c r="THH1308" s="1"/>
      <c r="THI1308" s="1"/>
      <c r="THJ1308" s="1"/>
      <c r="THK1308" s="1"/>
      <c r="THL1308" s="1"/>
      <c r="THM1308" s="1"/>
      <c r="THN1308" s="1"/>
      <c r="THO1308" s="1"/>
      <c r="THP1308" s="1"/>
      <c r="THQ1308" s="1"/>
      <c r="THR1308" s="1"/>
      <c r="THS1308" s="1"/>
      <c r="THT1308" s="1"/>
      <c r="THU1308" s="1"/>
      <c r="THV1308" s="1"/>
      <c r="THW1308" s="1"/>
      <c r="THX1308" s="1"/>
      <c r="THY1308" s="1"/>
      <c r="THZ1308" s="1"/>
      <c r="TIA1308" s="1"/>
      <c r="TIB1308" s="1"/>
      <c r="TIC1308" s="1"/>
      <c r="TID1308" s="1"/>
      <c r="TIE1308" s="1"/>
      <c r="TIF1308" s="1"/>
      <c r="TIG1308" s="1"/>
      <c r="TIH1308" s="1"/>
      <c r="TII1308" s="1"/>
      <c r="TIJ1308" s="1"/>
      <c r="TIK1308" s="1"/>
      <c r="TIL1308" s="1"/>
      <c r="TIM1308" s="1"/>
      <c r="TIN1308" s="1"/>
      <c r="TIO1308" s="1"/>
      <c r="TIP1308" s="1"/>
      <c r="TIQ1308" s="1"/>
      <c r="TIR1308" s="1"/>
      <c r="TIS1308" s="1"/>
      <c r="TIT1308" s="1"/>
      <c r="TIU1308" s="1"/>
      <c r="TIV1308" s="1"/>
      <c r="TIW1308" s="1"/>
      <c r="TIX1308" s="1"/>
      <c r="TIY1308" s="1"/>
      <c r="TIZ1308" s="1"/>
      <c r="TJA1308" s="1"/>
      <c r="TJB1308" s="1"/>
      <c r="TJC1308" s="1"/>
      <c r="TJD1308" s="1"/>
      <c r="TJE1308" s="1"/>
      <c r="TJF1308" s="1"/>
      <c r="TJG1308" s="1"/>
      <c r="TJH1308" s="1"/>
      <c r="TJI1308" s="1"/>
      <c r="TJJ1308" s="1"/>
      <c r="TJK1308" s="1"/>
      <c r="TJL1308" s="1"/>
      <c r="TJM1308" s="1"/>
      <c r="TJN1308" s="1"/>
      <c r="TJO1308" s="1"/>
      <c r="TJP1308" s="1"/>
      <c r="TJQ1308" s="1"/>
      <c r="TJR1308" s="1"/>
      <c r="TJS1308" s="1"/>
      <c r="TJT1308" s="1"/>
      <c r="TJU1308" s="1"/>
      <c r="TJV1308" s="1"/>
      <c r="TJW1308" s="1"/>
      <c r="TJX1308" s="1"/>
      <c r="TJY1308" s="1"/>
      <c r="TJZ1308" s="1"/>
      <c r="TKA1308" s="1"/>
      <c r="TKB1308" s="1"/>
      <c r="TKC1308" s="1"/>
      <c r="TKD1308" s="1"/>
      <c r="TKE1308" s="1"/>
      <c r="TKF1308" s="1"/>
      <c r="TKG1308" s="1"/>
      <c r="TKH1308" s="1"/>
      <c r="TKI1308" s="1"/>
      <c r="TKJ1308" s="1"/>
      <c r="TKK1308" s="1"/>
      <c r="TKL1308" s="1"/>
      <c r="TKM1308" s="1"/>
      <c r="TKN1308" s="1"/>
      <c r="TKO1308" s="1"/>
      <c r="TKP1308" s="1"/>
      <c r="TKQ1308" s="1"/>
      <c r="TKR1308" s="1"/>
      <c r="TKS1308" s="1"/>
      <c r="TKT1308" s="1"/>
      <c r="TKU1308" s="1"/>
      <c r="TKV1308" s="1"/>
      <c r="TKW1308" s="1"/>
      <c r="TKX1308" s="1"/>
      <c r="TKY1308" s="1"/>
      <c r="TKZ1308" s="1"/>
      <c r="TLA1308" s="1"/>
      <c r="TLB1308" s="1"/>
      <c r="TLC1308" s="1"/>
      <c r="TLD1308" s="1"/>
      <c r="TLE1308" s="1"/>
      <c r="TLF1308" s="1"/>
      <c r="TLG1308" s="1"/>
      <c r="TLH1308" s="1"/>
      <c r="TLI1308" s="1"/>
      <c r="TLJ1308" s="1"/>
      <c r="TLK1308" s="1"/>
      <c r="TLL1308" s="1"/>
      <c r="TLM1308" s="1"/>
      <c r="TLN1308" s="1"/>
      <c r="TLO1308" s="1"/>
      <c r="TLP1308" s="1"/>
      <c r="TLQ1308" s="1"/>
      <c r="TLR1308" s="1"/>
      <c r="TLS1308" s="1"/>
      <c r="TLT1308" s="1"/>
      <c r="TLU1308" s="1"/>
      <c r="TLV1308" s="1"/>
      <c r="TLW1308" s="1"/>
      <c r="TLX1308" s="1"/>
      <c r="TLY1308" s="1"/>
      <c r="TLZ1308" s="1"/>
      <c r="TMA1308" s="1"/>
      <c r="TMB1308" s="1"/>
      <c r="TMC1308" s="1"/>
      <c r="TMD1308" s="1"/>
      <c r="TME1308" s="1"/>
      <c r="TMF1308" s="1"/>
      <c r="TMG1308" s="1"/>
      <c r="TMH1308" s="1"/>
      <c r="TMI1308" s="1"/>
      <c r="TMJ1308" s="1"/>
      <c r="TMK1308" s="1"/>
      <c r="TML1308" s="1"/>
      <c r="TMM1308" s="1"/>
      <c r="TMN1308" s="1"/>
      <c r="TMO1308" s="1"/>
      <c r="TMP1308" s="1"/>
      <c r="TMQ1308" s="1"/>
      <c r="TMR1308" s="1"/>
      <c r="TMS1308" s="1"/>
      <c r="TMT1308" s="1"/>
      <c r="TMU1308" s="1"/>
      <c r="TMV1308" s="1"/>
      <c r="TMW1308" s="1"/>
      <c r="TMX1308" s="1"/>
      <c r="TMY1308" s="1"/>
      <c r="TMZ1308" s="1"/>
      <c r="TNA1308" s="1"/>
      <c r="TNB1308" s="1"/>
      <c r="TNC1308" s="1"/>
      <c r="TND1308" s="1"/>
      <c r="TNE1308" s="1"/>
      <c r="TNF1308" s="1"/>
      <c r="TNG1308" s="1"/>
      <c r="TNH1308" s="1"/>
      <c r="TNI1308" s="1"/>
      <c r="TNJ1308" s="1"/>
      <c r="TNK1308" s="1"/>
      <c r="TNL1308" s="1"/>
      <c r="TNM1308" s="1"/>
      <c r="TNN1308" s="1"/>
      <c r="TNO1308" s="1"/>
      <c r="TNP1308" s="1"/>
      <c r="TNQ1308" s="1"/>
      <c r="TNR1308" s="1"/>
      <c r="TNS1308" s="1"/>
      <c r="TNT1308" s="1"/>
      <c r="TNU1308" s="1"/>
      <c r="TNV1308" s="1"/>
      <c r="TNW1308" s="1"/>
      <c r="TNX1308" s="1"/>
      <c r="TNY1308" s="1"/>
      <c r="TNZ1308" s="1"/>
      <c r="TOA1308" s="1"/>
      <c r="TOB1308" s="1"/>
      <c r="TOC1308" s="1"/>
      <c r="TOD1308" s="1"/>
      <c r="TOE1308" s="1"/>
      <c r="TOF1308" s="1"/>
      <c r="TOG1308" s="1"/>
      <c r="TOH1308" s="1"/>
      <c r="TOI1308" s="1"/>
      <c r="TOJ1308" s="1"/>
      <c r="TOK1308" s="1"/>
      <c r="TOL1308" s="1"/>
      <c r="TOM1308" s="1"/>
      <c r="TON1308" s="1"/>
      <c r="TOO1308" s="1"/>
      <c r="TOP1308" s="1"/>
      <c r="TOQ1308" s="1"/>
      <c r="TOR1308" s="1"/>
      <c r="TOS1308" s="1"/>
      <c r="TOT1308" s="1"/>
      <c r="TOU1308" s="1"/>
      <c r="TOV1308" s="1"/>
      <c r="TOW1308" s="1"/>
      <c r="TOX1308" s="1"/>
      <c r="TOY1308" s="1"/>
      <c r="TOZ1308" s="1"/>
      <c r="TPA1308" s="1"/>
      <c r="TPB1308" s="1"/>
      <c r="TPC1308" s="1"/>
      <c r="TPD1308" s="1"/>
      <c r="TPE1308" s="1"/>
      <c r="TPF1308" s="1"/>
      <c r="TPG1308" s="1"/>
      <c r="TPH1308" s="1"/>
      <c r="TPI1308" s="1"/>
      <c r="TPJ1308" s="1"/>
      <c r="TPK1308" s="1"/>
      <c r="TPL1308" s="1"/>
      <c r="TPM1308" s="1"/>
      <c r="TPN1308" s="1"/>
      <c r="TPO1308" s="1"/>
      <c r="TPP1308" s="1"/>
      <c r="TPQ1308" s="1"/>
      <c r="TPR1308" s="1"/>
      <c r="TPS1308" s="1"/>
      <c r="TPT1308" s="1"/>
      <c r="TPU1308" s="1"/>
      <c r="TPV1308" s="1"/>
      <c r="TPW1308" s="1"/>
      <c r="TPX1308" s="1"/>
      <c r="TPY1308" s="1"/>
      <c r="TPZ1308" s="1"/>
      <c r="TQA1308" s="1"/>
      <c r="TQB1308" s="1"/>
      <c r="TQC1308" s="1"/>
      <c r="TQD1308" s="1"/>
      <c r="TQE1308" s="1"/>
      <c r="TQF1308" s="1"/>
      <c r="TQG1308" s="1"/>
      <c r="TQH1308" s="1"/>
      <c r="TQI1308" s="1"/>
      <c r="TQJ1308" s="1"/>
      <c r="TQK1308" s="1"/>
      <c r="TQL1308" s="1"/>
      <c r="TQM1308" s="1"/>
      <c r="TQN1308" s="1"/>
      <c r="TQO1308" s="1"/>
      <c r="TQP1308" s="1"/>
      <c r="TQQ1308" s="1"/>
      <c r="TQR1308" s="1"/>
      <c r="TQS1308" s="1"/>
      <c r="TQT1308" s="1"/>
      <c r="TQU1308" s="1"/>
      <c r="TQV1308" s="1"/>
      <c r="TQW1308" s="1"/>
      <c r="TQX1308" s="1"/>
      <c r="TQY1308" s="1"/>
      <c r="TQZ1308" s="1"/>
      <c r="TRA1308" s="1"/>
      <c r="TRB1308" s="1"/>
      <c r="TRC1308" s="1"/>
      <c r="TRD1308" s="1"/>
      <c r="TRE1308" s="1"/>
      <c r="TRF1308" s="1"/>
      <c r="TRG1308" s="1"/>
      <c r="TRH1308" s="1"/>
      <c r="TRI1308" s="1"/>
      <c r="TRJ1308" s="1"/>
      <c r="TRK1308" s="1"/>
      <c r="TRL1308" s="1"/>
      <c r="TRM1308" s="1"/>
      <c r="TRN1308" s="1"/>
      <c r="TRO1308" s="1"/>
      <c r="TRP1308" s="1"/>
      <c r="TRQ1308" s="1"/>
      <c r="TRR1308" s="1"/>
      <c r="TRS1308" s="1"/>
      <c r="TRT1308" s="1"/>
      <c r="TRU1308" s="1"/>
      <c r="TRV1308" s="1"/>
      <c r="TRW1308" s="1"/>
      <c r="TRX1308" s="1"/>
      <c r="TRY1308" s="1"/>
      <c r="TRZ1308" s="1"/>
      <c r="TSA1308" s="1"/>
      <c r="TSB1308" s="1"/>
      <c r="TSC1308" s="1"/>
      <c r="TSD1308" s="1"/>
      <c r="TSE1308" s="1"/>
      <c r="TSF1308" s="1"/>
      <c r="TSG1308" s="1"/>
      <c r="TSH1308" s="1"/>
      <c r="TSI1308" s="1"/>
      <c r="TSJ1308" s="1"/>
      <c r="TSK1308" s="1"/>
      <c r="TSL1308" s="1"/>
      <c r="TSM1308" s="1"/>
      <c r="TSN1308" s="1"/>
      <c r="TSO1308" s="1"/>
      <c r="TSP1308" s="1"/>
      <c r="TSQ1308" s="1"/>
      <c r="TSR1308" s="1"/>
      <c r="TSS1308" s="1"/>
      <c r="TST1308" s="1"/>
      <c r="TSU1308" s="1"/>
      <c r="TSV1308" s="1"/>
      <c r="TSW1308" s="1"/>
      <c r="TSX1308" s="1"/>
      <c r="TSY1308" s="1"/>
      <c r="TSZ1308" s="1"/>
      <c r="TTA1308" s="1"/>
      <c r="TTB1308" s="1"/>
      <c r="TTC1308" s="1"/>
      <c r="TTD1308" s="1"/>
      <c r="TTE1308" s="1"/>
      <c r="TTF1308" s="1"/>
      <c r="TTG1308" s="1"/>
      <c r="TTH1308" s="1"/>
      <c r="TTI1308" s="1"/>
      <c r="TTJ1308" s="1"/>
      <c r="TTK1308" s="1"/>
      <c r="TTL1308" s="1"/>
      <c r="TTM1308" s="1"/>
      <c r="TTN1308" s="1"/>
      <c r="TTO1308" s="1"/>
      <c r="TTP1308" s="1"/>
      <c r="TTQ1308" s="1"/>
      <c r="TTR1308" s="1"/>
      <c r="TTS1308" s="1"/>
      <c r="TTT1308" s="1"/>
      <c r="TTU1308" s="1"/>
      <c r="TTV1308" s="1"/>
      <c r="TTW1308" s="1"/>
      <c r="TTX1308" s="1"/>
      <c r="TTY1308" s="1"/>
      <c r="TTZ1308" s="1"/>
      <c r="TUA1308" s="1"/>
      <c r="TUB1308" s="1"/>
      <c r="TUC1308" s="1"/>
      <c r="TUD1308" s="1"/>
      <c r="TUE1308" s="1"/>
      <c r="TUF1308" s="1"/>
      <c r="TUG1308" s="1"/>
      <c r="TUH1308" s="1"/>
      <c r="TUI1308" s="1"/>
      <c r="TUJ1308" s="1"/>
      <c r="TUK1308" s="1"/>
      <c r="TUL1308" s="1"/>
      <c r="TUM1308" s="1"/>
      <c r="TUN1308" s="1"/>
      <c r="TUO1308" s="1"/>
      <c r="TUP1308" s="1"/>
      <c r="TUQ1308" s="1"/>
      <c r="TUR1308" s="1"/>
      <c r="TUS1308" s="1"/>
      <c r="TUT1308" s="1"/>
      <c r="TUU1308" s="1"/>
      <c r="TUV1308" s="1"/>
      <c r="TUW1308" s="1"/>
      <c r="TUX1308" s="1"/>
      <c r="TUY1308" s="1"/>
      <c r="TUZ1308" s="1"/>
      <c r="TVA1308" s="1"/>
      <c r="TVB1308" s="1"/>
      <c r="TVC1308" s="1"/>
      <c r="TVD1308" s="1"/>
      <c r="TVE1308" s="1"/>
      <c r="TVF1308" s="1"/>
      <c r="TVG1308" s="1"/>
      <c r="TVH1308" s="1"/>
      <c r="TVI1308" s="1"/>
      <c r="TVJ1308" s="1"/>
      <c r="TVK1308" s="1"/>
      <c r="TVL1308" s="1"/>
      <c r="TVM1308" s="1"/>
      <c r="TVN1308" s="1"/>
      <c r="TVO1308" s="1"/>
      <c r="TVP1308" s="1"/>
      <c r="TVQ1308" s="1"/>
      <c r="TVR1308" s="1"/>
      <c r="TVS1308" s="1"/>
      <c r="TVT1308" s="1"/>
      <c r="TVU1308" s="1"/>
      <c r="TVV1308" s="1"/>
      <c r="TVW1308" s="1"/>
      <c r="TVX1308" s="1"/>
      <c r="TVY1308" s="1"/>
      <c r="TVZ1308" s="1"/>
      <c r="TWA1308" s="1"/>
      <c r="TWB1308" s="1"/>
      <c r="TWC1308" s="1"/>
      <c r="TWD1308" s="1"/>
      <c r="TWE1308" s="1"/>
      <c r="TWF1308" s="1"/>
      <c r="TWG1308" s="1"/>
      <c r="TWH1308" s="1"/>
      <c r="TWI1308" s="1"/>
      <c r="TWJ1308" s="1"/>
      <c r="TWK1308" s="1"/>
      <c r="TWL1308" s="1"/>
      <c r="TWM1308" s="1"/>
      <c r="TWN1308" s="1"/>
      <c r="TWO1308" s="1"/>
      <c r="TWP1308" s="1"/>
      <c r="TWQ1308" s="1"/>
      <c r="TWR1308" s="1"/>
      <c r="TWS1308" s="1"/>
      <c r="TWT1308" s="1"/>
      <c r="TWU1308" s="1"/>
      <c r="TWV1308" s="1"/>
      <c r="TWW1308" s="1"/>
      <c r="TWX1308" s="1"/>
      <c r="TWY1308" s="1"/>
      <c r="TWZ1308" s="1"/>
      <c r="TXA1308" s="1"/>
      <c r="TXB1308" s="1"/>
      <c r="TXC1308" s="1"/>
      <c r="TXD1308" s="1"/>
      <c r="TXE1308" s="1"/>
      <c r="TXF1308" s="1"/>
      <c r="TXG1308" s="1"/>
      <c r="TXH1308" s="1"/>
      <c r="TXI1308" s="1"/>
      <c r="TXJ1308" s="1"/>
      <c r="TXK1308" s="1"/>
      <c r="TXL1308" s="1"/>
      <c r="TXM1308" s="1"/>
      <c r="TXN1308" s="1"/>
      <c r="TXO1308" s="1"/>
      <c r="TXP1308" s="1"/>
      <c r="TXQ1308" s="1"/>
      <c r="TXR1308" s="1"/>
      <c r="TXS1308" s="1"/>
      <c r="TXT1308" s="1"/>
      <c r="TXU1308" s="1"/>
      <c r="TXV1308" s="1"/>
      <c r="TXW1308" s="1"/>
      <c r="TXX1308" s="1"/>
      <c r="TXY1308" s="1"/>
      <c r="TXZ1308" s="1"/>
      <c r="TYA1308" s="1"/>
      <c r="TYB1308" s="1"/>
      <c r="TYC1308" s="1"/>
      <c r="TYD1308" s="1"/>
      <c r="TYE1308" s="1"/>
      <c r="TYF1308" s="1"/>
      <c r="TYG1308" s="1"/>
      <c r="TYH1308" s="1"/>
      <c r="TYI1308" s="1"/>
      <c r="TYJ1308" s="1"/>
      <c r="TYK1308" s="1"/>
      <c r="TYL1308" s="1"/>
      <c r="TYM1308" s="1"/>
      <c r="TYN1308" s="1"/>
      <c r="TYO1308" s="1"/>
      <c r="TYP1308" s="1"/>
      <c r="TYQ1308" s="1"/>
      <c r="TYR1308" s="1"/>
      <c r="TYS1308" s="1"/>
      <c r="TYT1308" s="1"/>
      <c r="TYU1308" s="1"/>
      <c r="TYV1308" s="1"/>
      <c r="TYW1308" s="1"/>
      <c r="TYX1308" s="1"/>
      <c r="TYY1308" s="1"/>
      <c r="TYZ1308" s="1"/>
      <c r="TZA1308" s="1"/>
      <c r="TZB1308" s="1"/>
      <c r="TZC1308" s="1"/>
      <c r="TZD1308" s="1"/>
      <c r="TZE1308" s="1"/>
      <c r="TZF1308" s="1"/>
      <c r="TZG1308" s="1"/>
      <c r="TZH1308" s="1"/>
      <c r="TZI1308" s="1"/>
      <c r="TZJ1308" s="1"/>
      <c r="TZK1308" s="1"/>
      <c r="TZL1308" s="1"/>
      <c r="TZM1308" s="1"/>
      <c r="TZN1308" s="1"/>
      <c r="TZO1308" s="1"/>
      <c r="TZP1308" s="1"/>
      <c r="TZQ1308" s="1"/>
      <c r="TZR1308" s="1"/>
      <c r="TZS1308" s="1"/>
      <c r="TZT1308" s="1"/>
      <c r="TZU1308" s="1"/>
      <c r="TZV1308" s="1"/>
      <c r="TZW1308" s="1"/>
      <c r="TZX1308" s="1"/>
      <c r="TZY1308" s="1"/>
      <c r="TZZ1308" s="1"/>
      <c r="UAA1308" s="1"/>
      <c r="UAB1308" s="1"/>
      <c r="UAC1308" s="1"/>
      <c r="UAD1308" s="1"/>
      <c r="UAE1308" s="1"/>
      <c r="UAF1308" s="1"/>
      <c r="UAG1308" s="1"/>
      <c r="UAH1308" s="1"/>
      <c r="UAI1308" s="1"/>
      <c r="UAJ1308" s="1"/>
      <c r="UAK1308" s="1"/>
      <c r="UAL1308" s="1"/>
      <c r="UAM1308" s="1"/>
      <c r="UAN1308" s="1"/>
      <c r="UAO1308" s="1"/>
      <c r="UAP1308" s="1"/>
      <c r="UAQ1308" s="1"/>
      <c r="UAR1308" s="1"/>
      <c r="UAS1308" s="1"/>
      <c r="UAT1308" s="1"/>
      <c r="UAU1308" s="1"/>
      <c r="UAV1308" s="1"/>
      <c r="UAW1308" s="1"/>
      <c r="UAX1308" s="1"/>
      <c r="UAY1308" s="1"/>
      <c r="UAZ1308" s="1"/>
      <c r="UBA1308" s="1"/>
      <c r="UBB1308" s="1"/>
      <c r="UBC1308" s="1"/>
      <c r="UBD1308" s="1"/>
      <c r="UBE1308" s="1"/>
      <c r="UBF1308" s="1"/>
      <c r="UBG1308" s="1"/>
      <c r="UBH1308" s="1"/>
      <c r="UBI1308" s="1"/>
      <c r="UBJ1308" s="1"/>
      <c r="UBK1308" s="1"/>
      <c r="UBL1308" s="1"/>
      <c r="UBM1308" s="1"/>
      <c r="UBN1308" s="1"/>
      <c r="UBO1308" s="1"/>
      <c r="UBP1308" s="1"/>
      <c r="UBQ1308" s="1"/>
      <c r="UBR1308" s="1"/>
      <c r="UBS1308" s="1"/>
      <c r="UBT1308" s="1"/>
      <c r="UBU1308" s="1"/>
      <c r="UBV1308" s="1"/>
      <c r="UBW1308" s="1"/>
      <c r="UBX1308" s="1"/>
      <c r="UBY1308" s="1"/>
      <c r="UBZ1308" s="1"/>
      <c r="UCA1308" s="1"/>
      <c r="UCB1308" s="1"/>
      <c r="UCC1308" s="1"/>
      <c r="UCD1308" s="1"/>
      <c r="UCE1308" s="1"/>
      <c r="UCF1308" s="1"/>
      <c r="UCG1308" s="1"/>
      <c r="UCH1308" s="1"/>
      <c r="UCI1308" s="1"/>
      <c r="UCJ1308" s="1"/>
      <c r="UCK1308" s="1"/>
      <c r="UCL1308" s="1"/>
      <c r="UCM1308" s="1"/>
      <c r="UCN1308" s="1"/>
      <c r="UCO1308" s="1"/>
      <c r="UCP1308" s="1"/>
      <c r="UCQ1308" s="1"/>
      <c r="UCR1308" s="1"/>
      <c r="UCS1308" s="1"/>
      <c r="UCT1308" s="1"/>
      <c r="UCU1308" s="1"/>
      <c r="UCV1308" s="1"/>
      <c r="UCW1308" s="1"/>
      <c r="UCX1308" s="1"/>
      <c r="UCY1308" s="1"/>
      <c r="UCZ1308" s="1"/>
      <c r="UDA1308" s="1"/>
      <c r="UDB1308" s="1"/>
      <c r="UDC1308" s="1"/>
      <c r="UDD1308" s="1"/>
      <c r="UDE1308" s="1"/>
      <c r="UDF1308" s="1"/>
      <c r="UDG1308" s="1"/>
      <c r="UDH1308" s="1"/>
      <c r="UDI1308" s="1"/>
      <c r="UDJ1308" s="1"/>
      <c r="UDK1308" s="1"/>
      <c r="UDL1308" s="1"/>
      <c r="UDM1308" s="1"/>
      <c r="UDN1308" s="1"/>
      <c r="UDO1308" s="1"/>
      <c r="UDP1308" s="1"/>
      <c r="UDQ1308" s="1"/>
      <c r="UDR1308" s="1"/>
      <c r="UDS1308" s="1"/>
      <c r="UDT1308" s="1"/>
      <c r="UDU1308" s="1"/>
      <c r="UDV1308" s="1"/>
      <c r="UDW1308" s="1"/>
      <c r="UDX1308" s="1"/>
      <c r="UDY1308" s="1"/>
      <c r="UDZ1308" s="1"/>
      <c r="UEA1308" s="1"/>
      <c r="UEB1308" s="1"/>
      <c r="UEC1308" s="1"/>
      <c r="UED1308" s="1"/>
      <c r="UEE1308" s="1"/>
      <c r="UEF1308" s="1"/>
      <c r="UEG1308" s="1"/>
      <c r="UEH1308" s="1"/>
      <c r="UEI1308" s="1"/>
      <c r="UEJ1308" s="1"/>
      <c r="UEK1308" s="1"/>
      <c r="UEL1308" s="1"/>
      <c r="UEM1308" s="1"/>
      <c r="UEN1308" s="1"/>
      <c r="UEO1308" s="1"/>
      <c r="UEP1308" s="1"/>
      <c r="UEQ1308" s="1"/>
      <c r="UER1308" s="1"/>
      <c r="UES1308" s="1"/>
      <c r="UET1308" s="1"/>
      <c r="UEU1308" s="1"/>
      <c r="UEV1308" s="1"/>
      <c r="UEW1308" s="1"/>
      <c r="UEX1308" s="1"/>
      <c r="UEY1308" s="1"/>
      <c r="UEZ1308" s="1"/>
      <c r="UFA1308" s="1"/>
      <c r="UFB1308" s="1"/>
      <c r="UFC1308" s="1"/>
      <c r="UFD1308" s="1"/>
      <c r="UFE1308" s="1"/>
      <c r="UFF1308" s="1"/>
      <c r="UFG1308" s="1"/>
      <c r="UFH1308" s="1"/>
      <c r="UFI1308" s="1"/>
      <c r="UFJ1308" s="1"/>
      <c r="UFK1308" s="1"/>
      <c r="UFL1308" s="1"/>
      <c r="UFM1308" s="1"/>
      <c r="UFN1308" s="1"/>
      <c r="UFO1308" s="1"/>
      <c r="UFP1308" s="1"/>
      <c r="UFQ1308" s="1"/>
      <c r="UFR1308" s="1"/>
      <c r="UFS1308" s="1"/>
      <c r="UFT1308" s="1"/>
      <c r="UFU1308" s="1"/>
      <c r="UFV1308" s="1"/>
      <c r="UFW1308" s="1"/>
      <c r="UFX1308" s="1"/>
      <c r="UFY1308" s="1"/>
      <c r="UFZ1308" s="1"/>
      <c r="UGA1308" s="1"/>
      <c r="UGB1308" s="1"/>
      <c r="UGC1308" s="1"/>
      <c r="UGD1308" s="1"/>
      <c r="UGE1308" s="1"/>
      <c r="UGF1308" s="1"/>
      <c r="UGG1308" s="1"/>
      <c r="UGH1308" s="1"/>
      <c r="UGI1308" s="1"/>
      <c r="UGJ1308" s="1"/>
      <c r="UGK1308" s="1"/>
      <c r="UGL1308" s="1"/>
      <c r="UGM1308" s="1"/>
      <c r="UGN1308" s="1"/>
      <c r="UGO1308" s="1"/>
      <c r="UGP1308" s="1"/>
      <c r="UGQ1308" s="1"/>
      <c r="UGR1308" s="1"/>
      <c r="UGS1308" s="1"/>
      <c r="UGT1308" s="1"/>
      <c r="UGU1308" s="1"/>
      <c r="UGV1308" s="1"/>
      <c r="UGW1308" s="1"/>
      <c r="UGX1308" s="1"/>
      <c r="UGY1308" s="1"/>
      <c r="UGZ1308" s="1"/>
      <c r="UHA1308" s="1"/>
      <c r="UHB1308" s="1"/>
      <c r="UHC1308" s="1"/>
      <c r="UHD1308" s="1"/>
      <c r="UHE1308" s="1"/>
      <c r="UHF1308" s="1"/>
      <c r="UHG1308" s="1"/>
      <c r="UHH1308" s="1"/>
      <c r="UHI1308" s="1"/>
      <c r="UHJ1308" s="1"/>
      <c r="UHK1308" s="1"/>
      <c r="UHL1308" s="1"/>
      <c r="UHM1308" s="1"/>
      <c r="UHN1308" s="1"/>
      <c r="UHO1308" s="1"/>
      <c r="UHP1308" s="1"/>
      <c r="UHQ1308" s="1"/>
      <c r="UHR1308" s="1"/>
      <c r="UHS1308" s="1"/>
      <c r="UHT1308" s="1"/>
      <c r="UHU1308" s="1"/>
      <c r="UHV1308" s="1"/>
      <c r="UHW1308" s="1"/>
      <c r="UHX1308" s="1"/>
      <c r="UHY1308" s="1"/>
      <c r="UHZ1308" s="1"/>
      <c r="UIA1308" s="1"/>
      <c r="UIB1308" s="1"/>
      <c r="UIC1308" s="1"/>
      <c r="UID1308" s="1"/>
      <c r="UIE1308" s="1"/>
      <c r="UIF1308" s="1"/>
      <c r="UIG1308" s="1"/>
      <c r="UIH1308" s="1"/>
      <c r="UII1308" s="1"/>
      <c r="UIJ1308" s="1"/>
      <c r="UIK1308" s="1"/>
      <c r="UIL1308" s="1"/>
      <c r="UIM1308" s="1"/>
      <c r="UIN1308" s="1"/>
      <c r="UIO1308" s="1"/>
      <c r="UIP1308" s="1"/>
      <c r="UIQ1308" s="1"/>
      <c r="UIR1308" s="1"/>
      <c r="UIS1308" s="1"/>
      <c r="UIT1308" s="1"/>
      <c r="UIU1308" s="1"/>
      <c r="UIV1308" s="1"/>
      <c r="UIW1308" s="1"/>
      <c r="UIX1308" s="1"/>
      <c r="UIY1308" s="1"/>
      <c r="UIZ1308" s="1"/>
      <c r="UJA1308" s="1"/>
      <c r="UJB1308" s="1"/>
      <c r="UJC1308" s="1"/>
      <c r="UJD1308" s="1"/>
      <c r="UJE1308" s="1"/>
      <c r="UJF1308" s="1"/>
      <c r="UJG1308" s="1"/>
      <c r="UJH1308" s="1"/>
      <c r="UJI1308" s="1"/>
      <c r="UJJ1308" s="1"/>
      <c r="UJK1308" s="1"/>
      <c r="UJL1308" s="1"/>
      <c r="UJM1308" s="1"/>
      <c r="UJN1308" s="1"/>
      <c r="UJO1308" s="1"/>
      <c r="UJP1308" s="1"/>
      <c r="UJQ1308" s="1"/>
      <c r="UJR1308" s="1"/>
      <c r="UJS1308" s="1"/>
      <c r="UJT1308" s="1"/>
      <c r="UJU1308" s="1"/>
      <c r="UJV1308" s="1"/>
      <c r="UJW1308" s="1"/>
      <c r="UJX1308" s="1"/>
      <c r="UJY1308" s="1"/>
      <c r="UJZ1308" s="1"/>
      <c r="UKA1308" s="1"/>
      <c r="UKB1308" s="1"/>
      <c r="UKC1308" s="1"/>
      <c r="UKD1308" s="1"/>
      <c r="UKE1308" s="1"/>
      <c r="UKF1308" s="1"/>
      <c r="UKG1308" s="1"/>
      <c r="UKH1308" s="1"/>
      <c r="UKI1308" s="1"/>
      <c r="UKJ1308" s="1"/>
      <c r="UKK1308" s="1"/>
      <c r="UKL1308" s="1"/>
      <c r="UKM1308" s="1"/>
      <c r="UKN1308" s="1"/>
      <c r="UKO1308" s="1"/>
      <c r="UKP1308" s="1"/>
      <c r="UKQ1308" s="1"/>
      <c r="UKR1308" s="1"/>
      <c r="UKS1308" s="1"/>
      <c r="UKT1308" s="1"/>
      <c r="UKU1308" s="1"/>
      <c r="UKV1308" s="1"/>
      <c r="UKW1308" s="1"/>
      <c r="UKX1308" s="1"/>
      <c r="UKY1308" s="1"/>
      <c r="UKZ1308" s="1"/>
      <c r="ULA1308" s="1"/>
      <c r="ULB1308" s="1"/>
      <c r="ULC1308" s="1"/>
      <c r="ULD1308" s="1"/>
      <c r="ULE1308" s="1"/>
      <c r="ULF1308" s="1"/>
      <c r="ULG1308" s="1"/>
      <c r="ULH1308" s="1"/>
      <c r="ULI1308" s="1"/>
      <c r="ULJ1308" s="1"/>
      <c r="ULK1308" s="1"/>
      <c r="ULL1308" s="1"/>
      <c r="ULM1308" s="1"/>
      <c r="ULN1308" s="1"/>
      <c r="ULO1308" s="1"/>
      <c r="ULP1308" s="1"/>
      <c r="ULQ1308" s="1"/>
      <c r="ULR1308" s="1"/>
      <c r="ULS1308" s="1"/>
      <c r="ULT1308" s="1"/>
      <c r="ULU1308" s="1"/>
      <c r="ULV1308" s="1"/>
      <c r="ULW1308" s="1"/>
      <c r="ULX1308" s="1"/>
      <c r="ULY1308" s="1"/>
      <c r="ULZ1308" s="1"/>
      <c r="UMA1308" s="1"/>
      <c r="UMB1308" s="1"/>
      <c r="UMC1308" s="1"/>
      <c r="UMD1308" s="1"/>
      <c r="UME1308" s="1"/>
      <c r="UMF1308" s="1"/>
      <c r="UMG1308" s="1"/>
      <c r="UMH1308" s="1"/>
      <c r="UMI1308" s="1"/>
      <c r="UMJ1308" s="1"/>
      <c r="UMK1308" s="1"/>
      <c r="UML1308" s="1"/>
      <c r="UMM1308" s="1"/>
      <c r="UMN1308" s="1"/>
      <c r="UMO1308" s="1"/>
      <c r="UMP1308" s="1"/>
      <c r="UMQ1308" s="1"/>
      <c r="UMR1308" s="1"/>
      <c r="UMS1308" s="1"/>
      <c r="UMT1308" s="1"/>
      <c r="UMU1308" s="1"/>
      <c r="UMV1308" s="1"/>
      <c r="UMW1308" s="1"/>
      <c r="UMX1308" s="1"/>
      <c r="UMY1308" s="1"/>
      <c r="UMZ1308" s="1"/>
      <c r="UNA1308" s="1"/>
      <c r="UNB1308" s="1"/>
      <c r="UNC1308" s="1"/>
      <c r="UND1308" s="1"/>
      <c r="UNE1308" s="1"/>
      <c r="UNF1308" s="1"/>
      <c r="UNG1308" s="1"/>
      <c r="UNH1308" s="1"/>
      <c r="UNI1308" s="1"/>
      <c r="UNJ1308" s="1"/>
      <c r="UNK1308" s="1"/>
      <c r="UNL1308" s="1"/>
      <c r="UNM1308" s="1"/>
      <c r="UNN1308" s="1"/>
      <c r="UNO1308" s="1"/>
      <c r="UNP1308" s="1"/>
      <c r="UNQ1308" s="1"/>
      <c r="UNR1308" s="1"/>
      <c r="UNS1308" s="1"/>
      <c r="UNT1308" s="1"/>
      <c r="UNU1308" s="1"/>
      <c r="UNV1308" s="1"/>
      <c r="UNW1308" s="1"/>
      <c r="UNX1308" s="1"/>
      <c r="UNY1308" s="1"/>
      <c r="UNZ1308" s="1"/>
      <c r="UOA1308" s="1"/>
      <c r="UOB1308" s="1"/>
      <c r="UOC1308" s="1"/>
      <c r="UOD1308" s="1"/>
      <c r="UOE1308" s="1"/>
      <c r="UOF1308" s="1"/>
      <c r="UOG1308" s="1"/>
      <c r="UOH1308" s="1"/>
      <c r="UOI1308" s="1"/>
      <c r="UOJ1308" s="1"/>
      <c r="UOK1308" s="1"/>
      <c r="UOL1308" s="1"/>
      <c r="UOM1308" s="1"/>
      <c r="UON1308" s="1"/>
      <c r="UOO1308" s="1"/>
      <c r="UOP1308" s="1"/>
      <c r="UOQ1308" s="1"/>
      <c r="UOR1308" s="1"/>
      <c r="UOS1308" s="1"/>
      <c r="UOT1308" s="1"/>
      <c r="UOU1308" s="1"/>
      <c r="UOV1308" s="1"/>
      <c r="UOW1308" s="1"/>
      <c r="UOX1308" s="1"/>
      <c r="UOY1308" s="1"/>
      <c r="UOZ1308" s="1"/>
      <c r="UPA1308" s="1"/>
      <c r="UPB1308" s="1"/>
      <c r="UPC1308" s="1"/>
      <c r="UPD1308" s="1"/>
      <c r="UPE1308" s="1"/>
      <c r="UPF1308" s="1"/>
      <c r="UPG1308" s="1"/>
      <c r="UPH1308" s="1"/>
      <c r="UPI1308" s="1"/>
      <c r="UPJ1308" s="1"/>
      <c r="UPK1308" s="1"/>
      <c r="UPL1308" s="1"/>
      <c r="UPM1308" s="1"/>
      <c r="UPN1308" s="1"/>
      <c r="UPO1308" s="1"/>
      <c r="UPP1308" s="1"/>
      <c r="UPQ1308" s="1"/>
      <c r="UPR1308" s="1"/>
      <c r="UPS1308" s="1"/>
      <c r="UPT1308" s="1"/>
      <c r="UPU1308" s="1"/>
      <c r="UPV1308" s="1"/>
      <c r="UPW1308" s="1"/>
      <c r="UPX1308" s="1"/>
      <c r="UPY1308" s="1"/>
      <c r="UPZ1308" s="1"/>
      <c r="UQA1308" s="1"/>
      <c r="UQB1308" s="1"/>
      <c r="UQC1308" s="1"/>
      <c r="UQD1308" s="1"/>
      <c r="UQE1308" s="1"/>
      <c r="UQF1308" s="1"/>
      <c r="UQG1308" s="1"/>
      <c r="UQH1308" s="1"/>
      <c r="UQI1308" s="1"/>
      <c r="UQJ1308" s="1"/>
      <c r="UQK1308" s="1"/>
      <c r="UQL1308" s="1"/>
      <c r="UQM1308" s="1"/>
      <c r="UQN1308" s="1"/>
      <c r="UQO1308" s="1"/>
      <c r="UQP1308" s="1"/>
      <c r="UQQ1308" s="1"/>
      <c r="UQR1308" s="1"/>
      <c r="UQS1308" s="1"/>
      <c r="UQT1308" s="1"/>
      <c r="UQU1308" s="1"/>
      <c r="UQV1308" s="1"/>
      <c r="UQW1308" s="1"/>
      <c r="UQX1308" s="1"/>
      <c r="UQY1308" s="1"/>
      <c r="UQZ1308" s="1"/>
      <c r="URA1308" s="1"/>
      <c r="URB1308" s="1"/>
      <c r="URC1308" s="1"/>
      <c r="URD1308" s="1"/>
      <c r="URE1308" s="1"/>
      <c r="URF1308" s="1"/>
      <c r="URG1308" s="1"/>
      <c r="URH1308" s="1"/>
      <c r="URI1308" s="1"/>
      <c r="URJ1308" s="1"/>
      <c r="URK1308" s="1"/>
      <c r="URL1308" s="1"/>
      <c r="URM1308" s="1"/>
      <c r="URN1308" s="1"/>
      <c r="URO1308" s="1"/>
      <c r="URP1308" s="1"/>
      <c r="URQ1308" s="1"/>
      <c r="URR1308" s="1"/>
      <c r="URS1308" s="1"/>
      <c r="URT1308" s="1"/>
      <c r="URU1308" s="1"/>
      <c r="URV1308" s="1"/>
      <c r="URW1308" s="1"/>
      <c r="URX1308" s="1"/>
      <c r="URY1308" s="1"/>
      <c r="URZ1308" s="1"/>
      <c r="USA1308" s="1"/>
      <c r="USB1308" s="1"/>
      <c r="USC1308" s="1"/>
      <c r="USD1308" s="1"/>
      <c r="USE1308" s="1"/>
      <c r="USF1308" s="1"/>
      <c r="USG1308" s="1"/>
      <c r="USH1308" s="1"/>
      <c r="USI1308" s="1"/>
      <c r="USJ1308" s="1"/>
      <c r="USK1308" s="1"/>
      <c r="USL1308" s="1"/>
      <c r="USM1308" s="1"/>
      <c r="USN1308" s="1"/>
      <c r="USO1308" s="1"/>
      <c r="USP1308" s="1"/>
      <c r="USQ1308" s="1"/>
      <c r="USR1308" s="1"/>
      <c r="USS1308" s="1"/>
      <c r="UST1308" s="1"/>
      <c r="USU1308" s="1"/>
      <c r="USV1308" s="1"/>
      <c r="USW1308" s="1"/>
      <c r="USX1308" s="1"/>
      <c r="USY1308" s="1"/>
      <c r="USZ1308" s="1"/>
      <c r="UTA1308" s="1"/>
      <c r="UTB1308" s="1"/>
      <c r="UTC1308" s="1"/>
      <c r="UTD1308" s="1"/>
      <c r="UTE1308" s="1"/>
      <c r="UTF1308" s="1"/>
      <c r="UTG1308" s="1"/>
      <c r="UTH1308" s="1"/>
      <c r="UTI1308" s="1"/>
      <c r="UTJ1308" s="1"/>
      <c r="UTK1308" s="1"/>
      <c r="UTL1308" s="1"/>
      <c r="UTM1308" s="1"/>
      <c r="UTN1308" s="1"/>
      <c r="UTO1308" s="1"/>
      <c r="UTP1308" s="1"/>
      <c r="UTQ1308" s="1"/>
      <c r="UTR1308" s="1"/>
      <c r="UTS1308" s="1"/>
      <c r="UTT1308" s="1"/>
      <c r="UTU1308" s="1"/>
      <c r="UTV1308" s="1"/>
      <c r="UTW1308" s="1"/>
      <c r="UTX1308" s="1"/>
      <c r="UTY1308" s="1"/>
      <c r="UTZ1308" s="1"/>
      <c r="UUA1308" s="1"/>
      <c r="UUB1308" s="1"/>
      <c r="UUC1308" s="1"/>
      <c r="UUD1308" s="1"/>
      <c r="UUE1308" s="1"/>
      <c r="UUF1308" s="1"/>
      <c r="UUG1308" s="1"/>
      <c r="UUH1308" s="1"/>
      <c r="UUI1308" s="1"/>
      <c r="UUJ1308" s="1"/>
      <c r="UUK1308" s="1"/>
      <c r="UUL1308" s="1"/>
      <c r="UUM1308" s="1"/>
      <c r="UUN1308" s="1"/>
      <c r="UUO1308" s="1"/>
      <c r="UUP1308" s="1"/>
      <c r="UUQ1308" s="1"/>
      <c r="UUR1308" s="1"/>
      <c r="UUS1308" s="1"/>
      <c r="UUT1308" s="1"/>
      <c r="UUU1308" s="1"/>
      <c r="UUV1308" s="1"/>
      <c r="UUW1308" s="1"/>
      <c r="UUX1308" s="1"/>
      <c r="UUY1308" s="1"/>
      <c r="UUZ1308" s="1"/>
      <c r="UVA1308" s="1"/>
      <c r="UVB1308" s="1"/>
      <c r="UVC1308" s="1"/>
      <c r="UVD1308" s="1"/>
      <c r="UVE1308" s="1"/>
      <c r="UVF1308" s="1"/>
      <c r="UVG1308" s="1"/>
      <c r="UVH1308" s="1"/>
      <c r="UVI1308" s="1"/>
      <c r="UVJ1308" s="1"/>
      <c r="UVK1308" s="1"/>
      <c r="UVL1308" s="1"/>
      <c r="UVM1308" s="1"/>
      <c r="UVN1308" s="1"/>
      <c r="UVO1308" s="1"/>
      <c r="UVP1308" s="1"/>
      <c r="UVQ1308" s="1"/>
      <c r="UVR1308" s="1"/>
      <c r="UVS1308" s="1"/>
      <c r="UVT1308" s="1"/>
      <c r="UVU1308" s="1"/>
      <c r="UVV1308" s="1"/>
      <c r="UVW1308" s="1"/>
      <c r="UVX1308" s="1"/>
      <c r="UVY1308" s="1"/>
      <c r="UVZ1308" s="1"/>
      <c r="UWA1308" s="1"/>
      <c r="UWB1308" s="1"/>
      <c r="UWC1308" s="1"/>
      <c r="UWD1308" s="1"/>
      <c r="UWE1308" s="1"/>
      <c r="UWF1308" s="1"/>
      <c r="UWG1308" s="1"/>
      <c r="UWH1308" s="1"/>
      <c r="UWI1308" s="1"/>
      <c r="UWJ1308" s="1"/>
      <c r="UWK1308" s="1"/>
      <c r="UWL1308" s="1"/>
      <c r="UWM1308" s="1"/>
      <c r="UWN1308" s="1"/>
      <c r="UWO1308" s="1"/>
      <c r="UWP1308" s="1"/>
      <c r="UWQ1308" s="1"/>
      <c r="UWR1308" s="1"/>
      <c r="UWS1308" s="1"/>
      <c r="UWT1308" s="1"/>
      <c r="UWU1308" s="1"/>
      <c r="UWV1308" s="1"/>
      <c r="UWW1308" s="1"/>
      <c r="UWX1308" s="1"/>
      <c r="UWY1308" s="1"/>
      <c r="UWZ1308" s="1"/>
      <c r="UXA1308" s="1"/>
      <c r="UXB1308" s="1"/>
      <c r="UXC1308" s="1"/>
      <c r="UXD1308" s="1"/>
      <c r="UXE1308" s="1"/>
      <c r="UXF1308" s="1"/>
      <c r="UXG1308" s="1"/>
      <c r="UXH1308" s="1"/>
      <c r="UXI1308" s="1"/>
      <c r="UXJ1308" s="1"/>
      <c r="UXK1308" s="1"/>
      <c r="UXL1308" s="1"/>
      <c r="UXM1308" s="1"/>
      <c r="UXN1308" s="1"/>
      <c r="UXO1308" s="1"/>
      <c r="UXP1308" s="1"/>
      <c r="UXQ1308" s="1"/>
      <c r="UXR1308" s="1"/>
      <c r="UXS1308" s="1"/>
      <c r="UXT1308" s="1"/>
      <c r="UXU1308" s="1"/>
      <c r="UXV1308" s="1"/>
      <c r="UXW1308" s="1"/>
      <c r="UXX1308" s="1"/>
      <c r="UXY1308" s="1"/>
      <c r="UXZ1308" s="1"/>
      <c r="UYA1308" s="1"/>
      <c r="UYB1308" s="1"/>
      <c r="UYC1308" s="1"/>
      <c r="UYD1308" s="1"/>
      <c r="UYE1308" s="1"/>
      <c r="UYF1308" s="1"/>
      <c r="UYG1308" s="1"/>
      <c r="UYH1308" s="1"/>
      <c r="UYI1308" s="1"/>
      <c r="UYJ1308" s="1"/>
      <c r="UYK1308" s="1"/>
      <c r="UYL1308" s="1"/>
      <c r="UYM1308" s="1"/>
      <c r="UYN1308" s="1"/>
      <c r="UYO1308" s="1"/>
      <c r="UYP1308" s="1"/>
      <c r="UYQ1308" s="1"/>
      <c r="UYR1308" s="1"/>
      <c r="UYS1308" s="1"/>
      <c r="UYT1308" s="1"/>
      <c r="UYU1308" s="1"/>
      <c r="UYV1308" s="1"/>
      <c r="UYW1308" s="1"/>
      <c r="UYX1308" s="1"/>
      <c r="UYY1308" s="1"/>
      <c r="UYZ1308" s="1"/>
      <c r="UZA1308" s="1"/>
      <c r="UZB1308" s="1"/>
      <c r="UZC1308" s="1"/>
      <c r="UZD1308" s="1"/>
      <c r="UZE1308" s="1"/>
      <c r="UZF1308" s="1"/>
      <c r="UZG1308" s="1"/>
      <c r="UZH1308" s="1"/>
      <c r="UZI1308" s="1"/>
      <c r="UZJ1308" s="1"/>
      <c r="UZK1308" s="1"/>
      <c r="UZL1308" s="1"/>
      <c r="UZM1308" s="1"/>
      <c r="UZN1308" s="1"/>
      <c r="UZO1308" s="1"/>
      <c r="UZP1308" s="1"/>
      <c r="UZQ1308" s="1"/>
      <c r="UZR1308" s="1"/>
      <c r="UZS1308" s="1"/>
      <c r="UZT1308" s="1"/>
      <c r="UZU1308" s="1"/>
      <c r="UZV1308" s="1"/>
      <c r="UZW1308" s="1"/>
      <c r="UZX1308" s="1"/>
      <c r="UZY1308" s="1"/>
      <c r="UZZ1308" s="1"/>
      <c r="VAA1308" s="1"/>
      <c r="VAB1308" s="1"/>
      <c r="VAC1308" s="1"/>
      <c r="VAD1308" s="1"/>
      <c r="VAE1308" s="1"/>
      <c r="VAF1308" s="1"/>
      <c r="VAG1308" s="1"/>
      <c r="VAH1308" s="1"/>
      <c r="VAI1308" s="1"/>
      <c r="VAJ1308" s="1"/>
      <c r="VAK1308" s="1"/>
      <c r="VAL1308" s="1"/>
      <c r="VAM1308" s="1"/>
      <c r="VAN1308" s="1"/>
      <c r="VAO1308" s="1"/>
      <c r="VAP1308" s="1"/>
      <c r="VAQ1308" s="1"/>
      <c r="VAR1308" s="1"/>
      <c r="VAS1308" s="1"/>
      <c r="VAT1308" s="1"/>
      <c r="VAU1308" s="1"/>
      <c r="VAV1308" s="1"/>
      <c r="VAW1308" s="1"/>
      <c r="VAX1308" s="1"/>
      <c r="VAY1308" s="1"/>
      <c r="VAZ1308" s="1"/>
      <c r="VBA1308" s="1"/>
      <c r="VBB1308" s="1"/>
      <c r="VBC1308" s="1"/>
      <c r="VBD1308" s="1"/>
      <c r="VBE1308" s="1"/>
      <c r="VBF1308" s="1"/>
      <c r="VBG1308" s="1"/>
      <c r="VBH1308" s="1"/>
      <c r="VBI1308" s="1"/>
      <c r="VBJ1308" s="1"/>
      <c r="VBK1308" s="1"/>
      <c r="VBL1308" s="1"/>
      <c r="VBM1308" s="1"/>
      <c r="VBN1308" s="1"/>
      <c r="VBO1308" s="1"/>
      <c r="VBP1308" s="1"/>
      <c r="VBQ1308" s="1"/>
      <c r="VBR1308" s="1"/>
      <c r="VBS1308" s="1"/>
      <c r="VBT1308" s="1"/>
      <c r="VBU1308" s="1"/>
      <c r="VBV1308" s="1"/>
      <c r="VBW1308" s="1"/>
      <c r="VBX1308" s="1"/>
      <c r="VBY1308" s="1"/>
      <c r="VBZ1308" s="1"/>
      <c r="VCA1308" s="1"/>
      <c r="VCB1308" s="1"/>
      <c r="VCC1308" s="1"/>
      <c r="VCD1308" s="1"/>
      <c r="VCE1308" s="1"/>
      <c r="VCF1308" s="1"/>
      <c r="VCG1308" s="1"/>
      <c r="VCH1308" s="1"/>
      <c r="VCI1308" s="1"/>
      <c r="VCJ1308" s="1"/>
      <c r="VCK1308" s="1"/>
      <c r="VCL1308" s="1"/>
      <c r="VCM1308" s="1"/>
      <c r="VCN1308" s="1"/>
      <c r="VCO1308" s="1"/>
      <c r="VCP1308" s="1"/>
      <c r="VCQ1308" s="1"/>
      <c r="VCR1308" s="1"/>
      <c r="VCS1308" s="1"/>
      <c r="VCT1308" s="1"/>
      <c r="VCU1308" s="1"/>
      <c r="VCV1308" s="1"/>
      <c r="VCW1308" s="1"/>
      <c r="VCX1308" s="1"/>
      <c r="VCY1308" s="1"/>
      <c r="VCZ1308" s="1"/>
      <c r="VDA1308" s="1"/>
      <c r="VDB1308" s="1"/>
      <c r="VDC1308" s="1"/>
      <c r="VDD1308" s="1"/>
      <c r="VDE1308" s="1"/>
      <c r="VDF1308" s="1"/>
      <c r="VDG1308" s="1"/>
      <c r="VDH1308" s="1"/>
      <c r="VDI1308" s="1"/>
      <c r="VDJ1308" s="1"/>
      <c r="VDK1308" s="1"/>
      <c r="VDL1308" s="1"/>
      <c r="VDM1308" s="1"/>
      <c r="VDN1308" s="1"/>
      <c r="VDO1308" s="1"/>
      <c r="VDP1308" s="1"/>
      <c r="VDQ1308" s="1"/>
      <c r="VDR1308" s="1"/>
      <c r="VDS1308" s="1"/>
      <c r="VDT1308" s="1"/>
      <c r="VDU1308" s="1"/>
      <c r="VDV1308" s="1"/>
      <c r="VDW1308" s="1"/>
      <c r="VDX1308" s="1"/>
      <c r="VDY1308" s="1"/>
      <c r="VDZ1308" s="1"/>
      <c r="VEA1308" s="1"/>
      <c r="VEB1308" s="1"/>
      <c r="VEC1308" s="1"/>
      <c r="VED1308" s="1"/>
      <c r="VEE1308" s="1"/>
      <c r="VEF1308" s="1"/>
      <c r="VEG1308" s="1"/>
      <c r="VEH1308" s="1"/>
      <c r="VEI1308" s="1"/>
      <c r="VEJ1308" s="1"/>
      <c r="VEK1308" s="1"/>
      <c r="VEL1308" s="1"/>
      <c r="VEM1308" s="1"/>
      <c r="VEN1308" s="1"/>
      <c r="VEO1308" s="1"/>
      <c r="VEP1308" s="1"/>
      <c r="VEQ1308" s="1"/>
      <c r="VER1308" s="1"/>
      <c r="VES1308" s="1"/>
      <c r="VET1308" s="1"/>
      <c r="VEU1308" s="1"/>
      <c r="VEV1308" s="1"/>
      <c r="VEW1308" s="1"/>
      <c r="VEX1308" s="1"/>
      <c r="VEY1308" s="1"/>
      <c r="VEZ1308" s="1"/>
      <c r="VFA1308" s="1"/>
      <c r="VFB1308" s="1"/>
      <c r="VFC1308" s="1"/>
      <c r="VFD1308" s="1"/>
      <c r="VFE1308" s="1"/>
      <c r="VFF1308" s="1"/>
      <c r="VFG1308" s="1"/>
      <c r="VFH1308" s="1"/>
      <c r="VFI1308" s="1"/>
      <c r="VFJ1308" s="1"/>
      <c r="VFK1308" s="1"/>
      <c r="VFL1308" s="1"/>
      <c r="VFM1308" s="1"/>
      <c r="VFN1308" s="1"/>
      <c r="VFO1308" s="1"/>
      <c r="VFP1308" s="1"/>
      <c r="VFQ1308" s="1"/>
      <c r="VFR1308" s="1"/>
      <c r="VFS1308" s="1"/>
      <c r="VFT1308" s="1"/>
      <c r="VFU1308" s="1"/>
      <c r="VFV1308" s="1"/>
      <c r="VFW1308" s="1"/>
      <c r="VFX1308" s="1"/>
      <c r="VFY1308" s="1"/>
      <c r="VFZ1308" s="1"/>
      <c r="VGA1308" s="1"/>
      <c r="VGB1308" s="1"/>
      <c r="VGC1308" s="1"/>
      <c r="VGD1308" s="1"/>
      <c r="VGE1308" s="1"/>
      <c r="VGF1308" s="1"/>
      <c r="VGG1308" s="1"/>
      <c r="VGH1308" s="1"/>
      <c r="VGI1308" s="1"/>
      <c r="VGJ1308" s="1"/>
      <c r="VGK1308" s="1"/>
      <c r="VGL1308" s="1"/>
      <c r="VGM1308" s="1"/>
      <c r="VGN1308" s="1"/>
      <c r="VGO1308" s="1"/>
      <c r="VGP1308" s="1"/>
      <c r="VGQ1308" s="1"/>
      <c r="VGR1308" s="1"/>
      <c r="VGS1308" s="1"/>
      <c r="VGT1308" s="1"/>
      <c r="VGU1308" s="1"/>
      <c r="VGV1308" s="1"/>
      <c r="VGW1308" s="1"/>
      <c r="VGX1308" s="1"/>
      <c r="VGY1308" s="1"/>
      <c r="VGZ1308" s="1"/>
      <c r="VHA1308" s="1"/>
      <c r="VHB1308" s="1"/>
      <c r="VHC1308" s="1"/>
      <c r="VHD1308" s="1"/>
      <c r="VHE1308" s="1"/>
      <c r="VHF1308" s="1"/>
      <c r="VHG1308" s="1"/>
      <c r="VHH1308" s="1"/>
      <c r="VHI1308" s="1"/>
      <c r="VHJ1308" s="1"/>
      <c r="VHK1308" s="1"/>
      <c r="VHL1308" s="1"/>
      <c r="VHM1308" s="1"/>
      <c r="VHN1308" s="1"/>
      <c r="VHO1308" s="1"/>
      <c r="VHP1308" s="1"/>
      <c r="VHQ1308" s="1"/>
      <c r="VHR1308" s="1"/>
      <c r="VHS1308" s="1"/>
      <c r="VHT1308" s="1"/>
      <c r="VHU1308" s="1"/>
      <c r="VHV1308" s="1"/>
      <c r="VHW1308" s="1"/>
      <c r="VHX1308" s="1"/>
      <c r="VHY1308" s="1"/>
      <c r="VHZ1308" s="1"/>
      <c r="VIA1308" s="1"/>
      <c r="VIB1308" s="1"/>
      <c r="VIC1308" s="1"/>
      <c r="VID1308" s="1"/>
      <c r="VIE1308" s="1"/>
      <c r="VIF1308" s="1"/>
      <c r="VIG1308" s="1"/>
      <c r="VIH1308" s="1"/>
      <c r="VII1308" s="1"/>
      <c r="VIJ1308" s="1"/>
      <c r="VIK1308" s="1"/>
      <c r="VIL1308" s="1"/>
      <c r="VIM1308" s="1"/>
      <c r="VIN1308" s="1"/>
      <c r="VIO1308" s="1"/>
      <c r="VIP1308" s="1"/>
      <c r="VIQ1308" s="1"/>
      <c r="VIR1308" s="1"/>
      <c r="VIS1308" s="1"/>
      <c r="VIT1308" s="1"/>
      <c r="VIU1308" s="1"/>
      <c r="VIV1308" s="1"/>
      <c r="VIW1308" s="1"/>
      <c r="VIX1308" s="1"/>
      <c r="VIY1308" s="1"/>
      <c r="VIZ1308" s="1"/>
      <c r="VJA1308" s="1"/>
      <c r="VJB1308" s="1"/>
      <c r="VJC1308" s="1"/>
      <c r="VJD1308" s="1"/>
      <c r="VJE1308" s="1"/>
      <c r="VJF1308" s="1"/>
      <c r="VJG1308" s="1"/>
      <c r="VJH1308" s="1"/>
      <c r="VJI1308" s="1"/>
      <c r="VJJ1308" s="1"/>
      <c r="VJK1308" s="1"/>
      <c r="VJL1308" s="1"/>
      <c r="VJM1308" s="1"/>
      <c r="VJN1308" s="1"/>
      <c r="VJO1308" s="1"/>
      <c r="VJP1308" s="1"/>
      <c r="VJQ1308" s="1"/>
      <c r="VJR1308" s="1"/>
      <c r="VJS1308" s="1"/>
      <c r="VJT1308" s="1"/>
      <c r="VJU1308" s="1"/>
      <c r="VJV1308" s="1"/>
      <c r="VJW1308" s="1"/>
      <c r="VJX1308" s="1"/>
      <c r="VJY1308" s="1"/>
      <c r="VJZ1308" s="1"/>
      <c r="VKA1308" s="1"/>
      <c r="VKB1308" s="1"/>
      <c r="VKC1308" s="1"/>
      <c r="VKD1308" s="1"/>
      <c r="VKE1308" s="1"/>
      <c r="VKF1308" s="1"/>
      <c r="VKG1308" s="1"/>
      <c r="VKH1308" s="1"/>
      <c r="VKI1308" s="1"/>
      <c r="VKJ1308" s="1"/>
      <c r="VKK1308" s="1"/>
      <c r="VKL1308" s="1"/>
      <c r="VKM1308" s="1"/>
      <c r="VKN1308" s="1"/>
      <c r="VKO1308" s="1"/>
      <c r="VKP1308" s="1"/>
      <c r="VKQ1308" s="1"/>
      <c r="VKR1308" s="1"/>
      <c r="VKS1308" s="1"/>
      <c r="VKT1308" s="1"/>
      <c r="VKU1308" s="1"/>
      <c r="VKV1308" s="1"/>
      <c r="VKW1308" s="1"/>
      <c r="VKX1308" s="1"/>
      <c r="VKY1308" s="1"/>
      <c r="VKZ1308" s="1"/>
      <c r="VLA1308" s="1"/>
      <c r="VLB1308" s="1"/>
      <c r="VLC1308" s="1"/>
      <c r="VLD1308" s="1"/>
      <c r="VLE1308" s="1"/>
      <c r="VLF1308" s="1"/>
      <c r="VLG1308" s="1"/>
      <c r="VLH1308" s="1"/>
      <c r="VLI1308" s="1"/>
      <c r="VLJ1308" s="1"/>
      <c r="VLK1308" s="1"/>
      <c r="VLL1308" s="1"/>
      <c r="VLM1308" s="1"/>
      <c r="VLN1308" s="1"/>
      <c r="VLO1308" s="1"/>
      <c r="VLP1308" s="1"/>
      <c r="VLQ1308" s="1"/>
      <c r="VLR1308" s="1"/>
      <c r="VLS1308" s="1"/>
      <c r="VLT1308" s="1"/>
      <c r="VLU1308" s="1"/>
      <c r="VLV1308" s="1"/>
      <c r="VLW1308" s="1"/>
      <c r="VLX1308" s="1"/>
      <c r="VLY1308" s="1"/>
      <c r="VLZ1308" s="1"/>
      <c r="VMA1308" s="1"/>
      <c r="VMB1308" s="1"/>
      <c r="VMC1308" s="1"/>
      <c r="VMD1308" s="1"/>
      <c r="VME1308" s="1"/>
      <c r="VMF1308" s="1"/>
      <c r="VMG1308" s="1"/>
      <c r="VMH1308" s="1"/>
      <c r="VMI1308" s="1"/>
      <c r="VMJ1308" s="1"/>
      <c r="VMK1308" s="1"/>
      <c r="VML1308" s="1"/>
      <c r="VMM1308" s="1"/>
      <c r="VMN1308" s="1"/>
      <c r="VMO1308" s="1"/>
      <c r="VMP1308" s="1"/>
      <c r="VMQ1308" s="1"/>
      <c r="VMR1308" s="1"/>
      <c r="VMS1308" s="1"/>
      <c r="VMT1308" s="1"/>
      <c r="VMU1308" s="1"/>
      <c r="VMV1308" s="1"/>
      <c r="VMW1308" s="1"/>
      <c r="VMX1308" s="1"/>
      <c r="VMY1308" s="1"/>
      <c r="VMZ1308" s="1"/>
      <c r="VNA1308" s="1"/>
      <c r="VNB1308" s="1"/>
      <c r="VNC1308" s="1"/>
      <c r="VND1308" s="1"/>
      <c r="VNE1308" s="1"/>
      <c r="VNF1308" s="1"/>
      <c r="VNG1308" s="1"/>
      <c r="VNH1308" s="1"/>
      <c r="VNI1308" s="1"/>
      <c r="VNJ1308" s="1"/>
      <c r="VNK1308" s="1"/>
      <c r="VNL1308" s="1"/>
      <c r="VNM1308" s="1"/>
      <c r="VNN1308" s="1"/>
      <c r="VNO1308" s="1"/>
      <c r="VNP1308" s="1"/>
      <c r="VNQ1308" s="1"/>
      <c r="VNR1308" s="1"/>
      <c r="VNS1308" s="1"/>
      <c r="VNT1308" s="1"/>
      <c r="VNU1308" s="1"/>
      <c r="VNV1308" s="1"/>
      <c r="VNW1308" s="1"/>
      <c r="VNX1308" s="1"/>
      <c r="VNY1308" s="1"/>
      <c r="VNZ1308" s="1"/>
      <c r="VOA1308" s="1"/>
      <c r="VOB1308" s="1"/>
      <c r="VOC1308" s="1"/>
      <c r="VOD1308" s="1"/>
      <c r="VOE1308" s="1"/>
      <c r="VOF1308" s="1"/>
      <c r="VOG1308" s="1"/>
      <c r="VOH1308" s="1"/>
      <c r="VOI1308" s="1"/>
      <c r="VOJ1308" s="1"/>
      <c r="VOK1308" s="1"/>
      <c r="VOL1308" s="1"/>
      <c r="VOM1308" s="1"/>
      <c r="VON1308" s="1"/>
      <c r="VOO1308" s="1"/>
      <c r="VOP1308" s="1"/>
      <c r="VOQ1308" s="1"/>
      <c r="VOR1308" s="1"/>
      <c r="VOS1308" s="1"/>
      <c r="VOT1308" s="1"/>
      <c r="VOU1308" s="1"/>
      <c r="VOV1308" s="1"/>
      <c r="VOW1308" s="1"/>
      <c r="VOX1308" s="1"/>
      <c r="VOY1308" s="1"/>
      <c r="VOZ1308" s="1"/>
      <c r="VPA1308" s="1"/>
      <c r="VPB1308" s="1"/>
      <c r="VPC1308" s="1"/>
      <c r="VPD1308" s="1"/>
      <c r="VPE1308" s="1"/>
      <c r="VPF1308" s="1"/>
      <c r="VPG1308" s="1"/>
      <c r="VPH1308" s="1"/>
      <c r="VPI1308" s="1"/>
      <c r="VPJ1308" s="1"/>
      <c r="VPK1308" s="1"/>
      <c r="VPL1308" s="1"/>
      <c r="VPM1308" s="1"/>
      <c r="VPN1308" s="1"/>
      <c r="VPO1308" s="1"/>
      <c r="VPP1308" s="1"/>
      <c r="VPQ1308" s="1"/>
      <c r="VPR1308" s="1"/>
      <c r="VPS1308" s="1"/>
      <c r="VPT1308" s="1"/>
      <c r="VPU1308" s="1"/>
      <c r="VPV1308" s="1"/>
      <c r="VPW1308" s="1"/>
      <c r="VPX1308" s="1"/>
      <c r="VPY1308" s="1"/>
      <c r="VPZ1308" s="1"/>
      <c r="VQA1308" s="1"/>
      <c r="VQB1308" s="1"/>
      <c r="VQC1308" s="1"/>
      <c r="VQD1308" s="1"/>
      <c r="VQE1308" s="1"/>
      <c r="VQF1308" s="1"/>
      <c r="VQG1308" s="1"/>
      <c r="VQH1308" s="1"/>
      <c r="VQI1308" s="1"/>
      <c r="VQJ1308" s="1"/>
      <c r="VQK1308" s="1"/>
      <c r="VQL1308" s="1"/>
      <c r="VQM1308" s="1"/>
      <c r="VQN1308" s="1"/>
      <c r="VQO1308" s="1"/>
      <c r="VQP1308" s="1"/>
      <c r="VQQ1308" s="1"/>
      <c r="VQR1308" s="1"/>
      <c r="VQS1308" s="1"/>
      <c r="VQT1308" s="1"/>
      <c r="VQU1308" s="1"/>
      <c r="VQV1308" s="1"/>
      <c r="VQW1308" s="1"/>
      <c r="VQX1308" s="1"/>
      <c r="VQY1308" s="1"/>
      <c r="VQZ1308" s="1"/>
      <c r="VRA1308" s="1"/>
      <c r="VRB1308" s="1"/>
      <c r="VRC1308" s="1"/>
      <c r="VRD1308" s="1"/>
      <c r="VRE1308" s="1"/>
      <c r="VRF1308" s="1"/>
      <c r="VRG1308" s="1"/>
      <c r="VRH1308" s="1"/>
      <c r="VRI1308" s="1"/>
      <c r="VRJ1308" s="1"/>
      <c r="VRK1308" s="1"/>
      <c r="VRL1308" s="1"/>
      <c r="VRM1308" s="1"/>
      <c r="VRN1308" s="1"/>
      <c r="VRO1308" s="1"/>
      <c r="VRP1308" s="1"/>
      <c r="VRQ1308" s="1"/>
      <c r="VRR1308" s="1"/>
      <c r="VRS1308" s="1"/>
      <c r="VRT1308" s="1"/>
      <c r="VRU1308" s="1"/>
      <c r="VRV1308" s="1"/>
      <c r="VRW1308" s="1"/>
      <c r="VRX1308" s="1"/>
      <c r="VRY1308" s="1"/>
      <c r="VRZ1308" s="1"/>
      <c r="VSA1308" s="1"/>
      <c r="VSB1308" s="1"/>
      <c r="VSC1308" s="1"/>
      <c r="VSD1308" s="1"/>
      <c r="VSE1308" s="1"/>
      <c r="VSF1308" s="1"/>
      <c r="VSG1308" s="1"/>
      <c r="VSH1308" s="1"/>
      <c r="VSI1308" s="1"/>
      <c r="VSJ1308" s="1"/>
      <c r="VSK1308" s="1"/>
      <c r="VSL1308" s="1"/>
      <c r="VSM1308" s="1"/>
      <c r="VSN1308" s="1"/>
      <c r="VSO1308" s="1"/>
      <c r="VSP1308" s="1"/>
      <c r="VSQ1308" s="1"/>
      <c r="VSR1308" s="1"/>
      <c r="VSS1308" s="1"/>
      <c r="VST1308" s="1"/>
      <c r="VSU1308" s="1"/>
      <c r="VSV1308" s="1"/>
      <c r="VSW1308" s="1"/>
      <c r="VSX1308" s="1"/>
      <c r="VSY1308" s="1"/>
      <c r="VSZ1308" s="1"/>
      <c r="VTA1308" s="1"/>
      <c r="VTB1308" s="1"/>
      <c r="VTC1308" s="1"/>
      <c r="VTD1308" s="1"/>
      <c r="VTE1308" s="1"/>
      <c r="VTF1308" s="1"/>
      <c r="VTG1308" s="1"/>
      <c r="VTH1308" s="1"/>
      <c r="VTI1308" s="1"/>
      <c r="VTJ1308" s="1"/>
      <c r="VTK1308" s="1"/>
      <c r="VTL1308" s="1"/>
      <c r="VTM1308" s="1"/>
      <c r="VTN1308" s="1"/>
      <c r="VTO1308" s="1"/>
      <c r="VTP1308" s="1"/>
      <c r="VTQ1308" s="1"/>
      <c r="VTR1308" s="1"/>
      <c r="VTS1308" s="1"/>
      <c r="VTT1308" s="1"/>
      <c r="VTU1308" s="1"/>
      <c r="VTV1308" s="1"/>
      <c r="VTW1308" s="1"/>
      <c r="VTX1308" s="1"/>
      <c r="VTY1308" s="1"/>
      <c r="VTZ1308" s="1"/>
      <c r="VUA1308" s="1"/>
      <c r="VUB1308" s="1"/>
      <c r="VUC1308" s="1"/>
      <c r="VUD1308" s="1"/>
      <c r="VUE1308" s="1"/>
      <c r="VUF1308" s="1"/>
      <c r="VUG1308" s="1"/>
      <c r="VUH1308" s="1"/>
      <c r="VUI1308" s="1"/>
      <c r="VUJ1308" s="1"/>
      <c r="VUK1308" s="1"/>
      <c r="VUL1308" s="1"/>
      <c r="VUM1308" s="1"/>
      <c r="VUN1308" s="1"/>
      <c r="VUO1308" s="1"/>
      <c r="VUP1308" s="1"/>
      <c r="VUQ1308" s="1"/>
      <c r="VUR1308" s="1"/>
      <c r="VUS1308" s="1"/>
      <c r="VUT1308" s="1"/>
      <c r="VUU1308" s="1"/>
      <c r="VUV1308" s="1"/>
      <c r="VUW1308" s="1"/>
      <c r="VUX1308" s="1"/>
      <c r="VUY1308" s="1"/>
      <c r="VUZ1308" s="1"/>
      <c r="VVA1308" s="1"/>
      <c r="VVB1308" s="1"/>
      <c r="VVC1308" s="1"/>
      <c r="VVD1308" s="1"/>
      <c r="VVE1308" s="1"/>
      <c r="VVF1308" s="1"/>
      <c r="VVG1308" s="1"/>
      <c r="VVH1308" s="1"/>
      <c r="VVI1308" s="1"/>
      <c r="VVJ1308" s="1"/>
      <c r="VVK1308" s="1"/>
      <c r="VVL1308" s="1"/>
      <c r="VVM1308" s="1"/>
      <c r="VVN1308" s="1"/>
      <c r="VVO1308" s="1"/>
      <c r="VVP1308" s="1"/>
      <c r="VVQ1308" s="1"/>
      <c r="VVR1308" s="1"/>
      <c r="VVS1308" s="1"/>
      <c r="VVT1308" s="1"/>
      <c r="VVU1308" s="1"/>
      <c r="VVV1308" s="1"/>
      <c r="VVW1308" s="1"/>
      <c r="VVX1308" s="1"/>
      <c r="VVY1308" s="1"/>
      <c r="VVZ1308" s="1"/>
      <c r="VWA1308" s="1"/>
      <c r="VWB1308" s="1"/>
      <c r="VWC1308" s="1"/>
      <c r="VWD1308" s="1"/>
      <c r="VWE1308" s="1"/>
      <c r="VWF1308" s="1"/>
      <c r="VWG1308" s="1"/>
      <c r="VWH1308" s="1"/>
      <c r="VWI1308" s="1"/>
      <c r="VWJ1308" s="1"/>
      <c r="VWK1308" s="1"/>
      <c r="VWL1308" s="1"/>
      <c r="VWM1308" s="1"/>
      <c r="VWN1308" s="1"/>
      <c r="VWO1308" s="1"/>
      <c r="VWP1308" s="1"/>
      <c r="VWQ1308" s="1"/>
      <c r="VWR1308" s="1"/>
      <c r="VWS1308" s="1"/>
      <c r="VWT1308" s="1"/>
      <c r="VWU1308" s="1"/>
      <c r="VWV1308" s="1"/>
      <c r="VWW1308" s="1"/>
      <c r="VWX1308" s="1"/>
      <c r="VWY1308" s="1"/>
      <c r="VWZ1308" s="1"/>
      <c r="VXA1308" s="1"/>
      <c r="VXB1308" s="1"/>
      <c r="VXC1308" s="1"/>
      <c r="VXD1308" s="1"/>
      <c r="VXE1308" s="1"/>
      <c r="VXF1308" s="1"/>
      <c r="VXG1308" s="1"/>
      <c r="VXH1308" s="1"/>
      <c r="VXI1308" s="1"/>
      <c r="VXJ1308" s="1"/>
      <c r="VXK1308" s="1"/>
      <c r="VXL1308" s="1"/>
      <c r="VXM1308" s="1"/>
      <c r="VXN1308" s="1"/>
      <c r="VXO1308" s="1"/>
      <c r="VXP1308" s="1"/>
      <c r="VXQ1308" s="1"/>
      <c r="VXR1308" s="1"/>
      <c r="VXS1308" s="1"/>
      <c r="VXT1308" s="1"/>
      <c r="VXU1308" s="1"/>
      <c r="VXV1308" s="1"/>
      <c r="VXW1308" s="1"/>
      <c r="VXX1308" s="1"/>
      <c r="VXY1308" s="1"/>
      <c r="VXZ1308" s="1"/>
      <c r="VYA1308" s="1"/>
      <c r="VYB1308" s="1"/>
      <c r="VYC1308" s="1"/>
      <c r="VYD1308" s="1"/>
      <c r="VYE1308" s="1"/>
      <c r="VYF1308" s="1"/>
      <c r="VYG1308" s="1"/>
      <c r="VYH1308" s="1"/>
      <c r="VYI1308" s="1"/>
      <c r="VYJ1308" s="1"/>
      <c r="VYK1308" s="1"/>
      <c r="VYL1308" s="1"/>
      <c r="VYM1308" s="1"/>
      <c r="VYN1308" s="1"/>
      <c r="VYO1308" s="1"/>
      <c r="VYP1308" s="1"/>
      <c r="VYQ1308" s="1"/>
      <c r="VYR1308" s="1"/>
      <c r="VYS1308" s="1"/>
      <c r="VYT1308" s="1"/>
      <c r="VYU1308" s="1"/>
      <c r="VYV1308" s="1"/>
      <c r="VYW1308" s="1"/>
      <c r="VYX1308" s="1"/>
      <c r="VYY1308" s="1"/>
      <c r="VYZ1308" s="1"/>
      <c r="VZA1308" s="1"/>
      <c r="VZB1308" s="1"/>
      <c r="VZC1308" s="1"/>
      <c r="VZD1308" s="1"/>
      <c r="VZE1308" s="1"/>
      <c r="VZF1308" s="1"/>
      <c r="VZG1308" s="1"/>
      <c r="VZH1308" s="1"/>
      <c r="VZI1308" s="1"/>
      <c r="VZJ1308" s="1"/>
      <c r="VZK1308" s="1"/>
      <c r="VZL1308" s="1"/>
      <c r="VZM1308" s="1"/>
      <c r="VZN1308" s="1"/>
      <c r="VZO1308" s="1"/>
      <c r="VZP1308" s="1"/>
      <c r="VZQ1308" s="1"/>
      <c r="VZR1308" s="1"/>
      <c r="VZS1308" s="1"/>
      <c r="VZT1308" s="1"/>
      <c r="VZU1308" s="1"/>
      <c r="VZV1308" s="1"/>
      <c r="VZW1308" s="1"/>
      <c r="VZX1308" s="1"/>
      <c r="VZY1308" s="1"/>
      <c r="VZZ1308" s="1"/>
      <c r="WAA1308" s="1"/>
      <c r="WAB1308" s="1"/>
      <c r="WAC1308" s="1"/>
      <c r="WAD1308" s="1"/>
      <c r="WAE1308" s="1"/>
      <c r="WAF1308" s="1"/>
      <c r="WAG1308" s="1"/>
      <c r="WAH1308" s="1"/>
      <c r="WAI1308" s="1"/>
      <c r="WAJ1308" s="1"/>
      <c r="WAK1308" s="1"/>
      <c r="WAL1308" s="1"/>
      <c r="WAM1308" s="1"/>
      <c r="WAN1308" s="1"/>
      <c r="WAO1308" s="1"/>
      <c r="WAP1308" s="1"/>
      <c r="WAQ1308" s="1"/>
      <c r="WAR1308" s="1"/>
      <c r="WAS1308" s="1"/>
      <c r="WAT1308" s="1"/>
      <c r="WAU1308" s="1"/>
      <c r="WAV1308" s="1"/>
      <c r="WAW1308" s="1"/>
      <c r="WAX1308" s="1"/>
      <c r="WAY1308" s="1"/>
      <c r="WAZ1308" s="1"/>
      <c r="WBA1308" s="1"/>
      <c r="WBB1308" s="1"/>
      <c r="WBC1308" s="1"/>
      <c r="WBD1308" s="1"/>
      <c r="WBE1308" s="1"/>
      <c r="WBF1308" s="1"/>
      <c r="WBG1308" s="1"/>
      <c r="WBH1308" s="1"/>
      <c r="WBI1308" s="1"/>
      <c r="WBJ1308" s="1"/>
      <c r="WBK1308" s="1"/>
      <c r="WBL1308" s="1"/>
      <c r="WBM1308" s="1"/>
      <c r="WBN1308" s="1"/>
      <c r="WBO1308" s="1"/>
      <c r="WBP1308" s="1"/>
      <c r="WBQ1308" s="1"/>
      <c r="WBR1308" s="1"/>
      <c r="WBS1308" s="1"/>
      <c r="WBT1308" s="1"/>
      <c r="WBU1308" s="1"/>
      <c r="WBV1308" s="1"/>
      <c r="WBW1308" s="1"/>
      <c r="WBX1308" s="1"/>
      <c r="WBY1308" s="1"/>
      <c r="WBZ1308" s="1"/>
      <c r="WCA1308" s="1"/>
      <c r="WCB1308" s="1"/>
      <c r="WCC1308" s="1"/>
      <c r="WCD1308" s="1"/>
      <c r="WCE1308" s="1"/>
      <c r="WCF1308" s="1"/>
      <c r="WCG1308" s="1"/>
      <c r="WCH1308" s="1"/>
      <c r="WCI1308" s="1"/>
      <c r="WCJ1308" s="1"/>
      <c r="WCK1308" s="1"/>
      <c r="WCL1308" s="1"/>
      <c r="WCM1308" s="1"/>
      <c r="WCN1308" s="1"/>
      <c r="WCO1308" s="1"/>
      <c r="WCP1308" s="1"/>
      <c r="WCQ1308" s="1"/>
      <c r="WCR1308" s="1"/>
      <c r="WCS1308" s="1"/>
      <c r="WCT1308" s="1"/>
      <c r="WCU1308" s="1"/>
      <c r="WCV1308" s="1"/>
      <c r="WCW1308" s="1"/>
      <c r="WCX1308" s="1"/>
      <c r="WCY1308" s="1"/>
      <c r="WCZ1308" s="1"/>
      <c r="WDA1308" s="1"/>
      <c r="WDB1308" s="1"/>
      <c r="WDC1308" s="1"/>
      <c r="WDD1308" s="1"/>
      <c r="WDE1308" s="1"/>
      <c r="WDF1308" s="1"/>
      <c r="WDG1308" s="1"/>
      <c r="WDH1308" s="1"/>
      <c r="WDI1308" s="1"/>
      <c r="WDJ1308" s="1"/>
      <c r="WDK1308" s="1"/>
      <c r="WDL1308" s="1"/>
      <c r="WDM1308" s="1"/>
      <c r="WDN1308" s="1"/>
      <c r="WDO1308" s="1"/>
      <c r="WDP1308" s="1"/>
      <c r="WDQ1308" s="1"/>
      <c r="WDR1308" s="1"/>
      <c r="WDS1308" s="1"/>
      <c r="WDT1308" s="1"/>
      <c r="WDU1308" s="1"/>
      <c r="WDV1308" s="1"/>
      <c r="WDW1308" s="1"/>
      <c r="WDX1308" s="1"/>
      <c r="WDY1308" s="1"/>
      <c r="WDZ1308" s="1"/>
      <c r="WEA1308" s="1"/>
      <c r="WEB1308" s="1"/>
      <c r="WEC1308" s="1"/>
      <c r="WED1308" s="1"/>
      <c r="WEE1308" s="1"/>
      <c r="WEF1308" s="1"/>
      <c r="WEG1308" s="1"/>
      <c r="WEH1308" s="1"/>
      <c r="WEI1308" s="1"/>
      <c r="WEJ1308" s="1"/>
      <c r="WEK1308" s="1"/>
      <c r="WEL1308" s="1"/>
      <c r="WEM1308" s="1"/>
      <c r="WEN1308" s="1"/>
      <c r="WEO1308" s="1"/>
      <c r="WEP1308" s="1"/>
      <c r="WEQ1308" s="1"/>
      <c r="WER1308" s="1"/>
      <c r="WES1308" s="1"/>
      <c r="WET1308" s="1"/>
      <c r="WEU1308" s="1"/>
      <c r="WEV1308" s="1"/>
      <c r="WEW1308" s="1"/>
      <c r="WEX1308" s="1"/>
      <c r="WEY1308" s="1"/>
      <c r="WEZ1308" s="1"/>
      <c r="WFA1308" s="1"/>
      <c r="WFB1308" s="1"/>
      <c r="WFC1308" s="1"/>
      <c r="WFD1308" s="1"/>
      <c r="WFE1308" s="1"/>
      <c r="WFF1308" s="1"/>
      <c r="WFG1308" s="1"/>
      <c r="WFH1308" s="1"/>
      <c r="WFI1308" s="1"/>
      <c r="WFJ1308" s="1"/>
      <c r="WFK1308" s="1"/>
      <c r="WFL1308" s="1"/>
      <c r="WFM1308" s="1"/>
      <c r="WFN1308" s="1"/>
      <c r="WFO1308" s="1"/>
      <c r="WFP1308" s="1"/>
      <c r="WFQ1308" s="1"/>
      <c r="WFR1308" s="1"/>
      <c r="WFS1308" s="1"/>
      <c r="WFT1308" s="1"/>
      <c r="WFU1308" s="1"/>
      <c r="WFV1308" s="1"/>
      <c r="WFW1308" s="1"/>
      <c r="WFX1308" s="1"/>
      <c r="WFY1308" s="1"/>
      <c r="WFZ1308" s="1"/>
      <c r="WGA1308" s="1"/>
      <c r="WGB1308" s="1"/>
      <c r="WGC1308" s="1"/>
      <c r="WGD1308" s="1"/>
      <c r="WGE1308" s="1"/>
      <c r="WGF1308" s="1"/>
      <c r="WGG1308" s="1"/>
      <c r="WGH1308" s="1"/>
      <c r="WGI1308" s="1"/>
      <c r="WGJ1308" s="1"/>
      <c r="WGK1308" s="1"/>
      <c r="WGL1308" s="1"/>
      <c r="WGM1308" s="1"/>
      <c r="WGN1308" s="1"/>
      <c r="WGO1308" s="1"/>
      <c r="WGP1308" s="1"/>
      <c r="WGQ1308" s="1"/>
      <c r="WGR1308" s="1"/>
      <c r="WGS1308" s="1"/>
      <c r="WGT1308" s="1"/>
      <c r="WGU1308" s="1"/>
      <c r="WGV1308" s="1"/>
      <c r="WGW1308" s="1"/>
      <c r="WGX1308" s="1"/>
      <c r="WGY1308" s="1"/>
      <c r="WGZ1308" s="1"/>
      <c r="WHA1308" s="1"/>
      <c r="WHB1308" s="1"/>
      <c r="WHC1308" s="1"/>
      <c r="WHD1308" s="1"/>
      <c r="WHE1308" s="1"/>
      <c r="WHF1308" s="1"/>
      <c r="WHG1308" s="1"/>
      <c r="WHH1308" s="1"/>
      <c r="WHI1308" s="1"/>
      <c r="WHJ1308" s="1"/>
      <c r="WHK1308" s="1"/>
      <c r="WHL1308" s="1"/>
      <c r="WHM1308" s="1"/>
      <c r="WHN1308" s="1"/>
      <c r="WHO1308" s="1"/>
      <c r="WHP1308" s="1"/>
      <c r="WHQ1308" s="1"/>
      <c r="WHR1308" s="1"/>
      <c r="WHS1308" s="1"/>
      <c r="WHT1308" s="1"/>
      <c r="WHU1308" s="1"/>
      <c r="WHV1308" s="1"/>
      <c r="WHW1308" s="1"/>
      <c r="WHX1308" s="1"/>
      <c r="WHY1308" s="1"/>
      <c r="WHZ1308" s="1"/>
      <c r="WIA1308" s="1"/>
      <c r="WIB1308" s="1"/>
      <c r="WIC1308" s="1"/>
      <c r="WID1308" s="1"/>
      <c r="WIE1308" s="1"/>
      <c r="WIF1308" s="1"/>
      <c r="WIG1308" s="1"/>
      <c r="WIH1308" s="1"/>
      <c r="WII1308" s="1"/>
      <c r="WIJ1308" s="1"/>
      <c r="WIK1308" s="1"/>
      <c r="WIL1308" s="1"/>
      <c r="WIM1308" s="1"/>
      <c r="WIN1308" s="1"/>
      <c r="WIO1308" s="1"/>
      <c r="WIP1308" s="1"/>
      <c r="WIQ1308" s="1"/>
      <c r="WIR1308" s="1"/>
      <c r="WIS1308" s="1"/>
      <c r="WIT1308" s="1"/>
      <c r="WIU1308" s="1"/>
      <c r="WIV1308" s="1"/>
      <c r="WIW1308" s="1"/>
      <c r="WIX1308" s="1"/>
      <c r="WIY1308" s="1"/>
      <c r="WIZ1308" s="1"/>
      <c r="WJA1308" s="1"/>
      <c r="WJB1308" s="1"/>
      <c r="WJC1308" s="1"/>
      <c r="WJD1308" s="1"/>
      <c r="WJE1308" s="1"/>
      <c r="WJF1308" s="1"/>
      <c r="WJG1308" s="1"/>
      <c r="WJH1308" s="1"/>
      <c r="WJI1308" s="1"/>
      <c r="WJJ1308" s="1"/>
      <c r="WJK1308" s="1"/>
      <c r="WJL1308" s="1"/>
      <c r="WJM1308" s="1"/>
      <c r="WJN1308" s="1"/>
      <c r="WJO1308" s="1"/>
      <c r="WJP1308" s="1"/>
      <c r="WJQ1308" s="1"/>
      <c r="WJR1308" s="1"/>
      <c r="WJS1308" s="1"/>
      <c r="WJT1308" s="1"/>
      <c r="WJU1308" s="1"/>
      <c r="WJV1308" s="1"/>
      <c r="WJW1308" s="1"/>
      <c r="WJX1308" s="1"/>
      <c r="WJY1308" s="1"/>
      <c r="WJZ1308" s="1"/>
      <c r="WKA1308" s="1"/>
      <c r="WKB1308" s="1"/>
      <c r="WKC1308" s="1"/>
      <c r="WKD1308" s="1"/>
      <c r="WKE1308" s="1"/>
      <c r="WKF1308" s="1"/>
      <c r="WKG1308" s="1"/>
      <c r="WKH1308" s="1"/>
      <c r="WKI1308" s="1"/>
      <c r="WKJ1308" s="1"/>
      <c r="WKK1308" s="1"/>
      <c r="WKL1308" s="1"/>
      <c r="WKM1308" s="1"/>
      <c r="WKN1308" s="1"/>
      <c r="WKO1308" s="1"/>
      <c r="WKP1308" s="1"/>
      <c r="WKQ1308" s="1"/>
      <c r="WKR1308" s="1"/>
      <c r="WKS1308" s="1"/>
      <c r="WKT1308" s="1"/>
      <c r="WKU1308" s="1"/>
      <c r="WKV1308" s="1"/>
      <c r="WKW1308" s="1"/>
      <c r="WKX1308" s="1"/>
      <c r="WKY1308" s="1"/>
      <c r="WKZ1308" s="1"/>
      <c r="WLA1308" s="1"/>
      <c r="WLB1308" s="1"/>
      <c r="WLC1308" s="1"/>
      <c r="WLD1308" s="1"/>
      <c r="WLE1308" s="1"/>
      <c r="WLF1308" s="1"/>
      <c r="WLG1308" s="1"/>
      <c r="WLH1308" s="1"/>
      <c r="WLI1308" s="1"/>
      <c r="WLJ1308" s="1"/>
      <c r="WLK1308" s="1"/>
      <c r="WLL1308" s="1"/>
      <c r="WLM1308" s="1"/>
      <c r="WLN1308" s="1"/>
      <c r="WLO1308" s="1"/>
      <c r="WLP1308" s="1"/>
      <c r="WLQ1308" s="1"/>
      <c r="WLR1308" s="1"/>
      <c r="WLS1308" s="1"/>
      <c r="WLT1308" s="1"/>
      <c r="WLU1308" s="1"/>
      <c r="WLV1308" s="1"/>
      <c r="WLW1308" s="1"/>
      <c r="WLX1308" s="1"/>
      <c r="WLY1308" s="1"/>
      <c r="WLZ1308" s="1"/>
      <c r="WMA1308" s="1"/>
      <c r="WMB1308" s="1"/>
      <c r="WMC1308" s="1"/>
      <c r="WMD1308" s="1"/>
      <c r="WME1308" s="1"/>
      <c r="WMF1308" s="1"/>
      <c r="WMG1308" s="1"/>
      <c r="WMH1308" s="1"/>
      <c r="WMI1308" s="1"/>
      <c r="WMJ1308" s="1"/>
      <c r="WMK1308" s="1"/>
      <c r="WML1308" s="1"/>
      <c r="WMM1308" s="1"/>
      <c r="WMN1308" s="1"/>
      <c r="WMO1308" s="1"/>
      <c r="WMP1308" s="1"/>
      <c r="WMQ1308" s="1"/>
      <c r="WMR1308" s="1"/>
      <c r="WMS1308" s="1"/>
      <c r="WMT1308" s="1"/>
      <c r="WMU1308" s="1"/>
      <c r="WMV1308" s="1"/>
      <c r="WMW1308" s="1"/>
      <c r="WMX1308" s="1"/>
      <c r="WMY1308" s="1"/>
      <c r="WMZ1308" s="1"/>
      <c r="WNA1308" s="1"/>
      <c r="WNB1308" s="1"/>
      <c r="WNC1308" s="1"/>
      <c r="WND1308" s="1"/>
      <c r="WNE1308" s="1"/>
      <c r="WNF1308" s="1"/>
      <c r="WNG1308" s="1"/>
      <c r="WNH1308" s="1"/>
      <c r="WNI1308" s="1"/>
      <c r="WNJ1308" s="1"/>
      <c r="WNK1308" s="1"/>
      <c r="WNL1308" s="1"/>
      <c r="WNM1308" s="1"/>
      <c r="WNN1308" s="1"/>
      <c r="WNO1308" s="1"/>
      <c r="WNP1308" s="1"/>
      <c r="WNQ1308" s="1"/>
      <c r="WNR1308" s="1"/>
      <c r="WNS1308" s="1"/>
      <c r="WNT1308" s="1"/>
      <c r="WNU1308" s="1"/>
      <c r="WNV1308" s="1"/>
      <c r="WNW1308" s="1"/>
      <c r="WNX1308" s="1"/>
      <c r="WNY1308" s="1"/>
      <c r="WNZ1308" s="1"/>
      <c r="WOA1308" s="1"/>
      <c r="WOB1308" s="1"/>
      <c r="WOC1308" s="1"/>
      <c r="WOD1308" s="1"/>
      <c r="WOE1308" s="1"/>
      <c r="WOF1308" s="1"/>
      <c r="WOG1308" s="1"/>
      <c r="WOH1308" s="1"/>
      <c r="WOI1308" s="1"/>
      <c r="WOJ1308" s="1"/>
      <c r="WOK1308" s="1"/>
      <c r="WOL1308" s="1"/>
      <c r="WOM1308" s="1"/>
      <c r="WON1308" s="1"/>
      <c r="WOO1308" s="1"/>
      <c r="WOP1308" s="1"/>
      <c r="WOQ1308" s="1"/>
      <c r="WOR1308" s="1"/>
      <c r="WOS1308" s="1"/>
      <c r="WOT1308" s="1"/>
      <c r="WOU1308" s="1"/>
      <c r="WOV1308" s="1"/>
      <c r="WOW1308" s="1"/>
      <c r="WOX1308" s="1"/>
      <c r="WOY1308" s="1"/>
      <c r="WOZ1308" s="1"/>
      <c r="WPA1308" s="1"/>
      <c r="WPB1308" s="1"/>
      <c r="WPC1308" s="1"/>
      <c r="WPD1308" s="1"/>
      <c r="WPE1308" s="1"/>
      <c r="WPF1308" s="1"/>
      <c r="WPG1308" s="1"/>
      <c r="WPH1308" s="1"/>
      <c r="WPI1308" s="1"/>
      <c r="WPJ1308" s="1"/>
      <c r="WPK1308" s="1"/>
      <c r="WPL1308" s="1"/>
      <c r="WPM1308" s="1"/>
      <c r="WPN1308" s="1"/>
      <c r="WPO1308" s="1"/>
      <c r="WPP1308" s="1"/>
      <c r="WPQ1308" s="1"/>
      <c r="WPR1308" s="1"/>
      <c r="WPS1308" s="1"/>
      <c r="WPT1308" s="1"/>
      <c r="WPU1308" s="1"/>
      <c r="WPV1308" s="1"/>
      <c r="WPW1308" s="1"/>
      <c r="WPX1308" s="1"/>
      <c r="WPY1308" s="1"/>
      <c r="WPZ1308" s="1"/>
      <c r="WQA1308" s="1"/>
      <c r="WQB1308" s="1"/>
      <c r="WQC1308" s="1"/>
      <c r="WQD1308" s="1"/>
      <c r="WQE1308" s="1"/>
      <c r="WQF1308" s="1"/>
      <c r="WQG1308" s="1"/>
      <c r="WQH1308" s="1"/>
      <c r="WQI1308" s="1"/>
      <c r="WQJ1308" s="1"/>
      <c r="WQK1308" s="1"/>
      <c r="WQL1308" s="1"/>
      <c r="WQM1308" s="1"/>
      <c r="WQN1308" s="1"/>
      <c r="WQO1308" s="1"/>
      <c r="WQP1308" s="1"/>
      <c r="WQQ1308" s="1"/>
      <c r="WQR1308" s="1"/>
      <c r="WQS1308" s="1"/>
      <c r="WQT1308" s="1"/>
      <c r="WQU1308" s="1"/>
      <c r="WQV1308" s="1"/>
      <c r="WQW1308" s="1"/>
      <c r="WQX1308" s="1"/>
      <c r="WQY1308" s="1"/>
      <c r="WQZ1308" s="1"/>
      <c r="WRA1308" s="1"/>
      <c r="WRB1308" s="1"/>
      <c r="WRC1308" s="1"/>
      <c r="WRD1308" s="1"/>
      <c r="WRE1308" s="1"/>
      <c r="WRF1308" s="1"/>
      <c r="WRG1308" s="1"/>
      <c r="WRH1308" s="1"/>
      <c r="WRI1308" s="1"/>
      <c r="WRJ1308" s="1"/>
      <c r="WRK1308" s="1"/>
      <c r="WRL1308" s="1"/>
      <c r="WRM1308" s="1"/>
      <c r="WRN1308" s="1"/>
      <c r="WRO1308" s="1"/>
      <c r="WRP1308" s="1"/>
      <c r="WRQ1308" s="1"/>
      <c r="WRR1308" s="1"/>
      <c r="WRS1308" s="1"/>
      <c r="WRT1308" s="1"/>
      <c r="WRU1308" s="1"/>
      <c r="WRV1308" s="1"/>
      <c r="WRW1308" s="1"/>
      <c r="WRX1308" s="1"/>
      <c r="WRY1308" s="1"/>
      <c r="WRZ1308" s="1"/>
      <c r="WSA1308" s="1"/>
      <c r="WSB1308" s="1"/>
      <c r="WSC1308" s="1"/>
      <c r="WSD1308" s="1"/>
      <c r="WSE1308" s="1"/>
      <c r="WSF1308" s="1"/>
      <c r="WSG1308" s="1"/>
      <c r="WSH1308" s="1"/>
      <c r="WSI1308" s="1"/>
      <c r="WSJ1308" s="1"/>
      <c r="WSK1308" s="1"/>
      <c r="WSL1308" s="1"/>
      <c r="WSM1308" s="1"/>
      <c r="WSN1308" s="1"/>
      <c r="WSO1308" s="1"/>
      <c r="WSP1308" s="1"/>
      <c r="WSQ1308" s="1"/>
      <c r="WSR1308" s="1"/>
      <c r="WSS1308" s="1"/>
      <c r="WST1308" s="1"/>
      <c r="WSU1308" s="1"/>
      <c r="WSV1308" s="1"/>
      <c r="WSW1308" s="1"/>
      <c r="WSX1308" s="1"/>
      <c r="WSY1308" s="1"/>
      <c r="WSZ1308" s="1"/>
      <c r="WTA1308" s="1"/>
      <c r="WTB1308" s="1"/>
      <c r="WTC1308" s="1"/>
      <c r="WTD1308" s="1"/>
      <c r="WTE1308" s="1"/>
      <c r="WTF1308" s="1"/>
      <c r="WTG1308" s="1"/>
      <c r="WTH1308" s="1"/>
      <c r="WTI1308" s="1"/>
      <c r="WTJ1308" s="1"/>
      <c r="WTK1308" s="1"/>
      <c r="WTL1308" s="1"/>
      <c r="WTM1308" s="1"/>
      <c r="WTN1308" s="1"/>
      <c r="WTO1308" s="1"/>
      <c r="WTP1308" s="1"/>
      <c r="WTQ1308" s="1"/>
      <c r="WTR1308" s="1"/>
      <c r="WTS1308" s="1"/>
      <c r="WTT1308" s="1"/>
      <c r="WTU1308" s="1"/>
      <c r="WTV1308" s="1"/>
      <c r="WTW1308" s="1"/>
      <c r="WTX1308" s="1"/>
      <c r="WTY1308" s="1"/>
      <c r="WTZ1308" s="1"/>
      <c r="WUA1308" s="1"/>
      <c r="WUB1308" s="1"/>
      <c r="WUC1308" s="1"/>
      <c r="WUD1308" s="1"/>
      <c r="WUE1308" s="1"/>
      <c r="WUF1308" s="1"/>
      <c r="WUG1308" s="1"/>
      <c r="WUH1308" s="1"/>
      <c r="WUI1308" s="1"/>
      <c r="WUJ1308" s="1"/>
      <c r="WUK1308" s="1"/>
      <c r="WUL1308" s="1"/>
      <c r="WUM1308" s="1"/>
      <c r="WUN1308" s="1"/>
      <c r="WUO1308" s="1"/>
      <c r="WUP1308" s="1"/>
      <c r="WUQ1308" s="1"/>
      <c r="WUR1308" s="1"/>
      <c r="WUS1308" s="1"/>
      <c r="WUT1308" s="1"/>
      <c r="WUU1308" s="1"/>
      <c r="WUV1308" s="1"/>
      <c r="WUW1308" s="1"/>
      <c r="WUX1308" s="1"/>
      <c r="WUY1308" s="1"/>
      <c r="WUZ1308" s="1"/>
      <c r="WVA1308" s="1"/>
      <c r="WVB1308" s="1"/>
      <c r="WVC1308" s="1"/>
      <c r="WVD1308" s="1"/>
      <c r="WVE1308" s="1"/>
      <c r="WVF1308" s="1"/>
      <c r="WVG1308" s="1"/>
      <c r="WVH1308" s="1"/>
      <c r="WVI1308" s="1"/>
      <c r="WVJ1308" s="1"/>
      <c r="WVK1308" s="1"/>
      <c r="WVL1308" s="1"/>
      <c r="WVM1308" s="1"/>
      <c r="WVN1308" s="1"/>
      <c r="WVO1308" s="1"/>
      <c r="WVP1308" s="1"/>
      <c r="WVQ1308" s="1"/>
      <c r="WVR1308" s="1"/>
      <c r="WVS1308" s="1"/>
      <c r="WVT1308" s="1"/>
      <c r="WVU1308" s="1"/>
      <c r="WVV1308" s="1"/>
      <c r="WVW1308" s="1"/>
      <c r="WVX1308" s="1"/>
      <c r="WVY1308" s="1"/>
      <c r="WVZ1308" s="1"/>
      <c r="WWA1308" s="1"/>
    </row>
    <row r="1309" spans="1:16147" s="52" customFormat="1" ht="18" customHeight="1">
      <c r="A1309" s="67"/>
      <c r="B1309" s="22"/>
      <c r="C1309" s="23"/>
      <c r="D1309" s="23"/>
      <c r="E1309" s="23"/>
      <c r="F1309" s="23"/>
      <c r="G1309" s="27"/>
      <c r="H1309" s="960"/>
      <c r="I1309" s="960"/>
      <c r="J1309" s="21"/>
      <c r="K1309" s="879" t="s">
        <v>1737</v>
      </c>
      <c r="L1309" s="1006" t="s">
        <v>327</v>
      </c>
      <c r="M1309" s="1004">
        <f t="shared" ref="M1309:M1313" si="36">Q1309</f>
        <v>1300</v>
      </c>
      <c r="N1309" s="4"/>
      <c r="O1309" s="4">
        <v>1300</v>
      </c>
      <c r="P1309" s="39">
        <v>1</v>
      </c>
      <c r="Q1309" s="6">
        <f t="shared" ref="Q1309:Q1313" si="37">O1309*P1309</f>
        <v>1300</v>
      </c>
      <c r="R1309" s="6"/>
      <c r="S1309" s="6"/>
      <c r="T1309" s="45"/>
      <c r="U1309" s="5"/>
      <c r="V1309" s="1057"/>
      <c r="W1309" s="1057"/>
      <c r="X1309" s="1057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  <c r="FY1309" s="1"/>
      <c r="FZ1309" s="1"/>
      <c r="GA1309" s="1"/>
      <c r="GB1309" s="1"/>
      <c r="GC1309" s="1"/>
      <c r="GD1309" s="1"/>
      <c r="GE1309" s="1"/>
      <c r="GF1309" s="1"/>
      <c r="GG1309" s="1"/>
      <c r="GH1309" s="1"/>
      <c r="GI1309" s="1"/>
      <c r="GJ1309" s="1"/>
      <c r="GK1309" s="1"/>
      <c r="GL1309" s="1"/>
      <c r="GM1309" s="1"/>
      <c r="GN1309" s="1"/>
      <c r="GO1309" s="1"/>
      <c r="GP1309" s="1"/>
      <c r="GQ1309" s="1"/>
      <c r="GR1309" s="1"/>
      <c r="GS1309" s="1"/>
      <c r="GT1309" s="1"/>
      <c r="GU1309" s="1"/>
      <c r="GV1309" s="1"/>
      <c r="GW1309" s="1"/>
      <c r="GX1309" s="1"/>
      <c r="GY1309" s="1"/>
      <c r="GZ1309" s="1"/>
      <c r="HA1309" s="1"/>
      <c r="HB1309" s="1"/>
      <c r="HC1309" s="1"/>
      <c r="HD1309" s="1"/>
      <c r="HE1309" s="1"/>
      <c r="HF1309" s="1"/>
      <c r="HG1309" s="1"/>
      <c r="HH1309" s="1"/>
      <c r="HI1309" s="1"/>
      <c r="HJ1309" s="1"/>
      <c r="HK1309" s="1"/>
      <c r="HL1309" s="1"/>
      <c r="HM1309" s="1"/>
      <c r="HN1309" s="1"/>
      <c r="HO1309" s="1"/>
      <c r="HP1309" s="1"/>
      <c r="HQ1309" s="1"/>
      <c r="HR1309" s="1"/>
      <c r="HS1309" s="1"/>
      <c r="HT1309" s="1"/>
      <c r="HU1309" s="1"/>
      <c r="HV1309" s="1"/>
      <c r="HW1309" s="1"/>
      <c r="HX1309" s="1"/>
      <c r="HY1309" s="1"/>
      <c r="HZ1309" s="1"/>
      <c r="IA1309" s="1"/>
      <c r="IB1309" s="1"/>
      <c r="IC1309" s="1"/>
      <c r="ID1309" s="1"/>
      <c r="IE1309" s="1"/>
      <c r="IF1309" s="1"/>
      <c r="IG1309" s="1"/>
      <c r="IH1309" s="1"/>
      <c r="II1309" s="1"/>
      <c r="IJ1309" s="1"/>
      <c r="IK1309" s="1"/>
      <c r="IL1309" s="1"/>
      <c r="IM1309" s="1"/>
      <c r="IN1309" s="1"/>
      <c r="IO1309" s="1"/>
      <c r="IP1309" s="1"/>
      <c r="IQ1309" s="1"/>
      <c r="IR1309" s="1"/>
      <c r="IS1309" s="1"/>
      <c r="IT1309" s="1"/>
      <c r="IU1309" s="1"/>
      <c r="IV1309" s="1"/>
      <c r="IW1309" s="1"/>
      <c r="IX1309" s="1"/>
      <c r="IY1309" s="1"/>
      <c r="IZ1309" s="1"/>
      <c r="JA1309" s="1"/>
      <c r="JB1309" s="1"/>
      <c r="JC1309" s="1"/>
      <c r="JD1309" s="1"/>
      <c r="JE1309" s="1"/>
      <c r="JF1309" s="1"/>
      <c r="JG1309" s="1"/>
      <c r="JH1309" s="1"/>
      <c r="JI1309" s="1"/>
      <c r="JJ1309" s="1"/>
      <c r="JK1309" s="1"/>
      <c r="JL1309" s="1"/>
      <c r="JM1309" s="1"/>
      <c r="JN1309" s="1"/>
      <c r="JO1309" s="1"/>
      <c r="JP1309" s="1"/>
      <c r="JQ1309" s="1"/>
      <c r="JR1309" s="1"/>
      <c r="JS1309" s="1"/>
      <c r="JT1309" s="1"/>
      <c r="JU1309" s="1"/>
      <c r="JV1309" s="1"/>
      <c r="JW1309" s="1"/>
      <c r="JX1309" s="1"/>
      <c r="JY1309" s="1"/>
      <c r="JZ1309" s="1"/>
      <c r="KA1309" s="1"/>
      <c r="KB1309" s="1"/>
      <c r="KC1309" s="1"/>
      <c r="KD1309" s="1"/>
      <c r="KE1309" s="1"/>
      <c r="KF1309" s="1"/>
      <c r="KG1309" s="1"/>
      <c r="KH1309" s="1"/>
      <c r="KI1309" s="1"/>
      <c r="KJ1309" s="1"/>
      <c r="KK1309" s="1"/>
      <c r="KL1309" s="1"/>
      <c r="KM1309" s="1"/>
      <c r="KN1309" s="1"/>
      <c r="KO1309" s="1"/>
      <c r="KP1309" s="1"/>
      <c r="KQ1309" s="1"/>
      <c r="KR1309" s="1"/>
      <c r="KS1309" s="1"/>
      <c r="KT1309" s="1"/>
      <c r="KU1309" s="1"/>
      <c r="KV1309" s="1"/>
      <c r="KW1309" s="1"/>
      <c r="KX1309" s="1"/>
      <c r="KY1309" s="1"/>
      <c r="KZ1309" s="1"/>
      <c r="LA1309" s="1"/>
      <c r="LB1309" s="1"/>
      <c r="LC1309" s="1"/>
      <c r="LD1309" s="1"/>
      <c r="LE1309" s="1"/>
      <c r="LF1309" s="1"/>
      <c r="LG1309" s="1"/>
      <c r="LH1309" s="1"/>
      <c r="LI1309" s="1"/>
      <c r="LJ1309" s="1"/>
      <c r="LK1309" s="1"/>
      <c r="LL1309" s="1"/>
      <c r="LM1309" s="1"/>
      <c r="LN1309" s="1"/>
      <c r="LO1309" s="1"/>
      <c r="LP1309" s="1"/>
      <c r="LQ1309" s="1"/>
      <c r="LR1309" s="1"/>
      <c r="LS1309" s="1"/>
      <c r="LT1309" s="1"/>
      <c r="LU1309" s="1"/>
      <c r="LV1309" s="1"/>
      <c r="LW1309" s="1"/>
      <c r="LX1309" s="1"/>
      <c r="LY1309" s="1"/>
      <c r="LZ1309" s="1"/>
      <c r="MA1309" s="1"/>
      <c r="MB1309" s="1"/>
      <c r="MC1309" s="1"/>
      <c r="MD1309" s="1"/>
      <c r="ME1309" s="1"/>
      <c r="MF1309" s="1"/>
      <c r="MG1309" s="1"/>
      <c r="MH1309" s="1"/>
      <c r="MI1309" s="1"/>
      <c r="MJ1309" s="1"/>
      <c r="MK1309" s="1"/>
      <c r="ML1309" s="1"/>
      <c r="MM1309" s="1"/>
      <c r="MN1309" s="1"/>
      <c r="MO1309" s="1"/>
      <c r="MP1309" s="1"/>
      <c r="MQ1309" s="1"/>
      <c r="MR1309" s="1"/>
      <c r="MS1309" s="1"/>
      <c r="MT1309" s="1"/>
      <c r="MU1309" s="1"/>
      <c r="MV1309" s="1"/>
      <c r="MW1309" s="1"/>
      <c r="MX1309" s="1"/>
      <c r="MY1309" s="1"/>
      <c r="MZ1309" s="1"/>
      <c r="NA1309" s="1"/>
      <c r="NB1309" s="1"/>
      <c r="NC1309" s="1"/>
      <c r="ND1309" s="1"/>
      <c r="NE1309" s="1"/>
      <c r="NF1309" s="1"/>
      <c r="NG1309" s="1"/>
      <c r="NH1309" s="1"/>
      <c r="NI1309" s="1"/>
      <c r="NJ1309" s="1"/>
      <c r="NK1309" s="1"/>
      <c r="NL1309" s="1"/>
      <c r="NM1309" s="1"/>
      <c r="NN1309" s="1"/>
      <c r="NO1309" s="1"/>
      <c r="NP1309" s="1"/>
      <c r="NQ1309" s="1"/>
      <c r="NR1309" s="1"/>
      <c r="NS1309" s="1"/>
      <c r="NT1309" s="1"/>
      <c r="NU1309" s="1"/>
      <c r="NV1309" s="1"/>
      <c r="NW1309" s="1"/>
      <c r="NX1309" s="1"/>
      <c r="NY1309" s="1"/>
      <c r="NZ1309" s="1"/>
      <c r="OA1309" s="1"/>
      <c r="OB1309" s="1"/>
      <c r="OC1309" s="1"/>
      <c r="OD1309" s="1"/>
      <c r="OE1309" s="1"/>
      <c r="OF1309" s="1"/>
      <c r="OG1309" s="1"/>
      <c r="OH1309" s="1"/>
      <c r="OI1309" s="1"/>
      <c r="OJ1309" s="1"/>
      <c r="OK1309" s="1"/>
      <c r="OL1309" s="1"/>
      <c r="OM1309" s="1"/>
      <c r="ON1309" s="1"/>
      <c r="OO1309" s="1"/>
      <c r="OP1309" s="1"/>
      <c r="OQ1309" s="1"/>
      <c r="OR1309" s="1"/>
      <c r="OS1309" s="1"/>
      <c r="OT1309" s="1"/>
      <c r="OU1309" s="1"/>
      <c r="OV1309" s="1"/>
      <c r="OW1309" s="1"/>
      <c r="OX1309" s="1"/>
      <c r="OY1309" s="1"/>
      <c r="OZ1309" s="1"/>
      <c r="PA1309" s="1"/>
      <c r="PB1309" s="1"/>
      <c r="PC1309" s="1"/>
      <c r="PD1309" s="1"/>
      <c r="PE1309" s="1"/>
      <c r="PF1309" s="1"/>
      <c r="PG1309" s="1"/>
      <c r="PH1309" s="1"/>
      <c r="PI1309" s="1"/>
      <c r="PJ1309" s="1"/>
      <c r="PK1309" s="1"/>
      <c r="PL1309" s="1"/>
      <c r="PM1309" s="1"/>
      <c r="PN1309" s="1"/>
      <c r="PO1309" s="1"/>
      <c r="PP1309" s="1"/>
      <c r="PQ1309" s="1"/>
      <c r="PR1309" s="1"/>
      <c r="PS1309" s="1"/>
      <c r="PT1309" s="1"/>
      <c r="PU1309" s="1"/>
      <c r="PV1309" s="1"/>
      <c r="PW1309" s="1"/>
      <c r="PX1309" s="1"/>
      <c r="PY1309" s="1"/>
      <c r="PZ1309" s="1"/>
      <c r="QA1309" s="1"/>
      <c r="QB1309" s="1"/>
      <c r="QC1309" s="1"/>
      <c r="QD1309" s="1"/>
      <c r="QE1309" s="1"/>
      <c r="QF1309" s="1"/>
      <c r="QG1309" s="1"/>
      <c r="QH1309" s="1"/>
      <c r="QI1309" s="1"/>
      <c r="QJ1309" s="1"/>
      <c r="QK1309" s="1"/>
      <c r="QL1309" s="1"/>
      <c r="QM1309" s="1"/>
      <c r="QN1309" s="1"/>
      <c r="QO1309" s="1"/>
      <c r="QP1309" s="1"/>
      <c r="QQ1309" s="1"/>
      <c r="QR1309" s="1"/>
      <c r="QS1309" s="1"/>
      <c r="QT1309" s="1"/>
      <c r="QU1309" s="1"/>
      <c r="QV1309" s="1"/>
      <c r="QW1309" s="1"/>
      <c r="QX1309" s="1"/>
      <c r="QY1309" s="1"/>
      <c r="QZ1309" s="1"/>
      <c r="RA1309" s="1"/>
      <c r="RB1309" s="1"/>
      <c r="RC1309" s="1"/>
      <c r="RD1309" s="1"/>
      <c r="RE1309" s="1"/>
      <c r="RF1309" s="1"/>
      <c r="RG1309" s="1"/>
      <c r="RH1309" s="1"/>
      <c r="RI1309" s="1"/>
      <c r="RJ1309" s="1"/>
      <c r="RK1309" s="1"/>
      <c r="RL1309" s="1"/>
      <c r="RM1309" s="1"/>
      <c r="RN1309" s="1"/>
      <c r="RO1309" s="1"/>
      <c r="RP1309" s="1"/>
      <c r="RQ1309" s="1"/>
      <c r="RR1309" s="1"/>
      <c r="RS1309" s="1"/>
      <c r="RT1309" s="1"/>
      <c r="RU1309" s="1"/>
      <c r="RV1309" s="1"/>
      <c r="RW1309" s="1"/>
      <c r="RX1309" s="1"/>
      <c r="RY1309" s="1"/>
      <c r="RZ1309" s="1"/>
      <c r="SA1309" s="1"/>
      <c r="SB1309" s="1"/>
      <c r="SC1309" s="1"/>
      <c r="SD1309" s="1"/>
      <c r="SE1309" s="1"/>
      <c r="SF1309" s="1"/>
      <c r="SG1309" s="1"/>
      <c r="SH1309" s="1"/>
      <c r="SI1309" s="1"/>
      <c r="SJ1309" s="1"/>
      <c r="SK1309" s="1"/>
      <c r="SL1309" s="1"/>
      <c r="SM1309" s="1"/>
      <c r="SN1309" s="1"/>
      <c r="SO1309" s="1"/>
      <c r="SP1309" s="1"/>
      <c r="SQ1309" s="1"/>
      <c r="SR1309" s="1"/>
      <c r="SS1309" s="1"/>
      <c r="ST1309" s="1"/>
      <c r="SU1309" s="1"/>
      <c r="SV1309" s="1"/>
      <c r="SW1309" s="1"/>
      <c r="SX1309" s="1"/>
      <c r="SY1309" s="1"/>
      <c r="SZ1309" s="1"/>
      <c r="TA1309" s="1"/>
      <c r="TB1309" s="1"/>
      <c r="TC1309" s="1"/>
      <c r="TD1309" s="1"/>
      <c r="TE1309" s="1"/>
      <c r="TF1309" s="1"/>
      <c r="TG1309" s="1"/>
      <c r="TH1309" s="1"/>
      <c r="TI1309" s="1"/>
      <c r="TJ1309" s="1"/>
      <c r="TK1309" s="1"/>
      <c r="TL1309" s="1"/>
      <c r="TM1309" s="1"/>
      <c r="TN1309" s="1"/>
      <c r="TO1309" s="1"/>
      <c r="TP1309" s="1"/>
      <c r="TQ1309" s="1"/>
      <c r="TR1309" s="1"/>
      <c r="TS1309" s="1"/>
      <c r="TT1309" s="1"/>
      <c r="TU1309" s="1"/>
      <c r="TV1309" s="1"/>
      <c r="TW1309" s="1"/>
      <c r="TX1309" s="1"/>
      <c r="TY1309" s="1"/>
      <c r="TZ1309" s="1"/>
      <c r="UA1309" s="1"/>
      <c r="UB1309" s="1"/>
      <c r="UC1309" s="1"/>
      <c r="UD1309" s="1"/>
      <c r="UE1309" s="1"/>
      <c r="UF1309" s="1"/>
      <c r="UG1309" s="1"/>
      <c r="UH1309" s="1"/>
      <c r="UI1309" s="1"/>
      <c r="UJ1309" s="1"/>
      <c r="UK1309" s="1"/>
      <c r="UL1309" s="1"/>
      <c r="UM1309" s="1"/>
      <c r="UN1309" s="1"/>
      <c r="UO1309" s="1"/>
      <c r="UP1309" s="1"/>
      <c r="UQ1309" s="1"/>
      <c r="UR1309" s="1"/>
      <c r="US1309" s="1"/>
      <c r="UT1309" s="1"/>
      <c r="UU1309" s="1"/>
      <c r="UV1309" s="1"/>
      <c r="UW1309" s="1"/>
      <c r="UX1309" s="1"/>
      <c r="UY1309" s="1"/>
      <c r="UZ1309" s="1"/>
      <c r="VA1309" s="1"/>
      <c r="VB1309" s="1"/>
      <c r="VC1309" s="1"/>
      <c r="VD1309" s="1"/>
      <c r="VE1309" s="1"/>
      <c r="VF1309" s="1"/>
      <c r="VG1309" s="1"/>
      <c r="VH1309" s="1"/>
      <c r="VI1309" s="1"/>
      <c r="VJ1309" s="1"/>
      <c r="VK1309" s="1"/>
      <c r="VL1309" s="1"/>
      <c r="VM1309" s="1"/>
      <c r="VN1309" s="1"/>
      <c r="VO1309" s="1"/>
      <c r="VP1309" s="1"/>
      <c r="VQ1309" s="1"/>
      <c r="VR1309" s="1"/>
      <c r="VS1309" s="1"/>
      <c r="VT1309" s="1"/>
      <c r="VU1309" s="1"/>
      <c r="VV1309" s="1"/>
      <c r="VW1309" s="1"/>
      <c r="VX1309" s="1"/>
      <c r="VY1309" s="1"/>
      <c r="VZ1309" s="1"/>
      <c r="WA1309" s="1"/>
      <c r="WB1309" s="1"/>
      <c r="WC1309" s="1"/>
      <c r="WD1309" s="1"/>
      <c r="WE1309" s="1"/>
      <c r="WF1309" s="1"/>
      <c r="WG1309" s="1"/>
      <c r="WH1309" s="1"/>
      <c r="WI1309" s="1"/>
      <c r="WJ1309" s="1"/>
      <c r="WK1309" s="1"/>
      <c r="WL1309" s="1"/>
      <c r="WM1309" s="1"/>
      <c r="WN1309" s="1"/>
      <c r="WO1309" s="1"/>
      <c r="WP1309" s="1"/>
      <c r="WQ1309" s="1"/>
      <c r="WR1309" s="1"/>
      <c r="WS1309" s="1"/>
      <c r="WT1309" s="1"/>
      <c r="WU1309" s="1"/>
      <c r="WV1309" s="1"/>
      <c r="WW1309" s="1"/>
      <c r="WX1309" s="1"/>
      <c r="WY1309" s="1"/>
      <c r="WZ1309" s="1"/>
      <c r="XA1309" s="1"/>
      <c r="XB1309" s="1"/>
      <c r="XC1309" s="1"/>
      <c r="XD1309" s="1"/>
      <c r="XE1309" s="1"/>
      <c r="XF1309" s="1"/>
      <c r="XG1309" s="1"/>
      <c r="XH1309" s="1"/>
      <c r="XI1309" s="1"/>
      <c r="XJ1309" s="1"/>
      <c r="XK1309" s="1"/>
      <c r="XL1309" s="1"/>
      <c r="XM1309" s="1"/>
      <c r="XN1309" s="1"/>
      <c r="XO1309" s="1"/>
      <c r="XP1309" s="1"/>
      <c r="XQ1309" s="1"/>
      <c r="XR1309" s="1"/>
      <c r="XS1309" s="1"/>
      <c r="XT1309" s="1"/>
      <c r="XU1309" s="1"/>
      <c r="XV1309" s="1"/>
      <c r="XW1309" s="1"/>
      <c r="XX1309" s="1"/>
      <c r="XY1309" s="1"/>
      <c r="XZ1309" s="1"/>
      <c r="YA1309" s="1"/>
      <c r="YB1309" s="1"/>
      <c r="YC1309" s="1"/>
      <c r="YD1309" s="1"/>
      <c r="YE1309" s="1"/>
      <c r="YF1309" s="1"/>
      <c r="YG1309" s="1"/>
      <c r="YH1309" s="1"/>
      <c r="YI1309" s="1"/>
      <c r="YJ1309" s="1"/>
      <c r="YK1309" s="1"/>
      <c r="YL1309" s="1"/>
      <c r="YM1309" s="1"/>
      <c r="YN1309" s="1"/>
      <c r="YO1309" s="1"/>
      <c r="YP1309" s="1"/>
      <c r="YQ1309" s="1"/>
      <c r="YR1309" s="1"/>
      <c r="YS1309" s="1"/>
      <c r="YT1309" s="1"/>
      <c r="YU1309" s="1"/>
      <c r="YV1309" s="1"/>
      <c r="YW1309" s="1"/>
      <c r="YX1309" s="1"/>
      <c r="YY1309" s="1"/>
      <c r="YZ1309" s="1"/>
      <c r="ZA1309" s="1"/>
      <c r="ZB1309" s="1"/>
      <c r="ZC1309" s="1"/>
      <c r="ZD1309" s="1"/>
      <c r="ZE1309" s="1"/>
      <c r="ZF1309" s="1"/>
      <c r="ZG1309" s="1"/>
      <c r="ZH1309" s="1"/>
      <c r="ZI1309" s="1"/>
      <c r="ZJ1309" s="1"/>
      <c r="ZK1309" s="1"/>
      <c r="ZL1309" s="1"/>
      <c r="ZM1309" s="1"/>
      <c r="ZN1309" s="1"/>
      <c r="ZO1309" s="1"/>
      <c r="ZP1309" s="1"/>
      <c r="ZQ1309" s="1"/>
      <c r="ZR1309" s="1"/>
      <c r="ZS1309" s="1"/>
      <c r="ZT1309" s="1"/>
      <c r="ZU1309" s="1"/>
      <c r="ZV1309" s="1"/>
      <c r="ZW1309" s="1"/>
      <c r="ZX1309" s="1"/>
      <c r="ZY1309" s="1"/>
      <c r="ZZ1309" s="1"/>
      <c r="AAA1309" s="1"/>
      <c r="AAB1309" s="1"/>
      <c r="AAC1309" s="1"/>
      <c r="AAD1309" s="1"/>
      <c r="AAE1309" s="1"/>
      <c r="AAF1309" s="1"/>
      <c r="AAG1309" s="1"/>
      <c r="AAH1309" s="1"/>
      <c r="AAI1309" s="1"/>
      <c r="AAJ1309" s="1"/>
      <c r="AAK1309" s="1"/>
      <c r="AAL1309" s="1"/>
      <c r="AAM1309" s="1"/>
      <c r="AAN1309" s="1"/>
      <c r="AAO1309" s="1"/>
      <c r="AAP1309" s="1"/>
      <c r="AAQ1309" s="1"/>
      <c r="AAR1309" s="1"/>
      <c r="AAS1309" s="1"/>
      <c r="AAT1309" s="1"/>
      <c r="AAU1309" s="1"/>
      <c r="AAV1309" s="1"/>
      <c r="AAW1309" s="1"/>
      <c r="AAX1309" s="1"/>
      <c r="AAY1309" s="1"/>
      <c r="AAZ1309" s="1"/>
      <c r="ABA1309" s="1"/>
      <c r="ABB1309" s="1"/>
      <c r="ABC1309" s="1"/>
      <c r="ABD1309" s="1"/>
      <c r="ABE1309" s="1"/>
      <c r="ABF1309" s="1"/>
      <c r="ABG1309" s="1"/>
      <c r="ABH1309" s="1"/>
      <c r="ABI1309" s="1"/>
      <c r="ABJ1309" s="1"/>
      <c r="ABK1309" s="1"/>
      <c r="ABL1309" s="1"/>
      <c r="ABM1309" s="1"/>
      <c r="ABN1309" s="1"/>
      <c r="ABO1309" s="1"/>
      <c r="ABP1309" s="1"/>
      <c r="ABQ1309" s="1"/>
      <c r="ABR1309" s="1"/>
      <c r="ABS1309" s="1"/>
      <c r="ABT1309" s="1"/>
      <c r="ABU1309" s="1"/>
      <c r="ABV1309" s="1"/>
      <c r="ABW1309" s="1"/>
      <c r="ABX1309" s="1"/>
      <c r="ABY1309" s="1"/>
      <c r="ABZ1309" s="1"/>
      <c r="ACA1309" s="1"/>
      <c r="ACB1309" s="1"/>
      <c r="ACC1309" s="1"/>
      <c r="ACD1309" s="1"/>
      <c r="ACE1309" s="1"/>
      <c r="ACF1309" s="1"/>
      <c r="ACG1309" s="1"/>
      <c r="ACH1309" s="1"/>
      <c r="ACI1309" s="1"/>
      <c r="ACJ1309" s="1"/>
      <c r="ACK1309" s="1"/>
      <c r="ACL1309" s="1"/>
      <c r="ACM1309" s="1"/>
      <c r="ACN1309" s="1"/>
      <c r="ACO1309" s="1"/>
      <c r="ACP1309" s="1"/>
      <c r="ACQ1309" s="1"/>
      <c r="ACR1309" s="1"/>
      <c r="ACS1309" s="1"/>
      <c r="ACT1309" s="1"/>
      <c r="ACU1309" s="1"/>
      <c r="ACV1309" s="1"/>
      <c r="ACW1309" s="1"/>
      <c r="ACX1309" s="1"/>
      <c r="ACY1309" s="1"/>
      <c r="ACZ1309" s="1"/>
      <c r="ADA1309" s="1"/>
      <c r="ADB1309" s="1"/>
      <c r="ADC1309" s="1"/>
      <c r="ADD1309" s="1"/>
      <c r="ADE1309" s="1"/>
      <c r="ADF1309" s="1"/>
      <c r="ADG1309" s="1"/>
      <c r="ADH1309" s="1"/>
      <c r="ADI1309" s="1"/>
      <c r="ADJ1309" s="1"/>
      <c r="ADK1309" s="1"/>
      <c r="ADL1309" s="1"/>
      <c r="ADM1309" s="1"/>
      <c r="ADN1309" s="1"/>
      <c r="ADO1309" s="1"/>
      <c r="ADP1309" s="1"/>
      <c r="ADQ1309" s="1"/>
      <c r="ADR1309" s="1"/>
      <c r="ADS1309" s="1"/>
      <c r="ADT1309" s="1"/>
      <c r="ADU1309" s="1"/>
      <c r="ADV1309" s="1"/>
      <c r="ADW1309" s="1"/>
      <c r="ADX1309" s="1"/>
      <c r="ADY1309" s="1"/>
      <c r="ADZ1309" s="1"/>
      <c r="AEA1309" s="1"/>
      <c r="AEB1309" s="1"/>
      <c r="AEC1309" s="1"/>
      <c r="AED1309" s="1"/>
      <c r="AEE1309" s="1"/>
      <c r="AEF1309" s="1"/>
      <c r="AEG1309" s="1"/>
      <c r="AEH1309" s="1"/>
      <c r="AEI1309" s="1"/>
      <c r="AEJ1309" s="1"/>
      <c r="AEK1309" s="1"/>
      <c r="AEL1309" s="1"/>
      <c r="AEM1309" s="1"/>
      <c r="AEN1309" s="1"/>
      <c r="AEO1309" s="1"/>
      <c r="AEP1309" s="1"/>
      <c r="AEQ1309" s="1"/>
      <c r="AER1309" s="1"/>
      <c r="AES1309" s="1"/>
      <c r="AET1309" s="1"/>
      <c r="AEU1309" s="1"/>
      <c r="AEV1309" s="1"/>
      <c r="AEW1309" s="1"/>
      <c r="AEX1309" s="1"/>
      <c r="AEY1309" s="1"/>
      <c r="AEZ1309" s="1"/>
      <c r="AFA1309" s="1"/>
      <c r="AFB1309" s="1"/>
      <c r="AFC1309" s="1"/>
      <c r="AFD1309" s="1"/>
      <c r="AFE1309" s="1"/>
      <c r="AFF1309" s="1"/>
      <c r="AFG1309" s="1"/>
      <c r="AFH1309" s="1"/>
      <c r="AFI1309" s="1"/>
      <c r="AFJ1309" s="1"/>
      <c r="AFK1309" s="1"/>
      <c r="AFL1309" s="1"/>
      <c r="AFM1309" s="1"/>
      <c r="AFN1309" s="1"/>
      <c r="AFO1309" s="1"/>
      <c r="AFP1309" s="1"/>
      <c r="AFQ1309" s="1"/>
      <c r="AFR1309" s="1"/>
      <c r="AFS1309" s="1"/>
      <c r="AFT1309" s="1"/>
      <c r="AFU1309" s="1"/>
      <c r="AFV1309" s="1"/>
      <c r="AFW1309" s="1"/>
      <c r="AFX1309" s="1"/>
      <c r="AFY1309" s="1"/>
      <c r="AFZ1309" s="1"/>
      <c r="AGA1309" s="1"/>
      <c r="AGB1309" s="1"/>
      <c r="AGC1309" s="1"/>
      <c r="AGD1309" s="1"/>
      <c r="AGE1309" s="1"/>
      <c r="AGF1309" s="1"/>
      <c r="AGG1309" s="1"/>
      <c r="AGH1309" s="1"/>
      <c r="AGI1309" s="1"/>
      <c r="AGJ1309" s="1"/>
      <c r="AGK1309" s="1"/>
      <c r="AGL1309" s="1"/>
      <c r="AGM1309" s="1"/>
      <c r="AGN1309" s="1"/>
      <c r="AGO1309" s="1"/>
      <c r="AGP1309" s="1"/>
      <c r="AGQ1309" s="1"/>
      <c r="AGR1309" s="1"/>
      <c r="AGS1309" s="1"/>
      <c r="AGT1309" s="1"/>
      <c r="AGU1309" s="1"/>
      <c r="AGV1309" s="1"/>
      <c r="AGW1309" s="1"/>
      <c r="AGX1309" s="1"/>
      <c r="AGY1309" s="1"/>
      <c r="AGZ1309" s="1"/>
      <c r="AHA1309" s="1"/>
      <c r="AHB1309" s="1"/>
      <c r="AHC1309" s="1"/>
      <c r="AHD1309" s="1"/>
      <c r="AHE1309" s="1"/>
      <c r="AHF1309" s="1"/>
      <c r="AHG1309" s="1"/>
      <c r="AHH1309" s="1"/>
      <c r="AHI1309" s="1"/>
      <c r="AHJ1309" s="1"/>
      <c r="AHK1309" s="1"/>
      <c r="AHL1309" s="1"/>
      <c r="AHM1309" s="1"/>
      <c r="AHN1309" s="1"/>
      <c r="AHO1309" s="1"/>
      <c r="AHP1309" s="1"/>
      <c r="AHQ1309" s="1"/>
      <c r="AHR1309" s="1"/>
      <c r="AHS1309" s="1"/>
      <c r="AHT1309" s="1"/>
      <c r="AHU1309" s="1"/>
      <c r="AHV1309" s="1"/>
      <c r="AHW1309" s="1"/>
      <c r="AHX1309" s="1"/>
      <c r="AHY1309" s="1"/>
      <c r="AHZ1309" s="1"/>
      <c r="AIA1309" s="1"/>
      <c r="AIB1309" s="1"/>
      <c r="AIC1309" s="1"/>
      <c r="AID1309" s="1"/>
      <c r="AIE1309" s="1"/>
      <c r="AIF1309" s="1"/>
      <c r="AIG1309" s="1"/>
      <c r="AIH1309" s="1"/>
      <c r="AII1309" s="1"/>
      <c r="AIJ1309" s="1"/>
      <c r="AIK1309" s="1"/>
      <c r="AIL1309" s="1"/>
      <c r="AIM1309" s="1"/>
      <c r="AIN1309" s="1"/>
      <c r="AIO1309" s="1"/>
      <c r="AIP1309" s="1"/>
      <c r="AIQ1309" s="1"/>
      <c r="AIR1309" s="1"/>
      <c r="AIS1309" s="1"/>
      <c r="AIT1309" s="1"/>
      <c r="AIU1309" s="1"/>
      <c r="AIV1309" s="1"/>
      <c r="AIW1309" s="1"/>
      <c r="AIX1309" s="1"/>
      <c r="AIY1309" s="1"/>
      <c r="AIZ1309" s="1"/>
      <c r="AJA1309" s="1"/>
      <c r="AJB1309" s="1"/>
      <c r="AJC1309" s="1"/>
      <c r="AJD1309" s="1"/>
      <c r="AJE1309" s="1"/>
      <c r="AJF1309" s="1"/>
      <c r="AJG1309" s="1"/>
      <c r="AJH1309" s="1"/>
      <c r="AJI1309" s="1"/>
      <c r="AJJ1309" s="1"/>
      <c r="AJK1309" s="1"/>
      <c r="AJL1309" s="1"/>
      <c r="AJM1309" s="1"/>
      <c r="AJN1309" s="1"/>
      <c r="AJO1309" s="1"/>
      <c r="AJP1309" s="1"/>
      <c r="AJQ1309" s="1"/>
      <c r="AJR1309" s="1"/>
      <c r="AJS1309" s="1"/>
      <c r="AJT1309" s="1"/>
      <c r="AJU1309" s="1"/>
      <c r="AJV1309" s="1"/>
      <c r="AJW1309" s="1"/>
      <c r="AJX1309" s="1"/>
      <c r="AJY1309" s="1"/>
      <c r="AJZ1309" s="1"/>
      <c r="AKA1309" s="1"/>
      <c r="AKB1309" s="1"/>
      <c r="AKC1309" s="1"/>
      <c r="AKD1309" s="1"/>
      <c r="AKE1309" s="1"/>
      <c r="AKF1309" s="1"/>
      <c r="AKG1309" s="1"/>
      <c r="AKH1309" s="1"/>
      <c r="AKI1309" s="1"/>
      <c r="AKJ1309" s="1"/>
      <c r="AKK1309" s="1"/>
      <c r="AKL1309" s="1"/>
      <c r="AKM1309" s="1"/>
      <c r="AKN1309" s="1"/>
      <c r="AKO1309" s="1"/>
      <c r="AKP1309" s="1"/>
      <c r="AKQ1309" s="1"/>
      <c r="AKR1309" s="1"/>
      <c r="AKS1309" s="1"/>
      <c r="AKT1309" s="1"/>
      <c r="AKU1309" s="1"/>
      <c r="AKV1309" s="1"/>
      <c r="AKW1309" s="1"/>
      <c r="AKX1309" s="1"/>
      <c r="AKY1309" s="1"/>
      <c r="AKZ1309" s="1"/>
      <c r="ALA1309" s="1"/>
      <c r="ALB1309" s="1"/>
      <c r="ALC1309" s="1"/>
      <c r="ALD1309" s="1"/>
      <c r="ALE1309" s="1"/>
      <c r="ALF1309" s="1"/>
      <c r="ALG1309" s="1"/>
      <c r="ALH1309" s="1"/>
      <c r="ALI1309" s="1"/>
      <c r="ALJ1309" s="1"/>
      <c r="ALK1309" s="1"/>
      <c r="ALL1309" s="1"/>
      <c r="ALM1309" s="1"/>
      <c r="ALN1309" s="1"/>
      <c r="ALO1309" s="1"/>
      <c r="ALP1309" s="1"/>
      <c r="ALQ1309" s="1"/>
      <c r="ALR1309" s="1"/>
      <c r="ALS1309" s="1"/>
      <c r="ALT1309" s="1"/>
      <c r="ALU1309" s="1"/>
      <c r="ALV1309" s="1"/>
      <c r="ALW1309" s="1"/>
      <c r="ALX1309" s="1"/>
      <c r="ALY1309" s="1"/>
      <c r="ALZ1309" s="1"/>
      <c r="AMA1309" s="1"/>
      <c r="AMB1309" s="1"/>
      <c r="AMC1309" s="1"/>
      <c r="AMD1309" s="1"/>
      <c r="AME1309" s="1"/>
      <c r="AMF1309" s="1"/>
      <c r="AMG1309" s="1"/>
      <c r="AMH1309" s="1"/>
      <c r="AMI1309" s="1"/>
      <c r="AMJ1309" s="1"/>
      <c r="AMK1309" s="1"/>
      <c r="AML1309" s="1"/>
      <c r="AMM1309" s="1"/>
      <c r="AMN1309" s="1"/>
      <c r="AMO1309" s="1"/>
      <c r="AMP1309" s="1"/>
      <c r="AMQ1309" s="1"/>
      <c r="AMR1309" s="1"/>
      <c r="AMS1309" s="1"/>
      <c r="AMT1309" s="1"/>
      <c r="AMU1309" s="1"/>
      <c r="AMV1309" s="1"/>
      <c r="AMW1309" s="1"/>
      <c r="AMX1309" s="1"/>
      <c r="AMY1309" s="1"/>
      <c r="AMZ1309" s="1"/>
      <c r="ANA1309" s="1"/>
      <c r="ANB1309" s="1"/>
      <c r="ANC1309" s="1"/>
      <c r="AND1309" s="1"/>
      <c r="ANE1309" s="1"/>
      <c r="ANF1309" s="1"/>
      <c r="ANG1309" s="1"/>
      <c r="ANH1309" s="1"/>
      <c r="ANI1309" s="1"/>
      <c r="ANJ1309" s="1"/>
      <c r="ANK1309" s="1"/>
      <c r="ANL1309" s="1"/>
      <c r="ANM1309" s="1"/>
      <c r="ANN1309" s="1"/>
      <c r="ANO1309" s="1"/>
      <c r="ANP1309" s="1"/>
      <c r="ANQ1309" s="1"/>
      <c r="ANR1309" s="1"/>
      <c r="ANS1309" s="1"/>
      <c r="ANT1309" s="1"/>
      <c r="ANU1309" s="1"/>
      <c r="ANV1309" s="1"/>
      <c r="ANW1309" s="1"/>
      <c r="ANX1309" s="1"/>
      <c r="ANY1309" s="1"/>
      <c r="ANZ1309" s="1"/>
      <c r="AOA1309" s="1"/>
      <c r="AOB1309" s="1"/>
      <c r="AOC1309" s="1"/>
      <c r="AOD1309" s="1"/>
      <c r="AOE1309" s="1"/>
      <c r="AOF1309" s="1"/>
      <c r="AOG1309" s="1"/>
      <c r="AOH1309" s="1"/>
      <c r="AOI1309" s="1"/>
      <c r="AOJ1309" s="1"/>
      <c r="AOK1309" s="1"/>
      <c r="AOL1309" s="1"/>
      <c r="AOM1309" s="1"/>
      <c r="AON1309" s="1"/>
      <c r="AOO1309" s="1"/>
      <c r="AOP1309" s="1"/>
      <c r="AOQ1309" s="1"/>
      <c r="AOR1309" s="1"/>
      <c r="AOS1309" s="1"/>
      <c r="AOT1309" s="1"/>
      <c r="AOU1309" s="1"/>
      <c r="AOV1309" s="1"/>
      <c r="AOW1309" s="1"/>
      <c r="AOX1309" s="1"/>
      <c r="AOY1309" s="1"/>
      <c r="AOZ1309" s="1"/>
      <c r="APA1309" s="1"/>
      <c r="APB1309" s="1"/>
      <c r="APC1309" s="1"/>
      <c r="APD1309" s="1"/>
      <c r="APE1309" s="1"/>
      <c r="APF1309" s="1"/>
      <c r="APG1309" s="1"/>
      <c r="APH1309" s="1"/>
      <c r="API1309" s="1"/>
      <c r="APJ1309" s="1"/>
      <c r="APK1309" s="1"/>
      <c r="APL1309" s="1"/>
      <c r="APM1309" s="1"/>
      <c r="APN1309" s="1"/>
      <c r="APO1309" s="1"/>
      <c r="APP1309" s="1"/>
      <c r="APQ1309" s="1"/>
      <c r="APR1309" s="1"/>
      <c r="APS1309" s="1"/>
      <c r="APT1309" s="1"/>
      <c r="APU1309" s="1"/>
      <c r="APV1309" s="1"/>
      <c r="APW1309" s="1"/>
      <c r="APX1309" s="1"/>
      <c r="APY1309" s="1"/>
      <c r="APZ1309" s="1"/>
      <c r="AQA1309" s="1"/>
      <c r="AQB1309" s="1"/>
      <c r="AQC1309" s="1"/>
      <c r="AQD1309" s="1"/>
      <c r="AQE1309" s="1"/>
      <c r="AQF1309" s="1"/>
      <c r="AQG1309" s="1"/>
      <c r="AQH1309" s="1"/>
      <c r="AQI1309" s="1"/>
      <c r="AQJ1309" s="1"/>
      <c r="AQK1309" s="1"/>
      <c r="AQL1309" s="1"/>
      <c r="AQM1309" s="1"/>
      <c r="AQN1309" s="1"/>
      <c r="AQO1309" s="1"/>
      <c r="AQP1309" s="1"/>
      <c r="AQQ1309" s="1"/>
      <c r="AQR1309" s="1"/>
      <c r="AQS1309" s="1"/>
      <c r="AQT1309" s="1"/>
      <c r="AQU1309" s="1"/>
      <c r="AQV1309" s="1"/>
      <c r="AQW1309" s="1"/>
      <c r="AQX1309" s="1"/>
      <c r="AQY1309" s="1"/>
      <c r="AQZ1309" s="1"/>
      <c r="ARA1309" s="1"/>
      <c r="ARB1309" s="1"/>
      <c r="ARC1309" s="1"/>
      <c r="ARD1309" s="1"/>
      <c r="ARE1309" s="1"/>
      <c r="ARF1309" s="1"/>
      <c r="ARG1309" s="1"/>
      <c r="ARH1309" s="1"/>
      <c r="ARI1309" s="1"/>
      <c r="ARJ1309" s="1"/>
      <c r="ARK1309" s="1"/>
      <c r="ARL1309" s="1"/>
      <c r="ARM1309" s="1"/>
      <c r="ARN1309" s="1"/>
      <c r="ARO1309" s="1"/>
      <c r="ARP1309" s="1"/>
      <c r="ARQ1309" s="1"/>
      <c r="ARR1309" s="1"/>
      <c r="ARS1309" s="1"/>
      <c r="ART1309" s="1"/>
      <c r="ARU1309" s="1"/>
      <c r="ARV1309" s="1"/>
      <c r="ARW1309" s="1"/>
      <c r="ARX1309" s="1"/>
      <c r="ARY1309" s="1"/>
      <c r="ARZ1309" s="1"/>
      <c r="ASA1309" s="1"/>
      <c r="ASB1309" s="1"/>
      <c r="ASC1309" s="1"/>
      <c r="ASD1309" s="1"/>
      <c r="ASE1309" s="1"/>
      <c r="ASF1309" s="1"/>
      <c r="ASG1309" s="1"/>
      <c r="ASH1309" s="1"/>
      <c r="ASI1309" s="1"/>
      <c r="ASJ1309" s="1"/>
      <c r="ASK1309" s="1"/>
      <c r="ASL1309" s="1"/>
      <c r="ASM1309" s="1"/>
      <c r="ASN1309" s="1"/>
      <c r="ASO1309" s="1"/>
      <c r="ASP1309" s="1"/>
      <c r="ASQ1309" s="1"/>
      <c r="ASR1309" s="1"/>
      <c r="ASS1309" s="1"/>
      <c r="AST1309" s="1"/>
      <c r="ASU1309" s="1"/>
      <c r="ASV1309" s="1"/>
      <c r="ASW1309" s="1"/>
      <c r="ASX1309" s="1"/>
      <c r="ASY1309" s="1"/>
      <c r="ASZ1309" s="1"/>
      <c r="ATA1309" s="1"/>
      <c r="ATB1309" s="1"/>
      <c r="ATC1309" s="1"/>
      <c r="ATD1309" s="1"/>
      <c r="ATE1309" s="1"/>
      <c r="ATF1309" s="1"/>
      <c r="ATG1309" s="1"/>
      <c r="ATH1309" s="1"/>
      <c r="ATI1309" s="1"/>
      <c r="ATJ1309" s="1"/>
      <c r="ATK1309" s="1"/>
      <c r="ATL1309" s="1"/>
      <c r="ATM1309" s="1"/>
      <c r="ATN1309" s="1"/>
      <c r="ATO1309" s="1"/>
      <c r="ATP1309" s="1"/>
      <c r="ATQ1309" s="1"/>
      <c r="ATR1309" s="1"/>
      <c r="ATS1309" s="1"/>
      <c r="ATT1309" s="1"/>
      <c r="ATU1309" s="1"/>
      <c r="ATV1309" s="1"/>
      <c r="ATW1309" s="1"/>
      <c r="ATX1309" s="1"/>
      <c r="ATY1309" s="1"/>
      <c r="ATZ1309" s="1"/>
      <c r="AUA1309" s="1"/>
      <c r="AUB1309" s="1"/>
      <c r="AUC1309" s="1"/>
      <c r="AUD1309" s="1"/>
      <c r="AUE1309" s="1"/>
      <c r="AUF1309" s="1"/>
      <c r="AUG1309" s="1"/>
      <c r="AUH1309" s="1"/>
      <c r="AUI1309" s="1"/>
      <c r="AUJ1309" s="1"/>
      <c r="AUK1309" s="1"/>
      <c r="AUL1309" s="1"/>
      <c r="AUM1309" s="1"/>
      <c r="AUN1309" s="1"/>
      <c r="AUO1309" s="1"/>
      <c r="AUP1309" s="1"/>
      <c r="AUQ1309" s="1"/>
      <c r="AUR1309" s="1"/>
      <c r="AUS1309" s="1"/>
      <c r="AUT1309" s="1"/>
      <c r="AUU1309" s="1"/>
      <c r="AUV1309" s="1"/>
      <c r="AUW1309" s="1"/>
      <c r="AUX1309" s="1"/>
      <c r="AUY1309" s="1"/>
      <c r="AUZ1309" s="1"/>
      <c r="AVA1309" s="1"/>
      <c r="AVB1309" s="1"/>
      <c r="AVC1309" s="1"/>
      <c r="AVD1309" s="1"/>
      <c r="AVE1309" s="1"/>
      <c r="AVF1309" s="1"/>
      <c r="AVG1309" s="1"/>
      <c r="AVH1309" s="1"/>
      <c r="AVI1309" s="1"/>
      <c r="AVJ1309" s="1"/>
      <c r="AVK1309" s="1"/>
      <c r="AVL1309" s="1"/>
      <c r="AVM1309" s="1"/>
      <c r="AVN1309" s="1"/>
      <c r="AVO1309" s="1"/>
      <c r="AVP1309" s="1"/>
      <c r="AVQ1309" s="1"/>
      <c r="AVR1309" s="1"/>
      <c r="AVS1309" s="1"/>
      <c r="AVT1309" s="1"/>
      <c r="AVU1309" s="1"/>
      <c r="AVV1309" s="1"/>
      <c r="AVW1309" s="1"/>
      <c r="AVX1309" s="1"/>
      <c r="AVY1309" s="1"/>
      <c r="AVZ1309" s="1"/>
      <c r="AWA1309" s="1"/>
      <c r="AWB1309" s="1"/>
      <c r="AWC1309" s="1"/>
      <c r="AWD1309" s="1"/>
      <c r="AWE1309" s="1"/>
      <c r="AWF1309" s="1"/>
      <c r="AWG1309" s="1"/>
      <c r="AWH1309" s="1"/>
      <c r="AWI1309" s="1"/>
      <c r="AWJ1309" s="1"/>
      <c r="AWK1309" s="1"/>
      <c r="AWL1309" s="1"/>
      <c r="AWM1309" s="1"/>
      <c r="AWN1309" s="1"/>
      <c r="AWO1309" s="1"/>
      <c r="AWP1309" s="1"/>
      <c r="AWQ1309" s="1"/>
      <c r="AWR1309" s="1"/>
      <c r="AWS1309" s="1"/>
      <c r="AWT1309" s="1"/>
      <c r="AWU1309" s="1"/>
      <c r="AWV1309" s="1"/>
      <c r="AWW1309" s="1"/>
      <c r="AWX1309" s="1"/>
      <c r="AWY1309" s="1"/>
      <c r="AWZ1309" s="1"/>
      <c r="AXA1309" s="1"/>
      <c r="AXB1309" s="1"/>
      <c r="AXC1309" s="1"/>
      <c r="AXD1309" s="1"/>
      <c r="AXE1309" s="1"/>
      <c r="AXF1309" s="1"/>
      <c r="AXG1309" s="1"/>
      <c r="AXH1309" s="1"/>
      <c r="AXI1309" s="1"/>
      <c r="AXJ1309" s="1"/>
      <c r="AXK1309" s="1"/>
      <c r="AXL1309" s="1"/>
      <c r="AXM1309" s="1"/>
      <c r="AXN1309" s="1"/>
      <c r="AXO1309" s="1"/>
      <c r="AXP1309" s="1"/>
      <c r="AXQ1309" s="1"/>
      <c r="AXR1309" s="1"/>
      <c r="AXS1309" s="1"/>
      <c r="AXT1309" s="1"/>
      <c r="AXU1309" s="1"/>
      <c r="AXV1309" s="1"/>
      <c r="AXW1309" s="1"/>
      <c r="AXX1309" s="1"/>
      <c r="AXY1309" s="1"/>
      <c r="AXZ1309" s="1"/>
      <c r="AYA1309" s="1"/>
      <c r="AYB1309" s="1"/>
      <c r="AYC1309" s="1"/>
      <c r="AYD1309" s="1"/>
      <c r="AYE1309" s="1"/>
      <c r="AYF1309" s="1"/>
      <c r="AYG1309" s="1"/>
      <c r="AYH1309" s="1"/>
      <c r="AYI1309" s="1"/>
      <c r="AYJ1309" s="1"/>
      <c r="AYK1309" s="1"/>
      <c r="AYL1309" s="1"/>
      <c r="AYM1309" s="1"/>
      <c r="AYN1309" s="1"/>
      <c r="AYO1309" s="1"/>
      <c r="AYP1309" s="1"/>
      <c r="AYQ1309" s="1"/>
      <c r="AYR1309" s="1"/>
      <c r="AYS1309" s="1"/>
      <c r="AYT1309" s="1"/>
      <c r="AYU1309" s="1"/>
      <c r="AYV1309" s="1"/>
      <c r="AYW1309" s="1"/>
      <c r="AYX1309" s="1"/>
      <c r="AYY1309" s="1"/>
      <c r="AYZ1309" s="1"/>
      <c r="AZA1309" s="1"/>
      <c r="AZB1309" s="1"/>
      <c r="AZC1309" s="1"/>
      <c r="AZD1309" s="1"/>
      <c r="AZE1309" s="1"/>
      <c r="AZF1309" s="1"/>
      <c r="AZG1309" s="1"/>
      <c r="AZH1309" s="1"/>
      <c r="AZI1309" s="1"/>
      <c r="AZJ1309" s="1"/>
      <c r="AZK1309" s="1"/>
      <c r="AZL1309" s="1"/>
      <c r="AZM1309" s="1"/>
      <c r="AZN1309" s="1"/>
      <c r="AZO1309" s="1"/>
      <c r="AZP1309" s="1"/>
      <c r="AZQ1309" s="1"/>
      <c r="AZR1309" s="1"/>
      <c r="AZS1309" s="1"/>
      <c r="AZT1309" s="1"/>
      <c r="AZU1309" s="1"/>
      <c r="AZV1309" s="1"/>
      <c r="AZW1309" s="1"/>
      <c r="AZX1309" s="1"/>
      <c r="AZY1309" s="1"/>
      <c r="AZZ1309" s="1"/>
      <c r="BAA1309" s="1"/>
      <c r="BAB1309" s="1"/>
      <c r="BAC1309" s="1"/>
      <c r="BAD1309" s="1"/>
      <c r="BAE1309" s="1"/>
      <c r="BAF1309" s="1"/>
      <c r="BAG1309" s="1"/>
      <c r="BAH1309" s="1"/>
      <c r="BAI1309" s="1"/>
      <c r="BAJ1309" s="1"/>
      <c r="BAK1309" s="1"/>
      <c r="BAL1309" s="1"/>
      <c r="BAM1309" s="1"/>
      <c r="BAN1309" s="1"/>
      <c r="BAO1309" s="1"/>
      <c r="BAP1309" s="1"/>
      <c r="BAQ1309" s="1"/>
      <c r="BAR1309" s="1"/>
      <c r="BAS1309" s="1"/>
      <c r="BAT1309" s="1"/>
      <c r="BAU1309" s="1"/>
      <c r="BAV1309" s="1"/>
      <c r="BAW1309" s="1"/>
      <c r="BAX1309" s="1"/>
      <c r="BAY1309" s="1"/>
      <c r="BAZ1309" s="1"/>
      <c r="BBA1309" s="1"/>
      <c r="BBB1309" s="1"/>
      <c r="BBC1309" s="1"/>
      <c r="BBD1309" s="1"/>
      <c r="BBE1309" s="1"/>
      <c r="BBF1309" s="1"/>
      <c r="BBG1309" s="1"/>
      <c r="BBH1309" s="1"/>
      <c r="BBI1309" s="1"/>
      <c r="BBJ1309" s="1"/>
      <c r="BBK1309" s="1"/>
      <c r="BBL1309" s="1"/>
      <c r="BBM1309" s="1"/>
      <c r="BBN1309" s="1"/>
      <c r="BBO1309" s="1"/>
      <c r="BBP1309" s="1"/>
      <c r="BBQ1309" s="1"/>
      <c r="BBR1309" s="1"/>
      <c r="BBS1309" s="1"/>
      <c r="BBT1309" s="1"/>
      <c r="BBU1309" s="1"/>
      <c r="BBV1309" s="1"/>
      <c r="BBW1309" s="1"/>
      <c r="BBX1309" s="1"/>
      <c r="BBY1309" s="1"/>
      <c r="BBZ1309" s="1"/>
      <c r="BCA1309" s="1"/>
      <c r="BCB1309" s="1"/>
      <c r="BCC1309" s="1"/>
      <c r="BCD1309" s="1"/>
      <c r="BCE1309" s="1"/>
      <c r="BCF1309" s="1"/>
      <c r="BCG1309" s="1"/>
      <c r="BCH1309" s="1"/>
      <c r="BCI1309" s="1"/>
      <c r="BCJ1309" s="1"/>
      <c r="BCK1309" s="1"/>
      <c r="BCL1309" s="1"/>
      <c r="BCM1309" s="1"/>
      <c r="BCN1309" s="1"/>
      <c r="BCO1309" s="1"/>
      <c r="BCP1309" s="1"/>
      <c r="BCQ1309" s="1"/>
      <c r="BCR1309" s="1"/>
      <c r="BCS1309" s="1"/>
      <c r="BCT1309" s="1"/>
      <c r="BCU1309" s="1"/>
      <c r="BCV1309" s="1"/>
      <c r="BCW1309" s="1"/>
      <c r="BCX1309" s="1"/>
      <c r="BCY1309" s="1"/>
      <c r="BCZ1309" s="1"/>
      <c r="BDA1309" s="1"/>
      <c r="BDB1309" s="1"/>
      <c r="BDC1309" s="1"/>
      <c r="BDD1309" s="1"/>
      <c r="BDE1309" s="1"/>
      <c r="BDF1309" s="1"/>
      <c r="BDG1309" s="1"/>
      <c r="BDH1309" s="1"/>
      <c r="BDI1309" s="1"/>
      <c r="BDJ1309" s="1"/>
      <c r="BDK1309" s="1"/>
      <c r="BDL1309" s="1"/>
      <c r="BDM1309" s="1"/>
      <c r="BDN1309" s="1"/>
      <c r="BDO1309" s="1"/>
      <c r="BDP1309" s="1"/>
      <c r="BDQ1309" s="1"/>
      <c r="BDR1309" s="1"/>
      <c r="BDS1309" s="1"/>
      <c r="BDT1309" s="1"/>
      <c r="BDU1309" s="1"/>
      <c r="BDV1309" s="1"/>
      <c r="BDW1309" s="1"/>
      <c r="BDX1309" s="1"/>
      <c r="BDY1309" s="1"/>
      <c r="BDZ1309" s="1"/>
      <c r="BEA1309" s="1"/>
      <c r="BEB1309" s="1"/>
      <c r="BEC1309" s="1"/>
      <c r="BED1309" s="1"/>
      <c r="BEE1309" s="1"/>
      <c r="BEF1309" s="1"/>
      <c r="BEG1309" s="1"/>
      <c r="BEH1309" s="1"/>
      <c r="BEI1309" s="1"/>
      <c r="BEJ1309" s="1"/>
      <c r="BEK1309" s="1"/>
      <c r="BEL1309" s="1"/>
      <c r="BEM1309" s="1"/>
      <c r="BEN1309" s="1"/>
      <c r="BEO1309" s="1"/>
      <c r="BEP1309" s="1"/>
      <c r="BEQ1309" s="1"/>
      <c r="BER1309" s="1"/>
      <c r="BES1309" s="1"/>
      <c r="BET1309" s="1"/>
      <c r="BEU1309" s="1"/>
      <c r="BEV1309" s="1"/>
      <c r="BEW1309" s="1"/>
      <c r="BEX1309" s="1"/>
      <c r="BEY1309" s="1"/>
      <c r="BEZ1309" s="1"/>
      <c r="BFA1309" s="1"/>
      <c r="BFB1309" s="1"/>
      <c r="BFC1309" s="1"/>
      <c r="BFD1309" s="1"/>
      <c r="BFE1309" s="1"/>
      <c r="BFF1309" s="1"/>
      <c r="BFG1309" s="1"/>
      <c r="BFH1309" s="1"/>
      <c r="BFI1309" s="1"/>
      <c r="BFJ1309" s="1"/>
      <c r="BFK1309" s="1"/>
      <c r="BFL1309" s="1"/>
      <c r="BFM1309" s="1"/>
      <c r="BFN1309" s="1"/>
      <c r="BFO1309" s="1"/>
      <c r="BFP1309" s="1"/>
      <c r="BFQ1309" s="1"/>
      <c r="BFR1309" s="1"/>
      <c r="BFS1309" s="1"/>
      <c r="BFT1309" s="1"/>
      <c r="BFU1309" s="1"/>
      <c r="BFV1309" s="1"/>
      <c r="BFW1309" s="1"/>
      <c r="BFX1309" s="1"/>
      <c r="BFY1309" s="1"/>
      <c r="BFZ1309" s="1"/>
      <c r="BGA1309" s="1"/>
      <c r="BGB1309" s="1"/>
      <c r="BGC1309" s="1"/>
      <c r="BGD1309" s="1"/>
      <c r="BGE1309" s="1"/>
      <c r="BGF1309" s="1"/>
      <c r="BGG1309" s="1"/>
      <c r="BGH1309" s="1"/>
      <c r="BGI1309" s="1"/>
      <c r="BGJ1309" s="1"/>
      <c r="BGK1309" s="1"/>
      <c r="BGL1309" s="1"/>
      <c r="BGM1309" s="1"/>
      <c r="BGN1309" s="1"/>
      <c r="BGO1309" s="1"/>
      <c r="BGP1309" s="1"/>
      <c r="BGQ1309" s="1"/>
      <c r="BGR1309" s="1"/>
      <c r="BGS1309" s="1"/>
      <c r="BGT1309" s="1"/>
      <c r="BGU1309" s="1"/>
      <c r="BGV1309" s="1"/>
      <c r="BGW1309" s="1"/>
      <c r="BGX1309" s="1"/>
      <c r="BGY1309" s="1"/>
      <c r="BGZ1309" s="1"/>
      <c r="BHA1309" s="1"/>
      <c r="BHB1309" s="1"/>
      <c r="BHC1309" s="1"/>
      <c r="BHD1309" s="1"/>
      <c r="BHE1309" s="1"/>
      <c r="BHF1309" s="1"/>
      <c r="BHG1309" s="1"/>
      <c r="BHH1309" s="1"/>
      <c r="BHI1309" s="1"/>
      <c r="BHJ1309" s="1"/>
      <c r="BHK1309" s="1"/>
      <c r="BHL1309" s="1"/>
      <c r="BHM1309" s="1"/>
      <c r="BHN1309" s="1"/>
      <c r="BHO1309" s="1"/>
      <c r="BHP1309" s="1"/>
      <c r="BHQ1309" s="1"/>
      <c r="BHR1309" s="1"/>
      <c r="BHS1309" s="1"/>
      <c r="BHT1309" s="1"/>
      <c r="BHU1309" s="1"/>
      <c r="BHV1309" s="1"/>
      <c r="BHW1309" s="1"/>
      <c r="BHX1309" s="1"/>
      <c r="BHY1309" s="1"/>
      <c r="BHZ1309" s="1"/>
      <c r="BIA1309" s="1"/>
      <c r="BIB1309" s="1"/>
      <c r="BIC1309" s="1"/>
      <c r="BID1309" s="1"/>
      <c r="BIE1309" s="1"/>
      <c r="BIF1309" s="1"/>
      <c r="BIG1309" s="1"/>
      <c r="BIH1309" s="1"/>
      <c r="BII1309" s="1"/>
      <c r="BIJ1309" s="1"/>
      <c r="BIK1309" s="1"/>
      <c r="BIL1309" s="1"/>
      <c r="BIM1309" s="1"/>
      <c r="BIN1309" s="1"/>
      <c r="BIO1309" s="1"/>
      <c r="BIP1309" s="1"/>
      <c r="BIQ1309" s="1"/>
      <c r="BIR1309" s="1"/>
      <c r="BIS1309" s="1"/>
      <c r="BIT1309" s="1"/>
      <c r="BIU1309" s="1"/>
      <c r="BIV1309" s="1"/>
      <c r="BIW1309" s="1"/>
      <c r="BIX1309" s="1"/>
      <c r="BIY1309" s="1"/>
      <c r="BIZ1309" s="1"/>
      <c r="BJA1309" s="1"/>
      <c r="BJB1309" s="1"/>
      <c r="BJC1309" s="1"/>
      <c r="BJD1309" s="1"/>
      <c r="BJE1309" s="1"/>
      <c r="BJF1309" s="1"/>
      <c r="BJG1309" s="1"/>
      <c r="BJH1309" s="1"/>
      <c r="BJI1309" s="1"/>
      <c r="BJJ1309" s="1"/>
      <c r="BJK1309" s="1"/>
      <c r="BJL1309" s="1"/>
      <c r="BJM1309" s="1"/>
      <c r="BJN1309" s="1"/>
      <c r="BJO1309" s="1"/>
      <c r="BJP1309" s="1"/>
      <c r="BJQ1309" s="1"/>
      <c r="BJR1309" s="1"/>
      <c r="BJS1309" s="1"/>
      <c r="BJT1309" s="1"/>
      <c r="BJU1309" s="1"/>
      <c r="BJV1309" s="1"/>
      <c r="BJW1309" s="1"/>
      <c r="BJX1309" s="1"/>
      <c r="BJY1309" s="1"/>
      <c r="BJZ1309" s="1"/>
      <c r="BKA1309" s="1"/>
      <c r="BKB1309" s="1"/>
      <c r="BKC1309" s="1"/>
      <c r="BKD1309" s="1"/>
      <c r="BKE1309" s="1"/>
      <c r="BKF1309" s="1"/>
      <c r="BKG1309" s="1"/>
      <c r="BKH1309" s="1"/>
      <c r="BKI1309" s="1"/>
      <c r="BKJ1309" s="1"/>
      <c r="BKK1309" s="1"/>
      <c r="BKL1309" s="1"/>
      <c r="BKM1309" s="1"/>
      <c r="BKN1309" s="1"/>
      <c r="BKO1309" s="1"/>
      <c r="BKP1309" s="1"/>
      <c r="BKQ1309" s="1"/>
      <c r="BKR1309" s="1"/>
      <c r="BKS1309" s="1"/>
      <c r="BKT1309" s="1"/>
      <c r="BKU1309" s="1"/>
      <c r="BKV1309" s="1"/>
      <c r="BKW1309" s="1"/>
      <c r="BKX1309" s="1"/>
      <c r="BKY1309" s="1"/>
      <c r="BKZ1309" s="1"/>
      <c r="BLA1309" s="1"/>
      <c r="BLB1309" s="1"/>
      <c r="BLC1309" s="1"/>
      <c r="BLD1309" s="1"/>
      <c r="BLE1309" s="1"/>
      <c r="BLF1309" s="1"/>
      <c r="BLG1309" s="1"/>
      <c r="BLH1309" s="1"/>
      <c r="BLI1309" s="1"/>
      <c r="BLJ1309" s="1"/>
      <c r="BLK1309" s="1"/>
      <c r="BLL1309" s="1"/>
      <c r="BLM1309" s="1"/>
      <c r="BLN1309" s="1"/>
      <c r="BLO1309" s="1"/>
      <c r="BLP1309" s="1"/>
      <c r="BLQ1309" s="1"/>
      <c r="BLR1309" s="1"/>
      <c r="BLS1309" s="1"/>
      <c r="BLT1309" s="1"/>
      <c r="BLU1309" s="1"/>
      <c r="BLV1309" s="1"/>
      <c r="BLW1309" s="1"/>
      <c r="BLX1309" s="1"/>
      <c r="BLY1309" s="1"/>
      <c r="BLZ1309" s="1"/>
      <c r="BMA1309" s="1"/>
      <c r="BMB1309" s="1"/>
      <c r="BMC1309" s="1"/>
      <c r="BMD1309" s="1"/>
      <c r="BME1309" s="1"/>
      <c r="BMF1309" s="1"/>
      <c r="BMG1309" s="1"/>
      <c r="BMH1309" s="1"/>
      <c r="BMI1309" s="1"/>
      <c r="BMJ1309" s="1"/>
      <c r="BMK1309" s="1"/>
      <c r="BML1309" s="1"/>
      <c r="BMM1309" s="1"/>
      <c r="BMN1309" s="1"/>
      <c r="BMO1309" s="1"/>
      <c r="BMP1309" s="1"/>
      <c r="BMQ1309" s="1"/>
      <c r="BMR1309" s="1"/>
      <c r="BMS1309" s="1"/>
      <c r="BMT1309" s="1"/>
      <c r="BMU1309" s="1"/>
      <c r="BMV1309" s="1"/>
      <c r="BMW1309" s="1"/>
      <c r="BMX1309" s="1"/>
      <c r="BMY1309" s="1"/>
      <c r="BMZ1309" s="1"/>
      <c r="BNA1309" s="1"/>
      <c r="BNB1309" s="1"/>
      <c r="BNC1309" s="1"/>
      <c r="BND1309" s="1"/>
      <c r="BNE1309" s="1"/>
      <c r="BNF1309" s="1"/>
      <c r="BNG1309" s="1"/>
      <c r="BNH1309" s="1"/>
      <c r="BNI1309" s="1"/>
      <c r="BNJ1309" s="1"/>
      <c r="BNK1309" s="1"/>
      <c r="BNL1309" s="1"/>
      <c r="BNM1309" s="1"/>
      <c r="BNN1309" s="1"/>
      <c r="BNO1309" s="1"/>
      <c r="BNP1309" s="1"/>
      <c r="BNQ1309" s="1"/>
      <c r="BNR1309" s="1"/>
      <c r="BNS1309" s="1"/>
      <c r="BNT1309" s="1"/>
      <c r="BNU1309" s="1"/>
      <c r="BNV1309" s="1"/>
      <c r="BNW1309" s="1"/>
      <c r="BNX1309" s="1"/>
      <c r="BNY1309" s="1"/>
      <c r="BNZ1309" s="1"/>
      <c r="BOA1309" s="1"/>
      <c r="BOB1309" s="1"/>
      <c r="BOC1309" s="1"/>
      <c r="BOD1309" s="1"/>
      <c r="BOE1309" s="1"/>
      <c r="BOF1309" s="1"/>
      <c r="BOG1309" s="1"/>
      <c r="BOH1309" s="1"/>
      <c r="BOI1309" s="1"/>
      <c r="BOJ1309" s="1"/>
      <c r="BOK1309" s="1"/>
      <c r="BOL1309" s="1"/>
      <c r="BOM1309" s="1"/>
      <c r="BON1309" s="1"/>
      <c r="BOO1309" s="1"/>
      <c r="BOP1309" s="1"/>
      <c r="BOQ1309" s="1"/>
      <c r="BOR1309" s="1"/>
      <c r="BOS1309" s="1"/>
      <c r="BOT1309" s="1"/>
      <c r="BOU1309" s="1"/>
      <c r="BOV1309" s="1"/>
      <c r="BOW1309" s="1"/>
      <c r="BOX1309" s="1"/>
      <c r="BOY1309" s="1"/>
      <c r="BOZ1309" s="1"/>
      <c r="BPA1309" s="1"/>
      <c r="BPB1309" s="1"/>
      <c r="BPC1309" s="1"/>
      <c r="BPD1309" s="1"/>
      <c r="BPE1309" s="1"/>
      <c r="BPF1309" s="1"/>
      <c r="BPG1309" s="1"/>
      <c r="BPH1309" s="1"/>
      <c r="BPI1309" s="1"/>
      <c r="BPJ1309" s="1"/>
      <c r="BPK1309" s="1"/>
      <c r="BPL1309" s="1"/>
      <c r="BPM1309" s="1"/>
      <c r="BPN1309" s="1"/>
      <c r="BPO1309" s="1"/>
      <c r="BPP1309" s="1"/>
      <c r="BPQ1309" s="1"/>
      <c r="BPR1309" s="1"/>
      <c r="BPS1309" s="1"/>
      <c r="BPT1309" s="1"/>
      <c r="BPU1309" s="1"/>
      <c r="BPV1309" s="1"/>
      <c r="BPW1309" s="1"/>
      <c r="BPX1309" s="1"/>
      <c r="BPY1309" s="1"/>
      <c r="BPZ1309" s="1"/>
      <c r="BQA1309" s="1"/>
      <c r="BQB1309" s="1"/>
      <c r="BQC1309" s="1"/>
      <c r="BQD1309" s="1"/>
      <c r="BQE1309" s="1"/>
      <c r="BQF1309" s="1"/>
      <c r="BQG1309" s="1"/>
      <c r="BQH1309" s="1"/>
      <c r="BQI1309" s="1"/>
      <c r="BQJ1309" s="1"/>
      <c r="BQK1309" s="1"/>
      <c r="BQL1309" s="1"/>
      <c r="BQM1309" s="1"/>
      <c r="BQN1309" s="1"/>
      <c r="BQO1309" s="1"/>
      <c r="BQP1309" s="1"/>
      <c r="BQQ1309" s="1"/>
      <c r="BQR1309" s="1"/>
      <c r="BQS1309" s="1"/>
      <c r="BQT1309" s="1"/>
      <c r="BQU1309" s="1"/>
      <c r="BQV1309" s="1"/>
      <c r="BQW1309" s="1"/>
      <c r="BQX1309" s="1"/>
      <c r="BQY1309" s="1"/>
      <c r="BQZ1309" s="1"/>
      <c r="BRA1309" s="1"/>
      <c r="BRB1309" s="1"/>
      <c r="BRC1309" s="1"/>
      <c r="BRD1309" s="1"/>
      <c r="BRE1309" s="1"/>
      <c r="BRF1309" s="1"/>
      <c r="BRG1309" s="1"/>
      <c r="BRH1309" s="1"/>
      <c r="BRI1309" s="1"/>
      <c r="BRJ1309" s="1"/>
      <c r="BRK1309" s="1"/>
      <c r="BRL1309" s="1"/>
      <c r="BRM1309" s="1"/>
      <c r="BRN1309" s="1"/>
      <c r="BRO1309" s="1"/>
      <c r="BRP1309" s="1"/>
      <c r="BRQ1309" s="1"/>
      <c r="BRR1309" s="1"/>
      <c r="BRS1309" s="1"/>
      <c r="BRT1309" s="1"/>
      <c r="BRU1309" s="1"/>
      <c r="BRV1309" s="1"/>
      <c r="BRW1309" s="1"/>
      <c r="BRX1309" s="1"/>
      <c r="BRY1309" s="1"/>
      <c r="BRZ1309" s="1"/>
      <c r="BSA1309" s="1"/>
      <c r="BSB1309" s="1"/>
      <c r="BSC1309" s="1"/>
      <c r="BSD1309" s="1"/>
      <c r="BSE1309" s="1"/>
      <c r="BSF1309" s="1"/>
      <c r="BSG1309" s="1"/>
      <c r="BSH1309" s="1"/>
      <c r="BSI1309" s="1"/>
      <c r="BSJ1309" s="1"/>
      <c r="BSK1309" s="1"/>
      <c r="BSL1309" s="1"/>
      <c r="BSM1309" s="1"/>
      <c r="BSN1309" s="1"/>
      <c r="BSO1309" s="1"/>
      <c r="BSP1309" s="1"/>
      <c r="BSQ1309" s="1"/>
      <c r="BSR1309" s="1"/>
      <c r="BSS1309" s="1"/>
      <c r="BST1309" s="1"/>
      <c r="BSU1309" s="1"/>
      <c r="BSV1309" s="1"/>
      <c r="BSW1309" s="1"/>
      <c r="BSX1309" s="1"/>
      <c r="BSY1309" s="1"/>
      <c r="BSZ1309" s="1"/>
      <c r="BTA1309" s="1"/>
      <c r="BTB1309" s="1"/>
      <c r="BTC1309" s="1"/>
      <c r="BTD1309" s="1"/>
      <c r="BTE1309" s="1"/>
      <c r="BTF1309" s="1"/>
      <c r="BTG1309" s="1"/>
      <c r="BTH1309" s="1"/>
      <c r="BTI1309" s="1"/>
      <c r="BTJ1309" s="1"/>
      <c r="BTK1309" s="1"/>
      <c r="BTL1309" s="1"/>
      <c r="BTM1309" s="1"/>
      <c r="BTN1309" s="1"/>
      <c r="BTO1309" s="1"/>
      <c r="BTP1309" s="1"/>
      <c r="BTQ1309" s="1"/>
      <c r="BTR1309" s="1"/>
      <c r="BTS1309" s="1"/>
      <c r="BTT1309" s="1"/>
      <c r="BTU1309" s="1"/>
      <c r="BTV1309" s="1"/>
      <c r="BTW1309" s="1"/>
      <c r="BTX1309" s="1"/>
      <c r="BTY1309" s="1"/>
      <c r="BTZ1309" s="1"/>
      <c r="BUA1309" s="1"/>
      <c r="BUB1309" s="1"/>
      <c r="BUC1309" s="1"/>
      <c r="BUD1309" s="1"/>
      <c r="BUE1309" s="1"/>
      <c r="BUF1309" s="1"/>
      <c r="BUG1309" s="1"/>
      <c r="BUH1309" s="1"/>
      <c r="BUI1309" s="1"/>
      <c r="BUJ1309" s="1"/>
      <c r="BUK1309" s="1"/>
      <c r="BUL1309" s="1"/>
      <c r="BUM1309" s="1"/>
      <c r="BUN1309" s="1"/>
      <c r="BUO1309" s="1"/>
      <c r="BUP1309" s="1"/>
      <c r="BUQ1309" s="1"/>
      <c r="BUR1309" s="1"/>
      <c r="BUS1309" s="1"/>
      <c r="BUT1309" s="1"/>
      <c r="BUU1309" s="1"/>
      <c r="BUV1309" s="1"/>
      <c r="BUW1309" s="1"/>
      <c r="BUX1309" s="1"/>
      <c r="BUY1309" s="1"/>
      <c r="BUZ1309" s="1"/>
      <c r="BVA1309" s="1"/>
      <c r="BVB1309" s="1"/>
      <c r="BVC1309" s="1"/>
      <c r="BVD1309" s="1"/>
      <c r="BVE1309" s="1"/>
      <c r="BVF1309" s="1"/>
      <c r="BVG1309" s="1"/>
      <c r="BVH1309" s="1"/>
      <c r="BVI1309" s="1"/>
      <c r="BVJ1309" s="1"/>
      <c r="BVK1309" s="1"/>
      <c r="BVL1309" s="1"/>
      <c r="BVM1309" s="1"/>
      <c r="BVN1309" s="1"/>
      <c r="BVO1309" s="1"/>
      <c r="BVP1309" s="1"/>
      <c r="BVQ1309" s="1"/>
      <c r="BVR1309" s="1"/>
      <c r="BVS1309" s="1"/>
      <c r="BVT1309" s="1"/>
      <c r="BVU1309" s="1"/>
      <c r="BVV1309" s="1"/>
      <c r="BVW1309" s="1"/>
      <c r="BVX1309" s="1"/>
      <c r="BVY1309" s="1"/>
      <c r="BVZ1309" s="1"/>
      <c r="BWA1309" s="1"/>
      <c r="BWB1309" s="1"/>
      <c r="BWC1309" s="1"/>
      <c r="BWD1309" s="1"/>
      <c r="BWE1309" s="1"/>
      <c r="BWF1309" s="1"/>
      <c r="BWG1309" s="1"/>
      <c r="BWH1309" s="1"/>
      <c r="BWI1309" s="1"/>
      <c r="BWJ1309" s="1"/>
      <c r="BWK1309" s="1"/>
      <c r="BWL1309" s="1"/>
      <c r="BWM1309" s="1"/>
      <c r="BWN1309" s="1"/>
      <c r="BWO1309" s="1"/>
      <c r="BWP1309" s="1"/>
      <c r="BWQ1309" s="1"/>
      <c r="BWR1309" s="1"/>
      <c r="BWS1309" s="1"/>
      <c r="BWT1309" s="1"/>
      <c r="BWU1309" s="1"/>
      <c r="BWV1309" s="1"/>
      <c r="BWW1309" s="1"/>
      <c r="BWX1309" s="1"/>
      <c r="BWY1309" s="1"/>
      <c r="BWZ1309" s="1"/>
      <c r="BXA1309" s="1"/>
      <c r="BXB1309" s="1"/>
      <c r="BXC1309" s="1"/>
      <c r="BXD1309" s="1"/>
      <c r="BXE1309" s="1"/>
      <c r="BXF1309" s="1"/>
      <c r="BXG1309" s="1"/>
      <c r="BXH1309" s="1"/>
      <c r="BXI1309" s="1"/>
      <c r="BXJ1309" s="1"/>
      <c r="BXK1309" s="1"/>
      <c r="BXL1309" s="1"/>
      <c r="BXM1309" s="1"/>
      <c r="BXN1309" s="1"/>
      <c r="BXO1309" s="1"/>
      <c r="BXP1309" s="1"/>
      <c r="BXQ1309" s="1"/>
      <c r="BXR1309" s="1"/>
      <c r="BXS1309" s="1"/>
      <c r="BXT1309" s="1"/>
      <c r="BXU1309" s="1"/>
      <c r="BXV1309" s="1"/>
      <c r="BXW1309" s="1"/>
      <c r="BXX1309" s="1"/>
      <c r="BXY1309" s="1"/>
      <c r="BXZ1309" s="1"/>
      <c r="BYA1309" s="1"/>
      <c r="BYB1309" s="1"/>
      <c r="BYC1309" s="1"/>
      <c r="BYD1309" s="1"/>
      <c r="BYE1309" s="1"/>
      <c r="BYF1309" s="1"/>
      <c r="BYG1309" s="1"/>
      <c r="BYH1309" s="1"/>
      <c r="BYI1309" s="1"/>
      <c r="BYJ1309" s="1"/>
      <c r="BYK1309" s="1"/>
      <c r="BYL1309" s="1"/>
      <c r="BYM1309" s="1"/>
      <c r="BYN1309" s="1"/>
      <c r="BYO1309" s="1"/>
      <c r="BYP1309" s="1"/>
      <c r="BYQ1309" s="1"/>
      <c r="BYR1309" s="1"/>
      <c r="BYS1309" s="1"/>
      <c r="BYT1309" s="1"/>
      <c r="BYU1309" s="1"/>
      <c r="BYV1309" s="1"/>
      <c r="BYW1309" s="1"/>
      <c r="BYX1309" s="1"/>
      <c r="BYY1309" s="1"/>
      <c r="BYZ1309" s="1"/>
      <c r="BZA1309" s="1"/>
      <c r="BZB1309" s="1"/>
      <c r="BZC1309" s="1"/>
      <c r="BZD1309" s="1"/>
      <c r="BZE1309" s="1"/>
      <c r="BZF1309" s="1"/>
      <c r="BZG1309" s="1"/>
      <c r="BZH1309" s="1"/>
      <c r="BZI1309" s="1"/>
      <c r="BZJ1309" s="1"/>
      <c r="BZK1309" s="1"/>
      <c r="BZL1309" s="1"/>
      <c r="BZM1309" s="1"/>
      <c r="BZN1309" s="1"/>
      <c r="BZO1309" s="1"/>
      <c r="BZP1309" s="1"/>
      <c r="BZQ1309" s="1"/>
      <c r="BZR1309" s="1"/>
      <c r="BZS1309" s="1"/>
      <c r="BZT1309" s="1"/>
      <c r="BZU1309" s="1"/>
      <c r="BZV1309" s="1"/>
      <c r="BZW1309" s="1"/>
      <c r="BZX1309" s="1"/>
      <c r="BZY1309" s="1"/>
      <c r="BZZ1309" s="1"/>
      <c r="CAA1309" s="1"/>
      <c r="CAB1309" s="1"/>
      <c r="CAC1309" s="1"/>
      <c r="CAD1309" s="1"/>
      <c r="CAE1309" s="1"/>
      <c r="CAF1309" s="1"/>
      <c r="CAG1309" s="1"/>
      <c r="CAH1309" s="1"/>
      <c r="CAI1309" s="1"/>
      <c r="CAJ1309" s="1"/>
      <c r="CAK1309" s="1"/>
      <c r="CAL1309" s="1"/>
      <c r="CAM1309" s="1"/>
      <c r="CAN1309" s="1"/>
      <c r="CAO1309" s="1"/>
      <c r="CAP1309" s="1"/>
      <c r="CAQ1309" s="1"/>
      <c r="CAR1309" s="1"/>
      <c r="CAS1309" s="1"/>
      <c r="CAT1309" s="1"/>
      <c r="CAU1309" s="1"/>
      <c r="CAV1309" s="1"/>
      <c r="CAW1309" s="1"/>
      <c r="CAX1309" s="1"/>
      <c r="CAY1309" s="1"/>
      <c r="CAZ1309" s="1"/>
      <c r="CBA1309" s="1"/>
      <c r="CBB1309" s="1"/>
      <c r="CBC1309" s="1"/>
      <c r="CBD1309" s="1"/>
      <c r="CBE1309" s="1"/>
      <c r="CBF1309" s="1"/>
      <c r="CBG1309" s="1"/>
      <c r="CBH1309" s="1"/>
      <c r="CBI1309" s="1"/>
      <c r="CBJ1309" s="1"/>
      <c r="CBK1309" s="1"/>
      <c r="CBL1309" s="1"/>
      <c r="CBM1309" s="1"/>
      <c r="CBN1309" s="1"/>
      <c r="CBO1309" s="1"/>
      <c r="CBP1309" s="1"/>
      <c r="CBQ1309" s="1"/>
      <c r="CBR1309" s="1"/>
      <c r="CBS1309" s="1"/>
      <c r="CBT1309" s="1"/>
      <c r="CBU1309" s="1"/>
      <c r="CBV1309" s="1"/>
      <c r="CBW1309" s="1"/>
      <c r="CBX1309" s="1"/>
      <c r="CBY1309" s="1"/>
      <c r="CBZ1309" s="1"/>
      <c r="CCA1309" s="1"/>
      <c r="CCB1309" s="1"/>
      <c r="CCC1309" s="1"/>
      <c r="CCD1309" s="1"/>
      <c r="CCE1309" s="1"/>
      <c r="CCF1309" s="1"/>
      <c r="CCG1309" s="1"/>
      <c r="CCH1309" s="1"/>
      <c r="CCI1309" s="1"/>
      <c r="CCJ1309" s="1"/>
      <c r="CCK1309" s="1"/>
      <c r="CCL1309" s="1"/>
      <c r="CCM1309" s="1"/>
      <c r="CCN1309" s="1"/>
      <c r="CCO1309" s="1"/>
      <c r="CCP1309" s="1"/>
      <c r="CCQ1309" s="1"/>
      <c r="CCR1309" s="1"/>
      <c r="CCS1309" s="1"/>
      <c r="CCT1309" s="1"/>
      <c r="CCU1309" s="1"/>
      <c r="CCV1309" s="1"/>
      <c r="CCW1309" s="1"/>
      <c r="CCX1309" s="1"/>
      <c r="CCY1309" s="1"/>
      <c r="CCZ1309" s="1"/>
      <c r="CDA1309" s="1"/>
      <c r="CDB1309" s="1"/>
      <c r="CDC1309" s="1"/>
      <c r="CDD1309" s="1"/>
      <c r="CDE1309" s="1"/>
      <c r="CDF1309" s="1"/>
      <c r="CDG1309" s="1"/>
      <c r="CDH1309" s="1"/>
      <c r="CDI1309" s="1"/>
      <c r="CDJ1309" s="1"/>
      <c r="CDK1309" s="1"/>
      <c r="CDL1309" s="1"/>
      <c r="CDM1309" s="1"/>
      <c r="CDN1309" s="1"/>
      <c r="CDO1309" s="1"/>
      <c r="CDP1309" s="1"/>
      <c r="CDQ1309" s="1"/>
      <c r="CDR1309" s="1"/>
      <c r="CDS1309" s="1"/>
      <c r="CDT1309" s="1"/>
      <c r="CDU1309" s="1"/>
      <c r="CDV1309" s="1"/>
      <c r="CDW1309" s="1"/>
      <c r="CDX1309" s="1"/>
      <c r="CDY1309" s="1"/>
      <c r="CDZ1309" s="1"/>
      <c r="CEA1309" s="1"/>
      <c r="CEB1309" s="1"/>
      <c r="CEC1309" s="1"/>
      <c r="CED1309" s="1"/>
      <c r="CEE1309" s="1"/>
      <c r="CEF1309" s="1"/>
      <c r="CEG1309" s="1"/>
      <c r="CEH1309" s="1"/>
      <c r="CEI1309" s="1"/>
      <c r="CEJ1309" s="1"/>
      <c r="CEK1309" s="1"/>
      <c r="CEL1309" s="1"/>
      <c r="CEM1309" s="1"/>
      <c r="CEN1309" s="1"/>
      <c r="CEO1309" s="1"/>
      <c r="CEP1309" s="1"/>
      <c r="CEQ1309" s="1"/>
      <c r="CER1309" s="1"/>
      <c r="CES1309" s="1"/>
      <c r="CET1309" s="1"/>
      <c r="CEU1309" s="1"/>
      <c r="CEV1309" s="1"/>
      <c r="CEW1309" s="1"/>
      <c r="CEX1309" s="1"/>
      <c r="CEY1309" s="1"/>
      <c r="CEZ1309" s="1"/>
      <c r="CFA1309" s="1"/>
      <c r="CFB1309" s="1"/>
      <c r="CFC1309" s="1"/>
      <c r="CFD1309" s="1"/>
      <c r="CFE1309" s="1"/>
      <c r="CFF1309" s="1"/>
      <c r="CFG1309" s="1"/>
      <c r="CFH1309" s="1"/>
      <c r="CFI1309" s="1"/>
      <c r="CFJ1309" s="1"/>
      <c r="CFK1309" s="1"/>
      <c r="CFL1309" s="1"/>
      <c r="CFM1309" s="1"/>
      <c r="CFN1309" s="1"/>
      <c r="CFO1309" s="1"/>
      <c r="CFP1309" s="1"/>
      <c r="CFQ1309" s="1"/>
      <c r="CFR1309" s="1"/>
      <c r="CFS1309" s="1"/>
      <c r="CFT1309" s="1"/>
      <c r="CFU1309" s="1"/>
      <c r="CFV1309" s="1"/>
      <c r="CFW1309" s="1"/>
      <c r="CFX1309" s="1"/>
      <c r="CFY1309" s="1"/>
      <c r="CFZ1309" s="1"/>
      <c r="CGA1309" s="1"/>
      <c r="CGB1309" s="1"/>
      <c r="CGC1309" s="1"/>
      <c r="CGD1309" s="1"/>
      <c r="CGE1309" s="1"/>
      <c r="CGF1309" s="1"/>
      <c r="CGG1309" s="1"/>
      <c r="CGH1309" s="1"/>
      <c r="CGI1309" s="1"/>
      <c r="CGJ1309" s="1"/>
      <c r="CGK1309" s="1"/>
      <c r="CGL1309" s="1"/>
      <c r="CGM1309" s="1"/>
      <c r="CGN1309" s="1"/>
      <c r="CGO1309" s="1"/>
      <c r="CGP1309" s="1"/>
      <c r="CGQ1309" s="1"/>
      <c r="CGR1309" s="1"/>
      <c r="CGS1309" s="1"/>
      <c r="CGT1309" s="1"/>
      <c r="CGU1309" s="1"/>
      <c r="CGV1309" s="1"/>
      <c r="CGW1309" s="1"/>
      <c r="CGX1309" s="1"/>
      <c r="CGY1309" s="1"/>
      <c r="CGZ1309" s="1"/>
      <c r="CHA1309" s="1"/>
      <c r="CHB1309" s="1"/>
      <c r="CHC1309" s="1"/>
      <c r="CHD1309" s="1"/>
      <c r="CHE1309" s="1"/>
      <c r="CHF1309" s="1"/>
      <c r="CHG1309" s="1"/>
      <c r="CHH1309" s="1"/>
      <c r="CHI1309" s="1"/>
      <c r="CHJ1309" s="1"/>
      <c r="CHK1309" s="1"/>
      <c r="CHL1309" s="1"/>
      <c r="CHM1309" s="1"/>
      <c r="CHN1309" s="1"/>
      <c r="CHO1309" s="1"/>
      <c r="CHP1309" s="1"/>
      <c r="CHQ1309" s="1"/>
      <c r="CHR1309" s="1"/>
      <c r="CHS1309" s="1"/>
      <c r="CHT1309" s="1"/>
      <c r="CHU1309" s="1"/>
      <c r="CHV1309" s="1"/>
      <c r="CHW1309" s="1"/>
      <c r="CHX1309" s="1"/>
      <c r="CHY1309" s="1"/>
      <c r="CHZ1309" s="1"/>
      <c r="CIA1309" s="1"/>
      <c r="CIB1309" s="1"/>
      <c r="CIC1309" s="1"/>
      <c r="CID1309" s="1"/>
      <c r="CIE1309" s="1"/>
      <c r="CIF1309" s="1"/>
      <c r="CIG1309" s="1"/>
      <c r="CIH1309" s="1"/>
      <c r="CII1309" s="1"/>
      <c r="CIJ1309" s="1"/>
      <c r="CIK1309" s="1"/>
      <c r="CIL1309" s="1"/>
      <c r="CIM1309" s="1"/>
      <c r="CIN1309" s="1"/>
      <c r="CIO1309" s="1"/>
      <c r="CIP1309" s="1"/>
      <c r="CIQ1309" s="1"/>
      <c r="CIR1309" s="1"/>
      <c r="CIS1309" s="1"/>
      <c r="CIT1309" s="1"/>
      <c r="CIU1309" s="1"/>
      <c r="CIV1309" s="1"/>
      <c r="CIW1309" s="1"/>
      <c r="CIX1309" s="1"/>
      <c r="CIY1309" s="1"/>
      <c r="CIZ1309" s="1"/>
      <c r="CJA1309" s="1"/>
      <c r="CJB1309" s="1"/>
      <c r="CJC1309" s="1"/>
      <c r="CJD1309" s="1"/>
      <c r="CJE1309" s="1"/>
      <c r="CJF1309" s="1"/>
      <c r="CJG1309" s="1"/>
      <c r="CJH1309" s="1"/>
      <c r="CJI1309" s="1"/>
      <c r="CJJ1309" s="1"/>
      <c r="CJK1309" s="1"/>
      <c r="CJL1309" s="1"/>
      <c r="CJM1309" s="1"/>
      <c r="CJN1309" s="1"/>
      <c r="CJO1309" s="1"/>
      <c r="CJP1309" s="1"/>
      <c r="CJQ1309" s="1"/>
      <c r="CJR1309" s="1"/>
      <c r="CJS1309" s="1"/>
      <c r="CJT1309" s="1"/>
      <c r="CJU1309" s="1"/>
      <c r="CJV1309" s="1"/>
      <c r="CJW1309" s="1"/>
      <c r="CJX1309" s="1"/>
      <c r="CJY1309" s="1"/>
      <c r="CJZ1309" s="1"/>
      <c r="CKA1309" s="1"/>
      <c r="CKB1309" s="1"/>
      <c r="CKC1309" s="1"/>
      <c r="CKD1309" s="1"/>
      <c r="CKE1309" s="1"/>
      <c r="CKF1309" s="1"/>
      <c r="CKG1309" s="1"/>
      <c r="CKH1309" s="1"/>
      <c r="CKI1309" s="1"/>
      <c r="CKJ1309" s="1"/>
      <c r="CKK1309" s="1"/>
      <c r="CKL1309" s="1"/>
      <c r="CKM1309" s="1"/>
      <c r="CKN1309" s="1"/>
      <c r="CKO1309" s="1"/>
      <c r="CKP1309" s="1"/>
      <c r="CKQ1309" s="1"/>
      <c r="CKR1309" s="1"/>
      <c r="CKS1309" s="1"/>
      <c r="CKT1309" s="1"/>
      <c r="CKU1309" s="1"/>
      <c r="CKV1309" s="1"/>
      <c r="CKW1309" s="1"/>
      <c r="CKX1309" s="1"/>
      <c r="CKY1309" s="1"/>
      <c r="CKZ1309" s="1"/>
      <c r="CLA1309" s="1"/>
      <c r="CLB1309" s="1"/>
      <c r="CLC1309" s="1"/>
      <c r="CLD1309" s="1"/>
      <c r="CLE1309" s="1"/>
      <c r="CLF1309" s="1"/>
      <c r="CLG1309" s="1"/>
      <c r="CLH1309" s="1"/>
      <c r="CLI1309" s="1"/>
      <c r="CLJ1309" s="1"/>
      <c r="CLK1309" s="1"/>
      <c r="CLL1309" s="1"/>
      <c r="CLM1309" s="1"/>
      <c r="CLN1309" s="1"/>
      <c r="CLO1309" s="1"/>
      <c r="CLP1309" s="1"/>
      <c r="CLQ1309" s="1"/>
      <c r="CLR1309" s="1"/>
      <c r="CLS1309" s="1"/>
      <c r="CLT1309" s="1"/>
      <c r="CLU1309" s="1"/>
      <c r="CLV1309" s="1"/>
      <c r="CLW1309" s="1"/>
      <c r="CLX1309" s="1"/>
      <c r="CLY1309" s="1"/>
      <c r="CLZ1309" s="1"/>
      <c r="CMA1309" s="1"/>
      <c r="CMB1309" s="1"/>
      <c r="CMC1309" s="1"/>
      <c r="CMD1309" s="1"/>
      <c r="CME1309" s="1"/>
      <c r="CMF1309" s="1"/>
      <c r="CMG1309" s="1"/>
      <c r="CMH1309" s="1"/>
      <c r="CMI1309" s="1"/>
      <c r="CMJ1309" s="1"/>
      <c r="CMK1309" s="1"/>
      <c r="CML1309" s="1"/>
      <c r="CMM1309" s="1"/>
      <c r="CMN1309" s="1"/>
      <c r="CMO1309" s="1"/>
      <c r="CMP1309" s="1"/>
      <c r="CMQ1309" s="1"/>
      <c r="CMR1309" s="1"/>
      <c r="CMS1309" s="1"/>
      <c r="CMT1309" s="1"/>
      <c r="CMU1309" s="1"/>
      <c r="CMV1309" s="1"/>
      <c r="CMW1309" s="1"/>
      <c r="CMX1309" s="1"/>
      <c r="CMY1309" s="1"/>
      <c r="CMZ1309" s="1"/>
      <c r="CNA1309" s="1"/>
      <c r="CNB1309" s="1"/>
      <c r="CNC1309" s="1"/>
      <c r="CND1309" s="1"/>
      <c r="CNE1309" s="1"/>
      <c r="CNF1309" s="1"/>
      <c r="CNG1309" s="1"/>
      <c r="CNH1309" s="1"/>
      <c r="CNI1309" s="1"/>
      <c r="CNJ1309" s="1"/>
      <c r="CNK1309" s="1"/>
      <c r="CNL1309" s="1"/>
      <c r="CNM1309" s="1"/>
      <c r="CNN1309" s="1"/>
      <c r="CNO1309" s="1"/>
      <c r="CNP1309" s="1"/>
      <c r="CNQ1309" s="1"/>
      <c r="CNR1309" s="1"/>
      <c r="CNS1309" s="1"/>
      <c r="CNT1309" s="1"/>
      <c r="CNU1309" s="1"/>
      <c r="CNV1309" s="1"/>
      <c r="CNW1309" s="1"/>
      <c r="CNX1309" s="1"/>
      <c r="CNY1309" s="1"/>
      <c r="CNZ1309" s="1"/>
      <c r="COA1309" s="1"/>
      <c r="COB1309" s="1"/>
      <c r="COC1309" s="1"/>
      <c r="COD1309" s="1"/>
      <c r="COE1309" s="1"/>
      <c r="COF1309" s="1"/>
      <c r="COG1309" s="1"/>
      <c r="COH1309" s="1"/>
      <c r="COI1309" s="1"/>
      <c r="COJ1309" s="1"/>
      <c r="COK1309" s="1"/>
      <c r="COL1309" s="1"/>
      <c r="COM1309" s="1"/>
      <c r="CON1309" s="1"/>
      <c r="COO1309" s="1"/>
      <c r="COP1309" s="1"/>
      <c r="COQ1309" s="1"/>
      <c r="COR1309" s="1"/>
      <c r="COS1309" s="1"/>
      <c r="COT1309" s="1"/>
      <c r="COU1309" s="1"/>
      <c r="COV1309" s="1"/>
      <c r="COW1309" s="1"/>
      <c r="COX1309" s="1"/>
      <c r="COY1309" s="1"/>
      <c r="COZ1309" s="1"/>
      <c r="CPA1309" s="1"/>
      <c r="CPB1309" s="1"/>
      <c r="CPC1309" s="1"/>
      <c r="CPD1309" s="1"/>
      <c r="CPE1309" s="1"/>
      <c r="CPF1309" s="1"/>
      <c r="CPG1309" s="1"/>
      <c r="CPH1309" s="1"/>
      <c r="CPI1309" s="1"/>
      <c r="CPJ1309" s="1"/>
      <c r="CPK1309" s="1"/>
      <c r="CPL1309" s="1"/>
      <c r="CPM1309" s="1"/>
      <c r="CPN1309" s="1"/>
      <c r="CPO1309" s="1"/>
      <c r="CPP1309" s="1"/>
      <c r="CPQ1309" s="1"/>
      <c r="CPR1309" s="1"/>
      <c r="CPS1309" s="1"/>
      <c r="CPT1309" s="1"/>
      <c r="CPU1309" s="1"/>
      <c r="CPV1309" s="1"/>
      <c r="CPW1309" s="1"/>
      <c r="CPX1309" s="1"/>
      <c r="CPY1309" s="1"/>
      <c r="CPZ1309" s="1"/>
      <c r="CQA1309" s="1"/>
      <c r="CQB1309" s="1"/>
      <c r="CQC1309" s="1"/>
      <c r="CQD1309" s="1"/>
      <c r="CQE1309" s="1"/>
      <c r="CQF1309" s="1"/>
      <c r="CQG1309" s="1"/>
      <c r="CQH1309" s="1"/>
      <c r="CQI1309" s="1"/>
      <c r="CQJ1309" s="1"/>
      <c r="CQK1309" s="1"/>
      <c r="CQL1309" s="1"/>
      <c r="CQM1309" s="1"/>
      <c r="CQN1309" s="1"/>
      <c r="CQO1309" s="1"/>
      <c r="CQP1309" s="1"/>
      <c r="CQQ1309" s="1"/>
      <c r="CQR1309" s="1"/>
      <c r="CQS1309" s="1"/>
      <c r="CQT1309" s="1"/>
      <c r="CQU1309" s="1"/>
      <c r="CQV1309" s="1"/>
      <c r="CQW1309" s="1"/>
      <c r="CQX1309" s="1"/>
      <c r="CQY1309" s="1"/>
      <c r="CQZ1309" s="1"/>
      <c r="CRA1309" s="1"/>
      <c r="CRB1309" s="1"/>
      <c r="CRC1309" s="1"/>
      <c r="CRD1309" s="1"/>
      <c r="CRE1309" s="1"/>
      <c r="CRF1309" s="1"/>
      <c r="CRG1309" s="1"/>
      <c r="CRH1309" s="1"/>
      <c r="CRI1309" s="1"/>
      <c r="CRJ1309" s="1"/>
      <c r="CRK1309" s="1"/>
      <c r="CRL1309" s="1"/>
      <c r="CRM1309" s="1"/>
      <c r="CRN1309" s="1"/>
      <c r="CRO1309" s="1"/>
      <c r="CRP1309" s="1"/>
      <c r="CRQ1309" s="1"/>
      <c r="CRR1309" s="1"/>
      <c r="CRS1309" s="1"/>
      <c r="CRT1309" s="1"/>
      <c r="CRU1309" s="1"/>
      <c r="CRV1309" s="1"/>
      <c r="CRW1309" s="1"/>
      <c r="CRX1309" s="1"/>
      <c r="CRY1309" s="1"/>
      <c r="CRZ1309" s="1"/>
      <c r="CSA1309" s="1"/>
      <c r="CSB1309" s="1"/>
      <c r="CSC1309" s="1"/>
      <c r="CSD1309" s="1"/>
      <c r="CSE1309" s="1"/>
      <c r="CSF1309" s="1"/>
      <c r="CSG1309" s="1"/>
      <c r="CSH1309" s="1"/>
      <c r="CSI1309" s="1"/>
      <c r="CSJ1309" s="1"/>
      <c r="CSK1309" s="1"/>
      <c r="CSL1309" s="1"/>
      <c r="CSM1309" s="1"/>
      <c r="CSN1309" s="1"/>
      <c r="CSO1309" s="1"/>
      <c r="CSP1309" s="1"/>
      <c r="CSQ1309" s="1"/>
      <c r="CSR1309" s="1"/>
      <c r="CSS1309" s="1"/>
      <c r="CST1309" s="1"/>
      <c r="CSU1309" s="1"/>
      <c r="CSV1309" s="1"/>
      <c r="CSW1309" s="1"/>
      <c r="CSX1309" s="1"/>
      <c r="CSY1309" s="1"/>
      <c r="CSZ1309" s="1"/>
      <c r="CTA1309" s="1"/>
      <c r="CTB1309" s="1"/>
      <c r="CTC1309" s="1"/>
      <c r="CTD1309" s="1"/>
      <c r="CTE1309" s="1"/>
      <c r="CTF1309" s="1"/>
      <c r="CTG1309" s="1"/>
      <c r="CTH1309" s="1"/>
      <c r="CTI1309" s="1"/>
      <c r="CTJ1309" s="1"/>
      <c r="CTK1309" s="1"/>
      <c r="CTL1309" s="1"/>
      <c r="CTM1309" s="1"/>
      <c r="CTN1309" s="1"/>
      <c r="CTO1309" s="1"/>
      <c r="CTP1309" s="1"/>
      <c r="CTQ1309" s="1"/>
      <c r="CTR1309" s="1"/>
      <c r="CTS1309" s="1"/>
      <c r="CTT1309" s="1"/>
      <c r="CTU1309" s="1"/>
      <c r="CTV1309" s="1"/>
      <c r="CTW1309" s="1"/>
      <c r="CTX1309" s="1"/>
      <c r="CTY1309" s="1"/>
      <c r="CTZ1309" s="1"/>
      <c r="CUA1309" s="1"/>
      <c r="CUB1309" s="1"/>
      <c r="CUC1309" s="1"/>
      <c r="CUD1309" s="1"/>
      <c r="CUE1309" s="1"/>
      <c r="CUF1309" s="1"/>
      <c r="CUG1309" s="1"/>
      <c r="CUH1309" s="1"/>
      <c r="CUI1309" s="1"/>
      <c r="CUJ1309" s="1"/>
      <c r="CUK1309" s="1"/>
      <c r="CUL1309" s="1"/>
      <c r="CUM1309" s="1"/>
      <c r="CUN1309" s="1"/>
      <c r="CUO1309" s="1"/>
      <c r="CUP1309" s="1"/>
      <c r="CUQ1309" s="1"/>
      <c r="CUR1309" s="1"/>
      <c r="CUS1309" s="1"/>
      <c r="CUT1309" s="1"/>
      <c r="CUU1309" s="1"/>
      <c r="CUV1309" s="1"/>
      <c r="CUW1309" s="1"/>
      <c r="CUX1309" s="1"/>
      <c r="CUY1309" s="1"/>
      <c r="CUZ1309" s="1"/>
      <c r="CVA1309" s="1"/>
      <c r="CVB1309" s="1"/>
      <c r="CVC1309" s="1"/>
      <c r="CVD1309" s="1"/>
      <c r="CVE1309" s="1"/>
      <c r="CVF1309" s="1"/>
      <c r="CVG1309" s="1"/>
      <c r="CVH1309" s="1"/>
      <c r="CVI1309" s="1"/>
      <c r="CVJ1309" s="1"/>
      <c r="CVK1309" s="1"/>
      <c r="CVL1309" s="1"/>
      <c r="CVM1309" s="1"/>
      <c r="CVN1309" s="1"/>
      <c r="CVO1309" s="1"/>
      <c r="CVP1309" s="1"/>
      <c r="CVQ1309" s="1"/>
      <c r="CVR1309" s="1"/>
      <c r="CVS1309" s="1"/>
      <c r="CVT1309" s="1"/>
      <c r="CVU1309" s="1"/>
      <c r="CVV1309" s="1"/>
      <c r="CVW1309" s="1"/>
      <c r="CVX1309" s="1"/>
      <c r="CVY1309" s="1"/>
      <c r="CVZ1309" s="1"/>
      <c r="CWA1309" s="1"/>
      <c r="CWB1309" s="1"/>
      <c r="CWC1309" s="1"/>
      <c r="CWD1309" s="1"/>
      <c r="CWE1309" s="1"/>
      <c r="CWF1309" s="1"/>
      <c r="CWG1309" s="1"/>
      <c r="CWH1309" s="1"/>
      <c r="CWI1309" s="1"/>
      <c r="CWJ1309" s="1"/>
      <c r="CWK1309" s="1"/>
      <c r="CWL1309" s="1"/>
      <c r="CWM1309" s="1"/>
      <c r="CWN1309" s="1"/>
      <c r="CWO1309" s="1"/>
      <c r="CWP1309" s="1"/>
      <c r="CWQ1309" s="1"/>
      <c r="CWR1309" s="1"/>
      <c r="CWS1309" s="1"/>
      <c r="CWT1309" s="1"/>
      <c r="CWU1309" s="1"/>
      <c r="CWV1309" s="1"/>
      <c r="CWW1309" s="1"/>
      <c r="CWX1309" s="1"/>
      <c r="CWY1309" s="1"/>
      <c r="CWZ1309" s="1"/>
      <c r="CXA1309" s="1"/>
      <c r="CXB1309" s="1"/>
      <c r="CXC1309" s="1"/>
      <c r="CXD1309" s="1"/>
      <c r="CXE1309" s="1"/>
      <c r="CXF1309" s="1"/>
      <c r="CXG1309" s="1"/>
      <c r="CXH1309" s="1"/>
      <c r="CXI1309" s="1"/>
      <c r="CXJ1309" s="1"/>
      <c r="CXK1309" s="1"/>
      <c r="CXL1309" s="1"/>
      <c r="CXM1309" s="1"/>
      <c r="CXN1309" s="1"/>
      <c r="CXO1309" s="1"/>
      <c r="CXP1309" s="1"/>
      <c r="CXQ1309" s="1"/>
      <c r="CXR1309" s="1"/>
      <c r="CXS1309" s="1"/>
      <c r="CXT1309" s="1"/>
      <c r="CXU1309" s="1"/>
      <c r="CXV1309" s="1"/>
      <c r="CXW1309" s="1"/>
      <c r="CXX1309" s="1"/>
      <c r="CXY1309" s="1"/>
      <c r="CXZ1309" s="1"/>
      <c r="CYA1309" s="1"/>
      <c r="CYB1309" s="1"/>
      <c r="CYC1309" s="1"/>
      <c r="CYD1309" s="1"/>
      <c r="CYE1309" s="1"/>
      <c r="CYF1309" s="1"/>
      <c r="CYG1309" s="1"/>
      <c r="CYH1309" s="1"/>
      <c r="CYI1309" s="1"/>
      <c r="CYJ1309" s="1"/>
      <c r="CYK1309" s="1"/>
      <c r="CYL1309" s="1"/>
      <c r="CYM1309" s="1"/>
      <c r="CYN1309" s="1"/>
      <c r="CYO1309" s="1"/>
      <c r="CYP1309" s="1"/>
      <c r="CYQ1309" s="1"/>
      <c r="CYR1309" s="1"/>
      <c r="CYS1309" s="1"/>
      <c r="CYT1309" s="1"/>
      <c r="CYU1309" s="1"/>
      <c r="CYV1309" s="1"/>
      <c r="CYW1309" s="1"/>
      <c r="CYX1309" s="1"/>
      <c r="CYY1309" s="1"/>
      <c r="CYZ1309" s="1"/>
      <c r="CZA1309" s="1"/>
      <c r="CZB1309" s="1"/>
      <c r="CZC1309" s="1"/>
      <c r="CZD1309" s="1"/>
      <c r="CZE1309" s="1"/>
      <c r="CZF1309" s="1"/>
      <c r="CZG1309" s="1"/>
      <c r="CZH1309" s="1"/>
      <c r="CZI1309" s="1"/>
      <c r="CZJ1309" s="1"/>
      <c r="CZK1309" s="1"/>
      <c r="CZL1309" s="1"/>
      <c r="CZM1309" s="1"/>
      <c r="CZN1309" s="1"/>
      <c r="CZO1309" s="1"/>
      <c r="CZP1309" s="1"/>
      <c r="CZQ1309" s="1"/>
      <c r="CZR1309" s="1"/>
      <c r="CZS1309" s="1"/>
      <c r="CZT1309" s="1"/>
      <c r="CZU1309" s="1"/>
      <c r="CZV1309" s="1"/>
      <c r="CZW1309" s="1"/>
      <c r="CZX1309" s="1"/>
      <c r="CZY1309" s="1"/>
      <c r="CZZ1309" s="1"/>
      <c r="DAA1309" s="1"/>
      <c r="DAB1309" s="1"/>
      <c r="DAC1309" s="1"/>
      <c r="DAD1309" s="1"/>
      <c r="DAE1309" s="1"/>
      <c r="DAF1309" s="1"/>
      <c r="DAG1309" s="1"/>
      <c r="DAH1309" s="1"/>
      <c r="DAI1309" s="1"/>
      <c r="DAJ1309" s="1"/>
      <c r="DAK1309" s="1"/>
      <c r="DAL1309" s="1"/>
      <c r="DAM1309" s="1"/>
      <c r="DAN1309" s="1"/>
      <c r="DAO1309" s="1"/>
      <c r="DAP1309" s="1"/>
      <c r="DAQ1309" s="1"/>
      <c r="DAR1309" s="1"/>
      <c r="DAS1309" s="1"/>
      <c r="DAT1309" s="1"/>
      <c r="DAU1309" s="1"/>
      <c r="DAV1309" s="1"/>
      <c r="DAW1309" s="1"/>
      <c r="DAX1309" s="1"/>
      <c r="DAY1309" s="1"/>
      <c r="DAZ1309" s="1"/>
      <c r="DBA1309" s="1"/>
      <c r="DBB1309" s="1"/>
      <c r="DBC1309" s="1"/>
      <c r="DBD1309" s="1"/>
      <c r="DBE1309" s="1"/>
      <c r="DBF1309" s="1"/>
      <c r="DBG1309" s="1"/>
      <c r="DBH1309" s="1"/>
      <c r="DBI1309" s="1"/>
      <c r="DBJ1309" s="1"/>
      <c r="DBK1309" s="1"/>
      <c r="DBL1309" s="1"/>
      <c r="DBM1309" s="1"/>
      <c r="DBN1309" s="1"/>
      <c r="DBO1309" s="1"/>
      <c r="DBP1309" s="1"/>
      <c r="DBQ1309" s="1"/>
      <c r="DBR1309" s="1"/>
      <c r="DBS1309" s="1"/>
      <c r="DBT1309" s="1"/>
      <c r="DBU1309" s="1"/>
      <c r="DBV1309" s="1"/>
      <c r="DBW1309" s="1"/>
      <c r="DBX1309" s="1"/>
      <c r="DBY1309" s="1"/>
      <c r="DBZ1309" s="1"/>
      <c r="DCA1309" s="1"/>
      <c r="DCB1309" s="1"/>
      <c r="DCC1309" s="1"/>
      <c r="DCD1309" s="1"/>
      <c r="DCE1309" s="1"/>
      <c r="DCF1309" s="1"/>
      <c r="DCG1309" s="1"/>
      <c r="DCH1309" s="1"/>
      <c r="DCI1309" s="1"/>
      <c r="DCJ1309" s="1"/>
      <c r="DCK1309" s="1"/>
      <c r="DCL1309" s="1"/>
      <c r="DCM1309" s="1"/>
      <c r="DCN1309" s="1"/>
      <c r="DCO1309" s="1"/>
      <c r="DCP1309" s="1"/>
      <c r="DCQ1309" s="1"/>
      <c r="DCR1309" s="1"/>
      <c r="DCS1309" s="1"/>
      <c r="DCT1309" s="1"/>
      <c r="DCU1309" s="1"/>
      <c r="DCV1309" s="1"/>
      <c r="DCW1309" s="1"/>
      <c r="DCX1309" s="1"/>
      <c r="DCY1309" s="1"/>
      <c r="DCZ1309" s="1"/>
      <c r="DDA1309" s="1"/>
      <c r="DDB1309" s="1"/>
      <c r="DDC1309" s="1"/>
      <c r="DDD1309" s="1"/>
      <c r="DDE1309" s="1"/>
      <c r="DDF1309" s="1"/>
      <c r="DDG1309" s="1"/>
      <c r="DDH1309" s="1"/>
      <c r="DDI1309" s="1"/>
      <c r="DDJ1309" s="1"/>
      <c r="DDK1309" s="1"/>
      <c r="DDL1309" s="1"/>
      <c r="DDM1309" s="1"/>
      <c r="DDN1309" s="1"/>
      <c r="DDO1309" s="1"/>
      <c r="DDP1309" s="1"/>
      <c r="DDQ1309" s="1"/>
      <c r="DDR1309" s="1"/>
      <c r="DDS1309" s="1"/>
      <c r="DDT1309" s="1"/>
      <c r="DDU1309" s="1"/>
      <c r="DDV1309" s="1"/>
      <c r="DDW1309" s="1"/>
      <c r="DDX1309" s="1"/>
      <c r="DDY1309" s="1"/>
      <c r="DDZ1309" s="1"/>
      <c r="DEA1309" s="1"/>
      <c r="DEB1309" s="1"/>
      <c r="DEC1309" s="1"/>
      <c r="DED1309" s="1"/>
      <c r="DEE1309" s="1"/>
      <c r="DEF1309" s="1"/>
      <c r="DEG1309" s="1"/>
      <c r="DEH1309" s="1"/>
      <c r="DEI1309" s="1"/>
      <c r="DEJ1309" s="1"/>
      <c r="DEK1309" s="1"/>
      <c r="DEL1309" s="1"/>
      <c r="DEM1309" s="1"/>
      <c r="DEN1309" s="1"/>
      <c r="DEO1309" s="1"/>
      <c r="DEP1309" s="1"/>
      <c r="DEQ1309" s="1"/>
      <c r="DER1309" s="1"/>
      <c r="DES1309" s="1"/>
      <c r="DET1309" s="1"/>
      <c r="DEU1309" s="1"/>
      <c r="DEV1309" s="1"/>
      <c r="DEW1309" s="1"/>
      <c r="DEX1309" s="1"/>
      <c r="DEY1309" s="1"/>
      <c r="DEZ1309" s="1"/>
      <c r="DFA1309" s="1"/>
      <c r="DFB1309" s="1"/>
      <c r="DFC1309" s="1"/>
      <c r="DFD1309" s="1"/>
      <c r="DFE1309" s="1"/>
      <c r="DFF1309" s="1"/>
      <c r="DFG1309" s="1"/>
      <c r="DFH1309" s="1"/>
      <c r="DFI1309" s="1"/>
      <c r="DFJ1309" s="1"/>
      <c r="DFK1309" s="1"/>
      <c r="DFL1309" s="1"/>
      <c r="DFM1309" s="1"/>
      <c r="DFN1309" s="1"/>
      <c r="DFO1309" s="1"/>
      <c r="DFP1309" s="1"/>
      <c r="DFQ1309" s="1"/>
      <c r="DFR1309" s="1"/>
      <c r="DFS1309" s="1"/>
      <c r="DFT1309" s="1"/>
      <c r="DFU1309" s="1"/>
      <c r="DFV1309" s="1"/>
      <c r="DFW1309" s="1"/>
      <c r="DFX1309" s="1"/>
      <c r="DFY1309" s="1"/>
      <c r="DFZ1309" s="1"/>
      <c r="DGA1309" s="1"/>
      <c r="DGB1309" s="1"/>
      <c r="DGC1309" s="1"/>
      <c r="DGD1309" s="1"/>
      <c r="DGE1309" s="1"/>
      <c r="DGF1309" s="1"/>
      <c r="DGG1309" s="1"/>
      <c r="DGH1309" s="1"/>
      <c r="DGI1309" s="1"/>
      <c r="DGJ1309" s="1"/>
      <c r="DGK1309" s="1"/>
      <c r="DGL1309" s="1"/>
      <c r="DGM1309" s="1"/>
      <c r="DGN1309" s="1"/>
      <c r="DGO1309" s="1"/>
      <c r="DGP1309" s="1"/>
      <c r="DGQ1309" s="1"/>
      <c r="DGR1309" s="1"/>
      <c r="DGS1309" s="1"/>
      <c r="DGT1309" s="1"/>
      <c r="DGU1309" s="1"/>
      <c r="DGV1309" s="1"/>
      <c r="DGW1309" s="1"/>
      <c r="DGX1309" s="1"/>
      <c r="DGY1309" s="1"/>
      <c r="DGZ1309" s="1"/>
      <c r="DHA1309" s="1"/>
      <c r="DHB1309" s="1"/>
      <c r="DHC1309" s="1"/>
      <c r="DHD1309" s="1"/>
      <c r="DHE1309" s="1"/>
      <c r="DHF1309" s="1"/>
      <c r="DHG1309" s="1"/>
      <c r="DHH1309" s="1"/>
      <c r="DHI1309" s="1"/>
      <c r="DHJ1309" s="1"/>
      <c r="DHK1309" s="1"/>
      <c r="DHL1309" s="1"/>
      <c r="DHM1309" s="1"/>
      <c r="DHN1309" s="1"/>
      <c r="DHO1309" s="1"/>
      <c r="DHP1309" s="1"/>
      <c r="DHQ1309" s="1"/>
      <c r="DHR1309" s="1"/>
      <c r="DHS1309" s="1"/>
      <c r="DHT1309" s="1"/>
      <c r="DHU1309" s="1"/>
      <c r="DHV1309" s="1"/>
      <c r="DHW1309" s="1"/>
      <c r="DHX1309" s="1"/>
      <c r="DHY1309" s="1"/>
      <c r="DHZ1309" s="1"/>
      <c r="DIA1309" s="1"/>
      <c r="DIB1309" s="1"/>
      <c r="DIC1309" s="1"/>
      <c r="DID1309" s="1"/>
      <c r="DIE1309" s="1"/>
      <c r="DIF1309" s="1"/>
      <c r="DIG1309" s="1"/>
      <c r="DIH1309" s="1"/>
      <c r="DII1309" s="1"/>
      <c r="DIJ1309" s="1"/>
      <c r="DIK1309" s="1"/>
      <c r="DIL1309" s="1"/>
      <c r="DIM1309" s="1"/>
      <c r="DIN1309" s="1"/>
      <c r="DIO1309" s="1"/>
      <c r="DIP1309" s="1"/>
      <c r="DIQ1309" s="1"/>
      <c r="DIR1309" s="1"/>
      <c r="DIS1309" s="1"/>
      <c r="DIT1309" s="1"/>
      <c r="DIU1309" s="1"/>
      <c r="DIV1309" s="1"/>
      <c r="DIW1309" s="1"/>
      <c r="DIX1309" s="1"/>
      <c r="DIY1309" s="1"/>
      <c r="DIZ1309" s="1"/>
      <c r="DJA1309" s="1"/>
      <c r="DJB1309" s="1"/>
      <c r="DJC1309" s="1"/>
      <c r="DJD1309" s="1"/>
      <c r="DJE1309" s="1"/>
      <c r="DJF1309" s="1"/>
      <c r="DJG1309" s="1"/>
      <c r="DJH1309" s="1"/>
      <c r="DJI1309" s="1"/>
      <c r="DJJ1309" s="1"/>
      <c r="DJK1309" s="1"/>
      <c r="DJL1309" s="1"/>
      <c r="DJM1309" s="1"/>
      <c r="DJN1309" s="1"/>
      <c r="DJO1309" s="1"/>
      <c r="DJP1309" s="1"/>
      <c r="DJQ1309" s="1"/>
      <c r="DJR1309" s="1"/>
      <c r="DJS1309" s="1"/>
      <c r="DJT1309" s="1"/>
      <c r="DJU1309" s="1"/>
      <c r="DJV1309" s="1"/>
      <c r="DJW1309" s="1"/>
      <c r="DJX1309" s="1"/>
      <c r="DJY1309" s="1"/>
      <c r="DJZ1309" s="1"/>
      <c r="DKA1309" s="1"/>
      <c r="DKB1309" s="1"/>
      <c r="DKC1309" s="1"/>
      <c r="DKD1309" s="1"/>
      <c r="DKE1309" s="1"/>
      <c r="DKF1309" s="1"/>
      <c r="DKG1309" s="1"/>
      <c r="DKH1309" s="1"/>
      <c r="DKI1309" s="1"/>
      <c r="DKJ1309" s="1"/>
      <c r="DKK1309" s="1"/>
      <c r="DKL1309" s="1"/>
      <c r="DKM1309" s="1"/>
      <c r="DKN1309" s="1"/>
      <c r="DKO1309" s="1"/>
      <c r="DKP1309" s="1"/>
      <c r="DKQ1309" s="1"/>
      <c r="DKR1309" s="1"/>
      <c r="DKS1309" s="1"/>
      <c r="DKT1309" s="1"/>
      <c r="DKU1309" s="1"/>
      <c r="DKV1309" s="1"/>
      <c r="DKW1309" s="1"/>
      <c r="DKX1309" s="1"/>
      <c r="DKY1309" s="1"/>
      <c r="DKZ1309" s="1"/>
      <c r="DLA1309" s="1"/>
      <c r="DLB1309" s="1"/>
      <c r="DLC1309" s="1"/>
      <c r="DLD1309" s="1"/>
      <c r="DLE1309" s="1"/>
      <c r="DLF1309" s="1"/>
      <c r="DLG1309" s="1"/>
      <c r="DLH1309" s="1"/>
      <c r="DLI1309" s="1"/>
      <c r="DLJ1309" s="1"/>
      <c r="DLK1309" s="1"/>
      <c r="DLL1309" s="1"/>
      <c r="DLM1309" s="1"/>
      <c r="DLN1309" s="1"/>
      <c r="DLO1309" s="1"/>
      <c r="DLP1309" s="1"/>
      <c r="DLQ1309" s="1"/>
      <c r="DLR1309" s="1"/>
      <c r="DLS1309" s="1"/>
      <c r="DLT1309" s="1"/>
      <c r="DLU1309" s="1"/>
      <c r="DLV1309" s="1"/>
      <c r="DLW1309" s="1"/>
      <c r="DLX1309" s="1"/>
      <c r="DLY1309" s="1"/>
      <c r="DLZ1309" s="1"/>
      <c r="DMA1309" s="1"/>
      <c r="DMB1309" s="1"/>
      <c r="DMC1309" s="1"/>
      <c r="DMD1309" s="1"/>
      <c r="DME1309" s="1"/>
      <c r="DMF1309" s="1"/>
      <c r="DMG1309" s="1"/>
      <c r="DMH1309" s="1"/>
      <c r="DMI1309" s="1"/>
      <c r="DMJ1309" s="1"/>
      <c r="DMK1309" s="1"/>
      <c r="DML1309" s="1"/>
      <c r="DMM1309" s="1"/>
      <c r="DMN1309" s="1"/>
      <c r="DMO1309" s="1"/>
      <c r="DMP1309" s="1"/>
      <c r="DMQ1309" s="1"/>
      <c r="DMR1309" s="1"/>
      <c r="DMS1309" s="1"/>
      <c r="DMT1309" s="1"/>
      <c r="DMU1309" s="1"/>
      <c r="DMV1309" s="1"/>
      <c r="DMW1309" s="1"/>
      <c r="DMX1309" s="1"/>
      <c r="DMY1309" s="1"/>
      <c r="DMZ1309" s="1"/>
      <c r="DNA1309" s="1"/>
      <c r="DNB1309" s="1"/>
      <c r="DNC1309" s="1"/>
      <c r="DND1309" s="1"/>
      <c r="DNE1309" s="1"/>
      <c r="DNF1309" s="1"/>
      <c r="DNG1309" s="1"/>
      <c r="DNH1309" s="1"/>
      <c r="DNI1309" s="1"/>
      <c r="DNJ1309" s="1"/>
      <c r="DNK1309" s="1"/>
      <c r="DNL1309" s="1"/>
      <c r="DNM1309" s="1"/>
      <c r="DNN1309" s="1"/>
      <c r="DNO1309" s="1"/>
      <c r="DNP1309" s="1"/>
      <c r="DNQ1309" s="1"/>
      <c r="DNR1309" s="1"/>
      <c r="DNS1309" s="1"/>
      <c r="DNT1309" s="1"/>
      <c r="DNU1309" s="1"/>
      <c r="DNV1309" s="1"/>
      <c r="DNW1309" s="1"/>
      <c r="DNX1309" s="1"/>
      <c r="DNY1309" s="1"/>
      <c r="DNZ1309" s="1"/>
      <c r="DOA1309" s="1"/>
      <c r="DOB1309" s="1"/>
      <c r="DOC1309" s="1"/>
      <c r="DOD1309" s="1"/>
      <c r="DOE1309" s="1"/>
      <c r="DOF1309" s="1"/>
      <c r="DOG1309" s="1"/>
      <c r="DOH1309" s="1"/>
      <c r="DOI1309" s="1"/>
      <c r="DOJ1309" s="1"/>
      <c r="DOK1309" s="1"/>
      <c r="DOL1309" s="1"/>
      <c r="DOM1309" s="1"/>
      <c r="DON1309" s="1"/>
      <c r="DOO1309" s="1"/>
      <c r="DOP1309" s="1"/>
      <c r="DOQ1309" s="1"/>
      <c r="DOR1309" s="1"/>
      <c r="DOS1309" s="1"/>
      <c r="DOT1309" s="1"/>
      <c r="DOU1309" s="1"/>
      <c r="DOV1309" s="1"/>
      <c r="DOW1309" s="1"/>
      <c r="DOX1309" s="1"/>
      <c r="DOY1309" s="1"/>
      <c r="DOZ1309" s="1"/>
      <c r="DPA1309" s="1"/>
      <c r="DPB1309" s="1"/>
      <c r="DPC1309" s="1"/>
      <c r="DPD1309" s="1"/>
      <c r="DPE1309" s="1"/>
      <c r="DPF1309" s="1"/>
      <c r="DPG1309" s="1"/>
      <c r="DPH1309" s="1"/>
      <c r="DPI1309" s="1"/>
      <c r="DPJ1309" s="1"/>
      <c r="DPK1309" s="1"/>
      <c r="DPL1309" s="1"/>
      <c r="DPM1309" s="1"/>
      <c r="DPN1309" s="1"/>
      <c r="DPO1309" s="1"/>
      <c r="DPP1309" s="1"/>
      <c r="DPQ1309" s="1"/>
      <c r="DPR1309" s="1"/>
      <c r="DPS1309" s="1"/>
      <c r="DPT1309" s="1"/>
      <c r="DPU1309" s="1"/>
      <c r="DPV1309" s="1"/>
      <c r="DPW1309" s="1"/>
      <c r="DPX1309" s="1"/>
      <c r="DPY1309" s="1"/>
      <c r="DPZ1309" s="1"/>
      <c r="DQA1309" s="1"/>
      <c r="DQB1309" s="1"/>
      <c r="DQC1309" s="1"/>
      <c r="DQD1309" s="1"/>
      <c r="DQE1309" s="1"/>
      <c r="DQF1309" s="1"/>
      <c r="DQG1309" s="1"/>
      <c r="DQH1309" s="1"/>
      <c r="DQI1309" s="1"/>
      <c r="DQJ1309" s="1"/>
      <c r="DQK1309" s="1"/>
      <c r="DQL1309" s="1"/>
      <c r="DQM1309" s="1"/>
      <c r="DQN1309" s="1"/>
      <c r="DQO1309" s="1"/>
      <c r="DQP1309" s="1"/>
      <c r="DQQ1309" s="1"/>
      <c r="DQR1309" s="1"/>
      <c r="DQS1309" s="1"/>
      <c r="DQT1309" s="1"/>
      <c r="DQU1309" s="1"/>
      <c r="DQV1309" s="1"/>
      <c r="DQW1309" s="1"/>
      <c r="DQX1309" s="1"/>
      <c r="DQY1309" s="1"/>
      <c r="DQZ1309" s="1"/>
      <c r="DRA1309" s="1"/>
      <c r="DRB1309" s="1"/>
      <c r="DRC1309" s="1"/>
      <c r="DRD1309" s="1"/>
      <c r="DRE1309" s="1"/>
      <c r="DRF1309" s="1"/>
      <c r="DRG1309" s="1"/>
      <c r="DRH1309" s="1"/>
      <c r="DRI1309" s="1"/>
      <c r="DRJ1309" s="1"/>
      <c r="DRK1309" s="1"/>
      <c r="DRL1309" s="1"/>
      <c r="DRM1309" s="1"/>
      <c r="DRN1309" s="1"/>
      <c r="DRO1309" s="1"/>
      <c r="DRP1309" s="1"/>
      <c r="DRQ1309" s="1"/>
      <c r="DRR1309" s="1"/>
      <c r="DRS1309" s="1"/>
      <c r="DRT1309" s="1"/>
      <c r="DRU1309" s="1"/>
      <c r="DRV1309" s="1"/>
      <c r="DRW1309" s="1"/>
      <c r="DRX1309" s="1"/>
      <c r="DRY1309" s="1"/>
      <c r="DRZ1309" s="1"/>
      <c r="DSA1309" s="1"/>
      <c r="DSB1309" s="1"/>
      <c r="DSC1309" s="1"/>
      <c r="DSD1309" s="1"/>
      <c r="DSE1309" s="1"/>
      <c r="DSF1309" s="1"/>
      <c r="DSG1309" s="1"/>
      <c r="DSH1309" s="1"/>
      <c r="DSI1309" s="1"/>
      <c r="DSJ1309" s="1"/>
      <c r="DSK1309" s="1"/>
      <c r="DSL1309" s="1"/>
      <c r="DSM1309" s="1"/>
      <c r="DSN1309" s="1"/>
      <c r="DSO1309" s="1"/>
      <c r="DSP1309" s="1"/>
      <c r="DSQ1309" s="1"/>
      <c r="DSR1309" s="1"/>
      <c r="DSS1309" s="1"/>
      <c r="DST1309" s="1"/>
      <c r="DSU1309" s="1"/>
      <c r="DSV1309" s="1"/>
      <c r="DSW1309" s="1"/>
      <c r="DSX1309" s="1"/>
      <c r="DSY1309" s="1"/>
      <c r="DSZ1309" s="1"/>
      <c r="DTA1309" s="1"/>
      <c r="DTB1309" s="1"/>
      <c r="DTC1309" s="1"/>
      <c r="DTD1309" s="1"/>
      <c r="DTE1309" s="1"/>
      <c r="DTF1309" s="1"/>
      <c r="DTG1309" s="1"/>
      <c r="DTH1309" s="1"/>
      <c r="DTI1309" s="1"/>
      <c r="DTJ1309" s="1"/>
      <c r="DTK1309" s="1"/>
      <c r="DTL1309" s="1"/>
      <c r="DTM1309" s="1"/>
      <c r="DTN1309" s="1"/>
      <c r="DTO1309" s="1"/>
      <c r="DTP1309" s="1"/>
      <c r="DTQ1309" s="1"/>
      <c r="DTR1309" s="1"/>
      <c r="DTS1309" s="1"/>
      <c r="DTT1309" s="1"/>
      <c r="DTU1309" s="1"/>
      <c r="DTV1309" s="1"/>
      <c r="DTW1309" s="1"/>
      <c r="DTX1309" s="1"/>
      <c r="DTY1309" s="1"/>
      <c r="DTZ1309" s="1"/>
      <c r="DUA1309" s="1"/>
      <c r="DUB1309" s="1"/>
      <c r="DUC1309" s="1"/>
      <c r="DUD1309" s="1"/>
      <c r="DUE1309" s="1"/>
      <c r="DUF1309" s="1"/>
      <c r="DUG1309" s="1"/>
      <c r="DUH1309" s="1"/>
      <c r="DUI1309" s="1"/>
      <c r="DUJ1309" s="1"/>
      <c r="DUK1309" s="1"/>
      <c r="DUL1309" s="1"/>
      <c r="DUM1309" s="1"/>
      <c r="DUN1309" s="1"/>
      <c r="DUO1309" s="1"/>
      <c r="DUP1309" s="1"/>
      <c r="DUQ1309" s="1"/>
      <c r="DUR1309" s="1"/>
      <c r="DUS1309" s="1"/>
      <c r="DUT1309" s="1"/>
      <c r="DUU1309" s="1"/>
      <c r="DUV1309" s="1"/>
      <c r="DUW1309" s="1"/>
      <c r="DUX1309" s="1"/>
      <c r="DUY1309" s="1"/>
      <c r="DUZ1309" s="1"/>
      <c r="DVA1309" s="1"/>
      <c r="DVB1309" s="1"/>
      <c r="DVC1309" s="1"/>
      <c r="DVD1309" s="1"/>
      <c r="DVE1309" s="1"/>
      <c r="DVF1309" s="1"/>
      <c r="DVG1309" s="1"/>
      <c r="DVH1309" s="1"/>
      <c r="DVI1309" s="1"/>
      <c r="DVJ1309" s="1"/>
      <c r="DVK1309" s="1"/>
      <c r="DVL1309" s="1"/>
      <c r="DVM1309" s="1"/>
      <c r="DVN1309" s="1"/>
      <c r="DVO1309" s="1"/>
      <c r="DVP1309" s="1"/>
      <c r="DVQ1309" s="1"/>
      <c r="DVR1309" s="1"/>
      <c r="DVS1309" s="1"/>
      <c r="DVT1309" s="1"/>
      <c r="DVU1309" s="1"/>
      <c r="DVV1309" s="1"/>
      <c r="DVW1309" s="1"/>
      <c r="DVX1309" s="1"/>
      <c r="DVY1309" s="1"/>
      <c r="DVZ1309" s="1"/>
      <c r="DWA1309" s="1"/>
      <c r="DWB1309" s="1"/>
      <c r="DWC1309" s="1"/>
      <c r="DWD1309" s="1"/>
      <c r="DWE1309" s="1"/>
      <c r="DWF1309" s="1"/>
      <c r="DWG1309" s="1"/>
      <c r="DWH1309" s="1"/>
      <c r="DWI1309" s="1"/>
      <c r="DWJ1309" s="1"/>
      <c r="DWK1309" s="1"/>
      <c r="DWL1309" s="1"/>
      <c r="DWM1309" s="1"/>
      <c r="DWN1309" s="1"/>
      <c r="DWO1309" s="1"/>
      <c r="DWP1309" s="1"/>
      <c r="DWQ1309" s="1"/>
      <c r="DWR1309" s="1"/>
      <c r="DWS1309" s="1"/>
      <c r="DWT1309" s="1"/>
      <c r="DWU1309" s="1"/>
      <c r="DWV1309" s="1"/>
      <c r="DWW1309" s="1"/>
      <c r="DWX1309" s="1"/>
      <c r="DWY1309" s="1"/>
      <c r="DWZ1309" s="1"/>
      <c r="DXA1309" s="1"/>
      <c r="DXB1309" s="1"/>
      <c r="DXC1309" s="1"/>
      <c r="DXD1309" s="1"/>
      <c r="DXE1309" s="1"/>
      <c r="DXF1309" s="1"/>
      <c r="DXG1309" s="1"/>
      <c r="DXH1309" s="1"/>
      <c r="DXI1309" s="1"/>
      <c r="DXJ1309" s="1"/>
      <c r="DXK1309" s="1"/>
      <c r="DXL1309" s="1"/>
      <c r="DXM1309" s="1"/>
      <c r="DXN1309" s="1"/>
      <c r="DXO1309" s="1"/>
      <c r="DXP1309" s="1"/>
      <c r="DXQ1309" s="1"/>
      <c r="DXR1309" s="1"/>
      <c r="DXS1309" s="1"/>
      <c r="DXT1309" s="1"/>
      <c r="DXU1309" s="1"/>
      <c r="DXV1309" s="1"/>
      <c r="DXW1309" s="1"/>
      <c r="DXX1309" s="1"/>
      <c r="DXY1309" s="1"/>
      <c r="DXZ1309" s="1"/>
      <c r="DYA1309" s="1"/>
      <c r="DYB1309" s="1"/>
      <c r="DYC1309" s="1"/>
      <c r="DYD1309" s="1"/>
      <c r="DYE1309" s="1"/>
      <c r="DYF1309" s="1"/>
      <c r="DYG1309" s="1"/>
      <c r="DYH1309" s="1"/>
      <c r="DYI1309" s="1"/>
      <c r="DYJ1309" s="1"/>
      <c r="DYK1309" s="1"/>
      <c r="DYL1309" s="1"/>
      <c r="DYM1309" s="1"/>
      <c r="DYN1309" s="1"/>
      <c r="DYO1309" s="1"/>
      <c r="DYP1309" s="1"/>
      <c r="DYQ1309" s="1"/>
      <c r="DYR1309" s="1"/>
      <c r="DYS1309" s="1"/>
      <c r="DYT1309" s="1"/>
      <c r="DYU1309" s="1"/>
      <c r="DYV1309" s="1"/>
      <c r="DYW1309" s="1"/>
      <c r="DYX1309" s="1"/>
      <c r="DYY1309" s="1"/>
      <c r="DYZ1309" s="1"/>
      <c r="DZA1309" s="1"/>
      <c r="DZB1309" s="1"/>
      <c r="DZC1309" s="1"/>
      <c r="DZD1309" s="1"/>
      <c r="DZE1309" s="1"/>
      <c r="DZF1309" s="1"/>
      <c r="DZG1309" s="1"/>
      <c r="DZH1309" s="1"/>
      <c r="DZI1309" s="1"/>
      <c r="DZJ1309" s="1"/>
      <c r="DZK1309" s="1"/>
      <c r="DZL1309" s="1"/>
      <c r="DZM1309" s="1"/>
      <c r="DZN1309" s="1"/>
      <c r="DZO1309" s="1"/>
      <c r="DZP1309" s="1"/>
      <c r="DZQ1309" s="1"/>
      <c r="DZR1309" s="1"/>
      <c r="DZS1309" s="1"/>
      <c r="DZT1309" s="1"/>
      <c r="DZU1309" s="1"/>
      <c r="DZV1309" s="1"/>
      <c r="DZW1309" s="1"/>
      <c r="DZX1309" s="1"/>
      <c r="DZY1309" s="1"/>
      <c r="DZZ1309" s="1"/>
      <c r="EAA1309" s="1"/>
      <c r="EAB1309" s="1"/>
      <c r="EAC1309" s="1"/>
      <c r="EAD1309" s="1"/>
      <c r="EAE1309" s="1"/>
      <c r="EAF1309" s="1"/>
      <c r="EAG1309" s="1"/>
      <c r="EAH1309" s="1"/>
      <c r="EAI1309" s="1"/>
      <c r="EAJ1309" s="1"/>
      <c r="EAK1309" s="1"/>
      <c r="EAL1309" s="1"/>
      <c r="EAM1309" s="1"/>
      <c r="EAN1309" s="1"/>
      <c r="EAO1309" s="1"/>
      <c r="EAP1309" s="1"/>
      <c r="EAQ1309" s="1"/>
      <c r="EAR1309" s="1"/>
      <c r="EAS1309" s="1"/>
      <c r="EAT1309" s="1"/>
      <c r="EAU1309" s="1"/>
      <c r="EAV1309" s="1"/>
      <c r="EAW1309" s="1"/>
      <c r="EAX1309" s="1"/>
      <c r="EAY1309" s="1"/>
      <c r="EAZ1309" s="1"/>
      <c r="EBA1309" s="1"/>
      <c r="EBB1309" s="1"/>
      <c r="EBC1309" s="1"/>
      <c r="EBD1309" s="1"/>
      <c r="EBE1309" s="1"/>
      <c r="EBF1309" s="1"/>
      <c r="EBG1309" s="1"/>
      <c r="EBH1309" s="1"/>
      <c r="EBI1309" s="1"/>
      <c r="EBJ1309" s="1"/>
      <c r="EBK1309" s="1"/>
      <c r="EBL1309" s="1"/>
      <c r="EBM1309" s="1"/>
      <c r="EBN1309" s="1"/>
      <c r="EBO1309" s="1"/>
      <c r="EBP1309" s="1"/>
      <c r="EBQ1309" s="1"/>
      <c r="EBR1309" s="1"/>
      <c r="EBS1309" s="1"/>
      <c r="EBT1309" s="1"/>
      <c r="EBU1309" s="1"/>
      <c r="EBV1309" s="1"/>
      <c r="EBW1309" s="1"/>
      <c r="EBX1309" s="1"/>
      <c r="EBY1309" s="1"/>
      <c r="EBZ1309" s="1"/>
      <c r="ECA1309" s="1"/>
      <c r="ECB1309" s="1"/>
      <c r="ECC1309" s="1"/>
      <c r="ECD1309" s="1"/>
      <c r="ECE1309" s="1"/>
      <c r="ECF1309" s="1"/>
      <c r="ECG1309" s="1"/>
      <c r="ECH1309" s="1"/>
      <c r="ECI1309" s="1"/>
      <c r="ECJ1309" s="1"/>
      <c r="ECK1309" s="1"/>
      <c r="ECL1309" s="1"/>
      <c r="ECM1309" s="1"/>
      <c r="ECN1309" s="1"/>
      <c r="ECO1309" s="1"/>
      <c r="ECP1309" s="1"/>
      <c r="ECQ1309" s="1"/>
      <c r="ECR1309" s="1"/>
      <c r="ECS1309" s="1"/>
      <c r="ECT1309" s="1"/>
      <c r="ECU1309" s="1"/>
      <c r="ECV1309" s="1"/>
      <c r="ECW1309" s="1"/>
      <c r="ECX1309" s="1"/>
      <c r="ECY1309" s="1"/>
      <c r="ECZ1309" s="1"/>
      <c r="EDA1309" s="1"/>
      <c r="EDB1309" s="1"/>
      <c r="EDC1309" s="1"/>
      <c r="EDD1309" s="1"/>
      <c r="EDE1309" s="1"/>
      <c r="EDF1309" s="1"/>
      <c r="EDG1309" s="1"/>
      <c r="EDH1309" s="1"/>
      <c r="EDI1309" s="1"/>
      <c r="EDJ1309" s="1"/>
      <c r="EDK1309" s="1"/>
      <c r="EDL1309" s="1"/>
      <c r="EDM1309" s="1"/>
      <c r="EDN1309" s="1"/>
      <c r="EDO1309" s="1"/>
      <c r="EDP1309" s="1"/>
      <c r="EDQ1309" s="1"/>
      <c r="EDR1309" s="1"/>
      <c r="EDS1309" s="1"/>
      <c r="EDT1309" s="1"/>
      <c r="EDU1309" s="1"/>
      <c r="EDV1309" s="1"/>
      <c r="EDW1309" s="1"/>
      <c r="EDX1309" s="1"/>
      <c r="EDY1309" s="1"/>
      <c r="EDZ1309" s="1"/>
      <c r="EEA1309" s="1"/>
      <c r="EEB1309" s="1"/>
      <c r="EEC1309" s="1"/>
      <c r="EED1309" s="1"/>
      <c r="EEE1309" s="1"/>
      <c r="EEF1309" s="1"/>
      <c r="EEG1309" s="1"/>
      <c r="EEH1309" s="1"/>
      <c r="EEI1309" s="1"/>
      <c r="EEJ1309" s="1"/>
      <c r="EEK1309" s="1"/>
      <c r="EEL1309" s="1"/>
      <c r="EEM1309" s="1"/>
      <c r="EEN1309" s="1"/>
      <c r="EEO1309" s="1"/>
      <c r="EEP1309" s="1"/>
      <c r="EEQ1309" s="1"/>
      <c r="EER1309" s="1"/>
      <c r="EES1309" s="1"/>
      <c r="EET1309" s="1"/>
      <c r="EEU1309" s="1"/>
      <c r="EEV1309" s="1"/>
      <c r="EEW1309" s="1"/>
      <c r="EEX1309" s="1"/>
      <c r="EEY1309" s="1"/>
      <c r="EEZ1309" s="1"/>
      <c r="EFA1309" s="1"/>
      <c r="EFB1309" s="1"/>
      <c r="EFC1309" s="1"/>
      <c r="EFD1309" s="1"/>
      <c r="EFE1309" s="1"/>
      <c r="EFF1309" s="1"/>
      <c r="EFG1309" s="1"/>
      <c r="EFH1309" s="1"/>
      <c r="EFI1309" s="1"/>
      <c r="EFJ1309" s="1"/>
      <c r="EFK1309" s="1"/>
      <c r="EFL1309" s="1"/>
      <c r="EFM1309" s="1"/>
      <c r="EFN1309" s="1"/>
      <c r="EFO1309" s="1"/>
      <c r="EFP1309" s="1"/>
      <c r="EFQ1309" s="1"/>
      <c r="EFR1309" s="1"/>
      <c r="EFS1309" s="1"/>
      <c r="EFT1309" s="1"/>
      <c r="EFU1309" s="1"/>
      <c r="EFV1309" s="1"/>
      <c r="EFW1309" s="1"/>
      <c r="EFX1309" s="1"/>
      <c r="EFY1309" s="1"/>
      <c r="EFZ1309" s="1"/>
      <c r="EGA1309" s="1"/>
      <c r="EGB1309" s="1"/>
      <c r="EGC1309" s="1"/>
      <c r="EGD1309" s="1"/>
      <c r="EGE1309" s="1"/>
      <c r="EGF1309" s="1"/>
      <c r="EGG1309" s="1"/>
      <c r="EGH1309" s="1"/>
      <c r="EGI1309" s="1"/>
      <c r="EGJ1309" s="1"/>
      <c r="EGK1309" s="1"/>
      <c r="EGL1309" s="1"/>
      <c r="EGM1309" s="1"/>
      <c r="EGN1309" s="1"/>
      <c r="EGO1309" s="1"/>
      <c r="EGP1309" s="1"/>
      <c r="EGQ1309" s="1"/>
      <c r="EGR1309" s="1"/>
      <c r="EGS1309" s="1"/>
      <c r="EGT1309" s="1"/>
      <c r="EGU1309" s="1"/>
      <c r="EGV1309" s="1"/>
      <c r="EGW1309" s="1"/>
      <c r="EGX1309" s="1"/>
      <c r="EGY1309" s="1"/>
      <c r="EGZ1309" s="1"/>
      <c r="EHA1309" s="1"/>
      <c r="EHB1309" s="1"/>
      <c r="EHC1309" s="1"/>
      <c r="EHD1309" s="1"/>
      <c r="EHE1309" s="1"/>
      <c r="EHF1309" s="1"/>
      <c r="EHG1309" s="1"/>
      <c r="EHH1309" s="1"/>
      <c r="EHI1309" s="1"/>
      <c r="EHJ1309" s="1"/>
      <c r="EHK1309" s="1"/>
      <c r="EHL1309" s="1"/>
      <c r="EHM1309" s="1"/>
      <c r="EHN1309" s="1"/>
      <c r="EHO1309" s="1"/>
      <c r="EHP1309" s="1"/>
      <c r="EHQ1309" s="1"/>
      <c r="EHR1309" s="1"/>
      <c r="EHS1309" s="1"/>
      <c r="EHT1309" s="1"/>
      <c r="EHU1309" s="1"/>
      <c r="EHV1309" s="1"/>
      <c r="EHW1309" s="1"/>
      <c r="EHX1309" s="1"/>
      <c r="EHY1309" s="1"/>
      <c r="EHZ1309" s="1"/>
      <c r="EIA1309" s="1"/>
      <c r="EIB1309" s="1"/>
      <c r="EIC1309" s="1"/>
      <c r="EID1309" s="1"/>
      <c r="EIE1309" s="1"/>
      <c r="EIF1309" s="1"/>
      <c r="EIG1309" s="1"/>
      <c r="EIH1309" s="1"/>
      <c r="EII1309" s="1"/>
      <c r="EIJ1309" s="1"/>
      <c r="EIK1309" s="1"/>
      <c r="EIL1309" s="1"/>
      <c r="EIM1309" s="1"/>
      <c r="EIN1309" s="1"/>
      <c r="EIO1309" s="1"/>
      <c r="EIP1309" s="1"/>
      <c r="EIQ1309" s="1"/>
      <c r="EIR1309" s="1"/>
      <c r="EIS1309" s="1"/>
      <c r="EIT1309" s="1"/>
      <c r="EIU1309" s="1"/>
      <c r="EIV1309" s="1"/>
      <c r="EIW1309" s="1"/>
      <c r="EIX1309" s="1"/>
      <c r="EIY1309" s="1"/>
      <c r="EIZ1309" s="1"/>
      <c r="EJA1309" s="1"/>
      <c r="EJB1309" s="1"/>
      <c r="EJC1309" s="1"/>
      <c r="EJD1309" s="1"/>
      <c r="EJE1309" s="1"/>
      <c r="EJF1309" s="1"/>
      <c r="EJG1309" s="1"/>
      <c r="EJH1309" s="1"/>
      <c r="EJI1309" s="1"/>
      <c r="EJJ1309" s="1"/>
      <c r="EJK1309" s="1"/>
      <c r="EJL1309" s="1"/>
      <c r="EJM1309" s="1"/>
      <c r="EJN1309" s="1"/>
      <c r="EJO1309" s="1"/>
      <c r="EJP1309" s="1"/>
      <c r="EJQ1309" s="1"/>
      <c r="EJR1309" s="1"/>
      <c r="EJS1309" s="1"/>
      <c r="EJT1309" s="1"/>
      <c r="EJU1309" s="1"/>
      <c r="EJV1309" s="1"/>
      <c r="EJW1309" s="1"/>
      <c r="EJX1309" s="1"/>
      <c r="EJY1309" s="1"/>
      <c r="EJZ1309" s="1"/>
      <c r="EKA1309" s="1"/>
      <c r="EKB1309" s="1"/>
      <c r="EKC1309" s="1"/>
      <c r="EKD1309" s="1"/>
      <c r="EKE1309" s="1"/>
      <c r="EKF1309" s="1"/>
      <c r="EKG1309" s="1"/>
      <c r="EKH1309" s="1"/>
      <c r="EKI1309" s="1"/>
      <c r="EKJ1309" s="1"/>
      <c r="EKK1309" s="1"/>
      <c r="EKL1309" s="1"/>
      <c r="EKM1309" s="1"/>
      <c r="EKN1309" s="1"/>
      <c r="EKO1309" s="1"/>
      <c r="EKP1309" s="1"/>
      <c r="EKQ1309" s="1"/>
      <c r="EKR1309" s="1"/>
      <c r="EKS1309" s="1"/>
      <c r="EKT1309" s="1"/>
      <c r="EKU1309" s="1"/>
      <c r="EKV1309" s="1"/>
      <c r="EKW1309" s="1"/>
      <c r="EKX1309" s="1"/>
      <c r="EKY1309" s="1"/>
      <c r="EKZ1309" s="1"/>
      <c r="ELA1309" s="1"/>
      <c r="ELB1309" s="1"/>
      <c r="ELC1309" s="1"/>
      <c r="ELD1309" s="1"/>
      <c r="ELE1309" s="1"/>
      <c r="ELF1309" s="1"/>
      <c r="ELG1309" s="1"/>
      <c r="ELH1309" s="1"/>
      <c r="ELI1309" s="1"/>
      <c r="ELJ1309" s="1"/>
      <c r="ELK1309" s="1"/>
      <c r="ELL1309" s="1"/>
      <c r="ELM1309" s="1"/>
      <c r="ELN1309" s="1"/>
      <c r="ELO1309" s="1"/>
      <c r="ELP1309" s="1"/>
      <c r="ELQ1309" s="1"/>
      <c r="ELR1309" s="1"/>
      <c r="ELS1309" s="1"/>
      <c r="ELT1309" s="1"/>
      <c r="ELU1309" s="1"/>
      <c r="ELV1309" s="1"/>
      <c r="ELW1309" s="1"/>
      <c r="ELX1309" s="1"/>
      <c r="ELY1309" s="1"/>
      <c r="ELZ1309" s="1"/>
      <c r="EMA1309" s="1"/>
      <c r="EMB1309" s="1"/>
      <c r="EMC1309" s="1"/>
      <c r="EMD1309" s="1"/>
      <c r="EME1309" s="1"/>
      <c r="EMF1309" s="1"/>
      <c r="EMG1309" s="1"/>
      <c r="EMH1309" s="1"/>
      <c r="EMI1309" s="1"/>
      <c r="EMJ1309" s="1"/>
      <c r="EMK1309" s="1"/>
      <c r="EML1309" s="1"/>
      <c r="EMM1309" s="1"/>
      <c r="EMN1309" s="1"/>
      <c r="EMO1309" s="1"/>
      <c r="EMP1309" s="1"/>
      <c r="EMQ1309" s="1"/>
      <c r="EMR1309" s="1"/>
      <c r="EMS1309" s="1"/>
      <c r="EMT1309" s="1"/>
      <c r="EMU1309" s="1"/>
      <c r="EMV1309" s="1"/>
      <c r="EMW1309" s="1"/>
      <c r="EMX1309" s="1"/>
      <c r="EMY1309" s="1"/>
      <c r="EMZ1309" s="1"/>
      <c r="ENA1309" s="1"/>
      <c r="ENB1309" s="1"/>
      <c r="ENC1309" s="1"/>
      <c r="END1309" s="1"/>
      <c r="ENE1309" s="1"/>
      <c r="ENF1309" s="1"/>
      <c r="ENG1309" s="1"/>
      <c r="ENH1309" s="1"/>
      <c r="ENI1309" s="1"/>
      <c r="ENJ1309" s="1"/>
      <c r="ENK1309" s="1"/>
      <c r="ENL1309" s="1"/>
      <c r="ENM1309" s="1"/>
      <c r="ENN1309" s="1"/>
      <c r="ENO1309" s="1"/>
      <c r="ENP1309" s="1"/>
      <c r="ENQ1309" s="1"/>
      <c r="ENR1309" s="1"/>
      <c r="ENS1309" s="1"/>
      <c r="ENT1309" s="1"/>
      <c r="ENU1309" s="1"/>
      <c r="ENV1309" s="1"/>
      <c r="ENW1309" s="1"/>
      <c r="ENX1309" s="1"/>
      <c r="ENY1309" s="1"/>
      <c r="ENZ1309" s="1"/>
      <c r="EOA1309" s="1"/>
      <c r="EOB1309" s="1"/>
      <c r="EOC1309" s="1"/>
      <c r="EOD1309" s="1"/>
      <c r="EOE1309" s="1"/>
      <c r="EOF1309" s="1"/>
      <c r="EOG1309" s="1"/>
      <c r="EOH1309" s="1"/>
      <c r="EOI1309" s="1"/>
      <c r="EOJ1309" s="1"/>
      <c r="EOK1309" s="1"/>
      <c r="EOL1309" s="1"/>
      <c r="EOM1309" s="1"/>
      <c r="EON1309" s="1"/>
      <c r="EOO1309" s="1"/>
      <c r="EOP1309" s="1"/>
      <c r="EOQ1309" s="1"/>
      <c r="EOR1309" s="1"/>
      <c r="EOS1309" s="1"/>
      <c r="EOT1309" s="1"/>
      <c r="EOU1309" s="1"/>
      <c r="EOV1309" s="1"/>
      <c r="EOW1309" s="1"/>
      <c r="EOX1309" s="1"/>
      <c r="EOY1309" s="1"/>
      <c r="EOZ1309" s="1"/>
      <c r="EPA1309" s="1"/>
      <c r="EPB1309" s="1"/>
      <c r="EPC1309" s="1"/>
      <c r="EPD1309" s="1"/>
      <c r="EPE1309" s="1"/>
      <c r="EPF1309" s="1"/>
      <c r="EPG1309" s="1"/>
      <c r="EPH1309" s="1"/>
      <c r="EPI1309" s="1"/>
      <c r="EPJ1309" s="1"/>
      <c r="EPK1309" s="1"/>
      <c r="EPL1309" s="1"/>
      <c r="EPM1309" s="1"/>
      <c r="EPN1309" s="1"/>
      <c r="EPO1309" s="1"/>
      <c r="EPP1309" s="1"/>
      <c r="EPQ1309" s="1"/>
      <c r="EPR1309" s="1"/>
      <c r="EPS1309" s="1"/>
      <c r="EPT1309" s="1"/>
      <c r="EPU1309" s="1"/>
      <c r="EPV1309" s="1"/>
      <c r="EPW1309" s="1"/>
      <c r="EPX1309" s="1"/>
      <c r="EPY1309" s="1"/>
      <c r="EPZ1309" s="1"/>
      <c r="EQA1309" s="1"/>
      <c r="EQB1309" s="1"/>
      <c r="EQC1309" s="1"/>
      <c r="EQD1309" s="1"/>
      <c r="EQE1309" s="1"/>
      <c r="EQF1309" s="1"/>
      <c r="EQG1309" s="1"/>
      <c r="EQH1309" s="1"/>
      <c r="EQI1309" s="1"/>
      <c r="EQJ1309" s="1"/>
      <c r="EQK1309" s="1"/>
      <c r="EQL1309" s="1"/>
      <c r="EQM1309" s="1"/>
      <c r="EQN1309" s="1"/>
      <c r="EQO1309" s="1"/>
      <c r="EQP1309" s="1"/>
      <c r="EQQ1309" s="1"/>
      <c r="EQR1309" s="1"/>
      <c r="EQS1309" s="1"/>
      <c r="EQT1309" s="1"/>
      <c r="EQU1309" s="1"/>
      <c r="EQV1309" s="1"/>
      <c r="EQW1309" s="1"/>
      <c r="EQX1309" s="1"/>
      <c r="EQY1309" s="1"/>
      <c r="EQZ1309" s="1"/>
      <c r="ERA1309" s="1"/>
      <c r="ERB1309" s="1"/>
      <c r="ERC1309" s="1"/>
      <c r="ERD1309" s="1"/>
      <c r="ERE1309" s="1"/>
      <c r="ERF1309" s="1"/>
      <c r="ERG1309" s="1"/>
      <c r="ERH1309" s="1"/>
      <c r="ERI1309" s="1"/>
      <c r="ERJ1309" s="1"/>
      <c r="ERK1309" s="1"/>
      <c r="ERL1309" s="1"/>
      <c r="ERM1309" s="1"/>
      <c r="ERN1309" s="1"/>
      <c r="ERO1309" s="1"/>
      <c r="ERP1309" s="1"/>
      <c r="ERQ1309" s="1"/>
      <c r="ERR1309" s="1"/>
      <c r="ERS1309" s="1"/>
      <c r="ERT1309" s="1"/>
      <c r="ERU1309" s="1"/>
      <c r="ERV1309" s="1"/>
      <c r="ERW1309" s="1"/>
      <c r="ERX1309" s="1"/>
      <c r="ERY1309" s="1"/>
      <c r="ERZ1309" s="1"/>
      <c r="ESA1309" s="1"/>
      <c r="ESB1309" s="1"/>
      <c r="ESC1309" s="1"/>
      <c r="ESD1309" s="1"/>
      <c r="ESE1309" s="1"/>
      <c r="ESF1309" s="1"/>
      <c r="ESG1309" s="1"/>
      <c r="ESH1309" s="1"/>
      <c r="ESI1309" s="1"/>
      <c r="ESJ1309" s="1"/>
      <c r="ESK1309" s="1"/>
      <c r="ESL1309" s="1"/>
      <c r="ESM1309" s="1"/>
      <c r="ESN1309" s="1"/>
      <c r="ESO1309" s="1"/>
      <c r="ESP1309" s="1"/>
      <c r="ESQ1309" s="1"/>
      <c r="ESR1309" s="1"/>
      <c r="ESS1309" s="1"/>
      <c r="EST1309" s="1"/>
      <c r="ESU1309" s="1"/>
      <c r="ESV1309" s="1"/>
      <c r="ESW1309" s="1"/>
      <c r="ESX1309" s="1"/>
      <c r="ESY1309" s="1"/>
      <c r="ESZ1309" s="1"/>
      <c r="ETA1309" s="1"/>
      <c r="ETB1309" s="1"/>
      <c r="ETC1309" s="1"/>
      <c r="ETD1309" s="1"/>
      <c r="ETE1309" s="1"/>
      <c r="ETF1309" s="1"/>
      <c r="ETG1309" s="1"/>
      <c r="ETH1309" s="1"/>
      <c r="ETI1309" s="1"/>
      <c r="ETJ1309" s="1"/>
      <c r="ETK1309" s="1"/>
      <c r="ETL1309" s="1"/>
      <c r="ETM1309" s="1"/>
      <c r="ETN1309" s="1"/>
      <c r="ETO1309" s="1"/>
      <c r="ETP1309" s="1"/>
      <c r="ETQ1309" s="1"/>
      <c r="ETR1309" s="1"/>
      <c r="ETS1309" s="1"/>
      <c r="ETT1309" s="1"/>
      <c r="ETU1309" s="1"/>
      <c r="ETV1309" s="1"/>
      <c r="ETW1309" s="1"/>
      <c r="ETX1309" s="1"/>
      <c r="ETY1309" s="1"/>
      <c r="ETZ1309" s="1"/>
      <c r="EUA1309" s="1"/>
      <c r="EUB1309" s="1"/>
      <c r="EUC1309" s="1"/>
      <c r="EUD1309" s="1"/>
      <c r="EUE1309" s="1"/>
      <c r="EUF1309" s="1"/>
      <c r="EUG1309" s="1"/>
      <c r="EUH1309" s="1"/>
      <c r="EUI1309" s="1"/>
      <c r="EUJ1309" s="1"/>
      <c r="EUK1309" s="1"/>
      <c r="EUL1309" s="1"/>
      <c r="EUM1309" s="1"/>
      <c r="EUN1309" s="1"/>
      <c r="EUO1309" s="1"/>
      <c r="EUP1309" s="1"/>
      <c r="EUQ1309" s="1"/>
      <c r="EUR1309" s="1"/>
      <c r="EUS1309" s="1"/>
      <c r="EUT1309" s="1"/>
      <c r="EUU1309" s="1"/>
      <c r="EUV1309" s="1"/>
      <c r="EUW1309" s="1"/>
      <c r="EUX1309" s="1"/>
      <c r="EUY1309" s="1"/>
      <c r="EUZ1309" s="1"/>
      <c r="EVA1309" s="1"/>
      <c r="EVB1309" s="1"/>
      <c r="EVC1309" s="1"/>
      <c r="EVD1309" s="1"/>
      <c r="EVE1309" s="1"/>
      <c r="EVF1309" s="1"/>
      <c r="EVG1309" s="1"/>
      <c r="EVH1309" s="1"/>
      <c r="EVI1309" s="1"/>
      <c r="EVJ1309" s="1"/>
      <c r="EVK1309" s="1"/>
      <c r="EVL1309" s="1"/>
      <c r="EVM1309" s="1"/>
      <c r="EVN1309" s="1"/>
      <c r="EVO1309" s="1"/>
      <c r="EVP1309" s="1"/>
      <c r="EVQ1309" s="1"/>
      <c r="EVR1309" s="1"/>
      <c r="EVS1309" s="1"/>
      <c r="EVT1309" s="1"/>
      <c r="EVU1309" s="1"/>
      <c r="EVV1309" s="1"/>
      <c r="EVW1309" s="1"/>
      <c r="EVX1309" s="1"/>
      <c r="EVY1309" s="1"/>
      <c r="EVZ1309" s="1"/>
      <c r="EWA1309" s="1"/>
      <c r="EWB1309" s="1"/>
      <c r="EWC1309" s="1"/>
      <c r="EWD1309" s="1"/>
      <c r="EWE1309" s="1"/>
      <c r="EWF1309" s="1"/>
      <c r="EWG1309" s="1"/>
      <c r="EWH1309" s="1"/>
      <c r="EWI1309" s="1"/>
      <c r="EWJ1309" s="1"/>
      <c r="EWK1309" s="1"/>
      <c r="EWL1309" s="1"/>
      <c r="EWM1309" s="1"/>
      <c r="EWN1309" s="1"/>
      <c r="EWO1309" s="1"/>
      <c r="EWP1309" s="1"/>
      <c r="EWQ1309" s="1"/>
      <c r="EWR1309" s="1"/>
      <c r="EWS1309" s="1"/>
      <c r="EWT1309" s="1"/>
      <c r="EWU1309" s="1"/>
      <c r="EWV1309" s="1"/>
      <c r="EWW1309" s="1"/>
      <c r="EWX1309" s="1"/>
      <c r="EWY1309" s="1"/>
      <c r="EWZ1309" s="1"/>
      <c r="EXA1309" s="1"/>
      <c r="EXB1309" s="1"/>
      <c r="EXC1309" s="1"/>
      <c r="EXD1309" s="1"/>
      <c r="EXE1309" s="1"/>
      <c r="EXF1309" s="1"/>
      <c r="EXG1309" s="1"/>
      <c r="EXH1309" s="1"/>
      <c r="EXI1309" s="1"/>
      <c r="EXJ1309" s="1"/>
      <c r="EXK1309" s="1"/>
      <c r="EXL1309" s="1"/>
      <c r="EXM1309" s="1"/>
      <c r="EXN1309" s="1"/>
      <c r="EXO1309" s="1"/>
      <c r="EXP1309" s="1"/>
      <c r="EXQ1309" s="1"/>
      <c r="EXR1309" s="1"/>
      <c r="EXS1309" s="1"/>
      <c r="EXT1309" s="1"/>
      <c r="EXU1309" s="1"/>
      <c r="EXV1309" s="1"/>
      <c r="EXW1309" s="1"/>
      <c r="EXX1309" s="1"/>
      <c r="EXY1309" s="1"/>
      <c r="EXZ1309" s="1"/>
      <c r="EYA1309" s="1"/>
      <c r="EYB1309" s="1"/>
      <c r="EYC1309" s="1"/>
      <c r="EYD1309" s="1"/>
      <c r="EYE1309" s="1"/>
      <c r="EYF1309" s="1"/>
      <c r="EYG1309" s="1"/>
      <c r="EYH1309" s="1"/>
      <c r="EYI1309" s="1"/>
      <c r="EYJ1309" s="1"/>
      <c r="EYK1309" s="1"/>
      <c r="EYL1309" s="1"/>
      <c r="EYM1309" s="1"/>
      <c r="EYN1309" s="1"/>
      <c r="EYO1309" s="1"/>
      <c r="EYP1309" s="1"/>
      <c r="EYQ1309" s="1"/>
      <c r="EYR1309" s="1"/>
      <c r="EYS1309" s="1"/>
      <c r="EYT1309" s="1"/>
      <c r="EYU1309" s="1"/>
      <c r="EYV1309" s="1"/>
      <c r="EYW1309" s="1"/>
      <c r="EYX1309" s="1"/>
      <c r="EYY1309" s="1"/>
      <c r="EYZ1309" s="1"/>
      <c r="EZA1309" s="1"/>
      <c r="EZB1309" s="1"/>
      <c r="EZC1309" s="1"/>
      <c r="EZD1309" s="1"/>
      <c r="EZE1309" s="1"/>
      <c r="EZF1309" s="1"/>
      <c r="EZG1309" s="1"/>
      <c r="EZH1309" s="1"/>
      <c r="EZI1309" s="1"/>
      <c r="EZJ1309" s="1"/>
      <c r="EZK1309" s="1"/>
      <c r="EZL1309" s="1"/>
      <c r="EZM1309" s="1"/>
      <c r="EZN1309" s="1"/>
      <c r="EZO1309" s="1"/>
      <c r="EZP1309" s="1"/>
      <c r="EZQ1309" s="1"/>
      <c r="EZR1309" s="1"/>
      <c r="EZS1309" s="1"/>
      <c r="EZT1309" s="1"/>
      <c r="EZU1309" s="1"/>
      <c r="EZV1309" s="1"/>
      <c r="EZW1309" s="1"/>
      <c r="EZX1309" s="1"/>
      <c r="EZY1309" s="1"/>
      <c r="EZZ1309" s="1"/>
      <c r="FAA1309" s="1"/>
      <c r="FAB1309" s="1"/>
      <c r="FAC1309" s="1"/>
      <c r="FAD1309" s="1"/>
      <c r="FAE1309" s="1"/>
      <c r="FAF1309" s="1"/>
      <c r="FAG1309" s="1"/>
      <c r="FAH1309" s="1"/>
      <c r="FAI1309" s="1"/>
      <c r="FAJ1309" s="1"/>
      <c r="FAK1309" s="1"/>
      <c r="FAL1309" s="1"/>
      <c r="FAM1309" s="1"/>
      <c r="FAN1309" s="1"/>
      <c r="FAO1309" s="1"/>
      <c r="FAP1309" s="1"/>
      <c r="FAQ1309" s="1"/>
      <c r="FAR1309" s="1"/>
      <c r="FAS1309" s="1"/>
      <c r="FAT1309" s="1"/>
      <c r="FAU1309" s="1"/>
      <c r="FAV1309" s="1"/>
      <c r="FAW1309" s="1"/>
      <c r="FAX1309" s="1"/>
      <c r="FAY1309" s="1"/>
      <c r="FAZ1309" s="1"/>
      <c r="FBA1309" s="1"/>
      <c r="FBB1309" s="1"/>
      <c r="FBC1309" s="1"/>
      <c r="FBD1309" s="1"/>
      <c r="FBE1309" s="1"/>
      <c r="FBF1309" s="1"/>
      <c r="FBG1309" s="1"/>
      <c r="FBH1309" s="1"/>
      <c r="FBI1309" s="1"/>
      <c r="FBJ1309" s="1"/>
      <c r="FBK1309" s="1"/>
      <c r="FBL1309" s="1"/>
      <c r="FBM1309" s="1"/>
      <c r="FBN1309" s="1"/>
      <c r="FBO1309" s="1"/>
      <c r="FBP1309" s="1"/>
      <c r="FBQ1309" s="1"/>
      <c r="FBR1309" s="1"/>
      <c r="FBS1309" s="1"/>
      <c r="FBT1309" s="1"/>
      <c r="FBU1309" s="1"/>
      <c r="FBV1309" s="1"/>
      <c r="FBW1309" s="1"/>
      <c r="FBX1309" s="1"/>
      <c r="FBY1309" s="1"/>
      <c r="FBZ1309" s="1"/>
      <c r="FCA1309" s="1"/>
      <c r="FCB1309" s="1"/>
      <c r="FCC1309" s="1"/>
      <c r="FCD1309" s="1"/>
      <c r="FCE1309" s="1"/>
      <c r="FCF1309" s="1"/>
      <c r="FCG1309" s="1"/>
      <c r="FCH1309" s="1"/>
      <c r="FCI1309" s="1"/>
      <c r="FCJ1309" s="1"/>
      <c r="FCK1309" s="1"/>
      <c r="FCL1309" s="1"/>
      <c r="FCM1309" s="1"/>
      <c r="FCN1309" s="1"/>
      <c r="FCO1309" s="1"/>
      <c r="FCP1309" s="1"/>
      <c r="FCQ1309" s="1"/>
      <c r="FCR1309" s="1"/>
      <c r="FCS1309" s="1"/>
      <c r="FCT1309" s="1"/>
      <c r="FCU1309" s="1"/>
      <c r="FCV1309" s="1"/>
      <c r="FCW1309" s="1"/>
      <c r="FCX1309" s="1"/>
      <c r="FCY1309" s="1"/>
      <c r="FCZ1309" s="1"/>
      <c r="FDA1309" s="1"/>
      <c r="FDB1309" s="1"/>
      <c r="FDC1309" s="1"/>
      <c r="FDD1309" s="1"/>
      <c r="FDE1309" s="1"/>
      <c r="FDF1309" s="1"/>
      <c r="FDG1309" s="1"/>
      <c r="FDH1309" s="1"/>
      <c r="FDI1309" s="1"/>
      <c r="FDJ1309" s="1"/>
      <c r="FDK1309" s="1"/>
      <c r="FDL1309" s="1"/>
      <c r="FDM1309" s="1"/>
      <c r="FDN1309" s="1"/>
      <c r="FDO1309" s="1"/>
      <c r="FDP1309" s="1"/>
      <c r="FDQ1309" s="1"/>
      <c r="FDR1309" s="1"/>
      <c r="FDS1309" s="1"/>
      <c r="FDT1309" s="1"/>
      <c r="FDU1309" s="1"/>
      <c r="FDV1309" s="1"/>
      <c r="FDW1309" s="1"/>
      <c r="FDX1309" s="1"/>
      <c r="FDY1309" s="1"/>
      <c r="FDZ1309" s="1"/>
      <c r="FEA1309" s="1"/>
      <c r="FEB1309" s="1"/>
      <c r="FEC1309" s="1"/>
      <c r="FED1309" s="1"/>
      <c r="FEE1309" s="1"/>
      <c r="FEF1309" s="1"/>
      <c r="FEG1309" s="1"/>
      <c r="FEH1309" s="1"/>
      <c r="FEI1309" s="1"/>
      <c r="FEJ1309" s="1"/>
      <c r="FEK1309" s="1"/>
      <c r="FEL1309" s="1"/>
      <c r="FEM1309" s="1"/>
      <c r="FEN1309" s="1"/>
      <c r="FEO1309" s="1"/>
      <c r="FEP1309" s="1"/>
      <c r="FEQ1309" s="1"/>
      <c r="FER1309" s="1"/>
      <c r="FES1309" s="1"/>
      <c r="FET1309" s="1"/>
      <c r="FEU1309" s="1"/>
      <c r="FEV1309" s="1"/>
      <c r="FEW1309" s="1"/>
      <c r="FEX1309" s="1"/>
      <c r="FEY1309" s="1"/>
      <c r="FEZ1309" s="1"/>
      <c r="FFA1309" s="1"/>
      <c r="FFB1309" s="1"/>
      <c r="FFC1309" s="1"/>
      <c r="FFD1309" s="1"/>
      <c r="FFE1309" s="1"/>
      <c r="FFF1309" s="1"/>
      <c r="FFG1309" s="1"/>
      <c r="FFH1309" s="1"/>
      <c r="FFI1309" s="1"/>
      <c r="FFJ1309" s="1"/>
      <c r="FFK1309" s="1"/>
      <c r="FFL1309" s="1"/>
      <c r="FFM1309" s="1"/>
      <c r="FFN1309" s="1"/>
      <c r="FFO1309" s="1"/>
      <c r="FFP1309" s="1"/>
      <c r="FFQ1309" s="1"/>
      <c r="FFR1309" s="1"/>
      <c r="FFS1309" s="1"/>
      <c r="FFT1309" s="1"/>
      <c r="FFU1309" s="1"/>
      <c r="FFV1309" s="1"/>
      <c r="FFW1309" s="1"/>
      <c r="FFX1309" s="1"/>
      <c r="FFY1309" s="1"/>
      <c r="FFZ1309" s="1"/>
      <c r="FGA1309" s="1"/>
      <c r="FGB1309" s="1"/>
      <c r="FGC1309" s="1"/>
      <c r="FGD1309" s="1"/>
      <c r="FGE1309" s="1"/>
      <c r="FGF1309" s="1"/>
      <c r="FGG1309" s="1"/>
      <c r="FGH1309" s="1"/>
      <c r="FGI1309" s="1"/>
      <c r="FGJ1309" s="1"/>
      <c r="FGK1309" s="1"/>
      <c r="FGL1309" s="1"/>
      <c r="FGM1309" s="1"/>
      <c r="FGN1309" s="1"/>
      <c r="FGO1309" s="1"/>
      <c r="FGP1309" s="1"/>
      <c r="FGQ1309" s="1"/>
      <c r="FGR1309" s="1"/>
      <c r="FGS1309" s="1"/>
      <c r="FGT1309" s="1"/>
      <c r="FGU1309" s="1"/>
      <c r="FGV1309" s="1"/>
      <c r="FGW1309" s="1"/>
      <c r="FGX1309" s="1"/>
      <c r="FGY1309" s="1"/>
      <c r="FGZ1309" s="1"/>
      <c r="FHA1309" s="1"/>
      <c r="FHB1309" s="1"/>
      <c r="FHC1309" s="1"/>
      <c r="FHD1309" s="1"/>
      <c r="FHE1309" s="1"/>
      <c r="FHF1309" s="1"/>
      <c r="FHG1309" s="1"/>
      <c r="FHH1309" s="1"/>
      <c r="FHI1309" s="1"/>
      <c r="FHJ1309" s="1"/>
      <c r="FHK1309" s="1"/>
      <c r="FHL1309" s="1"/>
      <c r="FHM1309" s="1"/>
      <c r="FHN1309" s="1"/>
      <c r="FHO1309" s="1"/>
      <c r="FHP1309" s="1"/>
      <c r="FHQ1309" s="1"/>
      <c r="FHR1309" s="1"/>
      <c r="FHS1309" s="1"/>
      <c r="FHT1309" s="1"/>
      <c r="FHU1309" s="1"/>
      <c r="FHV1309" s="1"/>
      <c r="FHW1309" s="1"/>
      <c r="FHX1309" s="1"/>
      <c r="FHY1309" s="1"/>
      <c r="FHZ1309" s="1"/>
      <c r="FIA1309" s="1"/>
      <c r="FIB1309" s="1"/>
      <c r="FIC1309" s="1"/>
      <c r="FID1309" s="1"/>
      <c r="FIE1309" s="1"/>
      <c r="FIF1309" s="1"/>
      <c r="FIG1309" s="1"/>
      <c r="FIH1309" s="1"/>
      <c r="FII1309" s="1"/>
      <c r="FIJ1309" s="1"/>
      <c r="FIK1309" s="1"/>
      <c r="FIL1309" s="1"/>
      <c r="FIM1309" s="1"/>
      <c r="FIN1309" s="1"/>
      <c r="FIO1309" s="1"/>
      <c r="FIP1309" s="1"/>
      <c r="FIQ1309" s="1"/>
      <c r="FIR1309" s="1"/>
      <c r="FIS1309" s="1"/>
      <c r="FIT1309" s="1"/>
      <c r="FIU1309" s="1"/>
      <c r="FIV1309" s="1"/>
      <c r="FIW1309" s="1"/>
      <c r="FIX1309" s="1"/>
      <c r="FIY1309" s="1"/>
      <c r="FIZ1309" s="1"/>
      <c r="FJA1309" s="1"/>
      <c r="FJB1309" s="1"/>
      <c r="FJC1309" s="1"/>
      <c r="FJD1309" s="1"/>
      <c r="FJE1309" s="1"/>
      <c r="FJF1309" s="1"/>
      <c r="FJG1309" s="1"/>
      <c r="FJH1309" s="1"/>
      <c r="FJI1309" s="1"/>
      <c r="FJJ1309" s="1"/>
      <c r="FJK1309" s="1"/>
      <c r="FJL1309" s="1"/>
      <c r="FJM1309" s="1"/>
      <c r="FJN1309" s="1"/>
      <c r="FJO1309" s="1"/>
      <c r="FJP1309" s="1"/>
      <c r="FJQ1309" s="1"/>
      <c r="FJR1309" s="1"/>
      <c r="FJS1309" s="1"/>
      <c r="FJT1309" s="1"/>
      <c r="FJU1309" s="1"/>
      <c r="FJV1309" s="1"/>
      <c r="FJW1309" s="1"/>
      <c r="FJX1309" s="1"/>
      <c r="FJY1309" s="1"/>
      <c r="FJZ1309" s="1"/>
      <c r="FKA1309" s="1"/>
      <c r="FKB1309" s="1"/>
      <c r="FKC1309" s="1"/>
      <c r="FKD1309" s="1"/>
      <c r="FKE1309" s="1"/>
      <c r="FKF1309" s="1"/>
      <c r="FKG1309" s="1"/>
      <c r="FKH1309" s="1"/>
      <c r="FKI1309" s="1"/>
      <c r="FKJ1309" s="1"/>
      <c r="FKK1309" s="1"/>
      <c r="FKL1309" s="1"/>
      <c r="FKM1309" s="1"/>
      <c r="FKN1309" s="1"/>
      <c r="FKO1309" s="1"/>
      <c r="FKP1309" s="1"/>
      <c r="FKQ1309" s="1"/>
      <c r="FKR1309" s="1"/>
      <c r="FKS1309" s="1"/>
      <c r="FKT1309" s="1"/>
      <c r="FKU1309" s="1"/>
      <c r="FKV1309" s="1"/>
      <c r="FKW1309" s="1"/>
      <c r="FKX1309" s="1"/>
      <c r="FKY1309" s="1"/>
      <c r="FKZ1309" s="1"/>
      <c r="FLA1309" s="1"/>
      <c r="FLB1309" s="1"/>
      <c r="FLC1309" s="1"/>
      <c r="FLD1309" s="1"/>
      <c r="FLE1309" s="1"/>
      <c r="FLF1309" s="1"/>
      <c r="FLG1309" s="1"/>
      <c r="FLH1309" s="1"/>
      <c r="FLI1309" s="1"/>
      <c r="FLJ1309" s="1"/>
      <c r="FLK1309" s="1"/>
      <c r="FLL1309" s="1"/>
      <c r="FLM1309" s="1"/>
      <c r="FLN1309" s="1"/>
      <c r="FLO1309" s="1"/>
      <c r="FLP1309" s="1"/>
      <c r="FLQ1309" s="1"/>
      <c r="FLR1309" s="1"/>
      <c r="FLS1309" s="1"/>
      <c r="FLT1309" s="1"/>
      <c r="FLU1309" s="1"/>
      <c r="FLV1309" s="1"/>
      <c r="FLW1309" s="1"/>
      <c r="FLX1309" s="1"/>
      <c r="FLY1309" s="1"/>
      <c r="FLZ1309" s="1"/>
      <c r="FMA1309" s="1"/>
      <c r="FMB1309" s="1"/>
      <c r="FMC1309" s="1"/>
      <c r="FMD1309" s="1"/>
      <c r="FME1309" s="1"/>
      <c r="FMF1309" s="1"/>
      <c r="FMG1309" s="1"/>
      <c r="FMH1309" s="1"/>
      <c r="FMI1309" s="1"/>
      <c r="FMJ1309" s="1"/>
      <c r="FMK1309" s="1"/>
      <c r="FML1309" s="1"/>
      <c r="FMM1309" s="1"/>
      <c r="FMN1309" s="1"/>
      <c r="FMO1309" s="1"/>
      <c r="FMP1309" s="1"/>
      <c r="FMQ1309" s="1"/>
      <c r="FMR1309" s="1"/>
      <c r="FMS1309" s="1"/>
      <c r="FMT1309" s="1"/>
      <c r="FMU1309" s="1"/>
      <c r="FMV1309" s="1"/>
      <c r="FMW1309" s="1"/>
      <c r="FMX1309" s="1"/>
      <c r="FMY1309" s="1"/>
      <c r="FMZ1309" s="1"/>
      <c r="FNA1309" s="1"/>
      <c r="FNB1309" s="1"/>
      <c r="FNC1309" s="1"/>
      <c r="FND1309" s="1"/>
      <c r="FNE1309" s="1"/>
      <c r="FNF1309" s="1"/>
      <c r="FNG1309" s="1"/>
      <c r="FNH1309" s="1"/>
      <c r="FNI1309" s="1"/>
      <c r="FNJ1309" s="1"/>
      <c r="FNK1309" s="1"/>
      <c r="FNL1309" s="1"/>
      <c r="FNM1309" s="1"/>
      <c r="FNN1309" s="1"/>
      <c r="FNO1309" s="1"/>
      <c r="FNP1309" s="1"/>
      <c r="FNQ1309" s="1"/>
      <c r="FNR1309" s="1"/>
      <c r="FNS1309" s="1"/>
      <c r="FNT1309" s="1"/>
      <c r="FNU1309" s="1"/>
      <c r="FNV1309" s="1"/>
      <c r="FNW1309" s="1"/>
      <c r="FNX1309" s="1"/>
      <c r="FNY1309" s="1"/>
      <c r="FNZ1309" s="1"/>
      <c r="FOA1309" s="1"/>
      <c r="FOB1309" s="1"/>
      <c r="FOC1309" s="1"/>
      <c r="FOD1309" s="1"/>
      <c r="FOE1309" s="1"/>
      <c r="FOF1309" s="1"/>
      <c r="FOG1309" s="1"/>
      <c r="FOH1309" s="1"/>
      <c r="FOI1309" s="1"/>
      <c r="FOJ1309" s="1"/>
      <c r="FOK1309" s="1"/>
      <c r="FOL1309" s="1"/>
      <c r="FOM1309" s="1"/>
      <c r="FON1309" s="1"/>
      <c r="FOO1309" s="1"/>
      <c r="FOP1309" s="1"/>
      <c r="FOQ1309" s="1"/>
      <c r="FOR1309" s="1"/>
      <c r="FOS1309" s="1"/>
      <c r="FOT1309" s="1"/>
      <c r="FOU1309" s="1"/>
      <c r="FOV1309" s="1"/>
      <c r="FOW1309" s="1"/>
      <c r="FOX1309" s="1"/>
      <c r="FOY1309" s="1"/>
      <c r="FOZ1309" s="1"/>
      <c r="FPA1309" s="1"/>
      <c r="FPB1309" s="1"/>
      <c r="FPC1309" s="1"/>
      <c r="FPD1309" s="1"/>
      <c r="FPE1309" s="1"/>
      <c r="FPF1309" s="1"/>
      <c r="FPG1309" s="1"/>
      <c r="FPH1309" s="1"/>
      <c r="FPI1309" s="1"/>
      <c r="FPJ1309" s="1"/>
      <c r="FPK1309" s="1"/>
      <c r="FPL1309" s="1"/>
      <c r="FPM1309" s="1"/>
      <c r="FPN1309" s="1"/>
      <c r="FPO1309" s="1"/>
      <c r="FPP1309" s="1"/>
      <c r="FPQ1309" s="1"/>
      <c r="FPR1309" s="1"/>
      <c r="FPS1309" s="1"/>
      <c r="FPT1309" s="1"/>
      <c r="FPU1309" s="1"/>
      <c r="FPV1309" s="1"/>
      <c r="FPW1309" s="1"/>
      <c r="FPX1309" s="1"/>
      <c r="FPY1309" s="1"/>
      <c r="FPZ1309" s="1"/>
      <c r="FQA1309" s="1"/>
      <c r="FQB1309" s="1"/>
      <c r="FQC1309" s="1"/>
      <c r="FQD1309" s="1"/>
      <c r="FQE1309" s="1"/>
      <c r="FQF1309" s="1"/>
      <c r="FQG1309" s="1"/>
      <c r="FQH1309" s="1"/>
      <c r="FQI1309" s="1"/>
      <c r="FQJ1309" s="1"/>
      <c r="FQK1309" s="1"/>
      <c r="FQL1309" s="1"/>
      <c r="FQM1309" s="1"/>
      <c r="FQN1309" s="1"/>
      <c r="FQO1309" s="1"/>
      <c r="FQP1309" s="1"/>
      <c r="FQQ1309" s="1"/>
      <c r="FQR1309" s="1"/>
      <c r="FQS1309" s="1"/>
      <c r="FQT1309" s="1"/>
      <c r="FQU1309" s="1"/>
      <c r="FQV1309" s="1"/>
      <c r="FQW1309" s="1"/>
      <c r="FQX1309" s="1"/>
      <c r="FQY1309" s="1"/>
      <c r="FQZ1309" s="1"/>
      <c r="FRA1309" s="1"/>
      <c r="FRB1309" s="1"/>
      <c r="FRC1309" s="1"/>
      <c r="FRD1309" s="1"/>
      <c r="FRE1309" s="1"/>
      <c r="FRF1309" s="1"/>
      <c r="FRG1309" s="1"/>
      <c r="FRH1309" s="1"/>
      <c r="FRI1309" s="1"/>
      <c r="FRJ1309" s="1"/>
      <c r="FRK1309" s="1"/>
      <c r="FRL1309" s="1"/>
      <c r="FRM1309" s="1"/>
      <c r="FRN1309" s="1"/>
      <c r="FRO1309" s="1"/>
      <c r="FRP1309" s="1"/>
      <c r="FRQ1309" s="1"/>
      <c r="FRR1309" s="1"/>
      <c r="FRS1309" s="1"/>
      <c r="FRT1309" s="1"/>
      <c r="FRU1309" s="1"/>
      <c r="FRV1309" s="1"/>
      <c r="FRW1309" s="1"/>
      <c r="FRX1309" s="1"/>
      <c r="FRY1309" s="1"/>
      <c r="FRZ1309" s="1"/>
      <c r="FSA1309" s="1"/>
      <c r="FSB1309" s="1"/>
      <c r="FSC1309" s="1"/>
      <c r="FSD1309" s="1"/>
      <c r="FSE1309" s="1"/>
      <c r="FSF1309" s="1"/>
      <c r="FSG1309" s="1"/>
      <c r="FSH1309" s="1"/>
      <c r="FSI1309" s="1"/>
      <c r="FSJ1309" s="1"/>
      <c r="FSK1309" s="1"/>
      <c r="FSL1309" s="1"/>
      <c r="FSM1309" s="1"/>
      <c r="FSN1309" s="1"/>
      <c r="FSO1309" s="1"/>
      <c r="FSP1309" s="1"/>
      <c r="FSQ1309" s="1"/>
      <c r="FSR1309" s="1"/>
      <c r="FSS1309" s="1"/>
      <c r="FST1309" s="1"/>
      <c r="FSU1309" s="1"/>
      <c r="FSV1309" s="1"/>
      <c r="FSW1309" s="1"/>
      <c r="FSX1309" s="1"/>
      <c r="FSY1309" s="1"/>
      <c r="FSZ1309" s="1"/>
      <c r="FTA1309" s="1"/>
      <c r="FTB1309" s="1"/>
      <c r="FTC1309" s="1"/>
      <c r="FTD1309" s="1"/>
      <c r="FTE1309" s="1"/>
      <c r="FTF1309" s="1"/>
      <c r="FTG1309" s="1"/>
      <c r="FTH1309" s="1"/>
      <c r="FTI1309" s="1"/>
      <c r="FTJ1309" s="1"/>
      <c r="FTK1309" s="1"/>
      <c r="FTL1309" s="1"/>
      <c r="FTM1309" s="1"/>
      <c r="FTN1309" s="1"/>
      <c r="FTO1309" s="1"/>
      <c r="FTP1309" s="1"/>
      <c r="FTQ1309" s="1"/>
      <c r="FTR1309" s="1"/>
      <c r="FTS1309" s="1"/>
      <c r="FTT1309" s="1"/>
      <c r="FTU1309" s="1"/>
      <c r="FTV1309" s="1"/>
      <c r="FTW1309" s="1"/>
      <c r="FTX1309" s="1"/>
      <c r="FTY1309" s="1"/>
      <c r="FTZ1309" s="1"/>
      <c r="FUA1309" s="1"/>
      <c r="FUB1309" s="1"/>
      <c r="FUC1309" s="1"/>
      <c r="FUD1309" s="1"/>
      <c r="FUE1309" s="1"/>
      <c r="FUF1309" s="1"/>
      <c r="FUG1309" s="1"/>
      <c r="FUH1309" s="1"/>
      <c r="FUI1309" s="1"/>
      <c r="FUJ1309" s="1"/>
      <c r="FUK1309" s="1"/>
      <c r="FUL1309" s="1"/>
      <c r="FUM1309" s="1"/>
      <c r="FUN1309" s="1"/>
      <c r="FUO1309" s="1"/>
      <c r="FUP1309" s="1"/>
      <c r="FUQ1309" s="1"/>
      <c r="FUR1309" s="1"/>
      <c r="FUS1309" s="1"/>
      <c r="FUT1309" s="1"/>
      <c r="FUU1309" s="1"/>
      <c r="FUV1309" s="1"/>
      <c r="FUW1309" s="1"/>
      <c r="FUX1309" s="1"/>
      <c r="FUY1309" s="1"/>
      <c r="FUZ1309" s="1"/>
      <c r="FVA1309" s="1"/>
      <c r="FVB1309" s="1"/>
      <c r="FVC1309" s="1"/>
      <c r="FVD1309" s="1"/>
      <c r="FVE1309" s="1"/>
      <c r="FVF1309" s="1"/>
      <c r="FVG1309" s="1"/>
      <c r="FVH1309" s="1"/>
      <c r="FVI1309" s="1"/>
      <c r="FVJ1309" s="1"/>
      <c r="FVK1309" s="1"/>
      <c r="FVL1309" s="1"/>
      <c r="FVM1309" s="1"/>
      <c r="FVN1309" s="1"/>
      <c r="FVO1309" s="1"/>
      <c r="FVP1309" s="1"/>
      <c r="FVQ1309" s="1"/>
      <c r="FVR1309" s="1"/>
      <c r="FVS1309" s="1"/>
      <c r="FVT1309" s="1"/>
      <c r="FVU1309" s="1"/>
      <c r="FVV1309" s="1"/>
      <c r="FVW1309" s="1"/>
      <c r="FVX1309" s="1"/>
      <c r="FVY1309" s="1"/>
      <c r="FVZ1309" s="1"/>
      <c r="FWA1309" s="1"/>
      <c r="FWB1309" s="1"/>
      <c r="FWC1309" s="1"/>
      <c r="FWD1309" s="1"/>
      <c r="FWE1309" s="1"/>
      <c r="FWF1309" s="1"/>
      <c r="FWG1309" s="1"/>
      <c r="FWH1309" s="1"/>
      <c r="FWI1309" s="1"/>
      <c r="FWJ1309" s="1"/>
      <c r="FWK1309" s="1"/>
      <c r="FWL1309" s="1"/>
      <c r="FWM1309" s="1"/>
      <c r="FWN1309" s="1"/>
      <c r="FWO1309" s="1"/>
      <c r="FWP1309" s="1"/>
      <c r="FWQ1309" s="1"/>
      <c r="FWR1309" s="1"/>
      <c r="FWS1309" s="1"/>
      <c r="FWT1309" s="1"/>
      <c r="FWU1309" s="1"/>
      <c r="FWV1309" s="1"/>
      <c r="FWW1309" s="1"/>
      <c r="FWX1309" s="1"/>
      <c r="FWY1309" s="1"/>
      <c r="FWZ1309" s="1"/>
      <c r="FXA1309" s="1"/>
      <c r="FXB1309" s="1"/>
      <c r="FXC1309" s="1"/>
      <c r="FXD1309" s="1"/>
      <c r="FXE1309" s="1"/>
      <c r="FXF1309" s="1"/>
      <c r="FXG1309" s="1"/>
      <c r="FXH1309" s="1"/>
      <c r="FXI1309" s="1"/>
      <c r="FXJ1309" s="1"/>
      <c r="FXK1309" s="1"/>
      <c r="FXL1309" s="1"/>
      <c r="FXM1309" s="1"/>
      <c r="FXN1309" s="1"/>
      <c r="FXO1309" s="1"/>
      <c r="FXP1309" s="1"/>
      <c r="FXQ1309" s="1"/>
      <c r="FXR1309" s="1"/>
      <c r="FXS1309" s="1"/>
      <c r="FXT1309" s="1"/>
      <c r="FXU1309" s="1"/>
      <c r="FXV1309" s="1"/>
      <c r="FXW1309" s="1"/>
      <c r="FXX1309" s="1"/>
      <c r="FXY1309" s="1"/>
      <c r="FXZ1309" s="1"/>
      <c r="FYA1309" s="1"/>
      <c r="FYB1309" s="1"/>
      <c r="FYC1309" s="1"/>
      <c r="FYD1309" s="1"/>
      <c r="FYE1309" s="1"/>
      <c r="FYF1309" s="1"/>
      <c r="FYG1309" s="1"/>
      <c r="FYH1309" s="1"/>
      <c r="FYI1309" s="1"/>
      <c r="FYJ1309" s="1"/>
      <c r="FYK1309" s="1"/>
      <c r="FYL1309" s="1"/>
      <c r="FYM1309" s="1"/>
      <c r="FYN1309" s="1"/>
      <c r="FYO1309" s="1"/>
      <c r="FYP1309" s="1"/>
      <c r="FYQ1309" s="1"/>
      <c r="FYR1309" s="1"/>
      <c r="FYS1309" s="1"/>
      <c r="FYT1309" s="1"/>
      <c r="FYU1309" s="1"/>
      <c r="FYV1309" s="1"/>
      <c r="FYW1309" s="1"/>
      <c r="FYX1309" s="1"/>
      <c r="FYY1309" s="1"/>
      <c r="FYZ1309" s="1"/>
      <c r="FZA1309" s="1"/>
      <c r="FZB1309" s="1"/>
      <c r="FZC1309" s="1"/>
      <c r="FZD1309" s="1"/>
      <c r="FZE1309" s="1"/>
      <c r="FZF1309" s="1"/>
      <c r="FZG1309" s="1"/>
      <c r="FZH1309" s="1"/>
      <c r="FZI1309" s="1"/>
      <c r="FZJ1309" s="1"/>
      <c r="FZK1309" s="1"/>
      <c r="FZL1309" s="1"/>
      <c r="FZM1309" s="1"/>
      <c r="FZN1309" s="1"/>
      <c r="FZO1309" s="1"/>
      <c r="FZP1309" s="1"/>
      <c r="FZQ1309" s="1"/>
      <c r="FZR1309" s="1"/>
      <c r="FZS1309" s="1"/>
      <c r="FZT1309" s="1"/>
      <c r="FZU1309" s="1"/>
      <c r="FZV1309" s="1"/>
      <c r="FZW1309" s="1"/>
      <c r="FZX1309" s="1"/>
      <c r="FZY1309" s="1"/>
      <c r="FZZ1309" s="1"/>
      <c r="GAA1309" s="1"/>
      <c r="GAB1309" s="1"/>
      <c r="GAC1309" s="1"/>
      <c r="GAD1309" s="1"/>
      <c r="GAE1309" s="1"/>
      <c r="GAF1309" s="1"/>
      <c r="GAG1309" s="1"/>
      <c r="GAH1309" s="1"/>
      <c r="GAI1309" s="1"/>
      <c r="GAJ1309" s="1"/>
      <c r="GAK1309" s="1"/>
      <c r="GAL1309" s="1"/>
      <c r="GAM1309" s="1"/>
      <c r="GAN1309" s="1"/>
      <c r="GAO1309" s="1"/>
      <c r="GAP1309" s="1"/>
      <c r="GAQ1309" s="1"/>
      <c r="GAR1309" s="1"/>
      <c r="GAS1309" s="1"/>
      <c r="GAT1309" s="1"/>
      <c r="GAU1309" s="1"/>
      <c r="GAV1309" s="1"/>
      <c r="GAW1309" s="1"/>
      <c r="GAX1309" s="1"/>
      <c r="GAY1309" s="1"/>
      <c r="GAZ1309" s="1"/>
      <c r="GBA1309" s="1"/>
      <c r="GBB1309" s="1"/>
      <c r="GBC1309" s="1"/>
      <c r="GBD1309" s="1"/>
      <c r="GBE1309" s="1"/>
      <c r="GBF1309" s="1"/>
      <c r="GBG1309" s="1"/>
      <c r="GBH1309" s="1"/>
      <c r="GBI1309" s="1"/>
      <c r="GBJ1309" s="1"/>
      <c r="GBK1309" s="1"/>
      <c r="GBL1309" s="1"/>
      <c r="GBM1309" s="1"/>
      <c r="GBN1309" s="1"/>
      <c r="GBO1309" s="1"/>
      <c r="GBP1309" s="1"/>
      <c r="GBQ1309" s="1"/>
      <c r="GBR1309" s="1"/>
      <c r="GBS1309" s="1"/>
      <c r="GBT1309" s="1"/>
      <c r="GBU1309" s="1"/>
      <c r="GBV1309" s="1"/>
      <c r="GBW1309" s="1"/>
      <c r="GBX1309" s="1"/>
      <c r="GBY1309" s="1"/>
      <c r="GBZ1309" s="1"/>
      <c r="GCA1309" s="1"/>
      <c r="GCB1309" s="1"/>
      <c r="GCC1309" s="1"/>
      <c r="GCD1309" s="1"/>
      <c r="GCE1309" s="1"/>
      <c r="GCF1309" s="1"/>
      <c r="GCG1309" s="1"/>
      <c r="GCH1309" s="1"/>
      <c r="GCI1309" s="1"/>
      <c r="GCJ1309" s="1"/>
      <c r="GCK1309" s="1"/>
      <c r="GCL1309" s="1"/>
      <c r="GCM1309" s="1"/>
      <c r="GCN1309" s="1"/>
      <c r="GCO1309" s="1"/>
      <c r="GCP1309" s="1"/>
      <c r="GCQ1309" s="1"/>
      <c r="GCR1309" s="1"/>
      <c r="GCS1309" s="1"/>
      <c r="GCT1309" s="1"/>
      <c r="GCU1309" s="1"/>
      <c r="GCV1309" s="1"/>
      <c r="GCW1309" s="1"/>
      <c r="GCX1309" s="1"/>
      <c r="GCY1309" s="1"/>
      <c r="GCZ1309" s="1"/>
      <c r="GDA1309" s="1"/>
      <c r="GDB1309" s="1"/>
      <c r="GDC1309" s="1"/>
      <c r="GDD1309" s="1"/>
      <c r="GDE1309" s="1"/>
      <c r="GDF1309" s="1"/>
      <c r="GDG1309" s="1"/>
      <c r="GDH1309" s="1"/>
      <c r="GDI1309" s="1"/>
      <c r="GDJ1309" s="1"/>
      <c r="GDK1309" s="1"/>
      <c r="GDL1309" s="1"/>
      <c r="GDM1309" s="1"/>
      <c r="GDN1309" s="1"/>
      <c r="GDO1309" s="1"/>
      <c r="GDP1309" s="1"/>
      <c r="GDQ1309" s="1"/>
      <c r="GDR1309" s="1"/>
      <c r="GDS1309" s="1"/>
      <c r="GDT1309" s="1"/>
      <c r="GDU1309" s="1"/>
      <c r="GDV1309" s="1"/>
      <c r="GDW1309" s="1"/>
      <c r="GDX1309" s="1"/>
      <c r="GDY1309" s="1"/>
      <c r="GDZ1309" s="1"/>
      <c r="GEA1309" s="1"/>
      <c r="GEB1309" s="1"/>
      <c r="GEC1309" s="1"/>
      <c r="GED1309" s="1"/>
      <c r="GEE1309" s="1"/>
      <c r="GEF1309" s="1"/>
      <c r="GEG1309" s="1"/>
      <c r="GEH1309" s="1"/>
      <c r="GEI1309" s="1"/>
      <c r="GEJ1309" s="1"/>
      <c r="GEK1309" s="1"/>
      <c r="GEL1309" s="1"/>
      <c r="GEM1309" s="1"/>
      <c r="GEN1309" s="1"/>
      <c r="GEO1309" s="1"/>
      <c r="GEP1309" s="1"/>
      <c r="GEQ1309" s="1"/>
      <c r="GER1309" s="1"/>
      <c r="GES1309" s="1"/>
      <c r="GET1309" s="1"/>
      <c r="GEU1309" s="1"/>
      <c r="GEV1309" s="1"/>
      <c r="GEW1309" s="1"/>
      <c r="GEX1309" s="1"/>
      <c r="GEY1309" s="1"/>
      <c r="GEZ1309" s="1"/>
      <c r="GFA1309" s="1"/>
      <c r="GFB1309" s="1"/>
      <c r="GFC1309" s="1"/>
      <c r="GFD1309" s="1"/>
      <c r="GFE1309" s="1"/>
      <c r="GFF1309" s="1"/>
      <c r="GFG1309" s="1"/>
      <c r="GFH1309" s="1"/>
      <c r="GFI1309" s="1"/>
      <c r="GFJ1309" s="1"/>
      <c r="GFK1309" s="1"/>
      <c r="GFL1309" s="1"/>
      <c r="GFM1309" s="1"/>
      <c r="GFN1309" s="1"/>
      <c r="GFO1309" s="1"/>
      <c r="GFP1309" s="1"/>
      <c r="GFQ1309" s="1"/>
      <c r="GFR1309" s="1"/>
      <c r="GFS1309" s="1"/>
      <c r="GFT1309" s="1"/>
      <c r="GFU1309" s="1"/>
      <c r="GFV1309" s="1"/>
      <c r="GFW1309" s="1"/>
      <c r="GFX1309" s="1"/>
      <c r="GFY1309" s="1"/>
      <c r="GFZ1309" s="1"/>
      <c r="GGA1309" s="1"/>
      <c r="GGB1309" s="1"/>
      <c r="GGC1309" s="1"/>
      <c r="GGD1309" s="1"/>
      <c r="GGE1309" s="1"/>
      <c r="GGF1309" s="1"/>
      <c r="GGG1309" s="1"/>
      <c r="GGH1309" s="1"/>
      <c r="GGI1309" s="1"/>
      <c r="GGJ1309" s="1"/>
      <c r="GGK1309" s="1"/>
      <c r="GGL1309" s="1"/>
      <c r="GGM1309" s="1"/>
      <c r="GGN1309" s="1"/>
      <c r="GGO1309" s="1"/>
      <c r="GGP1309" s="1"/>
      <c r="GGQ1309" s="1"/>
      <c r="GGR1309" s="1"/>
      <c r="GGS1309" s="1"/>
      <c r="GGT1309" s="1"/>
      <c r="GGU1309" s="1"/>
      <c r="GGV1309" s="1"/>
      <c r="GGW1309" s="1"/>
      <c r="GGX1309" s="1"/>
      <c r="GGY1309" s="1"/>
      <c r="GGZ1309" s="1"/>
      <c r="GHA1309" s="1"/>
      <c r="GHB1309" s="1"/>
      <c r="GHC1309" s="1"/>
      <c r="GHD1309" s="1"/>
      <c r="GHE1309" s="1"/>
      <c r="GHF1309" s="1"/>
      <c r="GHG1309" s="1"/>
      <c r="GHH1309" s="1"/>
      <c r="GHI1309" s="1"/>
      <c r="GHJ1309" s="1"/>
      <c r="GHK1309" s="1"/>
      <c r="GHL1309" s="1"/>
      <c r="GHM1309" s="1"/>
      <c r="GHN1309" s="1"/>
      <c r="GHO1309" s="1"/>
      <c r="GHP1309" s="1"/>
      <c r="GHQ1309" s="1"/>
      <c r="GHR1309" s="1"/>
      <c r="GHS1309" s="1"/>
      <c r="GHT1309" s="1"/>
      <c r="GHU1309" s="1"/>
      <c r="GHV1309" s="1"/>
      <c r="GHW1309" s="1"/>
      <c r="GHX1309" s="1"/>
      <c r="GHY1309" s="1"/>
      <c r="GHZ1309" s="1"/>
      <c r="GIA1309" s="1"/>
      <c r="GIB1309" s="1"/>
      <c r="GIC1309" s="1"/>
      <c r="GID1309" s="1"/>
      <c r="GIE1309" s="1"/>
      <c r="GIF1309" s="1"/>
      <c r="GIG1309" s="1"/>
      <c r="GIH1309" s="1"/>
      <c r="GII1309" s="1"/>
      <c r="GIJ1309" s="1"/>
      <c r="GIK1309" s="1"/>
      <c r="GIL1309" s="1"/>
      <c r="GIM1309" s="1"/>
      <c r="GIN1309" s="1"/>
      <c r="GIO1309" s="1"/>
      <c r="GIP1309" s="1"/>
      <c r="GIQ1309" s="1"/>
      <c r="GIR1309" s="1"/>
      <c r="GIS1309" s="1"/>
      <c r="GIT1309" s="1"/>
      <c r="GIU1309" s="1"/>
      <c r="GIV1309" s="1"/>
      <c r="GIW1309" s="1"/>
      <c r="GIX1309" s="1"/>
      <c r="GIY1309" s="1"/>
      <c r="GIZ1309" s="1"/>
      <c r="GJA1309" s="1"/>
      <c r="GJB1309" s="1"/>
      <c r="GJC1309" s="1"/>
      <c r="GJD1309" s="1"/>
      <c r="GJE1309" s="1"/>
      <c r="GJF1309" s="1"/>
      <c r="GJG1309" s="1"/>
      <c r="GJH1309" s="1"/>
      <c r="GJI1309" s="1"/>
      <c r="GJJ1309" s="1"/>
      <c r="GJK1309" s="1"/>
      <c r="GJL1309" s="1"/>
      <c r="GJM1309" s="1"/>
      <c r="GJN1309" s="1"/>
      <c r="GJO1309" s="1"/>
      <c r="GJP1309" s="1"/>
      <c r="GJQ1309" s="1"/>
      <c r="GJR1309" s="1"/>
      <c r="GJS1309" s="1"/>
      <c r="GJT1309" s="1"/>
      <c r="GJU1309" s="1"/>
      <c r="GJV1309" s="1"/>
      <c r="GJW1309" s="1"/>
      <c r="GJX1309" s="1"/>
      <c r="GJY1309" s="1"/>
      <c r="GJZ1309" s="1"/>
      <c r="GKA1309" s="1"/>
      <c r="GKB1309" s="1"/>
      <c r="GKC1309" s="1"/>
      <c r="GKD1309" s="1"/>
      <c r="GKE1309" s="1"/>
      <c r="GKF1309" s="1"/>
      <c r="GKG1309" s="1"/>
      <c r="GKH1309" s="1"/>
      <c r="GKI1309" s="1"/>
      <c r="GKJ1309" s="1"/>
      <c r="GKK1309" s="1"/>
      <c r="GKL1309" s="1"/>
      <c r="GKM1309" s="1"/>
      <c r="GKN1309" s="1"/>
      <c r="GKO1309" s="1"/>
      <c r="GKP1309" s="1"/>
      <c r="GKQ1309" s="1"/>
      <c r="GKR1309" s="1"/>
      <c r="GKS1309" s="1"/>
      <c r="GKT1309" s="1"/>
      <c r="GKU1309" s="1"/>
      <c r="GKV1309" s="1"/>
      <c r="GKW1309" s="1"/>
      <c r="GKX1309" s="1"/>
      <c r="GKY1309" s="1"/>
      <c r="GKZ1309" s="1"/>
      <c r="GLA1309" s="1"/>
      <c r="GLB1309" s="1"/>
      <c r="GLC1309" s="1"/>
      <c r="GLD1309" s="1"/>
      <c r="GLE1309" s="1"/>
      <c r="GLF1309" s="1"/>
      <c r="GLG1309" s="1"/>
      <c r="GLH1309" s="1"/>
      <c r="GLI1309" s="1"/>
      <c r="GLJ1309" s="1"/>
      <c r="GLK1309" s="1"/>
      <c r="GLL1309" s="1"/>
      <c r="GLM1309" s="1"/>
      <c r="GLN1309" s="1"/>
      <c r="GLO1309" s="1"/>
      <c r="GLP1309" s="1"/>
      <c r="GLQ1309" s="1"/>
      <c r="GLR1309" s="1"/>
      <c r="GLS1309" s="1"/>
      <c r="GLT1309" s="1"/>
      <c r="GLU1309" s="1"/>
      <c r="GLV1309" s="1"/>
      <c r="GLW1309" s="1"/>
      <c r="GLX1309" s="1"/>
      <c r="GLY1309" s="1"/>
      <c r="GLZ1309" s="1"/>
      <c r="GMA1309" s="1"/>
      <c r="GMB1309" s="1"/>
      <c r="GMC1309" s="1"/>
      <c r="GMD1309" s="1"/>
      <c r="GME1309" s="1"/>
      <c r="GMF1309" s="1"/>
      <c r="GMG1309" s="1"/>
      <c r="GMH1309" s="1"/>
      <c r="GMI1309" s="1"/>
      <c r="GMJ1309" s="1"/>
      <c r="GMK1309" s="1"/>
      <c r="GML1309" s="1"/>
      <c r="GMM1309" s="1"/>
      <c r="GMN1309" s="1"/>
      <c r="GMO1309" s="1"/>
      <c r="GMP1309" s="1"/>
      <c r="GMQ1309" s="1"/>
      <c r="GMR1309" s="1"/>
      <c r="GMS1309" s="1"/>
      <c r="GMT1309" s="1"/>
      <c r="GMU1309" s="1"/>
      <c r="GMV1309" s="1"/>
      <c r="GMW1309" s="1"/>
      <c r="GMX1309" s="1"/>
      <c r="GMY1309" s="1"/>
      <c r="GMZ1309" s="1"/>
      <c r="GNA1309" s="1"/>
      <c r="GNB1309" s="1"/>
      <c r="GNC1309" s="1"/>
      <c r="GND1309" s="1"/>
      <c r="GNE1309" s="1"/>
      <c r="GNF1309" s="1"/>
      <c r="GNG1309" s="1"/>
      <c r="GNH1309" s="1"/>
      <c r="GNI1309" s="1"/>
      <c r="GNJ1309" s="1"/>
      <c r="GNK1309" s="1"/>
      <c r="GNL1309" s="1"/>
      <c r="GNM1309" s="1"/>
      <c r="GNN1309" s="1"/>
      <c r="GNO1309" s="1"/>
      <c r="GNP1309" s="1"/>
      <c r="GNQ1309" s="1"/>
      <c r="GNR1309" s="1"/>
      <c r="GNS1309" s="1"/>
      <c r="GNT1309" s="1"/>
      <c r="GNU1309" s="1"/>
      <c r="GNV1309" s="1"/>
      <c r="GNW1309" s="1"/>
      <c r="GNX1309" s="1"/>
      <c r="GNY1309" s="1"/>
      <c r="GNZ1309" s="1"/>
      <c r="GOA1309" s="1"/>
      <c r="GOB1309" s="1"/>
      <c r="GOC1309" s="1"/>
      <c r="GOD1309" s="1"/>
      <c r="GOE1309" s="1"/>
      <c r="GOF1309" s="1"/>
      <c r="GOG1309" s="1"/>
      <c r="GOH1309" s="1"/>
      <c r="GOI1309" s="1"/>
      <c r="GOJ1309" s="1"/>
      <c r="GOK1309" s="1"/>
      <c r="GOL1309" s="1"/>
      <c r="GOM1309" s="1"/>
      <c r="GON1309" s="1"/>
      <c r="GOO1309" s="1"/>
      <c r="GOP1309" s="1"/>
      <c r="GOQ1309" s="1"/>
      <c r="GOR1309" s="1"/>
      <c r="GOS1309" s="1"/>
      <c r="GOT1309" s="1"/>
      <c r="GOU1309" s="1"/>
      <c r="GOV1309" s="1"/>
      <c r="GOW1309" s="1"/>
      <c r="GOX1309" s="1"/>
      <c r="GOY1309" s="1"/>
      <c r="GOZ1309" s="1"/>
      <c r="GPA1309" s="1"/>
      <c r="GPB1309" s="1"/>
      <c r="GPC1309" s="1"/>
      <c r="GPD1309" s="1"/>
      <c r="GPE1309" s="1"/>
      <c r="GPF1309" s="1"/>
      <c r="GPG1309" s="1"/>
      <c r="GPH1309" s="1"/>
      <c r="GPI1309" s="1"/>
      <c r="GPJ1309" s="1"/>
      <c r="GPK1309" s="1"/>
      <c r="GPL1309" s="1"/>
      <c r="GPM1309" s="1"/>
      <c r="GPN1309" s="1"/>
      <c r="GPO1309" s="1"/>
      <c r="GPP1309" s="1"/>
      <c r="GPQ1309" s="1"/>
      <c r="GPR1309" s="1"/>
      <c r="GPS1309" s="1"/>
      <c r="GPT1309" s="1"/>
      <c r="GPU1309" s="1"/>
      <c r="GPV1309" s="1"/>
      <c r="GPW1309" s="1"/>
      <c r="GPX1309" s="1"/>
      <c r="GPY1309" s="1"/>
      <c r="GPZ1309" s="1"/>
      <c r="GQA1309" s="1"/>
      <c r="GQB1309" s="1"/>
      <c r="GQC1309" s="1"/>
      <c r="GQD1309" s="1"/>
      <c r="GQE1309" s="1"/>
      <c r="GQF1309" s="1"/>
      <c r="GQG1309" s="1"/>
      <c r="GQH1309" s="1"/>
      <c r="GQI1309" s="1"/>
      <c r="GQJ1309" s="1"/>
      <c r="GQK1309" s="1"/>
      <c r="GQL1309" s="1"/>
      <c r="GQM1309" s="1"/>
      <c r="GQN1309" s="1"/>
      <c r="GQO1309" s="1"/>
      <c r="GQP1309" s="1"/>
      <c r="GQQ1309" s="1"/>
      <c r="GQR1309" s="1"/>
      <c r="GQS1309" s="1"/>
      <c r="GQT1309" s="1"/>
      <c r="GQU1309" s="1"/>
      <c r="GQV1309" s="1"/>
      <c r="GQW1309" s="1"/>
      <c r="GQX1309" s="1"/>
      <c r="GQY1309" s="1"/>
      <c r="GQZ1309" s="1"/>
      <c r="GRA1309" s="1"/>
      <c r="GRB1309" s="1"/>
      <c r="GRC1309" s="1"/>
      <c r="GRD1309" s="1"/>
      <c r="GRE1309" s="1"/>
      <c r="GRF1309" s="1"/>
      <c r="GRG1309" s="1"/>
      <c r="GRH1309" s="1"/>
      <c r="GRI1309" s="1"/>
      <c r="GRJ1309" s="1"/>
      <c r="GRK1309" s="1"/>
      <c r="GRL1309" s="1"/>
      <c r="GRM1309" s="1"/>
      <c r="GRN1309" s="1"/>
      <c r="GRO1309" s="1"/>
      <c r="GRP1309" s="1"/>
      <c r="GRQ1309" s="1"/>
      <c r="GRR1309" s="1"/>
      <c r="GRS1309" s="1"/>
      <c r="GRT1309" s="1"/>
      <c r="GRU1309" s="1"/>
      <c r="GRV1309" s="1"/>
      <c r="GRW1309" s="1"/>
      <c r="GRX1309" s="1"/>
      <c r="GRY1309" s="1"/>
      <c r="GRZ1309" s="1"/>
      <c r="GSA1309" s="1"/>
      <c r="GSB1309" s="1"/>
      <c r="GSC1309" s="1"/>
      <c r="GSD1309" s="1"/>
      <c r="GSE1309" s="1"/>
      <c r="GSF1309" s="1"/>
      <c r="GSG1309" s="1"/>
      <c r="GSH1309" s="1"/>
      <c r="GSI1309" s="1"/>
      <c r="GSJ1309" s="1"/>
      <c r="GSK1309" s="1"/>
      <c r="GSL1309" s="1"/>
      <c r="GSM1309" s="1"/>
      <c r="GSN1309" s="1"/>
      <c r="GSO1309" s="1"/>
      <c r="GSP1309" s="1"/>
      <c r="GSQ1309" s="1"/>
      <c r="GSR1309" s="1"/>
      <c r="GSS1309" s="1"/>
      <c r="GST1309" s="1"/>
      <c r="GSU1309" s="1"/>
      <c r="GSV1309" s="1"/>
      <c r="GSW1309" s="1"/>
      <c r="GSX1309" s="1"/>
      <c r="GSY1309" s="1"/>
      <c r="GSZ1309" s="1"/>
      <c r="GTA1309" s="1"/>
      <c r="GTB1309" s="1"/>
      <c r="GTC1309" s="1"/>
      <c r="GTD1309" s="1"/>
      <c r="GTE1309" s="1"/>
      <c r="GTF1309" s="1"/>
      <c r="GTG1309" s="1"/>
      <c r="GTH1309" s="1"/>
      <c r="GTI1309" s="1"/>
      <c r="GTJ1309" s="1"/>
      <c r="GTK1309" s="1"/>
      <c r="GTL1309" s="1"/>
      <c r="GTM1309" s="1"/>
      <c r="GTN1309" s="1"/>
      <c r="GTO1309" s="1"/>
      <c r="GTP1309" s="1"/>
      <c r="GTQ1309" s="1"/>
      <c r="GTR1309" s="1"/>
      <c r="GTS1309" s="1"/>
      <c r="GTT1309" s="1"/>
      <c r="GTU1309" s="1"/>
      <c r="GTV1309" s="1"/>
      <c r="GTW1309" s="1"/>
      <c r="GTX1309" s="1"/>
      <c r="GTY1309" s="1"/>
      <c r="GTZ1309" s="1"/>
      <c r="GUA1309" s="1"/>
      <c r="GUB1309" s="1"/>
      <c r="GUC1309" s="1"/>
      <c r="GUD1309" s="1"/>
      <c r="GUE1309" s="1"/>
      <c r="GUF1309" s="1"/>
      <c r="GUG1309" s="1"/>
      <c r="GUH1309" s="1"/>
      <c r="GUI1309" s="1"/>
      <c r="GUJ1309" s="1"/>
      <c r="GUK1309" s="1"/>
      <c r="GUL1309" s="1"/>
      <c r="GUM1309" s="1"/>
      <c r="GUN1309" s="1"/>
      <c r="GUO1309" s="1"/>
      <c r="GUP1309" s="1"/>
      <c r="GUQ1309" s="1"/>
      <c r="GUR1309" s="1"/>
      <c r="GUS1309" s="1"/>
      <c r="GUT1309" s="1"/>
      <c r="GUU1309" s="1"/>
      <c r="GUV1309" s="1"/>
      <c r="GUW1309" s="1"/>
      <c r="GUX1309" s="1"/>
      <c r="GUY1309" s="1"/>
      <c r="GUZ1309" s="1"/>
      <c r="GVA1309" s="1"/>
      <c r="GVB1309" s="1"/>
      <c r="GVC1309" s="1"/>
      <c r="GVD1309" s="1"/>
      <c r="GVE1309" s="1"/>
      <c r="GVF1309" s="1"/>
      <c r="GVG1309" s="1"/>
      <c r="GVH1309" s="1"/>
      <c r="GVI1309" s="1"/>
      <c r="GVJ1309" s="1"/>
      <c r="GVK1309" s="1"/>
      <c r="GVL1309" s="1"/>
      <c r="GVM1309" s="1"/>
      <c r="GVN1309" s="1"/>
      <c r="GVO1309" s="1"/>
      <c r="GVP1309" s="1"/>
      <c r="GVQ1309" s="1"/>
      <c r="GVR1309" s="1"/>
      <c r="GVS1309" s="1"/>
      <c r="GVT1309" s="1"/>
      <c r="GVU1309" s="1"/>
      <c r="GVV1309" s="1"/>
      <c r="GVW1309" s="1"/>
      <c r="GVX1309" s="1"/>
      <c r="GVY1309" s="1"/>
      <c r="GVZ1309" s="1"/>
      <c r="GWA1309" s="1"/>
      <c r="GWB1309" s="1"/>
      <c r="GWC1309" s="1"/>
      <c r="GWD1309" s="1"/>
      <c r="GWE1309" s="1"/>
      <c r="GWF1309" s="1"/>
      <c r="GWG1309" s="1"/>
      <c r="GWH1309" s="1"/>
      <c r="GWI1309" s="1"/>
      <c r="GWJ1309" s="1"/>
      <c r="GWK1309" s="1"/>
      <c r="GWL1309" s="1"/>
      <c r="GWM1309" s="1"/>
      <c r="GWN1309" s="1"/>
      <c r="GWO1309" s="1"/>
      <c r="GWP1309" s="1"/>
      <c r="GWQ1309" s="1"/>
      <c r="GWR1309" s="1"/>
      <c r="GWS1309" s="1"/>
      <c r="GWT1309" s="1"/>
      <c r="GWU1309" s="1"/>
      <c r="GWV1309" s="1"/>
      <c r="GWW1309" s="1"/>
      <c r="GWX1309" s="1"/>
      <c r="GWY1309" s="1"/>
      <c r="GWZ1309" s="1"/>
      <c r="GXA1309" s="1"/>
      <c r="GXB1309" s="1"/>
      <c r="GXC1309" s="1"/>
      <c r="GXD1309" s="1"/>
      <c r="GXE1309" s="1"/>
      <c r="GXF1309" s="1"/>
      <c r="GXG1309" s="1"/>
      <c r="GXH1309" s="1"/>
      <c r="GXI1309" s="1"/>
      <c r="GXJ1309" s="1"/>
      <c r="GXK1309" s="1"/>
      <c r="GXL1309" s="1"/>
      <c r="GXM1309" s="1"/>
      <c r="GXN1309" s="1"/>
      <c r="GXO1309" s="1"/>
      <c r="GXP1309" s="1"/>
      <c r="GXQ1309" s="1"/>
      <c r="GXR1309" s="1"/>
      <c r="GXS1309" s="1"/>
      <c r="GXT1309" s="1"/>
      <c r="GXU1309" s="1"/>
      <c r="GXV1309" s="1"/>
      <c r="GXW1309" s="1"/>
      <c r="GXX1309" s="1"/>
      <c r="GXY1309" s="1"/>
      <c r="GXZ1309" s="1"/>
      <c r="GYA1309" s="1"/>
      <c r="GYB1309" s="1"/>
      <c r="GYC1309" s="1"/>
      <c r="GYD1309" s="1"/>
      <c r="GYE1309" s="1"/>
      <c r="GYF1309" s="1"/>
      <c r="GYG1309" s="1"/>
      <c r="GYH1309" s="1"/>
      <c r="GYI1309" s="1"/>
      <c r="GYJ1309" s="1"/>
      <c r="GYK1309" s="1"/>
      <c r="GYL1309" s="1"/>
      <c r="GYM1309" s="1"/>
      <c r="GYN1309" s="1"/>
      <c r="GYO1309" s="1"/>
      <c r="GYP1309" s="1"/>
      <c r="GYQ1309" s="1"/>
      <c r="GYR1309" s="1"/>
      <c r="GYS1309" s="1"/>
      <c r="GYT1309" s="1"/>
      <c r="GYU1309" s="1"/>
      <c r="GYV1309" s="1"/>
      <c r="GYW1309" s="1"/>
      <c r="GYX1309" s="1"/>
      <c r="GYY1309" s="1"/>
      <c r="GYZ1309" s="1"/>
      <c r="GZA1309" s="1"/>
      <c r="GZB1309" s="1"/>
      <c r="GZC1309" s="1"/>
      <c r="GZD1309" s="1"/>
      <c r="GZE1309" s="1"/>
      <c r="GZF1309" s="1"/>
      <c r="GZG1309" s="1"/>
      <c r="GZH1309" s="1"/>
      <c r="GZI1309" s="1"/>
      <c r="GZJ1309" s="1"/>
      <c r="GZK1309" s="1"/>
      <c r="GZL1309" s="1"/>
      <c r="GZM1309" s="1"/>
      <c r="GZN1309" s="1"/>
      <c r="GZO1309" s="1"/>
      <c r="GZP1309" s="1"/>
      <c r="GZQ1309" s="1"/>
      <c r="GZR1309" s="1"/>
      <c r="GZS1309" s="1"/>
      <c r="GZT1309" s="1"/>
      <c r="GZU1309" s="1"/>
      <c r="GZV1309" s="1"/>
      <c r="GZW1309" s="1"/>
      <c r="GZX1309" s="1"/>
      <c r="GZY1309" s="1"/>
      <c r="GZZ1309" s="1"/>
      <c r="HAA1309" s="1"/>
      <c r="HAB1309" s="1"/>
      <c r="HAC1309" s="1"/>
      <c r="HAD1309" s="1"/>
      <c r="HAE1309" s="1"/>
      <c r="HAF1309" s="1"/>
      <c r="HAG1309" s="1"/>
      <c r="HAH1309" s="1"/>
      <c r="HAI1309" s="1"/>
      <c r="HAJ1309" s="1"/>
      <c r="HAK1309" s="1"/>
      <c r="HAL1309" s="1"/>
      <c r="HAM1309" s="1"/>
      <c r="HAN1309" s="1"/>
      <c r="HAO1309" s="1"/>
      <c r="HAP1309" s="1"/>
      <c r="HAQ1309" s="1"/>
      <c r="HAR1309" s="1"/>
      <c r="HAS1309" s="1"/>
      <c r="HAT1309" s="1"/>
      <c r="HAU1309" s="1"/>
      <c r="HAV1309" s="1"/>
      <c r="HAW1309" s="1"/>
      <c r="HAX1309" s="1"/>
      <c r="HAY1309" s="1"/>
      <c r="HAZ1309" s="1"/>
      <c r="HBA1309" s="1"/>
      <c r="HBB1309" s="1"/>
      <c r="HBC1309" s="1"/>
      <c r="HBD1309" s="1"/>
      <c r="HBE1309" s="1"/>
      <c r="HBF1309" s="1"/>
      <c r="HBG1309" s="1"/>
      <c r="HBH1309" s="1"/>
      <c r="HBI1309" s="1"/>
      <c r="HBJ1309" s="1"/>
      <c r="HBK1309" s="1"/>
      <c r="HBL1309" s="1"/>
      <c r="HBM1309" s="1"/>
      <c r="HBN1309" s="1"/>
      <c r="HBO1309" s="1"/>
      <c r="HBP1309" s="1"/>
      <c r="HBQ1309" s="1"/>
      <c r="HBR1309" s="1"/>
      <c r="HBS1309" s="1"/>
      <c r="HBT1309" s="1"/>
      <c r="HBU1309" s="1"/>
      <c r="HBV1309" s="1"/>
      <c r="HBW1309" s="1"/>
      <c r="HBX1309" s="1"/>
      <c r="HBY1309" s="1"/>
      <c r="HBZ1309" s="1"/>
      <c r="HCA1309" s="1"/>
      <c r="HCB1309" s="1"/>
      <c r="HCC1309" s="1"/>
      <c r="HCD1309" s="1"/>
      <c r="HCE1309" s="1"/>
      <c r="HCF1309" s="1"/>
      <c r="HCG1309" s="1"/>
      <c r="HCH1309" s="1"/>
      <c r="HCI1309" s="1"/>
      <c r="HCJ1309" s="1"/>
      <c r="HCK1309" s="1"/>
      <c r="HCL1309" s="1"/>
      <c r="HCM1309" s="1"/>
      <c r="HCN1309" s="1"/>
      <c r="HCO1309" s="1"/>
      <c r="HCP1309" s="1"/>
      <c r="HCQ1309" s="1"/>
      <c r="HCR1309" s="1"/>
      <c r="HCS1309" s="1"/>
      <c r="HCT1309" s="1"/>
      <c r="HCU1309" s="1"/>
      <c r="HCV1309" s="1"/>
      <c r="HCW1309" s="1"/>
      <c r="HCX1309" s="1"/>
      <c r="HCY1309" s="1"/>
      <c r="HCZ1309" s="1"/>
      <c r="HDA1309" s="1"/>
      <c r="HDB1309" s="1"/>
      <c r="HDC1309" s="1"/>
      <c r="HDD1309" s="1"/>
      <c r="HDE1309" s="1"/>
      <c r="HDF1309" s="1"/>
      <c r="HDG1309" s="1"/>
      <c r="HDH1309" s="1"/>
      <c r="HDI1309" s="1"/>
      <c r="HDJ1309" s="1"/>
      <c r="HDK1309" s="1"/>
      <c r="HDL1309" s="1"/>
      <c r="HDM1309" s="1"/>
      <c r="HDN1309" s="1"/>
      <c r="HDO1309" s="1"/>
      <c r="HDP1309" s="1"/>
      <c r="HDQ1309" s="1"/>
      <c r="HDR1309" s="1"/>
      <c r="HDS1309" s="1"/>
      <c r="HDT1309" s="1"/>
      <c r="HDU1309" s="1"/>
      <c r="HDV1309" s="1"/>
      <c r="HDW1309" s="1"/>
      <c r="HDX1309" s="1"/>
      <c r="HDY1309" s="1"/>
      <c r="HDZ1309" s="1"/>
      <c r="HEA1309" s="1"/>
      <c r="HEB1309" s="1"/>
      <c r="HEC1309" s="1"/>
      <c r="HED1309" s="1"/>
      <c r="HEE1309" s="1"/>
      <c r="HEF1309" s="1"/>
      <c r="HEG1309" s="1"/>
      <c r="HEH1309" s="1"/>
      <c r="HEI1309" s="1"/>
      <c r="HEJ1309" s="1"/>
      <c r="HEK1309" s="1"/>
      <c r="HEL1309" s="1"/>
      <c r="HEM1309" s="1"/>
      <c r="HEN1309" s="1"/>
      <c r="HEO1309" s="1"/>
      <c r="HEP1309" s="1"/>
      <c r="HEQ1309" s="1"/>
      <c r="HER1309" s="1"/>
      <c r="HES1309" s="1"/>
      <c r="HET1309" s="1"/>
      <c r="HEU1309" s="1"/>
      <c r="HEV1309" s="1"/>
      <c r="HEW1309" s="1"/>
      <c r="HEX1309" s="1"/>
      <c r="HEY1309" s="1"/>
      <c r="HEZ1309" s="1"/>
      <c r="HFA1309" s="1"/>
      <c r="HFB1309" s="1"/>
      <c r="HFC1309" s="1"/>
      <c r="HFD1309" s="1"/>
      <c r="HFE1309" s="1"/>
      <c r="HFF1309" s="1"/>
      <c r="HFG1309" s="1"/>
      <c r="HFH1309" s="1"/>
      <c r="HFI1309" s="1"/>
      <c r="HFJ1309" s="1"/>
      <c r="HFK1309" s="1"/>
      <c r="HFL1309" s="1"/>
      <c r="HFM1309" s="1"/>
      <c r="HFN1309" s="1"/>
      <c r="HFO1309" s="1"/>
      <c r="HFP1309" s="1"/>
      <c r="HFQ1309" s="1"/>
      <c r="HFR1309" s="1"/>
      <c r="HFS1309" s="1"/>
      <c r="HFT1309" s="1"/>
      <c r="HFU1309" s="1"/>
      <c r="HFV1309" s="1"/>
      <c r="HFW1309" s="1"/>
      <c r="HFX1309" s="1"/>
      <c r="HFY1309" s="1"/>
      <c r="HFZ1309" s="1"/>
      <c r="HGA1309" s="1"/>
      <c r="HGB1309" s="1"/>
      <c r="HGC1309" s="1"/>
      <c r="HGD1309" s="1"/>
      <c r="HGE1309" s="1"/>
      <c r="HGF1309" s="1"/>
      <c r="HGG1309" s="1"/>
      <c r="HGH1309" s="1"/>
      <c r="HGI1309" s="1"/>
      <c r="HGJ1309" s="1"/>
      <c r="HGK1309" s="1"/>
      <c r="HGL1309" s="1"/>
      <c r="HGM1309" s="1"/>
      <c r="HGN1309" s="1"/>
      <c r="HGO1309" s="1"/>
      <c r="HGP1309" s="1"/>
      <c r="HGQ1309" s="1"/>
      <c r="HGR1309" s="1"/>
      <c r="HGS1309" s="1"/>
      <c r="HGT1309" s="1"/>
      <c r="HGU1309" s="1"/>
      <c r="HGV1309" s="1"/>
      <c r="HGW1309" s="1"/>
      <c r="HGX1309" s="1"/>
      <c r="HGY1309" s="1"/>
      <c r="HGZ1309" s="1"/>
      <c r="HHA1309" s="1"/>
      <c r="HHB1309" s="1"/>
      <c r="HHC1309" s="1"/>
      <c r="HHD1309" s="1"/>
      <c r="HHE1309" s="1"/>
      <c r="HHF1309" s="1"/>
      <c r="HHG1309" s="1"/>
      <c r="HHH1309" s="1"/>
      <c r="HHI1309" s="1"/>
      <c r="HHJ1309" s="1"/>
      <c r="HHK1309" s="1"/>
      <c r="HHL1309" s="1"/>
      <c r="HHM1309" s="1"/>
      <c r="HHN1309" s="1"/>
      <c r="HHO1309" s="1"/>
      <c r="HHP1309" s="1"/>
      <c r="HHQ1309" s="1"/>
      <c r="HHR1309" s="1"/>
      <c r="HHS1309" s="1"/>
      <c r="HHT1309" s="1"/>
      <c r="HHU1309" s="1"/>
      <c r="HHV1309" s="1"/>
      <c r="HHW1309" s="1"/>
      <c r="HHX1309" s="1"/>
      <c r="HHY1309" s="1"/>
      <c r="HHZ1309" s="1"/>
      <c r="HIA1309" s="1"/>
      <c r="HIB1309" s="1"/>
      <c r="HIC1309" s="1"/>
      <c r="HID1309" s="1"/>
      <c r="HIE1309" s="1"/>
      <c r="HIF1309" s="1"/>
      <c r="HIG1309" s="1"/>
      <c r="HIH1309" s="1"/>
      <c r="HII1309" s="1"/>
      <c r="HIJ1309" s="1"/>
      <c r="HIK1309" s="1"/>
      <c r="HIL1309" s="1"/>
      <c r="HIM1309" s="1"/>
      <c r="HIN1309" s="1"/>
      <c r="HIO1309" s="1"/>
      <c r="HIP1309" s="1"/>
      <c r="HIQ1309" s="1"/>
      <c r="HIR1309" s="1"/>
      <c r="HIS1309" s="1"/>
      <c r="HIT1309" s="1"/>
      <c r="HIU1309" s="1"/>
      <c r="HIV1309" s="1"/>
      <c r="HIW1309" s="1"/>
      <c r="HIX1309" s="1"/>
      <c r="HIY1309" s="1"/>
      <c r="HIZ1309" s="1"/>
      <c r="HJA1309" s="1"/>
      <c r="HJB1309" s="1"/>
      <c r="HJC1309" s="1"/>
      <c r="HJD1309" s="1"/>
      <c r="HJE1309" s="1"/>
      <c r="HJF1309" s="1"/>
      <c r="HJG1309" s="1"/>
      <c r="HJH1309" s="1"/>
      <c r="HJI1309" s="1"/>
      <c r="HJJ1309" s="1"/>
      <c r="HJK1309" s="1"/>
      <c r="HJL1309" s="1"/>
      <c r="HJM1309" s="1"/>
      <c r="HJN1309" s="1"/>
      <c r="HJO1309" s="1"/>
      <c r="HJP1309" s="1"/>
      <c r="HJQ1309" s="1"/>
      <c r="HJR1309" s="1"/>
      <c r="HJS1309" s="1"/>
      <c r="HJT1309" s="1"/>
      <c r="HJU1309" s="1"/>
      <c r="HJV1309" s="1"/>
      <c r="HJW1309" s="1"/>
      <c r="HJX1309" s="1"/>
      <c r="HJY1309" s="1"/>
      <c r="HJZ1309" s="1"/>
      <c r="HKA1309" s="1"/>
      <c r="HKB1309" s="1"/>
      <c r="HKC1309" s="1"/>
      <c r="HKD1309" s="1"/>
      <c r="HKE1309" s="1"/>
      <c r="HKF1309" s="1"/>
      <c r="HKG1309" s="1"/>
      <c r="HKH1309" s="1"/>
      <c r="HKI1309" s="1"/>
      <c r="HKJ1309" s="1"/>
      <c r="HKK1309" s="1"/>
      <c r="HKL1309" s="1"/>
      <c r="HKM1309" s="1"/>
      <c r="HKN1309" s="1"/>
      <c r="HKO1309" s="1"/>
      <c r="HKP1309" s="1"/>
      <c r="HKQ1309" s="1"/>
      <c r="HKR1309" s="1"/>
      <c r="HKS1309" s="1"/>
      <c r="HKT1309" s="1"/>
      <c r="HKU1309" s="1"/>
      <c r="HKV1309" s="1"/>
      <c r="HKW1309" s="1"/>
      <c r="HKX1309" s="1"/>
      <c r="HKY1309" s="1"/>
      <c r="HKZ1309" s="1"/>
      <c r="HLA1309" s="1"/>
      <c r="HLB1309" s="1"/>
      <c r="HLC1309" s="1"/>
      <c r="HLD1309" s="1"/>
      <c r="HLE1309" s="1"/>
      <c r="HLF1309" s="1"/>
      <c r="HLG1309" s="1"/>
      <c r="HLH1309" s="1"/>
      <c r="HLI1309" s="1"/>
      <c r="HLJ1309" s="1"/>
      <c r="HLK1309" s="1"/>
      <c r="HLL1309" s="1"/>
      <c r="HLM1309" s="1"/>
      <c r="HLN1309" s="1"/>
      <c r="HLO1309" s="1"/>
      <c r="HLP1309" s="1"/>
      <c r="HLQ1309" s="1"/>
      <c r="HLR1309" s="1"/>
      <c r="HLS1309" s="1"/>
      <c r="HLT1309" s="1"/>
      <c r="HLU1309" s="1"/>
      <c r="HLV1309" s="1"/>
      <c r="HLW1309" s="1"/>
      <c r="HLX1309" s="1"/>
      <c r="HLY1309" s="1"/>
      <c r="HLZ1309" s="1"/>
      <c r="HMA1309" s="1"/>
      <c r="HMB1309" s="1"/>
      <c r="HMC1309" s="1"/>
      <c r="HMD1309" s="1"/>
      <c r="HME1309" s="1"/>
      <c r="HMF1309" s="1"/>
      <c r="HMG1309" s="1"/>
      <c r="HMH1309" s="1"/>
      <c r="HMI1309" s="1"/>
      <c r="HMJ1309" s="1"/>
      <c r="HMK1309" s="1"/>
      <c r="HML1309" s="1"/>
      <c r="HMM1309" s="1"/>
      <c r="HMN1309" s="1"/>
      <c r="HMO1309" s="1"/>
      <c r="HMP1309" s="1"/>
      <c r="HMQ1309" s="1"/>
      <c r="HMR1309" s="1"/>
      <c r="HMS1309" s="1"/>
      <c r="HMT1309" s="1"/>
      <c r="HMU1309" s="1"/>
      <c r="HMV1309" s="1"/>
      <c r="HMW1309" s="1"/>
      <c r="HMX1309" s="1"/>
      <c r="HMY1309" s="1"/>
      <c r="HMZ1309" s="1"/>
      <c r="HNA1309" s="1"/>
      <c r="HNB1309" s="1"/>
      <c r="HNC1309" s="1"/>
      <c r="HND1309" s="1"/>
      <c r="HNE1309" s="1"/>
      <c r="HNF1309" s="1"/>
      <c r="HNG1309" s="1"/>
      <c r="HNH1309" s="1"/>
      <c r="HNI1309" s="1"/>
      <c r="HNJ1309" s="1"/>
      <c r="HNK1309" s="1"/>
      <c r="HNL1309" s="1"/>
      <c r="HNM1309" s="1"/>
      <c r="HNN1309" s="1"/>
      <c r="HNO1309" s="1"/>
      <c r="HNP1309" s="1"/>
      <c r="HNQ1309" s="1"/>
      <c r="HNR1309" s="1"/>
      <c r="HNS1309" s="1"/>
      <c r="HNT1309" s="1"/>
      <c r="HNU1309" s="1"/>
      <c r="HNV1309" s="1"/>
      <c r="HNW1309" s="1"/>
      <c r="HNX1309" s="1"/>
      <c r="HNY1309" s="1"/>
      <c r="HNZ1309" s="1"/>
      <c r="HOA1309" s="1"/>
      <c r="HOB1309" s="1"/>
      <c r="HOC1309" s="1"/>
      <c r="HOD1309" s="1"/>
      <c r="HOE1309" s="1"/>
      <c r="HOF1309" s="1"/>
      <c r="HOG1309" s="1"/>
      <c r="HOH1309" s="1"/>
      <c r="HOI1309" s="1"/>
      <c r="HOJ1309" s="1"/>
      <c r="HOK1309" s="1"/>
      <c r="HOL1309" s="1"/>
      <c r="HOM1309" s="1"/>
      <c r="HON1309" s="1"/>
      <c r="HOO1309" s="1"/>
      <c r="HOP1309" s="1"/>
      <c r="HOQ1309" s="1"/>
      <c r="HOR1309" s="1"/>
      <c r="HOS1309" s="1"/>
      <c r="HOT1309" s="1"/>
      <c r="HOU1309" s="1"/>
      <c r="HOV1309" s="1"/>
      <c r="HOW1309" s="1"/>
      <c r="HOX1309" s="1"/>
      <c r="HOY1309" s="1"/>
      <c r="HOZ1309" s="1"/>
      <c r="HPA1309" s="1"/>
      <c r="HPB1309" s="1"/>
      <c r="HPC1309" s="1"/>
      <c r="HPD1309" s="1"/>
      <c r="HPE1309" s="1"/>
      <c r="HPF1309" s="1"/>
      <c r="HPG1309" s="1"/>
      <c r="HPH1309" s="1"/>
      <c r="HPI1309" s="1"/>
      <c r="HPJ1309" s="1"/>
      <c r="HPK1309" s="1"/>
      <c r="HPL1309" s="1"/>
      <c r="HPM1309" s="1"/>
      <c r="HPN1309" s="1"/>
      <c r="HPO1309" s="1"/>
      <c r="HPP1309" s="1"/>
      <c r="HPQ1309" s="1"/>
      <c r="HPR1309" s="1"/>
      <c r="HPS1309" s="1"/>
      <c r="HPT1309" s="1"/>
      <c r="HPU1309" s="1"/>
      <c r="HPV1309" s="1"/>
      <c r="HPW1309" s="1"/>
      <c r="HPX1309" s="1"/>
      <c r="HPY1309" s="1"/>
      <c r="HPZ1309" s="1"/>
      <c r="HQA1309" s="1"/>
      <c r="HQB1309" s="1"/>
      <c r="HQC1309" s="1"/>
      <c r="HQD1309" s="1"/>
      <c r="HQE1309" s="1"/>
      <c r="HQF1309" s="1"/>
      <c r="HQG1309" s="1"/>
      <c r="HQH1309" s="1"/>
      <c r="HQI1309" s="1"/>
      <c r="HQJ1309" s="1"/>
      <c r="HQK1309" s="1"/>
      <c r="HQL1309" s="1"/>
      <c r="HQM1309" s="1"/>
      <c r="HQN1309" s="1"/>
      <c r="HQO1309" s="1"/>
      <c r="HQP1309" s="1"/>
      <c r="HQQ1309" s="1"/>
      <c r="HQR1309" s="1"/>
      <c r="HQS1309" s="1"/>
      <c r="HQT1309" s="1"/>
      <c r="HQU1309" s="1"/>
      <c r="HQV1309" s="1"/>
      <c r="HQW1309" s="1"/>
      <c r="HQX1309" s="1"/>
      <c r="HQY1309" s="1"/>
      <c r="HQZ1309" s="1"/>
      <c r="HRA1309" s="1"/>
      <c r="HRB1309" s="1"/>
      <c r="HRC1309" s="1"/>
      <c r="HRD1309" s="1"/>
      <c r="HRE1309" s="1"/>
      <c r="HRF1309" s="1"/>
      <c r="HRG1309" s="1"/>
      <c r="HRH1309" s="1"/>
      <c r="HRI1309" s="1"/>
      <c r="HRJ1309" s="1"/>
      <c r="HRK1309" s="1"/>
      <c r="HRL1309" s="1"/>
      <c r="HRM1309" s="1"/>
      <c r="HRN1309" s="1"/>
      <c r="HRO1309" s="1"/>
      <c r="HRP1309" s="1"/>
      <c r="HRQ1309" s="1"/>
      <c r="HRR1309" s="1"/>
      <c r="HRS1309" s="1"/>
      <c r="HRT1309" s="1"/>
      <c r="HRU1309" s="1"/>
      <c r="HRV1309" s="1"/>
      <c r="HRW1309" s="1"/>
      <c r="HRX1309" s="1"/>
      <c r="HRY1309" s="1"/>
      <c r="HRZ1309" s="1"/>
      <c r="HSA1309" s="1"/>
      <c r="HSB1309" s="1"/>
      <c r="HSC1309" s="1"/>
      <c r="HSD1309" s="1"/>
      <c r="HSE1309" s="1"/>
      <c r="HSF1309" s="1"/>
      <c r="HSG1309" s="1"/>
      <c r="HSH1309" s="1"/>
      <c r="HSI1309" s="1"/>
      <c r="HSJ1309" s="1"/>
      <c r="HSK1309" s="1"/>
      <c r="HSL1309" s="1"/>
      <c r="HSM1309" s="1"/>
      <c r="HSN1309" s="1"/>
      <c r="HSO1309" s="1"/>
      <c r="HSP1309" s="1"/>
      <c r="HSQ1309" s="1"/>
      <c r="HSR1309" s="1"/>
      <c r="HSS1309" s="1"/>
      <c r="HST1309" s="1"/>
      <c r="HSU1309" s="1"/>
      <c r="HSV1309" s="1"/>
      <c r="HSW1309" s="1"/>
      <c r="HSX1309" s="1"/>
      <c r="HSY1309" s="1"/>
      <c r="HSZ1309" s="1"/>
      <c r="HTA1309" s="1"/>
      <c r="HTB1309" s="1"/>
      <c r="HTC1309" s="1"/>
      <c r="HTD1309" s="1"/>
      <c r="HTE1309" s="1"/>
      <c r="HTF1309" s="1"/>
      <c r="HTG1309" s="1"/>
      <c r="HTH1309" s="1"/>
      <c r="HTI1309" s="1"/>
      <c r="HTJ1309" s="1"/>
      <c r="HTK1309" s="1"/>
      <c r="HTL1309" s="1"/>
      <c r="HTM1309" s="1"/>
      <c r="HTN1309" s="1"/>
      <c r="HTO1309" s="1"/>
      <c r="HTP1309" s="1"/>
      <c r="HTQ1309" s="1"/>
      <c r="HTR1309" s="1"/>
      <c r="HTS1309" s="1"/>
      <c r="HTT1309" s="1"/>
      <c r="HTU1309" s="1"/>
      <c r="HTV1309" s="1"/>
      <c r="HTW1309" s="1"/>
      <c r="HTX1309" s="1"/>
      <c r="HTY1309" s="1"/>
      <c r="HTZ1309" s="1"/>
      <c r="HUA1309" s="1"/>
      <c r="HUB1309" s="1"/>
      <c r="HUC1309" s="1"/>
      <c r="HUD1309" s="1"/>
      <c r="HUE1309" s="1"/>
      <c r="HUF1309" s="1"/>
      <c r="HUG1309" s="1"/>
      <c r="HUH1309" s="1"/>
      <c r="HUI1309" s="1"/>
      <c r="HUJ1309" s="1"/>
      <c r="HUK1309" s="1"/>
      <c r="HUL1309" s="1"/>
      <c r="HUM1309" s="1"/>
      <c r="HUN1309" s="1"/>
      <c r="HUO1309" s="1"/>
      <c r="HUP1309" s="1"/>
      <c r="HUQ1309" s="1"/>
      <c r="HUR1309" s="1"/>
      <c r="HUS1309" s="1"/>
      <c r="HUT1309" s="1"/>
      <c r="HUU1309" s="1"/>
      <c r="HUV1309" s="1"/>
      <c r="HUW1309" s="1"/>
      <c r="HUX1309" s="1"/>
      <c r="HUY1309" s="1"/>
      <c r="HUZ1309" s="1"/>
      <c r="HVA1309" s="1"/>
      <c r="HVB1309" s="1"/>
      <c r="HVC1309" s="1"/>
      <c r="HVD1309" s="1"/>
      <c r="HVE1309" s="1"/>
      <c r="HVF1309" s="1"/>
      <c r="HVG1309" s="1"/>
      <c r="HVH1309" s="1"/>
      <c r="HVI1309" s="1"/>
      <c r="HVJ1309" s="1"/>
      <c r="HVK1309" s="1"/>
      <c r="HVL1309" s="1"/>
      <c r="HVM1309" s="1"/>
      <c r="HVN1309" s="1"/>
      <c r="HVO1309" s="1"/>
      <c r="HVP1309" s="1"/>
      <c r="HVQ1309" s="1"/>
      <c r="HVR1309" s="1"/>
      <c r="HVS1309" s="1"/>
      <c r="HVT1309" s="1"/>
      <c r="HVU1309" s="1"/>
      <c r="HVV1309" s="1"/>
      <c r="HVW1309" s="1"/>
      <c r="HVX1309" s="1"/>
      <c r="HVY1309" s="1"/>
      <c r="HVZ1309" s="1"/>
      <c r="HWA1309" s="1"/>
      <c r="HWB1309" s="1"/>
      <c r="HWC1309" s="1"/>
      <c r="HWD1309" s="1"/>
      <c r="HWE1309" s="1"/>
      <c r="HWF1309" s="1"/>
      <c r="HWG1309" s="1"/>
      <c r="HWH1309" s="1"/>
      <c r="HWI1309" s="1"/>
      <c r="HWJ1309" s="1"/>
      <c r="HWK1309" s="1"/>
      <c r="HWL1309" s="1"/>
      <c r="HWM1309" s="1"/>
      <c r="HWN1309" s="1"/>
      <c r="HWO1309" s="1"/>
      <c r="HWP1309" s="1"/>
      <c r="HWQ1309" s="1"/>
      <c r="HWR1309" s="1"/>
      <c r="HWS1309" s="1"/>
      <c r="HWT1309" s="1"/>
      <c r="HWU1309" s="1"/>
      <c r="HWV1309" s="1"/>
      <c r="HWW1309" s="1"/>
      <c r="HWX1309" s="1"/>
      <c r="HWY1309" s="1"/>
      <c r="HWZ1309" s="1"/>
      <c r="HXA1309" s="1"/>
      <c r="HXB1309" s="1"/>
      <c r="HXC1309" s="1"/>
      <c r="HXD1309" s="1"/>
      <c r="HXE1309" s="1"/>
      <c r="HXF1309" s="1"/>
      <c r="HXG1309" s="1"/>
      <c r="HXH1309" s="1"/>
      <c r="HXI1309" s="1"/>
      <c r="HXJ1309" s="1"/>
      <c r="HXK1309" s="1"/>
      <c r="HXL1309" s="1"/>
      <c r="HXM1309" s="1"/>
      <c r="HXN1309" s="1"/>
      <c r="HXO1309" s="1"/>
      <c r="HXP1309" s="1"/>
      <c r="HXQ1309" s="1"/>
      <c r="HXR1309" s="1"/>
      <c r="HXS1309" s="1"/>
      <c r="HXT1309" s="1"/>
      <c r="HXU1309" s="1"/>
      <c r="HXV1309" s="1"/>
      <c r="HXW1309" s="1"/>
      <c r="HXX1309" s="1"/>
      <c r="HXY1309" s="1"/>
      <c r="HXZ1309" s="1"/>
      <c r="HYA1309" s="1"/>
      <c r="HYB1309" s="1"/>
      <c r="HYC1309" s="1"/>
      <c r="HYD1309" s="1"/>
      <c r="HYE1309" s="1"/>
      <c r="HYF1309" s="1"/>
      <c r="HYG1309" s="1"/>
      <c r="HYH1309" s="1"/>
      <c r="HYI1309" s="1"/>
      <c r="HYJ1309" s="1"/>
      <c r="HYK1309" s="1"/>
      <c r="HYL1309" s="1"/>
      <c r="HYM1309" s="1"/>
      <c r="HYN1309" s="1"/>
      <c r="HYO1309" s="1"/>
      <c r="HYP1309" s="1"/>
      <c r="HYQ1309" s="1"/>
      <c r="HYR1309" s="1"/>
      <c r="HYS1309" s="1"/>
      <c r="HYT1309" s="1"/>
      <c r="HYU1309" s="1"/>
      <c r="HYV1309" s="1"/>
      <c r="HYW1309" s="1"/>
      <c r="HYX1309" s="1"/>
      <c r="HYY1309" s="1"/>
      <c r="HYZ1309" s="1"/>
      <c r="HZA1309" s="1"/>
      <c r="HZB1309" s="1"/>
      <c r="HZC1309" s="1"/>
      <c r="HZD1309" s="1"/>
      <c r="HZE1309" s="1"/>
      <c r="HZF1309" s="1"/>
      <c r="HZG1309" s="1"/>
      <c r="HZH1309" s="1"/>
      <c r="HZI1309" s="1"/>
      <c r="HZJ1309" s="1"/>
      <c r="HZK1309" s="1"/>
      <c r="HZL1309" s="1"/>
      <c r="HZM1309" s="1"/>
      <c r="HZN1309" s="1"/>
      <c r="HZO1309" s="1"/>
      <c r="HZP1309" s="1"/>
      <c r="HZQ1309" s="1"/>
      <c r="HZR1309" s="1"/>
      <c r="HZS1309" s="1"/>
      <c r="HZT1309" s="1"/>
      <c r="HZU1309" s="1"/>
      <c r="HZV1309" s="1"/>
      <c r="HZW1309" s="1"/>
      <c r="HZX1309" s="1"/>
      <c r="HZY1309" s="1"/>
      <c r="HZZ1309" s="1"/>
      <c r="IAA1309" s="1"/>
      <c r="IAB1309" s="1"/>
      <c r="IAC1309" s="1"/>
      <c r="IAD1309" s="1"/>
      <c r="IAE1309" s="1"/>
      <c r="IAF1309" s="1"/>
      <c r="IAG1309" s="1"/>
      <c r="IAH1309" s="1"/>
      <c r="IAI1309" s="1"/>
      <c r="IAJ1309" s="1"/>
      <c r="IAK1309" s="1"/>
      <c r="IAL1309" s="1"/>
      <c r="IAM1309" s="1"/>
      <c r="IAN1309" s="1"/>
      <c r="IAO1309" s="1"/>
      <c r="IAP1309" s="1"/>
      <c r="IAQ1309" s="1"/>
      <c r="IAR1309" s="1"/>
      <c r="IAS1309" s="1"/>
      <c r="IAT1309" s="1"/>
      <c r="IAU1309" s="1"/>
      <c r="IAV1309" s="1"/>
      <c r="IAW1309" s="1"/>
      <c r="IAX1309" s="1"/>
      <c r="IAY1309" s="1"/>
      <c r="IAZ1309" s="1"/>
      <c r="IBA1309" s="1"/>
      <c r="IBB1309" s="1"/>
      <c r="IBC1309" s="1"/>
      <c r="IBD1309" s="1"/>
      <c r="IBE1309" s="1"/>
      <c r="IBF1309" s="1"/>
      <c r="IBG1309" s="1"/>
      <c r="IBH1309" s="1"/>
      <c r="IBI1309" s="1"/>
      <c r="IBJ1309" s="1"/>
      <c r="IBK1309" s="1"/>
      <c r="IBL1309" s="1"/>
      <c r="IBM1309" s="1"/>
      <c r="IBN1309" s="1"/>
      <c r="IBO1309" s="1"/>
      <c r="IBP1309" s="1"/>
      <c r="IBQ1309" s="1"/>
      <c r="IBR1309" s="1"/>
      <c r="IBS1309" s="1"/>
      <c r="IBT1309" s="1"/>
      <c r="IBU1309" s="1"/>
      <c r="IBV1309" s="1"/>
      <c r="IBW1309" s="1"/>
      <c r="IBX1309" s="1"/>
      <c r="IBY1309" s="1"/>
      <c r="IBZ1309" s="1"/>
      <c r="ICA1309" s="1"/>
      <c r="ICB1309" s="1"/>
      <c r="ICC1309" s="1"/>
      <c r="ICD1309" s="1"/>
      <c r="ICE1309" s="1"/>
      <c r="ICF1309" s="1"/>
      <c r="ICG1309" s="1"/>
      <c r="ICH1309" s="1"/>
      <c r="ICI1309" s="1"/>
      <c r="ICJ1309" s="1"/>
      <c r="ICK1309" s="1"/>
      <c r="ICL1309" s="1"/>
      <c r="ICM1309" s="1"/>
      <c r="ICN1309" s="1"/>
      <c r="ICO1309" s="1"/>
      <c r="ICP1309" s="1"/>
      <c r="ICQ1309" s="1"/>
      <c r="ICR1309" s="1"/>
      <c r="ICS1309" s="1"/>
      <c r="ICT1309" s="1"/>
      <c r="ICU1309" s="1"/>
      <c r="ICV1309" s="1"/>
      <c r="ICW1309" s="1"/>
      <c r="ICX1309" s="1"/>
      <c r="ICY1309" s="1"/>
      <c r="ICZ1309" s="1"/>
      <c r="IDA1309" s="1"/>
      <c r="IDB1309" s="1"/>
      <c r="IDC1309" s="1"/>
      <c r="IDD1309" s="1"/>
      <c r="IDE1309" s="1"/>
      <c r="IDF1309" s="1"/>
      <c r="IDG1309" s="1"/>
      <c r="IDH1309" s="1"/>
      <c r="IDI1309" s="1"/>
      <c r="IDJ1309" s="1"/>
      <c r="IDK1309" s="1"/>
      <c r="IDL1309" s="1"/>
      <c r="IDM1309" s="1"/>
      <c r="IDN1309" s="1"/>
      <c r="IDO1309" s="1"/>
      <c r="IDP1309" s="1"/>
      <c r="IDQ1309" s="1"/>
      <c r="IDR1309" s="1"/>
      <c r="IDS1309" s="1"/>
      <c r="IDT1309" s="1"/>
      <c r="IDU1309" s="1"/>
      <c r="IDV1309" s="1"/>
      <c r="IDW1309" s="1"/>
      <c r="IDX1309" s="1"/>
      <c r="IDY1309" s="1"/>
      <c r="IDZ1309" s="1"/>
      <c r="IEA1309" s="1"/>
      <c r="IEB1309" s="1"/>
      <c r="IEC1309" s="1"/>
      <c r="IED1309" s="1"/>
      <c r="IEE1309" s="1"/>
      <c r="IEF1309" s="1"/>
      <c r="IEG1309" s="1"/>
      <c r="IEH1309" s="1"/>
      <c r="IEI1309" s="1"/>
      <c r="IEJ1309" s="1"/>
      <c r="IEK1309" s="1"/>
      <c r="IEL1309" s="1"/>
      <c r="IEM1309" s="1"/>
      <c r="IEN1309" s="1"/>
      <c r="IEO1309" s="1"/>
      <c r="IEP1309" s="1"/>
      <c r="IEQ1309" s="1"/>
      <c r="IER1309" s="1"/>
      <c r="IES1309" s="1"/>
      <c r="IET1309" s="1"/>
      <c r="IEU1309" s="1"/>
      <c r="IEV1309" s="1"/>
      <c r="IEW1309" s="1"/>
      <c r="IEX1309" s="1"/>
      <c r="IEY1309" s="1"/>
      <c r="IEZ1309" s="1"/>
      <c r="IFA1309" s="1"/>
      <c r="IFB1309" s="1"/>
      <c r="IFC1309" s="1"/>
      <c r="IFD1309" s="1"/>
      <c r="IFE1309" s="1"/>
      <c r="IFF1309" s="1"/>
      <c r="IFG1309" s="1"/>
      <c r="IFH1309" s="1"/>
      <c r="IFI1309" s="1"/>
      <c r="IFJ1309" s="1"/>
      <c r="IFK1309" s="1"/>
      <c r="IFL1309" s="1"/>
      <c r="IFM1309" s="1"/>
      <c r="IFN1309" s="1"/>
      <c r="IFO1309" s="1"/>
      <c r="IFP1309" s="1"/>
      <c r="IFQ1309" s="1"/>
      <c r="IFR1309" s="1"/>
      <c r="IFS1309" s="1"/>
      <c r="IFT1309" s="1"/>
      <c r="IFU1309" s="1"/>
      <c r="IFV1309" s="1"/>
      <c r="IFW1309" s="1"/>
      <c r="IFX1309" s="1"/>
      <c r="IFY1309" s="1"/>
      <c r="IFZ1309" s="1"/>
      <c r="IGA1309" s="1"/>
      <c r="IGB1309" s="1"/>
      <c r="IGC1309" s="1"/>
      <c r="IGD1309" s="1"/>
      <c r="IGE1309" s="1"/>
      <c r="IGF1309" s="1"/>
      <c r="IGG1309" s="1"/>
      <c r="IGH1309" s="1"/>
      <c r="IGI1309" s="1"/>
      <c r="IGJ1309" s="1"/>
      <c r="IGK1309" s="1"/>
      <c r="IGL1309" s="1"/>
      <c r="IGM1309" s="1"/>
      <c r="IGN1309" s="1"/>
      <c r="IGO1309" s="1"/>
      <c r="IGP1309" s="1"/>
      <c r="IGQ1309" s="1"/>
      <c r="IGR1309" s="1"/>
      <c r="IGS1309" s="1"/>
      <c r="IGT1309" s="1"/>
      <c r="IGU1309" s="1"/>
      <c r="IGV1309" s="1"/>
      <c r="IGW1309" s="1"/>
      <c r="IGX1309" s="1"/>
      <c r="IGY1309" s="1"/>
      <c r="IGZ1309" s="1"/>
      <c r="IHA1309" s="1"/>
      <c r="IHB1309" s="1"/>
      <c r="IHC1309" s="1"/>
      <c r="IHD1309" s="1"/>
      <c r="IHE1309" s="1"/>
      <c r="IHF1309" s="1"/>
      <c r="IHG1309" s="1"/>
      <c r="IHH1309" s="1"/>
      <c r="IHI1309" s="1"/>
      <c r="IHJ1309" s="1"/>
      <c r="IHK1309" s="1"/>
      <c r="IHL1309" s="1"/>
      <c r="IHM1309" s="1"/>
      <c r="IHN1309" s="1"/>
      <c r="IHO1309" s="1"/>
      <c r="IHP1309" s="1"/>
      <c r="IHQ1309" s="1"/>
      <c r="IHR1309" s="1"/>
      <c r="IHS1309" s="1"/>
      <c r="IHT1309" s="1"/>
      <c r="IHU1309" s="1"/>
      <c r="IHV1309" s="1"/>
      <c r="IHW1309" s="1"/>
      <c r="IHX1309" s="1"/>
      <c r="IHY1309" s="1"/>
      <c r="IHZ1309" s="1"/>
      <c r="IIA1309" s="1"/>
      <c r="IIB1309" s="1"/>
      <c r="IIC1309" s="1"/>
      <c r="IID1309" s="1"/>
      <c r="IIE1309" s="1"/>
      <c r="IIF1309" s="1"/>
      <c r="IIG1309" s="1"/>
      <c r="IIH1309" s="1"/>
      <c r="III1309" s="1"/>
      <c r="IIJ1309" s="1"/>
      <c r="IIK1309" s="1"/>
      <c r="IIL1309" s="1"/>
      <c r="IIM1309" s="1"/>
      <c r="IIN1309" s="1"/>
      <c r="IIO1309" s="1"/>
      <c r="IIP1309" s="1"/>
      <c r="IIQ1309" s="1"/>
      <c r="IIR1309" s="1"/>
      <c r="IIS1309" s="1"/>
      <c r="IIT1309" s="1"/>
      <c r="IIU1309" s="1"/>
      <c r="IIV1309" s="1"/>
      <c r="IIW1309" s="1"/>
      <c r="IIX1309" s="1"/>
      <c r="IIY1309" s="1"/>
      <c r="IIZ1309" s="1"/>
      <c r="IJA1309" s="1"/>
      <c r="IJB1309" s="1"/>
      <c r="IJC1309" s="1"/>
      <c r="IJD1309" s="1"/>
      <c r="IJE1309" s="1"/>
      <c r="IJF1309" s="1"/>
      <c r="IJG1309" s="1"/>
      <c r="IJH1309" s="1"/>
      <c r="IJI1309" s="1"/>
      <c r="IJJ1309" s="1"/>
      <c r="IJK1309" s="1"/>
      <c r="IJL1309" s="1"/>
      <c r="IJM1309" s="1"/>
      <c r="IJN1309" s="1"/>
      <c r="IJO1309" s="1"/>
      <c r="IJP1309" s="1"/>
      <c r="IJQ1309" s="1"/>
      <c r="IJR1309" s="1"/>
      <c r="IJS1309" s="1"/>
      <c r="IJT1309" s="1"/>
      <c r="IJU1309" s="1"/>
      <c r="IJV1309" s="1"/>
      <c r="IJW1309" s="1"/>
      <c r="IJX1309" s="1"/>
      <c r="IJY1309" s="1"/>
      <c r="IJZ1309" s="1"/>
      <c r="IKA1309" s="1"/>
      <c r="IKB1309" s="1"/>
      <c r="IKC1309" s="1"/>
      <c r="IKD1309" s="1"/>
      <c r="IKE1309" s="1"/>
      <c r="IKF1309" s="1"/>
      <c r="IKG1309" s="1"/>
      <c r="IKH1309" s="1"/>
      <c r="IKI1309" s="1"/>
      <c r="IKJ1309" s="1"/>
      <c r="IKK1309" s="1"/>
      <c r="IKL1309" s="1"/>
      <c r="IKM1309" s="1"/>
      <c r="IKN1309" s="1"/>
      <c r="IKO1309" s="1"/>
      <c r="IKP1309" s="1"/>
      <c r="IKQ1309" s="1"/>
      <c r="IKR1309" s="1"/>
      <c r="IKS1309" s="1"/>
      <c r="IKT1309" s="1"/>
      <c r="IKU1309" s="1"/>
      <c r="IKV1309" s="1"/>
      <c r="IKW1309" s="1"/>
      <c r="IKX1309" s="1"/>
      <c r="IKY1309" s="1"/>
      <c r="IKZ1309" s="1"/>
      <c r="ILA1309" s="1"/>
      <c r="ILB1309" s="1"/>
      <c r="ILC1309" s="1"/>
      <c r="ILD1309" s="1"/>
      <c r="ILE1309" s="1"/>
      <c r="ILF1309" s="1"/>
      <c r="ILG1309" s="1"/>
      <c r="ILH1309" s="1"/>
      <c r="ILI1309" s="1"/>
      <c r="ILJ1309" s="1"/>
      <c r="ILK1309" s="1"/>
      <c r="ILL1309" s="1"/>
      <c r="ILM1309" s="1"/>
      <c r="ILN1309" s="1"/>
      <c r="ILO1309" s="1"/>
      <c r="ILP1309" s="1"/>
      <c r="ILQ1309" s="1"/>
      <c r="ILR1309" s="1"/>
      <c r="ILS1309" s="1"/>
      <c r="ILT1309" s="1"/>
      <c r="ILU1309" s="1"/>
      <c r="ILV1309" s="1"/>
      <c r="ILW1309" s="1"/>
      <c r="ILX1309" s="1"/>
      <c r="ILY1309" s="1"/>
      <c r="ILZ1309" s="1"/>
      <c r="IMA1309" s="1"/>
      <c r="IMB1309" s="1"/>
      <c r="IMC1309" s="1"/>
      <c r="IMD1309" s="1"/>
      <c r="IME1309" s="1"/>
      <c r="IMF1309" s="1"/>
      <c r="IMG1309" s="1"/>
      <c r="IMH1309" s="1"/>
      <c r="IMI1309" s="1"/>
      <c r="IMJ1309" s="1"/>
      <c r="IMK1309" s="1"/>
      <c r="IML1309" s="1"/>
      <c r="IMM1309" s="1"/>
      <c r="IMN1309" s="1"/>
      <c r="IMO1309" s="1"/>
      <c r="IMP1309" s="1"/>
      <c r="IMQ1309" s="1"/>
      <c r="IMR1309" s="1"/>
      <c r="IMS1309" s="1"/>
      <c r="IMT1309" s="1"/>
      <c r="IMU1309" s="1"/>
      <c r="IMV1309" s="1"/>
      <c r="IMW1309" s="1"/>
      <c r="IMX1309" s="1"/>
      <c r="IMY1309" s="1"/>
      <c r="IMZ1309" s="1"/>
      <c r="INA1309" s="1"/>
      <c r="INB1309" s="1"/>
      <c r="INC1309" s="1"/>
      <c r="IND1309" s="1"/>
      <c r="INE1309" s="1"/>
      <c r="INF1309" s="1"/>
      <c r="ING1309" s="1"/>
      <c r="INH1309" s="1"/>
      <c r="INI1309" s="1"/>
      <c r="INJ1309" s="1"/>
      <c r="INK1309" s="1"/>
      <c r="INL1309" s="1"/>
      <c r="INM1309" s="1"/>
      <c r="INN1309" s="1"/>
      <c r="INO1309" s="1"/>
      <c r="INP1309" s="1"/>
      <c r="INQ1309" s="1"/>
      <c r="INR1309" s="1"/>
      <c r="INS1309" s="1"/>
      <c r="INT1309" s="1"/>
      <c r="INU1309" s="1"/>
      <c r="INV1309" s="1"/>
      <c r="INW1309" s="1"/>
      <c r="INX1309" s="1"/>
      <c r="INY1309" s="1"/>
      <c r="INZ1309" s="1"/>
      <c r="IOA1309" s="1"/>
      <c r="IOB1309" s="1"/>
      <c r="IOC1309" s="1"/>
      <c r="IOD1309" s="1"/>
      <c r="IOE1309" s="1"/>
      <c r="IOF1309" s="1"/>
      <c r="IOG1309" s="1"/>
      <c r="IOH1309" s="1"/>
      <c r="IOI1309" s="1"/>
      <c r="IOJ1309" s="1"/>
      <c r="IOK1309" s="1"/>
      <c r="IOL1309" s="1"/>
      <c r="IOM1309" s="1"/>
      <c r="ION1309" s="1"/>
      <c r="IOO1309" s="1"/>
      <c r="IOP1309" s="1"/>
      <c r="IOQ1309" s="1"/>
      <c r="IOR1309" s="1"/>
      <c r="IOS1309" s="1"/>
      <c r="IOT1309" s="1"/>
      <c r="IOU1309" s="1"/>
      <c r="IOV1309" s="1"/>
      <c r="IOW1309" s="1"/>
      <c r="IOX1309" s="1"/>
      <c r="IOY1309" s="1"/>
      <c r="IOZ1309" s="1"/>
      <c r="IPA1309" s="1"/>
      <c r="IPB1309" s="1"/>
      <c r="IPC1309" s="1"/>
      <c r="IPD1309" s="1"/>
      <c r="IPE1309" s="1"/>
      <c r="IPF1309" s="1"/>
      <c r="IPG1309" s="1"/>
      <c r="IPH1309" s="1"/>
      <c r="IPI1309" s="1"/>
      <c r="IPJ1309" s="1"/>
      <c r="IPK1309" s="1"/>
      <c r="IPL1309" s="1"/>
      <c r="IPM1309" s="1"/>
      <c r="IPN1309" s="1"/>
      <c r="IPO1309" s="1"/>
      <c r="IPP1309" s="1"/>
      <c r="IPQ1309" s="1"/>
      <c r="IPR1309" s="1"/>
      <c r="IPS1309" s="1"/>
      <c r="IPT1309" s="1"/>
      <c r="IPU1309" s="1"/>
      <c r="IPV1309" s="1"/>
      <c r="IPW1309" s="1"/>
      <c r="IPX1309" s="1"/>
      <c r="IPY1309" s="1"/>
      <c r="IPZ1309" s="1"/>
      <c r="IQA1309" s="1"/>
      <c r="IQB1309" s="1"/>
      <c r="IQC1309" s="1"/>
      <c r="IQD1309" s="1"/>
      <c r="IQE1309" s="1"/>
      <c r="IQF1309" s="1"/>
      <c r="IQG1309" s="1"/>
      <c r="IQH1309" s="1"/>
      <c r="IQI1309" s="1"/>
      <c r="IQJ1309" s="1"/>
      <c r="IQK1309" s="1"/>
      <c r="IQL1309" s="1"/>
      <c r="IQM1309" s="1"/>
      <c r="IQN1309" s="1"/>
      <c r="IQO1309" s="1"/>
      <c r="IQP1309" s="1"/>
      <c r="IQQ1309" s="1"/>
      <c r="IQR1309" s="1"/>
      <c r="IQS1309" s="1"/>
      <c r="IQT1309" s="1"/>
      <c r="IQU1309" s="1"/>
      <c r="IQV1309" s="1"/>
      <c r="IQW1309" s="1"/>
      <c r="IQX1309" s="1"/>
      <c r="IQY1309" s="1"/>
      <c r="IQZ1309" s="1"/>
      <c r="IRA1309" s="1"/>
      <c r="IRB1309" s="1"/>
      <c r="IRC1309" s="1"/>
      <c r="IRD1309" s="1"/>
      <c r="IRE1309" s="1"/>
      <c r="IRF1309" s="1"/>
      <c r="IRG1309" s="1"/>
      <c r="IRH1309" s="1"/>
      <c r="IRI1309" s="1"/>
      <c r="IRJ1309" s="1"/>
      <c r="IRK1309" s="1"/>
      <c r="IRL1309" s="1"/>
      <c r="IRM1309" s="1"/>
      <c r="IRN1309" s="1"/>
      <c r="IRO1309" s="1"/>
      <c r="IRP1309" s="1"/>
      <c r="IRQ1309" s="1"/>
      <c r="IRR1309" s="1"/>
      <c r="IRS1309" s="1"/>
      <c r="IRT1309" s="1"/>
      <c r="IRU1309" s="1"/>
      <c r="IRV1309" s="1"/>
      <c r="IRW1309" s="1"/>
      <c r="IRX1309" s="1"/>
      <c r="IRY1309" s="1"/>
      <c r="IRZ1309" s="1"/>
      <c r="ISA1309" s="1"/>
      <c r="ISB1309" s="1"/>
      <c r="ISC1309" s="1"/>
      <c r="ISD1309" s="1"/>
      <c r="ISE1309" s="1"/>
      <c r="ISF1309" s="1"/>
      <c r="ISG1309" s="1"/>
      <c r="ISH1309" s="1"/>
      <c r="ISI1309" s="1"/>
      <c r="ISJ1309" s="1"/>
      <c r="ISK1309" s="1"/>
      <c r="ISL1309" s="1"/>
      <c r="ISM1309" s="1"/>
      <c r="ISN1309" s="1"/>
      <c r="ISO1309" s="1"/>
      <c r="ISP1309" s="1"/>
      <c r="ISQ1309" s="1"/>
      <c r="ISR1309" s="1"/>
      <c r="ISS1309" s="1"/>
      <c r="IST1309" s="1"/>
      <c r="ISU1309" s="1"/>
      <c r="ISV1309" s="1"/>
      <c r="ISW1309" s="1"/>
      <c r="ISX1309" s="1"/>
      <c r="ISY1309" s="1"/>
      <c r="ISZ1309" s="1"/>
      <c r="ITA1309" s="1"/>
      <c r="ITB1309" s="1"/>
      <c r="ITC1309" s="1"/>
      <c r="ITD1309" s="1"/>
      <c r="ITE1309" s="1"/>
      <c r="ITF1309" s="1"/>
      <c r="ITG1309" s="1"/>
      <c r="ITH1309" s="1"/>
      <c r="ITI1309" s="1"/>
      <c r="ITJ1309" s="1"/>
      <c r="ITK1309" s="1"/>
      <c r="ITL1309" s="1"/>
      <c r="ITM1309" s="1"/>
      <c r="ITN1309" s="1"/>
      <c r="ITO1309" s="1"/>
      <c r="ITP1309" s="1"/>
      <c r="ITQ1309" s="1"/>
      <c r="ITR1309" s="1"/>
      <c r="ITS1309" s="1"/>
      <c r="ITT1309" s="1"/>
      <c r="ITU1309" s="1"/>
      <c r="ITV1309" s="1"/>
      <c r="ITW1309" s="1"/>
      <c r="ITX1309" s="1"/>
      <c r="ITY1309" s="1"/>
      <c r="ITZ1309" s="1"/>
      <c r="IUA1309" s="1"/>
      <c r="IUB1309" s="1"/>
      <c r="IUC1309" s="1"/>
      <c r="IUD1309" s="1"/>
      <c r="IUE1309" s="1"/>
      <c r="IUF1309" s="1"/>
      <c r="IUG1309" s="1"/>
      <c r="IUH1309" s="1"/>
      <c r="IUI1309" s="1"/>
      <c r="IUJ1309" s="1"/>
      <c r="IUK1309" s="1"/>
      <c r="IUL1309" s="1"/>
      <c r="IUM1309" s="1"/>
      <c r="IUN1309" s="1"/>
      <c r="IUO1309" s="1"/>
      <c r="IUP1309" s="1"/>
      <c r="IUQ1309" s="1"/>
      <c r="IUR1309" s="1"/>
      <c r="IUS1309" s="1"/>
      <c r="IUT1309" s="1"/>
      <c r="IUU1309" s="1"/>
      <c r="IUV1309" s="1"/>
      <c r="IUW1309" s="1"/>
      <c r="IUX1309" s="1"/>
      <c r="IUY1309" s="1"/>
      <c r="IUZ1309" s="1"/>
      <c r="IVA1309" s="1"/>
      <c r="IVB1309" s="1"/>
      <c r="IVC1309" s="1"/>
      <c r="IVD1309" s="1"/>
      <c r="IVE1309" s="1"/>
      <c r="IVF1309" s="1"/>
      <c r="IVG1309" s="1"/>
      <c r="IVH1309" s="1"/>
      <c r="IVI1309" s="1"/>
      <c r="IVJ1309" s="1"/>
      <c r="IVK1309" s="1"/>
      <c r="IVL1309" s="1"/>
      <c r="IVM1309" s="1"/>
      <c r="IVN1309" s="1"/>
      <c r="IVO1309" s="1"/>
      <c r="IVP1309" s="1"/>
      <c r="IVQ1309" s="1"/>
      <c r="IVR1309" s="1"/>
      <c r="IVS1309" s="1"/>
      <c r="IVT1309" s="1"/>
      <c r="IVU1309" s="1"/>
      <c r="IVV1309" s="1"/>
      <c r="IVW1309" s="1"/>
      <c r="IVX1309" s="1"/>
      <c r="IVY1309" s="1"/>
      <c r="IVZ1309" s="1"/>
      <c r="IWA1309" s="1"/>
      <c r="IWB1309" s="1"/>
      <c r="IWC1309" s="1"/>
      <c r="IWD1309" s="1"/>
      <c r="IWE1309" s="1"/>
      <c r="IWF1309" s="1"/>
      <c r="IWG1309" s="1"/>
      <c r="IWH1309" s="1"/>
      <c r="IWI1309" s="1"/>
      <c r="IWJ1309" s="1"/>
      <c r="IWK1309" s="1"/>
      <c r="IWL1309" s="1"/>
      <c r="IWM1309" s="1"/>
      <c r="IWN1309" s="1"/>
      <c r="IWO1309" s="1"/>
      <c r="IWP1309" s="1"/>
      <c r="IWQ1309" s="1"/>
      <c r="IWR1309" s="1"/>
      <c r="IWS1309" s="1"/>
      <c r="IWT1309" s="1"/>
      <c r="IWU1309" s="1"/>
      <c r="IWV1309" s="1"/>
      <c r="IWW1309" s="1"/>
      <c r="IWX1309" s="1"/>
      <c r="IWY1309" s="1"/>
      <c r="IWZ1309" s="1"/>
      <c r="IXA1309" s="1"/>
      <c r="IXB1309" s="1"/>
      <c r="IXC1309" s="1"/>
      <c r="IXD1309" s="1"/>
      <c r="IXE1309" s="1"/>
      <c r="IXF1309" s="1"/>
      <c r="IXG1309" s="1"/>
      <c r="IXH1309" s="1"/>
      <c r="IXI1309" s="1"/>
      <c r="IXJ1309" s="1"/>
      <c r="IXK1309" s="1"/>
      <c r="IXL1309" s="1"/>
      <c r="IXM1309" s="1"/>
      <c r="IXN1309" s="1"/>
      <c r="IXO1309" s="1"/>
      <c r="IXP1309" s="1"/>
      <c r="IXQ1309" s="1"/>
      <c r="IXR1309" s="1"/>
      <c r="IXS1309" s="1"/>
      <c r="IXT1309" s="1"/>
      <c r="IXU1309" s="1"/>
      <c r="IXV1309" s="1"/>
      <c r="IXW1309" s="1"/>
      <c r="IXX1309" s="1"/>
      <c r="IXY1309" s="1"/>
      <c r="IXZ1309" s="1"/>
      <c r="IYA1309" s="1"/>
      <c r="IYB1309" s="1"/>
      <c r="IYC1309" s="1"/>
      <c r="IYD1309" s="1"/>
      <c r="IYE1309" s="1"/>
      <c r="IYF1309" s="1"/>
      <c r="IYG1309" s="1"/>
      <c r="IYH1309" s="1"/>
      <c r="IYI1309" s="1"/>
      <c r="IYJ1309" s="1"/>
      <c r="IYK1309" s="1"/>
      <c r="IYL1309" s="1"/>
      <c r="IYM1309" s="1"/>
      <c r="IYN1309" s="1"/>
      <c r="IYO1309" s="1"/>
      <c r="IYP1309" s="1"/>
      <c r="IYQ1309" s="1"/>
      <c r="IYR1309" s="1"/>
      <c r="IYS1309" s="1"/>
      <c r="IYT1309" s="1"/>
      <c r="IYU1309" s="1"/>
      <c r="IYV1309" s="1"/>
      <c r="IYW1309" s="1"/>
      <c r="IYX1309" s="1"/>
      <c r="IYY1309" s="1"/>
      <c r="IYZ1309" s="1"/>
      <c r="IZA1309" s="1"/>
      <c r="IZB1309" s="1"/>
      <c r="IZC1309" s="1"/>
      <c r="IZD1309" s="1"/>
      <c r="IZE1309" s="1"/>
      <c r="IZF1309" s="1"/>
      <c r="IZG1309" s="1"/>
      <c r="IZH1309" s="1"/>
      <c r="IZI1309" s="1"/>
      <c r="IZJ1309" s="1"/>
      <c r="IZK1309" s="1"/>
      <c r="IZL1309" s="1"/>
      <c r="IZM1309" s="1"/>
      <c r="IZN1309" s="1"/>
      <c r="IZO1309" s="1"/>
      <c r="IZP1309" s="1"/>
      <c r="IZQ1309" s="1"/>
      <c r="IZR1309" s="1"/>
      <c r="IZS1309" s="1"/>
      <c r="IZT1309" s="1"/>
      <c r="IZU1309" s="1"/>
      <c r="IZV1309" s="1"/>
      <c r="IZW1309" s="1"/>
      <c r="IZX1309" s="1"/>
      <c r="IZY1309" s="1"/>
      <c r="IZZ1309" s="1"/>
      <c r="JAA1309" s="1"/>
      <c r="JAB1309" s="1"/>
      <c r="JAC1309" s="1"/>
      <c r="JAD1309" s="1"/>
      <c r="JAE1309" s="1"/>
      <c r="JAF1309" s="1"/>
      <c r="JAG1309" s="1"/>
      <c r="JAH1309" s="1"/>
      <c r="JAI1309" s="1"/>
      <c r="JAJ1309" s="1"/>
      <c r="JAK1309" s="1"/>
      <c r="JAL1309" s="1"/>
      <c r="JAM1309" s="1"/>
      <c r="JAN1309" s="1"/>
      <c r="JAO1309" s="1"/>
      <c r="JAP1309" s="1"/>
      <c r="JAQ1309" s="1"/>
      <c r="JAR1309" s="1"/>
      <c r="JAS1309" s="1"/>
      <c r="JAT1309" s="1"/>
      <c r="JAU1309" s="1"/>
      <c r="JAV1309" s="1"/>
      <c r="JAW1309" s="1"/>
      <c r="JAX1309" s="1"/>
      <c r="JAY1309" s="1"/>
      <c r="JAZ1309" s="1"/>
      <c r="JBA1309" s="1"/>
      <c r="JBB1309" s="1"/>
      <c r="JBC1309" s="1"/>
      <c r="JBD1309" s="1"/>
      <c r="JBE1309" s="1"/>
      <c r="JBF1309" s="1"/>
      <c r="JBG1309" s="1"/>
      <c r="JBH1309" s="1"/>
      <c r="JBI1309" s="1"/>
      <c r="JBJ1309" s="1"/>
      <c r="JBK1309" s="1"/>
      <c r="JBL1309" s="1"/>
      <c r="JBM1309" s="1"/>
      <c r="JBN1309" s="1"/>
      <c r="JBO1309" s="1"/>
      <c r="JBP1309" s="1"/>
      <c r="JBQ1309" s="1"/>
      <c r="JBR1309" s="1"/>
      <c r="JBS1309" s="1"/>
      <c r="JBT1309" s="1"/>
      <c r="JBU1309" s="1"/>
      <c r="JBV1309" s="1"/>
      <c r="JBW1309" s="1"/>
      <c r="JBX1309" s="1"/>
      <c r="JBY1309" s="1"/>
      <c r="JBZ1309" s="1"/>
      <c r="JCA1309" s="1"/>
      <c r="JCB1309" s="1"/>
      <c r="JCC1309" s="1"/>
      <c r="JCD1309" s="1"/>
      <c r="JCE1309" s="1"/>
      <c r="JCF1309" s="1"/>
      <c r="JCG1309" s="1"/>
      <c r="JCH1309" s="1"/>
      <c r="JCI1309" s="1"/>
      <c r="JCJ1309" s="1"/>
      <c r="JCK1309" s="1"/>
      <c r="JCL1309" s="1"/>
      <c r="JCM1309" s="1"/>
      <c r="JCN1309" s="1"/>
      <c r="JCO1309" s="1"/>
      <c r="JCP1309" s="1"/>
      <c r="JCQ1309" s="1"/>
      <c r="JCR1309" s="1"/>
      <c r="JCS1309" s="1"/>
      <c r="JCT1309" s="1"/>
      <c r="JCU1309" s="1"/>
      <c r="JCV1309" s="1"/>
      <c r="JCW1309" s="1"/>
      <c r="JCX1309" s="1"/>
      <c r="JCY1309" s="1"/>
      <c r="JCZ1309" s="1"/>
      <c r="JDA1309" s="1"/>
      <c r="JDB1309" s="1"/>
      <c r="JDC1309" s="1"/>
      <c r="JDD1309" s="1"/>
      <c r="JDE1309" s="1"/>
      <c r="JDF1309" s="1"/>
      <c r="JDG1309" s="1"/>
      <c r="JDH1309" s="1"/>
      <c r="JDI1309" s="1"/>
      <c r="JDJ1309" s="1"/>
      <c r="JDK1309" s="1"/>
      <c r="JDL1309" s="1"/>
      <c r="JDM1309" s="1"/>
      <c r="JDN1309" s="1"/>
      <c r="JDO1309" s="1"/>
      <c r="JDP1309" s="1"/>
      <c r="JDQ1309" s="1"/>
      <c r="JDR1309" s="1"/>
      <c r="JDS1309" s="1"/>
      <c r="JDT1309" s="1"/>
      <c r="JDU1309" s="1"/>
      <c r="JDV1309" s="1"/>
      <c r="JDW1309" s="1"/>
      <c r="JDX1309" s="1"/>
      <c r="JDY1309" s="1"/>
      <c r="JDZ1309" s="1"/>
      <c r="JEA1309" s="1"/>
      <c r="JEB1309" s="1"/>
      <c r="JEC1309" s="1"/>
      <c r="JED1309" s="1"/>
      <c r="JEE1309" s="1"/>
      <c r="JEF1309" s="1"/>
      <c r="JEG1309" s="1"/>
      <c r="JEH1309" s="1"/>
      <c r="JEI1309" s="1"/>
      <c r="JEJ1309" s="1"/>
      <c r="JEK1309" s="1"/>
      <c r="JEL1309" s="1"/>
      <c r="JEM1309" s="1"/>
      <c r="JEN1309" s="1"/>
      <c r="JEO1309" s="1"/>
      <c r="JEP1309" s="1"/>
      <c r="JEQ1309" s="1"/>
      <c r="JER1309" s="1"/>
      <c r="JES1309" s="1"/>
      <c r="JET1309" s="1"/>
      <c r="JEU1309" s="1"/>
      <c r="JEV1309" s="1"/>
      <c r="JEW1309" s="1"/>
      <c r="JEX1309" s="1"/>
      <c r="JEY1309" s="1"/>
      <c r="JEZ1309" s="1"/>
      <c r="JFA1309" s="1"/>
      <c r="JFB1309" s="1"/>
      <c r="JFC1309" s="1"/>
      <c r="JFD1309" s="1"/>
      <c r="JFE1309" s="1"/>
      <c r="JFF1309" s="1"/>
      <c r="JFG1309" s="1"/>
      <c r="JFH1309" s="1"/>
      <c r="JFI1309" s="1"/>
      <c r="JFJ1309" s="1"/>
      <c r="JFK1309" s="1"/>
      <c r="JFL1309" s="1"/>
      <c r="JFM1309" s="1"/>
      <c r="JFN1309" s="1"/>
      <c r="JFO1309" s="1"/>
      <c r="JFP1309" s="1"/>
      <c r="JFQ1309" s="1"/>
      <c r="JFR1309" s="1"/>
      <c r="JFS1309" s="1"/>
      <c r="JFT1309" s="1"/>
      <c r="JFU1309" s="1"/>
      <c r="JFV1309" s="1"/>
      <c r="JFW1309" s="1"/>
      <c r="JFX1309" s="1"/>
      <c r="JFY1309" s="1"/>
      <c r="JFZ1309" s="1"/>
      <c r="JGA1309" s="1"/>
      <c r="JGB1309" s="1"/>
      <c r="JGC1309" s="1"/>
      <c r="JGD1309" s="1"/>
      <c r="JGE1309" s="1"/>
      <c r="JGF1309" s="1"/>
      <c r="JGG1309" s="1"/>
      <c r="JGH1309" s="1"/>
      <c r="JGI1309" s="1"/>
      <c r="JGJ1309" s="1"/>
      <c r="JGK1309" s="1"/>
      <c r="JGL1309" s="1"/>
      <c r="JGM1309" s="1"/>
      <c r="JGN1309" s="1"/>
      <c r="JGO1309" s="1"/>
      <c r="JGP1309" s="1"/>
      <c r="JGQ1309" s="1"/>
      <c r="JGR1309" s="1"/>
      <c r="JGS1309" s="1"/>
      <c r="JGT1309" s="1"/>
      <c r="JGU1309" s="1"/>
      <c r="JGV1309" s="1"/>
      <c r="JGW1309" s="1"/>
      <c r="JGX1309" s="1"/>
      <c r="JGY1309" s="1"/>
      <c r="JGZ1309" s="1"/>
      <c r="JHA1309" s="1"/>
      <c r="JHB1309" s="1"/>
      <c r="JHC1309" s="1"/>
      <c r="JHD1309" s="1"/>
      <c r="JHE1309" s="1"/>
      <c r="JHF1309" s="1"/>
      <c r="JHG1309" s="1"/>
      <c r="JHH1309" s="1"/>
      <c r="JHI1309" s="1"/>
      <c r="JHJ1309" s="1"/>
      <c r="JHK1309" s="1"/>
      <c r="JHL1309" s="1"/>
      <c r="JHM1309" s="1"/>
      <c r="JHN1309" s="1"/>
      <c r="JHO1309" s="1"/>
      <c r="JHP1309" s="1"/>
      <c r="JHQ1309" s="1"/>
      <c r="JHR1309" s="1"/>
      <c r="JHS1309" s="1"/>
      <c r="JHT1309" s="1"/>
      <c r="JHU1309" s="1"/>
      <c r="JHV1309" s="1"/>
      <c r="JHW1309" s="1"/>
      <c r="JHX1309" s="1"/>
      <c r="JHY1309" s="1"/>
      <c r="JHZ1309" s="1"/>
      <c r="JIA1309" s="1"/>
      <c r="JIB1309" s="1"/>
      <c r="JIC1309" s="1"/>
      <c r="JID1309" s="1"/>
      <c r="JIE1309" s="1"/>
      <c r="JIF1309" s="1"/>
      <c r="JIG1309" s="1"/>
      <c r="JIH1309" s="1"/>
      <c r="JII1309" s="1"/>
      <c r="JIJ1309" s="1"/>
      <c r="JIK1309" s="1"/>
      <c r="JIL1309" s="1"/>
      <c r="JIM1309" s="1"/>
      <c r="JIN1309" s="1"/>
      <c r="JIO1309" s="1"/>
      <c r="JIP1309" s="1"/>
      <c r="JIQ1309" s="1"/>
      <c r="JIR1309" s="1"/>
      <c r="JIS1309" s="1"/>
      <c r="JIT1309" s="1"/>
      <c r="JIU1309" s="1"/>
      <c r="JIV1309" s="1"/>
      <c r="JIW1309" s="1"/>
      <c r="JIX1309" s="1"/>
      <c r="JIY1309" s="1"/>
      <c r="JIZ1309" s="1"/>
      <c r="JJA1309" s="1"/>
      <c r="JJB1309" s="1"/>
      <c r="JJC1309" s="1"/>
      <c r="JJD1309" s="1"/>
      <c r="JJE1309" s="1"/>
      <c r="JJF1309" s="1"/>
      <c r="JJG1309" s="1"/>
      <c r="JJH1309" s="1"/>
      <c r="JJI1309" s="1"/>
      <c r="JJJ1309" s="1"/>
      <c r="JJK1309" s="1"/>
      <c r="JJL1309" s="1"/>
      <c r="JJM1309" s="1"/>
      <c r="JJN1309" s="1"/>
      <c r="JJO1309" s="1"/>
      <c r="JJP1309" s="1"/>
      <c r="JJQ1309" s="1"/>
      <c r="JJR1309" s="1"/>
      <c r="JJS1309" s="1"/>
      <c r="JJT1309" s="1"/>
      <c r="JJU1309" s="1"/>
      <c r="JJV1309" s="1"/>
      <c r="JJW1309" s="1"/>
      <c r="JJX1309" s="1"/>
      <c r="JJY1309" s="1"/>
      <c r="JJZ1309" s="1"/>
      <c r="JKA1309" s="1"/>
      <c r="JKB1309" s="1"/>
      <c r="JKC1309" s="1"/>
      <c r="JKD1309" s="1"/>
      <c r="JKE1309" s="1"/>
      <c r="JKF1309" s="1"/>
      <c r="JKG1309" s="1"/>
      <c r="JKH1309" s="1"/>
      <c r="JKI1309" s="1"/>
      <c r="JKJ1309" s="1"/>
      <c r="JKK1309" s="1"/>
      <c r="JKL1309" s="1"/>
      <c r="JKM1309" s="1"/>
      <c r="JKN1309" s="1"/>
      <c r="JKO1309" s="1"/>
      <c r="JKP1309" s="1"/>
      <c r="JKQ1309" s="1"/>
      <c r="JKR1309" s="1"/>
      <c r="JKS1309" s="1"/>
      <c r="JKT1309" s="1"/>
      <c r="JKU1309" s="1"/>
      <c r="JKV1309" s="1"/>
      <c r="JKW1309" s="1"/>
      <c r="JKX1309" s="1"/>
      <c r="JKY1309" s="1"/>
      <c r="JKZ1309" s="1"/>
      <c r="JLA1309" s="1"/>
      <c r="JLB1309" s="1"/>
      <c r="JLC1309" s="1"/>
      <c r="JLD1309" s="1"/>
      <c r="JLE1309" s="1"/>
      <c r="JLF1309" s="1"/>
      <c r="JLG1309" s="1"/>
      <c r="JLH1309" s="1"/>
      <c r="JLI1309" s="1"/>
      <c r="JLJ1309" s="1"/>
      <c r="JLK1309" s="1"/>
      <c r="JLL1309" s="1"/>
      <c r="JLM1309" s="1"/>
      <c r="JLN1309" s="1"/>
      <c r="JLO1309" s="1"/>
      <c r="JLP1309" s="1"/>
      <c r="JLQ1309" s="1"/>
      <c r="JLR1309" s="1"/>
      <c r="JLS1309" s="1"/>
      <c r="JLT1309" s="1"/>
      <c r="JLU1309" s="1"/>
      <c r="JLV1309" s="1"/>
      <c r="JLW1309" s="1"/>
      <c r="JLX1309" s="1"/>
      <c r="JLY1309" s="1"/>
      <c r="JLZ1309" s="1"/>
      <c r="JMA1309" s="1"/>
      <c r="JMB1309" s="1"/>
      <c r="JMC1309" s="1"/>
      <c r="JMD1309" s="1"/>
      <c r="JME1309" s="1"/>
      <c r="JMF1309" s="1"/>
      <c r="JMG1309" s="1"/>
      <c r="JMH1309" s="1"/>
      <c r="JMI1309" s="1"/>
      <c r="JMJ1309" s="1"/>
      <c r="JMK1309" s="1"/>
      <c r="JML1309" s="1"/>
      <c r="JMM1309" s="1"/>
      <c r="JMN1309" s="1"/>
      <c r="JMO1309" s="1"/>
      <c r="JMP1309" s="1"/>
      <c r="JMQ1309" s="1"/>
      <c r="JMR1309" s="1"/>
      <c r="JMS1309" s="1"/>
      <c r="JMT1309" s="1"/>
      <c r="JMU1309" s="1"/>
      <c r="JMV1309" s="1"/>
      <c r="JMW1309" s="1"/>
      <c r="JMX1309" s="1"/>
      <c r="JMY1309" s="1"/>
      <c r="JMZ1309" s="1"/>
      <c r="JNA1309" s="1"/>
      <c r="JNB1309" s="1"/>
      <c r="JNC1309" s="1"/>
      <c r="JND1309" s="1"/>
      <c r="JNE1309" s="1"/>
      <c r="JNF1309" s="1"/>
      <c r="JNG1309" s="1"/>
      <c r="JNH1309" s="1"/>
      <c r="JNI1309" s="1"/>
      <c r="JNJ1309" s="1"/>
      <c r="JNK1309" s="1"/>
      <c r="JNL1309" s="1"/>
      <c r="JNM1309" s="1"/>
      <c r="JNN1309" s="1"/>
      <c r="JNO1309" s="1"/>
      <c r="JNP1309" s="1"/>
      <c r="JNQ1309" s="1"/>
      <c r="JNR1309" s="1"/>
      <c r="JNS1309" s="1"/>
      <c r="JNT1309" s="1"/>
      <c r="JNU1309" s="1"/>
      <c r="JNV1309" s="1"/>
      <c r="JNW1309" s="1"/>
      <c r="JNX1309" s="1"/>
      <c r="JNY1309" s="1"/>
      <c r="JNZ1309" s="1"/>
      <c r="JOA1309" s="1"/>
      <c r="JOB1309" s="1"/>
      <c r="JOC1309" s="1"/>
      <c r="JOD1309" s="1"/>
      <c r="JOE1309" s="1"/>
      <c r="JOF1309" s="1"/>
      <c r="JOG1309" s="1"/>
      <c r="JOH1309" s="1"/>
      <c r="JOI1309" s="1"/>
      <c r="JOJ1309" s="1"/>
      <c r="JOK1309" s="1"/>
      <c r="JOL1309" s="1"/>
      <c r="JOM1309" s="1"/>
      <c r="JON1309" s="1"/>
      <c r="JOO1309" s="1"/>
      <c r="JOP1309" s="1"/>
      <c r="JOQ1309" s="1"/>
      <c r="JOR1309" s="1"/>
      <c r="JOS1309" s="1"/>
      <c r="JOT1309" s="1"/>
      <c r="JOU1309" s="1"/>
      <c r="JOV1309" s="1"/>
      <c r="JOW1309" s="1"/>
      <c r="JOX1309" s="1"/>
      <c r="JOY1309" s="1"/>
      <c r="JOZ1309" s="1"/>
      <c r="JPA1309" s="1"/>
      <c r="JPB1309" s="1"/>
      <c r="JPC1309" s="1"/>
      <c r="JPD1309" s="1"/>
      <c r="JPE1309" s="1"/>
      <c r="JPF1309" s="1"/>
      <c r="JPG1309" s="1"/>
      <c r="JPH1309" s="1"/>
      <c r="JPI1309" s="1"/>
      <c r="JPJ1309" s="1"/>
      <c r="JPK1309" s="1"/>
      <c r="JPL1309" s="1"/>
      <c r="JPM1309" s="1"/>
      <c r="JPN1309" s="1"/>
      <c r="JPO1309" s="1"/>
      <c r="JPP1309" s="1"/>
      <c r="JPQ1309" s="1"/>
      <c r="JPR1309" s="1"/>
      <c r="JPS1309" s="1"/>
      <c r="JPT1309" s="1"/>
      <c r="JPU1309" s="1"/>
      <c r="JPV1309" s="1"/>
      <c r="JPW1309" s="1"/>
      <c r="JPX1309" s="1"/>
      <c r="JPY1309" s="1"/>
      <c r="JPZ1309" s="1"/>
      <c r="JQA1309" s="1"/>
      <c r="JQB1309" s="1"/>
      <c r="JQC1309" s="1"/>
      <c r="JQD1309" s="1"/>
      <c r="JQE1309" s="1"/>
      <c r="JQF1309" s="1"/>
      <c r="JQG1309" s="1"/>
      <c r="JQH1309" s="1"/>
      <c r="JQI1309" s="1"/>
      <c r="JQJ1309" s="1"/>
      <c r="JQK1309" s="1"/>
      <c r="JQL1309" s="1"/>
      <c r="JQM1309" s="1"/>
      <c r="JQN1309" s="1"/>
      <c r="JQO1309" s="1"/>
      <c r="JQP1309" s="1"/>
      <c r="JQQ1309" s="1"/>
      <c r="JQR1309" s="1"/>
      <c r="JQS1309" s="1"/>
      <c r="JQT1309" s="1"/>
      <c r="JQU1309" s="1"/>
      <c r="JQV1309" s="1"/>
      <c r="JQW1309" s="1"/>
      <c r="JQX1309" s="1"/>
      <c r="JQY1309" s="1"/>
      <c r="JQZ1309" s="1"/>
      <c r="JRA1309" s="1"/>
      <c r="JRB1309" s="1"/>
      <c r="JRC1309" s="1"/>
      <c r="JRD1309" s="1"/>
      <c r="JRE1309" s="1"/>
      <c r="JRF1309" s="1"/>
      <c r="JRG1309" s="1"/>
      <c r="JRH1309" s="1"/>
      <c r="JRI1309" s="1"/>
      <c r="JRJ1309" s="1"/>
      <c r="JRK1309" s="1"/>
      <c r="JRL1309" s="1"/>
      <c r="JRM1309" s="1"/>
      <c r="JRN1309" s="1"/>
      <c r="JRO1309" s="1"/>
      <c r="JRP1309" s="1"/>
      <c r="JRQ1309" s="1"/>
      <c r="JRR1309" s="1"/>
      <c r="JRS1309" s="1"/>
      <c r="JRT1309" s="1"/>
      <c r="JRU1309" s="1"/>
      <c r="JRV1309" s="1"/>
      <c r="JRW1309" s="1"/>
      <c r="JRX1309" s="1"/>
      <c r="JRY1309" s="1"/>
      <c r="JRZ1309" s="1"/>
      <c r="JSA1309" s="1"/>
      <c r="JSB1309" s="1"/>
      <c r="JSC1309" s="1"/>
      <c r="JSD1309" s="1"/>
      <c r="JSE1309" s="1"/>
      <c r="JSF1309" s="1"/>
      <c r="JSG1309" s="1"/>
      <c r="JSH1309" s="1"/>
      <c r="JSI1309" s="1"/>
      <c r="JSJ1309" s="1"/>
      <c r="JSK1309" s="1"/>
      <c r="JSL1309" s="1"/>
      <c r="JSM1309" s="1"/>
      <c r="JSN1309" s="1"/>
      <c r="JSO1309" s="1"/>
      <c r="JSP1309" s="1"/>
      <c r="JSQ1309" s="1"/>
      <c r="JSR1309" s="1"/>
      <c r="JSS1309" s="1"/>
      <c r="JST1309" s="1"/>
      <c r="JSU1309" s="1"/>
      <c r="JSV1309" s="1"/>
      <c r="JSW1309" s="1"/>
      <c r="JSX1309" s="1"/>
      <c r="JSY1309" s="1"/>
      <c r="JSZ1309" s="1"/>
      <c r="JTA1309" s="1"/>
      <c r="JTB1309" s="1"/>
      <c r="JTC1309" s="1"/>
      <c r="JTD1309" s="1"/>
      <c r="JTE1309" s="1"/>
      <c r="JTF1309" s="1"/>
      <c r="JTG1309" s="1"/>
      <c r="JTH1309" s="1"/>
      <c r="JTI1309" s="1"/>
      <c r="JTJ1309" s="1"/>
      <c r="JTK1309" s="1"/>
      <c r="JTL1309" s="1"/>
      <c r="JTM1309" s="1"/>
      <c r="JTN1309" s="1"/>
      <c r="JTO1309" s="1"/>
      <c r="JTP1309" s="1"/>
      <c r="JTQ1309" s="1"/>
      <c r="JTR1309" s="1"/>
      <c r="JTS1309" s="1"/>
      <c r="JTT1309" s="1"/>
      <c r="JTU1309" s="1"/>
      <c r="JTV1309" s="1"/>
      <c r="JTW1309" s="1"/>
      <c r="JTX1309" s="1"/>
      <c r="JTY1309" s="1"/>
      <c r="JTZ1309" s="1"/>
      <c r="JUA1309" s="1"/>
      <c r="JUB1309" s="1"/>
      <c r="JUC1309" s="1"/>
      <c r="JUD1309" s="1"/>
      <c r="JUE1309" s="1"/>
      <c r="JUF1309" s="1"/>
      <c r="JUG1309" s="1"/>
      <c r="JUH1309" s="1"/>
      <c r="JUI1309" s="1"/>
      <c r="JUJ1309" s="1"/>
      <c r="JUK1309" s="1"/>
      <c r="JUL1309" s="1"/>
      <c r="JUM1309" s="1"/>
      <c r="JUN1309" s="1"/>
      <c r="JUO1309" s="1"/>
      <c r="JUP1309" s="1"/>
      <c r="JUQ1309" s="1"/>
      <c r="JUR1309" s="1"/>
      <c r="JUS1309" s="1"/>
      <c r="JUT1309" s="1"/>
      <c r="JUU1309" s="1"/>
      <c r="JUV1309" s="1"/>
      <c r="JUW1309" s="1"/>
      <c r="JUX1309" s="1"/>
      <c r="JUY1309" s="1"/>
      <c r="JUZ1309" s="1"/>
      <c r="JVA1309" s="1"/>
      <c r="JVB1309" s="1"/>
      <c r="JVC1309" s="1"/>
      <c r="JVD1309" s="1"/>
      <c r="JVE1309" s="1"/>
      <c r="JVF1309" s="1"/>
      <c r="JVG1309" s="1"/>
      <c r="JVH1309" s="1"/>
      <c r="JVI1309" s="1"/>
      <c r="JVJ1309" s="1"/>
      <c r="JVK1309" s="1"/>
      <c r="JVL1309" s="1"/>
      <c r="JVM1309" s="1"/>
      <c r="JVN1309" s="1"/>
      <c r="JVO1309" s="1"/>
      <c r="JVP1309" s="1"/>
      <c r="JVQ1309" s="1"/>
      <c r="JVR1309" s="1"/>
      <c r="JVS1309" s="1"/>
      <c r="JVT1309" s="1"/>
      <c r="JVU1309" s="1"/>
      <c r="JVV1309" s="1"/>
      <c r="JVW1309" s="1"/>
      <c r="JVX1309" s="1"/>
      <c r="JVY1309" s="1"/>
      <c r="JVZ1309" s="1"/>
      <c r="JWA1309" s="1"/>
      <c r="JWB1309" s="1"/>
      <c r="JWC1309" s="1"/>
      <c r="JWD1309" s="1"/>
      <c r="JWE1309" s="1"/>
      <c r="JWF1309" s="1"/>
      <c r="JWG1309" s="1"/>
      <c r="JWH1309" s="1"/>
      <c r="JWI1309" s="1"/>
      <c r="JWJ1309" s="1"/>
      <c r="JWK1309" s="1"/>
      <c r="JWL1309" s="1"/>
      <c r="JWM1309" s="1"/>
      <c r="JWN1309" s="1"/>
      <c r="JWO1309" s="1"/>
      <c r="JWP1309" s="1"/>
      <c r="JWQ1309" s="1"/>
      <c r="JWR1309" s="1"/>
      <c r="JWS1309" s="1"/>
      <c r="JWT1309" s="1"/>
      <c r="JWU1309" s="1"/>
      <c r="JWV1309" s="1"/>
      <c r="JWW1309" s="1"/>
      <c r="JWX1309" s="1"/>
      <c r="JWY1309" s="1"/>
      <c r="JWZ1309" s="1"/>
      <c r="JXA1309" s="1"/>
      <c r="JXB1309" s="1"/>
      <c r="JXC1309" s="1"/>
      <c r="JXD1309" s="1"/>
      <c r="JXE1309" s="1"/>
      <c r="JXF1309" s="1"/>
      <c r="JXG1309" s="1"/>
      <c r="JXH1309" s="1"/>
      <c r="JXI1309" s="1"/>
      <c r="JXJ1309" s="1"/>
      <c r="JXK1309" s="1"/>
      <c r="JXL1309" s="1"/>
      <c r="JXM1309" s="1"/>
      <c r="JXN1309" s="1"/>
      <c r="JXO1309" s="1"/>
      <c r="JXP1309" s="1"/>
      <c r="JXQ1309" s="1"/>
      <c r="JXR1309" s="1"/>
      <c r="JXS1309" s="1"/>
      <c r="JXT1309" s="1"/>
      <c r="JXU1309" s="1"/>
      <c r="JXV1309" s="1"/>
      <c r="JXW1309" s="1"/>
      <c r="JXX1309" s="1"/>
      <c r="JXY1309" s="1"/>
      <c r="JXZ1309" s="1"/>
      <c r="JYA1309" s="1"/>
      <c r="JYB1309" s="1"/>
      <c r="JYC1309" s="1"/>
      <c r="JYD1309" s="1"/>
      <c r="JYE1309" s="1"/>
      <c r="JYF1309" s="1"/>
      <c r="JYG1309" s="1"/>
      <c r="JYH1309" s="1"/>
      <c r="JYI1309" s="1"/>
      <c r="JYJ1309" s="1"/>
      <c r="JYK1309" s="1"/>
      <c r="JYL1309" s="1"/>
      <c r="JYM1309" s="1"/>
      <c r="JYN1309" s="1"/>
      <c r="JYO1309" s="1"/>
      <c r="JYP1309" s="1"/>
      <c r="JYQ1309" s="1"/>
      <c r="JYR1309" s="1"/>
      <c r="JYS1309" s="1"/>
      <c r="JYT1309" s="1"/>
      <c r="JYU1309" s="1"/>
      <c r="JYV1309" s="1"/>
      <c r="JYW1309" s="1"/>
      <c r="JYX1309" s="1"/>
      <c r="JYY1309" s="1"/>
      <c r="JYZ1309" s="1"/>
      <c r="JZA1309" s="1"/>
      <c r="JZB1309" s="1"/>
      <c r="JZC1309" s="1"/>
      <c r="JZD1309" s="1"/>
      <c r="JZE1309" s="1"/>
      <c r="JZF1309" s="1"/>
      <c r="JZG1309" s="1"/>
      <c r="JZH1309" s="1"/>
      <c r="JZI1309" s="1"/>
      <c r="JZJ1309" s="1"/>
      <c r="JZK1309" s="1"/>
      <c r="JZL1309" s="1"/>
      <c r="JZM1309" s="1"/>
      <c r="JZN1309" s="1"/>
      <c r="JZO1309" s="1"/>
      <c r="JZP1309" s="1"/>
      <c r="JZQ1309" s="1"/>
      <c r="JZR1309" s="1"/>
      <c r="JZS1309" s="1"/>
      <c r="JZT1309" s="1"/>
      <c r="JZU1309" s="1"/>
      <c r="JZV1309" s="1"/>
      <c r="JZW1309" s="1"/>
      <c r="JZX1309" s="1"/>
      <c r="JZY1309" s="1"/>
      <c r="JZZ1309" s="1"/>
      <c r="KAA1309" s="1"/>
      <c r="KAB1309" s="1"/>
      <c r="KAC1309" s="1"/>
      <c r="KAD1309" s="1"/>
      <c r="KAE1309" s="1"/>
      <c r="KAF1309" s="1"/>
      <c r="KAG1309" s="1"/>
      <c r="KAH1309" s="1"/>
      <c r="KAI1309" s="1"/>
      <c r="KAJ1309" s="1"/>
      <c r="KAK1309" s="1"/>
      <c r="KAL1309" s="1"/>
      <c r="KAM1309" s="1"/>
      <c r="KAN1309" s="1"/>
      <c r="KAO1309" s="1"/>
      <c r="KAP1309" s="1"/>
      <c r="KAQ1309" s="1"/>
      <c r="KAR1309" s="1"/>
      <c r="KAS1309" s="1"/>
      <c r="KAT1309" s="1"/>
      <c r="KAU1309" s="1"/>
      <c r="KAV1309" s="1"/>
      <c r="KAW1309" s="1"/>
      <c r="KAX1309" s="1"/>
      <c r="KAY1309" s="1"/>
      <c r="KAZ1309" s="1"/>
      <c r="KBA1309" s="1"/>
      <c r="KBB1309" s="1"/>
      <c r="KBC1309" s="1"/>
      <c r="KBD1309" s="1"/>
      <c r="KBE1309" s="1"/>
      <c r="KBF1309" s="1"/>
      <c r="KBG1309" s="1"/>
      <c r="KBH1309" s="1"/>
      <c r="KBI1309" s="1"/>
      <c r="KBJ1309" s="1"/>
      <c r="KBK1309" s="1"/>
      <c r="KBL1309" s="1"/>
      <c r="KBM1309" s="1"/>
      <c r="KBN1309" s="1"/>
      <c r="KBO1309" s="1"/>
      <c r="KBP1309" s="1"/>
      <c r="KBQ1309" s="1"/>
      <c r="KBR1309" s="1"/>
      <c r="KBS1309" s="1"/>
      <c r="KBT1309" s="1"/>
      <c r="KBU1309" s="1"/>
      <c r="KBV1309" s="1"/>
      <c r="KBW1309" s="1"/>
      <c r="KBX1309" s="1"/>
      <c r="KBY1309" s="1"/>
      <c r="KBZ1309" s="1"/>
      <c r="KCA1309" s="1"/>
      <c r="KCB1309" s="1"/>
      <c r="KCC1309" s="1"/>
      <c r="KCD1309" s="1"/>
      <c r="KCE1309" s="1"/>
      <c r="KCF1309" s="1"/>
      <c r="KCG1309" s="1"/>
      <c r="KCH1309" s="1"/>
      <c r="KCI1309" s="1"/>
      <c r="KCJ1309" s="1"/>
      <c r="KCK1309" s="1"/>
      <c r="KCL1309" s="1"/>
      <c r="KCM1309" s="1"/>
      <c r="KCN1309" s="1"/>
      <c r="KCO1309" s="1"/>
      <c r="KCP1309" s="1"/>
      <c r="KCQ1309" s="1"/>
      <c r="KCR1309" s="1"/>
      <c r="KCS1309" s="1"/>
      <c r="KCT1309" s="1"/>
      <c r="KCU1309" s="1"/>
      <c r="KCV1309" s="1"/>
      <c r="KCW1309" s="1"/>
      <c r="KCX1309" s="1"/>
      <c r="KCY1309" s="1"/>
      <c r="KCZ1309" s="1"/>
      <c r="KDA1309" s="1"/>
      <c r="KDB1309" s="1"/>
      <c r="KDC1309" s="1"/>
      <c r="KDD1309" s="1"/>
      <c r="KDE1309" s="1"/>
      <c r="KDF1309" s="1"/>
      <c r="KDG1309" s="1"/>
      <c r="KDH1309" s="1"/>
      <c r="KDI1309" s="1"/>
      <c r="KDJ1309" s="1"/>
      <c r="KDK1309" s="1"/>
      <c r="KDL1309" s="1"/>
      <c r="KDM1309" s="1"/>
      <c r="KDN1309" s="1"/>
      <c r="KDO1309" s="1"/>
      <c r="KDP1309" s="1"/>
      <c r="KDQ1309" s="1"/>
      <c r="KDR1309" s="1"/>
      <c r="KDS1309" s="1"/>
      <c r="KDT1309" s="1"/>
      <c r="KDU1309" s="1"/>
      <c r="KDV1309" s="1"/>
      <c r="KDW1309" s="1"/>
      <c r="KDX1309" s="1"/>
      <c r="KDY1309" s="1"/>
      <c r="KDZ1309" s="1"/>
      <c r="KEA1309" s="1"/>
      <c r="KEB1309" s="1"/>
      <c r="KEC1309" s="1"/>
      <c r="KED1309" s="1"/>
      <c r="KEE1309" s="1"/>
      <c r="KEF1309" s="1"/>
      <c r="KEG1309" s="1"/>
      <c r="KEH1309" s="1"/>
      <c r="KEI1309" s="1"/>
      <c r="KEJ1309" s="1"/>
      <c r="KEK1309" s="1"/>
      <c r="KEL1309" s="1"/>
      <c r="KEM1309" s="1"/>
      <c r="KEN1309" s="1"/>
      <c r="KEO1309" s="1"/>
      <c r="KEP1309" s="1"/>
      <c r="KEQ1309" s="1"/>
      <c r="KER1309" s="1"/>
      <c r="KES1309" s="1"/>
      <c r="KET1309" s="1"/>
      <c r="KEU1309" s="1"/>
      <c r="KEV1309" s="1"/>
      <c r="KEW1309" s="1"/>
      <c r="KEX1309" s="1"/>
      <c r="KEY1309" s="1"/>
      <c r="KEZ1309" s="1"/>
      <c r="KFA1309" s="1"/>
      <c r="KFB1309" s="1"/>
      <c r="KFC1309" s="1"/>
      <c r="KFD1309" s="1"/>
      <c r="KFE1309" s="1"/>
      <c r="KFF1309" s="1"/>
      <c r="KFG1309" s="1"/>
      <c r="KFH1309" s="1"/>
      <c r="KFI1309" s="1"/>
      <c r="KFJ1309" s="1"/>
      <c r="KFK1309" s="1"/>
      <c r="KFL1309" s="1"/>
      <c r="KFM1309" s="1"/>
      <c r="KFN1309" s="1"/>
      <c r="KFO1309" s="1"/>
      <c r="KFP1309" s="1"/>
      <c r="KFQ1309" s="1"/>
      <c r="KFR1309" s="1"/>
      <c r="KFS1309" s="1"/>
      <c r="KFT1309" s="1"/>
      <c r="KFU1309" s="1"/>
      <c r="KFV1309" s="1"/>
      <c r="KFW1309" s="1"/>
      <c r="KFX1309" s="1"/>
      <c r="KFY1309" s="1"/>
      <c r="KFZ1309" s="1"/>
      <c r="KGA1309" s="1"/>
      <c r="KGB1309" s="1"/>
      <c r="KGC1309" s="1"/>
      <c r="KGD1309" s="1"/>
      <c r="KGE1309" s="1"/>
      <c r="KGF1309" s="1"/>
      <c r="KGG1309" s="1"/>
      <c r="KGH1309" s="1"/>
      <c r="KGI1309" s="1"/>
      <c r="KGJ1309" s="1"/>
      <c r="KGK1309" s="1"/>
      <c r="KGL1309" s="1"/>
      <c r="KGM1309" s="1"/>
      <c r="KGN1309" s="1"/>
      <c r="KGO1309" s="1"/>
      <c r="KGP1309" s="1"/>
      <c r="KGQ1309" s="1"/>
      <c r="KGR1309" s="1"/>
      <c r="KGS1309" s="1"/>
      <c r="KGT1309" s="1"/>
      <c r="KGU1309" s="1"/>
      <c r="KGV1309" s="1"/>
      <c r="KGW1309" s="1"/>
      <c r="KGX1309" s="1"/>
      <c r="KGY1309" s="1"/>
      <c r="KGZ1309" s="1"/>
      <c r="KHA1309" s="1"/>
      <c r="KHB1309" s="1"/>
      <c r="KHC1309" s="1"/>
      <c r="KHD1309" s="1"/>
      <c r="KHE1309" s="1"/>
      <c r="KHF1309" s="1"/>
      <c r="KHG1309" s="1"/>
      <c r="KHH1309" s="1"/>
      <c r="KHI1309" s="1"/>
      <c r="KHJ1309" s="1"/>
      <c r="KHK1309" s="1"/>
      <c r="KHL1309" s="1"/>
      <c r="KHM1309" s="1"/>
      <c r="KHN1309" s="1"/>
      <c r="KHO1309" s="1"/>
      <c r="KHP1309" s="1"/>
      <c r="KHQ1309" s="1"/>
      <c r="KHR1309" s="1"/>
      <c r="KHS1309" s="1"/>
      <c r="KHT1309" s="1"/>
      <c r="KHU1309" s="1"/>
      <c r="KHV1309" s="1"/>
      <c r="KHW1309" s="1"/>
      <c r="KHX1309" s="1"/>
      <c r="KHY1309" s="1"/>
      <c r="KHZ1309" s="1"/>
      <c r="KIA1309" s="1"/>
      <c r="KIB1309" s="1"/>
      <c r="KIC1309" s="1"/>
      <c r="KID1309" s="1"/>
      <c r="KIE1309" s="1"/>
      <c r="KIF1309" s="1"/>
      <c r="KIG1309" s="1"/>
      <c r="KIH1309" s="1"/>
      <c r="KII1309" s="1"/>
      <c r="KIJ1309" s="1"/>
      <c r="KIK1309" s="1"/>
      <c r="KIL1309" s="1"/>
      <c r="KIM1309" s="1"/>
      <c r="KIN1309" s="1"/>
      <c r="KIO1309" s="1"/>
      <c r="KIP1309" s="1"/>
      <c r="KIQ1309" s="1"/>
      <c r="KIR1309" s="1"/>
      <c r="KIS1309" s="1"/>
      <c r="KIT1309" s="1"/>
      <c r="KIU1309" s="1"/>
      <c r="KIV1309" s="1"/>
      <c r="KIW1309" s="1"/>
      <c r="KIX1309" s="1"/>
      <c r="KIY1309" s="1"/>
      <c r="KIZ1309" s="1"/>
      <c r="KJA1309" s="1"/>
      <c r="KJB1309" s="1"/>
      <c r="KJC1309" s="1"/>
      <c r="KJD1309" s="1"/>
      <c r="KJE1309" s="1"/>
      <c r="KJF1309" s="1"/>
      <c r="KJG1309" s="1"/>
      <c r="KJH1309" s="1"/>
      <c r="KJI1309" s="1"/>
      <c r="KJJ1309" s="1"/>
      <c r="KJK1309" s="1"/>
      <c r="KJL1309" s="1"/>
      <c r="KJM1309" s="1"/>
      <c r="KJN1309" s="1"/>
      <c r="KJO1309" s="1"/>
      <c r="KJP1309" s="1"/>
      <c r="KJQ1309" s="1"/>
      <c r="KJR1309" s="1"/>
      <c r="KJS1309" s="1"/>
      <c r="KJT1309" s="1"/>
      <c r="KJU1309" s="1"/>
      <c r="KJV1309" s="1"/>
      <c r="KJW1309" s="1"/>
      <c r="KJX1309" s="1"/>
      <c r="KJY1309" s="1"/>
      <c r="KJZ1309" s="1"/>
      <c r="KKA1309" s="1"/>
      <c r="KKB1309" s="1"/>
      <c r="KKC1309" s="1"/>
      <c r="KKD1309" s="1"/>
      <c r="KKE1309" s="1"/>
      <c r="KKF1309" s="1"/>
      <c r="KKG1309" s="1"/>
      <c r="KKH1309" s="1"/>
      <c r="KKI1309" s="1"/>
      <c r="KKJ1309" s="1"/>
      <c r="KKK1309" s="1"/>
      <c r="KKL1309" s="1"/>
      <c r="KKM1309" s="1"/>
      <c r="KKN1309" s="1"/>
      <c r="KKO1309" s="1"/>
      <c r="KKP1309" s="1"/>
      <c r="KKQ1309" s="1"/>
      <c r="KKR1309" s="1"/>
      <c r="KKS1309" s="1"/>
      <c r="KKT1309" s="1"/>
      <c r="KKU1309" s="1"/>
      <c r="KKV1309" s="1"/>
      <c r="KKW1309" s="1"/>
      <c r="KKX1309" s="1"/>
      <c r="KKY1309" s="1"/>
      <c r="KKZ1309" s="1"/>
      <c r="KLA1309" s="1"/>
      <c r="KLB1309" s="1"/>
      <c r="KLC1309" s="1"/>
      <c r="KLD1309" s="1"/>
      <c r="KLE1309" s="1"/>
      <c r="KLF1309" s="1"/>
      <c r="KLG1309" s="1"/>
      <c r="KLH1309" s="1"/>
      <c r="KLI1309" s="1"/>
      <c r="KLJ1309" s="1"/>
      <c r="KLK1309" s="1"/>
      <c r="KLL1309" s="1"/>
      <c r="KLM1309" s="1"/>
      <c r="KLN1309" s="1"/>
      <c r="KLO1309" s="1"/>
      <c r="KLP1309" s="1"/>
      <c r="KLQ1309" s="1"/>
      <c r="KLR1309" s="1"/>
      <c r="KLS1309" s="1"/>
      <c r="KLT1309" s="1"/>
      <c r="KLU1309" s="1"/>
      <c r="KLV1309" s="1"/>
      <c r="KLW1309" s="1"/>
      <c r="KLX1309" s="1"/>
      <c r="KLY1309" s="1"/>
      <c r="KLZ1309" s="1"/>
      <c r="KMA1309" s="1"/>
      <c r="KMB1309" s="1"/>
      <c r="KMC1309" s="1"/>
      <c r="KMD1309" s="1"/>
      <c r="KME1309" s="1"/>
      <c r="KMF1309" s="1"/>
      <c r="KMG1309" s="1"/>
      <c r="KMH1309" s="1"/>
      <c r="KMI1309" s="1"/>
      <c r="KMJ1309" s="1"/>
      <c r="KMK1309" s="1"/>
      <c r="KML1309" s="1"/>
      <c r="KMM1309" s="1"/>
      <c r="KMN1309" s="1"/>
      <c r="KMO1309" s="1"/>
      <c r="KMP1309" s="1"/>
      <c r="KMQ1309" s="1"/>
      <c r="KMR1309" s="1"/>
      <c r="KMS1309" s="1"/>
      <c r="KMT1309" s="1"/>
      <c r="KMU1309" s="1"/>
      <c r="KMV1309" s="1"/>
      <c r="KMW1309" s="1"/>
      <c r="KMX1309" s="1"/>
      <c r="KMY1309" s="1"/>
      <c r="KMZ1309" s="1"/>
      <c r="KNA1309" s="1"/>
      <c r="KNB1309" s="1"/>
      <c r="KNC1309" s="1"/>
      <c r="KND1309" s="1"/>
      <c r="KNE1309" s="1"/>
      <c r="KNF1309" s="1"/>
      <c r="KNG1309" s="1"/>
      <c r="KNH1309" s="1"/>
      <c r="KNI1309" s="1"/>
      <c r="KNJ1309" s="1"/>
      <c r="KNK1309" s="1"/>
      <c r="KNL1309" s="1"/>
      <c r="KNM1309" s="1"/>
      <c r="KNN1309" s="1"/>
      <c r="KNO1309" s="1"/>
      <c r="KNP1309" s="1"/>
      <c r="KNQ1309" s="1"/>
      <c r="KNR1309" s="1"/>
      <c r="KNS1309" s="1"/>
      <c r="KNT1309" s="1"/>
      <c r="KNU1309" s="1"/>
      <c r="KNV1309" s="1"/>
      <c r="KNW1309" s="1"/>
      <c r="KNX1309" s="1"/>
      <c r="KNY1309" s="1"/>
      <c r="KNZ1309" s="1"/>
      <c r="KOA1309" s="1"/>
      <c r="KOB1309" s="1"/>
      <c r="KOC1309" s="1"/>
      <c r="KOD1309" s="1"/>
      <c r="KOE1309" s="1"/>
      <c r="KOF1309" s="1"/>
      <c r="KOG1309" s="1"/>
      <c r="KOH1309" s="1"/>
      <c r="KOI1309" s="1"/>
      <c r="KOJ1309" s="1"/>
      <c r="KOK1309" s="1"/>
      <c r="KOL1309" s="1"/>
      <c r="KOM1309" s="1"/>
      <c r="KON1309" s="1"/>
      <c r="KOO1309" s="1"/>
      <c r="KOP1309" s="1"/>
      <c r="KOQ1309" s="1"/>
      <c r="KOR1309" s="1"/>
      <c r="KOS1309" s="1"/>
      <c r="KOT1309" s="1"/>
      <c r="KOU1309" s="1"/>
      <c r="KOV1309" s="1"/>
      <c r="KOW1309" s="1"/>
      <c r="KOX1309" s="1"/>
      <c r="KOY1309" s="1"/>
      <c r="KOZ1309" s="1"/>
      <c r="KPA1309" s="1"/>
      <c r="KPB1309" s="1"/>
      <c r="KPC1309" s="1"/>
      <c r="KPD1309" s="1"/>
      <c r="KPE1309" s="1"/>
      <c r="KPF1309" s="1"/>
      <c r="KPG1309" s="1"/>
      <c r="KPH1309" s="1"/>
      <c r="KPI1309" s="1"/>
      <c r="KPJ1309" s="1"/>
      <c r="KPK1309" s="1"/>
      <c r="KPL1309" s="1"/>
      <c r="KPM1309" s="1"/>
      <c r="KPN1309" s="1"/>
      <c r="KPO1309" s="1"/>
      <c r="KPP1309" s="1"/>
      <c r="KPQ1309" s="1"/>
      <c r="KPR1309" s="1"/>
      <c r="KPS1309" s="1"/>
      <c r="KPT1309" s="1"/>
      <c r="KPU1309" s="1"/>
      <c r="KPV1309" s="1"/>
      <c r="KPW1309" s="1"/>
      <c r="KPX1309" s="1"/>
      <c r="KPY1309" s="1"/>
      <c r="KPZ1309" s="1"/>
      <c r="KQA1309" s="1"/>
      <c r="KQB1309" s="1"/>
      <c r="KQC1309" s="1"/>
      <c r="KQD1309" s="1"/>
      <c r="KQE1309" s="1"/>
      <c r="KQF1309" s="1"/>
      <c r="KQG1309" s="1"/>
      <c r="KQH1309" s="1"/>
      <c r="KQI1309" s="1"/>
      <c r="KQJ1309" s="1"/>
      <c r="KQK1309" s="1"/>
      <c r="KQL1309" s="1"/>
      <c r="KQM1309" s="1"/>
      <c r="KQN1309" s="1"/>
      <c r="KQO1309" s="1"/>
      <c r="KQP1309" s="1"/>
      <c r="KQQ1309" s="1"/>
      <c r="KQR1309" s="1"/>
      <c r="KQS1309" s="1"/>
      <c r="KQT1309" s="1"/>
      <c r="KQU1309" s="1"/>
      <c r="KQV1309" s="1"/>
      <c r="KQW1309" s="1"/>
      <c r="KQX1309" s="1"/>
      <c r="KQY1309" s="1"/>
      <c r="KQZ1309" s="1"/>
      <c r="KRA1309" s="1"/>
      <c r="KRB1309" s="1"/>
      <c r="KRC1309" s="1"/>
      <c r="KRD1309" s="1"/>
      <c r="KRE1309" s="1"/>
      <c r="KRF1309" s="1"/>
      <c r="KRG1309" s="1"/>
      <c r="KRH1309" s="1"/>
      <c r="KRI1309" s="1"/>
      <c r="KRJ1309" s="1"/>
      <c r="KRK1309" s="1"/>
      <c r="KRL1309" s="1"/>
      <c r="KRM1309" s="1"/>
      <c r="KRN1309" s="1"/>
      <c r="KRO1309" s="1"/>
      <c r="KRP1309" s="1"/>
      <c r="KRQ1309" s="1"/>
      <c r="KRR1309" s="1"/>
      <c r="KRS1309" s="1"/>
      <c r="KRT1309" s="1"/>
      <c r="KRU1309" s="1"/>
      <c r="KRV1309" s="1"/>
      <c r="KRW1309" s="1"/>
      <c r="KRX1309" s="1"/>
      <c r="KRY1309" s="1"/>
      <c r="KRZ1309" s="1"/>
      <c r="KSA1309" s="1"/>
      <c r="KSB1309" s="1"/>
      <c r="KSC1309" s="1"/>
      <c r="KSD1309" s="1"/>
      <c r="KSE1309" s="1"/>
      <c r="KSF1309" s="1"/>
      <c r="KSG1309" s="1"/>
      <c r="KSH1309" s="1"/>
      <c r="KSI1309" s="1"/>
      <c r="KSJ1309" s="1"/>
      <c r="KSK1309" s="1"/>
      <c r="KSL1309" s="1"/>
      <c r="KSM1309" s="1"/>
      <c r="KSN1309" s="1"/>
      <c r="KSO1309" s="1"/>
      <c r="KSP1309" s="1"/>
      <c r="KSQ1309" s="1"/>
      <c r="KSR1309" s="1"/>
      <c r="KSS1309" s="1"/>
      <c r="KST1309" s="1"/>
      <c r="KSU1309" s="1"/>
      <c r="KSV1309" s="1"/>
      <c r="KSW1309" s="1"/>
      <c r="KSX1309" s="1"/>
      <c r="KSY1309" s="1"/>
      <c r="KSZ1309" s="1"/>
      <c r="KTA1309" s="1"/>
      <c r="KTB1309" s="1"/>
      <c r="KTC1309" s="1"/>
      <c r="KTD1309" s="1"/>
      <c r="KTE1309" s="1"/>
      <c r="KTF1309" s="1"/>
      <c r="KTG1309" s="1"/>
      <c r="KTH1309" s="1"/>
      <c r="KTI1309" s="1"/>
      <c r="KTJ1309" s="1"/>
      <c r="KTK1309" s="1"/>
      <c r="KTL1309" s="1"/>
      <c r="KTM1309" s="1"/>
      <c r="KTN1309" s="1"/>
      <c r="KTO1309" s="1"/>
      <c r="KTP1309" s="1"/>
      <c r="KTQ1309" s="1"/>
      <c r="KTR1309" s="1"/>
      <c r="KTS1309" s="1"/>
      <c r="KTT1309" s="1"/>
      <c r="KTU1309" s="1"/>
      <c r="KTV1309" s="1"/>
      <c r="KTW1309" s="1"/>
      <c r="KTX1309" s="1"/>
      <c r="KTY1309" s="1"/>
      <c r="KTZ1309" s="1"/>
      <c r="KUA1309" s="1"/>
      <c r="KUB1309" s="1"/>
      <c r="KUC1309" s="1"/>
      <c r="KUD1309" s="1"/>
      <c r="KUE1309" s="1"/>
      <c r="KUF1309" s="1"/>
      <c r="KUG1309" s="1"/>
      <c r="KUH1309" s="1"/>
      <c r="KUI1309" s="1"/>
      <c r="KUJ1309" s="1"/>
      <c r="KUK1309" s="1"/>
      <c r="KUL1309" s="1"/>
      <c r="KUM1309" s="1"/>
      <c r="KUN1309" s="1"/>
      <c r="KUO1309" s="1"/>
      <c r="KUP1309" s="1"/>
      <c r="KUQ1309" s="1"/>
      <c r="KUR1309" s="1"/>
      <c r="KUS1309" s="1"/>
      <c r="KUT1309" s="1"/>
      <c r="KUU1309" s="1"/>
      <c r="KUV1309" s="1"/>
      <c r="KUW1309" s="1"/>
      <c r="KUX1309" s="1"/>
      <c r="KUY1309" s="1"/>
      <c r="KUZ1309" s="1"/>
      <c r="KVA1309" s="1"/>
      <c r="KVB1309" s="1"/>
      <c r="KVC1309" s="1"/>
      <c r="KVD1309" s="1"/>
      <c r="KVE1309" s="1"/>
      <c r="KVF1309" s="1"/>
      <c r="KVG1309" s="1"/>
      <c r="KVH1309" s="1"/>
      <c r="KVI1309" s="1"/>
      <c r="KVJ1309" s="1"/>
      <c r="KVK1309" s="1"/>
      <c r="KVL1309" s="1"/>
      <c r="KVM1309" s="1"/>
      <c r="KVN1309" s="1"/>
      <c r="KVO1309" s="1"/>
      <c r="KVP1309" s="1"/>
      <c r="KVQ1309" s="1"/>
      <c r="KVR1309" s="1"/>
      <c r="KVS1309" s="1"/>
      <c r="KVT1309" s="1"/>
      <c r="KVU1309" s="1"/>
      <c r="KVV1309" s="1"/>
      <c r="KVW1309" s="1"/>
      <c r="KVX1309" s="1"/>
      <c r="KVY1309" s="1"/>
      <c r="KVZ1309" s="1"/>
      <c r="KWA1309" s="1"/>
      <c r="KWB1309" s="1"/>
      <c r="KWC1309" s="1"/>
      <c r="KWD1309" s="1"/>
      <c r="KWE1309" s="1"/>
      <c r="KWF1309" s="1"/>
      <c r="KWG1309" s="1"/>
      <c r="KWH1309" s="1"/>
      <c r="KWI1309" s="1"/>
      <c r="KWJ1309" s="1"/>
      <c r="KWK1309" s="1"/>
      <c r="KWL1309" s="1"/>
      <c r="KWM1309" s="1"/>
      <c r="KWN1309" s="1"/>
      <c r="KWO1309" s="1"/>
      <c r="KWP1309" s="1"/>
      <c r="KWQ1309" s="1"/>
      <c r="KWR1309" s="1"/>
      <c r="KWS1309" s="1"/>
      <c r="KWT1309" s="1"/>
      <c r="KWU1309" s="1"/>
      <c r="KWV1309" s="1"/>
      <c r="KWW1309" s="1"/>
      <c r="KWX1309" s="1"/>
      <c r="KWY1309" s="1"/>
      <c r="KWZ1309" s="1"/>
      <c r="KXA1309" s="1"/>
      <c r="KXB1309" s="1"/>
      <c r="KXC1309" s="1"/>
      <c r="KXD1309" s="1"/>
      <c r="KXE1309" s="1"/>
      <c r="KXF1309" s="1"/>
      <c r="KXG1309" s="1"/>
      <c r="KXH1309" s="1"/>
      <c r="KXI1309" s="1"/>
      <c r="KXJ1309" s="1"/>
      <c r="KXK1309" s="1"/>
      <c r="KXL1309" s="1"/>
      <c r="KXM1309" s="1"/>
      <c r="KXN1309" s="1"/>
      <c r="KXO1309" s="1"/>
      <c r="KXP1309" s="1"/>
      <c r="KXQ1309" s="1"/>
      <c r="KXR1309" s="1"/>
      <c r="KXS1309" s="1"/>
      <c r="KXT1309" s="1"/>
      <c r="KXU1309" s="1"/>
      <c r="KXV1309" s="1"/>
      <c r="KXW1309" s="1"/>
      <c r="KXX1309" s="1"/>
      <c r="KXY1309" s="1"/>
      <c r="KXZ1309" s="1"/>
      <c r="KYA1309" s="1"/>
      <c r="KYB1309" s="1"/>
      <c r="KYC1309" s="1"/>
      <c r="KYD1309" s="1"/>
      <c r="KYE1309" s="1"/>
      <c r="KYF1309" s="1"/>
      <c r="KYG1309" s="1"/>
      <c r="KYH1309" s="1"/>
      <c r="KYI1309" s="1"/>
      <c r="KYJ1309" s="1"/>
      <c r="KYK1309" s="1"/>
      <c r="KYL1309" s="1"/>
      <c r="KYM1309" s="1"/>
      <c r="KYN1309" s="1"/>
      <c r="KYO1309" s="1"/>
      <c r="KYP1309" s="1"/>
      <c r="KYQ1309" s="1"/>
      <c r="KYR1309" s="1"/>
      <c r="KYS1309" s="1"/>
      <c r="KYT1309" s="1"/>
      <c r="KYU1309" s="1"/>
      <c r="KYV1309" s="1"/>
      <c r="KYW1309" s="1"/>
      <c r="KYX1309" s="1"/>
      <c r="KYY1309" s="1"/>
      <c r="KYZ1309" s="1"/>
      <c r="KZA1309" s="1"/>
      <c r="KZB1309" s="1"/>
      <c r="KZC1309" s="1"/>
      <c r="KZD1309" s="1"/>
      <c r="KZE1309" s="1"/>
      <c r="KZF1309" s="1"/>
      <c r="KZG1309" s="1"/>
      <c r="KZH1309" s="1"/>
      <c r="KZI1309" s="1"/>
      <c r="KZJ1309" s="1"/>
      <c r="KZK1309" s="1"/>
      <c r="KZL1309" s="1"/>
      <c r="KZM1309" s="1"/>
      <c r="KZN1309" s="1"/>
      <c r="KZO1309" s="1"/>
      <c r="KZP1309" s="1"/>
      <c r="KZQ1309" s="1"/>
      <c r="KZR1309" s="1"/>
      <c r="KZS1309" s="1"/>
      <c r="KZT1309" s="1"/>
      <c r="KZU1309" s="1"/>
      <c r="KZV1309" s="1"/>
      <c r="KZW1309" s="1"/>
      <c r="KZX1309" s="1"/>
      <c r="KZY1309" s="1"/>
      <c r="KZZ1309" s="1"/>
      <c r="LAA1309" s="1"/>
      <c r="LAB1309" s="1"/>
      <c r="LAC1309" s="1"/>
      <c r="LAD1309" s="1"/>
      <c r="LAE1309" s="1"/>
      <c r="LAF1309" s="1"/>
      <c r="LAG1309" s="1"/>
      <c r="LAH1309" s="1"/>
      <c r="LAI1309" s="1"/>
      <c r="LAJ1309" s="1"/>
      <c r="LAK1309" s="1"/>
      <c r="LAL1309" s="1"/>
      <c r="LAM1309" s="1"/>
      <c r="LAN1309" s="1"/>
      <c r="LAO1309" s="1"/>
      <c r="LAP1309" s="1"/>
      <c r="LAQ1309" s="1"/>
      <c r="LAR1309" s="1"/>
      <c r="LAS1309" s="1"/>
      <c r="LAT1309" s="1"/>
      <c r="LAU1309" s="1"/>
      <c r="LAV1309" s="1"/>
      <c r="LAW1309" s="1"/>
      <c r="LAX1309" s="1"/>
      <c r="LAY1309" s="1"/>
      <c r="LAZ1309" s="1"/>
      <c r="LBA1309" s="1"/>
      <c r="LBB1309" s="1"/>
      <c r="LBC1309" s="1"/>
      <c r="LBD1309" s="1"/>
      <c r="LBE1309" s="1"/>
      <c r="LBF1309" s="1"/>
      <c r="LBG1309" s="1"/>
      <c r="LBH1309" s="1"/>
      <c r="LBI1309" s="1"/>
      <c r="LBJ1309" s="1"/>
      <c r="LBK1309" s="1"/>
      <c r="LBL1309" s="1"/>
      <c r="LBM1309" s="1"/>
      <c r="LBN1309" s="1"/>
      <c r="LBO1309" s="1"/>
      <c r="LBP1309" s="1"/>
      <c r="LBQ1309" s="1"/>
      <c r="LBR1309" s="1"/>
      <c r="LBS1309" s="1"/>
      <c r="LBT1309" s="1"/>
      <c r="LBU1309" s="1"/>
      <c r="LBV1309" s="1"/>
      <c r="LBW1309" s="1"/>
      <c r="LBX1309" s="1"/>
      <c r="LBY1309" s="1"/>
      <c r="LBZ1309" s="1"/>
      <c r="LCA1309" s="1"/>
      <c r="LCB1309" s="1"/>
      <c r="LCC1309" s="1"/>
      <c r="LCD1309" s="1"/>
      <c r="LCE1309" s="1"/>
      <c r="LCF1309" s="1"/>
      <c r="LCG1309" s="1"/>
      <c r="LCH1309" s="1"/>
      <c r="LCI1309" s="1"/>
      <c r="LCJ1309" s="1"/>
      <c r="LCK1309" s="1"/>
      <c r="LCL1309" s="1"/>
      <c r="LCM1309" s="1"/>
      <c r="LCN1309" s="1"/>
      <c r="LCO1309" s="1"/>
      <c r="LCP1309" s="1"/>
      <c r="LCQ1309" s="1"/>
      <c r="LCR1309" s="1"/>
      <c r="LCS1309" s="1"/>
      <c r="LCT1309" s="1"/>
      <c r="LCU1309" s="1"/>
      <c r="LCV1309" s="1"/>
      <c r="LCW1309" s="1"/>
      <c r="LCX1309" s="1"/>
      <c r="LCY1309" s="1"/>
      <c r="LCZ1309" s="1"/>
      <c r="LDA1309" s="1"/>
      <c r="LDB1309" s="1"/>
      <c r="LDC1309" s="1"/>
      <c r="LDD1309" s="1"/>
      <c r="LDE1309" s="1"/>
      <c r="LDF1309" s="1"/>
      <c r="LDG1309" s="1"/>
      <c r="LDH1309" s="1"/>
      <c r="LDI1309" s="1"/>
      <c r="LDJ1309" s="1"/>
      <c r="LDK1309" s="1"/>
      <c r="LDL1309" s="1"/>
      <c r="LDM1309" s="1"/>
      <c r="LDN1309" s="1"/>
      <c r="LDO1309" s="1"/>
      <c r="LDP1309" s="1"/>
      <c r="LDQ1309" s="1"/>
      <c r="LDR1309" s="1"/>
      <c r="LDS1309" s="1"/>
      <c r="LDT1309" s="1"/>
      <c r="LDU1309" s="1"/>
      <c r="LDV1309" s="1"/>
      <c r="LDW1309" s="1"/>
      <c r="LDX1309" s="1"/>
      <c r="LDY1309" s="1"/>
      <c r="LDZ1309" s="1"/>
      <c r="LEA1309" s="1"/>
      <c r="LEB1309" s="1"/>
      <c r="LEC1309" s="1"/>
      <c r="LED1309" s="1"/>
      <c r="LEE1309" s="1"/>
      <c r="LEF1309" s="1"/>
      <c r="LEG1309" s="1"/>
      <c r="LEH1309" s="1"/>
      <c r="LEI1309" s="1"/>
      <c r="LEJ1309" s="1"/>
      <c r="LEK1309" s="1"/>
      <c r="LEL1309" s="1"/>
      <c r="LEM1309" s="1"/>
      <c r="LEN1309" s="1"/>
      <c r="LEO1309" s="1"/>
      <c r="LEP1309" s="1"/>
      <c r="LEQ1309" s="1"/>
      <c r="LER1309" s="1"/>
      <c r="LES1309" s="1"/>
      <c r="LET1309" s="1"/>
      <c r="LEU1309" s="1"/>
      <c r="LEV1309" s="1"/>
      <c r="LEW1309" s="1"/>
      <c r="LEX1309" s="1"/>
      <c r="LEY1309" s="1"/>
      <c r="LEZ1309" s="1"/>
      <c r="LFA1309" s="1"/>
      <c r="LFB1309" s="1"/>
      <c r="LFC1309" s="1"/>
      <c r="LFD1309" s="1"/>
      <c r="LFE1309" s="1"/>
      <c r="LFF1309" s="1"/>
      <c r="LFG1309" s="1"/>
      <c r="LFH1309" s="1"/>
      <c r="LFI1309" s="1"/>
      <c r="LFJ1309" s="1"/>
      <c r="LFK1309" s="1"/>
      <c r="LFL1309" s="1"/>
      <c r="LFM1309" s="1"/>
      <c r="LFN1309" s="1"/>
      <c r="LFO1309" s="1"/>
      <c r="LFP1309" s="1"/>
      <c r="LFQ1309" s="1"/>
      <c r="LFR1309" s="1"/>
      <c r="LFS1309" s="1"/>
      <c r="LFT1309" s="1"/>
      <c r="LFU1309" s="1"/>
      <c r="LFV1309" s="1"/>
      <c r="LFW1309" s="1"/>
      <c r="LFX1309" s="1"/>
      <c r="LFY1309" s="1"/>
      <c r="LFZ1309" s="1"/>
      <c r="LGA1309" s="1"/>
      <c r="LGB1309" s="1"/>
      <c r="LGC1309" s="1"/>
      <c r="LGD1309" s="1"/>
      <c r="LGE1309" s="1"/>
      <c r="LGF1309" s="1"/>
      <c r="LGG1309" s="1"/>
      <c r="LGH1309" s="1"/>
      <c r="LGI1309" s="1"/>
      <c r="LGJ1309" s="1"/>
      <c r="LGK1309" s="1"/>
      <c r="LGL1309" s="1"/>
      <c r="LGM1309" s="1"/>
      <c r="LGN1309" s="1"/>
      <c r="LGO1309" s="1"/>
      <c r="LGP1309" s="1"/>
      <c r="LGQ1309" s="1"/>
      <c r="LGR1309" s="1"/>
      <c r="LGS1309" s="1"/>
      <c r="LGT1309" s="1"/>
      <c r="LGU1309" s="1"/>
      <c r="LGV1309" s="1"/>
      <c r="LGW1309" s="1"/>
      <c r="LGX1309" s="1"/>
      <c r="LGY1309" s="1"/>
      <c r="LGZ1309" s="1"/>
      <c r="LHA1309" s="1"/>
      <c r="LHB1309" s="1"/>
      <c r="LHC1309" s="1"/>
      <c r="LHD1309" s="1"/>
      <c r="LHE1309" s="1"/>
      <c r="LHF1309" s="1"/>
      <c r="LHG1309" s="1"/>
      <c r="LHH1309" s="1"/>
      <c r="LHI1309" s="1"/>
      <c r="LHJ1309" s="1"/>
      <c r="LHK1309" s="1"/>
      <c r="LHL1309" s="1"/>
      <c r="LHM1309" s="1"/>
      <c r="LHN1309" s="1"/>
      <c r="LHO1309" s="1"/>
      <c r="LHP1309" s="1"/>
      <c r="LHQ1309" s="1"/>
      <c r="LHR1309" s="1"/>
      <c r="LHS1309" s="1"/>
      <c r="LHT1309" s="1"/>
      <c r="LHU1309" s="1"/>
      <c r="LHV1309" s="1"/>
      <c r="LHW1309" s="1"/>
      <c r="LHX1309" s="1"/>
      <c r="LHY1309" s="1"/>
      <c r="LHZ1309" s="1"/>
      <c r="LIA1309" s="1"/>
      <c r="LIB1309" s="1"/>
      <c r="LIC1309" s="1"/>
      <c r="LID1309" s="1"/>
      <c r="LIE1309" s="1"/>
      <c r="LIF1309" s="1"/>
      <c r="LIG1309" s="1"/>
      <c r="LIH1309" s="1"/>
      <c r="LII1309" s="1"/>
      <c r="LIJ1309" s="1"/>
      <c r="LIK1309" s="1"/>
      <c r="LIL1309" s="1"/>
      <c r="LIM1309" s="1"/>
      <c r="LIN1309" s="1"/>
      <c r="LIO1309" s="1"/>
      <c r="LIP1309" s="1"/>
      <c r="LIQ1309" s="1"/>
      <c r="LIR1309" s="1"/>
      <c r="LIS1309" s="1"/>
      <c r="LIT1309" s="1"/>
      <c r="LIU1309" s="1"/>
      <c r="LIV1309" s="1"/>
      <c r="LIW1309" s="1"/>
      <c r="LIX1309" s="1"/>
      <c r="LIY1309" s="1"/>
      <c r="LIZ1309" s="1"/>
      <c r="LJA1309" s="1"/>
      <c r="LJB1309" s="1"/>
      <c r="LJC1309" s="1"/>
      <c r="LJD1309" s="1"/>
      <c r="LJE1309" s="1"/>
      <c r="LJF1309" s="1"/>
      <c r="LJG1309" s="1"/>
      <c r="LJH1309" s="1"/>
      <c r="LJI1309" s="1"/>
      <c r="LJJ1309" s="1"/>
      <c r="LJK1309" s="1"/>
      <c r="LJL1309" s="1"/>
      <c r="LJM1309" s="1"/>
      <c r="LJN1309" s="1"/>
      <c r="LJO1309" s="1"/>
      <c r="LJP1309" s="1"/>
      <c r="LJQ1309" s="1"/>
      <c r="LJR1309" s="1"/>
      <c r="LJS1309" s="1"/>
      <c r="LJT1309" s="1"/>
      <c r="LJU1309" s="1"/>
      <c r="LJV1309" s="1"/>
      <c r="LJW1309" s="1"/>
      <c r="LJX1309" s="1"/>
      <c r="LJY1309" s="1"/>
      <c r="LJZ1309" s="1"/>
      <c r="LKA1309" s="1"/>
      <c r="LKB1309" s="1"/>
      <c r="LKC1309" s="1"/>
      <c r="LKD1309" s="1"/>
      <c r="LKE1309" s="1"/>
      <c r="LKF1309" s="1"/>
      <c r="LKG1309" s="1"/>
      <c r="LKH1309" s="1"/>
      <c r="LKI1309" s="1"/>
      <c r="LKJ1309" s="1"/>
      <c r="LKK1309" s="1"/>
      <c r="LKL1309" s="1"/>
      <c r="LKM1309" s="1"/>
      <c r="LKN1309" s="1"/>
      <c r="LKO1309" s="1"/>
      <c r="LKP1309" s="1"/>
      <c r="LKQ1309" s="1"/>
      <c r="LKR1309" s="1"/>
      <c r="LKS1309" s="1"/>
      <c r="LKT1309" s="1"/>
      <c r="LKU1309" s="1"/>
      <c r="LKV1309" s="1"/>
      <c r="LKW1309" s="1"/>
      <c r="LKX1309" s="1"/>
      <c r="LKY1309" s="1"/>
      <c r="LKZ1309" s="1"/>
      <c r="LLA1309" s="1"/>
      <c r="LLB1309" s="1"/>
      <c r="LLC1309" s="1"/>
      <c r="LLD1309" s="1"/>
      <c r="LLE1309" s="1"/>
      <c r="LLF1309" s="1"/>
      <c r="LLG1309" s="1"/>
      <c r="LLH1309" s="1"/>
      <c r="LLI1309" s="1"/>
      <c r="LLJ1309" s="1"/>
      <c r="LLK1309" s="1"/>
      <c r="LLL1309" s="1"/>
      <c r="LLM1309" s="1"/>
      <c r="LLN1309" s="1"/>
      <c r="LLO1309" s="1"/>
      <c r="LLP1309" s="1"/>
      <c r="LLQ1309" s="1"/>
      <c r="LLR1309" s="1"/>
      <c r="LLS1309" s="1"/>
      <c r="LLT1309" s="1"/>
      <c r="LLU1309" s="1"/>
      <c r="LLV1309" s="1"/>
      <c r="LLW1309" s="1"/>
      <c r="LLX1309" s="1"/>
      <c r="LLY1309" s="1"/>
      <c r="LLZ1309" s="1"/>
      <c r="LMA1309" s="1"/>
      <c r="LMB1309" s="1"/>
      <c r="LMC1309" s="1"/>
      <c r="LMD1309" s="1"/>
      <c r="LME1309" s="1"/>
      <c r="LMF1309" s="1"/>
      <c r="LMG1309" s="1"/>
      <c r="LMH1309" s="1"/>
      <c r="LMI1309" s="1"/>
      <c r="LMJ1309" s="1"/>
      <c r="LMK1309" s="1"/>
      <c r="LML1309" s="1"/>
      <c r="LMM1309" s="1"/>
      <c r="LMN1309" s="1"/>
      <c r="LMO1309" s="1"/>
      <c r="LMP1309" s="1"/>
      <c r="LMQ1309" s="1"/>
      <c r="LMR1309" s="1"/>
      <c r="LMS1309" s="1"/>
      <c r="LMT1309" s="1"/>
      <c r="LMU1309" s="1"/>
      <c r="LMV1309" s="1"/>
      <c r="LMW1309" s="1"/>
      <c r="LMX1309" s="1"/>
      <c r="LMY1309" s="1"/>
      <c r="LMZ1309" s="1"/>
      <c r="LNA1309" s="1"/>
      <c r="LNB1309" s="1"/>
      <c r="LNC1309" s="1"/>
      <c r="LND1309" s="1"/>
      <c r="LNE1309" s="1"/>
      <c r="LNF1309" s="1"/>
      <c r="LNG1309" s="1"/>
      <c r="LNH1309" s="1"/>
      <c r="LNI1309" s="1"/>
      <c r="LNJ1309" s="1"/>
      <c r="LNK1309" s="1"/>
      <c r="LNL1309" s="1"/>
      <c r="LNM1309" s="1"/>
      <c r="LNN1309" s="1"/>
      <c r="LNO1309" s="1"/>
      <c r="LNP1309" s="1"/>
      <c r="LNQ1309" s="1"/>
      <c r="LNR1309" s="1"/>
      <c r="LNS1309" s="1"/>
      <c r="LNT1309" s="1"/>
      <c r="LNU1309" s="1"/>
      <c r="LNV1309" s="1"/>
      <c r="LNW1309" s="1"/>
      <c r="LNX1309" s="1"/>
      <c r="LNY1309" s="1"/>
      <c r="LNZ1309" s="1"/>
      <c r="LOA1309" s="1"/>
      <c r="LOB1309" s="1"/>
      <c r="LOC1309" s="1"/>
      <c r="LOD1309" s="1"/>
      <c r="LOE1309" s="1"/>
      <c r="LOF1309" s="1"/>
      <c r="LOG1309" s="1"/>
      <c r="LOH1309" s="1"/>
      <c r="LOI1309" s="1"/>
      <c r="LOJ1309" s="1"/>
      <c r="LOK1309" s="1"/>
      <c r="LOL1309" s="1"/>
      <c r="LOM1309" s="1"/>
      <c r="LON1309" s="1"/>
      <c r="LOO1309" s="1"/>
      <c r="LOP1309" s="1"/>
      <c r="LOQ1309" s="1"/>
      <c r="LOR1309" s="1"/>
      <c r="LOS1309" s="1"/>
      <c r="LOT1309" s="1"/>
      <c r="LOU1309" s="1"/>
      <c r="LOV1309" s="1"/>
      <c r="LOW1309" s="1"/>
      <c r="LOX1309" s="1"/>
      <c r="LOY1309" s="1"/>
      <c r="LOZ1309" s="1"/>
      <c r="LPA1309" s="1"/>
      <c r="LPB1309" s="1"/>
      <c r="LPC1309" s="1"/>
      <c r="LPD1309" s="1"/>
      <c r="LPE1309" s="1"/>
      <c r="LPF1309" s="1"/>
      <c r="LPG1309" s="1"/>
      <c r="LPH1309" s="1"/>
      <c r="LPI1309" s="1"/>
      <c r="LPJ1309" s="1"/>
      <c r="LPK1309" s="1"/>
      <c r="LPL1309" s="1"/>
      <c r="LPM1309" s="1"/>
      <c r="LPN1309" s="1"/>
      <c r="LPO1309" s="1"/>
      <c r="LPP1309" s="1"/>
      <c r="LPQ1309" s="1"/>
      <c r="LPR1309" s="1"/>
      <c r="LPS1309" s="1"/>
      <c r="LPT1309" s="1"/>
      <c r="LPU1309" s="1"/>
      <c r="LPV1309" s="1"/>
      <c r="LPW1309" s="1"/>
      <c r="LPX1309" s="1"/>
      <c r="LPY1309" s="1"/>
      <c r="LPZ1309" s="1"/>
      <c r="LQA1309" s="1"/>
      <c r="LQB1309" s="1"/>
      <c r="LQC1309" s="1"/>
      <c r="LQD1309" s="1"/>
      <c r="LQE1309" s="1"/>
      <c r="LQF1309" s="1"/>
      <c r="LQG1309" s="1"/>
      <c r="LQH1309" s="1"/>
      <c r="LQI1309" s="1"/>
      <c r="LQJ1309" s="1"/>
      <c r="LQK1309" s="1"/>
      <c r="LQL1309" s="1"/>
      <c r="LQM1309" s="1"/>
      <c r="LQN1309" s="1"/>
      <c r="LQO1309" s="1"/>
      <c r="LQP1309" s="1"/>
      <c r="LQQ1309" s="1"/>
      <c r="LQR1309" s="1"/>
      <c r="LQS1309" s="1"/>
      <c r="LQT1309" s="1"/>
      <c r="LQU1309" s="1"/>
      <c r="LQV1309" s="1"/>
      <c r="LQW1309" s="1"/>
      <c r="LQX1309" s="1"/>
      <c r="LQY1309" s="1"/>
      <c r="LQZ1309" s="1"/>
      <c r="LRA1309" s="1"/>
      <c r="LRB1309" s="1"/>
      <c r="LRC1309" s="1"/>
      <c r="LRD1309" s="1"/>
      <c r="LRE1309" s="1"/>
      <c r="LRF1309" s="1"/>
      <c r="LRG1309" s="1"/>
      <c r="LRH1309" s="1"/>
      <c r="LRI1309" s="1"/>
      <c r="LRJ1309" s="1"/>
      <c r="LRK1309" s="1"/>
      <c r="LRL1309" s="1"/>
      <c r="LRM1309" s="1"/>
      <c r="LRN1309" s="1"/>
      <c r="LRO1309" s="1"/>
      <c r="LRP1309" s="1"/>
      <c r="LRQ1309" s="1"/>
      <c r="LRR1309" s="1"/>
      <c r="LRS1309" s="1"/>
      <c r="LRT1309" s="1"/>
      <c r="LRU1309" s="1"/>
      <c r="LRV1309" s="1"/>
      <c r="LRW1309" s="1"/>
      <c r="LRX1309" s="1"/>
      <c r="LRY1309" s="1"/>
      <c r="LRZ1309" s="1"/>
      <c r="LSA1309" s="1"/>
      <c r="LSB1309" s="1"/>
      <c r="LSC1309" s="1"/>
      <c r="LSD1309" s="1"/>
      <c r="LSE1309" s="1"/>
      <c r="LSF1309" s="1"/>
      <c r="LSG1309" s="1"/>
      <c r="LSH1309" s="1"/>
      <c r="LSI1309" s="1"/>
      <c r="LSJ1309" s="1"/>
      <c r="LSK1309" s="1"/>
      <c r="LSL1309" s="1"/>
      <c r="LSM1309" s="1"/>
      <c r="LSN1309" s="1"/>
      <c r="LSO1309" s="1"/>
      <c r="LSP1309" s="1"/>
      <c r="LSQ1309" s="1"/>
      <c r="LSR1309" s="1"/>
      <c r="LSS1309" s="1"/>
      <c r="LST1309" s="1"/>
      <c r="LSU1309" s="1"/>
      <c r="LSV1309" s="1"/>
      <c r="LSW1309" s="1"/>
      <c r="LSX1309" s="1"/>
      <c r="LSY1309" s="1"/>
      <c r="LSZ1309" s="1"/>
      <c r="LTA1309" s="1"/>
      <c r="LTB1309" s="1"/>
      <c r="LTC1309" s="1"/>
      <c r="LTD1309" s="1"/>
      <c r="LTE1309" s="1"/>
      <c r="LTF1309" s="1"/>
      <c r="LTG1309" s="1"/>
      <c r="LTH1309" s="1"/>
      <c r="LTI1309" s="1"/>
      <c r="LTJ1309" s="1"/>
      <c r="LTK1309" s="1"/>
      <c r="LTL1309" s="1"/>
      <c r="LTM1309" s="1"/>
      <c r="LTN1309" s="1"/>
      <c r="LTO1309" s="1"/>
      <c r="LTP1309" s="1"/>
      <c r="LTQ1309" s="1"/>
      <c r="LTR1309" s="1"/>
      <c r="LTS1309" s="1"/>
      <c r="LTT1309" s="1"/>
      <c r="LTU1309" s="1"/>
      <c r="LTV1309" s="1"/>
      <c r="LTW1309" s="1"/>
      <c r="LTX1309" s="1"/>
      <c r="LTY1309" s="1"/>
      <c r="LTZ1309" s="1"/>
      <c r="LUA1309" s="1"/>
      <c r="LUB1309" s="1"/>
      <c r="LUC1309" s="1"/>
      <c r="LUD1309" s="1"/>
      <c r="LUE1309" s="1"/>
      <c r="LUF1309" s="1"/>
      <c r="LUG1309" s="1"/>
      <c r="LUH1309" s="1"/>
      <c r="LUI1309" s="1"/>
      <c r="LUJ1309" s="1"/>
      <c r="LUK1309" s="1"/>
      <c r="LUL1309" s="1"/>
      <c r="LUM1309" s="1"/>
      <c r="LUN1309" s="1"/>
      <c r="LUO1309" s="1"/>
      <c r="LUP1309" s="1"/>
      <c r="LUQ1309" s="1"/>
      <c r="LUR1309" s="1"/>
      <c r="LUS1309" s="1"/>
      <c r="LUT1309" s="1"/>
      <c r="LUU1309" s="1"/>
      <c r="LUV1309" s="1"/>
      <c r="LUW1309" s="1"/>
      <c r="LUX1309" s="1"/>
      <c r="LUY1309" s="1"/>
      <c r="LUZ1309" s="1"/>
      <c r="LVA1309" s="1"/>
      <c r="LVB1309" s="1"/>
      <c r="LVC1309" s="1"/>
      <c r="LVD1309" s="1"/>
      <c r="LVE1309" s="1"/>
      <c r="LVF1309" s="1"/>
      <c r="LVG1309" s="1"/>
      <c r="LVH1309" s="1"/>
      <c r="LVI1309" s="1"/>
      <c r="LVJ1309" s="1"/>
      <c r="LVK1309" s="1"/>
      <c r="LVL1309" s="1"/>
      <c r="LVM1309" s="1"/>
      <c r="LVN1309" s="1"/>
      <c r="LVO1309" s="1"/>
      <c r="LVP1309" s="1"/>
      <c r="LVQ1309" s="1"/>
      <c r="LVR1309" s="1"/>
      <c r="LVS1309" s="1"/>
      <c r="LVT1309" s="1"/>
      <c r="LVU1309" s="1"/>
      <c r="LVV1309" s="1"/>
      <c r="LVW1309" s="1"/>
      <c r="LVX1309" s="1"/>
      <c r="LVY1309" s="1"/>
      <c r="LVZ1309" s="1"/>
      <c r="LWA1309" s="1"/>
      <c r="LWB1309" s="1"/>
      <c r="LWC1309" s="1"/>
      <c r="LWD1309" s="1"/>
      <c r="LWE1309" s="1"/>
      <c r="LWF1309" s="1"/>
      <c r="LWG1309" s="1"/>
      <c r="LWH1309" s="1"/>
      <c r="LWI1309" s="1"/>
      <c r="LWJ1309" s="1"/>
      <c r="LWK1309" s="1"/>
      <c r="LWL1309" s="1"/>
      <c r="LWM1309" s="1"/>
      <c r="LWN1309" s="1"/>
      <c r="LWO1309" s="1"/>
      <c r="LWP1309" s="1"/>
      <c r="LWQ1309" s="1"/>
      <c r="LWR1309" s="1"/>
      <c r="LWS1309" s="1"/>
      <c r="LWT1309" s="1"/>
      <c r="LWU1309" s="1"/>
      <c r="LWV1309" s="1"/>
      <c r="LWW1309" s="1"/>
      <c r="LWX1309" s="1"/>
      <c r="LWY1309" s="1"/>
      <c r="LWZ1309" s="1"/>
      <c r="LXA1309" s="1"/>
      <c r="LXB1309" s="1"/>
      <c r="LXC1309" s="1"/>
      <c r="LXD1309" s="1"/>
      <c r="LXE1309" s="1"/>
      <c r="LXF1309" s="1"/>
      <c r="LXG1309" s="1"/>
      <c r="LXH1309" s="1"/>
      <c r="LXI1309" s="1"/>
      <c r="LXJ1309" s="1"/>
      <c r="LXK1309" s="1"/>
      <c r="LXL1309" s="1"/>
      <c r="LXM1309" s="1"/>
      <c r="LXN1309" s="1"/>
      <c r="LXO1309" s="1"/>
      <c r="LXP1309" s="1"/>
      <c r="LXQ1309" s="1"/>
      <c r="LXR1309" s="1"/>
      <c r="LXS1309" s="1"/>
      <c r="LXT1309" s="1"/>
      <c r="LXU1309" s="1"/>
      <c r="LXV1309" s="1"/>
      <c r="LXW1309" s="1"/>
      <c r="LXX1309" s="1"/>
      <c r="LXY1309" s="1"/>
      <c r="LXZ1309" s="1"/>
      <c r="LYA1309" s="1"/>
      <c r="LYB1309" s="1"/>
      <c r="LYC1309" s="1"/>
      <c r="LYD1309" s="1"/>
      <c r="LYE1309" s="1"/>
      <c r="LYF1309" s="1"/>
      <c r="LYG1309" s="1"/>
      <c r="LYH1309" s="1"/>
      <c r="LYI1309" s="1"/>
      <c r="LYJ1309" s="1"/>
      <c r="LYK1309" s="1"/>
      <c r="LYL1309" s="1"/>
      <c r="LYM1309" s="1"/>
      <c r="LYN1309" s="1"/>
      <c r="LYO1309" s="1"/>
      <c r="LYP1309" s="1"/>
      <c r="LYQ1309" s="1"/>
      <c r="LYR1309" s="1"/>
      <c r="LYS1309" s="1"/>
      <c r="LYT1309" s="1"/>
      <c r="LYU1309" s="1"/>
      <c r="LYV1309" s="1"/>
      <c r="LYW1309" s="1"/>
      <c r="LYX1309" s="1"/>
      <c r="LYY1309" s="1"/>
      <c r="LYZ1309" s="1"/>
      <c r="LZA1309" s="1"/>
      <c r="LZB1309" s="1"/>
      <c r="LZC1309" s="1"/>
      <c r="LZD1309" s="1"/>
      <c r="LZE1309" s="1"/>
      <c r="LZF1309" s="1"/>
      <c r="LZG1309" s="1"/>
      <c r="LZH1309" s="1"/>
      <c r="LZI1309" s="1"/>
      <c r="LZJ1309" s="1"/>
      <c r="LZK1309" s="1"/>
      <c r="LZL1309" s="1"/>
      <c r="LZM1309" s="1"/>
      <c r="LZN1309" s="1"/>
      <c r="LZO1309" s="1"/>
      <c r="LZP1309" s="1"/>
      <c r="LZQ1309" s="1"/>
      <c r="LZR1309" s="1"/>
      <c r="LZS1309" s="1"/>
      <c r="LZT1309" s="1"/>
      <c r="LZU1309" s="1"/>
      <c r="LZV1309" s="1"/>
      <c r="LZW1309" s="1"/>
      <c r="LZX1309" s="1"/>
      <c r="LZY1309" s="1"/>
      <c r="LZZ1309" s="1"/>
      <c r="MAA1309" s="1"/>
      <c r="MAB1309" s="1"/>
      <c r="MAC1309" s="1"/>
      <c r="MAD1309" s="1"/>
      <c r="MAE1309" s="1"/>
      <c r="MAF1309" s="1"/>
      <c r="MAG1309" s="1"/>
      <c r="MAH1309" s="1"/>
      <c r="MAI1309" s="1"/>
      <c r="MAJ1309" s="1"/>
      <c r="MAK1309" s="1"/>
      <c r="MAL1309" s="1"/>
      <c r="MAM1309" s="1"/>
      <c r="MAN1309" s="1"/>
      <c r="MAO1309" s="1"/>
      <c r="MAP1309" s="1"/>
      <c r="MAQ1309" s="1"/>
      <c r="MAR1309" s="1"/>
      <c r="MAS1309" s="1"/>
      <c r="MAT1309" s="1"/>
      <c r="MAU1309" s="1"/>
      <c r="MAV1309" s="1"/>
      <c r="MAW1309" s="1"/>
      <c r="MAX1309" s="1"/>
      <c r="MAY1309" s="1"/>
      <c r="MAZ1309" s="1"/>
      <c r="MBA1309" s="1"/>
      <c r="MBB1309" s="1"/>
      <c r="MBC1309" s="1"/>
      <c r="MBD1309" s="1"/>
      <c r="MBE1309" s="1"/>
      <c r="MBF1309" s="1"/>
      <c r="MBG1309" s="1"/>
      <c r="MBH1309" s="1"/>
      <c r="MBI1309" s="1"/>
      <c r="MBJ1309" s="1"/>
      <c r="MBK1309" s="1"/>
      <c r="MBL1309" s="1"/>
      <c r="MBM1309" s="1"/>
      <c r="MBN1309" s="1"/>
      <c r="MBO1309" s="1"/>
      <c r="MBP1309" s="1"/>
      <c r="MBQ1309" s="1"/>
      <c r="MBR1309" s="1"/>
      <c r="MBS1309" s="1"/>
      <c r="MBT1309" s="1"/>
      <c r="MBU1309" s="1"/>
      <c r="MBV1309" s="1"/>
      <c r="MBW1309" s="1"/>
      <c r="MBX1309" s="1"/>
      <c r="MBY1309" s="1"/>
      <c r="MBZ1309" s="1"/>
      <c r="MCA1309" s="1"/>
      <c r="MCB1309" s="1"/>
      <c r="MCC1309" s="1"/>
      <c r="MCD1309" s="1"/>
      <c r="MCE1309" s="1"/>
      <c r="MCF1309" s="1"/>
      <c r="MCG1309" s="1"/>
      <c r="MCH1309" s="1"/>
      <c r="MCI1309" s="1"/>
      <c r="MCJ1309" s="1"/>
      <c r="MCK1309" s="1"/>
      <c r="MCL1309" s="1"/>
      <c r="MCM1309" s="1"/>
      <c r="MCN1309" s="1"/>
      <c r="MCO1309" s="1"/>
      <c r="MCP1309" s="1"/>
      <c r="MCQ1309" s="1"/>
      <c r="MCR1309" s="1"/>
      <c r="MCS1309" s="1"/>
      <c r="MCT1309" s="1"/>
      <c r="MCU1309" s="1"/>
      <c r="MCV1309" s="1"/>
      <c r="MCW1309" s="1"/>
      <c r="MCX1309" s="1"/>
      <c r="MCY1309" s="1"/>
      <c r="MCZ1309" s="1"/>
      <c r="MDA1309" s="1"/>
      <c r="MDB1309" s="1"/>
      <c r="MDC1309" s="1"/>
      <c r="MDD1309" s="1"/>
      <c r="MDE1309" s="1"/>
      <c r="MDF1309" s="1"/>
      <c r="MDG1309" s="1"/>
      <c r="MDH1309" s="1"/>
      <c r="MDI1309" s="1"/>
      <c r="MDJ1309" s="1"/>
      <c r="MDK1309" s="1"/>
      <c r="MDL1309" s="1"/>
      <c r="MDM1309" s="1"/>
      <c r="MDN1309" s="1"/>
      <c r="MDO1309" s="1"/>
      <c r="MDP1309" s="1"/>
      <c r="MDQ1309" s="1"/>
      <c r="MDR1309" s="1"/>
      <c r="MDS1309" s="1"/>
      <c r="MDT1309" s="1"/>
      <c r="MDU1309" s="1"/>
      <c r="MDV1309" s="1"/>
      <c r="MDW1309" s="1"/>
      <c r="MDX1309" s="1"/>
      <c r="MDY1309" s="1"/>
      <c r="MDZ1309" s="1"/>
      <c r="MEA1309" s="1"/>
      <c r="MEB1309" s="1"/>
      <c r="MEC1309" s="1"/>
      <c r="MED1309" s="1"/>
      <c r="MEE1309" s="1"/>
      <c r="MEF1309" s="1"/>
      <c r="MEG1309" s="1"/>
      <c r="MEH1309" s="1"/>
      <c r="MEI1309" s="1"/>
      <c r="MEJ1309" s="1"/>
      <c r="MEK1309" s="1"/>
      <c r="MEL1309" s="1"/>
      <c r="MEM1309" s="1"/>
      <c r="MEN1309" s="1"/>
      <c r="MEO1309" s="1"/>
      <c r="MEP1309" s="1"/>
      <c r="MEQ1309" s="1"/>
      <c r="MER1309" s="1"/>
      <c r="MES1309" s="1"/>
      <c r="MET1309" s="1"/>
      <c r="MEU1309" s="1"/>
      <c r="MEV1309" s="1"/>
      <c r="MEW1309" s="1"/>
      <c r="MEX1309" s="1"/>
      <c r="MEY1309" s="1"/>
      <c r="MEZ1309" s="1"/>
      <c r="MFA1309" s="1"/>
      <c r="MFB1309" s="1"/>
      <c r="MFC1309" s="1"/>
      <c r="MFD1309" s="1"/>
      <c r="MFE1309" s="1"/>
      <c r="MFF1309" s="1"/>
      <c r="MFG1309" s="1"/>
      <c r="MFH1309" s="1"/>
      <c r="MFI1309" s="1"/>
      <c r="MFJ1309" s="1"/>
      <c r="MFK1309" s="1"/>
      <c r="MFL1309" s="1"/>
      <c r="MFM1309" s="1"/>
      <c r="MFN1309" s="1"/>
      <c r="MFO1309" s="1"/>
      <c r="MFP1309" s="1"/>
      <c r="MFQ1309" s="1"/>
      <c r="MFR1309" s="1"/>
      <c r="MFS1309" s="1"/>
      <c r="MFT1309" s="1"/>
      <c r="MFU1309" s="1"/>
      <c r="MFV1309" s="1"/>
      <c r="MFW1309" s="1"/>
      <c r="MFX1309" s="1"/>
      <c r="MFY1309" s="1"/>
      <c r="MFZ1309" s="1"/>
      <c r="MGA1309" s="1"/>
      <c r="MGB1309" s="1"/>
      <c r="MGC1309" s="1"/>
      <c r="MGD1309" s="1"/>
      <c r="MGE1309" s="1"/>
      <c r="MGF1309" s="1"/>
      <c r="MGG1309" s="1"/>
      <c r="MGH1309" s="1"/>
      <c r="MGI1309" s="1"/>
      <c r="MGJ1309" s="1"/>
      <c r="MGK1309" s="1"/>
      <c r="MGL1309" s="1"/>
      <c r="MGM1309" s="1"/>
      <c r="MGN1309" s="1"/>
      <c r="MGO1309" s="1"/>
      <c r="MGP1309" s="1"/>
      <c r="MGQ1309" s="1"/>
      <c r="MGR1309" s="1"/>
      <c r="MGS1309" s="1"/>
      <c r="MGT1309" s="1"/>
      <c r="MGU1309" s="1"/>
      <c r="MGV1309" s="1"/>
      <c r="MGW1309" s="1"/>
      <c r="MGX1309" s="1"/>
      <c r="MGY1309" s="1"/>
      <c r="MGZ1309" s="1"/>
      <c r="MHA1309" s="1"/>
      <c r="MHB1309" s="1"/>
      <c r="MHC1309" s="1"/>
      <c r="MHD1309" s="1"/>
      <c r="MHE1309" s="1"/>
      <c r="MHF1309" s="1"/>
      <c r="MHG1309" s="1"/>
      <c r="MHH1309" s="1"/>
      <c r="MHI1309" s="1"/>
      <c r="MHJ1309" s="1"/>
      <c r="MHK1309" s="1"/>
      <c r="MHL1309" s="1"/>
      <c r="MHM1309" s="1"/>
      <c r="MHN1309" s="1"/>
      <c r="MHO1309" s="1"/>
      <c r="MHP1309" s="1"/>
      <c r="MHQ1309" s="1"/>
      <c r="MHR1309" s="1"/>
      <c r="MHS1309" s="1"/>
      <c r="MHT1309" s="1"/>
      <c r="MHU1309" s="1"/>
      <c r="MHV1309" s="1"/>
      <c r="MHW1309" s="1"/>
      <c r="MHX1309" s="1"/>
      <c r="MHY1309" s="1"/>
      <c r="MHZ1309" s="1"/>
      <c r="MIA1309" s="1"/>
      <c r="MIB1309" s="1"/>
      <c r="MIC1309" s="1"/>
      <c r="MID1309" s="1"/>
      <c r="MIE1309" s="1"/>
      <c r="MIF1309" s="1"/>
      <c r="MIG1309" s="1"/>
      <c r="MIH1309" s="1"/>
      <c r="MII1309" s="1"/>
      <c r="MIJ1309" s="1"/>
      <c r="MIK1309" s="1"/>
      <c r="MIL1309" s="1"/>
      <c r="MIM1309" s="1"/>
      <c r="MIN1309" s="1"/>
      <c r="MIO1309" s="1"/>
      <c r="MIP1309" s="1"/>
      <c r="MIQ1309" s="1"/>
      <c r="MIR1309" s="1"/>
      <c r="MIS1309" s="1"/>
      <c r="MIT1309" s="1"/>
      <c r="MIU1309" s="1"/>
      <c r="MIV1309" s="1"/>
      <c r="MIW1309" s="1"/>
      <c r="MIX1309" s="1"/>
      <c r="MIY1309" s="1"/>
      <c r="MIZ1309" s="1"/>
      <c r="MJA1309" s="1"/>
      <c r="MJB1309" s="1"/>
      <c r="MJC1309" s="1"/>
      <c r="MJD1309" s="1"/>
      <c r="MJE1309" s="1"/>
      <c r="MJF1309" s="1"/>
      <c r="MJG1309" s="1"/>
      <c r="MJH1309" s="1"/>
      <c r="MJI1309" s="1"/>
      <c r="MJJ1309" s="1"/>
      <c r="MJK1309" s="1"/>
      <c r="MJL1309" s="1"/>
      <c r="MJM1309" s="1"/>
      <c r="MJN1309" s="1"/>
      <c r="MJO1309" s="1"/>
      <c r="MJP1309" s="1"/>
      <c r="MJQ1309" s="1"/>
      <c r="MJR1309" s="1"/>
      <c r="MJS1309" s="1"/>
      <c r="MJT1309" s="1"/>
      <c r="MJU1309" s="1"/>
      <c r="MJV1309" s="1"/>
      <c r="MJW1309" s="1"/>
      <c r="MJX1309" s="1"/>
      <c r="MJY1309" s="1"/>
      <c r="MJZ1309" s="1"/>
      <c r="MKA1309" s="1"/>
      <c r="MKB1309" s="1"/>
      <c r="MKC1309" s="1"/>
      <c r="MKD1309" s="1"/>
      <c r="MKE1309" s="1"/>
      <c r="MKF1309" s="1"/>
      <c r="MKG1309" s="1"/>
      <c r="MKH1309" s="1"/>
      <c r="MKI1309" s="1"/>
      <c r="MKJ1309" s="1"/>
      <c r="MKK1309" s="1"/>
      <c r="MKL1309" s="1"/>
      <c r="MKM1309" s="1"/>
      <c r="MKN1309" s="1"/>
      <c r="MKO1309" s="1"/>
      <c r="MKP1309" s="1"/>
      <c r="MKQ1309" s="1"/>
      <c r="MKR1309" s="1"/>
      <c r="MKS1309" s="1"/>
      <c r="MKT1309" s="1"/>
      <c r="MKU1309" s="1"/>
      <c r="MKV1309" s="1"/>
      <c r="MKW1309" s="1"/>
      <c r="MKX1309" s="1"/>
      <c r="MKY1309" s="1"/>
      <c r="MKZ1309" s="1"/>
      <c r="MLA1309" s="1"/>
      <c r="MLB1309" s="1"/>
      <c r="MLC1309" s="1"/>
      <c r="MLD1309" s="1"/>
      <c r="MLE1309" s="1"/>
      <c r="MLF1309" s="1"/>
      <c r="MLG1309" s="1"/>
      <c r="MLH1309" s="1"/>
      <c r="MLI1309" s="1"/>
      <c r="MLJ1309" s="1"/>
      <c r="MLK1309" s="1"/>
      <c r="MLL1309" s="1"/>
      <c r="MLM1309" s="1"/>
      <c r="MLN1309" s="1"/>
      <c r="MLO1309" s="1"/>
      <c r="MLP1309" s="1"/>
      <c r="MLQ1309" s="1"/>
      <c r="MLR1309" s="1"/>
      <c r="MLS1309" s="1"/>
      <c r="MLT1309" s="1"/>
      <c r="MLU1309" s="1"/>
      <c r="MLV1309" s="1"/>
      <c r="MLW1309" s="1"/>
      <c r="MLX1309" s="1"/>
      <c r="MLY1309" s="1"/>
      <c r="MLZ1309" s="1"/>
      <c r="MMA1309" s="1"/>
      <c r="MMB1309" s="1"/>
      <c r="MMC1309" s="1"/>
      <c r="MMD1309" s="1"/>
      <c r="MME1309" s="1"/>
      <c r="MMF1309" s="1"/>
      <c r="MMG1309" s="1"/>
      <c r="MMH1309" s="1"/>
      <c r="MMI1309" s="1"/>
      <c r="MMJ1309" s="1"/>
      <c r="MMK1309" s="1"/>
      <c r="MML1309" s="1"/>
      <c r="MMM1309" s="1"/>
      <c r="MMN1309" s="1"/>
      <c r="MMO1309" s="1"/>
      <c r="MMP1309" s="1"/>
      <c r="MMQ1309" s="1"/>
      <c r="MMR1309" s="1"/>
      <c r="MMS1309" s="1"/>
      <c r="MMT1309" s="1"/>
      <c r="MMU1309" s="1"/>
      <c r="MMV1309" s="1"/>
      <c r="MMW1309" s="1"/>
      <c r="MMX1309" s="1"/>
      <c r="MMY1309" s="1"/>
      <c r="MMZ1309" s="1"/>
      <c r="MNA1309" s="1"/>
      <c r="MNB1309" s="1"/>
      <c r="MNC1309" s="1"/>
      <c r="MND1309" s="1"/>
      <c r="MNE1309" s="1"/>
      <c r="MNF1309" s="1"/>
      <c r="MNG1309" s="1"/>
      <c r="MNH1309" s="1"/>
      <c r="MNI1309" s="1"/>
      <c r="MNJ1309" s="1"/>
      <c r="MNK1309" s="1"/>
      <c r="MNL1309" s="1"/>
      <c r="MNM1309" s="1"/>
      <c r="MNN1309" s="1"/>
      <c r="MNO1309" s="1"/>
      <c r="MNP1309" s="1"/>
      <c r="MNQ1309" s="1"/>
      <c r="MNR1309" s="1"/>
      <c r="MNS1309" s="1"/>
      <c r="MNT1309" s="1"/>
      <c r="MNU1309" s="1"/>
      <c r="MNV1309" s="1"/>
      <c r="MNW1309" s="1"/>
      <c r="MNX1309" s="1"/>
      <c r="MNY1309" s="1"/>
      <c r="MNZ1309" s="1"/>
      <c r="MOA1309" s="1"/>
      <c r="MOB1309" s="1"/>
      <c r="MOC1309" s="1"/>
      <c r="MOD1309" s="1"/>
      <c r="MOE1309" s="1"/>
      <c r="MOF1309" s="1"/>
      <c r="MOG1309" s="1"/>
      <c r="MOH1309" s="1"/>
      <c r="MOI1309" s="1"/>
      <c r="MOJ1309" s="1"/>
      <c r="MOK1309" s="1"/>
      <c r="MOL1309" s="1"/>
      <c r="MOM1309" s="1"/>
      <c r="MON1309" s="1"/>
      <c r="MOO1309" s="1"/>
      <c r="MOP1309" s="1"/>
      <c r="MOQ1309" s="1"/>
      <c r="MOR1309" s="1"/>
      <c r="MOS1309" s="1"/>
      <c r="MOT1309" s="1"/>
      <c r="MOU1309" s="1"/>
      <c r="MOV1309" s="1"/>
      <c r="MOW1309" s="1"/>
      <c r="MOX1309" s="1"/>
      <c r="MOY1309" s="1"/>
      <c r="MOZ1309" s="1"/>
      <c r="MPA1309" s="1"/>
      <c r="MPB1309" s="1"/>
      <c r="MPC1309" s="1"/>
      <c r="MPD1309" s="1"/>
      <c r="MPE1309" s="1"/>
      <c r="MPF1309" s="1"/>
      <c r="MPG1309" s="1"/>
      <c r="MPH1309" s="1"/>
      <c r="MPI1309" s="1"/>
      <c r="MPJ1309" s="1"/>
      <c r="MPK1309" s="1"/>
      <c r="MPL1309" s="1"/>
      <c r="MPM1309" s="1"/>
      <c r="MPN1309" s="1"/>
      <c r="MPO1309" s="1"/>
      <c r="MPP1309" s="1"/>
      <c r="MPQ1309" s="1"/>
      <c r="MPR1309" s="1"/>
      <c r="MPS1309" s="1"/>
      <c r="MPT1309" s="1"/>
      <c r="MPU1309" s="1"/>
      <c r="MPV1309" s="1"/>
      <c r="MPW1309" s="1"/>
      <c r="MPX1309" s="1"/>
      <c r="MPY1309" s="1"/>
      <c r="MPZ1309" s="1"/>
      <c r="MQA1309" s="1"/>
      <c r="MQB1309" s="1"/>
      <c r="MQC1309" s="1"/>
      <c r="MQD1309" s="1"/>
      <c r="MQE1309" s="1"/>
      <c r="MQF1309" s="1"/>
      <c r="MQG1309" s="1"/>
      <c r="MQH1309" s="1"/>
      <c r="MQI1309" s="1"/>
      <c r="MQJ1309" s="1"/>
      <c r="MQK1309" s="1"/>
      <c r="MQL1309" s="1"/>
      <c r="MQM1309" s="1"/>
      <c r="MQN1309" s="1"/>
      <c r="MQO1309" s="1"/>
      <c r="MQP1309" s="1"/>
      <c r="MQQ1309" s="1"/>
      <c r="MQR1309" s="1"/>
      <c r="MQS1309" s="1"/>
      <c r="MQT1309" s="1"/>
      <c r="MQU1309" s="1"/>
      <c r="MQV1309" s="1"/>
      <c r="MQW1309" s="1"/>
      <c r="MQX1309" s="1"/>
      <c r="MQY1309" s="1"/>
      <c r="MQZ1309" s="1"/>
      <c r="MRA1309" s="1"/>
      <c r="MRB1309" s="1"/>
      <c r="MRC1309" s="1"/>
      <c r="MRD1309" s="1"/>
      <c r="MRE1309" s="1"/>
      <c r="MRF1309" s="1"/>
      <c r="MRG1309" s="1"/>
      <c r="MRH1309" s="1"/>
      <c r="MRI1309" s="1"/>
      <c r="MRJ1309" s="1"/>
      <c r="MRK1309" s="1"/>
      <c r="MRL1309" s="1"/>
      <c r="MRM1309" s="1"/>
      <c r="MRN1309" s="1"/>
      <c r="MRO1309" s="1"/>
      <c r="MRP1309" s="1"/>
      <c r="MRQ1309" s="1"/>
      <c r="MRR1309" s="1"/>
      <c r="MRS1309" s="1"/>
      <c r="MRT1309" s="1"/>
      <c r="MRU1309" s="1"/>
      <c r="MRV1309" s="1"/>
      <c r="MRW1309" s="1"/>
      <c r="MRX1309" s="1"/>
      <c r="MRY1309" s="1"/>
      <c r="MRZ1309" s="1"/>
      <c r="MSA1309" s="1"/>
      <c r="MSB1309" s="1"/>
      <c r="MSC1309" s="1"/>
      <c r="MSD1309" s="1"/>
      <c r="MSE1309" s="1"/>
      <c r="MSF1309" s="1"/>
      <c r="MSG1309" s="1"/>
      <c r="MSH1309" s="1"/>
      <c r="MSI1309" s="1"/>
      <c r="MSJ1309" s="1"/>
      <c r="MSK1309" s="1"/>
      <c r="MSL1309" s="1"/>
      <c r="MSM1309" s="1"/>
      <c r="MSN1309" s="1"/>
      <c r="MSO1309" s="1"/>
      <c r="MSP1309" s="1"/>
      <c r="MSQ1309" s="1"/>
      <c r="MSR1309" s="1"/>
      <c r="MSS1309" s="1"/>
      <c r="MST1309" s="1"/>
      <c r="MSU1309" s="1"/>
      <c r="MSV1309" s="1"/>
      <c r="MSW1309" s="1"/>
      <c r="MSX1309" s="1"/>
      <c r="MSY1309" s="1"/>
      <c r="MSZ1309" s="1"/>
      <c r="MTA1309" s="1"/>
      <c r="MTB1309" s="1"/>
      <c r="MTC1309" s="1"/>
      <c r="MTD1309" s="1"/>
      <c r="MTE1309" s="1"/>
      <c r="MTF1309" s="1"/>
      <c r="MTG1309" s="1"/>
      <c r="MTH1309" s="1"/>
      <c r="MTI1309" s="1"/>
      <c r="MTJ1309" s="1"/>
      <c r="MTK1309" s="1"/>
      <c r="MTL1309" s="1"/>
      <c r="MTM1309" s="1"/>
      <c r="MTN1309" s="1"/>
      <c r="MTO1309" s="1"/>
      <c r="MTP1309" s="1"/>
      <c r="MTQ1309" s="1"/>
      <c r="MTR1309" s="1"/>
      <c r="MTS1309" s="1"/>
      <c r="MTT1309" s="1"/>
      <c r="MTU1309" s="1"/>
      <c r="MTV1309" s="1"/>
      <c r="MTW1309" s="1"/>
      <c r="MTX1309" s="1"/>
      <c r="MTY1309" s="1"/>
      <c r="MTZ1309" s="1"/>
      <c r="MUA1309" s="1"/>
      <c r="MUB1309" s="1"/>
      <c r="MUC1309" s="1"/>
      <c r="MUD1309" s="1"/>
      <c r="MUE1309" s="1"/>
      <c r="MUF1309" s="1"/>
      <c r="MUG1309" s="1"/>
      <c r="MUH1309" s="1"/>
      <c r="MUI1309" s="1"/>
      <c r="MUJ1309" s="1"/>
      <c r="MUK1309" s="1"/>
      <c r="MUL1309" s="1"/>
      <c r="MUM1309" s="1"/>
      <c r="MUN1309" s="1"/>
      <c r="MUO1309" s="1"/>
      <c r="MUP1309" s="1"/>
      <c r="MUQ1309" s="1"/>
      <c r="MUR1309" s="1"/>
      <c r="MUS1309" s="1"/>
      <c r="MUT1309" s="1"/>
      <c r="MUU1309" s="1"/>
      <c r="MUV1309" s="1"/>
      <c r="MUW1309" s="1"/>
      <c r="MUX1309" s="1"/>
      <c r="MUY1309" s="1"/>
      <c r="MUZ1309" s="1"/>
      <c r="MVA1309" s="1"/>
      <c r="MVB1309" s="1"/>
      <c r="MVC1309" s="1"/>
      <c r="MVD1309" s="1"/>
      <c r="MVE1309" s="1"/>
      <c r="MVF1309" s="1"/>
      <c r="MVG1309" s="1"/>
      <c r="MVH1309" s="1"/>
      <c r="MVI1309" s="1"/>
      <c r="MVJ1309" s="1"/>
      <c r="MVK1309" s="1"/>
      <c r="MVL1309" s="1"/>
      <c r="MVM1309" s="1"/>
      <c r="MVN1309" s="1"/>
      <c r="MVO1309" s="1"/>
      <c r="MVP1309" s="1"/>
      <c r="MVQ1309" s="1"/>
      <c r="MVR1309" s="1"/>
      <c r="MVS1309" s="1"/>
      <c r="MVT1309" s="1"/>
      <c r="MVU1309" s="1"/>
      <c r="MVV1309" s="1"/>
      <c r="MVW1309" s="1"/>
      <c r="MVX1309" s="1"/>
      <c r="MVY1309" s="1"/>
      <c r="MVZ1309" s="1"/>
      <c r="MWA1309" s="1"/>
      <c r="MWB1309" s="1"/>
      <c r="MWC1309" s="1"/>
      <c r="MWD1309" s="1"/>
      <c r="MWE1309" s="1"/>
      <c r="MWF1309" s="1"/>
      <c r="MWG1309" s="1"/>
      <c r="MWH1309" s="1"/>
      <c r="MWI1309" s="1"/>
      <c r="MWJ1309" s="1"/>
      <c r="MWK1309" s="1"/>
      <c r="MWL1309" s="1"/>
      <c r="MWM1309" s="1"/>
      <c r="MWN1309" s="1"/>
      <c r="MWO1309" s="1"/>
      <c r="MWP1309" s="1"/>
      <c r="MWQ1309" s="1"/>
      <c r="MWR1309" s="1"/>
      <c r="MWS1309" s="1"/>
      <c r="MWT1309" s="1"/>
      <c r="MWU1309" s="1"/>
      <c r="MWV1309" s="1"/>
      <c r="MWW1309" s="1"/>
      <c r="MWX1309" s="1"/>
      <c r="MWY1309" s="1"/>
      <c r="MWZ1309" s="1"/>
      <c r="MXA1309" s="1"/>
      <c r="MXB1309" s="1"/>
      <c r="MXC1309" s="1"/>
      <c r="MXD1309" s="1"/>
      <c r="MXE1309" s="1"/>
      <c r="MXF1309" s="1"/>
      <c r="MXG1309" s="1"/>
      <c r="MXH1309" s="1"/>
      <c r="MXI1309" s="1"/>
      <c r="MXJ1309" s="1"/>
      <c r="MXK1309" s="1"/>
      <c r="MXL1309" s="1"/>
      <c r="MXM1309" s="1"/>
      <c r="MXN1309" s="1"/>
      <c r="MXO1309" s="1"/>
      <c r="MXP1309" s="1"/>
      <c r="MXQ1309" s="1"/>
      <c r="MXR1309" s="1"/>
      <c r="MXS1309" s="1"/>
      <c r="MXT1309" s="1"/>
      <c r="MXU1309" s="1"/>
      <c r="MXV1309" s="1"/>
      <c r="MXW1309" s="1"/>
      <c r="MXX1309" s="1"/>
      <c r="MXY1309" s="1"/>
      <c r="MXZ1309" s="1"/>
      <c r="MYA1309" s="1"/>
      <c r="MYB1309" s="1"/>
      <c r="MYC1309" s="1"/>
      <c r="MYD1309" s="1"/>
      <c r="MYE1309" s="1"/>
      <c r="MYF1309" s="1"/>
      <c r="MYG1309" s="1"/>
      <c r="MYH1309" s="1"/>
      <c r="MYI1309" s="1"/>
      <c r="MYJ1309" s="1"/>
      <c r="MYK1309" s="1"/>
      <c r="MYL1309" s="1"/>
      <c r="MYM1309" s="1"/>
      <c r="MYN1309" s="1"/>
      <c r="MYO1309" s="1"/>
      <c r="MYP1309" s="1"/>
      <c r="MYQ1309" s="1"/>
      <c r="MYR1309" s="1"/>
      <c r="MYS1309" s="1"/>
      <c r="MYT1309" s="1"/>
      <c r="MYU1309" s="1"/>
      <c r="MYV1309" s="1"/>
      <c r="MYW1309" s="1"/>
      <c r="MYX1309" s="1"/>
      <c r="MYY1309" s="1"/>
      <c r="MYZ1309" s="1"/>
      <c r="MZA1309" s="1"/>
      <c r="MZB1309" s="1"/>
      <c r="MZC1309" s="1"/>
      <c r="MZD1309" s="1"/>
      <c r="MZE1309" s="1"/>
      <c r="MZF1309" s="1"/>
      <c r="MZG1309" s="1"/>
      <c r="MZH1309" s="1"/>
      <c r="MZI1309" s="1"/>
      <c r="MZJ1309" s="1"/>
      <c r="MZK1309" s="1"/>
      <c r="MZL1309" s="1"/>
      <c r="MZM1309" s="1"/>
      <c r="MZN1309" s="1"/>
      <c r="MZO1309" s="1"/>
      <c r="MZP1309" s="1"/>
      <c r="MZQ1309" s="1"/>
      <c r="MZR1309" s="1"/>
      <c r="MZS1309" s="1"/>
      <c r="MZT1309" s="1"/>
      <c r="MZU1309" s="1"/>
      <c r="MZV1309" s="1"/>
      <c r="MZW1309" s="1"/>
      <c r="MZX1309" s="1"/>
      <c r="MZY1309" s="1"/>
      <c r="MZZ1309" s="1"/>
      <c r="NAA1309" s="1"/>
      <c r="NAB1309" s="1"/>
      <c r="NAC1309" s="1"/>
      <c r="NAD1309" s="1"/>
      <c r="NAE1309" s="1"/>
      <c r="NAF1309" s="1"/>
      <c r="NAG1309" s="1"/>
      <c r="NAH1309" s="1"/>
      <c r="NAI1309" s="1"/>
      <c r="NAJ1309" s="1"/>
      <c r="NAK1309" s="1"/>
      <c r="NAL1309" s="1"/>
      <c r="NAM1309" s="1"/>
      <c r="NAN1309" s="1"/>
      <c r="NAO1309" s="1"/>
      <c r="NAP1309" s="1"/>
      <c r="NAQ1309" s="1"/>
      <c r="NAR1309" s="1"/>
      <c r="NAS1309" s="1"/>
      <c r="NAT1309" s="1"/>
      <c r="NAU1309" s="1"/>
      <c r="NAV1309" s="1"/>
      <c r="NAW1309" s="1"/>
      <c r="NAX1309" s="1"/>
      <c r="NAY1309" s="1"/>
      <c r="NAZ1309" s="1"/>
      <c r="NBA1309" s="1"/>
      <c r="NBB1309" s="1"/>
      <c r="NBC1309" s="1"/>
      <c r="NBD1309" s="1"/>
      <c r="NBE1309" s="1"/>
      <c r="NBF1309" s="1"/>
      <c r="NBG1309" s="1"/>
      <c r="NBH1309" s="1"/>
      <c r="NBI1309" s="1"/>
      <c r="NBJ1309" s="1"/>
      <c r="NBK1309" s="1"/>
      <c r="NBL1309" s="1"/>
      <c r="NBM1309" s="1"/>
      <c r="NBN1309" s="1"/>
      <c r="NBO1309" s="1"/>
      <c r="NBP1309" s="1"/>
      <c r="NBQ1309" s="1"/>
      <c r="NBR1309" s="1"/>
      <c r="NBS1309" s="1"/>
      <c r="NBT1309" s="1"/>
      <c r="NBU1309" s="1"/>
      <c r="NBV1309" s="1"/>
      <c r="NBW1309" s="1"/>
      <c r="NBX1309" s="1"/>
      <c r="NBY1309" s="1"/>
      <c r="NBZ1309" s="1"/>
      <c r="NCA1309" s="1"/>
      <c r="NCB1309" s="1"/>
      <c r="NCC1309" s="1"/>
      <c r="NCD1309" s="1"/>
      <c r="NCE1309" s="1"/>
      <c r="NCF1309" s="1"/>
      <c r="NCG1309" s="1"/>
      <c r="NCH1309" s="1"/>
      <c r="NCI1309" s="1"/>
      <c r="NCJ1309" s="1"/>
      <c r="NCK1309" s="1"/>
      <c r="NCL1309" s="1"/>
      <c r="NCM1309" s="1"/>
      <c r="NCN1309" s="1"/>
      <c r="NCO1309" s="1"/>
      <c r="NCP1309" s="1"/>
      <c r="NCQ1309" s="1"/>
      <c r="NCR1309" s="1"/>
      <c r="NCS1309" s="1"/>
      <c r="NCT1309" s="1"/>
      <c r="NCU1309" s="1"/>
      <c r="NCV1309" s="1"/>
      <c r="NCW1309" s="1"/>
      <c r="NCX1309" s="1"/>
      <c r="NCY1309" s="1"/>
      <c r="NCZ1309" s="1"/>
      <c r="NDA1309" s="1"/>
      <c r="NDB1309" s="1"/>
      <c r="NDC1309" s="1"/>
      <c r="NDD1309" s="1"/>
      <c r="NDE1309" s="1"/>
      <c r="NDF1309" s="1"/>
      <c r="NDG1309" s="1"/>
      <c r="NDH1309" s="1"/>
      <c r="NDI1309" s="1"/>
      <c r="NDJ1309" s="1"/>
      <c r="NDK1309" s="1"/>
      <c r="NDL1309" s="1"/>
      <c r="NDM1309" s="1"/>
      <c r="NDN1309" s="1"/>
      <c r="NDO1309" s="1"/>
      <c r="NDP1309" s="1"/>
      <c r="NDQ1309" s="1"/>
      <c r="NDR1309" s="1"/>
      <c r="NDS1309" s="1"/>
      <c r="NDT1309" s="1"/>
      <c r="NDU1309" s="1"/>
      <c r="NDV1309" s="1"/>
      <c r="NDW1309" s="1"/>
      <c r="NDX1309" s="1"/>
      <c r="NDY1309" s="1"/>
      <c r="NDZ1309" s="1"/>
      <c r="NEA1309" s="1"/>
      <c r="NEB1309" s="1"/>
      <c r="NEC1309" s="1"/>
      <c r="NED1309" s="1"/>
      <c r="NEE1309" s="1"/>
      <c r="NEF1309" s="1"/>
      <c r="NEG1309" s="1"/>
      <c r="NEH1309" s="1"/>
      <c r="NEI1309" s="1"/>
      <c r="NEJ1309" s="1"/>
      <c r="NEK1309" s="1"/>
      <c r="NEL1309" s="1"/>
      <c r="NEM1309" s="1"/>
      <c r="NEN1309" s="1"/>
      <c r="NEO1309" s="1"/>
      <c r="NEP1309" s="1"/>
      <c r="NEQ1309" s="1"/>
      <c r="NER1309" s="1"/>
      <c r="NES1309" s="1"/>
      <c r="NET1309" s="1"/>
      <c r="NEU1309" s="1"/>
      <c r="NEV1309" s="1"/>
      <c r="NEW1309" s="1"/>
      <c r="NEX1309" s="1"/>
      <c r="NEY1309" s="1"/>
      <c r="NEZ1309" s="1"/>
      <c r="NFA1309" s="1"/>
      <c r="NFB1309" s="1"/>
      <c r="NFC1309" s="1"/>
      <c r="NFD1309" s="1"/>
      <c r="NFE1309" s="1"/>
      <c r="NFF1309" s="1"/>
      <c r="NFG1309" s="1"/>
      <c r="NFH1309" s="1"/>
      <c r="NFI1309" s="1"/>
      <c r="NFJ1309" s="1"/>
      <c r="NFK1309" s="1"/>
      <c r="NFL1309" s="1"/>
      <c r="NFM1309" s="1"/>
      <c r="NFN1309" s="1"/>
      <c r="NFO1309" s="1"/>
      <c r="NFP1309" s="1"/>
      <c r="NFQ1309" s="1"/>
      <c r="NFR1309" s="1"/>
      <c r="NFS1309" s="1"/>
      <c r="NFT1309" s="1"/>
      <c r="NFU1309" s="1"/>
      <c r="NFV1309" s="1"/>
      <c r="NFW1309" s="1"/>
      <c r="NFX1309" s="1"/>
      <c r="NFY1309" s="1"/>
      <c r="NFZ1309" s="1"/>
      <c r="NGA1309" s="1"/>
      <c r="NGB1309" s="1"/>
      <c r="NGC1309" s="1"/>
      <c r="NGD1309" s="1"/>
      <c r="NGE1309" s="1"/>
      <c r="NGF1309" s="1"/>
      <c r="NGG1309" s="1"/>
      <c r="NGH1309" s="1"/>
      <c r="NGI1309" s="1"/>
      <c r="NGJ1309" s="1"/>
      <c r="NGK1309" s="1"/>
      <c r="NGL1309" s="1"/>
      <c r="NGM1309" s="1"/>
      <c r="NGN1309" s="1"/>
      <c r="NGO1309" s="1"/>
      <c r="NGP1309" s="1"/>
      <c r="NGQ1309" s="1"/>
      <c r="NGR1309" s="1"/>
      <c r="NGS1309" s="1"/>
      <c r="NGT1309" s="1"/>
      <c r="NGU1309" s="1"/>
      <c r="NGV1309" s="1"/>
      <c r="NGW1309" s="1"/>
      <c r="NGX1309" s="1"/>
      <c r="NGY1309" s="1"/>
      <c r="NGZ1309" s="1"/>
      <c r="NHA1309" s="1"/>
      <c r="NHB1309" s="1"/>
      <c r="NHC1309" s="1"/>
      <c r="NHD1309" s="1"/>
      <c r="NHE1309" s="1"/>
      <c r="NHF1309" s="1"/>
      <c r="NHG1309" s="1"/>
      <c r="NHH1309" s="1"/>
      <c r="NHI1309" s="1"/>
      <c r="NHJ1309" s="1"/>
      <c r="NHK1309" s="1"/>
      <c r="NHL1309" s="1"/>
      <c r="NHM1309" s="1"/>
      <c r="NHN1309" s="1"/>
      <c r="NHO1309" s="1"/>
      <c r="NHP1309" s="1"/>
      <c r="NHQ1309" s="1"/>
      <c r="NHR1309" s="1"/>
      <c r="NHS1309" s="1"/>
      <c r="NHT1309" s="1"/>
      <c r="NHU1309" s="1"/>
      <c r="NHV1309" s="1"/>
      <c r="NHW1309" s="1"/>
      <c r="NHX1309" s="1"/>
      <c r="NHY1309" s="1"/>
      <c r="NHZ1309" s="1"/>
      <c r="NIA1309" s="1"/>
      <c r="NIB1309" s="1"/>
      <c r="NIC1309" s="1"/>
      <c r="NID1309" s="1"/>
      <c r="NIE1309" s="1"/>
      <c r="NIF1309" s="1"/>
      <c r="NIG1309" s="1"/>
      <c r="NIH1309" s="1"/>
      <c r="NII1309" s="1"/>
      <c r="NIJ1309" s="1"/>
      <c r="NIK1309" s="1"/>
      <c r="NIL1309" s="1"/>
      <c r="NIM1309" s="1"/>
      <c r="NIN1309" s="1"/>
      <c r="NIO1309" s="1"/>
      <c r="NIP1309" s="1"/>
      <c r="NIQ1309" s="1"/>
      <c r="NIR1309" s="1"/>
      <c r="NIS1309" s="1"/>
      <c r="NIT1309" s="1"/>
      <c r="NIU1309" s="1"/>
      <c r="NIV1309" s="1"/>
      <c r="NIW1309" s="1"/>
      <c r="NIX1309" s="1"/>
      <c r="NIY1309" s="1"/>
      <c r="NIZ1309" s="1"/>
      <c r="NJA1309" s="1"/>
      <c r="NJB1309" s="1"/>
      <c r="NJC1309" s="1"/>
      <c r="NJD1309" s="1"/>
      <c r="NJE1309" s="1"/>
      <c r="NJF1309" s="1"/>
      <c r="NJG1309" s="1"/>
      <c r="NJH1309" s="1"/>
      <c r="NJI1309" s="1"/>
      <c r="NJJ1309" s="1"/>
      <c r="NJK1309" s="1"/>
      <c r="NJL1309" s="1"/>
      <c r="NJM1309" s="1"/>
      <c r="NJN1309" s="1"/>
      <c r="NJO1309" s="1"/>
      <c r="NJP1309" s="1"/>
      <c r="NJQ1309" s="1"/>
      <c r="NJR1309" s="1"/>
      <c r="NJS1309" s="1"/>
      <c r="NJT1309" s="1"/>
      <c r="NJU1309" s="1"/>
      <c r="NJV1309" s="1"/>
      <c r="NJW1309" s="1"/>
      <c r="NJX1309" s="1"/>
      <c r="NJY1309" s="1"/>
      <c r="NJZ1309" s="1"/>
      <c r="NKA1309" s="1"/>
      <c r="NKB1309" s="1"/>
      <c r="NKC1309" s="1"/>
      <c r="NKD1309" s="1"/>
      <c r="NKE1309" s="1"/>
      <c r="NKF1309" s="1"/>
      <c r="NKG1309" s="1"/>
      <c r="NKH1309" s="1"/>
      <c r="NKI1309" s="1"/>
      <c r="NKJ1309" s="1"/>
      <c r="NKK1309" s="1"/>
      <c r="NKL1309" s="1"/>
      <c r="NKM1309" s="1"/>
      <c r="NKN1309" s="1"/>
      <c r="NKO1309" s="1"/>
      <c r="NKP1309" s="1"/>
      <c r="NKQ1309" s="1"/>
      <c r="NKR1309" s="1"/>
      <c r="NKS1309" s="1"/>
      <c r="NKT1309" s="1"/>
      <c r="NKU1309" s="1"/>
      <c r="NKV1309" s="1"/>
      <c r="NKW1309" s="1"/>
      <c r="NKX1309" s="1"/>
      <c r="NKY1309" s="1"/>
      <c r="NKZ1309" s="1"/>
      <c r="NLA1309" s="1"/>
      <c r="NLB1309" s="1"/>
      <c r="NLC1309" s="1"/>
      <c r="NLD1309" s="1"/>
      <c r="NLE1309" s="1"/>
      <c r="NLF1309" s="1"/>
      <c r="NLG1309" s="1"/>
      <c r="NLH1309" s="1"/>
      <c r="NLI1309" s="1"/>
      <c r="NLJ1309" s="1"/>
      <c r="NLK1309" s="1"/>
      <c r="NLL1309" s="1"/>
      <c r="NLM1309" s="1"/>
      <c r="NLN1309" s="1"/>
      <c r="NLO1309" s="1"/>
      <c r="NLP1309" s="1"/>
      <c r="NLQ1309" s="1"/>
      <c r="NLR1309" s="1"/>
      <c r="NLS1309" s="1"/>
      <c r="NLT1309" s="1"/>
      <c r="NLU1309" s="1"/>
      <c r="NLV1309" s="1"/>
      <c r="NLW1309" s="1"/>
      <c r="NLX1309" s="1"/>
      <c r="NLY1309" s="1"/>
      <c r="NLZ1309" s="1"/>
      <c r="NMA1309" s="1"/>
      <c r="NMB1309" s="1"/>
      <c r="NMC1309" s="1"/>
      <c r="NMD1309" s="1"/>
      <c r="NME1309" s="1"/>
      <c r="NMF1309" s="1"/>
      <c r="NMG1309" s="1"/>
      <c r="NMH1309" s="1"/>
      <c r="NMI1309" s="1"/>
      <c r="NMJ1309" s="1"/>
      <c r="NMK1309" s="1"/>
      <c r="NML1309" s="1"/>
      <c r="NMM1309" s="1"/>
      <c r="NMN1309" s="1"/>
      <c r="NMO1309" s="1"/>
      <c r="NMP1309" s="1"/>
      <c r="NMQ1309" s="1"/>
      <c r="NMR1309" s="1"/>
      <c r="NMS1309" s="1"/>
      <c r="NMT1309" s="1"/>
      <c r="NMU1309" s="1"/>
      <c r="NMV1309" s="1"/>
      <c r="NMW1309" s="1"/>
      <c r="NMX1309" s="1"/>
      <c r="NMY1309" s="1"/>
      <c r="NMZ1309" s="1"/>
      <c r="NNA1309" s="1"/>
      <c r="NNB1309" s="1"/>
      <c r="NNC1309" s="1"/>
      <c r="NND1309" s="1"/>
      <c r="NNE1309" s="1"/>
      <c r="NNF1309" s="1"/>
      <c r="NNG1309" s="1"/>
      <c r="NNH1309" s="1"/>
      <c r="NNI1309" s="1"/>
      <c r="NNJ1309" s="1"/>
      <c r="NNK1309" s="1"/>
      <c r="NNL1309" s="1"/>
      <c r="NNM1309" s="1"/>
      <c r="NNN1309" s="1"/>
      <c r="NNO1309" s="1"/>
      <c r="NNP1309" s="1"/>
      <c r="NNQ1309" s="1"/>
      <c r="NNR1309" s="1"/>
      <c r="NNS1309" s="1"/>
      <c r="NNT1309" s="1"/>
      <c r="NNU1309" s="1"/>
      <c r="NNV1309" s="1"/>
      <c r="NNW1309" s="1"/>
      <c r="NNX1309" s="1"/>
      <c r="NNY1309" s="1"/>
      <c r="NNZ1309" s="1"/>
      <c r="NOA1309" s="1"/>
      <c r="NOB1309" s="1"/>
      <c r="NOC1309" s="1"/>
      <c r="NOD1309" s="1"/>
      <c r="NOE1309" s="1"/>
      <c r="NOF1309" s="1"/>
      <c r="NOG1309" s="1"/>
      <c r="NOH1309" s="1"/>
      <c r="NOI1309" s="1"/>
      <c r="NOJ1309" s="1"/>
      <c r="NOK1309" s="1"/>
      <c r="NOL1309" s="1"/>
      <c r="NOM1309" s="1"/>
      <c r="NON1309" s="1"/>
      <c r="NOO1309" s="1"/>
      <c r="NOP1309" s="1"/>
      <c r="NOQ1309" s="1"/>
      <c r="NOR1309" s="1"/>
      <c r="NOS1309" s="1"/>
      <c r="NOT1309" s="1"/>
      <c r="NOU1309" s="1"/>
      <c r="NOV1309" s="1"/>
      <c r="NOW1309" s="1"/>
      <c r="NOX1309" s="1"/>
      <c r="NOY1309" s="1"/>
      <c r="NOZ1309" s="1"/>
      <c r="NPA1309" s="1"/>
      <c r="NPB1309" s="1"/>
      <c r="NPC1309" s="1"/>
      <c r="NPD1309" s="1"/>
      <c r="NPE1309" s="1"/>
      <c r="NPF1309" s="1"/>
      <c r="NPG1309" s="1"/>
      <c r="NPH1309" s="1"/>
      <c r="NPI1309" s="1"/>
      <c r="NPJ1309" s="1"/>
      <c r="NPK1309" s="1"/>
      <c r="NPL1309" s="1"/>
      <c r="NPM1309" s="1"/>
      <c r="NPN1309" s="1"/>
      <c r="NPO1309" s="1"/>
      <c r="NPP1309" s="1"/>
      <c r="NPQ1309" s="1"/>
      <c r="NPR1309" s="1"/>
      <c r="NPS1309" s="1"/>
      <c r="NPT1309" s="1"/>
      <c r="NPU1309" s="1"/>
      <c r="NPV1309" s="1"/>
      <c r="NPW1309" s="1"/>
      <c r="NPX1309" s="1"/>
      <c r="NPY1309" s="1"/>
      <c r="NPZ1309" s="1"/>
      <c r="NQA1309" s="1"/>
      <c r="NQB1309" s="1"/>
      <c r="NQC1309" s="1"/>
      <c r="NQD1309" s="1"/>
      <c r="NQE1309" s="1"/>
      <c r="NQF1309" s="1"/>
      <c r="NQG1309" s="1"/>
      <c r="NQH1309" s="1"/>
      <c r="NQI1309" s="1"/>
      <c r="NQJ1309" s="1"/>
      <c r="NQK1309" s="1"/>
      <c r="NQL1309" s="1"/>
      <c r="NQM1309" s="1"/>
      <c r="NQN1309" s="1"/>
      <c r="NQO1309" s="1"/>
      <c r="NQP1309" s="1"/>
      <c r="NQQ1309" s="1"/>
      <c r="NQR1309" s="1"/>
      <c r="NQS1309" s="1"/>
      <c r="NQT1309" s="1"/>
      <c r="NQU1309" s="1"/>
      <c r="NQV1309" s="1"/>
      <c r="NQW1309" s="1"/>
      <c r="NQX1309" s="1"/>
      <c r="NQY1309" s="1"/>
      <c r="NQZ1309" s="1"/>
      <c r="NRA1309" s="1"/>
      <c r="NRB1309" s="1"/>
      <c r="NRC1309" s="1"/>
      <c r="NRD1309" s="1"/>
      <c r="NRE1309" s="1"/>
      <c r="NRF1309" s="1"/>
      <c r="NRG1309" s="1"/>
      <c r="NRH1309" s="1"/>
      <c r="NRI1309" s="1"/>
      <c r="NRJ1309" s="1"/>
      <c r="NRK1309" s="1"/>
      <c r="NRL1309" s="1"/>
      <c r="NRM1309" s="1"/>
      <c r="NRN1309" s="1"/>
      <c r="NRO1309" s="1"/>
      <c r="NRP1309" s="1"/>
      <c r="NRQ1309" s="1"/>
      <c r="NRR1309" s="1"/>
      <c r="NRS1309" s="1"/>
      <c r="NRT1309" s="1"/>
      <c r="NRU1309" s="1"/>
      <c r="NRV1309" s="1"/>
      <c r="NRW1309" s="1"/>
      <c r="NRX1309" s="1"/>
      <c r="NRY1309" s="1"/>
      <c r="NRZ1309" s="1"/>
      <c r="NSA1309" s="1"/>
      <c r="NSB1309" s="1"/>
      <c r="NSC1309" s="1"/>
      <c r="NSD1309" s="1"/>
      <c r="NSE1309" s="1"/>
      <c r="NSF1309" s="1"/>
      <c r="NSG1309" s="1"/>
      <c r="NSH1309" s="1"/>
      <c r="NSI1309" s="1"/>
      <c r="NSJ1309" s="1"/>
      <c r="NSK1309" s="1"/>
      <c r="NSL1309" s="1"/>
      <c r="NSM1309" s="1"/>
      <c r="NSN1309" s="1"/>
      <c r="NSO1309" s="1"/>
      <c r="NSP1309" s="1"/>
      <c r="NSQ1309" s="1"/>
      <c r="NSR1309" s="1"/>
      <c r="NSS1309" s="1"/>
      <c r="NST1309" s="1"/>
      <c r="NSU1309" s="1"/>
      <c r="NSV1309" s="1"/>
      <c r="NSW1309" s="1"/>
      <c r="NSX1309" s="1"/>
      <c r="NSY1309" s="1"/>
      <c r="NSZ1309" s="1"/>
      <c r="NTA1309" s="1"/>
      <c r="NTB1309" s="1"/>
      <c r="NTC1309" s="1"/>
      <c r="NTD1309" s="1"/>
      <c r="NTE1309" s="1"/>
      <c r="NTF1309" s="1"/>
      <c r="NTG1309" s="1"/>
      <c r="NTH1309" s="1"/>
      <c r="NTI1309" s="1"/>
      <c r="NTJ1309" s="1"/>
      <c r="NTK1309" s="1"/>
      <c r="NTL1309" s="1"/>
      <c r="NTM1309" s="1"/>
      <c r="NTN1309" s="1"/>
      <c r="NTO1309" s="1"/>
      <c r="NTP1309" s="1"/>
      <c r="NTQ1309" s="1"/>
      <c r="NTR1309" s="1"/>
      <c r="NTS1309" s="1"/>
      <c r="NTT1309" s="1"/>
      <c r="NTU1309" s="1"/>
      <c r="NTV1309" s="1"/>
      <c r="NTW1309" s="1"/>
      <c r="NTX1309" s="1"/>
      <c r="NTY1309" s="1"/>
      <c r="NTZ1309" s="1"/>
      <c r="NUA1309" s="1"/>
      <c r="NUB1309" s="1"/>
      <c r="NUC1309" s="1"/>
      <c r="NUD1309" s="1"/>
      <c r="NUE1309" s="1"/>
      <c r="NUF1309" s="1"/>
      <c r="NUG1309" s="1"/>
      <c r="NUH1309" s="1"/>
      <c r="NUI1309" s="1"/>
      <c r="NUJ1309" s="1"/>
      <c r="NUK1309" s="1"/>
      <c r="NUL1309" s="1"/>
      <c r="NUM1309" s="1"/>
      <c r="NUN1309" s="1"/>
      <c r="NUO1309" s="1"/>
      <c r="NUP1309" s="1"/>
      <c r="NUQ1309" s="1"/>
      <c r="NUR1309" s="1"/>
      <c r="NUS1309" s="1"/>
      <c r="NUT1309" s="1"/>
      <c r="NUU1309" s="1"/>
      <c r="NUV1309" s="1"/>
      <c r="NUW1309" s="1"/>
      <c r="NUX1309" s="1"/>
      <c r="NUY1309" s="1"/>
      <c r="NUZ1309" s="1"/>
      <c r="NVA1309" s="1"/>
      <c r="NVB1309" s="1"/>
      <c r="NVC1309" s="1"/>
      <c r="NVD1309" s="1"/>
      <c r="NVE1309" s="1"/>
      <c r="NVF1309" s="1"/>
      <c r="NVG1309" s="1"/>
      <c r="NVH1309" s="1"/>
      <c r="NVI1309" s="1"/>
      <c r="NVJ1309" s="1"/>
      <c r="NVK1309" s="1"/>
      <c r="NVL1309" s="1"/>
      <c r="NVM1309" s="1"/>
      <c r="NVN1309" s="1"/>
      <c r="NVO1309" s="1"/>
      <c r="NVP1309" s="1"/>
      <c r="NVQ1309" s="1"/>
      <c r="NVR1309" s="1"/>
      <c r="NVS1309" s="1"/>
      <c r="NVT1309" s="1"/>
      <c r="NVU1309" s="1"/>
      <c r="NVV1309" s="1"/>
      <c r="NVW1309" s="1"/>
      <c r="NVX1309" s="1"/>
      <c r="NVY1309" s="1"/>
      <c r="NVZ1309" s="1"/>
      <c r="NWA1309" s="1"/>
      <c r="NWB1309" s="1"/>
      <c r="NWC1309" s="1"/>
      <c r="NWD1309" s="1"/>
      <c r="NWE1309" s="1"/>
      <c r="NWF1309" s="1"/>
      <c r="NWG1309" s="1"/>
      <c r="NWH1309" s="1"/>
      <c r="NWI1309" s="1"/>
      <c r="NWJ1309" s="1"/>
      <c r="NWK1309" s="1"/>
      <c r="NWL1309" s="1"/>
      <c r="NWM1309" s="1"/>
      <c r="NWN1309" s="1"/>
      <c r="NWO1309" s="1"/>
      <c r="NWP1309" s="1"/>
      <c r="NWQ1309" s="1"/>
      <c r="NWR1309" s="1"/>
      <c r="NWS1309" s="1"/>
      <c r="NWT1309" s="1"/>
      <c r="NWU1309" s="1"/>
      <c r="NWV1309" s="1"/>
      <c r="NWW1309" s="1"/>
      <c r="NWX1309" s="1"/>
      <c r="NWY1309" s="1"/>
      <c r="NWZ1309" s="1"/>
      <c r="NXA1309" s="1"/>
      <c r="NXB1309" s="1"/>
      <c r="NXC1309" s="1"/>
      <c r="NXD1309" s="1"/>
      <c r="NXE1309" s="1"/>
      <c r="NXF1309" s="1"/>
      <c r="NXG1309" s="1"/>
      <c r="NXH1309" s="1"/>
      <c r="NXI1309" s="1"/>
      <c r="NXJ1309" s="1"/>
      <c r="NXK1309" s="1"/>
      <c r="NXL1309" s="1"/>
      <c r="NXM1309" s="1"/>
      <c r="NXN1309" s="1"/>
      <c r="NXO1309" s="1"/>
      <c r="NXP1309" s="1"/>
      <c r="NXQ1309" s="1"/>
      <c r="NXR1309" s="1"/>
      <c r="NXS1309" s="1"/>
      <c r="NXT1309" s="1"/>
      <c r="NXU1309" s="1"/>
      <c r="NXV1309" s="1"/>
      <c r="NXW1309" s="1"/>
      <c r="NXX1309" s="1"/>
      <c r="NXY1309" s="1"/>
      <c r="NXZ1309" s="1"/>
      <c r="NYA1309" s="1"/>
      <c r="NYB1309" s="1"/>
      <c r="NYC1309" s="1"/>
      <c r="NYD1309" s="1"/>
      <c r="NYE1309" s="1"/>
      <c r="NYF1309" s="1"/>
      <c r="NYG1309" s="1"/>
      <c r="NYH1309" s="1"/>
      <c r="NYI1309" s="1"/>
      <c r="NYJ1309" s="1"/>
      <c r="NYK1309" s="1"/>
      <c r="NYL1309" s="1"/>
      <c r="NYM1309" s="1"/>
      <c r="NYN1309" s="1"/>
      <c r="NYO1309" s="1"/>
      <c r="NYP1309" s="1"/>
      <c r="NYQ1309" s="1"/>
      <c r="NYR1309" s="1"/>
      <c r="NYS1309" s="1"/>
      <c r="NYT1309" s="1"/>
      <c r="NYU1309" s="1"/>
      <c r="NYV1309" s="1"/>
      <c r="NYW1309" s="1"/>
      <c r="NYX1309" s="1"/>
      <c r="NYY1309" s="1"/>
      <c r="NYZ1309" s="1"/>
      <c r="NZA1309" s="1"/>
      <c r="NZB1309" s="1"/>
      <c r="NZC1309" s="1"/>
      <c r="NZD1309" s="1"/>
      <c r="NZE1309" s="1"/>
      <c r="NZF1309" s="1"/>
      <c r="NZG1309" s="1"/>
      <c r="NZH1309" s="1"/>
      <c r="NZI1309" s="1"/>
      <c r="NZJ1309" s="1"/>
      <c r="NZK1309" s="1"/>
      <c r="NZL1309" s="1"/>
      <c r="NZM1309" s="1"/>
      <c r="NZN1309" s="1"/>
      <c r="NZO1309" s="1"/>
      <c r="NZP1309" s="1"/>
      <c r="NZQ1309" s="1"/>
      <c r="NZR1309" s="1"/>
      <c r="NZS1309" s="1"/>
      <c r="NZT1309" s="1"/>
      <c r="NZU1309" s="1"/>
      <c r="NZV1309" s="1"/>
      <c r="NZW1309" s="1"/>
      <c r="NZX1309" s="1"/>
      <c r="NZY1309" s="1"/>
      <c r="NZZ1309" s="1"/>
      <c r="OAA1309" s="1"/>
      <c r="OAB1309" s="1"/>
      <c r="OAC1309" s="1"/>
      <c r="OAD1309" s="1"/>
      <c r="OAE1309" s="1"/>
      <c r="OAF1309" s="1"/>
      <c r="OAG1309" s="1"/>
      <c r="OAH1309" s="1"/>
      <c r="OAI1309" s="1"/>
      <c r="OAJ1309" s="1"/>
      <c r="OAK1309" s="1"/>
      <c r="OAL1309" s="1"/>
      <c r="OAM1309" s="1"/>
      <c r="OAN1309" s="1"/>
      <c r="OAO1309" s="1"/>
      <c r="OAP1309" s="1"/>
      <c r="OAQ1309" s="1"/>
      <c r="OAR1309" s="1"/>
      <c r="OAS1309" s="1"/>
      <c r="OAT1309" s="1"/>
      <c r="OAU1309" s="1"/>
      <c r="OAV1309" s="1"/>
      <c r="OAW1309" s="1"/>
      <c r="OAX1309" s="1"/>
      <c r="OAY1309" s="1"/>
      <c r="OAZ1309" s="1"/>
      <c r="OBA1309" s="1"/>
      <c r="OBB1309" s="1"/>
      <c r="OBC1309" s="1"/>
      <c r="OBD1309" s="1"/>
      <c r="OBE1309" s="1"/>
      <c r="OBF1309" s="1"/>
      <c r="OBG1309" s="1"/>
      <c r="OBH1309" s="1"/>
      <c r="OBI1309" s="1"/>
      <c r="OBJ1309" s="1"/>
      <c r="OBK1309" s="1"/>
      <c r="OBL1309" s="1"/>
      <c r="OBM1309" s="1"/>
      <c r="OBN1309" s="1"/>
      <c r="OBO1309" s="1"/>
      <c r="OBP1309" s="1"/>
      <c r="OBQ1309" s="1"/>
      <c r="OBR1309" s="1"/>
      <c r="OBS1309" s="1"/>
      <c r="OBT1309" s="1"/>
      <c r="OBU1309" s="1"/>
      <c r="OBV1309" s="1"/>
      <c r="OBW1309" s="1"/>
      <c r="OBX1309" s="1"/>
      <c r="OBY1309" s="1"/>
      <c r="OBZ1309" s="1"/>
      <c r="OCA1309" s="1"/>
      <c r="OCB1309" s="1"/>
      <c r="OCC1309" s="1"/>
      <c r="OCD1309" s="1"/>
      <c r="OCE1309" s="1"/>
      <c r="OCF1309" s="1"/>
      <c r="OCG1309" s="1"/>
      <c r="OCH1309" s="1"/>
      <c r="OCI1309" s="1"/>
      <c r="OCJ1309" s="1"/>
      <c r="OCK1309" s="1"/>
      <c r="OCL1309" s="1"/>
      <c r="OCM1309" s="1"/>
      <c r="OCN1309" s="1"/>
      <c r="OCO1309" s="1"/>
      <c r="OCP1309" s="1"/>
      <c r="OCQ1309" s="1"/>
      <c r="OCR1309" s="1"/>
      <c r="OCS1309" s="1"/>
      <c r="OCT1309" s="1"/>
      <c r="OCU1309" s="1"/>
      <c r="OCV1309" s="1"/>
      <c r="OCW1309" s="1"/>
      <c r="OCX1309" s="1"/>
      <c r="OCY1309" s="1"/>
      <c r="OCZ1309" s="1"/>
      <c r="ODA1309" s="1"/>
      <c r="ODB1309" s="1"/>
      <c r="ODC1309" s="1"/>
      <c r="ODD1309" s="1"/>
      <c r="ODE1309" s="1"/>
      <c r="ODF1309" s="1"/>
      <c r="ODG1309" s="1"/>
      <c r="ODH1309" s="1"/>
      <c r="ODI1309" s="1"/>
      <c r="ODJ1309" s="1"/>
      <c r="ODK1309" s="1"/>
      <c r="ODL1309" s="1"/>
      <c r="ODM1309" s="1"/>
      <c r="ODN1309" s="1"/>
      <c r="ODO1309" s="1"/>
      <c r="ODP1309" s="1"/>
      <c r="ODQ1309" s="1"/>
      <c r="ODR1309" s="1"/>
      <c r="ODS1309" s="1"/>
      <c r="ODT1309" s="1"/>
      <c r="ODU1309" s="1"/>
      <c r="ODV1309" s="1"/>
      <c r="ODW1309" s="1"/>
      <c r="ODX1309" s="1"/>
      <c r="ODY1309" s="1"/>
      <c r="ODZ1309" s="1"/>
      <c r="OEA1309" s="1"/>
      <c r="OEB1309" s="1"/>
      <c r="OEC1309" s="1"/>
      <c r="OED1309" s="1"/>
      <c r="OEE1309" s="1"/>
      <c r="OEF1309" s="1"/>
      <c r="OEG1309" s="1"/>
      <c r="OEH1309" s="1"/>
      <c r="OEI1309" s="1"/>
      <c r="OEJ1309" s="1"/>
      <c r="OEK1309" s="1"/>
      <c r="OEL1309" s="1"/>
      <c r="OEM1309" s="1"/>
      <c r="OEN1309" s="1"/>
      <c r="OEO1309" s="1"/>
      <c r="OEP1309" s="1"/>
      <c r="OEQ1309" s="1"/>
      <c r="OER1309" s="1"/>
      <c r="OES1309" s="1"/>
      <c r="OET1309" s="1"/>
      <c r="OEU1309" s="1"/>
      <c r="OEV1309" s="1"/>
      <c r="OEW1309" s="1"/>
      <c r="OEX1309" s="1"/>
      <c r="OEY1309" s="1"/>
      <c r="OEZ1309" s="1"/>
      <c r="OFA1309" s="1"/>
      <c r="OFB1309" s="1"/>
      <c r="OFC1309" s="1"/>
      <c r="OFD1309" s="1"/>
      <c r="OFE1309" s="1"/>
      <c r="OFF1309" s="1"/>
      <c r="OFG1309" s="1"/>
      <c r="OFH1309" s="1"/>
      <c r="OFI1309" s="1"/>
      <c r="OFJ1309" s="1"/>
      <c r="OFK1309" s="1"/>
      <c r="OFL1309" s="1"/>
      <c r="OFM1309" s="1"/>
      <c r="OFN1309" s="1"/>
      <c r="OFO1309" s="1"/>
      <c r="OFP1309" s="1"/>
      <c r="OFQ1309" s="1"/>
      <c r="OFR1309" s="1"/>
      <c r="OFS1309" s="1"/>
      <c r="OFT1309" s="1"/>
      <c r="OFU1309" s="1"/>
      <c r="OFV1309" s="1"/>
      <c r="OFW1309" s="1"/>
      <c r="OFX1309" s="1"/>
      <c r="OFY1309" s="1"/>
      <c r="OFZ1309" s="1"/>
      <c r="OGA1309" s="1"/>
      <c r="OGB1309" s="1"/>
      <c r="OGC1309" s="1"/>
      <c r="OGD1309" s="1"/>
      <c r="OGE1309" s="1"/>
      <c r="OGF1309" s="1"/>
      <c r="OGG1309" s="1"/>
      <c r="OGH1309" s="1"/>
      <c r="OGI1309" s="1"/>
      <c r="OGJ1309" s="1"/>
      <c r="OGK1309" s="1"/>
      <c r="OGL1309" s="1"/>
      <c r="OGM1309" s="1"/>
      <c r="OGN1309" s="1"/>
      <c r="OGO1309" s="1"/>
      <c r="OGP1309" s="1"/>
      <c r="OGQ1309" s="1"/>
      <c r="OGR1309" s="1"/>
      <c r="OGS1309" s="1"/>
      <c r="OGT1309" s="1"/>
      <c r="OGU1309" s="1"/>
      <c r="OGV1309" s="1"/>
      <c r="OGW1309" s="1"/>
      <c r="OGX1309" s="1"/>
      <c r="OGY1309" s="1"/>
      <c r="OGZ1309" s="1"/>
      <c r="OHA1309" s="1"/>
      <c r="OHB1309" s="1"/>
      <c r="OHC1309" s="1"/>
      <c r="OHD1309" s="1"/>
      <c r="OHE1309" s="1"/>
      <c r="OHF1309" s="1"/>
      <c r="OHG1309" s="1"/>
      <c r="OHH1309" s="1"/>
      <c r="OHI1309" s="1"/>
      <c r="OHJ1309" s="1"/>
      <c r="OHK1309" s="1"/>
      <c r="OHL1309" s="1"/>
      <c r="OHM1309" s="1"/>
      <c r="OHN1309" s="1"/>
      <c r="OHO1309" s="1"/>
      <c r="OHP1309" s="1"/>
      <c r="OHQ1309" s="1"/>
      <c r="OHR1309" s="1"/>
      <c r="OHS1309" s="1"/>
      <c r="OHT1309" s="1"/>
      <c r="OHU1309" s="1"/>
      <c r="OHV1309" s="1"/>
      <c r="OHW1309" s="1"/>
      <c r="OHX1309" s="1"/>
      <c r="OHY1309" s="1"/>
      <c r="OHZ1309" s="1"/>
      <c r="OIA1309" s="1"/>
      <c r="OIB1309" s="1"/>
      <c r="OIC1309" s="1"/>
      <c r="OID1309" s="1"/>
      <c r="OIE1309" s="1"/>
      <c r="OIF1309" s="1"/>
      <c r="OIG1309" s="1"/>
      <c r="OIH1309" s="1"/>
      <c r="OII1309" s="1"/>
      <c r="OIJ1309" s="1"/>
      <c r="OIK1309" s="1"/>
      <c r="OIL1309" s="1"/>
      <c r="OIM1309" s="1"/>
      <c r="OIN1309" s="1"/>
      <c r="OIO1309" s="1"/>
      <c r="OIP1309" s="1"/>
      <c r="OIQ1309" s="1"/>
      <c r="OIR1309" s="1"/>
      <c r="OIS1309" s="1"/>
      <c r="OIT1309" s="1"/>
      <c r="OIU1309" s="1"/>
      <c r="OIV1309" s="1"/>
      <c r="OIW1309" s="1"/>
      <c r="OIX1309" s="1"/>
      <c r="OIY1309" s="1"/>
      <c r="OIZ1309" s="1"/>
      <c r="OJA1309" s="1"/>
      <c r="OJB1309" s="1"/>
      <c r="OJC1309" s="1"/>
      <c r="OJD1309" s="1"/>
      <c r="OJE1309" s="1"/>
      <c r="OJF1309" s="1"/>
      <c r="OJG1309" s="1"/>
      <c r="OJH1309" s="1"/>
      <c r="OJI1309" s="1"/>
      <c r="OJJ1309" s="1"/>
      <c r="OJK1309" s="1"/>
      <c r="OJL1309" s="1"/>
      <c r="OJM1309" s="1"/>
      <c r="OJN1309" s="1"/>
      <c r="OJO1309" s="1"/>
      <c r="OJP1309" s="1"/>
      <c r="OJQ1309" s="1"/>
      <c r="OJR1309" s="1"/>
      <c r="OJS1309" s="1"/>
      <c r="OJT1309" s="1"/>
      <c r="OJU1309" s="1"/>
      <c r="OJV1309" s="1"/>
      <c r="OJW1309" s="1"/>
      <c r="OJX1309" s="1"/>
      <c r="OJY1309" s="1"/>
      <c r="OJZ1309" s="1"/>
      <c r="OKA1309" s="1"/>
      <c r="OKB1309" s="1"/>
      <c r="OKC1309" s="1"/>
      <c r="OKD1309" s="1"/>
      <c r="OKE1309" s="1"/>
      <c r="OKF1309" s="1"/>
      <c r="OKG1309" s="1"/>
      <c r="OKH1309" s="1"/>
      <c r="OKI1309" s="1"/>
      <c r="OKJ1309" s="1"/>
      <c r="OKK1309" s="1"/>
      <c r="OKL1309" s="1"/>
      <c r="OKM1309" s="1"/>
      <c r="OKN1309" s="1"/>
      <c r="OKO1309" s="1"/>
      <c r="OKP1309" s="1"/>
      <c r="OKQ1309" s="1"/>
      <c r="OKR1309" s="1"/>
      <c r="OKS1309" s="1"/>
      <c r="OKT1309" s="1"/>
      <c r="OKU1309" s="1"/>
      <c r="OKV1309" s="1"/>
      <c r="OKW1309" s="1"/>
      <c r="OKX1309" s="1"/>
      <c r="OKY1309" s="1"/>
      <c r="OKZ1309" s="1"/>
      <c r="OLA1309" s="1"/>
      <c r="OLB1309" s="1"/>
      <c r="OLC1309" s="1"/>
      <c r="OLD1309" s="1"/>
      <c r="OLE1309" s="1"/>
      <c r="OLF1309" s="1"/>
      <c r="OLG1309" s="1"/>
      <c r="OLH1309" s="1"/>
      <c r="OLI1309" s="1"/>
      <c r="OLJ1309" s="1"/>
      <c r="OLK1309" s="1"/>
      <c r="OLL1309" s="1"/>
      <c r="OLM1309" s="1"/>
      <c r="OLN1309" s="1"/>
      <c r="OLO1309" s="1"/>
      <c r="OLP1309" s="1"/>
      <c r="OLQ1309" s="1"/>
      <c r="OLR1309" s="1"/>
      <c r="OLS1309" s="1"/>
      <c r="OLT1309" s="1"/>
      <c r="OLU1309" s="1"/>
      <c r="OLV1309" s="1"/>
      <c r="OLW1309" s="1"/>
      <c r="OLX1309" s="1"/>
      <c r="OLY1309" s="1"/>
      <c r="OLZ1309" s="1"/>
      <c r="OMA1309" s="1"/>
      <c r="OMB1309" s="1"/>
      <c r="OMC1309" s="1"/>
      <c r="OMD1309" s="1"/>
      <c r="OME1309" s="1"/>
      <c r="OMF1309" s="1"/>
      <c r="OMG1309" s="1"/>
      <c r="OMH1309" s="1"/>
      <c r="OMI1309" s="1"/>
      <c r="OMJ1309" s="1"/>
      <c r="OMK1309" s="1"/>
      <c r="OML1309" s="1"/>
      <c r="OMM1309" s="1"/>
      <c r="OMN1309" s="1"/>
      <c r="OMO1309" s="1"/>
      <c r="OMP1309" s="1"/>
      <c r="OMQ1309" s="1"/>
      <c r="OMR1309" s="1"/>
      <c r="OMS1309" s="1"/>
      <c r="OMT1309" s="1"/>
      <c r="OMU1309" s="1"/>
      <c r="OMV1309" s="1"/>
      <c r="OMW1309" s="1"/>
      <c r="OMX1309" s="1"/>
      <c r="OMY1309" s="1"/>
      <c r="OMZ1309" s="1"/>
      <c r="ONA1309" s="1"/>
      <c r="ONB1309" s="1"/>
      <c r="ONC1309" s="1"/>
      <c r="OND1309" s="1"/>
      <c r="ONE1309" s="1"/>
      <c r="ONF1309" s="1"/>
      <c r="ONG1309" s="1"/>
      <c r="ONH1309" s="1"/>
      <c r="ONI1309" s="1"/>
      <c r="ONJ1309" s="1"/>
      <c r="ONK1309" s="1"/>
      <c r="ONL1309" s="1"/>
      <c r="ONM1309" s="1"/>
      <c r="ONN1309" s="1"/>
      <c r="ONO1309" s="1"/>
      <c r="ONP1309" s="1"/>
      <c r="ONQ1309" s="1"/>
      <c r="ONR1309" s="1"/>
      <c r="ONS1309" s="1"/>
      <c r="ONT1309" s="1"/>
      <c r="ONU1309" s="1"/>
      <c r="ONV1309" s="1"/>
      <c r="ONW1309" s="1"/>
      <c r="ONX1309" s="1"/>
      <c r="ONY1309" s="1"/>
      <c r="ONZ1309" s="1"/>
      <c r="OOA1309" s="1"/>
      <c r="OOB1309" s="1"/>
      <c r="OOC1309" s="1"/>
      <c r="OOD1309" s="1"/>
      <c r="OOE1309" s="1"/>
      <c r="OOF1309" s="1"/>
      <c r="OOG1309" s="1"/>
      <c r="OOH1309" s="1"/>
      <c r="OOI1309" s="1"/>
      <c r="OOJ1309" s="1"/>
      <c r="OOK1309" s="1"/>
      <c r="OOL1309" s="1"/>
      <c r="OOM1309" s="1"/>
      <c r="OON1309" s="1"/>
      <c r="OOO1309" s="1"/>
      <c r="OOP1309" s="1"/>
      <c r="OOQ1309" s="1"/>
      <c r="OOR1309" s="1"/>
      <c r="OOS1309" s="1"/>
      <c r="OOT1309" s="1"/>
      <c r="OOU1309" s="1"/>
      <c r="OOV1309" s="1"/>
      <c r="OOW1309" s="1"/>
      <c r="OOX1309" s="1"/>
      <c r="OOY1309" s="1"/>
      <c r="OOZ1309" s="1"/>
      <c r="OPA1309" s="1"/>
      <c r="OPB1309" s="1"/>
      <c r="OPC1309" s="1"/>
      <c r="OPD1309" s="1"/>
      <c r="OPE1309" s="1"/>
      <c r="OPF1309" s="1"/>
      <c r="OPG1309" s="1"/>
      <c r="OPH1309" s="1"/>
      <c r="OPI1309" s="1"/>
      <c r="OPJ1309" s="1"/>
      <c r="OPK1309" s="1"/>
      <c r="OPL1309" s="1"/>
      <c r="OPM1309" s="1"/>
      <c r="OPN1309" s="1"/>
      <c r="OPO1309" s="1"/>
      <c r="OPP1309" s="1"/>
      <c r="OPQ1309" s="1"/>
      <c r="OPR1309" s="1"/>
      <c r="OPS1309" s="1"/>
      <c r="OPT1309" s="1"/>
      <c r="OPU1309" s="1"/>
      <c r="OPV1309" s="1"/>
      <c r="OPW1309" s="1"/>
      <c r="OPX1309" s="1"/>
      <c r="OPY1309" s="1"/>
      <c r="OPZ1309" s="1"/>
      <c r="OQA1309" s="1"/>
      <c r="OQB1309" s="1"/>
      <c r="OQC1309" s="1"/>
      <c r="OQD1309" s="1"/>
      <c r="OQE1309" s="1"/>
      <c r="OQF1309" s="1"/>
      <c r="OQG1309" s="1"/>
      <c r="OQH1309" s="1"/>
      <c r="OQI1309" s="1"/>
      <c r="OQJ1309" s="1"/>
      <c r="OQK1309" s="1"/>
      <c r="OQL1309" s="1"/>
      <c r="OQM1309" s="1"/>
      <c r="OQN1309" s="1"/>
      <c r="OQO1309" s="1"/>
      <c r="OQP1309" s="1"/>
      <c r="OQQ1309" s="1"/>
      <c r="OQR1309" s="1"/>
      <c r="OQS1309" s="1"/>
      <c r="OQT1309" s="1"/>
      <c r="OQU1309" s="1"/>
      <c r="OQV1309" s="1"/>
      <c r="OQW1309" s="1"/>
      <c r="OQX1309" s="1"/>
      <c r="OQY1309" s="1"/>
      <c r="OQZ1309" s="1"/>
      <c r="ORA1309" s="1"/>
      <c r="ORB1309" s="1"/>
      <c r="ORC1309" s="1"/>
      <c r="ORD1309" s="1"/>
      <c r="ORE1309" s="1"/>
      <c r="ORF1309" s="1"/>
      <c r="ORG1309" s="1"/>
      <c r="ORH1309" s="1"/>
      <c r="ORI1309" s="1"/>
      <c r="ORJ1309" s="1"/>
      <c r="ORK1309" s="1"/>
      <c r="ORL1309" s="1"/>
      <c r="ORM1309" s="1"/>
      <c r="ORN1309" s="1"/>
      <c r="ORO1309" s="1"/>
      <c r="ORP1309" s="1"/>
      <c r="ORQ1309" s="1"/>
      <c r="ORR1309" s="1"/>
      <c r="ORS1309" s="1"/>
      <c r="ORT1309" s="1"/>
      <c r="ORU1309" s="1"/>
      <c r="ORV1309" s="1"/>
      <c r="ORW1309" s="1"/>
      <c r="ORX1309" s="1"/>
      <c r="ORY1309" s="1"/>
      <c r="ORZ1309" s="1"/>
      <c r="OSA1309" s="1"/>
      <c r="OSB1309" s="1"/>
      <c r="OSC1309" s="1"/>
      <c r="OSD1309" s="1"/>
      <c r="OSE1309" s="1"/>
      <c r="OSF1309" s="1"/>
      <c r="OSG1309" s="1"/>
      <c r="OSH1309" s="1"/>
      <c r="OSI1309" s="1"/>
      <c r="OSJ1309" s="1"/>
      <c r="OSK1309" s="1"/>
      <c r="OSL1309" s="1"/>
      <c r="OSM1309" s="1"/>
      <c r="OSN1309" s="1"/>
      <c r="OSO1309" s="1"/>
      <c r="OSP1309" s="1"/>
      <c r="OSQ1309" s="1"/>
      <c r="OSR1309" s="1"/>
      <c r="OSS1309" s="1"/>
      <c r="OST1309" s="1"/>
      <c r="OSU1309" s="1"/>
      <c r="OSV1309" s="1"/>
      <c r="OSW1309" s="1"/>
      <c r="OSX1309" s="1"/>
      <c r="OSY1309" s="1"/>
      <c r="OSZ1309" s="1"/>
      <c r="OTA1309" s="1"/>
      <c r="OTB1309" s="1"/>
      <c r="OTC1309" s="1"/>
      <c r="OTD1309" s="1"/>
      <c r="OTE1309" s="1"/>
      <c r="OTF1309" s="1"/>
      <c r="OTG1309" s="1"/>
      <c r="OTH1309" s="1"/>
      <c r="OTI1309" s="1"/>
      <c r="OTJ1309" s="1"/>
      <c r="OTK1309" s="1"/>
      <c r="OTL1309" s="1"/>
      <c r="OTM1309" s="1"/>
      <c r="OTN1309" s="1"/>
      <c r="OTO1309" s="1"/>
      <c r="OTP1309" s="1"/>
      <c r="OTQ1309" s="1"/>
      <c r="OTR1309" s="1"/>
      <c r="OTS1309" s="1"/>
      <c r="OTT1309" s="1"/>
      <c r="OTU1309" s="1"/>
      <c r="OTV1309" s="1"/>
      <c r="OTW1309" s="1"/>
      <c r="OTX1309" s="1"/>
      <c r="OTY1309" s="1"/>
      <c r="OTZ1309" s="1"/>
      <c r="OUA1309" s="1"/>
      <c r="OUB1309" s="1"/>
      <c r="OUC1309" s="1"/>
      <c r="OUD1309" s="1"/>
      <c r="OUE1309" s="1"/>
      <c r="OUF1309" s="1"/>
      <c r="OUG1309" s="1"/>
      <c r="OUH1309" s="1"/>
      <c r="OUI1309" s="1"/>
      <c r="OUJ1309" s="1"/>
      <c r="OUK1309" s="1"/>
      <c r="OUL1309" s="1"/>
      <c r="OUM1309" s="1"/>
      <c r="OUN1309" s="1"/>
      <c r="OUO1309" s="1"/>
      <c r="OUP1309" s="1"/>
      <c r="OUQ1309" s="1"/>
      <c r="OUR1309" s="1"/>
      <c r="OUS1309" s="1"/>
      <c r="OUT1309" s="1"/>
      <c r="OUU1309" s="1"/>
      <c r="OUV1309" s="1"/>
      <c r="OUW1309" s="1"/>
      <c r="OUX1309" s="1"/>
      <c r="OUY1309" s="1"/>
      <c r="OUZ1309" s="1"/>
      <c r="OVA1309" s="1"/>
      <c r="OVB1309" s="1"/>
      <c r="OVC1309" s="1"/>
      <c r="OVD1309" s="1"/>
      <c r="OVE1309" s="1"/>
      <c r="OVF1309" s="1"/>
      <c r="OVG1309" s="1"/>
      <c r="OVH1309" s="1"/>
      <c r="OVI1309" s="1"/>
      <c r="OVJ1309" s="1"/>
      <c r="OVK1309" s="1"/>
      <c r="OVL1309" s="1"/>
      <c r="OVM1309" s="1"/>
      <c r="OVN1309" s="1"/>
      <c r="OVO1309" s="1"/>
      <c r="OVP1309" s="1"/>
      <c r="OVQ1309" s="1"/>
      <c r="OVR1309" s="1"/>
      <c r="OVS1309" s="1"/>
      <c r="OVT1309" s="1"/>
      <c r="OVU1309" s="1"/>
      <c r="OVV1309" s="1"/>
      <c r="OVW1309" s="1"/>
      <c r="OVX1309" s="1"/>
      <c r="OVY1309" s="1"/>
      <c r="OVZ1309" s="1"/>
      <c r="OWA1309" s="1"/>
      <c r="OWB1309" s="1"/>
      <c r="OWC1309" s="1"/>
      <c r="OWD1309" s="1"/>
      <c r="OWE1309" s="1"/>
      <c r="OWF1309" s="1"/>
      <c r="OWG1309" s="1"/>
      <c r="OWH1309" s="1"/>
      <c r="OWI1309" s="1"/>
      <c r="OWJ1309" s="1"/>
      <c r="OWK1309" s="1"/>
      <c r="OWL1309" s="1"/>
      <c r="OWM1309" s="1"/>
      <c r="OWN1309" s="1"/>
      <c r="OWO1309" s="1"/>
      <c r="OWP1309" s="1"/>
      <c r="OWQ1309" s="1"/>
      <c r="OWR1309" s="1"/>
      <c r="OWS1309" s="1"/>
      <c r="OWT1309" s="1"/>
      <c r="OWU1309" s="1"/>
      <c r="OWV1309" s="1"/>
      <c r="OWW1309" s="1"/>
      <c r="OWX1309" s="1"/>
      <c r="OWY1309" s="1"/>
      <c r="OWZ1309" s="1"/>
      <c r="OXA1309" s="1"/>
      <c r="OXB1309" s="1"/>
      <c r="OXC1309" s="1"/>
      <c r="OXD1309" s="1"/>
      <c r="OXE1309" s="1"/>
      <c r="OXF1309" s="1"/>
      <c r="OXG1309" s="1"/>
      <c r="OXH1309" s="1"/>
      <c r="OXI1309" s="1"/>
      <c r="OXJ1309" s="1"/>
      <c r="OXK1309" s="1"/>
      <c r="OXL1309" s="1"/>
      <c r="OXM1309" s="1"/>
      <c r="OXN1309" s="1"/>
      <c r="OXO1309" s="1"/>
      <c r="OXP1309" s="1"/>
      <c r="OXQ1309" s="1"/>
      <c r="OXR1309" s="1"/>
      <c r="OXS1309" s="1"/>
      <c r="OXT1309" s="1"/>
      <c r="OXU1309" s="1"/>
      <c r="OXV1309" s="1"/>
      <c r="OXW1309" s="1"/>
      <c r="OXX1309" s="1"/>
      <c r="OXY1309" s="1"/>
      <c r="OXZ1309" s="1"/>
      <c r="OYA1309" s="1"/>
      <c r="OYB1309" s="1"/>
      <c r="OYC1309" s="1"/>
      <c r="OYD1309" s="1"/>
      <c r="OYE1309" s="1"/>
      <c r="OYF1309" s="1"/>
      <c r="OYG1309" s="1"/>
      <c r="OYH1309" s="1"/>
      <c r="OYI1309" s="1"/>
      <c r="OYJ1309" s="1"/>
      <c r="OYK1309" s="1"/>
      <c r="OYL1309" s="1"/>
      <c r="OYM1309" s="1"/>
      <c r="OYN1309" s="1"/>
      <c r="OYO1309" s="1"/>
      <c r="OYP1309" s="1"/>
      <c r="OYQ1309" s="1"/>
      <c r="OYR1309" s="1"/>
      <c r="OYS1309" s="1"/>
      <c r="OYT1309" s="1"/>
      <c r="OYU1309" s="1"/>
      <c r="OYV1309" s="1"/>
      <c r="OYW1309" s="1"/>
      <c r="OYX1309" s="1"/>
      <c r="OYY1309" s="1"/>
      <c r="OYZ1309" s="1"/>
      <c r="OZA1309" s="1"/>
      <c r="OZB1309" s="1"/>
      <c r="OZC1309" s="1"/>
      <c r="OZD1309" s="1"/>
      <c r="OZE1309" s="1"/>
      <c r="OZF1309" s="1"/>
      <c r="OZG1309" s="1"/>
      <c r="OZH1309" s="1"/>
      <c r="OZI1309" s="1"/>
      <c r="OZJ1309" s="1"/>
      <c r="OZK1309" s="1"/>
      <c r="OZL1309" s="1"/>
      <c r="OZM1309" s="1"/>
      <c r="OZN1309" s="1"/>
      <c r="OZO1309" s="1"/>
      <c r="OZP1309" s="1"/>
      <c r="OZQ1309" s="1"/>
      <c r="OZR1309" s="1"/>
      <c r="OZS1309" s="1"/>
      <c r="OZT1309" s="1"/>
      <c r="OZU1309" s="1"/>
      <c r="OZV1309" s="1"/>
      <c r="OZW1309" s="1"/>
      <c r="OZX1309" s="1"/>
      <c r="OZY1309" s="1"/>
      <c r="OZZ1309" s="1"/>
      <c r="PAA1309" s="1"/>
      <c r="PAB1309" s="1"/>
      <c r="PAC1309" s="1"/>
      <c r="PAD1309" s="1"/>
      <c r="PAE1309" s="1"/>
      <c r="PAF1309" s="1"/>
      <c r="PAG1309" s="1"/>
      <c r="PAH1309" s="1"/>
      <c r="PAI1309" s="1"/>
      <c r="PAJ1309" s="1"/>
      <c r="PAK1309" s="1"/>
      <c r="PAL1309" s="1"/>
      <c r="PAM1309" s="1"/>
      <c r="PAN1309" s="1"/>
      <c r="PAO1309" s="1"/>
      <c r="PAP1309" s="1"/>
      <c r="PAQ1309" s="1"/>
      <c r="PAR1309" s="1"/>
      <c r="PAS1309" s="1"/>
      <c r="PAT1309" s="1"/>
      <c r="PAU1309" s="1"/>
      <c r="PAV1309" s="1"/>
      <c r="PAW1309" s="1"/>
      <c r="PAX1309" s="1"/>
      <c r="PAY1309" s="1"/>
      <c r="PAZ1309" s="1"/>
      <c r="PBA1309" s="1"/>
      <c r="PBB1309" s="1"/>
      <c r="PBC1309" s="1"/>
      <c r="PBD1309" s="1"/>
      <c r="PBE1309" s="1"/>
      <c r="PBF1309" s="1"/>
      <c r="PBG1309" s="1"/>
      <c r="PBH1309" s="1"/>
      <c r="PBI1309" s="1"/>
      <c r="PBJ1309" s="1"/>
      <c r="PBK1309" s="1"/>
      <c r="PBL1309" s="1"/>
      <c r="PBM1309" s="1"/>
      <c r="PBN1309" s="1"/>
      <c r="PBO1309" s="1"/>
      <c r="PBP1309" s="1"/>
      <c r="PBQ1309" s="1"/>
      <c r="PBR1309" s="1"/>
      <c r="PBS1309" s="1"/>
      <c r="PBT1309" s="1"/>
      <c r="PBU1309" s="1"/>
      <c r="PBV1309" s="1"/>
      <c r="PBW1309" s="1"/>
      <c r="PBX1309" s="1"/>
      <c r="PBY1309" s="1"/>
      <c r="PBZ1309" s="1"/>
      <c r="PCA1309" s="1"/>
      <c r="PCB1309" s="1"/>
      <c r="PCC1309" s="1"/>
      <c r="PCD1309" s="1"/>
      <c r="PCE1309" s="1"/>
      <c r="PCF1309" s="1"/>
      <c r="PCG1309" s="1"/>
      <c r="PCH1309" s="1"/>
      <c r="PCI1309" s="1"/>
      <c r="PCJ1309" s="1"/>
      <c r="PCK1309" s="1"/>
      <c r="PCL1309" s="1"/>
      <c r="PCM1309" s="1"/>
      <c r="PCN1309" s="1"/>
      <c r="PCO1309" s="1"/>
      <c r="PCP1309" s="1"/>
      <c r="PCQ1309" s="1"/>
      <c r="PCR1309" s="1"/>
      <c r="PCS1309" s="1"/>
      <c r="PCT1309" s="1"/>
      <c r="PCU1309" s="1"/>
      <c r="PCV1309" s="1"/>
      <c r="PCW1309" s="1"/>
      <c r="PCX1309" s="1"/>
      <c r="PCY1309" s="1"/>
      <c r="PCZ1309" s="1"/>
      <c r="PDA1309" s="1"/>
      <c r="PDB1309" s="1"/>
      <c r="PDC1309" s="1"/>
      <c r="PDD1309" s="1"/>
      <c r="PDE1309" s="1"/>
      <c r="PDF1309" s="1"/>
      <c r="PDG1309" s="1"/>
      <c r="PDH1309" s="1"/>
      <c r="PDI1309" s="1"/>
      <c r="PDJ1309" s="1"/>
      <c r="PDK1309" s="1"/>
      <c r="PDL1309" s="1"/>
      <c r="PDM1309" s="1"/>
      <c r="PDN1309" s="1"/>
      <c r="PDO1309" s="1"/>
      <c r="PDP1309" s="1"/>
      <c r="PDQ1309" s="1"/>
      <c r="PDR1309" s="1"/>
      <c r="PDS1309" s="1"/>
      <c r="PDT1309" s="1"/>
      <c r="PDU1309" s="1"/>
      <c r="PDV1309" s="1"/>
      <c r="PDW1309" s="1"/>
      <c r="PDX1309" s="1"/>
      <c r="PDY1309" s="1"/>
      <c r="PDZ1309" s="1"/>
      <c r="PEA1309" s="1"/>
      <c r="PEB1309" s="1"/>
      <c r="PEC1309" s="1"/>
      <c r="PED1309" s="1"/>
      <c r="PEE1309" s="1"/>
      <c r="PEF1309" s="1"/>
      <c r="PEG1309" s="1"/>
      <c r="PEH1309" s="1"/>
      <c r="PEI1309" s="1"/>
      <c r="PEJ1309" s="1"/>
      <c r="PEK1309" s="1"/>
      <c r="PEL1309" s="1"/>
      <c r="PEM1309" s="1"/>
      <c r="PEN1309" s="1"/>
      <c r="PEO1309" s="1"/>
      <c r="PEP1309" s="1"/>
      <c r="PEQ1309" s="1"/>
      <c r="PER1309" s="1"/>
      <c r="PES1309" s="1"/>
      <c r="PET1309" s="1"/>
      <c r="PEU1309" s="1"/>
      <c r="PEV1309" s="1"/>
      <c r="PEW1309" s="1"/>
      <c r="PEX1309" s="1"/>
      <c r="PEY1309" s="1"/>
      <c r="PEZ1309" s="1"/>
      <c r="PFA1309" s="1"/>
      <c r="PFB1309" s="1"/>
      <c r="PFC1309" s="1"/>
      <c r="PFD1309" s="1"/>
      <c r="PFE1309" s="1"/>
      <c r="PFF1309" s="1"/>
      <c r="PFG1309" s="1"/>
      <c r="PFH1309" s="1"/>
      <c r="PFI1309" s="1"/>
      <c r="PFJ1309" s="1"/>
      <c r="PFK1309" s="1"/>
      <c r="PFL1309" s="1"/>
      <c r="PFM1309" s="1"/>
      <c r="PFN1309" s="1"/>
      <c r="PFO1309" s="1"/>
      <c r="PFP1309" s="1"/>
      <c r="PFQ1309" s="1"/>
      <c r="PFR1309" s="1"/>
      <c r="PFS1309" s="1"/>
      <c r="PFT1309" s="1"/>
      <c r="PFU1309" s="1"/>
      <c r="PFV1309" s="1"/>
      <c r="PFW1309" s="1"/>
      <c r="PFX1309" s="1"/>
      <c r="PFY1309" s="1"/>
      <c r="PFZ1309" s="1"/>
      <c r="PGA1309" s="1"/>
      <c r="PGB1309" s="1"/>
      <c r="PGC1309" s="1"/>
      <c r="PGD1309" s="1"/>
      <c r="PGE1309" s="1"/>
      <c r="PGF1309" s="1"/>
      <c r="PGG1309" s="1"/>
      <c r="PGH1309" s="1"/>
      <c r="PGI1309" s="1"/>
      <c r="PGJ1309" s="1"/>
      <c r="PGK1309" s="1"/>
      <c r="PGL1309" s="1"/>
      <c r="PGM1309" s="1"/>
      <c r="PGN1309" s="1"/>
      <c r="PGO1309" s="1"/>
      <c r="PGP1309" s="1"/>
      <c r="PGQ1309" s="1"/>
      <c r="PGR1309" s="1"/>
      <c r="PGS1309" s="1"/>
      <c r="PGT1309" s="1"/>
      <c r="PGU1309" s="1"/>
      <c r="PGV1309" s="1"/>
      <c r="PGW1309" s="1"/>
      <c r="PGX1309" s="1"/>
      <c r="PGY1309" s="1"/>
      <c r="PGZ1309" s="1"/>
      <c r="PHA1309" s="1"/>
      <c r="PHB1309" s="1"/>
      <c r="PHC1309" s="1"/>
      <c r="PHD1309" s="1"/>
      <c r="PHE1309" s="1"/>
      <c r="PHF1309" s="1"/>
      <c r="PHG1309" s="1"/>
      <c r="PHH1309" s="1"/>
      <c r="PHI1309" s="1"/>
      <c r="PHJ1309" s="1"/>
      <c r="PHK1309" s="1"/>
      <c r="PHL1309" s="1"/>
      <c r="PHM1309" s="1"/>
      <c r="PHN1309" s="1"/>
      <c r="PHO1309" s="1"/>
      <c r="PHP1309" s="1"/>
      <c r="PHQ1309" s="1"/>
      <c r="PHR1309" s="1"/>
      <c r="PHS1309" s="1"/>
      <c r="PHT1309" s="1"/>
      <c r="PHU1309" s="1"/>
      <c r="PHV1309" s="1"/>
      <c r="PHW1309" s="1"/>
      <c r="PHX1309" s="1"/>
      <c r="PHY1309" s="1"/>
      <c r="PHZ1309" s="1"/>
      <c r="PIA1309" s="1"/>
      <c r="PIB1309" s="1"/>
      <c r="PIC1309" s="1"/>
      <c r="PID1309" s="1"/>
      <c r="PIE1309" s="1"/>
      <c r="PIF1309" s="1"/>
      <c r="PIG1309" s="1"/>
      <c r="PIH1309" s="1"/>
      <c r="PII1309" s="1"/>
      <c r="PIJ1309" s="1"/>
      <c r="PIK1309" s="1"/>
      <c r="PIL1309" s="1"/>
      <c r="PIM1309" s="1"/>
      <c r="PIN1309" s="1"/>
      <c r="PIO1309" s="1"/>
      <c r="PIP1309" s="1"/>
      <c r="PIQ1309" s="1"/>
      <c r="PIR1309" s="1"/>
      <c r="PIS1309" s="1"/>
      <c r="PIT1309" s="1"/>
      <c r="PIU1309" s="1"/>
      <c r="PIV1309" s="1"/>
      <c r="PIW1309" s="1"/>
      <c r="PIX1309" s="1"/>
      <c r="PIY1309" s="1"/>
      <c r="PIZ1309" s="1"/>
      <c r="PJA1309" s="1"/>
      <c r="PJB1309" s="1"/>
      <c r="PJC1309" s="1"/>
      <c r="PJD1309" s="1"/>
      <c r="PJE1309" s="1"/>
      <c r="PJF1309" s="1"/>
      <c r="PJG1309" s="1"/>
      <c r="PJH1309" s="1"/>
      <c r="PJI1309" s="1"/>
      <c r="PJJ1309" s="1"/>
      <c r="PJK1309" s="1"/>
      <c r="PJL1309" s="1"/>
      <c r="PJM1309" s="1"/>
      <c r="PJN1309" s="1"/>
      <c r="PJO1309" s="1"/>
      <c r="PJP1309" s="1"/>
      <c r="PJQ1309" s="1"/>
      <c r="PJR1309" s="1"/>
      <c r="PJS1309" s="1"/>
      <c r="PJT1309" s="1"/>
      <c r="PJU1309" s="1"/>
      <c r="PJV1309" s="1"/>
      <c r="PJW1309" s="1"/>
      <c r="PJX1309" s="1"/>
      <c r="PJY1309" s="1"/>
      <c r="PJZ1309" s="1"/>
      <c r="PKA1309" s="1"/>
      <c r="PKB1309" s="1"/>
      <c r="PKC1309" s="1"/>
      <c r="PKD1309" s="1"/>
      <c r="PKE1309" s="1"/>
      <c r="PKF1309" s="1"/>
      <c r="PKG1309" s="1"/>
      <c r="PKH1309" s="1"/>
      <c r="PKI1309" s="1"/>
      <c r="PKJ1309" s="1"/>
      <c r="PKK1309" s="1"/>
      <c r="PKL1309" s="1"/>
      <c r="PKM1309" s="1"/>
      <c r="PKN1309" s="1"/>
      <c r="PKO1309" s="1"/>
      <c r="PKP1309" s="1"/>
      <c r="PKQ1309" s="1"/>
      <c r="PKR1309" s="1"/>
      <c r="PKS1309" s="1"/>
      <c r="PKT1309" s="1"/>
      <c r="PKU1309" s="1"/>
      <c r="PKV1309" s="1"/>
      <c r="PKW1309" s="1"/>
      <c r="PKX1309" s="1"/>
      <c r="PKY1309" s="1"/>
      <c r="PKZ1309" s="1"/>
      <c r="PLA1309" s="1"/>
      <c r="PLB1309" s="1"/>
      <c r="PLC1309" s="1"/>
      <c r="PLD1309" s="1"/>
      <c r="PLE1309" s="1"/>
      <c r="PLF1309" s="1"/>
      <c r="PLG1309" s="1"/>
      <c r="PLH1309" s="1"/>
      <c r="PLI1309" s="1"/>
      <c r="PLJ1309" s="1"/>
      <c r="PLK1309" s="1"/>
      <c r="PLL1309" s="1"/>
      <c r="PLM1309" s="1"/>
      <c r="PLN1309" s="1"/>
      <c r="PLO1309" s="1"/>
      <c r="PLP1309" s="1"/>
      <c r="PLQ1309" s="1"/>
      <c r="PLR1309" s="1"/>
      <c r="PLS1309" s="1"/>
      <c r="PLT1309" s="1"/>
      <c r="PLU1309" s="1"/>
      <c r="PLV1309" s="1"/>
      <c r="PLW1309" s="1"/>
      <c r="PLX1309" s="1"/>
      <c r="PLY1309" s="1"/>
      <c r="PLZ1309" s="1"/>
      <c r="PMA1309" s="1"/>
      <c r="PMB1309" s="1"/>
      <c r="PMC1309" s="1"/>
      <c r="PMD1309" s="1"/>
      <c r="PME1309" s="1"/>
      <c r="PMF1309" s="1"/>
      <c r="PMG1309" s="1"/>
      <c r="PMH1309" s="1"/>
      <c r="PMI1309" s="1"/>
      <c r="PMJ1309" s="1"/>
      <c r="PMK1309" s="1"/>
      <c r="PML1309" s="1"/>
      <c r="PMM1309" s="1"/>
      <c r="PMN1309" s="1"/>
      <c r="PMO1309" s="1"/>
      <c r="PMP1309" s="1"/>
      <c r="PMQ1309" s="1"/>
      <c r="PMR1309" s="1"/>
      <c r="PMS1309" s="1"/>
      <c r="PMT1309" s="1"/>
      <c r="PMU1309" s="1"/>
      <c r="PMV1309" s="1"/>
      <c r="PMW1309" s="1"/>
      <c r="PMX1309" s="1"/>
      <c r="PMY1309" s="1"/>
      <c r="PMZ1309" s="1"/>
      <c r="PNA1309" s="1"/>
      <c r="PNB1309" s="1"/>
      <c r="PNC1309" s="1"/>
      <c r="PND1309" s="1"/>
      <c r="PNE1309" s="1"/>
      <c r="PNF1309" s="1"/>
      <c r="PNG1309" s="1"/>
      <c r="PNH1309" s="1"/>
      <c r="PNI1309" s="1"/>
      <c r="PNJ1309" s="1"/>
      <c r="PNK1309" s="1"/>
      <c r="PNL1309" s="1"/>
      <c r="PNM1309" s="1"/>
      <c r="PNN1309" s="1"/>
      <c r="PNO1309" s="1"/>
      <c r="PNP1309" s="1"/>
      <c r="PNQ1309" s="1"/>
      <c r="PNR1309" s="1"/>
      <c r="PNS1309" s="1"/>
      <c r="PNT1309" s="1"/>
      <c r="PNU1309" s="1"/>
      <c r="PNV1309" s="1"/>
      <c r="PNW1309" s="1"/>
      <c r="PNX1309" s="1"/>
      <c r="PNY1309" s="1"/>
      <c r="PNZ1309" s="1"/>
      <c r="POA1309" s="1"/>
      <c r="POB1309" s="1"/>
      <c r="POC1309" s="1"/>
      <c r="POD1309" s="1"/>
      <c r="POE1309" s="1"/>
      <c r="POF1309" s="1"/>
      <c r="POG1309" s="1"/>
      <c r="POH1309" s="1"/>
      <c r="POI1309" s="1"/>
      <c r="POJ1309" s="1"/>
      <c r="POK1309" s="1"/>
      <c r="POL1309" s="1"/>
      <c r="POM1309" s="1"/>
      <c r="PON1309" s="1"/>
      <c r="POO1309" s="1"/>
      <c r="POP1309" s="1"/>
      <c r="POQ1309" s="1"/>
      <c r="POR1309" s="1"/>
      <c r="POS1309" s="1"/>
      <c r="POT1309" s="1"/>
      <c r="POU1309" s="1"/>
      <c r="POV1309" s="1"/>
      <c r="POW1309" s="1"/>
      <c r="POX1309" s="1"/>
      <c r="POY1309" s="1"/>
      <c r="POZ1309" s="1"/>
      <c r="PPA1309" s="1"/>
      <c r="PPB1309" s="1"/>
      <c r="PPC1309" s="1"/>
      <c r="PPD1309" s="1"/>
      <c r="PPE1309" s="1"/>
      <c r="PPF1309" s="1"/>
      <c r="PPG1309" s="1"/>
      <c r="PPH1309" s="1"/>
      <c r="PPI1309" s="1"/>
      <c r="PPJ1309" s="1"/>
      <c r="PPK1309" s="1"/>
      <c r="PPL1309" s="1"/>
      <c r="PPM1309" s="1"/>
      <c r="PPN1309" s="1"/>
      <c r="PPO1309" s="1"/>
      <c r="PPP1309" s="1"/>
      <c r="PPQ1309" s="1"/>
      <c r="PPR1309" s="1"/>
      <c r="PPS1309" s="1"/>
      <c r="PPT1309" s="1"/>
      <c r="PPU1309" s="1"/>
      <c r="PPV1309" s="1"/>
      <c r="PPW1309" s="1"/>
      <c r="PPX1309" s="1"/>
      <c r="PPY1309" s="1"/>
      <c r="PPZ1309" s="1"/>
      <c r="PQA1309" s="1"/>
      <c r="PQB1309" s="1"/>
      <c r="PQC1309" s="1"/>
      <c r="PQD1309" s="1"/>
      <c r="PQE1309" s="1"/>
      <c r="PQF1309" s="1"/>
      <c r="PQG1309" s="1"/>
      <c r="PQH1309" s="1"/>
      <c r="PQI1309" s="1"/>
      <c r="PQJ1309" s="1"/>
      <c r="PQK1309" s="1"/>
      <c r="PQL1309" s="1"/>
      <c r="PQM1309" s="1"/>
      <c r="PQN1309" s="1"/>
      <c r="PQO1309" s="1"/>
      <c r="PQP1309" s="1"/>
      <c r="PQQ1309" s="1"/>
      <c r="PQR1309" s="1"/>
      <c r="PQS1309" s="1"/>
      <c r="PQT1309" s="1"/>
      <c r="PQU1309" s="1"/>
      <c r="PQV1309" s="1"/>
      <c r="PQW1309" s="1"/>
      <c r="PQX1309" s="1"/>
      <c r="PQY1309" s="1"/>
      <c r="PQZ1309" s="1"/>
      <c r="PRA1309" s="1"/>
      <c r="PRB1309" s="1"/>
      <c r="PRC1309" s="1"/>
      <c r="PRD1309" s="1"/>
      <c r="PRE1309" s="1"/>
      <c r="PRF1309" s="1"/>
      <c r="PRG1309" s="1"/>
      <c r="PRH1309" s="1"/>
      <c r="PRI1309" s="1"/>
      <c r="PRJ1309" s="1"/>
      <c r="PRK1309" s="1"/>
      <c r="PRL1309" s="1"/>
      <c r="PRM1309" s="1"/>
      <c r="PRN1309" s="1"/>
      <c r="PRO1309" s="1"/>
      <c r="PRP1309" s="1"/>
      <c r="PRQ1309" s="1"/>
      <c r="PRR1309" s="1"/>
      <c r="PRS1309" s="1"/>
      <c r="PRT1309" s="1"/>
      <c r="PRU1309" s="1"/>
      <c r="PRV1309" s="1"/>
      <c r="PRW1309" s="1"/>
      <c r="PRX1309" s="1"/>
      <c r="PRY1309" s="1"/>
      <c r="PRZ1309" s="1"/>
      <c r="PSA1309" s="1"/>
      <c r="PSB1309" s="1"/>
      <c r="PSC1309" s="1"/>
      <c r="PSD1309" s="1"/>
      <c r="PSE1309" s="1"/>
      <c r="PSF1309" s="1"/>
      <c r="PSG1309" s="1"/>
      <c r="PSH1309" s="1"/>
      <c r="PSI1309" s="1"/>
      <c r="PSJ1309" s="1"/>
      <c r="PSK1309" s="1"/>
      <c r="PSL1309" s="1"/>
      <c r="PSM1309" s="1"/>
      <c r="PSN1309" s="1"/>
      <c r="PSO1309" s="1"/>
      <c r="PSP1309" s="1"/>
      <c r="PSQ1309" s="1"/>
      <c r="PSR1309" s="1"/>
      <c r="PSS1309" s="1"/>
      <c r="PST1309" s="1"/>
      <c r="PSU1309" s="1"/>
      <c r="PSV1309" s="1"/>
      <c r="PSW1309" s="1"/>
      <c r="PSX1309" s="1"/>
      <c r="PSY1309" s="1"/>
      <c r="PSZ1309" s="1"/>
      <c r="PTA1309" s="1"/>
      <c r="PTB1309" s="1"/>
      <c r="PTC1309" s="1"/>
      <c r="PTD1309" s="1"/>
      <c r="PTE1309" s="1"/>
      <c r="PTF1309" s="1"/>
      <c r="PTG1309" s="1"/>
      <c r="PTH1309" s="1"/>
      <c r="PTI1309" s="1"/>
      <c r="PTJ1309" s="1"/>
      <c r="PTK1309" s="1"/>
      <c r="PTL1309" s="1"/>
      <c r="PTM1309" s="1"/>
      <c r="PTN1309" s="1"/>
      <c r="PTO1309" s="1"/>
      <c r="PTP1309" s="1"/>
      <c r="PTQ1309" s="1"/>
      <c r="PTR1309" s="1"/>
      <c r="PTS1309" s="1"/>
      <c r="PTT1309" s="1"/>
      <c r="PTU1309" s="1"/>
      <c r="PTV1309" s="1"/>
      <c r="PTW1309" s="1"/>
      <c r="PTX1309" s="1"/>
      <c r="PTY1309" s="1"/>
      <c r="PTZ1309" s="1"/>
      <c r="PUA1309" s="1"/>
      <c r="PUB1309" s="1"/>
      <c r="PUC1309" s="1"/>
      <c r="PUD1309" s="1"/>
      <c r="PUE1309" s="1"/>
      <c r="PUF1309" s="1"/>
      <c r="PUG1309" s="1"/>
      <c r="PUH1309" s="1"/>
      <c r="PUI1309" s="1"/>
      <c r="PUJ1309" s="1"/>
      <c r="PUK1309" s="1"/>
      <c r="PUL1309" s="1"/>
      <c r="PUM1309" s="1"/>
      <c r="PUN1309" s="1"/>
      <c r="PUO1309" s="1"/>
      <c r="PUP1309" s="1"/>
      <c r="PUQ1309" s="1"/>
      <c r="PUR1309" s="1"/>
      <c r="PUS1309" s="1"/>
      <c r="PUT1309" s="1"/>
      <c r="PUU1309" s="1"/>
      <c r="PUV1309" s="1"/>
      <c r="PUW1309" s="1"/>
      <c r="PUX1309" s="1"/>
      <c r="PUY1309" s="1"/>
      <c r="PUZ1309" s="1"/>
      <c r="PVA1309" s="1"/>
      <c r="PVB1309" s="1"/>
      <c r="PVC1309" s="1"/>
      <c r="PVD1309" s="1"/>
      <c r="PVE1309" s="1"/>
      <c r="PVF1309" s="1"/>
      <c r="PVG1309" s="1"/>
      <c r="PVH1309" s="1"/>
      <c r="PVI1309" s="1"/>
      <c r="PVJ1309" s="1"/>
      <c r="PVK1309" s="1"/>
      <c r="PVL1309" s="1"/>
      <c r="PVM1309" s="1"/>
      <c r="PVN1309" s="1"/>
      <c r="PVO1309" s="1"/>
      <c r="PVP1309" s="1"/>
      <c r="PVQ1309" s="1"/>
      <c r="PVR1309" s="1"/>
      <c r="PVS1309" s="1"/>
      <c r="PVT1309" s="1"/>
      <c r="PVU1309" s="1"/>
      <c r="PVV1309" s="1"/>
      <c r="PVW1309" s="1"/>
      <c r="PVX1309" s="1"/>
      <c r="PVY1309" s="1"/>
      <c r="PVZ1309" s="1"/>
      <c r="PWA1309" s="1"/>
      <c r="PWB1309" s="1"/>
      <c r="PWC1309" s="1"/>
      <c r="PWD1309" s="1"/>
      <c r="PWE1309" s="1"/>
      <c r="PWF1309" s="1"/>
      <c r="PWG1309" s="1"/>
      <c r="PWH1309" s="1"/>
      <c r="PWI1309" s="1"/>
      <c r="PWJ1309" s="1"/>
      <c r="PWK1309" s="1"/>
      <c r="PWL1309" s="1"/>
      <c r="PWM1309" s="1"/>
      <c r="PWN1309" s="1"/>
      <c r="PWO1309" s="1"/>
      <c r="PWP1309" s="1"/>
      <c r="PWQ1309" s="1"/>
      <c r="PWR1309" s="1"/>
      <c r="PWS1309" s="1"/>
      <c r="PWT1309" s="1"/>
      <c r="PWU1309" s="1"/>
      <c r="PWV1309" s="1"/>
      <c r="PWW1309" s="1"/>
      <c r="PWX1309" s="1"/>
      <c r="PWY1309" s="1"/>
      <c r="PWZ1309" s="1"/>
      <c r="PXA1309" s="1"/>
      <c r="PXB1309" s="1"/>
      <c r="PXC1309" s="1"/>
      <c r="PXD1309" s="1"/>
      <c r="PXE1309" s="1"/>
      <c r="PXF1309" s="1"/>
      <c r="PXG1309" s="1"/>
      <c r="PXH1309" s="1"/>
      <c r="PXI1309" s="1"/>
      <c r="PXJ1309" s="1"/>
      <c r="PXK1309" s="1"/>
      <c r="PXL1309" s="1"/>
      <c r="PXM1309" s="1"/>
      <c r="PXN1309" s="1"/>
      <c r="PXO1309" s="1"/>
      <c r="PXP1309" s="1"/>
      <c r="PXQ1309" s="1"/>
      <c r="PXR1309" s="1"/>
      <c r="PXS1309" s="1"/>
      <c r="PXT1309" s="1"/>
      <c r="PXU1309" s="1"/>
      <c r="PXV1309" s="1"/>
      <c r="PXW1309" s="1"/>
      <c r="PXX1309" s="1"/>
      <c r="PXY1309" s="1"/>
      <c r="PXZ1309" s="1"/>
      <c r="PYA1309" s="1"/>
      <c r="PYB1309" s="1"/>
      <c r="PYC1309" s="1"/>
      <c r="PYD1309" s="1"/>
      <c r="PYE1309" s="1"/>
      <c r="PYF1309" s="1"/>
      <c r="PYG1309" s="1"/>
      <c r="PYH1309" s="1"/>
      <c r="PYI1309" s="1"/>
      <c r="PYJ1309" s="1"/>
      <c r="PYK1309" s="1"/>
      <c r="PYL1309" s="1"/>
      <c r="PYM1309" s="1"/>
      <c r="PYN1309" s="1"/>
      <c r="PYO1309" s="1"/>
      <c r="PYP1309" s="1"/>
      <c r="PYQ1309" s="1"/>
      <c r="PYR1309" s="1"/>
      <c r="PYS1309" s="1"/>
      <c r="PYT1309" s="1"/>
      <c r="PYU1309" s="1"/>
      <c r="PYV1309" s="1"/>
      <c r="PYW1309" s="1"/>
      <c r="PYX1309" s="1"/>
      <c r="PYY1309" s="1"/>
      <c r="PYZ1309" s="1"/>
      <c r="PZA1309" s="1"/>
      <c r="PZB1309" s="1"/>
      <c r="PZC1309" s="1"/>
      <c r="PZD1309" s="1"/>
      <c r="PZE1309" s="1"/>
      <c r="PZF1309" s="1"/>
      <c r="PZG1309" s="1"/>
      <c r="PZH1309" s="1"/>
      <c r="PZI1309" s="1"/>
      <c r="PZJ1309" s="1"/>
      <c r="PZK1309" s="1"/>
      <c r="PZL1309" s="1"/>
      <c r="PZM1309" s="1"/>
      <c r="PZN1309" s="1"/>
      <c r="PZO1309" s="1"/>
      <c r="PZP1309" s="1"/>
      <c r="PZQ1309" s="1"/>
      <c r="PZR1309" s="1"/>
      <c r="PZS1309" s="1"/>
      <c r="PZT1309" s="1"/>
      <c r="PZU1309" s="1"/>
      <c r="PZV1309" s="1"/>
      <c r="PZW1309" s="1"/>
      <c r="PZX1309" s="1"/>
      <c r="PZY1309" s="1"/>
      <c r="PZZ1309" s="1"/>
      <c r="QAA1309" s="1"/>
      <c r="QAB1309" s="1"/>
      <c r="QAC1309" s="1"/>
      <c r="QAD1309" s="1"/>
      <c r="QAE1309" s="1"/>
      <c r="QAF1309" s="1"/>
      <c r="QAG1309" s="1"/>
      <c r="QAH1309" s="1"/>
      <c r="QAI1309" s="1"/>
      <c r="QAJ1309" s="1"/>
      <c r="QAK1309" s="1"/>
      <c r="QAL1309" s="1"/>
      <c r="QAM1309" s="1"/>
      <c r="QAN1309" s="1"/>
      <c r="QAO1309" s="1"/>
      <c r="QAP1309" s="1"/>
      <c r="QAQ1309" s="1"/>
      <c r="QAR1309" s="1"/>
      <c r="QAS1309" s="1"/>
      <c r="QAT1309" s="1"/>
      <c r="QAU1309" s="1"/>
      <c r="QAV1309" s="1"/>
      <c r="QAW1309" s="1"/>
      <c r="QAX1309" s="1"/>
      <c r="QAY1309" s="1"/>
      <c r="QAZ1309" s="1"/>
      <c r="QBA1309" s="1"/>
      <c r="QBB1309" s="1"/>
      <c r="QBC1309" s="1"/>
      <c r="QBD1309" s="1"/>
      <c r="QBE1309" s="1"/>
      <c r="QBF1309" s="1"/>
      <c r="QBG1309" s="1"/>
      <c r="QBH1309" s="1"/>
      <c r="QBI1309" s="1"/>
      <c r="QBJ1309" s="1"/>
      <c r="QBK1309" s="1"/>
      <c r="QBL1309" s="1"/>
      <c r="QBM1309" s="1"/>
      <c r="QBN1309" s="1"/>
      <c r="QBO1309" s="1"/>
      <c r="QBP1309" s="1"/>
      <c r="QBQ1309" s="1"/>
      <c r="QBR1309" s="1"/>
      <c r="QBS1309" s="1"/>
      <c r="QBT1309" s="1"/>
      <c r="QBU1309" s="1"/>
      <c r="QBV1309" s="1"/>
      <c r="QBW1309" s="1"/>
      <c r="QBX1309" s="1"/>
      <c r="QBY1309" s="1"/>
      <c r="QBZ1309" s="1"/>
      <c r="QCA1309" s="1"/>
      <c r="QCB1309" s="1"/>
      <c r="QCC1309" s="1"/>
      <c r="QCD1309" s="1"/>
      <c r="QCE1309" s="1"/>
      <c r="QCF1309" s="1"/>
      <c r="QCG1309" s="1"/>
      <c r="QCH1309" s="1"/>
      <c r="QCI1309" s="1"/>
      <c r="QCJ1309" s="1"/>
      <c r="QCK1309" s="1"/>
      <c r="QCL1309" s="1"/>
      <c r="QCM1309" s="1"/>
      <c r="QCN1309" s="1"/>
      <c r="QCO1309" s="1"/>
      <c r="QCP1309" s="1"/>
      <c r="QCQ1309" s="1"/>
      <c r="QCR1309" s="1"/>
      <c r="QCS1309" s="1"/>
      <c r="QCT1309" s="1"/>
      <c r="QCU1309" s="1"/>
      <c r="QCV1309" s="1"/>
      <c r="QCW1309" s="1"/>
      <c r="QCX1309" s="1"/>
      <c r="QCY1309" s="1"/>
      <c r="QCZ1309" s="1"/>
      <c r="QDA1309" s="1"/>
      <c r="QDB1309" s="1"/>
      <c r="QDC1309" s="1"/>
      <c r="QDD1309" s="1"/>
      <c r="QDE1309" s="1"/>
      <c r="QDF1309" s="1"/>
      <c r="QDG1309" s="1"/>
      <c r="QDH1309" s="1"/>
      <c r="QDI1309" s="1"/>
      <c r="QDJ1309" s="1"/>
      <c r="QDK1309" s="1"/>
      <c r="QDL1309" s="1"/>
      <c r="QDM1309" s="1"/>
      <c r="QDN1309" s="1"/>
      <c r="QDO1309" s="1"/>
      <c r="QDP1309" s="1"/>
      <c r="QDQ1309" s="1"/>
      <c r="QDR1309" s="1"/>
      <c r="QDS1309" s="1"/>
      <c r="QDT1309" s="1"/>
      <c r="QDU1309" s="1"/>
      <c r="QDV1309" s="1"/>
      <c r="QDW1309" s="1"/>
      <c r="QDX1309" s="1"/>
      <c r="QDY1309" s="1"/>
      <c r="QDZ1309" s="1"/>
      <c r="QEA1309" s="1"/>
      <c r="QEB1309" s="1"/>
      <c r="QEC1309" s="1"/>
      <c r="QED1309" s="1"/>
      <c r="QEE1309" s="1"/>
      <c r="QEF1309" s="1"/>
      <c r="QEG1309" s="1"/>
      <c r="QEH1309" s="1"/>
      <c r="QEI1309" s="1"/>
      <c r="QEJ1309" s="1"/>
      <c r="QEK1309" s="1"/>
      <c r="QEL1309" s="1"/>
      <c r="QEM1309" s="1"/>
      <c r="QEN1309" s="1"/>
      <c r="QEO1309" s="1"/>
      <c r="QEP1309" s="1"/>
      <c r="QEQ1309" s="1"/>
      <c r="QER1309" s="1"/>
      <c r="QES1309" s="1"/>
      <c r="QET1309" s="1"/>
      <c r="QEU1309" s="1"/>
      <c r="QEV1309" s="1"/>
      <c r="QEW1309" s="1"/>
      <c r="QEX1309" s="1"/>
      <c r="QEY1309" s="1"/>
      <c r="QEZ1309" s="1"/>
      <c r="QFA1309" s="1"/>
      <c r="QFB1309" s="1"/>
      <c r="QFC1309" s="1"/>
      <c r="QFD1309" s="1"/>
      <c r="QFE1309" s="1"/>
      <c r="QFF1309" s="1"/>
      <c r="QFG1309" s="1"/>
      <c r="QFH1309" s="1"/>
      <c r="QFI1309" s="1"/>
      <c r="QFJ1309" s="1"/>
      <c r="QFK1309" s="1"/>
      <c r="QFL1309" s="1"/>
      <c r="QFM1309" s="1"/>
      <c r="QFN1309" s="1"/>
      <c r="QFO1309" s="1"/>
      <c r="QFP1309" s="1"/>
      <c r="QFQ1309" s="1"/>
      <c r="QFR1309" s="1"/>
      <c r="QFS1309" s="1"/>
      <c r="QFT1309" s="1"/>
      <c r="QFU1309" s="1"/>
      <c r="QFV1309" s="1"/>
      <c r="QFW1309" s="1"/>
      <c r="QFX1309" s="1"/>
      <c r="QFY1309" s="1"/>
      <c r="QFZ1309" s="1"/>
      <c r="QGA1309" s="1"/>
      <c r="QGB1309" s="1"/>
      <c r="QGC1309" s="1"/>
      <c r="QGD1309" s="1"/>
      <c r="QGE1309" s="1"/>
      <c r="QGF1309" s="1"/>
      <c r="QGG1309" s="1"/>
      <c r="QGH1309" s="1"/>
      <c r="QGI1309" s="1"/>
      <c r="QGJ1309" s="1"/>
      <c r="QGK1309" s="1"/>
      <c r="QGL1309" s="1"/>
      <c r="QGM1309" s="1"/>
      <c r="QGN1309" s="1"/>
      <c r="QGO1309" s="1"/>
      <c r="QGP1309" s="1"/>
      <c r="QGQ1309" s="1"/>
      <c r="QGR1309" s="1"/>
      <c r="QGS1309" s="1"/>
      <c r="QGT1309" s="1"/>
      <c r="QGU1309" s="1"/>
      <c r="QGV1309" s="1"/>
      <c r="QGW1309" s="1"/>
      <c r="QGX1309" s="1"/>
      <c r="QGY1309" s="1"/>
      <c r="QGZ1309" s="1"/>
      <c r="QHA1309" s="1"/>
      <c r="QHB1309" s="1"/>
      <c r="QHC1309" s="1"/>
      <c r="QHD1309" s="1"/>
      <c r="QHE1309" s="1"/>
      <c r="QHF1309" s="1"/>
      <c r="QHG1309" s="1"/>
      <c r="QHH1309" s="1"/>
      <c r="QHI1309" s="1"/>
      <c r="QHJ1309" s="1"/>
      <c r="QHK1309" s="1"/>
      <c r="QHL1309" s="1"/>
      <c r="QHM1309" s="1"/>
      <c r="QHN1309" s="1"/>
      <c r="QHO1309" s="1"/>
      <c r="QHP1309" s="1"/>
      <c r="QHQ1309" s="1"/>
      <c r="QHR1309" s="1"/>
      <c r="QHS1309" s="1"/>
      <c r="QHT1309" s="1"/>
      <c r="QHU1309" s="1"/>
      <c r="QHV1309" s="1"/>
      <c r="QHW1309" s="1"/>
      <c r="QHX1309" s="1"/>
      <c r="QHY1309" s="1"/>
      <c r="QHZ1309" s="1"/>
      <c r="QIA1309" s="1"/>
      <c r="QIB1309" s="1"/>
      <c r="QIC1309" s="1"/>
      <c r="QID1309" s="1"/>
      <c r="QIE1309" s="1"/>
      <c r="QIF1309" s="1"/>
      <c r="QIG1309" s="1"/>
      <c r="QIH1309" s="1"/>
      <c r="QII1309" s="1"/>
      <c r="QIJ1309" s="1"/>
      <c r="QIK1309" s="1"/>
      <c r="QIL1309" s="1"/>
      <c r="QIM1309" s="1"/>
      <c r="QIN1309" s="1"/>
      <c r="QIO1309" s="1"/>
      <c r="QIP1309" s="1"/>
      <c r="QIQ1309" s="1"/>
      <c r="QIR1309" s="1"/>
      <c r="QIS1309" s="1"/>
      <c r="QIT1309" s="1"/>
      <c r="QIU1309" s="1"/>
      <c r="QIV1309" s="1"/>
      <c r="QIW1309" s="1"/>
      <c r="QIX1309" s="1"/>
      <c r="QIY1309" s="1"/>
      <c r="QIZ1309" s="1"/>
      <c r="QJA1309" s="1"/>
      <c r="QJB1309" s="1"/>
      <c r="QJC1309" s="1"/>
      <c r="QJD1309" s="1"/>
      <c r="QJE1309" s="1"/>
      <c r="QJF1309" s="1"/>
      <c r="QJG1309" s="1"/>
      <c r="QJH1309" s="1"/>
      <c r="QJI1309" s="1"/>
      <c r="QJJ1309" s="1"/>
      <c r="QJK1309" s="1"/>
      <c r="QJL1309" s="1"/>
      <c r="QJM1309" s="1"/>
      <c r="QJN1309" s="1"/>
      <c r="QJO1309" s="1"/>
      <c r="QJP1309" s="1"/>
      <c r="QJQ1309" s="1"/>
      <c r="QJR1309" s="1"/>
      <c r="QJS1309" s="1"/>
      <c r="QJT1309" s="1"/>
      <c r="QJU1309" s="1"/>
      <c r="QJV1309" s="1"/>
      <c r="QJW1309" s="1"/>
      <c r="QJX1309" s="1"/>
      <c r="QJY1309" s="1"/>
      <c r="QJZ1309" s="1"/>
      <c r="QKA1309" s="1"/>
      <c r="QKB1309" s="1"/>
      <c r="QKC1309" s="1"/>
      <c r="QKD1309" s="1"/>
      <c r="QKE1309" s="1"/>
      <c r="QKF1309" s="1"/>
      <c r="QKG1309" s="1"/>
      <c r="QKH1309" s="1"/>
      <c r="QKI1309" s="1"/>
      <c r="QKJ1309" s="1"/>
      <c r="QKK1309" s="1"/>
      <c r="QKL1309" s="1"/>
      <c r="QKM1309" s="1"/>
      <c r="QKN1309" s="1"/>
      <c r="QKO1309" s="1"/>
      <c r="QKP1309" s="1"/>
      <c r="QKQ1309" s="1"/>
      <c r="QKR1309" s="1"/>
      <c r="QKS1309" s="1"/>
      <c r="QKT1309" s="1"/>
      <c r="QKU1309" s="1"/>
      <c r="QKV1309" s="1"/>
      <c r="QKW1309" s="1"/>
      <c r="QKX1309" s="1"/>
      <c r="QKY1309" s="1"/>
      <c r="QKZ1309" s="1"/>
      <c r="QLA1309" s="1"/>
      <c r="QLB1309" s="1"/>
      <c r="QLC1309" s="1"/>
      <c r="QLD1309" s="1"/>
      <c r="QLE1309" s="1"/>
      <c r="QLF1309" s="1"/>
      <c r="QLG1309" s="1"/>
      <c r="QLH1309" s="1"/>
      <c r="QLI1309" s="1"/>
      <c r="QLJ1309" s="1"/>
      <c r="QLK1309" s="1"/>
      <c r="QLL1309" s="1"/>
      <c r="QLM1309" s="1"/>
      <c r="QLN1309" s="1"/>
      <c r="QLO1309" s="1"/>
      <c r="QLP1309" s="1"/>
      <c r="QLQ1309" s="1"/>
      <c r="QLR1309" s="1"/>
      <c r="QLS1309" s="1"/>
      <c r="QLT1309" s="1"/>
      <c r="QLU1309" s="1"/>
      <c r="QLV1309" s="1"/>
      <c r="QLW1309" s="1"/>
      <c r="QLX1309" s="1"/>
      <c r="QLY1309" s="1"/>
      <c r="QLZ1309" s="1"/>
      <c r="QMA1309" s="1"/>
      <c r="QMB1309" s="1"/>
      <c r="QMC1309" s="1"/>
      <c r="QMD1309" s="1"/>
      <c r="QME1309" s="1"/>
      <c r="QMF1309" s="1"/>
      <c r="QMG1309" s="1"/>
      <c r="QMH1309" s="1"/>
      <c r="QMI1309" s="1"/>
      <c r="QMJ1309" s="1"/>
      <c r="QMK1309" s="1"/>
      <c r="QML1309" s="1"/>
      <c r="QMM1309" s="1"/>
      <c r="QMN1309" s="1"/>
      <c r="QMO1309" s="1"/>
      <c r="QMP1309" s="1"/>
      <c r="QMQ1309" s="1"/>
      <c r="QMR1309" s="1"/>
      <c r="QMS1309" s="1"/>
      <c r="QMT1309" s="1"/>
      <c r="QMU1309" s="1"/>
      <c r="QMV1309" s="1"/>
      <c r="QMW1309" s="1"/>
      <c r="QMX1309" s="1"/>
      <c r="QMY1309" s="1"/>
      <c r="QMZ1309" s="1"/>
      <c r="QNA1309" s="1"/>
      <c r="QNB1309" s="1"/>
      <c r="QNC1309" s="1"/>
      <c r="QND1309" s="1"/>
      <c r="QNE1309" s="1"/>
      <c r="QNF1309" s="1"/>
      <c r="QNG1309" s="1"/>
      <c r="QNH1309" s="1"/>
      <c r="QNI1309" s="1"/>
      <c r="QNJ1309" s="1"/>
      <c r="QNK1309" s="1"/>
      <c r="QNL1309" s="1"/>
      <c r="QNM1309" s="1"/>
      <c r="QNN1309" s="1"/>
      <c r="QNO1309" s="1"/>
      <c r="QNP1309" s="1"/>
      <c r="QNQ1309" s="1"/>
      <c r="QNR1309" s="1"/>
      <c r="QNS1309" s="1"/>
      <c r="QNT1309" s="1"/>
      <c r="QNU1309" s="1"/>
      <c r="QNV1309" s="1"/>
      <c r="QNW1309" s="1"/>
      <c r="QNX1309" s="1"/>
      <c r="QNY1309" s="1"/>
      <c r="QNZ1309" s="1"/>
      <c r="QOA1309" s="1"/>
      <c r="QOB1309" s="1"/>
      <c r="QOC1309" s="1"/>
      <c r="QOD1309" s="1"/>
      <c r="QOE1309" s="1"/>
      <c r="QOF1309" s="1"/>
      <c r="QOG1309" s="1"/>
      <c r="QOH1309" s="1"/>
      <c r="QOI1309" s="1"/>
      <c r="QOJ1309" s="1"/>
      <c r="QOK1309" s="1"/>
      <c r="QOL1309" s="1"/>
      <c r="QOM1309" s="1"/>
      <c r="QON1309" s="1"/>
      <c r="QOO1309" s="1"/>
      <c r="QOP1309" s="1"/>
      <c r="QOQ1309" s="1"/>
      <c r="QOR1309" s="1"/>
      <c r="QOS1309" s="1"/>
      <c r="QOT1309" s="1"/>
      <c r="QOU1309" s="1"/>
      <c r="QOV1309" s="1"/>
      <c r="QOW1309" s="1"/>
      <c r="QOX1309" s="1"/>
      <c r="QOY1309" s="1"/>
      <c r="QOZ1309" s="1"/>
      <c r="QPA1309" s="1"/>
      <c r="QPB1309" s="1"/>
      <c r="QPC1309" s="1"/>
      <c r="QPD1309" s="1"/>
      <c r="QPE1309" s="1"/>
      <c r="QPF1309" s="1"/>
      <c r="QPG1309" s="1"/>
      <c r="QPH1309" s="1"/>
      <c r="QPI1309" s="1"/>
      <c r="QPJ1309" s="1"/>
      <c r="QPK1309" s="1"/>
      <c r="QPL1309" s="1"/>
      <c r="QPM1309" s="1"/>
      <c r="QPN1309" s="1"/>
      <c r="QPO1309" s="1"/>
      <c r="QPP1309" s="1"/>
      <c r="QPQ1309" s="1"/>
      <c r="QPR1309" s="1"/>
      <c r="QPS1309" s="1"/>
      <c r="QPT1309" s="1"/>
      <c r="QPU1309" s="1"/>
      <c r="QPV1309" s="1"/>
      <c r="QPW1309" s="1"/>
      <c r="QPX1309" s="1"/>
      <c r="QPY1309" s="1"/>
      <c r="QPZ1309" s="1"/>
      <c r="QQA1309" s="1"/>
      <c r="QQB1309" s="1"/>
      <c r="QQC1309" s="1"/>
      <c r="QQD1309" s="1"/>
      <c r="QQE1309" s="1"/>
      <c r="QQF1309" s="1"/>
      <c r="QQG1309" s="1"/>
      <c r="QQH1309" s="1"/>
      <c r="QQI1309" s="1"/>
      <c r="QQJ1309" s="1"/>
      <c r="QQK1309" s="1"/>
      <c r="QQL1309" s="1"/>
      <c r="QQM1309" s="1"/>
      <c r="QQN1309" s="1"/>
      <c r="QQO1309" s="1"/>
      <c r="QQP1309" s="1"/>
      <c r="QQQ1309" s="1"/>
      <c r="QQR1309" s="1"/>
      <c r="QQS1309" s="1"/>
      <c r="QQT1309" s="1"/>
      <c r="QQU1309" s="1"/>
      <c r="QQV1309" s="1"/>
      <c r="QQW1309" s="1"/>
      <c r="QQX1309" s="1"/>
      <c r="QQY1309" s="1"/>
      <c r="QQZ1309" s="1"/>
      <c r="QRA1309" s="1"/>
      <c r="QRB1309" s="1"/>
      <c r="QRC1309" s="1"/>
      <c r="QRD1309" s="1"/>
      <c r="QRE1309" s="1"/>
      <c r="QRF1309" s="1"/>
      <c r="QRG1309" s="1"/>
      <c r="QRH1309" s="1"/>
      <c r="QRI1309" s="1"/>
      <c r="QRJ1309" s="1"/>
      <c r="QRK1309" s="1"/>
      <c r="QRL1309" s="1"/>
      <c r="QRM1309" s="1"/>
      <c r="QRN1309" s="1"/>
      <c r="QRO1309" s="1"/>
      <c r="QRP1309" s="1"/>
      <c r="QRQ1309" s="1"/>
      <c r="QRR1309" s="1"/>
      <c r="QRS1309" s="1"/>
      <c r="QRT1309" s="1"/>
      <c r="QRU1309" s="1"/>
      <c r="QRV1309" s="1"/>
      <c r="QRW1309" s="1"/>
      <c r="QRX1309" s="1"/>
      <c r="QRY1309" s="1"/>
      <c r="QRZ1309" s="1"/>
      <c r="QSA1309" s="1"/>
      <c r="QSB1309" s="1"/>
      <c r="QSC1309" s="1"/>
      <c r="QSD1309" s="1"/>
      <c r="QSE1309" s="1"/>
      <c r="QSF1309" s="1"/>
      <c r="QSG1309" s="1"/>
      <c r="QSH1309" s="1"/>
      <c r="QSI1309" s="1"/>
      <c r="QSJ1309" s="1"/>
      <c r="QSK1309" s="1"/>
      <c r="QSL1309" s="1"/>
      <c r="QSM1309" s="1"/>
      <c r="QSN1309" s="1"/>
      <c r="QSO1309" s="1"/>
      <c r="QSP1309" s="1"/>
      <c r="QSQ1309" s="1"/>
      <c r="QSR1309" s="1"/>
      <c r="QSS1309" s="1"/>
      <c r="QST1309" s="1"/>
      <c r="QSU1309" s="1"/>
      <c r="QSV1309" s="1"/>
      <c r="QSW1309" s="1"/>
      <c r="QSX1309" s="1"/>
      <c r="QSY1309" s="1"/>
      <c r="QSZ1309" s="1"/>
      <c r="QTA1309" s="1"/>
      <c r="QTB1309" s="1"/>
      <c r="QTC1309" s="1"/>
      <c r="QTD1309" s="1"/>
      <c r="QTE1309" s="1"/>
      <c r="QTF1309" s="1"/>
      <c r="QTG1309" s="1"/>
      <c r="QTH1309" s="1"/>
      <c r="QTI1309" s="1"/>
      <c r="QTJ1309" s="1"/>
      <c r="QTK1309" s="1"/>
      <c r="QTL1309" s="1"/>
      <c r="QTM1309" s="1"/>
      <c r="QTN1309" s="1"/>
      <c r="QTO1309" s="1"/>
      <c r="QTP1309" s="1"/>
      <c r="QTQ1309" s="1"/>
      <c r="QTR1309" s="1"/>
      <c r="QTS1309" s="1"/>
      <c r="QTT1309" s="1"/>
      <c r="QTU1309" s="1"/>
      <c r="QTV1309" s="1"/>
      <c r="QTW1309" s="1"/>
      <c r="QTX1309" s="1"/>
      <c r="QTY1309" s="1"/>
      <c r="QTZ1309" s="1"/>
      <c r="QUA1309" s="1"/>
      <c r="QUB1309" s="1"/>
      <c r="QUC1309" s="1"/>
      <c r="QUD1309" s="1"/>
      <c r="QUE1309" s="1"/>
      <c r="QUF1309" s="1"/>
      <c r="QUG1309" s="1"/>
      <c r="QUH1309" s="1"/>
      <c r="QUI1309" s="1"/>
      <c r="QUJ1309" s="1"/>
      <c r="QUK1309" s="1"/>
      <c r="QUL1309" s="1"/>
      <c r="QUM1309" s="1"/>
      <c r="QUN1309" s="1"/>
      <c r="QUO1309" s="1"/>
      <c r="QUP1309" s="1"/>
      <c r="QUQ1309" s="1"/>
      <c r="QUR1309" s="1"/>
      <c r="QUS1309" s="1"/>
      <c r="QUT1309" s="1"/>
      <c r="QUU1309" s="1"/>
      <c r="QUV1309" s="1"/>
      <c r="QUW1309" s="1"/>
      <c r="QUX1309" s="1"/>
      <c r="QUY1309" s="1"/>
      <c r="QUZ1309" s="1"/>
      <c r="QVA1309" s="1"/>
      <c r="QVB1309" s="1"/>
      <c r="QVC1309" s="1"/>
      <c r="QVD1309" s="1"/>
      <c r="QVE1309" s="1"/>
      <c r="QVF1309" s="1"/>
      <c r="QVG1309" s="1"/>
      <c r="QVH1309" s="1"/>
      <c r="QVI1309" s="1"/>
      <c r="QVJ1309" s="1"/>
      <c r="QVK1309" s="1"/>
      <c r="QVL1309" s="1"/>
      <c r="QVM1309" s="1"/>
      <c r="QVN1309" s="1"/>
      <c r="QVO1309" s="1"/>
      <c r="QVP1309" s="1"/>
      <c r="QVQ1309" s="1"/>
      <c r="QVR1309" s="1"/>
      <c r="QVS1309" s="1"/>
      <c r="QVT1309" s="1"/>
      <c r="QVU1309" s="1"/>
      <c r="QVV1309" s="1"/>
      <c r="QVW1309" s="1"/>
      <c r="QVX1309" s="1"/>
      <c r="QVY1309" s="1"/>
      <c r="QVZ1309" s="1"/>
      <c r="QWA1309" s="1"/>
      <c r="QWB1309" s="1"/>
      <c r="QWC1309" s="1"/>
      <c r="QWD1309" s="1"/>
      <c r="QWE1309" s="1"/>
      <c r="QWF1309" s="1"/>
      <c r="QWG1309" s="1"/>
      <c r="QWH1309" s="1"/>
      <c r="QWI1309" s="1"/>
      <c r="QWJ1309" s="1"/>
      <c r="QWK1309" s="1"/>
      <c r="QWL1309" s="1"/>
      <c r="QWM1309" s="1"/>
      <c r="QWN1309" s="1"/>
      <c r="QWO1309" s="1"/>
      <c r="QWP1309" s="1"/>
      <c r="QWQ1309" s="1"/>
      <c r="QWR1309" s="1"/>
      <c r="QWS1309" s="1"/>
      <c r="QWT1309" s="1"/>
      <c r="QWU1309" s="1"/>
      <c r="QWV1309" s="1"/>
      <c r="QWW1309" s="1"/>
      <c r="QWX1309" s="1"/>
      <c r="QWY1309" s="1"/>
      <c r="QWZ1309" s="1"/>
      <c r="QXA1309" s="1"/>
      <c r="QXB1309" s="1"/>
      <c r="QXC1309" s="1"/>
      <c r="QXD1309" s="1"/>
      <c r="QXE1309" s="1"/>
      <c r="QXF1309" s="1"/>
      <c r="QXG1309" s="1"/>
      <c r="QXH1309" s="1"/>
      <c r="QXI1309" s="1"/>
      <c r="QXJ1309" s="1"/>
      <c r="QXK1309" s="1"/>
      <c r="QXL1309" s="1"/>
      <c r="QXM1309" s="1"/>
      <c r="QXN1309" s="1"/>
      <c r="QXO1309" s="1"/>
      <c r="QXP1309" s="1"/>
      <c r="QXQ1309" s="1"/>
      <c r="QXR1309" s="1"/>
      <c r="QXS1309" s="1"/>
      <c r="QXT1309" s="1"/>
      <c r="QXU1309" s="1"/>
      <c r="QXV1309" s="1"/>
      <c r="QXW1309" s="1"/>
      <c r="QXX1309" s="1"/>
      <c r="QXY1309" s="1"/>
      <c r="QXZ1309" s="1"/>
      <c r="QYA1309" s="1"/>
      <c r="QYB1309" s="1"/>
      <c r="QYC1309" s="1"/>
      <c r="QYD1309" s="1"/>
      <c r="QYE1309" s="1"/>
      <c r="QYF1309" s="1"/>
      <c r="QYG1309" s="1"/>
      <c r="QYH1309" s="1"/>
      <c r="QYI1309" s="1"/>
      <c r="QYJ1309" s="1"/>
      <c r="QYK1309" s="1"/>
      <c r="QYL1309" s="1"/>
      <c r="QYM1309" s="1"/>
      <c r="QYN1309" s="1"/>
      <c r="QYO1309" s="1"/>
      <c r="QYP1309" s="1"/>
      <c r="QYQ1309" s="1"/>
      <c r="QYR1309" s="1"/>
      <c r="QYS1309" s="1"/>
      <c r="QYT1309" s="1"/>
      <c r="QYU1309" s="1"/>
      <c r="QYV1309" s="1"/>
      <c r="QYW1309" s="1"/>
      <c r="QYX1309" s="1"/>
      <c r="QYY1309" s="1"/>
      <c r="QYZ1309" s="1"/>
      <c r="QZA1309" s="1"/>
      <c r="QZB1309" s="1"/>
      <c r="QZC1309" s="1"/>
      <c r="QZD1309" s="1"/>
      <c r="QZE1309" s="1"/>
      <c r="QZF1309" s="1"/>
      <c r="QZG1309" s="1"/>
      <c r="QZH1309" s="1"/>
      <c r="QZI1309" s="1"/>
      <c r="QZJ1309" s="1"/>
      <c r="QZK1309" s="1"/>
      <c r="QZL1309" s="1"/>
      <c r="QZM1309" s="1"/>
      <c r="QZN1309" s="1"/>
      <c r="QZO1309" s="1"/>
      <c r="QZP1309" s="1"/>
      <c r="QZQ1309" s="1"/>
      <c r="QZR1309" s="1"/>
      <c r="QZS1309" s="1"/>
      <c r="QZT1309" s="1"/>
      <c r="QZU1309" s="1"/>
      <c r="QZV1309" s="1"/>
      <c r="QZW1309" s="1"/>
      <c r="QZX1309" s="1"/>
      <c r="QZY1309" s="1"/>
      <c r="QZZ1309" s="1"/>
      <c r="RAA1309" s="1"/>
      <c r="RAB1309" s="1"/>
      <c r="RAC1309" s="1"/>
      <c r="RAD1309" s="1"/>
      <c r="RAE1309" s="1"/>
      <c r="RAF1309" s="1"/>
      <c r="RAG1309" s="1"/>
      <c r="RAH1309" s="1"/>
      <c r="RAI1309" s="1"/>
      <c r="RAJ1309" s="1"/>
      <c r="RAK1309" s="1"/>
      <c r="RAL1309" s="1"/>
      <c r="RAM1309" s="1"/>
      <c r="RAN1309" s="1"/>
      <c r="RAO1309" s="1"/>
      <c r="RAP1309" s="1"/>
      <c r="RAQ1309" s="1"/>
      <c r="RAR1309" s="1"/>
      <c r="RAS1309" s="1"/>
      <c r="RAT1309" s="1"/>
      <c r="RAU1309" s="1"/>
      <c r="RAV1309" s="1"/>
      <c r="RAW1309" s="1"/>
      <c r="RAX1309" s="1"/>
      <c r="RAY1309" s="1"/>
      <c r="RAZ1309" s="1"/>
      <c r="RBA1309" s="1"/>
      <c r="RBB1309" s="1"/>
      <c r="RBC1309" s="1"/>
      <c r="RBD1309" s="1"/>
      <c r="RBE1309" s="1"/>
      <c r="RBF1309" s="1"/>
      <c r="RBG1309" s="1"/>
      <c r="RBH1309" s="1"/>
      <c r="RBI1309" s="1"/>
      <c r="RBJ1309" s="1"/>
      <c r="RBK1309" s="1"/>
      <c r="RBL1309" s="1"/>
      <c r="RBM1309" s="1"/>
      <c r="RBN1309" s="1"/>
      <c r="RBO1309" s="1"/>
      <c r="RBP1309" s="1"/>
      <c r="RBQ1309" s="1"/>
      <c r="RBR1309" s="1"/>
      <c r="RBS1309" s="1"/>
      <c r="RBT1309" s="1"/>
      <c r="RBU1309" s="1"/>
      <c r="RBV1309" s="1"/>
      <c r="RBW1309" s="1"/>
      <c r="RBX1309" s="1"/>
      <c r="RBY1309" s="1"/>
      <c r="RBZ1309" s="1"/>
      <c r="RCA1309" s="1"/>
      <c r="RCB1309" s="1"/>
      <c r="RCC1309" s="1"/>
      <c r="RCD1309" s="1"/>
      <c r="RCE1309" s="1"/>
      <c r="RCF1309" s="1"/>
      <c r="RCG1309" s="1"/>
      <c r="RCH1309" s="1"/>
      <c r="RCI1309" s="1"/>
      <c r="RCJ1309" s="1"/>
      <c r="RCK1309" s="1"/>
      <c r="RCL1309" s="1"/>
      <c r="RCM1309" s="1"/>
      <c r="RCN1309" s="1"/>
      <c r="RCO1309" s="1"/>
      <c r="RCP1309" s="1"/>
      <c r="RCQ1309" s="1"/>
      <c r="RCR1309" s="1"/>
      <c r="RCS1309" s="1"/>
      <c r="RCT1309" s="1"/>
      <c r="RCU1309" s="1"/>
      <c r="RCV1309" s="1"/>
      <c r="RCW1309" s="1"/>
      <c r="RCX1309" s="1"/>
      <c r="RCY1309" s="1"/>
      <c r="RCZ1309" s="1"/>
      <c r="RDA1309" s="1"/>
      <c r="RDB1309" s="1"/>
      <c r="RDC1309" s="1"/>
      <c r="RDD1309" s="1"/>
      <c r="RDE1309" s="1"/>
      <c r="RDF1309" s="1"/>
      <c r="RDG1309" s="1"/>
      <c r="RDH1309" s="1"/>
      <c r="RDI1309" s="1"/>
      <c r="RDJ1309" s="1"/>
      <c r="RDK1309" s="1"/>
      <c r="RDL1309" s="1"/>
      <c r="RDM1309" s="1"/>
      <c r="RDN1309" s="1"/>
      <c r="RDO1309" s="1"/>
      <c r="RDP1309" s="1"/>
      <c r="RDQ1309" s="1"/>
      <c r="RDR1309" s="1"/>
      <c r="RDS1309" s="1"/>
      <c r="RDT1309" s="1"/>
      <c r="RDU1309" s="1"/>
      <c r="RDV1309" s="1"/>
      <c r="RDW1309" s="1"/>
      <c r="RDX1309" s="1"/>
      <c r="RDY1309" s="1"/>
      <c r="RDZ1309" s="1"/>
      <c r="REA1309" s="1"/>
      <c r="REB1309" s="1"/>
      <c r="REC1309" s="1"/>
      <c r="RED1309" s="1"/>
      <c r="REE1309" s="1"/>
      <c r="REF1309" s="1"/>
      <c r="REG1309" s="1"/>
      <c r="REH1309" s="1"/>
      <c r="REI1309" s="1"/>
      <c r="REJ1309" s="1"/>
      <c r="REK1309" s="1"/>
      <c r="REL1309" s="1"/>
      <c r="REM1309" s="1"/>
      <c r="REN1309" s="1"/>
      <c r="REO1309" s="1"/>
      <c r="REP1309" s="1"/>
      <c r="REQ1309" s="1"/>
      <c r="RER1309" s="1"/>
      <c r="RES1309" s="1"/>
      <c r="RET1309" s="1"/>
      <c r="REU1309" s="1"/>
      <c r="REV1309" s="1"/>
      <c r="REW1309" s="1"/>
      <c r="REX1309" s="1"/>
      <c r="REY1309" s="1"/>
      <c r="REZ1309" s="1"/>
      <c r="RFA1309" s="1"/>
      <c r="RFB1309" s="1"/>
      <c r="RFC1309" s="1"/>
      <c r="RFD1309" s="1"/>
      <c r="RFE1309" s="1"/>
      <c r="RFF1309" s="1"/>
      <c r="RFG1309" s="1"/>
      <c r="RFH1309" s="1"/>
      <c r="RFI1309" s="1"/>
      <c r="RFJ1309" s="1"/>
      <c r="RFK1309" s="1"/>
      <c r="RFL1309" s="1"/>
      <c r="RFM1309" s="1"/>
      <c r="RFN1309" s="1"/>
      <c r="RFO1309" s="1"/>
      <c r="RFP1309" s="1"/>
      <c r="RFQ1309" s="1"/>
      <c r="RFR1309" s="1"/>
      <c r="RFS1309" s="1"/>
      <c r="RFT1309" s="1"/>
      <c r="RFU1309" s="1"/>
      <c r="RFV1309" s="1"/>
      <c r="RFW1309" s="1"/>
      <c r="RFX1309" s="1"/>
      <c r="RFY1309" s="1"/>
      <c r="RFZ1309" s="1"/>
      <c r="RGA1309" s="1"/>
      <c r="RGB1309" s="1"/>
      <c r="RGC1309" s="1"/>
      <c r="RGD1309" s="1"/>
      <c r="RGE1309" s="1"/>
      <c r="RGF1309" s="1"/>
      <c r="RGG1309" s="1"/>
      <c r="RGH1309" s="1"/>
      <c r="RGI1309" s="1"/>
      <c r="RGJ1309" s="1"/>
      <c r="RGK1309" s="1"/>
      <c r="RGL1309" s="1"/>
      <c r="RGM1309" s="1"/>
      <c r="RGN1309" s="1"/>
      <c r="RGO1309" s="1"/>
      <c r="RGP1309" s="1"/>
      <c r="RGQ1309" s="1"/>
      <c r="RGR1309" s="1"/>
      <c r="RGS1309" s="1"/>
      <c r="RGT1309" s="1"/>
      <c r="RGU1309" s="1"/>
      <c r="RGV1309" s="1"/>
      <c r="RGW1309" s="1"/>
      <c r="RGX1309" s="1"/>
      <c r="RGY1309" s="1"/>
      <c r="RGZ1309" s="1"/>
      <c r="RHA1309" s="1"/>
      <c r="RHB1309" s="1"/>
      <c r="RHC1309" s="1"/>
      <c r="RHD1309" s="1"/>
      <c r="RHE1309" s="1"/>
      <c r="RHF1309" s="1"/>
      <c r="RHG1309" s="1"/>
      <c r="RHH1309" s="1"/>
      <c r="RHI1309" s="1"/>
      <c r="RHJ1309" s="1"/>
      <c r="RHK1309" s="1"/>
      <c r="RHL1309" s="1"/>
      <c r="RHM1309" s="1"/>
      <c r="RHN1309" s="1"/>
      <c r="RHO1309" s="1"/>
      <c r="RHP1309" s="1"/>
      <c r="RHQ1309" s="1"/>
      <c r="RHR1309" s="1"/>
      <c r="RHS1309" s="1"/>
      <c r="RHT1309" s="1"/>
      <c r="RHU1309" s="1"/>
      <c r="RHV1309" s="1"/>
      <c r="RHW1309" s="1"/>
      <c r="RHX1309" s="1"/>
      <c r="RHY1309" s="1"/>
      <c r="RHZ1309" s="1"/>
      <c r="RIA1309" s="1"/>
      <c r="RIB1309" s="1"/>
      <c r="RIC1309" s="1"/>
      <c r="RID1309" s="1"/>
      <c r="RIE1309" s="1"/>
      <c r="RIF1309" s="1"/>
      <c r="RIG1309" s="1"/>
      <c r="RIH1309" s="1"/>
      <c r="RII1309" s="1"/>
      <c r="RIJ1309" s="1"/>
      <c r="RIK1309" s="1"/>
      <c r="RIL1309" s="1"/>
      <c r="RIM1309" s="1"/>
      <c r="RIN1309" s="1"/>
      <c r="RIO1309" s="1"/>
      <c r="RIP1309" s="1"/>
      <c r="RIQ1309" s="1"/>
      <c r="RIR1309" s="1"/>
      <c r="RIS1309" s="1"/>
      <c r="RIT1309" s="1"/>
      <c r="RIU1309" s="1"/>
      <c r="RIV1309" s="1"/>
      <c r="RIW1309" s="1"/>
      <c r="RIX1309" s="1"/>
      <c r="RIY1309" s="1"/>
      <c r="RIZ1309" s="1"/>
      <c r="RJA1309" s="1"/>
      <c r="RJB1309" s="1"/>
      <c r="RJC1309" s="1"/>
      <c r="RJD1309" s="1"/>
      <c r="RJE1309" s="1"/>
      <c r="RJF1309" s="1"/>
      <c r="RJG1309" s="1"/>
      <c r="RJH1309" s="1"/>
      <c r="RJI1309" s="1"/>
      <c r="RJJ1309" s="1"/>
      <c r="RJK1309" s="1"/>
      <c r="RJL1309" s="1"/>
      <c r="RJM1309" s="1"/>
      <c r="RJN1309" s="1"/>
      <c r="RJO1309" s="1"/>
      <c r="RJP1309" s="1"/>
      <c r="RJQ1309" s="1"/>
      <c r="RJR1309" s="1"/>
      <c r="RJS1309" s="1"/>
      <c r="RJT1309" s="1"/>
      <c r="RJU1309" s="1"/>
      <c r="RJV1309" s="1"/>
      <c r="RJW1309" s="1"/>
      <c r="RJX1309" s="1"/>
      <c r="RJY1309" s="1"/>
      <c r="RJZ1309" s="1"/>
      <c r="RKA1309" s="1"/>
      <c r="RKB1309" s="1"/>
      <c r="RKC1309" s="1"/>
      <c r="RKD1309" s="1"/>
      <c r="RKE1309" s="1"/>
      <c r="RKF1309" s="1"/>
      <c r="RKG1309" s="1"/>
      <c r="RKH1309" s="1"/>
      <c r="RKI1309" s="1"/>
      <c r="RKJ1309" s="1"/>
      <c r="RKK1309" s="1"/>
      <c r="RKL1309" s="1"/>
      <c r="RKM1309" s="1"/>
      <c r="RKN1309" s="1"/>
      <c r="RKO1309" s="1"/>
      <c r="RKP1309" s="1"/>
      <c r="RKQ1309" s="1"/>
      <c r="RKR1309" s="1"/>
      <c r="RKS1309" s="1"/>
      <c r="RKT1309" s="1"/>
      <c r="RKU1309" s="1"/>
      <c r="RKV1309" s="1"/>
      <c r="RKW1309" s="1"/>
      <c r="RKX1309" s="1"/>
      <c r="RKY1309" s="1"/>
      <c r="RKZ1309" s="1"/>
      <c r="RLA1309" s="1"/>
      <c r="RLB1309" s="1"/>
      <c r="RLC1309" s="1"/>
      <c r="RLD1309" s="1"/>
      <c r="RLE1309" s="1"/>
      <c r="RLF1309" s="1"/>
      <c r="RLG1309" s="1"/>
      <c r="RLH1309" s="1"/>
      <c r="RLI1309" s="1"/>
      <c r="RLJ1309" s="1"/>
      <c r="RLK1309" s="1"/>
      <c r="RLL1309" s="1"/>
      <c r="RLM1309" s="1"/>
      <c r="RLN1309" s="1"/>
      <c r="RLO1309" s="1"/>
      <c r="RLP1309" s="1"/>
      <c r="RLQ1309" s="1"/>
      <c r="RLR1309" s="1"/>
      <c r="RLS1309" s="1"/>
      <c r="RLT1309" s="1"/>
      <c r="RLU1309" s="1"/>
      <c r="RLV1309" s="1"/>
      <c r="RLW1309" s="1"/>
      <c r="RLX1309" s="1"/>
      <c r="RLY1309" s="1"/>
      <c r="RLZ1309" s="1"/>
      <c r="RMA1309" s="1"/>
      <c r="RMB1309" s="1"/>
      <c r="RMC1309" s="1"/>
      <c r="RMD1309" s="1"/>
      <c r="RME1309" s="1"/>
      <c r="RMF1309" s="1"/>
      <c r="RMG1309" s="1"/>
      <c r="RMH1309" s="1"/>
      <c r="RMI1309" s="1"/>
      <c r="RMJ1309" s="1"/>
      <c r="RMK1309" s="1"/>
      <c r="RML1309" s="1"/>
      <c r="RMM1309" s="1"/>
      <c r="RMN1309" s="1"/>
      <c r="RMO1309" s="1"/>
      <c r="RMP1309" s="1"/>
      <c r="RMQ1309" s="1"/>
      <c r="RMR1309" s="1"/>
      <c r="RMS1309" s="1"/>
      <c r="RMT1309" s="1"/>
      <c r="RMU1309" s="1"/>
      <c r="RMV1309" s="1"/>
      <c r="RMW1309" s="1"/>
      <c r="RMX1309" s="1"/>
      <c r="RMY1309" s="1"/>
      <c r="RMZ1309" s="1"/>
      <c r="RNA1309" s="1"/>
      <c r="RNB1309" s="1"/>
      <c r="RNC1309" s="1"/>
      <c r="RND1309" s="1"/>
      <c r="RNE1309" s="1"/>
      <c r="RNF1309" s="1"/>
      <c r="RNG1309" s="1"/>
      <c r="RNH1309" s="1"/>
      <c r="RNI1309" s="1"/>
      <c r="RNJ1309" s="1"/>
      <c r="RNK1309" s="1"/>
      <c r="RNL1309" s="1"/>
      <c r="RNM1309" s="1"/>
      <c r="RNN1309" s="1"/>
      <c r="RNO1309" s="1"/>
      <c r="RNP1309" s="1"/>
      <c r="RNQ1309" s="1"/>
      <c r="RNR1309" s="1"/>
      <c r="RNS1309" s="1"/>
      <c r="RNT1309" s="1"/>
      <c r="RNU1309" s="1"/>
      <c r="RNV1309" s="1"/>
      <c r="RNW1309" s="1"/>
      <c r="RNX1309" s="1"/>
      <c r="RNY1309" s="1"/>
      <c r="RNZ1309" s="1"/>
      <c r="ROA1309" s="1"/>
      <c r="ROB1309" s="1"/>
      <c r="ROC1309" s="1"/>
      <c r="ROD1309" s="1"/>
      <c r="ROE1309" s="1"/>
      <c r="ROF1309" s="1"/>
      <c r="ROG1309" s="1"/>
      <c r="ROH1309" s="1"/>
      <c r="ROI1309" s="1"/>
      <c r="ROJ1309" s="1"/>
      <c r="ROK1309" s="1"/>
      <c r="ROL1309" s="1"/>
      <c r="ROM1309" s="1"/>
      <c r="RON1309" s="1"/>
      <c r="ROO1309" s="1"/>
      <c r="ROP1309" s="1"/>
      <c r="ROQ1309" s="1"/>
      <c r="ROR1309" s="1"/>
      <c r="ROS1309" s="1"/>
      <c r="ROT1309" s="1"/>
      <c r="ROU1309" s="1"/>
      <c r="ROV1309" s="1"/>
      <c r="ROW1309" s="1"/>
      <c r="ROX1309" s="1"/>
      <c r="ROY1309" s="1"/>
      <c r="ROZ1309" s="1"/>
      <c r="RPA1309" s="1"/>
      <c r="RPB1309" s="1"/>
      <c r="RPC1309" s="1"/>
      <c r="RPD1309" s="1"/>
      <c r="RPE1309" s="1"/>
      <c r="RPF1309" s="1"/>
      <c r="RPG1309" s="1"/>
      <c r="RPH1309" s="1"/>
      <c r="RPI1309" s="1"/>
      <c r="RPJ1309" s="1"/>
      <c r="RPK1309" s="1"/>
      <c r="RPL1309" s="1"/>
      <c r="RPM1309" s="1"/>
      <c r="RPN1309" s="1"/>
      <c r="RPO1309" s="1"/>
      <c r="RPP1309" s="1"/>
      <c r="RPQ1309" s="1"/>
      <c r="RPR1309" s="1"/>
      <c r="RPS1309" s="1"/>
      <c r="RPT1309" s="1"/>
      <c r="RPU1309" s="1"/>
      <c r="RPV1309" s="1"/>
      <c r="RPW1309" s="1"/>
      <c r="RPX1309" s="1"/>
      <c r="RPY1309" s="1"/>
      <c r="RPZ1309" s="1"/>
      <c r="RQA1309" s="1"/>
      <c r="RQB1309" s="1"/>
      <c r="RQC1309" s="1"/>
      <c r="RQD1309" s="1"/>
      <c r="RQE1309" s="1"/>
      <c r="RQF1309" s="1"/>
      <c r="RQG1309" s="1"/>
      <c r="RQH1309" s="1"/>
      <c r="RQI1309" s="1"/>
      <c r="RQJ1309" s="1"/>
      <c r="RQK1309" s="1"/>
      <c r="RQL1309" s="1"/>
      <c r="RQM1309" s="1"/>
      <c r="RQN1309" s="1"/>
      <c r="RQO1309" s="1"/>
      <c r="RQP1309" s="1"/>
      <c r="RQQ1309" s="1"/>
      <c r="RQR1309" s="1"/>
      <c r="RQS1309" s="1"/>
      <c r="RQT1309" s="1"/>
      <c r="RQU1309" s="1"/>
      <c r="RQV1309" s="1"/>
      <c r="RQW1309" s="1"/>
      <c r="RQX1309" s="1"/>
      <c r="RQY1309" s="1"/>
      <c r="RQZ1309" s="1"/>
      <c r="RRA1309" s="1"/>
      <c r="RRB1309" s="1"/>
      <c r="RRC1309" s="1"/>
      <c r="RRD1309" s="1"/>
      <c r="RRE1309" s="1"/>
      <c r="RRF1309" s="1"/>
      <c r="RRG1309" s="1"/>
      <c r="RRH1309" s="1"/>
      <c r="RRI1309" s="1"/>
      <c r="RRJ1309" s="1"/>
      <c r="RRK1309" s="1"/>
      <c r="RRL1309" s="1"/>
      <c r="RRM1309" s="1"/>
      <c r="RRN1309" s="1"/>
      <c r="RRO1309" s="1"/>
      <c r="RRP1309" s="1"/>
      <c r="RRQ1309" s="1"/>
      <c r="RRR1309" s="1"/>
      <c r="RRS1309" s="1"/>
      <c r="RRT1309" s="1"/>
      <c r="RRU1309" s="1"/>
      <c r="RRV1309" s="1"/>
      <c r="RRW1309" s="1"/>
      <c r="RRX1309" s="1"/>
      <c r="RRY1309" s="1"/>
      <c r="RRZ1309" s="1"/>
      <c r="RSA1309" s="1"/>
      <c r="RSB1309" s="1"/>
      <c r="RSC1309" s="1"/>
      <c r="RSD1309" s="1"/>
      <c r="RSE1309" s="1"/>
      <c r="RSF1309" s="1"/>
      <c r="RSG1309" s="1"/>
      <c r="RSH1309" s="1"/>
      <c r="RSI1309" s="1"/>
      <c r="RSJ1309" s="1"/>
      <c r="RSK1309" s="1"/>
      <c r="RSL1309" s="1"/>
      <c r="RSM1309" s="1"/>
      <c r="RSN1309" s="1"/>
      <c r="RSO1309" s="1"/>
      <c r="RSP1309" s="1"/>
      <c r="RSQ1309" s="1"/>
      <c r="RSR1309" s="1"/>
      <c r="RSS1309" s="1"/>
      <c r="RST1309" s="1"/>
      <c r="RSU1309" s="1"/>
      <c r="RSV1309" s="1"/>
      <c r="RSW1309" s="1"/>
      <c r="RSX1309" s="1"/>
      <c r="RSY1309" s="1"/>
      <c r="RSZ1309" s="1"/>
      <c r="RTA1309" s="1"/>
      <c r="RTB1309" s="1"/>
      <c r="RTC1309" s="1"/>
      <c r="RTD1309" s="1"/>
      <c r="RTE1309" s="1"/>
      <c r="RTF1309" s="1"/>
      <c r="RTG1309" s="1"/>
      <c r="RTH1309" s="1"/>
      <c r="RTI1309" s="1"/>
      <c r="RTJ1309" s="1"/>
      <c r="RTK1309" s="1"/>
      <c r="RTL1309" s="1"/>
      <c r="RTM1309" s="1"/>
      <c r="RTN1309" s="1"/>
      <c r="RTO1309" s="1"/>
      <c r="RTP1309" s="1"/>
      <c r="RTQ1309" s="1"/>
      <c r="RTR1309" s="1"/>
      <c r="RTS1309" s="1"/>
      <c r="RTT1309" s="1"/>
      <c r="RTU1309" s="1"/>
      <c r="RTV1309" s="1"/>
      <c r="RTW1309" s="1"/>
      <c r="RTX1309" s="1"/>
      <c r="RTY1309" s="1"/>
      <c r="RTZ1309" s="1"/>
      <c r="RUA1309" s="1"/>
      <c r="RUB1309" s="1"/>
      <c r="RUC1309" s="1"/>
      <c r="RUD1309" s="1"/>
      <c r="RUE1309" s="1"/>
      <c r="RUF1309" s="1"/>
      <c r="RUG1309" s="1"/>
      <c r="RUH1309" s="1"/>
      <c r="RUI1309" s="1"/>
      <c r="RUJ1309" s="1"/>
      <c r="RUK1309" s="1"/>
      <c r="RUL1309" s="1"/>
      <c r="RUM1309" s="1"/>
      <c r="RUN1309" s="1"/>
      <c r="RUO1309" s="1"/>
      <c r="RUP1309" s="1"/>
      <c r="RUQ1309" s="1"/>
      <c r="RUR1309" s="1"/>
      <c r="RUS1309" s="1"/>
      <c r="RUT1309" s="1"/>
      <c r="RUU1309" s="1"/>
      <c r="RUV1309" s="1"/>
      <c r="RUW1309" s="1"/>
      <c r="RUX1309" s="1"/>
      <c r="RUY1309" s="1"/>
      <c r="RUZ1309" s="1"/>
      <c r="RVA1309" s="1"/>
      <c r="RVB1309" s="1"/>
      <c r="RVC1309" s="1"/>
      <c r="RVD1309" s="1"/>
      <c r="RVE1309" s="1"/>
      <c r="RVF1309" s="1"/>
      <c r="RVG1309" s="1"/>
      <c r="RVH1309" s="1"/>
      <c r="RVI1309" s="1"/>
      <c r="RVJ1309" s="1"/>
      <c r="RVK1309" s="1"/>
      <c r="RVL1309" s="1"/>
      <c r="RVM1309" s="1"/>
      <c r="RVN1309" s="1"/>
      <c r="RVO1309" s="1"/>
      <c r="RVP1309" s="1"/>
      <c r="RVQ1309" s="1"/>
      <c r="RVR1309" s="1"/>
      <c r="RVS1309" s="1"/>
      <c r="RVT1309" s="1"/>
      <c r="RVU1309" s="1"/>
      <c r="RVV1309" s="1"/>
      <c r="RVW1309" s="1"/>
      <c r="RVX1309" s="1"/>
      <c r="RVY1309" s="1"/>
      <c r="RVZ1309" s="1"/>
      <c r="RWA1309" s="1"/>
      <c r="RWB1309" s="1"/>
      <c r="RWC1309" s="1"/>
      <c r="RWD1309" s="1"/>
      <c r="RWE1309" s="1"/>
      <c r="RWF1309" s="1"/>
      <c r="RWG1309" s="1"/>
      <c r="RWH1309" s="1"/>
      <c r="RWI1309" s="1"/>
      <c r="RWJ1309" s="1"/>
      <c r="RWK1309" s="1"/>
      <c r="RWL1309" s="1"/>
      <c r="RWM1309" s="1"/>
      <c r="RWN1309" s="1"/>
      <c r="RWO1309" s="1"/>
      <c r="RWP1309" s="1"/>
      <c r="RWQ1309" s="1"/>
      <c r="RWR1309" s="1"/>
      <c r="RWS1309" s="1"/>
      <c r="RWT1309" s="1"/>
      <c r="RWU1309" s="1"/>
      <c r="RWV1309" s="1"/>
      <c r="RWW1309" s="1"/>
      <c r="RWX1309" s="1"/>
      <c r="RWY1309" s="1"/>
      <c r="RWZ1309" s="1"/>
      <c r="RXA1309" s="1"/>
      <c r="RXB1309" s="1"/>
      <c r="RXC1309" s="1"/>
      <c r="RXD1309" s="1"/>
      <c r="RXE1309" s="1"/>
      <c r="RXF1309" s="1"/>
      <c r="RXG1309" s="1"/>
      <c r="RXH1309" s="1"/>
      <c r="RXI1309" s="1"/>
      <c r="RXJ1309" s="1"/>
      <c r="RXK1309" s="1"/>
      <c r="RXL1309" s="1"/>
      <c r="RXM1309" s="1"/>
      <c r="RXN1309" s="1"/>
      <c r="RXO1309" s="1"/>
      <c r="RXP1309" s="1"/>
      <c r="RXQ1309" s="1"/>
      <c r="RXR1309" s="1"/>
      <c r="RXS1309" s="1"/>
      <c r="RXT1309" s="1"/>
      <c r="RXU1309" s="1"/>
      <c r="RXV1309" s="1"/>
      <c r="RXW1309" s="1"/>
      <c r="RXX1309" s="1"/>
      <c r="RXY1309" s="1"/>
      <c r="RXZ1309" s="1"/>
      <c r="RYA1309" s="1"/>
      <c r="RYB1309" s="1"/>
      <c r="RYC1309" s="1"/>
      <c r="RYD1309" s="1"/>
      <c r="RYE1309" s="1"/>
      <c r="RYF1309" s="1"/>
      <c r="RYG1309" s="1"/>
      <c r="RYH1309" s="1"/>
      <c r="RYI1309" s="1"/>
      <c r="RYJ1309" s="1"/>
      <c r="RYK1309" s="1"/>
      <c r="RYL1309" s="1"/>
      <c r="RYM1309" s="1"/>
      <c r="RYN1309" s="1"/>
      <c r="RYO1309" s="1"/>
      <c r="RYP1309" s="1"/>
      <c r="RYQ1309" s="1"/>
      <c r="RYR1309" s="1"/>
      <c r="RYS1309" s="1"/>
      <c r="RYT1309" s="1"/>
      <c r="RYU1309" s="1"/>
      <c r="RYV1309" s="1"/>
      <c r="RYW1309" s="1"/>
      <c r="RYX1309" s="1"/>
      <c r="RYY1309" s="1"/>
      <c r="RYZ1309" s="1"/>
      <c r="RZA1309" s="1"/>
      <c r="RZB1309" s="1"/>
      <c r="RZC1309" s="1"/>
      <c r="RZD1309" s="1"/>
      <c r="RZE1309" s="1"/>
      <c r="RZF1309" s="1"/>
      <c r="RZG1309" s="1"/>
      <c r="RZH1309" s="1"/>
      <c r="RZI1309" s="1"/>
      <c r="RZJ1309" s="1"/>
      <c r="RZK1309" s="1"/>
      <c r="RZL1309" s="1"/>
      <c r="RZM1309" s="1"/>
      <c r="RZN1309" s="1"/>
      <c r="RZO1309" s="1"/>
      <c r="RZP1309" s="1"/>
      <c r="RZQ1309" s="1"/>
      <c r="RZR1309" s="1"/>
      <c r="RZS1309" s="1"/>
      <c r="RZT1309" s="1"/>
      <c r="RZU1309" s="1"/>
      <c r="RZV1309" s="1"/>
      <c r="RZW1309" s="1"/>
      <c r="RZX1309" s="1"/>
      <c r="RZY1309" s="1"/>
      <c r="RZZ1309" s="1"/>
      <c r="SAA1309" s="1"/>
      <c r="SAB1309" s="1"/>
      <c r="SAC1309" s="1"/>
      <c r="SAD1309" s="1"/>
      <c r="SAE1309" s="1"/>
      <c r="SAF1309" s="1"/>
      <c r="SAG1309" s="1"/>
      <c r="SAH1309" s="1"/>
      <c r="SAI1309" s="1"/>
      <c r="SAJ1309" s="1"/>
      <c r="SAK1309" s="1"/>
      <c r="SAL1309" s="1"/>
      <c r="SAM1309" s="1"/>
      <c r="SAN1309" s="1"/>
      <c r="SAO1309" s="1"/>
      <c r="SAP1309" s="1"/>
      <c r="SAQ1309" s="1"/>
      <c r="SAR1309" s="1"/>
      <c r="SAS1309" s="1"/>
      <c r="SAT1309" s="1"/>
      <c r="SAU1309" s="1"/>
      <c r="SAV1309" s="1"/>
      <c r="SAW1309" s="1"/>
      <c r="SAX1309" s="1"/>
      <c r="SAY1309" s="1"/>
      <c r="SAZ1309" s="1"/>
      <c r="SBA1309" s="1"/>
      <c r="SBB1309" s="1"/>
      <c r="SBC1309" s="1"/>
      <c r="SBD1309" s="1"/>
      <c r="SBE1309" s="1"/>
      <c r="SBF1309" s="1"/>
      <c r="SBG1309" s="1"/>
      <c r="SBH1309" s="1"/>
      <c r="SBI1309" s="1"/>
      <c r="SBJ1309" s="1"/>
      <c r="SBK1309" s="1"/>
      <c r="SBL1309" s="1"/>
      <c r="SBM1309" s="1"/>
      <c r="SBN1309" s="1"/>
      <c r="SBO1309" s="1"/>
      <c r="SBP1309" s="1"/>
      <c r="SBQ1309" s="1"/>
      <c r="SBR1309" s="1"/>
      <c r="SBS1309" s="1"/>
      <c r="SBT1309" s="1"/>
      <c r="SBU1309" s="1"/>
      <c r="SBV1309" s="1"/>
      <c r="SBW1309" s="1"/>
      <c r="SBX1309" s="1"/>
      <c r="SBY1309" s="1"/>
      <c r="SBZ1309" s="1"/>
      <c r="SCA1309" s="1"/>
      <c r="SCB1309" s="1"/>
      <c r="SCC1309" s="1"/>
      <c r="SCD1309" s="1"/>
      <c r="SCE1309" s="1"/>
      <c r="SCF1309" s="1"/>
      <c r="SCG1309" s="1"/>
      <c r="SCH1309" s="1"/>
      <c r="SCI1309" s="1"/>
      <c r="SCJ1309" s="1"/>
      <c r="SCK1309" s="1"/>
      <c r="SCL1309" s="1"/>
      <c r="SCM1309" s="1"/>
      <c r="SCN1309" s="1"/>
      <c r="SCO1309" s="1"/>
      <c r="SCP1309" s="1"/>
      <c r="SCQ1309" s="1"/>
      <c r="SCR1309" s="1"/>
      <c r="SCS1309" s="1"/>
      <c r="SCT1309" s="1"/>
      <c r="SCU1309" s="1"/>
      <c r="SCV1309" s="1"/>
      <c r="SCW1309" s="1"/>
      <c r="SCX1309" s="1"/>
      <c r="SCY1309" s="1"/>
      <c r="SCZ1309" s="1"/>
      <c r="SDA1309" s="1"/>
      <c r="SDB1309" s="1"/>
      <c r="SDC1309" s="1"/>
      <c r="SDD1309" s="1"/>
      <c r="SDE1309" s="1"/>
      <c r="SDF1309" s="1"/>
      <c r="SDG1309" s="1"/>
      <c r="SDH1309" s="1"/>
      <c r="SDI1309" s="1"/>
      <c r="SDJ1309" s="1"/>
      <c r="SDK1309" s="1"/>
      <c r="SDL1309" s="1"/>
      <c r="SDM1309" s="1"/>
      <c r="SDN1309" s="1"/>
      <c r="SDO1309" s="1"/>
      <c r="SDP1309" s="1"/>
      <c r="SDQ1309" s="1"/>
      <c r="SDR1309" s="1"/>
      <c r="SDS1309" s="1"/>
      <c r="SDT1309" s="1"/>
      <c r="SDU1309" s="1"/>
      <c r="SDV1309" s="1"/>
      <c r="SDW1309" s="1"/>
      <c r="SDX1309" s="1"/>
      <c r="SDY1309" s="1"/>
      <c r="SDZ1309" s="1"/>
      <c r="SEA1309" s="1"/>
      <c r="SEB1309" s="1"/>
      <c r="SEC1309" s="1"/>
      <c r="SED1309" s="1"/>
      <c r="SEE1309" s="1"/>
      <c r="SEF1309" s="1"/>
      <c r="SEG1309" s="1"/>
      <c r="SEH1309" s="1"/>
      <c r="SEI1309" s="1"/>
      <c r="SEJ1309" s="1"/>
      <c r="SEK1309" s="1"/>
      <c r="SEL1309" s="1"/>
      <c r="SEM1309" s="1"/>
      <c r="SEN1309" s="1"/>
      <c r="SEO1309" s="1"/>
      <c r="SEP1309" s="1"/>
      <c r="SEQ1309" s="1"/>
      <c r="SER1309" s="1"/>
      <c r="SES1309" s="1"/>
      <c r="SET1309" s="1"/>
      <c r="SEU1309" s="1"/>
      <c r="SEV1309" s="1"/>
      <c r="SEW1309" s="1"/>
      <c r="SEX1309" s="1"/>
      <c r="SEY1309" s="1"/>
      <c r="SEZ1309" s="1"/>
      <c r="SFA1309" s="1"/>
      <c r="SFB1309" s="1"/>
      <c r="SFC1309" s="1"/>
      <c r="SFD1309" s="1"/>
      <c r="SFE1309" s="1"/>
      <c r="SFF1309" s="1"/>
      <c r="SFG1309" s="1"/>
      <c r="SFH1309" s="1"/>
      <c r="SFI1309" s="1"/>
      <c r="SFJ1309" s="1"/>
      <c r="SFK1309" s="1"/>
      <c r="SFL1309" s="1"/>
      <c r="SFM1309" s="1"/>
      <c r="SFN1309" s="1"/>
      <c r="SFO1309" s="1"/>
      <c r="SFP1309" s="1"/>
      <c r="SFQ1309" s="1"/>
      <c r="SFR1309" s="1"/>
      <c r="SFS1309" s="1"/>
      <c r="SFT1309" s="1"/>
      <c r="SFU1309" s="1"/>
      <c r="SFV1309" s="1"/>
      <c r="SFW1309" s="1"/>
      <c r="SFX1309" s="1"/>
      <c r="SFY1309" s="1"/>
      <c r="SFZ1309" s="1"/>
      <c r="SGA1309" s="1"/>
      <c r="SGB1309" s="1"/>
      <c r="SGC1309" s="1"/>
      <c r="SGD1309" s="1"/>
      <c r="SGE1309" s="1"/>
      <c r="SGF1309" s="1"/>
      <c r="SGG1309" s="1"/>
      <c r="SGH1309" s="1"/>
      <c r="SGI1309" s="1"/>
      <c r="SGJ1309" s="1"/>
      <c r="SGK1309" s="1"/>
      <c r="SGL1309" s="1"/>
      <c r="SGM1309" s="1"/>
      <c r="SGN1309" s="1"/>
      <c r="SGO1309" s="1"/>
      <c r="SGP1309" s="1"/>
      <c r="SGQ1309" s="1"/>
      <c r="SGR1309" s="1"/>
      <c r="SGS1309" s="1"/>
      <c r="SGT1309" s="1"/>
      <c r="SGU1309" s="1"/>
      <c r="SGV1309" s="1"/>
      <c r="SGW1309" s="1"/>
      <c r="SGX1309" s="1"/>
      <c r="SGY1309" s="1"/>
      <c r="SGZ1309" s="1"/>
      <c r="SHA1309" s="1"/>
      <c r="SHB1309" s="1"/>
      <c r="SHC1309" s="1"/>
      <c r="SHD1309" s="1"/>
      <c r="SHE1309" s="1"/>
      <c r="SHF1309" s="1"/>
      <c r="SHG1309" s="1"/>
      <c r="SHH1309" s="1"/>
      <c r="SHI1309" s="1"/>
      <c r="SHJ1309" s="1"/>
      <c r="SHK1309" s="1"/>
      <c r="SHL1309" s="1"/>
      <c r="SHM1309" s="1"/>
      <c r="SHN1309" s="1"/>
      <c r="SHO1309" s="1"/>
      <c r="SHP1309" s="1"/>
      <c r="SHQ1309" s="1"/>
      <c r="SHR1309" s="1"/>
      <c r="SHS1309" s="1"/>
      <c r="SHT1309" s="1"/>
      <c r="SHU1309" s="1"/>
      <c r="SHV1309" s="1"/>
      <c r="SHW1309" s="1"/>
      <c r="SHX1309" s="1"/>
      <c r="SHY1309" s="1"/>
      <c r="SHZ1309" s="1"/>
      <c r="SIA1309" s="1"/>
      <c r="SIB1309" s="1"/>
      <c r="SIC1309" s="1"/>
      <c r="SID1309" s="1"/>
      <c r="SIE1309" s="1"/>
      <c r="SIF1309" s="1"/>
      <c r="SIG1309" s="1"/>
      <c r="SIH1309" s="1"/>
      <c r="SII1309" s="1"/>
      <c r="SIJ1309" s="1"/>
      <c r="SIK1309" s="1"/>
      <c r="SIL1309" s="1"/>
      <c r="SIM1309" s="1"/>
      <c r="SIN1309" s="1"/>
      <c r="SIO1309" s="1"/>
      <c r="SIP1309" s="1"/>
      <c r="SIQ1309" s="1"/>
      <c r="SIR1309" s="1"/>
      <c r="SIS1309" s="1"/>
      <c r="SIT1309" s="1"/>
      <c r="SIU1309" s="1"/>
      <c r="SIV1309" s="1"/>
      <c r="SIW1309" s="1"/>
      <c r="SIX1309" s="1"/>
      <c r="SIY1309" s="1"/>
      <c r="SIZ1309" s="1"/>
      <c r="SJA1309" s="1"/>
      <c r="SJB1309" s="1"/>
      <c r="SJC1309" s="1"/>
      <c r="SJD1309" s="1"/>
      <c r="SJE1309" s="1"/>
      <c r="SJF1309" s="1"/>
      <c r="SJG1309" s="1"/>
      <c r="SJH1309" s="1"/>
      <c r="SJI1309" s="1"/>
      <c r="SJJ1309" s="1"/>
      <c r="SJK1309" s="1"/>
      <c r="SJL1309" s="1"/>
      <c r="SJM1309" s="1"/>
      <c r="SJN1309" s="1"/>
      <c r="SJO1309" s="1"/>
      <c r="SJP1309" s="1"/>
      <c r="SJQ1309" s="1"/>
      <c r="SJR1309" s="1"/>
      <c r="SJS1309" s="1"/>
      <c r="SJT1309" s="1"/>
      <c r="SJU1309" s="1"/>
      <c r="SJV1309" s="1"/>
      <c r="SJW1309" s="1"/>
      <c r="SJX1309" s="1"/>
      <c r="SJY1309" s="1"/>
      <c r="SJZ1309" s="1"/>
      <c r="SKA1309" s="1"/>
      <c r="SKB1309" s="1"/>
      <c r="SKC1309" s="1"/>
      <c r="SKD1309" s="1"/>
      <c r="SKE1309" s="1"/>
      <c r="SKF1309" s="1"/>
      <c r="SKG1309" s="1"/>
      <c r="SKH1309" s="1"/>
      <c r="SKI1309" s="1"/>
      <c r="SKJ1309" s="1"/>
      <c r="SKK1309" s="1"/>
      <c r="SKL1309" s="1"/>
      <c r="SKM1309" s="1"/>
      <c r="SKN1309" s="1"/>
      <c r="SKO1309" s="1"/>
      <c r="SKP1309" s="1"/>
      <c r="SKQ1309" s="1"/>
      <c r="SKR1309" s="1"/>
      <c r="SKS1309" s="1"/>
      <c r="SKT1309" s="1"/>
      <c r="SKU1309" s="1"/>
      <c r="SKV1309" s="1"/>
      <c r="SKW1309" s="1"/>
      <c r="SKX1309" s="1"/>
      <c r="SKY1309" s="1"/>
      <c r="SKZ1309" s="1"/>
      <c r="SLA1309" s="1"/>
      <c r="SLB1309" s="1"/>
      <c r="SLC1309" s="1"/>
      <c r="SLD1309" s="1"/>
      <c r="SLE1309" s="1"/>
      <c r="SLF1309" s="1"/>
      <c r="SLG1309" s="1"/>
      <c r="SLH1309" s="1"/>
      <c r="SLI1309" s="1"/>
      <c r="SLJ1309" s="1"/>
      <c r="SLK1309" s="1"/>
      <c r="SLL1309" s="1"/>
      <c r="SLM1309" s="1"/>
      <c r="SLN1309" s="1"/>
      <c r="SLO1309" s="1"/>
      <c r="SLP1309" s="1"/>
      <c r="SLQ1309" s="1"/>
      <c r="SLR1309" s="1"/>
      <c r="SLS1309" s="1"/>
      <c r="SLT1309" s="1"/>
      <c r="SLU1309" s="1"/>
      <c r="SLV1309" s="1"/>
      <c r="SLW1309" s="1"/>
      <c r="SLX1309" s="1"/>
      <c r="SLY1309" s="1"/>
      <c r="SLZ1309" s="1"/>
      <c r="SMA1309" s="1"/>
      <c r="SMB1309" s="1"/>
      <c r="SMC1309" s="1"/>
      <c r="SMD1309" s="1"/>
      <c r="SME1309" s="1"/>
      <c r="SMF1309" s="1"/>
      <c r="SMG1309" s="1"/>
      <c r="SMH1309" s="1"/>
      <c r="SMI1309" s="1"/>
      <c r="SMJ1309" s="1"/>
      <c r="SMK1309" s="1"/>
      <c r="SML1309" s="1"/>
      <c r="SMM1309" s="1"/>
      <c r="SMN1309" s="1"/>
      <c r="SMO1309" s="1"/>
      <c r="SMP1309" s="1"/>
      <c r="SMQ1309" s="1"/>
      <c r="SMR1309" s="1"/>
      <c r="SMS1309" s="1"/>
      <c r="SMT1309" s="1"/>
      <c r="SMU1309" s="1"/>
      <c r="SMV1309" s="1"/>
      <c r="SMW1309" s="1"/>
      <c r="SMX1309" s="1"/>
      <c r="SMY1309" s="1"/>
      <c r="SMZ1309" s="1"/>
      <c r="SNA1309" s="1"/>
      <c r="SNB1309" s="1"/>
      <c r="SNC1309" s="1"/>
      <c r="SND1309" s="1"/>
      <c r="SNE1309" s="1"/>
      <c r="SNF1309" s="1"/>
      <c r="SNG1309" s="1"/>
      <c r="SNH1309" s="1"/>
      <c r="SNI1309" s="1"/>
      <c r="SNJ1309" s="1"/>
      <c r="SNK1309" s="1"/>
      <c r="SNL1309" s="1"/>
      <c r="SNM1309" s="1"/>
      <c r="SNN1309" s="1"/>
      <c r="SNO1309" s="1"/>
      <c r="SNP1309" s="1"/>
      <c r="SNQ1309" s="1"/>
      <c r="SNR1309" s="1"/>
      <c r="SNS1309" s="1"/>
      <c r="SNT1309" s="1"/>
      <c r="SNU1309" s="1"/>
      <c r="SNV1309" s="1"/>
      <c r="SNW1309" s="1"/>
      <c r="SNX1309" s="1"/>
      <c r="SNY1309" s="1"/>
      <c r="SNZ1309" s="1"/>
      <c r="SOA1309" s="1"/>
      <c r="SOB1309" s="1"/>
      <c r="SOC1309" s="1"/>
      <c r="SOD1309" s="1"/>
      <c r="SOE1309" s="1"/>
      <c r="SOF1309" s="1"/>
      <c r="SOG1309" s="1"/>
      <c r="SOH1309" s="1"/>
      <c r="SOI1309" s="1"/>
      <c r="SOJ1309" s="1"/>
      <c r="SOK1309" s="1"/>
      <c r="SOL1309" s="1"/>
      <c r="SOM1309" s="1"/>
      <c r="SON1309" s="1"/>
      <c r="SOO1309" s="1"/>
      <c r="SOP1309" s="1"/>
      <c r="SOQ1309" s="1"/>
      <c r="SOR1309" s="1"/>
      <c r="SOS1309" s="1"/>
      <c r="SOT1309" s="1"/>
      <c r="SOU1309" s="1"/>
      <c r="SOV1309" s="1"/>
      <c r="SOW1309" s="1"/>
      <c r="SOX1309" s="1"/>
      <c r="SOY1309" s="1"/>
      <c r="SOZ1309" s="1"/>
      <c r="SPA1309" s="1"/>
      <c r="SPB1309" s="1"/>
      <c r="SPC1309" s="1"/>
      <c r="SPD1309" s="1"/>
      <c r="SPE1309" s="1"/>
      <c r="SPF1309" s="1"/>
      <c r="SPG1309" s="1"/>
      <c r="SPH1309" s="1"/>
      <c r="SPI1309" s="1"/>
      <c r="SPJ1309" s="1"/>
      <c r="SPK1309" s="1"/>
      <c r="SPL1309" s="1"/>
      <c r="SPM1309" s="1"/>
      <c r="SPN1309" s="1"/>
      <c r="SPO1309" s="1"/>
      <c r="SPP1309" s="1"/>
      <c r="SPQ1309" s="1"/>
      <c r="SPR1309" s="1"/>
      <c r="SPS1309" s="1"/>
      <c r="SPT1309" s="1"/>
      <c r="SPU1309" s="1"/>
      <c r="SPV1309" s="1"/>
      <c r="SPW1309" s="1"/>
      <c r="SPX1309" s="1"/>
      <c r="SPY1309" s="1"/>
      <c r="SPZ1309" s="1"/>
      <c r="SQA1309" s="1"/>
      <c r="SQB1309" s="1"/>
      <c r="SQC1309" s="1"/>
      <c r="SQD1309" s="1"/>
      <c r="SQE1309" s="1"/>
      <c r="SQF1309" s="1"/>
      <c r="SQG1309" s="1"/>
      <c r="SQH1309" s="1"/>
      <c r="SQI1309" s="1"/>
      <c r="SQJ1309" s="1"/>
      <c r="SQK1309" s="1"/>
      <c r="SQL1309" s="1"/>
      <c r="SQM1309" s="1"/>
      <c r="SQN1309" s="1"/>
      <c r="SQO1309" s="1"/>
      <c r="SQP1309" s="1"/>
      <c r="SQQ1309" s="1"/>
      <c r="SQR1309" s="1"/>
      <c r="SQS1309" s="1"/>
      <c r="SQT1309" s="1"/>
      <c r="SQU1309" s="1"/>
      <c r="SQV1309" s="1"/>
      <c r="SQW1309" s="1"/>
      <c r="SQX1309" s="1"/>
      <c r="SQY1309" s="1"/>
      <c r="SQZ1309" s="1"/>
      <c r="SRA1309" s="1"/>
      <c r="SRB1309" s="1"/>
      <c r="SRC1309" s="1"/>
      <c r="SRD1309" s="1"/>
      <c r="SRE1309" s="1"/>
      <c r="SRF1309" s="1"/>
      <c r="SRG1309" s="1"/>
      <c r="SRH1309" s="1"/>
      <c r="SRI1309" s="1"/>
      <c r="SRJ1309" s="1"/>
      <c r="SRK1309" s="1"/>
      <c r="SRL1309" s="1"/>
      <c r="SRM1309" s="1"/>
      <c r="SRN1309" s="1"/>
      <c r="SRO1309" s="1"/>
      <c r="SRP1309" s="1"/>
      <c r="SRQ1309" s="1"/>
      <c r="SRR1309" s="1"/>
      <c r="SRS1309" s="1"/>
      <c r="SRT1309" s="1"/>
      <c r="SRU1309" s="1"/>
      <c r="SRV1309" s="1"/>
      <c r="SRW1309" s="1"/>
      <c r="SRX1309" s="1"/>
      <c r="SRY1309" s="1"/>
      <c r="SRZ1309" s="1"/>
      <c r="SSA1309" s="1"/>
      <c r="SSB1309" s="1"/>
      <c r="SSC1309" s="1"/>
      <c r="SSD1309" s="1"/>
      <c r="SSE1309" s="1"/>
      <c r="SSF1309" s="1"/>
      <c r="SSG1309" s="1"/>
      <c r="SSH1309" s="1"/>
      <c r="SSI1309" s="1"/>
      <c r="SSJ1309" s="1"/>
      <c r="SSK1309" s="1"/>
      <c r="SSL1309" s="1"/>
      <c r="SSM1309" s="1"/>
      <c r="SSN1309" s="1"/>
      <c r="SSO1309" s="1"/>
      <c r="SSP1309" s="1"/>
      <c r="SSQ1309" s="1"/>
      <c r="SSR1309" s="1"/>
      <c r="SSS1309" s="1"/>
      <c r="SST1309" s="1"/>
      <c r="SSU1309" s="1"/>
      <c r="SSV1309" s="1"/>
      <c r="SSW1309" s="1"/>
      <c r="SSX1309" s="1"/>
      <c r="SSY1309" s="1"/>
      <c r="SSZ1309" s="1"/>
      <c r="STA1309" s="1"/>
      <c r="STB1309" s="1"/>
      <c r="STC1309" s="1"/>
      <c r="STD1309" s="1"/>
      <c r="STE1309" s="1"/>
      <c r="STF1309" s="1"/>
      <c r="STG1309" s="1"/>
      <c r="STH1309" s="1"/>
      <c r="STI1309" s="1"/>
      <c r="STJ1309" s="1"/>
      <c r="STK1309" s="1"/>
      <c r="STL1309" s="1"/>
      <c r="STM1309" s="1"/>
      <c r="STN1309" s="1"/>
      <c r="STO1309" s="1"/>
      <c r="STP1309" s="1"/>
      <c r="STQ1309" s="1"/>
      <c r="STR1309" s="1"/>
      <c r="STS1309" s="1"/>
      <c r="STT1309" s="1"/>
      <c r="STU1309" s="1"/>
      <c r="STV1309" s="1"/>
      <c r="STW1309" s="1"/>
      <c r="STX1309" s="1"/>
      <c r="STY1309" s="1"/>
      <c r="STZ1309" s="1"/>
      <c r="SUA1309" s="1"/>
      <c r="SUB1309" s="1"/>
      <c r="SUC1309" s="1"/>
      <c r="SUD1309" s="1"/>
      <c r="SUE1309" s="1"/>
      <c r="SUF1309" s="1"/>
      <c r="SUG1309" s="1"/>
      <c r="SUH1309" s="1"/>
      <c r="SUI1309" s="1"/>
      <c r="SUJ1309" s="1"/>
      <c r="SUK1309" s="1"/>
      <c r="SUL1309" s="1"/>
      <c r="SUM1309" s="1"/>
      <c r="SUN1309" s="1"/>
      <c r="SUO1309" s="1"/>
      <c r="SUP1309" s="1"/>
      <c r="SUQ1309" s="1"/>
      <c r="SUR1309" s="1"/>
      <c r="SUS1309" s="1"/>
      <c r="SUT1309" s="1"/>
      <c r="SUU1309" s="1"/>
      <c r="SUV1309" s="1"/>
      <c r="SUW1309" s="1"/>
      <c r="SUX1309" s="1"/>
      <c r="SUY1309" s="1"/>
      <c r="SUZ1309" s="1"/>
      <c r="SVA1309" s="1"/>
      <c r="SVB1309" s="1"/>
      <c r="SVC1309" s="1"/>
      <c r="SVD1309" s="1"/>
      <c r="SVE1309" s="1"/>
      <c r="SVF1309" s="1"/>
      <c r="SVG1309" s="1"/>
      <c r="SVH1309" s="1"/>
      <c r="SVI1309" s="1"/>
      <c r="SVJ1309" s="1"/>
      <c r="SVK1309" s="1"/>
      <c r="SVL1309" s="1"/>
      <c r="SVM1309" s="1"/>
      <c r="SVN1309" s="1"/>
      <c r="SVO1309" s="1"/>
      <c r="SVP1309" s="1"/>
      <c r="SVQ1309" s="1"/>
      <c r="SVR1309" s="1"/>
      <c r="SVS1309" s="1"/>
      <c r="SVT1309" s="1"/>
      <c r="SVU1309" s="1"/>
      <c r="SVV1309" s="1"/>
      <c r="SVW1309" s="1"/>
      <c r="SVX1309" s="1"/>
      <c r="SVY1309" s="1"/>
      <c r="SVZ1309" s="1"/>
      <c r="SWA1309" s="1"/>
      <c r="SWB1309" s="1"/>
      <c r="SWC1309" s="1"/>
      <c r="SWD1309" s="1"/>
      <c r="SWE1309" s="1"/>
      <c r="SWF1309" s="1"/>
      <c r="SWG1309" s="1"/>
      <c r="SWH1309" s="1"/>
      <c r="SWI1309" s="1"/>
      <c r="SWJ1309" s="1"/>
      <c r="SWK1309" s="1"/>
      <c r="SWL1309" s="1"/>
      <c r="SWM1309" s="1"/>
      <c r="SWN1309" s="1"/>
      <c r="SWO1309" s="1"/>
      <c r="SWP1309" s="1"/>
      <c r="SWQ1309" s="1"/>
      <c r="SWR1309" s="1"/>
      <c r="SWS1309" s="1"/>
      <c r="SWT1309" s="1"/>
      <c r="SWU1309" s="1"/>
      <c r="SWV1309" s="1"/>
      <c r="SWW1309" s="1"/>
      <c r="SWX1309" s="1"/>
      <c r="SWY1309" s="1"/>
      <c r="SWZ1309" s="1"/>
      <c r="SXA1309" s="1"/>
      <c r="SXB1309" s="1"/>
      <c r="SXC1309" s="1"/>
      <c r="SXD1309" s="1"/>
      <c r="SXE1309" s="1"/>
      <c r="SXF1309" s="1"/>
      <c r="SXG1309" s="1"/>
      <c r="SXH1309" s="1"/>
      <c r="SXI1309" s="1"/>
      <c r="SXJ1309" s="1"/>
      <c r="SXK1309" s="1"/>
      <c r="SXL1309" s="1"/>
      <c r="SXM1309" s="1"/>
      <c r="SXN1309" s="1"/>
      <c r="SXO1309" s="1"/>
      <c r="SXP1309" s="1"/>
      <c r="SXQ1309" s="1"/>
      <c r="SXR1309" s="1"/>
      <c r="SXS1309" s="1"/>
      <c r="SXT1309" s="1"/>
      <c r="SXU1309" s="1"/>
      <c r="SXV1309" s="1"/>
      <c r="SXW1309" s="1"/>
      <c r="SXX1309" s="1"/>
      <c r="SXY1309" s="1"/>
      <c r="SXZ1309" s="1"/>
      <c r="SYA1309" s="1"/>
      <c r="SYB1309" s="1"/>
      <c r="SYC1309" s="1"/>
      <c r="SYD1309" s="1"/>
      <c r="SYE1309" s="1"/>
      <c r="SYF1309" s="1"/>
      <c r="SYG1309" s="1"/>
      <c r="SYH1309" s="1"/>
      <c r="SYI1309" s="1"/>
      <c r="SYJ1309" s="1"/>
      <c r="SYK1309" s="1"/>
      <c r="SYL1309" s="1"/>
      <c r="SYM1309" s="1"/>
      <c r="SYN1309" s="1"/>
      <c r="SYO1309" s="1"/>
      <c r="SYP1309" s="1"/>
      <c r="SYQ1309" s="1"/>
      <c r="SYR1309" s="1"/>
      <c r="SYS1309" s="1"/>
      <c r="SYT1309" s="1"/>
      <c r="SYU1309" s="1"/>
      <c r="SYV1309" s="1"/>
      <c r="SYW1309" s="1"/>
      <c r="SYX1309" s="1"/>
      <c r="SYY1309" s="1"/>
      <c r="SYZ1309" s="1"/>
      <c r="SZA1309" s="1"/>
      <c r="SZB1309" s="1"/>
      <c r="SZC1309" s="1"/>
      <c r="SZD1309" s="1"/>
      <c r="SZE1309" s="1"/>
      <c r="SZF1309" s="1"/>
      <c r="SZG1309" s="1"/>
      <c r="SZH1309" s="1"/>
      <c r="SZI1309" s="1"/>
      <c r="SZJ1309" s="1"/>
      <c r="SZK1309" s="1"/>
      <c r="SZL1309" s="1"/>
      <c r="SZM1309" s="1"/>
      <c r="SZN1309" s="1"/>
      <c r="SZO1309" s="1"/>
      <c r="SZP1309" s="1"/>
      <c r="SZQ1309" s="1"/>
      <c r="SZR1309" s="1"/>
      <c r="SZS1309" s="1"/>
      <c r="SZT1309" s="1"/>
      <c r="SZU1309" s="1"/>
      <c r="SZV1309" s="1"/>
      <c r="SZW1309" s="1"/>
      <c r="SZX1309" s="1"/>
      <c r="SZY1309" s="1"/>
      <c r="SZZ1309" s="1"/>
      <c r="TAA1309" s="1"/>
      <c r="TAB1309" s="1"/>
      <c r="TAC1309" s="1"/>
      <c r="TAD1309" s="1"/>
      <c r="TAE1309" s="1"/>
      <c r="TAF1309" s="1"/>
      <c r="TAG1309" s="1"/>
      <c r="TAH1309" s="1"/>
      <c r="TAI1309" s="1"/>
      <c r="TAJ1309" s="1"/>
      <c r="TAK1309" s="1"/>
      <c r="TAL1309" s="1"/>
      <c r="TAM1309" s="1"/>
      <c r="TAN1309" s="1"/>
      <c r="TAO1309" s="1"/>
      <c r="TAP1309" s="1"/>
      <c r="TAQ1309" s="1"/>
      <c r="TAR1309" s="1"/>
      <c r="TAS1309" s="1"/>
      <c r="TAT1309" s="1"/>
      <c r="TAU1309" s="1"/>
      <c r="TAV1309" s="1"/>
      <c r="TAW1309" s="1"/>
      <c r="TAX1309" s="1"/>
      <c r="TAY1309" s="1"/>
      <c r="TAZ1309" s="1"/>
      <c r="TBA1309" s="1"/>
      <c r="TBB1309" s="1"/>
      <c r="TBC1309" s="1"/>
      <c r="TBD1309" s="1"/>
      <c r="TBE1309" s="1"/>
      <c r="TBF1309" s="1"/>
      <c r="TBG1309" s="1"/>
      <c r="TBH1309" s="1"/>
      <c r="TBI1309" s="1"/>
      <c r="TBJ1309" s="1"/>
      <c r="TBK1309" s="1"/>
      <c r="TBL1309" s="1"/>
      <c r="TBM1309" s="1"/>
      <c r="TBN1309" s="1"/>
      <c r="TBO1309" s="1"/>
      <c r="TBP1309" s="1"/>
      <c r="TBQ1309" s="1"/>
      <c r="TBR1309" s="1"/>
      <c r="TBS1309" s="1"/>
      <c r="TBT1309" s="1"/>
      <c r="TBU1309" s="1"/>
      <c r="TBV1309" s="1"/>
      <c r="TBW1309" s="1"/>
      <c r="TBX1309" s="1"/>
      <c r="TBY1309" s="1"/>
      <c r="TBZ1309" s="1"/>
      <c r="TCA1309" s="1"/>
      <c r="TCB1309" s="1"/>
      <c r="TCC1309" s="1"/>
      <c r="TCD1309" s="1"/>
      <c r="TCE1309" s="1"/>
      <c r="TCF1309" s="1"/>
      <c r="TCG1309" s="1"/>
      <c r="TCH1309" s="1"/>
      <c r="TCI1309" s="1"/>
      <c r="TCJ1309" s="1"/>
      <c r="TCK1309" s="1"/>
      <c r="TCL1309" s="1"/>
      <c r="TCM1309" s="1"/>
      <c r="TCN1309" s="1"/>
      <c r="TCO1309" s="1"/>
      <c r="TCP1309" s="1"/>
      <c r="TCQ1309" s="1"/>
      <c r="TCR1309" s="1"/>
      <c r="TCS1309" s="1"/>
      <c r="TCT1309" s="1"/>
      <c r="TCU1309" s="1"/>
      <c r="TCV1309" s="1"/>
      <c r="TCW1309" s="1"/>
      <c r="TCX1309" s="1"/>
      <c r="TCY1309" s="1"/>
      <c r="TCZ1309" s="1"/>
      <c r="TDA1309" s="1"/>
      <c r="TDB1309" s="1"/>
      <c r="TDC1309" s="1"/>
      <c r="TDD1309" s="1"/>
      <c r="TDE1309" s="1"/>
      <c r="TDF1309" s="1"/>
      <c r="TDG1309" s="1"/>
      <c r="TDH1309" s="1"/>
      <c r="TDI1309" s="1"/>
      <c r="TDJ1309" s="1"/>
      <c r="TDK1309" s="1"/>
      <c r="TDL1309" s="1"/>
      <c r="TDM1309" s="1"/>
      <c r="TDN1309" s="1"/>
      <c r="TDO1309" s="1"/>
      <c r="TDP1309" s="1"/>
      <c r="TDQ1309" s="1"/>
      <c r="TDR1309" s="1"/>
      <c r="TDS1309" s="1"/>
      <c r="TDT1309" s="1"/>
      <c r="TDU1309" s="1"/>
      <c r="TDV1309" s="1"/>
      <c r="TDW1309" s="1"/>
      <c r="TDX1309" s="1"/>
      <c r="TDY1309" s="1"/>
      <c r="TDZ1309" s="1"/>
      <c r="TEA1309" s="1"/>
      <c r="TEB1309" s="1"/>
      <c r="TEC1309" s="1"/>
      <c r="TED1309" s="1"/>
      <c r="TEE1309" s="1"/>
      <c r="TEF1309" s="1"/>
      <c r="TEG1309" s="1"/>
      <c r="TEH1309" s="1"/>
      <c r="TEI1309" s="1"/>
      <c r="TEJ1309" s="1"/>
      <c r="TEK1309" s="1"/>
      <c r="TEL1309" s="1"/>
      <c r="TEM1309" s="1"/>
      <c r="TEN1309" s="1"/>
      <c r="TEO1309" s="1"/>
      <c r="TEP1309" s="1"/>
      <c r="TEQ1309" s="1"/>
      <c r="TER1309" s="1"/>
      <c r="TES1309" s="1"/>
      <c r="TET1309" s="1"/>
      <c r="TEU1309" s="1"/>
      <c r="TEV1309" s="1"/>
      <c r="TEW1309" s="1"/>
      <c r="TEX1309" s="1"/>
      <c r="TEY1309" s="1"/>
      <c r="TEZ1309" s="1"/>
      <c r="TFA1309" s="1"/>
      <c r="TFB1309" s="1"/>
      <c r="TFC1309" s="1"/>
      <c r="TFD1309" s="1"/>
      <c r="TFE1309" s="1"/>
      <c r="TFF1309" s="1"/>
      <c r="TFG1309" s="1"/>
      <c r="TFH1309" s="1"/>
      <c r="TFI1309" s="1"/>
      <c r="TFJ1309" s="1"/>
      <c r="TFK1309" s="1"/>
      <c r="TFL1309" s="1"/>
      <c r="TFM1309" s="1"/>
      <c r="TFN1309" s="1"/>
      <c r="TFO1309" s="1"/>
      <c r="TFP1309" s="1"/>
      <c r="TFQ1309" s="1"/>
      <c r="TFR1309" s="1"/>
      <c r="TFS1309" s="1"/>
      <c r="TFT1309" s="1"/>
      <c r="TFU1309" s="1"/>
      <c r="TFV1309" s="1"/>
      <c r="TFW1309" s="1"/>
      <c r="TFX1309" s="1"/>
      <c r="TFY1309" s="1"/>
      <c r="TFZ1309" s="1"/>
      <c r="TGA1309" s="1"/>
      <c r="TGB1309" s="1"/>
      <c r="TGC1309" s="1"/>
      <c r="TGD1309" s="1"/>
      <c r="TGE1309" s="1"/>
      <c r="TGF1309" s="1"/>
      <c r="TGG1309" s="1"/>
      <c r="TGH1309" s="1"/>
      <c r="TGI1309" s="1"/>
      <c r="TGJ1309" s="1"/>
      <c r="TGK1309" s="1"/>
      <c r="TGL1309" s="1"/>
      <c r="TGM1309" s="1"/>
      <c r="TGN1309" s="1"/>
      <c r="TGO1309" s="1"/>
      <c r="TGP1309" s="1"/>
      <c r="TGQ1309" s="1"/>
      <c r="TGR1309" s="1"/>
      <c r="TGS1309" s="1"/>
      <c r="TGT1309" s="1"/>
      <c r="TGU1309" s="1"/>
      <c r="TGV1309" s="1"/>
      <c r="TGW1309" s="1"/>
      <c r="TGX1309" s="1"/>
      <c r="TGY1309" s="1"/>
      <c r="TGZ1309" s="1"/>
      <c r="THA1309" s="1"/>
      <c r="THB1309" s="1"/>
      <c r="THC1309" s="1"/>
      <c r="THD1309" s="1"/>
      <c r="THE1309" s="1"/>
      <c r="THF1309" s="1"/>
      <c r="THG1309" s="1"/>
      <c r="THH1309" s="1"/>
      <c r="THI1309" s="1"/>
      <c r="THJ1309" s="1"/>
      <c r="THK1309" s="1"/>
      <c r="THL1309" s="1"/>
      <c r="THM1309" s="1"/>
      <c r="THN1309" s="1"/>
      <c r="THO1309" s="1"/>
      <c r="THP1309" s="1"/>
      <c r="THQ1309" s="1"/>
      <c r="THR1309" s="1"/>
      <c r="THS1309" s="1"/>
      <c r="THT1309" s="1"/>
      <c r="THU1309" s="1"/>
      <c r="THV1309" s="1"/>
      <c r="THW1309" s="1"/>
      <c r="THX1309" s="1"/>
      <c r="THY1309" s="1"/>
      <c r="THZ1309" s="1"/>
      <c r="TIA1309" s="1"/>
      <c r="TIB1309" s="1"/>
      <c r="TIC1309" s="1"/>
      <c r="TID1309" s="1"/>
      <c r="TIE1309" s="1"/>
      <c r="TIF1309" s="1"/>
      <c r="TIG1309" s="1"/>
      <c r="TIH1309" s="1"/>
      <c r="TII1309" s="1"/>
      <c r="TIJ1309" s="1"/>
      <c r="TIK1309" s="1"/>
      <c r="TIL1309" s="1"/>
      <c r="TIM1309" s="1"/>
      <c r="TIN1309" s="1"/>
      <c r="TIO1309" s="1"/>
      <c r="TIP1309" s="1"/>
      <c r="TIQ1309" s="1"/>
      <c r="TIR1309" s="1"/>
      <c r="TIS1309" s="1"/>
      <c r="TIT1309" s="1"/>
      <c r="TIU1309" s="1"/>
      <c r="TIV1309" s="1"/>
      <c r="TIW1309" s="1"/>
      <c r="TIX1309" s="1"/>
      <c r="TIY1309" s="1"/>
      <c r="TIZ1309" s="1"/>
      <c r="TJA1309" s="1"/>
      <c r="TJB1309" s="1"/>
      <c r="TJC1309" s="1"/>
      <c r="TJD1309" s="1"/>
      <c r="TJE1309" s="1"/>
      <c r="TJF1309" s="1"/>
      <c r="TJG1309" s="1"/>
      <c r="TJH1309" s="1"/>
      <c r="TJI1309" s="1"/>
      <c r="TJJ1309" s="1"/>
      <c r="TJK1309" s="1"/>
      <c r="TJL1309" s="1"/>
      <c r="TJM1309" s="1"/>
      <c r="TJN1309" s="1"/>
      <c r="TJO1309" s="1"/>
      <c r="TJP1309" s="1"/>
      <c r="TJQ1309" s="1"/>
      <c r="TJR1309" s="1"/>
      <c r="TJS1309" s="1"/>
      <c r="TJT1309" s="1"/>
      <c r="TJU1309" s="1"/>
      <c r="TJV1309" s="1"/>
      <c r="TJW1309" s="1"/>
      <c r="TJX1309" s="1"/>
      <c r="TJY1309" s="1"/>
      <c r="TJZ1309" s="1"/>
      <c r="TKA1309" s="1"/>
      <c r="TKB1309" s="1"/>
      <c r="TKC1309" s="1"/>
      <c r="TKD1309" s="1"/>
      <c r="TKE1309" s="1"/>
      <c r="TKF1309" s="1"/>
      <c r="TKG1309" s="1"/>
      <c r="TKH1309" s="1"/>
      <c r="TKI1309" s="1"/>
      <c r="TKJ1309" s="1"/>
      <c r="TKK1309" s="1"/>
      <c r="TKL1309" s="1"/>
      <c r="TKM1309" s="1"/>
      <c r="TKN1309" s="1"/>
      <c r="TKO1309" s="1"/>
      <c r="TKP1309" s="1"/>
      <c r="TKQ1309" s="1"/>
      <c r="TKR1309" s="1"/>
      <c r="TKS1309" s="1"/>
      <c r="TKT1309" s="1"/>
      <c r="TKU1309" s="1"/>
      <c r="TKV1309" s="1"/>
      <c r="TKW1309" s="1"/>
      <c r="TKX1309" s="1"/>
      <c r="TKY1309" s="1"/>
      <c r="TKZ1309" s="1"/>
      <c r="TLA1309" s="1"/>
      <c r="TLB1309" s="1"/>
      <c r="TLC1309" s="1"/>
      <c r="TLD1309" s="1"/>
      <c r="TLE1309" s="1"/>
      <c r="TLF1309" s="1"/>
      <c r="TLG1309" s="1"/>
      <c r="TLH1309" s="1"/>
      <c r="TLI1309" s="1"/>
      <c r="TLJ1309" s="1"/>
      <c r="TLK1309" s="1"/>
      <c r="TLL1309" s="1"/>
      <c r="TLM1309" s="1"/>
      <c r="TLN1309" s="1"/>
      <c r="TLO1309" s="1"/>
      <c r="TLP1309" s="1"/>
      <c r="TLQ1309" s="1"/>
      <c r="TLR1309" s="1"/>
      <c r="TLS1309" s="1"/>
      <c r="TLT1309" s="1"/>
      <c r="TLU1309" s="1"/>
      <c r="TLV1309" s="1"/>
      <c r="TLW1309" s="1"/>
      <c r="TLX1309" s="1"/>
      <c r="TLY1309" s="1"/>
      <c r="TLZ1309" s="1"/>
      <c r="TMA1309" s="1"/>
      <c r="TMB1309" s="1"/>
      <c r="TMC1309" s="1"/>
      <c r="TMD1309" s="1"/>
      <c r="TME1309" s="1"/>
      <c r="TMF1309" s="1"/>
      <c r="TMG1309" s="1"/>
      <c r="TMH1309" s="1"/>
      <c r="TMI1309" s="1"/>
      <c r="TMJ1309" s="1"/>
      <c r="TMK1309" s="1"/>
      <c r="TML1309" s="1"/>
      <c r="TMM1309" s="1"/>
      <c r="TMN1309" s="1"/>
      <c r="TMO1309" s="1"/>
      <c r="TMP1309" s="1"/>
      <c r="TMQ1309" s="1"/>
      <c r="TMR1309" s="1"/>
      <c r="TMS1309" s="1"/>
      <c r="TMT1309" s="1"/>
      <c r="TMU1309" s="1"/>
      <c r="TMV1309" s="1"/>
      <c r="TMW1309" s="1"/>
      <c r="TMX1309" s="1"/>
      <c r="TMY1309" s="1"/>
      <c r="TMZ1309" s="1"/>
      <c r="TNA1309" s="1"/>
      <c r="TNB1309" s="1"/>
      <c r="TNC1309" s="1"/>
      <c r="TND1309" s="1"/>
      <c r="TNE1309" s="1"/>
      <c r="TNF1309" s="1"/>
      <c r="TNG1309" s="1"/>
      <c r="TNH1309" s="1"/>
      <c r="TNI1309" s="1"/>
      <c r="TNJ1309" s="1"/>
      <c r="TNK1309" s="1"/>
      <c r="TNL1309" s="1"/>
      <c r="TNM1309" s="1"/>
      <c r="TNN1309" s="1"/>
      <c r="TNO1309" s="1"/>
      <c r="TNP1309" s="1"/>
      <c r="TNQ1309" s="1"/>
      <c r="TNR1309" s="1"/>
      <c r="TNS1309" s="1"/>
      <c r="TNT1309" s="1"/>
      <c r="TNU1309" s="1"/>
      <c r="TNV1309" s="1"/>
      <c r="TNW1309" s="1"/>
      <c r="TNX1309" s="1"/>
      <c r="TNY1309" s="1"/>
      <c r="TNZ1309" s="1"/>
      <c r="TOA1309" s="1"/>
      <c r="TOB1309" s="1"/>
      <c r="TOC1309" s="1"/>
      <c r="TOD1309" s="1"/>
      <c r="TOE1309" s="1"/>
      <c r="TOF1309" s="1"/>
      <c r="TOG1309" s="1"/>
      <c r="TOH1309" s="1"/>
      <c r="TOI1309" s="1"/>
      <c r="TOJ1309" s="1"/>
      <c r="TOK1309" s="1"/>
      <c r="TOL1309" s="1"/>
      <c r="TOM1309" s="1"/>
      <c r="TON1309" s="1"/>
      <c r="TOO1309" s="1"/>
      <c r="TOP1309" s="1"/>
      <c r="TOQ1309" s="1"/>
      <c r="TOR1309" s="1"/>
      <c r="TOS1309" s="1"/>
      <c r="TOT1309" s="1"/>
      <c r="TOU1309" s="1"/>
      <c r="TOV1309" s="1"/>
      <c r="TOW1309" s="1"/>
      <c r="TOX1309" s="1"/>
      <c r="TOY1309" s="1"/>
      <c r="TOZ1309" s="1"/>
      <c r="TPA1309" s="1"/>
      <c r="TPB1309" s="1"/>
      <c r="TPC1309" s="1"/>
      <c r="TPD1309" s="1"/>
      <c r="TPE1309" s="1"/>
      <c r="TPF1309" s="1"/>
      <c r="TPG1309" s="1"/>
      <c r="TPH1309" s="1"/>
      <c r="TPI1309" s="1"/>
      <c r="TPJ1309" s="1"/>
      <c r="TPK1309" s="1"/>
      <c r="TPL1309" s="1"/>
      <c r="TPM1309" s="1"/>
      <c r="TPN1309" s="1"/>
      <c r="TPO1309" s="1"/>
      <c r="TPP1309" s="1"/>
      <c r="TPQ1309" s="1"/>
      <c r="TPR1309" s="1"/>
      <c r="TPS1309" s="1"/>
      <c r="TPT1309" s="1"/>
      <c r="TPU1309" s="1"/>
      <c r="TPV1309" s="1"/>
      <c r="TPW1309" s="1"/>
      <c r="TPX1309" s="1"/>
      <c r="TPY1309" s="1"/>
      <c r="TPZ1309" s="1"/>
      <c r="TQA1309" s="1"/>
      <c r="TQB1309" s="1"/>
      <c r="TQC1309" s="1"/>
      <c r="TQD1309" s="1"/>
      <c r="TQE1309" s="1"/>
      <c r="TQF1309" s="1"/>
      <c r="TQG1309" s="1"/>
      <c r="TQH1309" s="1"/>
      <c r="TQI1309" s="1"/>
      <c r="TQJ1309" s="1"/>
      <c r="TQK1309" s="1"/>
      <c r="TQL1309" s="1"/>
      <c r="TQM1309" s="1"/>
      <c r="TQN1309" s="1"/>
      <c r="TQO1309" s="1"/>
      <c r="TQP1309" s="1"/>
      <c r="TQQ1309" s="1"/>
      <c r="TQR1309" s="1"/>
      <c r="TQS1309" s="1"/>
      <c r="TQT1309" s="1"/>
      <c r="TQU1309" s="1"/>
      <c r="TQV1309" s="1"/>
      <c r="TQW1309" s="1"/>
      <c r="TQX1309" s="1"/>
      <c r="TQY1309" s="1"/>
      <c r="TQZ1309" s="1"/>
      <c r="TRA1309" s="1"/>
      <c r="TRB1309" s="1"/>
      <c r="TRC1309" s="1"/>
      <c r="TRD1309" s="1"/>
      <c r="TRE1309" s="1"/>
      <c r="TRF1309" s="1"/>
      <c r="TRG1309" s="1"/>
      <c r="TRH1309" s="1"/>
      <c r="TRI1309" s="1"/>
      <c r="TRJ1309" s="1"/>
      <c r="TRK1309" s="1"/>
      <c r="TRL1309" s="1"/>
      <c r="TRM1309" s="1"/>
      <c r="TRN1309" s="1"/>
      <c r="TRO1309" s="1"/>
      <c r="TRP1309" s="1"/>
      <c r="TRQ1309" s="1"/>
      <c r="TRR1309" s="1"/>
      <c r="TRS1309" s="1"/>
      <c r="TRT1309" s="1"/>
      <c r="TRU1309" s="1"/>
      <c r="TRV1309" s="1"/>
      <c r="TRW1309" s="1"/>
      <c r="TRX1309" s="1"/>
      <c r="TRY1309" s="1"/>
      <c r="TRZ1309" s="1"/>
      <c r="TSA1309" s="1"/>
      <c r="TSB1309" s="1"/>
      <c r="TSC1309" s="1"/>
      <c r="TSD1309" s="1"/>
      <c r="TSE1309" s="1"/>
      <c r="TSF1309" s="1"/>
      <c r="TSG1309" s="1"/>
      <c r="TSH1309" s="1"/>
      <c r="TSI1309" s="1"/>
      <c r="TSJ1309" s="1"/>
      <c r="TSK1309" s="1"/>
      <c r="TSL1309" s="1"/>
      <c r="TSM1309" s="1"/>
      <c r="TSN1309" s="1"/>
      <c r="TSO1309" s="1"/>
      <c r="TSP1309" s="1"/>
      <c r="TSQ1309" s="1"/>
      <c r="TSR1309" s="1"/>
      <c r="TSS1309" s="1"/>
      <c r="TST1309" s="1"/>
      <c r="TSU1309" s="1"/>
      <c r="TSV1309" s="1"/>
      <c r="TSW1309" s="1"/>
      <c r="TSX1309" s="1"/>
      <c r="TSY1309" s="1"/>
      <c r="TSZ1309" s="1"/>
      <c r="TTA1309" s="1"/>
      <c r="TTB1309" s="1"/>
      <c r="TTC1309" s="1"/>
      <c r="TTD1309" s="1"/>
      <c r="TTE1309" s="1"/>
      <c r="TTF1309" s="1"/>
      <c r="TTG1309" s="1"/>
      <c r="TTH1309" s="1"/>
      <c r="TTI1309" s="1"/>
      <c r="TTJ1309" s="1"/>
      <c r="TTK1309" s="1"/>
      <c r="TTL1309" s="1"/>
      <c r="TTM1309" s="1"/>
      <c r="TTN1309" s="1"/>
      <c r="TTO1309" s="1"/>
      <c r="TTP1309" s="1"/>
      <c r="TTQ1309" s="1"/>
      <c r="TTR1309" s="1"/>
      <c r="TTS1309" s="1"/>
      <c r="TTT1309" s="1"/>
      <c r="TTU1309" s="1"/>
      <c r="TTV1309" s="1"/>
      <c r="TTW1309" s="1"/>
      <c r="TTX1309" s="1"/>
      <c r="TTY1309" s="1"/>
      <c r="TTZ1309" s="1"/>
      <c r="TUA1309" s="1"/>
      <c r="TUB1309" s="1"/>
      <c r="TUC1309" s="1"/>
      <c r="TUD1309" s="1"/>
      <c r="TUE1309" s="1"/>
      <c r="TUF1309" s="1"/>
      <c r="TUG1309" s="1"/>
      <c r="TUH1309" s="1"/>
      <c r="TUI1309" s="1"/>
      <c r="TUJ1309" s="1"/>
      <c r="TUK1309" s="1"/>
      <c r="TUL1309" s="1"/>
      <c r="TUM1309" s="1"/>
      <c r="TUN1309" s="1"/>
      <c r="TUO1309" s="1"/>
      <c r="TUP1309" s="1"/>
      <c r="TUQ1309" s="1"/>
      <c r="TUR1309" s="1"/>
      <c r="TUS1309" s="1"/>
      <c r="TUT1309" s="1"/>
      <c r="TUU1309" s="1"/>
      <c r="TUV1309" s="1"/>
      <c r="TUW1309" s="1"/>
      <c r="TUX1309" s="1"/>
      <c r="TUY1309" s="1"/>
      <c r="TUZ1309" s="1"/>
      <c r="TVA1309" s="1"/>
      <c r="TVB1309" s="1"/>
      <c r="TVC1309" s="1"/>
      <c r="TVD1309" s="1"/>
      <c r="TVE1309" s="1"/>
      <c r="TVF1309" s="1"/>
      <c r="TVG1309" s="1"/>
      <c r="TVH1309" s="1"/>
      <c r="TVI1309" s="1"/>
      <c r="TVJ1309" s="1"/>
      <c r="TVK1309" s="1"/>
      <c r="TVL1309" s="1"/>
      <c r="TVM1309" s="1"/>
      <c r="TVN1309" s="1"/>
      <c r="TVO1309" s="1"/>
      <c r="TVP1309" s="1"/>
      <c r="TVQ1309" s="1"/>
      <c r="TVR1309" s="1"/>
      <c r="TVS1309" s="1"/>
      <c r="TVT1309" s="1"/>
      <c r="TVU1309" s="1"/>
      <c r="TVV1309" s="1"/>
      <c r="TVW1309" s="1"/>
      <c r="TVX1309" s="1"/>
      <c r="TVY1309" s="1"/>
      <c r="TVZ1309" s="1"/>
      <c r="TWA1309" s="1"/>
      <c r="TWB1309" s="1"/>
      <c r="TWC1309" s="1"/>
      <c r="TWD1309" s="1"/>
      <c r="TWE1309" s="1"/>
      <c r="TWF1309" s="1"/>
      <c r="TWG1309" s="1"/>
      <c r="TWH1309" s="1"/>
      <c r="TWI1309" s="1"/>
      <c r="TWJ1309" s="1"/>
      <c r="TWK1309" s="1"/>
      <c r="TWL1309" s="1"/>
      <c r="TWM1309" s="1"/>
      <c r="TWN1309" s="1"/>
      <c r="TWO1309" s="1"/>
      <c r="TWP1309" s="1"/>
      <c r="TWQ1309" s="1"/>
      <c r="TWR1309" s="1"/>
      <c r="TWS1309" s="1"/>
      <c r="TWT1309" s="1"/>
      <c r="TWU1309" s="1"/>
      <c r="TWV1309" s="1"/>
      <c r="TWW1309" s="1"/>
      <c r="TWX1309" s="1"/>
      <c r="TWY1309" s="1"/>
      <c r="TWZ1309" s="1"/>
      <c r="TXA1309" s="1"/>
      <c r="TXB1309" s="1"/>
      <c r="TXC1309" s="1"/>
      <c r="TXD1309" s="1"/>
      <c r="TXE1309" s="1"/>
      <c r="TXF1309" s="1"/>
      <c r="TXG1309" s="1"/>
      <c r="TXH1309" s="1"/>
      <c r="TXI1309" s="1"/>
      <c r="TXJ1309" s="1"/>
      <c r="TXK1309" s="1"/>
      <c r="TXL1309" s="1"/>
      <c r="TXM1309" s="1"/>
      <c r="TXN1309" s="1"/>
      <c r="TXO1309" s="1"/>
      <c r="TXP1309" s="1"/>
      <c r="TXQ1309" s="1"/>
      <c r="TXR1309" s="1"/>
      <c r="TXS1309" s="1"/>
      <c r="TXT1309" s="1"/>
      <c r="TXU1309" s="1"/>
      <c r="TXV1309" s="1"/>
      <c r="TXW1309" s="1"/>
      <c r="TXX1309" s="1"/>
      <c r="TXY1309" s="1"/>
      <c r="TXZ1309" s="1"/>
      <c r="TYA1309" s="1"/>
      <c r="TYB1309" s="1"/>
      <c r="TYC1309" s="1"/>
      <c r="TYD1309" s="1"/>
      <c r="TYE1309" s="1"/>
      <c r="TYF1309" s="1"/>
      <c r="TYG1309" s="1"/>
      <c r="TYH1309" s="1"/>
      <c r="TYI1309" s="1"/>
      <c r="TYJ1309" s="1"/>
      <c r="TYK1309" s="1"/>
      <c r="TYL1309" s="1"/>
      <c r="TYM1309" s="1"/>
      <c r="TYN1309" s="1"/>
      <c r="TYO1309" s="1"/>
      <c r="TYP1309" s="1"/>
      <c r="TYQ1309" s="1"/>
      <c r="TYR1309" s="1"/>
      <c r="TYS1309" s="1"/>
      <c r="TYT1309" s="1"/>
      <c r="TYU1309" s="1"/>
      <c r="TYV1309" s="1"/>
      <c r="TYW1309" s="1"/>
      <c r="TYX1309" s="1"/>
      <c r="TYY1309" s="1"/>
      <c r="TYZ1309" s="1"/>
      <c r="TZA1309" s="1"/>
      <c r="TZB1309" s="1"/>
      <c r="TZC1309" s="1"/>
      <c r="TZD1309" s="1"/>
      <c r="TZE1309" s="1"/>
      <c r="TZF1309" s="1"/>
      <c r="TZG1309" s="1"/>
      <c r="TZH1309" s="1"/>
      <c r="TZI1309" s="1"/>
      <c r="TZJ1309" s="1"/>
      <c r="TZK1309" s="1"/>
      <c r="TZL1309" s="1"/>
      <c r="TZM1309" s="1"/>
      <c r="TZN1309" s="1"/>
      <c r="TZO1309" s="1"/>
      <c r="TZP1309" s="1"/>
      <c r="TZQ1309" s="1"/>
      <c r="TZR1309" s="1"/>
      <c r="TZS1309" s="1"/>
      <c r="TZT1309" s="1"/>
      <c r="TZU1309" s="1"/>
      <c r="TZV1309" s="1"/>
      <c r="TZW1309" s="1"/>
      <c r="TZX1309" s="1"/>
      <c r="TZY1309" s="1"/>
      <c r="TZZ1309" s="1"/>
      <c r="UAA1309" s="1"/>
      <c r="UAB1309" s="1"/>
      <c r="UAC1309" s="1"/>
      <c r="UAD1309" s="1"/>
      <c r="UAE1309" s="1"/>
      <c r="UAF1309" s="1"/>
      <c r="UAG1309" s="1"/>
      <c r="UAH1309" s="1"/>
      <c r="UAI1309" s="1"/>
      <c r="UAJ1309" s="1"/>
      <c r="UAK1309" s="1"/>
      <c r="UAL1309" s="1"/>
      <c r="UAM1309" s="1"/>
      <c r="UAN1309" s="1"/>
      <c r="UAO1309" s="1"/>
      <c r="UAP1309" s="1"/>
      <c r="UAQ1309" s="1"/>
      <c r="UAR1309" s="1"/>
      <c r="UAS1309" s="1"/>
      <c r="UAT1309" s="1"/>
      <c r="UAU1309" s="1"/>
      <c r="UAV1309" s="1"/>
      <c r="UAW1309" s="1"/>
      <c r="UAX1309" s="1"/>
      <c r="UAY1309" s="1"/>
      <c r="UAZ1309" s="1"/>
      <c r="UBA1309" s="1"/>
      <c r="UBB1309" s="1"/>
      <c r="UBC1309" s="1"/>
      <c r="UBD1309" s="1"/>
      <c r="UBE1309" s="1"/>
      <c r="UBF1309" s="1"/>
      <c r="UBG1309" s="1"/>
      <c r="UBH1309" s="1"/>
      <c r="UBI1309" s="1"/>
      <c r="UBJ1309" s="1"/>
      <c r="UBK1309" s="1"/>
      <c r="UBL1309" s="1"/>
      <c r="UBM1309" s="1"/>
      <c r="UBN1309" s="1"/>
      <c r="UBO1309" s="1"/>
      <c r="UBP1309" s="1"/>
      <c r="UBQ1309" s="1"/>
      <c r="UBR1309" s="1"/>
      <c r="UBS1309" s="1"/>
      <c r="UBT1309" s="1"/>
      <c r="UBU1309" s="1"/>
      <c r="UBV1309" s="1"/>
      <c r="UBW1309" s="1"/>
      <c r="UBX1309" s="1"/>
      <c r="UBY1309" s="1"/>
      <c r="UBZ1309" s="1"/>
      <c r="UCA1309" s="1"/>
      <c r="UCB1309" s="1"/>
      <c r="UCC1309" s="1"/>
      <c r="UCD1309" s="1"/>
      <c r="UCE1309" s="1"/>
      <c r="UCF1309" s="1"/>
      <c r="UCG1309" s="1"/>
      <c r="UCH1309" s="1"/>
      <c r="UCI1309" s="1"/>
      <c r="UCJ1309" s="1"/>
      <c r="UCK1309" s="1"/>
      <c r="UCL1309" s="1"/>
      <c r="UCM1309" s="1"/>
      <c r="UCN1309" s="1"/>
      <c r="UCO1309" s="1"/>
      <c r="UCP1309" s="1"/>
      <c r="UCQ1309" s="1"/>
      <c r="UCR1309" s="1"/>
      <c r="UCS1309" s="1"/>
      <c r="UCT1309" s="1"/>
      <c r="UCU1309" s="1"/>
      <c r="UCV1309" s="1"/>
      <c r="UCW1309" s="1"/>
      <c r="UCX1309" s="1"/>
      <c r="UCY1309" s="1"/>
      <c r="UCZ1309" s="1"/>
      <c r="UDA1309" s="1"/>
      <c r="UDB1309" s="1"/>
      <c r="UDC1309" s="1"/>
      <c r="UDD1309" s="1"/>
      <c r="UDE1309" s="1"/>
      <c r="UDF1309" s="1"/>
      <c r="UDG1309" s="1"/>
      <c r="UDH1309" s="1"/>
      <c r="UDI1309" s="1"/>
      <c r="UDJ1309" s="1"/>
      <c r="UDK1309" s="1"/>
      <c r="UDL1309" s="1"/>
      <c r="UDM1309" s="1"/>
      <c r="UDN1309" s="1"/>
      <c r="UDO1309" s="1"/>
      <c r="UDP1309" s="1"/>
      <c r="UDQ1309" s="1"/>
      <c r="UDR1309" s="1"/>
      <c r="UDS1309" s="1"/>
      <c r="UDT1309" s="1"/>
      <c r="UDU1309" s="1"/>
      <c r="UDV1309" s="1"/>
      <c r="UDW1309" s="1"/>
      <c r="UDX1309" s="1"/>
      <c r="UDY1309" s="1"/>
      <c r="UDZ1309" s="1"/>
      <c r="UEA1309" s="1"/>
      <c r="UEB1309" s="1"/>
      <c r="UEC1309" s="1"/>
      <c r="UED1309" s="1"/>
      <c r="UEE1309" s="1"/>
      <c r="UEF1309" s="1"/>
      <c r="UEG1309" s="1"/>
      <c r="UEH1309" s="1"/>
      <c r="UEI1309" s="1"/>
      <c r="UEJ1309" s="1"/>
      <c r="UEK1309" s="1"/>
      <c r="UEL1309" s="1"/>
      <c r="UEM1309" s="1"/>
      <c r="UEN1309" s="1"/>
      <c r="UEO1309" s="1"/>
      <c r="UEP1309" s="1"/>
      <c r="UEQ1309" s="1"/>
      <c r="UER1309" s="1"/>
      <c r="UES1309" s="1"/>
      <c r="UET1309" s="1"/>
      <c r="UEU1309" s="1"/>
      <c r="UEV1309" s="1"/>
      <c r="UEW1309" s="1"/>
      <c r="UEX1309" s="1"/>
      <c r="UEY1309" s="1"/>
      <c r="UEZ1309" s="1"/>
      <c r="UFA1309" s="1"/>
      <c r="UFB1309" s="1"/>
      <c r="UFC1309" s="1"/>
      <c r="UFD1309" s="1"/>
      <c r="UFE1309" s="1"/>
      <c r="UFF1309" s="1"/>
      <c r="UFG1309" s="1"/>
      <c r="UFH1309" s="1"/>
      <c r="UFI1309" s="1"/>
      <c r="UFJ1309" s="1"/>
      <c r="UFK1309" s="1"/>
      <c r="UFL1309" s="1"/>
      <c r="UFM1309" s="1"/>
      <c r="UFN1309" s="1"/>
      <c r="UFO1309" s="1"/>
      <c r="UFP1309" s="1"/>
      <c r="UFQ1309" s="1"/>
      <c r="UFR1309" s="1"/>
      <c r="UFS1309" s="1"/>
      <c r="UFT1309" s="1"/>
      <c r="UFU1309" s="1"/>
      <c r="UFV1309" s="1"/>
      <c r="UFW1309" s="1"/>
      <c r="UFX1309" s="1"/>
      <c r="UFY1309" s="1"/>
      <c r="UFZ1309" s="1"/>
      <c r="UGA1309" s="1"/>
      <c r="UGB1309" s="1"/>
      <c r="UGC1309" s="1"/>
      <c r="UGD1309" s="1"/>
      <c r="UGE1309" s="1"/>
      <c r="UGF1309" s="1"/>
      <c r="UGG1309" s="1"/>
      <c r="UGH1309" s="1"/>
      <c r="UGI1309" s="1"/>
      <c r="UGJ1309" s="1"/>
      <c r="UGK1309" s="1"/>
      <c r="UGL1309" s="1"/>
      <c r="UGM1309" s="1"/>
      <c r="UGN1309" s="1"/>
      <c r="UGO1309" s="1"/>
      <c r="UGP1309" s="1"/>
      <c r="UGQ1309" s="1"/>
      <c r="UGR1309" s="1"/>
      <c r="UGS1309" s="1"/>
      <c r="UGT1309" s="1"/>
      <c r="UGU1309" s="1"/>
      <c r="UGV1309" s="1"/>
      <c r="UGW1309" s="1"/>
      <c r="UGX1309" s="1"/>
      <c r="UGY1309" s="1"/>
      <c r="UGZ1309" s="1"/>
      <c r="UHA1309" s="1"/>
      <c r="UHB1309" s="1"/>
      <c r="UHC1309" s="1"/>
      <c r="UHD1309" s="1"/>
      <c r="UHE1309" s="1"/>
      <c r="UHF1309" s="1"/>
      <c r="UHG1309" s="1"/>
      <c r="UHH1309" s="1"/>
      <c r="UHI1309" s="1"/>
      <c r="UHJ1309" s="1"/>
      <c r="UHK1309" s="1"/>
      <c r="UHL1309" s="1"/>
      <c r="UHM1309" s="1"/>
      <c r="UHN1309" s="1"/>
      <c r="UHO1309" s="1"/>
      <c r="UHP1309" s="1"/>
      <c r="UHQ1309" s="1"/>
      <c r="UHR1309" s="1"/>
      <c r="UHS1309" s="1"/>
      <c r="UHT1309" s="1"/>
      <c r="UHU1309" s="1"/>
      <c r="UHV1309" s="1"/>
      <c r="UHW1309" s="1"/>
      <c r="UHX1309" s="1"/>
      <c r="UHY1309" s="1"/>
      <c r="UHZ1309" s="1"/>
      <c r="UIA1309" s="1"/>
      <c r="UIB1309" s="1"/>
      <c r="UIC1309" s="1"/>
      <c r="UID1309" s="1"/>
      <c r="UIE1309" s="1"/>
      <c r="UIF1309" s="1"/>
      <c r="UIG1309" s="1"/>
      <c r="UIH1309" s="1"/>
      <c r="UII1309" s="1"/>
      <c r="UIJ1309" s="1"/>
      <c r="UIK1309" s="1"/>
      <c r="UIL1309" s="1"/>
      <c r="UIM1309" s="1"/>
      <c r="UIN1309" s="1"/>
      <c r="UIO1309" s="1"/>
      <c r="UIP1309" s="1"/>
      <c r="UIQ1309" s="1"/>
      <c r="UIR1309" s="1"/>
      <c r="UIS1309" s="1"/>
      <c r="UIT1309" s="1"/>
      <c r="UIU1309" s="1"/>
      <c r="UIV1309" s="1"/>
      <c r="UIW1309" s="1"/>
      <c r="UIX1309" s="1"/>
      <c r="UIY1309" s="1"/>
      <c r="UIZ1309" s="1"/>
      <c r="UJA1309" s="1"/>
      <c r="UJB1309" s="1"/>
      <c r="UJC1309" s="1"/>
      <c r="UJD1309" s="1"/>
      <c r="UJE1309" s="1"/>
      <c r="UJF1309" s="1"/>
      <c r="UJG1309" s="1"/>
      <c r="UJH1309" s="1"/>
      <c r="UJI1309" s="1"/>
      <c r="UJJ1309" s="1"/>
      <c r="UJK1309" s="1"/>
      <c r="UJL1309" s="1"/>
      <c r="UJM1309" s="1"/>
      <c r="UJN1309" s="1"/>
      <c r="UJO1309" s="1"/>
      <c r="UJP1309" s="1"/>
      <c r="UJQ1309" s="1"/>
      <c r="UJR1309" s="1"/>
      <c r="UJS1309" s="1"/>
      <c r="UJT1309" s="1"/>
      <c r="UJU1309" s="1"/>
      <c r="UJV1309" s="1"/>
      <c r="UJW1309" s="1"/>
      <c r="UJX1309" s="1"/>
      <c r="UJY1309" s="1"/>
      <c r="UJZ1309" s="1"/>
      <c r="UKA1309" s="1"/>
      <c r="UKB1309" s="1"/>
      <c r="UKC1309" s="1"/>
      <c r="UKD1309" s="1"/>
      <c r="UKE1309" s="1"/>
      <c r="UKF1309" s="1"/>
      <c r="UKG1309" s="1"/>
      <c r="UKH1309" s="1"/>
      <c r="UKI1309" s="1"/>
      <c r="UKJ1309" s="1"/>
      <c r="UKK1309" s="1"/>
      <c r="UKL1309" s="1"/>
      <c r="UKM1309" s="1"/>
      <c r="UKN1309" s="1"/>
      <c r="UKO1309" s="1"/>
      <c r="UKP1309" s="1"/>
      <c r="UKQ1309" s="1"/>
      <c r="UKR1309" s="1"/>
      <c r="UKS1309" s="1"/>
      <c r="UKT1309" s="1"/>
      <c r="UKU1309" s="1"/>
      <c r="UKV1309" s="1"/>
      <c r="UKW1309" s="1"/>
      <c r="UKX1309" s="1"/>
      <c r="UKY1309" s="1"/>
      <c r="UKZ1309" s="1"/>
      <c r="ULA1309" s="1"/>
      <c r="ULB1309" s="1"/>
      <c r="ULC1309" s="1"/>
      <c r="ULD1309" s="1"/>
      <c r="ULE1309" s="1"/>
      <c r="ULF1309" s="1"/>
      <c r="ULG1309" s="1"/>
      <c r="ULH1309" s="1"/>
      <c r="ULI1309" s="1"/>
      <c r="ULJ1309" s="1"/>
      <c r="ULK1309" s="1"/>
      <c r="ULL1309" s="1"/>
      <c r="ULM1309" s="1"/>
      <c r="ULN1309" s="1"/>
      <c r="ULO1309" s="1"/>
      <c r="ULP1309" s="1"/>
      <c r="ULQ1309" s="1"/>
      <c r="ULR1309" s="1"/>
      <c r="ULS1309" s="1"/>
      <c r="ULT1309" s="1"/>
      <c r="ULU1309" s="1"/>
      <c r="ULV1309" s="1"/>
      <c r="ULW1309" s="1"/>
      <c r="ULX1309" s="1"/>
      <c r="ULY1309" s="1"/>
      <c r="ULZ1309" s="1"/>
      <c r="UMA1309" s="1"/>
      <c r="UMB1309" s="1"/>
      <c r="UMC1309" s="1"/>
      <c r="UMD1309" s="1"/>
      <c r="UME1309" s="1"/>
      <c r="UMF1309" s="1"/>
      <c r="UMG1309" s="1"/>
      <c r="UMH1309" s="1"/>
      <c r="UMI1309" s="1"/>
      <c r="UMJ1309" s="1"/>
      <c r="UMK1309" s="1"/>
      <c r="UML1309" s="1"/>
      <c r="UMM1309" s="1"/>
      <c r="UMN1309" s="1"/>
      <c r="UMO1309" s="1"/>
      <c r="UMP1309" s="1"/>
      <c r="UMQ1309" s="1"/>
      <c r="UMR1309" s="1"/>
      <c r="UMS1309" s="1"/>
      <c r="UMT1309" s="1"/>
      <c r="UMU1309" s="1"/>
      <c r="UMV1309" s="1"/>
      <c r="UMW1309" s="1"/>
      <c r="UMX1309" s="1"/>
      <c r="UMY1309" s="1"/>
      <c r="UMZ1309" s="1"/>
      <c r="UNA1309" s="1"/>
      <c r="UNB1309" s="1"/>
      <c r="UNC1309" s="1"/>
      <c r="UND1309" s="1"/>
      <c r="UNE1309" s="1"/>
      <c r="UNF1309" s="1"/>
      <c r="UNG1309" s="1"/>
      <c r="UNH1309" s="1"/>
      <c r="UNI1309" s="1"/>
      <c r="UNJ1309" s="1"/>
      <c r="UNK1309" s="1"/>
      <c r="UNL1309" s="1"/>
      <c r="UNM1309" s="1"/>
      <c r="UNN1309" s="1"/>
      <c r="UNO1309" s="1"/>
      <c r="UNP1309" s="1"/>
      <c r="UNQ1309" s="1"/>
      <c r="UNR1309" s="1"/>
      <c r="UNS1309" s="1"/>
      <c r="UNT1309" s="1"/>
      <c r="UNU1309" s="1"/>
      <c r="UNV1309" s="1"/>
      <c r="UNW1309" s="1"/>
      <c r="UNX1309" s="1"/>
      <c r="UNY1309" s="1"/>
      <c r="UNZ1309" s="1"/>
      <c r="UOA1309" s="1"/>
      <c r="UOB1309" s="1"/>
      <c r="UOC1309" s="1"/>
      <c r="UOD1309" s="1"/>
      <c r="UOE1309" s="1"/>
      <c r="UOF1309" s="1"/>
      <c r="UOG1309" s="1"/>
      <c r="UOH1309" s="1"/>
      <c r="UOI1309" s="1"/>
      <c r="UOJ1309" s="1"/>
      <c r="UOK1309" s="1"/>
      <c r="UOL1309" s="1"/>
      <c r="UOM1309" s="1"/>
      <c r="UON1309" s="1"/>
      <c r="UOO1309" s="1"/>
      <c r="UOP1309" s="1"/>
      <c r="UOQ1309" s="1"/>
      <c r="UOR1309" s="1"/>
      <c r="UOS1309" s="1"/>
      <c r="UOT1309" s="1"/>
      <c r="UOU1309" s="1"/>
      <c r="UOV1309" s="1"/>
      <c r="UOW1309" s="1"/>
      <c r="UOX1309" s="1"/>
      <c r="UOY1309" s="1"/>
      <c r="UOZ1309" s="1"/>
      <c r="UPA1309" s="1"/>
      <c r="UPB1309" s="1"/>
      <c r="UPC1309" s="1"/>
      <c r="UPD1309" s="1"/>
      <c r="UPE1309" s="1"/>
      <c r="UPF1309" s="1"/>
      <c r="UPG1309" s="1"/>
      <c r="UPH1309" s="1"/>
      <c r="UPI1309" s="1"/>
      <c r="UPJ1309" s="1"/>
      <c r="UPK1309" s="1"/>
      <c r="UPL1309" s="1"/>
      <c r="UPM1309" s="1"/>
      <c r="UPN1309" s="1"/>
      <c r="UPO1309" s="1"/>
      <c r="UPP1309" s="1"/>
      <c r="UPQ1309" s="1"/>
      <c r="UPR1309" s="1"/>
      <c r="UPS1309" s="1"/>
      <c r="UPT1309" s="1"/>
      <c r="UPU1309" s="1"/>
      <c r="UPV1309" s="1"/>
      <c r="UPW1309" s="1"/>
      <c r="UPX1309" s="1"/>
      <c r="UPY1309" s="1"/>
      <c r="UPZ1309" s="1"/>
      <c r="UQA1309" s="1"/>
      <c r="UQB1309" s="1"/>
      <c r="UQC1309" s="1"/>
      <c r="UQD1309" s="1"/>
      <c r="UQE1309" s="1"/>
      <c r="UQF1309" s="1"/>
      <c r="UQG1309" s="1"/>
      <c r="UQH1309" s="1"/>
      <c r="UQI1309" s="1"/>
      <c r="UQJ1309" s="1"/>
      <c r="UQK1309" s="1"/>
      <c r="UQL1309" s="1"/>
      <c r="UQM1309" s="1"/>
      <c r="UQN1309" s="1"/>
      <c r="UQO1309" s="1"/>
      <c r="UQP1309" s="1"/>
      <c r="UQQ1309" s="1"/>
      <c r="UQR1309" s="1"/>
      <c r="UQS1309" s="1"/>
      <c r="UQT1309" s="1"/>
      <c r="UQU1309" s="1"/>
      <c r="UQV1309" s="1"/>
      <c r="UQW1309" s="1"/>
      <c r="UQX1309" s="1"/>
      <c r="UQY1309" s="1"/>
      <c r="UQZ1309" s="1"/>
      <c r="URA1309" s="1"/>
      <c r="URB1309" s="1"/>
      <c r="URC1309" s="1"/>
      <c r="URD1309" s="1"/>
      <c r="URE1309" s="1"/>
      <c r="URF1309" s="1"/>
      <c r="URG1309" s="1"/>
      <c r="URH1309" s="1"/>
      <c r="URI1309" s="1"/>
      <c r="URJ1309" s="1"/>
      <c r="URK1309" s="1"/>
      <c r="URL1309" s="1"/>
      <c r="URM1309" s="1"/>
      <c r="URN1309" s="1"/>
      <c r="URO1309" s="1"/>
      <c r="URP1309" s="1"/>
      <c r="URQ1309" s="1"/>
      <c r="URR1309" s="1"/>
      <c r="URS1309" s="1"/>
      <c r="URT1309" s="1"/>
      <c r="URU1309" s="1"/>
      <c r="URV1309" s="1"/>
      <c r="URW1309" s="1"/>
      <c r="URX1309" s="1"/>
      <c r="URY1309" s="1"/>
      <c r="URZ1309" s="1"/>
      <c r="USA1309" s="1"/>
      <c r="USB1309" s="1"/>
      <c r="USC1309" s="1"/>
      <c r="USD1309" s="1"/>
      <c r="USE1309" s="1"/>
      <c r="USF1309" s="1"/>
      <c r="USG1309" s="1"/>
      <c r="USH1309" s="1"/>
      <c r="USI1309" s="1"/>
      <c r="USJ1309" s="1"/>
      <c r="USK1309" s="1"/>
      <c r="USL1309" s="1"/>
      <c r="USM1309" s="1"/>
      <c r="USN1309" s="1"/>
      <c r="USO1309" s="1"/>
      <c r="USP1309" s="1"/>
      <c r="USQ1309" s="1"/>
      <c r="USR1309" s="1"/>
      <c r="USS1309" s="1"/>
      <c r="UST1309" s="1"/>
      <c r="USU1309" s="1"/>
      <c r="USV1309" s="1"/>
      <c r="USW1309" s="1"/>
      <c r="USX1309" s="1"/>
      <c r="USY1309" s="1"/>
      <c r="USZ1309" s="1"/>
      <c r="UTA1309" s="1"/>
      <c r="UTB1309" s="1"/>
      <c r="UTC1309" s="1"/>
      <c r="UTD1309" s="1"/>
      <c r="UTE1309" s="1"/>
      <c r="UTF1309" s="1"/>
      <c r="UTG1309" s="1"/>
      <c r="UTH1309" s="1"/>
      <c r="UTI1309" s="1"/>
      <c r="UTJ1309" s="1"/>
      <c r="UTK1309" s="1"/>
      <c r="UTL1309" s="1"/>
      <c r="UTM1309" s="1"/>
      <c r="UTN1309" s="1"/>
      <c r="UTO1309" s="1"/>
      <c r="UTP1309" s="1"/>
      <c r="UTQ1309" s="1"/>
      <c r="UTR1309" s="1"/>
      <c r="UTS1309" s="1"/>
      <c r="UTT1309" s="1"/>
      <c r="UTU1309" s="1"/>
      <c r="UTV1309" s="1"/>
      <c r="UTW1309" s="1"/>
      <c r="UTX1309" s="1"/>
      <c r="UTY1309" s="1"/>
      <c r="UTZ1309" s="1"/>
      <c r="UUA1309" s="1"/>
      <c r="UUB1309" s="1"/>
      <c r="UUC1309" s="1"/>
      <c r="UUD1309" s="1"/>
      <c r="UUE1309" s="1"/>
      <c r="UUF1309" s="1"/>
      <c r="UUG1309" s="1"/>
      <c r="UUH1309" s="1"/>
      <c r="UUI1309" s="1"/>
      <c r="UUJ1309" s="1"/>
      <c r="UUK1309" s="1"/>
      <c r="UUL1309" s="1"/>
      <c r="UUM1309" s="1"/>
      <c r="UUN1309" s="1"/>
      <c r="UUO1309" s="1"/>
      <c r="UUP1309" s="1"/>
      <c r="UUQ1309" s="1"/>
      <c r="UUR1309" s="1"/>
      <c r="UUS1309" s="1"/>
      <c r="UUT1309" s="1"/>
      <c r="UUU1309" s="1"/>
      <c r="UUV1309" s="1"/>
      <c r="UUW1309" s="1"/>
      <c r="UUX1309" s="1"/>
      <c r="UUY1309" s="1"/>
      <c r="UUZ1309" s="1"/>
      <c r="UVA1309" s="1"/>
      <c r="UVB1309" s="1"/>
      <c r="UVC1309" s="1"/>
      <c r="UVD1309" s="1"/>
      <c r="UVE1309" s="1"/>
      <c r="UVF1309" s="1"/>
      <c r="UVG1309" s="1"/>
      <c r="UVH1309" s="1"/>
      <c r="UVI1309" s="1"/>
      <c r="UVJ1309" s="1"/>
      <c r="UVK1309" s="1"/>
      <c r="UVL1309" s="1"/>
      <c r="UVM1309" s="1"/>
      <c r="UVN1309" s="1"/>
      <c r="UVO1309" s="1"/>
      <c r="UVP1309" s="1"/>
      <c r="UVQ1309" s="1"/>
      <c r="UVR1309" s="1"/>
      <c r="UVS1309" s="1"/>
      <c r="UVT1309" s="1"/>
      <c r="UVU1309" s="1"/>
      <c r="UVV1309" s="1"/>
      <c r="UVW1309" s="1"/>
      <c r="UVX1309" s="1"/>
      <c r="UVY1309" s="1"/>
      <c r="UVZ1309" s="1"/>
      <c r="UWA1309" s="1"/>
      <c r="UWB1309" s="1"/>
      <c r="UWC1309" s="1"/>
      <c r="UWD1309" s="1"/>
      <c r="UWE1309" s="1"/>
      <c r="UWF1309" s="1"/>
      <c r="UWG1309" s="1"/>
      <c r="UWH1309" s="1"/>
      <c r="UWI1309" s="1"/>
      <c r="UWJ1309" s="1"/>
      <c r="UWK1309" s="1"/>
      <c r="UWL1309" s="1"/>
      <c r="UWM1309" s="1"/>
      <c r="UWN1309" s="1"/>
      <c r="UWO1309" s="1"/>
      <c r="UWP1309" s="1"/>
      <c r="UWQ1309" s="1"/>
      <c r="UWR1309" s="1"/>
      <c r="UWS1309" s="1"/>
      <c r="UWT1309" s="1"/>
      <c r="UWU1309" s="1"/>
      <c r="UWV1309" s="1"/>
      <c r="UWW1309" s="1"/>
      <c r="UWX1309" s="1"/>
      <c r="UWY1309" s="1"/>
      <c r="UWZ1309" s="1"/>
      <c r="UXA1309" s="1"/>
      <c r="UXB1309" s="1"/>
      <c r="UXC1309" s="1"/>
      <c r="UXD1309" s="1"/>
      <c r="UXE1309" s="1"/>
      <c r="UXF1309" s="1"/>
      <c r="UXG1309" s="1"/>
      <c r="UXH1309" s="1"/>
      <c r="UXI1309" s="1"/>
      <c r="UXJ1309" s="1"/>
      <c r="UXK1309" s="1"/>
      <c r="UXL1309" s="1"/>
      <c r="UXM1309" s="1"/>
      <c r="UXN1309" s="1"/>
      <c r="UXO1309" s="1"/>
      <c r="UXP1309" s="1"/>
      <c r="UXQ1309" s="1"/>
      <c r="UXR1309" s="1"/>
      <c r="UXS1309" s="1"/>
      <c r="UXT1309" s="1"/>
      <c r="UXU1309" s="1"/>
      <c r="UXV1309" s="1"/>
      <c r="UXW1309" s="1"/>
      <c r="UXX1309" s="1"/>
      <c r="UXY1309" s="1"/>
      <c r="UXZ1309" s="1"/>
      <c r="UYA1309" s="1"/>
      <c r="UYB1309" s="1"/>
      <c r="UYC1309" s="1"/>
      <c r="UYD1309" s="1"/>
      <c r="UYE1309" s="1"/>
      <c r="UYF1309" s="1"/>
      <c r="UYG1309" s="1"/>
      <c r="UYH1309" s="1"/>
      <c r="UYI1309" s="1"/>
      <c r="UYJ1309" s="1"/>
      <c r="UYK1309" s="1"/>
      <c r="UYL1309" s="1"/>
      <c r="UYM1309" s="1"/>
      <c r="UYN1309" s="1"/>
      <c r="UYO1309" s="1"/>
      <c r="UYP1309" s="1"/>
      <c r="UYQ1309" s="1"/>
      <c r="UYR1309" s="1"/>
      <c r="UYS1309" s="1"/>
      <c r="UYT1309" s="1"/>
      <c r="UYU1309" s="1"/>
      <c r="UYV1309" s="1"/>
      <c r="UYW1309" s="1"/>
      <c r="UYX1309" s="1"/>
      <c r="UYY1309" s="1"/>
      <c r="UYZ1309" s="1"/>
      <c r="UZA1309" s="1"/>
      <c r="UZB1309" s="1"/>
      <c r="UZC1309" s="1"/>
      <c r="UZD1309" s="1"/>
      <c r="UZE1309" s="1"/>
      <c r="UZF1309" s="1"/>
      <c r="UZG1309" s="1"/>
      <c r="UZH1309" s="1"/>
      <c r="UZI1309" s="1"/>
      <c r="UZJ1309" s="1"/>
      <c r="UZK1309" s="1"/>
      <c r="UZL1309" s="1"/>
      <c r="UZM1309" s="1"/>
      <c r="UZN1309" s="1"/>
      <c r="UZO1309" s="1"/>
      <c r="UZP1309" s="1"/>
      <c r="UZQ1309" s="1"/>
      <c r="UZR1309" s="1"/>
      <c r="UZS1309" s="1"/>
      <c r="UZT1309" s="1"/>
      <c r="UZU1309" s="1"/>
      <c r="UZV1309" s="1"/>
      <c r="UZW1309" s="1"/>
      <c r="UZX1309" s="1"/>
      <c r="UZY1309" s="1"/>
      <c r="UZZ1309" s="1"/>
      <c r="VAA1309" s="1"/>
      <c r="VAB1309" s="1"/>
      <c r="VAC1309" s="1"/>
      <c r="VAD1309" s="1"/>
      <c r="VAE1309" s="1"/>
      <c r="VAF1309" s="1"/>
      <c r="VAG1309" s="1"/>
      <c r="VAH1309" s="1"/>
      <c r="VAI1309" s="1"/>
      <c r="VAJ1309" s="1"/>
      <c r="VAK1309" s="1"/>
      <c r="VAL1309" s="1"/>
      <c r="VAM1309" s="1"/>
      <c r="VAN1309" s="1"/>
      <c r="VAO1309" s="1"/>
      <c r="VAP1309" s="1"/>
      <c r="VAQ1309" s="1"/>
      <c r="VAR1309" s="1"/>
      <c r="VAS1309" s="1"/>
      <c r="VAT1309" s="1"/>
      <c r="VAU1309" s="1"/>
      <c r="VAV1309" s="1"/>
      <c r="VAW1309" s="1"/>
      <c r="VAX1309" s="1"/>
      <c r="VAY1309" s="1"/>
      <c r="VAZ1309" s="1"/>
      <c r="VBA1309" s="1"/>
      <c r="VBB1309" s="1"/>
      <c r="VBC1309" s="1"/>
      <c r="VBD1309" s="1"/>
      <c r="VBE1309" s="1"/>
      <c r="VBF1309" s="1"/>
      <c r="VBG1309" s="1"/>
      <c r="VBH1309" s="1"/>
      <c r="VBI1309" s="1"/>
      <c r="VBJ1309" s="1"/>
      <c r="VBK1309" s="1"/>
      <c r="VBL1309" s="1"/>
      <c r="VBM1309" s="1"/>
      <c r="VBN1309" s="1"/>
      <c r="VBO1309" s="1"/>
      <c r="VBP1309" s="1"/>
      <c r="VBQ1309" s="1"/>
      <c r="VBR1309" s="1"/>
      <c r="VBS1309" s="1"/>
      <c r="VBT1309" s="1"/>
      <c r="VBU1309" s="1"/>
      <c r="VBV1309" s="1"/>
      <c r="VBW1309" s="1"/>
      <c r="VBX1309" s="1"/>
      <c r="VBY1309" s="1"/>
      <c r="VBZ1309" s="1"/>
      <c r="VCA1309" s="1"/>
      <c r="VCB1309" s="1"/>
      <c r="VCC1309" s="1"/>
      <c r="VCD1309" s="1"/>
      <c r="VCE1309" s="1"/>
      <c r="VCF1309" s="1"/>
      <c r="VCG1309" s="1"/>
      <c r="VCH1309" s="1"/>
      <c r="VCI1309" s="1"/>
      <c r="VCJ1309" s="1"/>
      <c r="VCK1309" s="1"/>
      <c r="VCL1309" s="1"/>
      <c r="VCM1309" s="1"/>
      <c r="VCN1309" s="1"/>
      <c r="VCO1309" s="1"/>
      <c r="VCP1309" s="1"/>
      <c r="VCQ1309" s="1"/>
      <c r="VCR1309" s="1"/>
      <c r="VCS1309" s="1"/>
      <c r="VCT1309" s="1"/>
      <c r="VCU1309" s="1"/>
      <c r="VCV1309" s="1"/>
      <c r="VCW1309" s="1"/>
      <c r="VCX1309" s="1"/>
      <c r="VCY1309" s="1"/>
      <c r="VCZ1309" s="1"/>
      <c r="VDA1309" s="1"/>
      <c r="VDB1309" s="1"/>
      <c r="VDC1309" s="1"/>
      <c r="VDD1309" s="1"/>
      <c r="VDE1309" s="1"/>
      <c r="VDF1309" s="1"/>
      <c r="VDG1309" s="1"/>
      <c r="VDH1309" s="1"/>
      <c r="VDI1309" s="1"/>
      <c r="VDJ1309" s="1"/>
      <c r="VDK1309" s="1"/>
      <c r="VDL1309" s="1"/>
      <c r="VDM1309" s="1"/>
      <c r="VDN1309" s="1"/>
      <c r="VDO1309" s="1"/>
      <c r="VDP1309" s="1"/>
      <c r="VDQ1309" s="1"/>
      <c r="VDR1309" s="1"/>
      <c r="VDS1309" s="1"/>
      <c r="VDT1309" s="1"/>
      <c r="VDU1309" s="1"/>
      <c r="VDV1309" s="1"/>
      <c r="VDW1309" s="1"/>
      <c r="VDX1309" s="1"/>
      <c r="VDY1309" s="1"/>
      <c r="VDZ1309" s="1"/>
      <c r="VEA1309" s="1"/>
      <c r="VEB1309" s="1"/>
      <c r="VEC1309" s="1"/>
      <c r="VED1309" s="1"/>
      <c r="VEE1309" s="1"/>
      <c r="VEF1309" s="1"/>
      <c r="VEG1309" s="1"/>
      <c r="VEH1309" s="1"/>
      <c r="VEI1309" s="1"/>
      <c r="VEJ1309" s="1"/>
      <c r="VEK1309" s="1"/>
      <c r="VEL1309" s="1"/>
      <c r="VEM1309" s="1"/>
      <c r="VEN1309" s="1"/>
      <c r="VEO1309" s="1"/>
      <c r="VEP1309" s="1"/>
      <c r="VEQ1309" s="1"/>
      <c r="VER1309" s="1"/>
      <c r="VES1309" s="1"/>
      <c r="VET1309" s="1"/>
      <c r="VEU1309" s="1"/>
      <c r="VEV1309" s="1"/>
      <c r="VEW1309" s="1"/>
      <c r="VEX1309" s="1"/>
      <c r="VEY1309" s="1"/>
      <c r="VEZ1309" s="1"/>
      <c r="VFA1309" s="1"/>
      <c r="VFB1309" s="1"/>
      <c r="VFC1309" s="1"/>
      <c r="VFD1309" s="1"/>
      <c r="VFE1309" s="1"/>
      <c r="VFF1309" s="1"/>
      <c r="VFG1309" s="1"/>
      <c r="VFH1309" s="1"/>
      <c r="VFI1309" s="1"/>
      <c r="VFJ1309" s="1"/>
      <c r="VFK1309" s="1"/>
      <c r="VFL1309" s="1"/>
      <c r="VFM1309" s="1"/>
      <c r="VFN1309" s="1"/>
      <c r="VFO1309" s="1"/>
      <c r="VFP1309" s="1"/>
      <c r="VFQ1309" s="1"/>
      <c r="VFR1309" s="1"/>
      <c r="VFS1309" s="1"/>
      <c r="VFT1309" s="1"/>
      <c r="VFU1309" s="1"/>
      <c r="VFV1309" s="1"/>
      <c r="VFW1309" s="1"/>
      <c r="VFX1309" s="1"/>
      <c r="VFY1309" s="1"/>
      <c r="VFZ1309" s="1"/>
      <c r="VGA1309" s="1"/>
      <c r="VGB1309" s="1"/>
      <c r="VGC1309" s="1"/>
      <c r="VGD1309" s="1"/>
      <c r="VGE1309" s="1"/>
      <c r="VGF1309" s="1"/>
      <c r="VGG1309" s="1"/>
      <c r="VGH1309" s="1"/>
      <c r="VGI1309" s="1"/>
      <c r="VGJ1309" s="1"/>
      <c r="VGK1309" s="1"/>
      <c r="VGL1309" s="1"/>
      <c r="VGM1309" s="1"/>
      <c r="VGN1309" s="1"/>
      <c r="VGO1309" s="1"/>
      <c r="VGP1309" s="1"/>
      <c r="VGQ1309" s="1"/>
      <c r="VGR1309" s="1"/>
      <c r="VGS1309" s="1"/>
      <c r="VGT1309" s="1"/>
      <c r="VGU1309" s="1"/>
      <c r="VGV1309" s="1"/>
      <c r="VGW1309" s="1"/>
      <c r="VGX1309" s="1"/>
      <c r="VGY1309" s="1"/>
      <c r="VGZ1309" s="1"/>
      <c r="VHA1309" s="1"/>
      <c r="VHB1309" s="1"/>
      <c r="VHC1309" s="1"/>
      <c r="VHD1309" s="1"/>
      <c r="VHE1309" s="1"/>
      <c r="VHF1309" s="1"/>
      <c r="VHG1309" s="1"/>
      <c r="VHH1309" s="1"/>
      <c r="VHI1309" s="1"/>
      <c r="VHJ1309" s="1"/>
      <c r="VHK1309" s="1"/>
      <c r="VHL1309" s="1"/>
      <c r="VHM1309" s="1"/>
      <c r="VHN1309" s="1"/>
      <c r="VHO1309" s="1"/>
      <c r="VHP1309" s="1"/>
      <c r="VHQ1309" s="1"/>
      <c r="VHR1309" s="1"/>
      <c r="VHS1309" s="1"/>
      <c r="VHT1309" s="1"/>
      <c r="VHU1309" s="1"/>
      <c r="VHV1309" s="1"/>
      <c r="VHW1309" s="1"/>
      <c r="VHX1309" s="1"/>
      <c r="VHY1309" s="1"/>
      <c r="VHZ1309" s="1"/>
      <c r="VIA1309" s="1"/>
      <c r="VIB1309" s="1"/>
      <c r="VIC1309" s="1"/>
      <c r="VID1309" s="1"/>
      <c r="VIE1309" s="1"/>
      <c r="VIF1309" s="1"/>
      <c r="VIG1309" s="1"/>
      <c r="VIH1309" s="1"/>
      <c r="VII1309" s="1"/>
      <c r="VIJ1309" s="1"/>
      <c r="VIK1309" s="1"/>
      <c r="VIL1309" s="1"/>
      <c r="VIM1309" s="1"/>
      <c r="VIN1309" s="1"/>
      <c r="VIO1309" s="1"/>
      <c r="VIP1309" s="1"/>
      <c r="VIQ1309" s="1"/>
      <c r="VIR1309" s="1"/>
      <c r="VIS1309" s="1"/>
      <c r="VIT1309" s="1"/>
      <c r="VIU1309" s="1"/>
      <c r="VIV1309" s="1"/>
      <c r="VIW1309" s="1"/>
      <c r="VIX1309" s="1"/>
      <c r="VIY1309" s="1"/>
      <c r="VIZ1309" s="1"/>
      <c r="VJA1309" s="1"/>
      <c r="VJB1309" s="1"/>
      <c r="VJC1309" s="1"/>
      <c r="VJD1309" s="1"/>
      <c r="VJE1309" s="1"/>
      <c r="VJF1309" s="1"/>
      <c r="VJG1309" s="1"/>
      <c r="VJH1309" s="1"/>
      <c r="VJI1309" s="1"/>
      <c r="VJJ1309" s="1"/>
      <c r="VJK1309" s="1"/>
      <c r="VJL1309" s="1"/>
      <c r="VJM1309" s="1"/>
      <c r="VJN1309" s="1"/>
      <c r="VJO1309" s="1"/>
      <c r="VJP1309" s="1"/>
      <c r="VJQ1309" s="1"/>
      <c r="VJR1309" s="1"/>
      <c r="VJS1309" s="1"/>
      <c r="VJT1309" s="1"/>
      <c r="VJU1309" s="1"/>
      <c r="VJV1309" s="1"/>
      <c r="VJW1309" s="1"/>
      <c r="VJX1309" s="1"/>
      <c r="VJY1309" s="1"/>
      <c r="VJZ1309" s="1"/>
      <c r="VKA1309" s="1"/>
      <c r="VKB1309" s="1"/>
      <c r="VKC1309" s="1"/>
      <c r="VKD1309" s="1"/>
      <c r="VKE1309" s="1"/>
      <c r="VKF1309" s="1"/>
      <c r="VKG1309" s="1"/>
      <c r="VKH1309" s="1"/>
      <c r="VKI1309" s="1"/>
      <c r="VKJ1309" s="1"/>
      <c r="VKK1309" s="1"/>
      <c r="VKL1309" s="1"/>
      <c r="VKM1309" s="1"/>
      <c r="VKN1309" s="1"/>
      <c r="VKO1309" s="1"/>
      <c r="VKP1309" s="1"/>
      <c r="VKQ1309" s="1"/>
      <c r="VKR1309" s="1"/>
      <c r="VKS1309" s="1"/>
      <c r="VKT1309" s="1"/>
      <c r="VKU1309" s="1"/>
      <c r="VKV1309" s="1"/>
      <c r="VKW1309" s="1"/>
      <c r="VKX1309" s="1"/>
      <c r="VKY1309" s="1"/>
      <c r="VKZ1309" s="1"/>
      <c r="VLA1309" s="1"/>
      <c r="VLB1309" s="1"/>
      <c r="VLC1309" s="1"/>
      <c r="VLD1309" s="1"/>
      <c r="VLE1309" s="1"/>
      <c r="VLF1309" s="1"/>
      <c r="VLG1309" s="1"/>
      <c r="VLH1309" s="1"/>
      <c r="VLI1309" s="1"/>
      <c r="VLJ1309" s="1"/>
      <c r="VLK1309" s="1"/>
      <c r="VLL1309" s="1"/>
      <c r="VLM1309" s="1"/>
      <c r="VLN1309" s="1"/>
      <c r="VLO1309" s="1"/>
      <c r="VLP1309" s="1"/>
      <c r="VLQ1309" s="1"/>
      <c r="VLR1309" s="1"/>
      <c r="VLS1309" s="1"/>
      <c r="VLT1309" s="1"/>
      <c r="VLU1309" s="1"/>
      <c r="VLV1309" s="1"/>
      <c r="VLW1309" s="1"/>
      <c r="VLX1309" s="1"/>
      <c r="VLY1309" s="1"/>
      <c r="VLZ1309" s="1"/>
      <c r="VMA1309" s="1"/>
      <c r="VMB1309" s="1"/>
      <c r="VMC1309" s="1"/>
      <c r="VMD1309" s="1"/>
      <c r="VME1309" s="1"/>
      <c r="VMF1309" s="1"/>
      <c r="VMG1309" s="1"/>
      <c r="VMH1309" s="1"/>
      <c r="VMI1309" s="1"/>
      <c r="VMJ1309" s="1"/>
      <c r="VMK1309" s="1"/>
      <c r="VML1309" s="1"/>
      <c r="VMM1309" s="1"/>
      <c r="VMN1309" s="1"/>
      <c r="VMO1309" s="1"/>
      <c r="VMP1309" s="1"/>
      <c r="VMQ1309" s="1"/>
      <c r="VMR1309" s="1"/>
      <c r="VMS1309" s="1"/>
      <c r="VMT1309" s="1"/>
      <c r="VMU1309" s="1"/>
      <c r="VMV1309" s="1"/>
      <c r="VMW1309" s="1"/>
      <c r="VMX1309" s="1"/>
      <c r="VMY1309" s="1"/>
      <c r="VMZ1309" s="1"/>
      <c r="VNA1309" s="1"/>
      <c r="VNB1309" s="1"/>
      <c r="VNC1309" s="1"/>
      <c r="VND1309" s="1"/>
      <c r="VNE1309" s="1"/>
      <c r="VNF1309" s="1"/>
      <c r="VNG1309" s="1"/>
      <c r="VNH1309" s="1"/>
      <c r="VNI1309" s="1"/>
      <c r="VNJ1309" s="1"/>
      <c r="VNK1309" s="1"/>
      <c r="VNL1309" s="1"/>
      <c r="VNM1309" s="1"/>
      <c r="VNN1309" s="1"/>
      <c r="VNO1309" s="1"/>
      <c r="VNP1309" s="1"/>
      <c r="VNQ1309" s="1"/>
      <c r="VNR1309" s="1"/>
      <c r="VNS1309" s="1"/>
      <c r="VNT1309" s="1"/>
      <c r="VNU1309" s="1"/>
      <c r="VNV1309" s="1"/>
      <c r="VNW1309" s="1"/>
      <c r="VNX1309" s="1"/>
      <c r="VNY1309" s="1"/>
      <c r="VNZ1309" s="1"/>
      <c r="VOA1309" s="1"/>
      <c r="VOB1309" s="1"/>
      <c r="VOC1309" s="1"/>
      <c r="VOD1309" s="1"/>
      <c r="VOE1309" s="1"/>
      <c r="VOF1309" s="1"/>
      <c r="VOG1309" s="1"/>
      <c r="VOH1309" s="1"/>
      <c r="VOI1309" s="1"/>
      <c r="VOJ1309" s="1"/>
      <c r="VOK1309" s="1"/>
      <c r="VOL1309" s="1"/>
      <c r="VOM1309" s="1"/>
      <c r="VON1309" s="1"/>
      <c r="VOO1309" s="1"/>
      <c r="VOP1309" s="1"/>
      <c r="VOQ1309" s="1"/>
      <c r="VOR1309" s="1"/>
      <c r="VOS1309" s="1"/>
      <c r="VOT1309" s="1"/>
      <c r="VOU1309" s="1"/>
      <c r="VOV1309" s="1"/>
      <c r="VOW1309" s="1"/>
      <c r="VOX1309" s="1"/>
      <c r="VOY1309" s="1"/>
      <c r="VOZ1309" s="1"/>
      <c r="VPA1309" s="1"/>
      <c r="VPB1309" s="1"/>
      <c r="VPC1309" s="1"/>
      <c r="VPD1309" s="1"/>
      <c r="VPE1309" s="1"/>
      <c r="VPF1309" s="1"/>
      <c r="VPG1309" s="1"/>
      <c r="VPH1309" s="1"/>
      <c r="VPI1309" s="1"/>
      <c r="VPJ1309" s="1"/>
      <c r="VPK1309" s="1"/>
      <c r="VPL1309" s="1"/>
      <c r="VPM1309" s="1"/>
      <c r="VPN1309" s="1"/>
      <c r="VPO1309" s="1"/>
      <c r="VPP1309" s="1"/>
      <c r="VPQ1309" s="1"/>
      <c r="VPR1309" s="1"/>
      <c r="VPS1309" s="1"/>
      <c r="VPT1309" s="1"/>
      <c r="VPU1309" s="1"/>
      <c r="VPV1309" s="1"/>
      <c r="VPW1309" s="1"/>
      <c r="VPX1309" s="1"/>
      <c r="VPY1309" s="1"/>
      <c r="VPZ1309" s="1"/>
      <c r="VQA1309" s="1"/>
      <c r="VQB1309" s="1"/>
      <c r="VQC1309" s="1"/>
      <c r="VQD1309" s="1"/>
      <c r="VQE1309" s="1"/>
      <c r="VQF1309" s="1"/>
      <c r="VQG1309" s="1"/>
      <c r="VQH1309" s="1"/>
      <c r="VQI1309" s="1"/>
      <c r="VQJ1309" s="1"/>
      <c r="VQK1309" s="1"/>
      <c r="VQL1309" s="1"/>
      <c r="VQM1309" s="1"/>
      <c r="VQN1309" s="1"/>
      <c r="VQO1309" s="1"/>
      <c r="VQP1309" s="1"/>
      <c r="VQQ1309" s="1"/>
      <c r="VQR1309" s="1"/>
      <c r="VQS1309" s="1"/>
      <c r="VQT1309" s="1"/>
      <c r="VQU1309" s="1"/>
      <c r="VQV1309" s="1"/>
      <c r="VQW1309" s="1"/>
      <c r="VQX1309" s="1"/>
      <c r="VQY1309" s="1"/>
      <c r="VQZ1309" s="1"/>
      <c r="VRA1309" s="1"/>
      <c r="VRB1309" s="1"/>
      <c r="VRC1309" s="1"/>
      <c r="VRD1309" s="1"/>
      <c r="VRE1309" s="1"/>
      <c r="VRF1309" s="1"/>
      <c r="VRG1309" s="1"/>
      <c r="VRH1309" s="1"/>
      <c r="VRI1309" s="1"/>
      <c r="VRJ1309" s="1"/>
      <c r="VRK1309" s="1"/>
      <c r="VRL1309" s="1"/>
      <c r="VRM1309" s="1"/>
      <c r="VRN1309" s="1"/>
      <c r="VRO1309" s="1"/>
      <c r="VRP1309" s="1"/>
      <c r="VRQ1309" s="1"/>
      <c r="VRR1309" s="1"/>
      <c r="VRS1309" s="1"/>
      <c r="VRT1309" s="1"/>
      <c r="VRU1309" s="1"/>
      <c r="VRV1309" s="1"/>
      <c r="VRW1309" s="1"/>
      <c r="VRX1309" s="1"/>
      <c r="VRY1309" s="1"/>
      <c r="VRZ1309" s="1"/>
      <c r="VSA1309" s="1"/>
      <c r="VSB1309" s="1"/>
      <c r="VSC1309" s="1"/>
      <c r="VSD1309" s="1"/>
      <c r="VSE1309" s="1"/>
      <c r="VSF1309" s="1"/>
      <c r="VSG1309" s="1"/>
      <c r="VSH1309" s="1"/>
      <c r="VSI1309" s="1"/>
      <c r="VSJ1309" s="1"/>
      <c r="VSK1309" s="1"/>
      <c r="VSL1309" s="1"/>
      <c r="VSM1309" s="1"/>
      <c r="VSN1309" s="1"/>
      <c r="VSO1309" s="1"/>
      <c r="VSP1309" s="1"/>
      <c r="VSQ1309" s="1"/>
      <c r="VSR1309" s="1"/>
      <c r="VSS1309" s="1"/>
      <c r="VST1309" s="1"/>
      <c r="VSU1309" s="1"/>
      <c r="VSV1309" s="1"/>
      <c r="VSW1309" s="1"/>
      <c r="VSX1309" s="1"/>
      <c r="VSY1309" s="1"/>
      <c r="VSZ1309" s="1"/>
      <c r="VTA1309" s="1"/>
      <c r="VTB1309" s="1"/>
      <c r="VTC1309" s="1"/>
      <c r="VTD1309" s="1"/>
      <c r="VTE1309" s="1"/>
      <c r="VTF1309" s="1"/>
      <c r="VTG1309" s="1"/>
      <c r="VTH1309" s="1"/>
      <c r="VTI1309" s="1"/>
      <c r="VTJ1309" s="1"/>
      <c r="VTK1309" s="1"/>
      <c r="VTL1309" s="1"/>
      <c r="VTM1309" s="1"/>
      <c r="VTN1309" s="1"/>
      <c r="VTO1309" s="1"/>
      <c r="VTP1309" s="1"/>
      <c r="VTQ1309" s="1"/>
      <c r="VTR1309" s="1"/>
      <c r="VTS1309" s="1"/>
      <c r="VTT1309" s="1"/>
      <c r="VTU1309" s="1"/>
      <c r="VTV1309" s="1"/>
      <c r="VTW1309" s="1"/>
      <c r="VTX1309" s="1"/>
      <c r="VTY1309" s="1"/>
      <c r="VTZ1309" s="1"/>
      <c r="VUA1309" s="1"/>
      <c r="VUB1309" s="1"/>
      <c r="VUC1309" s="1"/>
      <c r="VUD1309" s="1"/>
      <c r="VUE1309" s="1"/>
      <c r="VUF1309" s="1"/>
      <c r="VUG1309" s="1"/>
      <c r="VUH1309" s="1"/>
      <c r="VUI1309" s="1"/>
      <c r="VUJ1309" s="1"/>
      <c r="VUK1309" s="1"/>
      <c r="VUL1309" s="1"/>
      <c r="VUM1309" s="1"/>
      <c r="VUN1309" s="1"/>
      <c r="VUO1309" s="1"/>
      <c r="VUP1309" s="1"/>
      <c r="VUQ1309" s="1"/>
      <c r="VUR1309" s="1"/>
      <c r="VUS1309" s="1"/>
      <c r="VUT1309" s="1"/>
      <c r="VUU1309" s="1"/>
      <c r="VUV1309" s="1"/>
      <c r="VUW1309" s="1"/>
      <c r="VUX1309" s="1"/>
      <c r="VUY1309" s="1"/>
      <c r="VUZ1309" s="1"/>
      <c r="VVA1309" s="1"/>
      <c r="VVB1309" s="1"/>
      <c r="VVC1309" s="1"/>
      <c r="VVD1309" s="1"/>
      <c r="VVE1309" s="1"/>
      <c r="VVF1309" s="1"/>
      <c r="VVG1309" s="1"/>
      <c r="VVH1309" s="1"/>
      <c r="VVI1309" s="1"/>
      <c r="VVJ1309" s="1"/>
      <c r="VVK1309" s="1"/>
      <c r="VVL1309" s="1"/>
      <c r="VVM1309" s="1"/>
      <c r="VVN1309" s="1"/>
      <c r="VVO1309" s="1"/>
      <c r="VVP1309" s="1"/>
      <c r="VVQ1309" s="1"/>
      <c r="VVR1309" s="1"/>
      <c r="VVS1309" s="1"/>
      <c r="VVT1309" s="1"/>
      <c r="VVU1309" s="1"/>
      <c r="VVV1309" s="1"/>
      <c r="VVW1309" s="1"/>
      <c r="VVX1309" s="1"/>
      <c r="VVY1309" s="1"/>
      <c r="VVZ1309" s="1"/>
      <c r="VWA1309" s="1"/>
      <c r="VWB1309" s="1"/>
      <c r="VWC1309" s="1"/>
      <c r="VWD1309" s="1"/>
      <c r="VWE1309" s="1"/>
      <c r="VWF1309" s="1"/>
      <c r="VWG1309" s="1"/>
      <c r="VWH1309" s="1"/>
      <c r="VWI1309" s="1"/>
      <c r="VWJ1309" s="1"/>
      <c r="VWK1309" s="1"/>
      <c r="VWL1309" s="1"/>
      <c r="VWM1309" s="1"/>
      <c r="VWN1309" s="1"/>
      <c r="VWO1309" s="1"/>
      <c r="VWP1309" s="1"/>
      <c r="VWQ1309" s="1"/>
      <c r="VWR1309" s="1"/>
      <c r="VWS1309" s="1"/>
      <c r="VWT1309" s="1"/>
      <c r="VWU1309" s="1"/>
      <c r="VWV1309" s="1"/>
      <c r="VWW1309" s="1"/>
      <c r="VWX1309" s="1"/>
      <c r="VWY1309" s="1"/>
      <c r="VWZ1309" s="1"/>
      <c r="VXA1309" s="1"/>
      <c r="VXB1309" s="1"/>
      <c r="VXC1309" s="1"/>
      <c r="VXD1309" s="1"/>
      <c r="VXE1309" s="1"/>
      <c r="VXF1309" s="1"/>
      <c r="VXG1309" s="1"/>
      <c r="VXH1309" s="1"/>
      <c r="VXI1309" s="1"/>
      <c r="VXJ1309" s="1"/>
      <c r="VXK1309" s="1"/>
      <c r="VXL1309" s="1"/>
      <c r="VXM1309" s="1"/>
      <c r="VXN1309" s="1"/>
      <c r="VXO1309" s="1"/>
      <c r="VXP1309" s="1"/>
      <c r="VXQ1309" s="1"/>
      <c r="VXR1309" s="1"/>
      <c r="VXS1309" s="1"/>
      <c r="VXT1309" s="1"/>
      <c r="VXU1309" s="1"/>
      <c r="VXV1309" s="1"/>
      <c r="VXW1309" s="1"/>
      <c r="VXX1309" s="1"/>
      <c r="VXY1309" s="1"/>
      <c r="VXZ1309" s="1"/>
      <c r="VYA1309" s="1"/>
      <c r="VYB1309" s="1"/>
      <c r="VYC1309" s="1"/>
      <c r="VYD1309" s="1"/>
      <c r="VYE1309" s="1"/>
      <c r="VYF1309" s="1"/>
      <c r="VYG1309" s="1"/>
      <c r="VYH1309" s="1"/>
      <c r="VYI1309" s="1"/>
      <c r="VYJ1309" s="1"/>
      <c r="VYK1309" s="1"/>
      <c r="VYL1309" s="1"/>
      <c r="VYM1309" s="1"/>
      <c r="VYN1309" s="1"/>
      <c r="VYO1309" s="1"/>
      <c r="VYP1309" s="1"/>
      <c r="VYQ1309" s="1"/>
      <c r="VYR1309" s="1"/>
      <c r="VYS1309" s="1"/>
      <c r="VYT1309" s="1"/>
      <c r="VYU1309" s="1"/>
      <c r="VYV1309" s="1"/>
      <c r="VYW1309" s="1"/>
      <c r="VYX1309" s="1"/>
      <c r="VYY1309" s="1"/>
      <c r="VYZ1309" s="1"/>
      <c r="VZA1309" s="1"/>
      <c r="VZB1309" s="1"/>
      <c r="VZC1309" s="1"/>
      <c r="VZD1309" s="1"/>
      <c r="VZE1309" s="1"/>
      <c r="VZF1309" s="1"/>
      <c r="VZG1309" s="1"/>
      <c r="VZH1309" s="1"/>
      <c r="VZI1309" s="1"/>
      <c r="VZJ1309" s="1"/>
      <c r="VZK1309" s="1"/>
      <c r="VZL1309" s="1"/>
      <c r="VZM1309" s="1"/>
      <c r="VZN1309" s="1"/>
      <c r="VZO1309" s="1"/>
      <c r="VZP1309" s="1"/>
      <c r="VZQ1309" s="1"/>
      <c r="VZR1309" s="1"/>
      <c r="VZS1309" s="1"/>
      <c r="VZT1309" s="1"/>
      <c r="VZU1309" s="1"/>
      <c r="VZV1309" s="1"/>
      <c r="VZW1309" s="1"/>
      <c r="VZX1309" s="1"/>
      <c r="VZY1309" s="1"/>
      <c r="VZZ1309" s="1"/>
      <c r="WAA1309" s="1"/>
      <c r="WAB1309" s="1"/>
      <c r="WAC1309" s="1"/>
      <c r="WAD1309" s="1"/>
      <c r="WAE1309" s="1"/>
      <c r="WAF1309" s="1"/>
      <c r="WAG1309" s="1"/>
      <c r="WAH1309" s="1"/>
      <c r="WAI1309" s="1"/>
      <c r="WAJ1309" s="1"/>
      <c r="WAK1309" s="1"/>
      <c r="WAL1309" s="1"/>
      <c r="WAM1309" s="1"/>
      <c r="WAN1309" s="1"/>
      <c r="WAO1309" s="1"/>
      <c r="WAP1309" s="1"/>
      <c r="WAQ1309" s="1"/>
      <c r="WAR1309" s="1"/>
      <c r="WAS1309" s="1"/>
      <c r="WAT1309" s="1"/>
      <c r="WAU1309" s="1"/>
      <c r="WAV1309" s="1"/>
      <c r="WAW1309" s="1"/>
      <c r="WAX1309" s="1"/>
      <c r="WAY1309" s="1"/>
      <c r="WAZ1309" s="1"/>
      <c r="WBA1309" s="1"/>
      <c r="WBB1309" s="1"/>
      <c r="WBC1309" s="1"/>
      <c r="WBD1309" s="1"/>
      <c r="WBE1309" s="1"/>
      <c r="WBF1309" s="1"/>
      <c r="WBG1309" s="1"/>
      <c r="WBH1309" s="1"/>
      <c r="WBI1309" s="1"/>
      <c r="WBJ1309" s="1"/>
      <c r="WBK1309" s="1"/>
      <c r="WBL1309" s="1"/>
      <c r="WBM1309" s="1"/>
      <c r="WBN1309" s="1"/>
      <c r="WBO1309" s="1"/>
      <c r="WBP1309" s="1"/>
      <c r="WBQ1309" s="1"/>
      <c r="WBR1309" s="1"/>
      <c r="WBS1309" s="1"/>
      <c r="WBT1309" s="1"/>
      <c r="WBU1309" s="1"/>
      <c r="WBV1309" s="1"/>
      <c r="WBW1309" s="1"/>
      <c r="WBX1309" s="1"/>
      <c r="WBY1309" s="1"/>
      <c r="WBZ1309" s="1"/>
      <c r="WCA1309" s="1"/>
      <c r="WCB1309" s="1"/>
      <c r="WCC1309" s="1"/>
      <c r="WCD1309" s="1"/>
      <c r="WCE1309" s="1"/>
      <c r="WCF1309" s="1"/>
      <c r="WCG1309" s="1"/>
      <c r="WCH1309" s="1"/>
      <c r="WCI1309" s="1"/>
      <c r="WCJ1309" s="1"/>
      <c r="WCK1309" s="1"/>
      <c r="WCL1309" s="1"/>
      <c r="WCM1309" s="1"/>
      <c r="WCN1309" s="1"/>
      <c r="WCO1309" s="1"/>
      <c r="WCP1309" s="1"/>
      <c r="WCQ1309" s="1"/>
      <c r="WCR1309" s="1"/>
      <c r="WCS1309" s="1"/>
      <c r="WCT1309" s="1"/>
      <c r="WCU1309" s="1"/>
      <c r="WCV1309" s="1"/>
      <c r="WCW1309" s="1"/>
      <c r="WCX1309" s="1"/>
      <c r="WCY1309" s="1"/>
      <c r="WCZ1309" s="1"/>
      <c r="WDA1309" s="1"/>
      <c r="WDB1309" s="1"/>
      <c r="WDC1309" s="1"/>
      <c r="WDD1309" s="1"/>
      <c r="WDE1309" s="1"/>
      <c r="WDF1309" s="1"/>
      <c r="WDG1309" s="1"/>
      <c r="WDH1309" s="1"/>
      <c r="WDI1309" s="1"/>
      <c r="WDJ1309" s="1"/>
      <c r="WDK1309" s="1"/>
      <c r="WDL1309" s="1"/>
      <c r="WDM1309" s="1"/>
      <c r="WDN1309" s="1"/>
      <c r="WDO1309" s="1"/>
      <c r="WDP1309" s="1"/>
      <c r="WDQ1309" s="1"/>
      <c r="WDR1309" s="1"/>
      <c r="WDS1309" s="1"/>
      <c r="WDT1309" s="1"/>
      <c r="WDU1309" s="1"/>
      <c r="WDV1309" s="1"/>
      <c r="WDW1309" s="1"/>
      <c r="WDX1309" s="1"/>
      <c r="WDY1309" s="1"/>
      <c r="WDZ1309" s="1"/>
      <c r="WEA1309" s="1"/>
      <c r="WEB1309" s="1"/>
      <c r="WEC1309" s="1"/>
      <c r="WED1309" s="1"/>
      <c r="WEE1309" s="1"/>
      <c r="WEF1309" s="1"/>
      <c r="WEG1309" s="1"/>
      <c r="WEH1309" s="1"/>
      <c r="WEI1309" s="1"/>
      <c r="WEJ1309" s="1"/>
      <c r="WEK1309" s="1"/>
      <c r="WEL1309" s="1"/>
      <c r="WEM1309" s="1"/>
      <c r="WEN1309" s="1"/>
      <c r="WEO1309" s="1"/>
      <c r="WEP1309" s="1"/>
      <c r="WEQ1309" s="1"/>
      <c r="WER1309" s="1"/>
      <c r="WES1309" s="1"/>
      <c r="WET1309" s="1"/>
      <c r="WEU1309" s="1"/>
      <c r="WEV1309" s="1"/>
      <c r="WEW1309" s="1"/>
      <c r="WEX1309" s="1"/>
      <c r="WEY1309" s="1"/>
      <c r="WEZ1309" s="1"/>
      <c r="WFA1309" s="1"/>
      <c r="WFB1309" s="1"/>
      <c r="WFC1309" s="1"/>
      <c r="WFD1309" s="1"/>
      <c r="WFE1309" s="1"/>
      <c r="WFF1309" s="1"/>
      <c r="WFG1309" s="1"/>
      <c r="WFH1309" s="1"/>
      <c r="WFI1309" s="1"/>
      <c r="WFJ1309" s="1"/>
      <c r="WFK1309" s="1"/>
      <c r="WFL1309" s="1"/>
      <c r="WFM1309" s="1"/>
      <c r="WFN1309" s="1"/>
      <c r="WFO1309" s="1"/>
      <c r="WFP1309" s="1"/>
      <c r="WFQ1309" s="1"/>
      <c r="WFR1309" s="1"/>
      <c r="WFS1309" s="1"/>
      <c r="WFT1309" s="1"/>
      <c r="WFU1309" s="1"/>
      <c r="WFV1309" s="1"/>
      <c r="WFW1309" s="1"/>
      <c r="WFX1309" s="1"/>
      <c r="WFY1309" s="1"/>
      <c r="WFZ1309" s="1"/>
      <c r="WGA1309" s="1"/>
      <c r="WGB1309" s="1"/>
      <c r="WGC1309" s="1"/>
      <c r="WGD1309" s="1"/>
      <c r="WGE1309" s="1"/>
      <c r="WGF1309" s="1"/>
      <c r="WGG1309" s="1"/>
      <c r="WGH1309" s="1"/>
      <c r="WGI1309" s="1"/>
      <c r="WGJ1309" s="1"/>
      <c r="WGK1309" s="1"/>
      <c r="WGL1309" s="1"/>
      <c r="WGM1309" s="1"/>
      <c r="WGN1309" s="1"/>
      <c r="WGO1309" s="1"/>
      <c r="WGP1309" s="1"/>
      <c r="WGQ1309" s="1"/>
      <c r="WGR1309" s="1"/>
      <c r="WGS1309" s="1"/>
      <c r="WGT1309" s="1"/>
      <c r="WGU1309" s="1"/>
      <c r="WGV1309" s="1"/>
      <c r="WGW1309" s="1"/>
      <c r="WGX1309" s="1"/>
      <c r="WGY1309" s="1"/>
      <c r="WGZ1309" s="1"/>
      <c r="WHA1309" s="1"/>
      <c r="WHB1309" s="1"/>
      <c r="WHC1309" s="1"/>
      <c r="WHD1309" s="1"/>
      <c r="WHE1309" s="1"/>
      <c r="WHF1309" s="1"/>
      <c r="WHG1309" s="1"/>
      <c r="WHH1309" s="1"/>
      <c r="WHI1309" s="1"/>
      <c r="WHJ1309" s="1"/>
      <c r="WHK1309" s="1"/>
      <c r="WHL1309" s="1"/>
      <c r="WHM1309" s="1"/>
      <c r="WHN1309" s="1"/>
      <c r="WHO1309" s="1"/>
      <c r="WHP1309" s="1"/>
      <c r="WHQ1309" s="1"/>
      <c r="WHR1309" s="1"/>
      <c r="WHS1309" s="1"/>
      <c r="WHT1309" s="1"/>
      <c r="WHU1309" s="1"/>
      <c r="WHV1309" s="1"/>
      <c r="WHW1309" s="1"/>
      <c r="WHX1309" s="1"/>
      <c r="WHY1309" s="1"/>
      <c r="WHZ1309" s="1"/>
      <c r="WIA1309" s="1"/>
      <c r="WIB1309" s="1"/>
      <c r="WIC1309" s="1"/>
      <c r="WID1309" s="1"/>
      <c r="WIE1309" s="1"/>
      <c r="WIF1309" s="1"/>
      <c r="WIG1309" s="1"/>
      <c r="WIH1309" s="1"/>
      <c r="WII1309" s="1"/>
      <c r="WIJ1309" s="1"/>
      <c r="WIK1309" s="1"/>
      <c r="WIL1309" s="1"/>
      <c r="WIM1309" s="1"/>
      <c r="WIN1309" s="1"/>
      <c r="WIO1309" s="1"/>
      <c r="WIP1309" s="1"/>
      <c r="WIQ1309" s="1"/>
      <c r="WIR1309" s="1"/>
      <c r="WIS1309" s="1"/>
      <c r="WIT1309" s="1"/>
      <c r="WIU1309" s="1"/>
      <c r="WIV1309" s="1"/>
      <c r="WIW1309" s="1"/>
      <c r="WIX1309" s="1"/>
      <c r="WIY1309" s="1"/>
      <c r="WIZ1309" s="1"/>
      <c r="WJA1309" s="1"/>
      <c r="WJB1309" s="1"/>
      <c r="WJC1309" s="1"/>
      <c r="WJD1309" s="1"/>
      <c r="WJE1309" s="1"/>
      <c r="WJF1309" s="1"/>
      <c r="WJG1309" s="1"/>
      <c r="WJH1309" s="1"/>
      <c r="WJI1309" s="1"/>
      <c r="WJJ1309" s="1"/>
      <c r="WJK1309" s="1"/>
      <c r="WJL1309" s="1"/>
      <c r="WJM1309" s="1"/>
      <c r="WJN1309" s="1"/>
      <c r="WJO1309" s="1"/>
      <c r="WJP1309" s="1"/>
      <c r="WJQ1309" s="1"/>
      <c r="WJR1309" s="1"/>
      <c r="WJS1309" s="1"/>
      <c r="WJT1309" s="1"/>
      <c r="WJU1309" s="1"/>
      <c r="WJV1309" s="1"/>
      <c r="WJW1309" s="1"/>
      <c r="WJX1309" s="1"/>
      <c r="WJY1309" s="1"/>
      <c r="WJZ1309" s="1"/>
      <c r="WKA1309" s="1"/>
      <c r="WKB1309" s="1"/>
      <c r="WKC1309" s="1"/>
      <c r="WKD1309" s="1"/>
      <c r="WKE1309" s="1"/>
      <c r="WKF1309" s="1"/>
      <c r="WKG1309" s="1"/>
      <c r="WKH1309" s="1"/>
      <c r="WKI1309" s="1"/>
      <c r="WKJ1309" s="1"/>
      <c r="WKK1309" s="1"/>
      <c r="WKL1309" s="1"/>
      <c r="WKM1309" s="1"/>
      <c r="WKN1309" s="1"/>
      <c r="WKO1309" s="1"/>
      <c r="WKP1309" s="1"/>
      <c r="WKQ1309" s="1"/>
      <c r="WKR1309" s="1"/>
      <c r="WKS1309" s="1"/>
      <c r="WKT1309" s="1"/>
      <c r="WKU1309" s="1"/>
      <c r="WKV1309" s="1"/>
      <c r="WKW1309" s="1"/>
      <c r="WKX1309" s="1"/>
      <c r="WKY1309" s="1"/>
      <c r="WKZ1309" s="1"/>
      <c r="WLA1309" s="1"/>
      <c r="WLB1309" s="1"/>
      <c r="WLC1309" s="1"/>
      <c r="WLD1309" s="1"/>
      <c r="WLE1309" s="1"/>
      <c r="WLF1309" s="1"/>
      <c r="WLG1309" s="1"/>
      <c r="WLH1309" s="1"/>
      <c r="WLI1309" s="1"/>
      <c r="WLJ1309" s="1"/>
      <c r="WLK1309" s="1"/>
      <c r="WLL1309" s="1"/>
      <c r="WLM1309" s="1"/>
      <c r="WLN1309" s="1"/>
      <c r="WLO1309" s="1"/>
      <c r="WLP1309" s="1"/>
      <c r="WLQ1309" s="1"/>
      <c r="WLR1309" s="1"/>
      <c r="WLS1309" s="1"/>
      <c r="WLT1309" s="1"/>
      <c r="WLU1309" s="1"/>
      <c r="WLV1309" s="1"/>
      <c r="WLW1309" s="1"/>
      <c r="WLX1309" s="1"/>
      <c r="WLY1309" s="1"/>
      <c r="WLZ1309" s="1"/>
      <c r="WMA1309" s="1"/>
      <c r="WMB1309" s="1"/>
      <c r="WMC1309" s="1"/>
      <c r="WMD1309" s="1"/>
      <c r="WME1309" s="1"/>
      <c r="WMF1309" s="1"/>
      <c r="WMG1309" s="1"/>
      <c r="WMH1309" s="1"/>
      <c r="WMI1309" s="1"/>
      <c r="WMJ1309" s="1"/>
      <c r="WMK1309" s="1"/>
      <c r="WML1309" s="1"/>
      <c r="WMM1309" s="1"/>
      <c r="WMN1309" s="1"/>
      <c r="WMO1309" s="1"/>
      <c r="WMP1309" s="1"/>
      <c r="WMQ1309" s="1"/>
      <c r="WMR1309" s="1"/>
      <c r="WMS1309" s="1"/>
      <c r="WMT1309" s="1"/>
      <c r="WMU1309" s="1"/>
      <c r="WMV1309" s="1"/>
      <c r="WMW1309" s="1"/>
      <c r="WMX1309" s="1"/>
      <c r="WMY1309" s="1"/>
      <c r="WMZ1309" s="1"/>
      <c r="WNA1309" s="1"/>
      <c r="WNB1309" s="1"/>
      <c r="WNC1309" s="1"/>
      <c r="WND1309" s="1"/>
      <c r="WNE1309" s="1"/>
      <c r="WNF1309" s="1"/>
      <c r="WNG1309" s="1"/>
      <c r="WNH1309" s="1"/>
      <c r="WNI1309" s="1"/>
      <c r="WNJ1309" s="1"/>
      <c r="WNK1309" s="1"/>
      <c r="WNL1309" s="1"/>
      <c r="WNM1309" s="1"/>
      <c r="WNN1309" s="1"/>
      <c r="WNO1309" s="1"/>
      <c r="WNP1309" s="1"/>
      <c r="WNQ1309" s="1"/>
      <c r="WNR1309" s="1"/>
      <c r="WNS1309" s="1"/>
      <c r="WNT1309" s="1"/>
      <c r="WNU1309" s="1"/>
      <c r="WNV1309" s="1"/>
      <c r="WNW1309" s="1"/>
      <c r="WNX1309" s="1"/>
      <c r="WNY1309" s="1"/>
      <c r="WNZ1309" s="1"/>
      <c r="WOA1309" s="1"/>
      <c r="WOB1309" s="1"/>
      <c r="WOC1309" s="1"/>
      <c r="WOD1309" s="1"/>
      <c r="WOE1309" s="1"/>
      <c r="WOF1309" s="1"/>
      <c r="WOG1309" s="1"/>
      <c r="WOH1309" s="1"/>
      <c r="WOI1309" s="1"/>
      <c r="WOJ1309" s="1"/>
      <c r="WOK1309" s="1"/>
      <c r="WOL1309" s="1"/>
      <c r="WOM1309" s="1"/>
      <c r="WON1309" s="1"/>
      <c r="WOO1309" s="1"/>
      <c r="WOP1309" s="1"/>
      <c r="WOQ1309" s="1"/>
      <c r="WOR1309" s="1"/>
      <c r="WOS1309" s="1"/>
      <c r="WOT1309" s="1"/>
      <c r="WOU1309" s="1"/>
      <c r="WOV1309" s="1"/>
      <c r="WOW1309" s="1"/>
      <c r="WOX1309" s="1"/>
      <c r="WOY1309" s="1"/>
      <c r="WOZ1309" s="1"/>
      <c r="WPA1309" s="1"/>
      <c r="WPB1309" s="1"/>
      <c r="WPC1309" s="1"/>
      <c r="WPD1309" s="1"/>
      <c r="WPE1309" s="1"/>
      <c r="WPF1309" s="1"/>
      <c r="WPG1309" s="1"/>
      <c r="WPH1309" s="1"/>
      <c r="WPI1309" s="1"/>
      <c r="WPJ1309" s="1"/>
      <c r="WPK1309" s="1"/>
      <c r="WPL1309" s="1"/>
      <c r="WPM1309" s="1"/>
      <c r="WPN1309" s="1"/>
      <c r="WPO1309" s="1"/>
      <c r="WPP1309" s="1"/>
      <c r="WPQ1309" s="1"/>
      <c r="WPR1309" s="1"/>
      <c r="WPS1309" s="1"/>
      <c r="WPT1309" s="1"/>
      <c r="WPU1309" s="1"/>
      <c r="WPV1309" s="1"/>
      <c r="WPW1309" s="1"/>
      <c r="WPX1309" s="1"/>
      <c r="WPY1309" s="1"/>
      <c r="WPZ1309" s="1"/>
      <c r="WQA1309" s="1"/>
      <c r="WQB1309" s="1"/>
      <c r="WQC1309" s="1"/>
      <c r="WQD1309" s="1"/>
      <c r="WQE1309" s="1"/>
      <c r="WQF1309" s="1"/>
      <c r="WQG1309" s="1"/>
      <c r="WQH1309" s="1"/>
      <c r="WQI1309" s="1"/>
      <c r="WQJ1309" s="1"/>
      <c r="WQK1309" s="1"/>
      <c r="WQL1309" s="1"/>
      <c r="WQM1309" s="1"/>
      <c r="WQN1309" s="1"/>
      <c r="WQO1309" s="1"/>
      <c r="WQP1309" s="1"/>
      <c r="WQQ1309" s="1"/>
      <c r="WQR1309" s="1"/>
      <c r="WQS1309" s="1"/>
      <c r="WQT1309" s="1"/>
      <c r="WQU1309" s="1"/>
      <c r="WQV1309" s="1"/>
      <c r="WQW1309" s="1"/>
      <c r="WQX1309" s="1"/>
      <c r="WQY1309" s="1"/>
      <c r="WQZ1309" s="1"/>
      <c r="WRA1309" s="1"/>
      <c r="WRB1309" s="1"/>
      <c r="WRC1309" s="1"/>
      <c r="WRD1309" s="1"/>
      <c r="WRE1309" s="1"/>
      <c r="WRF1309" s="1"/>
      <c r="WRG1309" s="1"/>
      <c r="WRH1309" s="1"/>
      <c r="WRI1309" s="1"/>
      <c r="WRJ1309" s="1"/>
      <c r="WRK1309" s="1"/>
      <c r="WRL1309" s="1"/>
      <c r="WRM1309" s="1"/>
      <c r="WRN1309" s="1"/>
      <c r="WRO1309" s="1"/>
      <c r="WRP1309" s="1"/>
      <c r="WRQ1309" s="1"/>
      <c r="WRR1309" s="1"/>
      <c r="WRS1309" s="1"/>
      <c r="WRT1309" s="1"/>
      <c r="WRU1309" s="1"/>
      <c r="WRV1309" s="1"/>
      <c r="WRW1309" s="1"/>
      <c r="WRX1309" s="1"/>
      <c r="WRY1309" s="1"/>
      <c r="WRZ1309" s="1"/>
      <c r="WSA1309" s="1"/>
      <c r="WSB1309" s="1"/>
      <c r="WSC1309" s="1"/>
      <c r="WSD1309" s="1"/>
      <c r="WSE1309" s="1"/>
      <c r="WSF1309" s="1"/>
      <c r="WSG1309" s="1"/>
      <c r="WSH1309" s="1"/>
      <c r="WSI1309" s="1"/>
      <c r="WSJ1309" s="1"/>
      <c r="WSK1309" s="1"/>
      <c r="WSL1309" s="1"/>
      <c r="WSM1309" s="1"/>
      <c r="WSN1309" s="1"/>
      <c r="WSO1309" s="1"/>
      <c r="WSP1309" s="1"/>
      <c r="WSQ1309" s="1"/>
      <c r="WSR1309" s="1"/>
      <c r="WSS1309" s="1"/>
      <c r="WST1309" s="1"/>
      <c r="WSU1309" s="1"/>
      <c r="WSV1309" s="1"/>
      <c r="WSW1309" s="1"/>
      <c r="WSX1309" s="1"/>
      <c r="WSY1309" s="1"/>
      <c r="WSZ1309" s="1"/>
      <c r="WTA1309" s="1"/>
      <c r="WTB1309" s="1"/>
      <c r="WTC1309" s="1"/>
      <c r="WTD1309" s="1"/>
      <c r="WTE1309" s="1"/>
      <c r="WTF1309" s="1"/>
      <c r="WTG1309" s="1"/>
      <c r="WTH1309" s="1"/>
      <c r="WTI1309" s="1"/>
      <c r="WTJ1309" s="1"/>
      <c r="WTK1309" s="1"/>
      <c r="WTL1309" s="1"/>
      <c r="WTM1309" s="1"/>
      <c r="WTN1309" s="1"/>
      <c r="WTO1309" s="1"/>
      <c r="WTP1309" s="1"/>
      <c r="WTQ1309" s="1"/>
      <c r="WTR1309" s="1"/>
      <c r="WTS1309" s="1"/>
      <c r="WTT1309" s="1"/>
      <c r="WTU1309" s="1"/>
      <c r="WTV1309" s="1"/>
      <c r="WTW1309" s="1"/>
      <c r="WTX1309" s="1"/>
      <c r="WTY1309" s="1"/>
      <c r="WTZ1309" s="1"/>
      <c r="WUA1309" s="1"/>
      <c r="WUB1309" s="1"/>
      <c r="WUC1309" s="1"/>
      <c r="WUD1309" s="1"/>
      <c r="WUE1309" s="1"/>
      <c r="WUF1309" s="1"/>
      <c r="WUG1309" s="1"/>
      <c r="WUH1309" s="1"/>
      <c r="WUI1309" s="1"/>
      <c r="WUJ1309" s="1"/>
      <c r="WUK1309" s="1"/>
      <c r="WUL1309" s="1"/>
      <c r="WUM1309" s="1"/>
      <c r="WUN1309" s="1"/>
      <c r="WUO1309" s="1"/>
      <c r="WUP1309" s="1"/>
      <c r="WUQ1309" s="1"/>
      <c r="WUR1309" s="1"/>
      <c r="WUS1309" s="1"/>
      <c r="WUT1309" s="1"/>
      <c r="WUU1309" s="1"/>
      <c r="WUV1309" s="1"/>
      <c r="WUW1309" s="1"/>
      <c r="WUX1309" s="1"/>
      <c r="WUY1309" s="1"/>
      <c r="WUZ1309" s="1"/>
      <c r="WVA1309" s="1"/>
      <c r="WVB1309" s="1"/>
      <c r="WVC1309" s="1"/>
      <c r="WVD1309" s="1"/>
      <c r="WVE1309" s="1"/>
      <c r="WVF1309" s="1"/>
      <c r="WVG1309" s="1"/>
      <c r="WVH1309" s="1"/>
      <c r="WVI1309" s="1"/>
      <c r="WVJ1309" s="1"/>
      <c r="WVK1309" s="1"/>
      <c r="WVL1309" s="1"/>
      <c r="WVM1309" s="1"/>
      <c r="WVN1309" s="1"/>
      <c r="WVO1309" s="1"/>
      <c r="WVP1309" s="1"/>
      <c r="WVQ1309" s="1"/>
      <c r="WVR1309" s="1"/>
      <c r="WVS1309" s="1"/>
      <c r="WVT1309" s="1"/>
      <c r="WVU1309" s="1"/>
      <c r="WVV1309" s="1"/>
      <c r="WVW1309" s="1"/>
      <c r="WVX1309" s="1"/>
      <c r="WVY1309" s="1"/>
      <c r="WVZ1309" s="1"/>
      <c r="WWA1309" s="1"/>
    </row>
    <row r="1310" spans="1:16147" s="52" customFormat="1" ht="18" customHeight="1">
      <c r="A1310" s="67"/>
      <c r="B1310" s="22"/>
      <c r="C1310" s="23"/>
      <c r="D1310" s="23"/>
      <c r="E1310" s="23"/>
      <c r="F1310" s="23"/>
      <c r="G1310" s="27"/>
      <c r="H1310" s="960"/>
      <c r="I1310" s="960"/>
      <c r="J1310" s="21"/>
      <c r="K1310" s="879" t="s">
        <v>1738</v>
      </c>
      <c r="L1310" s="1006" t="s">
        <v>327</v>
      </c>
      <c r="M1310" s="1004">
        <f t="shared" si="36"/>
        <v>200</v>
      </c>
      <c r="N1310" s="4"/>
      <c r="O1310" s="4">
        <v>200</v>
      </c>
      <c r="P1310" s="39">
        <v>1</v>
      </c>
      <c r="Q1310" s="6">
        <f t="shared" si="37"/>
        <v>200</v>
      </c>
      <c r="R1310" s="6"/>
      <c r="S1310" s="6"/>
      <c r="T1310" s="45"/>
      <c r="U1310" s="5"/>
      <c r="V1310" s="1057"/>
      <c r="W1310" s="1057"/>
      <c r="X1310" s="1057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  <c r="FT1310" s="1"/>
      <c r="FU1310" s="1"/>
      <c r="FV1310" s="1"/>
      <c r="FW1310" s="1"/>
      <c r="FX1310" s="1"/>
      <c r="FY1310" s="1"/>
      <c r="FZ1310" s="1"/>
      <c r="GA1310" s="1"/>
      <c r="GB1310" s="1"/>
      <c r="GC1310" s="1"/>
      <c r="GD1310" s="1"/>
      <c r="GE1310" s="1"/>
      <c r="GF1310" s="1"/>
      <c r="GG1310" s="1"/>
      <c r="GH1310" s="1"/>
      <c r="GI1310" s="1"/>
      <c r="GJ1310" s="1"/>
      <c r="GK1310" s="1"/>
      <c r="GL1310" s="1"/>
      <c r="GM1310" s="1"/>
      <c r="GN1310" s="1"/>
      <c r="GO1310" s="1"/>
      <c r="GP1310" s="1"/>
      <c r="GQ1310" s="1"/>
      <c r="GR1310" s="1"/>
      <c r="GS1310" s="1"/>
      <c r="GT1310" s="1"/>
      <c r="GU1310" s="1"/>
      <c r="GV1310" s="1"/>
      <c r="GW1310" s="1"/>
      <c r="GX1310" s="1"/>
      <c r="GY1310" s="1"/>
      <c r="GZ1310" s="1"/>
      <c r="HA1310" s="1"/>
      <c r="HB1310" s="1"/>
      <c r="HC1310" s="1"/>
      <c r="HD1310" s="1"/>
      <c r="HE1310" s="1"/>
      <c r="HF1310" s="1"/>
      <c r="HG1310" s="1"/>
      <c r="HH1310" s="1"/>
      <c r="HI1310" s="1"/>
      <c r="HJ1310" s="1"/>
      <c r="HK1310" s="1"/>
      <c r="HL1310" s="1"/>
      <c r="HM1310" s="1"/>
      <c r="HN1310" s="1"/>
      <c r="HO1310" s="1"/>
      <c r="HP1310" s="1"/>
      <c r="HQ1310" s="1"/>
      <c r="HR1310" s="1"/>
      <c r="HS1310" s="1"/>
      <c r="HT1310" s="1"/>
      <c r="HU1310" s="1"/>
      <c r="HV1310" s="1"/>
      <c r="HW1310" s="1"/>
      <c r="HX1310" s="1"/>
      <c r="HY1310" s="1"/>
      <c r="HZ1310" s="1"/>
      <c r="IA1310" s="1"/>
      <c r="IB1310" s="1"/>
      <c r="IC1310" s="1"/>
      <c r="ID1310" s="1"/>
      <c r="IE1310" s="1"/>
      <c r="IF1310" s="1"/>
      <c r="IG1310" s="1"/>
      <c r="IH1310" s="1"/>
      <c r="II1310" s="1"/>
      <c r="IJ1310" s="1"/>
      <c r="IK1310" s="1"/>
      <c r="IL1310" s="1"/>
      <c r="IM1310" s="1"/>
      <c r="IN1310" s="1"/>
      <c r="IO1310" s="1"/>
      <c r="IP1310" s="1"/>
      <c r="IQ1310" s="1"/>
      <c r="IR1310" s="1"/>
      <c r="IS1310" s="1"/>
      <c r="IT1310" s="1"/>
      <c r="IU1310" s="1"/>
      <c r="IV1310" s="1"/>
      <c r="IW1310" s="1"/>
      <c r="IX1310" s="1"/>
      <c r="IY1310" s="1"/>
      <c r="IZ1310" s="1"/>
      <c r="JA1310" s="1"/>
      <c r="JB1310" s="1"/>
      <c r="JC1310" s="1"/>
      <c r="JD1310" s="1"/>
      <c r="JE1310" s="1"/>
      <c r="JF1310" s="1"/>
      <c r="JG1310" s="1"/>
      <c r="JH1310" s="1"/>
      <c r="JI1310" s="1"/>
      <c r="JJ1310" s="1"/>
      <c r="JK1310" s="1"/>
      <c r="JL1310" s="1"/>
      <c r="JM1310" s="1"/>
      <c r="JN1310" s="1"/>
      <c r="JO1310" s="1"/>
      <c r="JP1310" s="1"/>
      <c r="JQ1310" s="1"/>
      <c r="JR1310" s="1"/>
      <c r="JS1310" s="1"/>
      <c r="JT1310" s="1"/>
      <c r="JU1310" s="1"/>
      <c r="JV1310" s="1"/>
      <c r="JW1310" s="1"/>
      <c r="JX1310" s="1"/>
      <c r="JY1310" s="1"/>
      <c r="JZ1310" s="1"/>
      <c r="KA1310" s="1"/>
      <c r="KB1310" s="1"/>
      <c r="KC1310" s="1"/>
      <c r="KD1310" s="1"/>
      <c r="KE1310" s="1"/>
      <c r="KF1310" s="1"/>
      <c r="KG1310" s="1"/>
      <c r="KH1310" s="1"/>
      <c r="KI1310" s="1"/>
      <c r="KJ1310" s="1"/>
      <c r="KK1310" s="1"/>
      <c r="KL1310" s="1"/>
      <c r="KM1310" s="1"/>
      <c r="KN1310" s="1"/>
      <c r="KO1310" s="1"/>
      <c r="KP1310" s="1"/>
      <c r="KQ1310" s="1"/>
      <c r="KR1310" s="1"/>
      <c r="KS1310" s="1"/>
      <c r="KT1310" s="1"/>
      <c r="KU1310" s="1"/>
      <c r="KV1310" s="1"/>
      <c r="KW1310" s="1"/>
      <c r="KX1310" s="1"/>
      <c r="KY1310" s="1"/>
      <c r="KZ1310" s="1"/>
      <c r="LA1310" s="1"/>
      <c r="LB1310" s="1"/>
      <c r="LC1310" s="1"/>
      <c r="LD1310" s="1"/>
      <c r="LE1310" s="1"/>
      <c r="LF1310" s="1"/>
      <c r="LG1310" s="1"/>
      <c r="LH1310" s="1"/>
      <c r="LI1310" s="1"/>
      <c r="LJ1310" s="1"/>
      <c r="LK1310" s="1"/>
      <c r="LL1310" s="1"/>
      <c r="LM1310" s="1"/>
      <c r="LN1310" s="1"/>
      <c r="LO1310" s="1"/>
      <c r="LP1310" s="1"/>
      <c r="LQ1310" s="1"/>
      <c r="LR1310" s="1"/>
      <c r="LS1310" s="1"/>
      <c r="LT1310" s="1"/>
      <c r="LU1310" s="1"/>
      <c r="LV1310" s="1"/>
      <c r="LW1310" s="1"/>
      <c r="LX1310" s="1"/>
      <c r="LY1310" s="1"/>
      <c r="LZ1310" s="1"/>
      <c r="MA1310" s="1"/>
      <c r="MB1310" s="1"/>
      <c r="MC1310" s="1"/>
      <c r="MD1310" s="1"/>
      <c r="ME1310" s="1"/>
      <c r="MF1310" s="1"/>
      <c r="MG1310" s="1"/>
      <c r="MH1310" s="1"/>
      <c r="MI1310" s="1"/>
      <c r="MJ1310" s="1"/>
      <c r="MK1310" s="1"/>
      <c r="ML1310" s="1"/>
      <c r="MM1310" s="1"/>
      <c r="MN1310" s="1"/>
      <c r="MO1310" s="1"/>
      <c r="MP1310" s="1"/>
      <c r="MQ1310" s="1"/>
      <c r="MR1310" s="1"/>
      <c r="MS1310" s="1"/>
      <c r="MT1310" s="1"/>
      <c r="MU1310" s="1"/>
      <c r="MV1310" s="1"/>
      <c r="MW1310" s="1"/>
      <c r="MX1310" s="1"/>
      <c r="MY1310" s="1"/>
      <c r="MZ1310" s="1"/>
      <c r="NA1310" s="1"/>
      <c r="NB1310" s="1"/>
      <c r="NC1310" s="1"/>
      <c r="ND1310" s="1"/>
      <c r="NE1310" s="1"/>
      <c r="NF1310" s="1"/>
      <c r="NG1310" s="1"/>
      <c r="NH1310" s="1"/>
      <c r="NI1310" s="1"/>
      <c r="NJ1310" s="1"/>
      <c r="NK1310" s="1"/>
      <c r="NL1310" s="1"/>
      <c r="NM1310" s="1"/>
      <c r="NN1310" s="1"/>
      <c r="NO1310" s="1"/>
      <c r="NP1310" s="1"/>
      <c r="NQ1310" s="1"/>
      <c r="NR1310" s="1"/>
      <c r="NS1310" s="1"/>
      <c r="NT1310" s="1"/>
      <c r="NU1310" s="1"/>
      <c r="NV1310" s="1"/>
      <c r="NW1310" s="1"/>
      <c r="NX1310" s="1"/>
      <c r="NY1310" s="1"/>
      <c r="NZ1310" s="1"/>
      <c r="OA1310" s="1"/>
      <c r="OB1310" s="1"/>
      <c r="OC1310" s="1"/>
      <c r="OD1310" s="1"/>
      <c r="OE1310" s="1"/>
      <c r="OF1310" s="1"/>
      <c r="OG1310" s="1"/>
      <c r="OH1310" s="1"/>
      <c r="OI1310" s="1"/>
      <c r="OJ1310" s="1"/>
      <c r="OK1310" s="1"/>
      <c r="OL1310" s="1"/>
      <c r="OM1310" s="1"/>
      <c r="ON1310" s="1"/>
      <c r="OO1310" s="1"/>
      <c r="OP1310" s="1"/>
      <c r="OQ1310" s="1"/>
      <c r="OR1310" s="1"/>
      <c r="OS1310" s="1"/>
      <c r="OT1310" s="1"/>
      <c r="OU1310" s="1"/>
      <c r="OV1310" s="1"/>
      <c r="OW1310" s="1"/>
      <c r="OX1310" s="1"/>
      <c r="OY1310" s="1"/>
      <c r="OZ1310" s="1"/>
      <c r="PA1310" s="1"/>
      <c r="PB1310" s="1"/>
      <c r="PC1310" s="1"/>
      <c r="PD1310" s="1"/>
      <c r="PE1310" s="1"/>
      <c r="PF1310" s="1"/>
      <c r="PG1310" s="1"/>
      <c r="PH1310" s="1"/>
      <c r="PI1310" s="1"/>
      <c r="PJ1310" s="1"/>
      <c r="PK1310" s="1"/>
      <c r="PL1310" s="1"/>
      <c r="PM1310" s="1"/>
      <c r="PN1310" s="1"/>
      <c r="PO1310" s="1"/>
      <c r="PP1310" s="1"/>
      <c r="PQ1310" s="1"/>
      <c r="PR1310" s="1"/>
      <c r="PS1310" s="1"/>
      <c r="PT1310" s="1"/>
      <c r="PU1310" s="1"/>
      <c r="PV1310" s="1"/>
      <c r="PW1310" s="1"/>
      <c r="PX1310" s="1"/>
      <c r="PY1310" s="1"/>
      <c r="PZ1310" s="1"/>
      <c r="QA1310" s="1"/>
      <c r="QB1310" s="1"/>
      <c r="QC1310" s="1"/>
      <c r="QD1310" s="1"/>
      <c r="QE1310" s="1"/>
      <c r="QF1310" s="1"/>
      <c r="QG1310" s="1"/>
      <c r="QH1310" s="1"/>
      <c r="QI1310" s="1"/>
      <c r="QJ1310" s="1"/>
      <c r="QK1310" s="1"/>
      <c r="QL1310" s="1"/>
      <c r="QM1310" s="1"/>
      <c r="QN1310" s="1"/>
      <c r="QO1310" s="1"/>
      <c r="QP1310" s="1"/>
      <c r="QQ1310" s="1"/>
      <c r="QR1310" s="1"/>
      <c r="QS1310" s="1"/>
      <c r="QT1310" s="1"/>
      <c r="QU1310" s="1"/>
      <c r="QV1310" s="1"/>
      <c r="QW1310" s="1"/>
      <c r="QX1310" s="1"/>
      <c r="QY1310" s="1"/>
      <c r="QZ1310" s="1"/>
      <c r="RA1310" s="1"/>
      <c r="RB1310" s="1"/>
      <c r="RC1310" s="1"/>
      <c r="RD1310" s="1"/>
      <c r="RE1310" s="1"/>
      <c r="RF1310" s="1"/>
      <c r="RG1310" s="1"/>
      <c r="RH1310" s="1"/>
      <c r="RI1310" s="1"/>
      <c r="RJ1310" s="1"/>
      <c r="RK1310" s="1"/>
      <c r="RL1310" s="1"/>
      <c r="RM1310" s="1"/>
      <c r="RN1310" s="1"/>
      <c r="RO1310" s="1"/>
      <c r="RP1310" s="1"/>
      <c r="RQ1310" s="1"/>
      <c r="RR1310" s="1"/>
      <c r="RS1310" s="1"/>
      <c r="RT1310" s="1"/>
      <c r="RU1310" s="1"/>
      <c r="RV1310" s="1"/>
      <c r="RW1310" s="1"/>
      <c r="RX1310" s="1"/>
      <c r="RY1310" s="1"/>
      <c r="RZ1310" s="1"/>
      <c r="SA1310" s="1"/>
      <c r="SB1310" s="1"/>
      <c r="SC1310" s="1"/>
      <c r="SD1310" s="1"/>
      <c r="SE1310" s="1"/>
      <c r="SF1310" s="1"/>
      <c r="SG1310" s="1"/>
      <c r="SH1310" s="1"/>
      <c r="SI1310" s="1"/>
      <c r="SJ1310" s="1"/>
      <c r="SK1310" s="1"/>
      <c r="SL1310" s="1"/>
      <c r="SM1310" s="1"/>
      <c r="SN1310" s="1"/>
      <c r="SO1310" s="1"/>
      <c r="SP1310" s="1"/>
      <c r="SQ1310" s="1"/>
      <c r="SR1310" s="1"/>
      <c r="SS1310" s="1"/>
      <c r="ST1310" s="1"/>
      <c r="SU1310" s="1"/>
      <c r="SV1310" s="1"/>
      <c r="SW1310" s="1"/>
      <c r="SX1310" s="1"/>
      <c r="SY1310" s="1"/>
      <c r="SZ1310" s="1"/>
      <c r="TA1310" s="1"/>
      <c r="TB1310" s="1"/>
      <c r="TC1310" s="1"/>
      <c r="TD1310" s="1"/>
      <c r="TE1310" s="1"/>
      <c r="TF1310" s="1"/>
      <c r="TG1310" s="1"/>
      <c r="TH1310" s="1"/>
      <c r="TI1310" s="1"/>
      <c r="TJ1310" s="1"/>
      <c r="TK1310" s="1"/>
      <c r="TL1310" s="1"/>
      <c r="TM1310" s="1"/>
      <c r="TN1310" s="1"/>
      <c r="TO1310" s="1"/>
      <c r="TP1310" s="1"/>
      <c r="TQ1310" s="1"/>
      <c r="TR1310" s="1"/>
      <c r="TS1310" s="1"/>
      <c r="TT1310" s="1"/>
      <c r="TU1310" s="1"/>
      <c r="TV1310" s="1"/>
      <c r="TW1310" s="1"/>
      <c r="TX1310" s="1"/>
      <c r="TY1310" s="1"/>
      <c r="TZ1310" s="1"/>
      <c r="UA1310" s="1"/>
      <c r="UB1310" s="1"/>
      <c r="UC1310" s="1"/>
      <c r="UD1310" s="1"/>
      <c r="UE1310" s="1"/>
      <c r="UF1310" s="1"/>
      <c r="UG1310" s="1"/>
      <c r="UH1310" s="1"/>
      <c r="UI1310" s="1"/>
      <c r="UJ1310" s="1"/>
      <c r="UK1310" s="1"/>
      <c r="UL1310" s="1"/>
      <c r="UM1310" s="1"/>
      <c r="UN1310" s="1"/>
      <c r="UO1310" s="1"/>
      <c r="UP1310" s="1"/>
      <c r="UQ1310" s="1"/>
      <c r="UR1310" s="1"/>
      <c r="US1310" s="1"/>
      <c r="UT1310" s="1"/>
      <c r="UU1310" s="1"/>
      <c r="UV1310" s="1"/>
      <c r="UW1310" s="1"/>
      <c r="UX1310" s="1"/>
      <c r="UY1310" s="1"/>
      <c r="UZ1310" s="1"/>
      <c r="VA1310" s="1"/>
      <c r="VB1310" s="1"/>
      <c r="VC1310" s="1"/>
      <c r="VD1310" s="1"/>
      <c r="VE1310" s="1"/>
      <c r="VF1310" s="1"/>
      <c r="VG1310" s="1"/>
      <c r="VH1310" s="1"/>
      <c r="VI1310" s="1"/>
      <c r="VJ1310" s="1"/>
      <c r="VK1310" s="1"/>
      <c r="VL1310" s="1"/>
      <c r="VM1310" s="1"/>
      <c r="VN1310" s="1"/>
      <c r="VO1310" s="1"/>
      <c r="VP1310" s="1"/>
      <c r="VQ1310" s="1"/>
      <c r="VR1310" s="1"/>
      <c r="VS1310" s="1"/>
      <c r="VT1310" s="1"/>
      <c r="VU1310" s="1"/>
      <c r="VV1310" s="1"/>
      <c r="VW1310" s="1"/>
      <c r="VX1310" s="1"/>
      <c r="VY1310" s="1"/>
      <c r="VZ1310" s="1"/>
      <c r="WA1310" s="1"/>
      <c r="WB1310" s="1"/>
      <c r="WC1310" s="1"/>
      <c r="WD1310" s="1"/>
      <c r="WE1310" s="1"/>
      <c r="WF1310" s="1"/>
      <c r="WG1310" s="1"/>
      <c r="WH1310" s="1"/>
      <c r="WI1310" s="1"/>
      <c r="WJ1310" s="1"/>
      <c r="WK1310" s="1"/>
      <c r="WL1310" s="1"/>
      <c r="WM1310" s="1"/>
      <c r="WN1310" s="1"/>
      <c r="WO1310" s="1"/>
      <c r="WP1310" s="1"/>
      <c r="WQ1310" s="1"/>
      <c r="WR1310" s="1"/>
      <c r="WS1310" s="1"/>
      <c r="WT1310" s="1"/>
      <c r="WU1310" s="1"/>
      <c r="WV1310" s="1"/>
      <c r="WW1310" s="1"/>
      <c r="WX1310" s="1"/>
      <c r="WY1310" s="1"/>
      <c r="WZ1310" s="1"/>
      <c r="XA1310" s="1"/>
      <c r="XB1310" s="1"/>
      <c r="XC1310" s="1"/>
      <c r="XD1310" s="1"/>
      <c r="XE1310" s="1"/>
      <c r="XF1310" s="1"/>
      <c r="XG1310" s="1"/>
      <c r="XH1310" s="1"/>
      <c r="XI1310" s="1"/>
      <c r="XJ1310" s="1"/>
      <c r="XK1310" s="1"/>
      <c r="XL1310" s="1"/>
      <c r="XM1310" s="1"/>
      <c r="XN1310" s="1"/>
      <c r="XO1310" s="1"/>
      <c r="XP1310" s="1"/>
      <c r="XQ1310" s="1"/>
      <c r="XR1310" s="1"/>
      <c r="XS1310" s="1"/>
      <c r="XT1310" s="1"/>
      <c r="XU1310" s="1"/>
      <c r="XV1310" s="1"/>
      <c r="XW1310" s="1"/>
      <c r="XX1310" s="1"/>
      <c r="XY1310" s="1"/>
      <c r="XZ1310" s="1"/>
      <c r="YA1310" s="1"/>
      <c r="YB1310" s="1"/>
      <c r="YC1310" s="1"/>
      <c r="YD1310" s="1"/>
      <c r="YE1310" s="1"/>
      <c r="YF1310" s="1"/>
      <c r="YG1310" s="1"/>
      <c r="YH1310" s="1"/>
      <c r="YI1310" s="1"/>
      <c r="YJ1310" s="1"/>
      <c r="YK1310" s="1"/>
      <c r="YL1310" s="1"/>
      <c r="YM1310" s="1"/>
      <c r="YN1310" s="1"/>
      <c r="YO1310" s="1"/>
      <c r="YP1310" s="1"/>
      <c r="YQ1310" s="1"/>
      <c r="YR1310" s="1"/>
      <c r="YS1310" s="1"/>
      <c r="YT1310" s="1"/>
      <c r="YU1310" s="1"/>
      <c r="YV1310" s="1"/>
      <c r="YW1310" s="1"/>
      <c r="YX1310" s="1"/>
      <c r="YY1310" s="1"/>
      <c r="YZ1310" s="1"/>
      <c r="ZA1310" s="1"/>
      <c r="ZB1310" s="1"/>
      <c r="ZC1310" s="1"/>
      <c r="ZD1310" s="1"/>
      <c r="ZE1310" s="1"/>
      <c r="ZF1310" s="1"/>
      <c r="ZG1310" s="1"/>
      <c r="ZH1310" s="1"/>
      <c r="ZI1310" s="1"/>
      <c r="ZJ1310" s="1"/>
      <c r="ZK1310" s="1"/>
      <c r="ZL1310" s="1"/>
      <c r="ZM1310" s="1"/>
      <c r="ZN1310" s="1"/>
      <c r="ZO1310" s="1"/>
      <c r="ZP1310" s="1"/>
      <c r="ZQ1310" s="1"/>
      <c r="ZR1310" s="1"/>
      <c r="ZS1310" s="1"/>
      <c r="ZT1310" s="1"/>
      <c r="ZU1310" s="1"/>
      <c r="ZV1310" s="1"/>
      <c r="ZW1310" s="1"/>
      <c r="ZX1310" s="1"/>
      <c r="ZY1310" s="1"/>
      <c r="ZZ1310" s="1"/>
      <c r="AAA1310" s="1"/>
      <c r="AAB1310" s="1"/>
      <c r="AAC1310" s="1"/>
      <c r="AAD1310" s="1"/>
      <c r="AAE1310" s="1"/>
      <c r="AAF1310" s="1"/>
      <c r="AAG1310" s="1"/>
      <c r="AAH1310" s="1"/>
      <c r="AAI1310" s="1"/>
      <c r="AAJ1310" s="1"/>
      <c r="AAK1310" s="1"/>
      <c r="AAL1310" s="1"/>
      <c r="AAM1310" s="1"/>
      <c r="AAN1310" s="1"/>
      <c r="AAO1310" s="1"/>
      <c r="AAP1310" s="1"/>
      <c r="AAQ1310" s="1"/>
      <c r="AAR1310" s="1"/>
      <c r="AAS1310" s="1"/>
      <c r="AAT1310" s="1"/>
      <c r="AAU1310" s="1"/>
      <c r="AAV1310" s="1"/>
      <c r="AAW1310" s="1"/>
      <c r="AAX1310" s="1"/>
      <c r="AAY1310" s="1"/>
      <c r="AAZ1310" s="1"/>
      <c r="ABA1310" s="1"/>
      <c r="ABB1310" s="1"/>
      <c r="ABC1310" s="1"/>
      <c r="ABD1310" s="1"/>
      <c r="ABE1310" s="1"/>
      <c r="ABF1310" s="1"/>
      <c r="ABG1310" s="1"/>
      <c r="ABH1310" s="1"/>
      <c r="ABI1310" s="1"/>
      <c r="ABJ1310" s="1"/>
      <c r="ABK1310" s="1"/>
      <c r="ABL1310" s="1"/>
      <c r="ABM1310" s="1"/>
      <c r="ABN1310" s="1"/>
      <c r="ABO1310" s="1"/>
      <c r="ABP1310" s="1"/>
      <c r="ABQ1310" s="1"/>
      <c r="ABR1310" s="1"/>
      <c r="ABS1310" s="1"/>
      <c r="ABT1310" s="1"/>
      <c r="ABU1310" s="1"/>
      <c r="ABV1310" s="1"/>
      <c r="ABW1310" s="1"/>
      <c r="ABX1310" s="1"/>
      <c r="ABY1310" s="1"/>
      <c r="ABZ1310" s="1"/>
      <c r="ACA1310" s="1"/>
      <c r="ACB1310" s="1"/>
      <c r="ACC1310" s="1"/>
      <c r="ACD1310" s="1"/>
      <c r="ACE1310" s="1"/>
      <c r="ACF1310" s="1"/>
      <c r="ACG1310" s="1"/>
      <c r="ACH1310" s="1"/>
      <c r="ACI1310" s="1"/>
      <c r="ACJ1310" s="1"/>
      <c r="ACK1310" s="1"/>
      <c r="ACL1310" s="1"/>
      <c r="ACM1310" s="1"/>
      <c r="ACN1310" s="1"/>
      <c r="ACO1310" s="1"/>
      <c r="ACP1310" s="1"/>
      <c r="ACQ1310" s="1"/>
      <c r="ACR1310" s="1"/>
      <c r="ACS1310" s="1"/>
      <c r="ACT1310" s="1"/>
      <c r="ACU1310" s="1"/>
      <c r="ACV1310" s="1"/>
      <c r="ACW1310" s="1"/>
      <c r="ACX1310" s="1"/>
      <c r="ACY1310" s="1"/>
      <c r="ACZ1310" s="1"/>
      <c r="ADA1310" s="1"/>
      <c r="ADB1310" s="1"/>
      <c r="ADC1310" s="1"/>
      <c r="ADD1310" s="1"/>
      <c r="ADE1310" s="1"/>
      <c r="ADF1310" s="1"/>
      <c r="ADG1310" s="1"/>
      <c r="ADH1310" s="1"/>
      <c r="ADI1310" s="1"/>
      <c r="ADJ1310" s="1"/>
      <c r="ADK1310" s="1"/>
      <c r="ADL1310" s="1"/>
      <c r="ADM1310" s="1"/>
      <c r="ADN1310" s="1"/>
      <c r="ADO1310" s="1"/>
      <c r="ADP1310" s="1"/>
      <c r="ADQ1310" s="1"/>
      <c r="ADR1310" s="1"/>
      <c r="ADS1310" s="1"/>
      <c r="ADT1310" s="1"/>
      <c r="ADU1310" s="1"/>
      <c r="ADV1310" s="1"/>
      <c r="ADW1310" s="1"/>
      <c r="ADX1310" s="1"/>
      <c r="ADY1310" s="1"/>
      <c r="ADZ1310" s="1"/>
      <c r="AEA1310" s="1"/>
      <c r="AEB1310" s="1"/>
      <c r="AEC1310" s="1"/>
      <c r="AED1310" s="1"/>
      <c r="AEE1310" s="1"/>
      <c r="AEF1310" s="1"/>
      <c r="AEG1310" s="1"/>
      <c r="AEH1310" s="1"/>
      <c r="AEI1310" s="1"/>
      <c r="AEJ1310" s="1"/>
      <c r="AEK1310" s="1"/>
      <c r="AEL1310" s="1"/>
      <c r="AEM1310" s="1"/>
      <c r="AEN1310" s="1"/>
      <c r="AEO1310" s="1"/>
      <c r="AEP1310" s="1"/>
      <c r="AEQ1310" s="1"/>
      <c r="AER1310" s="1"/>
      <c r="AES1310" s="1"/>
      <c r="AET1310" s="1"/>
      <c r="AEU1310" s="1"/>
      <c r="AEV1310" s="1"/>
      <c r="AEW1310" s="1"/>
      <c r="AEX1310" s="1"/>
      <c r="AEY1310" s="1"/>
      <c r="AEZ1310" s="1"/>
      <c r="AFA1310" s="1"/>
      <c r="AFB1310" s="1"/>
      <c r="AFC1310" s="1"/>
      <c r="AFD1310" s="1"/>
      <c r="AFE1310" s="1"/>
      <c r="AFF1310" s="1"/>
      <c r="AFG1310" s="1"/>
      <c r="AFH1310" s="1"/>
      <c r="AFI1310" s="1"/>
      <c r="AFJ1310" s="1"/>
      <c r="AFK1310" s="1"/>
      <c r="AFL1310" s="1"/>
      <c r="AFM1310" s="1"/>
      <c r="AFN1310" s="1"/>
      <c r="AFO1310" s="1"/>
      <c r="AFP1310" s="1"/>
      <c r="AFQ1310" s="1"/>
      <c r="AFR1310" s="1"/>
      <c r="AFS1310" s="1"/>
      <c r="AFT1310" s="1"/>
      <c r="AFU1310" s="1"/>
      <c r="AFV1310" s="1"/>
      <c r="AFW1310" s="1"/>
      <c r="AFX1310" s="1"/>
      <c r="AFY1310" s="1"/>
      <c r="AFZ1310" s="1"/>
      <c r="AGA1310" s="1"/>
      <c r="AGB1310" s="1"/>
      <c r="AGC1310" s="1"/>
      <c r="AGD1310" s="1"/>
      <c r="AGE1310" s="1"/>
      <c r="AGF1310" s="1"/>
      <c r="AGG1310" s="1"/>
      <c r="AGH1310" s="1"/>
      <c r="AGI1310" s="1"/>
      <c r="AGJ1310" s="1"/>
      <c r="AGK1310" s="1"/>
      <c r="AGL1310" s="1"/>
      <c r="AGM1310" s="1"/>
      <c r="AGN1310" s="1"/>
      <c r="AGO1310" s="1"/>
      <c r="AGP1310" s="1"/>
      <c r="AGQ1310" s="1"/>
      <c r="AGR1310" s="1"/>
      <c r="AGS1310" s="1"/>
      <c r="AGT1310" s="1"/>
      <c r="AGU1310" s="1"/>
      <c r="AGV1310" s="1"/>
      <c r="AGW1310" s="1"/>
      <c r="AGX1310" s="1"/>
      <c r="AGY1310" s="1"/>
      <c r="AGZ1310" s="1"/>
      <c r="AHA1310" s="1"/>
      <c r="AHB1310" s="1"/>
      <c r="AHC1310" s="1"/>
      <c r="AHD1310" s="1"/>
      <c r="AHE1310" s="1"/>
      <c r="AHF1310" s="1"/>
      <c r="AHG1310" s="1"/>
      <c r="AHH1310" s="1"/>
      <c r="AHI1310" s="1"/>
      <c r="AHJ1310" s="1"/>
      <c r="AHK1310" s="1"/>
      <c r="AHL1310" s="1"/>
      <c r="AHM1310" s="1"/>
      <c r="AHN1310" s="1"/>
      <c r="AHO1310" s="1"/>
      <c r="AHP1310" s="1"/>
      <c r="AHQ1310" s="1"/>
      <c r="AHR1310" s="1"/>
      <c r="AHS1310" s="1"/>
      <c r="AHT1310" s="1"/>
      <c r="AHU1310" s="1"/>
      <c r="AHV1310" s="1"/>
      <c r="AHW1310" s="1"/>
      <c r="AHX1310" s="1"/>
      <c r="AHY1310" s="1"/>
      <c r="AHZ1310" s="1"/>
      <c r="AIA1310" s="1"/>
      <c r="AIB1310" s="1"/>
      <c r="AIC1310" s="1"/>
      <c r="AID1310" s="1"/>
      <c r="AIE1310" s="1"/>
      <c r="AIF1310" s="1"/>
      <c r="AIG1310" s="1"/>
      <c r="AIH1310" s="1"/>
      <c r="AII1310" s="1"/>
      <c r="AIJ1310" s="1"/>
      <c r="AIK1310" s="1"/>
      <c r="AIL1310" s="1"/>
      <c r="AIM1310" s="1"/>
      <c r="AIN1310" s="1"/>
      <c r="AIO1310" s="1"/>
      <c r="AIP1310" s="1"/>
      <c r="AIQ1310" s="1"/>
      <c r="AIR1310" s="1"/>
      <c r="AIS1310" s="1"/>
      <c r="AIT1310" s="1"/>
      <c r="AIU1310" s="1"/>
      <c r="AIV1310" s="1"/>
      <c r="AIW1310" s="1"/>
      <c r="AIX1310" s="1"/>
      <c r="AIY1310" s="1"/>
      <c r="AIZ1310" s="1"/>
      <c r="AJA1310" s="1"/>
      <c r="AJB1310" s="1"/>
      <c r="AJC1310" s="1"/>
      <c r="AJD1310" s="1"/>
      <c r="AJE1310" s="1"/>
      <c r="AJF1310" s="1"/>
      <c r="AJG1310" s="1"/>
      <c r="AJH1310" s="1"/>
      <c r="AJI1310" s="1"/>
      <c r="AJJ1310" s="1"/>
      <c r="AJK1310" s="1"/>
      <c r="AJL1310" s="1"/>
      <c r="AJM1310" s="1"/>
      <c r="AJN1310" s="1"/>
      <c r="AJO1310" s="1"/>
      <c r="AJP1310" s="1"/>
      <c r="AJQ1310" s="1"/>
      <c r="AJR1310" s="1"/>
      <c r="AJS1310" s="1"/>
      <c r="AJT1310" s="1"/>
      <c r="AJU1310" s="1"/>
      <c r="AJV1310" s="1"/>
      <c r="AJW1310" s="1"/>
      <c r="AJX1310" s="1"/>
      <c r="AJY1310" s="1"/>
      <c r="AJZ1310" s="1"/>
      <c r="AKA1310" s="1"/>
      <c r="AKB1310" s="1"/>
      <c r="AKC1310" s="1"/>
      <c r="AKD1310" s="1"/>
      <c r="AKE1310" s="1"/>
      <c r="AKF1310" s="1"/>
      <c r="AKG1310" s="1"/>
      <c r="AKH1310" s="1"/>
      <c r="AKI1310" s="1"/>
      <c r="AKJ1310" s="1"/>
      <c r="AKK1310" s="1"/>
      <c r="AKL1310" s="1"/>
      <c r="AKM1310" s="1"/>
      <c r="AKN1310" s="1"/>
      <c r="AKO1310" s="1"/>
      <c r="AKP1310" s="1"/>
      <c r="AKQ1310" s="1"/>
      <c r="AKR1310" s="1"/>
      <c r="AKS1310" s="1"/>
      <c r="AKT1310" s="1"/>
      <c r="AKU1310" s="1"/>
      <c r="AKV1310" s="1"/>
      <c r="AKW1310" s="1"/>
      <c r="AKX1310" s="1"/>
      <c r="AKY1310" s="1"/>
      <c r="AKZ1310" s="1"/>
      <c r="ALA1310" s="1"/>
      <c r="ALB1310" s="1"/>
      <c r="ALC1310" s="1"/>
      <c r="ALD1310" s="1"/>
      <c r="ALE1310" s="1"/>
      <c r="ALF1310" s="1"/>
      <c r="ALG1310" s="1"/>
      <c r="ALH1310" s="1"/>
      <c r="ALI1310" s="1"/>
      <c r="ALJ1310" s="1"/>
      <c r="ALK1310" s="1"/>
      <c r="ALL1310" s="1"/>
      <c r="ALM1310" s="1"/>
      <c r="ALN1310" s="1"/>
      <c r="ALO1310" s="1"/>
      <c r="ALP1310" s="1"/>
      <c r="ALQ1310" s="1"/>
      <c r="ALR1310" s="1"/>
      <c r="ALS1310" s="1"/>
      <c r="ALT1310" s="1"/>
      <c r="ALU1310" s="1"/>
      <c r="ALV1310" s="1"/>
      <c r="ALW1310" s="1"/>
      <c r="ALX1310" s="1"/>
      <c r="ALY1310" s="1"/>
      <c r="ALZ1310" s="1"/>
      <c r="AMA1310" s="1"/>
      <c r="AMB1310" s="1"/>
      <c r="AMC1310" s="1"/>
      <c r="AMD1310" s="1"/>
      <c r="AME1310" s="1"/>
      <c r="AMF1310" s="1"/>
      <c r="AMG1310" s="1"/>
      <c r="AMH1310" s="1"/>
      <c r="AMI1310" s="1"/>
      <c r="AMJ1310" s="1"/>
      <c r="AMK1310" s="1"/>
      <c r="AML1310" s="1"/>
      <c r="AMM1310" s="1"/>
      <c r="AMN1310" s="1"/>
      <c r="AMO1310" s="1"/>
      <c r="AMP1310" s="1"/>
      <c r="AMQ1310" s="1"/>
      <c r="AMR1310" s="1"/>
      <c r="AMS1310" s="1"/>
      <c r="AMT1310" s="1"/>
      <c r="AMU1310" s="1"/>
      <c r="AMV1310" s="1"/>
      <c r="AMW1310" s="1"/>
      <c r="AMX1310" s="1"/>
      <c r="AMY1310" s="1"/>
      <c r="AMZ1310" s="1"/>
      <c r="ANA1310" s="1"/>
      <c r="ANB1310" s="1"/>
      <c r="ANC1310" s="1"/>
      <c r="AND1310" s="1"/>
      <c r="ANE1310" s="1"/>
      <c r="ANF1310" s="1"/>
      <c r="ANG1310" s="1"/>
      <c r="ANH1310" s="1"/>
      <c r="ANI1310" s="1"/>
      <c r="ANJ1310" s="1"/>
      <c r="ANK1310" s="1"/>
      <c r="ANL1310" s="1"/>
      <c r="ANM1310" s="1"/>
      <c r="ANN1310" s="1"/>
      <c r="ANO1310" s="1"/>
      <c r="ANP1310" s="1"/>
      <c r="ANQ1310" s="1"/>
      <c r="ANR1310" s="1"/>
      <c r="ANS1310" s="1"/>
      <c r="ANT1310" s="1"/>
      <c r="ANU1310" s="1"/>
      <c r="ANV1310" s="1"/>
      <c r="ANW1310" s="1"/>
      <c r="ANX1310" s="1"/>
      <c r="ANY1310" s="1"/>
      <c r="ANZ1310" s="1"/>
      <c r="AOA1310" s="1"/>
      <c r="AOB1310" s="1"/>
      <c r="AOC1310" s="1"/>
      <c r="AOD1310" s="1"/>
      <c r="AOE1310" s="1"/>
      <c r="AOF1310" s="1"/>
      <c r="AOG1310" s="1"/>
      <c r="AOH1310" s="1"/>
      <c r="AOI1310" s="1"/>
      <c r="AOJ1310" s="1"/>
      <c r="AOK1310" s="1"/>
      <c r="AOL1310" s="1"/>
      <c r="AOM1310" s="1"/>
      <c r="AON1310" s="1"/>
      <c r="AOO1310" s="1"/>
      <c r="AOP1310" s="1"/>
      <c r="AOQ1310" s="1"/>
      <c r="AOR1310" s="1"/>
      <c r="AOS1310" s="1"/>
      <c r="AOT1310" s="1"/>
      <c r="AOU1310" s="1"/>
      <c r="AOV1310" s="1"/>
      <c r="AOW1310" s="1"/>
      <c r="AOX1310" s="1"/>
      <c r="AOY1310" s="1"/>
      <c r="AOZ1310" s="1"/>
      <c r="APA1310" s="1"/>
      <c r="APB1310" s="1"/>
      <c r="APC1310" s="1"/>
      <c r="APD1310" s="1"/>
      <c r="APE1310" s="1"/>
      <c r="APF1310" s="1"/>
      <c r="APG1310" s="1"/>
      <c r="APH1310" s="1"/>
      <c r="API1310" s="1"/>
      <c r="APJ1310" s="1"/>
      <c r="APK1310" s="1"/>
      <c r="APL1310" s="1"/>
      <c r="APM1310" s="1"/>
      <c r="APN1310" s="1"/>
      <c r="APO1310" s="1"/>
      <c r="APP1310" s="1"/>
      <c r="APQ1310" s="1"/>
      <c r="APR1310" s="1"/>
      <c r="APS1310" s="1"/>
      <c r="APT1310" s="1"/>
      <c r="APU1310" s="1"/>
      <c r="APV1310" s="1"/>
      <c r="APW1310" s="1"/>
      <c r="APX1310" s="1"/>
      <c r="APY1310" s="1"/>
      <c r="APZ1310" s="1"/>
      <c r="AQA1310" s="1"/>
      <c r="AQB1310" s="1"/>
      <c r="AQC1310" s="1"/>
      <c r="AQD1310" s="1"/>
      <c r="AQE1310" s="1"/>
      <c r="AQF1310" s="1"/>
      <c r="AQG1310" s="1"/>
      <c r="AQH1310" s="1"/>
      <c r="AQI1310" s="1"/>
      <c r="AQJ1310" s="1"/>
      <c r="AQK1310" s="1"/>
      <c r="AQL1310" s="1"/>
      <c r="AQM1310" s="1"/>
      <c r="AQN1310" s="1"/>
      <c r="AQO1310" s="1"/>
      <c r="AQP1310" s="1"/>
      <c r="AQQ1310" s="1"/>
      <c r="AQR1310" s="1"/>
      <c r="AQS1310" s="1"/>
      <c r="AQT1310" s="1"/>
      <c r="AQU1310" s="1"/>
      <c r="AQV1310" s="1"/>
      <c r="AQW1310" s="1"/>
      <c r="AQX1310" s="1"/>
      <c r="AQY1310" s="1"/>
      <c r="AQZ1310" s="1"/>
      <c r="ARA1310" s="1"/>
      <c r="ARB1310" s="1"/>
      <c r="ARC1310" s="1"/>
      <c r="ARD1310" s="1"/>
      <c r="ARE1310" s="1"/>
      <c r="ARF1310" s="1"/>
      <c r="ARG1310" s="1"/>
      <c r="ARH1310" s="1"/>
      <c r="ARI1310" s="1"/>
      <c r="ARJ1310" s="1"/>
      <c r="ARK1310" s="1"/>
      <c r="ARL1310" s="1"/>
      <c r="ARM1310" s="1"/>
      <c r="ARN1310" s="1"/>
      <c r="ARO1310" s="1"/>
      <c r="ARP1310" s="1"/>
      <c r="ARQ1310" s="1"/>
      <c r="ARR1310" s="1"/>
      <c r="ARS1310" s="1"/>
      <c r="ART1310" s="1"/>
      <c r="ARU1310" s="1"/>
      <c r="ARV1310" s="1"/>
      <c r="ARW1310" s="1"/>
      <c r="ARX1310" s="1"/>
      <c r="ARY1310" s="1"/>
      <c r="ARZ1310" s="1"/>
      <c r="ASA1310" s="1"/>
      <c r="ASB1310" s="1"/>
      <c r="ASC1310" s="1"/>
      <c r="ASD1310" s="1"/>
      <c r="ASE1310" s="1"/>
      <c r="ASF1310" s="1"/>
      <c r="ASG1310" s="1"/>
      <c r="ASH1310" s="1"/>
      <c r="ASI1310" s="1"/>
      <c r="ASJ1310" s="1"/>
      <c r="ASK1310" s="1"/>
      <c r="ASL1310" s="1"/>
      <c r="ASM1310" s="1"/>
      <c r="ASN1310" s="1"/>
      <c r="ASO1310" s="1"/>
      <c r="ASP1310" s="1"/>
      <c r="ASQ1310" s="1"/>
      <c r="ASR1310" s="1"/>
      <c r="ASS1310" s="1"/>
      <c r="AST1310" s="1"/>
      <c r="ASU1310" s="1"/>
      <c r="ASV1310" s="1"/>
      <c r="ASW1310" s="1"/>
      <c r="ASX1310" s="1"/>
      <c r="ASY1310" s="1"/>
      <c r="ASZ1310" s="1"/>
      <c r="ATA1310" s="1"/>
      <c r="ATB1310" s="1"/>
      <c r="ATC1310" s="1"/>
      <c r="ATD1310" s="1"/>
      <c r="ATE1310" s="1"/>
      <c r="ATF1310" s="1"/>
      <c r="ATG1310" s="1"/>
      <c r="ATH1310" s="1"/>
      <c r="ATI1310" s="1"/>
      <c r="ATJ1310" s="1"/>
      <c r="ATK1310" s="1"/>
      <c r="ATL1310" s="1"/>
      <c r="ATM1310" s="1"/>
      <c r="ATN1310" s="1"/>
      <c r="ATO1310" s="1"/>
      <c r="ATP1310" s="1"/>
      <c r="ATQ1310" s="1"/>
      <c r="ATR1310" s="1"/>
      <c r="ATS1310" s="1"/>
      <c r="ATT1310" s="1"/>
      <c r="ATU1310" s="1"/>
      <c r="ATV1310" s="1"/>
      <c r="ATW1310" s="1"/>
      <c r="ATX1310" s="1"/>
      <c r="ATY1310" s="1"/>
      <c r="ATZ1310" s="1"/>
      <c r="AUA1310" s="1"/>
      <c r="AUB1310" s="1"/>
      <c r="AUC1310" s="1"/>
      <c r="AUD1310" s="1"/>
      <c r="AUE1310" s="1"/>
      <c r="AUF1310" s="1"/>
      <c r="AUG1310" s="1"/>
      <c r="AUH1310" s="1"/>
      <c r="AUI1310" s="1"/>
      <c r="AUJ1310" s="1"/>
      <c r="AUK1310" s="1"/>
      <c r="AUL1310" s="1"/>
      <c r="AUM1310" s="1"/>
      <c r="AUN1310" s="1"/>
      <c r="AUO1310" s="1"/>
      <c r="AUP1310" s="1"/>
      <c r="AUQ1310" s="1"/>
      <c r="AUR1310" s="1"/>
      <c r="AUS1310" s="1"/>
      <c r="AUT1310" s="1"/>
      <c r="AUU1310" s="1"/>
      <c r="AUV1310" s="1"/>
      <c r="AUW1310" s="1"/>
      <c r="AUX1310" s="1"/>
      <c r="AUY1310" s="1"/>
      <c r="AUZ1310" s="1"/>
      <c r="AVA1310" s="1"/>
      <c r="AVB1310" s="1"/>
      <c r="AVC1310" s="1"/>
      <c r="AVD1310" s="1"/>
      <c r="AVE1310" s="1"/>
      <c r="AVF1310" s="1"/>
      <c r="AVG1310" s="1"/>
      <c r="AVH1310" s="1"/>
      <c r="AVI1310" s="1"/>
      <c r="AVJ1310" s="1"/>
      <c r="AVK1310" s="1"/>
      <c r="AVL1310" s="1"/>
      <c r="AVM1310" s="1"/>
      <c r="AVN1310" s="1"/>
      <c r="AVO1310" s="1"/>
      <c r="AVP1310" s="1"/>
      <c r="AVQ1310" s="1"/>
      <c r="AVR1310" s="1"/>
      <c r="AVS1310" s="1"/>
      <c r="AVT1310" s="1"/>
      <c r="AVU1310" s="1"/>
      <c r="AVV1310" s="1"/>
      <c r="AVW1310" s="1"/>
      <c r="AVX1310" s="1"/>
      <c r="AVY1310" s="1"/>
      <c r="AVZ1310" s="1"/>
      <c r="AWA1310" s="1"/>
      <c r="AWB1310" s="1"/>
      <c r="AWC1310" s="1"/>
      <c r="AWD1310" s="1"/>
      <c r="AWE1310" s="1"/>
      <c r="AWF1310" s="1"/>
      <c r="AWG1310" s="1"/>
      <c r="AWH1310" s="1"/>
      <c r="AWI1310" s="1"/>
      <c r="AWJ1310" s="1"/>
      <c r="AWK1310" s="1"/>
      <c r="AWL1310" s="1"/>
      <c r="AWM1310" s="1"/>
      <c r="AWN1310" s="1"/>
      <c r="AWO1310" s="1"/>
      <c r="AWP1310" s="1"/>
      <c r="AWQ1310" s="1"/>
      <c r="AWR1310" s="1"/>
      <c r="AWS1310" s="1"/>
      <c r="AWT1310" s="1"/>
      <c r="AWU1310" s="1"/>
      <c r="AWV1310" s="1"/>
      <c r="AWW1310" s="1"/>
      <c r="AWX1310" s="1"/>
      <c r="AWY1310" s="1"/>
      <c r="AWZ1310" s="1"/>
      <c r="AXA1310" s="1"/>
      <c r="AXB1310" s="1"/>
      <c r="AXC1310" s="1"/>
      <c r="AXD1310" s="1"/>
      <c r="AXE1310" s="1"/>
      <c r="AXF1310" s="1"/>
      <c r="AXG1310" s="1"/>
      <c r="AXH1310" s="1"/>
      <c r="AXI1310" s="1"/>
      <c r="AXJ1310" s="1"/>
      <c r="AXK1310" s="1"/>
      <c r="AXL1310" s="1"/>
      <c r="AXM1310" s="1"/>
      <c r="AXN1310" s="1"/>
      <c r="AXO1310" s="1"/>
      <c r="AXP1310" s="1"/>
      <c r="AXQ1310" s="1"/>
      <c r="AXR1310" s="1"/>
      <c r="AXS1310" s="1"/>
      <c r="AXT1310" s="1"/>
      <c r="AXU1310" s="1"/>
      <c r="AXV1310" s="1"/>
      <c r="AXW1310" s="1"/>
      <c r="AXX1310" s="1"/>
      <c r="AXY1310" s="1"/>
      <c r="AXZ1310" s="1"/>
      <c r="AYA1310" s="1"/>
      <c r="AYB1310" s="1"/>
      <c r="AYC1310" s="1"/>
      <c r="AYD1310" s="1"/>
      <c r="AYE1310" s="1"/>
      <c r="AYF1310" s="1"/>
      <c r="AYG1310" s="1"/>
      <c r="AYH1310" s="1"/>
      <c r="AYI1310" s="1"/>
      <c r="AYJ1310" s="1"/>
      <c r="AYK1310" s="1"/>
      <c r="AYL1310" s="1"/>
      <c r="AYM1310" s="1"/>
      <c r="AYN1310" s="1"/>
      <c r="AYO1310" s="1"/>
      <c r="AYP1310" s="1"/>
      <c r="AYQ1310" s="1"/>
      <c r="AYR1310" s="1"/>
      <c r="AYS1310" s="1"/>
      <c r="AYT1310" s="1"/>
      <c r="AYU1310" s="1"/>
      <c r="AYV1310" s="1"/>
      <c r="AYW1310" s="1"/>
      <c r="AYX1310" s="1"/>
      <c r="AYY1310" s="1"/>
      <c r="AYZ1310" s="1"/>
      <c r="AZA1310" s="1"/>
      <c r="AZB1310" s="1"/>
      <c r="AZC1310" s="1"/>
      <c r="AZD1310" s="1"/>
      <c r="AZE1310" s="1"/>
      <c r="AZF1310" s="1"/>
      <c r="AZG1310" s="1"/>
      <c r="AZH1310" s="1"/>
      <c r="AZI1310" s="1"/>
      <c r="AZJ1310" s="1"/>
      <c r="AZK1310" s="1"/>
      <c r="AZL1310" s="1"/>
      <c r="AZM1310" s="1"/>
      <c r="AZN1310" s="1"/>
      <c r="AZO1310" s="1"/>
      <c r="AZP1310" s="1"/>
      <c r="AZQ1310" s="1"/>
      <c r="AZR1310" s="1"/>
      <c r="AZS1310" s="1"/>
      <c r="AZT1310" s="1"/>
      <c r="AZU1310" s="1"/>
      <c r="AZV1310" s="1"/>
      <c r="AZW1310" s="1"/>
      <c r="AZX1310" s="1"/>
      <c r="AZY1310" s="1"/>
      <c r="AZZ1310" s="1"/>
      <c r="BAA1310" s="1"/>
      <c r="BAB1310" s="1"/>
      <c r="BAC1310" s="1"/>
      <c r="BAD1310" s="1"/>
      <c r="BAE1310" s="1"/>
      <c r="BAF1310" s="1"/>
      <c r="BAG1310" s="1"/>
      <c r="BAH1310" s="1"/>
      <c r="BAI1310" s="1"/>
      <c r="BAJ1310" s="1"/>
      <c r="BAK1310" s="1"/>
      <c r="BAL1310" s="1"/>
      <c r="BAM1310" s="1"/>
      <c r="BAN1310" s="1"/>
      <c r="BAO1310" s="1"/>
      <c r="BAP1310" s="1"/>
      <c r="BAQ1310" s="1"/>
      <c r="BAR1310" s="1"/>
      <c r="BAS1310" s="1"/>
      <c r="BAT1310" s="1"/>
      <c r="BAU1310" s="1"/>
      <c r="BAV1310" s="1"/>
      <c r="BAW1310" s="1"/>
      <c r="BAX1310" s="1"/>
      <c r="BAY1310" s="1"/>
      <c r="BAZ1310" s="1"/>
      <c r="BBA1310" s="1"/>
      <c r="BBB1310" s="1"/>
      <c r="BBC1310" s="1"/>
      <c r="BBD1310" s="1"/>
      <c r="BBE1310" s="1"/>
      <c r="BBF1310" s="1"/>
      <c r="BBG1310" s="1"/>
      <c r="BBH1310" s="1"/>
      <c r="BBI1310" s="1"/>
      <c r="BBJ1310" s="1"/>
      <c r="BBK1310" s="1"/>
      <c r="BBL1310" s="1"/>
      <c r="BBM1310" s="1"/>
      <c r="BBN1310" s="1"/>
      <c r="BBO1310" s="1"/>
      <c r="BBP1310" s="1"/>
      <c r="BBQ1310" s="1"/>
      <c r="BBR1310" s="1"/>
      <c r="BBS1310" s="1"/>
      <c r="BBT1310" s="1"/>
      <c r="BBU1310" s="1"/>
      <c r="BBV1310" s="1"/>
      <c r="BBW1310" s="1"/>
      <c r="BBX1310" s="1"/>
      <c r="BBY1310" s="1"/>
      <c r="BBZ1310" s="1"/>
      <c r="BCA1310" s="1"/>
      <c r="BCB1310" s="1"/>
      <c r="BCC1310" s="1"/>
      <c r="BCD1310" s="1"/>
      <c r="BCE1310" s="1"/>
      <c r="BCF1310" s="1"/>
      <c r="BCG1310" s="1"/>
      <c r="BCH1310" s="1"/>
      <c r="BCI1310" s="1"/>
      <c r="BCJ1310" s="1"/>
      <c r="BCK1310" s="1"/>
      <c r="BCL1310" s="1"/>
      <c r="BCM1310" s="1"/>
      <c r="BCN1310" s="1"/>
      <c r="BCO1310" s="1"/>
      <c r="BCP1310" s="1"/>
      <c r="BCQ1310" s="1"/>
      <c r="BCR1310" s="1"/>
      <c r="BCS1310" s="1"/>
      <c r="BCT1310" s="1"/>
      <c r="BCU1310" s="1"/>
      <c r="BCV1310" s="1"/>
      <c r="BCW1310" s="1"/>
      <c r="BCX1310" s="1"/>
      <c r="BCY1310" s="1"/>
      <c r="BCZ1310" s="1"/>
      <c r="BDA1310" s="1"/>
      <c r="BDB1310" s="1"/>
      <c r="BDC1310" s="1"/>
      <c r="BDD1310" s="1"/>
      <c r="BDE1310" s="1"/>
      <c r="BDF1310" s="1"/>
      <c r="BDG1310" s="1"/>
      <c r="BDH1310" s="1"/>
      <c r="BDI1310" s="1"/>
      <c r="BDJ1310" s="1"/>
      <c r="BDK1310" s="1"/>
      <c r="BDL1310" s="1"/>
      <c r="BDM1310" s="1"/>
      <c r="BDN1310" s="1"/>
      <c r="BDO1310" s="1"/>
      <c r="BDP1310" s="1"/>
      <c r="BDQ1310" s="1"/>
      <c r="BDR1310" s="1"/>
      <c r="BDS1310" s="1"/>
      <c r="BDT1310" s="1"/>
      <c r="BDU1310" s="1"/>
      <c r="BDV1310" s="1"/>
      <c r="BDW1310" s="1"/>
      <c r="BDX1310" s="1"/>
      <c r="BDY1310" s="1"/>
      <c r="BDZ1310" s="1"/>
      <c r="BEA1310" s="1"/>
      <c r="BEB1310" s="1"/>
      <c r="BEC1310" s="1"/>
      <c r="BED1310" s="1"/>
      <c r="BEE1310" s="1"/>
      <c r="BEF1310" s="1"/>
      <c r="BEG1310" s="1"/>
      <c r="BEH1310" s="1"/>
      <c r="BEI1310" s="1"/>
      <c r="BEJ1310" s="1"/>
      <c r="BEK1310" s="1"/>
      <c r="BEL1310" s="1"/>
      <c r="BEM1310" s="1"/>
      <c r="BEN1310" s="1"/>
      <c r="BEO1310" s="1"/>
      <c r="BEP1310" s="1"/>
      <c r="BEQ1310" s="1"/>
      <c r="BER1310" s="1"/>
      <c r="BES1310" s="1"/>
      <c r="BET1310" s="1"/>
      <c r="BEU1310" s="1"/>
      <c r="BEV1310" s="1"/>
      <c r="BEW1310" s="1"/>
      <c r="BEX1310" s="1"/>
      <c r="BEY1310" s="1"/>
      <c r="BEZ1310" s="1"/>
      <c r="BFA1310" s="1"/>
      <c r="BFB1310" s="1"/>
      <c r="BFC1310" s="1"/>
      <c r="BFD1310" s="1"/>
      <c r="BFE1310" s="1"/>
      <c r="BFF1310" s="1"/>
      <c r="BFG1310" s="1"/>
      <c r="BFH1310" s="1"/>
      <c r="BFI1310" s="1"/>
      <c r="BFJ1310" s="1"/>
      <c r="BFK1310" s="1"/>
      <c r="BFL1310" s="1"/>
      <c r="BFM1310" s="1"/>
      <c r="BFN1310" s="1"/>
      <c r="BFO1310" s="1"/>
      <c r="BFP1310" s="1"/>
      <c r="BFQ1310" s="1"/>
      <c r="BFR1310" s="1"/>
      <c r="BFS1310" s="1"/>
      <c r="BFT1310" s="1"/>
      <c r="BFU1310" s="1"/>
      <c r="BFV1310" s="1"/>
      <c r="BFW1310" s="1"/>
      <c r="BFX1310" s="1"/>
      <c r="BFY1310" s="1"/>
      <c r="BFZ1310" s="1"/>
      <c r="BGA1310" s="1"/>
      <c r="BGB1310" s="1"/>
      <c r="BGC1310" s="1"/>
      <c r="BGD1310" s="1"/>
      <c r="BGE1310" s="1"/>
      <c r="BGF1310" s="1"/>
      <c r="BGG1310" s="1"/>
      <c r="BGH1310" s="1"/>
      <c r="BGI1310" s="1"/>
      <c r="BGJ1310" s="1"/>
      <c r="BGK1310" s="1"/>
      <c r="BGL1310" s="1"/>
      <c r="BGM1310" s="1"/>
      <c r="BGN1310" s="1"/>
      <c r="BGO1310" s="1"/>
      <c r="BGP1310" s="1"/>
      <c r="BGQ1310" s="1"/>
      <c r="BGR1310" s="1"/>
      <c r="BGS1310" s="1"/>
      <c r="BGT1310" s="1"/>
      <c r="BGU1310" s="1"/>
      <c r="BGV1310" s="1"/>
      <c r="BGW1310" s="1"/>
      <c r="BGX1310" s="1"/>
      <c r="BGY1310" s="1"/>
      <c r="BGZ1310" s="1"/>
      <c r="BHA1310" s="1"/>
      <c r="BHB1310" s="1"/>
      <c r="BHC1310" s="1"/>
      <c r="BHD1310" s="1"/>
      <c r="BHE1310" s="1"/>
      <c r="BHF1310" s="1"/>
      <c r="BHG1310" s="1"/>
      <c r="BHH1310" s="1"/>
      <c r="BHI1310" s="1"/>
      <c r="BHJ1310" s="1"/>
      <c r="BHK1310" s="1"/>
      <c r="BHL1310" s="1"/>
      <c r="BHM1310" s="1"/>
      <c r="BHN1310" s="1"/>
      <c r="BHO1310" s="1"/>
      <c r="BHP1310" s="1"/>
      <c r="BHQ1310" s="1"/>
      <c r="BHR1310" s="1"/>
      <c r="BHS1310" s="1"/>
      <c r="BHT1310" s="1"/>
      <c r="BHU1310" s="1"/>
      <c r="BHV1310" s="1"/>
      <c r="BHW1310" s="1"/>
      <c r="BHX1310" s="1"/>
      <c r="BHY1310" s="1"/>
      <c r="BHZ1310" s="1"/>
      <c r="BIA1310" s="1"/>
      <c r="BIB1310" s="1"/>
      <c r="BIC1310" s="1"/>
      <c r="BID1310" s="1"/>
      <c r="BIE1310" s="1"/>
      <c r="BIF1310" s="1"/>
      <c r="BIG1310" s="1"/>
      <c r="BIH1310" s="1"/>
      <c r="BII1310" s="1"/>
      <c r="BIJ1310" s="1"/>
      <c r="BIK1310" s="1"/>
      <c r="BIL1310" s="1"/>
      <c r="BIM1310" s="1"/>
      <c r="BIN1310" s="1"/>
      <c r="BIO1310" s="1"/>
      <c r="BIP1310" s="1"/>
      <c r="BIQ1310" s="1"/>
      <c r="BIR1310" s="1"/>
      <c r="BIS1310" s="1"/>
      <c r="BIT1310" s="1"/>
      <c r="BIU1310" s="1"/>
      <c r="BIV1310" s="1"/>
      <c r="BIW1310" s="1"/>
      <c r="BIX1310" s="1"/>
      <c r="BIY1310" s="1"/>
      <c r="BIZ1310" s="1"/>
      <c r="BJA1310" s="1"/>
      <c r="BJB1310" s="1"/>
      <c r="BJC1310" s="1"/>
      <c r="BJD1310" s="1"/>
      <c r="BJE1310" s="1"/>
      <c r="BJF1310" s="1"/>
      <c r="BJG1310" s="1"/>
      <c r="BJH1310" s="1"/>
      <c r="BJI1310" s="1"/>
      <c r="BJJ1310" s="1"/>
      <c r="BJK1310" s="1"/>
      <c r="BJL1310" s="1"/>
      <c r="BJM1310" s="1"/>
      <c r="BJN1310" s="1"/>
      <c r="BJO1310" s="1"/>
      <c r="BJP1310" s="1"/>
      <c r="BJQ1310" s="1"/>
      <c r="BJR1310" s="1"/>
      <c r="BJS1310" s="1"/>
      <c r="BJT1310" s="1"/>
      <c r="BJU1310" s="1"/>
      <c r="BJV1310" s="1"/>
      <c r="BJW1310" s="1"/>
      <c r="BJX1310" s="1"/>
      <c r="BJY1310" s="1"/>
      <c r="BJZ1310" s="1"/>
      <c r="BKA1310" s="1"/>
      <c r="BKB1310" s="1"/>
      <c r="BKC1310" s="1"/>
      <c r="BKD1310" s="1"/>
      <c r="BKE1310" s="1"/>
      <c r="BKF1310" s="1"/>
      <c r="BKG1310" s="1"/>
      <c r="BKH1310" s="1"/>
      <c r="BKI1310" s="1"/>
      <c r="BKJ1310" s="1"/>
      <c r="BKK1310" s="1"/>
      <c r="BKL1310" s="1"/>
      <c r="BKM1310" s="1"/>
      <c r="BKN1310" s="1"/>
      <c r="BKO1310" s="1"/>
      <c r="BKP1310" s="1"/>
      <c r="BKQ1310" s="1"/>
      <c r="BKR1310" s="1"/>
      <c r="BKS1310" s="1"/>
      <c r="BKT1310" s="1"/>
      <c r="BKU1310" s="1"/>
      <c r="BKV1310" s="1"/>
      <c r="BKW1310" s="1"/>
      <c r="BKX1310" s="1"/>
      <c r="BKY1310" s="1"/>
      <c r="BKZ1310" s="1"/>
      <c r="BLA1310" s="1"/>
      <c r="BLB1310" s="1"/>
      <c r="BLC1310" s="1"/>
      <c r="BLD1310" s="1"/>
      <c r="BLE1310" s="1"/>
      <c r="BLF1310" s="1"/>
      <c r="BLG1310" s="1"/>
      <c r="BLH1310" s="1"/>
      <c r="BLI1310" s="1"/>
      <c r="BLJ1310" s="1"/>
      <c r="BLK1310" s="1"/>
      <c r="BLL1310" s="1"/>
      <c r="BLM1310" s="1"/>
      <c r="BLN1310" s="1"/>
      <c r="BLO1310" s="1"/>
      <c r="BLP1310" s="1"/>
      <c r="BLQ1310" s="1"/>
      <c r="BLR1310" s="1"/>
      <c r="BLS1310" s="1"/>
      <c r="BLT1310" s="1"/>
      <c r="BLU1310" s="1"/>
      <c r="BLV1310" s="1"/>
      <c r="BLW1310" s="1"/>
      <c r="BLX1310" s="1"/>
      <c r="BLY1310" s="1"/>
      <c r="BLZ1310" s="1"/>
      <c r="BMA1310" s="1"/>
      <c r="BMB1310" s="1"/>
      <c r="BMC1310" s="1"/>
      <c r="BMD1310" s="1"/>
      <c r="BME1310" s="1"/>
      <c r="BMF1310" s="1"/>
      <c r="BMG1310" s="1"/>
      <c r="BMH1310" s="1"/>
      <c r="BMI1310" s="1"/>
      <c r="BMJ1310" s="1"/>
      <c r="BMK1310" s="1"/>
      <c r="BML1310" s="1"/>
      <c r="BMM1310" s="1"/>
      <c r="BMN1310" s="1"/>
      <c r="BMO1310" s="1"/>
      <c r="BMP1310" s="1"/>
      <c r="BMQ1310" s="1"/>
      <c r="BMR1310" s="1"/>
      <c r="BMS1310" s="1"/>
      <c r="BMT1310" s="1"/>
      <c r="BMU1310" s="1"/>
      <c r="BMV1310" s="1"/>
      <c r="BMW1310" s="1"/>
      <c r="BMX1310" s="1"/>
      <c r="BMY1310" s="1"/>
      <c r="BMZ1310" s="1"/>
      <c r="BNA1310" s="1"/>
      <c r="BNB1310" s="1"/>
      <c r="BNC1310" s="1"/>
      <c r="BND1310" s="1"/>
      <c r="BNE1310" s="1"/>
      <c r="BNF1310" s="1"/>
      <c r="BNG1310" s="1"/>
      <c r="BNH1310" s="1"/>
      <c r="BNI1310" s="1"/>
      <c r="BNJ1310" s="1"/>
      <c r="BNK1310" s="1"/>
      <c r="BNL1310" s="1"/>
      <c r="BNM1310" s="1"/>
      <c r="BNN1310" s="1"/>
      <c r="BNO1310" s="1"/>
      <c r="BNP1310" s="1"/>
      <c r="BNQ1310" s="1"/>
      <c r="BNR1310" s="1"/>
      <c r="BNS1310" s="1"/>
      <c r="BNT1310" s="1"/>
      <c r="BNU1310" s="1"/>
      <c r="BNV1310" s="1"/>
      <c r="BNW1310" s="1"/>
      <c r="BNX1310" s="1"/>
      <c r="BNY1310" s="1"/>
      <c r="BNZ1310" s="1"/>
      <c r="BOA1310" s="1"/>
      <c r="BOB1310" s="1"/>
      <c r="BOC1310" s="1"/>
      <c r="BOD1310" s="1"/>
      <c r="BOE1310" s="1"/>
      <c r="BOF1310" s="1"/>
      <c r="BOG1310" s="1"/>
      <c r="BOH1310" s="1"/>
      <c r="BOI1310" s="1"/>
      <c r="BOJ1310" s="1"/>
      <c r="BOK1310" s="1"/>
      <c r="BOL1310" s="1"/>
      <c r="BOM1310" s="1"/>
      <c r="BON1310" s="1"/>
      <c r="BOO1310" s="1"/>
      <c r="BOP1310" s="1"/>
      <c r="BOQ1310" s="1"/>
      <c r="BOR1310" s="1"/>
      <c r="BOS1310" s="1"/>
      <c r="BOT1310" s="1"/>
      <c r="BOU1310" s="1"/>
      <c r="BOV1310" s="1"/>
      <c r="BOW1310" s="1"/>
      <c r="BOX1310" s="1"/>
      <c r="BOY1310" s="1"/>
      <c r="BOZ1310" s="1"/>
      <c r="BPA1310" s="1"/>
      <c r="BPB1310" s="1"/>
      <c r="BPC1310" s="1"/>
      <c r="BPD1310" s="1"/>
      <c r="BPE1310" s="1"/>
      <c r="BPF1310" s="1"/>
      <c r="BPG1310" s="1"/>
      <c r="BPH1310" s="1"/>
      <c r="BPI1310" s="1"/>
      <c r="BPJ1310" s="1"/>
      <c r="BPK1310" s="1"/>
      <c r="BPL1310" s="1"/>
      <c r="BPM1310" s="1"/>
      <c r="BPN1310" s="1"/>
      <c r="BPO1310" s="1"/>
      <c r="BPP1310" s="1"/>
      <c r="BPQ1310" s="1"/>
      <c r="BPR1310" s="1"/>
      <c r="BPS1310" s="1"/>
      <c r="BPT1310" s="1"/>
      <c r="BPU1310" s="1"/>
      <c r="BPV1310" s="1"/>
      <c r="BPW1310" s="1"/>
      <c r="BPX1310" s="1"/>
      <c r="BPY1310" s="1"/>
      <c r="BPZ1310" s="1"/>
      <c r="BQA1310" s="1"/>
      <c r="BQB1310" s="1"/>
      <c r="BQC1310" s="1"/>
      <c r="BQD1310" s="1"/>
      <c r="BQE1310" s="1"/>
      <c r="BQF1310" s="1"/>
      <c r="BQG1310" s="1"/>
      <c r="BQH1310" s="1"/>
      <c r="BQI1310" s="1"/>
      <c r="BQJ1310" s="1"/>
      <c r="BQK1310" s="1"/>
      <c r="BQL1310" s="1"/>
      <c r="BQM1310" s="1"/>
      <c r="BQN1310" s="1"/>
      <c r="BQO1310" s="1"/>
      <c r="BQP1310" s="1"/>
      <c r="BQQ1310" s="1"/>
      <c r="BQR1310" s="1"/>
      <c r="BQS1310" s="1"/>
      <c r="BQT1310" s="1"/>
      <c r="BQU1310" s="1"/>
      <c r="BQV1310" s="1"/>
      <c r="BQW1310" s="1"/>
      <c r="BQX1310" s="1"/>
      <c r="BQY1310" s="1"/>
      <c r="BQZ1310" s="1"/>
      <c r="BRA1310" s="1"/>
      <c r="BRB1310" s="1"/>
      <c r="BRC1310" s="1"/>
      <c r="BRD1310" s="1"/>
      <c r="BRE1310" s="1"/>
      <c r="BRF1310" s="1"/>
      <c r="BRG1310" s="1"/>
      <c r="BRH1310" s="1"/>
      <c r="BRI1310" s="1"/>
      <c r="BRJ1310" s="1"/>
      <c r="BRK1310" s="1"/>
      <c r="BRL1310" s="1"/>
      <c r="BRM1310" s="1"/>
      <c r="BRN1310" s="1"/>
      <c r="BRO1310" s="1"/>
      <c r="BRP1310" s="1"/>
      <c r="BRQ1310" s="1"/>
      <c r="BRR1310" s="1"/>
      <c r="BRS1310" s="1"/>
      <c r="BRT1310" s="1"/>
      <c r="BRU1310" s="1"/>
      <c r="BRV1310" s="1"/>
      <c r="BRW1310" s="1"/>
      <c r="BRX1310" s="1"/>
      <c r="BRY1310" s="1"/>
      <c r="BRZ1310" s="1"/>
      <c r="BSA1310" s="1"/>
      <c r="BSB1310" s="1"/>
      <c r="BSC1310" s="1"/>
      <c r="BSD1310" s="1"/>
      <c r="BSE1310" s="1"/>
      <c r="BSF1310" s="1"/>
      <c r="BSG1310" s="1"/>
      <c r="BSH1310" s="1"/>
      <c r="BSI1310" s="1"/>
      <c r="BSJ1310" s="1"/>
      <c r="BSK1310" s="1"/>
      <c r="BSL1310" s="1"/>
      <c r="BSM1310" s="1"/>
      <c r="BSN1310" s="1"/>
      <c r="BSO1310" s="1"/>
      <c r="BSP1310" s="1"/>
      <c r="BSQ1310" s="1"/>
      <c r="BSR1310" s="1"/>
      <c r="BSS1310" s="1"/>
      <c r="BST1310" s="1"/>
      <c r="BSU1310" s="1"/>
      <c r="BSV1310" s="1"/>
      <c r="BSW1310" s="1"/>
      <c r="BSX1310" s="1"/>
      <c r="BSY1310" s="1"/>
      <c r="BSZ1310" s="1"/>
      <c r="BTA1310" s="1"/>
      <c r="BTB1310" s="1"/>
      <c r="BTC1310" s="1"/>
      <c r="BTD1310" s="1"/>
      <c r="BTE1310" s="1"/>
      <c r="BTF1310" s="1"/>
      <c r="BTG1310" s="1"/>
      <c r="BTH1310" s="1"/>
      <c r="BTI1310" s="1"/>
      <c r="BTJ1310" s="1"/>
      <c r="BTK1310" s="1"/>
      <c r="BTL1310" s="1"/>
      <c r="BTM1310" s="1"/>
      <c r="BTN1310" s="1"/>
      <c r="BTO1310" s="1"/>
      <c r="BTP1310" s="1"/>
      <c r="BTQ1310" s="1"/>
      <c r="BTR1310" s="1"/>
      <c r="BTS1310" s="1"/>
      <c r="BTT1310" s="1"/>
      <c r="BTU1310" s="1"/>
      <c r="BTV1310" s="1"/>
      <c r="BTW1310" s="1"/>
      <c r="BTX1310" s="1"/>
      <c r="BTY1310" s="1"/>
      <c r="BTZ1310" s="1"/>
      <c r="BUA1310" s="1"/>
      <c r="BUB1310" s="1"/>
      <c r="BUC1310" s="1"/>
      <c r="BUD1310" s="1"/>
      <c r="BUE1310" s="1"/>
      <c r="BUF1310" s="1"/>
      <c r="BUG1310" s="1"/>
      <c r="BUH1310" s="1"/>
      <c r="BUI1310" s="1"/>
      <c r="BUJ1310" s="1"/>
      <c r="BUK1310" s="1"/>
      <c r="BUL1310" s="1"/>
      <c r="BUM1310" s="1"/>
      <c r="BUN1310" s="1"/>
      <c r="BUO1310" s="1"/>
      <c r="BUP1310" s="1"/>
      <c r="BUQ1310" s="1"/>
      <c r="BUR1310" s="1"/>
      <c r="BUS1310" s="1"/>
      <c r="BUT1310" s="1"/>
      <c r="BUU1310" s="1"/>
      <c r="BUV1310" s="1"/>
      <c r="BUW1310" s="1"/>
      <c r="BUX1310" s="1"/>
      <c r="BUY1310" s="1"/>
      <c r="BUZ1310" s="1"/>
      <c r="BVA1310" s="1"/>
      <c r="BVB1310" s="1"/>
      <c r="BVC1310" s="1"/>
      <c r="BVD1310" s="1"/>
      <c r="BVE1310" s="1"/>
      <c r="BVF1310" s="1"/>
      <c r="BVG1310" s="1"/>
      <c r="BVH1310" s="1"/>
      <c r="BVI1310" s="1"/>
      <c r="BVJ1310" s="1"/>
      <c r="BVK1310" s="1"/>
      <c r="BVL1310" s="1"/>
      <c r="BVM1310" s="1"/>
      <c r="BVN1310" s="1"/>
      <c r="BVO1310" s="1"/>
      <c r="BVP1310" s="1"/>
      <c r="BVQ1310" s="1"/>
      <c r="BVR1310" s="1"/>
      <c r="BVS1310" s="1"/>
      <c r="BVT1310" s="1"/>
      <c r="BVU1310" s="1"/>
      <c r="BVV1310" s="1"/>
      <c r="BVW1310" s="1"/>
      <c r="BVX1310" s="1"/>
      <c r="BVY1310" s="1"/>
      <c r="BVZ1310" s="1"/>
      <c r="BWA1310" s="1"/>
      <c r="BWB1310" s="1"/>
      <c r="BWC1310" s="1"/>
      <c r="BWD1310" s="1"/>
      <c r="BWE1310" s="1"/>
      <c r="BWF1310" s="1"/>
      <c r="BWG1310" s="1"/>
      <c r="BWH1310" s="1"/>
      <c r="BWI1310" s="1"/>
      <c r="BWJ1310" s="1"/>
      <c r="BWK1310" s="1"/>
      <c r="BWL1310" s="1"/>
      <c r="BWM1310" s="1"/>
      <c r="BWN1310" s="1"/>
      <c r="BWO1310" s="1"/>
      <c r="BWP1310" s="1"/>
      <c r="BWQ1310" s="1"/>
      <c r="BWR1310" s="1"/>
      <c r="BWS1310" s="1"/>
      <c r="BWT1310" s="1"/>
      <c r="BWU1310" s="1"/>
      <c r="BWV1310" s="1"/>
      <c r="BWW1310" s="1"/>
      <c r="BWX1310" s="1"/>
      <c r="BWY1310" s="1"/>
      <c r="BWZ1310" s="1"/>
      <c r="BXA1310" s="1"/>
      <c r="BXB1310" s="1"/>
      <c r="BXC1310" s="1"/>
      <c r="BXD1310" s="1"/>
      <c r="BXE1310" s="1"/>
      <c r="BXF1310" s="1"/>
      <c r="BXG1310" s="1"/>
      <c r="BXH1310" s="1"/>
      <c r="BXI1310" s="1"/>
      <c r="BXJ1310" s="1"/>
      <c r="BXK1310" s="1"/>
      <c r="BXL1310" s="1"/>
      <c r="BXM1310" s="1"/>
      <c r="BXN1310" s="1"/>
      <c r="BXO1310" s="1"/>
      <c r="BXP1310" s="1"/>
      <c r="BXQ1310" s="1"/>
      <c r="BXR1310" s="1"/>
      <c r="BXS1310" s="1"/>
      <c r="BXT1310" s="1"/>
      <c r="BXU1310" s="1"/>
      <c r="BXV1310" s="1"/>
      <c r="BXW1310" s="1"/>
      <c r="BXX1310" s="1"/>
      <c r="BXY1310" s="1"/>
      <c r="BXZ1310" s="1"/>
      <c r="BYA1310" s="1"/>
      <c r="BYB1310" s="1"/>
      <c r="BYC1310" s="1"/>
      <c r="BYD1310" s="1"/>
      <c r="BYE1310" s="1"/>
      <c r="BYF1310" s="1"/>
      <c r="BYG1310" s="1"/>
      <c r="BYH1310" s="1"/>
      <c r="BYI1310" s="1"/>
      <c r="BYJ1310" s="1"/>
      <c r="BYK1310" s="1"/>
      <c r="BYL1310" s="1"/>
      <c r="BYM1310" s="1"/>
      <c r="BYN1310" s="1"/>
      <c r="BYO1310" s="1"/>
      <c r="BYP1310" s="1"/>
      <c r="BYQ1310" s="1"/>
      <c r="BYR1310" s="1"/>
      <c r="BYS1310" s="1"/>
      <c r="BYT1310" s="1"/>
      <c r="BYU1310" s="1"/>
      <c r="BYV1310" s="1"/>
      <c r="BYW1310" s="1"/>
      <c r="BYX1310" s="1"/>
      <c r="BYY1310" s="1"/>
      <c r="BYZ1310" s="1"/>
      <c r="BZA1310" s="1"/>
      <c r="BZB1310" s="1"/>
      <c r="BZC1310" s="1"/>
      <c r="BZD1310" s="1"/>
      <c r="BZE1310" s="1"/>
      <c r="BZF1310" s="1"/>
      <c r="BZG1310" s="1"/>
      <c r="BZH1310" s="1"/>
      <c r="BZI1310" s="1"/>
      <c r="BZJ1310" s="1"/>
      <c r="BZK1310" s="1"/>
      <c r="BZL1310" s="1"/>
      <c r="BZM1310" s="1"/>
      <c r="BZN1310" s="1"/>
      <c r="BZO1310" s="1"/>
      <c r="BZP1310" s="1"/>
      <c r="BZQ1310" s="1"/>
      <c r="BZR1310" s="1"/>
      <c r="BZS1310" s="1"/>
      <c r="BZT1310" s="1"/>
      <c r="BZU1310" s="1"/>
      <c r="BZV1310" s="1"/>
      <c r="BZW1310" s="1"/>
      <c r="BZX1310" s="1"/>
      <c r="BZY1310" s="1"/>
      <c r="BZZ1310" s="1"/>
      <c r="CAA1310" s="1"/>
      <c r="CAB1310" s="1"/>
      <c r="CAC1310" s="1"/>
      <c r="CAD1310" s="1"/>
      <c r="CAE1310" s="1"/>
      <c r="CAF1310" s="1"/>
      <c r="CAG1310" s="1"/>
      <c r="CAH1310" s="1"/>
      <c r="CAI1310" s="1"/>
      <c r="CAJ1310" s="1"/>
      <c r="CAK1310" s="1"/>
      <c r="CAL1310" s="1"/>
      <c r="CAM1310" s="1"/>
      <c r="CAN1310" s="1"/>
      <c r="CAO1310" s="1"/>
      <c r="CAP1310" s="1"/>
      <c r="CAQ1310" s="1"/>
      <c r="CAR1310" s="1"/>
      <c r="CAS1310" s="1"/>
      <c r="CAT1310" s="1"/>
      <c r="CAU1310" s="1"/>
      <c r="CAV1310" s="1"/>
      <c r="CAW1310" s="1"/>
      <c r="CAX1310" s="1"/>
      <c r="CAY1310" s="1"/>
      <c r="CAZ1310" s="1"/>
      <c r="CBA1310" s="1"/>
      <c r="CBB1310" s="1"/>
      <c r="CBC1310" s="1"/>
      <c r="CBD1310" s="1"/>
      <c r="CBE1310" s="1"/>
      <c r="CBF1310" s="1"/>
      <c r="CBG1310" s="1"/>
      <c r="CBH1310" s="1"/>
      <c r="CBI1310" s="1"/>
      <c r="CBJ1310" s="1"/>
      <c r="CBK1310" s="1"/>
      <c r="CBL1310" s="1"/>
      <c r="CBM1310" s="1"/>
      <c r="CBN1310" s="1"/>
      <c r="CBO1310" s="1"/>
      <c r="CBP1310" s="1"/>
      <c r="CBQ1310" s="1"/>
      <c r="CBR1310" s="1"/>
      <c r="CBS1310" s="1"/>
      <c r="CBT1310" s="1"/>
      <c r="CBU1310" s="1"/>
      <c r="CBV1310" s="1"/>
      <c r="CBW1310" s="1"/>
      <c r="CBX1310" s="1"/>
      <c r="CBY1310" s="1"/>
      <c r="CBZ1310" s="1"/>
      <c r="CCA1310" s="1"/>
      <c r="CCB1310" s="1"/>
      <c r="CCC1310" s="1"/>
      <c r="CCD1310" s="1"/>
      <c r="CCE1310" s="1"/>
      <c r="CCF1310" s="1"/>
      <c r="CCG1310" s="1"/>
      <c r="CCH1310" s="1"/>
      <c r="CCI1310" s="1"/>
      <c r="CCJ1310" s="1"/>
      <c r="CCK1310" s="1"/>
      <c r="CCL1310" s="1"/>
      <c r="CCM1310" s="1"/>
      <c r="CCN1310" s="1"/>
      <c r="CCO1310" s="1"/>
      <c r="CCP1310" s="1"/>
      <c r="CCQ1310" s="1"/>
      <c r="CCR1310" s="1"/>
      <c r="CCS1310" s="1"/>
      <c r="CCT1310" s="1"/>
      <c r="CCU1310" s="1"/>
      <c r="CCV1310" s="1"/>
      <c r="CCW1310" s="1"/>
      <c r="CCX1310" s="1"/>
      <c r="CCY1310" s="1"/>
      <c r="CCZ1310" s="1"/>
      <c r="CDA1310" s="1"/>
      <c r="CDB1310" s="1"/>
      <c r="CDC1310" s="1"/>
      <c r="CDD1310" s="1"/>
      <c r="CDE1310" s="1"/>
      <c r="CDF1310" s="1"/>
      <c r="CDG1310" s="1"/>
      <c r="CDH1310" s="1"/>
      <c r="CDI1310" s="1"/>
      <c r="CDJ1310" s="1"/>
      <c r="CDK1310" s="1"/>
      <c r="CDL1310" s="1"/>
      <c r="CDM1310" s="1"/>
      <c r="CDN1310" s="1"/>
      <c r="CDO1310" s="1"/>
      <c r="CDP1310" s="1"/>
      <c r="CDQ1310" s="1"/>
      <c r="CDR1310" s="1"/>
      <c r="CDS1310" s="1"/>
      <c r="CDT1310" s="1"/>
      <c r="CDU1310" s="1"/>
      <c r="CDV1310" s="1"/>
      <c r="CDW1310" s="1"/>
      <c r="CDX1310" s="1"/>
      <c r="CDY1310" s="1"/>
      <c r="CDZ1310" s="1"/>
      <c r="CEA1310" s="1"/>
      <c r="CEB1310" s="1"/>
      <c r="CEC1310" s="1"/>
      <c r="CED1310" s="1"/>
      <c r="CEE1310" s="1"/>
      <c r="CEF1310" s="1"/>
      <c r="CEG1310" s="1"/>
      <c r="CEH1310" s="1"/>
      <c r="CEI1310" s="1"/>
      <c r="CEJ1310" s="1"/>
      <c r="CEK1310" s="1"/>
      <c r="CEL1310" s="1"/>
      <c r="CEM1310" s="1"/>
      <c r="CEN1310" s="1"/>
      <c r="CEO1310" s="1"/>
      <c r="CEP1310" s="1"/>
      <c r="CEQ1310" s="1"/>
      <c r="CER1310" s="1"/>
      <c r="CES1310" s="1"/>
      <c r="CET1310" s="1"/>
      <c r="CEU1310" s="1"/>
      <c r="CEV1310" s="1"/>
      <c r="CEW1310" s="1"/>
      <c r="CEX1310" s="1"/>
      <c r="CEY1310" s="1"/>
      <c r="CEZ1310" s="1"/>
      <c r="CFA1310" s="1"/>
      <c r="CFB1310" s="1"/>
      <c r="CFC1310" s="1"/>
      <c r="CFD1310" s="1"/>
      <c r="CFE1310" s="1"/>
      <c r="CFF1310" s="1"/>
      <c r="CFG1310" s="1"/>
      <c r="CFH1310" s="1"/>
      <c r="CFI1310" s="1"/>
      <c r="CFJ1310" s="1"/>
      <c r="CFK1310" s="1"/>
      <c r="CFL1310" s="1"/>
      <c r="CFM1310" s="1"/>
      <c r="CFN1310" s="1"/>
      <c r="CFO1310" s="1"/>
      <c r="CFP1310" s="1"/>
      <c r="CFQ1310" s="1"/>
      <c r="CFR1310" s="1"/>
      <c r="CFS1310" s="1"/>
      <c r="CFT1310" s="1"/>
      <c r="CFU1310" s="1"/>
      <c r="CFV1310" s="1"/>
      <c r="CFW1310" s="1"/>
      <c r="CFX1310" s="1"/>
      <c r="CFY1310" s="1"/>
      <c r="CFZ1310" s="1"/>
      <c r="CGA1310" s="1"/>
      <c r="CGB1310" s="1"/>
      <c r="CGC1310" s="1"/>
      <c r="CGD1310" s="1"/>
      <c r="CGE1310" s="1"/>
      <c r="CGF1310" s="1"/>
      <c r="CGG1310" s="1"/>
      <c r="CGH1310" s="1"/>
      <c r="CGI1310" s="1"/>
      <c r="CGJ1310" s="1"/>
      <c r="CGK1310" s="1"/>
      <c r="CGL1310" s="1"/>
      <c r="CGM1310" s="1"/>
      <c r="CGN1310" s="1"/>
      <c r="CGO1310" s="1"/>
      <c r="CGP1310" s="1"/>
      <c r="CGQ1310" s="1"/>
      <c r="CGR1310" s="1"/>
      <c r="CGS1310" s="1"/>
      <c r="CGT1310" s="1"/>
      <c r="CGU1310" s="1"/>
      <c r="CGV1310" s="1"/>
      <c r="CGW1310" s="1"/>
      <c r="CGX1310" s="1"/>
      <c r="CGY1310" s="1"/>
      <c r="CGZ1310" s="1"/>
      <c r="CHA1310" s="1"/>
      <c r="CHB1310" s="1"/>
      <c r="CHC1310" s="1"/>
      <c r="CHD1310" s="1"/>
      <c r="CHE1310" s="1"/>
      <c r="CHF1310" s="1"/>
      <c r="CHG1310" s="1"/>
      <c r="CHH1310" s="1"/>
      <c r="CHI1310" s="1"/>
      <c r="CHJ1310" s="1"/>
      <c r="CHK1310" s="1"/>
      <c r="CHL1310" s="1"/>
      <c r="CHM1310" s="1"/>
      <c r="CHN1310" s="1"/>
      <c r="CHO1310" s="1"/>
      <c r="CHP1310" s="1"/>
      <c r="CHQ1310" s="1"/>
      <c r="CHR1310" s="1"/>
      <c r="CHS1310" s="1"/>
      <c r="CHT1310" s="1"/>
      <c r="CHU1310" s="1"/>
      <c r="CHV1310" s="1"/>
      <c r="CHW1310" s="1"/>
      <c r="CHX1310" s="1"/>
      <c r="CHY1310" s="1"/>
      <c r="CHZ1310" s="1"/>
      <c r="CIA1310" s="1"/>
      <c r="CIB1310" s="1"/>
      <c r="CIC1310" s="1"/>
      <c r="CID1310" s="1"/>
      <c r="CIE1310" s="1"/>
      <c r="CIF1310" s="1"/>
      <c r="CIG1310" s="1"/>
      <c r="CIH1310" s="1"/>
      <c r="CII1310" s="1"/>
      <c r="CIJ1310" s="1"/>
      <c r="CIK1310" s="1"/>
      <c r="CIL1310" s="1"/>
      <c r="CIM1310" s="1"/>
      <c r="CIN1310" s="1"/>
      <c r="CIO1310" s="1"/>
      <c r="CIP1310" s="1"/>
      <c r="CIQ1310" s="1"/>
      <c r="CIR1310" s="1"/>
      <c r="CIS1310" s="1"/>
      <c r="CIT1310" s="1"/>
      <c r="CIU1310" s="1"/>
      <c r="CIV1310" s="1"/>
      <c r="CIW1310" s="1"/>
      <c r="CIX1310" s="1"/>
      <c r="CIY1310" s="1"/>
      <c r="CIZ1310" s="1"/>
      <c r="CJA1310" s="1"/>
      <c r="CJB1310" s="1"/>
      <c r="CJC1310" s="1"/>
      <c r="CJD1310" s="1"/>
      <c r="CJE1310" s="1"/>
      <c r="CJF1310" s="1"/>
      <c r="CJG1310" s="1"/>
      <c r="CJH1310" s="1"/>
      <c r="CJI1310" s="1"/>
      <c r="CJJ1310" s="1"/>
      <c r="CJK1310" s="1"/>
      <c r="CJL1310" s="1"/>
      <c r="CJM1310" s="1"/>
      <c r="CJN1310" s="1"/>
      <c r="CJO1310" s="1"/>
      <c r="CJP1310" s="1"/>
      <c r="CJQ1310" s="1"/>
      <c r="CJR1310" s="1"/>
      <c r="CJS1310" s="1"/>
      <c r="CJT1310" s="1"/>
      <c r="CJU1310" s="1"/>
      <c r="CJV1310" s="1"/>
      <c r="CJW1310" s="1"/>
      <c r="CJX1310" s="1"/>
      <c r="CJY1310" s="1"/>
      <c r="CJZ1310" s="1"/>
      <c r="CKA1310" s="1"/>
      <c r="CKB1310" s="1"/>
      <c r="CKC1310" s="1"/>
      <c r="CKD1310" s="1"/>
      <c r="CKE1310" s="1"/>
      <c r="CKF1310" s="1"/>
      <c r="CKG1310" s="1"/>
      <c r="CKH1310" s="1"/>
      <c r="CKI1310" s="1"/>
      <c r="CKJ1310" s="1"/>
      <c r="CKK1310" s="1"/>
      <c r="CKL1310" s="1"/>
      <c r="CKM1310" s="1"/>
      <c r="CKN1310" s="1"/>
      <c r="CKO1310" s="1"/>
      <c r="CKP1310" s="1"/>
      <c r="CKQ1310" s="1"/>
      <c r="CKR1310" s="1"/>
      <c r="CKS1310" s="1"/>
      <c r="CKT1310" s="1"/>
      <c r="CKU1310" s="1"/>
      <c r="CKV1310" s="1"/>
      <c r="CKW1310" s="1"/>
      <c r="CKX1310" s="1"/>
      <c r="CKY1310" s="1"/>
      <c r="CKZ1310" s="1"/>
      <c r="CLA1310" s="1"/>
      <c r="CLB1310" s="1"/>
      <c r="CLC1310" s="1"/>
      <c r="CLD1310" s="1"/>
      <c r="CLE1310" s="1"/>
      <c r="CLF1310" s="1"/>
      <c r="CLG1310" s="1"/>
      <c r="CLH1310" s="1"/>
      <c r="CLI1310" s="1"/>
      <c r="CLJ1310" s="1"/>
      <c r="CLK1310" s="1"/>
      <c r="CLL1310" s="1"/>
      <c r="CLM1310" s="1"/>
      <c r="CLN1310" s="1"/>
      <c r="CLO1310" s="1"/>
      <c r="CLP1310" s="1"/>
      <c r="CLQ1310" s="1"/>
      <c r="CLR1310" s="1"/>
      <c r="CLS1310" s="1"/>
      <c r="CLT1310" s="1"/>
      <c r="CLU1310" s="1"/>
      <c r="CLV1310" s="1"/>
      <c r="CLW1310" s="1"/>
      <c r="CLX1310" s="1"/>
      <c r="CLY1310" s="1"/>
      <c r="CLZ1310" s="1"/>
      <c r="CMA1310" s="1"/>
      <c r="CMB1310" s="1"/>
      <c r="CMC1310" s="1"/>
      <c r="CMD1310" s="1"/>
      <c r="CME1310" s="1"/>
      <c r="CMF1310" s="1"/>
      <c r="CMG1310" s="1"/>
      <c r="CMH1310" s="1"/>
      <c r="CMI1310" s="1"/>
      <c r="CMJ1310" s="1"/>
      <c r="CMK1310" s="1"/>
      <c r="CML1310" s="1"/>
      <c r="CMM1310" s="1"/>
      <c r="CMN1310" s="1"/>
      <c r="CMO1310" s="1"/>
      <c r="CMP1310" s="1"/>
      <c r="CMQ1310" s="1"/>
      <c r="CMR1310" s="1"/>
      <c r="CMS1310" s="1"/>
      <c r="CMT1310" s="1"/>
      <c r="CMU1310" s="1"/>
      <c r="CMV1310" s="1"/>
      <c r="CMW1310" s="1"/>
      <c r="CMX1310" s="1"/>
      <c r="CMY1310" s="1"/>
      <c r="CMZ1310" s="1"/>
      <c r="CNA1310" s="1"/>
      <c r="CNB1310" s="1"/>
      <c r="CNC1310" s="1"/>
      <c r="CND1310" s="1"/>
      <c r="CNE1310" s="1"/>
      <c r="CNF1310" s="1"/>
      <c r="CNG1310" s="1"/>
      <c r="CNH1310" s="1"/>
      <c r="CNI1310" s="1"/>
      <c r="CNJ1310" s="1"/>
      <c r="CNK1310" s="1"/>
      <c r="CNL1310" s="1"/>
      <c r="CNM1310" s="1"/>
      <c r="CNN1310" s="1"/>
      <c r="CNO1310" s="1"/>
      <c r="CNP1310" s="1"/>
      <c r="CNQ1310" s="1"/>
      <c r="CNR1310" s="1"/>
      <c r="CNS1310" s="1"/>
      <c r="CNT1310" s="1"/>
      <c r="CNU1310" s="1"/>
      <c r="CNV1310" s="1"/>
      <c r="CNW1310" s="1"/>
      <c r="CNX1310" s="1"/>
      <c r="CNY1310" s="1"/>
      <c r="CNZ1310" s="1"/>
      <c r="COA1310" s="1"/>
      <c r="COB1310" s="1"/>
      <c r="COC1310" s="1"/>
      <c r="COD1310" s="1"/>
      <c r="COE1310" s="1"/>
      <c r="COF1310" s="1"/>
      <c r="COG1310" s="1"/>
      <c r="COH1310" s="1"/>
      <c r="COI1310" s="1"/>
      <c r="COJ1310" s="1"/>
      <c r="COK1310" s="1"/>
      <c r="COL1310" s="1"/>
      <c r="COM1310" s="1"/>
      <c r="CON1310" s="1"/>
      <c r="COO1310" s="1"/>
      <c r="COP1310" s="1"/>
      <c r="COQ1310" s="1"/>
      <c r="COR1310" s="1"/>
      <c r="COS1310" s="1"/>
      <c r="COT1310" s="1"/>
      <c r="COU1310" s="1"/>
      <c r="COV1310" s="1"/>
      <c r="COW1310" s="1"/>
      <c r="COX1310" s="1"/>
      <c r="COY1310" s="1"/>
      <c r="COZ1310" s="1"/>
      <c r="CPA1310" s="1"/>
      <c r="CPB1310" s="1"/>
      <c r="CPC1310" s="1"/>
      <c r="CPD1310" s="1"/>
      <c r="CPE1310" s="1"/>
      <c r="CPF1310" s="1"/>
      <c r="CPG1310" s="1"/>
      <c r="CPH1310" s="1"/>
      <c r="CPI1310" s="1"/>
      <c r="CPJ1310" s="1"/>
      <c r="CPK1310" s="1"/>
      <c r="CPL1310" s="1"/>
      <c r="CPM1310" s="1"/>
      <c r="CPN1310" s="1"/>
      <c r="CPO1310" s="1"/>
      <c r="CPP1310" s="1"/>
      <c r="CPQ1310" s="1"/>
      <c r="CPR1310" s="1"/>
      <c r="CPS1310" s="1"/>
      <c r="CPT1310" s="1"/>
      <c r="CPU1310" s="1"/>
      <c r="CPV1310" s="1"/>
      <c r="CPW1310" s="1"/>
      <c r="CPX1310" s="1"/>
      <c r="CPY1310" s="1"/>
      <c r="CPZ1310" s="1"/>
      <c r="CQA1310" s="1"/>
      <c r="CQB1310" s="1"/>
      <c r="CQC1310" s="1"/>
      <c r="CQD1310" s="1"/>
      <c r="CQE1310" s="1"/>
      <c r="CQF1310" s="1"/>
      <c r="CQG1310" s="1"/>
      <c r="CQH1310" s="1"/>
      <c r="CQI1310" s="1"/>
      <c r="CQJ1310" s="1"/>
      <c r="CQK1310" s="1"/>
      <c r="CQL1310" s="1"/>
      <c r="CQM1310" s="1"/>
      <c r="CQN1310" s="1"/>
      <c r="CQO1310" s="1"/>
      <c r="CQP1310" s="1"/>
      <c r="CQQ1310" s="1"/>
      <c r="CQR1310" s="1"/>
      <c r="CQS1310" s="1"/>
      <c r="CQT1310" s="1"/>
      <c r="CQU1310" s="1"/>
      <c r="CQV1310" s="1"/>
      <c r="CQW1310" s="1"/>
      <c r="CQX1310" s="1"/>
      <c r="CQY1310" s="1"/>
      <c r="CQZ1310" s="1"/>
      <c r="CRA1310" s="1"/>
      <c r="CRB1310" s="1"/>
      <c r="CRC1310" s="1"/>
      <c r="CRD1310" s="1"/>
      <c r="CRE1310" s="1"/>
      <c r="CRF1310" s="1"/>
      <c r="CRG1310" s="1"/>
      <c r="CRH1310" s="1"/>
      <c r="CRI1310" s="1"/>
      <c r="CRJ1310" s="1"/>
      <c r="CRK1310" s="1"/>
      <c r="CRL1310" s="1"/>
      <c r="CRM1310" s="1"/>
      <c r="CRN1310" s="1"/>
      <c r="CRO1310" s="1"/>
      <c r="CRP1310" s="1"/>
      <c r="CRQ1310" s="1"/>
      <c r="CRR1310" s="1"/>
      <c r="CRS1310" s="1"/>
      <c r="CRT1310" s="1"/>
      <c r="CRU1310" s="1"/>
      <c r="CRV1310" s="1"/>
      <c r="CRW1310" s="1"/>
      <c r="CRX1310" s="1"/>
      <c r="CRY1310" s="1"/>
      <c r="CRZ1310" s="1"/>
      <c r="CSA1310" s="1"/>
      <c r="CSB1310" s="1"/>
      <c r="CSC1310" s="1"/>
      <c r="CSD1310" s="1"/>
      <c r="CSE1310" s="1"/>
      <c r="CSF1310" s="1"/>
      <c r="CSG1310" s="1"/>
      <c r="CSH1310" s="1"/>
      <c r="CSI1310" s="1"/>
      <c r="CSJ1310" s="1"/>
      <c r="CSK1310" s="1"/>
      <c r="CSL1310" s="1"/>
      <c r="CSM1310" s="1"/>
      <c r="CSN1310" s="1"/>
      <c r="CSO1310" s="1"/>
      <c r="CSP1310" s="1"/>
      <c r="CSQ1310" s="1"/>
      <c r="CSR1310" s="1"/>
      <c r="CSS1310" s="1"/>
      <c r="CST1310" s="1"/>
      <c r="CSU1310" s="1"/>
      <c r="CSV1310" s="1"/>
      <c r="CSW1310" s="1"/>
      <c r="CSX1310" s="1"/>
      <c r="CSY1310" s="1"/>
      <c r="CSZ1310" s="1"/>
      <c r="CTA1310" s="1"/>
      <c r="CTB1310" s="1"/>
      <c r="CTC1310" s="1"/>
      <c r="CTD1310" s="1"/>
      <c r="CTE1310" s="1"/>
      <c r="CTF1310" s="1"/>
      <c r="CTG1310" s="1"/>
      <c r="CTH1310" s="1"/>
      <c r="CTI1310" s="1"/>
      <c r="CTJ1310" s="1"/>
      <c r="CTK1310" s="1"/>
      <c r="CTL1310" s="1"/>
      <c r="CTM1310" s="1"/>
      <c r="CTN1310" s="1"/>
      <c r="CTO1310" s="1"/>
      <c r="CTP1310" s="1"/>
      <c r="CTQ1310" s="1"/>
      <c r="CTR1310" s="1"/>
      <c r="CTS1310" s="1"/>
      <c r="CTT1310" s="1"/>
      <c r="CTU1310" s="1"/>
      <c r="CTV1310" s="1"/>
      <c r="CTW1310" s="1"/>
      <c r="CTX1310" s="1"/>
      <c r="CTY1310" s="1"/>
      <c r="CTZ1310" s="1"/>
      <c r="CUA1310" s="1"/>
      <c r="CUB1310" s="1"/>
      <c r="CUC1310" s="1"/>
      <c r="CUD1310" s="1"/>
      <c r="CUE1310" s="1"/>
      <c r="CUF1310" s="1"/>
      <c r="CUG1310" s="1"/>
      <c r="CUH1310" s="1"/>
      <c r="CUI1310" s="1"/>
      <c r="CUJ1310" s="1"/>
      <c r="CUK1310" s="1"/>
      <c r="CUL1310" s="1"/>
      <c r="CUM1310" s="1"/>
      <c r="CUN1310" s="1"/>
      <c r="CUO1310" s="1"/>
      <c r="CUP1310" s="1"/>
      <c r="CUQ1310" s="1"/>
      <c r="CUR1310" s="1"/>
      <c r="CUS1310" s="1"/>
      <c r="CUT1310" s="1"/>
      <c r="CUU1310" s="1"/>
      <c r="CUV1310" s="1"/>
      <c r="CUW1310" s="1"/>
      <c r="CUX1310" s="1"/>
      <c r="CUY1310" s="1"/>
      <c r="CUZ1310" s="1"/>
      <c r="CVA1310" s="1"/>
      <c r="CVB1310" s="1"/>
      <c r="CVC1310" s="1"/>
      <c r="CVD1310" s="1"/>
      <c r="CVE1310" s="1"/>
      <c r="CVF1310" s="1"/>
      <c r="CVG1310" s="1"/>
      <c r="CVH1310" s="1"/>
      <c r="CVI1310" s="1"/>
      <c r="CVJ1310" s="1"/>
      <c r="CVK1310" s="1"/>
      <c r="CVL1310" s="1"/>
      <c r="CVM1310" s="1"/>
      <c r="CVN1310" s="1"/>
      <c r="CVO1310" s="1"/>
      <c r="CVP1310" s="1"/>
      <c r="CVQ1310" s="1"/>
      <c r="CVR1310" s="1"/>
      <c r="CVS1310" s="1"/>
      <c r="CVT1310" s="1"/>
      <c r="CVU1310" s="1"/>
      <c r="CVV1310" s="1"/>
      <c r="CVW1310" s="1"/>
      <c r="CVX1310" s="1"/>
      <c r="CVY1310" s="1"/>
      <c r="CVZ1310" s="1"/>
      <c r="CWA1310" s="1"/>
      <c r="CWB1310" s="1"/>
      <c r="CWC1310" s="1"/>
      <c r="CWD1310" s="1"/>
      <c r="CWE1310" s="1"/>
      <c r="CWF1310" s="1"/>
      <c r="CWG1310" s="1"/>
      <c r="CWH1310" s="1"/>
      <c r="CWI1310" s="1"/>
      <c r="CWJ1310" s="1"/>
      <c r="CWK1310" s="1"/>
      <c r="CWL1310" s="1"/>
      <c r="CWM1310" s="1"/>
      <c r="CWN1310" s="1"/>
      <c r="CWO1310" s="1"/>
      <c r="CWP1310" s="1"/>
      <c r="CWQ1310" s="1"/>
      <c r="CWR1310" s="1"/>
      <c r="CWS1310" s="1"/>
      <c r="CWT1310" s="1"/>
      <c r="CWU1310" s="1"/>
      <c r="CWV1310" s="1"/>
      <c r="CWW1310" s="1"/>
      <c r="CWX1310" s="1"/>
      <c r="CWY1310" s="1"/>
      <c r="CWZ1310" s="1"/>
      <c r="CXA1310" s="1"/>
      <c r="CXB1310" s="1"/>
      <c r="CXC1310" s="1"/>
      <c r="CXD1310" s="1"/>
      <c r="CXE1310" s="1"/>
      <c r="CXF1310" s="1"/>
      <c r="CXG1310" s="1"/>
      <c r="CXH1310" s="1"/>
      <c r="CXI1310" s="1"/>
      <c r="CXJ1310" s="1"/>
      <c r="CXK1310" s="1"/>
      <c r="CXL1310" s="1"/>
      <c r="CXM1310" s="1"/>
      <c r="CXN1310" s="1"/>
      <c r="CXO1310" s="1"/>
      <c r="CXP1310" s="1"/>
      <c r="CXQ1310" s="1"/>
      <c r="CXR1310" s="1"/>
      <c r="CXS1310" s="1"/>
      <c r="CXT1310" s="1"/>
      <c r="CXU1310" s="1"/>
      <c r="CXV1310" s="1"/>
      <c r="CXW1310" s="1"/>
      <c r="CXX1310" s="1"/>
      <c r="CXY1310" s="1"/>
      <c r="CXZ1310" s="1"/>
      <c r="CYA1310" s="1"/>
      <c r="CYB1310" s="1"/>
      <c r="CYC1310" s="1"/>
      <c r="CYD1310" s="1"/>
      <c r="CYE1310" s="1"/>
      <c r="CYF1310" s="1"/>
      <c r="CYG1310" s="1"/>
      <c r="CYH1310" s="1"/>
      <c r="CYI1310" s="1"/>
      <c r="CYJ1310" s="1"/>
      <c r="CYK1310" s="1"/>
      <c r="CYL1310" s="1"/>
      <c r="CYM1310" s="1"/>
      <c r="CYN1310" s="1"/>
      <c r="CYO1310" s="1"/>
      <c r="CYP1310" s="1"/>
      <c r="CYQ1310" s="1"/>
      <c r="CYR1310" s="1"/>
      <c r="CYS1310" s="1"/>
      <c r="CYT1310" s="1"/>
      <c r="CYU1310" s="1"/>
      <c r="CYV1310" s="1"/>
      <c r="CYW1310" s="1"/>
      <c r="CYX1310" s="1"/>
      <c r="CYY1310" s="1"/>
      <c r="CYZ1310" s="1"/>
      <c r="CZA1310" s="1"/>
      <c r="CZB1310" s="1"/>
      <c r="CZC1310" s="1"/>
      <c r="CZD1310" s="1"/>
      <c r="CZE1310" s="1"/>
      <c r="CZF1310" s="1"/>
      <c r="CZG1310" s="1"/>
      <c r="CZH1310" s="1"/>
      <c r="CZI1310" s="1"/>
      <c r="CZJ1310" s="1"/>
      <c r="CZK1310" s="1"/>
      <c r="CZL1310" s="1"/>
      <c r="CZM1310" s="1"/>
      <c r="CZN1310" s="1"/>
      <c r="CZO1310" s="1"/>
      <c r="CZP1310" s="1"/>
      <c r="CZQ1310" s="1"/>
      <c r="CZR1310" s="1"/>
      <c r="CZS1310" s="1"/>
      <c r="CZT1310" s="1"/>
      <c r="CZU1310" s="1"/>
      <c r="CZV1310" s="1"/>
      <c r="CZW1310" s="1"/>
      <c r="CZX1310" s="1"/>
      <c r="CZY1310" s="1"/>
      <c r="CZZ1310" s="1"/>
      <c r="DAA1310" s="1"/>
      <c r="DAB1310" s="1"/>
      <c r="DAC1310" s="1"/>
      <c r="DAD1310" s="1"/>
      <c r="DAE1310" s="1"/>
      <c r="DAF1310" s="1"/>
      <c r="DAG1310" s="1"/>
      <c r="DAH1310" s="1"/>
      <c r="DAI1310" s="1"/>
      <c r="DAJ1310" s="1"/>
      <c r="DAK1310" s="1"/>
      <c r="DAL1310" s="1"/>
      <c r="DAM1310" s="1"/>
      <c r="DAN1310" s="1"/>
      <c r="DAO1310" s="1"/>
      <c r="DAP1310" s="1"/>
      <c r="DAQ1310" s="1"/>
      <c r="DAR1310" s="1"/>
      <c r="DAS1310" s="1"/>
      <c r="DAT1310" s="1"/>
      <c r="DAU1310" s="1"/>
      <c r="DAV1310" s="1"/>
      <c r="DAW1310" s="1"/>
      <c r="DAX1310" s="1"/>
      <c r="DAY1310" s="1"/>
      <c r="DAZ1310" s="1"/>
      <c r="DBA1310" s="1"/>
      <c r="DBB1310" s="1"/>
      <c r="DBC1310" s="1"/>
      <c r="DBD1310" s="1"/>
      <c r="DBE1310" s="1"/>
      <c r="DBF1310" s="1"/>
      <c r="DBG1310" s="1"/>
      <c r="DBH1310" s="1"/>
      <c r="DBI1310" s="1"/>
      <c r="DBJ1310" s="1"/>
      <c r="DBK1310" s="1"/>
      <c r="DBL1310" s="1"/>
      <c r="DBM1310" s="1"/>
      <c r="DBN1310" s="1"/>
      <c r="DBO1310" s="1"/>
      <c r="DBP1310" s="1"/>
      <c r="DBQ1310" s="1"/>
      <c r="DBR1310" s="1"/>
      <c r="DBS1310" s="1"/>
      <c r="DBT1310" s="1"/>
      <c r="DBU1310" s="1"/>
      <c r="DBV1310" s="1"/>
      <c r="DBW1310" s="1"/>
      <c r="DBX1310" s="1"/>
      <c r="DBY1310" s="1"/>
      <c r="DBZ1310" s="1"/>
      <c r="DCA1310" s="1"/>
      <c r="DCB1310" s="1"/>
      <c r="DCC1310" s="1"/>
      <c r="DCD1310" s="1"/>
      <c r="DCE1310" s="1"/>
      <c r="DCF1310" s="1"/>
      <c r="DCG1310" s="1"/>
      <c r="DCH1310" s="1"/>
      <c r="DCI1310" s="1"/>
      <c r="DCJ1310" s="1"/>
      <c r="DCK1310" s="1"/>
      <c r="DCL1310" s="1"/>
      <c r="DCM1310" s="1"/>
      <c r="DCN1310" s="1"/>
      <c r="DCO1310" s="1"/>
      <c r="DCP1310" s="1"/>
      <c r="DCQ1310" s="1"/>
      <c r="DCR1310" s="1"/>
      <c r="DCS1310" s="1"/>
      <c r="DCT1310" s="1"/>
      <c r="DCU1310" s="1"/>
      <c r="DCV1310" s="1"/>
      <c r="DCW1310" s="1"/>
      <c r="DCX1310" s="1"/>
      <c r="DCY1310" s="1"/>
      <c r="DCZ1310" s="1"/>
      <c r="DDA1310" s="1"/>
      <c r="DDB1310" s="1"/>
      <c r="DDC1310" s="1"/>
      <c r="DDD1310" s="1"/>
      <c r="DDE1310" s="1"/>
      <c r="DDF1310" s="1"/>
      <c r="DDG1310" s="1"/>
      <c r="DDH1310" s="1"/>
      <c r="DDI1310" s="1"/>
      <c r="DDJ1310" s="1"/>
      <c r="DDK1310" s="1"/>
      <c r="DDL1310" s="1"/>
      <c r="DDM1310" s="1"/>
      <c r="DDN1310" s="1"/>
      <c r="DDO1310" s="1"/>
      <c r="DDP1310" s="1"/>
      <c r="DDQ1310" s="1"/>
      <c r="DDR1310" s="1"/>
      <c r="DDS1310" s="1"/>
      <c r="DDT1310" s="1"/>
      <c r="DDU1310" s="1"/>
      <c r="DDV1310" s="1"/>
      <c r="DDW1310" s="1"/>
      <c r="DDX1310" s="1"/>
      <c r="DDY1310" s="1"/>
      <c r="DDZ1310" s="1"/>
      <c r="DEA1310" s="1"/>
      <c r="DEB1310" s="1"/>
      <c r="DEC1310" s="1"/>
      <c r="DED1310" s="1"/>
      <c r="DEE1310" s="1"/>
      <c r="DEF1310" s="1"/>
      <c r="DEG1310" s="1"/>
      <c r="DEH1310" s="1"/>
      <c r="DEI1310" s="1"/>
      <c r="DEJ1310" s="1"/>
      <c r="DEK1310" s="1"/>
      <c r="DEL1310" s="1"/>
      <c r="DEM1310" s="1"/>
      <c r="DEN1310" s="1"/>
      <c r="DEO1310" s="1"/>
      <c r="DEP1310" s="1"/>
      <c r="DEQ1310" s="1"/>
      <c r="DER1310" s="1"/>
      <c r="DES1310" s="1"/>
      <c r="DET1310" s="1"/>
      <c r="DEU1310" s="1"/>
      <c r="DEV1310" s="1"/>
      <c r="DEW1310" s="1"/>
      <c r="DEX1310" s="1"/>
      <c r="DEY1310" s="1"/>
      <c r="DEZ1310" s="1"/>
      <c r="DFA1310" s="1"/>
      <c r="DFB1310" s="1"/>
      <c r="DFC1310" s="1"/>
      <c r="DFD1310" s="1"/>
      <c r="DFE1310" s="1"/>
      <c r="DFF1310" s="1"/>
      <c r="DFG1310" s="1"/>
      <c r="DFH1310" s="1"/>
      <c r="DFI1310" s="1"/>
      <c r="DFJ1310" s="1"/>
      <c r="DFK1310" s="1"/>
      <c r="DFL1310" s="1"/>
      <c r="DFM1310" s="1"/>
      <c r="DFN1310" s="1"/>
      <c r="DFO1310" s="1"/>
      <c r="DFP1310" s="1"/>
      <c r="DFQ1310" s="1"/>
      <c r="DFR1310" s="1"/>
      <c r="DFS1310" s="1"/>
      <c r="DFT1310" s="1"/>
      <c r="DFU1310" s="1"/>
      <c r="DFV1310" s="1"/>
      <c r="DFW1310" s="1"/>
      <c r="DFX1310" s="1"/>
      <c r="DFY1310" s="1"/>
      <c r="DFZ1310" s="1"/>
      <c r="DGA1310" s="1"/>
      <c r="DGB1310" s="1"/>
      <c r="DGC1310" s="1"/>
      <c r="DGD1310" s="1"/>
      <c r="DGE1310" s="1"/>
      <c r="DGF1310" s="1"/>
      <c r="DGG1310" s="1"/>
      <c r="DGH1310" s="1"/>
      <c r="DGI1310" s="1"/>
      <c r="DGJ1310" s="1"/>
      <c r="DGK1310" s="1"/>
      <c r="DGL1310" s="1"/>
      <c r="DGM1310" s="1"/>
      <c r="DGN1310" s="1"/>
      <c r="DGO1310" s="1"/>
      <c r="DGP1310" s="1"/>
      <c r="DGQ1310" s="1"/>
      <c r="DGR1310" s="1"/>
      <c r="DGS1310" s="1"/>
      <c r="DGT1310" s="1"/>
      <c r="DGU1310" s="1"/>
      <c r="DGV1310" s="1"/>
      <c r="DGW1310" s="1"/>
      <c r="DGX1310" s="1"/>
      <c r="DGY1310" s="1"/>
      <c r="DGZ1310" s="1"/>
      <c r="DHA1310" s="1"/>
      <c r="DHB1310" s="1"/>
      <c r="DHC1310" s="1"/>
      <c r="DHD1310" s="1"/>
      <c r="DHE1310" s="1"/>
      <c r="DHF1310" s="1"/>
      <c r="DHG1310" s="1"/>
      <c r="DHH1310" s="1"/>
      <c r="DHI1310" s="1"/>
      <c r="DHJ1310" s="1"/>
      <c r="DHK1310" s="1"/>
      <c r="DHL1310" s="1"/>
      <c r="DHM1310" s="1"/>
      <c r="DHN1310" s="1"/>
      <c r="DHO1310" s="1"/>
      <c r="DHP1310" s="1"/>
      <c r="DHQ1310" s="1"/>
      <c r="DHR1310" s="1"/>
      <c r="DHS1310" s="1"/>
      <c r="DHT1310" s="1"/>
      <c r="DHU1310" s="1"/>
      <c r="DHV1310" s="1"/>
      <c r="DHW1310" s="1"/>
      <c r="DHX1310" s="1"/>
      <c r="DHY1310" s="1"/>
      <c r="DHZ1310" s="1"/>
      <c r="DIA1310" s="1"/>
      <c r="DIB1310" s="1"/>
      <c r="DIC1310" s="1"/>
      <c r="DID1310" s="1"/>
      <c r="DIE1310" s="1"/>
      <c r="DIF1310" s="1"/>
      <c r="DIG1310" s="1"/>
      <c r="DIH1310" s="1"/>
      <c r="DII1310" s="1"/>
      <c r="DIJ1310" s="1"/>
      <c r="DIK1310" s="1"/>
      <c r="DIL1310" s="1"/>
      <c r="DIM1310" s="1"/>
      <c r="DIN1310" s="1"/>
      <c r="DIO1310" s="1"/>
      <c r="DIP1310" s="1"/>
      <c r="DIQ1310" s="1"/>
      <c r="DIR1310" s="1"/>
      <c r="DIS1310" s="1"/>
      <c r="DIT1310" s="1"/>
      <c r="DIU1310" s="1"/>
      <c r="DIV1310" s="1"/>
      <c r="DIW1310" s="1"/>
      <c r="DIX1310" s="1"/>
      <c r="DIY1310" s="1"/>
      <c r="DIZ1310" s="1"/>
      <c r="DJA1310" s="1"/>
      <c r="DJB1310" s="1"/>
      <c r="DJC1310" s="1"/>
      <c r="DJD1310" s="1"/>
      <c r="DJE1310" s="1"/>
      <c r="DJF1310" s="1"/>
      <c r="DJG1310" s="1"/>
      <c r="DJH1310" s="1"/>
      <c r="DJI1310" s="1"/>
      <c r="DJJ1310" s="1"/>
      <c r="DJK1310" s="1"/>
      <c r="DJL1310" s="1"/>
      <c r="DJM1310" s="1"/>
      <c r="DJN1310" s="1"/>
      <c r="DJO1310" s="1"/>
      <c r="DJP1310" s="1"/>
      <c r="DJQ1310" s="1"/>
      <c r="DJR1310" s="1"/>
      <c r="DJS1310" s="1"/>
      <c r="DJT1310" s="1"/>
      <c r="DJU1310" s="1"/>
      <c r="DJV1310" s="1"/>
      <c r="DJW1310" s="1"/>
      <c r="DJX1310" s="1"/>
      <c r="DJY1310" s="1"/>
      <c r="DJZ1310" s="1"/>
      <c r="DKA1310" s="1"/>
      <c r="DKB1310" s="1"/>
      <c r="DKC1310" s="1"/>
      <c r="DKD1310" s="1"/>
      <c r="DKE1310" s="1"/>
      <c r="DKF1310" s="1"/>
      <c r="DKG1310" s="1"/>
      <c r="DKH1310" s="1"/>
      <c r="DKI1310" s="1"/>
      <c r="DKJ1310" s="1"/>
      <c r="DKK1310" s="1"/>
      <c r="DKL1310" s="1"/>
      <c r="DKM1310" s="1"/>
      <c r="DKN1310" s="1"/>
      <c r="DKO1310" s="1"/>
      <c r="DKP1310" s="1"/>
      <c r="DKQ1310" s="1"/>
      <c r="DKR1310" s="1"/>
      <c r="DKS1310" s="1"/>
      <c r="DKT1310" s="1"/>
      <c r="DKU1310" s="1"/>
      <c r="DKV1310" s="1"/>
      <c r="DKW1310" s="1"/>
      <c r="DKX1310" s="1"/>
      <c r="DKY1310" s="1"/>
      <c r="DKZ1310" s="1"/>
      <c r="DLA1310" s="1"/>
      <c r="DLB1310" s="1"/>
      <c r="DLC1310" s="1"/>
      <c r="DLD1310" s="1"/>
      <c r="DLE1310" s="1"/>
      <c r="DLF1310" s="1"/>
      <c r="DLG1310" s="1"/>
      <c r="DLH1310" s="1"/>
      <c r="DLI1310" s="1"/>
      <c r="DLJ1310" s="1"/>
      <c r="DLK1310" s="1"/>
      <c r="DLL1310" s="1"/>
      <c r="DLM1310" s="1"/>
      <c r="DLN1310" s="1"/>
      <c r="DLO1310" s="1"/>
      <c r="DLP1310" s="1"/>
      <c r="DLQ1310" s="1"/>
      <c r="DLR1310" s="1"/>
      <c r="DLS1310" s="1"/>
      <c r="DLT1310" s="1"/>
      <c r="DLU1310" s="1"/>
      <c r="DLV1310" s="1"/>
      <c r="DLW1310" s="1"/>
      <c r="DLX1310" s="1"/>
      <c r="DLY1310" s="1"/>
      <c r="DLZ1310" s="1"/>
      <c r="DMA1310" s="1"/>
      <c r="DMB1310" s="1"/>
      <c r="DMC1310" s="1"/>
      <c r="DMD1310" s="1"/>
      <c r="DME1310" s="1"/>
      <c r="DMF1310" s="1"/>
      <c r="DMG1310" s="1"/>
      <c r="DMH1310" s="1"/>
      <c r="DMI1310" s="1"/>
      <c r="DMJ1310" s="1"/>
      <c r="DMK1310" s="1"/>
      <c r="DML1310" s="1"/>
      <c r="DMM1310" s="1"/>
      <c r="DMN1310" s="1"/>
      <c r="DMO1310" s="1"/>
      <c r="DMP1310" s="1"/>
      <c r="DMQ1310" s="1"/>
      <c r="DMR1310" s="1"/>
      <c r="DMS1310" s="1"/>
      <c r="DMT1310" s="1"/>
      <c r="DMU1310" s="1"/>
      <c r="DMV1310" s="1"/>
      <c r="DMW1310" s="1"/>
      <c r="DMX1310" s="1"/>
      <c r="DMY1310" s="1"/>
      <c r="DMZ1310" s="1"/>
      <c r="DNA1310" s="1"/>
      <c r="DNB1310" s="1"/>
      <c r="DNC1310" s="1"/>
      <c r="DND1310" s="1"/>
      <c r="DNE1310" s="1"/>
      <c r="DNF1310" s="1"/>
      <c r="DNG1310" s="1"/>
      <c r="DNH1310" s="1"/>
      <c r="DNI1310" s="1"/>
      <c r="DNJ1310" s="1"/>
      <c r="DNK1310" s="1"/>
      <c r="DNL1310" s="1"/>
      <c r="DNM1310" s="1"/>
      <c r="DNN1310" s="1"/>
      <c r="DNO1310" s="1"/>
      <c r="DNP1310" s="1"/>
      <c r="DNQ1310" s="1"/>
      <c r="DNR1310" s="1"/>
      <c r="DNS1310" s="1"/>
      <c r="DNT1310" s="1"/>
      <c r="DNU1310" s="1"/>
      <c r="DNV1310" s="1"/>
      <c r="DNW1310" s="1"/>
      <c r="DNX1310" s="1"/>
      <c r="DNY1310" s="1"/>
      <c r="DNZ1310" s="1"/>
      <c r="DOA1310" s="1"/>
      <c r="DOB1310" s="1"/>
      <c r="DOC1310" s="1"/>
      <c r="DOD1310" s="1"/>
      <c r="DOE1310" s="1"/>
      <c r="DOF1310" s="1"/>
      <c r="DOG1310" s="1"/>
      <c r="DOH1310" s="1"/>
      <c r="DOI1310" s="1"/>
      <c r="DOJ1310" s="1"/>
      <c r="DOK1310" s="1"/>
      <c r="DOL1310" s="1"/>
      <c r="DOM1310" s="1"/>
      <c r="DON1310" s="1"/>
      <c r="DOO1310" s="1"/>
      <c r="DOP1310" s="1"/>
      <c r="DOQ1310" s="1"/>
      <c r="DOR1310" s="1"/>
      <c r="DOS1310" s="1"/>
      <c r="DOT1310" s="1"/>
      <c r="DOU1310" s="1"/>
      <c r="DOV1310" s="1"/>
      <c r="DOW1310" s="1"/>
      <c r="DOX1310" s="1"/>
      <c r="DOY1310" s="1"/>
      <c r="DOZ1310" s="1"/>
      <c r="DPA1310" s="1"/>
      <c r="DPB1310" s="1"/>
      <c r="DPC1310" s="1"/>
      <c r="DPD1310" s="1"/>
      <c r="DPE1310" s="1"/>
      <c r="DPF1310" s="1"/>
      <c r="DPG1310" s="1"/>
      <c r="DPH1310" s="1"/>
      <c r="DPI1310" s="1"/>
      <c r="DPJ1310" s="1"/>
      <c r="DPK1310" s="1"/>
      <c r="DPL1310" s="1"/>
      <c r="DPM1310" s="1"/>
      <c r="DPN1310" s="1"/>
      <c r="DPO1310" s="1"/>
      <c r="DPP1310" s="1"/>
      <c r="DPQ1310" s="1"/>
      <c r="DPR1310" s="1"/>
      <c r="DPS1310" s="1"/>
      <c r="DPT1310" s="1"/>
      <c r="DPU1310" s="1"/>
      <c r="DPV1310" s="1"/>
      <c r="DPW1310" s="1"/>
      <c r="DPX1310" s="1"/>
      <c r="DPY1310" s="1"/>
      <c r="DPZ1310" s="1"/>
      <c r="DQA1310" s="1"/>
      <c r="DQB1310" s="1"/>
      <c r="DQC1310" s="1"/>
      <c r="DQD1310" s="1"/>
      <c r="DQE1310" s="1"/>
      <c r="DQF1310" s="1"/>
      <c r="DQG1310" s="1"/>
      <c r="DQH1310" s="1"/>
      <c r="DQI1310" s="1"/>
      <c r="DQJ1310" s="1"/>
      <c r="DQK1310" s="1"/>
      <c r="DQL1310" s="1"/>
      <c r="DQM1310" s="1"/>
      <c r="DQN1310" s="1"/>
      <c r="DQO1310" s="1"/>
      <c r="DQP1310" s="1"/>
      <c r="DQQ1310" s="1"/>
      <c r="DQR1310" s="1"/>
      <c r="DQS1310" s="1"/>
      <c r="DQT1310" s="1"/>
      <c r="DQU1310" s="1"/>
      <c r="DQV1310" s="1"/>
      <c r="DQW1310" s="1"/>
      <c r="DQX1310" s="1"/>
      <c r="DQY1310" s="1"/>
      <c r="DQZ1310" s="1"/>
      <c r="DRA1310" s="1"/>
      <c r="DRB1310" s="1"/>
      <c r="DRC1310" s="1"/>
      <c r="DRD1310" s="1"/>
      <c r="DRE1310" s="1"/>
      <c r="DRF1310" s="1"/>
      <c r="DRG1310" s="1"/>
      <c r="DRH1310" s="1"/>
      <c r="DRI1310" s="1"/>
      <c r="DRJ1310" s="1"/>
      <c r="DRK1310" s="1"/>
      <c r="DRL1310" s="1"/>
      <c r="DRM1310" s="1"/>
      <c r="DRN1310" s="1"/>
      <c r="DRO1310" s="1"/>
      <c r="DRP1310" s="1"/>
      <c r="DRQ1310" s="1"/>
      <c r="DRR1310" s="1"/>
      <c r="DRS1310" s="1"/>
      <c r="DRT1310" s="1"/>
      <c r="DRU1310" s="1"/>
      <c r="DRV1310" s="1"/>
      <c r="DRW1310" s="1"/>
      <c r="DRX1310" s="1"/>
      <c r="DRY1310" s="1"/>
      <c r="DRZ1310" s="1"/>
      <c r="DSA1310" s="1"/>
      <c r="DSB1310" s="1"/>
      <c r="DSC1310" s="1"/>
      <c r="DSD1310" s="1"/>
      <c r="DSE1310" s="1"/>
      <c r="DSF1310" s="1"/>
      <c r="DSG1310" s="1"/>
      <c r="DSH1310" s="1"/>
      <c r="DSI1310" s="1"/>
      <c r="DSJ1310" s="1"/>
      <c r="DSK1310" s="1"/>
      <c r="DSL1310" s="1"/>
      <c r="DSM1310" s="1"/>
      <c r="DSN1310" s="1"/>
      <c r="DSO1310" s="1"/>
      <c r="DSP1310" s="1"/>
      <c r="DSQ1310" s="1"/>
      <c r="DSR1310" s="1"/>
      <c r="DSS1310" s="1"/>
      <c r="DST1310" s="1"/>
      <c r="DSU1310" s="1"/>
      <c r="DSV1310" s="1"/>
      <c r="DSW1310" s="1"/>
      <c r="DSX1310" s="1"/>
      <c r="DSY1310" s="1"/>
      <c r="DSZ1310" s="1"/>
      <c r="DTA1310" s="1"/>
      <c r="DTB1310" s="1"/>
      <c r="DTC1310" s="1"/>
      <c r="DTD1310" s="1"/>
      <c r="DTE1310" s="1"/>
      <c r="DTF1310" s="1"/>
      <c r="DTG1310" s="1"/>
      <c r="DTH1310" s="1"/>
      <c r="DTI1310" s="1"/>
      <c r="DTJ1310" s="1"/>
      <c r="DTK1310" s="1"/>
      <c r="DTL1310" s="1"/>
      <c r="DTM1310" s="1"/>
      <c r="DTN1310" s="1"/>
      <c r="DTO1310" s="1"/>
      <c r="DTP1310" s="1"/>
      <c r="DTQ1310" s="1"/>
      <c r="DTR1310" s="1"/>
      <c r="DTS1310" s="1"/>
      <c r="DTT1310" s="1"/>
      <c r="DTU1310" s="1"/>
      <c r="DTV1310" s="1"/>
      <c r="DTW1310" s="1"/>
      <c r="DTX1310" s="1"/>
      <c r="DTY1310" s="1"/>
      <c r="DTZ1310" s="1"/>
      <c r="DUA1310" s="1"/>
      <c r="DUB1310" s="1"/>
      <c r="DUC1310" s="1"/>
      <c r="DUD1310" s="1"/>
      <c r="DUE1310" s="1"/>
      <c r="DUF1310" s="1"/>
      <c r="DUG1310" s="1"/>
      <c r="DUH1310" s="1"/>
      <c r="DUI1310" s="1"/>
      <c r="DUJ1310" s="1"/>
      <c r="DUK1310" s="1"/>
      <c r="DUL1310" s="1"/>
      <c r="DUM1310" s="1"/>
      <c r="DUN1310" s="1"/>
      <c r="DUO1310" s="1"/>
      <c r="DUP1310" s="1"/>
      <c r="DUQ1310" s="1"/>
      <c r="DUR1310" s="1"/>
      <c r="DUS1310" s="1"/>
      <c r="DUT1310" s="1"/>
      <c r="DUU1310" s="1"/>
      <c r="DUV1310" s="1"/>
      <c r="DUW1310" s="1"/>
      <c r="DUX1310" s="1"/>
      <c r="DUY1310" s="1"/>
      <c r="DUZ1310" s="1"/>
      <c r="DVA1310" s="1"/>
      <c r="DVB1310" s="1"/>
      <c r="DVC1310" s="1"/>
      <c r="DVD1310" s="1"/>
      <c r="DVE1310" s="1"/>
      <c r="DVF1310" s="1"/>
      <c r="DVG1310" s="1"/>
      <c r="DVH1310" s="1"/>
      <c r="DVI1310" s="1"/>
      <c r="DVJ1310" s="1"/>
      <c r="DVK1310" s="1"/>
      <c r="DVL1310" s="1"/>
      <c r="DVM1310" s="1"/>
      <c r="DVN1310" s="1"/>
      <c r="DVO1310" s="1"/>
      <c r="DVP1310" s="1"/>
      <c r="DVQ1310" s="1"/>
      <c r="DVR1310" s="1"/>
      <c r="DVS1310" s="1"/>
      <c r="DVT1310" s="1"/>
      <c r="DVU1310" s="1"/>
      <c r="DVV1310" s="1"/>
      <c r="DVW1310" s="1"/>
      <c r="DVX1310" s="1"/>
      <c r="DVY1310" s="1"/>
      <c r="DVZ1310" s="1"/>
      <c r="DWA1310" s="1"/>
      <c r="DWB1310" s="1"/>
      <c r="DWC1310" s="1"/>
      <c r="DWD1310" s="1"/>
      <c r="DWE1310" s="1"/>
      <c r="DWF1310" s="1"/>
      <c r="DWG1310" s="1"/>
      <c r="DWH1310" s="1"/>
      <c r="DWI1310" s="1"/>
      <c r="DWJ1310" s="1"/>
      <c r="DWK1310" s="1"/>
      <c r="DWL1310" s="1"/>
      <c r="DWM1310" s="1"/>
      <c r="DWN1310" s="1"/>
      <c r="DWO1310" s="1"/>
      <c r="DWP1310" s="1"/>
      <c r="DWQ1310" s="1"/>
      <c r="DWR1310" s="1"/>
      <c r="DWS1310" s="1"/>
      <c r="DWT1310" s="1"/>
      <c r="DWU1310" s="1"/>
      <c r="DWV1310" s="1"/>
      <c r="DWW1310" s="1"/>
      <c r="DWX1310" s="1"/>
      <c r="DWY1310" s="1"/>
      <c r="DWZ1310" s="1"/>
      <c r="DXA1310" s="1"/>
      <c r="DXB1310" s="1"/>
      <c r="DXC1310" s="1"/>
      <c r="DXD1310" s="1"/>
      <c r="DXE1310" s="1"/>
      <c r="DXF1310" s="1"/>
      <c r="DXG1310" s="1"/>
      <c r="DXH1310" s="1"/>
      <c r="DXI1310" s="1"/>
      <c r="DXJ1310" s="1"/>
      <c r="DXK1310" s="1"/>
      <c r="DXL1310" s="1"/>
      <c r="DXM1310" s="1"/>
      <c r="DXN1310" s="1"/>
      <c r="DXO1310" s="1"/>
      <c r="DXP1310" s="1"/>
      <c r="DXQ1310" s="1"/>
      <c r="DXR1310" s="1"/>
      <c r="DXS1310" s="1"/>
      <c r="DXT1310" s="1"/>
      <c r="DXU1310" s="1"/>
      <c r="DXV1310" s="1"/>
      <c r="DXW1310" s="1"/>
      <c r="DXX1310" s="1"/>
      <c r="DXY1310" s="1"/>
      <c r="DXZ1310" s="1"/>
      <c r="DYA1310" s="1"/>
      <c r="DYB1310" s="1"/>
      <c r="DYC1310" s="1"/>
      <c r="DYD1310" s="1"/>
      <c r="DYE1310" s="1"/>
      <c r="DYF1310" s="1"/>
      <c r="DYG1310" s="1"/>
      <c r="DYH1310" s="1"/>
      <c r="DYI1310" s="1"/>
      <c r="DYJ1310" s="1"/>
      <c r="DYK1310" s="1"/>
      <c r="DYL1310" s="1"/>
      <c r="DYM1310" s="1"/>
      <c r="DYN1310" s="1"/>
      <c r="DYO1310" s="1"/>
      <c r="DYP1310" s="1"/>
      <c r="DYQ1310" s="1"/>
      <c r="DYR1310" s="1"/>
      <c r="DYS1310" s="1"/>
      <c r="DYT1310" s="1"/>
      <c r="DYU1310" s="1"/>
      <c r="DYV1310" s="1"/>
      <c r="DYW1310" s="1"/>
      <c r="DYX1310" s="1"/>
      <c r="DYY1310" s="1"/>
      <c r="DYZ1310" s="1"/>
      <c r="DZA1310" s="1"/>
      <c r="DZB1310" s="1"/>
      <c r="DZC1310" s="1"/>
      <c r="DZD1310" s="1"/>
      <c r="DZE1310" s="1"/>
      <c r="DZF1310" s="1"/>
      <c r="DZG1310" s="1"/>
      <c r="DZH1310" s="1"/>
      <c r="DZI1310" s="1"/>
      <c r="DZJ1310" s="1"/>
      <c r="DZK1310" s="1"/>
      <c r="DZL1310" s="1"/>
      <c r="DZM1310" s="1"/>
      <c r="DZN1310" s="1"/>
      <c r="DZO1310" s="1"/>
      <c r="DZP1310" s="1"/>
      <c r="DZQ1310" s="1"/>
      <c r="DZR1310" s="1"/>
      <c r="DZS1310" s="1"/>
      <c r="DZT1310" s="1"/>
      <c r="DZU1310" s="1"/>
      <c r="DZV1310" s="1"/>
      <c r="DZW1310" s="1"/>
      <c r="DZX1310" s="1"/>
      <c r="DZY1310" s="1"/>
      <c r="DZZ1310" s="1"/>
      <c r="EAA1310" s="1"/>
      <c r="EAB1310" s="1"/>
      <c r="EAC1310" s="1"/>
      <c r="EAD1310" s="1"/>
      <c r="EAE1310" s="1"/>
      <c r="EAF1310" s="1"/>
      <c r="EAG1310" s="1"/>
      <c r="EAH1310" s="1"/>
      <c r="EAI1310" s="1"/>
      <c r="EAJ1310" s="1"/>
      <c r="EAK1310" s="1"/>
      <c r="EAL1310" s="1"/>
      <c r="EAM1310" s="1"/>
      <c r="EAN1310" s="1"/>
      <c r="EAO1310" s="1"/>
      <c r="EAP1310" s="1"/>
      <c r="EAQ1310" s="1"/>
      <c r="EAR1310" s="1"/>
      <c r="EAS1310" s="1"/>
      <c r="EAT1310" s="1"/>
      <c r="EAU1310" s="1"/>
      <c r="EAV1310" s="1"/>
      <c r="EAW1310" s="1"/>
      <c r="EAX1310" s="1"/>
      <c r="EAY1310" s="1"/>
      <c r="EAZ1310" s="1"/>
      <c r="EBA1310" s="1"/>
      <c r="EBB1310" s="1"/>
      <c r="EBC1310" s="1"/>
      <c r="EBD1310" s="1"/>
      <c r="EBE1310" s="1"/>
      <c r="EBF1310" s="1"/>
      <c r="EBG1310" s="1"/>
      <c r="EBH1310" s="1"/>
      <c r="EBI1310" s="1"/>
      <c r="EBJ1310" s="1"/>
      <c r="EBK1310" s="1"/>
      <c r="EBL1310" s="1"/>
      <c r="EBM1310" s="1"/>
      <c r="EBN1310" s="1"/>
      <c r="EBO1310" s="1"/>
      <c r="EBP1310" s="1"/>
      <c r="EBQ1310" s="1"/>
      <c r="EBR1310" s="1"/>
      <c r="EBS1310" s="1"/>
      <c r="EBT1310" s="1"/>
      <c r="EBU1310" s="1"/>
      <c r="EBV1310" s="1"/>
      <c r="EBW1310" s="1"/>
      <c r="EBX1310" s="1"/>
      <c r="EBY1310" s="1"/>
      <c r="EBZ1310" s="1"/>
      <c r="ECA1310" s="1"/>
      <c r="ECB1310" s="1"/>
      <c r="ECC1310" s="1"/>
      <c r="ECD1310" s="1"/>
      <c r="ECE1310" s="1"/>
      <c r="ECF1310" s="1"/>
      <c r="ECG1310" s="1"/>
      <c r="ECH1310" s="1"/>
      <c r="ECI1310" s="1"/>
      <c r="ECJ1310" s="1"/>
      <c r="ECK1310" s="1"/>
      <c r="ECL1310" s="1"/>
      <c r="ECM1310" s="1"/>
      <c r="ECN1310" s="1"/>
      <c r="ECO1310" s="1"/>
      <c r="ECP1310" s="1"/>
      <c r="ECQ1310" s="1"/>
      <c r="ECR1310" s="1"/>
      <c r="ECS1310" s="1"/>
      <c r="ECT1310" s="1"/>
      <c r="ECU1310" s="1"/>
      <c r="ECV1310" s="1"/>
      <c r="ECW1310" s="1"/>
      <c r="ECX1310" s="1"/>
      <c r="ECY1310" s="1"/>
      <c r="ECZ1310" s="1"/>
      <c r="EDA1310" s="1"/>
      <c r="EDB1310" s="1"/>
      <c r="EDC1310" s="1"/>
      <c r="EDD1310" s="1"/>
      <c r="EDE1310" s="1"/>
      <c r="EDF1310" s="1"/>
      <c r="EDG1310" s="1"/>
      <c r="EDH1310" s="1"/>
      <c r="EDI1310" s="1"/>
      <c r="EDJ1310" s="1"/>
      <c r="EDK1310" s="1"/>
      <c r="EDL1310" s="1"/>
      <c r="EDM1310" s="1"/>
      <c r="EDN1310" s="1"/>
      <c r="EDO1310" s="1"/>
      <c r="EDP1310" s="1"/>
      <c r="EDQ1310" s="1"/>
      <c r="EDR1310" s="1"/>
      <c r="EDS1310" s="1"/>
      <c r="EDT1310" s="1"/>
      <c r="EDU1310" s="1"/>
      <c r="EDV1310" s="1"/>
      <c r="EDW1310" s="1"/>
      <c r="EDX1310" s="1"/>
      <c r="EDY1310" s="1"/>
      <c r="EDZ1310" s="1"/>
      <c r="EEA1310" s="1"/>
      <c r="EEB1310" s="1"/>
      <c r="EEC1310" s="1"/>
      <c r="EED1310" s="1"/>
      <c r="EEE1310" s="1"/>
      <c r="EEF1310" s="1"/>
      <c r="EEG1310" s="1"/>
      <c r="EEH1310" s="1"/>
      <c r="EEI1310" s="1"/>
      <c r="EEJ1310" s="1"/>
      <c r="EEK1310" s="1"/>
      <c r="EEL1310" s="1"/>
      <c r="EEM1310" s="1"/>
      <c r="EEN1310" s="1"/>
      <c r="EEO1310" s="1"/>
      <c r="EEP1310" s="1"/>
      <c r="EEQ1310" s="1"/>
      <c r="EER1310" s="1"/>
      <c r="EES1310" s="1"/>
      <c r="EET1310" s="1"/>
      <c r="EEU1310" s="1"/>
      <c r="EEV1310" s="1"/>
      <c r="EEW1310" s="1"/>
      <c r="EEX1310" s="1"/>
      <c r="EEY1310" s="1"/>
      <c r="EEZ1310" s="1"/>
      <c r="EFA1310" s="1"/>
      <c r="EFB1310" s="1"/>
      <c r="EFC1310" s="1"/>
      <c r="EFD1310" s="1"/>
      <c r="EFE1310" s="1"/>
      <c r="EFF1310" s="1"/>
      <c r="EFG1310" s="1"/>
      <c r="EFH1310" s="1"/>
      <c r="EFI1310" s="1"/>
      <c r="EFJ1310" s="1"/>
      <c r="EFK1310" s="1"/>
      <c r="EFL1310" s="1"/>
      <c r="EFM1310" s="1"/>
      <c r="EFN1310" s="1"/>
      <c r="EFO1310" s="1"/>
      <c r="EFP1310" s="1"/>
      <c r="EFQ1310" s="1"/>
      <c r="EFR1310" s="1"/>
      <c r="EFS1310" s="1"/>
      <c r="EFT1310" s="1"/>
      <c r="EFU1310" s="1"/>
      <c r="EFV1310" s="1"/>
      <c r="EFW1310" s="1"/>
      <c r="EFX1310" s="1"/>
      <c r="EFY1310" s="1"/>
      <c r="EFZ1310" s="1"/>
      <c r="EGA1310" s="1"/>
      <c r="EGB1310" s="1"/>
      <c r="EGC1310" s="1"/>
      <c r="EGD1310" s="1"/>
      <c r="EGE1310" s="1"/>
      <c r="EGF1310" s="1"/>
      <c r="EGG1310" s="1"/>
      <c r="EGH1310" s="1"/>
      <c r="EGI1310" s="1"/>
      <c r="EGJ1310" s="1"/>
      <c r="EGK1310" s="1"/>
      <c r="EGL1310" s="1"/>
      <c r="EGM1310" s="1"/>
      <c r="EGN1310" s="1"/>
      <c r="EGO1310" s="1"/>
      <c r="EGP1310" s="1"/>
      <c r="EGQ1310" s="1"/>
      <c r="EGR1310" s="1"/>
      <c r="EGS1310" s="1"/>
      <c r="EGT1310" s="1"/>
      <c r="EGU1310" s="1"/>
      <c r="EGV1310" s="1"/>
      <c r="EGW1310" s="1"/>
      <c r="EGX1310" s="1"/>
      <c r="EGY1310" s="1"/>
      <c r="EGZ1310" s="1"/>
      <c r="EHA1310" s="1"/>
      <c r="EHB1310" s="1"/>
      <c r="EHC1310" s="1"/>
      <c r="EHD1310" s="1"/>
      <c r="EHE1310" s="1"/>
      <c r="EHF1310" s="1"/>
      <c r="EHG1310" s="1"/>
      <c r="EHH1310" s="1"/>
      <c r="EHI1310" s="1"/>
      <c r="EHJ1310" s="1"/>
      <c r="EHK1310" s="1"/>
      <c r="EHL1310" s="1"/>
      <c r="EHM1310" s="1"/>
      <c r="EHN1310" s="1"/>
      <c r="EHO1310" s="1"/>
      <c r="EHP1310" s="1"/>
      <c r="EHQ1310" s="1"/>
      <c r="EHR1310" s="1"/>
      <c r="EHS1310" s="1"/>
      <c r="EHT1310" s="1"/>
      <c r="EHU1310" s="1"/>
      <c r="EHV1310" s="1"/>
      <c r="EHW1310" s="1"/>
      <c r="EHX1310" s="1"/>
      <c r="EHY1310" s="1"/>
      <c r="EHZ1310" s="1"/>
      <c r="EIA1310" s="1"/>
      <c r="EIB1310" s="1"/>
      <c r="EIC1310" s="1"/>
      <c r="EID1310" s="1"/>
      <c r="EIE1310" s="1"/>
      <c r="EIF1310" s="1"/>
      <c r="EIG1310" s="1"/>
      <c r="EIH1310" s="1"/>
      <c r="EII1310" s="1"/>
      <c r="EIJ1310" s="1"/>
      <c r="EIK1310" s="1"/>
      <c r="EIL1310" s="1"/>
      <c r="EIM1310" s="1"/>
      <c r="EIN1310" s="1"/>
      <c r="EIO1310" s="1"/>
      <c r="EIP1310" s="1"/>
      <c r="EIQ1310" s="1"/>
      <c r="EIR1310" s="1"/>
      <c r="EIS1310" s="1"/>
      <c r="EIT1310" s="1"/>
      <c r="EIU1310" s="1"/>
      <c r="EIV1310" s="1"/>
      <c r="EIW1310" s="1"/>
      <c r="EIX1310" s="1"/>
      <c r="EIY1310" s="1"/>
      <c r="EIZ1310" s="1"/>
      <c r="EJA1310" s="1"/>
      <c r="EJB1310" s="1"/>
      <c r="EJC1310" s="1"/>
      <c r="EJD1310" s="1"/>
      <c r="EJE1310" s="1"/>
      <c r="EJF1310" s="1"/>
      <c r="EJG1310" s="1"/>
      <c r="EJH1310" s="1"/>
      <c r="EJI1310" s="1"/>
      <c r="EJJ1310" s="1"/>
      <c r="EJK1310" s="1"/>
      <c r="EJL1310" s="1"/>
      <c r="EJM1310" s="1"/>
      <c r="EJN1310" s="1"/>
      <c r="EJO1310" s="1"/>
      <c r="EJP1310" s="1"/>
      <c r="EJQ1310" s="1"/>
      <c r="EJR1310" s="1"/>
      <c r="EJS1310" s="1"/>
      <c r="EJT1310" s="1"/>
      <c r="EJU1310" s="1"/>
      <c r="EJV1310" s="1"/>
      <c r="EJW1310" s="1"/>
      <c r="EJX1310" s="1"/>
      <c r="EJY1310" s="1"/>
      <c r="EJZ1310" s="1"/>
      <c r="EKA1310" s="1"/>
      <c r="EKB1310" s="1"/>
      <c r="EKC1310" s="1"/>
      <c r="EKD1310" s="1"/>
      <c r="EKE1310" s="1"/>
      <c r="EKF1310" s="1"/>
      <c r="EKG1310" s="1"/>
      <c r="EKH1310" s="1"/>
      <c r="EKI1310" s="1"/>
      <c r="EKJ1310" s="1"/>
      <c r="EKK1310" s="1"/>
      <c r="EKL1310" s="1"/>
      <c r="EKM1310" s="1"/>
      <c r="EKN1310" s="1"/>
      <c r="EKO1310" s="1"/>
      <c r="EKP1310" s="1"/>
      <c r="EKQ1310" s="1"/>
      <c r="EKR1310" s="1"/>
      <c r="EKS1310" s="1"/>
      <c r="EKT1310" s="1"/>
      <c r="EKU1310" s="1"/>
      <c r="EKV1310" s="1"/>
      <c r="EKW1310" s="1"/>
      <c r="EKX1310" s="1"/>
      <c r="EKY1310" s="1"/>
      <c r="EKZ1310" s="1"/>
      <c r="ELA1310" s="1"/>
      <c r="ELB1310" s="1"/>
      <c r="ELC1310" s="1"/>
      <c r="ELD1310" s="1"/>
      <c r="ELE1310" s="1"/>
      <c r="ELF1310" s="1"/>
      <c r="ELG1310" s="1"/>
      <c r="ELH1310" s="1"/>
      <c r="ELI1310" s="1"/>
      <c r="ELJ1310" s="1"/>
      <c r="ELK1310" s="1"/>
      <c r="ELL1310" s="1"/>
      <c r="ELM1310" s="1"/>
      <c r="ELN1310" s="1"/>
      <c r="ELO1310" s="1"/>
      <c r="ELP1310" s="1"/>
      <c r="ELQ1310" s="1"/>
      <c r="ELR1310" s="1"/>
      <c r="ELS1310" s="1"/>
      <c r="ELT1310" s="1"/>
      <c r="ELU1310" s="1"/>
      <c r="ELV1310" s="1"/>
      <c r="ELW1310" s="1"/>
      <c r="ELX1310" s="1"/>
      <c r="ELY1310" s="1"/>
      <c r="ELZ1310" s="1"/>
      <c r="EMA1310" s="1"/>
      <c r="EMB1310" s="1"/>
      <c r="EMC1310" s="1"/>
      <c r="EMD1310" s="1"/>
      <c r="EME1310" s="1"/>
      <c r="EMF1310" s="1"/>
      <c r="EMG1310" s="1"/>
      <c r="EMH1310" s="1"/>
      <c r="EMI1310" s="1"/>
      <c r="EMJ1310" s="1"/>
      <c r="EMK1310" s="1"/>
      <c r="EML1310" s="1"/>
      <c r="EMM1310" s="1"/>
      <c r="EMN1310" s="1"/>
      <c r="EMO1310" s="1"/>
      <c r="EMP1310" s="1"/>
      <c r="EMQ1310" s="1"/>
      <c r="EMR1310" s="1"/>
      <c r="EMS1310" s="1"/>
      <c r="EMT1310" s="1"/>
      <c r="EMU1310" s="1"/>
      <c r="EMV1310" s="1"/>
      <c r="EMW1310" s="1"/>
      <c r="EMX1310" s="1"/>
      <c r="EMY1310" s="1"/>
      <c r="EMZ1310" s="1"/>
      <c r="ENA1310" s="1"/>
      <c r="ENB1310" s="1"/>
      <c r="ENC1310" s="1"/>
      <c r="END1310" s="1"/>
      <c r="ENE1310" s="1"/>
      <c r="ENF1310" s="1"/>
      <c r="ENG1310" s="1"/>
      <c r="ENH1310" s="1"/>
      <c r="ENI1310" s="1"/>
      <c r="ENJ1310" s="1"/>
      <c r="ENK1310" s="1"/>
      <c r="ENL1310" s="1"/>
      <c r="ENM1310" s="1"/>
      <c r="ENN1310" s="1"/>
      <c r="ENO1310" s="1"/>
      <c r="ENP1310" s="1"/>
      <c r="ENQ1310" s="1"/>
      <c r="ENR1310" s="1"/>
      <c r="ENS1310" s="1"/>
      <c r="ENT1310" s="1"/>
      <c r="ENU1310" s="1"/>
      <c r="ENV1310" s="1"/>
      <c r="ENW1310" s="1"/>
      <c r="ENX1310" s="1"/>
      <c r="ENY1310" s="1"/>
      <c r="ENZ1310" s="1"/>
      <c r="EOA1310" s="1"/>
      <c r="EOB1310" s="1"/>
      <c r="EOC1310" s="1"/>
      <c r="EOD1310" s="1"/>
      <c r="EOE1310" s="1"/>
      <c r="EOF1310" s="1"/>
      <c r="EOG1310" s="1"/>
      <c r="EOH1310" s="1"/>
      <c r="EOI1310" s="1"/>
      <c r="EOJ1310" s="1"/>
      <c r="EOK1310" s="1"/>
      <c r="EOL1310" s="1"/>
      <c r="EOM1310" s="1"/>
      <c r="EON1310" s="1"/>
      <c r="EOO1310" s="1"/>
      <c r="EOP1310" s="1"/>
      <c r="EOQ1310" s="1"/>
      <c r="EOR1310" s="1"/>
      <c r="EOS1310" s="1"/>
      <c r="EOT1310" s="1"/>
      <c r="EOU1310" s="1"/>
      <c r="EOV1310" s="1"/>
      <c r="EOW1310" s="1"/>
      <c r="EOX1310" s="1"/>
      <c r="EOY1310" s="1"/>
      <c r="EOZ1310" s="1"/>
      <c r="EPA1310" s="1"/>
      <c r="EPB1310" s="1"/>
      <c r="EPC1310" s="1"/>
      <c r="EPD1310" s="1"/>
      <c r="EPE1310" s="1"/>
      <c r="EPF1310" s="1"/>
      <c r="EPG1310" s="1"/>
      <c r="EPH1310" s="1"/>
      <c r="EPI1310" s="1"/>
      <c r="EPJ1310" s="1"/>
      <c r="EPK1310" s="1"/>
      <c r="EPL1310" s="1"/>
      <c r="EPM1310" s="1"/>
      <c r="EPN1310" s="1"/>
      <c r="EPO1310" s="1"/>
      <c r="EPP1310" s="1"/>
      <c r="EPQ1310" s="1"/>
      <c r="EPR1310" s="1"/>
      <c r="EPS1310" s="1"/>
      <c r="EPT1310" s="1"/>
      <c r="EPU1310" s="1"/>
      <c r="EPV1310" s="1"/>
      <c r="EPW1310" s="1"/>
      <c r="EPX1310" s="1"/>
      <c r="EPY1310" s="1"/>
      <c r="EPZ1310" s="1"/>
      <c r="EQA1310" s="1"/>
      <c r="EQB1310" s="1"/>
      <c r="EQC1310" s="1"/>
      <c r="EQD1310" s="1"/>
      <c r="EQE1310" s="1"/>
      <c r="EQF1310" s="1"/>
      <c r="EQG1310" s="1"/>
      <c r="EQH1310" s="1"/>
      <c r="EQI1310" s="1"/>
      <c r="EQJ1310" s="1"/>
      <c r="EQK1310" s="1"/>
      <c r="EQL1310" s="1"/>
      <c r="EQM1310" s="1"/>
      <c r="EQN1310" s="1"/>
      <c r="EQO1310" s="1"/>
      <c r="EQP1310" s="1"/>
      <c r="EQQ1310" s="1"/>
      <c r="EQR1310" s="1"/>
      <c r="EQS1310" s="1"/>
      <c r="EQT1310" s="1"/>
      <c r="EQU1310" s="1"/>
      <c r="EQV1310" s="1"/>
      <c r="EQW1310" s="1"/>
      <c r="EQX1310" s="1"/>
      <c r="EQY1310" s="1"/>
      <c r="EQZ1310" s="1"/>
      <c r="ERA1310" s="1"/>
      <c r="ERB1310" s="1"/>
      <c r="ERC1310" s="1"/>
      <c r="ERD1310" s="1"/>
      <c r="ERE1310" s="1"/>
      <c r="ERF1310" s="1"/>
      <c r="ERG1310" s="1"/>
      <c r="ERH1310" s="1"/>
      <c r="ERI1310" s="1"/>
      <c r="ERJ1310" s="1"/>
      <c r="ERK1310" s="1"/>
      <c r="ERL1310" s="1"/>
      <c r="ERM1310" s="1"/>
      <c r="ERN1310" s="1"/>
      <c r="ERO1310" s="1"/>
      <c r="ERP1310" s="1"/>
      <c r="ERQ1310" s="1"/>
      <c r="ERR1310" s="1"/>
      <c r="ERS1310" s="1"/>
      <c r="ERT1310" s="1"/>
      <c r="ERU1310" s="1"/>
      <c r="ERV1310" s="1"/>
      <c r="ERW1310" s="1"/>
      <c r="ERX1310" s="1"/>
      <c r="ERY1310" s="1"/>
      <c r="ERZ1310" s="1"/>
      <c r="ESA1310" s="1"/>
      <c r="ESB1310" s="1"/>
      <c r="ESC1310" s="1"/>
      <c r="ESD1310" s="1"/>
      <c r="ESE1310" s="1"/>
      <c r="ESF1310" s="1"/>
      <c r="ESG1310" s="1"/>
      <c r="ESH1310" s="1"/>
      <c r="ESI1310" s="1"/>
      <c r="ESJ1310" s="1"/>
      <c r="ESK1310" s="1"/>
      <c r="ESL1310" s="1"/>
      <c r="ESM1310" s="1"/>
      <c r="ESN1310" s="1"/>
      <c r="ESO1310" s="1"/>
      <c r="ESP1310" s="1"/>
      <c r="ESQ1310" s="1"/>
      <c r="ESR1310" s="1"/>
      <c r="ESS1310" s="1"/>
      <c r="EST1310" s="1"/>
      <c r="ESU1310" s="1"/>
      <c r="ESV1310" s="1"/>
      <c r="ESW1310" s="1"/>
      <c r="ESX1310" s="1"/>
      <c r="ESY1310" s="1"/>
      <c r="ESZ1310" s="1"/>
      <c r="ETA1310" s="1"/>
      <c r="ETB1310" s="1"/>
      <c r="ETC1310" s="1"/>
      <c r="ETD1310" s="1"/>
      <c r="ETE1310" s="1"/>
      <c r="ETF1310" s="1"/>
      <c r="ETG1310" s="1"/>
      <c r="ETH1310" s="1"/>
      <c r="ETI1310" s="1"/>
      <c r="ETJ1310" s="1"/>
      <c r="ETK1310" s="1"/>
      <c r="ETL1310" s="1"/>
      <c r="ETM1310" s="1"/>
      <c r="ETN1310" s="1"/>
      <c r="ETO1310" s="1"/>
      <c r="ETP1310" s="1"/>
      <c r="ETQ1310" s="1"/>
      <c r="ETR1310" s="1"/>
      <c r="ETS1310" s="1"/>
      <c r="ETT1310" s="1"/>
      <c r="ETU1310" s="1"/>
      <c r="ETV1310" s="1"/>
      <c r="ETW1310" s="1"/>
      <c r="ETX1310" s="1"/>
      <c r="ETY1310" s="1"/>
      <c r="ETZ1310" s="1"/>
      <c r="EUA1310" s="1"/>
      <c r="EUB1310" s="1"/>
      <c r="EUC1310" s="1"/>
      <c r="EUD1310" s="1"/>
      <c r="EUE1310" s="1"/>
      <c r="EUF1310" s="1"/>
      <c r="EUG1310" s="1"/>
      <c r="EUH1310" s="1"/>
      <c r="EUI1310" s="1"/>
      <c r="EUJ1310" s="1"/>
      <c r="EUK1310" s="1"/>
      <c r="EUL1310" s="1"/>
      <c r="EUM1310" s="1"/>
      <c r="EUN1310" s="1"/>
      <c r="EUO1310" s="1"/>
      <c r="EUP1310" s="1"/>
      <c r="EUQ1310" s="1"/>
      <c r="EUR1310" s="1"/>
      <c r="EUS1310" s="1"/>
      <c r="EUT1310" s="1"/>
      <c r="EUU1310" s="1"/>
      <c r="EUV1310" s="1"/>
      <c r="EUW1310" s="1"/>
      <c r="EUX1310" s="1"/>
      <c r="EUY1310" s="1"/>
      <c r="EUZ1310" s="1"/>
      <c r="EVA1310" s="1"/>
      <c r="EVB1310" s="1"/>
      <c r="EVC1310" s="1"/>
      <c r="EVD1310" s="1"/>
      <c r="EVE1310" s="1"/>
      <c r="EVF1310" s="1"/>
      <c r="EVG1310" s="1"/>
      <c r="EVH1310" s="1"/>
      <c r="EVI1310" s="1"/>
      <c r="EVJ1310" s="1"/>
      <c r="EVK1310" s="1"/>
      <c r="EVL1310" s="1"/>
      <c r="EVM1310" s="1"/>
      <c r="EVN1310" s="1"/>
      <c r="EVO1310" s="1"/>
      <c r="EVP1310" s="1"/>
      <c r="EVQ1310" s="1"/>
      <c r="EVR1310" s="1"/>
      <c r="EVS1310" s="1"/>
      <c r="EVT1310" s="1"/>
      <c r="EVU1310" s="1"/>
      <c r="EVV1310" s="1"/>
      <c r="EVW1310" s="1"/>
      <c r="EVX1310" s="1"/>
      <c r="EVY1310" s="1"/>
      <c r="EVZ1310" s="1"/>
      <c r="EWA1310" s="1"/>
      <c r="EWB1310" s="1"/>
      <c r="EWC1310" s="1"/>
      <c r="EWD1310" s="1"/>
      <c r="EWE1310" s="1"/>
      <c r="EWF1310" s="1"/>
      <c r="EWG1310" s="1"/>
      <c r="EWH1310" s="1"/>
      <c r="EWI1310" s="1"/>
      <c r="EWJ1310" s="1"/>
      <c r="EWK1310" s="1"/>
      <c r="EWL1310" s="1"/>
      <c r="EWM1310" s="1"/>
      <c r="EWN1310" s="1"/>
      <c r="EWO1310" s="1"/>
      <c r="EWP1310" s="1"/>
      <c r="EWQ1310" s="1"/>
      <c r="EWR1310" s="1"/>
      <c r="EWS1310" s="1"/>
      <c r="EWT1310" s="1"/>
      <c r="EWU1310" s="1"/>
      <c r="EWV1310" s="1"/>
      <c r="EWW1310" s="1"/>
      <c r="EWX1310" s="1"/>
      <c r="EWY1310" s="1"/>
      <c r="EWZ1310" s="1"/>
      <c r="EXA1310" s="1"/>
      <c r="EXB1310" s="1"/>
      <c r="EXC1310" s="1"/>
      <c r="EXD1310" s="1"/>
      <c r="EXE1310" s="1"/>
      <c r="EXF1310" s="1"/>
      <c r="EXG1310" s="1"/>
      <c r="EXH1310" s="1"/>
      <c r="EXI1310" s="1"/>
      <c r="EXJ1310" s="1"/>
      <c r="EXK1310" s="1"/>
      <c r="EXL1310" s="1"/>
      <c r="EXM1310" s="1"/>
      <c r="EXN1310" s="1"/>
      <c r="EXO1310" s="1"/>
      <c r="EXP1310" s="1"/>
      <c r="EXQ1310" s="1"/>
      <c r="EXR1310" s="1"/>
      <c r="EXS1310" s="1"/>
      <c r="EXT1310" s="1"/>
      <c r="EXU1310" s="1"/>
      <c r="EXV1310" s="1"/>
      <c r="EXW1310" s="1"/>
      <c r="EXX1310" s="1"/>
      <c r="EXY1310" s="1"/>
      <c r="EXZ1310" s="1"/>
      <c r="EYA1310" s="1"/>
      <c r="EYB1310" s="1"/>
      <c r="EYC1310" s="1"/>
      <c r="EYD1310" s="1"/>
      <c r="EYE1310" s="1"/>
      <c r="EYF1310" s="1"/>
      <c r="EYG1310" s="1"/>
      <c r="EYH1310" s="1"/>
      <c r="EYI1310" s="1"/>
      <c r="EYJ1310" s="1"/>
      <c r="EYK1310" s="1"/>
      <c r="EYL1310" s="1"/>
      <c r="EYM1310" s="1"/>
      <c r="EYN1310" s="1"/>
      <c r="EYO1310" s="1"/>
      <c r="EYP1310" s="1"/>
      <c r="EYQ1310" s="1"/>
      <c r="EYR1310" s="1"/>
      <c r="EYS1310" s="1"/>
      <c r="EYT1310" s="1"/>
      <c r="EYU1310" s="1"/>
      <c r="EYV1310" s="1"/>
      <c r="EYW1310" s="1"/>
      <c r="EYX1310" s="1"/>
      <c r="EYY1310" s="1"/>
      <c r="EYZ1310" s="1"/>
      <c r="EZA1310" s="1"/>
      <c r="EZB1310" s="1"/>
      <c r="EZC1310" s="1"/>
      <c r="EZD1310" s="1"/>
      <c r="EZE1310" s="1"/>
      <c r="EZF1310" s="1"/>
      <c r="EZG1310" s="1"/>
      <c r="EZH1310" s="1"/>
      <c r="EZI1310" s="1"/>
      <c r="EZJ1310" s="1"/>
      <c r="EZK1310" s="1"/>
      <c r="EZL1310" s="1"/>
      <c r="EZM1310" s="1"/>
      <c r="EZN1310" s="1"/>
      <c r="EZO1310" s="1"/>
      <c r="EZP1310" s="1"/>
      <c r="EZQ1310" s="1"/>
      <c r="EZR1310" s="1"/>
      <c r="EZS1310" s="1"/>
      <c r="EZT1310" s="1"/>
      <c r="EZU1310" s="1"/>
      <c r="EZV1310" s="1"/>
      <c r="EZW1310" s="1"/>
      <c r="EZX1310" s="1"/>
      <c r="EZY1310" s="1"/>
      <c r="EZZ1310" s="1"/>
      <c r="FAA1310" s="1"/>
      <c r="FAB1310" s="1"/>
      <c r="FAC1310" s="1"/>
      <c r="FAD1310" s="1"/>
      <c r="FAE1310" s="1"/>
      <c r="FAF1310" s="1"/>
      <c r="FAG1310" s="1"/>
      <c r="FAH1310" s="1"/>
      <c r="FAI1310" s="1"/>
      <c r="FAJ1310" s="1"/>
      <c r="FAK1310" s="1"/>
      <c r="FAL1310" s="1"/>
      <c r="FAM1310" s="1"/>
      <c r="FAN1310" s="1"/>
      <c r="FAO1310" s="1"/>
      <c r="FAP1310" s="1"/>
      <c r="FAQ1310" s="1"/>
      <c r="FAR1310" s="1"/>
      <c r="FAS1310" s="1"/>
      <c r="FAT1310" s="1"/>
      <c r="FAU1310" s="1"/>
      <c r="FAV1310" s="1"/>
      <c r="FAW1310" s="1"/>
      <c r="FAX1310" s="1"/>
      <c r="FAY1310" s="1"/>
      <c r="FAZ1310" s="1"/>
      <c r="FBA1310" s="1"/>
      <c r="FBB1310" s="1"/>
      <c r="FBC1310" s="1"/>
      <c r="FBD1310" s="1"/>
      <c r="FBE1310" s="1"/>
      <c r="FBF1310" s="1"/>
      <c r="FBG1310" s="1"/>
      <c r="FBH1310" s="1"/>
      <c r="FBI1310" s="1"/>
      <c r="FBJ1310" s="1"/>
      <c r="FBK1310" s="1"/>
      <c r="FBL1310" s="1"/>
      <c r="FBM1310" s="1"/>
      <c r="FBN1310" s="1"/>
      <c r="FBO1310" s="1"/>
      <c r="FBP1310" s="1"/>
      <c r="FBQ1310" s="1"/>
      <c r="FBR1310" s="1"/>
      <c r="FBS1310" s="1"/>
      <c r="FBT1310" s="1"/>
      <c r="FBU1310" s="1"/>
      <c r="FBV1310" s="1"/>
      <c r="FBW1310" s="1"/>
      <c r="FBX1310" s="1"/>
      <c r="FBY1310" s="1"/>
      <c r="FBZ1310" s="1"/>
      <c r="FCA1310" s="1"/>
      <c r="FCB1310" s="1"/>
      <c r="FCC1310" s="1"/>
      <c r="FCD1310" s="1"/>
      <c r="FCE1310" s="1"/>
      <c r="FCF1310" s="1"/>
      <c r="FCG1310" s="1"/>
      <c r="FCH1310" s="1"/>
      <c r="FCI1310" s="1"/>
      <c r="FCJ1310" s="1"/>
      <c r="FCK1310" s="1"/>
      <c r="FCL1310" s="1"/>
      <c r="FCM1310" s="1"/>
      <c r="FCN1310" s="1"/>
      <c r="FCO1310" s="1"/>
      <c r="FCP1310" s="1"/>
      <c r="FCQ1310" s="1"/>
      <c r="FCR1310" s="1"/>
      <c r="FCS1310" s="1"/>
      <c r="FCT1310" s="1"/>
      <c r="FCU1310" s="1"/>
      <c r="FCV1310" s="1"/>
      <c r="FCW1310" s="1"/>
      <c r="FCX1310" s="1"/>
      <c r="FCY1310" s="1"/>
      <c r="FCZ1310" s="1"/>
      <c r="FDA1310" s="1"/>
      <c r="FDB1310" s="1"/>
      <c r="FDC1310" s="1"/>
      <c r="FDD1310" s="1"/>
      <c r="FDE1310" s="1"/>
      <c r="FDF1310" s="1"/>
      <c r="FDG1310" s="1"/>
      <c r="FDH1310" s="1"/>
      <c r="FDI1310" s="1"/>
      <c r="FDJ1310" s="1"/>
      <c r="FDK1310" s="1"/>
      <c r="FDL1310" s="1"/>
      <c r="FDM1310" s="1"/>
      <c r="FDN1310" s="1"/>
      <c r="FDO1310" s="1"/>
      <c r="FDP1310" s="1"/>
      <c r="FDQ1310" s="1"/>
      <c r="FDR1310" s="1"/>
      <c r="FDS1310" s="1"/>
      <c r="FDT1310" s="1"/>
      <c r="FDU1310" s="1"/>
      <c r="FDV1310" s="1"/>
      <c r="FDW1310" s="1"/>
      <c r="FDX1310" s="1"/>
      <c r="FDY1310" s="1"/>
      <c r="FDZ1310" s="1"/>
      <c r="FEA1310" s="1"/>
      <c r="FEB1310" s="1"/>
      <c r="FEC1310" s="1"/>
      <c r="FED1310" s="1"/>
      <c r="FEE1310" s="1"/>
      <c r="FEF1310" s="1"/>
      <c r="FEG1310" s="1"/>
      <c r="FEH1310" s="1"/>
      <c r="FEI1310" s="1"/>
      <c r="FEJ1310" s="1"/>
      <c r="FEK1310" s="1"/>
      <c r="FEL1310" s="1"/>
      <c r="FEM1310" s="1"/>
      <c r="FEN1310" s="1"/>
      <c r="FEO1310" s="1"/>
      <c r="FEP1310" s="1"/>
      <c r="FEQ1310" s="1"/>
      <c r="FER1310" s="1"/>
      <c r="FES1310" s="1"/>
      <c r="FET1310" s="1"/>
      <c r="FEU1310" s="1"/>
      <c r="FEV1310" s="1"/>
      <c r="FEW1310" s="1"/>
      <c r="FEX1310" s="1"/>
      <c r="FEY1310" s="1"/>
      <c r="FEZ1310" s="1"/>
      <c r="FFA1310" s="1"/>
      <c r="FFB1310" s="1"/>
      <c r="FFC1310" s="1"/>
      <c r="FFD1310" s="1"/>
      <c r="FFE1310" s="1"/>
      <c r="FFF1310" s="1"/>
      <c r="FFG1310" s="1"/>
      <c r="FFH1310" s="1"/>
      <c r="FFI1310" s="1"/>
      <c r="FFJ1310" s="1"/>
      <c r="FFK1310" s="1"/>
      <c r="FFL1310" s="1"/>
      <c r="FFM1310" s="1"/>
      <c r="FFN1310" s="1"/>
      <c r="FFO1310" s="1"/>
      <c r="FFP1310" s="1"/>
      <c r="FFQ1310" s="1"/>
      <c r="FFR1310" s="1"/>
      <c r="FFS1310" s="1"/>
      <c r="FFT1310" s="1"/>
      <c r="FFU1310" s="1"/>
      <c r="FFV1310" s="1"/>
      <c r="FFW1310" s="1"/>
      <c r="FFX1310" s="1"/>
      <c r="FFY1310" s="1"/>
      <c r="FFZ1310" s="1"/>
      <c r="FGA1310" s="1"/>
      <c r="FGB1310" s="1"/>
      <c r="FGC1310" s="1"/>
      <c r="FGD1310" s="1"/>
      <c r="FGE1310" s="1"/>
      <c r="FGF1310" s="1"/>
      <c r="FGG1310" s="1"/>
      <c r="FGH1310" s="1"/>
      <c r="FGI1310" s="1"/>
      <c r="FGJ1310" s="1"/>
      <c r="FGK1310" s="1"/>
      <c r="FGL1310" s="1"/>
      <c r="FGM1310" s="1"/>
      <c r="FGN1310" s="1"/>
      <c r="FGO1310" s="1"/>
      <c r="FGP1310" s="1"/>
      <c r="FGQ1310" s="1"/>
      <c r="FGR1310" s="1"/>
      <c r="FGS1310" s="1"/>
      <c r="FGT1310" s="1"/>
      <c r="FGU1310" s="1"/>
      <c r="FGV1310" s="1"/>
      <c r="FGW1310" s="1"/>
      <c r="FGX1310" s="1"/>
      <c r="FGY1310" s="1"/>
      <c r="FGZ1310" s="1"/>
      <c r="FHA1310" s="1"/>
      <c r="FHB1310" s="1"/>
      <c r="FHC1310" s="1"/>
      <c r="FHD1310" s="1"/>
      <c r="FHE1310" s="1"/>
      <c r="FHF1310" s="1"/>
      <c r="FHG1310" s="1"/>
      <c r="FHH1310" s="1"/>
      <c r="FHI1310" s="1"/>
      <c r="FHJ1310" s="1"/>
      <c r="FHK1310" s="1"/>
      <c r="FHL1310" s="1"/>
      <c r="FHM1310" s="1"/>
      <c r="FHN1310" s="1"/>
      <c r="FHO1310" s="1"/>
      <c r="FHP1310" s="1"/>
      <c r="FHQ1310" s="1"/>
      <c r="FHR1310" s="1"/>
      <c r="FHS1310" s="1"/>
      <c r="FHT1310" s="1"/>
      <c r="FHU1310" s="1"/>
      <c r="FHV1310" s="1"/>
      <c r="FHW1310" s="1"/>
      <c r="FHX1310" s="1"/>
      <c r="FHY1310" s="1"/>
      <c r="FHZ1310" s="1"/>
      <c r="FIA1310" s="1"/>
      <c r="FIB1310" s="1"/>
      <c r="FIC1310" s="1"/>
      <c r="FID1310" s="1"/>
      <c r="FIE1310" s="1"/>
      <c r="FIF1310" s="1"/>
      <c r="FIG1310" s="1"/>
      <c r="FIH1310" s="1"/>
      <c r="FII1310" s="1"/>
      <c r="FIJ1310" s="1"/>
      <c r="FIK1310" s="1"/>
      <c r="FIL1310" s="1"/>
      <c r="FIM1310" s="1"/>
      <c r="FIN1310" s="1"/>
      <c r="FIO1310" s="1"/>
      <c r="FIP1310" s="1"/>
      <c r="FIQ1310" s="1"/>
      <c r="FIR1310" s="1"/>
      <c r="FIS1310" s="1"/>
      <c r="FIT1310" s="1"/>
      <c r="FIU1310" s="1"/>
      <c r="FIV1310" s="1"/>
      <c r="FIW1310" s="1"/>
      <c r="FIX1310" s="1"/>
      <c r="FIY1310" s="1"/>
      <c r="FIZ1310" s="1"/>
      <c r="FJA1310" s="1"/>
      <c r="FJB1310" s="1"/>
      <c r="FJC1310" s="1"/>
      <c r="FJD1310" s="1"/>
      <c r="FJE1310" s="1"/>
      <c r="FJF1310" s="1"/>
      <c r="FJG1310" s="1"/>
      <c r="FJH1310" s="1"/>
      <c r="FJI1310" s="1"/>
      <c r="FJJ1310" s="1"/>
      <c r="FJK1310" s="1"/>
      <c r="FJL1310" s="1"/>
      <c r="FJM1310" s="1"/>
      <c r="FJN1310" s="1"/>
      <c r="FJO1310" s="1"/>
      <c r="FJP1310" s="1"/>
      <c r="FJQ1310" s="1"/>
      <c r="FJR1310" s="1"/>
      <c r="FJS1310" s="1"/>
      <c r="FJT1310" s="1"/>
      <c r="FJU1310" s="1"/>
      <c r="FJV1310" s="1"/>
      <c r="FJW1310" s="1"/>
      <c r="FJX1310" s="1"/>
      <c r="FJY1310" s="1"/>
      <c r="FJZ1310" s="1"/>
      <c r="FKA1310" s="1"/>
      <c r="FKB1310" s="1"/>
      <c r="FKC1310" s="1"/>
      <c r="FKD1310" s="1"/>
      <c r="FKE1310" s="1"/>
      <c r="FKF1310" s="1"/>
      <c r="FKG1310" s="1"/>
      <c r="FKH1310" s="1"/>
      <c r="FKI1310" s="1"/>
      <c r="FKJ1310" s="1"/>
      <c r="FKK1310" s="1"/>
      <c r="FKL1310" s="1"/>
      <c r="FKM1310" s="1"/>
      <c r="FKN1310" s="1"/>
      <c r="FKO1310" s="1"/>
      <c r="FKP1310" s="1"/>
      <c r="FKQ1310" s="1"/>
      <c r="FKR1310" s="1"/>
      <c r="FKS1310" s="1"/>
      <c r="FKT1310" s="1"/>
      <c r="FKU1310" s="1"/>
      <c r="FKV1310" s="1"/>
      <c r="FKW1310" s="1"/>
      <c r="FKX1310" s="1"/>
      <c r="FKY1310" s="1"/>
      <c r="FKZ1310" s="1"/>
      <c r="FLA1310" s="1"/>
      <c r="FLB1310" s="1"/>
      <c r="FLC1310" s="1"/>
      <c r="FLD1310" s="1"/>
      <c r="FLE1310" s="1"/>
      <c r="FLF1310" s="1"/>
      <c r="FLG1310" s="1"/>
      <c r="FLH1310" s="1"/>
      <c r="FLI1310" s="1"/>
      <c r="FLJ1310" s="1"/>
      <c r="FLK1310" s="1"/>
      <c r="FLL1310" s="1"/>
      <c r="FLM1310" s="1"/>
      <c r="FLN1310" s="1"/>
      <c r="FLO1310" s="1"/>
      <c r="FLP1310" s="1"/>
      <c r="FLQ1310" s="1"/>
      <c r="FLR1310" s="1"/>
      <c r="FLS1310" s="1"/>
      <c r="FLT1310" s="1"/>
      <c r="FLU1310" s="1"/>
      <c r="FLV1310" s="1"/>
      <c r="FLW1310" s="1"/>
      <c r="FLX1310" s="1"/>
      <c r="FLY1310" s="1"/>
      <c r="FLZ1310" s="1"/>
      <c r="FMA1310" s="1"/>
      <c r="FMB1310" s="1"/>
      <c r="FMC1310" s="1"/>
      <c r="FMD1310" s="1"/>
      <c r="FME1310" s="1"/>
      <c r="FMF1310" s="1"/>
      <c r="FMG1310" s="1"/>
      <c r="FMH1310" s="1"/>
      <c r="FMI1310" s="1"/>
      <c r="FMJ1310" s="1"/>
      <c r="FMK1310" s="1"/>
      <c r="FML1310" s="1"/>
      <c r="FMM1310" s="1"/>
      <c r="FMN1310" s="1"/>
      <c r="FMO1310" s="1"/>
      <c r="FMP1310" s="1"/>
      <c r="FMQ1310" s="1"/>
      <c r="FMR1310" s="1"/>
      <c r="FMS1310" s="1"/>
      <c r="FMT1310" s="1"/>
      <c r="FMU1310" s="1"/>
      <c r="FMV1310" s="1"/>
      <c r="FMW1310" s="1"/>
      <c r="FMX1310" s="1"/>
      <c r="FMY1310" s="1"/>
      <c r="FMZ1310" s="1"/>
      <c r="FNA1310" s="1"/>
      <c r="FNB1310" s="1"/>
      <c r="FNC1310" s="1"/>
      <c r="FND1310" s="1"/>
      <c r="FNE1310" s="1"/>
      <c r="FNF1310" s="1"/>
      <c r="FNG1310" s="1"/>
      <c r="FNH1310" s="1"/>
      <c r="FNI1310" s="1"/>
      <c r="FNJ1310" s="1"/>
      <c r="FNK1310" s="1"/>
      <c r="FNL1310" s="1"/>
      <c r="FNM1310" s="1"/>
      <c r="FNN1310" s="1"/>
      <c r="FNO1310" s="1"/>
      <c r="FNP1310" s="1"/>
      <c r="FNQ1310" s="1"/>
      <c r="FNR1310" s="1"/>
      <c r="FNS1310" s="1"/>
      <c r="FNT1310" s="1"/>
      <c r="FNU1310" s="1"/>
      <c r="FNV1310" s="1"/>
      <c r="FNW1310" s="1"/>
      <c r="FNX1310" s="1"/>
      <c r="FNY1310" s="1"/>
      <c r="FNZ1310" s="1"/>
      <c r="FOA1310" s="1"/>
      <c r="FOB1310" s="1"/>
      <c r="FOC1310" s="1"/>
      <c r="FOD1310" s="1"/>
      <c r="FOE1310" s="1"/>
      <c r="FOF1310" s="1"/>
      <c r="FOG1310" s="1"/>
      <c r="FOH1310" s="1"/>
      <c r="FOI1310" s="1"/>
      <c r="FOJ1310" s="1"/>
      <c r="FOK1310" s="1"/>
      <c r="FOL1310" s="1"/>
      <c r="FOM1310" s="1"/>
      <c r="FON1310" s="1"/>
      <c r="FOO1310" s="1"/>
      <c r="FOP1310" s="1"/>
      <c r="FOQ1310" s="1"/>
      <c r="FOR1310" s="1"/>
      <c r="FOS1310" s="1"/>
      <c r="FOT1310" s="1"/>
      <c r="FOU1310" s="1"/>
      <c r="FOV1310" s="1"/>
      <c r="FOW1310" s="1"/>
      <c r="FOX1310" s="1"/>
      <c r="FOY1310" s="1"/>
      <c r="FOZ1310" s="1"/>
      <c r="FPA1310" s="1"/>
      <c r="FPB1310" s="1"/>
      <c r="FPC1310" s="1"/>
      <c r="FPD1310" s="1"/>
      <c r="FPE1310" s="1"/>
      <c r="FPF1310" s="1"/>
      <c r="FPG1310" s="1"/>
      <c r="FPH1310" s="1"/>
      <c r="FPI1310" s="1"/>
      <c r="FPJ1310" s="1"/>
      <c r="FPK1310" s="1"/>
      <c r="FPL1310" s="1"/>
      <c r="FPM1310" s="1"/>
      <c r="FPN1310" s="1"/>
      <c r="FPO1310" s="1"/>
      <c r="FPP1310" s="1"/>
      <c r="FPQ1310" s="1"/>
      <c r="FPR1310" s="1"/>
      <c r="FPS1310" s="1"/>
      <c r="FPT1310" s="1"/>
      <c r="FPU1310" s="1"/>
      <c r="FPV1310" s="1"/>
      <c r="FPW1310" s="1"/>
      <c r="FPX1310" s="1"/>
      <c r="FPY1310" s="1"/>
      <c r="FPZ1310" s="1"/>
      <c r="FQA1310" s="1"/>
      <c r="FQB1310" s="1"/>
      <c r="FQC1310" s="1"/>
      <c r="FQD1310" s="1"/>
      <c r="FQE1310" s="1"/>
      <c r="FQF1310" s="1"/>
      <c r="FQG1310" s="1"/>
      <c r="FQH1310" s="1"/>
      <c r="FQI1310" s="1"/>
      <c r="FQJ1310" s="1"/>
      <c r="FQK1310" s="1"/>
      <c r="FQL1310" s="1"/>
      <c r="FQM1310" s="1"/>
      <c r="FQN1310" s="1"/>
      <c r="FQO1310" s="1"/>
      <c r="FQP1310" s="1"/>
      <c r="FQQ1310" s="1"/>
      <c r="FQR1310" s="1"/>
      <c r="FQS1310" s="1"/>
      <c r="FQT1310" s="1"/>
      <c r="FQU1310" s="1"/>
      <c r="FQV1310" s="1"/>
      <c r="FQW1310" s="1"/>
      <c r="FQX1310" s="1"/>
      <c r="FQY1310" s="1"/>
      <c r="FQZ1310" s="1"/>
      <c r="FRA1310" s="1"/>
      <c r="FRB1310" s="1"/>
      <c r="FRC1310" s="1"/>
      <c r="FRD1310" s="1"/>
      <c r="FRE1310" s="1"/>
      <c r="FRF1310" s="1"/>
      <c r="FRG1310" s="1"/>
      <c r="FRH1310" s="1"/>
      <c r="FRI1310" s="1"/>
      <c r="FRJ1310" s="1"/>
      <c r="FRK1310" s="1"/>
      <c r="FRL1310" s="1"/>
      <c r="FRM1310" s="1"/>
      <c r="FRN1310" s="1"/>
      <c r="FRO1310" s="1"/>
      <c r="FRP1310" s="1"/>
      <c r="FRQ1310" s="1"/>
      <c r="FRR1310" s="1"/>
      <c r="FRS1310" s="1"/>
      <c r="FRT1310" s="1"/>
      <c r="FRU1310" s="1"/>
      <c r="FRV1310" s="1"/>
      <c r="FRW1310" s="1"/>
      <c r="FRX1310" s="1"/>
      <c r="FRY1310" s="1"/>
      <c r="FRZ1310" s="1"/>
      <c r="FSA1310" s="1"/>
      <c r="FSB1310" s="1"/>
      <c r="FSC1310" s="1"/>
      <c r="FSD1310" s="1"/>
      <c r="FSE1310" s="1"/>
      <c r="FSF1310" s="1"/>
      <c r="FSG1310" s="1"/>
      <c r="FSH1310" s="1"/>
      <c r="FSI1310" s="1"/>
      <c r="FSJ1310" s="1"/>
      <c r="FSK1310" s="1"/>
      <c r="FSL1310" s="1"/>
      <c r="FSM1310" s="1"/>
      <c r="FSN1310" s="1"/>
      <c r="FSO1310" s="1"/>
      <c r="FSP1310" s="1"/>
      <c r="FSQ1310" s="1"/>
      <c r="FSR1310" s="1"/>
      <c r="FSS1310" s="1"/>
      <c r="FST1310" s="1"/>
      <c r="FSU1310" s="1"/>
      <c r="FSV1310" s="1"/>
      <c r="FSW1310" s="1"/>
      <c r="FSX1310" s="1"/>
      <c r="FSY1310" s="1"/>
      <c r="FSZ1310" s="1"/>
      <c r="FTA1310" s="1"/>
      <c r="FTB1310" s="1"/>
      <c r="FTC1310" s="1"/>
      <c r="FTD1310" s="1"/>
      <c r="FTE1310" s="1"/>
      <c r="FTF1310" s="1"/>
      <c r="FTG1310" s="1"/>
      <c r="FTH1310" s="1"/>
      <c r="FTI1310" s="1"/>
      <c r="FTJ1310" s="1"/>
      <c r="FTK1310" s="1"/>
      <c r="FTL1310" s="1"/>
      <c r="FTM1310" s="1"/>
      <c r="FTN1310" s="1"/>
      <c r="FTO1310" s="1"/>
      <c r="FTP1310" s="1"/>
      <c r="FTQ1310" s="1"/>
      <c r="FTR1310" s="1"/>
      <c r="FTS1310" s="1"/>
      <c r="FTT1310" s="1"/>
      <c r="FTU1310" s="1"/>
      <c r="FTV1310" s="1"/>
      <c r="FTW1310" s="1"/>
      <c r="FTX1310" s="1"/>
      <c r="FTY1310" s="1"/>
      <c r="FTZ1310" s="1"/>
      <c r="FUA1310" s="1"/>
      <c r="FUB1310" s="1"/>
      <c r="FUC1310" s="1"/>
      <c r="FUD1310" s="1"/>
      <c r="FUE1310" s="1"/>
      <c r="FUF1310" s="1"/>
      <c r="FUG1310" s="1"/>
      <c r="FUH1310" s="1"/>
      <c r="FUI1310" s="1"/>
      <c r="FUJ1310" s="1"/>
      <c r="FUK1310" s="1"/>
      <c r="FUL1310" s="1"/>
      <c r="FUM1310" s="1"/>
      <c r="FUN1310" s="1"/>
      <c r="FUO1310" s="1"/>
      <c r="FUP1310" s="1"/>
      <c r="FUQ1310" s="1"/>
      <c r="FUR1310" s="1"/>
      <c r="FUS1310" s="1"/>
      <c r="FUT1310" s="1"/>
      <c r="FUU1310" s="1"/>
      <c r="FUV1310" s="1"/>
      <c r="FUW1310" s="1"/>
      <c r="FUX1310" s="1"/>
      <c r="FUY1310" s="1"/>
      <c r="FUZ1310" s="1"/>
      <c r="FVA1310" s="1"/>
      <c r="FVB1310" s="1"/>
      <c r="FVC1310" s="1"/>
      <c r="FVD1310" s="1"/>
      <c r="FVE1310" s="1"/>
      <c r="FVF1310" s="1"/>
      <c r="FVG1310" s="1"/>
      <c r="FVH1310" s="1"/>
      <c r="FVI1310" s="1"/>
      <c r="FVJ1310" s="1"/>
      <c r="FVK1310" s="1"/>
      <c r="FVL1310" s="1"/>
      <c r="FVM1310" s="1"/>
      <c r="FVN1310" s="1"/>
      <c r="FVO1310" s="1"/>
      <c r="FVP1310" s="1"/>
      <c r="FVQ1310" s="1"/>
      <c r="FVR1310" s="1"/>
      <c r="FVS1310" s="1"/>
      <c r="FVT1310" s="1"/>
      <c r="FVU1310" s="1"/>
      <c r="FVV1310" s="1"/>
      <c r="FVW1310" s="1"/>
      <c r="FVX1310" s="1"/>
      <c r="FVY1310" s="1"/>
      <c r="FVZ1310" s="1"/>
      <c r="FWA1310" s="1"/>
      <c r="FWB1310" s="1"/>
      <c r="FWC1310" s="1"/>
      <c r="FWD1310" s="1"/>
      <c r="FWE1310" s="1"/>
      <c r="FWF1310" s="1"/>
      <c r="FWG1310" s="1"/>
      <c r="FWH1310" s="1"/>
      <c r="FWI1310" s="1"/>
      <c r="FWJ1310" s="1"/>
      <c r="FWK1310" s="1"/>
      <c r="FWL1310" s="1"/>
      <c r="FWM1310" s="1"/>
      <c r="FWN1310" s="1"/>
      <c r="FWO1310" s="1"/>
      <c r="FWP1310" s="1"/>
      <c r="FWQ1310" s="1"/>
      <c r="FWR1310" s="1"/>
      <c r="FWS1310" s="1"/>
      <c r="FWT1310" s="1"/>
      <c r="FWU1310" s="1"/>
      <c r="FWV1310" s="1"/>
      <c r="FWW1310" s="1"/>
      <c r="FWX1310" s="1"/>
      <c r="FWY1310" s="1"/>
      <c r="FWZ1310" s="1"/>
      <c r="FXA1310" s="1"/>
      <c r="FXB1310" s="1"/>
      <c r="FXC1310" s="1"/>
      <c r="FXD1310" s="1"/>
      <c r="FXE1310" s="1"/>
      <c r="FXF1310" s="1"/>
      <c r="FXG1310" s="1"/>
      <c r="FXH1310" s="1"/>
      <c r="FXI1310" s="1"/>
      <c r="FXJ1310" s="1"/>
      <c r="FXK1310" s="1"/>
      <c r="FXL1310" s="1"/>
      <c r="FXM1310" s="1"/>
      <c r="FXN1310" s="1"/>
      <c r="FXO1310" s="1"/>
      <c r="FXP1310" s="1"/>
      <c r="FXQ1310" s="1"/>
      <c r="FXR1310" s="1"/>
      <c r="FXS1310" s="1"/>
      <c r="FXT1310" s="1"/>
      <c r="FXU1310" s="1"/>
      <c r="FXV1310" s="1"/>
      <c r="FXW1310" s="1"/>
      <c r="FXX1310" s="1"/>
      <c r="FXY1310" s="1"/>
      <c r="FXZ1310" s="1"/>
      <c r="FYA1310" s="1"/>
      <c r="FYB1310" s="1"/>
      <c r="FYC1310" s="1"/>
      <c r="FYD1310" s="1"/>
      <c r="FYE1310" s="1"/>
      <c r="FYF1310" s="1"/>
      <c r="FYG1310" s="1"/>
      <c r="FYH1310" s="1"/>
      <c r="FYI1310" s="1"/>
      <c r="FYJ1310" s="1"/>
      <c r="FYK1310" s="1"/>
      <c r="FYL1310" s="1"/>
      <c r="FYM1310" s="1"/>
      <c r="FYN1310" s="1"/>
      <c r="FYO1310" s="1"/>
      <c r="FYP1310" s="1"/>
      <c r="FYQ1310" s="1"/>
      <c r="FYR1310" s="1"/>
      <c r="FYS1310" s="1"/>
      <c r="FYT1310" s="1"/>
      <c r="FYU1310" s="1"/>
      <c r="FYV1310" s="1"/>
      <c r="FYW1310" s="1"/>
      <c r="FYX1310" s="1"/>
      <c r="FYY1310" s="1"/>
      <c r="FYZ1310" s="1"/>
      <c r="FZA1310" s="1"/>
      <c r="FZB1310" s="1"/>
      <c r="FZC1310" s="1"/>
      <c r="FZD1310" s="1"/>
      <c r="FZE1310" s="1"/>
      <c r="FZF1310" s="1"/>
      <c r="FZG1310" s="1"/>
      <c r="FZH1310" s="1"/>
      <c r="FZI1310" s="1"/>
      <c r="FZJ1310" s="1"/>
      <c r="FZK1310" s="1"/>
      <c r="FZL1310" s="1"/>
      <c r="FZM1310" s="1"/>
      <c r="FZN1310" s="1"/>
      <c r="FZO1310" s="1"/>
      <c r="FZP1310" s="1"/>
      <c r="FZQ1310" s="1"/>
      <c r="FZR1310" s="1"/>
      <c r="FZS1310" s="1"/>
      <c r="FZT1310" s="1"/>
      <c r="FZU1310" s="1"/>
      <c r="FZV1310" s="1"/>
      <c r="FZW1310" s="1"/>
      <c r="FZX1310" s="1"/>
      <c r="FZY1310" s="1"/>
      <c r="FZZ1310" s="1"/>
      <c r="GAA1310" s="1"/>
      <c r="GAB1310" s="1"/>
      <c r="GAC1310" s="1"/>
      <c r="GAD1310" s="1"/>
      <c r="GAE1310" s="1"/>
      <c r="GAF1310" s="1"/>
      <c r="GAG1310" s="1"/>
      <c r="GAH1310" s="1"/>
      <c r="GAI1310" s="1"/>
      <c r="GAJ1310" s="1"/>
      <c r="GAK1310" s="1"/>
      <c r="GAL1310" s="1"/>
      <c r="GAM1310" s="1"/>
      <c r="GAN1310" s="1"/>
      <c r="GAO1310" s="1"/>
      <c r="GAP1310" s="1"/>
      <c r="GAQ1310" s="1"/>
      <c r="GAR1310" s="1"/>
      <c r="GAS1310" s="1"/>
      <c r="GAT1310" s="1"/>
      <c r="GAU1310" s="1"/>
      <c r="GAV1310" s="1"/>
      <c r="GAW1310" s="1"/>
      <c r="GAX1310" s="1"/>
      <c r="GAY1310" s="1"/>
      <c r="GAZ1310" s="1"/>
      <c r="GBA1310" s="1"/>
      <c r="GBB1310" s="1"/>
      <c r="GBC1310" s="1"/>
      <c r="GBD1310" s="1"/>
      <c r="GBE1310" s="1"/>
      <c r="GBF1310" s="1"/>
      <c r="GBG1310" s="1"/>
      <c r="GBH1310" s="1"/>
      <c r="GBI1310" s="1"/>
      <c r="GBJ1310" s="1"/>
      <c r="GBK1310" s="1"/>
      <c r="GBL1310" s="1"/>
      <c r="GBM1310" s="1"/>
      <c r="GBN1310" s="1"/>
      <c r="GBO1310" s="1"/>
      <c r="GBP1310" s="1"/>
      <c r="GBQ1310" s="1"/>
      <c r="GBR1310" s="1"/>
      <c r="GBS1310" s="1"/>
      <c r="GBT1310" s="1"/>
      <c r="GBU1310" s="1"/>
      <c r="GBV1310" s="1"/>
      <c r="GBW1310" s="1"/>
      <c r="GBX1310" s="1"/>
      <c r="GBY1310" s="1"/>
      <c r="GBZ1310" s="1"/>
      <c r="GCA1310" s="1"/>
      <c r="GCB1310" s="1"/>
      <c r="GCC1310" s="1"/>
      <c r="GCD1310" s="1"/>
      <c r="GCE1310" s="1"/>
      <c r="GCF1310" s="1"/>
      <c r="GCG1310" s="1"/>
      <c r="GCH1310" s="1"/>
      <c r="GCI1310" s="1"/>
      <c r="GCJ1310" s="1"/>
      <c r="GCK1310" s="1"/>
      <c r="GCL1310" s="1"/>
      <c r="GCM1310" s="1"/>
      <c r="GCN1310" s="1"/>
      <c r="GCO1310" s="1"/>
      <c r="GCP1310" s="1"/>
      <c r="GCQ1310" s="1"/>
      <c r="GCR1310" s="1"/>
      <c r="GCS1310" s="1"/>
      <c r="GCT1310" s="1"/>
      <c r="GCU1310" s="1"/>
      <c r="GCV1310" s="1"/>
      <c r="GCW1310" s="1"/>
      <c r="GCX1310" s="1"/>
      <c r="GCY1310" s="1"/>
      <c r="GCZ1310" s="1"/>
      <c r="GDA1310" s="1"/>
      <c r="GDB1310" s="1"/>
      <c r="GDC1310" s="1"/>
      <c r="GDD1310" s="1"/>
      <c r="GDE1310" s="1"/>
      <c r="GDF1310" s="1"/>
      <c r="GDG1310" s="1"/>
      <c r="GDH1310" s="1"/>
      <c r="GDI1310" s="1"/>
      <c r="GDJ1310" s="1"/>
      <c r="GDK1310" s="1"/>
      <c r="GDL1310" s="1"/>
      <c r="GDM1310" s="1"/>
      <c r="GDN1310" s="1"/>
      <c r="GDO1310" s="1"/>
      <c r="GDP1310" s="1"/>
      <c r="GDQ1310" s="1"/>
      <c r="GDR1310" s="1"/>
      <c r="GDS1310" s="1"/>
      <c r="GDT1310" s="1"/>
      <c r="GDU1310" s="1"/>
      <c r="GDV1310" s="1"/>
      <c r="GDW1310" s="1"/>
      <c r="GDX1310" s="1"/>
      <c r="GDY1310" s="1"/>
      <c r="GDZ1310" s="1"/>
      <c r="GEA1310" s="1"/>
      <c r="GEB1310" s="1"/>
      <c r="GEC1310" s="1"/>
      <c r="GED1310" s="1"/>
      <c r="GEE1310" s="1"/>
      <c r="GEF1310" s="1"/>
      <c r="GEG1310" s="1"/>
      <c r="GEH1310" s="1"/>
      <c r="GEI1310" s="1"/>
      <c r="GEJ1310" s="1"/>
      <c r="GEK1310" s="1"/>
      <c r="GEL1310" s="1"/>
      <c r="GEM1310" s="1"/>
      <c r="GEN1310" s="1"/>
      <c r="GEO1310" s="1"/>
      <c r="GEP1310" s="1"/>
      <c r="GEQ1310" s="1"/>
      <c r="GER1310" s="1"/>
      <c r="GES1310" s="1"/>
      <c r="GET1310" s="1"/>
      <c r="GEU1310" s="1"/>
      <c r="GEV1310" s="1"/>
      <c r="GEW1310" s="1"/>
      <c r="GEX1310" s="1"/>
      <c r="GEY1310" s="1"/>
      <c r="GEZ1310" s="1"/>
      <c r="GFA1310" s="1"/>
      <c r="GFB1310" s="1"/>
      <c r="GFC1310" s="1"/>
      <c r="GFD1310" s="1"/>
      <c r="GFE1310" s="1"/>
      <c r="GFF1310" s="1"/>
      <c r="GFG1310" s="1"/>
      <c r="GFH1310" s="1"/>
      <c r="GFI1310" s="1"/>
      <c r="GFJ1310" s="1"/>
      <c r="GFK1310" s="1"/>
      <c r="GFL1310" s="1"/>
      <c r="GFM1310" s="1"/>
      <c r="GFN1310" s="1"/>
      <c r="GFO1310" s="1"/>
      <c r="GFP1310" s="1"/>
      <c r="GFQ1310" s="1"/>
      <c r="GFR1310" s="1"/>
      <c r="GFS1310" s="1"/>
      <c r="GFT1310" s="1"/>
      <c r="GFU1310" s="1"/>
      <c r="GFV1310" s="1"/>
      <c r="GFW1310" s="1"/>
      <c r="GFX1310" s="1"/>
      <c r="GFY1310" s="1"/>
      <c r="GFZ1310" s="1"/>
      <c r="GGA1310" s="1"/>
      <c r="GGB1310" s="1"/>
      <c r="GGC1310" s="1"/>
      <c r="GGD1310" s="1"/>
      <c r="GGE1310" s="1"/>
      <c r="GGF1310" s="1"/>
      <c r="GGG1310" s="1"/>
      <c r="GGH1310" s="1"/>
      <c r="GGI1310" s="1"/>
      <c r="GGJ1310" s="1"/>
      <c r="GGK1310" s="1"/>
      <c r="GGL1310" s="1"/>
      <c r="GGM1310" s="1"/>
      <c r="GGN1310" s="1"/>
      <c r="GGO1310" s="1"/>
      <c r="GGP1310" s="1"/>
      <c r="GGQ1310" s="1"/>
      <c r="GGR1310" s="1"/>
      <c r="GGS1310" s="1"/>
      <c r="GGT1310" s="1"/>
      <c r="GGU1310" s="1"/>
      <c r="GGV1310" s="1"/>
      <c r="GGW1310" s="1"/>
      <c r="GGX1310" s="1"/>
      <c r="GGY1310" s="1"/>
      <c r="GGZ1310" s="1"/>
      <c r="GHA1310" s="1"/>
      <c r="GHB1310" s="1"/>
      <c r="GHC1310" s="1"/>
      <c r="GHD1310" s="1"/>
      <c r="GHE1310" s="1"/>
      <c r="GHF1310" s="1"/>
      <c r="GHG1310" s="1"/>
      <c r="GHH1310" s="1"/>
      <c r="GHI1310" s="1"/>
      <c r="GHJ1310" s="1"/>
      <c r="GHK1310" s="1"/>
      <c r="GHL1310" s="1"/>
      <c r="GHM1310" s="1"/>
      <c r="GHN1310" s="1"/>
      <c r="GHO1310" s="1"/>
      <c r="GHP1310" s="1"/>
      <c r="GHQ1310" s="1"/>
      <c r="GHR1310" s="1"/>
      <c r="GHS1310" s="1"/>
      <c r="GHT1310" s="1"/>
      <c r="GHU1310" s="1"/>
      <c r="GHV1310" s="1"/>
      <c r="GHW1310" s="1"/>
      <c r="GHX1310" s="1"/>
      <c r="GHY1310" s="1"/>
      <c r="GHZ1310" s="1"/>
      <c r="GIA1310" s="1"/>
      <c r="GIB1310" s="1"/>
      <c r="GIC1310" s="1"/>
      <c r="GID1310" s="1"/>
      <c r="GIE1310" s="1"/>
      <c r="GIF1310" s="1"/>
      <c r="GIG1310" s="1"/>
      <c r="GIH1310" s="1"/>
      <c r="GII1310" s="1"/>
      <c r="GIJ1310" s="1"/>
      <c r="GIK1310" s="1"/>
      <c r="GIL1310" s="1"/>
      <c r="GIM1310" s="1"/>
      <c r="GIN1310" s="1"/>
      <c r="GIO1310" s="1"/>
      <c r="GIP1310" s="1"/>
      <c r="GIQ1310" s="1"/>
      <c r="GIR1310" s="1"/>
      <c r="GIS1310" s="1"/>
      <c r="GIT1310" s="1"/>
      <c r="GIU1310" s="1"/>
      <c r="GIV1310" s="1"/>
      <c r="GIW1310" s="1"/>
      <c r="GIX1310" s="1"/>
      <c r="GIY1310" s="1"/>
      <c r="GIZ1310" s="1"/>
      <c r="GJA1310" s="1"/>
      <c r="GJB1310" s="1"/>
      <c r="GJC1310" s="1"/>
      <c r="GJD1310" s="1"/>
      <c r="GJE1310" s="1"/>
      <c r="GJF1310" s="1"/>
      <c r="GJG1310" s="1"/>
      <c r="GJH1310" s="1"/>
      <c r="GJI1310" s="1"/>
      <c r="GJJ1310" s="1"/>
      <c r="GJK1310" s="1"/>
      <c r="GJL1310" s="1"/>
      <c r="GJM1310" s="1"/>
      <c r="GJN1310" s="1"/>
      <c r="GJO1310" s="1"/>
      <c r="GJP1310" s="1"/>
      <c r="GJQ1310" s="1"/>
      <c r="GJR1310" s="1"/>
      <c r="GJS1310" s="1"/>
      <c r="GJT1310" s="1"/>
      <c r="GJU1310" s="1"/>
      <c r="GJV1310" s="1"/>
      <c r="GJW1310" s="1"/>
      <c r="GJX1310" s="1"/>
      <c r="GJY1310" s="1"/>
      <c r="GJZ1310" s="1"/>
      <c r="GKA1310" s="1"/>
      <c r="GKB1310" s="1"/>
      <c r="GKC1310" s="1"/>
      <c r="GKD1310" s="1"/>
      <c r="GKE1310" s="1"/>
      <c r="GKF1310" s="1"/>
      <c r="GKG1310" s="1"/>
      <c r="GKH1310" s="1"/>
      <c r="GKI1310" s="1"/>
      <c r="GKJ1310" s="1"/>
      <c r="GKK1310" s="1"/>
      <c r="GKL1310" s="1"/>
      <c r="GKM1310" s="1"/>
      <c r="GKN1310" s="1"/>
      <c r="GKO1310" s="1"/>
      <c r="GKP1310" s="1"/>
      <c r="GKQ1310" s="1"/>
      <c r="GKR1310" s="1"/>
      <c r="GKS1310" s="1"/>
      <c r="GKT1310" s="1"/>
      <c r="GKU1310" s="1"/>
      <c r="GKV1310" s="1"/>
      <c r="GKW1310" s="1"/>
      <c r="GKX1310" s="1"/>
      <c r="GKY1310" s="1"/>
      <c r="GKZ1310" s="1"/>
      <c r="GLA1310" s="1"/>
      <c r="GLB1310" s="1"/>
      <c r="GLC1310" s="1"/>
      <c r="GLD1310" s="1"/>
      <c r="GLE1310" s="1"/>
      <c r="GLF1310" s="1"/>
      <c r="GLG1310" s="1"/>
      <c r="GLH1310" s="1"/>
      <c r="GLI1310" s="1"/>
      <c r="GLJ1310" s="1"/>
      <c r="GLK1310" s="1"/>
      <c r="GLL1310" s="1"/>
      <c r="GLM1310" s="1"/>
      <c r="GLN1310" s="1"/>
      <c r="GLO1310" s="1"/>
      <c r="GLP1310" s="1"/>
      <c r="GLQ1310" s="1"/>
      <c r="GLR1310" s="1"/>
      <c r="GLS1310" s="1"/>
      <c r="GLT1310" s="1"/>
      <c r="GLU1310" s="1"/>
      <c r="GLV1310" s="1"/>
      <c r="GLW1310" s="1"/>
      <c r="GLX1310" s="1"/>
      <c r="GLY1310" s="1"/>
      <c r="GLZ1310" s="1"/>
      <c r="GMA1310" s="1"/>
      <c r="GMB1310" s="1"/>
      <c r="GMC1310" s="1"/>
      <c r="GMD1310" s="1"/>
      <c r="GME1310" s="1"/>
      <c r="GMF1310" s="1"/>
      <c r="GMG1310" s="1"/>
      <c r="GMH1310" s="1"/>
      <c r="GMI1310" s="1"/>
      <c r="GMJ1310" s="1"/>
      <c r="GMK1310" s="1"/>
      <c r="GML1310" s="1"/>
      <c r="GMM1310" s="1"/>
      <c r="GMN1310" s="1"/>
      <c r="GMO1310" s="1"/>
      <c r="GMP1310" s="1"/>
      <c r="GMQ1310" s="1"/>
      <c r="GMR1310" s="1"/>
      <c r="GMS1310" s="1"/>
      <c r="GMT1310" s="1"/>
      <c r="GMU1310" s="1"/>
      <c r="GMV1310" s="1"/>
      <c r="GMW1310" s="1"/>
      <c r="GMX1310" s="1"/>
      <c r="GMY1310" s="1"/>
      <c r="GMZ1310" s="1"/>
      <c r="GNA1310" s="1"/>
      <c r="GNB1310" s="1"/>
      <c r="GNC1310" s="1"/>
      <c r="GND1310" s="1"/>
      <c r="GNE1310" s="1"/>
      <c r="GNF1310" s="1"/>
      <c r="GNG1310" s="1"/>
      <c r="GNH1310" s="1"/>
      <c r="GNI1310" s="1"/>
      <c r="GNJ1310" s="1"/>
      <c r="GNK1310" s="1"/>
      <c r="GNL1310" s="1"/>
      <c r="GNM1310" s="1"/>
      <c r="GNN1310" s="1"/>
      <c r="GNO1310" s="1"/>
      <c r="GNP1310" s="1"/>
      <c r="GNQ1310" s="1"/>
      <c r="GNR1310" s="1"/>
      <c r="GNS1310" s="1"/>
      <c r="GNT1310" s="1"/>
      <c r="GNU1310" s="1"/>
      <c r="GNV1310" s="1"/>
      <c r="GNW1310" s="1"/>
      <c r="GNX1310" s="1"/>
      <c r="GNY1310" s="1"/>
      <c r="GNZ1310" s="1"/>
      <c r="GOA1310" s="1"/>
      <c r="GOB1310" s="1"/>
      <c r="GOC1310" s="1"/>
      <c r="GOD1310" s="1"/>
      <c r="GOE1310" s="1"/>
      <c r="GOF1310" s="1"/>
      <c r="GOG1310" s="1"/>
      <c r="GOH1310" s="1"/>
      <c r="GOI1310" s="1"/>
      <c r="GOJ1310" s="1"/>
      <c r="GOK1310" s="1"/>
      <c r="GOL1310" s="1"/>
      <c r="GOM1310" s="1"/>
      <c r="GON1310" s="1"/>
      <c r="GOO1310" s="1"/>
      <c r="GOP1310" s="1"/>
      <c r="GOQ1310" s="1"/>
      <c r="GOR1310" s="1"/>
      <c r="GOS1310" s="1"/>
      <c r="GOT1310" s="1"/>
      <c r="GOU1310" s="1"/>
      <c r="GOV1310" s="1"/>
      <c r="GOW1310" s="1"/>
      <c r="GOX1310" s="1"/>
      <c r="GOY1310" s="1"/>
      <c r="GOZ1310" s="1"/>
      <c r="GPA1310" s="1"/>
      <c r="GPB1310" s="1"/>
      <c r="GPC1310" s="1"/>
      <c r="GPD1310" s="1"/>
      <c r="GPE1310" s="1"/>
      <c r="GPF1310" s="1"/>
      <c r="GPG1310" s="1"/>
      <c r="GPH1310" s="1"/>
      <c r="GPI1310" s="1"/>
      <c r="GPJ1310" s="1"/>
      <c r="GPK1310" s="1"/>
      <c r="GPL1310" s="1"/>
      <c r="GPM1310" s="1"/>
      <c r="GPN1310" s="1"/>
      <c r="GPO1310" s="1"/>
      <c r="GPP1310" s="1"/>
      <c r="GPQ1310" s="1"/>
      <c r="GPR1310" s="1"/>
      <c r="GPS1310" s="1"/>
      <c r="GPT1310" s="1"/>
      <c r="GPU1310" s="1"/>
      <c r="GPV1310" s="1"/>
      <c r="GPW1310" s="1"/>
      <c r="GPX1310" s="1"/>
      <c r="GPY1310" s="1"/>
      <c r="GPZ1310" s="1"/>
      <c r="GQA1310" s="1"/>
      <c r="GQB1310" s="1"/>
      <c r="GQC1310" s="1"/>
      <c r="GQD1310" s="1"/>
      <c r="GQE1310" s="1"/>
      <c r="GQF1310" s="1"/>
      <c r="GQG1310" s="1"/>
      <c r="GQH1310" s="1"/>
      <c r="GQI1310" s="1"/>
      <c r="GQJ1310" s="1"/>
      <c r="GQK1310" s="1"/>
      <c r="GQL1310" s="1"/>
      <c r="GQM1310" s="1"/>
      <c r="GQN1310" s="1"/>
      <c r="GQO1310" s="1"/>
      <c r="GQP1310" s="1"/>
      <c r="GQQ1310" s="1"/>
      <c r="GQR1310" s="1"/>
      <c r="GQS1310" s="1"/>
      <c r="GQT1310" s="1"/>
      <c r="GQU1310" s="1"/>
      <c r="GQV1310" s="1"/>
      <c r="GQW1310" s="1"/>
      <c r="GQX1310" s="1"/>
      <c r="GQY1310" s="1"/>
      <c r="GQZ1310" s="1"/>
      <c r="GRA1310" s="1"/>
      <c r="GRB1310" s="1"/>
      <c r="GRC1310" s="1"/>
      <c r="GRD1310" s="1"/>
      <c r="GRE1310" s="1"/>
      <c r="GRF1310" s="1"/>
      <c r="GRG1310" s="1"/>
      <c r="GRH1310" s="1"/>
      <c r="GRI1310" s="1"/>
      <c r="GRJ1310" s="1"/>
      <c r="GRK1310" s="1"/>
      <c r="GRL1310" s="1"/>
      <c r="GRM1310" s="1"/>
      <c r="GRN1310" s="1"/>
      <c r="GRO1310" s="1"/>
      <c r="GRP1310" s="1"/>
      <c r="GRQ1310" s="1"/>
      <c r="GRR1310" s="1"/>
      <c r="GRS1310" s="1"/>
      <c r="GRT1310" s="1"/>
      <c r="GRU1310" s="1"/>
      <c r="GRV1310" s="1"/>
      <c r="GRW1310" s="1"/>
      <c r="GRX1310" s="1"/>
      <c r="GRY1310" s="1"/>
      <c r="GRZ1310" s="1"/>
      <c r="GSA1310" s="1"/>
      <c r="GSB1310" s="1"/>
      <c r="GSC1310" s="1"/>
      <c r="GSD1310" s="1"/>
      <c r="GSE1310" s="1"/>
      <c r="GSF1310" s="1"/>
      <c r="GSG1310" s="1"/>
      <c r="GSH1310" s="1"/>
      <c r="GSI1310" s="1"/>
      <c r="GSJ1310" s="1"/>
      <c r="GSK1310" s="1"/>
      <c r="GSL1310" s="1"/>
      <c r="GSM1310" s="1"/>
      <c r="GSN1310" s="1"/>
      <c r="GSO1310" s="1"/>
      <c r="GSP1310" s="1"/>
      <c r="GSQ1310" s="1"/>
      <c r="GSR1310" s="1"/>
      <c r="GSS1310" s="1"/>
      <c r="GST1310" s="1"/>
      <c r="GSU1310" s="1"/>
      <c r="GSV1310" s="1"/>
      <c r="GSW1310" s="1"/>
      <c r="GSX1310" s="1"/>
      <c r="GSY1310" s="1"/>
      <c r="GSZ1310" s="1"/>
      <c r="GTA1310" s="1"/>
      <c r="GTB1310" s="1"/>
      <c r="GTC1310" s="1"/>
      <c r="GTD1310" s="1"/>
      <c r="GTE1310" s="1"/>
      <c r="GTF1310" s="1"/>
      <c r="GTG1310" s="1"/>
      <c r="GTH1310" s="1"/>
      <c r="GTI1310" s="1"/>
      <c r="GTJ1310" s="1"/>
      <c r="GTK1310" s="1"/>
      <c r="GTL1310" s="1"/>
      <c r="GTM1310" s="1"/>
      <c r="GTN1310" s="1"/>
      <c r="GTO1310" s="1"/>
      <c r="GTP1310" s="1"/>
      <c r="GTQ1310" s="1"/>
      <c r="GTR1310" s="1"/>
      <c r="GTS1310" s="1"/>
      <c r="GTT1310" s="1"/>
      <c r="GTU1310" s="1"/>
      <c r="GTV1310" s="1"/>
      <c r="GTW1310" s="1"/>
      <c r="GTX1310" s="1"/>
      <c r="GTY1310" s="1"/>
      <c r="GTZ1310" s="1"/>
      <c r="GUA1310" s="1"/>
      <c r="GUB1310" s="1"/>
      <c r="GUC1310" s="1"/>
      <c r="GUD1310" s="1"/>
      <c r="GUE1310" s="1"/>
      <c r="GUF1310" s="1"/>
      <c r="GUG1310" s="1"/>
      <c r="GUH1310" s="1"/>
      <c r="GUI1310" s="1"/>
      <c r="GUJ1310" s="1"/>
      <c r="GUK1310" s="1"/>
      <c r="GUL1310" s="1"/>
      <c r="GUM1310" s="1"/>
      <c r="GUN1310" s="1"/>
      <c r="GUO1310" s="1"/>
      <c r="GUP1310" s="1"/>
      <c r="GUQ1310" s="1"/>
      <c r="GUR1310" s="1"/>
      <c r="GUS1310" s="1"/>
      <c r="GUT1310" s="1"/>
      <c r="GUU1310" s="1"/>
      <c r="GUV1310" s="1"/>
      <c r="GUW1310" s="1"/>
      <c r="GUX1310" s="1"/>
      <c r="GUY1310" s="1"/>
      <c r="GUZ1310" s="1"/>
      <c r="GVA1310" s="1"/>
      <c r="GVB1310" s="1"/>
      <c r="GVC1310" s="1"/>
      <c r="GVD1310" s="1"/>
      <c r="GVE1310" s="1"/>
      <c r="GVF1310" s="1"/>
      <c r="GVG1310" s="1"/>
      <c r="GVH1310" s="1"/>
      <c r="GVI1310" s="1"/>
      <c r="GVJ1310" s="1"/>
      <c r="GVK1310" s="1"/>
      <c r="GVL1310" s="1"/>
      <c r="GVM1310" s="1"/>
      <c r="GVN1310" s="1"/>
      <c r="GVO1310" s="1"/>
      <c r="GVP1310" s="1"/>
      <c r="GVQ1310" s="1"/>
      <c r="GVR1310" s="1"/>
      <c r="GVS1310" s="1"/>
      <c r="GVT1310" s="1"/>
      <c r="GVU1310" s="1"/>
      <c r="GVV1310" s="1"/>
      <c r="GVW1310" s="1"/>
      <c r="GVX1310" s="1"/>
      <c r="GVY1310" s="1"/>
      <c r="GVZ1310" s="1"/>
      <c r="GWA1310" s="1"/>
      <c r="GWB1310" s="1"/>
      <c r="GWC1310" s="1"/>
      <c r="GWD1310" s="1"/>
      <c r="GWE1310" s="1"/>
      <c r="GWF1310" s="1"/>
      <c r="GWG1310" s="1"/>
      <c r="GWH1310" s="1"/>
      <c r="GWI1310" s="1"/>
      <c r="GWJ1310" s="1"/>
      <c r="GWK1310" s="1"/>
      <c r="GWL1310" s="1"/>
      <c r="GWM1310" s="1"/>
      <c r="GWN1310" s="1"/>
      <c r="GWO1310" s="1"/>
      <c r="GWP1310" s="1"/>
      <c r="GWQ1310" s="1"/>
      <c r="GWR1310" s="1"/>
      <c r="GWS1310" s="1"/>
      <c r="GWT1310" s="1"/>
      <c r="GWU1310" s="1"/>
      <c r="GWV1310" s="1"/>
      <c r="GWW1310" s="1"/>
      <c r="GWX1310" s="1"/>
      <c r="GWY1310" s="1"/>
      <c r="GWZ1310" s="1"/>
      <c r="GXA1310" s="1"/>
      <c r="GXB1310" s="1"/>
      <c r="GXC1310" s="1"/>
      <c r="GXD1310" s="1"/>
      <c r="GXE1310" s="1"/>
      <c r="GXF1310" s="1"/>
      <c r="GXG1310" s="1"/>
      <c r="GXH1310" s="1"/>
      <c r="GXI1310" s="1"/>
      <c r="GXJ1310" s="1"/>
      <c r="GXK1310" s="1"/>
      <c r="GXL1310" s="1"/>
      <c r="GXM1310" s="1"/>
      <c r="GXN1310" s="1"/>
      <c r="GXO1310" s="1"/>
      <c r="GXP1310" s="1"/>
      <c r="GXQ1310" s="1"/>
      <c r="GXR1310" s="1"/>
      <c r="GXS1310" s="1"/>
      <c r="GXT1310" s="1"/>
      <c r="GXU1310" s="1"/>
      <c r="GXV1310" s="1"/>
      <c r="GXW1310" s="1"/>
      <c r="GXX1310" s="1"/>
      <c r="GXY1310" s="1"/>
      <c r="GXZ1310" s="1"/>
      <c r="GYA1310" s="1"/>
      <c r="GYB1310" s="1"/>
      <c r="GYC1310" s="1"/>
      <c r="GYD1310" s="1"/>
      <c r="GYE1310" s="1"/>
      <c r="GYF1310" s="1"/>
      <c r="GYG1310" s="1"/>
      <c r="GYH1310" s="1"/>
      <c r="GYI1310" s="1"/>
      <c r="GYJ1310" s="1"/>
      <c r="GYK1310" s="1"/>
      <c r="GYL1310" s="1"/>
      <c r="GYM1310" s="1"/>
      <c r="GYN1310" s="1"/>
      <c r="GYO1310" s="1"/>
      <c r="GYP1310" s="1"/>
      <c r="GYQ1310" s="1"/>
      <c r="GYR1310" s="1"/>
      <c r="GYS1310" s="1"/>
      <c r="GYT1310" s="1"/>
      <c r="GYU1310" s="1"/>
      <c r="GYV1310" s="1"/>
      <c r="GYW1310" s="1"/>
      <c r="GYX1310" s="1"/>
      <c r="GYY1310" s="1"/>
      <c r="GYZ1310" s="1"/>
      <c r="GZA1310" s="1"/>
      <c r="GZB1310" s="1"/>
      <c r="GZC1310" s="1"/>
      <c r="GZD1310" s="1"/>
      <c r="GZE1310" s="1"/>
      <c r="GZF1310" s="1"/>
      <c r="GZG1310" s="1"/>
      <c r="GZH1310" s="1"/>
      <c r="GZI1310" s="1"/>
      <c r="GZJ1310" s="1"/>
      <c r="GZK1310" s="1"/>
      <c r="GZL1310" s="1"/>
      <c r="GZM1310" s="1"/>
      <c r="GZN1310" s="1"/>
      <c r="GZO1310" s="1"/>
      <c r="GZP1310" s="1"/>
      <c r="GZQ1310" s="1"/>
      <c r="GZR1310" s="1"/>
      <c r="GZS1310" s="1"/>
      <c r="GZT1310" s="1"/>
      <c r="GZU1310" s="1"/>
      <c r="GZV1310" s="1"/>
      <c r="GZW1310" s="1"/>
      <c r="GZX1310" s="1"/>
      <c r="GZY1310" s="1"/>
      <c r="GZZ1310" s="1"/>
      <c r="HAA1310" s="1"/>
      <c r="HAB1310" s="1"/>
      <c r="HAC1310" s="1"/>
      <c r="HAD1310" s="1"/>
      <c r="HAE1310" s="1"/>
      <c r="HAF1310" s="1"/>
      <c r="HAG1310" s="1"/>
      <c r="HAH1310" s="1"/>
      <c r="HAI1310" s="1"/>
      <c r="HAJ1310" s="1"/>
      <c r="HAK1310" s="1"/>
      <c r="HAL1310" s="1"/>
      <c r="HAM1310" s="1"/>
      <c r="HAN1310" s="1"/>
      <c r="HAO1310" s="1"/>
      <c r="HAP1310" s="1"/>
      <c r="HAQ1310" s="1"/>
      <c r="HAR1310" s="1"/>
      <c r="HAS1310" s="1"/>
      <c r="HAT1310" s="1"/>
      <c r="HAU1310" s="1"/>
      <c r="HAV1310" s="1"/>
      <c r="HAW1310" s="1"/>
      <c r="HAX1310" s="1"/>
      <c r="HAY1310" s="1"/>
      <c r="HAZ1310" s="1"/>
      <c r="HBA1310" s="1"/>
      <c r="HBB1310" s="1"/>
      <c r="HBC1310" s="1"/>
      <c r="HBD1310" s="1"/>
      <c r="HBE1310" s="1"/>
      <c r="HBF1310" s="1"/>
      <c r="HBG1310" s="1"/>
      <c r="HBH1310" s="1"/>
      <c r="HBI1310" s="1"/>
      <c r="HBJ1310" s="1"/>
      <c r="HBK1310" s="1"/>
      <c r="HBL1310" s="1"/>
      <c r="HBM1310" s="1"/>
      <c r="HBN1310" s="1"/>
      <c r="HBO1310" s="1"/>
      <c r="HBP1310" s="1"/>
      <c r="HBQ1310" s="1"/>
      <c r="HBR1310" s="1"/>
      <c r="HBS1310" s="1"/>
      <c r="HBT1310" s="1"/>
      <c r="HBU1310" s="1"/>
      <c r="HBV1310" s="1"/>
      <c r="HBW1310" s="1"/>
      <c r="HBX1310" s="1"/>
      <c r="HBY1310" s="1"/>
      <c r="HBZ1310" s="1"/>
      <c r="HCA1310" s="1"/>
      <c r="HCB1310" s="1"/>
      <c r="HCC1310" s="1"/>
      <c r="HCD1310" s="1"/>
      <c r="HCE1310" s="1"/>
      <c r="HCF1310" s="1"/>
      <c r="HCG1310" s="1"/>
      <c r="HCH1310" s="1"/>
      <c r="HCI1310" s="1"/>
      <c r="HCJ1310" s="1"/>
      <c r="HCK1310" s="1"/>
      <c r="HCL1310" s="1"/>
      <c r="HCM1310" s="1"/>
      <c r="HCN1310" s="1"/>
      <c r="HCO1310" s="1"/>
      <c r="HCP1310" s="1"/>
      <c r="HCQ1310" s="1"/>
      <c r="HCR1310" s="1"/>
      <c r="HCS1310" s="1"/>
      <c r="HCT1310" s="1"/>
      <c r="HCU1310" s="1"/>
      <c r="HCV1310" s="1"/>
      <c r="HCW1310" s="1"/>
      <c r="HCX1310" s="1"/>
      <c r="HCY1310" s="1"/>
      <c r="HCZ1310" s="1"/>
      <c r="HDA1310" s="1"/>
      <c r="HDB1310" s="1"/>
      <c r="HDC1310" s="1"/>
      <c r="HDD1310" s="1"/>
      <c r="HDE1310" s="1"/>
      <c r="HDF1310" s="1"/>
      <c r="HDG1310" s="1"/>
      <c r="HDH1310" s="1"/>
      <c r="HDI1310" s="1"/>
      <c r="HDJ1310" s="1"/>
      <c r="HDK1310" s="1"/>
      <c r="HDL1310" s="1"/>
      <c r="HDM1310" s="1"/>
      <c r="HDN1310" s="1"/>
      <c r="HDO1310" s="1"/>
      <c r="HDP1310" s="1"/>
      <c r="HDQ1310" s="1"/>
      <c r="HDR1310" s="1"/>
      <c r="HDS1310" s="1"/>
      <c r="HDT1310" s="1"/>
      <c r="HDU1310" s="1"/>
      <c r="HDV1310" s="1"/>
      <c r="HDW1310" s="1"/>
      <c r="HDX1310" s="1"/>
      <c r="HDY1310" s="1"/>
      <c r="HDZ1310" s="1"/>
      <c r="HEA1310" s="1"/>
      <c r="HEB1310" s="1"/>
      <c r="HEC1310" s="1"/>
      <c r="HED1310" s="1"/>
      <c r="HEE1310" s="1"/>
      <c r="HEF1310" s="1"/>
      <c r="HEG1310" s="1"/>
      <c r="HEH1310" s="1"/>
      <c r="HEI1310" s="1"/>
      <c r="HEJ1310" s="1"/>
      <c r="HEK1310" s="1"/>
      <c r="HEL1310" s="1"/>
      <c r="HEM1310" s="1"/>
      <c r="HEN1310" s="1"/>
      <c r="HEO1310" s="1"/>
      <c r="HEP1310" s="1"/>
      <c r="HEQ1310" s="1"/>
      <c r="HER1310" s="1"/>
      <c r="HES1310" s="1"/>
      <c r="HET1310" s="1"/>
      <c r="HEU1310" s="1"/>
      <c r="HEV1310" s="1"/>
      <c r="HEW1310" s="1"/>
      <c r="HEX1310" s="1"/>
      <c r="HEY1310" s="1"/>
      <c r="HEZ1310" s="1"/>
      <c r="HFA1310" s="1"/>
      <c r="HFB1310" s="1"/>
      <c r="HFC1310" s="1"/>
      <c r="HFD1310" s="1"/>
      <c r="HFE1310" s="1"/>
      <c r="HFF1310" s="1"/>
      <c r="HFG1310" s="1"/>
      <c r="HFH1310" s="1"/>
      <c r="HFI1310" s="1"/>
      <c r="HFJ1310" s="1"/>
      <c r="HFK1310" s="1"/>
      <c r="HFL1310" s="1"/>
      <c r="HFM1310" s="1"/>
      <c r="HFN1310" s="1"/>
      <c r="HFO1310" s="1"/>
      <c r="HFP1310" s="1"/>
      <c r="HFQ1310" s="1"/>
      <c r="HFR1310" s="1"/>
      <c r="HFS1310" s="1"/>
      <c r="HFT1310" s="1"/>
      <c r="HFU1310" s="1"/>
      <c r="HFV1310" s="1"/>
      <c r="HFW1310" s="1"/>
      <c r="HFX1310" s="1"/>
      <c r="HFY1310" s="1"/>
      <c r="HFZ1310" s="1"/>
      <c r="HGA1310" s="1"/>
      <c r="HGB1310" s="1"/>
      <c r="HGC1310" s="1"/>
      <c r="HGD1310" s="1"/>
      <c r="HGE1310" s="1"/>
      <c r="HGF1310" s="1"/>
      <c r="HGG1310" s="1"/>
      <c r="HGH1310" s="1"/>
      <c r="HGI1310" s="1"/>
      <c r="HGJ1310" s="1"/>
      <c r="HGK1310" s="1"/>
      <c r="HGL1310" s="1"/>
      <c r="HGM1310" s="1"/>
      <c r="HGN1310" s="1"/>
      <c r="HGO1310" s="1"/>
      <c r="HGP1310" s="1"/>
      <c r="HGQ1310" s="1"/>
      <c r="HGR1310" s="1"/>
      <c r="HGS1310" s="1"/>
      <c r="HGT1310" s="1"/>
      <c r="HGU1310" s="1"/>
      <c r="HGV1310" s="1"/>
      <c r="HGW1310" s="1"/>
      <c r="HGX1310" s="1"/>
      <c r="HGY1310" s="1"/>
      <c r="HGZ1310" s="1"/>
      <c r="HHA1310" s="1"/>
      <c r="HHB1310" s="1"/>
      <c r="HHC1310" s="1"/>
      <c r="HHD1310" s="1"/>
      <c r="HHE1310" s="1"/>
      <c r="HHF1310" s="1"/>
      <c r="HHG1310" s="1"/>
      <c r="HHH1310" s="1"/>
      <c r="HHI1310" s="1"/>
      <c r="HHJ1310" s="1"/>
      <c r="HHK1310" s="1"/>
      <c r="HHL1310" s="1"/>
      <c r="HHM1310" s="1"/>
      <c r="HHN1310" s="1"/>
      <c r="HHO1310" s="1"/>
      <c r="HHP1310" s="1"/>
      <c r="HHQ1310" s="1"/>
      <c r="HHR1310" s="1"/>
      <c r="HHS1310" s="1"/>
      <c r="HHT1310" s="1"/>
      <c r="HHU1310" s="1"/>
      <c r="HHV1310" s="1"/>
      <c r="HHW1310" s="1"/>
      <c r="HHX1310" s="1"/>
      <c r="HHY1310" s="1"/>
      <c r="HHZ1310" s="1"/>
      <c r="HIA1310" s="1"/>
      <c r="HIB1310" s="1"/>
      <c r="HIC1310" s="1"/>
      <c r="HID1310" s="1"/>
      <c r="HIE1310" s="1"/>
      <c r="HIF1310" s="1"/>
      <c r="HIG1310" s="1"/>
      <c r="HIH1310" s="1"/>
      <c r="HII1310" s="1"/>
      <c r="HIJ1310" s="1"/>
      <c r="HIK1310" s="1"/>
      <c r="HIL1310" s="1"/>
      <c r="HIM1310" s="1"/>
      <c r="HIN1310" s="1"/>
      <c r="HIO1310" s="1"/>
      <c r="HIP1310" s="1"/>
      <c r="HIQ1310" s="1"/>
      <c r="HIR1310" s="1"/>
      <c r="HIS1310" s="1"/>
      <c r="HIT1310" s="1"/>
      <c r="HIU1310" s="1"/>
      <c r="HIV1310" s="1"/>
      <c r="HIW1310" s="1"/>
      <c r="HIX1310" s="1"/>
      <c r="HIY1310" s="1"/>
      <c r="HIZ1310" s="1"/>
      <c r="HJA1310" s="1"/>
      <c r="HJB1310" s="1"/>
      <c r="HJC1310" s="1"/>
      <c r="HJD1310" s="1"/>
      <c r="HJE1310" s="1"/>
      <c r="HJF1310" s="1"/>
      <c r="HJG1310" s="1"/>
      <c r="HJH1310" s="1"/>
      <c r="HJI1310" s="1"/>
      <c r="HJJ1310" s="1"/>
      <c r="HJK1310" s="1"/>
      <c r="HJL1310" s="1"/>
      <c r="HJM1310" s="1"/>
      <c r="HJN1310" s="1"/>
      <c r="HJO1310" s="1"/>
      <c r="HJP1310" s="1"/>
      <c r="HJQ1310" s="1"/>
      <c r="HJR1310" s="1"/>
      <c r="HJS1310" s="1"/>
      <c r="HJT1310" s="1"/>
      <c r="HJU1310" s="1"/>
      <c r="HJV1310" s="1"/>
      <c r="HJW1310" s="1"/>
      <c r="HJX1310" s="1"/>
      <c r="HJY1310" s="1"/>
      <c r="HJZ1310" s="1"/>
      <c r="HKA1310" s="1"/>
      <c r="HKB1310" s="1"/>
      <c r="HKC1310" s="1"/>
      <c r="HKD1310" s="1"/>
      <c r="HKE1310" s="1"/>
      <c r="HKF1310" s="1"/>
      <c r="HKG1310" s="1"/>
      <c r="HKH1310" s="1"/>
      <c r="HKI1310" s="1"/>
      <c r="HKJ1310" s="1"/>
      <c r="HKK1310" s="1"/>
      <c r="HKL1310" s="1"/>
      <c r="HKM1310" s="1"/>
      <c r="HKN1310" s="1"/>
      <c r="HKO1310" s="1"/>
      <c r="HKP1310" s="1"/>
      <c r="HKQ1310" s="1"/>
      <c r="HKR1310" s="1"/>
      <c r="HKS1310" s="1"/>
      <c r="HKT1310" s="1"/>
      <c r="HKU1310" s="1"/>
      <c r="HKV1310" s="1"/>
      <c r="HKW1310" s="1"/>
      <c r="HKX1310" s="1"/>
      <c r="HKY1310" s="1"/>
      <c r="HKZ1310" s="1"/>
      <c r="HLA1310" s="1"/>
      <c r="HLB1310" s="1"/>
      <c r="HLC1310" s="1"/>
      <c r="HLD1310" s="1"/>
      <c r="HLE1310" s="1"/>
      <c r="HLF1310" s="1"/>
      <c r="HLG1310" s="1"/>
      <c r="HLH1310" s="1"/>
      <c r="HLI1310" s="1"/>
      <c r="HLJ1310" s="1"/>
      <c r="HLK1310" s="1"/>
      <c r="HLL1310" s="1"/>
      <c r="HLM1310" s="1"/>
      <c r="HLN1310" s="1"/>
      <c r="HLO1310" s="1"/>
      <c r="HLP1310" s="1"/>
      <c r="HLQ1310" s="1"/>
      <c r="HLR1310" s="1"/>
      <c r="HLS1310" s="1"/>
      <c r="HLT1310" s="1"/>
      <c r="HLU1310" s="1"/>
      <c r="HLV1310" s="1"/>
      <c r="HLW1310" s="1"/>
      <c r="HLX1310" s="1"/>
      <c r="HLY1310" s="1"/>
      <c r="HLZ1310" s="1"/>
      <c r="HMA1310" s="1"/>
      <c r="HMB1310" s="1"/>
      <c r="HMC1310" s="1"/>
      <c r="HMD1310" s="1"/>
      <c r="HME1310" s="1"/>
      <c r="HMF1310" s="1"/>
      <c r="HMG1310" s="1"/>
      <c r="HMH1310" s="1"/>
      <c r="HMI1310" s="1"/>
      <c r="HMJ1310" s="1"/>
      <c r="HMK1310" s="1"/>
      <c r="HML1310" s="1"/>
      <c r="HMM1310" s="1"/>
      <c r="HMN1310" s="1"/>
      <c r="HMO1310" s="1"/>
      <c r="HMP1310" s="1"/>
      <c r="HMQ1310" s="1"/>
      <c r="HMR1310" s="1"/>
      <c r="HMS1310" s="1"/>
      <c r="HMT1310" s="1"/>
      <c r="HMU1310" s="1"/>
      <c r="HMV1310" s="1"/>
      <c r="HMW1310" s="1"/>
      <c r="HMX1310" s="1"/>
      <c r="HMY1310" s="1"/>
      <c r="HMZ1310" s="1"/>
      <c r="HNA1310" s="1"/>
      <c r="HNB1310" s="1"/>
      <c r="HNC1310" s="1"/>
      <c r="HND1310" s="1"/>
      <c r="HNE1310" s="1"/>
      <c r="HNF1310" s="1"/>
      <c r="HNG1310" s="1"/>
      <c r="HNH1310" s="1"/>
      <c r="HNI1310" s="1"/>
      <c r="HNJ1310" s="1"/>
      <c r="HNK1310" s="1"/>
      <c r="HNL1310" s="1"/>
      <c r="HNM1310" s="1"/>
      <c r="HNN1310" s="1"/>
      <c r="HNO1310" s="1"/>
      <c r="HNP1310" s="1"/>
      <c r="HNQ1310" s="1"/>
      <c r="HNR1310" s="1"/>
      <c r="HNS1310" s="1"/>
      <c r="HNT1310" s="1"/>
      <c r="HNU1310" s="1"/>
      <c r="HNV1310" s="1"/>
      <c r="HNW1310" s="1"/>
      <c r="HNX1310" s="1"/>
      <c r="HNY1310" s="1"/>
      <c r="HNZ1310" s="1"/>
      <c r="HOA1310" s="1"/>
      <c r="HOB1310" s="1"/>
      <c r="HOC1310" s="1"/>
      <c r="HOD1310" s="1"/>
      <c r="HOE1310" s="1"/>
      <c r="HOF1310" s="1"/>
      <c r="HOG1310" s="1"/>
      <c r="HOH1310" s="1"/>
      <c r="HOI1310" s="1"/>
      <c r="HOJ1310" s="1"/>
      <c r="HOK1310" s="1"/>
      <c r="HOL1310" s="1"/>
      <c r="HOM1310" s="1"/>
      <c r="HON1310" s="1"/>
      <c r="HOO1310" s="1"/>
      <c r="HOP1310" s="1"/>
      <c r="HOQ1310" s="1"/>
      <c r="HOR1310" s="1"/>
      <c r="HOS1310" s="1"/>
      <c r="HOT1310" s="1"/>
      <c r="HOU1310" s="1"/>
      <c r="HOV1310" s="1"/>
      <c r="HOW1310" s="1"/>
      <c r="HOX1310" s="1"/>
      <c r="HOY1310" s="1"/>
      <c r="HOZ1310" s="1"/>
      <c r="HPA1310" s="1"/>
      <c r="HPB1310" s="1"/>
      <c r="HPC1310" s="1"/>
      <c r="HPD1310" s="1"/>
      <c r="HPE1310" s="1"/>
      <c r="HPF1310" s="1"/>
      <c r="HPG1310" s="1"/>
      <c r="HPH1310" s="1"/>
      <c r="HPI1310" s="1"/>
      <c r="HPJ1310" s="1"/>
      <c r="HPK1310" s="1"/>
      <c r="HPL1310" s="1"/>
      <c r="HPM1310" s="1"/>
      <c r="HPN1310" s="1"/>
      <c r="HPO1310" s="1"/>
      <c r="HPP1310" s="1"/>
      <c r="HPQ1310" s="1"/>
      <c r="HPR1310" s="1"/>
      <c r="HPS1310" s="1"/>
      <c r="HPT1310" s="1"/>
      <c r="HPU1310" s="1"/>
      <c r="HPV1310" s="1"/>
      <c r="HPW1310" s="1"/>
      <c r="HPX1310" s="1"/>
      <c r="HPY1310" s="1"/>
      <c r="HPZ1310" s="1"/>
      <c r="HQA1310" s="1"/>
      <c r="HQB1310" s="1"/>
      <c r="HQC1310" s="1"/>
      <c r="HQD1310" s="1"/>
      <c r="HQE1310" s="1"/>
      <c r="HQF1310" s="1"/>
      <c r="HQG1310" s="1"/>
      <c r="HQH1310" s="1"/>
      <c r="HQI1310" s="1"/>
      <c r="HQJ1310" s="1"/>
      <c r="HQK1310" s="1"/>
      <c r="HQL1310" s="1"/>
      <c r="HQM1310" s="1"/>
      <c r="HQN1310" s="1"/>
      <c r="HQO1310" s="1"/>
      <c r="HQP1310" s="1"/>
      <c r="HQQ1310" s="1"/>
      <c r="HQR1310" s="1"/>
      <c r="HQS1310" s="1"/>
      <c r="HQT1310" s="1"/>
      <c r="HQU1310" s="1"/>
      <c r="HQV1310" s="1"/>
      <c r="HQW1310" s="1"/>
      <c r="HQX1310" s="1"/>
      <c r="HQY1310" s="1"/>
      <c r="HQZ1310" s="1"/>
      <c r="HRA1310" s="1"/>
      <c r="HRB1310" s="1"/>
      <c r="HRC1310" s="1"/>
      <c r="HRD1310" s="1"/>
      <c r="HRE1310" s="1"/>
      <c r="HRF1310" s="1"/>
      <c r="HRG1310" s="1"/>
      <c r="HRH1310" s="1"/>
      <c r="HRI1310" s="1"/>
      <c r="HRJ1310" s="1"/>
      <c r="HRK1310" s="1"/>
      <c r="HRL1310" s="1"/>
      <c r="HRM1310" s="1"/>
      <c r="HRN1310" s="1"/>
      <c r="HRO1310" s="1"/>
      <c r="HRP1310" s="1"/>
      <c r="HRQ1310" s="1"/>
      <c r="HRR1310" s="1"/>
      <c r="HRS1310" s="1"/>
      <c r="HRT1310" s="1"/>
      <c r="HRU1310" s="1"/>
      <c r="HRV1310" s="1"/>
      <c r="HRW1310" s="1"/>
      <c r="HRX1310" s="1"/>
      <c r="HRY1310" s="1"/>
      <c r="HRZ1310" s="1"/>
      <c r="HSA1310" s="1"/>
      <c r="HSB1310" s="1"/>
      <c r="HSC1310" s="1"/>
      <c r="HSD1310" s="1"/>
      <c r="HSE1310" s="1"/>
      <c r="HSF1310" s="1"/>
      <c r="HSG1310" s="1"/>
      <c r="HSH1310" s="1"/>
      <c r="HSI1310" s="1"/>
      <c r="HSJ1310" s="1"/>
      <c r="HSK1310" s="1"/>
      <c r="HSL1310" s="1"/>
      <c r="HSM1310" s="1"/>
      <c r="HSN1310" s="1"/>
      <c r="HSO1310" s="1"/>
      <c r="HSP1310" s="1"/>
      <c r="HSQ1310" s="1"/>
      <c r="HSR1310" s="1"/>
      <c r="HSS1310" s="1"/>
      <c r="HST1310" s="1"/>
      <c r="HSU1310" s="1"/>
      <c r="HSV1310" s="1"/>
      <c r="HSW1310" s="1"/>
      <c r="HSX1310" s="1"/>
      <c r="HSY1310" s="1"/>
      <c r="HSZ1310" s="1"/>
      <c r="HTA1310" s="1"/>
      <c r="HTB1310" s="1"/>
      <c r="HTC1310" s="1"/>
      <c r="HTD1310" s="1"/>
      <c r="HTE1310" s="1"/>
      <c r="HTF1310" s="1"/>
      <c r="HTG1310" s="1"/>
      <c r="HTH1310" s="1"/>
      <c r="HTI1310" s="1"/>
      <c r="HTJ1310" s="1"/>
      <c r="HTK1310" s="1"/>
      <c r="HTL1310" s="1"/>
      <c r="HTM1310" s="1"/>
      <c r="HTN1310" s="1"/>
      <c r="HTO1310" s="1"/>
      <c r="HTP1310" s="1"/>
      <c r="HTQ1310" s="1"/>
      <c r="HTR1310" s="1"/>
      <c r="HTS1310" s="1"/>
      <c r="HTT1310" s="1"/>
      <c r="HTU1310" s="1"/>
      <c r="HTV1310" s="1"/>
      <c r="HTW1310" s="1"/>
      <c r="HTX1310" s="1"/>
      <c r="HTY1310" s="1"/>
      <c r="HTZ1310" s="1"/>
      <c r="HUA1310" s="1"/>
      <c r="HUB1310" s="1"/>
      <c r="HUC1310" s="1"/>
      <c r="HUD1310" s="1"/>
      <c r="HUE1310" s="1"/>
      <c r="HUF1310" s="1"/>
      <c r="HUG1310" s="1"/>
      <c r="HUH1310" s="1"/>
      <c r="HUI1310" s="1"/>
      <c r="HUJ1310" s="1"/>
      <c r="HUK1310" s="1"/>
      <c r="HUL1310" s="1"/>
      <c r="HUM1310" s="1"/>
      <c r="HUN1310" s="1"/>
      <c r="HUO1310" s="1"/>
      <c r="HUP1310" s="1"/>
      <c r="HUQ1310" s="1"/>
      <c r="HUR1310" s="1"/>
      <c r="HUS1310" s="1"/>
      <c r="HUT1310" s="1"/>
      <c r="HUU1310" s="1"/>
      <c r="HUV1310" s="1"/>
      <c r="HUW1310" s="1"/>
      <c r="HUX1310" s="1"/>
      <c r="HUY1310" s="1"/>
      <c r="HUZ1310" s="1"/>
      <c r="HVA1310" s="1"/>
      <c r="HVB1310" s="1"/>
      <c r="HVC1310" s="1"/>
      <c r="HVD1310" s="1"/>
      <c r="HVE1310" s="1"/>
      <c r="HVF1310" s="1"/>
      <c r="HVG1310" s="1"/>
      <c r="HVH1310" s="1"/>
      <c r="HVI1310" s="1"/>
      <c r="HVJ1310" s="1"/>
      <c r="HVK1310" s="1"/>
      <c r="HVL1310" s="1"/>
      <c r="HVM1310" s="1"/>
      <c r="HVN1310" s="1"/>
      <c r="HVO1310" s="1"/>
      <c r="HVP1310" s="1"/>
      <c r="HVQ1310" s="1"/>
      <c r="HVR1310" s="1"/>
      <c r="HVS1310" s="1"/>
      <c r="HVT1310" s="1"/>
      <c r="HVU1310" s="1"/>
      <c r="HVV1310" s="1"/>
      <c r="HVW1310" s="1"/>
      <c r="HVX1310" s="1"/>
      <c r="HVY1310" s="1"/>
      <c r="HVZ1310" s="1"/>
      <c r="HWA1310" s="1"/>
      <c r="HWB1310" s="1"/>
      <c r="HWC1310" s="1"/>
      <c r="HWD1310" s="1"/>
      <c r="HWE1310" s="1"/>
      <c r="HWF1310" s="1"/>
      <c r="HWG1310" s="1"/>
      <c r="HWH1310" s="1"/>
      <c r="HWI1310" s="1"/>
      <c r="HWJ1310" s="1"/>
      <c r="HWK1310" s="1"/>
      <c r="HWL1310" s="1"/>
      <c r="HWM1310" s="1"/>
      <c r="HWN1310" s="1"/>
      <c r="HWO1310" s="1"/>
      <c r="HWP1310" s="1"/>
      <c r="HWQ1310" s="1"/>
      <c r="HWR1310" s="1"/>
      <c r="HWS1310" s="1"/>
      <c r="HWT1310" s="1"/>
      <c r="HWU1310" s="1"/>
      <c r="HWV1310" s="1"/>
      <c r="HWW1310" s="1"/>
      <c r="HWX1310" s="1"/>
      <c r="HWY1310" s="1"/>
      <c r="HWZ1310" s="1"/>
      <c r="HXA1310" s="1"/>
      <c r="HXB1310" s="1"/>
      <c r="HXC1310" s="1"/>
      <c r="HXD1310" s="1"/>
      <c r="HXE1310" s="1"/>
      <c r="HXF1310" s="1"/>
      <c r="HXG1310" s="1"/>
      <c r="HXH1310" s="1"/>
      <c r="HXI1310" s="1"/>
      <c r="HXJ1310" s="1"/>
      <c r="HXK1310" s="1"/>
      <c r="HXL1310" s="1"/>
      <c r="HXM1310" s="1"/>
      <c r="HXN1310" s="1"/>
      <c r="HXO1310" s="1"/>
      <c r="HXP1310" s="1"/>
      <c r="HXQ1310" s="1"/>
      <c r="HXR1310" s="1"/>
      <c r="HXS1310" s="1"/>
      <c r="HXT1310" s="1"/>
      <c r="HXU1310" s="1"/>
      <c r="HXV1310" s="1"/>
      <c r="HXW1310" s="1"/>
      <c r="HXX1310" s="1"/>
      <c r="HXY1310" s="1"/>
      <c r="HXZ1310" s="1"/>
      <c r="HYA1310" s="1"/>
      <c r="HYB1310" s="1"/>
      <c r="HYC1310" s="1"/>
      <c r="HYD1310" s="1"/>
      <c r="HYE1310" s="1"/>
      <c r="HYF1310" s="1"/>
      <c r="HYG1310" s="1"/>
      <c r="HYH1310" s="1"/>
      <c r="HYI1310" s="1"/>
      <c r="HYJ1310" s="1"/>
      <c r="HYK1310" s="1"/>
      <c r="HYL1310" s="1"/>
      <c r="HYM1310" s="1"/>
      <c r="HYN1310" s="1"/>
      <c r="HYO1310" s="1"/>
      <c r="HYP1310" s="1"/>
      <c r="HYQ1310" s="1"/>
      <c r="HYR1310" s="1"/>
      <c r="HYS1310" s="1"/>
      <c r="HYT1310" s="1"/>
      <c r="HYU1310" s="1"/>
      <c r="HYV1310" s="1"/>
      <c r="HYW1310" s="1"/>
      <c r="HYX1310" s="1"/>
      <c r="HYY1310" s="1"/>
      <c r="HYZ1310" s="1"/>
      <c r="HZA1310" s="1"/>
      <c r="HZB1310" s="1"/>
      <c r="HZC1310" s="1"/>
      <c r="HZD1310" s="1"/>
      <c r="HZE1310" s="1"/>
      <c r="HZF1310" s="1"/>
      <c r="HZG1310" s="1"/>
      <c r="HZH1310" s="1"/>
      <c r="HZI1310" s="1"/>
      <c r="HZJ1310" s="1"/>
      <c r="HZK1310" s="1"/>
      <c r="HZL1310" s="1"/>
      <c r="HZM1310" s="1"/>
      <c r="HZN1310" s="1"/>
      <c r="HZO1310" s="1"/>
      <c r="HZP1310" s="1"/>
      <c r="HZQ1310" s="1"/>
      <c r="HZR1310" s="1"/>
      <c r="HZS1310" s="1"/>
      <c r="HZT1310" s="1"/>
      <c r="HZU1310" s="1"/>
      <c r="HZV1310" s="1"/>
      <c r="HZW1310" s="1"/>
      <c r="HZX1310" s="1"/>
      <c r="HZY1310" s="1"/>
      <c r="HZZ1310" s="1"/>
      <c r="IAA1310" s="1"/>
      <c r="IAB1310" s="1"/>
      <c r="IAC1310" s="1"/>
      <c r="IAD1310" s="1"/>
      <c r="IAE1310" s="1"/>
      <c r="IAF1310" s="1"/>
      <c r="IAG1310" s="1"/>
      <c r="IAH1310" s="1"/>
      <c r="IAI1310" s="1"/>
      <c r="IAJ1310" s="1"/>
      <c r="IAK1310" s="1"/>
      <c r="IAL1310" s="1"/>
      <c r="IAM1310" s="1"/>
      <c r="IAN1310" s="1"/>
      <c r="IAO1310" s="1"/>
      <c r="IAP1310" s="1"/>
      <c r="IAQ1310" s="1"/>
      <c r="IAR1310" s="1"/>
      <c r="IAS1310" s="1"/>
      <c r="IAT1310" s="1"/>
      <c r="IAU1310" s="1"/>
      <c r="IAV1310" s="1"/>
      <c r="IAW1310" s="1"/>
      <c r="IAX1310" s="1"/>
      <c r="IAY1310" s="1"/>
      <c r="IAZ1310" s="1"/>
      <c r="IBA1310" s="1"/>
      <c r="IBB1310" s="1"/>
      <c r="IBC1310" s="1"/>
      <c r="IBD1310" s="1"/>
      <c r="IBE1310" s="1"/>
      <c r="IBF1310" s="1"/>
      <c r="IBG1310" s="1"/>
      <c r="IBH1310" s="1"/>
      <c r="IBI1310" s="1"/>
      <c r="IBJ1310" s="1"/>
      <c r="IBK1310" s="1"/>
      <c r="IBL1310" s="1"/>
      <c r="IBM1310" s="1"/>
      <c r="IBN1310" s="1"/>
      <c r="IBO1310" s="1"/>
      <c r="IBP1310" s="1"/>
      <c r="IBQ1310" s="1"/>
      <c r="IBR1310" s="1"/>
      <c r="IBS1310" s="1"/>
      <c r="IBT1310" s="1"/>
      <c r="IBU1310" s="1"/>
      <c r="IBV1310" s="1"/>
      <c r="IBW1310" s="1"/>
      <c r="IBX1310" s="1"/>
      <c r="IBY1310" s="1"/>
      <c r="IBZ1310" s="1"/>
      <c r="ICA1310" s="1"/>
      <c r="ICB1310" s="1"/>
      <c r="ICC1310" s="1"/>
      <c r="ICD1310" s="1"/>
      <c r="ICE1310" s="1"/>
      <c r="ICF1310" s="1"/>
      <c r="ICG1310" s="1"/>
      <c r="ICH1310" s="1"/>
      <c r="ICI1310" s="1"/>
      <c r="ICJ1310" s="1"/>
      <c r="ICK1310" s="1"/>
      <c r="ICL1310" s="1"/>
      <c r="ICM1310" s="1"/>
      <c r="ICN1310" s="1"/>
      <c r="ICO1310" s="1"/>
      <c r="ICP1310" s="1"/>
      <c r="ICQ1310" s="1"/>
      <c r="ICR1310" s="1"/>
      <c r="ICS1310" s="1"/>
      <c r="ICT1310" s="1"/>
      <c r="ICU1310" s="1"/>
      <c r="ICV1310" s="1"/>
      <c r="ICW1310" s="1"/>
      <c r="ICX1310" s="1"/>
      <c r="ICY1310" s="1"/>
      <c r="ICZ1310" s="1"/>
      <c r="IDA1310" s="1"/>
      <c r="IDB1310" s="1"/>
      <c r="IDC1310" s="1"/>
      <c r="IDD1310" s="1"/>
      <c r="IDE1310" s="1"/>
      <c r="IDF1310" s="1"/>
      <c r="IDG1310" s="1"/>
      <c r="IDH1310" s="1"/>
      <c r="IDI1310" s="1"/>
      <c r="IDJ1310" s="1"/>
      <c r="IDK1310" s="1"/>
      <c r="IDL1310" s="1"/>
      <c r="IDM1310" s="1"/>
      <c r="IDN1310" s="1"/>
      <c r="IDO1310" s="1"/>
      <c r="IDP1310" s="1"/>
      <c r="IDQ1310" s="1"/>
      <c r="IDR1310" s="1"/>
      <c r="IDS1310" s="1"/>
      <c r="IDT1310" s="1"/>
      <c r="IDU1310" s="1"/>
      <c r="IDV1310" s="1"/>
      <c r="IDW1310" s="1"/>
      <c r="IDX1310" s="1"/>
      <c r="IDY1310" s="1"/>
      <c r="IDZ1310" s="1"/>
      <c r="IEA1310" s="1"/>
      <c r="IEB1310" s="1"/>
      <c r="IEC1310" s="1"/>
      <c r="IED1310" s="1"/>
      <c r="IEE1310" s="1"/>
      <c r="IEF1310" s="1"/>
      <c r="IEG1310" s="1"/>
      <c r="IEH1310" s="1"/>
      <c r="IEI1310" s="1"/>
      <c r="IEJ1310" s="1"/>
      <c r="IEK1310" s="1"/>
      <c r="IEL1310" s="1"/>
      <c r="IEM1310" s="1"/>
      <c r="IEN1310" s="1"/>
      <c r="IEO1310" s="1"/>
      <c r="IEP1310" s="1"/>
      <c r="IEQ1310" s="1"/>
      <c r="IER1310" s="1"/>
      <c r="IES1310" s="1"/>
      <c r="IET1310" s="1"/>
      <c r="IEU1310" s="1"/>
      <c r="IEV1310" s="1"/>
      <c r="IEW1310" s="1"/>
      <c r="IEX1310" s="1"/>
      <c r="IEY1310" s="1"/>
      <c r="IEZ1310" s="1"/>
      <c r="IFA1310" s="1"/>
      <c r="IFB1310" s="1"/>
      <c r="IFC1310" s="1"/>
      <c r="IFD1310" s="1"/>
      <c r="IFE1310" s="1"/>
      <c r="IFF1310" s="1"/>
      <c r="IFG1310" s="1"/>
      <c r="IFH1310" s="1"/>
      <c r="IFI1310" s="1"/>
      <c r="IFJ1310" s="1"/>
      <c r="IFK1310" s="1"/>
      <c r="IFL1310" s="1"/>
      <c r="IFM1310" s="1"/>
      <c r="IFN1310" s="1"/>
      <c r="IFO1310" s="1"/>
      <c r="IFP1310" s="1"/>
      <c r="IFQ1310" s="1"/>
      <c r="IFR1310" s="1"/>
      <c r="IFS1310" s="1"/>
      <c r="IFT1310" s="1"/>
      <c r="IFU1310" s="1"/>
      <c r="IFV1310" s="1"/>
      <c r="IFW1310" s="1"/>
      <c r="IFX1310" s="1"/>
      <c r="IFY1310" s="1"/>
      <c r="IFZ1310" s="1"/>
      <c r="IGA1310" s="1"/>
      <c r="IGB1310" s="1"/>
      <c r="IGC1310" s="1"/>
      <c r="IGD1310" s="1"/>
      <c r="IGE1310" s="1"/>
      <c r="IGF1310" s="1"/>
      <c r="IGG1310" s="1"/>
      <c r="IGH1310" s="1"/>
      <c r="IGI1310" s="1"/>
      <c r="IGJ1310" s="1"/>
      <c r="IGK1310" s="1"/>
      <c r="IGL1310" s="1"/>
      <c r="IGM1310" s="1"/>
      <c r="IGN1310" s="1"/>
      <c r="IGO1310" s="1"/>
      <c r="IGP1310" s="1"/>
      <c r="IGQ1310" s="1"/>
      <c r="IGR1310" s="1"/>
      <c r="IGS1310" s="1"/>
      <c r="IGT1310" s="1"/>
      <c r="IGU1310" s="1"/>
      <c r="IGV1310" s="1"/>
      <c r="IGW1310" s="1"/>
      <c r="IGX1310" s="1"/>
      <c r="IGY1310" s="1"/>
      <c r="IGZ1310" s="1"/>
      <c r="IHA1310" s="1"/>
      <c r="IHB1310" s="1"/>
      <c r="IHC1310" s="1"/>
      <c r="IHD1310" s="1"/>
      <c r="IHE1310" s="1"/>
      <c r="IHF1310" s="1"/>
      <c r="IHG1310" s="1"/>
      <c r="IHH1310" s="1"/>
      <c r="IHI1310" s="1"/>
      <c r="IHJ1310" s="1"/>
      <c r="IHK1310" s="1"/>
      <c r="IHL1310" s="1"/>
      <c r="IHM1310" s="1"/>
      <c r="IHN1310" s="1"/>
      <c r="IHO1310" s="1"/>
      <c r="IHP1310" s="1"/>
      <c r="IHQ1310" s="1"/>
      <c r="IHR1310" s="1"/>
      <c r="IHS1310" s="1"/>
      <c r="IHT1310" s="1"/>
      <c r="IHU1310" s="1"/>
      <c r="IHV1310" s="1"/>
      <c r="IHW1310" s="1"/>
      <c r="IHX1310" s="1"/>
      <c r="IHY1310" s="1"/>
      <c r="IHZ1310" s="1"/>
      <c r="IIA1310" s="1"/>
      <c r="IIB1310" s="1"/>
      <c r="IIC1310" s="1"/>
      <c r="IID1310" s="1"/>
      <c r="IIE1310" s="1"/>
      <c r="IIF1310" s="1"/>
      <c r="IIG1310" s="1"/>
      <c r="IIH1310" s="1"/>
      <c r="III1310" s="1"/>
      <c r="IIJ1310" s="1"/>
      <c r="IIK1310" s="1"/>
      <c r="IIL1310" s="1"/>
      <c r="IIM1310" s="1"/>
      <c r="IIN1310" s="1"/>
      <c r="IIO1310" s="1"/>
      <c r="IIP1310" s="1"/>
      <c r="IIQ1310" s="1"/>
      <c r="IIR1310" s="1"/>
      <c r="IIS1310" s="1"/>
      <c r="IIT1310" s="1"/>
      <c r="IIU1310" s="1"/>
      <c r="IIV1310" s="1"/>
      <c r="IIW1310" s="1"/>
      <c r="IIX1310" s="1"/>
      <c r="IIY1310" s="1"/>
      <c r="IIZ1310" s="1"/>
      <c r="IJA1310" s="1"/>
      <c r="IJB1310" s="1"/>
      <c r="IJC1310" s="1"/>
      <c r="IJD1310" s="1"/>
      <c r="IJE1310" s="1"/>
      <c r="IJF1310" s="1"/>
      <c r="IJG1310" s="1"/>
      <c r="IJH1310" s="1"/>
      <c r="IJI1310" s="1"/>
      <c r="IJJ1310" s="1"/>
      <c r="IJK1310" s="1"/>
      <c r="IJL1310" s="1"/>
      <c r="IJM1310" s="1"/>
      <c r="IJN1310" s="1"/>
      <c r="IJO1310" s="1"/>
      <c r="IJP1310" s="1"/>
      <c r="IJQ1310" s="1"/>
      <c r="IJR1310" s="1"/>
      <c r="IJS1310" s="1"/>
      <c r="IJT1310" s="1"/>
      <c r="IJU1310" s="1"/>
      <c r="IJV1310" s="1"/>
      <c r="IJW1310" s="1"/>
      <c r="IJX1310" s="1"/>
      <c r="IJY1310" s="1"/>
      <c r="IJZ1310" s="1"/>
      <c r="IKA1310" s="1"/>
      <c r="IKB1310" s="1"/>
      <c r="IKC1310" s="1"/>
      <c r="IKD1310" s="1"/>
      <c r="IKE1310" s="1"/>
      <c r="IKF1310" s="1"/>
      <c r="IKG1310" s="1"/>
      <c r="IKH1310" s="1"/>
      <c r="IKI1310" s="1"/>
      <c r="IKJ1310" s="1"/>
      <c r="IKK1310" s="1"/>
      <c r="IKL1310" s="1"/>
      <c r="IKM1310" s="1"/>
      <c r="IKN1310" s="1"/>
      <c r="IKO1310" s="1"/>
      <c r="IKP1310" s="1"/>
      <c r="IKQ1310" s="1"/>
      <c r="IKR1310" s="1"/>
      <c r="IKS1310" s="1"/>
      <c r="IKT1310" s="1"/>
      <c r="IKU1310" s="1"/>
      <c r="IKV1310" s="1"/>
      <c r="IKW1310" s="1"/>
      <c r="IKX1310" s="1"/>
      <c r="IKY1310" s="1"/>
      <c r="IKZ1310" s="1"/>
      <c r="ILA1310" s="1"/>
      <c r="ILB1310" s="1"/>
      <c r="ILC1310" s="1"/>
      <c r="ILD1310" s="1"/>
      <c r="ILE1310" s="1"/>
      <c r="ILF1310" s="1"/>
      <c r="ILG1310" s="1"/>
      <c r="ILH1310" s="1"/>
      <c r="ILI1310" s="1"/>
      <c r="ILJ1310" s="1"/>
      <c r="ILK1310" s="1"/>
      <c r="ILL1310" s="1"/>
      <c r="ILM1310" s="1"/>
      <c r="ILN1310" s="1"/>
      <c r="ILO1310" s="1"/>
      <c r="ILP1310" s="1"/>
      <c r="ILQ1310" s="1"/>
      <c r="ILR1310" s="1"/>
      <c r="ILS1310" s="1"/>
      <c r="ILT1310" s="1"/>
      <c r="ILU1310" s="1"/>
      <c r="ILV1310" s="1"/>
      <c r="ILW1310" s="1"/>
      <c r="ILX1310" s="1"/>
      <c r="ILY1310" s="1"/>
      <c r="ILZ1310" s="1"/>
      <c r="IMA1310" s="1"/>
      <c r="IMB1310" s="1"/>
      <c r="IMC1310" s="1"/>
      <c r="IMD1310" s="1"/>
      <c r="IME1310" s="1"/>
      <c r="IMF1310" s="1"/>
      <c r="IMG1310" s="1"/>
      <c r="IMH1310" s="1"/>
      <c r="IMI1310" s="1"/>
      <c r="IMJ1310" s="1"/>
      <c r="IMK1310" s="1"/>
      <c r="IML1310" s="1"/>
      <c r="IMM1310" s="1"/>
      <c r="IMN1310" s="1"/>
      <c r="IMO1310" s="1"/>
      <c r="IMP1310" s="1"/>
      <c r="IMQ1310" s="1"/>
      <c r="IMR1310" s="1"/>
      <c r="IMS1310" s="1"/>
      <c r="IMT1310" s="1"/>
      <c r="IMU1310" s="1"/>
      <c r="IMV1310" s="1"/>
      <c r="IMW1310" s="1"/>
      <c r="IMX1310" s="1"/>
      <c r="IMY1310" s="1"/>
      <c r="IMZ1310" s="1"/>
      <c r="INA1310" s="1"/>
      <c r="INB1310" s="1"/>
      <c r="INC1310" s="1"/>
      <c r="IND1310" s="1"/>
      <c r="INE1310" s="1"/>
      <c r="INF1310" s="1"/>
      <c r="ING1310" s="1"/>
      <c r="INH1310" s="1"/>
      <c r="INI1310" s="1"/>
      <c r="INJ1310" s="1"/>
      <c r="INK1310" s="1"/>
      <c r="INL1310" s="1"/>
      <c r="INM1310" s="1"/>
      <c r="INN1310" s="1"/>
      <c r="INO1310" s="1"/>
      <c r="INP1310" s="1"/>
      <c r="INQ1310" s="1"/>
      <c r="INR1310" s="1"/>
      <c r="INS1310" s="1"/>
      <c r="INT1310" s="1"/>
      <c r="INU1310" s="1"/>
      <c r="INV1310" s="1"/>
      <c r="INW1310" s="1"/>
      <c r="INX1310" s="1"/>
      <c r="INY1310" s="1"/>
      <c r="INZ1310" s="1"/>
      <c r="IOA1310" s="1"/>
      <c r="IOB1310" s="1"/>
      <c r="IOC1310" s="1"/>
      <c r="IOD1310" s="1"/>
      <c r="IOE1310" s="1"/>
      <c r="IOF1310" s="1"/>
      <c r="IOG1310" s="1"/>
      <c r="IOH1310" s="1"/>
      <c r="IOI1310" s="1"/>
      <c r="IOJ1310" s="1"/>
      <c r="IOK1310" s="1"/>
      <c r="IOL1310" s="1"/>
      <c r="IOM1310" s="1"/>
      <c r="ION1310" s="1"/>
      <c r="IOO1310" s="1"/>
      <c r="IOP1310" s="1"/>
      <c r="IOQ1310" s="1"/>
      <c r="IOR1310" s="1"/>
      <c r="IOS1310" s="1"/>
      <c r="IOT1310" s="1"/>
      <c r="IOU1310" s="1"/>
      <c r="IOV1310" s="1"/>
      <c r="IOW1310" s="1"/>
      <c r="IOX1310" s="1"/>
      <c r="IOY1310" s="1"/>
      <c r="IOZ1310" s="1"/>
      <c r="IPA1310" s="1"/>
      <c r="IPB1310" s="1"/>
      <c r="IPC1310" s="1"/>
      <c r="IPD1310" s="1"/>
      <c r="IPE1310" s="1"/>
      <c r="IPF1310" s="1"/>
      <c r="IPG1310" s="1"/>
      <c r="IPH1310" s="1"/>
      <c r="IPI1310" s="1"/>
      <c r="IPJ1310" s="1"/>
      <c r="IPK1310" s="1"/>
      <c r="IPL1310" s="1"/>
      <c r="IPM1310" s="1"/>
      <c r="IPN1310" s="1"/>
      <c r="IPO1310" s="1"/>
      <c r="IPP1310" s="1"/>
      <c r="IPQ1310" s="1"/>
      <c r="IPR1310" s="1"/>
      <c r="IPS1310" s="1"/>
      <c r="IPT1310" s="1"/>
      <c r="IPU1310" s="1"/>
      <c r="IPV1310" s="1"/>
      <c r="IPW1310" s="1"/>
      <c r="IPX1310" s="1"/>
      <c r="IPY1310" s="1"/>
      <c r="IPZ1310" s="1"/>
      <c r="IQA1310" s="1"/>
      <c r="IQB1310" s="1"/>
      <c r="IQC1310" s="1"/>
      <c r="IQD1310" s="1"/>
      <c r="IQE1310" s="1"/>
      <c r="IQF1310" s="1"/>
      <c r="IQG1310" s="1"/>
      <c r="IQH1310" s="1"/>
      <c r="IQI1310" s="1"/>
      <c r="IQJ1310" s="1"/>
      <c r="IQK1310" s="1"/>
      <c r="IQL1310" s="1"/>
      <c r="IQM1310" s="1"/>
      <c r="IQN1310" s="1"/>
      <c r="IQO1310" s="1"/>
      <c r="IQP1310" s="1"/>
      <c r="IQQ1310" s="1"/>
      <c r="IQR1310" s="1"/>
      <c r="IQS1310" s="1"/>
      <c r="IQT1310" s="1"/>
      <c r="IQU1310" s="1"/>
      <c r="IQV1310" s="1"/>
      <c r="IQW1310" s="1"/>
      <c r="IQX1310" s="1"/>
      <c r="IQY1310" s="1"/>
      <c r="IQZ1310" s="1"/>
      <c r="IRA1310" s="1"/>
      <c r="IRB1310" s="1"/>
      <c r="IRC1310" s="1"/>
      <c r="IRD1310" s="1"/>
      <c r="IRE1310" s="1"/>
      <c r="IRF1310" s="1"/>
      <c r="IRG1310" s="1"/>
      <c r="IRH1310" s="1"/>
      <c r="IRI1310" s="1"/>
      <c r="IRJ1310" s="1"/>
      <c r="IRK1310" s="1"/>
      <c r="IRL1310" s="1"/>
      <c r="IRM1310" s="1"/>
      <c r="IRN1310" s="1"/>
      <c r="IRO1310" s="1"/>
      <c r="IRP1310" s="1"/>
      <c r="IRQ1310" s="1"/>
      <c r="IRR1310" s="1"/>
      <c r="IRS1310" s="1"/>
      <c r="IRT1310" s="1"/>
      <c r="IRU1310" s="1"/>
      <c r="IRV1310" s="1"/>
      <c r="IRW1310" s="1"/>
      <c r="IRX1310" s="1"/>
      <c r="IRY1310" s="1"/>
      <c r="IRZ1310" s="1"/>
      <c r="ISA1310" s="1"/>
      <c r="ISB1310" s="1"/>
      <c r="ISC1310" s="1"/>
      <c r="ISD1310" s="1"/>
      <c r="ISE1310" s="1"/>
      <c r="ISF1310" s="1"/>
      <c r="ISG1310" s="1"/>
      <c r="ISH1310" s="1"/>
      <c r="ISI1310" s="1"/>
      <c r="ISJ1310" s="1"/>
      <c r="ISK1310" s="1"/>
      <c r="ISL1310" s="1"/>
      <c r="ISM1310" s="1"/>
      <c r="ISN1310" s="1"/>
      <c r="ISO1310" s="1"/>
      <c r="ISP1310" s="1"/>
      <c r="ISQ1310" s="1"/>
      <c r="ISR1310" s="1"/>
      <c r="ISS1310" s="1"/>
      <c r="IST1310" s="1"/>
      <c r="ISU1310" s="1"/>
      <c r="ISV1310" s="1"/>
      <c r="ISW1310" s="1"/>
      <c r="ISX1310" s="1"/>
      <c r="ISY1310" s="1"/>
      <c r="ISZ1310" s="1"/>
      <c r="ITA1310" s="1"/>
      <c r="ITB1310" s="1"/>
      <c r="ITC1310" s="1"/>
      <c r="ITD1310" s="1"/>
      <c r="ITE1310" s="1"/>
      <c r="ITF1310" s="1"/>
      <c r="ITG1310" s="1"/>
      <c r="ITH1310" s="1"/>
      <c r="ITI1310" s="1"/>
      <c r="ITJ1310" s="1"/>
      <c r="ITK1310" s="1"/>
      <c r="ITL1310" s="1"/>
      <c r="ITM1310" s="1"/>
      <c r="ITN1310" s="1"/>
      <c r="ITO1310" s="1"/>
      <c r="ITP1310" s="1"/>
      <c r="ITQ1310" s="1"/>
      <c r="ITR1310" s="1"/>
      <c r="ITS1310" s="1"/>
      <c r="ITT1310" s="1"/>
      <c r="ITU1310" s="1"/>
      <c r="ITV1310" s="1"/>
      <c r="ITW1310" s="1"/>
      <c r="ITX1310" s="1"/>
      <c r="ITY1310" s="1"/>
      <c r="ITZ1310" s="1"/>
      <c r="IUA1310" s="1"/>
      <c r="IUB1310" s="1"/>
      <c r="IUC1310" s="1"/>
      <c r="IUD1310" s="1"/>
      <c r="IUE1310" s="1"/>
      <c r="IUF1310" s="1"/>
      <c r="IUG1310" s="1"/>
      <c r="IUH1310" s="1"/>
      <c r="IUI1310" s="1"/>
      <c r="IUJ1310" s="1"/>
      <c r="IUK1310" s="1"/>
      <c r="IUL1310" s="1"/>
      <c r="IUM1310" s="1"/>
      <c r="IUN1310" s="1"/>
      <c r="IUO1310" s="1"/>
      <c r="IUP1310" s="1"/>
      <c r="IUQ1310" s="1"/>
      <c r="IUR1310" s="1"/>
      <c r="IUS1310" s="1"/>
      <c r="IUT1310" s="1"/>
      <c r="IUU1310" s="1"/>
      <c r="IUV1310" s="1"/>
      <c r="IUW1310" s="1"/>
      <c r="IUX1310" s="1"/>
      <c r="IUY1310" s="1"/>
      <c r="IUZ1310" s="1"/>
      <c r="IVA1310" s="1"/>
      <c r="IVB1310" s="1"/>
      <c r="IVC1310" s="1"/>
      <c r="IVD1310" s="1"/>
      <c r="IVE1310" s="1"/>
      <c r="IVF1310" s="1"/>
      <c r="IVG1310" s="1"/>
      <c r="IVH1310" s="1"/>
      <c r="IVI1310" s="1"/>
      <c r="IVJ1310" s="1"/>
      <c r="IVK1310" s="1"/>
      <c r="IVL1310" s="1"/>
      <c r="IVM1310" s="1"/>
      <c r="IVN1310" s="1"/>
      <c r="IVO1310" s="1"/>
      <c r="IVP1310" s="1"/>
      <c r="IVQ1310" s="1"/>
      <c r="IVR1310" s="1"/>
      <c r="IVS1310" s="1"/>
      <c r="IVT1310" s="1"/>
      <c r="IVU1310" s="1"/>
      <c r="IVV1310" s="1"/>
      <c r="IVW1310" s="1"/>
      <c r="IVX1310" s="1"/>
      <c r="IVY1310" s="1"/>
      <c r="IVZ1310" s="1"/>
      <c r="IWA1310" s="1"/>
      <c r="IWB1310" s="1"/>
      <c r="IWC1310" s="1"/>
      <c r="IWD1310" s="1"/>
      <c r="IWE1310" s="1"/>
      <c r="IWF1310" s="1"/>
      <c r="IWG1310" s="1"/>
      <c r="IWH1310" s="1"/>
      <c r="IWI1310" s="1"/>
      <c r="IWJ1310" s="1"/>
      <c r="IWK1310" s="1"/>
      <c r="IWL1310" s="1"/>
      <c r="IWM1310" s="1"/>
      <c r="IWN1310" s="1"/>
      <c r="IWO1310" s="1"/>
      <c r="IWP1310" s="1"/>
      <c r="IWQ1310" s="1"/>
      <c r="IWR1310" s="1"/>
      <c r="IWS1310" s="1"/>
      <c r="IWT1310" s="1"/>
      <c r="IWU1310" s="1"/>
      <c r="IWV1310" s="1"/>
      <c r="IWW1310" s="1"/>
      <c r="IWX1310" s="1"/>
      <c r="IWY1310" s="1"/>
      <c r="IWZ1310" s="1"/>
      <c r="IXA1310" s="1"/>
      <c r="IXB1310" s="1"/>
      <c r="IXC1310" s="1"/>
      <c r="IXD1310" s="1"/>
      <c r="IXE1310" s="1"/>
      <c r="IXF1310" s="1"/>
      <c r="IXG1310" s="1"/>
      <c r="IXH1310" s="1"/>
      <c r="IXI1310" s="1"/>
      <c r="IXJ1310" s="1"/>
      <c r="IXK1310" s="1"/>
      <c r="IXL1310" s="1"/>
      <c r="IXM1310" s="1"/>
      <c r="IXN1310" s="1"/>
      <c r="IXO1310" s="1"/>
      <c r="IXP1310" s="1"/>
      <c r="IXQ1310" s="1"/>
      <c r="IXR1310" s="1"/>
      <c r="IXS1310" s="1"/>
      <c r="IXT1310" s="1"/>
      <c r="IXU1310" s="1"/>
      <c r="IXV1310" s="1"/>
      <c r="IXW1310" s="1"/>
      <c r="IXX1310" s="1"/>
      <c r="IXY1310" s="1"/>
      <c r="IXZ1310" s="1"/>
      <c r="IYA1310" s="1"/>
      <c r="IYB1310" s="1"/>
      <c r="IYC1310" s="1"/>
      <c r="IYD1310" s="1"/>
      <c r="IYE1310" s="1"/>
      <c r="IYF1310" s="1"/>
      <c r="IYG1310" s="1"/>
      <c r="IYH1310" s="1"/>
      <c r="IYI1310" s="1"/>
      <c r="IYJ1310" s="1"/>
      <c r="IYK1310" s="1"/>
      <c r="IYL1310" s="1"/>
      <c r="IYM1310" s="1"/>
      <c r="IYN1310" s="1"/>
      <c r="IYO1310" s="1"/>
      <c r="IYP1310" s="1"/>
      <c r="IYQ1310" s="1"/>
      <c r="IYR1310" s="1"/>
      <c r="IYS1310" s="1"/>
      <c r="IYT1310" s="1"/>
      <c r="IYU1310" s="1"/>
      <c r="IYV1310" s="1"/>
      <c r="IYW1310" s="1"/>
      <c r="IYX1310" s="1"/>
      <c r="IYY1310" s="1"/>
      <c r="IYZ1310" s="1"/>
      <c r="IZA1310" s="1"/>
      <c r="IZB1310" s="1"/>
      <c r="IZC1310" s="1"/>
      <c r="IZD1310" s="1"/>
      <c r="IZE1310" s="1"/>
      <c r="IZF1310" s="1"/>
      <c r="IZG1310" s="1"/>
      <c r="IZH1310" s="1"/>
      <c r="IZI1310" s="1"/>
      <c r="IZJ1310" s="1"/>
      <c r="IZK1310" s="1"/>
      <c r="IZL1310" s="1"/>
      <c r="IZM1310" s="1"/>
      <c r="IZN1310" s="1"/>
      <c r="IZO1310" s="1"/>
      <c r="IZP1310" s="1"/>
      <c r="IZQ1310" s="1"/>
      <c r="IZR1310" s="1"/>
      <c r="IZS1310" s="1"/>
      <c r="IZT1310" s="1"/>
      <c r="IZU1310" s="1"/>
      <c r="IZV1310" s="1"/>
      <c r="IZW1310" s="1"/>
      <c r="IZX1310" s="1"/>
      <c r="IZY1310" s="1"/>
      <c r="IZZ1310" s="1"/>
      <c r="JAA1310" s="1"/>
      <c r="JAB1310" s="1"/>
      <c r="JAC1310" s="1"/>
      <c r="JAD1310" s="1"/>
      <c r="JAE1310" s="1"/>
      <c r="JAF1310" s="1"/>
      <c r="JAG1310" s="1"/>
      <c r="JAH1310" s="1"/>
      <c r="JAI1310" s="1"/>
      <c r="JAJ1310" s="1"/>
      <c r="JAK1310" s="1"/>
      <c r="JAL1310" s="1"/>
      <c r="JAM1310" s="1"/>
      <c r="JAN1310" s="1"/>
      <c r="JAO1310" s="1"/>
      <c r="JAP1310" s="1"/>
      <c r="JAQ1310" s="1"/>
      <c r="JAR1310" s="1"/>
      <c r="JAS1310" s="1"/>
      <c r="JAT1310" s="1"/>
      <c r="JAU1310" s="1"/>
      <c r="JAV1310" s="1"/>
      <c r="JAW1310" s="1"/>
      <c r="JAX1310" s="1"/>
      <c r="JAY1310" s="1"/>
      <c r="JAZ1310" s="1"/>
      <c r="JBA1310" s="1"/>
      <c r="JBB1310" s="1"/>
      <c r="JBC1310" s="1"/>
      <c r="JBD1310" s="1"/>
      <c r="JBE1310" s="1"/>
      <c r="JBF1310" s="1"/>
      <c r="JBG1310" s="1"/>
      <c r="JBH1310" s="1"/>
      <c r="JBI1310" s="1"/>
      <c r="JBJ1310" s="1"/>
      <c r="JBK1310" s="1"/>
      <c r="JBL1310" s="1"/>
      <c r="JBM1310" s="1"/>
      <c r="JBN1310" s="1"/>
      <c r="JBO1310" s="1"/>
      <c r="JBP1310" s="1"/>
      <c r="JBQ1310" s="1"/>
      <c r="JBR1310" s="1"/>
      <c r="JBS1310" s="1"/>
      <c r="JBT1310" s="1"/>
      <c r="JBU1310" s="1"/>
      <c r="JBV1310" s="1"/>
      <c r="JBW1310" s="1"/>
      <c r="JBX1310" s="1"/>
      <c r="JBY1310" s="1"/>
      <c r="JBZ1310" s="1"/>
      <c r="JCA1310" s="1"/>
      <c r="JCB1310" s="1"/>
      <c r="JCC1310" s="1"/>
      <c r="JCD1310" s="1"/>
      <c r="JCE1310" s="1"/>
      <c r="JCF1310" s="1"/>
      <c r="JCG1310" s="1"/>
      <c r="JCH1310" s="1"/>
      <c r="JCI1310" s="1"/>
      <c r="JCJ1310" s="1"/>
      <c r="JCK1310" s="1"/>
      <c r="JCL1310" s="1"/>
      <c r="JCM1310" s="1"/>
      <c r="JCN1310" s="1"/>
      <c r="JCO1310" s="1"/>
      <c r="JCP1310" s="1"/>
      <c r="JCQ1310" s="1"/>
      <c r="JCR1310" s="1"/>
      <c r="JCS1310" s="1"/>
      <c r="JCT1310" s="1"/>
      <c r="JCU1310" s="1"/>
      <c r="JCV1310" s="1"/>
      <c r="JCW1310" s="1"/>
      <c r="JCX1310" s="1"/>
      <c r="JCY1310" s="1"/>
      <c r="JCZ1310" s="1"/>
      <c r="JDA1310" s="1"/>
      <c r="JDB1310" s="1"/>
      <c r="JDC1310" s="1"/>
      <c r="JDD1310" s="1"/>
      <c r="JDE1310" s="1"/>
      <c r="JDF1310" s="1"/>
      <c r="JDG1310" s="1"/>
      <c r="JDH1310" s="1"/>
      <c r="JDI1310" s="1"/>
      <c r="JDJ1310" s="1"/>
      <c r="JDK1310" s="1"/>
      <c r="JDL1310" s="1"/>
      <c r="JDM1310" s="1"/>
      <c r="JDN1310" s="1"/>
      <c r="JDO1310" s="1"/>
      <c r="JDP1310" s="1"/>
      <c r="JDQ1310" s="1"/>
      <c r="JDR1310" s="1"/>
      <c r="JDS1310" s="1"/>
      <c r="JDT1310" s="1"/>
      <c r="JDU1310" s="1"/>
      <c r="JDV1310" s="1"/>
      <c r="JDW1310" s="1"/>
      <c r="JDX1310" s="1"/>
      <c r="JDY1310" s="1"/>
      <c r="JDZ1310" s="1"/>
      <c r="JEA1310" s="1"/>
      <c r="JEB1310" s="1"/>
      <c r="JEC1310" s="1"/>
      <c r="JED1310" s="1"/>
      <c r="JEE1310" s="1"/>
      <c r="JEF1310" s="1"/>
      <c r="JEG1310" s="1"/>
      <c r="JEH1310" s="1"/>
      <c r="JEI1310" s="1"/>
      <c r="JEJ1310" s="1"/>
      <c r="JEK1310" s="1"/>
      <c r="JEL1310" s="1"/>
      <c r="JEM1310" s="1"/>
      <c r="JEN1310" s="1"/>
      <c r="JEO1310" s="1"/>
      <c r="JEP1310" s="1"/>
      <c r="JEQ1310" s="1"/>
      <c r="JER1310" s="1"/>
      <c r="JES1310" s="1"/>
      <c r="JET1310" s="1"/>
      <c r="JEU1310" s="1"/>
      <c r="JEV1310" s="1"/>
      <c r="JEW1310" s="1"/>
      <c r="JEX1310" s="1"/>
      <c r="JEY1310" s="1"/>
      <c r="JEZ1310" s="1"/>
      <c r="JFA1310" s="1"/>
      <c r="JFB1310" s="1"/>
      <c r="JFC1310" s="1"/>
      <c r="JFD1310" s="1"/>
      <c r="JFE1310" s="1"/>
      <c r="JFF1310" s="1"/>
      <c r="JFG1310" s="1"/>
      <c r="JFH1310" s="1"/>
      <c r="JFI1310" s="1"/>
      <c r="JFJ1310" s="1"/>
      <c r="JFK1310" s="1"/>
      <c r="JFL1310" s="1"/>
      <c r="JFM1310" s="1"/>
      <c r="JFN1310" s="1"/>
      <c r="JFO1310" s="1"/>
      <c r="JFP1310" s="1"/>
      <c r="JFQ1310" s="1"/>
      <c r="JFR1310" s="1"/>
      <c r="JFS1310" s="1"/>
      <c r="JFT1310" s="1"/>
      <c r="JFU1310" s="1"/>
      <c r="JFV1310" s="1"/>
      <c r="JFW1310" s="1"/>
      <c r="JFX1310" s="1"/>
      <c r="JFY1310" s="1"/>
      <c r="JFZ1310" s="1"/>
      <c r="JGA1310" s="1"/>
      <c r="JGB1310" s="1"/>
      <c r="JGC1310" s="1"/>
      <c r="JGD1310" s="1"/>
      <c r="JGE1310" s="1"/>
      <c r="JGF1310" s="1"/>
      <c r="JGG1310" s="1"/>
      <c r="JGH1310" s="1"/>
      <c r="JGI1310" s="1"/>
      <c r="JGJ1310" s="1"/>
      <c r="JGK1310" s="1"/>
      <c r="JGL1310" s="1"/>
      <c r="JGM1310" s="1"/>
      <c r="JGN1310" s="1"/>
      <c r="JGO1310" s="1"/>
      <c r="JGP1310" s="1"/>
      <c r="JGQ1310" s="1"/>
      <c r="JGR1310" s="1"/>
      <c r="JGS1310" s="1"/>
      <c r="JGT1310" s="1"/>
      <c r="JGU1310" s="1"/>
      <c r="JGV1310" s="1"/>
      <c r="JGW1310" s="1"/>
      <c r="JGX1310" s="1"/>
      <c r="JGY1310" s="1"/>
      <c r="JGZ1310" s="1"/>
      <c r="JHA1310" s="1"/>
      <c r="JHB1310" s="1"/>
      <c r="JHC1310" s="1"/>
      <c r="JHD1310" s="1"/>
      <c r="JHE1310" s="1"/>
      <c r="JHF1310" s="1"/>
      <c r="JHG1310" s="1"/>
      <c r="JHH1310" s="1"/>
      <c r="JHI1310" s="1"/>
      <c r="JHJ1310" s="1"/>
      <c r="JHK1310" s="1"/>
      <c r="JHL1310" s="1"/>
      <c r="JHM1310" s="1"/>
      <c r="JHN1310" s="1"/>
      <c r="JHO1310" s="1"/>
      <c r="JHP1310" s="1"/>
      <c r="JHQ1310" s="1"/>
      <c r="JHR1310" s="1"/>
      <c r="JHS1310" s="1"/>
      <c r="JHT1310" s="1"/>
      <c r="JHU1310" s="1"/>
      <c r="JHV1310" s="1"/>
      <c r="JHW1310" s="1"/>
      <c r="JHX1310" s="1"/>
      <c r="JHY1310" s="1"/>
      <c r="JHZ1310" s="1"/>
      <c r="JIA1310" s="1"/>
      <c r="JIB1310" s="1"/>
      <c r="JIC1310" s="1"/>
      <c r="JID1310" s="1"/>
      <c r="JIE1310" s="1"/>
      <c r="JIF1310" s="1"/>
      <c r="JIG1310" s="1"/>
      <c r="JIH1310" s="1"/>
      <c r="JII1310" s="1"/>
      <c r="JIJ1310" s="1"/>
      <c r="JIK1310" s="1"/>
      <c r="JIL1310" s="1"/>
      <c r="JIM1310" s="1"/>
      <c r="JIN1310" s="1"/>
      <c r="JIO1310" s="1"/>
      <c r="JIP1310" s="1"/>
      <c r="JIQ1310" s="1"/>
      <c r="JIR1310" s="1"/>
      <c r="JIS1310" s="1"/>
      <c r="JIT1310" s="1"/>
      <c r="JIU1310" s="1"/>
      <c r="JIV1310" s="1"/>
      <c r="JIW1310" s="1"/>
      <c r="JIX1310" s="1"/>
      <c r="JIY1310" s="1"/>
      <c r="JIZ1310" s="1"/>
      <c r="JJA1310" s="1"/>
      <c r="JJB1310" s="1"/>
      <c r="JJC1310" s="1"/>
      <c r="JJD1310" s="1"/>
      <c r="JJE1310" s="1"/>
      <c r="JJF1310" s="1"/>
      <c r="JJG1310" s="1"/>
      <c r="JJH1310" s="1"/>
      <c r="JJI1310" s="1"/>
      <c r="JJJ1310" s="1"/>
      <c r="JJK1310" s="1"/>
      <c r="JJL1310" s="1"/>
      <c r="JJM1310" s="1"/>
      <c r="JJN1310" s="1"/>
      <c r="JJO1310" s="1"/>
      <c r="JJP1310" s="1"/>
      <c r="JJQ1310" s="1"/>
      <c r="JJR1310" s="1"/>
      <c r="JJS1310" s="1"/>
      <c r="JJT1310" s="1"/>
      <c r="JJU1310" s="1"/>
      <c r="JJV1310" s="1"/>
      <c r="JJW1310" s="1"/>
      <c r="JJX1310" s="1"/>
      <c r="JJY1310" s="1"/>
      <c r="JJZ1310" s="1"/>
      <c r="JKA1310" s="1"/>
      <c r="JKB1310" s="1"/>
      <c r="JKC1310" s="1"/>
      <c r="JKD1310" s="1"/>
      <c r="JKE1310" s="1"/>
      <c r="JKF1310" s="1"/>
      <c r="JKG1310" s="1"/>
      <c r="JKH1310" s="1"/>
      <c r="JKI1310" s="1"/>
      <c r="JKJ1310" s="1"/>
      <c r="JKK1310" s="1"/>
      <c r="JKL1310" s="1"/>
      <c r="JKM1310" s="1"/>
      <c r="JKN1310" s="1"/>
      <c r="JKO1310" s="1"/>
      <c r="JKP1310" s="1"/>
      <c r="JKQ1310" s="1"/>
      <c r="JKR1310" s="1"/>
      <c r="JKS1310" s="1"/>
      <c r="JKT1310" s="1"/>
      <c r="JKU1310" s="1"/>
      <c r="JKV1310" s="1"/>
      <c r="JKW1310" s="1"/>
      <c r="JKX1310" s="1"/>
      <c r="JKY1310" s="1"/>
      <c r="JKZ1310" s="1"/>
      <c r="JLA1310" s="1"/>
      <c r="JLB1310" s="1"/>
      <c r="JLC1310" s="1"/>
      <c r="JLD1310" s="1"/>
      <c r="JLE1310" s="1"/>
      <c r="JLF1310" s="1"/>
      <c r="JLG1310" s="1"/>
      <c r="JLH1310" s="1"/>
      <c r="JLI1310" s="1"/>
      <c r="JLJ1310" s="1"/>
      <c r="JLK1310" s="1"/>
      <c r="JLL1310" s="1"/>
      <c r="JLM1310" s="1"/>
      <c r="JLN1310" s="1"/>
      <c r="JLO1310" s="1"/>
      <c r="JLP1310" s="1"/>
      <c r="JLQ1310" s="1"/>
      <c r="JLR1310" s="1"/>
      <c r="JLS1310" s="1"/>
      <c r="JLT1310" s="1"/>
      <c r="JLU1310" s="1"/>
      <c r="JLV1310" s="1"/>
      <c r="JLW1310" s="1"/>
      <c r="JLX1310" s="1"/>
      <c r="JLY1310" s="1"/>
      <c r="JLZ1310" s="1"/>
      <c r="JMA1310" s="1"/>
      <c r="JMB1310" s="1"/>
      <c r="JMC1310" s="1"/>
      <c r="JMD1310" s="1"/>
      <c r="JME1310" s="1"/>
      <c r="JMF1310" s="1"/>
      <c r="JMG1310" s="1"/>
      <c r="JMH1310" s="1"/>
      <c r="JMI1310" s="1"/>
      <c r="JMJ1310" s="1"/>
      <c r="JMK1310" s="1"/>
      <c r="JML1310" s="1"/>
      <c r="JMM1310" s="1"/>
      <c r="JMN1310" s="1"/>
      <c r="JMO1310" s="1"/>
      <c r="JMP1310" s="1"/>
      <c r="JMQ1310" s="1"/>
      <c r="JMR1310" s="1"/>
      <c r="JMS1310" s="1"/>
      <c r="JMT1310" s="1"/>
      <c r="JMU1310" s="1"/>
      <c r="JMV1310" s="1"/>
      <c r="JMW1310" s="1"/>
      <c r="JMX1310" s="1"/>
      <c r="JMY1310" s="1"/>
      <c r="JMZ1310" s="1"/>
      <c r="JNA1310" s="1"/>
      <c r="JNB1310" s="1"/>
      <c r="JNC1310" s="1"/>
      <c r="JND1310" s="1"/>
      <c r="JNE1310" s="1"/>
      <c r="JNF1310" s="1"/>
      <c r="JNG1310" s="1"/>
      <c r="JNH1310" s="1"/>
      <c r="JNI1310" s="1"/>
      <c r="JNJ1310" s="1"/>
      <c r="JNK1310" s="1"/>
      <c r="JNL1310" s="1"/>
      <c r="JNM1310" s="1"/>
      <c r="JNN1310" s="1"/>
      <c r="JNO1310" s="1"/>
      <c r="JNP1310" s="1"/>
      <c r="JNQ1310" s="1"/>
      <c r="JNR1310" s="1"/>
      <c r="JNS1310" s="1"/>
      <c r="JNT1310" s="1"/>
      <c r="JNU1310" s="1"/>
      <c r="JNV1310" s="1"/>
      <c r="JNW1310" s="1"/>
      <c r="JNX1310" s="1"/>
      <c r="JNY1310" s="1"/>
      <c r="JNZ1310" s="1"/>
      <c r="JOA1310" s="1"/>
      <c r="JOB1310" s="1"/>
      <c r="JOC1310" s="1"/>
      <c r="JOD1310" s="1"/>
      <c r="JOE1310" s="1"/>
      <c r="JOF1310" s="1"/>
      <c r="JOG1310" s="1"/>
      <c r="JOH1310" s="1"/>
      <c r="JOI1310" s="1"/>
      <c r="JOJ1310" s="1"/>
      <c r="JOK1310" s="1"/>
      <c r="JOL1310" s="1"/>
      <c r="JOM1310" s="1"/>
      <c r="JON1310" s="1"/>
      <c r="JOO1310" s="1"/>
      <c r="JOP1310" s="1"/>
      <c r="JOQ1310" s="1"/>
      <c r="JOR1310" s="1"/>
      <c r="JOS1310" s="1"/>
      <c r="JOT1310" s="1"/>
      <c r="JOU1310" s="1"/>
      <c r="JOV1310" s="1"/>
      <c r="JOW1310" s="1"/>
      <c r="JOX1310" s="1"/>
      <c r="JOY1310" s="1"/>
      <c r="JOZ1310" s="1"/>
      <c r="JPA1310" s="1"/>
      <c r="JPB1310" s="1"/>
      <c r="JPC1310" s="1"/>
      <c r="JPD1310" s="1"/>
      <c r="JPE1310" s="1"/>
      <c r="JPF1310" s="1"/>
      <c r="JPG1310" s="1"/>
      <c r="JPH1310" s="1"/>
      <c r="JPI1310" s="1"/>
      <c r="JPJ1310" s="1"/>
      <c r="JPK1310" s="1"/>
      <c r="JPL1310" s="1"/>
      <c r="JPM1310" s="1"/>
      <c r="JPN1310" s="1"/>
      <c r="JPO1310" s="1"/>
      <c r="JPP1310" s="1"/>
      <c r="JPQ1310" s="1"/>
      <c r="JPR1310" s="1"/>
      <c r="JPS1310" s="1"/>
      <c r="JPT1310" s="1"/>
      <c r="JPU1310" s="1"/>
      <c r="JPV1310" s="1"/>
      <c r="JPW1310" s="1"/>
      <c r="JPX1310" s="1"/>
      <c r="JPY1310" s="1"/>
      <c r="JPZ1310" s="1"/>
      <c r="JQA1310" s="1"/>
      <c r="JQB1310" s="1"/>
      <c r="JQC1310" s="1"/>
      <c r="JQD1310" s="1"/>
      <c r="JQE1310" s="1"/>
      <c r="JQF1310" s="1"/>
      <c r="JQG1310" s="1"/>
      <c r="JQH1310" s="1"/>
      <c r="JQI1310" s="1"/>
      <c r="JQJ1310" s="1"/>
      <c r="JQK1310" s="1"/>
      <c r="JQL1310" s="1"/>
      <c r="JQM1310" s="1"/>
      <c r="JQN1310" s="1"/>
      <c r="JQO1310" s="1"/>
      <c r="JQP1310" s="1"/>
      <c r="JQQ1310" s="1"/>
      <c r="JQR1310" s="1"/>
      <c r="JQS1310" s="1"/>
      <c r="JQT1310" s="1"/>
      <c r="JQU1310" s="1"/>
      <c r="JQV1310" s="1"/>
      <c r="JQW1310" s="1"/>
      <c r="JQX1310" s="1"/>
      <c r="JQY1310" s="1"/>
      <c r="JQZ1310" s="1"/>
      <c r="JRA1310" s="1"/>
      <c r="JRB1310" s="1"/>
      <c r="JRC1310" s="1"/>
      <c r="JRD1310" s="1"/>
      <c r="JRE1310" s="1"/>
      <c r="JRF1310" s="1"/>
      <c r="JRG1310" s="1"/>
      <c r="JRH1310" s="1"/>
      <c r="JRI1310" s="1"/>
      <c r="JRJ1310" s="1"/>
      <c r="JRK1310" s="1"/>
      <c r="JRL1310" s="1"/>
      <c r="JRM1310" s="1"/>
      <c r="JRN1310" s="1"/>
      <c r="JRO1310" s="1"/>
      <c r="JRP1310" s="1"/>
      <c r="JRQ1310" s="1"/>
      <c r="JRR1310" s="1"/>
      <c r="JRS1310" s="1"/>
      <c r="JRT1310" s="1"/>
      <c r="JRU1310" s="1"/>
      <c r="JRV1310" s="1"/>
      <c r="JRW1310" s="1"/>
      <c r="JRX1310" s="1"/>
      <c r="JRY1310" s="1"/>
      <c r="JRZ1310" s="1"/>
      <c r="JSA1310" s="1"/>
      <c r="JSB1310" s="1"/>
      <c r="JSC1310" s="1"/>
      <c r="JSD1310" s="1"/>
      <c r="JSE1310" s="1"/>
      <c r="JSF1310" s="1"/>
      <c r="JSG1310" s="1"/>
      <c r="JSH1310" s="1"/>
      <c r="JSI1310" s="1"/>
      <c r="JSJ1310" s="1"/>
      <c r="JSK1310" s="1"/>
      <c r="JSL1310" s="1"/>
      <c r="JSM1310" s="1"/>
      <c r="JSN1310" s="1"/>
      <c r="JSO1310" s="1"/>
      <c r="JSP1310" s="1"/>
      <c r="JSQ1310" s="1"/>
      <c r="JSR1310" s="1"/>
      <c r="JSS1310" s="1"/>
      <c r="JST1310" s="1"/>
      <c r="JSU1310" s="1"/>
      <c r="JSV1310" s="1"/>
      <c r="JSW1310" s="1"/>
      <c r="JSX1310" s="1"/>
      <c r="JSY1310" s="1"/>
      <c r="JSZ1310" s="1"/>
      <c r="JTA1310" s="1"/>
      <c r="JTB1310" s="1"/>
      <c r="JTC1310" s="1"/>
      <c r="JTD1310" s="1"/>
      <c r="JTE1310" s="1"/>
      <c r="JTF1310" s="1"/>
      <c r="JTG1310" s="1"/>
      <c r="JTH1310" s="1"/>
      <c r="JTI1310" s="1"/>
      <c r="JTJ1310" s="1"/>
      <c r="JTK1310" s="1"/>
      <c r="JTL1310" s="1"/>
      <c r="JTM1310" s="1"/>
      <c r="JTN1310" s="1"/>
      <c r="JTO1310" s="1"/>
      <c r="JTP1310" s="1"/>
      <c r="JTQ1310" s="1"/>
      <c r="JTR1310" s="1"/>
      <c r="JTS1310" s="1"/>
      <c r="JTT1310" s="1"/>
      <c r="JTU1310" s="1"/>
      <c r="JTV1310" s="1"/>
      <c r="JTW1310" s="1"/>
      <c r="JTX1310" s="1"/>
      <c r="JTY1310" s="1"/>
      <c r="JTZ1310" s="1"/>
      <c r="JUA1310" s="1"/>
      <c r="JUB1310" s="1"/>
      <c r="JUC1310" s="1"/>
      <c r="JUD1310" s="1"/>
      <c r="JUE1310" s="1"/>
      <c r="JUF1310" s="1"/>
      <c r="JUG1310" s="1"/>
      <c r="JUH1310" s="1"/>
      <c r="JUI1310" s="1"/>
      <c r="JUJ1310" s="1"/>
      <c r="JUK1310" s="1"/>
      <c r="JUL1310" s="1"/>
      <c r="JUM1310" s="1"/>
      <c r="JUN1310" s="1"/>
      <c r="JUO1310" s="1"/>
      <c r="JUP1310" s="1"/>
      <c r="JUQ1310" s="1"/>
      <c r="JUR1310" s="1"/>
      <c r="JUS1310" s="1"/>
      <c r="JUT1310" s="1"/>
      <c r="JUU1310" s="1"/>
      <c r="JUV1310" s="1"/>
      <c r="JUW1310" s="1"/>
      <c r="JUX1310" s="1"/>
      <c r="JUY1310" s="1"/>
      <c r="JUZ1310" s="1"/>
      <c r="JVA1310" s="1"/>
      <c r="JVB1310" s="1"/>
      <c r="JVC1310" s="1"/>
      <c r="JVD1310" s="1"/>
      <c r="JVE1310" s="1"/>
      <c r="JVF1310" s="1"/>
      <c r="JVG1310" s="1"/>
      <c r="JVH1310" s="1"/>
      <c r="JVI1310" s="1"/>
      <c r="JVJ1310" s="1"/>
      <c r="JVK1310" s="1"/>
      <c r="JVL1310" s="1"/>
      <c r="JVM1310" s="1"/>
      <c r="JVN1310" s="1"/>
      <c r="JVO1310" s="1"/>
      <c r="JVP1310" s="1"/>
      <c r="JVQ1310" s="1"/>
      <c r="JVR1310" s="1"/>
      <c r="JVS1310" s="1"/>
      <c r="JVT1310" s="1"/>
      <c r="JVU1310" s="1"/>
      <c r="JVV1310" s="1"/>
      <c r="JVW1310" s="1"/>
      <c r="JVX1310" s="1"/>
      <c r="JVY1310" s="1"/>
      <c r="JVZ1310" s="1"/>
      <c r="JWA1310" s="1"/>
      <c r="JWB1310" s="1"/>
      <c r="JWC1310" s="1"/>
      <c r="JWD1310" s="1"/>
      <c r="JWE1310" s="1"/>
      <c r="JWF1310" s="1"/>
      <c r="JWG1310" s="1"/>
      <c r="JWH1310" s="1"/>
      <c r="JWI1310" s="1"/>
      <c r="JWJ1310" s="1"/>
      <c r="JWK1310" s="1"/>
      <c r="JWL1310" s="1"/>
      <c r="JWM1310" s="1"/>
      <c r="JWN1310" s="1"/>
      <c r="JWO1310" s="1"/>
      <c r="JWP1310" s="1"/>
      <c r="JWQ1310" s="1"/>
      <c r="JWR1310" s="1"/>
      <c r="JWS1310" s="1"/>
      <c r="JWT1310" s="1"/>
      <c r="JWU1310" s="1"/>
      <c r="JWV1310" s="1"/>
      <c r="JWW1310" s="1"/>
      <c r="JWX1310" s="1"/>
      <c r="JWY1310" s="1"/>
      <c r="JWZ1310" s="1"/>
      <c r="JXA1310" s="1"/>
      <c r="JXB1310" s="1"/>
      <c r="JXC1310" s="1"/>
      <c r="JXD1310" s="1"/>
      <c r="JXE1310" s="1"/>
      <c r="JXF1310" s="1"/>
      <c r="JXG1310" s="1"/>
      <c r="JXH1310" s="1"/>
      <c r="JXI1310" s="1"/>
      <c r="JXJ1310" s="1"/>
      <c r="JXK1310" s="1"/>
      <c r="JXL1310" s="1"/>
      <c r="JXM1310" s="1"/>
      <c r="JXN1310" s="1"/>
      <c r="JXO1310" s="1"/>
      <c r="JXP1310" s="1"/>
      <c r="JXQ1310" s="1"/>
      <c r="JXR1310" s="1"/>
      <c r="JXS1310" s="1"/>
      <c r="JXT1310" s="1"/>
      <c r="JXU1310" s="1"/>
      <c r="JXV1310" s="1"/>
      <c r="JXW1310" s="1"/>
      <c r="JXX1310" s="1"/>
      <c r="JXY1310" s="1"/>
      <c r="JXZ1310" s="1"/>
      <c r="JYA1310" s="1"/>
      <c r="JYB1310" s="1"/>
      <c r="JYC1310" s="1"/>
      <c r="JYD1310" s="1"/>
      <c r="JYE1310" s="1"/>
      <c r="JYF1310" s="1"/>
      <c r="JYG1310" s="1"/>
      <c r="JYH1310" s="1"/>
      <c r="JYI1310" s="1"/>
      <c r="JYJ1310" s="1"/>
      <c r="JYK1310" s="1"/>
      <c r="JYL1310" s="1"/>
      <c r="JYM1310" s="1"/>
      <c r="JYN1310" s="1"/>
      <c r="JYO1310" s="1"/>
      <c r="JYP1310" s="1"/>
      <c r="JYQ1310" s="1"/>
      <c r="JYR1310" s="1"/>
      <c r="JYS1310" s="1"/>
      <c r="JYT1310" s="1"/>
      <c r="JYU1310" s="1"/>
      <c r="JYV1310" s="1"/>
      <c r="JYW1310" s="1"/>
      <c r="JYX1310" s="1"/>
      <c r="JYY1310" s="1"/>
      <c r="JYZ1310" s="1"/>
      <c r="JZA1310" s="1"/>
      <c r="JZB1310" s="1"/>
      <c r="JZC1310" s="1"/>
      <c r="JZD1310" s="1"/>
      <c r="JZE1310" s="1"/>
      <c r="JZF1310" s="1"/>
      <c r="JZG1310" s="1"/>
      <c r="JZH1310" s="1"/>
      <c r="JZI1310" s="1"/>
      <c r="JZJ1310" s="1"/>
      <c r="JZK1310" s="1"/>
      <c r="JZL1310" s="1"/>
      <c r="JZM1310" s="1"/>
      <c r="JZN1310" s="1"/>
      <c r="JZO1310" s="1"/>
      <c r="JZP1310" s="1"/>
      <c r="JZQ1310" s="1"/>
      <c r="JZR1310" s="1"/>
      <c r="JZS1310" s="1"/>
      <c r="JZT1310" s="1"/>
      <c r="JZU1310" s="1"/>
      <c r="JZV1310" s="1"/>
      <c r="JZW1310" s="1"/>
      <c r="JZX1310" s="1"/>
      <c r="JZY1310" s="1"/>
      <c r="JZZ1310" s="1"/>
      <c r="KAA1310" s="1"/>
      <c r="KAB1310" s="1"/>
      <c r="KAC1310" s="1"/>
      <c r="KAD1310" s="1"/>
      <c r="KAE1310" s="1"/>
      <c r="KAF1310" s="1"/>
      <c r="KAG1310" s="1"/>
      <c r="KAH1310" s="1"/>
      <c r="KAI1310" s="1"/>
      <c r="KAJ1310" s="1"/>
      <c r="KAK1310" s="1"/>
      <c r="KAL1310" s="1"/>
      <c r="KAM1310" s="1"/>
      <c r="KAN1310" s="1"/>
      <c r="KAO1310" s="1"/>
      <c r="KAP1310" s="1"/>
      <c r="KAQ1310" s="1"/>
      <c r="KAR1310" s="1"/>
      <c r="KAS1310" s="1"/>
      <c r="KAT1310" s="1"/>
      <c r="KAU1310" s="1"/>
      <c r="KAV1310" s="1"/>
      <c r="KAW1310" s="1"/>
      <c r="KAX1310" s="1"/>
      <c r="KAY1310" s="1"/>
      <c r="KAZ1310" s="1"/>
      <c r="KBA1310" s="1"/>
      <c r="KBB1310" s="1"/>
      <c r="KBC1310" s="1"/>
      <c r="KBD1310" s="1"/>
      <c r="KBE1310" s="1"/>
      <c r="KBF1310" s="1"/>
      <c r="KBG1310" s="1"/>
      <c r="KBH1310" s="1"/>
      <c r="KBI1310" s="1"/>
      <c r="KBJ1310" s="1"/>
      <c r="KBK1310" s="1"/>
      <c r="KBL1310" s="1"/>
      <c r="KBM1310" s="1"/>
      <c r="KBN1310" s="1"/>
      <c r="KBO1310" s="1"/>
      <c r="KBP1310" s="1"/>
      <c r="KBQ1310" s="1"/>
      <c r="KBR1310" s="1"/>
      <c r="KBS1310" s="1"/>
      <c r="KBT1310" s="1"/>
      <c r="KBU1310" s="1"/>
      <c r="KBV1310" s="1"/>
      <c r="KBW1310" s="1"/>
      <c r="KBX1310" s="1"/>
      <c r="KBY1310" s="1"/>
      <c r="KBZ1310" s="1"/>
      <c r="KCA1310" s="1"/>
      <c r="KCB1310" s="1"/>
      <c r="KCC1310" s="1"/>
      <c r="KCD1310" s="1"/>
      <c r="KCE1310" s="1"/>
      <c r="KCF1310" s="1"/>
      <c r="KCG1310" s="1"/>
      <c r="KCH1310" s="1"/>
      <c r="KCI1310" s="1"/>
      <c r="KCJ1310" s="1"/>
      <c r="KCK1310" s="1"/>
      <c r="KCL1310" s="1"/>
      <c r="KCM1310" s="1"/>
      <c r="KCN1310" s="1"/>
      <c r="KCO1310" s="1"/>
      <c r="KCP1310" s="1"/>
      <c r="KCQ1310" s="1"/>
      <c r="KCR1310" s="1"/>
      <c r="KCS1310" s="1"/>
      <c r="KCT1310" s="1"/>
      <c r="KCU1310" s="1"/>
      <c r="KCV1310" s="1"/>
      <c r="KCW1310" s="1"/>
      <c r="KCX1310" s="1"/>
      <c r="KCY1310" s="1"/>
      <c r="KCZ1310" s="1"/>
      <c r="KDA1310" s="1"/>
      <c r="KDB1310" s="1"/>
      <c r="KDC1310" s="1"/>
      <c r="KDD1310" s="1"/>
      <c r="KDE1310" s="1"/>
      <c r="KDF1310" s="1"/>
      <c r="KDG1310" s="1"/>
      <c r="KDH1310" s="1"/>
      <c r="KDI1310" s="1"/>
      <c r="KDJ1310" s="1"/>
      <c r="KDK1310" s="1"/>
      <c r="KDL1310" s="1"/>
      <c r="KDM1310" s="1"/>
      <c r="KDN1310" s="1"/>
      <c r="KDO1310" s="1"/>
      <c r="KDP1310" s="1"/>
      <c r="KDQ1310" s="1"/>
      <c r="KDR1310" s="1"/>
      <c r="KDS1310" s="1"/>
      <c r="KDT1310" s="1"/>
      <c r="KDU1310" s="1"/>
      <c r="KDV1310" s="1"/>
      <c r="KDW1310" s="1"/>
      <c r="KDX1310" s="1"/>
      <c r="KDY1310" s="1"/>
      <c r="KDZ1310" s="1"/>
      <c r="KEA1310" s="1"/>
      <c r="KEB1310" s="1"/>
      <c r="KEC1310" s="1"/>
      <c r="KED1310" s="1"/>
      <c r="KEE1310" s="1"/>
      <c r="KEF1310" s="1"/>
      <c r="KEG1310" s="1"/>
      <c r="KEH1310" s="1"/>
      <c r="KEI1310" s="1"/>
      <c r="KEJ1310" s="1"/>
      <c r="KEK1310" s="1"/>
      <c r="KEL1310" s="1"/>
      <c r="KEM1310" s="1"/>
      <c r="KEN1310" s="1"/>
      <c r="KEO1310" s="1"/>
      <c r="KEP1310" s="1"/>
      <c r="KEQ1310" s="1"/>
      <c r="KER1310" s="1"/>
      <c r="KES1310" s="1"/>
      <c r="KET1310" s="1"/>
      <c r="KEU1310" s="1"/>
      <c r="KEV1310" s="1"/>
      <c r="KEW1310" s="1"/>
      <c r="KEX1310" s="1"/>
      <c r="KEY1310" s="1"/>
      <c r="KEZ1310" s="1"/>
      <c r="KFA1310" s="1"/>
      <c r="KFB1310" s="1"/>
      <c r="KFC1310" s="1"/>
      <c r="KFD1310" s="1"/>
      <c r="KFE1310" s="1"/>
      <c r="KFF1310" s="1"/>
      <c r="KFG1310" s="1"/>
      <c r="KFH1310" s="1"/>
      <c r="KFI1310" s="1"/>
      <c r="KFJ1310" s="1"/>
      <c r="KFK1310" s="1"/>
      <c r="KFL1310" s="1"/>
      <c r="KFM1310" s="1"/>
      <c r="KFN1310" s="1"/>
      <c r="KFO1310" s="1"/>
      <c r="KFP1310" s="1"/>
      <c r="KFQ1310" s="1"/>
      <c r="KFR1310" s="1"/>
      <c r="KFS1310" s="1"/>
      <c r="KFT1310" s="1"/>
      <c r="KFU1310" s="1"/>
      <c r="KFV1310" s="1"/>
      <c r="KFW1310" s="1"/>
      <c r="KFX1310" s="1"/>
      <c r="KFY1310" s="1"/>
      <c r="KFZ1310" s="1"/>
      <c r="KGA1310" s="1"/>
      <c r="KGB1310" s="1"/>
      <c r="KGC1310" s="1"/>
      <c r="KGD1310" s="1"/>
      <c r="KGE1310" s="1"/>
      <c r="KGF1310" s="1"/>
      <c r="KGG1310" s="1"/>
      <c r="KGH1310" s="1"/>
      <c r="KGI1310" s="1"/>
      <c r="KGJ1310" s="1"/>
      <c r="KGK1310" s="1"/>
      <c r="KGL1310" s="1"/>
      <c r="KGM1310" s="1"/>
      <c r="KGN1310" s="1"/>
      <c r="KGO1310" s="1"/>
      <c r="KGP1310" s="1"/>
      <c r="KGQ1310" s="1"/>
      <c r="KGR1310" s="1"/>
      <c r="KGS1310" s="1"/>
      <c r="KGT1310" s="1"/>
      <c r="KGU1310" s="1"/>
      <c r="KGV1310" s="1"/>
      <c r="KGW1310" s="1"/>
      <c r="KGX1310" s="1"/>
      <c r="KGY1310" s="1"/>
      <c r="KGZ1310" s="1"/>
      <c r="KHA1310" s="1"/>
      <c r="KHB1310" s="1"/>
      <c r="KHC1310" s="1"/>
      <c r="KHD1310" s="1"/>
      <c r="KHE1310" s="1"/>
      <c r="KHF1310" s="1"/>
      <c r="KHG1310" s="1"/>
      <c r="KHH1310" s="1"/>
      <c r="KHI1310" s="1"/>
      <c r="KHJ1310" s="1"/>
      <c r="KHK1310" s="1"/>
      <c r="KHL1310" s="1"/>
      <c r="KHM1310" s="1"/>
      <c r="KHN1310" s="1"/>
      <c r="KHO1310" s="1"/>
      <c r="KHP1310" s="1"/>
      <c r="KHQ1310" s="1"/>
      <c r="KHR1310" s="1"/>
      <c r="KHS1310" s="1"/>
      <c r="KHT1310" s="1"/>
      <c r="KHU1310" s="1"/>
      <c r="KHV1310" s="1"/>
      <c r="KHW1310" s="1"/>
      <c r="KHX1310" s="1"/>
      <c r="KHY1310" s="1"/>
      <c r="KHZ1310" s="1"/>
      <c r="KIA1310" s="1"/>
      <c r="KIB1310" s="1"/>
      <c r="KIC1310" s="1"/>
      <c r="KID1310" s="1"/>
      <c r="KIE1310" s="1"/>
      <c r="KIF1310" s="1"/>
      <c r="KIG1310" s="1"/>
      <c r="KIH1310" s="1"/>
      <c r="KII1310" s="1"/>
      <c r="KIJ1310" s="1"/>
      <c r="KIK1310" s="1"/>
      <c r="KIL1310" s="1"/>
      <c r="KIM1310" s="1"/>
      <c r="KIN1310" s="1"/>
      <c r="KIO1310" s="1"/>
      <c r="KIP1310" s="1"/>
      <c r="KIQ1310" s="1"/>
      <c r="KIR1310" s="1"/>
      <c r="KIS1310" s="1"/>
      <c r="KIT1310" s="1"/>
      <c r="KIU1310" s="1"/>
      <c r="KIV1310" s="1"/>
      <c r="KIW1310" s="1"/>
      <c r="KIX1310" s="1"/>
      <c r="KIY1310" s="1"/>
      <c r="KIZ1310" s="1"/>
      <c r="KJA1310" s="1"/>
      <c r="KJB1310" s="1"/>
      <c r="KJC1310" s="1"/>
      <c r="KJD1310" s="1"/>
      <c r="KJE1310" s="1"/>
      <c r="KJF1310" s="1"/>
      <c r="KJG1310" s="1"/>
      <c r="KJH1310" s="1"/>
      <c r="KJI1310" s="1"/>
      <c r="KJJ1310" s="1"/>
      <c r="KJK1310" s="1"/>
      <c r="KJL1310" s="1"/>
      <c r="KJM1310" s="1"/>
      <c r="KJN1310" s="1"/>
      <c r="KJO1310" s="1"/>
      <c r="KJP1310" s="1"/>
      <c r="KJQ1310" s="1"/>
      <c r="KJR1310" s="1"/>
      <c r="KJS1310" s="1"/>
      <c r="KJT1310" s="1"/>
      <c r="KJU1310" s="1"/>
      <c r="KJV1310" s="1"/>
      <c r="KJW1310" s="1"/>
      <c r="KJX1310" s="1"/>
      <c r="KJY1310" s="1"/>
      <c r="KJZ1310" s="1"/>
      <c r="KKA1310" s="1"/>
      <c r="KKB1310" s="1"/>
      <c r="KKC1310" s="1"/>
      <c r="KKD1310" s="1"/>
      <c r="KKE1310" s="1"/>
      <c r="KKF1310" s="1"/>
      <c r="KKG1310" s="1"/>
      <c r="KKH1310" s="1"/>
      <c r="KKI1310" s="1"/>
      <c r="KKJ1310" s="1"/>
      <c r="KKK1310" s="1"/>
      <c r="KKL1310" s="1"/>
      <c r="KKM1310" s="1"/>
      <c r="KKN1310" s="1"/>
      <c r="KKO1310" s="1"/>
      <c r="KKP1310" s="1"/>
      <c r="KKQ1310" s="1"/>
      <c r="KKR1310" s="1"/>
      <c r="KKS1310" s="1"/>
      <c r="KKT1310" s="1"/>
      <c r="KKU1310" s="1"/>
      <c r="KKV1310" s="1"/>
      <c r="KKW1310" s="1"/>
      <c r="KKX1310" s="1"/>
      <c r="KKY1310" s="1"/>
      <c r="KKZ1310" s="1"/>
      <c r="KLA1310" s="1"/>
      <c r="KLB1310" s="1"/>
      <c r="KLC1310" s="1"/>
      <c r="KLD1310" s="1"/>
      <c r="KLE1310" s="1"/>
      <c r="KLF1310" s="1"/>
      <c r="KLG1310" s="1"/>
      <c r="KLH1310" s="1"/>
      <c r="KLI1310" s="1"/>
      <c r="KLJ1310" s="1"/>
      <c r="KLK1310" s="1"/>
      <c r="KLL1310" s="1"/>
      <c r="KLM1310" s="1"/>
      <c r="KLN1310" s="1"/>
      <c r="KLO1310" s="1"/>
      <c r="KLP1310" s="1"/>
      <c r="KLQ1310" s="1"/>
      <c r="KLR1310" s="1"/>
      <c r="KLS1310" s="1"/>
      <c r="KLT1310" s="1"/>
      <c r="KLU1310" s="1"/>
      <c r="KLV1310" s="1"/>
      <c r="KLW1310" s="1"/>
      <c r="KLX1310" s="1"/>
      <c r="KLY1310" s="1"/>
      <c r="KLZ1310" s="1"/>
      <c r="KMA1310" s="1"/>
      <c r="KMB1310" s="1"/>
      <c r="KMC1310" s="1"/>
      <c r="KMD1310" s="1"/>
      <c r="KME1310" s="1"/>
      <c r="KMF1310" s="1"/>
      <c r="KMG1310" s="1"/>
      <c r="KMH1310" s="1"/>
      <c r="KMI1310" s="1"/>
      <c r="KMJ1310" s="1"/>
      <c r="KMK1310" s="1"/>
      <c r="KML1310" s="1"/>
      <c r="KMM1310" s="1"/>
      <c r="KMN1310" s="1"/>
      <c r="KMO1310" s="1"/>
      <c r="KMP1310" s="1"/>
      <c r="KMQ1310" s="1"/>
      <c r="KMR1310" s="1"/>
      <c r="KMS1310" s="1"/>
      <c r="KMT1310" s="1"/>
      <c r="KMU1310" s="1"/>
      <c r="KMV1310" s="1"/>
      <c r="KMW1310" s="1"/>
      <c r="KMX1310" s="1"/>
      <c r="KMY1310" s="1"/>
      <c r="KMZ1310" s="1"/>
      <c r="KNA1310" s="1"/>
      <c r="KNB1310" s="1"/>
      <c r="KNC1310" s="1"/>
      <c r="KND1310" s="1"/>
      <c r="KNE1310" s="1"/>
      <c r="KNF1310" s="1"/>
      <c r="KNG1310" s="1"/>
      <c r="KNH1310" s="1"/>
      <c r="KNI1310" s="1"/>
      <c r="KNJ1310" s="1"/>
      <c r="KNK1310" s="1"/>
      <c r="KNL1310" s="1"/>
      <c r="KNM1310" s="1"/>
      <c r="KNN1310" s="1"/>
      <c r="KNO1310" s="1"/>
      <c r="KNP1310" s="1"/>
      <c r="KNQ1310" s="1"/>
      <c r="KNR1310" s="1"/>
      <c r="KNS1310" s="1"/>
      <c r="KNT1310" s="1"/>
      <c r="KNU1310" s="1"/>
      <c r="KNV1310" s="1"/>
      <c r="KNW1310" s="1"/>
      <c r="KNX1310" s="1"/>
      <c r="KNY1310" s="1"/>
      <c r="KNZ1310" s="1"/>
      <c r="KOA1310" s="1"/>
      <c r="KOB1310" s="1"/>
      <c r="KOC1310" s="1"/>
      <c r="KOD1310" s="1"/>
      <c r="KOE1310" s="1"/>
      <c r="KOF1310" s="1"/>
      <c r="KOG1310" s="1"/>
      <c r="KOH1310" s="1"/>
      <c r="KOI1310" s="1"/>
      <c r="KOJ1310" s="1"/>
      <c r="KOK1310" s="1"/>
      <c r="KOL1310" s="1"/>
      <c r="KOM1310" s="1"/>
      <c r="KON1310" s="1"/>
      <c r="KOO1310" s="1"/>
      <c r="KOP1310" s="1"/>
      <c r="KOQ1310" s="1"/>
      <c r="KOR1310" s="1"/>
      <c r="KOS1310" s="1"/>
      <c r="KOT1310" s="1"/>
      <c r="KOU1310" s="1"/>
      <c r="KOV1310" s="1"/>
      <c r="KOW1310" s="1"/>
      <c r="KOX1310" s="1"/>
      <c r="KOY1310" s="1"/>
      <c r="KOZ1310" s="1"/>
      <c r="KPA1310" s="1"/>
      <c r="KPB1310" s="1"/>
      <c r="KPC1310" s="1"/>
      <c r="KPD1310" s="1"/>
      <c r="KPE1310" s="1"/>
      <c r="KPF1310" s="1"/>
      <c r="KPG1310" s="1"/>
      <c r="KPH1310" s="1"/>
      <c r="KPI1310" s="1"/>
      <c r="KPJ1310" s="1"/>
      <c r="KPK1310" s="1"/>
      <c r="KPL1310" s="1"/>
      <c r="KPM1310" s="1"/>
      <c r="KPN1310" s="1"/>
      <c r="KPO1310" s="1"/>
      <c r="KPP1310" s="1"/>
      <c r="KPQ1310" s="1"/>
      <c r="KPR1310" s="1"/>
      <c r="KPS1310" s="1"/>
      <c r="KPT1310" s="1"/>
      <c r="KPU1310" s="1"/>
      <c r="KPV1310" s="1"/>
      <c r="KPW1310" s="1"/>
      <c r="KPX1310" s="1"/>
      <c r="KPY1310" s="1"/>
      <c r="KPZ1310" s="1"/>
      <c r="KQA1310" s="1"/>
      <c r="KQB1310" s="1"/>
      <c r="KQC1310" s="1"/>
      <c r="KQD1310" s="1"/>
      <c r="KQE1310" s="1"/>
      <c r="KQF1310" s="1"/>
      <c r="KQG1310" s="1"/>
      <c r="KQH1310" s="1"/>
      <c r="KQI1310" s="1"/>
      <c r="KQJ1310" s="1"/>
      <c r="KQK1310" s="1"/>
      <c r="KQL1310" s="1"/>
      <c r="KQM1310" s="1"/>
      <c r="KQN1310" s="1"/>
      <c r="KQO1310" s="1"/>
      <c r="KQP1310" s="1"/>
      <c r="KQQ1310" s="1"/>
      <c r="KQR1310" s="1"/>
      <c r="KQS1310" s="1"/>
      <c r="KQT1310" s="1"/>
      <c r="KQU1310" s="1"/>
      <c r="KQV1310" s="1"/>
      <c r="KQW1310" s="1"/>
      <c r="KQX1310" s="1"/>
      <c r="KQY1310" s="1"/>
      <c r="KQZ1310" s="1"/>
      <c r="KRA1310" s="1"/>
      <c r="KRB1310" s="1"/>
      <c r="KRC1310" s="1"/>
      <c r="KRD1310" s="1"/>
      <c r="KRE1310" s="1"/>
      <c r="KRF1310" s="1"/>
      <c r="KRG1310" s="1"/>
      <c r="KRH1310" s="1"/>
      <c r="KRI1310" s="1"/>
      <c r="KRJ1310" s="1"/>
      <c r="KRK1310" s="1"/>
      <c r="KRL1310" s="1"/>
      <c r="KRM1310" s="1"/>
      <c r="KRN1310" s="1"/>
      <c r="KRO1310" s="1"/>
      <c r="KRP1310" s="1"/>
      <c r="KRQ1310" s="1"/>
      <c r="KRR1310" s="1"/>
      <c r="KRS1310" s="1"/>
      <c r="KRT1310" s="1"/>
      <c r="KRU1310" s="1"/>
      <c r="KRV1310" s="1"/>
      <c r="KRW1310" s="1"/>
      <c r="KRX1310" s="1"/>
      <c r="KRY1310" s="1"/>
      <c r="KRZ1310" s="1"/>
      <c r="KSA1310" s="1"/>
      <c r="KSB1310" s="1"/>
      <c r="KSC1310" s="1"/>
      <c r="KSD1310" s="1"/>
      <c r="KSE1310" s="1"/>
      <c r="KSF1310" s="1"/>
      <c r="KSG1310" s="1"/>
      <c r="KSH1310" s="1"/>
      <c r="KSI1310" s="1"/>
      <c r="KSJ1310" s="1"/>
      <c r="KSK1310" s="1"/>
      <c r="KSL1310" s="1"/>
      <c r="KSM1310" s="1"/>
      <c r="KSN1310" s="1"/>
      <c r="KSO1310" s="1"/>
      <c r="KSP1310" s="1"/>
      <c r="KSQ1310" s="1"/>
      <c r="KSR1310" s="1"/>
      <c r="KSS1310" s="1"/>
      <c r="KST1310" s="1"/>
      <c r="KSU1310" s="1"/>
      <c r="KSV1310" s="1"/>
      <c r="KSW1310" s="1"/>
      <c r="KSX1310" s="1"/>
      <c r="KSY1310" s="1"/>
      <c r="KSZ1310" s="1"/>
      <c r="KTA1310" s="1"/>
      <c r="KTB1310" s="1"/>
      <c r="KTC1310" s="1"/>
      <c r="KTD1310" s="1"/>
      <c r="KTE1310" s="1"/>
      <c r="KTF1310" s="1"/>
      <c r="KTG1310" s="1"/>
      <c r="KTH1310" s="1"/>
      <c r="KTI1310" s="1"/>
      <c r="KTJ1310" s="1"/>
      <c r="KTK1310" s="1"/>
      <c r="KTL1310" s="1"/>
      <c r="KTM1310" s="1"/>
      <c r="KTN1310" s="1"/>
      <c r="KTO1310" s="1"/>
      <c r="KTP1310" s="1"/>
      <c r="KTQ1310" s="1"/>
      <c r="KTR1310" s="1"/>
      <c r="KTS1310" s="1"/>
      <c r="KTT1310" s="1"/>
      <c r="KTU1310" s="1"/>
      <c r="KTV1310" s="1"/>
      <c r="KTW1310" s="1"/>
      <c r="KTX1310" s="1"/>
      <c r="KTY1310" s="1"/>
      <c r="KTZ1310" s="1"/>
      <c r="KUA1310" s="1"/>
      <c r="KUB1310" s="1"/>
      <c r="KUC1310" s="1"/>
      <c r="KUD1310" s="1"/>
      <c r="KUE1310" s="1"/>
      <c r="KUF1310" s="1"/>
      <c r="KUG1310" s="1"/>
      <c r="KUH1310" s="1"/>
      <c r="KUI1310" s="1"/>
      <c r="KUJ1310" s="1"/>
      <c r="KUK1310" s="1"/>
      <c r="KUL1310" s="1"/>
      <c r="KUM1310" s="1"/>
      <c r="KUN1310" s="1"/>
      <c r="KUO1310" s="1"/>
      <c r="KUP1310" s="1"/>
      <c r="KUQ1310" s="1"/>
      <c r="KUR1310" s="1"/>
      <c r="KUS1310" s="1"/>
      <c r="KUT1310" s="1"/>
      <c r="KUU1310" s="1"/>
      <c r="KUV1310" s="1"/>
      <c r="KUW1310" s="1"/>
      <c r="KUX1310" s="1"/>
      <c r="KUY1310" s="1"/>
      <c r="KUZ1310" s="1"/>
      <c r="KVA1310" s="1"/>
      <c r="KVB1310" s="1"/>
      <c r="KVC1310" s="1"/>
      <c r="KVD1310" s="1"/>
      <c r="KVE1310" s="1"/>
      <c r="KVF1310" s="1"/>
      <c r="KVG1310" s="1"/>
      <c r="KVH1310" s="1"/>
      <c r="KVI1310" s="1"/>
      <c r="KVJ1310" s="1"/>
      <c r="KVK1310" s="1"/>
      <c r="KVL1310" s="1"/>
      <c r="KVM1310" s="1"/>
      <c r="KVN1310" s="1"/>
      <c r="KVO1310" s="1"/>
      <c r="KVP1310" s="1"/>
      <c r="KVQ1310" s="1"/>
      <c r="KVR1310" s="1"/>
      <c r="KVS1310" s="1"/>
      <c r="KVT1310" s="1"/>
      <c r="KVU1310" s="1"/>
      <c r="KVV1310" s="1"/>
      <c r="KVW1310" s="1"/>
      <c r="KVX1310" s="1"/>
      <c r="KVY1310" s="1"/>
      <c r="KVZ1310" s="1"/>
      <c r="KWA1310" s="1"/>
      <c r="KWB1310" s="1"/>
      <c r="KWC1310" s="1"/>
      <c r="KWD1310" s="1"/>
      <c r="KWE1310" s="1"/>
      <c r="KWF1310" s="1"/>
      <c r="KWG1310" s="1"/>
      <c r="KWH1310" s="1"/>
      <c r="KWI1310" s="1"/>
      <c r="KWJ1310" s="1"/>
      <c r="KWK1310" s="1"/>
      <c r="KWL1310" s="1"/>
      <c r="KWM1310" s="1"/>
      <c r="KWN1310" s="1"/>
      <c r="KWO1310" s="1"/>
      <c r="KWP1310" s="1"/>
      <c r="KWQ1310" s="1"/>
      <c r="KWR1310" s="1"/>
      <c r="KWS1310" s="1"/>
      <c r="KWT1310" s="1"/>
      <c r="KWU1310" s="1"/>
      <c r="KWV1310" s="1"/>
      <c r="KWW1310" s="1"/>
      <c r="KWX1310" s="1"/>
      <c r="KWY1310" s="1"/>
      <c r="KWZ1310" s="1"/>
      <c r="KXA1310" s="1"/>
      <c r="KXB1310" s="1"/>
      <c r="KXC1310" s="1"/>
      <c r="KXD1310" s="1"/>
      <c r="KXE1310" s="1"/>
      <c r="KXF1310" s="1"/>
      <c r="KXG1310" s="1"/>
      <c r="KXH1310" s="1"/>
      <c r="KXI1310" s="1"/>
      <c r="KXJ1310" s="1"/>
      <c r="KXK1310" s="1"/>
      <c r="KXL1310" s="1"/>
      <c r="KXM1310" s="1"/>
      <c r="KXN1310" s="1"/>
      <c r="KXO1310" s="1"/>
      <c r="KXP1310" s="1"/>
      <c r="KXQ1310" s="1"/>
      <c r="KXR1310" s="1"/>
      <c r="KXS1310" s="1"/>
      <c r="KXT1310" s="1"/>
      <c r="KXU1310" s="1"/>
      <c r="KXV1310" s="1"/>
      <c r="KXW1310" s="1"/>
      <c r="KXX1310" s="1"/>
      <c r="KXY1310" s="1"/>
      <c r="KXZ1310" s="1"/>
      <c r="KYA1310" s="1"/>
      <c r="KYB1310" s="1"/>
      <c r="KYC1310" s="1"/>
      <c r="KYD1310" s="1"/>
      <c r="KYE1310" s="1"/>
      <c r="KYF1310" s="1"/>
      <c r="KYG1310" s="1"/>
      <c r="KYH1310" s="1"/>
      <c r="KYI1310" s="1"/>
      <c r="KYJ1310" s="1"/>
      <c r="KYK1310" s="1"/>
      <c r="KYL1310" s="1"/>
      <c r="KYM1310" s="1"/>
      <c r="KYN1310" s="1"/>
      <c r="KYO1310" s="1"/>
      <c r="KYP1310" s="1"/>
      <c r="KYQ1310" s="1"/>
      <c r="KYR1310" s="1"/>
      <c r="KYS1310" s="1"/>
      <c r="KYT1310" s="1"/>
      <c r="KYU1310" s="1"/>
      <c r="KYV1310" s="1"/>
      <c r="KYW1310" s="1"/>
      <c r="KYX1310" s="1"/>
      <c r="KYY1310" s="1"/>
      <c r="KYZ1310" s="1"/>
      <c r="KZA1310" s="1"/>
      <c r="KZB1310" s="1"/>
      <c r="KZC1310" s="1"/>
      <c r="KZD1310" s="1"/>
      <c r="KZE1310" s="1"/>
      <c r="KZF1310" s="1"/>
      <c r="KZG1310" s="1"/>
      <c r="KZH1310" s="1"/>
      <c r="KZI1310" s="1"/>
      <c r="KZJ1310" s="1"/>
      <c r="KZK1310" s="1"/>
      <c r="KZL1310" s="1"/>
      <c r="KZM1310" s="1"/>
      <c r="KZN1310" s="1"/>
      <c r="KZO1310" s="1"/>
      <c r="KZP1310" s="1"/>
      <c r="KZQ1310" s="1"/>
      <c r="KZR1310" s="1"/>
      <c r="KZS1310" s="1"/>
      <c r="KZT1310" s="1"/>
      <c r="KZU1310" s="1"/>
      <c r="KZV1310" s="1"/>
      <c r="KZW1310" s="1"/>
      <c r="KZX1310" s="1"/>
      <c r="KZY1310" s="1"/>
      <c r="KZZ1310" s="1"/>
      <c r="LAA1310" s="1"/>
      <c r="LAB1310" s="1"/>
      <c r="LAC1310" s="1"/>
      <c r="LAD1310" s="1"/>
      <c r="LAE1310" s="1"/>
      <c r="LAF1310" s="1"/>
      <c r="LAG1310" s="1"/>
      <c r="LAH1310" s="1"/>
      <c r="LAI1310" s="1"/>
      <c r="LAJ1310" s="1"/>
      <c r="LAK1310" s="1"/>
      <c r="LAL1310" s="1"/>
      <c r="LAM1310" s="1"/>
      <c r="LAN1310" s="1"/>
      <c r="LAO1310" s="1"/>
      <c r="LAP1310" s="1"/>
      <c r="LAQ1310" s="1"/>
      <c r="LAR1310" s="1"/>
      <c r="LAS1310" s="1"/>
      <c r="LAT1310" s="1"/>
      <c r="LAU1310" s="1"/>
      <c r="LAV1310" s="1"/>
      <c r="LAW1310" s="1"/>
      <c r="LAX1310" s="1"/>
      <c r="LAY1310" s="1"/>
      <c r="LAZ1310" s="1"/>
      <c r="LBA1310" s="1"/>
      <c r="LBB1310" s="1"/>
      <c r="LBC1310" s="1"/>
      <c r="LBD1310" s="1"/>
      <c r="LBE1310" s="1"/>
      <c r="LBF1310" s="1"/>
      <c r="LBG1310" s="1"/>
      <c r="LBH1310" s="1"/>
      <c r="LBI1310" s="1"/>
      <c r="LBJ1310" s="1"/>
      <c r="LBK1310" s="1"/>
      <c r="LBL1310" s="1"/>
      <c r="LBM1310" s="1"/>
      <c r="LBN1310" s="1"/>
      <c r="LBO1310" s="1"/>
      <c r="LBP1310" s="1"/>
      <c r="LBQ1310" s="1"/>
      <c r="LBR1310" s="1"/>
      <c r="LBS1310" s="1"/>
      <c r="LBT1310" s="1"/>
      <c r="LBU1310" s="1"/>
      <c r="LBV1310" s="1"/>
      <c r="LBW1310" s="1"/>
      <c r="LBX1310" s="1"/>
      <c r="LBY1310" s="1"/>
      <c r="LBZ1310" s="1"/>
      <c r="LCA1310" s="1"/>
      <c r="LCB1310" s="1"/>
      <c r="LCC1310" s="1"/>
      <c r="LCD1310" s="1"/>
      <c r="LCE1310" s="1"/>
      <c r="LCF1310" s="1"/>
      <c r="LCG1310" s="1"/>
      <c r="LCH1310" s="1"/>
      <c r="LCI1310" s="1"/>
      <c r="LCJ1310" s="1"/>
      <c r="LCK1310" s="1"/>
      <c r="LCL1310" s="1"/>
      <c r="LCM1310" s="1"/>
      <c r="LCN1310" s="1"/>
      <c r="LCO1310" s="1"/>
      <c r="LCP1310" s="1"/>
      <c r="LCQ1310" s="1"/>
      <c r="LCR1310" s="1"/>
      <c r="LCS1310" s="1"/>
      <c r="LCT1310" s="1"/>
      <c r="LCU1310" s="1"/>
      <c r="LCV1310" s="1"/>
      <c r="LCW1310" s="1"/>
      <c r="LCX1310" s="1"/>
      <c r="LCY1310" s="1"/>
      <c r="LCZ1310" s="1"/>
      <c r="LDA1310" s="1"/>
      <c r="LDB1310" s="1"/>
      <c r="LDC1310" s="1"/>
      <c r="LDD1310" s="1"/>
      <c r="LDE1310" s="1"/>
      <c r="LDF1310" s="1"/>
      <c r="LDG1310" s="1"/>
      <c r="LDH1310" s="1"/>
      <c r="LDI1310" s="1"/>
      <c r="LDJ1310" s="1"/>
      <c r="LDK1310" s="1"/>
      <c r="LDL1310" s="1"/>
      <c r="LDM1310" s="1"/>
      <c r="LDN1310" s="1"/>
      <c r="LDO1310" s="1"/>
      <c r="LDP1310" s="1"/>
      <c r="LDQ1310" s="1"/>
      <c r="LDR1310" s="1"/>
      <c r="LDS1310" s="1"/>
      <c r="LDT1310" s="1"/>
      <c r="LDU1310" s="1"/>
      <c r="LDV1310" s="1"/>
      <c r="LDW1310" s="1"/>
      <c r="LDX1310" s="1"/>
      <c r="LDY1310" s="1"/>
      <c r="LDZ1310" s="1"/>
      <c r="LEA1310" s="1"/>
      <c r="LEB1310" s="1"/>
      <c r="LEC1310" s="1"/>
      <c r="LED1310" s="1"/>
      <c r="LEE1310" s="1"/>
      <c r="LEF1310" s="1"/>
      <c r="LEG1310" s="1"/>
      <c r="LEH1310" s="1"/>
      <c r="LEI1310" s="1"/>
      <c r="LEJ1310" s="1"/>
      <c r="LEK1310" s="1"/>
      <c r="LEL1310" s="1"/>
      <c r="LEM1310" s="1"/>
      <c r="LEN1310" s="1"/>
      <c r="LEO1310" s="1"/>
      <c r="LEP1310" s="1"/>
      <c r="LEQ1310" s="1"/>
      <c r="LER1310" s="1"/>
      <c r="LES1310" s="1"/>
      <c r="LET1310" s="1"/>
      <c r="LEU1310" s="1"/>
      <c r="LEV1310" s="1"/>
      <c r="LEW1310" s="1"/>
      <c r="LEX1310" s="1"/>
      <c r="LEY1310" s="1"/>
      <c r="LEZ1310" s="1"/>
      <c r="LFA1310" s="1"/>
      <c r="LFB1310" s="1"/>
      <c r="LFC1310" s="1"/>
      <c r="LFD1310" s="1"/>
      <c r="LFE1310" s="1"/>
      <c r="LFF1310" s="1"/>
      <c r="LFG1310" s="1"/>
      <c r="LFH1310" s="1"/>
      <c r="LFI1310" s="1"/>
      <c r="LFJ1310" s="1"/>
      <c r="LFK1310" s="1"/>
      <c r="LFL1310" s="1"/>
      <c r="LFM1310" s="1"/>
      <c r="LFN1310" s="1"/>
      <c r="LFO1310" s="1"/>
      <c r="LFP1310" s="1"/>
      <c r="LFQ1310" s="1"/>
      <c r="LFR1310" s="1"/>
      <c r="LFS1310" s="1"/>
      <c r="LFT1310" s="1"/>
      <c r="LFU1310" s="1"/>
      <c r="LFV1310" s="1"/>
      <c r="LFW1310" s="1"/>
      <c r="LFX1310" s="1"/>
      <c r="LFY1310" s="1"/>
      <c r="LFZ1310" s="1"/>
      <c r="LGA1310" s="1"/>
      <c r="LGB1310" s="1"/>
      <c r="LGC1310" s="1"/>
      <c r="LGD1310" s="1"/>
      <c r="LGE1310" s="1"/>
      <c r="LGF1310" s="1"/>
      <c r="LGG1310" s="1"/>
      <c r="LGH1310" s="1"/>
      <c r="LGI1310" s="1"/>
      <c r="LGJ1310" s="1"/>
      <c r="LGK1310" s="1"/>
      <c r="LGL1310" s="1"/>
      <c r="LGM1310" s="1"/>
      <c r="LGN1310" s="1"/>
      <c r="LGO1310" s="1"/>
      <c r="LGP1310" s="1"/>
      <c r="LGQ1310" s="1"/>
      <c r="LGR1310" s="1"/>
      <c r="LGS1310" s="1"/>
      <c r="LGT1310" s="1"/>
      <c r="LGU1310" s="1"/>
      <c r="LGV1310" s="1"/>
      <c r="LGW1310" s="1"/>
      <c r="LGX1310" s="1"/>
      <c r="LGY1310" s="1"/>
      <c r="LGZ1310" s="1"/>
      <c r="LHA1310" s="1"/>
      <c r="LHB1310" s="1"/>
      <c r="LHC1310" s="1"/>
      <c r="LHD1310" s="1"/>
      <c r="LHE1310" s="1"/>
      <c r="LHF1310" s="1"/>
      <c r="LHG1310" s="1"/>
      <c r="LHH1310" s="1"/>
      <c r="LHI1310" s="1"/>
      <c r="LHJ1310" s="1"/>
      <c r="LHK1310" s="1"/>
      <c r="LHL1310" s="1"/>
      <c r="LHM1310" s="1"/>
      <c r="LHN1310" s="1"/>
      <c r="LHO1310" s="1"/>
      <c r="LHP1310" s="1"/>
      <c r="LHQ1310" s="1"/>
      <c r="LHR1310" s="1"/>
      <c r="LHS1310" s="1"/>
      <c r="LHT1310" s="1"/>
      <c r="LHU1310" s="1"/>
      <c r="LHV1310" s="1"/>
      <c r="LHW1310" s="1"/>
      <c r="LHX1310" s="1"/>
      <c r="LHY1310" s="1"/>
      <c r="LHZ1310" s="1"/>
      <c r="LIA1310" s="1"/>
      <c r="LIB1310" s="1"/>
      <c r="LIC1310" s="1"/>
      <c r="LID1310" s="1"/>
      <c r="LIE1310" s="1"/>
      <c r="LIF1310" s="1"/>
      <c r="LIG1310" s="1"/>
      <c r="LIH1310" s="1"/>
      <c r="LII1310" s="1"/>
      <c r="LIJ1310" s="1"/>
      <c r="LIK1310" s="1"/>
      <c r="LIL1310" s="1"/>
      <c r="LIM1310" s="1"/>
      <c r="LIN1310" s="1"/>
      <c r="LIO1310" s="1"/>
      <c r="LIP1310" s="1"/>
      <c r="LIQ1310" s="1"/>
      <c r="LIR1310" s="1"/>
      <c r="LIS1310" s="1"/>
      <c r="LIT1310" s="1"/>
      <c r="LIU1310" s="1"/>
      <c r="LIV1310" s="1"/>
      <c r="LIW1310" s="1"/>
      <c r="LIX1310" s="1"/>
      <c r="LIY1310" s="1"/>
      <c r="LIZ1310" s="1"/>
      <c r="LJA1310" s="1"/>
      <c r="LJB1310" s="1"/>
      <c r="LJC1310" s="1"/>
      <c r="LJD1310" s="1"/>
      <c r="LJE1310" s="1"/>
      <c r="LJF1310" s="1"/>
      <c r="LJG1310" s="1"/>
      <c r="LJH1310" s="1"/>
      <c r="LJI1310" s="1"/>
      <c r="LJJ1310" s="1"/>
      <c r="LJK1310" s="1"/>
      <c r="LJL1310" s="1"/>
      <c r="LJM1310" s="1"/>
      <c r="LJN1310" s="1"/>
      <c r="LJO1310" s="1"/>
      <c r="LJP1310" s="1"/>
      <c r="LJQ1310" s="1"/>
      <c r="LJR1310" s="1"/>
      <c r="LJS1310" s="1"/>
      <c r="LJT1310" s="1"/>
      <c r="LJU1310" s="1"/>
      <c r="LJV1310" s="1"/>
      <c r="LJW1310" s="1"/>
      <c r="LJX1310" s="1"/>
      <c r="LJY1310" s="1"/>
      <c r="LJZ1310" s="1"/>
      <c r="LKA1310" s="1"/>
      <c r="LKB1310" s="1"/>
      <c r="LKC1310" s="1"/>
      <c r="LKD1310" s="1"/>
      <c r="LKE1310" s="1"/>
      <c r="LKF1310" s="1"/>
      <c r="LKG1310" s="1"/>
      <c r="LKH1310" s="1"/>
      <c r="LKI1310" s="1"/>
      <c r="LKJ1310" s="1"/>
      <c r="LKK1310" s="1"/>
      <c r="LKL1310" s="1"/>
      <c r="LKM1310" s="1"/>
      <c r="LKN1310" s="1"/>
      <c r="LKO1310" s="1"/>
      <c r="LKP1310" s="1"/>
      <c r="LKQ1310" s="1"/>
      <c r="LKR1310" s="1"/>
      <c r="LKS1310" s="1"/>
      <c r="LKT1310" s="1"/>
      <c r="LKU1310" s="1"/>
      <c r="LKV1310" s="1"/>
      <c r="LKW1310" s="1"/>
      <c r="LKX1310" s="1"/>
      <c r="LKY1310" s="1"/>
      <c r="LKZ1310" s="1"/>
      <c r="LLA1310" s="1"/>
      <c r="LLB1310" s="1"/>
      <c r="LLC1310" s="1"/>
      <c r="LLD1310" s="1"/>
      <c r="LLE1310" s="1"/>
      <c r="LLF1310" s="1"/>
      <c r="LLG1310" s="1"/>
      <c r="LLH1310" s="1"/>
      <c r="LLI1310" s="1"/>
      <c r="LLJ1310" s="1"/>
      <c r="LLK1310" s="1"/>
      <c r="LLL1310" s="1"/>
      <c r="LLM1310" s="1"/>
      <c r="LLN1310" s="1"/>
      <c r="LLO1310" s="1"/>
      <c r="LLP1310" s="1"/>
      <c r="LLQ1310" s="1"/>
      <c r="LLR1310" s="1"/>
      <c r="LLS1310" s="1"/>
      <c r="LLT1310" s="1"/>
      <c r="LLU1310" s="1"/>
      <c r="LLV1310" s="1"/>
      <c r="LLW1310" s="1"/>
      <c r="LLX1310" s="1"/>
      <c r="LLY1310" s="1"/>
      <c r="LLZ1310" s="1"/>
      <c r="LMA1310" s="1"/>
      <c r="LMB1310" s="1"/>
      <c r="LMC1310" s="1"/>
      <c r="LMD1310" s="1"/>
      <c r="LME1310" s="1"/>
      <c r="LMF1310" s="1"/>
      <c r="LMG1310" s="1"/>
      <c r="LMH1310" s="1"/>
      <c r="LMI1310" s="1"/>
      <c r="LMJ1310" s="1"/>
      <c r="LMK1310" s="1"/>
      <c r="LML1310" s="1"/>
      <c r="LMM1310" s="1"/>
      <c r="LMN1310" s="1"/>
      <c r="LMO1310" s="1"/>
      <c r="LMP1310" s="1"/>
      <c r="LMQ1310" s="1"/>
      <c r="LMR1310" s="1"/>
      <c r="LMS1310" s="1"/>
      <c r="LMT1310" s="1"/>
      <c r="LMU1310" s="1"/>
      <c r="LMV1310" s="1"/>
      <c r="LMW1310" s="1"/>
      <c r="LMX1310" s="1"/>
      <c r="LMY1310" s="1"/>
      <c r="LMZ1310" s="1"/>
      <c r="LNA1310" s="1"/>
      <c r="LNB1310" s="1"/>
      <c r="LNC1310" s="1"/>
      <c r="LND1310" s="1"/>
      <c r="LNE1310" s="1"/>
      <c r="LNF1310" s="1"/>
      <c r="LNG1310" s="1"/>
      <c r="LNH1310" s="1"/>
      <c r="LNI1310" s="1"/>
      <c r="LNJ1310" s="1"/>
      <c r="LNK1310" s="1"/>
      <c r="LNL1310" s="1"/>
      <c r="LNM1310" s="1"/>
      <c r="LNN1310" s="1"/>
      <c r="LNO1310" s="1"/>
      <c r="LNP1310" s="1"/>
      <c r="LNQ1310" s="1"/>
      <c r="LNR1310" s="1"/>
      <c r="LNS1310" s="1"/>
      <c r="LNT1310" s="1"/>
      <c r="LNU1310" s="1"/>
      <c r="LNV1310" s="1"/>
      <c r="LNW1310" s="1"/>
      <c r="LNX1310" s="1"/>
      <c r="LNY1310" s="1"/>
      <c r="LNZ1310" s="1"/>
      <c r="LOA1310" s="1"/>
      <c r="LOB1310" s="1"/>
      <c r="LOC1310" s="1"/>
      <c r="LOD1310" s="1"/>
      <c r="LOE1310" s="1"/>
      <c r="LOF1310" s="1"/>
      <c r="LOG1310" s="1"/>
      <c r="LOH1310" s="1"/>
      <c r="LOI1310" s="1"/>
      <c r="LOJ1310" s="1"/>
      <c r="LOK1310" s="1"/>
      <c r="LOL1310" s="1"/>
      <c r="LOM1310" s="1"/>
      <c r="LON1310" s="1"/>
      <c r="LOO1310" s="1"/>
      <c r="LOP1310" s="1"/>
      <c r="LOQ1310" s="1"/>
      <c r="LOR1310" s="1"/>
      <c r="LOS1310" s="1"/>
      <c r="LOT1310" s="1"/>
      <c r="LOU1310" s="1"/>
      <c r="LOV1310" s="1"/>
      <c r="LOW1310" s="1"/>
      <c r="LOX1310" s="1"/>
      <c r="LOY1310" s="1"/>
      <c r="LOZ1310" s="1"/>
      <c r="LPA1310" s="1"/>
      <c r="LPB1310" s="1"/>
      <c r="LPC1310" s="1"/>
      <c r="LPD1310" s="1"/>
      <c r="LPE1310" s="1"/>
      <c r="LPF1310" s="1"/>
      <c r="LPG1310" s="1"/>
      <c r="LPH1310" s="1"/>
      <c r="LPI1310" s="1"/>
      <c r="LPJ1310" s="1"/>
      <c r="LPK1310" s="1"/>
      <c r="LPL1310" s="1"/>
      <c r="LPM1310" s="1"/>
      <c r="LPN1310" s="1"/>
      <c r="LPO1310" s="1"/>
      <c r="LPP1310" s="1"/>
      <c r="LPQ1310" s="1"/>
      <c r="LPR1310" s="1"/>
      <c r="LPS1310" s="1"/>
      <c r="LPT1310" s="1"/>
      <c r="LPU1310" s="1"/>
      <c r="LPV1310" s="1"/>
      <c r="LPW1310" s="1"/>
      <c r="LPX1310" s="1"/>
      <c r="LPY1310" s="1"/>
      <c r="LPZ1310" s="1"/>
      <c r="LQA1310" s="1"/>
      <c r="LQB1310" s="1"/>
      <c r="LQC1310" s="1"/>
      <c r="LQD1310" s="1"/>
      <c r="LQE1310" s="1"/>
      <c r="LQF1310" s="1"/>
      <c r="LQG1310" s="1"/>
      <c r="LQH1310" s="1"/>
      <c r="LQI1310" s="1"/>
      <c r="LQJ1310" s="1"/>
      <c r="LQK1310" s="1"/>
      <c r="LQL1310" s="1"/>
      <c r="LQM1310" s="1"/>
      <c r="LQN1310" s="1"/>
      <c r="LQO1310" s="1"/>
      <c r="LQP1310" s="1"/>
      <c r="LQQ1310" s="1"/>
      <c r="LQR1310" s="1"/>
      <c r="LQS1310" s="1"/>
      <c r="LQT1310" s="1"/>
      <c r="LQU1310" s="1"/>
      <c r="LQV1310" s="1"/>
      <c r="LQW1310" s="1"/>
      <c r="LQX1310" s="1"/>
      <c r="LQY1310" s="1"/>
      <c r="LQZ1310" s="1"/>
      <c r="LRA1310" s="1"/>
      <c r="LRB1310" s="1"/>
      <c r="LRC1310" s="1"/>
      <c r="LRD1310" s="1"/>
      <c r="LRE1310" s="1"/>
      <c r="LRF1310" s="1"/>
      <c r="LRG1310" s="1"/>
      <c r="LRH1310" s="1"/>
      <c r="LRI1310" s="1"/>
      <c r="LRJ1310" s="1"/>
      <c r="LRK1310" s="1"/>
      <c r="LRL1310" s="1"/>
      <c r="LRM1310" s="1"/>
      <c r="LRN1310" s="1"/>
      <c r="LRO1310" s="1"/>
      <c r="LRP1310" s="1"/>
      <c r="LRQ1310" s="1"/>
      <c r="LRR1310" s="1"/>
      <c r="LRS1310" s="1"/>
      <c r="LRT1310" s="1"/>
      <c r="LRU1310" s="1"/>
      <c r="LRV1310" s="1"/>
      <c r="LRW1310" s="1"/>
      <c r="LRX1310" s="1"/>
      <c r="LRY1310" s="1"/>
      <c r="LRZ1310" s="1"/>
      <c r="LSA1310" s="1"/>
      <c r="LSB1310" s="1"/>
      <c r="LSC1310" s="1"/>
      <c r="LSD1310" s="1"/>
      <c r="LSE1310" s="1"/>
      <c r="LSF1310" s="1"/>
      <c r="LSG1310" s="1"/>
      <c r="LSH1310" s="1"/>
      <c r="LSI1310" s="1"/>
      <c r="LSJ1310" s="1"/>
      <c r="LSK1310" s="1"/>
      <c r="LSL1310" s="1"/>
      <c r="LSM1310" s="1"/>
      <c r="LSN1310" s="1"/>
      <c r="LSO1310" s="1"/>
      <c r="LSP1310" s="1"/>
      <c r="LSQ1310" s="1"/>
      <c r="LSR1310" s="1"/>
      <c r="LSS1310" s="1"/>
      <c r="LST1310" s="1"/>
      <c r="LSU1310" s="1"/>
      <c r="LSV1310" s="1"/>
      <c r="LSW1310" s="1"/>
      <c r="LSX1310" s="1"/>
      <c r="LSY1310" s="1"/>
      <c r="LSZ1310" s="1"/>
      <c r="LTA1310" s="1"/>
      <c r="LTB1310" s="1"/>
      <c r="LTC1310" s="1"/>
      <c r="LTD1310" s="1"/>
      <c r="LTE1310" s="1"/>
      <c r="LTF1310" s="1"/>
      <c r="LTG1310" s="1"/>
      <c r="LTH1310" s="1"/>
      <c r="LTI1310" s="1"/>
      <c r="LTJ1310" s="1"/>
      <c r="LTK1310" s="1"/>
      <c r="LTL1310" s="1"/>
      <c r="LTM1310" s="1"/>
      <c r="LTN1310" s="1"/>
      <c r="LTO1310" s="1"/>
      <c r="LTP1310" s="1"/>
      <c r="LTQ1310" s="1"/>
      <c r="LTR1310" s="1"/>
      <c r="LTS1310" s="1"/>
      <c r="LTT1310" s="1"/>
      <c r="LTU1310" s="1"/>
      <c r="LTV1310" s="1"/>
      <c r="LTW1310" s="1"/>
      <c r="LTX1310" s="1"/>
      <c r="LTY1310" s="1"/>
      <c r="LTZ1310" s="1"/>
      <c r="LUA1310" s="1"/>
      <c r="LUB1310" s="1"/>
      <c r="LUC1310" s="1"/>
      <c r="LUD1310" s="1"/>
      <c r="LUE1310" s="1"/>
      <c r="LUF1310" s="1"/>
      <c r="LUG1310" s="1"/>
      <c r="LUH1310" s="1"/>
      <c r="LUI1310" s="1"/>
      <c r="LUJ1310" s="1"/>
      <c r="LUK1310" s="1"/>
      <c r="LUL1310" s="1"/>
      <c r="LUM1310" s="1"/>
      <c r="LUN1310" s="1"/>
      <c r="LUO1310" s="1"/>
      <c r="LUP1310" s="1"/>
      <c r="LUQ1310" s="1"/>
      <c r="LUR1310" s="1"/>
      <c r="LUS1310" s="1"/>
      <c r="LUT1310" s="1"/>
      <c r="LUU1310" s="1"/>
      <c r="LUV1310" s="1"/>
      <c r="LUW1310" s="1"/>
      <c r="LUX1310" s="1"/>
      <c r="LUY1310" s="1"/>
      <c r="LUZ1310" s="1"/>
      <c r="LVA1310" s="1"/>
      <c r="LVB1310" s="1"/>
      <c r="LVC1310" s="1"/>
      <c r="LVD1310" s="1"/>
      <c r="LVE1310" s="1"/>
      <c r="LVF1310" s="1"/>
      <c r="LVG1310" s="1"/>
      <c r="LVH1310" s="1"/>
      <c r="LVI1310" s="1"/>
      <c r="LVJ1310" s="1"/>
      <c r="LVK1310" s="1"/>
      <c r="LVL1310" s="1"/>
      <c r="LVM1310" s="1"/>
      <c r="LVN1310" s="1"/>
      <c r="LVO1310" s="1"/>
      <c r="LVP1310" s="1"/>
      <c r="LVQ1310" s="1"/>
      <c r="LVR1310" s="1"/>
      <c r="LVS1310" s="1"/>
      <c r="LVT1310" s="1"/>
      <c r="LVU1310" s="1"/>
      <c r="LVV1310" s="1"/>
      <c r="LVW1310" s="1"/>
      <c r="LVX1310" s="1"/>
      <c r="LVY1310" s="1"/>
      <c r="LVZ1310" s="1"/>
      <c r="LWA1310" s="1"/>
      <c r="LWB1310" s="1"/>
      <c r="LWC1310" s="1"/>
      <c r="LWD1310" s="1"/>
      <c r="LWE1310" s="1"/>
      <c r="LWF1310" s="1"/>
      <c r="LWG1310" s="1"/>
      <c r="LWH1310" s="1"/>
      <c r="LWI1310" s="1"/>
      <c r="LWJ1310" s="1"/>
      <c r="LWK1310" s="1"/>
      <c r="LWL1310" s="1"/>
      <c r="LWM1310" s="1"/>
      <c r="LWN1310" s="1"/>
      <c r="LWO1310" s="1"/>
      <c r="LWP1310" s="1"/>
      <c r="LWQ1310" s="1"/>
      <c r="LWR1310" s="1"/>
      <c r="LWS1310" s="1"/>
      <c r="LWT1310" s="1"/>
      <c r="LWU1310" s="1"/>
      <c r="LWV1310" s="1"/>
      <c r="LWW1310" s="1"/>
      <c r="LWX1310" s="1"/>
      <c r="LWY1310" s="1"/>
      <c r="LWZ1310" s="1"/>
      <c r="LXA1310" s="1"/>
      <c r="LXB1310" s="1"/>
      <c r="LXC1310" s="1"/>
      <c r="LXD1310" s="1"/>
      <c r="LXE1310" s="1"/>
      <c r="LXF1310" s="1"/>
      <c r="LXG1310" s="1"/>
      <c r="LXH1310" s="1"/>
      <c r="LXI1310" s="1"/>
      <c r="LXJ1310" s="1"/>
      <c r="LXK1310" s="1"/>
      <c r="LXL1310" s="1"/>
      <c r="LXM1310" s="1"/>
      <c r="LXN1310" s="1"/>
      <c r="LXO1310" s="1"/>
      <c r="LXP1310" s="1"/>
      <c r="LXQ1310" s="1"/>
      <c r="LXR1310" s="1"/>
      <c r="LXS1310" s="1"/>
      <c r="LXT1310" s="1"/>
      <c r="LXU1310" s="1"/>
      <c r="LXV1310" s="1"/>
      <c r="LXW1310" s="1"/>
      <c r="LXX1310" s="1"/>
      <c r="LXY1310" s="1"/>
      <c r="LXZ1310" s="1"/>
      <c r="LYA1310" s="1"/>
      <c r="LYB1310" s="1"/>
      <c r="LYC1310" s="1"/>
      <c r="LYD1310" s="1"/>
      <c r="LYE1310" s="1"/>
      <c r="LYF1310" s="1"/>
      <c r="LYG1310" s="1"/>
      <c r="LYH1310" s="1"/>
      <c r="LYI1310" s="1"/>
      <c r="LYJ1310" s="1"/>
      <c r="LYK1310" s="1"/>
      <c r="LYL1310" s="1"/>
      <c r="LYM1310" s="1"/>
      <c r="LYN1310" s="1"/>
      <c r="LYO1310" s="1"/>
      <c r="LYP1310" s="1"/>
      <c r="LYQ1310" s="1"/>
      <c r="LYR1310" s="1"/>
      <c r="LYS1310" s="1"/>
      <c r="LYT1310" s="1"/>
      <c r="LYU1310" s="1"/>
      <c r="LYV1310" s="1"/>
      <c r="LYW1310" s="1"/>
      <c r="LYX1310" s="1"/>
      <c r="LYY1310" s="1"/>
      <c r="LYZ1310" s="1"/>
      <c r="LZA1310" s="1"/>
      <c r="LZB1310" s="1"/>
      <c r="LZC1310" s="1"/>
      <c r="LZD1310" s="1"/>
      <c r="LZE1310" s="1"/>
      <c r="LZF1310" s="1"/>
      <c r="LZG1310" s="1"/>
      <c r="LZH1310" s="1"/>
      <c r="LZI1310" s="1"/>
      <c r="LZJ1310" s="1"/>
      <c r="LZK1310" s="1"/>
      <c r="LZL1310" s="1"/>
      <c r="LZM1310" s="1"/>
      <c r="LZN1310" s="1"/>
      <c r="LZO1310" s="1"/>
      <c r="LZP1310" s="1"/>
      <c r="LZQ1310" s="1"/>
      <c r="LZR1310" s="1"/>
      <c r="LZS1310" s="1"/>
      <c r="LZT1310" s="1"/>
      <c r="LZU1310" s="1"/>
      <c r="LZV1310" s="1"/>
      <c r="LZW1310" s="1"/>
      <c r="LZX1310" s="1"/>
      <c r="LZY1310" s="1"/>
      <c r="LZZ1310" s="1"/>
      <c r="MAA1310" s="1"/>
      <c r="MAB1310" s="1"/>
      <c r="MAC1310" s="1"/>
      <c r="MAD1310" s="1"/>
      <c r="MAE1310" s="1"/>
      <c r="MAF1310" s="1"/>
      <c r="MAG1310" s="1"/>
      <c r="MAH1310" s="1"/>
      <c r="MAI1310" s="1"/>
      <c r="MAJ1310" s="1"/>
      <c r="MAK1310" s="1"/>
      <c r="MAL1310" s="1"/>
      <c r="MAM1310" s="1"/>
      <c r="MAN1310" s="1"/>
      <c r="MAO1310" s="1"/>
      <c r="MAP1310" s="1"/>
      <c r="MAQ1310" s="1"/>
      <c r="MAR1310" s="1"/>
      <c r="MAS1310" s="1"/>
      <c r="MAT1310" s="1"/>
      <c r="MAU1310" s="1"/>
      <c r="MAV1310" s="1"/>
      <c r="MAW1310" s="1"/>
      <c r="MAX1310" s="1"/>
      <c r="MAY1310" s="1"/>
      <c r="MAZ1310" s="1"/>
      <c r="MBA1310" s="1"/>
      <c r="MBB1310" s="1"/>
      <c r="MBC1310" s="1"/>
      <c r="MBD1310" s="1"/>
      <c r="MBE1310" s="1"/>
      <c r="MBF1310" s="1"/>
      <c r="MBG1310" s="1"/>
      <c r="MBH1310" s="1"/>
      <c r="MBI1310" s="1"/>
      <c r="MBJ1310" s="1"/>
      <c r="MBK1310" s="1"/>
      <c r="MBL1310" s="1"/>
      <c r="MBM1310" s="1"/>
      <c r="MBN1310" s="1"/>
      <c r="MBO1310" s="1"/>
      <c r="MBP1310" s="1"/>
      <c r="MBQ1310" s="1"/>
      <c r="MBR1310" s="1"/>
      <c r="MBS1310" s="1"/>
      <c r="MBT1310" s="1"/>
      <c r="MBU1310" s="1"/>
      <c r="MBV1310" s="1"/>
      <c r="MBW1310" s="1"/>
      <c r="MBX1310" s="1"/>
      <c r="MBY1310" s="1"/>
      <c r="MBZ1310" s="1"/>
      <c r="MCA1310" s="1"/>
      <c r="MCB1310" s="1"/>
      <c r="MCC1310" s="1"/>
      <c r="MCD1310" s="1"/>
      <c r="MCE1310" s="1"/>
      <c r="MCF1310" s="1"/>
      <c r="MCG1310" s="1"/>
      <c r="MCH1310" s="1"/>
      <c r="MCI1310" s="1"/>
      <c r="MCJ1310" s="1"/>
      <c r="MCK1310" s="1"/>
      <c r="MCL1310" s="1"/>
      <c r="MCM1310" s="1"/>
      <c r="MCN1310" s="1"/>
      <c r="MCO1310" s="1"/>
      <c r="MCP1310" s="1"/>
      <c r="MCQ1310" s="1"/>
      <c r="MCR1310" s="1"/>
      <c r="MCS1310" s="1"/>
      <c r="MCT1310" s="1"/>
      <c r="MCU1310" s="1"/>
      <c r="MCV1310" s="1"/>
      <c r="MCW1310" s="1"/>
      <c r="MCX1310" s="1"/>
      <c r="MCY1310" s="1"/>
      <c r="MCZ1310" s="1"/>
      <c r="MDA1310" s="1"/>
      <c r="MDB1310" s="1"/>
      <c r="MDC1310" s="1"/>
      <c r="MDD1310" s="1"/>
      <c r="MDE1310" s="1"/>
      <c r="MDF1310" s="1"/>
      <c r="MDG1310" s="1"/>
      <c r="MDH1310" s="1"/>
      <c r="MDI1310" s="1"/>
      <c r="MDJ1310" s="1"/>
      <c r="MDK1310" s="1"/>
      <c r="MDL1310" s="1"/>
      <c r="MDM1310" s="1"/>
      <c r="MDN1310" s="1"/>
      <c r="MDO1310" s="1"/>
      <c r="MDP1310" s="1"/>
      <c r="MDQ1310" s="1"/>
      <c r="MDR1310" s="1"/>
      <c r="MDS1310" s="1"/>
      <c r="MDT1310" s="1"/>
      <c r="MDU1310" s="1"/>
      <c r="MDV1310" s="1"/>
      <c r="MDW1310" s="1"/>
      <c r="MDX1310" s="1"/>
      <c r="MDY1310" s="1"/>
      <c r="MDZ1310" s="1"/>
      <c r="MEA1310" s="1"/>
      <c r="MEB1310" s="1"/>
      <c r="MEC1310" s="1"/>
      <c r="MED1310" s="1"/>
      <c r="MEE1310" s="1"/>
      <c r="MEF1310" s="1"/>
      <c r="MEG1310" s="1"/>
      <c r="MEH1310" s="1"/>
      <c r="MEI1310" s="1"/>
      <c r="MEJ1310" s="1"/>
      <c r="MEK1310" s="1"/>
      <c r="MEL1310" s="1"/>
      <c r="MEM1310" s="1"/>
      <c r="MEN1310" s="1"/>
      <c r="MEO1310" s="1"/>
      <c r="MEP1310" s="1"/>
      <c r="MEQ1310" s="1"/>
      <c r="MER1310" s="1"/>
      <c r="MES1310" s="1"/>
      <c r="MET1310" s="1"/>
      <c r="MEU1310" s="1"/>
      <c r="MEV1310" s="1"/>
      <c r="MEW1310" s="1"/>
      <c r="MEX1310" s="1"/>
      <c r="MEY1310" s="1"/>
      <c r="MEZ1310" s="1"/>
      <c r="MFA1310" s="1"/>
      <c r="MFB1310" s="1"/>
      <c r="MFC1310" s="1"/>
      <c r="MFD1310" s="1"/>
      <c r="MFE1310" s="1"/>
      <c r="MFF1310" s="1"/>
      <c r="MFG1310" s="1"/>
      <c r="MFH1310" s="1"/>
      <c r="MFI1310" s="1"/>
      <c r="MFJ1310" s="1"/>
      <c r="MFK1310" s="1"/>
      <c r="MFL1310" s="1"/>
      <c r="MFM1310" s="1"/>
      <c r="MFN1310" s="1"/>
      <c r="MFO1310" s="1"/>
      <c r="MFP1310" s="1"/>
      <c r="MFQ1310" s="1"/>
      <c r="MFR1310" s="1"/>
      <c r="MFS1310" s="1"/>
      <c r="MFT1310" s="1"/>
      <c r="MFU1310" s="1"/>
      <c r="MFV1310" s="1"/>
      <c r="MFW1310" s="1"/>
      <c r="MFX1310" s="1"/>
      <c r="MFY1310" s="1"/>
      <c r="MFZ1310" s="1"/>
      <c r="MGA1310" s="1"/>
      <c r="MGB1310" s="1"/>
      <c r="MGC1310" s="1"/>
      <c r="MGD1310" s="1"/>
      <c r="MGE1310" s="1"/>
      <c r="MGF1310" s="1"/>
      <c r="MGG1310" s="1"/>
      <c r="MGH1310" s="1"/>
      <c r="MGI1310" s="1"/>
      <c r="MGJ1310" s="1"/>
      <c r="MGK1310" s="1"/>
      <c r="MGL1310" s="1"/>
      <c r="MGM1310" s="1"/>
      <c r="MGN1310" s="1"/>
      <c r="MGO1310" s="1"/>
      <c r="MGP1310" s="1"/>
      <c r="MGQ1310" s="1"/>
      <c r="MGR1310" s="1"/>
      <c r="MGS1310" s="1"/>
      <c r="MGT1310" s="1"/>
      <c r="MGU1310" s="1"/>
      <c r="MGV1310" s="1"/>
      <c r="MGW1310" s="1"/>
      <c r="MGX1310" s="1"/>
      <c r="MGY1310" s="1"/>
      <c r="MGZ1310" s="1"/>
      <c r="MHA1310" s="1"/>
      <c r="MHB1310" s="1"/>
      <c r="MHC1310" s="1"/>
      <c r="MHD1310" s="1"/>
      <c r="MHE1310" s="1"/>
      <c r="MHF1310" s="1"/>
      <c r="MHG1310" s="1"/>
      <c r="MHH1310" s="1"/>
      <c r="MHI1310" s="1"/>
      <c r="MHJ1310" s="1"/>
      <c r="MHK1310" s="1"/>
      <c r="MHL1310" s="1"/>
      <c r="MHM1310" s="1"/>
      <c r="MHN1310" s="1"/>
      <c r="MHO1310" s="1"/>
      <c r="MHP1310" s="1"/>
      <c r="MHQ1310" s="1"/>
      <c r="MHR1310" s="1"/>
      <c r="MHS1310" s="1"/>
      <c r="MHT1310" s="1"/>
      <c r="MHU1310" s="1"/>
      <c r="MHV1310" s="1"/>
      <c r="MHW1310" s="1"/>
      <c r="MHX1310" s="1"/>
      <c r="MHY1310" s="1"/>
      <c r="MHZ1310" s="1"/>
      <c r="MIA1310" s="1"/>
      <c r="MIB1310" s="1"/>
      <c r="MIC1310" s="1"/>
      <c r="MID1310" s="1"/>
      <c r="MIE1310" s="1"/>
      <c r="MIF1310" s="1"/>
      <c r="MIG1310" s="1"/>
      <c r="MIH1310" s="1"/>
      <c r="MII1310" s="1"/>
      <c r="MIJ1310" s="1"/>
      <c r="MIK1310" s="1"/>
      <c r="MIL1310" s="1"/>
      <c r="MIM1310" s="1"/>
      <c r="MIN1310" s="1"/>
      <c r="MIO1310" s="1"/>
      <c r="MIP1310" s="1"/>
      <c r="MIQ1310" s="1"/>
      <c r="MIR1310" s="1"/>
      <c r="MIS1310" s="1"/>
      <c r="MIT1310" s="1"/>
      <c r="MIU1310" s="1"/>
      <c r="MIV1310" s="1"/>
      <c r="MIW1310" s="1"/>
      <c r="MIX1310" s="1"/>
      <c r="MIY1310" s="1"/>
      <c r="MIZ1310" s="1"/>
      <c r="MJA1310" s="1"/>
      <c r="MJB1310" s="1"/>
      <c r="MJC1310" s="1"/>
      <c r="MJD1310" s="1"/>
      <c r="MJE1310" s="1"/>
      <c r="MJF1310" s="1"/>
      <c r="MJG1310" s="1"/>
      <c r="MJH1310" s="1"/>
      <c r="MJI1310" s="1"/>
      <c r="MJJ1310" s="1"/>
      <c r="MJK1310" s="1"/>
      <c r="MJL1310" s="1"/>
      <c r="MJM1310" s="1"/>
      <c r="MJN1310" s="1"/>
      <c r="MJO1310" s="1"/>
      <c r="MJP1310" s="1"/>
      <c r="MJQ1310" s="1"/>
      <c r="MJR1310" s="1"/>
      <c r="MJS1310" s="1"/>
      <c r="MJT1310" s="1"/>
      <c r="MJU1310" s="1"/>
      <c r="MJV1310" s="1"/>
      <c r="MJW1310" s="1"/>
      <c r="MJX1310" s="1"/>
      <c r="MJY1310" s="1"/>
      <c r="MJZ1310" s="1"/>
      <c r="MKA1310" s="1"/>
      <c r="MKB1310" s="1"/>
      <c r="MKC1310" s="1"/>
      <c r="MKD1310" s="1"/>
      <c r="MKE1310" s="1"/>
      <c r="MKF1310" s="1"/>
      <c r="MKG1310" s="1"/>
      <c r="MKH1310" s="1"/>
      <c r="MKI1310" s="1"/>
      <c r="MKJ1310" s="1"/>
      <c r="MKK1310" s="1"/>
      <c r="MKL1310" s="1"/>
      <c r="MKM1310" s="1"/>
      <c r="MKN1310" s="1"/>
      <c r="MKO1310" s="1"/>
      <c r="MKP1310" s="1"/>
      <c r="MKQ1310" s="1"/>
      <c r="MKR1310" s="1"/>
      <c r="MKS1310" s="1"/>
      <c r="MKT1310" s="1"/>
      <c r="MKU1310" s="1"/>
      <c r="MKV1310" s="1"/>
      <c r="MKW1310" s="1"/>
      <c r="MKX1310" s="1"/>
      <c r="MKY1310" s="1"/>
      <c r="MKZ1310" s="1"/>
      <c r="MLA1310" s="1"/>
      <c r="MLB1310" s="1"/>
      <c r="MLC1310" s="1"/>
      <c r="MLD1310" s="1"/>
      <c r="MLE1310" s="1"/>
      <c r="MLF1310" s="1"/>
      <c r="MLG1310" s="1"/>
      <c r="MLH1310" s="1"/>
      <c r="MLI1310" s="1"/>
      <c r="MLJ1310" s="1"/>
      <c r="MLK1310" s="1"/>
      <c r="MLL1310" s="1"/>
      <c r="MLM1310" s="1"/>
      <c r="MLN1310" s="1"/>
      <c r="MLO1310" s="1"/>
      <c r="MLP1310" s="1"/>
      <c r="MLQ1310" s="1"/>
      <c r="MLR1310" s="1"/>
      <c r="MLS1310" s="1"/>
      <c r="MLT1310" s="1"/>
      <c r="MLU1310" s="1"/>
      <c r="MLV1310" s="1"/>
      <c r="MLW1310" s="1"/>
      <c r="MLX1310" s="1"/>
      <c r="MLY1310" s="1"/>
      <c r="MLZ1310" s="1"/>
      <c r="MMA1310" s="1"/>
      <c r="MMB1310" s="1"/>
      <c r="MMC1310" s="1"/>
      <c r="MMD1310" s="1"/>
      <c r="MME1310" s="1"/>
      <c r="MMF1310" s="1"/>
      <c r="MMG1310" s="1"/>
      <c r="MMH1310" s="1"/>
      <c r="MMI1310" s="1"/>
      <c r="MMJ1310" s="1"/>
      <c r="MMK1310" s="1"/>
      <c r="MML1310" s="1"/>
      <c r="MMM1310" s="1"/>
      <c r="MMN1310" s="1"/>
      <c r="MMO1310" s="1"/>
      <c r="MMP1310" s="1"/>
      <c r="MMQ1310" s="1"/>
      <c r="MMR1310" s="1"/>
      <c r="MMS1310" s="1"/>
      <c r="MMT1310" s="1"/>
      <c r="MMU1310" s="1"/>
      <c r="MMV1310" s="1"/>
      <c r="MMW1310" s="1"/>
      <c r="MMX1310" s="1"/>
      <c r="MMY1310" s="1"/>
      <c r="MMZ1310" s="1"/>
      <c r="MNA1310" s="1"/>
      <c r="MNB1310" s="1"/>
      <c r="MNC1310" s="1"/>
      <c r="MND1310" s="1"/>
      <c r="MNE1310" s="1"/>
      <c r="MNF1310" s="1"/>
      <c r="MNG1310" s="1"/>
      <c r="MNH1310" s="1"/>
      <c r="MNI1310" s="1"/>
      <c r="MNJ1310" s="1"/>
      <c r="MNK1310" s="1"/>
      <c r="MNL1310" s="1"/>
      <c r="MNM1310" s="1"/>
      <c r="MNN1310" s="1"/>
      <c r="MNO1310" s="1"/>
      <c r="MNP1310" s="1"/>
      <c r="MNQ1310" s="1"/>
      <c r="MNR1310" s="1"/>
      <c r="MNS1310" s="1"/>
      <c r="MNT1310" s="1"/>
      <c r="MNU1310" s="1"/>
      <c r="MNV1310" s="1"/>
      <c r="MNW1310" s="1"/>
      <c r="MNX1310" s="1"/>
      <c r="MNY1310" s="1"/>
      <c r="MNZ1310" s="1"/>
      <c r="MOA1310" s="1"/>
      <c r="MOB1310" s="1"/>
      <c r="MOC1310" s="1"/>
      <c r="MOD1310" s="1"/>
      <c r="MOE1310" s="1"/>
      <c r="MOF1310" s="1"/>
      <c r="MOG1310" s="1"/>
      <c r="MOH1310" s="1"/>
      <c r="MOI1310" s="1"/>
      <c r="MOJ1310" s="1"/>
      <c r="MOK1310" s="1"/>
      <c r="MOL1310" s="1"/>
      <c r="MOM1310" s="1"/>
      <c r="MON1310" s="1"/>
      <c r="MOO1310" s="1"/>
      <c r="MOP1310" s="1"/>
      <c r="MOQ1310" s="1"/>
      <c r="MOR1310" s="1"/>
      <c r="MOS1310" s="1"/>
      <c r="MOT1310" s="1"/>
      <c r="MOU1310" s="1"/>
      <c r="MOV1310" s="1"/>
      <c r="MOW1310" s="1"/>
      <c r="MOX1310" s="1"/>
      <c r="MOY1310" s="1"/>
      <c r="MOZ1310" s="1"/>
      <c r="MPA1310" s="1"/>
      <c r="MPB1310" s="1"/>
      <c r="MPC1310" s="1"/>
      <c r="MPD1310" s="1"/>
      <c r="MPE1310" s="1"/>
      <c r="MPF1310" s="1"/>
      <c r="MPG1310" s="1"/>
      <c r="MPH1310" s="1"/>
      <c r="MPI1310" s="1"/>
      <c r="MPJ1310" s="1"/>
      <c r="MPK1310" s="1"/>
      <c r="MPL1310" s="1"/>
      <c r="MPM1310" s="1"/>
      <c r="MPN1310" s="1"/>
      <c r="MPO1310" s="1"/>
      <c r="MPP1310" s="1"/>
      <c r="MPQ1310" s="1"/>
      <c r="MPR1310" s="1"/>
      <c r="MPS1310" s="1"/>
      <c r="MPT1310" s="1"/>
      <c r="MPU1310" s="1"/>
      <c r="MPV1310" s="1"/>
      <c r="MPW1310" s="1"/>
      <c r="MPX1310" s="1"/>
      <c r="MPY1310" s="1"/>
      <c r="MPZ1310" s="1"/>
      <c r="MQA1310" s="1"/>
      <c r="MQB1310" s="1"/>
      <c r="MQC1310" s="1"/>
      <c r="MQD1310" s="1"/>
      <c r="MQE1310" s="1"/>
      <c r="MQF1310" s="1"/>
      <c r="MQG1310" s="1"/>
      <c r="MQH1310" s="1"/>
      <c r="MQI1310" s="1"/>
      <c r="MQJ1310" s="1"/>
      <c r="MQK1310" s="1"/>
      <c r="MQL1310" s="1"/>
      <c r="MQM1310" s="1"/>
      <c r="MQN1310" s="1"/>
      <c r="MQO1310" s="1"/>
      <c r="MQP1310" s="1"/>
      <c r="MQQ1310" s="1"/>
      <c r="MQR1310" s="1"/>
      <c r="MQS1310" s="1"/>
      <c r="MQT1310" s="1"/>
      <c r="MQU1310" s="1"/>
      <c r="MQV1310" s="1"/>
      <c r="MQW1310" s="1"/>
      <c r="MQX1310" s="1"/>
      <c r="MQY1310" s="1"/>
      <c r="MQZ1310" s="1"/>
      <c r="MRA1310" s="1"/>
      <c r="MRB1310" s="1"/>
      <c r="MRC1310" s="1"/>
      <c r="MRD1310" s="1"/>
      <c r="MRE1310" s="1"/>
      <c r="MRF1310" s="1"/>
      <c r="MRG1310" s="1"/>
      <c r="MRH1310" s="1"/>
      <c r="MRI1310" s="1"/>
      <c r="MRJ1310" s="1"/>
      <c r="MRK1310" s="1"/>
      <c r="MRL1310" s="1"/>
      <c r="MRM1310" s="1"/>
      <c r="MRN1310" s="1"/>
      <c r="MRO1310" s="1"/>
      <c r="MRP1310" s="1"/>
      <c r="MRQ1310" s="1"/>
      <c r="MRR1310" s="1"/>
      <c r="MRS1310" s="1"/>
      <c r="MRT1310" s="1"/>
      <c r="MRU1310" s="1"/>
      <c r="MRV1310" s="1"/>
      <c r="MRW1310" s="1"/>
      <c r="MRX1310" s="1"/>
      <c r="MRY1310" s="1"/>
      <c r="MRZ1310" s="1"/>
      <c r="MSA1310" s="1"/>
      <c r="MSB1310" s="1"/>
      <c r="MSC1310" s="1"/>
      <c r="MSD1310" s="1"/>
      <c r="MSE1310" s="1"/>
      <c r="MSF1310" s="1"/>
      <c r="MSG1310" s="1"/>
      <c r="MSH1310" s="1"/>
      <c r="MSI1310" s="1"/>
      <c r="MSJ1310" s="1"/>
      <c r="MSK1310" s="1"/>
      <c r="MSL1310" s="1"/>
      <c r="MSM1310" s="1"/>
      <c r="MSN1310" s="1"/>
      <c r="MSO1310" s="1"/>
      <c r="MSP1310" s="1"/>
      <c r="MSQ1310" s="1"/>
      <c r="MSR1310" s="1"/>
      <c r="MSS1310" s="1"/>
      <c r="MST1310" s="1"/>
      <c r="MSU1310" s="1"/>
      <c r="MSV1310" s="1"/>
      <c r="MSW1310" s="1"/>
      <c r="MSX1310" s="1"/>
      <c r="MSY1310" s="1"/>
      <c r="MSZ1310" s="1"/>
      <c r="MTA1310" s="1"/>
      <c r="MTB1310" s="1"/>
      <c r="MTC1310" s="1"/>
      <c r="MTD1310" s="1"/>
      <c r="MTE1310" s="1"/>
      <c r="MTF1310" s="1"/>
      <c r="MTG1310" s="1"/>
      <c r="MTH1310" s="1"/>
      <c r="MTI1310" s="1"/>
      <c r="MTJ1310" s="1"/>
      <c r="MTK1310" s="1"/>
      <c r="MTL1310" s="1"/>
      <c r="MTM1310" s="1"/>
      <c r="MTN1310" s="1"/>
      <c r="MTO1310" s="1"/>
      <c r="MTP1310" s="1"/>
      <c r="MTQ1310" s="1"/>
      <c r="MTR1310" s="1"/>
      <c r="MTS1310" s="1"/>
      <c r="MTT1310" s="1"/>
      <c r="MTU1310" s="1"/>
      <c r="MTV1310" s="1"/>
      <c r="MTW1310" s="1"/>
      <c r="MTX1310" s="1"/>
      <c r="MTY1310" s="1"/>
      <c r="MTZ1310" s="1"/>
      <c r="MUA1310" s="1"/>
      <c r="MUB1310" s="1"/>
      <c r="MUC1310" s="1"/>
      <c r="MUD1310" s="1"/>
      <c r="MUE1310" s="1"/>
      <c r="MUF1310" s="1"/>
      <c r="MUG1310" s="1"/>
      <c r="MUH1310" s="1"/>
      <c r="MUI1310" s="1"/>
      <c r="MUJ1310" s="1"/>
      <c r="MUK1310" s="1"/>
      <c r="MUL1310" s="1"/>
      <c r="MUM1310" s="1"/>
      <c r="MUN1310" s="1"/>
      <c r="MUO1310" s="1"/>
      <c r="MUP1310" s="1"/>
      <c r="MUQ1310" s="1"/>
      <c r="MUR1310" s="1"/>
      <c r="MUS1310" s="1"/>
      <c r="MUT1310" s="1"/>
      <c r="MUU1310" s="1"/>
      <c r="MUV1310" s="1"/>
      <c r="MUW1310" s="1"/>
      <c r="MUX1310" s="1"/>
      <c r="MUY1310" s="1"/>
      <c r="MUZ1310" s="1"/>
      <c r="MVA1310" s="1"/>
      <c r="MVB1310" s="1"/>
      <c r="MVC1310" s="1"/>
      <c r="MVD1310" s="1"/>
      <c r="MVE1310" s="1"/>
      <c r="MVF1310" s="1"/>
      <c r="MVG1310" s="1"/>
      <c r="MVH1310" s="1"/>
      <c r="MVI1310" s="1"/>
      <c r="MVJ1310" s="1"/>
      <c r="MVK1310" s="1"/>
      <c r="MVL1310" s="1"/>
      <c r="MVM1310" s="1"/>
      <c r="MVN1310" s="1"/>
      <c r="MVO1310" s="1"/>
      <c r="MVP1310" s="1"/>
      <c r="MVQ1310" s="1"/>
      <c r="MVR1310" s="1"/>
      <c r="MVS1310" s="1"/>
      <c r="MVT1310" s="1"/>
      <c r="MVU1310" s="1"/>
      <c r="MVV1310" s="1"/>
      <c r="MVW1310" s="1"/>
      <c r="MVX1310" s="1"/>
      <c r="MVY1310" s="1"/>
      <c r="MVZ1310" s="1"/>
      <c r="MWA1310" s="1"/>
      <c r="MWB1310" s="1"/>
      <c r="MWC1310" s="1"/>
      <c r="MWD1310" s="1"/>
      <c r="MWE1310" s="1"/>
      <c r="MWF1310" s="1"/>
      <c r="MWG1310" s="1"/>
      <c r="MWH1310" s="1"/>
      <c r="MWI1310" s="1"/>
      <c r="MWJ1310" s="1"/>
      <c r="MWK1310" s="1"/>
      <c r="MWL1310" s="1"/>
      <c r="MWM1310" s="1"/>
      <c r="MWN1310" s="1"/>
      <c r="MWO1310" s="1"/>
      <c r="MWP1310" s="1"/>
      <c r="MWQ1310" s="1"/>
      <c r="MWR1310" s="1"/>
      <c r="MWS1310" s="1"/>
      <c r="MWT1310" s="1"/>
      <c r="MWU1310" s="1"/>
      <c r="MWV1310" s="1"/>
      <c r="MWW1310" s="1"/>
      <c r="MWX1310" s="1"/>
      <c r="MWY1310" s="1"/>
      <c r="MWZ1310" s="1"/>
      <c r="MXA1310" s="1"/>
      <c r="MXB1310" s="1"/>
      <c r="MXC1310" s="1"/>
      <c r="MXD1310" s="1"/>
      <c r="MXE1310" s="1"/>
      <c r="MXF1310" s="1"/>
      <c r="MXG1310" s="1"/>
      <c r="MXH1310" s="1"/>
      <c r="MXI1310" s="1"/>
      <c r="MXJ1310" s="1"/>
      <c r="MXK1310" s="1"/>
      <c r="MXL1310" s="1"/>
      <c r="MXM1310" s="1"/>
      <c r="MXN1310" s="1"/>
      <c r="MXO1310" s="1"/>
      <c r="MXP1310" s="1"/>
      <c r="MXQ1310" s="1"/>
      <c r="MXR1310" s="1"/>
      <c r="MXS1310" s="1"/>
      <c r="MXT1310" s="1"/>
      <c r="MXU1310" s="1"/>
      <c r="MXV1310" s="1"/>
      <c r="MXW1310" s="1"/>
      <c r="MXX1310" s="1"/>
      <c r="MXY1310" s="1"/>
      <c r="MXZ1310" s="1"/>
      <c r="MYA1310" s="1"/>
      <c r="MYB1310" s="1"/>
      <c r="MYC1310" s="1"/>
      <c r="MYD1310" s="1"/>
      <c r="MYE1310" s="1"/>
      <c r="MYF1310" s="1"/>
      <c r="MYG1310" s="1"/>
      <c r="MYH1310" s="1"/>
      <c r="MYI1310" s="1"/>
      <c r="MYJ1310" s="1"/>
      <c r="MYK1310" s="1"/>
      <c r="MYL1310" s="1"/>
      <c r="MYM1310" s="1"/>
      <c r="MYN1310" s="1"/>
      <c r="MYO1310" s="1"/>
      <c r="MYP1310" s="1"/>
      <c r="MYQ1310" s="1"/>
      <c r="MYR1310" s="1"/>
      <c r="MYS1310" s="1"/>
      <c r="MYT1310" s="1"/>
      <c r="MYU1310" s="1"/>
      <c r="MYV1310" s="1"/>
      <c r="MYW1310" s="1"/>
      <c r="MYX1310" s="1"/>
      <c r="MYY1310" s="1"/>
      <c r="MYZ1310" s="1"/>
      <c r="MZA1310" s="1"/>
      <c r="MZB1310" s="1"/>
      <c r="MZC1310" s="1"/>
      <c r="MZD1310" s="1"/>
      <c r="MZE1310" s="1"/>
      <c r="MZF1310" s="1"/>
      <c r="MZG1310" s="1"/>
      <c r="MZH1310" s="1"/>
      <c r="MZI1310" s="1"/>
      <c r="MZJ1310" s="1"/>
      <c r="MZK1310" s="1"/>
      <c r="MZL1310" s="1"/>
      <c r="MZM1310" s="1"/>
      <c r="MZN1310" s="1"/>
      <c r="MZO1310" s="1"/>
      <c r="MZP1310" s="1"/>
      <c r="MZQ1310" s="1"/>
      <c r="MZR1310" s="1"/>
      <c r="MZS1310" s="1"/>
      <c r="MZT1310" s="1"/>
      <c r="MZU1310" s="1"/>
      <c r="MZV1310" s="1"/>
      <c r="MZW1310" s="1"/>
      <c r="MZX1310" s="1"/>
      <c r="MZY1310" s="1"/>
      <c r="MZZ1310" s="1"/>
      <c r="NAA1310" s="1"/>
      <c r="NAB1310" s="1"/>
      <c r="NAC1310" s="1"/>
      <c r="NAD1310" s="1"/>
      <c r="NAE1310" s="1"/>
      <c r="NAF1310" s="1"/>
      <c r="NAG1310" s="1"/>
      <c r="NAH1310" s="1"/>
      <c r="NAI1310" s="1"/>
      <c r="NAJ1310" s="1"/>
      <c r="NAK1310" s="1"/>
      <c r="NAL1310" s="1"/>
      <c r="NAM1310" s="1"/>
      <c r="NAN1310" s="1"/>
      <c r="NAO1310" s="1"/>
      <c r="NAP1310" s="1"/>
      <c r="NAQ1310" s="1"/>
      <c r="NAR1310" s="1"/>
      <c r="NAS1310" s="1"/>
      <c r="NAT1310" s="1"/>
      <c r="NAU1310" s="1"/>
      <c r="NAV1310" s="1"/>
      <c r="NAW1310" s="1"/>
      <c r="NAX1310" s="1"/>
      <c r="NAY1310" s="1"/>
      <c r="NAZ1310" s="1"/>
      <c r="NBA1310" s="1"/>
      <c r="NBB1310" s="1"/>
      <c r="NBC1310" s="1"/>
      <c r="NBD1310" s="1"/>
      <c r="NBE1310" s="1"/>
      <c r="NBF1310" s="1"/>
      <c r="NBG1310" s="1"/>
      <c r="NBH1310" s="1"/>
      <c r="NBI1310" s="1"/>
      <c r="NBJ1310" s="1"/>
      <c r="NBK1310" s="1"/>
      <c r="NBL1310" s="1"/>
      <c r="NBM1310" s="1"/>
      <c r="NBN1310" s="1"/>
      <c r="NBO1310" s="1"/>
      <c r="NBP1310" s="1"/>
      <c r="NBQ1310" s="1"/>
      <c r="NBR1310" s="1"/>
      <c r="NBS1310" s="1"/>
      <c r="NBT1310" s="1"/>
      <c r="NBU1310" s="1"/>
      <c r="NBV1310" s="1"/>
      <c r="NBW1310" s="1"/>
      <c r="NBX1310" s="1"/>
      <c r="NBY1310" s="1"/>
      <c r="NBZ1310" s="1"/>
      <c r="NCA1310" s="1"/>
      <c r="NCB1310" s="1"/>
      <c r="NCC1310" s="1"/>
      <c r="NCD1310" s="1"/>
      <c r="NCE1310" s="1"/>
      <c r="NCF1310" s="1"/>
      <c r="NCG1310" s="1"/>
      <c r="NCH1310" s="1"/>
      <c r="NCI1310" s="1"/>
      <c r="NCJ1310" s="1"/>
      <c r="NCK1310" s="1"/>
      <c r="NCL1310" s="1"/>
      <c r="NCM1310" s="1"/>
      <c r="NCN1310" s="1"/>
      <c r="NCO1310" s="1"/>
      <c r="NCP1310" s="1"/>
      <c r="NCQ1310" s="1"/>
      <c r="NCR1310" s="1"/>
      <c r="NCS1310" s="1"/>
      <c r="NCT1310" s="1"/>
      <c r="NCU1310" s="1"/>
      <c r="NCV1310" s="1"/>
      <c r="NCW1310" s="1"/>
      <c r="NCX1310" s="1"/>
      <c r="NCY1310" s="1"/>
      <c r="NCZ1310" s="1"/>
      <c r="NDA1310" s="1"/>
      <c r="NDB1310" s="1"/>
      <c r="NDC1310" s="1"/>
      <c r="NDD1310" s="1"/>
      <c r="NDE1310" s="1"/>
      <c r="NDF1310" s="1"/>
      <c r="NDG1310" s="1"/>
      <c r="NDH1310" s="1"/>
      <c r="NDI1310" s="1"/>
      <c r="NDJ1310" s="1"/>
      <c r="NDK1310" s="1"/>
      <c r="NDL1310" s="1"/>
      <c r="NDM1310" s="1"/>
      <c r="NDN1310" s="1"/>
      <c r="NDO1310" s="1"/>
      <c r="NDP1310" s="1"/>
      <c r="NDQ1310" s="1"/>
      <c r="NDR1310" s="1"/>
      <c r="NDS1310" s="1"/>
      <c r="NDT1310" s="1"/>
      <c r="NDU1310" s="1"/>
      <c r="NDV1310" s="1"/>
      <c r="NDW1310" s="1"/>
      <c r="NDX1310" s="1"/>
      <c r="NDY1310" s="1"/>
      <c r="NDZ1310" s="1"/>
      <c r="NEA1310" s="1"/>
      <c r="NEB1310" s="1"/>
      <c r="NEC1310" s="1"/>
      <c r="NED1310" s="1"/>
      <c r="NEE1310" s="1"/>
      <c r="NEF1310" s="1"/>
      <c r="NEG1310" s="1"/>
      <c r="NEH1310" s="1"/>
      <c r="NEI1310" s="1"/>
      <c r="NEJ1310" s="1"/>
      <c r="NEK1310" s="1"/>
      <c r="NEL1310" s="1"/>
      <c r="NEM1310" s="1"/>
      <c r="NEN1310" s="1"/>
      <c r="NEO1310" s="1"/>
      <c r="NEP1310" s="1"/>
      <c r="NEQ1310" s="1"/>
      <c r="NER1310" s="1"/>
      <c r="NES1310" s="1"/>
      <c r="NET1310" s="1"/>
      <c r="NEU1310" s="1"/>
      <c r="NEV1310" s="1"/>
      <c r="NEW1310" s="1"/>
      <c r="NEX1310" s="1"/>
      <c r="NEY1310" s="1"/>
      <c r="NEZ1310" s="1"/>
      <c r="NFA1310" s="1"/>
      <c r="NFB1310" s="1"/>
      <c r="NFC1310" s="1"/>
      <c r="NFD1310" s="1"/>
      <c r="NFE1310" s="1"/>
      <c r="NFF1310" s="1"/>
      <c r="NFG1310" s="1"/>
      <c r="NFH1310" s="1"/>
      <c r="NFI1310" s="1"/>
      <c r="NFJ1310" s="1"/>
      <c r="NFK1310" s="1"/>
      <c r="NFL1310" s="1"/>
      <c r="NFM1310" s="1"/>
      <c r="NFN1310" s="1"/>
      <c r="NFO1310" s="1"/>
      <c r="NFP1310" s="1"/>
      <c r="NFQ1310" s="1"/>
      <c r="NFR1310" s="1"/>
      <c r="NFS1310" s="1"/>
      <c r="NFT1310" s="1"/>
      <c r="NFU1310" s="1"/>
      <c r="NFV1310" s="1"/>
      <c r="NFW1310" s="1"/>
      <c r="NFX1310" s="1"/>
      <c r="NFY1310" s="1"/>
      <c r="NFZ1310" s="1"/>
      <c r="NGA1310" s="1"/>
      <c r="NGB1310" s="1"/>
      <c r="NGC1310" s="1"/>
      <c r="NGD1310" s="1"/>
      <c r="NGE1310" s="1"/>
      <c r="NGF1310" s="1"/>
      <c r="NGG1310" s="1"/>
      <c r="NGH1310" s="1"/>
      <c r="NGI1310" s="1"/>
      <c r="NGJ1310" s="1"/>
      <c r="NGK1310" s="1"/>
      <c r="NGL1310" s="1"/>
      <c r="NGM1310" s="1"/>
      <c r="NGN1310" s="1"/>
      <c r="NGO1310" s="1"/>
      <c r="NGP1310" s="1"/>
      <c r="NGQ1310" s="1"/>
      <c r="NGR1310" s="1"/>
      <c r="NGS1310" s="1"/>
      <c r="NGT1310" s="1"/>
      <c r="NGU1310" s="1"/>
      <c r="NGV1310" s="1"/>
      <c r="NGW1310" s="1"/>
      <c r="NGX1310" s="1"/>
      <c r="NGY1310" s="1"/>
      <c r="NGZ1310" s="1"/>
      <c r="NHA1310" s="1"/>
      <c r="NHB1310" s="1"/>
      <c r="NHC1310" s="1"/>
      <c r="NHD1310" s="1"/>
      <c r="NHE1310" s="1"/>
      <c r="NHF1310" s="1"/>
      <c r="NHG1310" s="1"/>
      <c r="NHH1310" s="1"/>
      <c r="NHI1310" s="1"/>
      <c r="NHJ1310" s="1"/>
      <c r="NHK1310" s="1"/>
      <c r="NHL1310" s="1"/>
      <c r="NHM1310" s="1"/>
      <c r="NHN1310" s="1"/>
      <c r="NHO1310" s="1"/>
      <c r="NHP1310" s="1"/>
      <c r="NHQ1310" s="1"/>
      <c r="NHR1310" s="1"/>
      <c r="NHS1310" s="1"/>
      <c r="NHT1310" s="1"/>
      <c r="NHU1310" s="1"/>
      <c r="NHV1310" s="1"/>
      <c r="NHW1310" s="1"/>
      <c r="NHX1310" s="1"/>
      <c r="NHY1310" s="1"/>
      <c r="NHZ1310" s="1"/>
      <c r="NIA1310" s="1"/>
      <c r="NIB1310" s="1"/>
      <c r="NIC1310" s="1"/>
      <c r="NID1310" s="1"/>
      <c r="NIE1310" s="1"/>
      <c r="NIF1310" s="1"/>
      <c r="NIG1310" s="1"/>
      <c r="NIH1310" s="1"/>
      <c r="NII1310" s="1"/>
      <c r="NIJ1310" s="1"/>
      <c r="NIK1310" s="1"/>
      <c r="NIL1310" s="1"/>
      <c r="NIM1310" s="1"/>
      <c r="NIN1310" s="1"/>
      <c r="NIO1310" s="1"/>
      <c r="NIP1310" s="1"/>
      <c r="NIQ1310" s="1"/>
      <c r="NIR1310" s="1"/>
      <c r="NIS1310" s="1"/>
      <c r="NIT1310" s="1"/>
      <c r="NIU1310" s="1"/>
      <c r="NIV1310" s="1"/>
      <c r="NIW1310" s="1"/>
      <c r="NIX1310" s="1"/>
      <c r="NIY1310" s="1"/>
      <c r="NIZ1310" s="1"/>
      <c r="NJA1310" s="1"/>
      <c r="NJB1310" s="1"/>
      <c r="NJC1310" s="1"/>
      <c r="NJD1310" s="1"/>
      <c r="NJE1310" s="1"/>
      <c r="NJF1310" s="1"/>
      <c r="NJG1310" s="1"/>
      <c r="NJH1310" s="1"/>
      <c r="NJI1310" s="1"/>
      <c r="NJJ1310" s="1"/>
      <c r="NJK1310" s="1"/>
      <c r="NJL1310" s="1"/>
      <c r="NJM1310" s="1"/>
      <c r="NJN1310" s="1"/>
      <c r="NJO1310" s="1"/>
      <c r="NJP1310" s="1"/>
      <c r="NJQ1310" s="1"/>
      <c r="NJR1310" s="1"/>
      <c r="NJS1310" s="1"/>
      <c r="NJT1310" s="1"/>
      <c r="NJU1310" s="1"/>
      <c r="NJV1310" s="1"/>
      <c r="NJW1310" s="1"/>
      <c r="NJX1310" s="1"/>
      <c r="NJY1310" s="1"/>
      <c r="NJZ1310" s="1"/>
      <c r="NKA1310" s="1"/>
      <c r="NKB1310" s="1"/>
      <c r="NKC1310" s="1"/>
      <c r="NKD1310" s="1"/>
      <c r="NKE1310" s="1"/>
      <c r="NKF1310" s="1"/>
      <c r="NKG1310" s="1"/>
      <c r="NKH1310" s="1"/>
      <c r="NKI1310" s="1"/>
      <c r="NKJ1310" s="1"/>
      <c r="NKK1310" s="1"/>
      <c r="NKL1310" s="1"/>
      <c r="NKM1310" s="1"/>
      <c r="NKN1310" s="1"/>
      <c r="NKO1310" s="1"/>
      <c r="NKP1310" s="1"/>
      <c r="NKQ1310" s="1"/>
      <c r="NKR1310" s="1"/>
      <c r="NKS1310" s="1"/>
      <c r="NKT1310" s="1"/>
      <c r="NKU1310" s="1"/>
      <c r="NKV1310" s="1"/>
      <c r="NKW1310" s="1"/>
      <c r="NKX1310" s="1"/>
      <c r="NKY1310" s="1"/>
      <c r="NKZ1310" s="1"/>
      <c r="NLA1310" s="1"/>
      <c r="NLB1310" s="1"/>
      <c r="NLC1310" s="1"/>
      <c r="NLD1310" s="1"/>
      <c r="NLE1310" s="1"/>
      <c r="NLF1310" s="1"/>
      <c r="NLG1310" s="1"/>
      <c r="NLH1310" s="1"/>
      <c r="NLI1310" s="1"/>
      <c r="NLJ1310" s="1"/>
      <c r="NLK1310" s="1"/>
      <c r="NLL1310" s="1"/>
      <c r="NLM1310" s="1"/>
      <c r="NLN1310" s="1"/>
      <c r="NLO1310" s="1"/>
      <c r="NLP1310" s="1"/>
      <c r="NLQ1310" s="1"/>
      <c r="NLR1310" s="1"/>
      <c r="NLS1310" s="1"/>
      <c r="NLT1310" s="1"/>
      <c r="NLU1310" s="1"/>
      <c r="NLV1310" s="1"/>
      <c r="NLW1310" s="1"/>
      <c r="NLX1310" s="1"/>
      <c r="NLY1310" s="1"/>
      <c r="NLZ1310" s="1"/>
      <c r="NMA1310" s="1"/>
      <c r="NMB1310" s="1"/>
      <c r="NMC1310" s="1"/>
      <c r="NMD1310" s="1"/>
      <c r="NME1310" s="1"/>
      <c r="NMF1310" s="1"/>
      <c r="NMG1310" s="1"/>
      <c r="NMH1310" s="1"/>
      <c r="NMI1310" s="1"/>
      <c r="NMJ1310" s="1"/>
      <c r="NMK1310" s="1"/>
      <c r="NML1310" s="1"/>
      <c r="NMM1310" s="1"/>
      <c r="NMN1310" s="1"/>
      <c r="NMO1310" s="1"/>
      <c r="NMP1310" s="1"/>
      <c r="NMQ1310" s="1"/>
      <c r="NMR1310" s="1"/>
      <c r="NMS1310" s="1"/>
      <c r="NMT1310" s="1"/>
      <c r="NMU1310" s="1"/>
      <c r="NMV1310" s="1"/>
      <c r="NMW1310" s="1"/>
      <c r="NMX1310" s="1"/>
      <c r="NMY1310" s="1"/>
      <c r="NMZ1310" s="1"/>
      <c r="NNA1310" s="1"/>
      <c r="NNB1310" s="1"/>
      <c r="NNC1310" s="1"/>
      <c r="NND1310" s="1"/>
      <c r="NNE1310" s="1"/>
      <c r="NNF1310" s="1"/>
      <c r="NNG1310" s="1"/>
      <c r="NNH1310" s="1"/>
      <c r="NNI1310" s="1"/>
      <c r="NNJ1310" s="1"/>
      <c r="NNK1310" s="1"/>
      <c r="NNL1310" s="1"/>
      <c r="NNM1310" s="1"/>
      <c r="NNN1310" s="1"/>
      <c r="NNO1310" s="1"/>
      <c r="NNP1310" s="1"/>
      <c r="NNQ1310" s="1"/>
      <c r="NNR1310" s="1"/>
      <c r="NNS1310" s="1"/>
      <c r="NNT1310" s="1"/>
      <c r="NNU1310" s="1"/>
      <c r="NNV1310" s="1"/>
      <c r="NNW1310" s="1"/>
      <c r="NNX1310" s="1"/>
      <c r="NNY1310" s="1"/>
      <c r="NNZ1310" s="1"/>
      <c r="NOA1310" s="1"/>
      <c r="NOB1310" s="1"/>
      <c r="NOC1310" s="1"/>
      <c r="NOD1310" s="1"/>
      <c r="NOE1310" s="1"/>
      <c r="NOF1310" s="1"/>
      <c r="NOG1310" s="1"/>
      <c r="NOH1310" s="1"/>
      <c r="NOI1310" s="1"/>
      <c r="NOJ1310" s="1"/>
      <c r="NOK1310" s="1"/>
      <c r="NOL1310" s="1"/>
      <c r="NOM1310" s="1"/>
      <c r="NON1310" s="1"/>
      <c r="NOO1310" s="1"/>
      <c r="NOP1310" s="1"/>
      <c r="NOQ1310" s="1"/>
      <c r="NOR1310" s="1"/>
      <c r="NOS1310" s="1"/>
      <c r="NOT1310" s="1"/>
      <c r="NOU1310" s="1"/>
      <c r="NOV1310" s="1"/>
      <c r="NOW1310" s="1"/>
      <c r="NOX1310" s="1"/>
      <c r="NOY1310" s="1"/>
      <c r="NOZ1310" s="1"/>
      <c r="NPA1310" s="1"/>
      <c r="NPB1310" s="1"/>
      <c r="NPC1310" s="1"/>
      <c r="NPD1310" s="1"/>
      <c r="NPE1310" s="1"/>
      <c r="NPF1310" s="1"/>
      <c r="NPG1310" s="1"/>
      <c r="NPH1310" s="1"/>
      <c r="NPI1310" s="1"/>
      <c r="NPJ1310" s="1"/>
      <c r="NPK1310" s="1"/>
      <c r="NPL1310" s="1"/>
      <c r="NPM1310" s="1"/>
      <c r="NPN1310" s="1"/>
      <c r="NPO1310" s="1"/>
      <c r="NPP1310" s="1"/>
      <c r="NPQ1310" s="1"/>
      <c r="NPR1310" s="1"/>
      <c r="NPS1310" s="1"/>
      <c r="NPT1310" s="1"/>
      <c r="NPU1310" s="1"/>
      <c r="NPV1310" s="1"/>
      <c r="NPW1310" s="1"/>
      <c r="NPX1310" s="1"/>
      <c r="NPY1310" s="1"/>
      <c r="NPZ1310" s="1"/>
      <c r="NQA1310" s="1"/>
      <c r="NQB1310" s="1"/>
      <c r="NQC1310" s="1"/>
      <c r="NQD1310" s="1"/>
      <c r="NQE1310" s="1"/>
      <c r="NQF1310" s="1"/>
      <c r="NQG1310" s="1"/>
      <c r="NQH1310" s="1"/>
      <c r="NQI1310" s="1"/>
      <c r="NQJ1310" s="1"/>
      <c r="NQK1310" s="1"/>
      <c r="NQL1310" s="1"/>
      <c r="NQM1310" s="1"/>
      <c r="NQN1310" s="1"/>
      <c r="NQO1310" s="1"/>
      <c r="NQP1310" s="1"/>
      <c r="NQQ1310" s="1"/>
      <c r="NQR1310" s="1"/>
      <c r="NQS1310" s="1"/>
      <c r="NQT1310" s="1"/>
      <c r="NQU1310" s="1"/>
      <c r="NQV1310" s="1"/>
      <c r="NQW1310" s="1"/>
      <c r="NQX1310" s="1"/>
      <c r="NQY1310" s="1"/>
      <c r="NQZ1310" s="1"/>
      <c r="NRA1310" s="1"/>
      <c r="NRB1310" s="1"/>
      <c r="NRC1310" s="1"/>
      <c r="NRD1310" s="1"/>
      <c r="NRE1310" s="1"/>
      <c r="NRF1310" s="1"/>
      <c r="NRG1310" s="1"/>
      <c r="NRH1310" s="1"/>
      <c r="NRI1310" s="1"/>
      <c r="NRJ1310" s="1"/>
      <c r="NRK1310" s="1"/>
      <c r="NRL1310" s="1"/>
      <c r="NRM1310" s="1"/>
      <c r="NRN1310" s="1"/>
      <c r="NRO1310" s="1"/>
      <c r="NRP1310" s="1"/>
      <c r="NRQ1310" s="1"/>
      <c r="NRR1310" s="1"/>
      <c r="NRS1310" s="1"/>
      <c r="NRT1310" s="1"/>
      <c r="NRU1310" s="1"/>
      <c r="NRV1310" s="1"/>
      <c r="NRW1310" s="1"/>
      <c r="NRX1310" s="1"/>
      <c r="NRY1310" s="1"/>
      <c r="NRZ1310" s="1"/>
      <c r="NSA1310" s="1"/>
      <c r="NSB1310" s="1"/>
      <c r="NSC1310" s="1"/>
      <c r="NSD1310" s="1"/>
      <c r="NSE1310" s="1"/>
      <c r="NSF1310" s="1"/>
      <c r="NSG1310" s="1"/>
      <c r="NSH1310" s="1"/>
      <c r="NSI1310" s="1"/>
      <c r="NSJ1310" s="1"/>
      <c r="NSK1310" s="1"/>
      <c r="NSL1310" s="1"/>
      <c r="NSM1310" s="1"/>
      <c r="NSN1310" s="1"/>
      <c r="NSO1310" s="1"/>
      <c r="NSP1310" s="1"/>
      <c r="NSQ1310" s="1"/>
      <c r="NSR1310" s="1"/>
      <c r="NSS1310" s="1"/>
      <c r="NST1310" s="1"/>
      <c r="NSU1310" s="1"/>
      <c r="NSV1310" s="1"/>
      <c r="NSW1310" s="1"/>
      <c r="NSX1310" s="1"/>
      <c r="NSY1310" s="1"/>
      <c r="NSZ1310" s="1"/>
      <c r="NTA1310" s="1"/>
      <c r="NTB1310" s="1"/>
      <c r="NTC1310" s="1"/>
      <c r="NTD1310" s="1"/>
      <c r="NTE1310" s="1"/>
      <c r="NTF1310" s="1"/>
      <c r="NTG1310" s="1"/>
      <c r="NTH1310" s="1"/>
      <c r="NTI1310" s="1"/>
      <c r="NTJ1310" s="1"/>
      <c r="NTK1310" s="1"/>
      <c r="NTL1310" s="1"/>
      <c r="NTM1310" s="1"/>
      <c r="NTN1310" s="1"/>
      <c r="NTO1310" s="1"/>
      <c r="NTP1310" s="1"/>
      <c r="NTQ1310" s="1"/>
      <c r="NTR1310" s="1"/>
      <c r="NTS1310" s="1"/>
      <c r="NTT1310" s="1"/>
      <c r="NTU1310" s="1"/>
      <c r="NTV1310" s="1"/>
      <c r="NTW1310" s="1"/>
      <c r="NTX1310" s="1"/>
      <c r="NTY1310" s="1"/>
      <c r="NTZ1310" s="1"/>
      <c r="NUA1310" s="1"/>
      <c r="NUB1310" s="1"/>
      <c r="NUC1310" s="1"/>
      <c r="NUD1310" s="1"/>
      <c r="NUE1310" s="1"/>
      <c r="NUF1310" s="1"/>
      <c r="NUG1310" s="1"/>
      <c r="NUH1310" s="1"/>
      <c r="NUI1310" s="1"/>
      <c r="NUJ1310" s="1"/>
      <c r="NUK1310" s="1"/>
      <c r="NUL1310" s="1"/>
      <c r="NUM1310" s="1"/>
      <c r="NUN1310" s="1"/>
      <c r="NUO1310" s="1"/>
      <c r="NUP1310" s="1"/>
      <c r="NUQ1310" s="1"/>
      <c r="NUR1310" s="1"/>
      <c r="NUS1310" s="1"/>
      <c r="NUT1310" s="1"/>
      <c r="NUU1310" s="1"/>
      <c r="NUV1310" s="1"/>
      <c r="NUW1310" s="1"/>
      <c r="NUX1310" s="1"/>
      <c r="NUY1310" s="1"/>
      <c r="NUZ1310" s="1"/>
      <c r="NVA1310" s="1"/>
      <c r="NVB1310" s="1"/>
      <c r="NVC1310" s="1"/>
      <c r="NVD1310" s="1"/>
      <c r="NVE1310" s="1"/>
      <c r="NVF1310" s="1"/>
      <c r="NVG1310" s="1"/>
      <c r="NVH1310" s="1"/>
      <c r="NVI1310" s="1"/>
      <c r="NVJ1310" s="1"/>
      <c r="NVK1310" s="1"/>
      <c r="NVL1310" s="1"/>
      <c r="NVM1310" s="1"/>
      <c r="NVN1310" s="1"/>
      <c r="NVO1310" s="1"/>
      <c r="NVP1310" s="1"/>
      <c r="NVQ1310" s="1"/>
      <c r="NVR1310" s="1"/>
      <c r="NVS1310" s="1"/>
      <c r="NVT1310" s="1"/>
      <c r="NVU1310" s="1"/>
      <c r="NVV1310" s="1"/>
      <c r="NVW1310" s="1"/>
      <c r="NVX1310" s="1"/>
      <c r="NVY1310" s="1"/>
      <c r="NVZ1310" s="1"/>
      <c r="NWA1310" s="1"/>
      <c r="NWB1310" s="1"/>
      <c r="NWC1310" s="1"/>
      <c r="NWD1310" s="1"/>
      <c r="NWE1310" s="1"/>
      <c r="NWF1310" s="1"/>
      <c r="NWG1310" s="1"/>
      <c r="NWH1310" s="1"/>
      <c r="NWI1310" s="1"/>
      <c r="NWJ1310" s="1"/>
      <c r="NWK1310" s="1"/>
      <c r="NWL1310" s="1"/>
      <c r="NWM1310" s="1"/>
      <c r="NWN1310" s="1"/>
      <c r="NWO1310" s="1"/>
      <c r="NWP1310" s="1"/>
      <c r="NWQ1310" s="1"/>
      <c r="NWR1310" s="1"/>
      <c r="NWS1310" s="1"/>
      <c r="NWT1310" s="1"/>
      <c r="NWU1310" s="1"/>
      <c r="NWV1310" s="1"/>
      <c r="NWW1310" s="1"/>
      <c r="NWX1310" s="1"/>
      <c r="NWY1310" s="1"/>
      <c r="NWZ1310" s="1"/>
      <c r="NXA1310" s="1"/>
      <c r="NXB1310" s="1"/>
      <c r="NXC1310" s="1"/>
      <c r="NXD1310" s="1"/>
      <c r="NXE1310" s="1"/>
      <c r="NXF1310" s="1"/>
      <c r="NXG1310" s="1"/>
      <c r="NXH1310" s="1"/>
      <c r="NXI1310" s="1"/>
      <c r="NXJ1310" s="1"/>
      <c r="NXK1310" s="1"/>
      <c r="NXL1310" s="1"/>
      <c r="NXM1310" s="1"/>
      <c r="NXN1310" s="1"/>
      <c r="NXO1310" s="1"/>
      <c r="NXP1310" s="1"/>
      <c r="NXQ1310" s="1"/>
      <c r="NXR1310" s="1"/>
      <c r="NXS1310" s="1"/>
      <c r="NXT1310" s="1"/>
      <c r="NXU1310" s="1"/>
      <c r="NXV1310" s="1"/>
      <c r="NXW1310" s="1"/>
      <c r="NXX1310" s="1"/>
      <c r="NXY1310" s="1"/>
      <c r="NXZ1310" s="1"/>
      <c r="NYA1310" s="1"/>
      <c r="NYB1310" s="1"/>
      <c r="NYC1310" s="1"/>
      <c r="NYD1310" s="1"/>
      <c r="NYE1310" s="1"/>
      <c r="NYF1310" s="1"/>
      <c r="NYG1310" s="1"/>
      <c r="NYH1310" s="1"/>
      <c r="NYI1310" s="1"/>
      <c r="NYJ1310" s="1"/>
      <c r="NYK1310" s="1"/>
      <c r="NYL1310" s="1"/>
      <c r="NYM1310" s="1"/>
      <c r="NYN1310" s="1"/>
      <c r="NYO1310" s="1"/>
      <c r="NYP1310" s="1"/>
      <c r="NYQ1310" s="1"/>
      <c r="NYR1310" s="1"/>
      <c r="NYS1310" s="1"/>
      <c r="NYT1310" s="1"/>
      <c r="NYU1310" s="1"/>
      <c r="NYV1310" s="1"/>
      <c r="NYW1310" s="1"/>
      <c r="NYX1310" s="1"/>
      <c r="NYY1310" s="1"/>
      <c r="NYZ1310" s="1"/>
      <c r="NZA1310" s="1"/>
      <c r="NZB1310" s="1"/>
      <c r="NZC1310" s="1"/>
      <c r="NZD1310" s="1"/>
      <c r="NZE1310" s="1"/>
      <c r="NZF1310" s="1"/>
      <c r="NZG1310" s="1"/>
      <c r="NZH1310" s="1"/>
      <c r="NZI1310" s="1"/>
      <c r="NZJ1310" s="1"/>
      <c r="NZK1310" s="1"/>
      <c r="NZL1310" s="1"/>
      <c r="NZM1310" s="1"/>
      <c r="NZN1310" s="1"/>
      <c r="NZO1310" s="1"/>
      <c r="NZP1310" s="1"/>
      <c r="NZQ1310" s="1"/>
      <c r="NZR1310" s="1"/>
      <c r="NZS1310" s="1"/>
      <c r="NZT1310" s="1"/>
      <c r="NZU1310" s="1"/>
      <c r="NZV1310" s="1"/>
      <c r="NZW1310" s="1"/>
      <c r="NZX1310" s="1"/>
      <c r="NZY1310" s="1"/>
      <c r="NZZ1310" s="1"/>
      <c r="OAA1310" s="1"/>
      <c r="OAB1310" s="1"/>
      <c r="OAC1310" s="1"/>
      <c r="OAD1310" s="1"/>
      <c r="OAE1310" s="1"/>
      <c r="OAF1310" s="1"/>
      <c r="OAG1310" s="1"/>
      <c r="OAH1310" s="1"/>
      <c r="OAI1310" s="1"/>
      <c r="OAJ1310" s="1"/>
      <c r="OAK1310" s="1"/>
      <c r="OAL1310" s="1"/>
      <c r="OAM1310" s="1"/>
      <c r="OAN1310" s="1"/>
      <c r="OAO1310" s="1"/>
      <c r="OAP1310" s="1"/>
      <c r="OAQ1310" s="1"/>
      <c r="OAR1310" s="1"/>
      <c r="OAS1310" s="1"/>
      <c r="OAT1310" s="1"/>
      <c r="OAU1310" s="1"/>
      <c r="OAV1310" s="1"/>
      <c r="OAW1310" s="1"/>
      <c r="OAX1310" s="1"/>
      <c r="OAY1310" s="1"/>
      <c r="OAZ1310" s="1"/>
      <c r="OBA1310" s="1"/>
      <c r="OBB1310" s="1"/>
      <c r="OBC1310" s="1"/>
      <c r="OBD1310" s="1"/>
      <c r="OBE1310" s="1"/>
      <c r="OBF1310" s="1"/>
      <c r="OBG1310" s="1"/>
      <c r="OBH1310" s="1"/>
      <c r="OBI1310" s="1"/>
      <c r="OBJ1310" s="1"/>
      <c r="OBK1310" s="1"/>
      <c r="OBL1310" s="1"/>
      <c r="OBM1310" s="1"/>
      <c r="OBN1310" s="1"/>
      <c r="OBO1310" s="1"/>
      <c r="OBP1310" s="1"/>
      <c r="OBQ1310" s="1"/>
      <c r="OBR1310" s="1"/>
      <c r="OBS1310" s="1"/>
      <c r="OBT1310" s="1"/>
      <c r="OBU1310" s="1"/>
      <c r="OBV1310" s="1"/>
      <c r="OBW1310" s="1"/>
      <c r="OBX1310" s="1"/>
      <c r="OBY1310" s="1"/>
      <c r="OBZ1310" s="1"/>
      <c r="OCA1310" s="1"/>
      <c r="OCB1310" s="1"/>
      <c r="OCC1310" s="1"/>
      <c r="OCD1310" s="1"/>
      <c r="OCE1310" s="1"/>
      <c r="OCF1310" s="1"/>
      <c r="OCG1310" s="1"/>
      <c r="OCH1310" s="1"/>
      <c r="OCI1310" s="1"/>
      <c r="OCJ1310" s="1"/>
      <c r="OCK1310" s="1"/>
      <c r="OCL1310" s="1"/>
      <c r="OCM1310" s="1"/>
      <c r="OCN1310" s="1"/>
      <c r="OCO1310" s="1"/>
      <c r="OCP1310" s="1"/>
      <c r="OCQ1310" s="1"/>
      <c r="OCR1310" s="1"/>
      <c r="OCS1310" s="1"/>
      <c r="OCT1310" s="1"/>
      <c r="OCU1310" s="1"/>
      <c r="OCV1310" s="1"/>
      <c r="OCW1310" s="1"/>
      <c r="OCX1310" s="1"/>
      <c r="OCY1310" s="1"/>
      <c r="OCZ1310" s="1"/>
      <c r="ODA1310" s="1"/>
      <c r="ODB1310" s="1"/>
      <c r="ODC1310" s="1"/>
      <c r="ODD1310" s="1"/>
      <c r="ODE1310" s="1"/>
      <c r="ODF1310" s="1"/>
      <c r="ODG1310" s="1"/>
      <c r="ODH1310" s="1"/>
      <c r="ODI1310" s="1"/>
      <c r="ODJ1310" s="1"/>
      <c r="ODK1310" s="1"/>
      <c r="ODL1310" s="1"/>
      <c r="ODM1310" s="1"/>
      <c r="ODN1310" s="1"/>
      <c r="ODO1310" s="1"/>
      <c r="ODP1310" s="1"/>
      <c r="ODQ1310" s="1"/>
      <c r="ODR1310" s="1"/>
      <c r="ODS1310" s="1"/>
      <c r="ODT1310" s="1"/>
      <c r="ODU1310" s="1"/>
      <c r="ODV1310" s="1"/>
      <c r="ODW1310" s="1"/>
      <c r="ODX1310" s="1"/>
      <c r="ODY1310" s="1"/>
      <c r="ODZ1310" s="1"/>
      <c r="OEA1310" s="1"/>
      <c r="OEB1310" s="1"/>
      <c r="OEC1310" s="1"/>
      <c r="OED1310" s="1"/>
      <c r="OEE1310" s="1"/>
      <c r="OEF1310" s="1"/>
      <c r="OEG1310" s="1"/>
      <c r="OEH1310" s="1"/>
      <c r="OEI1310" s="1"/>
      <c r="OEJ1310" s="1"/>
      <c r="OEK1310" s="1"/>
      <c r="OEL1310" s="1"/>
      <c r="OEM1310" s="1"/>
      <c r="OEN1310" s="1"/>
      <c r="OEO1310" s="1"/>
      <c r="OEP1310" s="1"/>
      <c r="OEQ1310" s="1"/>
      <c r="OER1310" s="1"/>
      <c r="OES1310" s="1"/>
      <c r="OET1310" s="1"/>
      <c r="OEU1310" s="1"/>
      <c r="OEV1310" s="1"/>
      <c r="OEW1310" s="1"/>
      <c r="OEX1310" s="1"/>
      <c r="OEY1310" s="1"/>
      <c r="OEZ1310" s="1"/>
      <c r="OFA1310" s="1"/>
      <c r="OFB1310" s="1"/>
      <c r="OFC1310" s="1"/>
      <c r="OFD1310" s="1"/>
      <c r="OFE1310" s="1"/>
      <c r="OFF1310" s="1"/>
      <c r="OFG1310" s="1"/>
      <c r="OFH1310" s="1"/>
      <c r="OFI1310" s="1"/>
      <c r="OFJ1310" s="1"/>
      <c r="OFK1310" s="1"/>
      <c r="OFL1310" s="1"/>
      <c r="OFM1310" s="1"/>
      <c r="OFN1310" s="1"/>
      <c r="OFO1310" s="1"/>
      <c r="OFP1310" s="1"/>
      <c r="OFQ1310" s="1"/>
      <c r="OFR1310" s="1"/>
      <c r="OFS1310" s="1"/>
      <c r="OFT1310" s="1"/>
      <c r="OFU1310" s="1"/>
      <c r="OFV1310" s="1"/>
      <c r="OFW1310" s="1"/>
      <c r="OFX1310" s="1"/>
      <c r="OFY1310" s="1"/>
      <c r="OFZ1310" s="1"/>
      <c r="OGA1310" s="1"/>
      <c r="OGB1310" s="1"/>
      <c r="OGC1310" s="1"/>
      <c r="OGD1310" s="1"/>
      <c r="OGE1310" s="1"/>
      <c r="OGF1310" s="1"/>
      <c r="OGG1310" s="1"/>
      <c r="OGH1310" s="1"/>
      <c r="OGI1310" s="1"/>
      <c r="OGJ1310" s="1"/>
      <c r="OGK1310" s="1"/>
      <c r="OGL1310" s="1"/>
      <c r="OGM1310" s="1"/>
      <c r="OGN1310" s="1"/>
      <c r="OGO1310" s="1"/>
      <c r="OGP1310" s="1"/>
      <c r="OGQ1310" s="1"/>
      <c r="OGR1310" s="1"/>
      <c r="OGS1310" s="1"/>
      <c r="OGT1310" s="1"/>
      <c r="OGU1310" s="1"/>
      <c r="OGV1310" s="1"/>
      <c r="OGW1310" s="1"/>
      <c r="OGX1310" s="1"/>
      <c r="OGY1310" s="1"/>
      <c r="OGZ1310" s="1"/>
      <c r="OHA1310" s="1"/>
      <c r="OHB1310" s="1"/>
      <c r="OHC1310" s="1"/>
      <c r="OHD1310" s="1"/>
      <c r="OHE1310" s="1"/>
      <c r="OHF1310" s="1"/>
      <c r="OHG1310" s="1"/>
      <c r="OHH1310" s="1"/>
      <c r="OHI1310" s="1"/>
      <c r="OHJ1310" s="1"/>
      <c r="OHK1310" s="1"/>
      <c r="OHL1310" s="1"/>
      <c r="OHM1310" s="1"/>
      <c r="OHN1310" s="1"/>
      <c r="OHO1310" s="1"/>
      <c r="OHP1310" s="1"/>
      <c r="OHQ1310" s="1"/>
      <c r="OHR1310" s="1"/>
      <c r="OHS1310" s="1"/>
      <c r="OHT1310" s="1"/>
      <c r="OHU1310" s="1"/>
      <c r="OHV1310" s="1"/>
      <c r="OHW1310" s="1"/>
      <c r="OHX1310" s="1"/>
      <c r="OHY1310" s="1"/>
      <c r="OHZ1310" s="1"/>
      <c r="OIA1310" s="1"/>
      <c r="OIB1310" s="1"/>
      <c r="OIC1310" s="1"/>
      <c r="OID1310" s="1"/>
      <c r="OIE1310" s="1"/>
      <c r="OIF1310" s="1"/>
      <c r="OIG1310" s="1"/>
      <c r="OIH1310" s="1"/>
      <c r="OII1310" s="1"/>
      <c r="OIJ1310" s="1"/>
      <c r="OIK1310" s="1"/>
      <c r="OIL1310" s="1"/>
      <c r="OIM1310" s="1"/>
      <c r="OIN1310" s="1"/>
      <c r="OIO1310" s="1"/>
      <c r="OIP1310" s="1"/>
      <c r="OIQ1310" s="1"/>
      <c r="OIR1310" s="1"/>
      <c r="OIS1310" s="1"/>
      <c r="OIT1310" s="1"/>
      <c r="OIU1310" s="1"/>
      <c r="OIV1310" s="1"/>
      <c r="OIW1310" s="1"/>
      <c r="OIX1310" s="1"/>
      <c r="OIY1310" s="1"/>
      <c r="OIZ1310" s="1"/>
      <c r="OJA1310" s="1"/>
      <c r="OJB1310" s="1"/>
      <c r="OJC1310" s="1"/>
      <c r="OJD1310" s="1"/>
      <c r="OJE1310" s="1"/>
      <c r="OJF1310" s="1"/>
      <c r="OJG1310" s="1"/>
      <c r="OJH1310" s="1"/>
      <c r="OJI1310" s="1"/>
      <c r="OJJ1310" s="1"/>
      <c r="OJK1310" s="1"/>
      <c r="OJL1310" s="1"/>
      <c r="OJM1310" s="1"/>
      <c r="OJN1310" s="1"/>
      <c r="OJO1310" s="1"/>
      <c r="OJP1310" s="1"/>
      <c r="OJQ1310" s="1"/>
      <c r="OJR1310" s="1"/>
      <c r="OJS1310" s="1"/>
      <c r="OJT1310" s="1"/>
      <c r="OJU1310" s="1"/>
      <c r="OJV1310" s="1"/>
      <c r="OJW1310" s="1"/>
      <c r="OJX1310" s="1"/>
      <c r="OJY1310" s="1"/>
      <c r="OJZ1310" s="1"/>
      <c r="OKA1310" s="1"/>
      <c r="OKB1310" s="1"/>
      <c r="OKC1310" s="1"/>
      <c r="OKD1310" s="1"/>
      <c r="OKE1310" s="1"/>
      <c r="OKF1310" s="1"/>
      <c r="OKG1310" s="1"/>
      <c r="OKH1310" s="1"/>
      <c r="OKI1310" s="1"/>
      <c r="OKJ1310" s="1"/>
      <c r="OKK1310" s="1"/>
      <c r="OKL1310" s="1"/>
      <c r="OKM1310" s="1"/>
      <c r="OKN1310" s="1"/>
      <c r="OKO1310" s="1"/>
      <c r="OKP1310" s="1"/>
      <c r="OKQ1310" s="1"/>
      <c r="OKR1310" s="1"/>
      <c r="OKS1310" s="1"/>
      <c r="OKT1310" s="1"/>
      <c r="OKU1310" s="1"/>
      <c r="OKV1310" s="1"/>
      <c r="OKW1310" s="1"/>
      <c r="OKX1310" s="1"/>
      <c r="OKY1310" s="1"/>
      <c r="OKZ1310" s="1"/>
      <c r="OLA1310" s="1"/>
      <c r="OLB1310" s="1"/>
      <c r="OLC1310" s="1"/>
      <c r="OLD1310" s="1"/>
      <c r="OLE1310" s="1"/>
      <c r="OLF1310" s="1"/>
      <c r="OLG1310" s="1"/>
      <c r="OLH1310" s="1"/>
      <c r="OLI1310" s="1"/>
      <c r="OLJ1310" s="1"/>
      <c r="OLK1310" s="1"/>
      <c r="OLL1310" s="1"/>
      <c r="OLM1310" s="1"/>
      <c r="OLN1310" s="1"/>
      <c r="OLO1310" s="1"/>
      <c r="OLP1310" s="1"/>
      <c r="OLQ1310" s="1"/>
      <c r="OLR1310" s="1"/>
      <c r="OLS1310" s="1"/>
      <c r="OLT1310" s="1"/>
      <c r="OLU1310" s="1"/>
      <c r="OLV1310" s="1"/>
      <c r="OLW1310" s="1"/>
      <c r="OLX1310" s="1"/>
      <c r="OLY1310" s="1"/>
      <c r="OLZ1310" s="1"/>
      <c r="OMA1310" s="1"/>
      <c r="OMB1310" s="1"/>
      <c r="OMC1310" s="1"/>
      <c r="OMD1310" s="1"/>
      <c r="OME1310" s="1"/>
      <c r="OMF1310" s="1"/>
      <c r="OMG1310" s="1"/>
      <c r="OMH1310" s="1"/>
      <c r="OMI1310" s="1"/>
      <c r="OMJ1310" s="1"/>
      <c r="OMK1310" s="1"/>
      <c r="OML1310" s="1"/>
      <c r="OMM1310" s="1"/>
      <c r="OMN1310" s="1"/>
      <c r="OMO1310" s="1"/>
      <c r="OMP1310" s="1"/>
      <c r="OMQ1310" s="1"/>
      <c r="OMR1310" s="1"/>
      <c r="OMS1310" s="1"/>
      <c r="OMT1310" s="1"/>
      <c r="OMU1310" s="1"/>
      <c r="OMV1310" s="1"/>
      <c r="OMW1310" s="1"/>
      <c r="OMX1310" s="1"/>
      <c r="OMY1310" s="1"/>
      <c r="OMZ1310" s="1"/>
      <c r="ONA1310" s="1"/>
      <c r="ONB1310" s="1"/>
      <c r="ONC1310" s="1"/>
      <c r="OND1310" s="1"/>
      <c r="ONE1310" s="1"/>
      <c r="ONF1310" s="1"/>
      <c r="ONG1310" s="1"/>
      <c r="ONH1310" s="1"/>
      <c r="ONI1310" s="1"/>
      <c r="ONJ1310" s="1"/>
      <c r="ONK1310" s="1"/>
      <c r="ONL1310" s="1"/>
      <c r="ONM1310" s="1"/>
      <c r="ONN1310" s="1"/>
      <c r="ONO1310" s="1"/>
      <c r="ONP1310" s="1"/>
      <c r="ONQ1310" s="1"/>
      <c r="ONR1310" s="1"/>
      <c r="ONS1310" s="1"/>
      <c r="ONT1310" s="1"/>
      <c r="ONU1310" s="1"/>
      <c r="ONV1310" s="1"/>
      <c r="ONW1310" s="1"/>
      <c r="ONX1310" s="1"/>
      <c r="ONY1310" s="1"/>
      <c r="ONZ1310" s="1"/>
      <c r="OOA1310" s="1"/>
      <c r="OOB1310" s="1"/>
      <c r="OOC1310" s="1"/>
      <c r="OOD1310" s="1"/>
      <c r="OOE1310" s="1"/>
      <c r="OOF1310" s="1"/>
      <c r="OOG1310" s="1"/>
      <c r="OOH1310" s="1"/>
      <c r="OOI1310" s="1"/>
      <c r="OOJ1310" s="1"/>
      <c r="OOK1310" s="1"/>
      <c r="OOL1310" s="1"/>
      <c r="OOM1310" s="1"/>
      <c r="OON1310" s="1"/>
      <c r="OOO1310" s="1"/>
      <c r="OOP1310" s="1"/>
      <c r="OOQ1310" s="1"/>
      <c r="OOR1310" s="1"/>
      <c r="OOS1310" s="1"/>
      <c r="OOT1310" s="1"/>
      <c r="OOU1310" s="1"/>
      <c r="OOV1310" s="1"/>
      <c r="OOW1310" s="1"/>
      <c r="OOX1310" s="1"/>
      <c r="OOY1310" s="1"/>
      <c r="OOZ1310" s="1"/>
      <c r="OPA1310" s="1"/>
      <c r="OPB1310" s="1"/>
      <c r="OPC1310" s="1"/>
      <c r="OPD1310" s="1"/>
      <c r="OPE1310" s="1"/>
      <c r="OPF1310" s="1"/>
      <c r="OPG1310" s="1"/>
      <c r="OPH1310" s="1"/>
      <c r="OPI1310" s="1"/>
      <c r="OPJ1310" s="1"/>
      <c r="OPK1310" s="1"/>
      <c r="OPL1310" s="1"/>
      <c r="OPM1310" s="1"/>
      <c r="OPN1310" s="1"/>
      <c r="OPO1310" s="1"/>
      <c r="OPP1310" s="1"/>
      <c r="OPQ1310" s="1"/>
      <c r="OPR1310" s="1"/>
      <c r="OPS1310" s="1"/>
      <c r="OPT1310" s="1"/>
      <c r="OPU1310" s="1"/>
      <c r="OPV1310" s="1"/>
      <c r="OPW1310" s="1"/>
      <c r="OPX1310" s="1"/>
      <c r="OPY1310" s="1"/>
      <c r="OPZ1310" s="1"/>
      <c r="OQA1310" s="1"/>
      <c r="OQB1310" s="1"/>
      <c r="OQC1310" s="1"/>
      <c r="OQD1310" s="1"/>
      <c r="OQE1310" s="1"/>
      <c r="OQF1310" s="1"/>
      <c r="OQG1310" s="1"/>
      <c r="OQH1310" s="1"/>
      <c r="OQI1310" s="1"/>
      <c r="OQJ1310" s="1"/>
      <c r="OQK1310" s="1"/>
      <c r="OQL1310" s="1"/>
      <c r="OQM1310" s="1"/>
      <c r="OQN1310" s="1"/>
      <c r="OQO1310" s="1"/>
      <c r="OQP1310" s="1"/>
      <c r="OQQ1310" s="1"/>
      <c r="OQR1310" s="1"/>
      <c r="OQS1310" s="1"/>
      <c r="OQT1310" s="1"/>
      <c r="OQU1310" s="1"/>
      <c r="OQV1310" s="1"/>
      <c r="OQW1310" s="1"/>
      <c r="OQX1310" s="1"/>
      <c r="OQY1310" s="1"/>
      <c r="OQZ1310" s="1"/>
      <c r="ORA1310" s="1"/>
      <c r="ORB1310" s="1"/>
      <c r="ORC1310" s="1"/>
      <c r="ORD1310" s="1"/>
      <c r="ORE1310" s="1"/>
      <c r="ORF1310" s="1"/>
      <c r="ORG1310" s="1"/>
      <c r="ORH1310" s="1"/>
      <c r="ORI1310" s="1"/>
      <c r="ORJ1310" s="1"/>
      <c r="ORK1310" s="1"/>
      <c r="ORL1310" s="1"/>
      <c r="ORM1310" s="1"/>
      <c r="ORN1310" s="1"/>
      <c r="ORO1310" s="1"/>
      <c r="ORP1310" s="1"/>
      <c r="ORQ1310" s="1"/>
      <c r="ORR1310" s="1"/>
      <c r="ORS1310" s="1"/>
      <c r="ORT1310" s="1"/>
      <c r="ORU1310" s="1"/>
      <c r="ORV1310" s="1"/>
      <c r="ORW1310" s="1"/>
      <c r="ORX1310" s="1"/>
      <c r="ORY1310" s="1"/>
      <c r="ORZ1310" s="1"/>
      <c r="OSA1310" s="1"/>
      <c r="OSB1310" s="1"/>
      <c r="OSC1310" s="1"/>
      <c r="OSD1310" s="1"/>
      <c r="OSE1310" s="1"/>
      <c r="OSF1310" s="1"/>
      <c r="OSG1310" s="1"/>
      <c r="OSH1310" s="1"/>
      <c r="OSI1310" s="1"/>
      <c r="OSJ1310" s="1"/>
      <c r="OSK1310" s="1"/>
      <c r="OSL1310" s="1"/>
      <c r="OSM1310" s="1"/>
      <c r="OSN1310" s="1"/>
      <c r="OSO1310" s="1"/>
      <c r="OSP1310" s="1"/>
      <c r="OSQ1310" s="1"/>
      <c r="OSR1310" s="1"/>
      <c r="OSS1310" s="1"/>
      <c r="OST1310" s="1"/>
      <c r="OSU1310" s="1"/>
      <c r="OSV1310" s="1"/>
      <c r="OSW1310" s="1"/>
      <c r="OSX1310" s="1"/>
      <c r="OSY1310" s="1"/>
      <c r="OSZ1310" s="1"/>
      <c r="OTA1310" s="1"/>
      <c r="OTB1310" s="1"/>
      <c r="OTC1310" s="1"/>
      <c r="OTD1310" s="1"/>
      <c r="OTE1310" s="1"/>
      <c r="OTF1310" s="1"/>
      <c r="OTG1310" s="1"/>
      <c r="OTH1310" s="1"/>
      <c r="OTI1310" s="1"/>
      <c r="OTJ1310" s="1"/>
      <c r="OTK1310" s="1"/>
      <c r="OTL1310" s="1"/>
      <c r="OTM1310" s="1"/>
      <c r="OTN1310" s="1"/>
      <c r="OTO1310" s="1"/>
      <c r="OTP1310" s="1"/>
      <c r="OTQ1310" s="1"/>
      <c r="OTR1310" s="1"/>
      <c r="OTS1310" s="1"/>
      <c r="OTT1310" s="1"/>
      <c r="OTU1310" s="1"/>
      <c r="OTV1310" s="1"/>
      <c r="OTW1310" s="1"/>
      <c r="OTX1310" s="1"/>
      <c r="OTY1310" s="1"/>
      <c r="OTZ1310" s="1"/>
      <c r="OUA1310" s="1"/>
      <c r="OUB1310" s="1"/>
      <c r="OUC1310" s="1"/>
      <c r="OUD1310" s="1"/>
      <c r="OUE1310" s="1"/>
      <c r="OUF1310" s="1"/>
      <c r="OUG1310" s="1"/>
      <c r="OUH1310" s="1"/>
      <c r="OUI1310" s="1"/>
      <c r="OUJ1310" s="1"/>
      <c r="OUK1310" s="1"/>
      <c r="OUL1310" s="1"/>
      <c r="OUM1310" s="1"/>
      <c r="OUN1310" s="1"/>
      <c r="OUO1310" s="1"/>
      <c r="OUP1310" s="1"/>
      <c r="OUQ1310" s="1"/>
      <c r="OUR1310" s="1"/>
      <c r="OUS1310" s="1"/>
      <c r="OUT1310" s="1"/>
      <c r="OUU1310" s="1"/>
      <c r="OUV1310" s="1"/>
      <c r="OUW1310" s="1"/>
      <c r="OUX1310" s="1"/>
      <c r="OUY1310" s="1"/>
      <c r="OUZ1310" s="1"/>
      <c r="OVA1310" s="1"/>
      <c r="OVB1310" s="1"/>
      <c r="OVC1310" s="1"/>
      <c r="OVD1310" s="1"/>
      <c r="OVE1310" s="1"/>
      <c r="OVF1310" s="1"/>
      <c r="OVG1310" s="1"/>
      <c r="OVH1310" s="1"/>
      <c r="OVI1310" s="1"/>
      <c r="OVJ1310" s="1"/>
      <c r="OVK1310" s="1"/>
      <c r="OVL1310" s="1"/>
      <c r="OVM1310" s="1"/>
      <c r="OVN1310" s="1"/>
      <c r="OVO1310" s="1"/>
      <c r="OVP1310" s="1"/>
      <c r="OVQ1310" s="1"/>
      <c r="OVR1310" s="1"/>
      <c r="OVS1310" s="1"/>
      <c r="OVT1310" s="1"/>
      <c r="OVU1310" s="1"/>
      <c r="OVV1310" s="1"/>
      <c r="OVW1310" s="1"/>
      <c r="OVX1310" s="1"/>
      <c r="OVY1310" s="1"/>
      <c r="OVZ1310" s="1"/>
      <c r="OWA1310" s="1"/>
      <c r="OWB1310" s="1"/>
      <c r="OWC1310" s="1"/>
      <c r="OWD1310" s="1"/>
      <c r="OWE1310" s="1"/>
      <c r="OWF1310" s="1"/>
      <c r="OWG1310" s="1"/>
      <c r="OWH1310" s="1"/>
      <c r="OWI1310" s="1"/>
      <c r="OWJ1310" s="1"/>
      <c r="OWK1310" s="1"/>
      <c r="OWL1310" s="1"/>
      <c r="OWM1310" s="1"/>
      <c r="OWN1310" s="1"/>
      <c r="OWO1310" s="1"/>
      <c r="OWP1310" s="1"/>
      <c r="OWQ1310" s="1"/>
      <c r="OWR1310" s="1"/>
      <c r="OWS1310" s="1"/>
      <c r="OWT1310" s="1"/>
      <c r="OWU1310" s="1"/>
      <c r="OWV1310" s="1"/>
      <c r="OWW1310" s="1"/>
      <c r="OWX1310" s="1"/>
      <c r="OWY1310" s="1"/>
      <c r="OWZ1310" s="1"/>
      <c r="OXA1310" s="1"/>
      <c r="OXB1310" s="1"/>
      <c r="OXC1310" s="1"/>
      <c r="OXD1310" s="1"/>
      <c r="OXE1310" s="1"/>
      <c r="OXF1310" s="1"/>
      <c r="OXG1310" s="1"/>
      <c r="OXH1310" s="1"/>
      <c r="OXI1310" s="1"/>
      <c r="OXJ1310" s="1"/>
      <c r="OXK1310" s="1"/>
      <c r="OXL1310" s="1"/>
      <c r="OXM1310" s="1"/>
      <c r="OXN1310" s="1"/>
      <c r="OXO1310" s="1"/>
      <c r="OXP1310" s="1"/>
      <c r="OXQ1310" s="1"/>
      <c r="OXR1310" s="1"/>
      <c r="OXS1310" s="1"/>
      <c r="OXT1310" s="1"/>
      <c r="OXU1310" s="1"/>
      <c r="OXV1310" s="1"/>
      <c r="OXW1310" s="1"/>
      <c r="OXX1310" s="1"/>
      <c r="OXY1310" s="1"/>
      <c r="OXZ1310" s="1"/>
      <c r="OYA1310" s="1"/>
      <c r="OYB1310" s="1"/>
      <c r="OYC1310" s="1"/>
      <c r="OYD1310" s="1"/>
      <c r="OYE1310" s="1"/>
      <c r="OYF1310" s="1"/>
      <c r="OYG1310" s="1"/>
      <c r="OYH1310" s="1"/>
      <c r="OYI1310" s="1"/>
      <c r="OYJ1310" s="1"/>
      <c r="OYK1310" s="1"/>
      <c r="OYL1310" s="1"/>
      <c r="OYM1310" s="1"/>
      <c r="OYN1310" s="1"/>
      <c r="OYO1310" s="1"/>
      <c r="OYP1310" s="1"/>
      <c r="OYQ1310" s="1"/>
      <c r="OYR1310" s="1"/>
      <c r="OYS1310" s="1"/>
      <c r="OYT1310" s="1"/>
      <c r="OYU1310" s="1"/>
      <c r="OYV1310" s="1"/>
      <c r="OYW1310" s="1"/>
      <c r="OYX1310" s="1"/>
      <c r="OYY1310" s="1"/>
      <c r="OYZ1310" s="1"/>
      <c r="OZA1310" s="1"/>
      <c r="OZB1310" s="1"/>
      <c r="OZC1310" s="1"/>
      <c r="OZD1310" s="1"/>
      <c r="OZE1310" s="1"/>
      <c r="OZF1310" s="1"/>
      <c r="OZG1310" s="1"/>
      <c r="OZH1310" s="1"/>
      <c r="OZI1310" s="1"/>
      <c r="OZJ1310" s="1"/>
      <c r="OZK1310" s="1"/>
      <c r="OZL1310" s="1"/>
      <c r="OZM1310" s="1"/>
      <c r="OZN1310" s="1"/>
      <c r="OZO1310" s="1"/>
      <c r="OZP1310" s="1"/>
      <c r="OZQ1310" s="1"/>
      <c r="OZR1310" s="1"/>
      <c r="OZS1310" s="1"/>
      <c r="OZT1310" s="1"/>
      <c r="OZU1310" s="1"/>
      <c r="OZV1310" s="1"/>
      <c r="OZW1310" s="1"/>
      <c r="OZX1310" s="1"/>
      <c r="OZY1310" s="1"/>
      <c r="OZZ1310" s="1"/>
      <c r="PAA1310" s="1"/>
      <c r="PAB1310" s="1"/>
      <c r="PAC1310" s="1"/>
      <c r="PAD1310" s="1"/>
      <c r="PAE1310" s="1"/>
      <c r="PAF1310" s="1"/>
      <c r="PAG1310" s="1"/>
      <c r="PAH1310" s="1"/>
      <c r="PAI1310" s="1"/>
      <c r="PAJ1310" s="1"/>
      <c r="PAK1310" s="1"/>
      <c r="PAL1310" s="1"/>
      <c r="PAM1310" s="1"/>
      <c r="PAN1310" s="1"/>
      <c r="PAO1310" s="1"/>
      <c r="PAP1310" s="1"/>
      <c r="PAQ1310" s="1"/>
      <c r="PAR1310" s="1"/>
      <c r="PAS1310" s="1"/>
      <c r="PAT1310" s="1"/>
      <c r="PAU1310" s="1"/>
      <c r="PAV1310" s="1"/>
      <c r="PAW1310" s="1"/>
      <c r="PAX1310" s="1"/>
      <c r="PAY1310" s="1"/>
      <c r="PAZ1310" s="1"/>
      <c r="PBA1310" s="1"/>
      <c r="PBB1310" s="1"/>
      <c r="PBC1310" s="1"/>
      <c r="PBD1310" s="1"/>
      <c r="PBE1310" s="1"/>
      <c r="PBF1310" s="1"/>
      <c r="PBG1310" s="1"/>
      <c r="PBH1310" s="1"/>
      <c r="PBI1310" s="1"/>
      <c r="PBJ1310" s="1"/>
      <c r="PBK1310" s="1"/>
      <c r="PBL1310" s="1"/>
      <c r="PBM1310" s="1"/>
      <c r="PBN1310" s="1"/>
      <c r="PBO1310" s="1"/>
      <c r="PBP1310" s="1"/>
      <c r="PBQ1310" s="1"/>
      <c r="PBR1310" s="1"/>
      <c r="PBS1310" s="1"/>
      <c r="PBT1310" s="1"/>
      <c r="PBU1310" s="1"/>
      <c r="PBV1310" s="1"/>
      <c r="PBW1310" s="1"/>
      <c r="PBX1310" s="1"/>
      <c r="PBY1310" s="1"/>
      <c r="PBZ1310" s="1"/>
      <c r="PCA1310" s="1"/>
      <c r="PCB1310" s="1"/>
      <c r="PCC1310" s="1"/>
      <c r="PCD1310" s="1"/>
      <c r="PCE1310" s="1"/>
      <c r="PCF1310" s="1"/>
      <c r="PCG1310" s="1"/>
      <c r="PCH1310" s="1"/>
      <c r="PCI1310" s="1"/>
      <c r="PCJ1310" s="1"/>
      <c r="PCK1310" s="1"/>
      <c r="PCL1310" s="1"/>
      <c r="PCM1310" s="1"/>
      <c r="PCN1310" s="1"/>
      <c r="PCO1310" s="1"/>
      <c r="PCP1310" s="1"/>
      <c r="PCQ1310" s="1"/>
      <c r="PCR1310" s="1"/>
      <c r="PCS1310" s="1"/>
      <c r="PCT1310" s="1"/>
      <c r="PCU1310" s="1"/>
      <c r="PCV1310" s="1"/>
      <c r="PCW1310" s="1"/>
      <c r="PCX1310" s="1"/>
      <c r="PCY1310" s="1"/>
      <c r="PCZ1310" s="1"/>
      <c r="PDA1310" s="1"/>
      <c r="PDB1310" s="1"/>
      <c r="PDC1310" s="1"/>
      <c r="PDD1310" s="1"/>
      <c r="PDE1310" s="1"/>
      <c r="PDF1310" s="1"/>
      <c r="PDG1310" s="1"/>
      <c r="PDH1310" s="1"/>
      <c r="PDI1310" s="1"/>
      <c r="PDJ1310" s="1"/>
      <c r="PDK1310" s="1"/>
      <c r="PDL1310" s="1"/>
      <c r="PDM1310" s="1"/>
      <c r="PDN1310" s="1"/>
      <c r="PDO1310" s="1"/>
      <c r="PDP1310" s="1"/>
      <c r="PDQ1310" s="1"/>
      <c r="PDR1310" s="1"/>
      <c r="PDS1310" s="1"/>
      <c r="PDT1310" s="1"/>
      <c r="PDU1310" s="1"/>
      <c r="PDV1310" s="1"/>
      <c r="PDW1310" s="1"/>
      <c r="PDX1310" s="1"/>
      <c r="PDY1310" s="1"/>
      <c r="PDZ1310" s="1"/>
      <c r="PEA1310" s="1"/>
      <c r="PEB1310" s="1"/>
      <c r="PEC1310" s="1"/>
      <c r="PED1310" s="1"/>
      <c r="PEE1310" s="1"/>
      <c r="PEF1310" s="1"/>
      <c r="PEG1310" s="1"/>
      <c r="PEH1310" s="1"/>
      <c r="PEI1310" s="1"/>
      <c r="PEJ1310" s="1"/>
      <c r="PEK1310" s="1"/>
      <c r="PEL1310" s="1"/>
      <c r="PEM1310" s="1"/>
      <c r="PEN1310" s="1"/>
      <c r="PEO1310" s="1"/>
      <c r="PEP1310" s="1"/>
      <c r="PEQ1310" s="1"/>
      <c r="PER1310" s="1"/>
      <c r="PES1310" s="1"/>
      <c r="PET1310" s="1"/>
      <c r="PEU1310" s="1"/>
      <c r="PEV1310" s="1"/>
      <c r="PEW1310" s="1"/>
      <c r="PEX1310" s="1"/>
      <c r="PEY1310" s="1"/>
      <c r="PEZ1310" s="1"/>
      <c r="PFA1310" s="1"/>
      <c r="PFB1310" s="1"/>
      <c r="PFC1310" s="1"/>
      <c r="PFD1310" s="1"/>
      <c r="PFE1310" s="1"/>
      <c r="PFF1310" s="1"/>
      <c r="PFG1310" s="1"/>
      <c r="PFH1310" s="1"/>
      <c r="PFI1310" s="1"/>
      <c r="PFJ1310" s="1"/>
      <c r="PFK1310" s="1"/>
      <c r="PFL1310" s="1"/>
      <c r="PFM1310" s="1"/>
      <c r="PFN1310" s="1"/>
      <c r="PFO1310" s="1"/>
      <c r="PFP1310" s="1"/>
      <c r="PFQ1310" s="1"/>
      <c r="PFR1310" s="1"/>
      <c r="PFS1310" s="1"/>
      <c r="PFT1310" s="1"/>
      <c r="PFU1310" s="1"/>
      <c r="PFV1310" s="1"/>
      <c r="PFW1310" s="1"/>
      <c r="PFX1310" s="1"/>
      <c r="PFY1310" s="1"/>
      <c r="PFZ1310" s="1"/>
      <c r="PGA1310" s="1"/>
      <c r="PGB1310" s="1"/>
      <c r="PGC1310" s="1"/>
      <c r="PGD1310" s="1"/>
      <c r="PGE1310" s="1"/>
      <c r="PGF1310" s="1"/>
      <c r="PGG1310" s="1"/>
      <c r="PGH1310" s="1"/>
      <c r="PGI1310" s="1"/>
      <c r="PGJ1310" s="1"/>
      <c r="PGK1310" s="1"/>
      <c r="PGL1310" s="1"/>
      <c r="PGM1310" s="1"/>
      <c r="PGN1310" s="1"/>
      <c r="PGO1310" s="1"/>
      <c r="PGP1310" s="1"/>
      <c r="PGQ1310" s="1"/>
      <c r="PGR1310" s="1"/>
      <c r="PGS1310" s="1"/>
      <c r="PGT1310" s="1"/>
      <c r="PGU1310" s="1"/>
      <c r="PGV1310" s="1"/>
      <c r="PGW1310" s="1"/>
      <c r="PGX1310" s="1"/>
      <c r="PGY1310" s="1"/>
      <c r="PGZ1310" s="1"/>
      <c r="PHA1310" s="1"/>
      <c r="PHB1310" s="1"/>
      <c r="PHC1310" s="1"/>
      <c r="PHD1310" s="1"/>
      <c r="PHE1310" s="1"/>
      <c r="PHF1310" s="1"/>
      <c r="PHG1310" s="1"/>
      <c r="PHH1310" s="1"/>
      <c r="PHI1310" s="1"/>
      <c r="PHJ1310" s="1"/>
      <c r="PHK1310" s="1"/>
      <c r="PHL1310" s="1"/>
      <c r="PHM1310" s="1"/>
      <c r="PHN1310" s="1"/>
      <c r="PHO1310" s="1"/>
      <c r="PHP1310" s="1"/>
      <c r="PHQ1310" s="1"/>
      <c r="PHR1310" s="1"/>
      <c r="PHS1310" s="1"/>
      <c r="PHT1310" s="1"/>
      <c r="PHU1310" s="1"/>
      <c r="PHV1310" s="1"/>
      <c r="PHW1310" s="1"/>
      <c r="PHX1310" s="1"/>
      <c r="PHY1310" s="1"/>
      <c r="PHZ1310" s="1"/>
      <c r="PIA1310" s="1"/>
      <c r="PIB1310" s="1"/>
      <c r="PIC1310" s="1"/>
      <c r="PID1310" s="1"/>
      <c r="PIE1310" s="1"/>
      <c r="PIF1310" s="1"/>
      <c r="PIG1310" s="1"/>
      <c r="PIH1310" s="1"/>
      <c r="PII1310" s="1"/>
      <c r="PIJ1310" s="1"/>
      <c r="PIK1310" s="1"/>
      <c r="PIL1310" s="1"/>
      <c r="PIM1310" s="1"/>
      <c r="PIN1310" s="1"/>
      <c r="PIO1310" s="1"/>
      <c r="PIP1310" s="1"/>
      <c r="PIQ1310" s="1"/>
      <c r="PIR1310" s="1"/>
      <c r="PIS1310" s="1"/>
      <c r="PIT1310" s="1"/>
      <c r="PIU1310" s="1"/>
      <c r="PIV1310" s="1"/>
      <c r="PIW1310" s="1"/>
      <c r="PIX1310" s="1"/>
      <c r="PIY1310" s="1"/>
      <c r="PIZ1310" s="1"/>
      <c r="PJA1310" s="1"/>
      <c r="PJB1310" s="1"/>
      <c r="PJC1310" s="1"/>
      <c r="PJD1310" s="1"/>
      <c r="PJE1310" s="1"/>
      <c r="PJF1310" s="1"/>
      <c r="PJG1310" s="1"/>
      <c r="PJH1310" s="1"/>
      <c r="PJI1310" s="1"/>
      <c r="PJJ1310" s="1"/>
      <c r="PJK1310" s="1"/>
      <c r="PJL1310" s="1"/>
      <c r="PJM1310" s="1"/>
      <c r="PJN1310" s="1"/>
      <c r="PJO1310" s="1"/>
      <c r="PJP1310" s="1"/>
      <c r="PJQ1310" s="1"/>
      <c r="PJR1310" s="1"/>
      <c r="PJS1310" s="1"/>
      <c r="PJT1310" s="1"/>
      <c r="PJU1310" s="1"/>
      <c r="PJV1310" s="1"/>
      <c r="PJW1310" s="1"/>
      <c r="PJX1310" s="1"/>
      <c r="PJY1310" s="1"/>
      <c r="PJZ1310" s="1"/>
      <c r="PKA1310" s="1"/>
      <c r="PKB1310" s="1"/>
      <c r="PKC1310" s="1"/>
      <c r="PKD1310" s="1"/>
      <c r="PKE1310" s="1"/>
      <c r="PKF1310" s="1"/>
      <c r="PKG1310" s="1"/>
      <c r="PKH1310" s="1"/>
      <c r="PKI1310" s="1"/>
      <c r="PKJ1310" s="1"/>
      <c r="PKK1310" s="1"/>
      <c r="PKL1310" s="1"/>
      <c r="PKM1310" s="1"/>
      <c r="PKN1310" s="1"/>
      <c r="PKO1310" s="1"/>
      <c r="PKP1310" s="1"/>
      <c r="PKQ1310" s="1"/>
      <c r="PKR1310" s="1"/>
      <c r="PKS1310" s="1"/>
      <c r="PKT1310" s="1"/>
      <c r="PKU1310" s="1"/>
      <c r="PKV1310" s="1"/>
      <c r="PKW1310" s="1"/>
      <c r="PKX1310" s="1"/>
      <c r="PKY1310" s="1"/>
      <c r="PKZ1310" s="1"/>
      <c r="PLA1310" s="1"/>
      <c r="PLB1310" s="1"/>
      <c r="PLC1310" s="1"/>
      <c r="PLD1310" s="1"/>
      <c r="PLE1310" s="1"/>
      <c r="PLF1310" s="1"/>
      <c r="PLG1310" s="1"/>
      <c r="PLH1310" s="1"/>
      <c r="PLI1310" s="1"/>
      <c r="PLJ1310" s="1"/>
      <c r="PLK1310" s="1"/>
      <c r="PLL1310" s="1"/>
      <c r="PLM1310" s="1"/>
      <c r="PLN1310" s="1"/>
      <c r="PLO1310" s="1"/>
      <c r="PLP1310" s="1"/>
      <c r="PLQ1310" s="1"/>
      <c r="PLR1310" s="1"/>
      <c r="PLS1310" s="1"/>
      <c r="PLT1310" s="1"/>
      <c r="PLU1310" s="1"/>
      <c r="PLV1310" s="1"/>
      <c r="PLW1310" s="1"/>
      <c r="PLX1310" s="1"/>
      <c r="PLY1310" s="1"/>
      <c r="PLZ1310" s="1"/>
      <c r="PMA1310" s="1"/>
      <c r="PMB1310" s="1"/>
      <c r="PMC1310" s="1"/>
      <c r="PMD1310" s="1"/>
      <c r="PME1310" s="1"/>
      <c r="PMF1310" s="1"/>
      <c r="PMG1310" s="1"/>
      <c r="PMH1310" s="1"/>
      <c r="PMI1310" s="1"/>
      <c r="PMJ1310" s="1"/>
      <c r="PMK1310" s="1"/>
      <c r="PML1310" s="1"/>
      <c r="PMM1310" s="1"/>
      <c r="PMN1310" s="1"/>
      <c r="PMO1310" s="1"/>
      <c r="PMP1310" s="1"/>
      <c r="PMQ1310" s="1"/>
      <c r="PMR1310" s="1"/>
      <c r="PMS1310" s="1"/>
      <c r="PMT1310" s="1"/>
      <c r="PMU1310" s="1"/>
      <c r="PMV1310" s="1"/>
      <c r="PMW1310" s="1"/>
      <c r="PMX1310" s="1"/>
      <c r="PMY1310" s="1"/>
      <c r="PMZ1310" s="1"/>
      <c r="PNA1310" s="1"/>
      <c r="PNB1310" s="1"/>
      <c r="PNC1310" s="1"/>
      <c r="PND1310" s="1"/>
      <c r="PNE1310" s="1"/>
      <c r="PNF1310" s="1"/>
      <c r="PNG1310" s="1"/>
      <c r="PNH1310" s="1"/>
      <c r="PNI1310" s="1"/>
      <c r="PNJ1310" s="1"/>
      <c r="PNK1310" s="1"/>
      <c r="PNL1310" s="1"/>
      <c r="PNM1310" s="1"/>
      <c r="PNN1310" s="1"/>
      <c r="PNO1310" s="1"/>
      <c r="PNP1310" s="1"/>
      <c r="PNQ1310" s="1"/>
      <c r="PNR1310" s="1"/>
      <c r="PNS1310" s="1"/>
      <c r="PNT1310" s="1"/>
      <c r="PNU1310" s="1"/>
      <c r="PNV1310" s="1"/>
      <c r="PNW1310" s="1"/>
      <c r="PNX1310" s="1"/>
      <c r="PNY1310" s="1"/>
      <c r="PNZ1310" s="1"/>
      <c r="POA1310" s="1"/>
      <c r="POB1310" s="1"/>
      <c r="POC1310" s="1"/>
      <c r="POD1310" s="1"/>
      <c r="POE1310" s="1"/>
      <c r="POF1310" s="1"/>
      <c r="POG1310" s="1"/>
      <c r="POH1310" s="1"/>
      <c r="POI1310" s="1"/>
      <c r="POJ1310" s="1"/>
      <c r="POK1310" s="1"/>
      <c r="POL1310" s="1"/>
      <c r="POM1310" s="1"/>
      <c r="PON1310" s="1"/>
      <c r="POO1310" s="1"/>
      <c r="POP1310" s="1"/>
      <c r="POQ1310" s="1"/>
      <c r="POR1310" s="1"/>
      <c r="POS1310" s="1"/>
      <c r="POT1310" s="1"/>
      <c r="POU1310" s="1"/>
      <c r="POV1310" s="1"/>
      <c r="POW1310" s="1"/>
      <c r="POX1310" s="1"/>
      <c r="POY1310" s="1"/>
      <c r="POZ1310" s="1"/>
      <c r="PPA1310" s="1"/>
      <c r="PPB1310" s="1"/>
      <c r="PPC1310" s="1"/>
      <c r="PPD1310" s="1"/>
      <c r="PPE1310" s="1"/>
      <c r="PPF1310" s="1"/>
      <c r="PPG1310" s="1"/>
      <c r="PPH1310" s="1"/>
      <c r="PPI1310" s="1"/>
      <c r="PPJ1310" s="1"/>
      <c r="PPK1310" s="1"/>
      <c r="PPL1310" s="1"/>
      <c r="PPM1310" s="1"/>
      <c r="PPN1310" s="1"/>
      <c r="PPO1310" s="1"/>
      <c r="PPP1310" s="1"/>
      <c r="PPQ1310" s="1"/>
      <c r="PPR1310" s="1"/>
      <c r="PPS1310" s="1"/>
      <c r="PPT1310" s="1"/>
      <c r="PPU1310" s="1"/>
      <c r="PPV1310" s="1"/>
      <c r="PPW1310" s="1"/>
      <c r="PPX1310" s="1"/>
      <c r="PPY1310" s="1"/>
      <c r="PPZ1310" s="1"/>
      <c r="PQA1310" s="1"/>
      <c r="PQB1310" s="1"/>
      <c r="PQC1310" s="1"/>
      <c r="PQD1310" s="1"/>
      <c r="PQE1310" s="1"/>
      <c r="PQF1310" s="1"/>
      <c r="PQG1310" s="1"/>
      <c r="PQH1310" s="1"/>
      <c r="PQI1310" s="1"/>
      <c r="PQJ1310" s="1"/>
      <c r="PQK1310" s="1"/>
      <c r="PQL1310" s="1"/>
      <c r="PQM1310" s="1"/>
      <c r="PQN1310" s="1"/>
      <c r="PQO1310" s="1"/>
      <c r="PQP1310" s="1"/>
      <c r="PQQ1310" s="1"/>
      <c r="PQR1310" s="1"/>
      <c r="PQS1310" s="1"/>
      <c r="PQT1310" s="1"/>
      <c r="PQU1310" s="1"/>
      <c r="PQV1310" s="1"/>
      <c r="PQW1310" s="1"/>
      <c r="PQX1310" s="1"/>
      <c r="PQY1310" s="1"/>
      <c r="PQZ1310" s="1"/>
      <c r="PRA1310" s="1"/>
      <c r="PRB1310" s="1"/>
      <c r="PRC1310" s="1"/>
      <c r="PRD1310" s="1"/>
      <c r="PRE1310" s="1"/>
      <c r="PRF1310" s="1"/>
      <c r="PRG1310" s="1"/>
      <c r="PRH1310" s="1"/>
      <c r="PRI1310" s="1"/>
      <c r="PRJ1310" s="1"/>
      <c r="PRK1310" s="1"/>
      <c r="PRL1310" s="1"/>
      <c r="PRM1310" s="1"/>
      <c r="PRN1310" s="1"/>
      <c r="PRO1310" s="1"/>
      <c r="PRP1310" s="1"/>
      <c r="PRQ1310" s="1"/>
      <c r="PRR1310" s="1"/>
      <c r="PRS1310" s="1"/>
      <c r="PRT1310" s="1"/>
      <c r="PRU1310" s="1"/>
      <c r="PRV1310" s="1"/>
      <c r="PRW1310" s="1"/>
      <c r="PRX1310" s="1"/>
      <c r="PRY1310" s="1"/>
      <c r="PRZ1310" s="1"/>
      <c r="PSA1310" s="1"/>
      <c r="PSB1310" s="1"/>
      <c r="PSC1310" s="1"/>
      <c r="PSD1310" s="1"/>
      <c r="PSE1310" s="1"/>
      <c r="PSF1310" s="1"/>
      <c r="PSG1310" s="1"/>
      <c r="PSH1310" s="1"/>
      <c r="PSI1310" s="1"/>
      <c r="PSJ1310" s="1"/>
      <c r="PSK1310" s="1"/>
      <c r="PSL1310" s="1"/>
      <c r="PSM1310" s="1"/>
      <c r="PSN1310" s="1"/>
      <c r="PSO1310" s="1"/>
      <c r="PSP1310" s="1"/>
      <c r="PSQ1310" s="1"/>
      <c r="PSR1310" s="1"/>
      <c r="PSS1310" s="1"/>
      <c r="PST1310" s="1"/>
      <c r="PSU1310" s="1"/>
      <c r="PSV1310" s="1"/>
      <c r="PSW1310" s="1"/>
      <c r="PSX1310" s="1"/>
      <c r="PSY1310" s="1"/>
      <c r="PSZ1310" s="1"/>
      <c r="PTA1310" s="1"/>
      <c r="PTB1310" s="1"/>
      <c r="PTC1310" s="1"/>
      <c r="PTD1310" s="1"/>
      <c r="PTE1310" s="1"/>
      <c r="PTF1310" s="1"/>
      <c r="PTG1310" s="1"/>
      <c r="PTH1310" s="1"/>
      <c r="PTI1310" s="1"/>
      <c r="PTJ1310" s="1"/>
      <c r="PTK1310" s="1"/>
      <c r="PTL1310" s="1"/>
      <c r="PTM1310" s="1"/>
      <c r="PTN1310" s="1"/>
      <c r="PTO1310" s="1"/>
      <c r="PTP1310" s="1"/>
      <c r="PTQ1310" s="1"/>
      <c r="PTR1310" s="1"/>
      <c r="PTS1310" s="1"/>
      <c r="PTT1310" s="1"/>
      <c r="PTU1310" s="1"/>
      <c r="PTV1310" s="1"/>
      <c r="PTW1310" s="1"/>
      <c r="PTX1310" s="1"/>
      <c r="PTY1310" s="1"/>
      <c r="PTZ1310" s="1"/>
      <c r="PUA1310" s="1"/>
      <c r="PUB1310" s="1"/>
      <c r="PUC1310" s="1"/>
      <c r="PUD1310" s="1"/>
      <c r="PUE1310" s="1"/>
      <c r="PUF1310" s="1"/>
      <c r="PUG1310" s="1"/>
      <c r="PUH1310" s="1"/>
      <c r="PUI1310" s="1"/>
      <c r="PUJ1310" s="1"/>
      <c r="PUK1310" s="1"/>
      <c r="PUL1310" s="1"/>
      <c r="PUM1310" s="1"/>
      <c r="PUN1310" s="1"/>
      <c r="PUO1310" s="1"/>
      <c r="PUP1310" s="1"/>
      <c r="PUQ1310" s="1"/>
      <c r="PUR1310" s="1"/>
      <c r="PUS1310" s="1"/>
      <c r="PUT1310" s="1"/>
      <c r="PUU1310" s="1"/>
      <c r="PUV1310" s="1"/>
      <c r="PUW1310" s="1"/>
      <c r="PUX1310" s="1"/>
      <c r="PUY1310" s="1"/>
      <c r="PUZ1310" s="1"/>
      <c r="PVA1310" s="1"/>
      <c r="PVB1310" s="1"/>
      <c r="PVC1310" s="1"/>
      <c r="PVD1310" s="1"/>
      <c r="PVE1310" s="1"/>
      <c r="PVF1310" s="1"/>
      <c r="PVG1310" s="1"/>
      <c r="PVH1310" s="1"/>
      <c r="PVI1310" s="1"/>
      <c r="PVJ1310" s="1"/>
      <c r="PVK1310" s="1"/>
      <c r="PVL1310" s="1"/>
      <c r="PVM1310" s="1"/>
      <c r="PVN1310" s="1"/>
      <c r="PVO1310" s="1"/>
      <c r="PVP1310" s="1"/>
      <c r="PVQ1310" s="1"/>
      <c r="PVR1310" s="1"/>
      <c r="PVS1310" s="1"/>
      <c r="PVT1310" s="1"/>
      <c r="PVU1310" s="1"/>
      <c r="PVV1310" s="1"/>
      <c r="PVW1310" s="1"/>
      <c r="PVX1310" s="1"/>
      <c r="PVY1310" s="1"/>
      <c r="PVZ1310" s="1"/>
      <c r="PWA1310" s="1"/>
      <c r="PWB1310" s="1"/>
      <c r="PWC1310" s="1"/>
      <c r="PWD1310" s="1"/>
      <c r="PWE1310" s="1"/>
      <c r="PWF1310" s="1"/>
      <c r="PWG1310" s="1"/>
      <c r="PWH1310" s="1"/>
      <c r="PWI1310" s="1"/>
      <c r="PWJ1310" s="1"/>
      <c r="PWK1310" s="1"/>
      <c r="PWL1310" s="1"/>
      <c r="PWM1310" s="1"/>
      <c r="PWN1310" s="1"/>
      <c r="PWO1310" s="1"/>
      <c r="PWP1310" s="1"/>
      <c r="PWQ1310" s="1"/>
      <c r="PWR1310" s="1"/>
      <c r="PWS1310" s="1"/>
      <c r="PWT1310" s="1"/>
      <c r="PWU1310" s="1"/>
      <c r="PWV1310" s="1"/>
      <c r="PWW1310" s="1"/>
      <c r="PWX1310" s="1"/>
      <c r="PWY1310" s="1"/>
      <c r="PWZ1310" s="1"/>
      <c r="PXA1310" s="1"/>
      <c r="PXB1310" s="1"/>
      <c r="PXC1310" s="1"/>
      <c r="PXD1310" s="1"/>
      <c r="PXE1310" s="1"/>
      <c r="PXF1310" s="1"/>
      <c r="PXG1310" s="1"/>
      <c r="PXH1310" s="1"/>
      <c r="PXI1310" s="1"/>
      <c r="PXJ1310" s="1"/>
      <c r="PXK1310" s="1"/>
      <c r="PXL1310" s="1"/>
      <c r="PXM1310" s="1"/>
      <c r="PXN1310" s="1"/>
      <c r="PXO1310" s="1"/>
      <c r="PXP1310" s="1"/>
      <c r="PXQ1310" s="1"/>
      <c r="PXR1310" s="1"/>
      <c r="PXS1310" s="1"/>
      <c r="PXT1310" s="1"/>
      <c r="PXU1310" s="1"/>
      <c r="PXV1310" s="1"/>
      <c r="PXW1310" s="1"/>
      <c r="PXX1310" s="1"/>
      <c r="PXY1310" s="1"/>
      <c r="PXZ1310" s="1"/>
      <c r="PYA1310" s="1"/>
      <c r="PYB1310" s="1"/>
      <c r="PYC1310" s="1"/>
      <c r="PYD1310" s="1"/>
      <c r="PYE1310" s="1"/>
      <c r="PYF1310" s="1"/>
      <c r="PYG1310" s="1"/>
      <c r="PYH1310" s="1"/>
      <c r="PYI1310" s="1"/>
      <c r="PYJ1310" s="1"/>
      <c r="PYK1310" s="1"/>
      <c r="PYL1310" s="1"/>
      <c r="PYM1310" s="1"/>
      <c r="PYN1310" s="1"/>
      <c r="PYO1310" s="1"/>
      <c r="PYP1310" s="1"/>
      <c r="PYQ1310" s="1"/>
      <c r="PYR1310" s="1"/>
      <c r="PYS1310" s="1"/>
      <c r="PYT1310" s="1"/>
      <c r="PYU1310" s="1"/>
      <c r="PYV1310" s="1"/>
      <c r="PYW1310" s="1"/>
      <c r="PYX1310" s="1"/>
      <c r="PYY1310" s="1"/>
      <c r="PYZ1310" s="1"/>
      <c r="PZA1310" s="1"/>
      <c r="PZB1310" s="1"/>
      <c r="PZC1310" s="1"/>
      <c r="PZD1310" s="1"/>
      <c r="PZE1310" s="1"/>
      <c r="PZF1310" s="1"/>
      <c r="PZG1310" s="1"/>
      <c r="PZH1310" s="1"/>
      <c r="PZI1310" s="1"/>
      <c r="PZJ1310" s="1"/>
      <c r="PZK1310" s="1"/>
      <c r="PZL1310" s="1"/>
      <c r="PZM1310" s="1"/>
      <c r="PZN1310" s="1"/>
      <c r="PZO1310" s="1"/>
      <c r="PZP1310" s="1"/>
      <c r="PZQ1310" s="1"/>
      <c r="PZR1310" s="1"/>
      <c r="PZS1310" s="1"/>
      <c r="PZT1310" s="1"/>
      <c r="PZU1310" s="1"/>
      <c r="PZV1310" s="1"/>
      <c r="PZW1310" s="1"/>
      <c r="PZX1310" s="1"/>
      <c r="PZY1310" s="1"/>
      <c r="PZZ1310" s="1"/>
      <c r="QAA1310" s="1"/>
      <c r="QAB1310" s="1"/>
      <c r="QAC1310" s="1"/>
      <c r="QAD1310" s="1"/>
      <c r="QAE1310" s="1"/>
      <c r="QAF1310" s="1"/>
      <c r="QAG1310" s="1"/>
      <c r="QAH1310" s="1"/>
      <c r="QAI1310" s="1"/>
      <c r="QAJ1310" s="1"/>
      <c r="QAK1310" s="1"/>
      <c r="QAL1310" s="1"/>
      <c r="QAM1310" s="1"/>
      <c r="QAN1310" s="1"/>
      <c r="QAO1310" s="1"/>
      <c r="QAP1310" s="1"/>
      <c r="QAQ1310" s="1"/>
      <c r="QAR1310" s="1"/>
      <c r="QAS1310" s="1"/>
      <c r="QAT1310" s="1"/>
      <c r="QAU1310" s="1"/>
      <c r="QAV1310" s="1"/>
      <c r="QAW1310" s="1"/>
      <c r="QAX1310" s="1"/>
      <c r="QAY1310" s="1"/>
      <c r="QAZ1310" s="1"/>
      <c r="QBA1310" s="1"/>
      <c r="QBB1310" s="1"/>
      <c r="QBC1310" s="1"/>
      <c r="QBD1310" s="1"/>
      <c r="QBE1310" s="1"/>
      <c r="QBF1310" s="1"/>
      <c r="QBG1310" s="1"/>
      <c r="QBH1310" s="1"/>
      <c r="QBI1310" s="1"/>
      <c r="QBJ1310" s="1"/>
      <c r="QBK1310" s="1"/>
      <c r="QBL1310" s="1"/>
      <c r="QBM1310" s="1"/>
      <c r="QBN1310" s="1"/>
      <c r="QBO1310" s="1"/>
      <c r="QBP1310" s="1"/>
      <c r="QBQ1310" s="1"/>
      <c r="QBR1310" s="1"/>
      <c r="QBS1310" s="1"/>
      <c r="QBT1310" s="1"/>
      <c r="QBU1310" s="1"/>
      <c r="QBV1310" s="1"/>
      <c r="QBW1310" s="1"/>
      <c r="QBX1310" s="1"/>
      <c r="QBY1310" s="1"/>
      <c r="QBZ1310" s="1"/>
      <c r="QCA1310" s="1"/>
      <c r="QCB1310" s="1"/>
      <c r="QCC1310" s="1"/>
      <c r="QCD1310" s="1"/>
      <c r="QCE1310" s="1"/>
      <c r="QCF1310" s="1"/>
      <c r="QCG1310" s="1"/>
      <c r="QCH1310" s="1"/>
      <c r="QCI1310" s="1"/>
      <c r="QCJ1310" s="1"/>
      <c r="QCK1310" s="1"/>
      <c r="QCL1310" s="1"/>
      <c r="QCM1310" s="1"/>
      <c r="QCN1310" s="1"/>
      <c r="QCO1310" s="1"/>
      <c r="QCP1310" s="1"/>
      <c r="QCQ1310" s="1"/>
      <c r="QCR1310" s="1"/>
      <c r="QCS1310" s="1"/>
      <c r="QCT1310" s="1"/>
      <c r="QCU1310" s="1"/>
      <c r="QCV1310" s="1"/>
      <c r="QCW1310" s="1"/>
      <c r="QCX1310" s="1"/>
      <c r="QCY1310" s="1"/>
      <c r="QCZ1310" s="1"/>
      <c r="QDA1310" s="1"/>
      <c r="QDB1310" s="1"/>
      <c r="QDC1310" s="1"/>
      <c r="QDD1310" s="1"/>
      <c r="QDE1310" s="1"/>
      <c r="QDF1310" s="1"/>
      <c r="QDG1310" s="1"/>
      <c r="QDH1310" s="1"/>
      <c r="QDI1310" s="1"/>
      <c r="QDJ1310" s="1"/>
      <c r="QDK1310" s="1"/>
      <c r="QDL1310" s="1"/>
      <c r="QDM1310" s="1"/>
      <c r="QDN1310" s="1"/>
      <c r="QDO1310" s="1"/>
      <c r="QDP1310" s="1"/>
      <c r="QDQ1310" s="1"/>
      <c r="QDR1310" s="1"/>
      <c r="QDS1310" s="1"/>
      <c r="QDT1310" s="1"/>
      <c r="QDU1310" s="1"/>
      <c r="QDV1310" s="1"/>
      <c r="QDW1310" s="1"/>
      <c r="QDX1310" s="1"/>
      <c r="QDY1310" s="1"/>
      <c r="QDZ1310" s="1"/>
      <c r="QEA1310" s="1"/>
      <c r="QEB1310" s="1"/>
      <c r="QEC1310" s="1"/>
      <c r="QED1310" s="1"/>
      <c r="QEE1310" s="1"/>
      <c r="QEF1310" s="1"/>
      <c r="QEG1310" s="1"/>
      <c r="QEH1310" s="1"/>
      <c r="QEI1310" s="1"/>
      <c r="QEJ1310" s="1"/>
      <c r="QEK1310" s="1"/>
      <c r="QEL1310" s="1"/>
      <c r="QEM1310" s="1"/>
      <c r="QEN1310" s="1"/>
      <c r="QEO1310" s="1"/>
      <c r="QEP1310" s="1"/>
      <c r="QEQ1310" s="1"/>
      <c r="QER1310" s="1"/>
      <c r="QES1310" s="1"/>
      <c r="QET1310" s="1"/>
      <c r="QEU1310" s="1"/>
      <c r="QEV1310" s="1"/>
      <c r="QEW1310" s="1"/>
      <c r="QEX1310" s="1"/>
      <c r="QEY1310" s="1"/>
      <c r="QEZ1310" s="1"/>
      <c r="QFA1310" s="1"/>
      <c r="QFB1310" s="1"/>
      <c r="QFC1310" s="1"/>
      <c r="QFD1310" s="1"/>
      <c r="QFE1310" s="1"/>
      <c r="QFF1310" s="1"/>
      <c r="QFG1310" s="1"/>
      <c r="QFH1310" s="1"/>
      <c r="QFI1310" s="1"/>
      <c r="QFJ1310" s="1"/>
      <c r="QFK1310" s="1"/>
      <c r="QFL1310" s="1"/>
      <c r="QFM1310" s="1"/>
      <c r="QFN1310" s="1"/>
      <c r="QFO1310" s="1"/>
      <c r="QFP1310" s="1"/>
      <c r="QFQ1310" s="1"/>
      <c r="QFR1310" s="1"/>
      <c r="QFS1310" s="1"/>
      <c r="QFT1310" s="1"/>
      <c r="QFU1310" s="1"/>
      <c r="QFV1310" s="1"/>
      <c r="QFW1310" s="1"/>
      <c r="QFX1310" s="1"/>
      <c r="QFY1310" s="1"/>
      <c r="QFZ1310" s="1"/>
      <c r="QGA1310" s="1"/>
      <c r="QGB1310" s="1"/>
      <c r="QGC1310" s="1"/>
      <c r="QGD1310" s="1"/>
      <c r="QGE1310" s="1"/>
      <c r="QGF1310" s="1"/>
      <c r="QGG1310" s="1"/>
      <c r="QGH1310" s="1"/>
      <c r="QGI1310" s="1"/>
      <c r="QGJ1310" s="1"/>
      <c r="QGK1310" s="1"/>
      <c r="QGL1310" s="1"/>
      <c r="QGM1310" s="1"/>
      <c r="QGN1310" s="1"/>
      <c r="QGO1310" s="1"/>
      <c r="QGP1310" s="1"/>
      <c r="QGQ1310" s="1"/>
      <c r="QGR1310" s="1"/>
      <c r="QGS1310" s="1"/>
      <c r="QGT1310" s="1"/>
      <c r="QGU1310" s="1"/>
      <c r="QGV1310" s="1"/>
      <c r="QGW1310" s="1"/>
      <c r="QGX1310" s="1"/>
      <c r="QGY1310" s="1"/>
      <c r="QGZ1310" s="1"/>
      <c r="QHA1310" s="1"/>
      <c r="QHB1310" s="1"/>
      <c r="QHC1310" s="1"/>
      <c r="QHD1310" s="1"/>
      <c r="QHE1310" s="1"/>
      <c r="QHF1310" s="1"/>
      <c r="QHG1310" s="1"/>
      <c r="QHH1310" s="1"/>
      <c r="QHI1310" s="1"/>
      <c r="QHJ1310" s="1"/>
      <c r="QHK1310" s="1"/>
      <c r="QHL1310" s="1"/>
      <c r="QHM1310" s="1"/>
      <c r="QHN1310" s="1"/>
      <c r="QHO1310" s="1"/>
      <c r="QHP1310" s="1"/>
      <c r="QHQ1310" s="1"/>
      <c r="QHR1310" s="1"/>
      <c r="QHS1310" s="1"/>
      <c r="QHT1310" s="1"/>
      <c r="QHU1310" s="1"/>
      <c r="QHV1310" s="1"/>
      <c r="QHW1310" s="1"/>
      <c r="QHX1310" s="1"/>
      <c r="QHY1310" s="1"/>
      <c r="QHZ1310" s="1"/>
      <c r="QIA1310" s="1"/>
      <c r="QIB1310" s="1"/>
      <c r="QIC1310" s="1"/>
      <c r="QID1310" s="1"/>
      <c r="QIE1310" s="1"/>
      <c r="QIF1310" s="1"/>
      <c r="QIG1310" s="1"/>
      <c r="QIH1310" s="1"/>
      <c r="QII1310" s="1"/>
      <c r="QIJ1310" s="1"/>
      <c r="QIK1310" s="1"/>
      <c r="QIL1310" s="1"/>
      <c r="QIM1310" s="1"/>
      <c r="QIN1310" s="1"/>
      <c r="QIO1310" s="1"/>
      <c r="QIP1310" s="1"/>
      <c r="QIQ1310" s="1"/>
      <c r="QIR1310" s="1"/>
      <c r="QIS1310" s="1"/>
      <c r="QIT1310" s="1"/>
      <c r="QIU1310" s="1"/>
      <c r="QIV1310" s="1"/>
      <c r="QIW1310" s="1"/>
      <c r="QIX1310" s="1"/>
      <c r="QIY1310" s="1"/>
      <c r="QIZ1310" s="1"/>
      <c r="QJA1310" s="1"/>
      <c r="QJB1310" s="1"/>
      <c r="QJC1310" s="1"/>
      <c r="QJD1310" s="1"/>
      <c r="QJE1310" s="1"/>
      <c r="QJF1310" s="1"/>
      <c r="QJG1310" s="1"/>
      <c r="QJH1310" s="1"/>
      <c r="QJI1310" s="1"/>
      <c r="QJJ1310" s="1"/>
      <c r="QJK1310" s="1"/>
      <c r="QJL1310" s="1"/>
      <c r="QJM1310" s="1"/>
      <c r="QJN1310" s="1"/>
      <c r="QJO1310" s="1"/>
      <c r="QJP1310" s="1"/>
      <c r="QJQ1310" s="1"/>
      <c r="QJR1310" s="1"/>
      <c r="QJS1310" s="1"/>
      <c r="QJT1310" s="1"/>
      <c r="QJU1310" s="1"/>
      <c r="QJV1310" s="1"/>
      <c r="QJW1310" s="1"/>
      <c r="QJX1310" s="1"/>
      <c r="QJY1310" s="1"/>
      <c r="QJZ1310" s="1"/>
      <c r="QKA1310" s="1"/>
      <c r="QKB1310" s="1"/>
      <c r="QKC1310" s="1"/>
      <c r="QKD1310" s="1"/>
      <c r="QKE1310" s="1"/>
      <c r="QKF1310" s="1"/>
      <c r="QKG1310" s="1"/>
      <c r="QKH1310" s="1"/>
      <c r="QKI1310" s="1"/>
      <c r="QKJ1310" s="1"/>
      <c r="QKK1310" s="1"/>
      <c r="QKL1310" s="1"/>
      <c r="QKM1310" s="1"/>
      <c r="QKN1310" s="1"/>
      <c r="QKO1310" s="1"/>
      <c r="QKP1310" s="1"/>
      <c r="QKQ1310" s="1"/>
      <c r="QKR1310" s="1"/>
      <c r="QKS1310" s="1"/>
      <c r="QKT1310" s="1"/>
      <c r="QKU1310" s="1"/>
      <c r="QKV1310" s="1"/>
      <c r="QKW1310" s="1"/>
      <c r="QKX1310" s="1"/>
      <c r="QKY1310" s="1"/>
      <c r="QKZ1310" s="1"/>
      <c r="QLA1310" s="1"/>
      <c r="QLB1310" s="1"/>
      <c r="QLC1310" s="1"/>
      <c r="QLD1310" s="1"/>
      <c r="QLE1310" s="1"/>
      <c r="QLF1310" s="1"/>
      <c r="QLG1310" s="1"/>
      <c r="QLH1310" s="1"/>
      <c r="QLI1310" s="1"/>
      <c r="QLJ1310" s="1"/>
      <c r="QLK1310" s="1"/>
      <c r="QLL1310" s="1"/>
      <c r="QLM1310" s="1"/>
      <c r="QLN1310" s="1"/>
      <c r="QLO1310" s="1"/>
      <c r="QLP1310" s="1"/>
      <c r="QLQ1310" s="1"/>
      <c r="QLR1310" s="1"/>
      <c r="QLS1310" s="1"/>
      <c r="QLT1310" s="1"/>
      <c r="QLU1310" s="1"/>
      <c r="QLV1310" s="1"/>
      <c r="QLW1310" s="1"/>
      <c r="QLX1310" s="1"/>
      <c r="QLY1310" s="1"/>
      <c r="QLZ1310" s="1"/>
      <c r="QMA1310" s="1"/>
      <c r="QMB1310" s="1"/>
      <c r="QMC1310" s="1"/>
      <c r="QMD1310" s="1"/>
      <c r="QME1310" s="1"/>
      <c r="QMF1310" s="1"/>
      <c r="QMG1310" s="1"/>
      <c r="QMH1310" s="1"/>
      <c r="QMI1310" s="1"/>
      <c r="QMJ1310" s="1"/>
      <c r="QMK1310" s="1"/>
      <c r="QML1310" s="1"/>
      <c r="QMM1310" s="1"/>
      <c r="QMN1310" s="1"/>
      <c r="QMO1310" s="1"/>
      <c r="QMP1310" s="1"/>
      <c r="QMQ1310" s="1"/>
      <c r="QMR1310" s="1"/>
      <c r="QMS1310" s="1"/>
      <c r="QMT1310" s="1"/>
      <c r="QMU1310" s="1"/>
      <c r="QMV1310" s="1"/>
      <c r="QMW1310" s="1"/>
      <c r="QMX1310" s="1"/>
      <c r="QMY1310" s="1"/>
      <c r="QMZ1310" s="1"/>
      <c r="QNA1310" s="1"/>
      <c r="QNB1310" s="1"/>
      <c r="QNC1310" s="1"/>
      <c r="QND1310" s="1"/>
      <c r="QNE1310" s="1"/>
      <c r="QNF1310" s="1"/>
      <c r="QNG1310" s="1"/>
      <c r="QNH1310" s="1"/>
      <c r="QNI1310" s="1"/>
      <c r="QNJ1310" s="1"/>
      <c r="QNK1310" s="1"/>
      <c r="QNL1310" s="1"/>
      <c r="QNM1310" s="1"/>
      <c r="QNN1310" s="1"/>
      <c r="QNO1310" s="1"/>
      <c r="QNP1310" s="1"/>
      <c r="QNQ1310" s="1"/>
      <c r="QNR1310" s="1"/>
      <c r="QNS1310" s="1"/>
      <c r="QNT1310" s="1"/>
      <c r="QNU1310" s="1"/>
      <c r="QNV1310" s="1"/>
      <c r="QNW1310" s="1"/>
      <c r="QNX1310" s="1"/>
      <c r="QNY1310" s="1"/>
      <c r="QNZ1310" s="1"/>
      <c r="QOA1310" s="1"/>
      <c r="QOB1310" s="1"/>
      <c r="QOC1310" s="1"/>
      <c r="QOD1310" s="1"/>
      <c r="QOE1310" s="1"/>
      <c r="QOF1310" s="1"/>
      <c r="QOG1310" s="1"/>
      <c r="QOH1310" s="1"/>
      <c r="QOI1310" s="1"/>
      <c r="QOJ1310" s="1"/>
      <c r="QOK1310" s="1"/>
      <c r="QOL1310" s="1"/>
      <c r="QOM1310" s="1"/>
      <c r="QON1310" s="1"/>
      <c r="QOO1310" s="1"/>
      <c r="QOP1310" s="1"/>
      <c r="QOQ1310" s="1"/>
      <c r="QOR1310" s="1"/>
      <c r="QOS1310" s="1"/>
      <c r="QOT1310" s="1"/>
      <c r="QOU1310" s="1"/>
      <c r="QOV1310" s="1"/>
      <c r="QOW1310" s="1"/>
      <c r="QOX1310" s="1"/>
      <c r="QOY1310" s="1"/>
      <c r="QOZ1310" s="1"/>
      <c r="QPA1310" s="1"/>
      <c r="QPB1310" s="1"/>
      <c r="QPC1310" s="1"/>
      <c r="QPD1310" s="1"/>
      <c r="QPE1310" s="1"/>
      <c r="QPF1310" s="1"/>
      <c r="QPG1310" s="1"/>
      <c r="QPH1310" s="1"/>
      <c r="QPI1310" s="1"/>
      <c r="QPJ1310" s="1"/>
      <c r="QPK1310" s="1"/>
      <c r="QPL1310" s="1"/>
      <c r="QPM1310" s="1"/>
      <c r="QPN1310" s="1"/>
      <c r="QPO1310" s="1"/>
      <c r="QPP1310" s="1"/>
      <c r="QPQ1310" s="1"/>
      <c r="QPR1310" s="1"/>
      <c r="QPS1310" s="1"/>
      <c r="QPT1310" s="1"/>
      <c r="QPU1310" s="1"/>
      <c r="QPV1310" s="1"/>
      <c r="QPW1310" s="1"/>
      <c r="QPX1310" s="1"/>
      <c r="QPY1310" s="1"/>
      <c r="QPZ1310" s="1"/>
      <c r="QQA1310" s="1"/>
      <c r="QQB1310" s="1"/>
      <c r="QQC1310" s="1"/>
      <c r="QQD1310" s="1"/>
      <c r="QQE1310" s="1"/>
      <c r="QQF1310" s="1"/>
      <c r="QQG1310" s="1"/>
      <c r="QQH1310" s="1"/>
      <c r="QQI1310" s="1"/>
      <c r="QQJ1310" s="1"/>
      <c r="QQK1310" s="1"/>
      <c r="QQL1310" s="1"/>
      <c r="QQM1310" s="1"/>
      <c r="QQN1310" s="1"/>
      <c r="QQO1310" s="1"/>
      <c r="QQP1310" s="1"/>
      <c r="QQQ1310" s="1"/>
      <c r="QQR1310" s="1"/>
      <c r="QQS1310" s="1"/>
      <c r="QQT1310" s="1"/>
      <c r="QQU1310" s="1"/>
      <c r="QQV1310" s="1"/>
      <c r="QQW1310" s="1"/>
      <c r="QQX1310" s="1"/>
      <c r="QQY1310" s="1"/>
      <c r="QQZ1310" s="1"/>
      <c r="QRA1310" s="1"/>
      <c r="QRB1310" s="1"/>
      <c r="QRC1310" s="1"/>
      <c r="QRD1310" s="1"/>
      <c r="QRE1310" s="1"/>
      <c r="QRF1310" s="1"/>
      <c r="QRG1310" s="1"/>
      <c r="QRH1310" s="1"/>
      <c r="QRI1310" s="1"/>
      <c r="QRJ1310" s="1"/>
      <c r="QRK1310" s="1"/>
      <c r="QRL1310" s="1"/>
      <c r="QRM1310" s="1"/>
      <c r="QRN1310" s="1"/>
      <c r="QRO1310" s="1"/>
      <c r="QRP1310" s="1"/>
      <c r="QRQ1310" s="1"/>
      <c r="QRR1310" s="1"/>
      <c r="QRS1310" s="1"/>
      <c r="QRT1310" s="1"/>
      <c r="QRU1310" s="1"/>
      <c r="QRV1310" s="1"/>
      <c r="QRW1310" s="1"/>
      <c r="QRX1310" s="1"/>
      <c r="QRY1310" s="1"/>
      <c r="QRZ1310" s="1"/>
      <c r="QSA1310" s="1"/>
      <c r="QSB1310" s="1"/>
      <c r="QSC1310" s="1"/>
      <c r="QSD1310" s="1"/>
      <c r="QSE1310" s="1"/>
      <c r="QSF1310" s="1"/>
      <c r="QSG1310" s="1"/>
      <c r="QSH1310" s="1"/>
      <c r="QSI1310" s="1"/>
      <c r="QSJ1310" s="1"/>
      <c r="QSK1310" s="1"/>
      <c r="QSL1310" s="1"/>
      <c r="QSM1310" s="1"/>
      <c r="QSN1310" s="1"/>
      <c r="QSO1310" s="1"/>
      <c r="QSP1310" s="1"/>
      <c r="QSQ1310" s="1"/>
      <c r="QSR1310" s="1"/>
      <c r="QSS1310" s="1"/>
      <c r="QST1310" s="1"/>
      <c r="QSU1310" s="1"/>
      <c r="QSV1310" s="1"/>
      <c r="QSW1310" s="1"/>
      <c r="QSX1310" s="1"/>
      <c r="QSY1310" s="1"/>
      <c r="QSZ1310" s="1"/>
      <c r="QTA1310" s="1"/>
      <c r="QTB1310" s="1"/>
      <c r="QTC1310" s="1"/>
      <c r="QTD1310" s="1"/>
      <c r="QTE1310" s="1"/>
      <c r="QTF1310" s="1"/>
      <c r="QTG1310" s="1"/>
      <c r="QTH1310" s="1"/>
      <c r="QTI1310" s="1"/>
      <c r="QTJ1310" s="1"/>
      <c r="QTK1310" s="1"/>
      <c r="QTL1310" s="1"/>
      <c r="QTM1310" s="1"/>
      <c r="QTN1310" s="1"/>
      <c r="QTO1310" s="1"/>
      <c r="QTP1310" s="1"/>
      <c r="QTQ1310" s="1"/>
      <c r="QTR1310" s="1"/>
      <c r="QTS1310" s="1"/>
      <c r="QTT1310" s="1"/>
      <c r="QTU1310" s="1"/>
      <c r="QTV1310" s="1"/>
      <c r="QTW1310" s="1"/>
      <c r="QTX1310" s="1"/>
      <c r="QTY1310" s="1"/>
      <c r="QTZ1310" s="1"/>
      <c r="QUA1310" s="1"/>
      <c r="QUB1310" s="1"/>
      <c r="QUC1310" s="1"/>
      <c r="QUD1310" s="1"/>
      <c r="QUE1310" s="1"/>
      <c r="QUF1310" s="1"/>
      <c r="QUG1310" s="1"/>
      <c r="QUH1310" s="1"/>
      <c r="QUI1310" s="1"/>
      <c r="QUJ1310" s="1"/>
      <c r="QUK1310" s="1"/>
      <c r="QUL1310" s="1"/>
      <c r="QUM1310" s="1"/>
      <c r="QUN1310" s="1"/>
      <c r="QUO1310" s="1"/>
      <c r="QUP1310" s="1"/>
      <c r="QUQ1310" s="1"/>
      <c r="QUR1310" s="1"/>
      <c r="QUS1310" s="1"/>
      <c r="QUT1310" s="1"/>
      <c r="QUU1310" s="1"/>
      <c r="QUV1310" s="1"/>
      <c r="QUW1310" s="1"/>
      <c r="QUX1310" s="1"/>
      <c r="QUY1310" s="1"/>
      <c r="QUZ1310" s="1"/>
      <c r="QVA1310" s="1"/>
      <c r="QVB1310" s="1"/>
      <c r="QVC1310" s="1"/>
      <c r="QVD1310" s="1"/>
      <c r="QVE1310" s="1"/>
      <c r="QVF1310" s="1"/>
      <c r="QVG1310" s="1"/>
      <c r="QVH1310" s="1"/>
      <c r="QVI1310" s="1"/>
      <c r="QVJ1310" s="1"/>
      <c r="QVK1310" s="1"/>
      <c r="QVL1310" s="1"/>
      <c r="QVM1310" s="1"/>
      <c r="QVN1310" s="1"/>
      <c r="QVO1310" s="1"/>
      <c r="QVP1310" s="1"/>
      <c r="QVQ1310" s="1"/>
      <c r="QVR1310" s="1"/>
      <c r="QVS1310" s="1"/>
      <c r="QVT1310" s="1"/>
      <c r="QVU1310" s="1"/>
      <c r="QVV1310" s="1"/>
      <c r="QVW1310" s="1"/>
      <c r="QVX1310" s="1"/>
      <c r="QVY1310" s="1"/>
      <c r="QVZ1310" s="1"/>
      <c r="QWA1310" s="1"/>
      <c r="QWB1310" s="1"/>
      <c r="QWC1310" s="1"/>
      <c r="QWD1310" s="1"/>
      <c r="QWE1310" s="1"/>
      <c r="QWF1310" s="1"/>
      <c r="QWG1310" s="1"/>
      <c r="QWH1310" s="1"/>
      <c r="QWI1310" s="1"/>
      <c r="QWJ1310" s="1"/>
      <c r="QWK1310" s="1"/>
      <c r="QWL1310" s="1"/>
      <c r="QWM1310" s="1"/>
      <c r="QWN1310" s="1"/>
      <c r="QWO1310" s="1"/>
      <c r="QWP1310" s="1"/>
      <c r="QWQ1310" s="1"/>
      <c r="QWR1310" s="1"/>
      <c r="QWS1310" s="1"/>
      <c r="QWT1310" s="1"/>
      <c r="QWU1310" s="1"/>
      <c r="QWV1310" s="1"/>
      <c r="QWW1310" s="1"/>
      <c r="QWX1310" s="1"/>
      <c r="QWY1310" s="1"/>
      <c r="QWZ1310" s="1"/>
      <c r="QXA1310" s="1"/>
      <c r="QXB1310" s="1"/>
      <c r="QXC1310" s="1"/>
      <c r="QXD1310" s="1"/>
      <c r="QXE1310" s="1"/>
      <c r="QXF1310" s="1"/>
      <c r="QXG1310" s="1"/>
      <c r="QXH1310" s="1"/>
      <c r="QXI1310" s="1"/>
      <c r="QXJ1310" s="1"/>
      <c r="QXK1310" s="1"/>
      <c r="QXL1310" s="1"/>
      <c r="QXM1310" s="1"/>
      <c r="QXN1310" s="1"/>
      <c r="QXO1310" s="1"/>
      <c r="QXP1310" s="1"/>
      <c r="QXQ1310" s="1"/>
      <c r="QXR1310" s="1"/>
      <c r="QXS1310" s="1"/>
      <c r="QXT1310" s="1"/>
      <c r="QXU1310" s="1"/>
      <c r="QXV1310" s="1"/>
      <c r="QXW1310" s="1"/>
      <c r="QXX1310" s="1"/>
      <c r="QXY1310" s="1"/>
      <c r="QXZ1310" s="1"/>
      <c r="QYA1310" s="1"/>
      <c r="QYB1310" s="1"/>
      <c r="QYC1310" s="1"/>
      <c r="QYD1310" s="1"/>
      <c r="QYE1310" s="1"/>
      <c r="QYF1310" s="1"/>
      <c r="QYG1310" s="1"/>
      <c r="QYH1310" s="1"/>
      <c r="QYI1310" s="1"/>
      <c r="QYJ1310" s="1"/>
      <c r="QYK1310" s="1"/>
      <c r="QYL1310" s="1"/>
      <c r="QYM1310" s="1"/>
      <c r="QYN1310" s="1"/>
      <c r="QYO1310" s="1"/>
      <c r="QYP1310" s="1"/>
      <c r="QYQ1310" s="1"/>
      <c r="QYR1310" s="1"/>
      <c r="QYS1310" s="1"/>
      <c r="QYT1310" s="1"/>
      <c r="QYU1310" s="1"/>
      <c r="QYV1310" s="1"/>
      <c r="QYW1310" s="1"/>
      <c r="QYX1310" s="1"/>
      <c r="QYY1310" s="1"/>
      <c r="QYZ1310" s="1"/>
      <c r="QZA1310" s="1"/>
      <c r="QZB1310" s="1"/>
      <c r="QZC1310" s="1"/>
      <c r="QZD1310" s="1"/>
      <c r="QZE1310" s="1"/>
      <c r="QZF1310" s="1"/>
      <c r="QZG1310" s="1"/>
      <c r="QZH1310" s="1"/>
      <c r="QZI1310" s="1"/>
      <c r="QZJ1310" s="1"/>
      <c r="QZK1310" s="1"/>
      <c r="QZL1310" s="1"/>
      <c r="QZM1310" s="1"/>
      <c r="QZN1310" s="1"/>
      <c r="QZO1310" s="1"/>
      <c r="QZP1310" s="1"/>
      <c r="QZQ1310" s="1"/>
      <c r="QZR1310" s="1"/>
      <c r="QZS1310" s="1"/>
      <c r="QZT1310" s="1"/>
      <c r="QZU1310" s="1"/>
      <c r="QZV1310" s="1"/>
      <c r="QZW1310" s="1"/>
      <c r="QZX1310" s="1"/>
      <c r="QZY1310" s="1"/>
      <c r="QZZ1310" s="1"/>
      <c r="RAA1310" s="1"/>
      <c r="RAB1310" s="1"/>
      <c r="RAC1310" s="1"/>
      <c r="RAD1310" s="1"/>
      <c r="RAE1310" s="1"/>
      <c r="RAF1310" s="1"/>
      <c r="RAG1310" s="1"/>
      <c r="RAH1310" s="1"/>
      <c r="RAI1310" s="1"/>
      <c r="RAJ1310" s="1"/>
      <c r="RAK1310" s="1"/>
      <c r="RAL1310" s="1"/>
      <c r="RAM1310" s="1"/>
      <c r="RAN1310" s="1"/>
      <c r="RAO1310" s="1"/>
      <c r="RAP1310" s="1"/>
      <c r="RAQ1310" s="1"/>
      <c r="RAR1310" s="1"/>
      <c r="RAS1310" s="1"/>
      <c r="RAT1310" s="1"/>
      <c r="RAU1310" s="1"/>
      <c r="RAV1310" s="1"/>
      <c r="RAW1310" s="1"/>
      <c r="RAX1310" s="1"/>
      <c r="RAY1310" s="1"/>
      <c r="RAZ1310" s="1"/>
      <c r="RBA1310" s="1"/>
      <c r="RBB1310" s="1"/>
      <c r="RBC1310" s="1"/>
      <c r="RBD1310" s="1"/>
      <c r="RBE1310" s="1"/>
      <c r="RBF1310" s="1"/>
      <c r="RBG1310" s="1"/>
      <c r="RBH1310" s="1"/>
      <c r="RBI1310" s="1"/>
      <c r="RBJ1310" s="1"/>
      <c r="RBK1310" s="1"/>
      <c r="RBL1310" s="1"/>
      <c r="RBM1310" s="1"/>
      <c r="RBN1310" s="1"/>
      <c r="RBO1310" s="1"/>
      <c r="RBP1310" s="1"/>
      <c r="RBQ1310" s="1"/>
      <c r="RBR1310" s="1"/>
      <c r="RBS1310" s="1"/>
      <c r="RBT1310" s="1"/>
      <c r="RBU1310" s="1"/>
      <c r="RBV1310" s="1"/>
      <c r="RBW1310" s="1"/>
      <c r="RBX1310" s="1"/>
      <c r="RBY1310" s="1"/>
      <c r="RBZ1310" s="1"/>
      <c r="RCA1310" s="1"/>
      <c r="RCB1310" s="1"/>
      <c r="RCC1310" s="1"/>
      <c r="RCD1310" s="1"/>
      <c r="RCE1310" s="1"/>
      <c r="RCF1310" s="1"/>
      <c r="RCG1310" s="1"/>
      <c r="RCH1310" s="1"/>
      <c r="RCI1310" s="1"/>
      <c r="RCJ1310" s="1"/>
      <c r="RCK1310" s="1"/>
      <c r="RCL1310" s="1"/>
      <c r="RCM1310" s="1"/>
      <c r="RCN1310" s="1"/>
      <c r="RCO1310" s="1"/>
      <c r="RCP1310" s="1"/>
      <c r="RCQ1310" s="1"/>
      <c r="RCR1310" s="1"/>
      <c r="RCS1310" s="1"/>
      <c r="RCT1310" s="1"/>
      <c r="RCU1310" s="1"/>
      <c r="RCV1310" s="1"/>
      <c r="RCW1310" s="1"/>
      <c r="RCX1310" s="1"/>
      <c r="RCY1310" s="1"/>
      <c r="RCZ1310" s="1"/>
      <c r="RDA1310" s="1"/>
      <c r="RDB1310" s="1"/>
      <c r="RDC1310" s="1"/>
      <c r="RDD1310" s="1"/>
      <c r="RDE1310" s="1"/>
      <c r="RDF1310" s="1"/>
      <c r="RDG1310" s="1"/>
      <c r="RDH1310" s="1"/>
      <c r="RDI1310" s="1"/>
      <c r="RDJ1310" s="1"/>
      <c r="RDK1310" s="1"/>
      <c r="RDL1310" s="1"/>
      <c r="RDM1310" s="1"/>
      <c r="RDN1310" s="1"/>
      <c r="RDO1310" s="1"/>
      <c r="RDP1310" s="1"/>
      <c r="RDQ1310" s="1"/>
      <c r="RDR1310" s="1"/>
      <c r="RDS1310" s="1"/>
      <c r="RDT1310" s="1"/>
      <c r="RDU1310" s="1"/>
      <c r="RDV1310" s="1"/>
      <c r="RDW1310" s="1"/>
      <c r="RDX1310" s="1"/>
      <c r="RDY1310" s="1"/>
      <c r="RDZ1310" s="1"/>
      <c r="REA1310" s="1"/>
      <c r="REB1310" s="1"/>
      <c r="REC1310" s="1"/>
      <c r="RED1310" s="1"/>
      <c r="REE1310" s="1"/>
      <c r="REF1310" s="1"/>
      <c r="REG1310" s="1"/>
      <c r="REH1310" s="1"/>
      <c r="REI1310" s="1"/>
      <c r="REJ1310" s="1"/>
      <c r="REK1310" s="1"/>
      <c r="REL1310" s="1"/>
      <c r="REM1310" s="1"/>
      <c r="REN1310" s="1"/>
      <c r="REO1310" s="1"/>
      <c r="REP1310" s="1"/>
      <c r="REQ1310" s="1"/>
      <c r="RER1310" s="1"/>
      <c r="RES1310" s="1"/>
      <c r="RET1310" s="1"/>
      <c r="REU1310" s="1"/>
      <c r="REV1310" s="1"/>
      <c r="REW1310" s="1"/>
      <c r="REX1310" s="1"/>
      <c r="REY1310" s="1"/>
      <c r="REZ1310" s="1"/>
      <c r="RFA1310" s="1"/>
      <c r="RFB1310" s="1"/>
      <c r="RFC1310" s="1"/>
      <c r="RFD1310" s="1"/>
      <c r="RFE1310" s="1"/>
      <c r="RFF1310" s="1"/>
      <c r="RFG1310" s="1"/>
      <c r="RFH1310" s="1"/>
      <c r="RFI1310" s="1"/>
      <c r="RFJ1310" s="1"/>
      <c r="RFK1310" s="1"/>
      <c r="RFL1310" s="1"/>
      <c r="RFM1310" s="1"/>
      <c r="RFN1310" s="1"/>
      <c r="RFO1310" s="1"/>
      <c r="RFP1310" s="1"/>
      <c r="RFQ1310" s="1"/>
      <c r="RFR1310" s="1"/>
      <c r="RFS1310" s="1"/>
      <c r="RFT1310" s="1"/>
      <c r="RFU1310" s="1"/>
      <c r="RFV1310" s="1"/>
      <c r="RFW1310" s="1"/>
      <c r="RFX1310" s="1"/>
      <c r="RFY1310" s="1"/>
      <c r="RFZ1310" s="1"/>
      <c r="RGA1310" s="1"/>
      <c r="RGB1310" s="1"/>
      <c r="RGC1310" s="1"/>
      <c r="RGD1310" s="1"/>
      <c r="RGE1310" s="1"/>
      <c r="RGF1310" s="1"/>
      <c r="RGG1310" s="1"/>
      <c r="RGH1310" s="1"/>
      <c r="RGI1310" s="1"/>
      <c r="RGJ1310" s="1"/>
      <c r="RGK1310" s="1"/>
      <c r="RGL1310" s="1"/>
      <c r="RGM1310" s="1"/>
      <c r="RGN1310" s="1"/>
      <c r="RGO1310" s="1"/>
      <c r="RGP1310" s="1"/>
      <c r="RGQ1310" s="1"/>
      <c r="RGR1310" s="1"/>
      <c r="RGS1310" s="1"/>
      <c r="RGT1310" s="1"/>
      <c r="RGU1310" s="1"/>
      <c r="RGV1310" s="1"/>
      <c r="RGW1310" s="1"/>
      <c r="RGX1310" s="1"/>
      <c r="RGY1310" s="1"/>
      <c r="RGZ1310" s="1"/>
      <c r="RHA1310" s="1"/>
      <c r="RHB1310" s="1"/>
      <c r="RHC1310" s="1"/>
      <c r="RHD1310" s="1"/>
      <c r="RHE1310" s="1"/>
      <c r="RHF1310" s="1"/>
      <c r="RHG1310" s="1"/>
      <c r="RHH1310" s="1"/>
      <c r="RHI1310" s="1"/>
      <c r="RHJ1310" s="1"/>
      <c r="RHK1310" s="1"/>
      <c r="RHL1310" s="1"/>
      <c r="RHM1310" s="1"/>
      <c r="RHN1310" s="1"/>
      <c r="RHO1310" s="1"/>
      <c r="RHP1310" s="1"/>
      <c r="RHQ1310" s="1"/>
      <c r="RHR1310" s="1"/>
      <c r="RHS1310" s="1"/>
      <c r="RHT1310" s="1"/>
      <c r="RHU1310" s="1"/>
      <c r="RHV1310" s="1"/>
      <c r="RHW1310" s="1"/>
      <c r="RHX1310" s="1"/>
      <c r="RHY1310" s="1"/>
      <c r="RHZ1310" s="1"/>
      <c r="RIA1310" s="1"/>
      <c r="RIB1310" s="1"/>
      <c r="RIC1310" s="1"/>
      <c r="RID1310" s="1"/>
      <c r="RIE1310" s="1"/>
      <c r="RIF1310" s="1"/>
      <c r="RIG1310" s="1"/>
      <c r="RIH1310" s="1"/>
      <c r="RII1310" s="1"/>
      <c r="RIJ1310" s="1"/>
      <c r="RIK1310" s="1"/>
      <c r="RIL1310" s="1"/>
      <c r="RIM1310" s="1"/>
      <c r="RIN1310" s="1"/>
      <c r="RIO1310" s="1"/>
      <c r="RIP1310" s="1"/>
      <c r="RIQ1310" s="1"/>
      <c r="RIR1310" s="1"/>
      <c r="RIS1310" s="1"/>
      <c r="RIT1310" s="1"/>
      <c r="RIU1310" s="1"/>
      <c r="RIV1310" s="1"/>
      <c r="RIW1310" s="1"/>
      <c r="RIX1310" s="1"/>
      <c r="RIY1310" s="1"/>
      <c r="RIZ1310" s="1"/>
      <c r="RJA1310" s="1"/>
      <c r="RJB1310" s="1"/>
      <c r="RJC1310" s="1"/>
      <c r="RJD1310" s="1"/>
      <c r="RJE1310" s="1"/>
      <c r="RJF1310" s="1"/>
      <c r="RJG1310" s="1"/>
      <c r="RJH1310" s="1"/>
      <c r="RJI1310" s="1"/>
      <c r="RJJ1310" s="1"/>
      <c r="RJK1310" s="1"/>
      <c r="RJL1310" s="1"/>
      <c r="RJM1310" s="1"/>
      <c r="RJN1310" s="1"/>
      <c r="RJO1310" s="1"/>
      <c r="RJP1310" s="1"/>
      <c r="RJQ1310" s="1"/>
      <c r="RJR1310" s="1"/>
      <c r="RJS1310" s="1"/>
      <c r="RJT1310" s="1"/>
      <c r="RJU1310" s="1"/>
      <c r="RJV1310" s="1"/>
      <c r="RJW1310" s="1"/>
      <c r="RJX1310" s="1"/>
      <c r="RJY1310" s="1"/>
      <c r="RJZ1310" s="1"/>
      <c r="RKA1310" s="1"/>
      <c r="RKB1310" s="1"/>
      <c r="RKC1310" s="1"/>
      <c r="RKD1310" s="1"/>
      <c r="RKE1310" s="1"/>
      <c r="RKF1310" s="1"/>
      <c r="RKG1310" s="1"/>
      <c r="RKH1310" s="1"/>
      <c r="RKI1310" s="1"/>
      <c r="RKJ1310" s="1"/>
      <c r="RKK1310" s="1"/>
      <c r="RKL1310" s="1"/>
      <c r="RKM1310" s="1"/>
      <c r="RKN1310" s="1"/>
      <c r="RKO1310" s="1"/>
      <c r="RKP1310" s="1"/>
      <c r="RKQ1310" s="1"/>
      <c r="RKR1310" s="1"/>
      <c r="RKS1310" s="1"/>
      <c r="RKT1310" s="1"/>
      <c r="RKU1310" s="1"/>
      <c r="RKV1310" s="1"/>
      <c r="RKW1310" s="1"/>
      <c r="RKX1310" s="1"/>
      <c r="RKY1310" s="1"/>
      <c r="RKZ1310" s="1"/>
      <c r="RLA1310" s="1"/>
      <c r="RLB1310" s="1"/>
      <c r="RLC1310" s="1"/>
      <c r="RLD1310" s="1"/>
      <c r="RLE1310" s="1"/>
      <c r="RLF1310" s="1"/>
      <c r="RLG1310" s="1"/>
      <c r="RLH1310" s="1"/>
      <c r="RLI1310" s="1"/>
      <c r="RLJ1310" s="1"/>
      <c r="RLK1310" s="1"/>
      <c r="RLL1310" s="1"/>
      <c r="RLM1310" s="1"/>
      <c r="RLN1310" s="1"/>
      <c r="RLO1310" s="1"/>
      <c r="RLP1310" s="1"/>
      <c r="RLQ1310" s="1"/>
      <c r="RLR1310" s="1"/>
      <c r="RLS1310" s="1"/>
      <c r="RLT1310" s="1"/>
      <c r="RLU1310" s="1"/>
      <c r="RLV1310" s="1"/>
      <c r="RLW1310" s="1"/>
      <c r="RLX1310" s="1"/>
      <c r="RLY1310" s="1"/>
      <c r="RLZ1310" s="1"/>
      <c r="RMA1310" s="1"/>
      <c r="RMB1310" s="1"/>
      <c r="RMC1310" s="1"/>
      <c r="RMD1310" s="1"/>
      <c r="RME1310" s="1"/>
      <c r="RMF1310" s="1"/>
      <c r="RMG1310" s="1"/>
      <c r="RMH1310" s="1"/>
      <c r="RMI1310" s="1"/>
      <c r="RMJ1310" s="1"/>
      <c r="RMK1310" s="1"/>
      <c r="RML1310" s="1"/>
      <c r="RMM1310" s="1"/>
      <c r="RMN1310" s="1"/>
      <c r="RMO1310" s="1"/>
      <c r="RMP1310" s="1"/>
      <c r="RMQ1310" s="1"/>
      <c r="RMR1310" s="1"/>
      <c r="RMS1310" s="1"/>
      <c r="RMT1310" s="1"/>
      <c r="RMU1310" s="1"/>
      <c r="RMV1310" s="1"/>
      <c r="RMW1310" s="1"/>
      <c r="RMX1310" s="1"/>
      <c r="RMY1310" s="1"/>
      <c r="RMZ1310" s="1"/>
      <c r="RNA1310" s="1"/>
      <c r="RNB1310" s="1"/>
      <c r="RNC1310" s="1"/>
      <c r="RND1310" s="1"/>
      <c r="RNE1310" s="1"/>
      <c r="RNF1310" s="1"/>
      <c r="RNG1310" s="1"/>
      <c r="RNH1310" s="1"/>
      <c r="RNI1310" s="1"/>
      <c r="RNJ1310" s="1"/>
      <c r="RNK1310" s="1"/>
      <c r="RNL1310" s="1"/>
      <c r="RNM1310" s="1"/>
      <c r="RNN1310" s="1"/>
      <c r="RNO1310" s="1"/>
      <c r="RNP1310" s="1"/>
      <c r="RNQ1310" s="1"/>
      <c r="RNR1310" s="1"/>
      <c r="RNS1310" s="1"/>
      <c r="RNT1310" s="1"/>
      <c r="RNU1310" s="1"/>
      <c r="RNV1310" s="1"/>
      <c r="RNW1310" s="1"/>
      <c r="RNX1310" s="1"/>
      <c r="RNY1310" s="1"/>
      <c r="RNZ1310" s="1"/>
      <c r="ROA1310" s="1"/>
      <c r="ROB1310" s="1"/>
      <c r="ROC1310" s="1"/>
      <c r="ROD1310" s="1"/>
      <c r="ROE1310" s="1"/>
      <c r="ROF1310" s="1"/>
      <c r="ROG1310" s="1"/>
      <c r="ROH1310" s="1"/>
      <c r="ROI1310" s="1"/>
      <c r="ROJ1310" s="1"/>
      <c r="ROK1310" s="1"/>
      <c r="ROL1310" s="1"/>
      <c r="ROM1310" s="1"/>
      <c r="RON1310" s="1"/>
      <c r="ROO1310" s="1"/>
      <c r="ROP1310" s="1"/>
      <c r="ROQ1310" s="1"/>
      <c r="ROR1310" s="1"/>
      <c r="ROS1310" s="1"/>
      <c r="ROT1310" s="1"/>
      <c r="ROU1310" s="1"/>
      <c r="ROV1310" s="1"/>
      <c r="ROW1310" s="1"/>
      <c r="ROX1310" s="1"/>
      <c r="ROY1310" s="1"/>
      <c r="ROZ1310" s="1"/>
      <c r="RPA1310" s="1"/>
      <c r="RPB1310" s="1"/>
      <c r="RPC1310" s="1"/>
      <c r="RPD1310" s="1"/>
      <c r="RPE1310" s="1"/>
      <c r="RPF1310" s="1"/>
      <c r="RPG1310" s="1"/>
      <c r="RPH1310" s="1"/>
      <c r="RPI1310" s="1"/>
      <c r="RPJ1310" s="1"/>
      <c r="RPK1310" s="1"/>
      <c r="RPL1310" s="1"/>
      <c r="RPM1310" s="1"/>
      <c r="RPN1310" s="1"/>
      <c r="RPO1310" s="1"/>
      <c r="RPP1310" s="1"/>
      <c r="RPQ1310" s="1"/>
      <c r="RPR1310" s="1"/>
      <c r="RPS1310" s="1"/>
      <c r="RPT1310" s="1"/>
      <c r="RPU1310" s="1"/>
      <c r="RPV1310" s="1"/>
      <c r="RPW1310" s="1"/>
      <c r="RPX1310" s="1"/>
      <c r="RPY1310" s="1"/>
      <c r="RPZ1310" s="1"/>
      <c r="RQA1310" s="1"/>
      <c r="RQB1310" s="1"/>
      <c r="RQC1310" s="1"/>
      <c r="RQD1310" s="1"/>
      <c r="RQE1310" s="1"/>
      <c r="RQF1310" s="1"/>
      <c r="RQG1310" s="1"/>
      <c r="RQH1310" s="1"/>
      <c r="RQI1310" s="1"/>
      <c r="RQJ1310" s="1"/>
      <c r="RQK1310" s="1"/>
      <c r="RQL1310" s="1"/>
      <c r="RQM1310" s="1"/>
      <c r="RQN1310" s="1"/>
      <c r="RQO1310" s="1"/>
      <c r="RQP1310" s="1"/>
      <c r="RQQ1310" s="1"/>
      <c r="RQR1310" s="1"/>
      <c r="RQS1310" s="1"/>
      <c r="RQT1310" s="1"/>
      <c r="RQU1310" s="1"/>
      <c r="RQV1310" s="1"/>
      <c r="RQW1310" s="1"/>
      <c r="RQX1310" s="1"/>
      <c r="RQY1310" s="1"/>
      <c r="RQZ1310" s="1"/>
      <c r="RRA1310" s="1"/>
      <c r="RRB1310" s="1"/>
      <c r="RRC1310" s="1"/>
      <c r="RRD1310" s="1"/>
      <c r="RRE1310" s="1"/>
      <c r="RRF1310" s="1"/>
      <c r="RRG1310" s="1"/>
      <c r="RRH1310" s="1"/>
      <c r="RRI1310" s="1"/>
      <c r="RRJ1310" s="1"/>
      <c r="RRK1310" s="1"/>
      <c r="RRL1310" s="1"/>
      <c r="RRM1310" s="1"/>
      <c r="RRN1310" s="1"/>
      <c r="RRO1310" s="1"/>
      <c r="RRP1310" s="1"/>
      <c r="RRQ1310" s="1"/>
      <c r="RRR1310" s="1"/>
      <c r="RRS1310" s="1"/>
      <c r="RRT1310" s="1"/>
      <c r="RRU1310" s="1"/>
      <c r="RRV1310" s="1"/>
      <c r="RRW1310" s="1"/>
      <c r="RRX1310" s="1"/>
      <c r="RRY1310" s="1"/>
      <c r="RRZ1310" s="1"/>
      <c r="RSA1310" s="1"/>
      <c r="RSB1310" s="1"/>
      <c r="RSC1310" s="1"/>
      <c r="RSD1310" s="1"/>
      <c r="RSE1310" s="1"/>
      <c r="RSF1310" s="1"/>
      <c r="RSG1310" s="1"/>
      <c r="RSH1310" s="1"/>
      <c r="RSI1310" s="1"/>
      <c r="RSJ1310" s="1"/>
      <c r="RSK1310" s="1"/>
      <c r="RSL1310" s="1"/>
      <c r="RSM1310" s="1"/>
      <c r="RSN1310" s="1"/>
      <c r="RSO1310" s="1"/>
      <c r="RSP1310" s="1"/>
      <c r="RSQ1310" s="1"/>
      <c r="RSR1310" s="1"/>
      <c r="RSS1310" s="1"/>
      <c r="RST1310" s="1"/>
      <c r="RSU1310" s="1"/>
      <c r="RSV1310" s="1"/>
      <c r="RSW1310" s="1"/>
      <c r="RSX1310" s="1"/>
      <c r="RSY1310" s="1"/>
      <c r="RSZ1310" s="1"/>
      <c r="RTA1310" s="1"/>
      <c r="RTB1310" s="1"/>
      <c r="RTC1310" s="1"/>
      <c r="RTD1310" s="1"/>
      <c r="RTE1310" s="1"/>
      <c r="RTF1310" s="1"/>
      <c r="RTG1310" s="1"/>
      <c r="RTH1310" s="1"/>
      <c r="RTI1310" s="1"/>
      <c r="RTJ1310" s="1"/>
      <c r="RTK1310" s="1"/>
      <c r="RTL1310" s="1"/>
      <c r="RTM1310" s="1"/>
      <c r="RTN1310" s="1"/>
      <c r="RTO1310" s="1"/>
      <c r="RTP1310" s="1"/>
      <c r="RTQ1310" s="1"/>
      <c r="RTR1310" s="1"/>
      <c r="RTS1310" s="1"/>
      <c r="RTT1310" s="1"/>
      <c r="RTU1310" s="1"/>
      <c r="RTV1310" s="1"/>
      <c r="RTW1310" s="1"/>
      <c r="RTX1310" s="1"/>
      <c r="RTY1310" s="1"/>
      <c r="RTZ1310" s="1"/>
      <c r="RUA1310" s="1"/>
      <c r="RUB1310" s="1"/>
      <c r="RUC1310" s="1"/>
      <c r="RUD1310" s="1"/>
      <c r="RUE1310" s="1"/>
      <c r="RUF1310" s="1"/>
      <c r="RUG1310" s="1"/>
      <c r="RUH1310" s="1"/>
      <c r="RUI1310" s="1"/>
      <c r="RUJ1310" s="1"/>
      <c r="RUK1310" s="1"/>
      <c r="RUL1310" s="1"/>
      <c r="RUM1310" s="1"/>
      <c r="RUN1310" s="1"/>
      <c r="RUO1310" s="1"/>
      <c r="RUP1310" s="1"/>
      <c r="RUQ1310" s="1"/>
      <c r="RUR1310" s="1"/>
      <c r="RUS1310" s="1"/>
      <c r="RUT1310" s="1"/>
      <c r="RUU1310" s="1"/>
      <c r="RUV1310" s="1"/>
      <c r="RUW1310" s="1"/>
      <c r="RUX1310" s="1"/>
      <c r="RUY1310" s="1"/>
      <c r="RUZ1310" s="1"/>
      <c r="RVA1310" s="1"/>
      <c r="RVB1310" s="1"/>
      <c r="RVC1310" s="1"/>
      <c r="RVD1310" s="1"/>
      <c r="RVE1310" s="1"/>
      <c r="RVF1310" s="1"/>
      <c r="RVG1310" s="1"/>
      <c r="RVH1310" s="1"/>
      <c r="RVI1310" s="1"/>
      <c r="RVJ1310" s="1"/>
      <c r="RVK1310" s="1"/>
      <c r="RVL1310" s="1"/>
      <c r="RVM1310" s="1"/>
      <c r="RVN1310" s="1"/>
      <c r="RVO1310" s="1"/>
      <c r="RVP1310" s="1"/>
      <c r="RVQ1310" s="1"/>
      <c r="RVR1310" s="1"/>
      <c r="RVS1310" s="1"/>
      <c r="RVT1310" s="1"/>
      <c r="RVU1310" s="1"/>
      <c r="RVV1310" s="1"/>
      <c r="RVW1310" s="1"/>
      <c r="RVX1310" s="1"/>
      <c r="RVY1310" s="1"/>
      <c r="RVZ1310" s="1"/>
      <c r="RWA1310" s="1"/>
      <c r="RWB1310" s="1"/>
      <c r="RWC1310" s="1"/>
      <c r="RWD1310" s="1"/>
      <c r="RWE1310" s="1"/>
      <c r="RWF1310" s="1"/>
      <c r="RWG1310" s="1"/>
      <c r="RWH1310" s="1"/>
      <c r="RWI1310" s="1"/>
      <c r="RWJ1310" s="1"/>
      <c r="RWK1310" s="1"/>
      <c r="RWL1310" s="1"/>
      <c r="RWM1310" s="1"/>
      <c r="RWN1310" s="1"/>
      <c r="RWO1310" s="1"/>
      <c r="RWP1310" s="1"/>
      <c r="RWQ1310" s="1"/>
      <c r="RWR1310" s="1"/>
      <c r="RWS1310" s="1"/>
      <c r="RWT1310" s="1"/>
      <c r="RWU1310" s="1"/>
      <c r="RWV1310" s="1"/>
      <c r="RWW1310" s="1"/>
      <c r="RWX1310" s="1"/>
      <c r="RWY1310" s="1"/>
      <c r="RWZ1310" s="1"/>
      <c r="RXA1310" s="1"/>
      <c r="RXB1310" s="1"/>
      <c r="RXC1310" s="1"/>
      <c r="RXD1310" s="1"/>
      <c r="RXE1310" s="1"/>
      <c r="RXF1310" s="1"/>
      <c r="RXG1310" s="1"/>
      <c r="RXH1310" s="1"/>
      <c r="RXI1310" s="1"/>
      <c r="RXJ1310" s="1"/>
      <c r="RXK1310" s="1"/>
      <c r="RXL1310" s="1"/>
      <c r="RXM1310" s="1"/>
      <c r="RXN1310" s="1"/>
      <c r="RXO1310" s="1"/>
      <c r="RXP1310" s="1"/>
      <c r="RXQ1310" s="1"/>
      <c r="RXR1310" s="1"/>
      <c r="RXS1310" s="1"/>
      <c r="RXT1310" s="1"/>
      <c r="RXU1310" s="1"/>
      <c r="RXV1310" s="1"/>
      <c r="RXW1310" s="1"/>
      <c r="RXX1310" s="1"/>
      <c r="RXY1310" s="1"/>
      <c r="RXZ1310" s="1"/>
      <c r="RYA1310" s="1"/>
      <c r="RYB1310" s="1"/>
      <c r="RYC1310" s="1"/>
      <c r="RYD1310" s="1"/>
      <c r="RYE1310" s="1"/>
      <c r="RYF1310" s="1"/>
      <c r="RYG1310" s="1"/>
      <c r="RYH1310" s="1"/>
      <c r="RYI1310" s="1"/>
      <c r="RYJ1310" s="1"/>
      <c r="RYK1310" s="1"/>
      <c r="RYL1310" s="1"/>
      <c r="RYM1310" s="1"/>
      <c r="RYN1310" s="1"/>
      <c r="RYO1310" s="1"/>
      <c r="RYP1310" s="1"/>
      <c r="RYQ1310" s="1"/>
      <c r="RYR1310" s="1"/>
      <c r="RYS1310" s="1"/>
      <c r="RYT1310" s="1"/>
      <c r="RYU1310" s="1"/>
      <c r="RYV1310" s="1"/>
      <c r="RYW1310" s="1"/>
      <c r="RYX1310" s="1"/>
      <c r="RYY1310" s="1"/>
      <c r="RYZ1310" s="1"/>
      <c r="RZA1310" s="1"/>
      <c r="RZB1310" s="1"/>
      <c r="RZC1310" s="1"/>
      <c r="RZD1310" s="1"/>
      <c r="RZE1310" s="1"/>
      <c r="RZF1310" s="1"/>
      <c r="RZG1310" s="1"/>
      <c r="RZH1310" s="1"/>
      <c r="RZI1310" s="1"/>
      <c r="RZJ1310" s="1"/>
      <c r="RZK1310" s="1"/>
      <c r="RZL1310" s="1"/>
      <c r="RZM1310" s="1"/>
      <c r="RZN1310" s="1"/>
      <c r="RZO1310" s="1"/>
      <c r="RZP1310" s="1"/>
      <c r="RZQ1310" s="1"/>
      <c r="RZR1310" s="1"/>
      <c r="RZS1310" s="1"/>
      <c r="RZT1310" s="1"/>
      <c r="RZU1310" s="1"/>
      <c r="RZV1310" s="1"/>
      <c r="RZW1310" s="1"/>
      <c r="RZX1310" s="1"/>
      <c r="RZY1310" s="1"/>
      <c r="RZZ1310" s="1"/>
      <c r="SAA1310" s="1"/>
      <c r="SAB1310" s="1"/>
      <c r="SAC1310" s="1"/>
      <c r="SAD1310" s="1"/>
      <c r="SAE1310" s="1"/>
      <c r="SAF1310" s="1"/>
      <c r="SAG1310" s="1"/>
      <c r="SAH1310" s="1"/>
      <c r="SAI1310" s="1"/>
      <c r="SAJ1310" s="1"/>
      <c r="SAK1310" s="1"/>
      <c r="SAL1310" s="1"/>
      <c r="SAM1310" s="1"/>
      <c r="SAN1310" s="1"/>
      <c r="SAO1310" s="1"/>
      <c r="SAP1310" s="1"/>
      <c r="SAQ1310" s="1"/>
      <c r="SAR1310" s="1"/>
      <c r="SAS1310" s="1"/>
      <c r="SAT1310" s="1"/>
      <c r="SAU1310" s="1"/>
      <c r="SAV1310" s="1"/>
      <c r="SAW1310" s="1"/>
      <c r="SAX1310" s="1"/>
      <c r="SAY1310" s="1"/>
      <c r="SAZ1310" s="1"/>
      <c r="SBA1310" s="1"/>
      <c r="SBB1310" s="1"/>
      <c r="SBC1310" s="1"/>
      <c r="SBD1310" s="1"/>
      <c r="SBE1310" s="1"/>
      <c r="SBF1310" s="1"/>
      <c r="SBG1310" s="1"/>
      <c r="SBH1310" s="1"/>
      <c r="SBI1310" s="1"/>
      <c r="SBJ1310" s="1"/>
      <c r="SBK1310" s="1"/>
      <c r="SBL1310" s="1"/>
      <c r="SBM1310" s="1"/>
      <c r="SBN1310" s="1"/>
      <c r="SBO1310" s="1"/>
      <c r="SBP1310" s="1"/>
      <c r="SBQ1310" s="1"/>
      <c r="SBR1310" s="1"/>
      <c r="SBS1310" s="1"/>
      <c r="SBT1310" s="1"/>
      <c r="SBU1310" s="1"/>
      <c r="SBV1310" s="1"/>
      <c r="SBW1310" s="1"/>
      <c r="SBX1310" s="1"/>
      <c r="SBY1310" s="1"/>
      <c r="SBZ1310" s="1"/>
      <c r="SCA1310" s="1"/>
      <c r="SCB1310" s="1"/>
      <c r="SCC1310" s="1"/>
      <c r="SCD1310" s="1"/>
      <c r="SCE1310" s="1"/>
      <c r="SCF1310" s="1"/>
      <c r="SCG1310" s="1"/>
      <c r="SCH1310" s="1"/>
      <c r="SCI1310" s="1"/>
      <c r="SCJ1310" s="1"/>
      <c r="SCK1310" s="1"/>
      <c r="SCL1310" s="1"/>
      <c r="SCM1310" s="1"/>
      <c r="SCN1310" s="1"/>
      <c r="SCO1310" s="1"/>
      <c r="SCP1310" s="1"/>
      <c r="SCQ1310" s="1"/>
      <c r="SCR1310" s="1"/>
      <c r="SCS1310" s="1"/>
      <c r="SCT1310" s="1"/>
      <c r="SCU1310" s="1"/>
      <c r="SCV1310" s="1"/>
      <c r="SCW1310" s="1"/>
      <c r="SCX1310" s="1"/>
      <c r="SCY1310" s="1"/>
      <c r="SCZ1310" s="1"/>
      <c r="SDA1310" s="1"/>
      <c r="SDB1310" s="1"/>
      <c r="SDC1310" s="1"/>
      <c r="SDD1310" s="1"/>
      <c r="SDE1310" s="1"/>
      <c r="SDF1310" s="1"/>
      <c r="SDG1310" s="1"/>
      <c r="SDH1310" s="1"/>
      <c r="SDI1310" s="1"/>
      <c r="SDJ1310" s="1"/>
      <c r="SDK1310" s="1"/>
      <c r="SDL1310" s="1"/>
      <c r="SDM1310" s="1"/>
      <c r="SDN1310" s="1"/>
      <c r="SDO1310" s="1"/>
      <c r="SDP1310" s="1"/>
      <c r="SDQ1310" s="1"/>
      <c r="SDR1310" s="1"/>
      <c r="SDS1310" s="1"/>
      <c r="SDT1310" s="1"/>
      <c r="SDU1310" s="1"/>
      <c r="SDV1310" s="1"/>
      <c r="SDW1310" s="1"/>
      <c r="SDX1310" s="1"/>
      <c r="SDY1310" s="1"/>
      <c r="SDZ1310" s="1"/>
      <c r="SEA1310" s="1"/>
      <c r="SEB1310" s="1"/>
      <c r="SEC1310" s="1"/>
      <c r="SED1310" s="1"/>
      <c r="SEE1310" s="1"/>
      <c r="SEF1310" s="1"/>
      <c r="SEG1310" s="1"/>
      <c r="SEH1310" s="1"/>
      <c r="SEI1310" s="1"/>
      <c r="SEJ1310" s="1"/>
      <c r="SEK1310" s="1"/>
      <c r="SEL1310" s="1"/>
      <c r="SEM1310" s="1"/>
      <c r="SEN1310" s="1"/>
      <c r="SEO1310" s="1"/>
      <c r="SEP1310" s="1"/>
      <c r="SEQ1310" s="1"/>
      <c r="SER1310" s="1"/>
      <c r="SES1310" s="1"/>
      <c r="SET1310" s="1"/>
      <c r="SEU1310" s="1"/>
      <c r="SEV1310" s="1"/>
      <c r="SEW1310" s="1"/>
      <c r="SEX1310" s="1"/>
      <c r="SEY1310" s="1"/>
      <c r="SEZ1310" s="1"/>
      <c r="SFA1310" s="1"/>
      <c r="SFB1310" s="1"/>
      <c r="SFC1310" s="1"/>
      <c r="SFD1310" s="1"/>
      <c r="SFE1310" s="1"/>
      <c r="SFF1310" s="1"/>
      <c r="SFG1310" s="1"/>
      <c r="SFH1310" s="1"/>
      <c r="SFI1310" s="1"/>
      <c r="SFJ1310" s="1"/>
      <c r="SFK1310" s="1"/>
      <c r="SFL1310" s="1"/>
      <c r="SFM1310" s="1"/>
      <c r="SFN1310" s="1"/>
      <c r="SFO1310" s="1"/>
      <c r="SFP1310" s="1"/>
      <c r="SFQ1310" s="1"/>
      <c r="SFR1310" s="1"/>
      <c r="SFS1310" s="1"/>
      <c r="SFT1310" s="1"/>
      <c r="SFU1310" s="1"/>
      <c r="SFV1310" s="1"/>
      <c r="SFW1310" s="1"/>
      <c r="SFX1310" s="1"/>
      <c r="SFY1310" s="1"/>
      <c r="SFZ1310" s="1"/>
      <c r="SGA1310" s="1"/>
      <c r="SGB1310" s="1"/>
      <c r="SGC1310" s="1"/>
      <c r="SGD1310" s="1"/>
      <c r="SGE1310" s="1"/>
      <c r="SGF1310" s="1"/>
      <c r="SGG1310" s="1"/>
      <c r="SGH1310" s="1"/>
      <c r="SGI1310" s="1"/>
      <c r="SGJ1310" s="1"/>
      <c r="SGK1310" s="1"/>
      <c r="SGL1310" s="1"/>
      <c r="SGM1310" s="1"/>
      <c r="SGN1310" s="1"/>
      <c r="SGO1310" s="1"/>
      <c r="SGP1310" s="1"/>
      <c r="SGQ1310" s="1"/>
      <c r="SGR1310" s="1"/>
      <c r="SGS1310" s="1"/>
      <c r="SGT1310" s="1"/>
      <c r="SGU1310" s="1"/>
      <c r="SGV1310" s="1"/>
      <c r="SGW1310" s="1"/>
      <c r="SGX1310" s="1"/>
      <c r="SGY1310" s="1"/>
      <c r="SGZ1310" s="1"/>
      <c r="SHA1310" s="1"/>
      <c r="SHB1310" s="1"/>
      <c r="SHC1310" s="1"/>
      <c r="SHD1310" s="1"/>
      <c r="SHE1310" s="1"/>
      <c r="SHF1310" s="1"/>
      <c r="SHG1310" s="1"/>
      <c r="SHH1310" s="1"/>
      <c r="SHI1310" s="1"/>
      <c r="SHJ1310" s="1"/>
      <c r="SHK1310" s="1"/>
      <c r="SHL1310" s="1"/>
      <c r="SHM1310" s="1"/>
      <c r="SHN1310" s="1"/>
      <c r="SHO1310" s="1"/>
      <c r="SHP1310" s="1"/>
      <c r="SHQ1310" s="1"/>
      <c r="SHR1310" s="1"/>
      <c r="SHS1310" s="1"/>
      <c r="SHT1310" s="1"/>
      <c r="SHU1310" s="1"/>
      <c r="SHV1310" s="1"/>
      <c r="SHW1310" s="1"/>
      <c r="SHX1310" s="1"/>
      <c r="SHY1310" s="1"/>
      <c r="SHZ1310" s="1"/>
      <c r="SIA1310" s="1"/>
      <c r="SIB1310" s="1"/>
      <c r="SIC1310" s="1"/>
      <c r="SID1310" s="1"/>
      <c r="SIE1310" s="1"/>
      <c r="SIF1310" s="1"/>
      <c r="SIG1310" s="1"/>
      <c r="SIH1310" s="1"/>
      <c r="SII1310" s="1"/>
      <c r="SIJ1310" s="1"/>
      <c r="SIK1310" s="1"/>
      <c r="SIL1310" s="1"/>
      <c r="SIM1310" s="1"/>
      <c r="SIN1310" s="1"/>
      <c r="SIO1310" s="1"/>
      <c r="SIP1310" s="1"/>
      <c r="SIQ1310" s="1"/>
      <c r="SIR1310" s="1"/>
      <c r="SIS1310" s="1"/>
      <c r="SIT1310" s="1"/>
      <c r="SIU1310" s="1"/>
      <c r="SIV1310" s="1"/>
      <c r="SIW1310" s="1"/>
      <c r="SIX1310" s="1"/>
      <c r="SIY1310" s="1"/>
      <c r="SIZ1310" s="1"/>
      <c r="SJA1310" s="1"/>
      <c r="SJB1310" s="1"/>
      <c r="SJC1310" s="1"/>
      <c r="SJD1310" s="1"/>
      <c r="SJE1310" s="1"/>
      <c r="SJF1310" s="1"/>
      <c r="SJG1310" s="1"/>
      <c r="SJH1310" s="1"/>
      <c r="SJI1310" s="1"/>
      <c r="SJJ1310" s="1"/>
      <c r="SJK1310" s="1"/>
      <c r="SJL1310" s="1"/>
      <c r="SJM1310" s="1"/>
      <c r="SJN1310" s="1"/>
      <c r="SJO1310" s="1"/>
      <c r="SJP1310" s="1"/>
      <c r="SJQ1310" s="1"/>
      <c r="SJR1310" s="1"/>
      <c r="SJS1310" s="1"/>
      <c r="SJT1310" s="1"/>
      <c r="SJU1310" s="1"/>
      <c r="SJV1310" s="1"/>
      <c r="SJW1310" s="1"/>
      <c r="SJX1310" s="1"/>
      <c r="SJY1310" s="1"/>
      <c r="SJZ1310" s="1"/>
      <c r="SKA1310" s="1"/>
      <c r="SKB1310" s="1"/>
      <c r="SKC1310" s="1"/>
      <c r="SKD1310" s="1"/>
      <c r="SKE1310" s="1"/>
      <c r="SKF1310" s="1"/>
      <c r="SKG1310" s="1"/>
      <c r="SKH1310" s="1"/>
      <c r="SKI1310" s="1"/>
      <c r="SKJ1310" s="1"/>
      <c r="SKK1310" s="1"/>
      <c r="SKL1310" s="1"/>
      <c r="SKM1310" s="1"/>
      <c r="SKN1310" s="1"/>
      <c r="SKO1310" s="1"/>
      <c r="SKP1310" s="1"/>
      <c r="SKQ1310" s="1"/>
      <c r="SKR1310" s="1"/>
      <c r="SKS1310" s="1"/>
      <c r="SKT1310" s="1"/>
      <c r="SKU1310" s="1"/>
      <c r="SKV1310" s="1"/>
      <c r="SKW1310" s="1"/>
      <c r="SKX1310" s="1"/>
      <c r="SKY1310" s="1"/>
      <c r="SKZ1310" s="1"/>
      <c r="SLA1310" s="1"/>
      <c r="SLB1310" s="1"/>
      <c r="SLC1310" s="1"/>
      <c r="SLD1310" s="1"/>
      <c r="SLE1310" s="1"/>
      <c r="SLF1310" s="1"/>
      <c r="SLG1310" s="1"/>
      <c r="SLH1310" s="1"/>
      <c r="SLI1310" s="1"/>
      <c r="SLJ1310" s="1"/>
      <c r="SLK1310" s="1"/>
      <c r="SLL1310" s="1"/>
      <c r="SLM1310" s="1"/>
      <c r="SLN1310" s="1"/>
      <c r="SLO1310" s="1"/>
      <c r="SLP1310" s="1"/>
      <c r="SLQ1310" s="1"/>
      <c r="SLR1310" s="1"/>
      <c r="SLS1310" s="1"/>
      <c r="SLT1310" s="1"/>
      <c r="SLU1310" s="1"/>
      <c r="SLV1310" s="1"/>
      <c r="SLW1310" s="1"/>
      <c r="SLX1310" s="1"/>
      <c r="SLY1310" s="1"/>
      <c r="SLZ1310" s="1"/>
      <c r="SMA1310" s="1"/>
      <c r="SMB1310" s="1"/>
      <c r="SMC1310" s="1"/>
      <c r="SMD1310" s="1"/>
      <c r="SME1310" s="1"/>
      <c r="SMF1310" s="1"/>
      <c r="SMG1310" s="1"/>
      <c r="SMH1310" s="1"/>
      <c r="SMI1310" s="1"/>
      <c r="SMJ1310" s="1"/>
      <c r="SMK1310" s="1"/>
      <c r="SML1310" s="1"/>
      <c r="SMM1310" s="1"/>
      <c r="SMN1310" s="1"/>
      <c r="SMO1310" s="1"/>
      <c r="SMP1310" s="1"/>
      <c r="SMQ1310" s="1"/>
      <c r="SMR1310" s="1"/>
      <c r="SMS1310" s="1"/>
      <c r="SMT1310" s="1"/>
      <c r="SMU1310" s="1"/>
      <c r="SMV1310" s="1"/>
      <c r="SMW1310" s="1"/>
      <c r="SMX1310" s="1"/>
      <c r="SMY1310" s="1"/>
      <c r="SMZ1310" s="1"/>
      <c r="SNA1310" s="1"/>
      <c r="SNB1310" s="1"/>
      <c r="SNC1310" s="1"/>
      <c r="SND1310" s="1"/>
      <c r="SNE1310" s="1"/>
      <c r="SNF1310" s="1"/>
      <c r="SNG1310" s="1"/>
      <c r="SNH1310" s="1"/>
      <c r="SNI1310" s="1"/>
      <c r="SNJ1310" s="1"/>
      <c r="SNK1310" s="1"/>
      <c r="SNL1310" s="1"/>
      <c r="SNM1310" s="1"/>
      <c r="SNN1310" s="1"/>
      <c r="SNO1310" s="1"/>
      <c r="SNP1310" s="1"/>
      <c r="SNQ1310" s="1"/>
      <c r="SNR1310" s="1"/>
      <c r="SNS1310" s="1"/>
      <c r="SNT1310" s="1"/>
      <c r="SNU1310" s="1"/>
      <c r="SNV1310" s="1"/>
      <c r="SNW1310" s="1"/>
      <c r="SNX1310" s="1"/>
      <c r="SNY1310" s="1"/>
      <c r="SNZ1310" s="1"/>
      <c r="SOA1310" s="1"/>
      <c r="SOB1310" s="1"/>
      <c r="SOC1310" s="1"/>
      <c r="SOD1310" s="1"/>
      <c r="SOE1310" s="1"/>
      <c r="SOF1310" s="1"/>
      <c r="SOG1310" s="1"/>
      <c r="SOH1310" s="1"/>
      <c r="SOI1310" s="1"/>
      <c r="SOJ1310" s="1"/>
      <c r="SOK1310" s="1"/>
      <c r="SOL1310" s="1"/>
      <c r="SOM1310" s="1"/>
      <c r="SON1310" s="1"/>
      <c r="SOO1310" s="1"/>
      <c r="SOP1310" s="1"/>
      <c r="SOQ1310" s="1"/>
      <c r="SOR1310" s="1"/>
      <c r="SOS1310" s="1"/>
      <c r="SOT1310" s="1"/>
      <c r="SOU1310" s="1"/>
      <c r="SOV1310" s="1"/>
      <c r="SOW1310" s="1"/>
      <c r="SOX1310" s="1"/>
      <c r="SOY1310" s="1"/>
      <c r="SOZ1310" s="1"/>
      <c r="SPA1310" s="1"/>
      <c r="SPB1310" s="1"/>
      <c r="SPC1310" s="1"/>
      <c r="SPD1310" s="1"/>
      <c r="SPE1310" s="1"/>
      <c r="SPF1310" s="1"/>
      <c r="SPG1310" s="1"/>
      <c r="SPH1310" s="1"/>
      <c r="SPI1310" s="1"/>
      <c r="SPJ1310" s="1"/>
      <c r="SPK1310" s="1"/>
      <c r="SPL1310" s="1"/>
      <c r="SPM1310" s="1"/>
      <c r="SPN1310" s="1"/>
      <c r="SPO1310" s="1"/>
      <c r="SPP1310" s="1"/>
      <c r="SPQ1310" s="1"/>
      <c r="SPR1310" s="1"/>
      <c r="SPS1310" s="1"/>
      <c r="SPT1310" s="1"/>
      <c r="SPU1310" s="1"/>
      <c r="SPV1310" s="1"/>
      <c r="SPW1310" s="1"/>
      <c r="SPX1310" s="1"/>
      <c r="SPY1310" s="1"/>
      <c r="SPZ1310" s="1"/>
      <c r="SQA1310" s="1"/>
      <c r="SQB1310" s="1"/>
      <c r="SQC1310" s="1"/>
      <c r="SQD1310" s="1"/>
      <c r="SQE1310" s="1"/>
      <c r="SQF1310" s="1"/>
      <c r="SQG1310" s="1"/>
      <c r="SQH1310" s="1"/>
      <c r="SQI1310" s="1"/>
      <c r="SQJ1310" s="1"/>
      <c r="SQK1310" s="1"/>
      <c r="SQL1310" s="1"/>
      <c r="SQM1310" s="1"/>
      <c r="SQN1310" s="1"/>
      <c r="SQO1310" s="1"/>
      <c r="SQP1310" s="1"/>
      <c r="SQQ1310" s="1"/>
      <c r="SQR1310" s="1"/>
      <c r="SQS1310" s="1"/>
      <c r="SQT1310" s="1"/>
      <c r="SQU1310" s="1"/>
      <c r="SQV1310" s="1"/>
      <c r="SQW1310" s="1"/>
      <c r="SQX1310" s="1"/>
      <c r="SQY1310" s="1"/>
      <c r="SQZ1310" s="1"/>
      <c r="SRA1310" s="1"/>
      <c r="SRB1310" s="1"/>
      <c r="SRC1310" s="1"/>
      <c r="SRD1310" s="1"/>
      <c r="SRE1310" s="1"/>
      <c r="SRF1310" s="1"/>
      <c r="SRG1310" s="1"/>
      <c r="SRH1310" s="1"/>
      <c r="SRI1310" s="1"/>
      <c r="SRJ1310" s="1"/>
      <c r="SRK1310" s="1"/>
      <c r="SRL1310" s="1"/>
      <c r="SRM1310" s="1"/>
      <c r="SRN1310" s="1"/>
      <c r="SRO1310" s="1"/>
      <c r="SRP1310" s="1"/>
      <c r="SRQ1310" s="1"/>
      <c r="SRR1310" s="1"/>
      <c r="SRS1310" s="1"/>
      <c r="SRT1310" s="1"/>
      <c r="SRU1310" s="1"/>
      <c r="SRV1310" s="1"/>
      <c r="SRW1310" s="1"/>
      <c r="SRX1310" s="1"/>
      <c r="SRY1310" s="1"/>
      <c r="SRZ1310" s="1"/>
      <c r="SSA1310" s="1"/>
      <c r="SSB1310" s="1"/>
      <c r="SSC1310" s="1"/>
      <c r="SSD1310" s="1"/>
      <c r="SSE1310" s="1"/>
      <c r="SSF1310" s="1"/>
      <c r="SSG1310" s="1"/>
      <c r="SSH1310" s="1"/>
      <c r="SSI1310" s="1"/>
      <c r="SSJ1310" s="1"/>
      <c r="SSK1310" s="1"/>
      <c r="SSL1310" s="1"/>
      <c r="SSM1310" s="1"/>
      <c r="SSN1310" s="1"/>
      <c r="SSO1310" s="1"/>
      <c r="SSP1310" s="1"/>
      <c r="SSQ1310" s="1"/>
      <c r="SSR1310" s="1"/>
      <c r="SSS1310" s="1"/>
      <c r="SST1310" s="1"/>
      <c r="SSU1310" s="1"/>
      <c r="SSV1310" s="1"/>
      <c r="SSW1310" s="1"/>
      <c r="SSX1310" s="1"/>
      <c r="SSY1310" s="1"/>
      <c r="SSZ1310" s="1"/>
      <c r="STA1310" s="1"/>
      <c r="STB1310" s="1"/>
      <c r="STC1310" s="1"/>
      <c r="STD1310" s="1"/>
      <c r="STE1310" s="1"/>
      <c r="STF1310" s="1"/>
      <c r="STG1310" s="1"/>
      <c r="STH1310" s="1"/>
      <c r="STI1310" s="1"/>
      <c r="STJ1310" s="1"/>
      <c r="STK1310" s="1"/>
      <c r="STL1310" s="1"/>
      <c r="STM1310" s="1"/>
      <c r="STN1310" s="1"/>
      <c r="STO1310" s="1"/>
      <c r="STP1310" s="1"/>
      <c r="STQ1310" s="1"/>
      <c r="STR1310" s="1"/>
      <c r="STS1310" s="1"/>
      <c r="STT1310" s="1"/>
      <c r="STU1310" s="1"/>
      <c r="STV1310" s="1"/>
      <c r="STW1310" s="1"/>
      <c r="STX1310" s="1"/>
      <c r="STY1310" s="1"/>
      <c r="STZ1310" s="1"/>
      <c r="SUA1310" s="1"/>
      <c r="SUB1310" s="1"/>
      <c r="SUC1310" s="1"/>
      <c r="SUD1310" s="1"/>
      <c r="SUE1310" s="1"/>
      <c r="SUF1310" s="1"/>
      <c r="SUG1310" s="1"/>
      <c r="SUH1310" s="1"/>
      <c r="SUI1310" s="1"/>
      <c r="SUJ1310" s="1"/>
      <c r="SUK1310" s="1"/>
      <c r="SUL1310" s="1"/>
      <c r="SUM1310" s="1"/>
      <c r="SUN1310" s="1"/>
      <c r="SUO1310" s="1"/>
      <c r="SUP1310" s="1"/>
      <c r="SUQ1310" s="1"/>
      <c r="SUR1310" s="1"/>
      <c r="SUS1310" s="1"/>
      <c r="SUT1310" s="1"/>
      <c r="SUU1310" s="1"/>
      <c r="SUV1310" s="1"/>
      <c r="SUW1310" s="1"/>
      <c r="SUX1310" s="1"/>
      <c r="SUY1310" s="1"/>
      <c r="SUZ1310" s="1"/>
      <c r="SVA1310" s="1"/>
      <c r="SVB1310" s="1"/>
      <c r="SVC1310" s="1"/>
      <c r="SVD1310" s="1"/>
      <c r="SVE1310" s="1"/>
      <c r="SVF1310" s="1"/>
      <c r="SVG1310" s="1"/>
      <c r="SVH1310" s="1"/>
      <c r="SVI1310" s="1"/>
      <c r="SVJ1310" s="1"/>
      <c r="SVK1310" s="1"/>
      <c r="SVL1310" s="1"/>
      <c r="SVM1310" s="1"/>
      <c r="SVN1310" s="1"/>
      <c r="SVO1310" s="1"/>
      <c r="SVP1310" s="1"/>
      <c r="SVQ1310" s="1"/>
      <c r="SVR1310" s="1"/>
      <c r="SVS1310" s="1"/>
      <c r="SVT1310" s="1"/>
      <c r="SVU1310" s="1"/>
      <c r="SVV1310" s="1"/>
      <c r="SVW1310" s="1"/>
      <c r="SVX1310" s="1"/>
      <c r="SVY1310" s="1"/>
      <c r="SVZ1310" s="1"/>
      <c r="SWA1310" s="1"/>
      <c r="SWB1310" s="1"/>
      <c r="SWC1310" s="1"/>
      <c r="SWD1310" s="1"/>
      <c r="SWE1310" s="1"/>
      <c r="SWF1310" s="1"/>
      <c r="SWG1310" s="1"/>
      <c r="SWH1310" s="1"/>
      <c r="SWI1310" s="1"/>
      <c r="SWJ1310" s="1"/>
      <c r="SWK1310" s="1"/>
      <c r="SWL1310" s="1"/>
      <c r="SWM1310" s="1"/>
      <c r="SWN1310" s="1"/>
      <c r="SWO1310" s="1"/>
      <c r="SWP1310" s="1"/>
      <c r="SWQ1310" s="1"/>
      <c r="SWR1310" s="1"/>
      <c r="SWS1310" s="1"/>
      <c r="SWT1310" s="1"/>
      <c r="SWU1310" s="1"/>
      <c r="SWV1310" s="1"/>
      <c r="SWW1310" s="1"/>
      <c r="SWX1310" s="1"/>
      <c r="SWY1310" s="1"/>
      <c r="SWZ1310" s="1"/>
      <c r="SXA1310" s="1"/>
      <c r="SXB1310" s="1"/>
      <c r="SXC1310" s="1"/>
      <c r="SXD1310" s="1"/>
      <c r="SXE1310" s="1"/>
      <c r="SXF1310" s="1"/>
      <c r="SXG1310" s="1"/>
      <c r="SXH1310" s="1"/>
      <c r="SXI1310" s="1"/>
      <c r="SXJ1310" s="1"/>
      <c r="SXK1310" s="1"/>
      <c r="SXL1310" s="1"/>
      <c r="SXM1310" s="1"/>
      <c r="SXN1310" s="1"/>
      <c r="SXO1310" s="1"/>
      <c r="SXP1310" s="1"/>
      <c r="SXQ1310" s="1"/>
      <c r="SXR1310" s="1"/>
      <c r="SXS1310" s="1"/>
      <c r="SXT1310" s="1"/>
      <c r="SXU1310" s="1"/>
      <c r="SXV1310" s="1"/>
      <c r="SXW1310" s="1"/>
      <c r="SXX1310" s="1"/>
      <c r="SXY1310" s="1"/>
      <c r="SXZ1310" s="1"/>
      <c r="SYA1310" s="1"/>
      <c r="SYB1310" s="1"/>
      <c r="SYC1310" s="1"/>
      <c r="SYD1310" s="1"/>
      <c r="SYE1310" s="1"/>
      <c r="SYF1310" s="1"/>
      <c r="SYG1310" s="1"/>
      <c r="SYH1310" s="1"/>
      <c r="SYI1310" s="1"/>
      <c r="SYJ1310" s="1"/>
      <c r="SYK1310" s="1"/>
      <c r="SYL1310" s="1"/>
      <c r="SYM1310" s="1"/>
      <c r="SYN1310" s="1"/>
      <c r="SYO1310" s="1"/>
      <c r="SYP1310" s="1"/>
      <c r="SYQ1310" s="1"/>
      <c r="SYR1310" s="1"/>
      <c r="SYS1310" s="1"/>
      <c r="SYT1310" s="1"/>
      <c r="SYU1310" s="1"/>
      <c r="SYV1310" s="1"/>
      <c r="SYW1310" s="1"/>
      <c r="SYX1310" s="1"/>
      <c r="SYY1310" s="1"/>
      <c r="SYZ1310" s="1"/>
      <c r="SZA1310" s="1"/>
      <c r="SZB1310" s="1"/>
      <c r="SZC1310" s="1"/>
      <c r="SZD1310" s="1"/>
      <c r="SZE1310" s="1"/>
      <c r="SZF1310" s="1"/>
      <c r="SZG1310" s="1"/>
      <c r="SZH1310" s="1"/>
      <c r="SZI1310" s="1"/>
      <c r="SZJ1310" s="1"/>
      <c r="SZK1310" s="1"/>
      <c r="SZL1310" s="1"/>
      <c r="SZM1310" s="1"/>
      <c r="SZN1310" s="1"/>
      <c r="SZO1310" s="1"/>
      <c r="SZP1310" s="1"/>
      <c r="SZQ1310" s="1"/>
      <c r="SZR1310" s="1"/>
      <c r="SZS1310" s="1"/>
      <c r="SZT1310" s="1"/>
      <c r="SZU1310" s="1"/>
      <c r="SZV1310" s="1"/>
      <c r="SZW1310" s="1"/>
      <c r="SZX1310" s="1"/>
      <c r="SZY1310" s="1"/>
      <c r="SZZ1310" s="1"/>
      <c r="TAA1310" s="1"/>
      <c r="TAB1310" s="1"/>
      <c r="TAC1310" s="1"/>
      <c r="TAD1310" s="1"/>
      <c r="TAE1310" s="1"/>
      <c r="TAF1310" s="1"/>
      <c r="TAG1310" s="1"/>
      <c r="TAH1310" s="1"/>
      <c r="TAI1310" s="1"/>
      <c r="TAJ1310" s="1"/>
      <c r="TAK1310" s="1"/>
      <c r="TAL1310" s="1"/>
      <c r="TAM1310" s="1"/>
      <c r="TAN1310" s="1"/>
      <c r="TAO1310" s="1"/>
      <c r="TAP1310" s="1"/>
      <c r="TAQ1310" s="1"/>
      <c r="TAR1310" s="1"/>
      <c r="TAS1310" s="1"/>
      <c r="TAT1310" s="1"/>
      <c r="TAU1310" s="1"/>
      <c r="TAV1310" s="1"/>
      <c r="TAW1310" s="1"/>
      <c r="TAX1310" s="1"/>
      <c r="TAY1310" s="1"/>
      <c r="TAZ1310" s="1"/>
      <c r="TBA1310" s="1"/>
      <c r="TBB1310" s="1"/>
      <c r="TBC1310" s="1"/>
      <c r="TBD1310" s="1"/>
      <c r="TBE1310" s="1"/>
      <c r="TBF1310" s="1"/>
      <c r="TBG1310" s="1"/>
      <c r="TBH1310" s="1"/>
      <c r="TBI1310" s="1"/>
      <c r="TBJ1310" s="1"/>
      <c r="TBK1310" s="1"/>
      <c r="TBL1310" s="1"/>
      <c r="TBM1310" s="1"/>
      <c r="TBN1310" s="1"/>
      <c r="TBO1310" s="1"/>
      <c r="TBP1310" s="1"/>
      <c r="TBQ1310" s="1"/>
      <c r="TBR1310" s="1"/>
      <c r="TBS1310" s="1"/>
      <c r="TBT1310" s="1"/>
      <c r="TBU1310" s="1"/>
      <c r="TBV1310" s="1"/>
      <c r="TBW1310" s="1"/>
      <c r="TBX1310" s="1"/>
      <c r="TBY1310" s="1"/>
      <c r="TBZ1310" s="1"/>
      <c r="TCA1310" s="1"/>
      <c r="TCB1310" s="1"/>
      <c r="TCC1310" s="1"/>
      <c r="TCD1310" s="1"/>
      <c r="TCE1310" s="1"/>
      <c r="TCF1310" s="1"/>
      <c r="TCG1310" s="1"/>
      <c r="TCH1310" s="1"/>
      <c r="TCI1310" s="1"/>
      <c r="TCJ1310" s="1"/>
      <c r="TCK1310" s="1"/>
      <c r="TCL1310" s="1"/>
      <c r="TCM1310" s="1"/>
      <c r="TCN1310" s="1"/>
      <c r="TCO1310" s="1"/>
      <c r="TCP1310" s="1"/>
      <c r="TCQ1310" s="1"/>
      <c r="TCR1310" s="1"/>
      <c r="TCS1310" s="1"/>
      <c r="TCT1310" s="1"/>
      <c r="TCU1310" s="1"/>
      <c r="TCV1310" s="1"/>
      <c r="TCW1310" s="1"/>
      <c r="TCX1310" s="1"/>
      <c r="TCY1310" s="1"/>
      <c r="TCZ1310" s="1"/>
      <c r="TDA1310" s="1"/>
      <c r="TDB1310" s="1"/>
      <c r="TDC1310" s="1"/>
      <c r="TDD1310" s="1"/>
      <c r="TDE1310" s="1"/>
      <c r="TDF1310" s="1"/>
      <c r="TDG1310" s="1"/>
      <c r="TDH1310" s="1"/>
      <c r="TDI1310" s="1"/>
      <c r="TDJ1310" s="1"/>
      <c r="TDK1310" s="1"/>
      <c r="TDL1310" s="1"/>
      <c r="TDM1310" s="1"/>
      <c r="TDN1310" s="1"/>
      <c r="TDO1310" s="1"/>
      <c r="TDP1310" s="1"/>
      <c r="TDQ1310" s="1"/>
      <c r="TDR1310" s="1"/>
      <c r="TDS1310" s="1"/>
      <c r="TDT1310" s="1"/>
      <c r="TDU1310" s="1"/>
      <c r="TDV1310" s="1"/>
      <c r="TDW1310" s="1"/>
      <c r="TDX1310" s="1"/>
      <c r="TDY1310" s="1"/>
      <c r="TDZ1310" s="1"/>
      <c r="TEA1310" s="1"/>
      <c r="TEB1310" s="1"/>
      <c r="TEC1310" s="1"/>
      <c r="TED1310" s="1"/>
      <c r="TEE1310" s="1"/>
      <c r="TEF1310" s="1"/>
      <c r="TEG1310" s="1"/>
      <c r="TEH1310" s="1"/>
      <c r="TEI1310" s="1"/>
      <c r="TEJ1310" s="1"/>
      <c r="TEK1310" s="1"/>
      <c r="TEL1310" s="1"/>
      <c r="TEM1310" s="1"/>
      <c r="TEN1310" s="1"/>
      <c r="TEO1310" s="1"/>
      <c r="TEP1310" s="1"/>
      <c r="TEQ1310" s="1"/>
      <c r="TER1310" s="1"/>
      <c r="TES1310" s="1"/>
      <c r="TET1310" s="1"/>
      <c r="TEU1310" s="1"/>
      <c r="TEV1310" s="1"/>
      <c r="TEW1310" s="1"/>
      <c r="TEX1310" s="1"/>
      <c r="TEY1310" s="1"/>
      <c r="TEZ1310" s="1"/>
      <c r="TFA1310" s="1"/>
      <c r="TFB1310" s="1"/>
      <c r="TFC1310" s="1"/>
      <c r="TFD1310" s="1"/>
      <c r="TFE1310" s="1"/>
      <c r="TFF1310" s="1"/>
      <c r="TFG1310" s="1"/>
      <c r="TFH1310" s="1"/>
      <c r="TFI1310" s="1"/>
      <c r="TFJ1310" s="1"/>
      <c r="TFK1310" s="1"/>
      <c r="TFL1310" s="1"/>
      <c r="TFM1310" s="1"/>
      <c r="TFN1310" s="1"/>
      <c r="TFO1310" s="1"/>
      <c r="TFP1310" s="1"/>
      <c r="TFQ1310" s="1"/>
      <c r="TFR1310" s="1"/>
      <c r="TFS1310" s="1"/>
      <c r="TFT1310" s="1"/>
      <c r="TFU1310" s="1"/>
      <c r="TFV1310" s="1"/>
      <c r="TFW1310" s="1"/>
      <c r="TFX1310" s="1"/>
      <c r="TFY1310" s="1"/>
      <c r="TFZ1310" s="1"/>
      <c r="TGA1310" s="1"/>
      <c r="TGB1310" s="1"/>
      <c r="TGC1310" s="1"/>
      <c r="TGD1310" s="1"/>
      <c r="TGE1310" s="1"/>
      <c r="TGF1310" s="1"/>
      <c r="TGG1310" s="1"/>
      <c r="TGH1310" s="1"/>
      <c r="TGI1310" s="1"/>
      <c r="TGJ1310" s="1"/>
      <c r="TGK1310" s="1"/>
      <c r="TGL1310" s="1"/>
      <c r="TGM1310" s="1"/>
      <c r="TGN1310" s="1"/>
      <c r="TGO1310" s="1"/>
      <c r="TGP1310" s="1"/>
      <c r="TGQ1310" s="1"/>
      <c r="TGR1310" s="1"/>
      <c r="TGS1310" s="1"/>
      <c r="TGT1310" s="1"/>
      <c r="TGU1310" s="1"/>
      <c r="TGV1310" s="1"/>
      <c r="TGW1310" s="1"/>
      <c r="TGX1310" s="1"/>
      <c r="TGY1310" s="1"/>
      <c r="TGZ1310" s="1"/>
      <c r="THA1310" s="1"/>
      <c r="THB1310" s="1"/>
      <c r="THC1310" s="1"/>
      <c r="THD1310" s="1"/>
      <c r="THE1310" s="1"/>
      <c r="THF1310" s="1"/>
      <c r="THG1310" s="1"/>
      <c r="THH1310" s="1"/>
      <c r="THI1310" s="1"/>
      <c r="THJ1310" s="1"/>
      <c r="THK1310" s="1"/>
      <c r="THL1310" s="1"/>
      <c r="THM1310" s="1"/>
      <c r="THN1310" s="1"/>
      <c r="THO1310" s="1"/>
      <c r="THP1310" s="1"/>
      <c r="THQ1310" s="1"/>
      <c r="THR1310" s="1"/>
      <c r="THS1310" s="1"/>
      <c r="THT1310" s="1"/>
      <c r="THU1310" s="1"/>
      <c r="THV1310" s="1"/>
      <c r="THW1310" s="1"/>
      <c r="THX1310" s="1"/>
      <c r="THY1310" s="1"/>
      <c r="THZ1310" s="1"/>
      <c r="TIA1310" s="1"/>
      <c r="TIB1310" s="1"/>
      <c r="TIC1310" s="1"/>
      <c r="TID1310" s="1"/>
      <c r="TIE1310" s="1"/>
      <c r="TIF1310" s="1"/>
      <c r="TIG1310" s="1"/>
      <c r="TIH1310" s="1"/>
      <c r="TII1310" s="1"/>
      <c r="TIJ1310" s="1"/>
      <c r="TIK1310" s="1"/>
      <c r="TIL1310" s="1"/>
      <c r="TIM1310" s="1"/>
      <c r="TIN1310" s="1"/>
      <c r="TIO1310" s="1"/>
      <c r="TIP1310" s="1"/>
      <c r="TIQ1310" s="1"/>
      <c r="TIR1310" s="1"/>
      <c r="TIS1310" s="1"/>
      <c r="TIT1310" s="1"/>
      <c r="TIU1310" s="1"/>
      <c r="TIV1310" s="1"/>
      <c r="TIW1310" s="1"/>
      <c r="TIX1310" s="1"/>
      <c r="TIY1310" s="1"/>
      <c r="TIZ1310" s="1"/>
      <c r="TJA1310" s="1"/>
      <c r="TJB1310" s="1"/>
      <c r="TJC1310" s="1"/>
      <c r="TJD1310" s="1"/>
      <c r="TJE1310" s="1"/>
      <c r="TJF1310" s="1"/>
      <c r="TJG1310" s="1"/>
      <c r="TJH1310" s="1"/>
      <c r="TJI1310" s="1"/>
      <c r="TJJ1310" s="1"/>
      <c r="TJK1310" s="1"/>
      <c r="TJL1310" s="1"/>
      <c r="TJM1310" s="1"/>
      <c r="TJN1310" s="1"/>
      <c r="TJO1310" s="1"/>
      <c r="TJP1310" s="1"/>
      <c r="TJQ1310" s="1"/>
      <c r="TJR1310" s="1"/>
      <c r="TJS1310" s="1"/>
      <c r="TJT1310" s="1"/>
      <c r="TJU1310" s="1"/>
      <c r="TJV1310" s="1"/>
      <c r="TJW1310" s="1"/>
      <c r="TJX1310" s="1"/>
      <c r="TJY1310" s="1"/>
      <c r="TJZ1310" s="1"/>
      <c r="TKA1310" s="1"/>
      <c r="TKB1310" s="1"/>
      <c r="TKC1310" s="1"/>
      <c r="TKD1310" s="1"/>
      <c r="TKE1310" s="1"/>
      <c r="TKF1310" s="1"/>
      <c r="TKG1310" s="1"/>
      <c r="TKH1310" s="1"/>
      <c r="TKI1310" s="1"/>
      <c r="TKJ1310" s="1"/>
      <c r="TKK1310" s="1"/>
      <c r="TKL1310" s="1"/>
      <c r="TKM1310" s="1"/>
      <c r="TKN1310" s="1"/>
      <c r="TKO1310" s="1"/>
      <c r="TKP1310" s="1"/>
      <c r="TKQ1310" s="1"/>
      <c r="TKR1310" s="1"/>
      <c r="TKS1310" s="1"/>
      <c r="TKT1310" s="1"/>
      <c r="TKU1310" s="1"/>
      <c r="TKV1310" s="1"/>
      <c r="TKW1310" s="1"/>
      <c r="TKX1310" s="1"/>
      <c r="TKY1310" s="1"/>
      <c r="TKZ1310" s="1"/>
      <c r="TLA1310" s="1"/>
      <c r="TLB1310" s="1"/>
      <c r="TLC1310" s="1"/>
      <c r="TLD1310" s="1"/>
      <c r="TLE1310" s="1"/>
      <c r="TLF1310" s="1"/>
      <c r="TLG1310" s="1"/>
      <c r="TLH1310" s="1"/>
      <c r="TLI1310" s="1"/>
      <c r="TLJ1310" s="1"/>
      <c r="TLK1310" s="1"/>
      <c r="TLL1310" s="1"/>
      <c r="TLM1310" s="1"/>
      <c r="TLN1310" s="1"/>
      <c r="TLO1310" s="1"/>
      <c r="TLP1310" s="1"/>
      <c r="TLQ1310" s="1"/>
      <c r="TLR1310" s="1"/>
      <c r="TLS1310" s="1"/>
      <c r="TLT1310" s="1"/>
      <c r="TLU1310" s="1"/>
      <c r="TLV1310" s="1"/>
      <c r="TLW1310" s="1"/>
      <c r="TLX1310" s="1"/>
      <c r="TLY1310" s="1"/>
      <c r="TLZ1310" s="1"/>
      <c r="TMA1310" s="1"/>
      <c r="TMB1310" s="1"/>
      <c r="TMC1310" s="1"/>
      <c r="TMD1310" s="1"/>
      <c r="TME1310" s="1"/>
      <c r="TMF1310" s="1"/>
      <c r="TMG1310" s="1"/>
      <c r="TMH1310" s="1"/>
      <c r="TMI1310" s="1"/>
      <c r="TMJ1310" s="1"/>
      <c r="TMK1310" s="1"/>
      <c r="TML1310" s="1"/>
      <c r="TMM1310" s="1"/>
      <c r="TMN1310" s="1"/>
      <c r="TMO1310" s="1"/>
      <c r="TMP1310" s="1"/>
      <c r="TMQ1310" s="1"/>
      <c r="TMR1310" s="1"/>
      <c r="TMS1310" s="1"/>
      <c r="TMT1310" s="1"/>
      <c r="TMU1310" s="1"/>
      <c r="TMV1310" s="1"/>
      <c r="TMW1310" s="1"/>
      <c r="TMX1310" s="1"/>
      <c r="TMY1310" s="1"/>
      <c r="TMZ1310" s="1"/>
      <c r="TNA1310" s="1"/>
      <c r="TNB1310" s="1"/>
      <c r="TNC1310" s="1"/>
      <c r="TND1310" s="1"/>
      <c r="TNE1310" s="1"/>
      <c r="TNF1310" s="1"/>
      <c r="TNG1310" s="1"/>
      <c r="TNH1310" s="1"/>
      <c r="TNI1310" s="1"/>
      <c r="TNJ1310" s="1"/>
      <c r="TNK1310" s="1"/>
      <c r="TNL1310" s="1"/>
      <c r="TNM1310" s="1"/>
      <c r="TNN1310" s="1"/>
      <c r="TNO1310" s="1"/>
      <c r="TNP1310" s="1"/>
      <c r="TNQ1310" s="1"/>
      <c r="TNR1310" s="1"/>
      <c r="TNS1310" s="1"/>
      <c r="TNT1310" s="1"/>
      <c r="TNU1310" s="1"/>
      <c r="TNV1310" s="1"/>
      <c r="TNW1310" s="1"/>
      <c r="TNX1310" s="1"/>
      <c r="TNY1310" s="1"/>
      <c r="TNZ1310" s="1"/>
      <c r="TOA1310" s="1"/>
      <c r="TOB1310" s="1"/>
      <c r="TOC1310" s="1"/>
      <c r="TOD1310" s="1"/>
      <c r="TOE1310" s="1"/>
      <c r="TOF1310" s="1"/>
      <c r="TOG1310" s="1"/>
      <c r="TOH1310" s="1"/>
      <c r="TOI1310" s="1"/>
      <c r="TOJ1310" s="1"/>
      <c r="TOK1310" s="1"/>
      <c r="TOL1310" s="1"/>
      <c r="TOM1310" s="1"/>
      <c r="TON1310" s="1"/>
      <c r="TOO1310" s="1"/>
      <c r="TOP1310" s="1"/>
      <c r="TOQ1310" s="1"/>
      <c r="TOR1310" s="1"/>
      <c r="TOS1310" s="1"/>
      <c r="TOT1310" s="1"/>
      <c r="TOU1310" s="1"/>
      <c r="TOV1310" s="1"/>
      <c r="TOW1310" s="1"/>
      <c r="TOX1310" s="1"/>
      <c r="TOY1310" s="1"/>
      <c r="TOZ1310" s="1"/>
      <c r="TPA1310" s="1"/>
      <c r="TPB1310" s="1"/>
      <c r="TPC1310" s="1"/>
      <c r="TPD1310" s="1"/>
      <c r="TPE1310" s="1"/>
      <c r="TPF1310" s="1"/>
      <c r="TPG1310" s="1"/>
      <c r="TPH1310" s="1"/>
      <c r="TPI1310" s="1"/>
      <c r="TPJ1310" s="1"/>
      <c r="TPK1310" s="1"/>
      <c r="TPL1310" s="1"/>
      <c r="TPM1310" s="1"/>
      <c r="TPN1310" s="1"/>
      <c r="TPO1310" s="1"/>
      <c r="TPP1310" s="1"/>
      <c r="TPQ1310" s="1"/>
      <c r="TPR1310" s="1"/>
      <c r="TPS1310" s="1"/>
      <c r="TPT1310" s="1"/>
      <c r="TPU1310" s="1"/>
      <c r="TPV1310" s="1"/>
      <c r="TPW1310" s="1"/>
      <c r="TPX1310" s="1"/>
      <c r="TPY1310" s="1"/>
      <c r="TPZ1310" s="1"/>
      <c r="TQA1310" s="1"/>
      <c r="TQB1310" s="1"/>
      <c r="TQC1310" s="1"/>
      <c r="TQD1310" s="1"/>
      <c r="TQE1310" s="1"/>
      <c r="TQF1310" s="1"/>
      <c r="TQG1310" s="1"/>
      <c r="TQH1310" s="1"/>
      <c r="TQI1310" s="1"/>
      <c r="TQJ1310" s="1"/>
      <c r="TQK1310" s="1"/>
      <c r="TQL1310" s="1"/>
      <c r="TQM1310" s="1"/>
      <c r="TQN1310" s="1"/>
      <c r="TQO1310" s="1"/>
      <c r="TQP1310" s="1"/>
      <c r="TQQ1310" s="1"/>
      <c r="TQR1310" s="1"/>
      <c r="TQS1310" s="1"/>
      <c r="TQT1310" s="1"/>
      <c r="TQU1310" s="1"/>
      <c r="TQV1310" s="1"/>
      <c r="TQW1310" s="1"/>
      <c r="TQX1310" s="1"/>
      <c r="TQY1310" s="1"/>
      <c r="TQZ1310" s="1"/>
      <c r="TRA1310" s="1"/>
      <c r="TRB1310" s="1"/>
      <c r="TRC1310" s="1"/>
      <c r="TRD1310" s="1"/>
      <c r="TRE1310" s="1"/>
      <c r="TRF1310" s="1"/>
      <c r="TRG1310" s="1"/>
      <c r="TRH1310" s="1"/>
      <c r="TRI1310" s="1"/>
      <c r="TRJ1310" s="1"/>
      <c r="TRK1310" s="1"/>
      <c r="TRL1310" s="1"/>
      <c r="TRM1310" s="1"/>
      <c r="TRN1310" s="1"/>
      <c r="TRO1310" s="1"/>
      <c r="TRP1310" s="1"/>
      <c r="TRQ1310" s="1"/>
      <c r="TRR1310" s="1"/>
      <c r="TRS1310" s="1"/>
      <c r="TRT1310" s="1"/>
      <c r="TRU1310" s="1"/>
      <c r="TRV1310" s="1"/>
      <c r="TRW1310" s="1"/>
      <c r="TRX1310" s="1"/>
      <c r="TRY1310" s="1"/>
      <c r="TRZ1310" s="1"/>
      <c r="TSA1310" s="1"/>
      <c r="TSB1310" s="1"/>
      <c r="TSC1310" s="1"/>
      <c r="TSD1310" s="1"/>
      <c r="TSE1310" s="1"/>
      <c r="TSF1310" s="1"/>
      <c r="TSG1310" s="1"/>
      <c r="TSH1310" s="1"/>
      <c r="TSI1310" s="1"/>
      <c r="TSJ1310" s="1"/>
      <c r="TSK1310" s="1"/>
      <c r="TSL1310" s="1"/>
      <c r="TSM1310" s="1"/>
      <c r="TSN1310" s="1"/>
      <c r="TSO1310" s="1"/>
      <c r="TSP1310" s="1"/>
      <c r="TSQ1310" s="1"/>
      <c r="TSR1310" s="1"/>
      <c r="TSS1310" s="1"/>
      <c r="TST1310" s="1"/>
      <c r="TSU1310" s="1"/>
      <c r="TSV1310" s="1"/>
      <c r="TSW1310" s="1"/>
      <c r="TSX1310" s="1"/>
      <c r="TSY1310" s="1"/>
      <c r="TSZ1310" s="1"/>
      <c r="TTA1310" s="1"/>
      <c r="TTB1310" s="1"/>
      <c r="TTC1310" s="1"/>
      <c r="TTD1310" s="1"/>
      <c r="TTE1310" s="1"/>
      <c r="TTF1310" s="1"/>
      <c r="TTG1310" s="1"/>
      <c r="TTH1310" s="1"/>
      <c r="TTI1310" s="1"/>
      <c r="TTJ1310" s="1"/>
      <c r="TTK1310" s="1"/>
      <c r="TTL1310" s="1"/>
      <c r="TTM1310" s="1"/>
      <c r="TTN1310" s="1"/>
      <c r="TTO1310" s="1"/>
      <c r="TTP1310" s="1"/>
      <c r="TTQ1310" s="1"/>
      <c r="TTR1310" s="1"/>
      <c r="TTS1310" s="1"/>
      <c r="TTT1310" s="1"/>
      <c r="TTU1310" s="1"/>
      <c r="TTV1310" s="1"/>
      <c r="TTW1310" s="1"/>
      <c r="TTX1310" s="1"/>
      <c r="TTY1310" s="1"/>
      <c r="TTZ1310" s="1"/>
      <c r="TUA1310" s="1"/>
      <c r="TUB1310" s="1"/>
      <c r="TUC1310" s="1"/>
      <c r="TUD1310" s="1"/>
      <c r="TUE1310" s="1"/>
      <c r="TUF1310" s="1"/>
      <c r="TUG1310" s="1"/>
      <c r="TUH1310" s="1"/>
      <c r="TUI1310" s="1"/>
      <c r="TUJ1310" s="1"/>
      <c r="TUK1310" s="1"/>
      <c r="TUL1310" s="1"/>
      <c r="TUM1310" s="1"/>
      <c r="TUN1310" s="1"/>
      <c r="TUO1310" s="1"/>
      <c r="TUP1310" s="1"/>
      <c r="TUQ1310" s="1"/>
      <c r="TUR1310" s="1"/>
      <c r="TUS1310" s="1"/>
      <c r="TUT1310" s="1"/>
      <c r="TUU1310" s="1"/>
      <c r="TUV1310" s="1"/>
      <c r="TUW1310" s="1"/>
      <c r="TUX1310" s="1"/>
      <c r="TUY1310" s="1"/>
      <c r="TUZ1310" s="1"/>
      <c r="TVA1310" s="1"/>
      <c r="TVB1310" s="1"/>
      <c r="TVC1310" s="1"/>
      <c r="TVD1310" s="1"/>
      <c r="TVE1310" s="1"/>
      <c r="TVF1310" s="1"/>
      <c r="TVG1310" s="1"/>
      <c r="TVH1310" s="1"/>
      <c r="TVI1310" s="1"/>
      <c r="TVJ1310" s="1"/>
      <c r="TVK1310" s="1"/>
      <c r="TVL1310" s="1"/>
      <c r="TVM1310" s="1"/>
      <c r="TVN1310" s="1"/>
      <c r="TVO1310" s="1"/>
      <c r="TVP1310" s="1"/>
      <c r="TVQ1310" s="1"/>
      <c r="TVR1310" s="1"/>
      <c r="TVS1310" s="1"/>
      <c r="TVT1310" s="1"/>
      <c r="TVU1310" s="1"/>
      <c r="TVV1310" s="1"/>
      <c r="TVW1310" s="1"/>
      <c r="TVX1310" s="1"/>
      <c r="TVY1310" s="1"/>
      <c r="TVZ1310" s="1"/>
      <c r="TWA1310" s="1"/>
      <c r="TWB1310" s="1"/>
      <c r="TWC1310" s="1"/>
      <c r="TWD1310" s="1"/>
      <c r="TWE1310" s="1"/>
      <c r="TWF1310" s="1"/>
      <c r="TWG1310" s="1"/>
      <c r="TWH1310" s="1"/>
      <c r="TWI1310" s="1"/>
      <c r="TWJ1310" s="1"/>
      <c r="TWK1310" s="1"/>
      <c r="TWL1310" s="1"/>
      <c r="TWM1310" s="1"/>
      <c r="TWN1310" s="1"/>
      <c r="TWO1310" s="1"/>
      <c r="TWP1310" s="1"/>
      <c r="TWQ1310" s="1"/>
      <c r="TWR1310" s="1"/>
      <c r="TWS1310" s="1"/>
      <c r="TWT1310" s="1"/>
      <c r="TWU1310" s="1"/>
      <c r="TWV1310" s="1"/>
      <c r="TWW1310" s="1"/>
      <c r="TWX1310" s="1"/>
      <c r="TWY1310" s="1"/>
      <c r="TWZ1310" s="1"/>
      <c r="TXA1310" s="1"/>
      <c r="TXB1310" s="1"/>
      <c r="TXC1310" s="1"/>
      <c r="TXD1310" s="1"/>
      <c r="TXE1310" s="1"/>
      <c r="TXF1310" s="1"/>
      <c r="TXG1310" s="1"/>
      <c r="TXH1310" s="1"/>
      <c r="TXI1310" s="1"/>
      <c r="TXJ1310" s="1"/>
      <c r="TXK1310" s="1"/>
      <c r="TXL1310" s="1"/>
      <c r="TXM1310" s="1"/>
      <c r="TXN1310" s="1"/>
      <c r="TXO1310" s="1"/>
      <c r="TXP1310" s="1"/>
      <c r="TXQ1310" s="1"/>
      <c r="TXR1310" s="1"/>
      <c r="TXS1310" s="1"/>
      <c r="TXT1310" s="1"/>
      <c r="TXU1310" s="1"/>
      <c r="TXV1310" s="1"/>
      <c r="TXW1310" s="1"/>
      <c r="TXX1310" s="1"/>
      <c r="TXY1310" s="1"/>
      <c r="TXZ1310" s="1"/>
      <c r="TYA1310" s="1"/>
      <c r="TYB1310" s="1"/>
      <c r="TYC1310" s="1"/>
      <c r="TYD1310" s="1"/>
      <c r="TYE1310" s="1"/>
      <c r="TYF1310" s="1"/>
      <c r="TYG1310" s="1"/>
      <c r="TYH1310" s="1"/>
      <c r="TYI1310" s="1"/>
      <c r="TYJ1310" s="1"/>
      <c r="TYK1310" s="1"/>
      <c r="TYL1310" s="1"/>
      <c r="TYM1310" s="1"/>
      <c r="TYN1310" s="1"/>
      <c r="TYO1310" s="1"/>
      <c r="TYP1310" s="1"/>
      <c r="TYQ1310" s="1"/>
      <c r="TYR1310" s="1"/>
      <c r="TYS1310" s="1"/>
      <c r="TYT1310" s="1"/>
      <c r="TYU1310" s="1"/>
      <c r="TYV1310" s="1"/>
      <c r="TYW1310" s="1"/>
      <c r="TYX1310" s="1"/>
      <c r="TYY1310" s="1"/>
      <c r="TYZ1310" s="1"/>
      <c r="TZA1310" s="1"/>
      <c r="TZB1310" s="1"/>
      <c r="TZC1310" s="1"/>
      <c r="TZD1310" s="1"/>
      <c r="TZE1310" s="1"/>
      <c r="TZF1310" s="1"/>
      <c r="TZG1310" s="1"/>
      <c r="TZH1310" s="1"/>
      <c r="TZI1310" s="1"/>
      <c r="TZJ1310" s="1"/>
      <c r="TZK1310" s="1"/>
      <c r="TZL1310" s="1"/>
      <c r="TZM1310" s="1"/>
      <c r="TZN1310" s="1"/>
      <c r="TZO1310" s="1"/>
      <c r="TZP1310" s="1"/>
      <c r="TZQ1310" s="1"/>
      <c r="TZR1310" s="1"/>
      <c r="TZS1310" s="1"/>
      <c r="TZT1310" s="1"/>
      <c r="TZU1310" s="1"/>
      <c r="TZV1310" s="1"/>
      <c r="TZW1310" s="1"/>
      <c r="TZX1310" s="1"/>
      <c r="TZY1310" s="1"/>
      <c r="TZZ1310" s="1"/>
      <c r="UAA1310" s="1"/>
      <c r="UAB1310" s="1"/>
      <c r="UAC1310" s="1"/>
      <c r="UAD1310" s="1"/>
      <c r="UAE1310" s="1"/>
      <c r="UAF1310" s="1"/>
      <c r="UAG1310" s="1"/>
      <c r="UAH1310" s="1"/>
      <c r="UAI1310" s="1"/>
      <c r="UAJ1310" s="1"/>
      <c r="UAK1310" s="1"/>
      <c r="UAL1310" s="1"/>
      <c r="UAM1310" s="1"/>
      <c r="UAN1310" s="1"/>
      <c r="UAO1310" s="1"/>
      <c r="UAP1310" s="1"/>
      <c r="UAQ1310" s="1"/>
      <c r="UAR1310" s="1"/>
      <c r="UAS1310" s="1"/>
      <c r="UAT1310" s="1"/>
      <c r="UAU1310" s="1"/>
      <c r="UAV1310" s="1"/>
      <c r="UAW1310" s="1"/>
      <c r="UAX1310" s="1"/>
      <c r="UAY1310" s="1"/>
      <c r="UAZ1310" s="1"/>
      <c r="UBA1310" s="1"/>
      <c r="UBB1310" s="1"/>
      <c r="UBC1310" s="1"/>
      <c r="UBD1310" s="1"/>
      <c r="UBE1310" s="1"/>
      <c r="UBF1310" s="1"/>
      <c r="UBG1310" s="1"/>
      <c r="UBH1310" s="1"/>
      <c r="UBI1310" s="1"/>
      <c r="UBJ1310" s="1"/>
      <c r="UBK1310" s="1"/>
      <c r="UBL1310" s="1"/>
      <c r="UBM1310" s="1"/>
      <c r="UBN1310" s="1"/>
      <c r="UBO1310" s="1"/>
      <c r="UBP1310" s="1"/>
      <c r="UBQ1310" s="1"/>
      <c r="UBR1310" s="1"/>
      <c r="UBS1310" s="1"/>
      <c r="UBT1310" s="1"/>
      <c r="UBU1310" s="1"/>
      <c r="UBV1310" s="1"/>
      <c r="UBW1310" s="1"/>
      <c r="UBX1310" s="1"/>
      <c r="UBY1310" s="1"/>
      <c r="UBZ1310" s="1"/>
      <c r="UCA1310" s="1"/>
      <c r="UCB1310" s="1"/>
      <c r="UCC1310" s="1"/>
      <c r="UCD1310" s="1"/>
      <c r="UCE1310" s="1"/>
      <c r="UCF1310" s="1"/>
      <c r="UCG1310" s="1"/>
      <c r="UCH1310" s="1"/>
      <c r="UCI1310" s="1"/>
      <c r="UCJ1310" s="1"/>
      <c r="UCK1310" s="1"/>
      <c r="UCL1310" s="1"/>
      <c r="UCM1310" s="1"/>
      <c r="UCN1310" s="1"/>
      <c r="UCO1310" s="1"/>
      <c r="UCP1310" s="1"/>
      <c r="UCQ1310" s="1"/>
      <c r="UCR1310" s="1"/>
      <c r="UCS1310" s="1"/>
      <c r="UCT1310" s="1"/>
      <c r="UCU1310" s="1"/>
      <c r="UCV1310" s="1"/>
      <c r="UCW1310" s="1"/>
      <c r="UCX1310" s="1"/>
      <c r="UCY1310" s="1"/>
      <c r="UCZ1310" s="1"/>
      <c r="UDA1310" s="1"/>
      <c r="UDB1310" s="1"/>
      <c r="UDC1310" s="1"/>
      <c r="UDD1310" s="1"/>
      <c r="UDE1310" s="1"/>
      <c r="UDF1310" s="1"/>
      <c r="UDG1310" s="1"/>
      <c r="UDH1310" s="1"/>
      <c r="UDI1310" s="1"/>
      <c r="UDJ1310" s="1"/>
      <c r="UDK1310" s="1"/>
      <c r="UDL1310" s="1"/>
      <c r="UDM1310" s="1"/>
      <c r="UDN1310" s="1"/>
      <c r="UDO1310" s="1"/>
      <c r="UDP1310" s="1"/>
      <c r="UDQ1310" s="1"/>
      <c r="UDR1310" s="1"/>
      <c r="UDS1310" s="1"/>
      <c r="UDT1310" s="1"/>
      <c r="UDU1310" s="1"/>
      <c r="UDV1310" s="1"/>
      <c r="UDW1310" s="1"/>
      <c r="UDX1310" s="1"/>
      <c r="UDY1310" s="1"/>
      <c r="UDZ1310" s="1"/>
      <c r="UEA1310" s="1"/>
      <c r="UEB1310" s="1"/>
      <c r="UEC1310" s="1"/>
      <c r="UED1310" s="1"/>
      <c r="UEE1310" s="1"/>
      <c r="UEF1310" s="1"/>
      <c r="UEG1310" s="1"/>
      <c r="UEH1310" s="1"/>
      <c r="UEI1310" s="1"/>
      <c r="UEJ1310" s="1"/>
      <c r="UEK1310" s="1"/>
      <c r="UEL1310" s="1"/>
      <c r="UEM1310" s="1"/>
      <c r="UEN1310" s="1"/>
      <c r="UEO1310" s="1"/>
      <c r="UEP1310" s="1"/>
      <c r="UEQ1310" s="1"/>
      <c r="UER1310" s="1"/>
      <c r="UES1310" s="1"/>
      <c r="UET1310" s="1"/>
      <c r="UEU1310" s="1"/>
      <c r="UEV1310" s="1"/>
      <c r="UEW1310" s="1"/>
      <c r="UEX1310" s="1"/>
      <c r="UEY1310" s="1"/>
      <c r="UEZ1310" s="1"/>
      <c r="UFA1310" s="1"/>
      <c r="UFB1310" s="1"/>
      <c r="UFC1310" s="1"/>
      <c r="UFD1310" s="1"/>
      <c r="UFE1310" s="1"/>
      <c r="UFF1310" s="1"/>
      <c r="UFG1310" s="1"/>
      <c r="UFH1310" s="1"/>
      <c r="UFI1310" s="1"/>
      <c r="UFJ1310" s="1"/>
      <c r="UFK1310" s="1"/>
      <c r="UFL1310" s="1"/>
      <c r="UFM1310" s="1"/>
      <c r="UFN1310" s="1"/>
      <c r="UFO1310" s="1"/>
      <c r="UFP1310" s="1"/>
      <c r="UFQ1310" s="1"/>
      <c r="UFR1310" s="1"/>
      <c r="UFS1310" s="1"/>
      <c r="UFT1310" s="1"/>
      <c r="UFU1310" s="1"/>
      <c r="UFV1310" s="1"/>
      <c r="UFW1310" s="1"/>
      <c r="UFX1310" s="1"/>
      <c r="UFY1310" s="1"/>
      <c r="UFZ1310" s="1"/>
      <c r="UGA1310" s="1"/>
      <c r="UGB1310" s="1"/>
      <c r="UGC1310" s="1"/>
      <c r="UGD1310" s="1"/>
      <c r="UGE1310" s="1"/>
      <c r="UGF1310" s="1"/>
      <c r="UGG1310" s="1"/>
      <c r="UGH1310" s="1"/>
      <c r="UGI1310" s="1"/>
      <c r="UGJ1310" s="1"/>
      <c r="UGK1310" s="1"/>
      <c r="UGL1310" s="1"/>
      <c r="UGM1310" s="1"/>
      <c r="UGN1310" s="1"/>
      <c r="UGO1310" s="1"/>
      <c r="UGP1310" s="1"/>
      <c r="UGQ1310" s="1"/>
      <c r="UGR1310" s="1"/>
      <c r="UGS1310" s="1"/>
      <c r="UGT1310" s="1"/>
      <c r="UGU1310" s="1"/>
      <c r="UGV1310" s="1"/>
      <c r="UGW1310" s="1"/>
      <c r="UGX1310" s="1"/>
      <c r="UGY1310" s="1"/>
      <c r="UGZ1310" s="1"/>
      <c r="UHA1310" s="1"/>
      <c r="UHB1310" s="1"/>
      <c r="UHC1310" s="1"/>
      <c r="UHD1310" s="1"/>
      <c r="UHE1310" s="1"/>
      <c r="UHF1310" s="1"/>
      <c r="UHG1310" s="1"/>
      <c r="UHH1310" s="1"/>
      <c r="UHI1310" s="1"/>
      <c r="UHJ1310" s="1"/>
      <c r="UHK1310" s="1"/>
      <c r="UHL1310" s="1"/>
      <c r="UHM1310" s="1"/>
      <c r="UHN1310" s="1"/>
      <c r="UHO1310" s="1"/>
      <c r="UHP1310" s="1"/>
      <c r="UHQ1310" s="1"/>
      <c r="UHR1310" s="1"/>
      <c r="UHS1310" s="1"/>
      <c r="UHT1310" s="1"/>
      <c r="UHU1310" s="1"/>
      <c r="UHV1310" s="1"/>
      <c r="UHW1310" s="1"/>
      <c r="UHX1310" s="1"/>
      <c r="UHY1310" s="1"/>
      <c r="UHZ1310" s="1"/>
      <c r="UIA1310" s="1"/>
      <c r="UIB1310" s="1"/>
      <c r="UIC1310" s="1"/>
      <c r="UID1310" s="1"/>
      <c r="UIE1310" s="1"/>
      <c r="UIF1310" s="1"/>
      <c r="UIG1310" s="1"/>
      <c r="UIH1310" s="1"/>
      <c r="UII1310" s="1"/>
      <c r="UIJ1310" s="1"/>
      <c r="UIK1310" s="1"/>
      <c r="UIL1310" s="1"/>
      <c r="UIM1310" s="1"/>
      <c r="UIN1310" s="1"/>
      <c r="UIO1310" s="1"/>
      <c r="UIP1310" s="1"/>
      <c r="UIQ1310" s="1"/>
      <c r="UIR1310" s="1"/>
      <c r="UIS1310" s="1"/>
      <c r="UIT1310" s="1"/>
      <c r="UIU1310" s="1"/>
      <c r="UIV1310" s="1"/>
      <c r="UIW1310" s="1"/>
      <c r="UIX1310" s="1"/>
      <c r="UIY1310" s="1"/>
      <c r="UIZ1310" s="1"/>
      <c r="UJA1310" s="1"/>
      <c r="UJB1310" s="1"/>
      <c r="UJC1310" s="1"/>
      <c r="UJD1310" s="1"/>
      <c r="UJE1310" s="1"/>
      <c r="UJF1310" s="1"/>
      <c r="UJG1310" s="1"/>
      <c r="UJH1310" s="1"/>
      <c r="UJI1310" s="1"/>
      <c r="UJJ1310" s="1"/>
      <c r="UJK1310" s="1"/>
      <c r="UJL1310" s="1"/>
      <c r="UJM1310" s="1"/>
      <c r="UJN1310" s="1"/>
      <c r="UJO1310" s="1"/>
      <c r="UJP1310" s="1"/>
      <c r="UJQ1310" s="1"/>
      <c r="UJR1310" s="1"/>
      <c r="UJS1310" s="1"/>
      <c r="UJT1310" s="1"/>
      <c r="UJU1310" s="1"/>
      <c r="UJV1310" s="1"/>
      <c r="UJW1310" s="1"/>
      <c r="UJX1310" s="1"/>
      <c r="UJY1310" s="1"/>
      <c r="UJZ1310" s="1"/>
      <c r="UKA1310" s="1"/>
      <c r="UKB1310" s="1"/>
      <c r="UKC1310" s="1"/>
      <c r="UKD1310" s="1"/>
      <c r="UKE1310" s="1"/>
      <c r="UKF1310" s="1"/>
      <c r="UKG1310" s="1"/>
      <c r="UKH1310" s="1"/>
      <c r="UKI1310" s="1"/>
      <c r="UKJ1310" s="1"/>
      <c r="UKK1310" s="1"/>
      <c r="UKL1310" s="1"/>
      <c r="UKM1310" s="1"/>
      <c r="UKN1310" s="1"/>
      <c r="UKO1310" s="1"/>
      <c r="UKP1310" s="1"/>
      <c r="UKQ1310" s="1"/>
      <c r="UKR1310" s="1"/>
      <c r="UKS1310" s="1"/>
      <c r="UKT1310" s="1"/>
      <c r="UKU1310" s="1"/>
      <c r="UKV1310" s="1"/>
      <c r="UKW1310" s="1"/>
      <c r="UKX1310" s="1"/>
      <c r="UKY1310" s="1"/>
      <c r="UKZ1310" s="1"/>
      <c r="ULA1310" s="1"/>
      <c r="ULB1310" s="1"/>
      <c r="ULC1310" s="1"/>
      <c r="ULD1310" s="1"/>
      <c r="ULE1310" s="1"/>
      <c r="ULF1310" s="1"/>
      <c r="ULG1310" s="1"/>
      <c r="ULH1310" s="1"/>
      <c r="ULI1310" s="1"/>
      <c r="ULJ1310" s="1"/>
      <c r="ULK1310" s="1"/>
      <c r="ULL1310" s="1"/>
      <c r="ULM1310" s="1"/>
      <c r="ULN1310" s="1"/>
      <c r="ULO1310" s="1"/>
      <c r="ULP1310" s="1"/>
      <c r="ULQ1310" s="1"/>
      <c r="ULR1310" s="1"/>
      <c r="ULS1310" s="1"/>
      <c r="ULT1310" s="1"/>
      <c r="ULU1310" s="1"/>
      <c r="ULV1310" s="1"/>
      <c r="ULW1310" s="1"/>
      <c r="ULX1310" s="1"/>
      <c r="ULY1310" s="1"/>
      <c r="ULZ1310" s="1"/>
      <c r="UMA1310" s="1"/>
      <c r="UMB1310" s="1"/>
      <c r="UMC1310" s="1"/>
      <c r="UMD1310" s="1"/>
      <c r="UME1310" s="1"/>
      <c r="UMF1310" s="1"/>
      <c r="UMG1310" s="1"/>
      <c r="UMH1310" s="1"/>
      <c r="UMI1310" s="1"/>
      <c r="UMJ1310" s="1"/>
      <c r="UMK1310" s="1"/>
      <c r="UML1310" s="1"/>
      <c r="UMM1310" s="1"/>
      <c r="UMN1310" s="1"/>
      <c r="UMO1310" s="1"/>
      <c r="UMP1310" s="1"/>
      <c r="UMQ1310" s="1"/>
      <c r="UMR1310" s="1"/>
      <c r="UMS1310" s="1"/>
      <c r="UMT1310" s="1"/>
      <c r="UMU1310" s="1"/>
      <c r="UMV1310" s="1"/>
      <c r="UMW1310" s="1"/>
      <c r="UMX1310" s="1"/>
      <c r="UMY1310" s="1"/>
      <c r="UMZ1310" s="1"/>
      <c r="UNA1310" s="1"/>
      <c r="UNB1310" s="1"/>
      <c r="UNC1310" s="1"/>
      <c r="UND1310" s="1"/>
      <c r="UNE1310" s="1"/>
      <c r="UNF1310" s="1"/>
      <c r="UNG1310" s="1"/>
      <c r="UNH1310" s="1"/>
      <c r="UNI1310" s="1"/>
      <c r="UNJ1310" s="1"/>
      <c r="UNK1310" s="1"/>
      <c r="UNL1310" s="1"/>
      <c r="UNM1310" s="1"/>
      <c r="UNN1310" s="1"/>
      <c r="UNO1310" s="1"/>
      <c r="UNP1310" s="1"/>
      <c r="UNQ1310" s="1"/>
      <c r="UNR1310" s="1"/>
      <c r="UNS1310" s="1"/>
      <c r="UNT1310" s="1"/>
      <c r="UNU1310" s="1"/>
      <c r="UNV1310" s="1"/>
      <c r="UNW1310" s="1"/>
      <c r="UNX1310" s="1"/>
      <c r="UNY1310" s="1"/>
      <c r="UNZ1310" s="1"/>
      <c r="UOA1310" s="1"/>
      <c r="UOB1310" s="1"/>
      <c r="UOC1310" s="1"/>
      <c r="UOD1310" s="1"/>
      <c r="UOE1310" s="1"/>
      <c r="UOF1310" s="1"/>
      <c r="UOG1310" s="1"/>
      <c r="UOH1310" s="1"/>
      <c r="UOI1310" s="1"/>
      <c r="UOJ1310" s="1"/>
      <c r="UOK1310" s="1"/>
      <c r="UOL1310" s="1"/>
      <c r="UOM1310" s="1"/>
      <c r="UON1310" s="1"/>
      <c r="UOO1310" s="1"/>
      <c r="UOP1310" s="1"/>
      <c r="UOQ1310" s="1"/>
      <c r="UOR1310" s="1"/>
      <c r="UOS1310" s="1"/>
      <c r="UOT1310" s="1"/>
      <c r="UOU1310" s="1"/>
      <c r="UOV1310" s="1"/>
      <c r="UOW1310" s="1"/>
      <c r="UOX1310" s="1"/>
      <c r="UOY1310" s="1"/>
      <c r="UOZ1310" s="1"/>
      <c r="UPA1310" s="1"/>
      <c r="UPB1310" s="1"/>
      <c r="UPC1310" s="1"/>
      <c r="UPD1310" s="1"/>
      <c r="UPE1310" s="1"/>
      <c r="UPF1310" s="1"/>
      <c r="UPG1310" s="1"/>
      <c r="UPH1310" s="1"/>
      <c r="UPI1310" s="1"/>
      <c r="UPJ1310" s="1"/>
      <c r="UPK1310" s="1"/>
      <c r="UPL1310" s="1"/>
      <c r="UPM1310" s="1"/>
      <c r="UPN1310" s="1"/>
      <c r="UPO1310" s="1"/>
      <c r="UPP1310" s="1"/>
      <c r="UPQ1310" s="1"/>
      <c r="UPR1310" s="1"/>
      <c r="UPS1310" s="1"/>
      <c r="UPT1310" s="1"/>
      <c r="UPU1310" s="1"/>
      <c r="UPV1310" s="1"/>
      <c r="UPW1310" s="1"/>
      <c r="UPX1310" s="1"/>
      <c r="UPY1310" s="1"/>
      <c r="UPZ1310" s="1"/>
      <c r="UQA1310" s="1"/>
      <c r="UQB1310" s="1"/>
      <c r="UQC1310" s="1"/>
      <c r="UQD1310" s="1"/>
      <c r="UQE1310" s="1"/>
      <c r="UQF1310" s="1"/>
      <c r="UQG1310" s="1"/>
      <c r="UQH1310" s="1"/>
      <c r="UQI1310" s="1"/>
      <c r="UQJ1310" s="1"/>
      <c r="UQK1310" s="1"/>
      <c r="UQL1310" s="1"/>
      <c r="UQM1310" s="1"/>
      <c r="UQN1310" s="1"/>
      <c r="UQO1310" s="1"/>
      <c r="UQP1310" s="1"/>
      <c r="UQQ1310" s="1"/>
      <c r="UQR1310" s="1"/>
      <c r="UQS1310" s="1"/>
      <c r="UQT1310" s="1"/>
      <c r="UQU1310" s="1"/>
      <c r="UQV1310" s="1"/>
      <c r="UQW1310" s="1"/>
      <c r="UQX1310" s="1"/>
      <c r="UQY1310" s="1"/>
      <c r="UQZ1310" s="1"/>
      <c r="URA1310" s="1"/>
      <c r="URB1310" s="1"/>
      <c r="URC1310" s="1"/>
      <c r="URD1310" s="1"/>
      <c r="URE1310" s="1"/>
      <c r="URF1310" s="1"/>
      <c r="URG1310" s="1"/>
      <c r="URH1310" s="1"/>
      <c r="URI1310" s="1"/>
      <c r="URJ1310" s="1"/>
      <c r="URK1310" s="1"/>
      <c r="URL1310" s="1"/>
      <c r="URM1310" s="1"/>
      <c r="URN1310" s="1"/>
      <c r="URO1310" s="1"/>
      <c r="URP1310" s="1"/>
      <c r="URQ1310" s="1"/>
      <c r="URR1310" s="1"/>
      <c r="URS1310" s="1"/>
      <c r="URT1310" s="1"/>
      <c r="URU1310" s="1"/>
      <c r="URV1310" s="1"/>
      <c r="URW1310" s="1"/>
      <c r="URX1310" s="1"/>
      <c r="URY1310" s="1"/>
      <c r="URZ1310" s="1"/>
      <c r="USA1310" s="1"/>
      <c r="USB1310" s="1"/>
      <c r="USC1310" s="1"/>
      <c r="USD1310" s="1"/>
      <c r="USE1310" s="1"/>
      <c r="USF1310" s="1"/>
      <c r="USG1310" s="1"/>
      <c r="USH1310" s="1"/>
      <c r="USI1310" s="1"/>
      <c r="USJ1310" s="1"/>
      <c r="USK1310" s="1"/>
      <c r="USL1310" s="1"/>
      <c r="USM1310" s="1"/>
      <c r="USN1310" s="1"/>
      <c r="USO1310" s="1"/>
      <c r="USP1310" s="1"/>
      <c r="USQ1310" s="1"/>
      <c r="USR1310" s="1"/>
      <c r="USS1310" s="1"/>
      <c r="UST1310" s="1"/>
      <c r="USU1310" s="1"/>
      <c r="USV1310" s="1"/>
      <c r="USW1310" s="1"/>
      <c r="USX1310" s="1"/>
      <c r="USY1310" s="1"/>
      <c r="USZ1310" s="1"/>
      <c r="UTA1310" s="1"/>
      <c r="UTB1310" s="1"/>
      <c r="UTC1310" s="1"/>
      <c r="UTD1310" s="1"/>
      <c r="UTE1310" s="1"/>
      <c r="UTF1310" s="1"/>
      <c r="UTG1310" s="1"/>
      <c r="UTH1310" s="1"/>
      <c r="UTI1310" s="1"/>
      <c r="UTJ1310" s="1"/>
      <c r="UTK1310" s="1"/>
      <c r="UTL1310" s="1"/>
      <c r="UTM1310" s="1"/>
      <c r="UTN1310" s="1"/>
      <c r="UTO1310" s="1"/>
      <c r="UTP1310" s="1"/>
      <c r="UTQ1310" s="1"/>
      <c r="UTR1310" s="1"/>
      <c r="UTS1310" s="1"/>
      <c r="UTT1310" s="1"/>
      <c r="UTU1310" s="1"/>
      <c r="UTV1310" s="1"/>
      <c r="UTW1310" s="1"/>
      <c r="UTX1310" s="1"/>
      <c r="UTY1310" s="1"/>
      <c r="UTZ1310" s="1"/>
      <c r="UUA1310" s="1"/>
      <c r="UUB1310" s="1"/>
      <c r="UUC1310" s="1"/>
      <c r="UUD1310" s="1"/>
      <c r="UUE1310" s="1"/>
      <c r="UUF1310" s="1"/>
      <c r="UUG1310" s="1"/>
      <c r="UUH1310" s="1"/>
      <c r="UUI1310" s="1"/>
      <c r="UUJ1310" s="1"/>
      <c r="UUK1310" s="1"/>
      <c r="UUL1310" s="1"/>
      <c r="UUM1310" s="1"/>
      <c r="UUN1310" s="1"/>
      <c r="UUO1310" s="1"/>
      <c r="UUP1310" s="1"/>
      <c r="UUQ1310" s="1"/>
      <c r="UUR1310" s="1"/>
      <c r="UUS1310" s="1"/>
      <c r="UUT1310" s="1"/>
      <c r="UUU1310" s="1"/>
      <c r="UUV1310" s="1"/>
      <c r="UUW1310" s="1"/>
      <c r="UUX1310" s="1"/>
      <c r="UUY1310" s="1"/>
      <c r="UUZ1310" s="1"/>
      <c r="UVA1310" s="1"/>
      <c r="UVB1310" s="1"/>
      <c r="UVC1310" s="1"/>
      <c r="UVD1310" s="1"/>
      <c r="UVE1310" s="1"/>
      <c r="UVF1310" s="1"/>
      <c r="UVG1310" s="1"/>
      <c r="UVH1310" s="1"/>
      <c r="UVI1310" s="1"/>
      <c r="UVJ1310" s="1"/>
      <c r="UVK1310" s="1"/>
      <c r="UVL1310" s="1"/>
      <c r="UVM1310" s="1"/>
      <c r="UVN1310" s="1"/>
      <c r="UVO1310" s="1"/>
      <c r="UVP1310" s="1"/>
      <c r="UVQ1310" s="1"/>
      <c r="UVR1310" s="1"/>
      <c r="UVS1310" s="1"/>
      <c r="UVT1310" s="1"/>
      <c r="UVU1310" s="1"/>
      <c r="UVV1310" s="1"/>
      <c r="UVW1310" s="1"/>
      <c r="UVX1310" s="1"/>
      <c r="UVY1310" s="1"/>
      <c r="UVZ1310" s="1"/>
      <c r="UWA1310" s="1"/>
      <c r="UWB1310" s="1"/>
      <c r="UWC1310" s="1"/>
      <c r="UWD1310" s="1"/>
      <c r="UWE1310" s="1"/>
      <c r="UWF1310" s="1"/>
      <c r="UWG1310" s="1"/>
      <c r="UWH1310" s="1"/>
      <c r="UWI1310" s="1"/>
      <c r="UWJ1310" s="1"/>
      <c r="UWK1310" s="1"/>
      <c r="UWL1310" s="1"/>
      <c r="UWM1310" s="1"/>
      <c r="UWN1310" s="1"/>
      <c r="UWO1310" s="1"/>
      <c r="UWP1310" s="1"/>
      <c r="UWQ1310" s="1"/>
      <c r="UWR1310" s="1"/>
      <c r="UWS1310" s="1"/>
      <c r="UWT1310" s="1"/>
      <c r="UWU1310" s="1"/>
      <c r="UWV1310" s="1"/>
      <c r="UWW1310" s="1"/>
      <c r="UWX1310" s="1"/>
      <c r="UWY1310" s="1"/>
      <c r="UWZ1310" s="1"/>
      <c r="UXA1310" s="1"/>
      <c r="UXB1310" s="1"/>
      <c r="UXC1310" s="1"/>
      <c r="UXD1310" s="1"/>
      <c r="UXE1310" s="1"/>
      <c r="UXF1310" s="1"/>
      <c r="UXG1310" s="1"/>
      <c r="UXH1310" s="1"/>
      <c r="UXI1310" s="1"/>
      <c r="UXJ1310" s="1"/>
      <c r="UXK1310" s="1"/>
      <c r="UXL1310" s="1"/>
      <c r="UXM1310" s="1"/>
      <c r="UXN1310" s="1"/>
      <c r="UXO1310" s="1"/>
      <c r="UXP1310" s="1"/>
      <c r="UXQ1310" s="1"/>
      <c r="UXR1310" s="1"/>
      <c r="UXS1310" s="1"/>
      <c r="UXT1310" s="1"/>
      <c r="UXU1310" s="1"/>
      <c r="UXV1310" s="1"/>
      <c r="UXW1310" s="1"/>
      <c r="UXX1310" s="1"/>
      <c r="UXY1310" s="1"/>
      <c r="UXZ1310" s="1"/>
      <c r="UYA1310" s="1"/>
      <c r="UYB1310" s="1"/>
      <c r="UYC1310" s="1"/>
      <c r="UYD1310" s="1"/>
      <c r="UYE1310" s="1"/>
      <c r="UYF1310" s="1"/>
      <c r="UYG1310" s="1"/>
      <c r="UYH1310" s="1"/>
      <c r="UYI1310" s="1"/>
      <c r="UYJ1310" s="1"/>
      <c r="UYK1310" s="1"/>
      <c r="UYL1310" s="1"/>
      <c r="UYM1310" s="1"/>
      <c r="UYN1310" s="1"/>
      <c r="UYO1310" s="1"/>
      <c r="UYP1310" s="1"/>
      <c r="UYQ1310" s="1"/>
      <c r="UYR1310" s="1"/>
      <c r="UYS1310" s="1"/>
      <c r="UYT1310" s="1"/>
      <c r="UYU1310" s="1"/>
      <c r="UYV1310" s="1"/>
      <c r="UYW1310" s="1"/>
      <c r="UYX1310" s="1"/>
      <c r="UYY1310" s="1"/>
      <c r="UYZ1310" s="1"/>
      <c r="UZA1310" s="1"/>
      <c r="UZB1310" s="1"/>
      <c r="UZC1310" s="1"/>
      <c r="UZD1310" s="1"/>
      <c r="UZE1310" s="1"/>
      <c r="UZF1310" s="1"/>
      <c r="UZG1310" s="1"/>
      <c r="UZH1310" s="1"/>
      <c r="UZI1310" s="1"/>
      <c r="UZJ1310" s="1"/>
      <c r="UZK1310" s="1"/>
      <c r="UZL1310" s="1"/>
      <c r="UZM1310" s="1"/>
      <c r="UZN1310" s="1"/>
      <c r="UZO1310" s="1"/>
      <c r="UZP1310" s="1"/>
      <c r="UZQ1310" s="1"/>
      <c r="UZR1310" s="1"/>
      <c r="UZS1310" s="1"/>
      <c r="UZT1310" s="1"/>
      <c r="UZU1310" s="1"/>
      <c r="UZV1310" s="1"/>
      <c r="UZW1310" s="1"/>
      <c r="UZX1310" s="1"/>
      <c r="UZY1310" s="1"/>
      <c r="UZZ1310" s="1"/>
      <c r="VAA1310" s="1"/>
      <c r="VAB1310" s="1"/>
      <c r="VAC1310" s="1"/>
      <c r="VAD1310" s="1"/>
      <c r="VAE1310" s="1"/>
      <c r="VAF1310" s="1"/>
      <c r="VAG1310" s="1"/>
      <c r="VAH1310" s="1"/>
      <c r="VAI1310" s="1"/>
      <c r="VAJ1310" s="1"/>
      <c r="VAK1310" s="1"/>
      <c r="VAL1310" s="1"/>
      <c r="VAM1310" s="1"/>
      <c r="VAN1310" s="1"/>
      <c r="VAO1310" s="1"/>
      <c r="VAP1310" s="1"/>
      <c r="VAQ1310" s="1"/>
      <c r="VAR1310" s="1"/>
      <c r="VAS1310" s="1"/>
      <c r="VAT1310" s="1"/>
      <c r="VAU1310" s="1"/>
      <c r="VAV1310" s="1"/>
      <c r="VAW1310" s="1"/>
      <c r="VAX1310" s="1"/>
      <c r="VAY1310" s="1"/>
      <c r="VAZ1310" s="1"/>
      <c r="VBA1310" s="1"/>
      <c r="VBB1310" s="1"/>
      <c r="VBC1310" s="1"/>
      <c r="VBD1310" s="1"/>
      <c r="VBE1310" s="1"/>
      <c r="VBF1310" s="1"/>
      <c r="VBG1310" s="1"/>
      <c r="VBH1310" s="1"/>
      <c r="VBI1310" s="1"/>
      <c r="VBJ1310" s="1"/>
      <c r="VBK1310" s="1"/>
      <c r="VBL1310" s="1"/>
      <c r="VBM1310" s="1"/>
      <c r="VBN1310" s="1"/>
      <c r="VBO1310" s="1"/>
      <c r="VBP1310" s="1"/>
      <c r="VBQ1310" s="1"/>
      <c r="VBR1310" s="1"/>
      <c r="VBS1310" s="1"/>
      <c r="VBT1310" s="1"/>
      <c r="VBU1310" s="1"/>
      <c r="VBV1310" s="1"/>
      <c r="VBW1310" s="1"/>
      <c r="VBX1310" s="1"/>
      <c r="VBY1310" s="1"/>
      <c r="VBZ1310" s="1"/>
      <c r="VCA1310" s="1"/>
      <c r="VCB1310" s="1"/>
      <c r="VCC1310" s="1"/>
      <c r="VCD1310" s="1"/>
      <c r="VCE1310" s="1"/>
      <c r="VCF1310" s="1"/>
      <c r="VCG1310" s="1"/>
      <c r="VCH1310" s="1"/>
      <c r="VCI1310" s="1"/>
      <c r="VCJ1310" s="1"/>
      <c r="VCK1310" s="1"/>
      <c r="VCL1310" s="1"/>
      <c r="VCM1310" s="1"/>
      <c r="VCN1310" s="1"/>
      <c r="VCO1310" s="1"/>
      <c r="VCP1310" s="1"/>
      <c r="VCQ1310" s="1"/>
      <c r="VCR1310" s="1"/>
      <c r="VCS1310" s="1"/>
      <c r="VCT1310" s="1"/>
      <c r="VCU1310" s="1"/>
      <c r="VCV1310" s="1"/>
      <c r="VCW1310" s="1"/>
      <c r="VCX1310" s="1"/>
      <c r="VCY1310" s="1"/>
      <c r="VCZ1310" s="1"/>
      <c r="VDA1310" s="1"/>
      <c r="VDB1310" s="1"/>
      <c r="VDC1310" s="1"/>
      <c r="VDD1310" s="1"/>
      <c r="VDE1310" s="1"/>
      <c r="VDF1310" s="1"/>
      <c r="VDG1310" s="1"/>
      <c r="VDH1310" s="1"/>
      <c r="VDI1310" s="1"/>
      <c r="VDJ1310" s="1"/>
      <c r="VDK1310" s="1"/>
      <c r="VDL1310" s="1"/>
      <c r="VDM1310" s="1"/>
      <c r="VDN1310" s="1"/>
      <c r="VDO1310" s="1"/>
      <c r="VDP1310" s="1"/>
      <c r="VDQ1310" s="1"/>
      <c r="VDR1310" s="1"/>
      <c r="VDS1310" s="1"/>
      <c r="VDT1310" s="1"/>
      <c r="VDU1310" s="1"/>
      <c r="VDV1310" s="1"/>
      <c r="VDW1310" s="1"/>
      <c r="VDX1310" s="1"/>
      <c r="VDY1310" s="1"/>
      <c r="VDZ1310" s="1"/>
      <c r="VEA1310" s="1"/>
      <c r="VEB1310" s="1"/>
      <c r="VEC1310" s="1"/>
      <c r="VED1310" s="1"/>
      <c r="VEE1310" s="1"/>
      <c r="VEF1310" s="1"/>
      <c r="VEG1310" s="1"/>
      <c r="VEH1310" s="1"/>
      <c r="VEI1310" s="1"/>
      <c r="VEJ1310" s="1"/>
      <c r="VEK1310" s="1"/>
      <c r="VEL1310" s="1"/>
      <c r="VEM1310" s="1"/>
      <c r="VEN1310" s="1"/>
      <c r="VEO1310" s="1"/>
      <c r="VEP1310" s="1"/>
      <c r="VEQ1310" s="1"/>
      <c r="VER1310" s="1"/>
      <c r="VES1310" s="1"/>
      <c r="VET1310" s="1"/>
      <c r="VEU1310" s="1"/>
      <c r="VEV1310" s="1"/>
      <c r="VEW1310" s="1"/>
      <c r="VEX1310" s="1"/>
      <c r="VEY1310" s="1"/>
      <c r="VEZ1310" s="1"/>
      <c r="VFA1310" s="1"/>
      <c r="VFB1310" s="1"/>
      <c r="VFC1310" s="1"/>
      <c r="VFD1310" s="1"/>
      <c r="VFE1310" s="1"/>
      <c r="VFF1310" s="1"/>
      <c r="VFG1310" s="1"/>
      <c r="VFH1310" s="1"/>
      <c r="VFI1310" s="1"/>
      <c r="VFJ1310" s="1"/>
      <c r="VFK1310" s="1"/>
      <c r="VFL1310" s="1"/>
      <c r="VFM1310" s="1"/>
      <c r="VFN1310" s="1"/>
      <c r="VFO1310" s="1"/>
      <c r="VFP1310" s="1"/>
      <c r="VFQ1310" s="1"/>
      <c r="VFR1310" s="1"/>
      <c r="VFS1310" s="1"/>
      <c r="VFT1310" s="1"/>
      <c r="VFU1310" s="1"/>
      <c r="VFV1310" s="1"/>
      <c r="VFW1310" s="1"/>
      <c r="VFX1310" s="1"/>
      <c r="VFY1310" s="1"/>
      <c r="VFZ1310" s="1"/>
      <c r="VGA1310" s="1"/>
      <c r="VGB1310" s="1"/>
      <c r="VGC1310" s="1"/>
      <c r="VGD1310" s="1"/>
      <c r="VGE1310" s="1"/>
      <c r="VGF1310" s="1"/>
      <c r="VGG1310" s="1"/>
      <c r="VGH1310" s="1"/>
      <c r="VGI1310" s="1"/>
      <c r="VGJ1310" s="1"/>
      <c r="VGK1310" s="1"/>
      <c r="VGL1310" s="1"/>
      <c r="VGM1310" s="1"/>
      <c r="VGN1310" s="1"/>
      <c r="VGO1310" s="1"/>
      <c r="VGP1310" s="1"/>
      <c r="VGQ1310" s="1"/>
      <c r="VGR1310" s="1"/>
      <c r="VGS1310" s="1"/>
      <c r="VGT1310" s="1"/>
      <c r="VGU1310" s="1"/>
      <c r="VGV1310" s="1"/>
      <c r="VGW1310" s="1"/>
      <c r="VGX1310" s="1"/>
      <c r="VGY1310" s="1"/>
      <c r="VGZ1310" s="1"/>
      <c r="VHA1310" s="1"/>
      <c r="VHB1310" s="1"/>
      <c r="VHC1310" s="1"/>
      <c r="VHD1310" s="1"/>
      <c r="VHE1310" s="1"/>
      <c r="VHF1310" s="1"/>
      <c r="VHG1310" s="1"/>
      <c r="VHH1310" s="1"/>
      <c r="VHI1310" s="1"/>
      <c r="VHJ1310" s="1"/>
      <c r="VHK1310" s="1"/>
      <c r="VHL1310" s="1"/>
      <c r="VHM1310" s="1"/>
      <c r="VHN1310" s="1"/>
      <c r="VHO1310" s="1"/>
      <c r="VHP1310" s="1"/>
      <c r="VHQ1310" s="1"/>
      <c r="VHR1310" s="1"/>
      <c r="VHS1310" s="1"/>
      <c r="VHT1310" s="1"/>
      <c r="VHU1310" s="1"/>
      <c r="VHV1310" s="1"/>
      <c r="VHW1310" s="1"/>
      <c r="VHX1310" s="1"/>
      <c r="VHY1310" s="1"/>
      <c r="VHZ1310" s="1"/>
      <c r="VIA1310" s="1"/>
      <c r="VIB1310" s="1"/>
      <c r="VIC1310" s="1"/>
      <c r="VID1310" s="1"/>
      <c r="VIE1310" s="1"/>
      <c r="VIF1310" s="1"/>
      <c r="VIG1310" s="1"/>
      <c r="VIH1310" s="1"/>
      <c r="VII1310" s="1"/>
      <c r="VIJ1310" s="1"/>
      <c r="VIK1310" s="1"/>
      <c r="VIL1310" s="1"/>
      <c r="VIM1310" s="1"/>
      <c r="VIN1310" s="1"/>
      <c r="VIO1310" s="1"/>
      <c r="VIP1310" s="1"/>
      <c r="VIQ1310" s="1"/>
      <c r="VIR1310" s="1"/>
      <c r="VIS1310" s="1"/>
      <c r="VIT1310" s="1"/>
      <c r="VIU1310" s="1"/>
      <c r="VIV1310" s="1"/>
      <c r="VIW1310" s="1"/>
      <c r="VIX1310" s="1"/>
      <c r="VIY1310" s="1"/>
      <c r="VIZ1310" s="1"/>
      <c r="VJA1310" s="1"/>
      <c r="VJB1310" s="1"/>
      <c r="VJC1310" s="1"/>
      <c r="VJD1310" s="1"/>
      <c r="VJE1310" s="1"/>
      <c r="VJF1310" s="1"/>
      <c r="VJG1310" s="1"/>
      <c r="VJH1310" s="1"/>
      <c r="VJI1310" s="1"/>
      <c r="VJJ1310" s="1"/>
      <c r="VJK1310" s="1"/>
      <c r="VJL1310" s="1"/>
      <c r="VJM1310" s="1"/>
      <c r="VJN1310" s="1"/>
      <c r="VJO1310" s="1"/>
      <c r="VJP1310" s="1"/>
      <c r="VJQ1310" s="1"/>
      <c r="VJR1310" s="1"/>
      <c r="VJS1310" s="1"/>
      <c r="VJT1310" s="1"/>
      <c r="VJU1310" s="1"/>
      <c r="VJV1310" s="1"/>
      <c r="VJW1310" s="1"/>
      <c r="VJX1310" s="1"/>
      <c r="VJY1310" s="1"/>
      <c r="VJZ1310" s="1"/>
      <c r="VKA1310" s="1"/>
      <c r="VKB1310" s="1"/>
      <c r="VKC1310" s="1"/>
      <c r="VKD1310" s="1"/>
      <c r="VKE1310" s="1"/>
      <c r="VKF1310" s="1"/>
      <c r="VKG1310" s="1"/>
      <c r="VKH1310" s="1"/>
      <c r="VKI1310" s="1"/>
      <c r="VKJ1310" s="1"/>
      <c r="VKK1310" s="1"/>
      <c r="VKL1310" s="1"/>
      <c r="VKM1310" s="1"/>
      <c r="VKN1310" s="1"/>
      <c r="VKO1310" s="1"/>
      <c r="VKP1310" s="1"/>
      <c r="VKQ1310" s="1"/>
      <c r="VKR1310" s="1"/>
      <c r="VKS1310" s="1"/>
      <c r="VKT1310" s="1"/>
      <c r="VKU1310" s="1"/>
      <c r="VKV1310" s="1"/>
      <c r="VKW1310" s="1"/>
      <c r="VKX1310" s="1"/>
      <c r="VKY1310" s="1"/>
      <c r="VKZ1310" s="1"/>
      <c r="VLA1310" s="1"/>
      <c r="VLB1310" s="1"/>
      <c r="VLC1310" s="1"/>
      <c r="VLD1310" s="1"/>
      <c r="VLE1310" s="1"/>
      <c r="VLF1310" s="1"/>
      <c r="VLG1310" s="1"/>
      <c r="VLH1310" s="1"/>
      <c r="VLI1310" s="1"/>
      <c r="VLJ1310" s="1"/>
      <c r="VLK1310" s="1"/>
      <c r="VLL1310" s="1"/>
      <c r="VLM1310" s="1"/>
      <c r="VLN1310" s="1"/>
      <c r="VLO1310" s="1"/>
      <c r="VLP1310" s="1"/>
      <c r="VLQ1310" s="1"/>
      <c r="VLR1310" s="1"/>
      <c r="VLS1310" s="1"/>
      <c r="VLT1310" s="1"/>
      <c r="VLU1310" s="1"/>
      <c r="VLV1310" s="1"/>
      <c r="VLW1310" s="1"/>
      <c r="VLX1310" s="1"/>
      <c r="VLY1310" s="1"/>
      <c r="VLZ1310" s="1"/>
      <c r="VMA1310" s="1"/>
      <c r="VMB1310" s="1"/>
      <c r="VMC1310" s="1"/>
      <c r="VMD1310" s="1"/>
      <c r="VME1310" s="1"/>
      <c r="VMF1310" s="1"/>
      <c r="VMG1310" s="1"/>
      <c r="VMH1310" s="1"/>
      <c r="VMI1310" s="1"/>
      <c r="VMJ1310" s="1"/>
      <c r="VMK1310" s="1"/>
      <c r="VML1310" s="1"/>
      <c r="VMM1310" s="1"/>
      <c r="VMN1310" s="1"/>
      <c r="VMO1310" s="1"/>
      <c r="VMP1310" s="1"/>
      <c r="VMQ1310" s="1"/>
      <c r="VMR1310" s="1"/>
      <c r="VMS1310" s="1"/>
      <c r="VMT1310" s="1"/>
      <c r="VMU1310" s="1"/>
      <c r="VMV1310" s="1"/>
      <c r="VMW1310" s="1"/>
      <c r="VMX1310" s="1"/>
      <c r="VMY1310" s="1"/>
      <c r="VMZ1310" s="1"/>
      <c r="VNA1310" s="1"/>
      <c r="VNB1310" s="1"/>
      <c r="VNC1310" s="1"/>
      <c r="VND1310" s="1"/>
      <c r="VNE1310" s="1"/>
      <c r="VNF1310" s="1"/>
      <c r="VNG1310" s="1"/>
      <c r="VNH1310" s="1"/>
      <c r="VNI1310" s="1"/>
      <c r="VNJ1310" s="1"/>
      <c r="VNK1310" s="1"/>
      <c r="VNL1310" s="1"/>
      <c r="VNM1310" s="1"/>
      <c r="VNN1310" s="1"/>
      <c r="VNO1310" s="1"/>
      <c r="VNP1310" s="1"/>
      <c r="VNQ1310" s="1"/>
      <c r="VNR1310" s="1"/>
      <c r="VNS1310" s="1"/>
      <c r="VNT1310" s="1"/>
      <c r="VNU1310" s="1"/>
      <c r="VNV1310" s="1"/>
      <c r="VNW1310" s="1"/>
      <c r="VNX1310" s="1"/>
      <c r="VNY1310" s="1"/>
      <c r="VNZ1310" s="1"/>
      <c r="VOA1310" s="1"/>
      <c r="VOB1310" s="1"/>
      <c r="VOC1310" s="1"/>
      <c r="VOD1310" s="1"/>
      <c r="VOE1310" s="1"/>
      <c r="VOF1310" s="1"/>
      <c r="VOG1310" s="1"/>
      <c r="VOH1310" s="1"/>
      <c r="VOI1310" s="1"/>
      <c r="VOJ1310" s="1"/>
      <c r="VOK1310" s="1"/>
      <c r="VOL1310" s="1"/>
      <c r="VOM1310" s="1"/>
      <c r="VON1310" s="1"/>
      <c r="VOO1310" s="1"/>
      <c r="VOP1310" s="1"/>
      <c r="VOQ1310" s="1"/>
      <c r="VOR1310" s="1"/>
      <c r="VOS1310" s="1"/>
      <c r="VOT1310" s="1"/>
      <c r="VOU1310" s="1"/>
      <c r="VOV1310" s="1"/>
      <c r="VOW1310" s="1"/>
      <c r="VOX1310" s="1"/>
      <c r="VOY1310" s="1"/>
      <c r="VOZ1310" s="1"/>
      <c r="VPA1310" s="1"/>
      <c r="VPB1310" s="1"/>
      <c r="VPC1310" s="1"/>
      <c r="VPD1310" s="1"/>
      <c r="VPE1310" s="1"/>
      <c r="VPF1310" s="1"/>
      <c r="VPG1310" s="1"/>
      <c r="VPH1310" s="1"/>
      <c r="VPI1310" s="1"/>
      <c r="VPJ1310" s="1"/>
      <c r="VPK1310" s="1"/>
      <c r="VPL1310" s="1"/>
      <c r="VPM1310" s="1"/>
      <c r="VPN1310" s="1"/>
      <c r="VPO1310" s="1"/>
      <c r="VPP1310" s="1"/>
      <c r="VPQ1310" s="1"/>
      <c r="VPR1310" s="1"/>
      <c r="VPS1310" s="1"/>
      <c r="VPT1310" s="1"/>
      <c r="VPU1310" s="1"/>
      <c r="VPV1310" s="1"/>
      <c r="VPW1310" s="1"/>
      <c r="VPX1310" s="1"/>
      <c r="VPY1310" s="1"/>
      <c r="VPZ1310" s="1"/>
      <c r="VQA1310" s="1"/>
      <c r="VQB1310" s="1"/>
      <c r="VQC1310" s="1"/>
      <c r="VQD1310" s="1"/>
      <c r="VQE1310" s="1"/>
      <c r="VQF1310" s="1"/>
      <c r="VQG1310" s="1"/>
      <c r="VQH1310" s="1"/>
      <c r="VQI1310" s="1"/>
      <c r="VQJ1310" s="1"/>
      <c r="VQK1310" s="1"/>
      <c r="VQL1310" s="1"/>
      <c r="VQM1310" s="1"/>
      <c r="VQN1310" s="1"/>
      <c r="VQO1310" s="1"/>
      <c r="VQP1310" s="1"/>
      <c r="VQQ1310" s="1"/>
      <c r="VQR1310" s="1"/>
      <c r="VQS1310" s="1"/>
      <c r="VQT1310" s="1"/>
      <c r="VQU1310" s="1"/>
      <c r="VQV1310" s="1"/>
      <c r="VQW1310" s="1"/>
      <c r="VQX1310" s="1"/>
      <c r="VQY1310" s="1"/>
      <c r="VQZ1310" s="1"/>
      <c r="VRA1310" s="1"/>
      <c r="VRB1310" s="1"/>
      <c r="VRC1310" s="1"/>
      <c r="VRD1310" s="1"/>
      <c r="VRE1310" s="1"/>
      <c r="VRF1310" s="1"/>
      <c r="VRG1310" s="1"/>
      <c r="VRH1310" s="1"/>
      <c r="VRI1310" s="1"/>
      <c r="VRJ1310" s="1"/>
      <c r="VRK1310" s="1"/>
      <c r="VRL1310" s="1"/>
      <c r="VRM1310" s="1"/>
      <c r="VRN1310" s="1"/>
      <c r="VRO1310" s="1"/>
      <c r="VRP1310" s="1"/>
      <c r="VRQ1310" s="1"/>
      <c r="VRR1310" s="1"/>
      <c r="VRS1310" s="1"/>
      <c r="VRT1310" s="1"/>
      <c r="VRU1310" s="1"/>
      <c r="VRV1310" s="1"/>
      <c r="VRW1310" s="1"/>
      <c r="VRX1310" s="1"/>
      <c r="VRY1310" s="1"/>
      <c r="VRZ1310" s="1"/>
      <c r="VSA1310" s="1"/>
      <c r="VSB1310" s="1"/>
      <c r="VSC1310" s="1"/>
      <c r="VSD1310" s="1"/>
      <c r="VSE1310" s="1"/>
      <c r="VSF1310" s="1"/>
      <c r="VSG1310" s="1"/>
      <c r="VSH1310" s="1"/>
      <c r="VSI1310" s="1"/>
      <c r="VSJ1310" s="1"/>
      <c r="VSK1310" s="1"/>
      <c r="VSL1310" s="1"/>
      <c r="VSM1310" s="1"/>
      <c r="VSN1310" s="1"/>
      <c r="VSO1310" s="1"/>
      <c r="VSP1310" s="1"/>
      <c r="VSQ1310" s="1"/>
      <c r="VSR1310" s="1"/>
      <c r="VSS1310" s="1"/>
      <c r="VST1310" s="1"/>
      <c r="VSU1310" s="1"/>
      <c r="VSV1310" s="1"/>
      <c r="VSW1310" s="1"/>
      <c r="VSX1310" s="1"/>
      <c r="VSY1310" s="1"/>
      <c r="VSZ1310" s="1"/>
      <c r="VTA1310" s="1"/>
      <c r="VTB1310" s="1"/>
      <c r="VTC1310" s="1"/>
      <c r="VTD1310" s="1"/>
      <c r="VTE1310" s="1"/>
      <c r="VTF1310" s="1"/>
      <c r="VTG1310" s="1"/>
      <c r="VTH1310" s="1"/>
      <c r="VTI1310" s="1"/>
      <c r="VTJ1310" s="1"/>
      <c r="VTK1310" s="1"/>
      <c r="VTL1310" s="1"/>
      <c r="VTM1310" s="1"/>
      <c r="VTN1310" s="1"/>
      <c r="VTO1310" s="1"/>
      <c r="VTP1310" s="1"/>
      <c r="VTQ1310" s="1"/>
      <c r="VTR1310" s="1"/>
      <c r="VTS1310" s="1"/>
      <c r="VTT1310" s="1"/>
      <c r="VTU1310" s="1"/>
      <c r="VTV1310" s="1"/>
      <c r="VTW1310" s="1"/>
      <c r="VTX1310" s="1"/>
      <c r="VTY1310" s="1"/>
      <c r="VTZ1310" s="1"/>
      <c r="VUA1310" s="1"/>
      <c r="VUB1310" s="1"/>
      <c r="VUC1310" s="1"/>
      <c r="VUD1310" s="1"/>
      <c r="VUE1310" s="1"/>
      <c r="VUF1310" s="1"/>
      <c r="VUG1310" s="1"/>
      <c r="VUH1310" s="1"/>
      <c r="VUI1310" s="1"/>
      <c r="VUJ1310" s="1"/>
      <c r="VUK1310" s="1"/>
      <c r="VUL1310" s="1"/>
      <c r="VUM1310" s="1"/>
      <c r="VUN1310" s="1"/>
      <c r="VUO1310" s="1"/>
      <c r="VUP1310" s="1"/>
      <c r="VUQ1310" s="1"/>
      <c r="VUR1310" s="1"/>
      <c r="VUS1310" s="1"/>
      <c r="VUT1310" s="1"/>
      <c r="VUU1310" s="1"/>
      <c r="VUV1310" s="1"/>
      <c r="VUW1310" s="1"/>
      <c r="VUX1310" s="1"/>
      <c r="VUY1310" s="1"/>
      <c r="VUZ1310" s="1"/>
      <c r="VVA1310" s="1"/>
      <c r="VVB1310" s="1"/>
      <c r="VVC1310" s="1"/>
      <c r="VVD1310" s="1"/>
      <c r="VVE1310" s="1"/>
      <c r="VVF1310" s="1"/>
      <c r="VVG1310" s="1"/>
      <c r="VVH1310" s="1"/>
      <c r="VVI1310" s="1"/>
      <c r="VVJ1310" s="1"/>
      <c r="VVK1310" s="1"/>
      <c r="VVL1310" s="1"/>
      <c r="VVM1310" s="1"/>
      <c r="VVN1310" s="1"/>
      <c r="VVO1310" s="1"/>
      <c r="VVP1310" s="1"/>
      <c r="VVQ1310" s="1"/>
      <c r="VVR1310" s="1"/>
      <c r="VVS1310" s="1"/>
      <c r="VVT1310" s="1"/>
      <c r="VVU1310" s="1"/>
      <c r="VVV1310" s="1"/>
      <c r="VVW1310" s="1"/>
      <c r="VVX1310" s="1"/>
      <c r="VVY1310" s="1"/>
      <c r="VVZ1310" s="1"/>
      <c r="VWA1310" s="1"/>
      <c r="VWB1310" s="1"/>
      <c r="VWC1310" s="1"/>
      <c r="VWD1310" s="1"/>
      <c r="VWE1310" s="1"/>
      <c r="VWF1310" s="1"/>
      <c r="VWG1310" s="1"/>
      <c r="VWH1310" s="1"/>
      <c r="VWI1310" s="1"/>
      <c r="VWJ1310" s="1"/>
      <c r="VWK1310" s="1"/>
      <c r="VWL1310" s="1"/>
      <c r="VWM1310" s="1"/>
      <c r="VWN1310" s="1"/>
      <c r="VWO1310" s="1"/>
      <c r="VWP1310" s="1"/>
      <c r="VWQ1310" s="1"/>
      <c r="VWR1310" s="1"/>
      <c r="VWS1310" s="1"/>
      <c r="VWT1310" s="1"/>
      <c r="VWU1310" s="1"/>
      <c r="VWV1310" s="1"/>
      <c r="VWW1310" s="1"/>
      <c r="VWX1310" s="1"/>
      <c r="VWY1310" s="1"/>
      <c r="VWZ1310" s="1"/>
      <c r="VXA1310" s="1"/>
      <c r="VXB1310" s="1"/>
      <c r="VXC1310" s="1"/>
      <c r="VXD1310" s="1"/>
      <c r="VXE1310" s="1"/>
      <c r="VXF1310" s="1"/>
      <c r="VXG1310" s="1"/>
      <c r="VXH1310" s="1"/>
      <c r="VXI1310" s="1"/>
      <c r="VXJ1310" s="1"/>
      <c r="VXK1310" s="1"/>
      <c r="VXL1310" s="1"/>
      <c r="VXM1310" s="1"/>
      <c r="VXN1310" s="1"/>
      <c r="VXO1310" s="1"/>
      <c r="VXP1310" s="1"/>
      <c r="VXQ1310" s="1"/>
      <c r="VXR1310" s="1"/>
      <c r="VXS1310" s="1"/>
      <c r="VXT1310" s="1"/>
      <c r="VXU1310" s="1"/>
      <c r="VXV1310" s="1"/>
      <c r="VXW1310" s="1"/>
      <c r="VXX1310" s="1"/>
      <c r="VXY1310" s="1"/>
      <c r="VXZ1310" s="1"/>
      <c r="VYA1310" s="1"/>
      <c r="VYB1310" s="1"/>
      <c r="VYC1310" s="1"/>
      <c r="VYD1310" s="1"/>
      <c r="VYE1310" s="1"/>
      <c r="VYF1310" s="1"/>
      <c r="VYG1310" s="1"/>
      <c r="VYH1310" s="1"/>
      <c r="VYI1310" s="1"/>
      <c r="VYJ1310" s="1"/>
      <c r="VYK1310" s="1"/>
      <c r="VYL1310" s="1"/>
      <c r="VYM1310" s="1"/>
      <c r="VYN1310" s="1"/>
      <c r="VYO1310" s="1"/>
      <c r="VYP1310" s="1"/>
      <c r="VYQ1310" s="1"/>
      <c r="VYR1310" s="1"/>
      <c r="VYS1310" s="1"/>
      <c r="VYT1310" s="1"/>
      <c r="VYU1310" s="1"/>
      <c r="VYV1310" s="1"/>
      <c r="VYW1310" s="1"/>
      <c r="VYX1310" s="1"/>
      <c r="VYY1310" s="1"/>
      <c r="VYZ1310" s="1"/>
      <c r="VZA1310" s="1"/>
      <c r="VZB1310" s="1"/>
      <c r="VZC1310" s="1"/>
      <c r="VZD1310" s="1"/>
      <c r="VZE1310" s="1"/>
      <c r="VZF1310" s="1"/>
      <c r="VZG1310" s="1"/>
      <c r="VZH1310" s="1"/>
      <c r="VZI1310" s="1"/>
      <c r="VZJ1310" s="1"/>
      <c r="VZK1310" s="1"/>
      <c r="VZL1310" s="1"/>
      <c r="VZM1310" s="1"/>
      <c r="VZN1310" s="1"/>
      <c r="VZO1310" s="1"/>
      <c r="VZP1310" s="1"/>
      <c r="VZQ1310" s="1"/>
      <c r="VZR1310" s="1"/>
      <c r="VZS1310" s="1"/>
      <c r="VZT1310" s="1"/>
      <c r="VZU1310" s="1"/>
      <c r="VZV1310" s="1"/>
      <c r="VZW1310" s="1"/>
      <c r="VZX1310" s="1"/>
      <c r="VZY1310" s="1"/>
      <c r="VZZ1310" s="1"/>
      <c r="WAA1310" s="1"/>
      <c r="WAB1310" s="1"/>
      <c r="WAC1310" s="1"/>
      <c r="WAD1310" s="1"/>
      <c r="WAE1310" s="1"/>
      <c r="WAF1310" s="1"/>
      <c r="WAG1310" s="1"/>
      <c r="WAH1310" s="1"/>
      <c r="WAI1310" s="1"/>
      <c r="WAJ1310" s="1"/>
      <c r="WAK1310" s="1"/>
      <c r="WAL1310" s="1"/>
      <c r="WAM1310" s="1"/>
      <c r="WAN1310" s="1"/>
      <c r="WAO1310" s="1"/>
      <c r="WAP1310" s="1"/>
      <c r="WAQ1310" s="1"/>
      <c r="WAR1310" s="1"/>
      <c r="WAS1310" s="1"/>
      <c r="WAT1310" s="1"/>
      <c r="WAU1310" s="1"/>
      <c r="WAV1310" s="1"/>
      <c r="WAW1310" s="1"/>
      <c r="WAX1310" s="1"/>
      <c r="WAY1310" s="1"/>
      <c r="WAZ1310" s="1"/>
      <c r="WBA1310" s="1"/>
      <c r="WBB1310" s="1"/>
      <c r="WBC1310" s="1"/>
      <c r="WBD1310" s="1"/>
      <c r="WBE1310" s="1"/>
      <c r="WBF1310" s="1"/>
      <c r="WBG1310" s="1"/>
      <c r="WBH1310" s="1"/>
      <c r="WBI1310" s="1"/>
      <c r="WBJ1310" s="1"/>
      <c r="WBK1310" s="1"/>
      <c r="WBL1310" s="1"/>
      <c r="WBM1310" s="1"/>
      <c r="WBN1310" s="1"/>
      <c r="WBO1310" s="1"/>
      <c r="WBP1310" s="1"/>
      <c r="WBQ1310" s="1"/>
      <c r="WBR1310" s="1"/>
      <c r="WBS1310" s="1"/>
      <c r="WBT1310" s="1"/>
      <c r="WBU1310" s="1"/>
      <c r="WBV1310" s="1"/>
      <c r="WBW1310" s="1"/>
      <c r="WBX1310" s="1"/>
      <c r="WBY1310" s="1"/>
      <c r="WBZ1310" s="1"/>
      <c r="WCA1310" s="1"/>
      <c r="WCB1310" s="1"/>
      <c r="WCC1310" s="1"/>
      <c r="WCD1310" s="1"/>
      <c r="WCE1310" s="1"/>
      <c r="WCF1310" s="1"/>
      <c r="WCG1310" s="1"/>
      <c r="WCH1310" s="1"/>
      <c r="WCI1310" s="1"/>
      <c r="WCJ1310" s="1"/>
      <c r="WCK1310" s="1"/>
      <c r="WCL1310" s="1"/>
      <c r="WCM1310" s="1"/>
      <c r="WCN1310" s="1"/>
      <c r="WCO1310" s="1"/>
      <c r="WCP1310" s="1"/>
      <c r="WCQ1310" s="1"/>
      <c r="WCR1310" s="1"/>
      <c r="WCS1310" s="1"/>
      <c r="WCT1310" s="1"/>
      <c r="WCU1310" s="1"/>
      <c r="WCV1310" s="1"/>
      <c r="WCW1310" s="1"/>
      <c r="WCX1310" s="1"/>
      <c r="WCY1310" s="1"/>
      <c r="WCZ1310" s="1"/>
      <c r="WDA1310" s="1"/>
      <c r="WDB1310" s="1"/>
      <c r="WDC1310" s="1"/>
      <c r="WDD1310" s="1"/>
      <c r="WDE1310" s="1"/>
      <c r="WDF1310" s="1"/>
      <c r="WDG1310" s="1"/>
      <c r="WDH1310" s="1"/>
      <c r="WDI1310" s="1"/>
      <c r="WDJ1310" s="1"/>
      <c r="WDK1310" s="1"/>
      <c r="WDL1310" s="1"/>
      <c r="WDM1310" s="1"/>
      <c r="WDN1310" s="1"/>
      <c r="WDO1310" s="1"/>
      <c r="WDP1310" s="1"/>
      <c r="WDQ1310" s="1"/>
      <c r="WDR1310" s="1"/>
      <c r="WDS1310" s="1"/>
      <c r="WDT1310" s="1"/>
      <c r="WDU1310" s="1"/>
      <c r="WDV1310" s="1"/>
      <c r="WDW1310" s="1"/>
      <c r="WDX1310" s="1"/>
      <c r="WDY1310" s="1"/>
      <c r="WDZ1310" s="1"/>
      <c r="WEA1310" s="1"/>
      <c r="WEB1310" s="1"/>
      <c r="WEC1310" s="1"/>
      <c r="WED1310" s="1"/>
      <c r="WEE1310" s="1"/>
      <c r="WEF1310" s="1"/>
      <c r="WEG1310" s="1"/>
      <c r="WEH1310" s="1"/>
      <c r="WEI1310" s="1"/>
      <c r="WEJ1310" s="1"/>
      <c r="WEK1310" s="1"/>
      <c r="WEL1310" s="1"/>
      <c r="WEM1310" s="1"/>
      <c r="WEN1310" s="1"/>
      <c r="WEO1310" s="1"/>
      <c r="WEP1310" s="1"/>
      <c r="WEQ1310" s="1"/>
      <c r="WER1310" s="1"/>
      <c r="WES1310" s="1"/>
      <c r="WET1310" s="1"/>
      <c r="WEU1310" s="1"/>
      <c r="WEV1310" s="1"/>
      <c r="WEW1310" s="1"/>
      <c r="WEX1310" s="1"/>
      <c r="WEY1310" s="1"/>
      <c r="WEZ1310" s="1"/>
      <c r="WFA1310" s="1"/>
      <c r="WFB1310" s="1"/>
      <c r="WFC1310" s="1"/>
      <c r="WFD1310" s="1"/>
      <c r="WFE1310" s="1"/>
      <c r="WFF1310" s="1"/>
      <c r="WFG1310" s="1"/>
      <c r="WFH1310" s="1"/>
      <c r="WFI1310" s="1"/>
      <c r="WFJ1310" s="1"/>
      <c r="WFK1310" s="1"/>
      <c r="WFL1310" s="1"/>
      <c r="WFM1310" s="1"/>
      <c r="WFN1310" s="1"/>
      <c r="WFO1310" s="1"/>
      <c r="WFP1310" s="1"/>
      <c r="WFQ1310" s="1"/>
      <c r="WFR1310" s="1"/>
      <c r="WFS1310" s="1"/>
      <c r="WFT1310" s="1"/>
      <c r="WFU1310" s="1"/>
      <c r="WFV1310" s="1"/>
      <c r="WFW1310" s="1"/>
      <c r="WFX1310" s="1"/>
      <c r="WFY1310" s="1"/>
      <c r="WFZ1310" s="1"/>
      <c r="WGA1310" s="1"/>
      <c r="WGB1310" s="1"/>
      <c r="WGC1310" s="1"/>
      <c r="WGD1310" s="1"/>
      <c r="WGE1310" s="1"/>
      <c r="WGF1310" s="1"/>
      <c r="WGG1310" s="1"/>
      <c r="WGH1310" s="1"/>
      <c r="WGI1310" s="1"/>
      <c r="WGJ1310" s="1"/>
      <c r="WGK1310" s="1"/>
      <c r="WGL1310" s="1"/>
      <c r="WGM1310" s="1"/>
      <c r="WGN1310" s="1"/>
      <c r="WGO1310" s="1"/>
      <c r="WGP1310" s="1"/>
      <c r="WGQ1310" s="1"/>
      <c r="WGR1310" s="1"/>
      <c r="WGS1310" s="1"/>
      <c r="WGT1310" s="1"/>
      <c r="WGU1310" s="1"/>
      <c r="WGV1310" s="1"/>
      <c r="WGW1310" s="1"/>
      <c r="WGX1310" s="1"/>
      <c r="WGY1310" s="1"/>
      <c r="WGZ1310" s="1"/>
      <c r="WHA1310" s="1"/>
      <c r="WHB1310" s="1"/>
      <c r="WHC1310" s="1"/>
      <c r="WHD1310" s="1"/>
      <c r="WHE1310" s="1"/>
      <c r="WHF1310" s="1"/>
      <c r="WHG1310" s="1"/>
      <c r="WHH1310" s="1"/>
      <c r="WHI1310" s="1"/>
      <c r="WHJ1310" s="1"/>
      <c r="WHK1310" s="1"/>
      <c r="WHL1310" s="1"/>
      <c r="WHM1310" s="1"/>
      <c r="WHN1310" s="1"/>
      <c r="WHO1310" s="1"/>
      <c r="WHP1310" s="1"/>
      <c r="WHQ1310" s="1"/>
      <c r="WHR1310" s="1"/>
      <c r="WHS1310" s="1"/>
      <c r="WHT1310" s="1"/>
      <c r="WHU1310" s="1"/>
      <c r="WHV1310" s="1"/>
      <c r="WHW1310" s="1"/>
      <c r="WHX1310" s="1"/>
      <c r="WHY1310" s="1"/>
      <c r="WHZ1310" s="1"/>
      <c r="WIA1310" s="1"/>
      <c r="WIB1310" s="1"/>
      <c r="WIC1310" s="1"/>
      <c r="WID1310" s="1"/>
      <c r="WIE1310" s="1"/>
      <c r="WIF1310" s="1"/>
      <c r="WIG1310" s="1"/>
      <c r="WIH1310" s="1"/>
      <c r="WII1310" s="1"/>
      <c r="WIJ1310" s="1"/>
      <c r="WIK1310" s="1"/>
      <c r="WIL1310" s="1"/>
      <c r="WIM1310" s="1"/>
      <c r="WIN1310" s="1"/>
      <c r="WIO1310" s="1"/>
      <c r="WIP1310" s="1"/>
      <c r="WIQ1310" s="1"/>
      <c r="WIR1310" s="1"/>
      <c r="WIS1310" s="1"/>
      <c r="WIT1310" s="1"/>
      <c r="WIU1310" s="1"/>
      <c r="WIV1310" s="1"/>
      <c r="WIW1310" s="1"/>
      <c r="WIX1310" s="1"/>
      <c r="WIY1310" s="1"/>
      <c r="WIZ1310" s="1"/>
      <c r="WJA1310" s="1"/>
      <c r="WJB1310" s="1"/>
      <c r="WJC1310" s="1"/>
      <c r="WJD1310" s="1"/>
      <c r="WJE1310" s="1"/>
      <c r="WJF1310" s="1"/>
      <c r="WJG1310" s="1"/>
      <c r="WJH1310" s="1"/>
      <c r="WJI1310" s="1"/>
      <c r="WJJ1310" s="1"/>
      <c r="WJK1310" s="1"/>
      <c r="WJL1310" s="1"/>
      <c r="WJM1310" s="1"/>
      <c r="WJN1310" s="1"/>
      <c r="WJO1310" s="1"/>
      <c r="WJP1310" s="1"/>
      <c r="WJQ1310" s="1"/>
      <c r="WJR1310" s="1"/>
      <c r="WJS1310" s="1"/>
      <c r="WJT1310" s="1"/>
      <c r="WJU1310" s="1"/>
      <c r="WJV1310" s="1"/>
      <c r="WJW1310" s="1"/>
      <c r="WJX1310" s="1"/>
      <c r="WJY1310" s="1"/>
      <c r="WJZ1310" s="1"/>
      <c r="WKA1310" s="1"/>
      <c r="WKB1310" s="1"/>
      <c r="WKC1310" s="1"/>
      <c r="WKD1310" s="1"/>
      <c r="WKE1310" s="1"/>
      <c r="WKF1310" s="1"/>
      <c r="WKG1310" s="1"/>
      <c r="WKH1310" s="1"/>
      <c r="WKI1310" s="1"/>
      <c r="WKJ1310" s="1"/>
      <c r="WKK1310" s="1"/>
      <c r="WKL1310" s="1"/>
      <c r="WKM1310" s="1"/>
      <c r="WKN1310" s="1"/>
      <c r="WKO1310" s="1"/>
      <c r="WKP1310" s="1"/>
      <c r="WKQ1310" s="1"/>
      <c r="WKR1310" s="1"/>
      <c r="WKS1310" s="1"/>
      <c r="WKT1310" s="1"/>
      <c r="WKU1310" s="1"/>
      <c r="WKV1310" s="1"/>
      <c r="WKW1310" s="1"/>
      <c r="WKX1310" s="1"/>
      <c r="WKY1310" s="1"/>
      <c r="WKZ1310" s="1"/>
      <c r="WLA1310" s="1"/>
      <c r="WLB1310" s="1"/>
      <c r="WLC1310" s="1"/>
      <c r="WLD1310" s="1"/>
      <c r="WLE1310" s="1"/>
      <c r="WLF1310" s="1"/>
      <c r="WLG1310" s="1"/>
      <c r="WLH1310" s="1"/>
      <c r="WLI1310" s="1"/>
      <c r="WLJ1310" s="1"/>
      <c r="WLK1310" s="1"/>
      <c r="WLL1310" s="1"/>
      <c r="WLM1310" s="1"/>
      <c r="WLN1310" s="1"/>
      <c r="WLO1310" s="1"/>
      <c r="WLP1310" s="1"/>
      <c r="WLQ1310" s="1"/>
      <c r="WLR1310" s="1"/>
      <c r="WLS1310" s="1"/>
      <c r="WLT1310" s="1"/>
      <c r="WLU1310" s="1"/>
      <c r="WLV1310" s="1"/>
      <c r="WLW1310" s="1"/>
      <c r="WLX1310" s="1"/>
      <c r="WLY1310" s="1"/>
      <c r="WLZ1310" s="1"/>
      <c r="WMA1310" s="1"/>
      <c r="WMB1310" s="1"/>
      <c r="WMC1310" s="1"/>
      <c r="WMD1310" s="1"/>
      <c r="WME1310" s="1"/>
      <c r="WMF1310" s="1"/>
      <c r="WMG1310" s="1"/>
      <c r="WMH1310" s="1"/>
      <c r="WMI1310" s="1"/>
      <c r="WMJ1310" s="1"/>
      <c r="WMK1310" s="1"/>
      <c r="WML1310" s="1"/>
      <c r="WMM1310" s="1"/>
      <c r="WMN1310" s="1"/>
      <c r="WMO1310" s="1"/>
      <c r="WMP1310" s="1"/>
      <c r="WMQ1310" s="1"/>
      <c r="WMR1310" s="1"/>
      <c r="WMS1310" s="1"/>
      <c r="WMT1310" s="1"/>
      <c r="WMU1310" s="1"/>
      <c r="WMV1310" s="1"/>
      <c r="WMW1310" s="1"/>
      <c r="WMX1310" s="1"/>
      <c r="WMY1310" s="1"/>
      <c r="WMZ1310" s="1"/>
      <c r="WNA1310" s="1"/>
      <c r="WNB1310" s="1"/>
      <c r="WNC1310" s="1"/>
      <c r="WND1310" s="1"/>
      <c r="WNE1310" s="1"/>
      <c r="WNF1310" s="1"/>
      <c r="WNG1310" s="1"/>
      <c r="WNH1310" s="1"/>
      <c r="WNI1310" s="1"/>
      <c r="WNJ1310" s="1"/>
      <c r="WNK1310" s="1"/>
      <c r="WNL1310" s="1"/>
      <c r="WNM1310" s="1"/>
      <c r="WNN1310" s="1"/>
      <c r="WNO1310" s="1"/>
      <c r="WNP1310" s="1"/>
      <c r="WNQ1310" s="1"/>
      <c r="WNR1310" s="1"/>
      <c r="WNS1310" s="1"/>
      <c r="WNT1310" s="1"/>
      <c r="WNU1310" s="1"/>
      <c r="WNV1310" s="1"/>
      <c r="WNW1310" s="1"/>
      <c r="WNX1310" s="1"/>
      <c r="WNY1310" s="1"/>
      <c r="WNZ1310" s="1"/>
      <c r="WOA1310" s="1"/>
      <c r="WOB1310" s="1"/>
      <c r="WOC1310" s="1"/>
      <c r="WOD1310" s="1"/>
      <c r="WOE1310" s="1"/>
      <c r="WOF1310" s="1"/>
      <c r="WOG1310" s="1"/>
      <c r="WOH1310" s="1"/>
      <c r="WOI1310" s="1"/>
      <c r="WOJ1310" s="1"/>
      <c r="WOK1310" s="1"/>
      <c r="WOL1310" s="1"/>
      <c r="WOM1310" s="1"/>
      <c r="WON1310" s="1"/>
      <c r="WOO1310" s="1"/>
      <c r="WOP1310" s="1"/>
      <c r="WOQ1310" s="1"/>
      <c r="WOR1310" s="1"/>
      <c r="WOS1310" s="1"/>
      <c r="WOT1310" s="1"/>
      <c r="WOU1310" s="1"/>
      <c r="WOV1310" s="1"/>
      <c r="WOW1310" s="1"/>
      <c r="WOX1310" s="1"/>
      <c r="WOY1310" s="1"/>
      <c r="WOZ1310" s="1"/>
      <c r="WPA1310" s="1"/>
      <c r="WPB1310" s="1"/>
      <c r="WPC1310" s="1"/>
      <c r="WPD1310" s="1"/>
      <c r="WPE1310" s="1"/>
      <c r="WPF1310" s="1"/>
      <c r="WPG1310" s="1"/>
      <c r="WPH1310" s="1"/>
      <c r="WPI1310" s="1"/>
      <c r="WPJ1310" s="1"/>
      <c r="WPK1310" s="1"/>
      <c r="WPL1310" s="1"/>
      <c r="WPM1310" s="1"/>
      <c r="WPN1310" s="1"/>
      <c r="WPO1310" s="1"/>
      <c r="WPP1310" s="1"/>
      <c r="WPQ1310" s="1"/>
      <c r="WPR1310" s="1"/>
      <c r="WPS1310" s="1"/>
      <c r="WPT1310" s="1"/>
      <c r="WPU1310" s="1"/>
      <c r="WPV1310" s="1"/>
      <c r="WPW1310" s="1"/>
      <c r="WPX1310" s="1"/>
      <c r="WPY1310" s="1"/>
      <c r="WPZ1310" s="1"/>
      <c r="WQA1310" s="1"/>
      <c r="WQB1310" s="1"/>
      <c r="WQC1310" s="1"/>
      <c r="WQD1310" s="1"/>
      <c r="WQE1310" s="1"/>
      <c r="WQF1310" s="1"/>
      <c r="WQG1310" s="1"/>
      <c r="WQH1310" s="1"/>
      <c r="WQI1310" s="1"/>
      <c r="WQJ1310" s="1"/>
      <c r="WQK1310" s="1"/>
      <c r="WQL1310" s="1"/>
      <c r="WQM1310" s="1"/>
      <c r="WQN1310" s="1"/>
      <c r="WQO1310" s="1"/>
      <c r="WQP1310" s="1"/>
      <c r="WQQ1310" s="1"/>
      <c r="WQR1310" s="1"/>
      <c r="WQS1310" s="1"/>
      <c r="WQT1310" s="1"/>
      <c r="WQU1310" s="1"/>
      <c r="WQV1310" s="1"/>
      <c r="WQW1310" s="1"/>
      <c r="WQX1310" s="1"/>
      <c r="WQY1310" s="1"/>
      <c r="WQZ1310" s="1"/>
      <c r="WRA1310" s="1"/>
      <c r="WRB1310" s="1"/>
      <c r="WRC1310" s="1"/>
      <c r="WRD1310" s="1"/>
      <c r="WRE1310" s="1"/>
      <c r="WRF1310" s="1"/>
      <c r="WRG1310" s="1"/>
      <c r="WRH1310" s="1"/>
      <c r="WRI1310" s="1"/>
      <c r="WRJ1310" s="1"/>
      <c r="WRK1310" s="1"/>
      <c r="WRL1310" s="1"/>
      <c r="WRM1310" s="1"/>
      <c r="WRN1310" s="1"/>
      <c r="WRO1310" s="1"/>
      <c r="WRP1310" s="1"/>
      <c r="WRQ1310" s="1"/>
      <c r="WRR1310" s="1"/>
      <c r="WRS1310" s="1"/>
      <c r="WRT1310" s="1"/>
      <c r="WRU1310" s="1"/>
      <c r="WRV1310" s="1"/>
      <c r="WRW1310" s="1"/>
      <c r="WRX1310" s="1"/>
      <c r="WRY1310" s="1"/>
      <c r="WRZ1310" s="1"/>
      <c r="WSA1310" s="1"/>
      <c r="WSB1310" s="1"/>
      <c r="WSC1310" s="1"/>
      <c r="WSD1310" s="1"/>
      <c r="WSE1310" s="1"/>
      <c r="WSF1310" s="1"/>
      <c r="WSG1310" s="1"/>
      <c r="WSH1310" s="1"/>
      <c r="WSI1310" s="1"/>
      <c r="WSJ1310" s="1"/>
      <c r="WSK1310" s="1"/>
      <c r="WSL1310" s="1"/>
      <c r="WSM1310" s="1"/>
      <c r="WSN1310" s="1"/>
      <c r="WSO1310" s="1"/>
      <c r="WSP1310" s="1"/>
      <c r="WSQ1310" s="1"/>
      <c r="WSR1310" s="1"/>
      <c r="WSS1310" s="1"/>
      <c r="WST1310" s="1"/>
      <c r="WSU1310" s="1"/>
      <c r="WSV1310" s="1"/>
      <c r="WSW1310" s="1"/>
      <c r="WSX1310" s="1"/>
      <c r="WSY1310" s="1"/>
      <c r="WSZ1310" s="1"/>
      <c r="WTA1310" s="1"/>
      <c r="WTB1310" s="1"/>
      <c r="WTC1310" s="1"/>
      <c r="WTD1310" s="1"/>
      <c r="WTE1310" s="1"/>
      <c r="WTF1310" s="1"/>
      <c r="WTG1310" s="1"/>
      <c r="WTH1310" s="1"/>
      <c r="WTI1310" s="1"/>
      <c r="WTJ1310" s="1"/>
      <c r="WTK1310" s="1"/>
      <c r="WTL1310" s="1"/>
      <c r="WTM1310" s="1"/>
      <c r="WTN1310" s="1"/>
      <c r="WTO1310" s="1"/>
      <c r="WTP1310" s="1"/>
      <c r="WTQ1310" s="1"/>
      <c r="WTR1310" s="1"/>
      <c r="WTS1310" s="1"/>
      <c r="WTT1310" s="1"/>
      <c r="WTU1310" s="1"/>
      <c r="WTV1310" s="1"/>
      <c r="WTW1310" s="1"/>
      <c r="WTX1310" s="1"/>
      <c r="WTY1310" s="1"/>
      <c r="WTZ1310" s="1"/>
      <c r="WUA1310" s="1"/>
      <c r="WUB1310" s="1"/>
      <c r="WUC1310" s="1"/>
      <c r="WUD1310" s="1"/>
      <c r="WUE1310" s="1"/>
      <c r="WUF1310" s="1"/>
      <c r="WUG1310" s="1"/>
      <c r="WUH1310" s="1"/>
      <c r="WUI1310" s="1"/>
      <c r="WUJ1310" s="1"/>
      <c r="WUK1310" s="1"/>
      <c r="WUL1310" s="1"/>
      <c r="WUM1310" s="1"/>
      <c r="WUN1310" s="1"/>
      <c r="WUO1310" s="1"/>
      <c r="WUP1310" s="1"/>
      <c r="WUQ1310" s="1"/>
      <c r="WUR1310" s="1"/>
      <c r="WUS1310" s="1"/>
      <c r="WUT1310" s="1"/>
      <c r="WUU1310" s="1"/>
      <c r="WUV1310" s="1"/>
      <c r="WUW1310" s="1"/>
      <c r="WUX1310" s="1"/>
      <c r="WUY1310" s="1"/>
      <c r="WUZ1310" s="1"/>
      <c r="WVA1310" s="1"/>
      <c r="WVB1310" s="1"/>
      <c r="WVC1310" s="1"/>
      <c r="WVD1310" s="1"/>
      <c r="WVE1310" s="1"/>
      <c r="WVF1310" s="1"/>
      <c r="WVG1310" s="1"/>
      <c r="WVH1310" s="1"/>
      <c r="WVI1310" s="1"/>
      <c r="WVJ1310" s="1"/>
      <c r="WVK1310" s="1"/>
      <c r="WVL1310" s="1"/>
      <c r="WVM1310" s="1"/>
      <c r="WVN1310" s="1"/>
      <c r="WVO1310" s="1"/>
      <c r="WVP1310" s="1"/>
      <c r="WVQ1310" s="1"/>
      <c r="WVR1310" s="1"/>
      <c r="WVS1310" s="1"/>
      <c r="WVT1310" s="1"/>
      <c r="WVU1310" s="1"/>
      <c r="WVV1310" s="1"/>
      <c r="WVW1310" s="1"/>
      <c r="WVX1310" s="1"/>
      <c r="WVY1310" s="1"/>
      <c r="WVZ1310" s="1"/>
      <c r="WWA1310" s="1"/>
    </row>
    <row r="1311" spans="1:16147" s="52" customFormat="1" ht="18" customHeight="1">
      <c r="A1311" s="67"/>
      <c r="B1311" s="22"/>
      <c r="C1311" s="23"/>
      <c r="D1311" s="23"/>
      <c r="E1311" s="23"/>
      <c r="F1311" s="23"/>
      <c r="G1311" s="27"/>
      <c r="H1311" s="960"/>
      <c r="I1311" s="960"/>
      <c r="J1311" s="21"/>
      <c r="K1311" s="879" t="s">
        <v>1739</v>
      </c>
      <c r="L1311" s="1006" t="s">
        <v>327</v>
      </c>
      <c r="M1311" s="1004">
        <f t="shared" si="36"/>
        <v>180</v>
      </c>
      <c r="N1311" s="4"/>
      <c r="O1311" s="4">
        <v>180</v>
      </c>
      <c r="P1311" s="39">
        <v>1</v>
      </c>
      <c r="Q1311" s="6">
        <f t="shared" si="37"/>
        <v>180</v>
      </c>
      <c r="R1311" s="6"/>
      <c r="S1311" s="6"/>
      <c r="T1311" s="45"/>
      <c r="U1311" s="5"/>
      <c r="V1311" s="1057"/>
      <c r="W1311" s="1057"/>
      <c r="X1311" s="1057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  <c r="FY1311" s="1"/>
      <c r="FZ1311" s="1"/>
      <c r="GA1311" s="1"/>
      <c r="GB1311" s="1"/>
      <c r="GC1311" s="1"/>
      <c r="GD1311" s="1"/>
      <c r="GE1311" s="1"/>
      <c r="GF1311" s="1"/>
      <c r="GG1311" s="1"/>
      <c r="GH1311" s="1"/>
      <c r="GI1311" s="1"/>
      <c r="GJ1311" s="1"/>
      <c r="GK1311" s="1"/>
      <c r="GL1311" s="1"/>
      <c r="GM1311" s="1"/>
      <c r="GN1311" s="1"/>
      <c r="GO1311" s="1"/>
      <c r="GP1311" s="1"/>
      <c r="GQ1311" s="1"/>
      <c r="GR1311" s="1"/>
      <c r="GS1311" s="1"/>
      <c r="GT1311" s="1"/>
      <c r="GU1311" s="1"/>
      <c r="GV1311" s="1"/>
      <c r="GW1311" s="1"/>
      <c r="GX1311" s="1"/>
      <c r="GY1311" s="1"/>
      <c r="GZ1311" s="1"/>
      <c r="HA1311" s="1"/>
      <c r="HB1311" s="1"/>
      <c r="HC1311" s="1"/>
      <c r="HD1311" s="1"/>
      <c r="HE1311" s="1"/>
      <c r="HF1311" s="1"/>
      <c r="HG1311" s="1"/>
      <c r="HH1311" s="1"/>
      <c r="HI1311" s="1"/>
      <c r="HJ1311" s="1"/>
      <c r="HK1311" s="1"/>
      <c r="HL1311" s="1"/>
      <c r="HM1311" s="1"/>
      <c r="HN1311" s="1"/>
      <c r="HO1311" s="1"/>
      <c r="HP1311" s="1"/>
      <c r="HQ1311" s="1"/>
      <c r="HR1311" s="1"/>
      <c r="HS1311" s="1"/>
      <c r="HT1311" s="1"/>
      <c r="HU1311" s="1"/>
      <c r="HV1311" s="1"/>
      <c r="HW1311" s="1"/>
      <c r="HX1311" s="1"/>
      <c r="HY1311" s="1"/>
      <c r="HZ1311" s="1"/>
      <c r="IA1311" s="1"/>
      <c r="IB1311" s="1"/>
      <c r="IC1311" s="1"/>
      <c r="ID1311" s="1"/>
      <c r="IE1311" s="1"/>
      <c r="IF1311" s="1"/>
      <c r="IG1311" s="1"/>
      <c r="IH1311" s="1"/>
      <c r="II1311" s="1"/>
      <c r="IJ1311" s="1"/>
      <c r="IK1311" s="1"/>
      <c r="IL1311" s="1"/>
      <c r="IM1311" s="1"/>
      <c r="IN1311" s="1"/>
      <c r="IO1311" s="1"/>
      <c r="IP1311" s="1"/>
      <c r="IQ1311" s="1"/>
      <c r="IR1311" s="1"/>
      <c r="IS1311" s="1"/>
      <c r="IT1311" s="1"/>
      <c r="IU1311" s="1"/>
      <c r="IV1311" s="1"/>
      <c r="IW1311" s="1"/>
      <c r="IX1311" s="1"/>
      <c r="IY1311" s="1"/>
      <c r="IZ1311" s="1"/>
      <c r="JA1311" s="1"/>
      <c r="JB1311" s="1"/>
      <c r="JC1311" s="1"/>
      <c r="JD1311" s="1"/>
      <c r="JE1311" s="1"/>
      <c r="JF1311" s="1"/>
      <c r="JG1311" s="1"/>
      <c r="JH1311" s="1"/>
      <c r="JI1311" s="1"/>
      <c r="JJ1311" s="1"/>
      <c r="JK1311" s="1"/>
      <c r="JL1311" s="1"/>
      <c r="JM1311" s="1"/>
      <c r="JN1311" s="1"/>
      <c r="JO1311" s="1"/>
      <c r="JP1311" s="1"/>
      <c r="JQ1311" s="1"/>
      <c r="JR1311" s="1"/>
      <c r="JS1311" s="1"/>
      <c r="JT1311" s="1"/>
      <c r="JU1311" s="1"/>
      <c r="JV1311" s="1"/>
      <c r="JW1311" s="1"/>
      <c r="JX1311" s="1"/>
      <c r="JY1311" s="1"/>
      <c r="JZ1311" s="1"/>
      <c r="KA1311" s="1"/>
      <c r="KB1311" s="1"/>
      <c r="KC1311" s="1"/>
      <c r="KD1311" s="1"/>
      <c r="KE1311" s="1"/>
      <c r="KF1311" s="1"/>
      <c r="KG1311" s="1"/>
      <c r="KH1311" s="1"/>
      <c r="KI1311" s="1"/>
      <c r="KJ1311" s="1"/>
      <c r="KK1311" s="1"/>
      <c r="KL1311" s="1"/>
      <c r="KM1311" s="1"/>
      <c r="KN1311" s="1"/>
      <c r="KO1311" s="1"/>
      <c r="KP1311" s="1"/>
      <c r="KQ1311" s="1"/>
      <c r="KR1311" s="1"/>
      <c r="KS1311" s="1"/>
      <c r="KT1311" s="1"/>
      <c r="KU1311" s="1"/>
      <c r="KV1311" s="1"/>
      <c r="KW1311" s="1"/>
      <c r="KX1311" s="1"/>
      <c r="KY1311" s="1"/>
      <c r="KZ1311" s="1"/>
      <c r="LA1311" s="1"/>
      <c r="LB1311" s="1"/>
      <c r="LC1311" s="1"/>
      <c r="LD1311" s="1"/>
      <c r="LE1311" s="1"/>
      <c r="LF1311" s="1"/>
      <c r="LG1311" s="1"/>
      <c r="LH1311" s="1"/>
      <c r="LI1311" s="1"/>
      <c r="LJ1311" s="1"/>
      <c r="LK1311" s="1"/>
      <c r="LL1311" s="1"/>
      <c r="LM1311" s="1"/>
      <c r="LN1311" s="1"/>
      <c r="LO1311" s="1"/>
      <c r="LP1311" s="1"/>
      <c r="LQ1311" s="1"/>
      <c r="LR1311" s="1"/>
      <c r="LS1311" s="1"/>
      <c r="LT1311" s="1"/>
      <c r="LU1311" s="1"/>
      <c r="LV1311" s="1"/>
      <c r="LW1311" s="1"/>
      <c r="LX1311" s="1"/>
      <c r="LY1311" s="1"/>
      <c r="LZ1311" s="1"/>
      <c r="MA1311" s="1"/>
      <c r="MB1311" s="1"/>
      <c r="MC1311" s="1"/>
      <c r="MD1311" s="1"/>
      <c r="ME1311" s="1"/>
      <c r="MF1311" s="1"/>
      <c r="MG1311" s="1"/>
      <c r="MH1311" s="1"/>
      <c r="MI1311" s="1"/>
      <c r="MJ1311" s="1"/>
      <c r="MK1311" s="1"/>
      <c r="ML1311" s="1"/>
      <c r="MM1311" s="1"/>
      <c r="MN1311" s="1"/>
      <c r="MO1311" s="1"/>
      <c r="MP1311" s="1"/>
      <c r="MQ1311" s="1"/>
      <c r="MR1311" s="1"/>
      <c r="MS1311" s="1"/>
      <c r="MT1311" s="1"/>
      <c r="MU1311" s="1"/>
      <c r="MV1311" s="1"/>
      <c r="MW1311" s="1"/>
      <c r="MX1311" s="1"/>
      <c r="MY1311" s="1"/>
      <c r="MZ1311" s="1"/>
      <c r="NA1311" s="1"/>
      <c r="NB1311" s="1"/>
      <c r="NC1311" s="1"/>
      <c r="ND1311" s="1"/>
      <c r="NE1311" s="1"/>
      <c r="NF1311" s="1"/>
      <c r="NG1311" s="1"/>
      <c r="NH1311" s="1"/>
      <c r="NI1311" s="1"/>
      <c r="NJ1311" s="1"/>
      <c r="NK1311" s="1"/>
      <c r="NL1311" s="1"/>
      <c r="NM1311" s="1"/>
      <c r="NN1311" s="1"/>
      <c r="NO1311" s="1"/>
      <c r="NP1311" s="1"/>
      <c r="NQ1311" s="1"/>
      <c r="NR1311" s="1"/>
      <c r="NS1311" s="1"/>
      <c r="NT1311" s="1"/>
      <c r="NU1311" s="1"/>
      <c r="NV1311" s="1"/>
      <c r="NW1311" s="1"/>
      <c r="NX1311" s="1"/>
      <c r="NY1311" s="1"/>
      <c r="NZ1311" s="1"/>
      <c r="OA1311" s="1"/>
      <c r="OB1311" s="1"/>
      <c r="OC1311" s="1"/>
      <c r="OD1311" s="1"/>
      <c r="OE1311" s="1"/>
      <c r="OF1311" s="1"/>
      <c r="OG1311" s="1"/>
      <c r="OH1311" s="1"/>
      <c r="OI1311" s="1"/>
      <c r="OJ1311" s="1"/>
      <c r="OK1311" s="1"/>
      <c r="OL1311" s="1"/>
      <c r="OM1311" s="1"/>
      <c r="ON1311" s="1"/>
      <c r="OO1311" s="1"/>
      <c r="OP1311" s="1"/>
      <c r="OQ1311" s="1"/>
      <c r="OR1311" s="1"/>
      <c r="OS1311" s="1"/>
      <c r="OT1311" s="1"/>
      <c r="OU1311" s="1"/>
      <c r="OV1311" s="1"/>
      <c r="OW1311" s="1"/>
      <c r="OX1311" s="1"/>
      <c r="OY1311" s="1"/>
      <c r="OZ1311" s="1"/>
      <c r="PA1311" s="1"/>
      <c r="PB1311" s="1"/>
      <c r="PC1311" s="1"/>
      <c r="PD1311" s="1"/>
      <c r="PE1311" s="1"/>
      <c r="PF1311" s="1"/>
      <c r="PG1311" s="1"/>
      <c r="PH1311" s="1"/>
      <c r="PI1311" s="1"/>
      <c r="PJ1311" s="1"/>
      <c r="PK1311" s="1"/>
      <c r="PL1311" s="1"/>
      <c r="PM1311" s="1"/>
      <c r="PN1311" s="1"/>
      <c r="PO1311" s="1"/>
      <c r="PP1311" s="1"/>
      <c r="PQ1311" s="1"/>
      <c r="PR1311" s="1"/>
      <c r="PS1311" s="1"/>
      <c r="PT1311" s="1"/>
      <c r="PU1311" s="1"/>
      <c r="PV1311" s="1"/>
      <c r="PW1311" s="1"/>
      <c r="PX1311" s="1"/>
      <c r="PY1311" s="1"/>
      <c r="PZ1311" s="1"/>
      <c r="QA1311" s="1"/>
      <c r="QB1311" s="1"/>
      <c r="QC1311" s="1"/>
      <c r="QD1311" s="1"/>
      <c r="QE1311" s="1"/>
      <c r="QF1311" s="1"/>
      <c r="QG1311" s="1"/>
      <c r="QH1311" s="1"/>
      <c r="QI1311" s="1"/>
      <c r="QJ1311" s="1"/>
      <c r="QK1311" s="1"/>
      <c r="QL1311" s="1"/>
      <c r="QM1311" s="1"/>
      <c r="QN1311" s="1"/>
      <c r="QO1311" s="1"/>
      <c r="QP1311" s="1"/>
      <c r="QQ1311" s="1"/>
      <c r="QR1311" s="1"/>
      <c r="QS1311" s="1"/>
      <c r="QT1311" s="1"/>
      <c r="QU1311" s="1"/>
      <c r="QV1311" s="1"/>
      <c r="QW1311" s="1"/>
      <c r="QX1311" s="1"/>
      <c r="QY1311" s="1"/>
      <c r="QZ1311" s="1"/>
      <c r="RA1311" s="1"/>
      <c r="RB1311" s="1"/>
      <c r="RC1311" s="1"/>
      <c r="RD1311" s="1"/>
      <c r="RE1311" s="1"/>
      <c r="RF1311" s="1"/>
      <c r="RG1311" s="1"/>
      <c r="RH1311" s="1"/>
      <c r="RI1311" s="1"/>
      <c r="RJ1311" s="1"/>
      <c r="RK1311" s="1"/>
      <c r="RL1311" s="1"/>
      <c r="RM1311" s="1"/>
      <c r="RN1311" s="1"/>
      <c r="RO1311" s="1"/>
      <c r="RP1311" s="1"/>
      <c r="RQ1311" s="1"/>
      <c r="RR1311" s="1"/>
      <c r="RS1311" s="1"/>
      <c r="RT1311" s="1"/>
      <c r="RU1311" s="1"/>
      <c r="RV1311" s="1"/>
      <c r="RW1311" s="1"/>
      <c r="RX1311" s="1"/>
      <c r="RY1311" s="1"/>
      <c r="RZ1311" s="1"/>
      <c r="SA1311" s="1"/>
      <c r="SB1311" s="1"/>
      <c r="SC1311" s="1"/>
      <c r="SD1311" s="1"/>
      <c r="SE1311" s="1"/>
      <c r="SF1311" s="1"/>
      <c r="SG1311" s="1"/>
      <c r="SH1311" s="1"/>
      <c r="SI1311" s="1"/>
      <c r="SJ1311" s="1"/>
      <c r="SK1311" s="1"/>
      <c r="SL1311" s="1"/>
      <c r="SM1311" s="1"/>
      <c r="SN1311" s="1"/>
      <c r="SO1311" s="1"/>
      <c r="SP1311" s="1"/>
      <c r="SQ1311" s="1"/>
      <c r="SR1311" s="1"/>
      <c r="SS1311" s="1"/>
      <c r="ST1311" s="1"/>
      <c r="SU1311" s="1"/>
      <c r="SV1311" s="1"/>
      <c r="SW1311" s="1"/>
      <c r="SX1311" s="1"/>
      <c r="SY1311" s="1"/>
      <c r="SZ1311" s="1"/>
      <c r="TA1311" s="1"/>
      <c r="TB1311" s="1"/>
      <c r="TC1311" s="1"/>
      <c r="TD1311" s="1"/>
      <c r="TE1311" s="1"/>
      <c r="TF1311" s="1"/>
      <c r="TG1311" s="1"/>
      <c r="TH1311" s="1"/>
      <c r="TI1311" s="1"/>
      <c r="TJ1311" s="1"/>
      <c r="TK1311" s="1"/>
      <c r="TL1311" s="1"/>
      <c r="TM1311" s="1"/>
      <c r="TN1311" s="1"/>
      <c r="TO1311" s="1"/>
      <c r="TP1311" s="1"/>
      <c r="TQ1311" s="1"/>
      <c r="TR1311" s="1"/>
      <c r="TS1311" s="1"/>
      <c r="TT1311" s="1"/>
      <c r="TU1311" s="1"/>
      <c r="TV1311" s="1"/>
      <c r="TW1311" s="1"/>
      <c r="TX1311" s="1"/>
      <c r="TY1311" s="1"/>
      <c r="TZ1311" s="1"/>
      <c r="UA1311" s="1"/>
      <c r="UB1311" s="1"/>
      <c r="UC1311" s="1"/>
      <c r="UD1311" s="1"/>
      <c r="UE1311" s="1"/>
      <c r="UF1311" s="1"/>
      <c r="UG1311" s="1"/>
      <c r="UH1311" s="1"/>
      <c r="UI1311" s="1"/>
      <c r="UJ1311" s="1"/>
      <c r="UK1311" s="1"/>
      <c r="UL1311" s="1"/>
      <c r="UM1311" s="1"/>
      <c r="UN1311" s="1"/>
      <c r="UO1311" s="1"/>
      <c r="UP1311" s="1"/>
      <c r="UQ1311" s="1"/>
      <c r="UR1311" s="1"/>
      <c r="US1311" s="1"/>
      <c r="UT1311" s="1"/>
      <c r="UU1311" s="1"/>
      <c r="UV1311" s="1"/>
      <c r="UW1311" s="1"/>
      <c r="UX1311" s="1"/>
      <c r="UY1311" s="1"/>
      <c r="UZ1311" s="1"/>
      <c r="VA1311" s="1"/>
      <c r="VB1311" s="1"/>
      <c r="VC1311" s="1"/>
      <c r="VD1311" s="1"/>
      <c r="VE1311" s="1"/>
      <c r="VF1311" s="1"/>
      <c r="VG1311" s="1"/>
      <c r="VH1311" s="1"/>
      <c r="VI1311" s="1"/>
      <c r="VJ1311" s="1"/>
      <c r="VK1311" s="1"/>
      <c r="VL1311" s="1"/>
      <c r="VM1311" s="1"/>
      <c r="VN1311" s="1"/>
      <c r="VO1311" s="1"/>
      <c r="VP1311" s="1"/>
      <c r="VQ1311" s="1"/>
      <c r="VR1311" s="1"/>
      <c r="VS1311" s="1"/>
      <c r="VT1311" s="1"/>
      <c r="VU1311" s="1"/>
      <c r="VV1311" s="1"/>
      <c r="VW1311" s="1"/>
      <c r="VX1311" s="1"/>
      <c r="VY1311" s="1"/>
      <c r="VZ1311" s="1"/>
      <c r="WA1311" s="1"/>
      <c r="WB1311" s="1"/>
      <c r="WC1311" s="1"/>
      <c r="WD1311" s="1"/>
      <c r="WE1311" s="1"/>
      <c r="WF1311" s="1"/>
      <c r="WG1311" s="1"/>
      <c r="WH1311" s="1"/>
      <c r="WI1311" s="1"/>
      <c r="WJ1311" s="1"/>
      <c r="WK1311" s="1"/>
      <c r="WL1311" s="1"/>
      <c r="WM1311" s="1"/>
      <c r="WN1311" s="1"/>
      <c r="WO1311" s="1"/>
      <c r="WP1311" s="1"/>
      <c r="WQ1311" s="1"/>
      <c r="WR1311" s="1"/>
      <c r="WS1311" s="1"/>
      <c r="WT1311" s="1"/>
      <c r="WU1311" s="1"/>
      <c r="WV1311" s="1"/>
      <c r="WW1311" s="1"/>
      <c r="WX1311" s="1"/>
      <c r="WY1311" s="1"/>
      <c r="WZ1311" s="1"/>
      <c r="XA1311" s="1"/>
      <c r="XB1311" s="1"/>
      <c r="XC1311" s="1"/>
      <c r="XD1311" s="1"/>
      <c r="XE1311" s="1"/>
      <c r="XF1311" s="1"/>
      <c r="XG1311" s="1"/>
      <c r="XH1311" s="1"/>
      <c r="XI1311" s="1"/>
      <c r="XJ1311" s="1"/>
      <c r="XK1311" s="1"/>
      <c r="XL1311" s="1"/>
      <c r="XM1311" s="1"/>
      <c r="XN1311" s="1"/>
      <c r="XO1311" s="1"/>
      <c r="XP1311" s="1"/>
      <c r="XQ1311" s="1"/>
      <c r="XR1311" s="1"/>
      <c r="XS1311" s="1"/>
      <c r="XT1311" s="1"/>
      <c r="XU1311" s="1"/>
      <c r="XV1311" s="1"/>
      <c r="XW1311" s="1"/>
      <c r="XX1311" s="1"/>
      <c r="XY1311" s="1"/>
      <c r="XZ1311" s="1"/>
      <c r="YA1311" s="1"/>
      <c r="YB1311" s="1"/>
      <c r="YC1311" s="1"/>
      <c r="YD1311" s="1"/>
      <c r="YE1311" s="1"/>
      <c r="YF1311" s="1"/>
      <c r="YG1311" s="1"/>
      <c r="YH1311" s="1"/>
      <c r="YI1311" s="1"/>
      <c r="YJ1311" s="1"/>
      <c r="YK1311" s="1"/>
      <c r="YL1311" s="1"/>
      <c r="YM1311" s="1"/>
      <c r="YN1311" s="1"/>
      <c r="YO1311" s="1"/>
      <c r="YP1311" s="1"/>
      <c r="YQ1311" s="1"/>
      <c r="YR1311" s="1"/>
      <c r="YS1311" s="1"/>
      <c r="YT1311" s="1"/>
      <c r="YU1311" s="1"/>
      <c r="YV1311" s="1"/>
      <c r="YW1311" s="1"/>
      <c r="YX1311" s="1"/>
      <c r="YY1311" s="1"/>
      <c r="YZ1311" s="1"/>
      <c r="ZA1311" s="1"/>
      <c r="ZB1311" s="1"/>
      <c r="ZC1311" s="1"/>
      <c r="ZD1311" s="1"/>
      <c r="ZE1311" s="1"/>
      <c r="ZF1311" s="1"/>
      <c r="ZG1311" s="1"/>
      <c r="ZH1311" s="1"/>
      <c r="ZI1311" s="1"/>
      <c r="ZJ1311" s="1"/>
      <c r="ZK1311" s="1"/>
      <c r="ZL1311" s="1"/>
      <c r="ZM1311" s="1"/>
      <c r="ZN1311" s="1"/>
      <c r="ZO1311" s="1"/>
      <c r="ZP1311" s="1"/>
      <c r="ZQ1311" s="1"/>
      <c r="ZR1311" s="1"/>
      <c r="ZS1311" s="1"/>
      <c r="ZT1311" s="1"/>
      <c r="ZU1311" s="1"/>
      <c r="ZV1311" s="1"/>
      <c r="ZW1311" s="1"/>
      <c r="ZX1311" s="1"/>
      <c r="ZY1311" s="1"/>
      <c r="ZZ1311" s="1"/>
      <c r="AAA1311" s="1"/>
      <c r="AAB1311" s="1"/>
      <c r="AAC1311" s="1"/>
      <c r="AAD1311" s="1"/>
      <c r="AAE1311" s="1"/>
      <c r="AAF1311" s="1"/>
      <c r="AAG1311" s="1"/>
      <c r="AAH1311" s="1"/>
      <c r="AAI1311" s="1"/>
      <c r="AAJ1311" s="1"/>
      <c r="AAK1311" s="1"/>
      <c r="AAL1311" s="1"/>
      <c r="AAM1311" s="1"/>
      <c r="AAN1311" s="1"/>
      <c r="AAO1311" s="1"/>
      <c r="AAP1311" s="1"/>
      <c r="AAQ1311" s="1"/>
      <c r="AAR1311" s="1"/>
      <c r="AAS1311" s="1"/>
      <c r="AAT1311" s="1"/>
      <c r="AAU1311" s="1"/>
      <c r="AAV1311" s="1"/>
      <c r="AAW1311" s="1"/>
      <c r="AAX1311" s="1"/>
      <c r="AAY1311" s="1"/>
      <c r="AAZ1311" s="1"/>
      <c r="ABA1311" s="1"/>
      <c r="ABB1311" s="1"/>
      <c r="ABC1311" s="1"/>
      <c r="ABD1311" s="1"/>
      <c r="ABE1311" s="1"/>
      <c r="ABF1311" s="1"/>
      <c r="ABG1311" s="1"/>
      <c r="ABH1311" s="1"/>
      <c r="ABI1311" s="1"/>
      <c r="ABJ1311" s="1"/>
      <c r="ABK1311" s="1"/>
      <c r="ABL1311" s="1"/>
      <c r="ABM1311" s="1"/>
      <c r="ABN1311" s="1"/>
      <c r="ABO1311" s="1"/>
      <c r="ABP1311" s="1"/>
      <c r="ABQ1311" s="1"/>
      <c r="ABR1311" s="1"/>
      <c r="ABS1311" s="1"/>
      <c r="ABT1311" s="1"/>
      <c r="ABU1311" s="1"/>
      <c r="ABV1311" s="1"/>
      <c r="ABW1311" s="1"/>
      <c r="ABX1311" s="1"/>
      <c r="ABY1311" s="1"/>
      <c r="ABZ1311" s="1"/>
      <c r="ACA1311" s="1"/>
      <c r="ACB1311" s="1"/>
      <c r="ACC1311" s="1"/>
      <c r="ACD1311" s="1"/>
      <c r="ACE1311" s="1"/>
      <c r="ACF1311" s="1"/>
      <c r="ACG1311" s="1"/>
      <c r="ACH1311" s="1"/>
      <c r="ACI1311" s="1"/>
      <c r="ACJ1311" s="1"/>
      <c r="ACK1311" s="1"/>
      <c r="ACL1311" s="1"/>
      <c r="ACM1311" s="1"/>
      <c r="ACN1311" s="1"/>
      <c r="ACO1311" s="1"/>
      <c r="ACP1311" s="1"/>
      <c r="ACQ1311" s="1"/>
      <c r="ACR1311" s="1"/>
      <c r="ACS1311" s="1"/>
      <c r="ACT1311" s="1"/>
      <c r="ACU1311" s="1"/>
      <c r="ACV1311" s="1"/>
      <c r="ACW1311" s="1"/>
      <c r="ACX1311" s="1"/>
      <c r="ACY1311" s="1"/>
      <c r="ACZ1311" s="1"/>
      <c r="ADA1311" s="1"/>
      <c r="ADB1311" s="1"/>
      <c r="ADC1311" s="1"/>
      <c r="ADD1311" s="1"/>
      <c r="ADE1311" s="1"/>
      <c r="ADF1311" s="1"/>
      <c r="ADG1311" s="1"/>
      <c r="ADH1311" s="1"/>
      <c r="ADI1311" s="1"/>
      <c r="ADJ1311" s="1"/>
      <c r="ADK1311" s="1"/>
      <c r="ADL1311" s="1"/>
      <c r="ADM1311" s="1"/>
      <c r="ADN1311" s="1"/>
      <c r="ADO1311" s="1"/>
      <c r="ADP1311" s="1"/>
      <c r="ADQ1311" s="1"/>
      <c r="ADR1311" s="1"/>
      <c r="ADS1311" s="1"/>
      <c r="ADT1311" s="1"/>
      <c r="ADU1311" s="1"/>
      <c r="ADV1311" s="1"/>
      <c r="ADW1311" s="1"/>
      <c r="ADX1311" s="1"/>
      <c r="ADY1311" s="1"/>
      <c r="ADZ1311" s="1"/>
      <c r="AEA1311" s="1"/>
      <c r="AEB1311" s="1"/>
      <c r="AEC1311" s="1"/>
      <c r="AED1311" s="1"/>
      <c r="AEE1311" s="1"/>
      <c r="AEF1311" s="1"/>
      <c r="AEG1311" s="1"/>
      <c r="AEH1311" s="1"/>
      <c r="AEI1311" s="1"/>
      <c r="AEJ1311" s="1"/>
      <c r="AEK1311" s="1"/>
      <c r="AEL1311" s="1"/>
      <c r="AEM1311" s="1"/>
      <c r="AEN1311" s="1"/>
      <c r="AEO1311" s="1"/>
      <c r="AEP1311" s="1"/>
      <c r="AEQ1311" s="1"/>
      <c r="AER1311" s="1"/>
      <c r="AES1311" s="1"/>
      <c r="AET1311" s="1"/>
      <c r="AEU1311" s="1"/>
      <c r="AEV1311" s="1"/>
      <c r="AEW1311" s="1"/>
      <c r="AEX1311" s="1"/>
      <c r="AEY1311" s="1"/>
      <c r="AEZ1311" s="1"/>
      <c r="AFA1311" s="1"/>
      <c r="AFB1311" s="1"/>
      <c r="AFC1311" s="1"/>
      <c r="AFD1311" s="1"/>
      <c r="AFE1311" s="1"/>
      <c r="AFF1311" s="1"/>
      <c r="AFG1311" s="1"/>
      <c r="AFH1311" s="1"/>
      <c r="AFI1311" s="1"/>
      <c r="AFJ1311" s="1"/>
      <c r="AFK1311" s="1"/>
      <c r="AFL1311" s="1"/>
      <c r="AFM1311" s="1"/>
      <c r="AFN1311" s="1"/>
      <c r="AFO1311" s="1"/>
      <c r="AFP1311" s="1"/>
      <c r="AFQ1311" s="1"/>
      <c r="AFR1311" s="1"/>
      <c r="AFS1311" s="1"/>
      <c r="AFT1311" s="1"/>
      <c r="AFU1311" s="1"/>
      <c r="AFV1311" s="1"/>
      <c r="AFW1311" s="1"/>
      <c r="AFX1311" s="1"/>
      <c r="AFY1311" s="1"/>
      <c r="AFZ1311" s="1"/>
      <c r="AGA1311" s="1"/>
      <c r="AGB1311" s="1"/>
      <c r="AGC1311" s="1"/>
      <c r="AGD1311" s="1"/>
      <c r="AGE1311" s="1"/>
      <c r="AGF1311" s="1"/>
      <c r="AGG1311" s="1"/>
      <c r="AGH1311" s="1"/>
      <c r="AGI1311" s="1"/>
      <c r="AGJ1311" s="1"/>
      <c r="AGK1311" s="1"/>
      <c r="AGL1311" s="1"/>
      <c r="AGM1311" s="1"/>
      <c r="AGN1311" s="1"/>
      <c r="AGO1311" s="1"/>
      <c r="AGP1311" s="1"/>
      <c r="AGQ1311" s="1"/>
      <c r="AGR1311" s="1"/>
      <c r="AGS1311" s="1"/>
      <c r="AGT1311" s="1"/>
      <c r="AGU1311" s="1"/>
      <c r="AGV1311" s="1"/>
      <c r="AGW1311" s="1"/>
      <c r="AGX1311" s="1"/>
      <c r="AGY1311" s="1"/>
      <c r="AGZ1311" s="1"/>
      <c r="AHA1311" s="1"/>
      <c r="AHB1311" s="1"/>
      <c r="AHC1311" s="1"/>
      <c r="AHD1311" s="1"/>
      <c r="AHE1311" s="1"/>
      <c r="AHF1311" s="1"/>
      <c r="AHG1311" s="1"/>
      <c r="AHH1311" s="1"/>
      <c r="AHI1311" s="1"/>
      <c r="AHJ1311" s="1"/>
      <c r="AHK1311" s="1"/>
      <c r="AHL1311" s="1"/>
      <c r="AHM1311" s="1"/>
      <c r="AHN1311" s="1"/>
      <c r="AHO1311" s="1"/>
      <c r="AHP1311" s="1"/>
      <c r="AHQ1311" s="1"/>
      <c r="AHR1311" s="1"/>
      <c r="AHS1311" s="1"/>
      <c r="AHT1311" s="1"/>
      <c r="AHU1311" s="1"/>
      <c r="AHV1311" s="1"/>
      <c r="AHW1311" s="1"/>
      <c r="AHX1311" s="1"/>
      <c r="AHY1311" s="1"/>
      <c r="AHZ1311" s="1"/>
      <c r="AIA1311" s="1"/>
      <c r="AIB1311" s="1"/>
      <c r="AIC1311" s="1"/>
      <c r="AID1311" s="1"/>
      <c r="AIE1311" s="1"/>
      <c r="AIF1311" s="1"/>
      <c r="AIG1311" s="1"/>
      <c r="AIH1311" s="1"/>
      <c r="AII1311" s="1"/>
      <c r="AIJ1311" s="1"/>
      <c r="AIK1311" s="1"/>
      <c r="AIL1311" s="1"/>
      <c r="AIM1311" s="1"/>
      <c r="AIN1311" s="1"/>
      <c r="AIO1311" s="1"/>
      <c r="AIP1311" s="1"/>
      <c r="AIQ1311" s="1"/>
      <c r="AIR1311" s="1"/>
      <c r="AIS1311" s="1"/>
      <c r="AIT1311" s="1"/>
      <c r="AIU1311" s="1"/>
      <c r="AIV1311" s="1"/>
      <c r="AIW1311" s="1"/>
      <c r="AIX1311" s="1"/>
      <c r="AIY1311" s="1"/>
      <c r="AIZ1311" s="1"/>
      <c r="AJA1311" s="1"/>
      <c r="AJB1311" s="1"/>
      <c r="AJC1311" s="1"/>
      <c r="AJD1311" s="1"/>
      <c r="AJE1311" s="1"/>
      <c r="AJF1311" s="1"/>
      <c r="AJG1311" s="1"/>
      <c r="AJH1311" s="1"/>
      <c r="AJI1311" s="1"/>
      <c r="AJJ1311" s="1"/>
      <c r="AJK1311" s="1"/>
      <c r="AJL1311" s="1"/>
      <c r="AJM1311" s="1"/>
      <c r="AJN1311" s="1"/>
      <c r="AJO1311" s="1"/>
      <c r="AJP1311" s="1"/>
      <c r="AJQ1311" s="1"/>
      <c r="AJR1311" s="1"/>
      <c r="AJS1311" s="1"/>
      <c r="AJT1311" s="1"/>
      <c r="AJU1311" s="1"/>
      <c r="AJV1311" s="1"/>
      <c r="AJW1311" s="1"/>
      <c r="AJX1311" s="1"/>
      <c r="AJY1311" s="1"/>
      <c r="AJZ1311" s="1"/>
      <c r="AKA1311" s="1"/>
      <c r="AKB1311" s="1"/>
      <c r="AKC1311" s="1"/>
      <c r="AKD1311" s="1"/>
      <c r="AKE1311" s="1"/>
      <c r="AKF1311" s="1"/>
      <c r="AKG1311" s="1"/>
      <c r="AKH1311" s="1"/>
      <c r="AKI1311" s="1"/>
      <c r="AKJ1311" s="1"/>
      <c r="AKK1311" s="1"/>
      <c r="AKL1311" s="1"/>
      <c r="AKM1311" s="1"/>
      <c r="AKN1311" s="1"/>
      <c r="AKO1311" s="1"/>
      <c r="AKP1311" s="1"/>
      <c r="AKQ1311" s="1"/>
      <c r="AKR1311" s="1"/>
      <c r="AKS1311" s="1"/>
      <c r="AKT1311" s="1"/>
      <c r="AKU1311" s="1"/>
      <c r="AKV1311" s="1"/>
      <c r="AKW1311" s="1"/>
      <c r="AKX1311" s="1"/>
      <c r="AKY1311" s="1"/>
      <c r="AKZ1311" s="1"/>
      <c r="ALA1311" s="1"/>
      <c r="ALB1311" s="1"/>
      <c r="ALC1311" s="1"/>
      <c r="ALD1311" s="1"/>
      <c r="ALE1311" s="1"/>
      <c r="ALF1311" s="1"/>
      <c r="ALG1311" s="1"/>
      <c r="ALH1311" s="1"/>
      <c r="ALI1311" s="1"/>
      <c r="ALJ1311" s="1"/>
      <c r="ALK1311" s="1"/>
      <c r="ALL1311" s="1"/>
      <c r="ALM1311" s="1"/>
      <c r="ALN1311" s="1"/>
      <c r="ALO1311" s="1"/>
      <c r="ALP1311" s="1"/>
      <c r="ALQ1311" s="1"/>
      <c r="ALR1311" s="1"/>
      <c r="ALS1311" s="1"/>
      <c r="ALT1311" s="1"/>
      <c r="ALU1311" s="1"/>
      <c r="ALV1311" s="1"/>
      <c r="ALW1311" s="1"/>
      <c r="ALX1311" s="1"/>
      <c r="ALY1311" s="1"/>
      <c r="ALZ1311" s="1"/>
      <c r="AMA1311" s="1"/>
      <c r="AMB1311" s="1"/>
      <c r="AMC1311" s="1"/>
      <c r="AMD1311" s="1"/>
      <c r="AME1311" s="1"/>
      <c r="AMF1311" s="1"/>
      <c r="AMG1311" s="1"/>
      <c r="AMH1311" s="1"/>
      <c r="AMI1311" s="1"/>
      <c r="AMJ1311" s="1"/>
      <c r="AMK1311" s="1"/>
      <c r="AML1311" s="1"/>
      <c r="AMM1311" s="1"/>
      <c r="AMN1311" s="1"/>
      <c r="AMO1311" s="1"/>
      <c r="AMP1311" s="1"/>
      <c r="AMQ1311" s="1"/>
      <c r="AMR1311" s="1"/>
      <c r="AMS1311" s="1"/>
      <c r="AMT1311" s="1"/>
      <c r="AMU1311" s="1"/>
      <c r="AMV1311" s="1"/>
      <c r="AMW1311" s="1"/>
      <c r="AMX1311" s="1"/>
      <c r="AMY1311" s="1"/>
      <c r="AMZ1311" s="1"/>
      <c r="ANA1311" s="1"/>
      <c r="ANB1311" s="1"/>
      <c r="ANC1311" s="1"/>
      <c r="AND1311" s="1"/>
      <c r="ANE1311" s="1"/>
      <c r="ANF1311" s="1"/>
      <c r="ANG1311" s="1"/>
      <c r="ANH1311" s="1"/>
      <c r="ANI1311" s="1"/>
      <c r="ANJ1311" s="1"/>
      <c r="ANK1311" s="1"/>
      <c r="ANL1311" s="1"/>
      <c r="ANM1311" s="1"/>
      <c r="ANN1311" s="1"/>
      <c r="ANO1311" s="1"/>
      <c r="ANP1311" s="1"/>
      <c r="ANQ1311" s="1"/>
      <c r="ANR1311" s="1"/>
      <c r="ANS1311" s="1"/>
      <c r="ANT1311" s="1"/>
      <c r="ANU1311" s="1"/>
      <c r="ANV1311" s="1"/>
      <c r="ANW1311" s="1"/>
      <c r="ANX1311" s="1"/>
      <c r="ANY1311" s="1"/>
      <c r="ANZ1311" s="1"/>
      <c r="AOA1311" s="1"/>
      <c r="AOB1311" s="1"/>
      <c r="AOC1311" s="1"/>
      <c r="AOD1311" s="1"/>
      <c r="AOE1311" s="1"/>
      <c r="AOF1311" s="1"/>
      <c r="AOG1311" s="1"/>
      <c r="AOH1311" s="1"/>
      <c r="AOI1311" s="1"/>
      <c r="AOJ1311" s="1"/>
      <c r="AOK1311" s="1"/>
      <c r="AOL1311" s="1"/>
      <c r="AOM1311" s="1"/>
      <c r="AON1311" s="1"/>
      <c r="AOO1311" s="1"/>
      <c r="AOP1311" s="1"/>
      <c r="AOQ1311" s="1"/>
      <c r="AOR1311" s="1"/>
      <c r="AOS1311" s="1"/>
      <c r="AOT1311" s="1"/>
      <c r="AOU1311" s="1"/>
      <c r="AOV1311" s="1"/>
      <c r="AOW1311" s="1"/>
      <c r="AOX1311" s="1"/>
      <c r="AOY1311" s="1"/>
      <c r="AOZ1311" s="1"/>
      <c r="APA1311" s="1"/>
      <c r="APB1311" s="1"/>
      <c r="APC1311" s="1"/>
      <c r="APD1311" s="1"/>
      <c r="APE1311" s="1"/>
      <c r="APF1311" s="1"/>
      <c r="APG1311" s="1"/>
      <c r="APH1311" s="1"/>
      <c r="API1311" s="1"/>
      <c r="APJ1311" s="1"/>
      <c r="APK1311" s="1"/>
      <c r="APL1311" s="1"/>
      <c r="APM1311" s="1"/>
      <c r="APN1311" s="1"/>
      <c r="APO1311" s="1"/>
      <c r="APP1311" s="1"/>
      <c r="APQ1311" s="1"/>
      <c r="APR1311" s="1"/>
      <c r="APS1311" s="1"/>
      <c r="APT1311" s="1"/>
      <c r="APU1311" s="1"/>
      <c r="APV1311" s="1"/>
      <c r="APW1311" s="1"/>
      <c r="APX1311" s="1"/>
      <c r="APY1311" s="1"/>
      <c r="APZ1311" s="1"/>
      <c r="AQA1311" s="1"/>
      <c r="AQB1311" s="1"/>
      <c r="AQC1311" s="1"/>
      <c r="AQD1311" s="1"/>
      <c r="AQE1311" s="1"/>
      <c r="AQF1311" s="1"/>
      <c r="AQG1311" s="1"/>
      <c r="AQH1311" s="1"/>
      <c r="AQI1311" s="1"/>
      <c r="AQJ1311" s="1"/>
      <c r="AQK1311" s="1"/>
      <c r="AQL1311" s="1"/>
      <c r="AQM1311" s="1"/>
      <c r="AQN1311" s="1"/>
      <c r="AQO1311" s="1"/>
      <c r="AQP1311" s="1"/>
      <c r="AQQ1311" s="1"/>
      <c r="AQR1311" s="1"/>
      <c r="AQS1311" s="1"/>
      <c r="AQT1311" s="1"/>
      <c r="AQU1311" s="1"/>
      <c r="AQV1311" s="1"/>
      <c r="AQW1311" s="1"/>
      <c r="AQX1311" s="1"/>
      <c r="AQY1311" s="1"/>
      <c r="AQZ1311" s="1"/>
      <c r="ARA1311" s="1"/>
      <c r="ARB1311" s="1"/>
      <c r="ARC1311" s="1"/>
      <c r="ARD1311" s="1"/>
      <c r="ARE1311" s="1"/>
      <c r="ARF1311" s="1"/>
      <c r="ARG1311" s="1"/>
      <c r="ARH1311" s="1"/>
      <c r="ARI1311" s="1"/>
      <c r="ARJ1311" s="1"/>
      <c r="ARK1311" s="1"/>
      <c r="ARL1311" s="1"/>
      <c r="ARM1311" s="1"/>
      <c r="ARN1311" s="1"/>
      <c r="ARO1311" s="1"/>
      <c r="ARP1311" s="1"/>
      <c r="ARQ1311" s="1"/>
      <c r="ARR1311" s="1"/>
      <c r="ARS1311" s="1"/>
      <c r="ART1311" s="1"/>
      <c r="ARU1311" s="1"/>
      <c r="ARV1311" s="1"/>
      <c r="ARW1311" s="1"/>
      <c r="ARX1311" s="1"/>
      <c r="ARY1311" s="1"/>
      <c r="ARZ1311" s="1"/>
      <c r="ASA1311" s="1"/>
      <c r="ASB1311" s="1"/>
      <c r="ASC1311" s="1"/>
      <c r="ASD1311" s="1"/>
      <c r="ASE1311" s="1"/>
      <c r="ASF1311" s="1"/>
      <c r="ASG1311" s="1"/>
      <c r="ASH1311" s="1"/>
      <c r="ASI1311" s="1"/>
      <c r="ASJ1311" s="1"/>
      <c r="ASK1311" s="1"/>
      <c r="ASL1311" s="1"/>
      <c r="ASM1311" s="1"/>
      <c r="ASN1311" s="1"/>
      <c r="ASO1311" s="1"/>
      <c r="ASP1311" s="1"/>
      <c r="ASQ1311" s="1"/>
      <c r="ASR1311" s="1"/>
      <c r="ASS1311" s="1"/>
      <c r="AST1311" s="1"/>
      <c r="ASU1311" s="1"/>
      <c r="ASV1311" s="1"/>
      <c r="ASW1311" s="1"/>
      <c r="ASX1311" s="1"/>
      <c r="ASY1311" s="1"/>
      <c r="ASZ1311" s="1"/>
      <c r="ATA1311" s="1"/>
      <c r="ATB1311" s="1"/>
      <c r="ATC1311" s="1"/>
      <c r="ATD1311" s="1"/>
      <c r="ATE1311" s="1"/>
      <c r="ATF1311" s="1"/>
      <c r="ATG1311" s="1"/>
      <c r="ATH1311" s="1"/>
      <c r="ATI1311" s="1"/>
      <c r="ATJ1311" s="1"/>
      <c r="ATK1311" s="1"/>
      <c r="ATL1311" s="1"/>
      <c r="ATM1311" s="1"/>
      <c r="ATN1311" s="1"/>
      <c r="ATO1311" s="1"/>
      <c r="ATP1311" s="1"/>
      <c r="ATQ1311" s="1"/>
      <c r="ATR1311" s="1"/>
      <c r="ATS1311" s="1"/>
      <c r="ATT1311" s="1"/>
      <c r="ATU1311" s="1"/>
      <c r="ATV1311" s="1"/>
      <c r="ATW1311" s="1"/>
      <c r="ATX1311" s="1"/>
      <c r="ATY1311" s="1"/>
      <c r="ATZ1311" s="1"/>
      <c r="AUA1311" s="1"/>
      <c r="AUB1311" s="1"/>
      <c r="AUC1311" s="1"/>
      <c r="AUD1311" s="1"/>
      <c r="AUE1311" s="1"/>
      <c r="AUF1311" s="1"/>
      <c r="AUG1311" s="1"/>
      <c r="AUH1311" s="1"/>
      <c r="AUI1311" s="1"/>
      <c r="AUJ1311" s="1"/>
      <c r="AUK1311" s="1"/>
      <c r="AUL1311" s="1"/>
      <c r="AUM1311" s="1"/>
      <c r="AUN1311" s="1"/>
      <c r="AUO1311" s="1"/>
      <c r="AUP1311" s="1"/>
      <c r="AUQ1311" s="1"/>
      <c r="AUR1311" s="1"/>
      <c r="AUS1311" s="1"/>
      <c r="AUT1311" s="1"/>
      <c r="AUU1311" s="1"/>
      <c r="AUV1311" s="1"/>
      <c r="AUW1311" s="1"/>
      <c r="AUX1311" s="1"/>
      <c r="AUY1311" s="1"/>
      <c r="AUZ1311" s="1"/>
      <c r="AVA1311" s="1"/>
      <c r="AVB1311" s="1"/>
      <c r="AVC1311" s="1"/>
      <c r="AVD1311" s="1"/>
      <c r="AVE1311" s="1"/>
      <c r="AVF1311" s="1"/>
      <c r="AVG1311" s="1"/>
      <c r="AVH1311" s="1"/>
      <c r="AVI1311" s="1"/>
      <c r="AVJ1311" s="1"/>
      <c r="AVK1311" s="1"/>
      <c r="AVL1311" s="1"/>
      <c r="AVM1311" s="1"/>
      <c r="AVN1311" s="1"/>
      <c r="AVO1311" s="1"/>
      <c r="AVP1311" s="1"/>
      <c r="AVQ1311" s="1"/>
      <c r="AVR1311" s="1"/>
      <c r="AVS1311" s="1"/>
      <c r="AVT1311" s="1"/>
      <c r="AVU1311" s="1"/>
      <c r="AVV1311" s="1"/>
      <c r="AVW1311" s="1"/>
      <c r="AVX1311" s="1"/>
      <c r="AVY1311" s="1"/>
      <c r="AVZ1311" s="1"/>
      <c r="AWA1311" s="1"/>
      <c r="AWB1311" s="1"/>
      <c r="AWC1311" s="1"/>
      <c r="AWD1311" s="1"/>
      <c r="AWE1311" s="1"/>
      <c r="AWF1311" s="1"/>
      <c r="AWG1311" s="1"/>
      <c r="AWH1311" s="1"/>
      <c r="AWI1311" s="1"/>
      <c r="AWJ1311" s="1"/>
      <c r="AWK1311" s="1"/>
      <c r="AWL1311" s="1"/>
      <c r="AWM1311" s="1"/>
      <c r="AWN1311" s="1"/>
      <c r="AWO1311" s="1"/>
      <c r="AWP1311" s="1"/>
      <c r="AWQ1311" s="1"/>
      <c r="AWR1311" s="1"/>
      <c r="AWS1311" s="1"/>
      <c r="AWT1311" s="1"/>
      <c r="AWU1311" s="1"/>
      <c r="AWV1311" s="1"/>
      <c r="AWW1311" s="1"/>
      <c r="AWX1311" s="1"/>
      <c r="AWY1311" s="1"/>
      <c r="AWZ1311" s="1"/>
      <c r="AXA1311" s="1"/>
      <c r="AXB1311" s="1"/>
      <c r="AXC1311" s="1"/>
      <c r="AXD1311" s="1"/>
      <c r="AXE1311" s="1"/>
      <c r="AXF1311" s="1"/>
      <c r="AXG1311" s="1"/>
      <c r="AXH1311" s="1"/>
      <c r="AXI1311" s="1"/>
      <c r="AXJ1311" s="1"/>
      <c r="AXK1311" s="1"/>
      <c r="AXL1311" s="1"/>
      <c r="AXM1311" s="1"/>
      <c r="AXN1311" s="1"/>
      <c r="AXO1311" s="1"/>
      <c r="AXP1311" s="1"/>
      <c r="AXQ1311" s="1"/>
      <c r="AXR1311" s="1"/>
      <c r="AXS1311" s="1"/>
      <c r="AXT1311" s="1"/>
      <c r="AXU1311" s="1"/>
      <c r="AXV1311" s="1"/>
      <c r="AXW1311" s="1"/>
      <c r="AXX1311" s="1"/>
      <c r="AXY1311" s="1"/>
      <c r="AXZ1311" s="1"/>
      <c r="AYA1311" s="1"/>
      <c r="AYB1311" s="1"/>
      <c r="AYC1311" s="1"/>
      <c r="AYD1311" s="1"/>
      <c r="AYE1311" s="1"/>
      <c r="AYF1311" s="1"/>
      <c r="AYG1311" s="1"/>
      <c r="AYH1311" s="1"/>
      <c r="AYI1311" s="1"/>
      <c r="AYJ1311" s="1"/>
      <c r="AYK1311" s="1"/>
      <c r="AYL1311" s="1"/>
      <c r="AYM1311" s="1"/>
      <c r="AYN1311" s="1"/>
      <c r="AYO1311" s="1"/>
      <c r="AYP1311" s="1"/>
      <c r="AYQ1311" s="1"/>
      <c r="AYR1311" s="1"/>
      <c r="AYS1311" s="1"/>
      <c r="AYT1311" s="1"/>
      <c r="AYU1311" s="1"/>
      <c r="AYV1311" s="1"/>
      <c r="AYW1311" s="1"/>
      <c r="AYX1311" s="1"/>
      <c r="AYY1311" s="1"/>
      <c r="AYZ1311" s="1"/>
      <c r="AZA1311" s="1"/>
      <c r="AZB1311" s="1"/>
      <c r="AZC1311" s="1"/>
      <c r="AZD1311" s="1"/>
      <c r="AZE1311" s="1"/>
      <c r="AZF1311" s="1"/>
      <c r="AZG1311" s="1"/>
      <c r="AZH1311" s="1"/>
      <c r="AZI1311" s="1"/>
      <c r="AZJ1311" s="1"/>
      <c r="AZK1311" s="1"/>
      <c r="AZL1311" s="1"/>
      <c r="AZM1311" s="1"/>
      <c r="AZN1311" s="1"/>
      <c r="AZO1311" s="1"/>
      <c r="AZP1311" s="1"/>
      <c r="AZQ1311" s="1"/>
      <c r="AZR1311" s="1"/>
      <c r="AZS1311" s="1"/>
      <c r="AZT1311" s="1"/>
      <c r="AZU1311" s="1"/>
      <c r="AZV1311" s="1"/>
      <c r="AZW1311" s="1"/>
      <c r="AZX1311" s="1"/>
      <c r="AZY1311" s="1"/>
      <c r="AZZ1311" s="1"/>
      <c r="BAA1311" s="1"/>
      <c r="BAB1311" s="1"/>
      <c r="BAC1311" s="1"/>
      <c r="BAD1311" s="1"/>
      <c r="BAE1311" s="1"/>
      <c r="BAF1311" s="1"/>
      <c r="BAG1311" s="1"/>
      <c r="BAH1311" s="1"/>
      <c r="BAI1311" s="1"/>
      <c r="BAJ1311" s="1"/>
      <c r="BAK1311" s="1"/>
      <c r="BAL1311" s="1"/>
      <c r="BAM1311" s="1"/>
      <c r="BAN1311" s="1"/>
      <c r="BAO1311" s="1"/>
      <c r="BAP1311" s="1"/>
      <c r="BAQ1311" s="1"/>
      <c r="BAR1311" s="1"/>
      <c r="BAS1311" s="1"/>
      <c r="BAT1311" s="1"/>
      <c r="BAU1311" s="1"/>
      <c r="BAV1311" s="1"/>
      <c r="BAW1311" s="1"/>
      <c r="BAX1311" s="1"/>
      <c r="BAY1311" s="1"/>
      <c r="BAZ1311" s="1"/>
      <c r="BBA1311" s="1"/>
      <c r="BBB1311" s="1"/>
      <c r="BBC1311" s="1"/>
      <c r="BBD1311" s="1"/>
      <c r="BBE1311" s="1"/>
      <c r="BBF1311" s="1"/>
      <c r="BBG1311" s="1"/>
      <c r="BBH1311" s="1"/>
      <c r="BBI1311" s="1"/>
      <c r="BBJ1311" s="1"/>
      <c r="BBK1311" s="1"/>
      <c r="BBL1311" s="1"/>
      <c r="BBM1311" s="1"/>
      <c r="BBN1311" s="1"/>
      <c r="BBO1311" s="1"/>
      <c r="BBP1311" s="1"/>
      <c r="BBQ1311" s="1"/>
      <c r="BBR1311" s="1"/>
      <c r="BBS1311" s="1"/>
      <c r="BBT1311" s="1"/>
      <c r="BBU1311" s="1"/>
      <c r="BBV1311" s="1"/>
      <c r="BBW1311" s="1"/>
      <c r="BBX1311" s="1"/>
      <c r="BBY1311" s="1"/>
      <c r="BBZ1311" s="1"/>
      <c r="BCA1311" s="1"/>
      <c r="BCB1311" s="1"/>
      <c r="BCC1311" s="1"/>
      <c r="BCD1311" s="1"/>
      <c r="BCE1311" s="1"/>
      <c r="BCF1311" s="1"/>
      <c r="BCG1311" s="1"/>
      <c r="BCH1311" s="1"/>
      <c r="BCI1311" s="1"/>
      <c r="BCJ1311" s="1"/>
      <c r="BCK1311" s="1"/>
      <c r="BCL1311" s="1"/>
      <c r="BCM1311" s="1"/>
      <c r="BCN1311" s="1"/>
      <c r="BCO1311" s="1"/>
      <c r="BCP1311" s="1"/>
      <c r="BCQ1311" s="1"/>
      <c r="BCR1311" s="1"/>
      <c r="BCS1311" s="1"/>
      <c r="BCT1311" s="1"/>
      <c r="BCU1311" s="1"/>
      <c r="BCV1311" s="1"/>
      <c r="BCW1311" s="1"/>
      <c r="BCX1311" s="1"/>
      <c r="BCY1311" s="1"/>
      <c r="BCZ1311" s="1"/>
      <c r="BDA1311" s="1"/>
      <c r="BDB1311" s="1"/>
      <c r="BDC1311" s="1"/>
      <c r="BDD1311" s="1"/>
      <c r="BDE1311" s="1"/>
      <c r="BDF1311" s="1"/>
      <c r="BDG1311" s="1"/>
      <c r="BDH1311" s="1"/>
      <c r="BDI1311" s="1"/>
      <c r="BDJ1311" s="1"/>
      <c r="BDK1311" s="1"/>
      <c r="BDL1311" s="1"/>
      <c r="BDM1311" s="1"/>
      <c r="BDN1311" s="1"/>
      <c r="BDO1311" s="1"/>
      <c r="BDP1311" s="1"/>
      <c r="BDQ1311" s="1"/>
      <c r="BDR1311" s="1"/>
      <c r="BDS1311" s="1"/>
      <c r="BDT1311" s="1"/>
      <c r="BDU1311" s="1"/>
      <c r="BDV1311" s="1"/>
      <c r="BDW1311" s="1"/>
      <c r="BDX1311" s="1"/>
      <c r="BDY1311" s="1"/>
      <c r="BDZ1311" s="1"/>
      <c r="BEA1311" s="1"/>
      <c r="BEB1311" s="1"/>
      <c r="BEC1311" s="1"/>
      <c r="BED1311" s="1"/>
      <c r="BEE1311" s="1"/>
      <c r="BEF1311" s="1"/>
      <c r="BEG1311" s="1"/>
      <c r="BEH1311" s="1"/>
      <c r="BEI1311" s="1"/>
      <c r="BEJ1311" s="1"/>
      <c r="BEK1311" s="1"/>
      <c r="BEL1311" s="1"/>
      <c r="BEM1311" s="1"/>
      <c r="BEN1311" s="1"/>
      <c r="BEO1311" s="1"/>
      <c r="BEP1311" s="1"/>
      <c r="BEQ1311" s="1"/>
      <c r="BER1311" s="1"/>
      <c r="BES1311" s="1"/>
      <c r="BET1311" s="1"/>
      <c r="BEU1311" s="1"/>
      <c r="BEV1311" s="1"/>
      <c r="BEW1311" s="1"/>
      <c r="BEX1311" s="1"/>
      <c r="BEY1311" s="1"/>
      <c r="BEZ1311" s="1"/>
      <c r="BFA1311" s="1"/>
      <c r="BFB1311" s="1"/>
      <c r="BFC1311" s="1"/>
      <c r="BFD1311" s="1"/>
      <c r="BFE1311" s="1"/>
      <c r="BFF1311" s="1"/>
      <c r="BFG1311" s="1"/>
      <c r="BFH1311" s="1"/>
      <c r="BFI1311" s="1"/>
      <c r="BFJ1311" s="1"/>
      <c r="BFK1311" s="1"/>
      <c r="BFL1311" s="1"/>
      <c r="BFM1311" s="1"/>
      <c r="BFN1311" s="1"/>
      <c r="BFO1311" s="1"/>
      <c r="BFP1311" s="1"/>
      <c r="BFQ1311" s="1"/>
      <c r="BFR1311" s="1"/>
      <c r="BFS1311" s="1"/>
      <c r="BFT1311" s="1"/>
      <c r="BFU1311" s="1"/>
      <c r="BFV1311" s="1"/>
      <c r="BFW1311" s="1"/>
      <c r="BFX1311" s="1"/>
      <c r="BFY1311" s="1"/>
      <c r="BFZ1311" s="1"/>
      <c r="BGA1311" s="1"/>
      <c r="BGB1311" s="1"/>
      <c r="BGC1311" s="1"/>
      <c r="BGD1311" s="1"/>
      <c r="BGE1311" s="1"/>
      <c r="BGF1311" s="1"/>
      <c r="BGG1311" s="1"/>
      <c r="BGH1311" s="1"/>
      <c r="BGI1311" s="1"/>
      <c r="BGJ1311" s="1"/>
      <c r="BGK1311" s="1"/>
      <c r="BGL1311" s="1"/>
      <c r="BGM1311" s="1"/>
      <c r="BGN1311" s="1"/>
      <c r="BGO1311" s="1"/>
      <c r="BGP1311" s="1"/>
      <c r="BGQ1311" s="1"/>
      <c r="BGR1311" s="1"/>
      <c r="BGS1311" s="1"/>
      <c r="BGT1311" s="1"/>
      <c r="BGU1311" s="1"/>
      <c r="BGV1311" s="1"/>
      <c r="BGW1311" s="1"/>
      <c r="BGX1311" s="1"/>
      <c r="BGY1311" s="1"/>
      <c r="BGZ1311" s="1"/>
      <c r="BHA1311" s="1"/>
      <c r="BHB1311" s="1"/>
      <c r="BHC1311" s="1"/>
      <c r="BHD1311" s="1"/>
      <c r="BHE1311" s="1"/>
      <c r="BHF1311" s="1"/>
      <c r="BHG1311" s="1"/>
      <c r="BHH1311" s="1"/>
      <c r="BHI1311" s="1"/>
      <c r="BHJ1311" s="1"/>
      <c r="BHK1311" s="1"/>
      <c r="BHL1311" s="1"/>
      <c r="BHM1311" s="1"/>
      <c r="BHN1311" s="1"/>
      <c r="BHO1311" s="1"/>
      <c r="BHP1311" s="1"/>
      <c r="BHQ1311" s="1"/>
      <c r="BHR1311" s="1"/>
      <c r="BHS1311" s="1"/>
      <c r="BHT1311" s="1"/>
      <c r="BHU1311" s="1"/>
      <c r="BHV1311" s="1"/>
      <c r="BHW1311" s="1"/>
      <c r="BHX1311" s="1"/>
      <c r="BHY1311" s="1"/>
      <c r="BHZ1311" s="1"/>
      <c r="BIA1311" s="1"/>
      <c r="BIB1311" s="1"/>
      <c r="BIC1311" s="1"/>
      <c r="BID1311" s="1"/>
      <c r="BIE1311" s="1"/>
      <c r="BIF1311" s="1"/>
      <c r="BIG1311" s="1"/>
      <c r="BIH1311" s="1"/>
      <c r="BII1311" s="1"/>
      <c r="BIJ1311" s="1"/>
      <c r="BIK1311" s="1"/>
      <c r="BIL1311" s="1"/>
      <c r="BIM1311" s="1"/>
      <c r="BIN1311" s="1"/>
      <c r="BIO1311" s="1"/>
      <c r="BIP1311" s="1"/>
      <c r="BIQ1311" s="1"/>
      <c r="BIR1311" s="1"/>
      <c r="BIS1311" s="1"/>
      <c r="BIT1311" s="1"/>
      <c r="BIU1311" s="1"/>
      <c r="BIV1311" s="1"/>
      <c r="BIW1311" s="1"/>
      <c r="BIX1311" s="1"/>
      <c r="BIY1311" s="1"/>
      <c r="BIZ1311" s="1"/>
      <c r="BJA1311" s="1"/>
      <c r="BJB1311" s="1"/>
      <c r="BJC1311" s="1"/>
      <c r="BJD1311" s="1"/>
      <c r="BJE1311" s="1"/>
      <c r="BJF1311" s="1"/>
      <c r="BJG1311" s="1"/>
      <c r="BJH1311" s="1"/>
      <c r="BJI1311" s="1"/>
      <c r="BJJ1311" s="1"/>
      <c r="BJK1311" s="1"/>
      <c r="BJL1311" s="1"/>
      <c r="BJM1311" s="1"/>
      <c r="BJN1311" s="1"/>
      <c r="BJO1311" s="1"/>
      <c r="BJP1311" s="1"/>
      <c r="BJQ1311" s="1"/>
      <c r="BJR1311" s="1"/>
      <c r="BJS1311" s="1"/>
      <c r="BJT1311" s="1"/>
      <c r="BJU1311" s="1"/>
      <c r="BJV1311" s="1"/>
      <c r="BJW1311" s="1"/>
      <c r="BJX1311" s="1"/>
      <c r="BJY1311" s="1"/>
      <c r="BJZ1311" s="1"/>
      <c r="BKA1311" s="1"/>
      <c r="BKB1311" s="1"/>
      <c r="BKC1311" s="1"/>
      <c r="BKD1311" s="1"/>
      <c r="BKE1311" s="1"/>
      <c r="BKF1311" s="1"/>
      <c r="BKG1311" s="1"/>
      <c r="BKH1311" s="1"/>
      <c r="BKI1311" s="1"/>
      <c r="BKJ1311" s="1"/>
      <c r="BKK1311" s="1"/>
      <c r="BKL1311" s="1"/>
      <c r="BKM1311" s="1"/>
      <c r="BKN1311" s="1"/>
      <c r="BKO1311" s="1"/>
      <c r="BKP1311" s="1"/>
      <c r="BKQ1311" s="1"/>
      <c r="BKR1311" s="1"/>
      <c r="BKS1311" s="1"/>
      <c r="BKT1311" s="1"/>
      <c r="BKU1311" s="1"/>
      <c r="BKV1311" s="1"/>
      <c r="BKW1311" s="1"/>
      <c r="BKX1311" s="1"/>
      <c r="BKY1311" s="1"/>
      <c r="BKZ1311" s="1"/>
      <c r="BLA1311" s="1"/>
      <c r="BLB1311" s="1"/>
      <c r="BLC1311" s="1"/>
      <c r="BLD1311" s="1"/>
      <c r="BLE1311" s="1"/>
      <c r="BLF1311" s="1"/>
      <c r="BLG1311" s="1"/>
      <c r="BLH1311" s="1"/>
      <c r="BLI1311" s="1"/>
      <c r="BLJ1311" s="1"/>
      <c r="BLK1311" s="1"/>
      <c r="BLL1311" s="1"/>
      <c r="BLM1311" s="1"/>
      <c r="BLN1311" s="1"/>
      <c r="BLO1311" s="1"/>
      <c r="BLP1311" s="1"/>
      <c r="BLQ1311" s="1"/>
      <c r="BLR1311" s="1"/>
      <c r="BLS1311" s="1"/>
      <c r="BLT1311" s="1"/>
      <c r="BLU1311" s="1"/>
      <c r="BLV1311" s="1"/>
      <c r="BLW1311" s="1"/>
      <c r="BLX1311" s="1"/>
      <c r="BLY1311" s="1"/>
      <c r="BLZ1311" s="1"/>
      <c r="BMA1311" s="1"/>
      <c r="BMB1311" s="1"/>
      <c r="BMC1311" s="1"/>
      <c r="BMD1311" s="1"/>
      <c r="BME1311" s="1"/>
      <c r="BMF1311" s="1"/>
      <c r="BMG1311" s="1"/>
      <c r="BMH1311" s="1"/>
      <c r="BMI1311" s="1"/>
      <c r="BMJ1311" s="1"/>
      <c r="BMK1311" s="1"/>
      <c r="BML1311" s="1"/>
      <c r="BMM1311" s="1"/>
      <c r="BMN1311" s="1"/>
      <c r="BMO1311" s="1"/>
      <c r="BMP1311" s="1"/>
      <c r="BMQ1311" s="1"/>
      <c r="BMR1311" s="1"/>
      <c r="BMS1311" s="1"/>
      <c r="BMT1311" s="1"/>
      <c r="BMU1311" s="1"/>
      <c r="BMV1311" s="1"/>
      <c r="BMW1311" s="1"/>
      <c r="BMX1311" s="1"/>
      <c r="BMY1311" s="1"/>
      <c r="BMZ1311" s="1"/>
      <c r="BNA1311" s="1"/>
      <c r="BNB1311" s="1"/>
      <c r="BNC1311" s="1"/>
      <c r="BND1311" s="1"/>
      <c r="BNE1311" s="1"/>
      <c r="BNF1311" s="1"/>
      <c r="BNG1311" s="1"/>
      <c r="BNH1311" s="1"/>
      <c r="BNI1311" s="1"/>
      <c r="BNJ1311" s="1"/>
      <c r="BNK1311" s="1"/>
      <c r="BNL1311" s="1"/>
      <c r="BNM1311" s="1"/>
      <c r="BNN1311" s="1"/>
      <c r="BNO1311" s="1"/>
      <c r="BNP1311" s="1"/>
      <c r="BNQ1311" s="1"/>
      <c r="BNR1311" s="1"/>
      <c r="BNS1311" s="1"/>
      <c r="BNT1311" s="1"/>
      <c r="BNU1311" s="1"/>
      <c r="BNV1311" s="1"/>
      <c r="BNW1311" s="1"/>
      <c r="BNX1311" s="1"/>
      <c r="BNY1311" s="1"/>
      <c r="BNZ1311" s="1"/>
      <c r="BOA1311" s="1"/>
      <c r="BOB1311" s="1"/>
      <c r="BOC1311" s="1"/>
      <c r="BOD1311" s="1"/>
      <c r="BOE1311" s="1"/>
      <c r="BOF1311" s="1"/>
      <c r="BOG1311" s="1"/>
      <c r="BOH1311" s="1"/>
      <c r="BOI1311" s="1"/>
      <c r="BOJ1311" s="1"/>
      <c r="BOK1311" s="1"/>
      <c r="BOL1311" s="1"/>
      <c r="BOM1311" s="1"/>
      <c r="BON1311" s="1"/>
      <c r="BOO1311" s="1"/>
      <c r="BOP1311" s="1"/>
      <c r="BOQ1311" s="1"/>
      <c r="BOR1311" s="1"/>
      <c r="BOS1311" s="1"/>
      <c r="BOT1311" s="1"/>
      <c r="BOU1311" s="1"/>
      <c r="BOV1311" s="1"/>
      <c r="BOW1311" s="1"/>
      <c r="BOX1311" s="1"/>
      <c r="BOY1311" s="1"/>
      <c r="BOZ1311" s="1"/>
      <c r="BPA1311" s="1"/>
      <c r="BPB1311" s="1"/>
      <c r="BPC1311" s="1"/>
      <c r="BPD1311" s="1"/>
      <c r="BPE1311" s="1"/>
      <c r="BPF1311" s="1"/>
      <c r="BPG1311" s="1"/>
      <c r="BPH1311" s="1"/>
      <c r="BPI1311" s="1"/>
      <c r="BPJ1311" s="1"/>
      <c r="BPK1311" s="1"/>
      <c r="BPL1311" s="1"/>
      <c r="BPM1311" s="1"/>
      <c r="BPN1311" s="1"/>
      <c r="BPO1311" s="1"/>
      <c r="BPP1311" s="1"/>
      <c r="BPQ1311" s="1"/>
      <c r="BPR1311" s="1"/>
      <c r="BPS1311" s="1"/>
      <c r="BPT1311" s="1"/>
      <c r="BPU1311" s="1"/>
      <c r="BPV1311" s="1"/>
      <c r="BPW1311" s="1"/>
      <c r="BPX1311" s="1"/>
      <c r="BPY1311" s="1"/>
      <c r="BPZ1311" s="1"/>
      <c r="BQA1311" s="1"/>
      <c r="BQB1311" s="1"/>
      <c r="BQC1311" s="1"/>
      <c r="BQD1311" s="1"/>
      <c r="BQE1311" s="1"/>
      <c r="BQF1311" s="1"/>
      <c r="BQG1311" s="1"/>
      <c r="BQH1311" s="1"/>
      <c r="BQI1311" s="1"/>
      <c r="BQJ1311" s="1"/>
      <c r="BQK1311" s="1"/>
      <c r="BQL1311" s="1"/>
      <c r="BQM1311" s="1"/>
      <c r="BQN1311" s="1"/>
      <c r="BQO1311" s="1"/>
      <c r="BQP1311" s="1"/>
      <c r="BQQ1311" s="1"/>
      <c r="BQR1311" s="1"/>
      <c r="BQS1311" s="1"/>
      <c r="BQT1311" s="1"/>
      <c r="BQU1311" s="1"/>
      <c r="BQV1311" s="1"/>
      <c r="BQW1311" s="1"/>
      <c r="BQX1311" s="1"/>
      <c r="BQY1311" s="1"/>
      <c r="BQZ1311" s="1"/>
      <c r="BRA1311" s="1"/>
      <c r="BRB1311" s="1"/>
      <c r="BRC1311" s="1"/>
      <c r="BRD1311" s="1"/>
      <c r="BRE1311" s="1"/>
      <c r="BRF1311" s="1"/>
      <c r="BRG1311" s="1"/>
      <c r="BRH1311" s="1"/>
      <c r="BRI1311" s="1"/>
      <c r="BRJ1311" s="1"/>
      <c r="BRK1311" s="1"/>
      <c r="BRL1311" s="1"/>
      <c r="BRM1311" s="1"/>
      <c r="BRN1311" s="1"/>
      <c r="BRO1311" s="1"/>
      <c r="BRP1311" s="1"/>
      <c r="BRQ1311" s="1"/>
      <c r="BRR1311" s="1"/>
      <c r="BRS1311" s="1"/>
      <c r="BRT1311" s="1"/>
      <c r="BRU1311" s="1"/>
      <c r="BRV1311" s="1"/>
      <c r="BRW1311" s="1"/>
      <c r="BRX1311" s="1"/>
      <c r="BRY1311" s="1"/>
      <c r="BRZ1311" s="1"/>
      <c r="BSA1311" s="1"/>
      <c r="BSB1311" s="1"/>
      <c r="BSC1311" s="1"/>
      <c r="BSD1311" s="1"/>
      <c r="BSE1311" s="1"/>
      <c r="BSF1311" s="1"/>
      <c r="BSG1311" s="1"/>
      <c r="BSH1311" s="1"/>
      <c r="BSI1311" s="1"/>
      <c r="BSJ1311" s="1"/>
      <c r="BSK1311" s="1"/>
      <c r="BSL1311" s="1"/>
      <c r="BSM1311" s="1"/>
      <c r="BSN1311" s="1"/>
      <c r="BSO1311" s="1"/>
      <c r="BSP1311" s="1"/>
      <c r="BSQ1311" s="1"/>
      <c r="BSR1311" s="1"/>
      <c r="BSS1311" s="1"/>
      <c r="BST1311" s="1"/>
      <c r="BSU1311" s="1"/>
      <c r="BSV1311" s="1"/>
      <c r="BSW1311" s="1"/>
      <c r="BSX1311" s="1"/>
      <c r="BSY1311" s="1"/>
      <c r="BSZ1311" s="1"/>
      <c r="BTA1311" s="1"/>
      <c r="BTB1311" s="1"/>
      <c r="BTC1311" s="1"/>
      <c r="BTD1311" s="1"/>
      <c r="BTE1311" s="1"/>
      <c r="BTF1311" s="1"/>
      <c r="BTG1311" s="1"/>
      <c r="BTH1311" s="1"/>
      <c r="BTI1311" s="1"/>
      <c r="BTJ1311" s="1"/>
      <c r="BTK1311" s="1"/>
      <c r="BTL1311" s="1"/>
      <c r="BTM1311" s="1"/>
      <c r="BTN1311" s="1"/>
      <c r="BTO1311" s="1"/>
      <c r="BTP1311" s="1"/>
      <c r="BTQ1311" s="1"/>
      <c r="BTR1311" s="1"/>
      <c r="BTS1311" s="1"/>
      <c r="BTT1311" s="1"/>
      <c r="BTU1311" s="1"/>
      <c r="BTV1311" s="1"/>
      <c r="BTW1311" s="1"/>
      <c r="BTX1311" s="1"/>
      <c r="BTY1311" s="1"/>
      <c r="BTZ1311" s="1"/>
      <c r="BUA1311" s="1"/>
      <c r="BUB1311" s="1"/>
      <c r="BUC1311" s="1"/>
      <c r="BUD1311" s="1"/>
      <c r="BUE1311" s="1"/>
      <c r="BUF1311" s="1"/>
      <c r="BUG1311" s="1"/>
      <c r="BUH1311" s="1"/>
      <c r="BUI1311" s="1"/>
      <c r="BUJ1311" s="1"/>
      <c r="BUK1311" s="1"/>
      <c r="BUL1311" s="1"/>
      <c r="BUM1311" s="1"/>
      <c r="BUN1311" s="1"/>
      <c r="BUO1311" s="1"/>
      <c r="BUP1311" s="1"/>
      <c r="BUQ1311" s="1"/>
      <c r="BUR1311" s="1"/>
      <c r="BUS1311" s="1"/>
      <c r="BUT1311" s="1"/>
      <c r="BUU1311" s="1"/>
      <c r="BUV1311" s="1"/>
      <c r="BUW1311" s="1"/>
      <c r="BUX1311" s="1"/>
      <c r="BUY1311" s="1"/>
      <c r="BUZ1311" s="1"/>
      <c r="BVA1311" s="1"/>
      <c r="BVB1311" s="1"/>
      <c r="BVC1311" s="1"/>
      <c r="BVD1311" s="1"/>
      <c r="BVE1311" s="1"/>
      <c r="BVF1311" s="1"/>
      <c r="BVG1311" s="1"/>
      <c r="BVH1311" s="1"/>
      <c r="BVI1311" s="1"/>
      <c r="BVJ1311" s="1"/>
      <c r="BVK1311" s="1"/>
      <c r="BVL1311" s="1"/>
      <c r="BVM1311" s="1"/>
      <c r="BVN1311" s="1"/>
      <c r="BVO1311" s="1"/>
      <c r="BVP1311" s="1"/>
      <c r="BVQ1311" s="1"/>
      <c r="BVR1311" s="1"/>
      <c r="BVS1311" s="1"/>
      <c r="BVT1311" s="1"/>
      <c r="BVU1311" s="1"/>
      <c r="BVV1311" s="1"/>
      <c r="BVW1311" s="1"/>
      <c r="BVX1311" s="1"/>
      <c r="BVY1311" s="1"/>
      <c r="BVZ1311" s="1"/>
      <c r="BWA1311" s="1"/>
      <c r="BWB1311" s="1"/>
      <c r="BWC1311" s="1"/>
      <c r="BWD1311" s="1"/>
      <c r="BWE1311" s="1"/>
      <c r="BWF1311" s="1"/>
      <c r="BWG1311" s="1"/>
      <c r="BWH1311" s="1"/>
      <c r="BWI1311" s="1"/>
      <c r="BWJ1311" s="1"/>
      <c r="BWK1311" s="1"/>
      <c r="BWL1311" s="1"/>
      <c r="BWM1311" s="1"/>
      <c r="BWN1311" s="1"/>
      <c r="BWO1311" s="1"/>
      <c r="BWP1311" s="1"/>
      <c r="BWQ1311" s="1"/>
      <c r="BWR1311" s="1"/>
      <c r="BWS1311" s="1"/>
      <c r="BWT1311" s="1"/>
      <c r="BWU1311" s="1"/>
      <c r="BWV1311" s="1"/>
      <c r="BWW1311" s="1"/>
      <c r="BWX1311" s="1"/>
      <c r="BWY1311" s="1"/>
      <c r="BWZ1311" s="1"/>
      <c r="BXA1311" s="1"/>
      <c r="BXB1311" s="1"/>
      <c r="BXC1311" s="1"/>
      <c r="BXD1311" s="1"/>
      <c r="BXE1311" s="1"/>
      <c r="BXF1311" s="1"/>
      <c r="BXG1311" s="1"/>
      <c r="BXH1311" s="1"/>
      <c r="BXI1311" s="1"/>
      <c r="BXJ1311" s="1"/>
      <c r="BXK1311" s="1"/>
      <c r="BXL1311" s="1"/>
      <c r="BXM1311" s="1"/>
      <c r="BXN1311" s="1"/>
      <c r="BXO1311" s="1"/>
      <c r="BXP1311" s="1"/>
      <c r="BXQ1311" s="1"/>
      <c r="BXR1311" s="1"/>
      <c r="BXS1311" s="1"/>
      <c r="BXT1311" s="1"/>
      <c r="BXU1311" s="1"/>
      <c r="BXV1311" s="1"/>
      <c r="BXW1311" s="1"/>
      <c r="BXX1311" s="1"/>
      <c r="BXY1311" s="1"/>
      <c r="BXZ1311" s="1"/>
      <c r="BYA1311" s="1"/>
      <c r="BYB1311" s="1"/>
      <c r="BYC1311" s="1"/>
      <c r="BYD1311" s="1"/>
      <c r="BYE1311" s="1"/>
      <c r="BYF1311" s="1"/>
      <c r="BYG1311" s="1"/>
      <c r="BYH1311" s="1"/>
      <c r="BYI1311" s="1"/>
      <c r="BYJ1311" s="1"/>
      <c r="BYK1311" s="1"/>
      <c r="BYL1311" s="1"/>
      <c r="BYM1311" s="1"/>
      <c r="BYN1311" s="1"/>
      <c r="BYO1311" s="1"/>
      <c r="BYP1311" s="1"/>
      <c r="BYQ1311" s="1"/>
      <c r="BYR1311" s="1"/>
      <c r="BYS1311" s="1"/>
      <c r="BYT1311" s="1"/>
      <c r="BYU1311" s="1"/>
      <c r="BYV1311" s="1"/>
      <c r="BYW1311" s="1"/>
      <c r="BYX1311" s="1"/>
      <c r="BYY1311" s="1"/>
      <c r="BYZ1311" s="1"/>
      <c r="BZA1311" s="1"/>
      <c r="BZB1311" s="1"/>
      <c r="BZC1311" s="1"/>
      <c r="BZD1311" s="1"/>
      <c r="BZE1311" s="1"/>
      <c r="BZF1311" s="1"/>
      <c r="BZG1311" s="1"/>
      <c r="BZH1311" s="1"/>
      <c r="BZI1311" s="1"/>
      <c r="BZJ1311" s="1"/>
      <c r="BZK1311" s="1"/>
      <c r="BZL1311" s="1"/>
      <c r="BZM1311" s="1"/>
      <c r="BZN1311" s="1"/>
      <c r="BZO1311" s="1"/>
      <c r="BZP1311" s="1"/>
      <c r="BZQ1311" s="1"/>
      <c r="BZR1311" s="1"/>
      <c r="BZS1311" s="1"/>
      <c r="BZT1311" s="1"/>
      <c r="BZU1311" s="1"/>
      <c r="BZV1311" s="1"/>
      <c r="BZW1311" s="1"/>
      <c r="BZX1311" s="1"/>
      <c r="BZY1311" s="1"/>
      <c r="BZZ1311" s="1"/>
      <c r="CAA1311" s="1"/>
      <c r="CAB1311" s="1"/>
      <c r="CAC1311" s="1"/>
      <c r="CAD1311" s="1"/>
      <c r="CAE1311" s="1"/>
      <c r="CAF1311" s="1"/>
      <c r="CAG1311" s="1"/>
      <c r="CAH1311" s="1"/>
      <c r="CAI1311" s="1"/>
      <c r="CAJ1311" s="1"/>
      <c r="CAK1311" s="1"/>
      <c r="CAL1311" s="1"/>
      <c r="CAM1311" s="1"/>
      <c r="CAN1311" s="1"/>
      <c r="CAO1311" s="1"/>
      <c r="CAP1311" s="1"/>
      <c r="CAQ1311" s="1"/>
      <c r="CAR1311" s="1"/>
      <c r="CAS1311" s="1"/>
      <c r="CAT1311" s="1"/>
      <c r="CAU1311" s="1"/>
      <c r="CAV1311" s="1"/>
      <c r="CAW1311" s="1"/>
      <c r="CAX1311" s="1"/>
      <c r="CAY1311" s="1"/>
      <c r="CAZ1311" s="1"/>
      <c r="CBA1311" s="1"/>
      <c r="CBB1311" s="1"/>
      <c r="CBC1311" s="1"/>
      <c r="CBD1311" s="1"/>
      <c r="CBE1311" s="1"/>
      <c r="CBF1311" s="1"/>
      <c r="CBG1311" s="1"/>
      <c r="CBH1311" s="1"/>
      <c r="CBI1311" s="1"/>
      <c r="CBJ1311" s="1"/>
      <c r="CBK1311" s="1"/>
      <c r="CBL1311" s="1"/>
      <c r="CBM1311" s="1"/>
      <c r="CBN1311" s="1"/>
      <c r="CBO1311" s="1"/>
      <c r="CBP1311" s="1"/>
      <c r="CBQ1311" s="1"/>
      <c r="CBR1311" s="1"/>
      <c r="CBS1311" s="1"/>
      <c r="CBT1311" s="1"/>
      <c r="CBU1311" s="1"/>
      <c r="CBV1311" s="1"/>
      <c r="CBW1311" s="1"/>
      <c r="CBX1311" s="1"/>
      <c r="CBY1311" s="1"/>
      <c r="CBZ1311" s="1"/>
      <c r="CCA1311" s="1"/>
      <c r="CCB1311" s="1"/>
      <c r="CCC1311" s="1"/>
      <c r="CCD1311" s="1"/>
      <c r="CCE1311" s="1"/>
      <c r="CCF1311" s="1"/>
      <c r="CCG1311" s="1"/>
      <c r="CCH1311" s="1"/>
      <c r="CCI1311" s="1"/>
      <c r="CCJ1311" s="1"/>
      <c r="CCK1311" s="1"/>
      <c r="CCL1311" s="1"/>
      <c r="CCM1311" s="1"/>
      <c r="CCN1311" s="1"/>
      <c r="CCO1311" s="1"/>
      <c r="CCP1311" s="1"/>
      <c r="CCQ1311" s="1"/>
      <c r="CCR1311" s="1"/>
      <c r="CCS1311" s="1"/>
      <c r="CCT1311" s="1"/>
      <c r="CCU1311" s="1"/>
      <c r="CCV1311" s="1"/>
      <c r="CCW1311" s="1"/>
      <c r="CCX1311" s="1"/>
      <c r="CCY1311" s="1"/>
      <c r="CCZ1311" s="1"/>
      <c r="CDA1311" s="1"/>
      <c r="CDB1311" s="1"/>
      <c r="CDC1311" s="1"/>
      <c r="CDD1311" s="1"/>
      <c r="CDE1311" s="1"/>
      <c r="CDF1311" s="1"/>
      <c r="CDG1311" s="1"/>
      <c r="CDH1311" s="1"/>
      <c r="CDI1311" s="1"/>
      <c r="CDJ1311" s="1"/>
      <c r="CDK1311" s="1"/>
      <c r="CDL1311" s="1"/>
      <c r="CDM1311" s="1"/>
      <c r="CDN1311" s="1"/>
      <c r="CDO1311" s="1"/>
      <c r="CDP1311" s="1"/>
      <c r="CDQ1311" s="1"/>
      <c r="CDR1311" s="1"/>
      <c r="CDS1311" s="1"/>
      <c r="CDT1311" s="1"/>
      <c r="CDU1311" s="1"/>
      <c r="CDV1311" s="1"/>
      <c r="CDW1311" s="1"/>
      <c r="CDX1311" s="1"/>
      <c r="CDY1311" s="1"/>
      <c r="CDZ1311" s="1"/>
      <c r="CEA1311" s="1"/>
      <c r="CEB1311" s="1"/>
      <c r="CEC1311" s="1"/>
      <c r="CED1311" s="1"/>
      <c r="CEE1311" s="1"/>
      <c r="CEF1311" s="1"/>
      <c r="CEG1311" s="1"/>
      <c r="CEH1311" s="1"/>
      <c r="CEI1311" s="1"/>
      <c r="CEJ1311" s="1"/>
      <c r="CEK1311" s="1"/>
      <c r="CEL1311" s="1"/>
      <c r="CEM1311" s="1"/>
      <c r="CEN1311" s="1"/>
      <c r="CEO1311" s="1"/>
      <c r="CEP1311" s="1"/>
      <c r="CEQ1311" s="1"/>
      <c r="CER1311" s="1"/>
      <c r="CES1311" s="1"/>
      <c r="CET1311" s="1"/>
      <c r="CEU1311" s="1"/>
      <c r="CEV1311" s="1"/>
      <c r="CEW1311" s="1"/>
      <c r="CEX1311" s="1"/>
      <c r="CEY1311" s="1"/>
      <c r="CEZ1311" s="1"/>
      <c r="CFA1311" s="1"/>
      <c r="CFB1311" s="1"/>
      <c r="CFC1311" s="1"/>
      <c r="CFD1311" s="1"/>
      <c r="CFE1311" s="1"/>
      <c r="CFF1311" s="1"/>
      <c r="CFG1311" s="1"/>
      <c r="CFH1311" s="1"/>
      <c r="CFI1311" s="1"/>
      <c r="CFJ1311" s="1"/>
      <c r="CFK1311" s="1"/>
      <c r="CFL1311" s="1"/>
      <c r="CFM1311" s="1"/>
      <c r="CFN1311" s="1"/>
      <c r="CFO1311" s="1"/>
      <c r="CFP1311" s="1"/>
      <c r="CFQ1311" s="1"/>
      <c r="CFR1311" s="1"/>
      <c r="CFS1311" s="1"/>
      <c r="CFT1311" s="1"/>
      <c r="CFU1311" s="1"/>
      <c r="CFV1311" s="1"/>
      <c r="CFW1311" s="1"/>
      <c r="CFX1311" s="1"/>
      <c r="CFY1311" s="1"/>
      <c r="CFZ1311" s="1"/>
      <c r="CGA1311" s="1"/>
      <c r="CGB1311" s="1"/>
      <c r="CGC1311" s="1"/>
      <c r="CGD1311" s="1"/>
      <c r="CGE1311" s="1"/>
      <c r="CGF1311" s="1"/>
      <c r="CGG1311" s="1"/>
      <c r="CGH1311" s="1"/>
      <c r="CGI1311" s="1"/>
      <c r="CGJ1311" s="1"/>
      <c r="CGK1311" s="1"/>
      <c r="CGL1311" s="1"/>
      <c r="CGM1311" s="1"/>
      <c r="CGN1311" s="1"/>
      <c r="CGO1311" s="1"/>
      <c r="CGP1311" s="1"/>
      <c r="CGQ1311" s="1"/>
      <c r="CGR1311" s="1"/>
      <c r="CGS1311" s="1"/>
      <c r="CGT1311" s="1"/>
      <c r="CGU1311" s="1"/>
      <c r="CGV1311" s="1"/>
      <c r="CGW1311" s="1"/>
      <c r="CGX1311" s="1"/>
      <c r="CGY1311" s="1"/>
      <c r="CGZ1311" s="1"/>
      <c r="CHA1311" s="1"/>
      <c r="CHB1311" s="1"/>
      <c r="CHC1311" s="1"/>
      <c r="CHD1311" s="1"/>
      <c r="CHE1311" s="1"/>
      <c r="CHF1311" s="1"/>
      <c r="CHG1311" s="1"/>
      <c r="CHH1311" s="1"/>
      <c r="CHI1311" s="1"/>
      <c r="CHJ1311" s="1"/>
      <c r="CHK1311" s="1"/>
      <c r="CHL1311" s="1"/>
      <c r="CHM1311" s="1"/>
      <c r="CHN1311" s="1"/>
      <c r="CHO1311" s="1"/>
      <c r="CHP1311" s="1"/>
      <c r="CHQ1311" s="1"/>
      <c r="CHR1311" s="1"/>
      <c r="CHS1311" s="1"/>
      <c r="CHT1311" s="1"/>
      <c r="CHU1311" s="1"/>
      <c r="CHV1311" s="1"/>
      <c r="CHW1311" s="1"/>
      <c r="CHX1311" s="1"/>
      <c r="CHY1311" s="1"/>
      <c r="CHZ1311" s="1"/>
      <c r="CIA1311" s="1"/>
      <c r="CIB1311" s="1"/>
      <c r="CIC1311" s="1"/>
      <c r="CID1311" s="1"/>
      <c r="CIE1311" s="1"/>
      <c r="CIF1311" s="1"/>
      <c r="CIG1311" s="1"/>
      <c r="CIH1311" s="1"/>
      <c r="CII1311" s="1"/>
      <c r="CIJ1311" s="1"/>
      <c r="CIK1311" s="1"/>
      <c r="CIL1311" s="1"/>
      <c r="CIM1311" s="1"/>
      <c r="CIN1311" s="1"/>
      <c r="CIO1311" s="1"/>
      <c r="CIP1311" s="1"/>
      <c r="CIQ1311" s="1"/>
      <c r="CIR1311" s="1"/>
      <c r="CIS1311" s="1"/>
      <c r="CIT1311" s="1"/>
      <c r="CIU1311" s="1"/>
      <c r="CIV1311" s="1"/>
      <c r="CIW1311" s="1"/>
      <c r="CIX1311" s="1"/>
      <c r="CIY1311" s="1"/>
      <c r="CIZ1311" s="1"/>
      <c r="CJA1311" s="1"/>
      <c r="CJB1311" s="1"/>
      <c r="CJC1311" s="1"/>
      <c r="CJD1311" s="1"/>
      <c r="CJE1311" s="1"/>
      <c r="CJF1311" s="1"/>
      <c r="CJG1311" s="1"/>
      <c r="CJH1311" s="1"/>
      <c r="CJI1311" s="1"/>
      <c r="CJJ1311" s="1"/>
      <c r="CJK1311" s="1"/>
      <c r="CJL1311" s="1"/>
      <c r="CJM1311" s="1"/>
      <c r="CJN1311" s="1"/>
      <c r="CJO1311" s="1"/>
      <c r="CJP1311" s="1"/>
      <c r="CJQ1311" s="1"/>
      <c r="CJR1311" s="1"/>
      <c r="CJS1311" s="1"/>
      <c r="CJT1311" s="1"/>
      <c r="CJU1311" s="1"/>
      <c r="CJV1311" s="1"/>
      <c r="CJW1311" s="1"/>
      <c r="CJX1311" s="1"/>
      <c r="CJY1311" s="1"/>
      <c r="CJZ1311" s="1"/>
      <c r="CKA1311" s="1"/>
      <c r="CKB1311" s="1"/>
      <c r="CKC1311" s="1"/>
      <c r="CKD1311" s="1"/>
      <c r="CKE1311" s="1"/>
      <c r="CKF1311" s="1"/>
      <c r="CKG1311" s="1"/>
      <c r="CKH1311" s="1"/>
      <c r="CKI1311" s="1"/>
      <c r="CKJ1311" s="1"/>
      <c r="CKK1311" s="1"/>
      <c r="CKL1311" s="1"/>
      <c r="CKM1311" s="1"/>
      <c r="CKN1311" s="1"/>
      <c r="CKO1311" s="1"/>
      <c r="CKP1311" s="1"/>
      <c r="CKQ1311" s="1"/>
      <c r="CKR1311" s="1"/>
      <c r="CKS1311" s="1"/>
      <c r="CKT1311" s="1"/>
      <c r="CKU1311" s="1"/>
      <c r="CKV1311" s="1"/>
      <c r="CKW1311" s="1"/>
      <c r="CKX1311" s="1"/>
      <c r="CKY1311" s="1"/>
      <c r="CKZ1311" s="1"/>
      <c r="CLA1311" s="1"/>
      <c r="CLB1311" s="1"/>
      <c r="CLC1311" s="1"/>
      <c r="CLD1311" s="1"/>
      <c r="CLE1311" s="1"/>
      <c r="CLF1311" s="1"/>
      <c r="CLG1311" s="1"/>
      <c r="CLH1311" s="1"/>
      <c r="CLI1311" s="1"/>
      <c r="CLJ1311" s="1"/>
      <c r="CLK1311" s="1"/>
      <c r="CLL1311" s="1"/>
      <c r="CLM1311" s="1"/>
      <c r="CLN1311" s="1"/>
      <c r="CLO1311" s="1"/>
      <c r="CLP1311" s="1"/>
      <c r="CLQ1311" s="1"/>
      <c r="CLR1311" s="1"/>
      <c r="CLS1311" s="1"/>
      <c r="CLT1311" s="1"/>
      <c r="CLU1311" s="1"/>
      <c r="CLV1311" s="1"/>
      <c r="CLW1311" s="1"/>
      <c r="CLX1311" s="1"/>
      <c r="CLY1311" s="1"/>
      <c r="CLZ1311" s="1"/>
      <c r="CMA1311" s="1"/>
      <c r="CMB1311" s="1"/>
      <c r="CMC1311" s="1"/>
      <c r="CMD1311" s="1"/>
      <c r="CME1311" s="1"/>
      <c r="CMF1311" s="1"/>
      <c r="CMG1311" s="1"/>
      <c r="CMH1311" s="1"/>
      <c r="CMI1311" s="1"/>
      <c r="CMJ1311" s="1"/>
      <c r="CMK1311" s="1"/>
      <c r="CML1311" s="1"/>
      <c r="CMM1311" s="1"/>
      <c r="CMN1311" s="1"/>
      <c r="CMO1311" s="1"/>
      <c r="CMP1311" s="1"/>
      <c r="CMQ1311" s="1"/>
      <c r="CMR1311" s="1"/>
      <c r="CMS1311" s="1"/>
      <c r="CMT1311" s="1"/>
      <c r="CMU1311" s="1"/>
      <c r="CMV1311" s="1"/>
      <c r="CMW1311" s="1"/>
      <c r="CMX1311" s="1"/>
      <c r="CMY1311" s="1"/>
      <c r="CMZ1311" s="1"/>
      <c r="CNA1311" s="1"/>
      <c r="CNB1311" s="1"/>
      <c r="CNC1311" s="1"/>
      <c r="CND1311" s="1"/>
      <c r="CNE1311" s="1"/>
      <c r="CNF1311" s="1"/>
      <c r="CNG1311" s="1"/>
      <c r="CNH1311" s="1"/>
      <c r="CNI1311" s="1"/>
      <c r="CNJ1311" s="1"/>
      <c r="CNK1311" s="1"/>
      <c r="CNL1311" s="1"/>
      <c r="CNM1311" s="1"/>
      <c r="CNN1311" s="1"/>
      <c r="CNO1311" s="1"/>
      <c r="CNP1311" s="1"/>
      <c r="CNQ1311" s="1"/>
      <c r="CNR1311" s="1"/>
      <c r="CNS1311" s="1"/>
      <c r="CNT1311" s="1"/>
      <c r="CNU1311" s="1"/>
      <c r="CNV1311" s="1"/>
      <c r="CNW1311" s="1"/>
      <c r="CNX1311" s="1"/>
      <c r="CNY1311" s="1"/>
      <c r="CNZ1311" s="1"/>
      <c r="COA1311" s="1"/>
      <c r="COB1311" s="1"/>
      <c r="COC1311" s="1"/>
      <c r="COD1311" s="1"/>
      <c r="COE1311" s="1"/>
      <c r="COF1311" s="1"/>
      <c r="COG1311" s="1"/>
      <c r="COH1311" s="1"/>
      <c r="COI1311" s="1"/>
      <c r="COJ1311" s="1"/>
      <c r="COK1311" s="1"/>
      <c r="COL1311" s="1"/>
      <c r="COM1311" s="1"/>
      <c r="CON1311" s="1"/>
      <c r="COO1311" s="1"/>
      <c r="COP1311" s="1"/>
      <c r="COQ1311" s="1"/>
      <c r="COR1311" s="1"/>
      <c r="COS1311" s="1"/>
      <c r="COT1311" s="1"/>
      <c r="COU1311" s="1"/>
      <c r="COV1311" s="1"/>
      <c r="COW1311" s="1"/>
      <c r="COX1311" s="1"/>
      <c r="COY1311" s="1"/>
      <c r="COZ1311" s="1"/>
      <c r="CPA1311" s="1"/>
      <c r="CPB1311" s="1"/>
      <c r="CPC1311" s="1"/>
      <c r="CPD1311" s="1"/>
      <c r="CPE1311" s="1"/>
      <c r="CPF1311" s="1"/>
      <c r="CPG1311" s="1"/>
      <c r="CPH1311" s="1"/>
      <c r="CPI1311" s="1"/>
      <c r="CPJ1311" s="1"/>
      <c r="CPK1311" s="1"/>
      <c r="CPL1311" s="1"/>
      <c r="CPM1311" s="1"/>
      <c r="CPN1311" s="1"/>
      <c r="CPO1311" s="1"/>
      <c r="CPP1311" s="1"/>
      <c r="CPQ1311" s="1"/>
      <c r="CPR1311" s="1"/>
      <c r="CPS1311" s="1"/>
      <c r="CPT1311" s="1"/>
      <c r="CPU1311" s="1"/>
      <c r="CPV1311" s="1"/>
      <c r="CPW1311" s="1"/>
      <c r="CPX1311" s="1"/>
      <c r="CPY1311" s="1"/>
      <c r="CPZ1311" s="1"/>
      <c r="CQA1311" s="1"/>
      <c r="CQB1311" s="1"/>
      <c r="CQC1311" s="1"/>
      <c r="CQD1311" s="1"/>
      <c r="CQE1311" s="1"/>
      <c r="CQF1311" s="1"/>
      <c r="CQG1311" s="1"/>
      <c r="CQH1311" s="1"/>
      <c r="CQI1311" s="1"/>
      <c r="CQJ1311" s="1"/>
      <c r="CQK1311" s="1"/>
      <c r="CQL1311" s="1"/>
      <c r="CQM1311" s="1"/>
      <c r="CQN1311" s="1"/>
      <c r="CQO1311" s="1"/>
      <c r="CQP1311" s="1"/>
      <c r="CQQ1311" s="1"/>
      <c r="CQR1311" s="1"/>
      <c r="CQS1311" s="1"/>
      <c r="CQT1311" s="1"/>
      <c r="CQU1311" s="1"/>
      <c r="CQV1311" s="1"/>
      <c r="CQW1311" s="1"/>
      <c r="CQX1311" s="1"/>
      <c r="CQY1311" s="1"/>
      <c r="CQZ1311" s="1"/>
      <c r="CRA1311" s="1"/>
      <c r="CRB1311" s="1"/>
      <c r="CRC1311" s="1"/>
      <c r="CRD1311" s="1"/>
      <c r="CRE1311" s="1"/>
      <c r="CRF1311" s="1"/>
      <c r="CRG1311" s="1"/>
      <c r="CRH1311" s="1"/>
      <c r="CRI1311" s="1"/>
      <c r="CRJ1311" s="1"/>
      <c r="CRK1311" s="1"/>
      <c r="CRL1311" s="1"/>
      <c r="CRM1311" s="1"/>
      <c r="CRN1311" s="1"/>
      <c r="CRO1311" s="1"/>
      <c r="CRP1311" s="1"/>
      <c r="CRQ1311" s="1"/>
      <c r="CRR1311" s="1"/>
      <c r="CRS1311" s="1"/>
      <c r="CRT1311" s="1"/>
      <c r="CRU1311" s="1"/>
      <c r="CRV1311" s="1"/>
      <c r="CRW1311" s="1"/>
      <c r="CRX1311" s="1"/>
      <c r="CRY1311" s="1"/>
      <c r="CRZ1311" s="1"/>
      <c r="CSA1311" s="1"/>
      <c r="CSB1311" s="1"/>
      <c r="CSC1311" s="1"/>
      <c r="CSD1311" s="1"/>
      <c r="CSE1311" s="1"/>
      <c r="CSF1311" s="1"/>
      <c r="CSG1311" s="1"/>
      <c r="CSH1311" s="1"/>
      <c r="CSI1311" s="1"/>
      <c r="CSJ1311" s="1"/>
      <c r="CSK1311" s="1"/>
      <c r="CSL1311" s="1"/>
      <c r="CSM1311" s="1"/>
      <c r="CSN1311" s="1"/>
      <c r="CSO1311" s="1"/>
      <c r="CSP1311" s="1"/>
      <c r="CSQ1311" s="1"/>
      <c r="CSR1311" s="1"/>
      <c r="CSS1311" s="1"/>
      <c r="CST1311" s="1"/>
      <c r="CSU1311" s="1"/>
      <c r="CSV1311" s="1"/>
      <c r="CSW1311" s="1"/>
      <c r="CSX1311" s="1"/>
      <c r="CSY1311" s="1"/>
      <c r="CSZ1311" s="1"/>
      <c r="CTA1311" s="1"/>
      <c r="CTB1311" s="1"/>
      <c r="CTC1311" s="1"/>
      <c r="CTD1311" s="1"/>
      <c r="CTE1311" s="1"/>
      <c r="CTF1311" s="1"/>
      <c r="CTG1311" s="1"/>
      <c r="CTH1311" s="1"/>
      <c r="CTI1311" s="1"/>
      <c r="CTJ1311" s="1"/>
      <c r="CTK1311" s="1"/>
      <c r="CTL1311" s="1"/>
      <c r="CTM1311" s="1"/>
      <c r="CTN1311" s="1"/>
      <c r="CTO1311" s="1"/>
      <c r="CTP1311" s="1"/>
      <c r="CTQ1311" s="1"/>
      <c r="CTR1311" s="1"/>
      <c r="CTS1311" s="1"/>
      <c r="CTT1311" s="1"/>
      <c r="CTU1311" s="1"/>
      <c r="CTV1311" s="1"/>
      <c r="CTW1311" s="1"/>
      <c r="CTX1311" s="1"/>
      <c r="CTY1311" s="1"/>
      <c r="CTZ1311" s="1"/>
      <c r="CUA1311" s="1"/>
      <c r="CUB1311" s="1"/>
      <c r="CUC1311" s="1"/>
      <c r="CUD1311" s="1"/>
      <c r="CUE1311" s="1"/>
      <c r="CUF1311" s="1"/>
      <c r="CUG1311" s="1"/>
      <c r="CUH1311" s="1"/>
      <c r="CUI1311" s="1"/>
      <c r="CUJ1311" s="1"/>
      <c r="CUK1311" s="1"/>
      <c r="CUL1311" s="1"/>
      <c r="CUM1311" s="1"/>
      <c r="CUN1311" s="1"/>
      <c r="CUO1311" s="1"/>
      <c r="CUP1311" s="1"/>
      <c r="CUQ1311" s="1"/>
      <c r="CUR1311" s="1"/>
      <c r="CUS1311" s="1"/>
      <c r="CUT1311" s="1"/>
      <c r="CUU1311" s="1"/>
      <c r="CUV1311" s="1"/>
      <c r="CUW1311" s="1"/>
      <c r="CUX1311" s="1"/>
      <c r="CUY1311" s="1"/>
      <c r="CUZ1311" s="1"/>
      <c r="CVA1311" s="1"/>
      <c r="CVB1311" s="1"/>
      <c r="CVC1311" s="1"/>
      <c r="CVD1311" s="1"/>
      <c r="CVE1311" s="1"/>
      <c r="CVF1311" s="1"/>
      <c r="CVG1311" s="1"/>
      <c r="CVH1311" s="1"/>
      <c r="CVI1311" s="1"/>
      <c r="CVJ1311" s="1"/>
      <c r="CVK1311" s="1"/>
      <c r="CVL1311" s="1"/>
      <c r="CVM1311" s="1"/>
      <c r="CVN1311" s="1"/>
      <c r="CVO1311" s="1"/>
      <c r="CVP1311" s="1"/>
      <c r="CVQ1311" s="1"/>
      <c r="CVR1311" s="1"/>
      <c r="CVS1311" s="1"/>
      <c r="CVT1311" s="1"/>
      <c r="CVU1311" s="1"/>
      <c r="CVV1311" s="1"/>
      <c r="CVW1311" s="1"/>
      <c r="CVX1311" s="1"/>
      <c r="CVY1311" s="1"/>
      <c r="CVZ1311" s="1"/>
      <c r="CWA1311" s="1"/>
      <c r="CWB1311" s="1"/>
      <c r="CWC1311" s="1"/>
      <c r="CWD1311" s="1"/>
      <c r="CWE1311" s="1"/>
      <c r="CWF1311" s="1"/>
      <c r="CWG1311" s="1"/>
      <c r="CWH1311" s="1"/>
      <c r="CWI1311" s="1"/>
      <c r="CWJ1311" s="1"/>
      <c r="CWK1311" s="1"/>
      <c r="CWL1311" s="1"/>
      <c r="CWM1311" s="1"/>
      <c r="CWN1311" s="1"/>
      <c r="CWO1311" s="1"/>
      <c r="CWP1311" s="1"/>
      <c r="CWQ1311" s="1"/>
      <c r="CWR1311" s="1"/>
      <c r="CWS1311" s="1"/>
      <c r="CWT1311" s="1"/>
      <c r="CWU1311" s="1"/>
      <c r="CWV1311" s="1"/>
      <c r="CWW1311" s="1"/>
      <c r="CWX1311" s="1"/>
      <c r="CWY1311" s="1"/>
      <c r="CWZ1311" s="1"/>
      <c r="CXA1311" s="1"/>
      <c r="CXB1311" s="1"/>
      <c r="CXC1311" s="1"/>
      <c r="CXD1311" s="1"/>
      <c r="CXE1311" s="1"/>
      <c r="CXF1311" s="1"/>
      <c r="CXG1311" s="1"/>
      <c r="CXH1311" s="1"/>
      <c r="CXI1311" s="1"/>
      <c r="CXJ1311" s="1"/>
      <c r="CXK1311" s="1"/>
      <c r="CXL1311" s="1"/>
      <c r="CXM1311" s="1"/>
      <c r="CXN1311" s="1"/>
      <c r="CXO1311" s="1"/>
      <c r="CXP1311" s="1"/>
      <c r="CXQ1311" s="1"/>
      <c r="CXR1311" s="1"/>
      <c r="CXS1311" s="1"/>
      <c r="CXT1311" s="1"/>
      <c r="CXU1311" s="1"/>
      <c r="CXV1311" s="1"/>
      <c r="CXW1311" s="1"/>
      <c r="CXX1311" s="1"/>
      <c r="CXY1311" s="1"/>
      <c r="CXZ1311" s="1"/>
      <c r="CYA1311" s="1"/>
      <c r="CYB1311" s="1"/>
      <c r="CYC1311" s="1"/>
      <c r="CYD1311" s="1"/>
      <c r="CYE1311" s="1"/>
      <c r="CYF1311" s="1"/>
      <c r="CYG1311" s="1"/>
      <c r="CYH1311" s="1"/>
      <c r="CYI1311" s="1"/>
      <c r="CYJ1311" s="1"/>
      <c r="CYK1311" s="1"/>
      <c r="CYL1311" s="1"/>
      <c r="CYM1311" s="1"/>
      <c r="CYN1311" s="1"/>
      <c r="CYO1311" s="1"/>
      <c r="CYP1311" s="1"/>
      <c r="CYQ1311" s="1"/>
      <c r="CYR1311" s="1"/>
      <c r="CYS1311" s="1"/>
      <c r="CYT1311" s="1"/>
      <c r="CYU1311" s="1"/>
      <c r="CYV1311" s="1"/>
      <c r="CYW1311" s="1"/>
      <c r="CYX1311" s="1"/>
      <c r="CYY1311" s="1"/>
      <c r="CYZ1311" s="1"/>
      <c r="CZA1311" s="1"/>
      <c r="CZB1311" s="1"/>
      <c r="CZC1311" s="1"/>
      <c r="CZD1311" s="1"/>
      <c r="CZE1311" s="1"/>
      <c r="CZF1311" s="1"/>
      <c r="CZG1311" s="1"/>
      <c r="CZH1311" s="1"/>
      <c r="CZI1311" s="1"/>
      <c r="CZJ1311" s="1"/>
      <c r="CZK1311" s="1"/>
      <c r="CZL1311" s="1"/>
      <c r="CZM1311" s="1"/>
      <c r="CZN1311" s="1"/>
      <c r="CZO1311" s="1"/>
      <c r="CZP1311" s="1"/>
      <c r="CZQ1311" s="1"/>
      <c r="CZR1311" s="1"/>
      <c r="CZS1311" s="1"/>
      <c r="CZT1311" s="1"/>
      <c r="CZU1311" s="1"/>
      <c r="CZV1311" s="1"/>
      <c r="CZW1311" s="1"/>
      <c r="CZX1311" s="1"/>
      <c r="CZY1311" s="1"/>
      <c r="CZZ1311" s="1"/>
      <c r="DAA1311" s="1"/>
      <c r="DAB1311" s="1"/>
      <c r="DAC1311" s="1"/>
      <c r="DAD1311" s="1"/>
      <c r="DAE1311" s="1"/>
      <c r="DAF1311" s="1"/>
      <c r="DAG1311" s="1"/>
      <c r="DAH1311" s="1"/>
      <c r="DAI1311" s="1"/>
      <c r="DAJ1311" s="1"/>
      <c r="DAK1311" s="1"/>
      <c r="DAL1311" s="1"/>
      <c r="DAM1311" s="1"/>
      <c r="DAN1311" s="1"/>
      <c r="DAO1311" s="1"/>
      <c r="DAP1311" s="1"/>
      <c r="DAQ1311" s="1"/>
      <c r="DAR1311" s="1"/>
      <c r="DAS1311" s="1"/>
      <c r="DAT1311" s="1"/>
      <c r="DAU1311" s="1"/>
      <c r="DAV1311" s="1"/>
      <c r="DAW1311" s="1"/>
      <c r="DAX1311" s="1"/>
      <c r="DAY1311" s="1"/>
      <c r="DAZ1311" s="1"/>
      <c r="DBA1311" s="1"/>
      <c r="DBB1311" s="1"/>
      <c r="DBC1311" s="1"/>
      <c r="DBD1311" s="1"/>
      <c r="DBE1311" s="1"/>
      <c r="DBF1311" s="1"/>
      <c r="DBG1311" s="1"/>
      <c r="DBH1311" s="1"/>
      <c r="DBI1311" s="1"/>
      <c r="DBJ1311" s="1"/>
      <c r="DBK1311" s="1"/>
      <c r="DBL1311" s="1"/>
      <c r="DBM1311" s="1"/>
      <c r="DBN1311" s="1"/>
      <c r="DBO1311" s="1"/>
      <c r="DBP1311" s="1"/>
      <c r="DBQ1311" s="1"/>
      <c r="DBR1311" s="1"/>
      <c r="DBS1311" s="1"/>
      <c r="DBT1311" s="1"/>
      <c r="DBU1311" s="1"/>
      <c r="DBV1311" s="1"/>
      <c r="DBW1311" s="1"/>
      <c r="DBX1311" s="1"/>
      <c r="DBY1311" s="1"/>
      <c r="DBZ1311" s="1"/>
      <c r="DCA1311" s="1"/>
      <c r="DCB1311" s="1"/>
      <c r="DCC1311" s="1"/>
      <c r="DCD1311" s="1"/>
      <c r="DCE1311" s="1"/>
      <c r="DCF1311" s="1"/>
      <c r="DCG1311" s="1"/>
      <c r="DCH1311" s="1"/>
      <c r="DCI1311" s="1"/>
      <c r="DCJ1311" s="1"/>
      <c r="DCK1311" s="1"/>
      <c r="DCL1311" s="1"/>
      <c r="DCM1311" s="1"/>
      <c r="DCN1311" s="1"/>
      <c r="DCO1311" s="1"/>
      <c r="DCP1311" s="1"/>
      <c r="DCQ1311" s="1"/>
      <c r="DCR1311" s="1"/>
      <c r="DCS1311" s="1"/>
      <c r="DCT1311" s="1"/>
      <c r="DCU1311" s="1"/>
      <c r="DCV1311" s="1"/>
      <c r="DCW1311" s="1"/>
      <c r="DCX1311" s="1"/>
      <c r="DCY1311" s="1"/>
      <c r="DCZ1311" s="1"/>
      <c r="DDA1311" s="1"/>
      <c r="DDB1311" s="1"/>
      <c r="DDC1311" s="1"/>
      <c r="DDD1311" s="1"/>
      <c r="DDE1311" s="1"/>
      <c r="DDF1311" s="1"/>
      <c r="DDG1311" s="1"/>
      <c r="DDH1311" s="1"/>
      <c r="DDI1311" s="1"/>
      <c r="DDJ1311" s="1"/>
      <c r="DDK1311" s="1"/>
      <c r="DDL1311" s="1"/>
      <c r="DDM1311" s="1"/>
      <c r="DDN1311" s="1"/>
      <c r="DDO1311" s="1"/>
      <c r="DDP1311" s="1"/>
      <c r="DDQ1311" s="1"/>
      <c r="DDR1311" s="1"/>
      <c r="DDS1311" s="1"/>
      <c r="DDT1311" s="1"/>
      <c r="DDU1311" s="1"/>
      <c r="DDV1311" s="1"/>
      <c r="DDW1311" s="1"/>
      <c r="DDX1311" s="1"/>
      <c r="DDY1311" s="1"/>
      <c r="DDZ1311" s="1"/>
      <c r="DEA1311" s="1"/>
      <c r="DEB1311" s="1"/>
      <c r="DEC1311" s="1"/>
      <c r="DED1311" s="1"/>
      <c r="DEE1311" s="1"/>
      <c r="DEF1311" s="1"/>
      <c r="DEG1311" s="1"/>
      <c r="DEH1311" s="1"/>
      <c r="DEI1311" s="1"/>
      <c r="DEJ1311" s="1"/>
      <c r="DEK1311" s="1"/>
      <c r="DEL1311" s="1"/>
      <c r="DEM1311" s="1"/>
      <c r="DEN1311" s="1"/>
      <c r="DEO1311" s="1"/>
      <c r="DEP1311" s="1"/>
      <c r="DEQ1311" s="1"/>
      <c r="DER1311" s="1"/>
      <c r="DES1311" s="1"/>
      <c r="DET1311" s="1"/>
      <c r="DEU1311" s="1"/>
      <c r="DEV1311" s="1"/>
      <c r="DEW1311" s="1"/>
      <c r="DEX1311" s="1"/>
      <c r="DEY1311" s="1"/>
      <c r="DEZ1311" s="1"/>
      <c r="DFA1311" s="1"/>
      <c r="DFB1311" s="1"/>
      <c r="DFC1311" s="1"/>
      <c r="DFD1311" s="1"/>
      <c r="DFE1311" s="1"/>
      <c r="DFF1311" s="1"/>
      <c r="DFG1311" s="1"/>
      <c r="DFH1311" s="1"/>
      <c r="DFI1311" s="1"/>
      <c r="DFJ1311" s="1"/>
      <c r="DFK1311" s="1"/>
      <c r="DFL1311" s="1"/>
      <c r="DFM1311" s="1"/>
      <c r="DFN1311" s="1"/>
      <c r="DFO1311" s="1"/>
      <c r="DFP1311" s="1"/>
      <c r="DFQ1311" s="1"/>
      <c r="DFR1311" s="1"/>
      <c r="DFS1311" s="1"/>
      <c r="DFT1311" s="1"/>
      <c r="DFU1311" s="1"/>
      <c r="DFV1311" s="1"/>
      <c r="DFW1311" s="1"/>
      <c r="DFX1311" s="1"/>
      <c r="DFY1311" s="1"/>
      <c r="DFZ1311" s="1"/>
      <c r="DGA1311" s="1"/>
      <c r="DGB1311" s="1"/>
      <c r="DGC1311" s="1"/>
      <c r="DGD1311" s="1"/>
      <c r="DGE1311" s="1"/>
      <c r="DGF1311" s="1"/>
      <c r="DGG1311" s="1"/>
      <c r="DGH1311" s="1"/>
      <c r="DGI1311" s="1"/>
      <c r="DGJ1311" s="1"/>
      <c r="DGK1311" s="1"/>
      <c r="DGL1311" s="1"/>
      <c r="DGM1311" s="1"/>
      <c r="DGN1311" s="1"/>
      <c r="DGO1311" s="1"/>
      <c r="DGP1311" s="1"/>
      <c r="DGQ1311" s="1"/>
      <c r="DGR1311" s="1"/>
      <c r="DGS1311" s="1"/>
      <c r="DGT1311" s="1"/>
      <c r="DGU1311" s="1"/>
      <c r="DGV1311" s="1"/>
      <c r="DGW1311" s="1"/>
      <c r="DGX1311" s="1"/>
      <c r="DGY1311" s="1"/>
      <c r="DGZ1311" s="1"/>
      <c r="DHA1311" s="1"/>
      <c r="DHB1311" s="1"/>
      <c r="DHC1311" s="1"/>
      <c r="DHD1311" s="1"/>
      <c r="DHE1311" s="1"/>
      <c r="DHF1311" s="1"/>
      <c r="DHG1311" s="1"/>
      <c r="DHH1311" s="1"/>
      <c r="DHI1311" s="1"/>
      <c r="DHJ1311" s="1"/>
      <c r="DHK1311" s="1"/>
      <c r="DHL1311" s="1"/>
      <c r="DHM1311" s="1"/>
      <c r="DHN1311" s="1"/>
      <c r="DHO1311" s="1"/>
      <c r="DHP1311" s="1"/>
      <c r="DHQ1311" s="1"/>
      <c r="DHR1311" s="1"/>
      <c r="DHS1311" s="1"/>
      <c r="DHT1311" s="1"/>
      <c r="DHU1311" s="1"/>
      <c r="DHV1311" s="1"/>
      <c r="DHW1311" s="1"/>
      <c r="DHX1311" s="1"/>
      <c r="DHY1311" s="1"/>
      <c r="DHZ1311" s="1"/>
      <c r="DIA1311" s="1"/>
      <c r="DIB1311" s="1"/>
      <c r="DIC1311" s="1"/>
      <c r="DID1311" s="1"/>
      <c r="DIE1311" s="1"/>
      <c r="DIF1311" s="1"/>
      <c r="DIG1311" s="1"/>
      <c r="DIH1311" s="1"/>
      <c r="DII1311" s="1"/>
      <c r="DIJ1311" s="1"/>
      <c r="DIK1311" s="1"/>
      <c r="DIL1311" s="1"/>
      <c r="DIM1311" s="1"/>
      <c r="DIN1311" s="1"/>
      <c r="DIO1311" s="1"/>
      <c r="DIP1311" s="1"/>
      <c r="DIQ1311" s="1"/>
      <c r="DIR1311" s="1"/>
      <c r="DIS1311" s="1"/>
      <c r="DIT1311" s="1"/>
      <c r="DIU1311" s="1"/>
      <c r="DIV1311" s="1"/>
      <c r="DIW1311" s="1"/>
      <c r="DIX1311" s="1"/>
      <c r="DIY1311" s="1"/>
      <c r="DIZ1311" s="1"/>
      <c r="DJA1311" s="1"/>
      <c r="DJB1311" s="1"/>
      <c r="DJC1311" s="1"/>
      <c r="DJD1311" s="1"/>
      <c r="DJE1311" s="1"/>
      <c r="DJF1311" s="1"/>
      <c r="DJG1311" s="1"/>
      <c r="DJH1311" s="1"/>
      <c r="DJI1311" s="1"/>
      <c r="DJJ1311" s="1"/>
      <c r="DJK1311" s="1"/>
      <c r="DJL1311" s="1"/>
      <c r="DJM1311" s="1"/>
      <c r="DJN1311" s="1"/>
      <c r="DJO1311" s="1"/>
      <c r="DJP1311" s="1"/>
      <c r="DJQ1311" s="1"/>
      <c r="DJR1311" s="1"/>
      <c r="DJS1311" s="1"/>
      <c r="DJT1311" s="1"/>
      <c r="DJU1311" s="1"/>
      <c r="DJV1311" s="1"/>
      <c r="DJW1311" s="1"/>
      <c r="DJX1311" s="1"/>
      <c r="DJY1311" s="1"/>
      <c r="DJZ1311" s="1"/>
      <c r="DKA1311" s="1"/>
      <c r="DKB1311" s="1"/>
      <c r="DKC1311" s="1"/>
      <c r="DKD1311" s="1"/>
      <c r="DKE1311" s="1"/>
      <c r="DKF1311" s="1"/>
      <c r="DKG1311" s="1"/>
      <c r="DKH1311" s="1"/>
      <c r="DKI1311" s="1"/>
      <c r="DKJ1311" s="1"/>
      <c r="DKK1311" s="1"/>
      <c r="DKL1311" s="1"/>
      <c r="DKM1311" s="1"/>
      <c r="DKN1311" s="1"/>
      <c r="DKO1311" s="1"/>
      <c r="DKP1311" s="1"/>
      <c r="DKQ1311" s="1"/>
      <c r="DKR1311" s="1"/>
      <c r="DKS1311" s="1"/>
      <c r="DKT1311" s="1"/>
      <c r="DKU1311" s="1"/>
      <c r="DKV1311" s="1"/>
      <c r="DKW1311" s="1"/>
      <c r="DKX1311" s="1"/>
      <c r="DKY1311" s="1"/>
      <c r="DKZ1311" s="1"/>
      <c r="DLA1311" s="1"/>
      <c r="DLB1311" s="1"/>
      <c r="DLC1311" s="1"/>
      <c r="DLD1311" s="1"/>
      <c r="DLE1311" s="1"/>
      <c r="DLF1311" s="1"/>
      <c r="DLG1311" s="1"/>
      <c r="DLH1311" s="1"/>
      <c r="DLI1311" s="1"/>
      <c r="DLJ1311" s="1"/>
      <c r="DLK1311" s="1"/>
      <c r="DLL1311" s="1"/>
      <c r="DLM1311" s="1"/>
      <c r="DLN1311" s="1"/>
      <c r="DLO1311" s="1"/>
      <c r="DLP1311" s="1"/>
      <c r="DLQ1311" s="1"/>
      <c r="DLR1311" s="1"/>
      <c r="DLS1311" s="1"/>
      <c r="DLT1311" s="1"/>
      <c r="DLU1311" s="1"/>
      <c r="DLV1311" s="1"/>
      <c r="DLW1311" s="1"/>
      <c r="DLX1311" s="1"/>
      <c r="DLY1311" s="1"/>
      <c r="DLZ1311" s="1"/>
      <c r="DMA1311" s="1"/>
      <c r="DMB1311" s="1"/>
      <c r="DMC1311" s="1"/>
      <c r="DMD1311" s="1"/>
      <c r="DME1311" s="1"/>
      <c r="DMF1311" s="1"/>
      <c r="DMG1311" s="1"/>
      <c r="DMH1311" s="1"/>
      <c r="DMI1311" s="1"/>
      <c r="DMJ1311" s="1"/>
      <c r="DMK1311" s="1"/>
      <c r="DML1311" s="1"/>
      <c r="DMM1311" s="1"/>
      <c r="DMN1311" s="1"/>
      <c r="DMO1311" s="1"/>
      <c r="DMP1311" s="1"/>
      <c r="DMQ1311" s="1"/>
      <c r="DMR1311" s="1"/>
      <c r="DMS1311" s="1"/>
      <c r="DMT1311" s="1"/>
      <c r="DMU1311" s="1"/>
      <c r="DMV1311" s="1"/>
      <c r="DMW1311" s="1"/>
      <c r="DMX1311" s="1"/>
      <c r="DMY1311" s="1"/>
      <c r="DMZ1311" s="1"/>
      <c r="DNA1311" s="1"/>
      <c r="DNB1311" s="1"/>
      <c r="DNC1311" s="1"/>
      <c r="DND1311" s="1"/>
      <c r="DNE1311" s="1"/>
      <c r="DNF1311" s="1"/>
      <c r="DNG1311" s="1"/>
      <c r="DNH1311" s="1"/>
      <c r="DNI1311" s="1"/>
      <c r="DNJ1311" s="1"/>
      <c r="DNK1311" s="1"/>
      <c r="DNL1311" s="1"/>
      <c r="DNM1311" s="1"/>
      <c r="DNN1311" s="1"/>
      <c r="DNO1311" s="1"/>
      <c r="DNP1311" s="1"/>
      <c r="DNQ1311" s="1"/>
      <c r="DNR1311" s="1"/>
      <c r="DNS1311" s="1"/>
      <c r="DNT1311" s="1"/>
      <c r="DNU1311" s="1"/>
      <c r="DNV1311" s="1"/>
      <c r="DNW1311" s="1"/>
      <c r="DNX1311" s="1"/>
      <c r="DNY1311" s="1"/>
      <c r="DNZ1311" s="1"/>
      <c r="DOA1311" s="1"/>
      <c r="DOB1311" s="1"/>
      <c r="DOC1311" s="1"/>
      <c r="DOD1311" s="1"/>
      <c r="DOE1311" s="1"/>
      <c r="DOF1311" s="1"/>
      <c r="DOG1311" s="1"/>
      <c r="DOH1311" s="1"/>
      <c r="DOI1311" s="1"/>
      <c r="DOJ1311" s="1"/>
      <c r="DOK1311" s="1"/>
      <c r="DOL1311" s="1"/>
      <c r="DOM1311" s="1"/>
      <c r="DON1311" s="1"/>
      <c r="DOO1311" s="1"/>
      <c r="DOP1311" s="1"/>
      <c r="DOQ1311" s="1"/>
      <c r="DOR1311" s="1"/>
      <c r="DOS1311" s="1"/>
      <c r="DOT1311" s="1"/>
      <c r="DOU1311" s="1"/>
      <c r="DOV1311" s="1"/>
      <c r="DOW1311" s="1"/>
      <c r="DOX1311" s="1"/>
      <c r="DOY1311" s="1"/>
      <c r="DOZ1311" s="1"/>
      <c r="DPA1311" s="1"/>
      <c r="DPB1311" s="1"/>
      <c r="DPC1311" s="1"/>
      <c r="DPD1311" s="1"/>
      <c r="DPE1311" s="1"/>
      <c r="DPF1311" s="1"/>
      <c r="DPG1311" s="1"/>
      <c r="DPH1311" s="1"/>
      <c r="DPI1311" s="1"/>
      <c r="DPJ1311" s="1"/>
      <c r="DPK1311" s="1"/>
      <c r="DPL1311" s="1"/>
      <c r="DPM1311" s="1"/>
      <c r="DPN1311" s="1"/>
      <c r="DPO1311" s="1"/>
      <c r="DPP1311" s="1"/>
      <c r="DPQ1311" s="1"/>
      <c r="DPR1311" s="1"/>
      <c r="DPS1311" s="1"/>
      <c r="DPT1311" s="1"/>
      <c r="DPU1311" s="1"/>
      <c r="DPV1311" s="1"/>
      <c r="DPW1311" s="1"/>
      <c r="DPX1311" s="1"/>
      <c r="DPY1311" s="1"/>
      <c r="DPZ1311" s="1"/>
      <c r="DQA1311" s="1"/>
      <c r="DQB1311" s="1"/>
      <c r="DQC1311" s="1"/>
      <c r="DQD1311" s="1"/>
      <c r="DQE1311" s="1"/>
      <c r="DQF1311" s="1"/>
      <c r="DQG1311" s="1"/>
      <c r="DQH1311" s="1"/>
      <c r="DQI1311" s="1"/>
      <c r="DQJ1311" s="1"/>
      <c r="DQK1311" s="1"/>
      <c r="DQL1311" s="1"/>
      <c r="DQM1311" s="1"/>
      <c r="DQN1311" s="1"/>
      <c r="DQO1311" s="1"/>
      <c r="DQP1311" s="1"/>
      <c r="DQQ1311" s="1"/>
      <c r="DQR1311" s="1"/>
      <c r="DQS1311" s="1"/>
      <c r="DQT1311" s="1"/>
      <c r="DQU1311" s="1"/>
      <c r="DQV1311" s="1"/>
      <c r="DQW1311" s="1"/>
      <c r="DQX1311" s="1"/>
      <c r="DQY1311" s="1"/>
      <c r="DQZ1311" s="1"/>
      <c r="DRA1311" s="1"/>
      <c r="DRB1311" s="1"/>
      <c r="DRC1311" s="1"/>
      <c r="DRD1311" s="1"/>
      <c r="DRE1311" s="1"/>
      <c r="DRF1311" s="1"/>
      <c r="DRG1311" s="1"/>
      <c r="DRH1311" s="1"/>
      <c r="DRI1311" s="1"/>
      <c r="DRJ1311" s="1"/>
      <c r="DRK1311" s="1"/>
      <c r="DRL1311" s="1"/>
      <c r="DRM1311" s="1"/>
      <c r="DRN1311" s="1"/>
      <c r="DRO1311" s="1"/>
      <c r="DRP1311" s="1"/>
      <c r="DRQ1311" s="1"/>
      <c r="DRR1311" s="1"/>
      <c r="DRS1311" s="1"/>
      <c r="DRT1311" s="1"/>
      <c r="DRU1311" s="1"/>
      <c r="DRV1311" s="1"/>
      <c r="DRW1311" s="1"/>
      <c r="DRX1311" s="1"/>
      <c r="DRY1311" s="1"/>
      <c r="DRZ1311" s="1"/>
      <c r="DSA1311" s="1"/>
      <c r="DSB1311" s="1"/>
      <c r="DSC1311" s="1"/>
      <c r="DSD1311" s="1"/>
      <c r="DSE1311" s="1"/>
      <c r="DSF1311" s="1"/>
      <c r="DSG1311" s="1"/>
      <c r="DSH1311" s="1"/>
      <c r="DSI1311" s="1"/>
      <c r="DSJ1311" s="1"/>
      <c r="DSK1311" s="1"/>
      <c r="DSL1311" s="1"/>
      <c r="DSM1311" s="1"/>
      <c r="DSN1311" s="1"/>
      <c r="DSO1311" s="1"/>
      <c r="DSP1311" s="1"/>
      <c r="DSQ1311" s="1"/>
      <c r="DSR1311" s="1"/>
      <c r="DSS1311" s="1"/>
      <c r="DST1311" s="1"/>
      <c r="DSU1311" s="1"/>
      <c r="DSV1311" s="1"/>
      <c r="DSW1311" s="1"/>
      <c r="DSX1311" s="1"/>
      <c r="DSY1311" s="1"/>
      <c r="DSZ1311" s="1"/>
      <c r="DTA1311" s="1"/>
      <c r="DTB1311" s="1"/>
      <c r="DTC1311" s="1"/>
      <c r="DTD1311" s="1"/>
      <c r="DTE1311" s="1"/>
      <c r="DTF1311" s="1"/>
      <c r="DTG1311" s="1"/>
      <c r="DTH1311" s="1"/>
      <c r="DTI1311" s="1"/>
      <c r="DTJ1311" s="1"/>
      <c r="DTK1311" s="1"/>
      <c r="DTL1311" s="1"/>
      <c r="DTM1311" s="1"/>
      <c r="DTN1311" s="1"/>
      <c r="DTO1311" s="1"/>
      <c r="DTP1311" s="1"/>
      <c r="DTQ1311" s="1"/>
      <c r="DTR1311" s="1"/>
      <c r="DTS1311" s="1"/>
      <c r="DTT1311" s="1"/>
      <c r="DTU1311" s="1"/>
      <c r="DTV1311" s="1"/>
      <c r="DTW1311" s="1"/>
      <c r="DTX1311" s="1"/>
      <c r="DTY1311" s="1"/>
      <c r="DTZ1311" s="1"/>
      <c r="DUA1311" s="1"/>
      <c r="DUB1311" s="1"/>
      <c r="DUC1311" s="1"/>
      <c r="DUD1311" s="1"/>
      <c r="DUE1311" s="1"/>
      <c r="DUF1311" s="1"/>
      <c r="DUG1311" s="1"/>
      <c r="DUH1311" s="1"/>
      <c r="DUI1311" s="1"/>
      <c r="DUJ1311" s="1"/>
      <c r="DUK1311" s="1"/>
      <c r="DUL1311" s="1"/>
      <c r="DUM1311" s="1"/>
      <c r="DUN1311" s="1"/>
      <c r="DUO1311" s="1"/>
      <c r="DUP1311" s="1"/>
      <c r="DUQ1311" s="1"/>
      <c r="DUR1311" s="1"/>
      <c r="DUS1311" s="1"/>
      <c r="DUT1311" s="1"/>
      <c r="DUU1311" s="1"/>
      <c r="DUV1311" s="1"/>
      <c r="DUW1311" s="1"/>
      <c r="DUX1311" s="1"/>
      <c r="DUY1311" s="1"/>
      <c r="DUZ1311" s="1"/>
      <c r="DVA1311" s="1"/>
      <c r="DVB1311" s="1"/>
      <c r="DVC1311" s="1"/>
      <c r="DVD1311" s="1"/>
      <c r="DVE1311" s="1"/>
      <c r="DVF1311" s="1"/>
      <c r="DVG1311" s="1"/>
      <c r="DVH1311" s="1"/>
      <c r="DVI1311" s="1"/>
      <c r="DVJ1311" s="1"/>
      <c r="DVK1311" s="1"/>
      <c r="DVL1311" s="1"/>
      <c r="DVM1311" s="1"/>
      <c r="DVN1311" s="1"/>
      <c r="DVO1311" s="1"/>
      <c r="DVP1311" s="1"/>
      <c r="DVQ1311" s="1"/>
      <c r="DVR1311" s="1"/>
      <c r="DVS1311" s="1"/>
      <c r="DVT1311" s="1"/>
      <c r="DVU1311" s="1"/>
      <c r="DVV1311" s="1"/>
      <c r="DVW1311" s="1"/>
      <c r="DVX1311" s="1"/>
      <c r="DVY1311" s="1"/>
      <c r="DVZ1311" s="1"/>
      <c r="DWA1311" s="1"/>
      <c r="DWB1311" s="1"/>
      <c r="DWC1311" s="1"/>
      <c r="DWD1311" s="1"/>
      <c r="DWE1311" s="1"/>
      <c r="DWF1311" s="1"/>
      <c r="DWG1311" s="1"/>
      <c r="DWH1311" s="1"/>
      <c r="DWI1311" s="1"/>
      <c r="DWJ1311" s="1"/>
      <c r="DWK1311" s="1"/>
      <c r="DWL1311" s="1"/>
      <c r="DWM1311" s="1"/>
      <c r="DWN1311" s="1"/>
      <c r="DWO1311" s="1"/>
      <c r="DWP1311" s="1"/>
      <c r="DWQ1311" s="1"/>
      <c r="DWR1311" s="1"/>
      <c r="DWS1311" s="1"/>
      <c r="DWT1311" s="1"/>
      <c r="DWU1311" s="1"/>
      <c r="DWV1311" s="1"/>
      <c r="DWW1311" s="1"/>
      <c r="DWX1311" s="1"/>
      <c r="DWY1311" s="1"/>
      <c r="DWZ1311" s="1"/>
      <c r="DXA1311" s="1"/>
      <c r="DXB1311" s="1"/>
      <c r="DXC1311" s="1"/>
      <c r="DXD1311" s="1"/>
      <c r="DXE1311" s="1"/>
      <c r="DXF1311" s="1"/>
      <c r="DXG1311" s="1"/>
      <c r="DXH1311" s="1"/>
      <c r="DXI1311" s="1"/>
      <c r="DXJ1311" s="1"/>
      <c r="DXK1311" s="1"/>
      <c r="DXL1311" s="1"/>
      <c r="DXM1311" s="1"/>
      <c r="DXN1311" s="1"/>
      <c r="DXO1311" s="1"/>
      <c r="DXP1311" s="1"/>
      <c r="DXQ1311" s="1"/>
      <c r="DXR1311" s="1"/>
      <c r="DXS1311" s="1"/>
      <c r="DXT1311" s="1"/>
      <c r="DXU1311" s="1"/>
      <c r="DXV1311" s="1"/>
      <c r="DXW1311" s="1"/>
      <c r="DXX1311" s="1"/>
      <c r="DXY1311" s="1"/>
      <c r="DXZ1311" s="1"/>
      <c r="DYA1311" s="1"/>
      <c r="DYB1311" s="1"/>
      <c r="DYC1311" s="1"/>
      <c r="DYD1311" s="1"/>
      <c r="DYE1311" s="1"/>
      <c r="DYF1311" s="1"/>
      <c r="DYG1311" s="1"/>
      <c r="DYH1311" s="1"/>
      <c r="DYI1311" s="1"/>
      <c r="DYJ1311" s="1"/>
      <c r="DYK1311" s="1"/>
      <c r="DYL1311" s="1"/>
      <c r="DYM1311" s="1"/>
      <c r="DYN1311" s="1"/>
      <c r="DYO1311" s="1"/>
      <c r="DYP1311" s="1"/>
      <c r="DYQ1311" s="1"/>
      <c r="DYR1311" s="1"/>
      <c r="DYS1311" s="1"/>
      <c r="DYT1311" s="1"/>
      <c r="DYU1311" s="1"/>
      <c r="DYV1311" s="1"/>
      <c r="DYW1311" s="1"/>
      <c r="DYX1311" s="1"/>
      <c r="DYY1311" s="1"/>
      <c r="DYZ1311" s="1"/>
      <c r="DZA1311" s="1"/>
      <c r="DZB1311" s="1"/>
      <c r="DZC1311" s="1"/>
      <c r="DZD1311" s="1"/>
      <c r="DZE1311" s="1"/>
      <c r="DZF1311" s="1"/>
      <c r="DZG1311" s="1"/>
      <c r="DZH1311" s="1"/>
      <c r="DZI1311" s="1"/>
      <c r="DZJ1311" s="1"/>
      <c r="DZK1311" s="1"/>
      <c r="DZL1311" s="1"/>
      <c r="DZM1311" s="1"/>
      <c r="DZN1311" s="1"/>
      <c r="DZO1311" s="1"/>
      <c r="DZP1311" s="1"/>
      <c r="DZQ1311" s="1"/>
      <c r="DZR1311" s="1"/>
      <c r="DZS1311" s="1"/>
      <c r="DZT1311" s="1"/>
      <c r="DZU1311" s="1"/>
      <c r="DZV1311" s="1"/>
      <c r="DZW1311" s="1"/>
      <c r="DZX1311" s="1"/>
      <c r="DZY1311" s="1"/>
      <c r="DZZ1311" s="1"/>
      <c r="EAA1311" s="1"/>
      <c r="EAB1311" s="1"/>
      <c r="EAC1311" s="1"/>
      <c r="EAD1311" s="1"/>
      <c r="EAE1311" s="1"/>
      <c r="EAF1311" s="1"/>
      <c r="EAG1311" s="1"/>
      <c r="EAH1311" s="1"/>
      <c r="EAI1311" s="1"/>
      <c r="EAJ1311" s="1"/>
      <c r="EAK1311" s="1"/>
      <c r="EAL1311" s="1"/>
      <c r="EAM1311" s="1"/>
      <c r="EAN1311" s="1"/>
      <c r="EAO1311" s="1"/>
      <c r="EAP1311" s="1"/>
      <c r="EAQ1311" s="1"/>
      <c r="EAR1311" s="1"/>
      <c r="EAS1311" s="1"/>
      <c r="EAT1311" s="1"/>
      <c r="EAU1311" s="1"/>
      <c r="EAV1311" s="1"/>
      <c r="EAW1311" s="1"/>
      <c r="EAX1311" s="1"/>
      <c r="EAY1311" s="1"/>
      <c r="EAZ1311" s="1"/>
      <c r="EBA1311" s="1"/>
      <c r="EBB1311" s="1"/>
      <c r="EBC1311" s="1"/>
      <c r="EBD1311" s="1"/>
      <c r="EBE1311" s="1"/>
      <c r="EBF1311" s="1"/>
      <c r="EBG1311" s="1"/>
      <c r="EBH1311" s="1"/>
      <c r="EBI1311" s="1"/>
      <c r="EBJ1311" s="1"/>
      <c r="EBK1311" s="1"/>
      <c r="EBL1311" s="1"/>
      <c r="EBM1311" s="1"/>
      <c r="EBN1311" s="1"/>
      <c r="EBO1311" s="1"/>
      <c r="EBP1311" s="1"/>
      <c r="EBQ1311" s="1"/>
      <c r="EBR1311" s="1"/>
      <c r="EBS1311" s="1"/>
      <c r="EBT1311" s="1"/>
      <c r="EBU1311" s="1"/>
      <c r="EBV1311" s="1"/>
      <c r="EBW1311" s="1"/>
      <c r="EBX1311" s="1"/>
      <c r="EBY1311" s="1"/>
      <c r="EBZ1311" s="1"/>
      <c r="ECA1311" s="1"/>
      <c r="ECB1311" s="1"/>
      <c r="ECC1311" s="1"/>
      <c r="ECD1311" s="1"/>
      <c r="ECE1311" s="1"/>
      <c r="ECF1311" s="1"/>
      <c r="ECG1311" s="1"/>
      <c r="ECH1311" s="1"/>
      <c r="ECI1311" s="1"/>
      <c r="ECJ1311" s="1"/>
      <c r="ECK1311" s="1"/>
      <c r="ECL1311" s="1"/>
      <c r="ECM1311" s="1"/>
      <c r="ECN1311" s="1"/>
      <c r="ECO1311" s="1"/>
      <c r="ECP1311" s="1"/>
      <c r="ECQ1311" s="1"/>
      <c r="ECR1311" s="1"/>
      <c r="ECS1311" s="1"/>
      <c r="ECT1311" s="1"/>
      <c r="ECU1311" s="1"/>
      <c r="ECV1311" s="1"/>
      <c r="ECW1311" s="1"/>
      <c r="ECX1311" s="1"/>
      <c r="ECY1311" s="1"/>
      <c r="ECZ1311" s="1"/>
      <c r="EDA1311" s="1"/>
      <c r="EDB1311" s="1"/>
      <c r="EDC1311" s="1"/>
      <c r="EDD1311" s="1"/>
      <c r="EDE1311" s="1"/>
      <c r="EDF1311" s="1"/>
      <c r="EDG1311" s="1"/>
      <c r="EDH1311" s="1"/>
      <c r="EDI1311" s="1"/>
      <c r="EDJ1311" s="1"/>
      <c r="EDK1311" s="1"/>
      <c r="EDL1311" s="1"/>
      <c r="EDM1311" s="1"/>
      <c r="EDN1311" s="1"/>
      <c r="EDO1311" s="1"/>
      <c r="EDP1311" s="1"/>
      <c r="EDQ1311" s="1"/>
      <c r="EDR1311" s="1"/>
      <c r="EDS1311" s="1"/>
      <c r="EDT1311" s="1"/>
      <c r="EDU1311" s="1"/>
      <c r="EDV1311" s="1"/>
      <c r="EDW1311" s="1"/>
      <c r="EDX1311" s="1"/>
      <c r="EDY1311" s="1"/>
      <c r="EDZ1311" s="1"/>
      <c r="EEA1311" s="1"/>
      <c r="EEB1311" s="1"/>
      <c r="EEC1311" s="1"/>
      <c r="EED1311" s="1"/>
      <c r="EEE1311" s="1"/>
      <c r="EEF1311" s="1"/>
      <c r="EEG1311" s="1"/>
      <c r="EEH1311" s="1"/>
      <c r="EEI1311" s="1"/>
      <c r="EEJ1311" s="1"/>
      <c r="EEK1311" s="1"/>
      <c r="EEL1311" s="1"/>
      <c r="EEM1311" s="1"/>
      <c r="EEN1311" s="1"/>
      <c r="EEO1311" s="1"/>
      <c r="EEP1311" s="1"/>
      <c r="EEQ1311" s="1"/>
      <c r="EER1311" s="1"/>
      <c r="EES1311" s="1"/>
      <c r="EET1311" s="1"/>
      <c r="EEU1311" s="1"/>
      <c r="EEV1311" s="1"/>
      <c r="EEW1311" s="1"/>
      <c r="EEX1311" s="1"/>
      <c r="EEY1311" s="1"/>
      <c r="EEZ1311" s="1"/>
      <c r="EFA1311" s="1"/>
      <c r="EFB1311" s="1"/>
      <c r="EFC1311" s="1"/>
      <c r="EFD1311" s="1"/>
      <c r="EFE1311" s="1"/>
      <c r="EFF1311" s="1"/>
      <c r="EFG1311" s="1"/>
      <c r="EFH1311" s="1"/>
      <c r="EFI1311" s="1"/>
      <c r="EFJ1311" s="1"/>
      <c r="EFK1311" s="1"/>
      <c r="EFL1311" s="1"/>
      <c r="EFM1311" s="1"/>
      <c r="EFN1311" s="1"/>
      <c r="EFO1311" s="1"/>
      <c r="EFP1311" s="1"/>
      <c r="EFQ1311" s="1"/>
      <c r="EFR1311" s="1"/>
      <c r="EFS1311" s="1"/>
      <c r="EFT1311" s="1"/>
      <c r="EFU1311" s="1"/>
      <c r="EFV1311" s="1"/>
      <c r="EFW1311" s="1"/>
      <c r="EFX1311" s="1"/>
      <c r="EFY1311" s="1"/>
      <c r="EFZ1311" s="1"/>
      <c r="EGA1311" s="1"/>
      <c r="EGB1311" s="1"/>
      <c r="EGC1311" s="1"/>
      <c r="EGD1311" s="1"/>
      <c r="EGE1311" s="1"/>
      <c r="EGF1311" s="1"/>
      <c r="EGG1311" s="1"/>
      <c r="EGH1311" s="1"/>
      <c r="EGI1311" s="1"/>
      <c r="EGJ1311" s="1"/>
      <c r="EGK1311" s="1"/>
      <c r="EGL1311" s="1"/>
      <c r="EGM1311" s="1"/>
      <c r="EGN1311" s="1"/>
      <c r="EGO1311" s="1"/>
      <c r="EGP1311" s="1"/>
      <c r="EGQ1311" s="1"/>
      <c r="EGR1311" s="1"/>
      <c r="EGS1311" s="1"/>
      <c r="EGT1311" s="1"/>
      <c r="EGU1311" s="1"/>
      <c r="EGV1311" s="1"/>
      <c r="EGW1311" s="1"/>
      <c r="EGX1311" s="1"/>
      <c r="EGY1311" s="1"/>
      <c r="EGZ1311" s="1"/>
      <c r="EHA1311" s="1"/>
      <c r="EHB1311" s="1"/>
      <c r="EHC1311" s="1"/>
      <c r="EHD1311" s="1"/>
      <c r="EHE1311" s="1"/>
      <c r="EHF1311" s="1"/>
      <c r="EHG1311" s="1"/>
      <c r="EHH1311" s="1"/>
      <c r="EHI1311" s="1"/>
      <c r="EHJ1311" s="1"/>
      <c r="EHK1311" s="1"/>
      <c r="EHL1311" s="1"/>
      <c r="EHM1311" s="1"/>
      <c r="EHN1311" s="1"/>
      <c r="EHO1311" s="1"/>
      <c r="EHP1311" s="1"/>
      <c r="EHQ1311" s="1"/>
      <c r="EHR1311" s="1"/>
      <c r="EHS1311" s="1"/>
      <c r="EHT1311" s="1"/>
      <c r="EHU1311" s="1"/>
      <c r="EHV1311" s="1"/>
      <c r="EHW1311" s="1"/>
      <c r="EHX1311" s="1"/>
      <c r="EHY1311" s="1"/>
      <c r="EHZ1311" s="1"/>
      <c r="EIA1311" s="1"/>
      <c r="EIB1311" s="1"/>
      <c r="EIC1311" s="1"/>
      <c r="EID1311" s="1"/>
      <c r="EIE1311" s="1"/>
      <c r="EIF1311" s="1"/>
      <c r="EIG1311" s="1"/>
      <c r="EIH1311" s="1"/>
      <c r="EII1311" s="1"/>
      <c r="EIJ1311" s="1"/>
      <c r="EIK1311" s="1"/>
      <c r="EIL1311" s="1"/>
      <c r="EIM1311" s="1"/>
      <c r="EIN1311" s="1"/>
      <c r="EIO1311" s="1"/>
      <c r="EIP1311" s="1"/>
      <c r="EIQ1311" s="1"/>
      <c r="EIR1311" s="1"/>
      <c r="EIS1311" s="1"/>
      <c r="EIT1311" s="1"/>
      <c r="EIU1311" s="1"/>
      <c r="EIV1311" s="1"/>
      <c r="EIW1311" s="1"/>
      <c r="EIX1311" s="1"/>
      <c r="EIY1311" s="1"/>
      <c r="EIZ1311" s="1"/>
      <c r="EJA1311" s="1"/>
      <c r="EJB1311" s="1"/>
      <c r="EJC1311" s="1"/>
      <c r="EJD1311" s="1"/>
      <c r="EJE1311" s="1"/>
      <c r="EJF1311" s="1"/>
      <c r="EJG1311" s="1"/>
      <c r="EJH1311" s="1"/>
      <c r="EJI1311" s="1"/>
      <c r="EJJ1311" s="1"/>
      <c r="EJK1311" s="1"/>
      <c r="EJL1311" s="1"/>
      <c r="EJM1311" s="1"/>
      <c r="EJN1311" s="1"/>
      <c r="EJO1311" s="1"/>
      <c r="EJP1311" s="1"/>
      <c r="EJQ1311" s="1"/>
      <c r="EJR1311" s="1"/>
      <c r="EJS1311" s="1"/>
      <c r="EJT1311" s="1"/>
      <c r="EJU1311" s="1"/>
      <c r="EJV1311" s="1"/>
      <c r="EJW1311" s="1"/>
      <c r="EJX1311" s="1"/>
      <c r="EJY1311" s="1"/>
      <c r="EJZ1311" s="1"/>
      <c r="EKA1311" s="1"/>
      <c r="EKB1311" s="1"/>
      <c r="EKC1311" s="1"/>
      <c r="EKD1311" s="1"/>
      <c r="EKE1311" s="1"/>
      <c r="EKF1311" s="1"/>
      <c r="EKG1311" s="1"/>
      <c r="EKH1311" s="1"/>
      <c r="EKI1311" s="1"/>
      <c r="EKJ1311" s="1"/>
      <c r="EKK1311" s="1"/>
      <c r="EKL1311" s="1"/>
      <c r="EKM1311" s="1"/>
      <c r="EKN1311" s="1"/>
      <c r="EKO1311" s="1"/>
      <c r="EKP1311" s="1"/>
      <c r="EKQ1311" s="1"/>
      <c r="EKR1311" s="1"/>
      <c r="EKS1311" s="1"/>
      <c r="EKT1311" s="1"/>
      <c r="EKU1311" s="1"/>
      <c r="EKV1311" s="1"/>
      <c r="EKW1311" s="1"/>
      <c r="EKX1311" s="1"/>
      <c r="EKY1311" s="1"/>
      <c r="EKZ1311" s="1"/>
      <c r="ELA1311" s="1"/>
      <c r="ELB1311" s="1"/>
      <c r="ELC1311" s="1"/>
      <c r="ELD1311" s="1"/>
      <c r="ELE1311" s="1"/>
      <c r="ELF1311" s="1"/>
      <c r="ELG1311" s="1"/>
      <c r="ELH1311" s="1"/>
      <c r="ELI1311" s="1"/>
      <c r="ELJ1311" s="1"/>
      <c r="ELK1311" s="1"/>
      <c r="ELL1311" s="1"/>
      <c r="ELM1311" s="1"/>
      <c r="ELN1311" s="1"/>
      <c r="ELO1311" s="1"/>
      <c r="ELP1311" s="1"/>
      <c r="ELQ1311" s="1"/>
      <c r="ELR1311" s="1"/>
      <c r="ELS1311" s="1"/>
      <c r="ELT1311" s="1"/>
      <c r="ELU1311" s="1"/>
      <c r="ELV1311" s="1"/>
      <c r="ELW1311" s="1"/>
      <c r="ELX1311" s="1"/>
      <c r="ELY1311" s="1"/>
      <c r="ELZ1311" s="1"/>
      <c r="EMA1311" s="1"/>
      <c r="EMB1311" s="1"/>
      <c r="EMC1311" s="1"/>
      <c r="EMD1311" s="1"/>
      <c r="EME1311" s="1"/>
      <c r="EMF1311" s="1"/>
      <c r="EMG1311" s="1"/>
      <c r="EMH1311" s="1"/>
      <c r="EMI1311" s="1"/>
      <c r="EMJ1311" s="1"/>
      <c r="EMK1311" s="1"/>
      <c r="EML1311" s="1"/>
      <c r="EMM1311" s="1"/>
      <c r="EMN1311" s="1"/>
      <c r="EMO1311" s="1"/>
      <c r="EMP1311" s="1"/>
      <c r="EMQ1311" s="1"/>
      <c r="EMR1311" s="1"/>
      <c r="EMS1311" s="1"/>
      <c r="EMT1311" s="1"/>
      <c r="EMU1311" s="1"/>
      <c r="EMV1311" s="1"/>
      <c r="EMW1311" s="1"/>
      <c r="EMX1311" s="1"/>
      <c r="EMY1311" s="1"/>
      <c r="EMZ1311" s="1"/>
      <c r="ENA1311" s="1"/>
      <c r="ENB1311" s="1"/>
      <c r="ENC1311" s="1"/>
      <c r="END1311" s="1"/>
      <c r="ENE1311" s="1"/>
      <c r="ENF1311" s="1"/>
      <c r="ENG1311" s="1"/>
      <c r="ENH1311" s="1"/>
      <c r="ENI1311" s="1"/>
      <c r="ENJ1311" s="1"/>
      <c r="ENK1311" s="1"/>
      <c r="ENL1311" s="1"/>
      <c r="ENM1311" s="1"/>
      <c r="ENN1311" s="1"/>
      <c r="ENO1311" s="1"/>
      <c r="ENP1311" s="1"/>
      <c r="ENQ1311" s="1"/>
      <c r="ENR1311" s="1"/>
      <c r="ENS1311" s="1"/>
      <c r="ENT1311" s="1"/>
      <c r="ENU1311" s="1"/>
      <c r="ENV1311" s="1"/>
      <c r="ENW1311" s="1"/>
      <c r="ENX1311" s="1"/>
      <c r="ENY1311" s="1"/>
      <c r="ENZ1311" s="1"/>
      <c r="EOA1311" s="1"/>
      <c r="EOB1311" s="1"/>
      <c r="EOC1311" s="1"/>
      <c r="EOD1311" s="1"/>
      <c r="EOE1311" s="1"/>
      <c r="EOF1311" s="1"/>
      <c r="EOG1311" s="1"/>
      <c r="EOH1311" s="1"/>
      <c r="EOI1311" s="1"/>
      <c r="EOJ1311" s="1"/>
      <c r="EOK1311" s="1"/>
      <c r="EOL1311" s="1"/>
      <c r="EOM1311" s="1"/>
      <c r="EON1311" s="1"/>
      <c r="EOO1311" s="1"/>
      <c r="EOP1311" s="1"/>
      <c r="EOQ1311" s="1"/>
      <c r="EOR1311" s="1"/>
      <c r="EOS1311" s="1"/>
      <c r="EOT1311" s="1"/>
      <c r="EOU1311" s="1"/>
      <c r="EOV1311" s="1"/>
      <c r="EOW1311" s="1"/>
      <c r="EOX1311" s="1"/>
      <c r="EOY1311" s="1"/>
      <c r="EOZ1311" s="1"/>
      <c r="EPA1311" s="1"/>
      <c r="EPB1311" s="1"/>
      <c r="EPC1311" s="1"/>
      <c r="EPD1311" s="1"/>
      <c r="EPE1311" s="1"/>
      <c r="EPF1311" s="1"/>
      <c r="EPG1311" s="1"/>
      <c r="EPH1311" s="1"/>
      <c r="EPI1311" s="1"/>
      <c r="EPJ1311" s="1"/>
      <c r="EPK1311" s="1"/>
      <c r="EPL1311" s="1"/>
      <c r="EPM1311" s="1"/>
      <c r="EPN1311" s="1"/>
      <c r="EPO1311" s="1"/>
      <c r="EPP1311" s="1"/>
      <c r="EPQ1311" s="1"/>
      <c r="EPR1311" s="1"/>
      <c r="EPS1311" s="1"/>
      <c r="EPT1311" s="1"/>
      <c r="EPU1311" s="1"/>
      <c r="EPV1311" s="1"/>
      <c r="EPW1311" s="1"/>
      <c r="EPX1311" s="1"/>
      <c r="EPY1311" s="1"/>
      <c r="EPZ1311" s="1"/>
      <c r="EQA1311" s="1"/>
      <c r="EQB1311" s="1"/>
      <c r="EQC1311" s="1"/>
      <c r="EQD1311" s="1"/>
      <c r="EQE1311" s="1"/>
      <c r="EQF1311" s="1"/>
      <c r="EQG1311" s="1"/>
      <c r="EQH1311" s="1"/>
      <c r="EQI1311" s="1"/>
      <c r="EQJ1311" s="1"/>
      <c r="EQK1311" s="1"/>
      <c r="EQL1311" s="1"/>
      <c r="EQM1311" s="1"/>
      <c r="EQN1311" s="1"/>
      <c r="EQO1311" s="1"/>
      <c r="EQP1311" s="1"/>
      <c r="EQQ1311" s="1"/>
      <c r="EQR1311" s="1"/>
      <c r="EQS1311" s="1"/>
      <c r="EQT1311" s="1"/>
      <c r="EQU1311" s="1"/>
      <c r="EQV1311" s="1"/>
      <c r="EQW1311" s="1"/>
      <c r="EQX1311" s="1"/>
      <c r="EQY1311" s="1"/>
      <c r="EQZ1311" s="1"/>
      <c r="ERA1311" s="1"/>
      <c r="ERB1311" s="1"/>
      <c r="ERC1311" s="1"/>
      <c r="ERD1311" s="1"/>
      <c r="ERE1311" s="1"/>
      <c r="ERF1311" s="1"/>
      <c r="ERG1311" s="1"/>
      <c r="ERH1311" s="1"/>
      <c r="ERI1311" s="1"/>
      <c r="ERJ1311" s="1"/>
      <c r="ERK1311" s="1"/>
      <c r="ERL1311" s="1"/>
      <c r="ERM1311" s="1"/>
      <c r="ERN1311" s="1"/>
      <c r="ERO1311" s="1"/>
      <c r="ERP1311" s="1"/>
      <c r="ERQ1311" s="1"/>
      <c r="ERR1311" s="1"/>
      <c r="ERS1311" s="1"/>
      <c r="ERT1311" s="1"/>
      <c r="ERU1311" s="1"/>
      <c r="ERV1311" s="1"/>
      <c r="ERW1311" s="1"/>
      <c r="ERX1311" s="1"/>
      <c r="ERY1311" s="1"/>
      <c r="ERZ1311" s="1"/>
      <c r="ESA1311" s="1"/>
      <c r="ESB1311" s="1"/>
      <c r="ESC1311" s="1"/>
      <c r="ESD1311" s="1"/>
      <c r="ESE1311" s="1"/>
      <c r="ESF1311" s="1"/>
      <c r="ESG1311" s="1"/>
      <c r="ESH1311" s="1"/>
      <c r="ESI1311" s="1"/>
      <c r="ESJ1311" s="1"/>
      <c r="ESK1311" s="1"/>
      <c r="ESL1311" s="1"/>
      <c r="ESM1311" s="1"/>
      <c r="ESN1311" s="1"/>
      <c r="ESO1311" s="1"/>
      <c r="ESP1311" s="1"/>
      <c r="ESQ1311" s="1"/>
      <c r="ESR1311" s="1"/>
      <c r="ESS1311" s="1"/>
      <c r="EST1311" s="1"/>
      <c r="ESU1311" s="1"/>
      <c r="ESV1311" s="1"/>
      <c r="ESW1311" s="1"/>
      <c r="ESX1311" s="1"/>
      <c r="ESY1311" s="1"/>
      <c r="ESZ1311" s="1"/>
      <c r="ETA1311" s="1"/>
      <c r="ETB1311" s="1"/>
      <c r="ETC1311" s="1"/>
      <c r="ETD1311" s="1"/>
      <c r="ETE1311" s="1"/>
      <c r="ETF1311" s="1"/>
      <c r="ETG1311" s="1"/>
      <c r="ETH1311" s="1"/>
      <c r="ETI1311" s="1"/>
      <c r="ETJ1311" s="1"/>
      <c r="ETK1311" s="1"/>
      <c r="ETL1311" s="1"/>
      <c r="ETM1311" s="1"/>
      <c r="ETN1311" s="1"/>
      <c r="ETO1311" s="1"/>
      <c r="ETP1311" s="1"/>
      <c r="ETQ1311" s="1"/>
      <c r="ETR1311" s="1"/>
      <c r="ETS1311" s="1"/>
      <c r="ETT1311" s="1"/>
      <c r="ETU1311" s="1"/>
      <c r="ETV1311" s="1"/>
      <c r="ETW1311" s="1"/>
      <c r="ETX1311" s="1"/>
      <c r="ETY1311" s="1"/>
      <c r="ETZ1311" s="1"/>
      <c r="EUA1311" s="1"/>
      <c r="EUB1311" s="1"/>
      <c r="EUC1311" s="1"/>
      <c r="EUD1311" s="1"/>
      <c r="EUE1311" s="1"/>
      <c r="EUF1311" s="1"/>
      <c r="EUG1311" s="1"/>
      <c r="EUH1311" s="1"/>
      <c r="EUI1311" s="1"/>
      <c r="EUJ1311" s="1"/>
      <c r="EUK1311" s="1"/>
      <c r="EUL1311" s="1"/>
      <c r="EUM1311" s="1"/>
      <c r="EUN1311" s="1"/>
      <c r="EUO1311" s="1"/>
      <c r="EUP1311" s="1"/>
      <c r="EUQ1311" s="1"/>
      <c r="EUR1311" s="1"/>
      <c r="EUS1311" s="1"/>
      <c r="EUT1311" s="1"/>
      <c r="EUU1311" s="1"/>
      <c r="EUV1311" s="1"/>
      <c r="EUW1311" s="1"/>
      <c r="EUX1311" s="1"/>
      <c r="EUY1311" s="1"/>
      <c r="EUZ1311" s="1"/>
      <c r="EVA1311" s="1"/>
      <c r="EVB1311" s="1"/>
      <c r="EVC1311" s="1"/>
      <c r="EVD1311" s="1"/>
      <c r="EVE1311" s="1"/>
      <c r="EVF1311" s="1"/>
      <c r="EVG1311" s="1"/>
      <c r="EVH1311" s="1"/>
      <c r="EVI1311" s="1"/>
      <c r="EVJ1311" s="1"/>
      <c r="EVK1311" s="1"/>
      <c r="EVL1311" s="1"/>
      <c r="EVM1311" s="1"/>
      <c r="EVN1311" s="1"/>
      <c r="EVO1311" s="1"/>
      <c r="EVP1311" s="1"/>
      <c r="EVQ1311" s="1"/>
      <c r="EVR1311" s="1"/>
      <c r="EVS1311" s="1"/>
      <c r="EVT1311" s="1"/>
      <c r="EVU1311" s="1"/>
      <c r="EVV1311" s="1"/>
      <c r="EVW1311" s="1"/>
      <c r="EVX1311" s="1"/>
      <c r="EVY1311" s="1"/>
      <c r="EVZ1311" s="1"/>
      <c r="EWA1311" s="1"/>
      <c r="EWB1311" s="1"/>
      <c r="EWC1311" s="1"/>
      <c r="EWD1311" s="1"/>
      <c r="EWE1311" s="1"/>
      <c r="EWF1311" s="1"/>
      <c r="EWG1311" s="1"/>
      <c r="EWH1311" s="1"/>
      <c r="EWI1311" s="1"/>
      <c r="EWJ1311" s="1"/>
      <c r="EWK1311" s="1"/>
      <c r="EWL1311" s="1"/>
      <c r="EWM1311" s="1"/>
      <c r="EWN1311" s="1"/>
      <c r="EWO1311" s="1"/>
      <c r="EWP1311" s="1"/>
      <c r="EWQ1311" s="1"/>
      <c r="EWR1311" s="1"/>
      <c r="EWS1311" s="1"/>
      <c r="EWT1311" s="1"/>
      <c r="EWU1311" s="1"/>
      <c r="EWV1311" s="1"/>
      <c r="EWW1311" s="1"/>
      <c r="EWX1311" s="1"/>
      <c r="EWY1311" s="1"/>
      <c r="EWZ1311" s="1"/>
      <c r="EXA1311" s="1"/>
      <c r="EXB1311" s="1"/>
      <c r="EXC1311" s="1"/>
      <c r="EXD1311" s="1"/>
      <c r="EXE1311" s="1"/>
      <c r="EXF1311" s="1"/>
      <c r="EXG1311" s="1"/>
      <c r="EXH1311" s="1"/>
      <c r="EXI1311" s="1"/>
      <c r="EXJ1311" s="1"/>
      <c r="EXK1311" s="1"/>
      <c r="EXL1311" s="1"/>
      <c r="EXM1311" s="1"/>
      <c r="EXN1311" s="1"/>
      <c r="EXO1311" s="1"/>
      <c r="EXP1311" s="1"/>
      <c r="EXQ1311" s="1"/>
      <c r="EXR1311" s="1"/>
      <c r="EXS1311" s="1"/>
      <c r="EXT1311" s="1"/>
      <c r="EXU1311" s="1"/>
      <c r="EXV1311" s="1"/>
      <c r="EXW1311" s="1"/>
      <c r="EXX1311" s="1"/>
      <c r="EXY1311" s="1"/>
      <c r="EXZ1311" s="1"/>
      <c r="EYA1311" s="1"/>
      <c r="EYB1311" s="1"/>
      <c r="EYC1311" s="1"/>
      <c r="EYD1311" s="1"/>
      <c r="EYE1311" s="1"/>
      <c r="EYF1311" s="1"/>
      <c r="EYG1311" s="1"/>
      <c r="EYH1311" s="1"/>
      <c r="EYI1311" s="1"/>
      <c r="EYJ1311" s="1"/>
      <c r="EYK1311" s="1"/>
      <c r="EYL1311" s="1"/>
      <c r="EYM1311" s="1"/>
      <c r="EYN1311" s="1"/>
      <c r="EYO1311" s="1"/>
      <c r="EYP1311" s="1"/>
      <c r="EYQ1311" s="1"/>
      <c r="EYR1311" s="1"/>
      <c r="EYS1311" s="1"/>
      <c r="EYT1311" s="1"/>
      <c r="EYU1311" s="1"/>
      <c r="EYV1311" s="1"/>
      <c r="EYW1311" s="1"/>
      <c r="EYX1311" s="1"/>
      <c r="EYY1311" s="1"/>
      <c r="EYZ1311" s="1"/>
      <c r="EZA1311" s="1"/>
      <c r="EZB1311" s="1"/>
      <c r="EZC1311" s="1"/>
      <c r="EZD1311" s="1"/>
      <c r="EZE1311" s="1"/>
      <c r="EZF1311" s="1"/>
      <c r="EZG1311" s="1"/>
      <c r="EZH1311" s="1"/>
      <c r="EZI1311" s="1"/>
      <c r="EZJ1311" s="1"/>
      <c r="EZK1311" s="1"/>
      <c r="EZL1311" s="1"/>
      <c r="EZM1311" s="1"/>
      <c r="EZN1311" s="1"/>
      <c r="EZO1311" s="1"/>
      <c r="EZP1311" s="1"/>
      <c r="EZQ1311" s="1"/>
      <c r="EZR1311" s="1"/>
      <c r="EZS1311" s="1"/>
      <c r="EZT1311" s="1"/>
      <c r="EZU1311" s="1"/>
      <c r="EZV1311" s="1"/>
      <c r="EZW1311" s="1"/>
      <c r="EZX1311" s="1"/>
      <c r="EZY1311" s="1"/>
      <c r="EZZ1311" s="1"/>
      <c r="FAA1311" s="1"/>
      <c r="FAB1311" s="1"/>
      <c r="FAC1311" s="1"/>
      <c r="FAD1311" s="1"/>
      <c r="FAE1311" s="1"/>
      <c r="FAF1311" s="1"/>
      <c r="FAG1311" s="1"/>
      <c r="FAH1311" s="1"/>
      <c r="FAI1311" s="1"/>
      <c r="FAJ1311" s="1"/>
      <c r="FAK1311" s="1"/>
      <c r="FAL1311" s="1"/>
      <c r="FAM1311" s="1"/>
      <c r="FAN1311" s="1"/>
      <c r="FAO1311" s="1"/>
      <c r="FAP1311" s="1"/>
      <c r="FAQ1311" s="1"/>
      <c r="FAR1311" s="1"/>
      <c r="FAS1311" s="1"/>
      <c r="FAT1311" s="1"/>
      <c r="FAU1311" s="1"/>
      <c r="FAV1311" s="1"/>
      <c r="FAW1311" s="1"/>
      <c r="FAX1311" s="1"/>
      <c r="FAY1311" s="1"/>
      <c r="FAZ1311" s="1"/>
      <c r="FBA1311" s="1"/>
      <c r="FBB1311" s="1"/>
      <c r="FBC1311" s="1"/>
      <c r="FBD1311" s="1"/>
      <c r="FBE1311" s="1"/>
      <c r="FBF1311" s="1"/>
      <c r="FBG1311" s="1"/>
      <c r="FBH1311" s="1"/>
      <c r="FBI1311" s="1"/>
      <c r="FBJ1311" s="1"/>
      <c r="FBK1311" s="1"/>
      <c r="FBL1311" s="1"/>
      <c r="FBM1311" s="1"/>
      <c r="FBN1311" s="1"/>
      <c r="FBO1311" s="1"/>
      <c r="FBP1311" s="1"/>
      <c r="FBQ1311" s="1"/>
      <c r="FBR1311" s="1"/>
      <c r="FBS1311" s="1"/>
      <c r="FBT1311" s="1"/>
      <c r="FBU1311" s="1"/>
      <c r="FBV1311" s="1"/>
      <c r="FBW1311" s="1"/>
      <c r="FBX1311" s="1"/>
      <c r="FBY1311" s="1"/>
      <c r="FBZ1311" s="1"/>
      <c r="FCA1311" s="1"/>
      <c r="FCB1311" s="1"/>
      <c r="FCC1311" s="1"/>
      <c r="FCD1311" s="1"/>
      <c r="FCE1311" s="1"/>
      <c r="FCF1311" s="1"/>
      <c r="FCG1311" s="1"/>
      <c r="FCH1311" s="1"/>
      <c r="FCI1311" s="1"/>
      <c r="FCJ1311" s="1"/>
      <c r="FCK1311" s="1"/>
      <c r="FCL1311" s="1"/>
      <c r="FCM1311" s="1"/>
      <c r="FCN1311" s="1"/>
      <c r="FCO1311" s="1"/>
      <c r="FCP1311" s="1"/>
      <c r="FCQ1311" s="1"/>
      <c r="FCR1311" s="1"/>
      <c r="FCS1311" s="1"/>
      <c r="FCT1311" s="1"/>
      <c r="FCU1311" s="1"/>
      <c r="FCV1311" s="1"/>
      <c r="FCW1311" s="1"/>
      <c r="FCX1311" s="1"/>
      <c r="FCY1311" s="1"/>
      <c r="FCZ1311" s="1"/>
      <c r="FDA1311" s="1"/>
      <c r="FDB1311" s="1"/>
      <c r="FDC1311" s="1"/>
      <c r="FDD1311" s="1"/>
      <c r="FDE1311" s="1"/>
      <c r="FDF1311" s="1"/>
      <c r="FDG1311" s="1"/>
      <c r="FDH1311" s="1"/>
      <c r="FDI1311" s="1"/>
      <c r="FDJ1311" s="1"/>
      <c r="FDK1311" s="1"/>
      <c r="FDL1311" s="1"/>
      <c r="FDM1311" s="1"/>
      <c r="FDN1311" s="1"/>
      <c r="FDO1311" s="1"/>
      <c r="FDP1311" s="1"/>
      <c r="FDQ1311" s="1"/>
      <c r="FDR1311" s="1"/>
      <c r="FDS1311" s="1"/>
      <c r="FDT1311" s="1"/>
      <c r="FDU1311" s="1"/>
      <c r="FDV1311" s="1"/>
      <c r="FDW1311" s="1"/>
      <c r="FDX1311" s="1"/>
      <c r="FDY1311" s="1"/>
      <c r="FDZ1311" s="1"/>
      <c r="FEA1311" s="1"/>
      <c r="FEB1311" s="1"/>
      <c r="FEC1311" s="1"/>
      <c r="FED1311" s="1"/>
      <c r="FEE1311" s="1"/>
      <c r="FEF1311" s="1"/>
      <c r="FEG1311" s="1"/>
      <c r="FEH1311" s="1"/>
      <c r="FEI1311" s="1"/>
      <c r="FEJ1311" s="1"/>
      <c r="FEK1311" s="1"/>
      <c r="FEL1311" s="1"/>
      <c r="FEM1311" s="1"/>
      <c r="FEN1311" s="1"/>
      <c r="FEO1311" s="1"/>
      <c r="FEP1311" s="1"/>
      <c r="FEQ1311" s="1"/>
      <c r="FER1311" s="1"/>
      <c r="FES1311" s="1"/>
      <c r="FET1311" s="1"/>
      <c r="FEU1311" s="1"/>
      <c r="FEV1311" s="1"/>
      <c r="FEW1311" s="1"/>
      <c r="FEX1311" s="1"/>
      <c r="FEY1311" s="1"/>
      <c r="FEZ1311" s="1"/>
      <c r="FFA1311" s="1"/>
      <c r="FFB1311" s="1"/>
      <c r="FFC1311" s="1"/>
      <c r="FFD1311" s="1"/>
      <c r="FFE1311" s="1"/>
      <c r="FFF1311" s="1"/>
      <c r="FFG1311" s="1"/>
      <c r="FFH1311" s="1"/>
      <c r="FFI1311" s="1"/>
      <c r="FFJ1311" s="1"/>
      <c r="FFK1311" s="1"/>
      <c r="FFL1311" s="1"/>
      <c r="FFM1311" s="1"/>
      <c r="FFN1311" s="1"/>
      <c r="FFO1311" s="1"/>
      <c r="FFP1311" s="1"/>
      <c r="FFQ1311" s="1"/>
      <c r="FFR1311" s="1"/>
      <c r="FFS1311" s="1"/>
      <c r="FFT1311" s="1"/>
      <c r="FFU1311" s="1"/>
      <c r="FFV1311" s="1"/>
      <c r="FFW1311" s="1"/>
      <c r="FFX1311" s="1"/>
      <c r="FFY1311" s="1"/>
      <c r="FFZ1311" s="1"/>
      <c r="FGA1311" s="1"/>
      <c r="FGB1311" s="1"/>
      <c r="FGC1311" s="1"/>
      <c r="FGD1311" s="1"/>
      <c r="FGE1311" s="1"/>
      <c r="FGF1311" s="1"/>
      <c r="FGG1311" s="1"/>
      <c r="FGH1311" s="1"/>
      <c r="FGI1311" s="1"/>
      <c r="FGJ1311" s="1"/>
      <c r="FGK1311" s="1"/>
      <c r="FGL1311" s="1"/>
      <c r="FGM1311" s="1"/>
      <c r="FGN1311" s="1"/>
      <c r="FGO1311" s="1"/>
      <c r="FGP1311" s="1"/>
      <c r="FGQ1311" s="1"/>
      <c r="FGR1311" s="1"/>
      <c r="FGS1311" s="1"/>
      <c r="FGT1311" s="1"/>
      <c r="FGU1311" s="1"/>
      <c r="FGV1311" s="1"/>
      <c r="FGW1311" s="1"/>
      <c r="FGX1311" s="1"/>
      <c r="FGY1311" s="1"/>
      <c r="FGZ1311" s="1"/>
      <c r="FHA1311" s="1"/>
      <c r="FHB1311" s="1"/>
      <c r="FHC1311" s="1"/>
      <c r="FHD1311" s="1"/>
      <c r="FHE1311" s="1"/>
      <c r="FHF1311" s="1"/>
      <c r="FHG1311" s="1"/>
      <c r="FHH1311" s="1"/>
      <c r="FHI1311" s="1"/>
      <c r="FHJ1311" s="1"/>
      <c r="FHK1311" s="1"/>
      <c r="FHL1311" s="1"/>
      <c r="FHM1311" s="1"/>
      <c r="FHN1311" s="1"/>
      <c r="FHO1311" s="1"/>
      <c r="FHP1311" s="1"/>
      <c r="FHQ1311" s="1"/>
      <c r="FHR1311" s="1"/>
      <c r="FHS1311" s="1"/>
      <c r="FHT1311" s="1"/>
      <c r="FHU1311" s="1"/>
      <c r="FHV1311" s="1"/>
      <c r="FHW1311" s="1"/>
      <c r="FHX1311" s="1"/>
      <c r="FHY1311" s="1"/>
      <c r="FHZ1311" s="1"/>
      <c r="FIA1311" s="1"/>
      <c r="FIB1311" s="1"/>
      <c r="FIC1311" s="1"/>
      <c r="FID1311" s="1"/>
      <c r="FIE1311" s="1"/>
      <c r="FIF1311" s="1"/>
      <c r="FIG1311" s="1"/>
      <c r="FIH1311" s="1"/>
      <c r="FII1311" s="1"/>
      <c r="FIJ1311" s="1"/>
      <c r="FIK1311" s="1"/>
      <c r="FIL1311" s="1"/>
      <c r="FIM1311" s="1"/>
      <c r="FIN1311" s="1"/>
      <c r="FIO1311" s="1"/>
      <c r="FIP1311" s="1"/>
      <c r="FIQ1311" s="1"/>
      <c r="FIR1311" s="1"/>
      <c r="FIS1311" s="1"/>
      <c r="FIT1311" s="1"/>
      <c r="FIU1311" s="1"/>
      <c r="FIV1311" s="1"/>
      <c r="FIW1311" s="1"/>
      <c r="FIX1311" s="1"/>
      <c r="FIY1311" s="1"/>
      <c r="FIZ1311" s="1"/>
      <c r="FJA1311" s="1"/>
      <c r="FJB1311" s="1"/>
      <c r="FJC1311" s="1"/>
      <c r="FJD1311" s="1"/>
      <c r="FJE1311" s="1"/>
      <c r="FJF1311" s="1"/>
      <c r="FJG1311" s="1"/>
      <c r="FJH1311" s="1"/>
      <c r="FJI1311" s="1"/>
      <c r="FJJ1311" s="1"/>
      <c r="FJK1311" s="1"/>
      <c r="FJL1311" s="1"/>
      <c r="FJM1311" s="1"/>
      <c r="FJN1311" s="1"/>
      <c r="FJO1311" s="1"/>
      <c r="FJP1311" s="1"/>
      <c r="FJQ1311" s="1"/>
      <c r="FJR1311" s="1"/>
      <c r="FJS1311" s="1"/>
      <c r="FJT1311" s="1"/>
      <c r="FJU1311" s="1"/>
      <c r="FJV1311" s="1"/>
      <c r="FJW1311" s="1"/>
      <c r="FJX1311" s="1"/>
      <c r="FJY1311" s="1"/>
      <c r="FJZ1311" s="1"/>
      <c r="FKA1311" s="1"/>
      <c r="FKB1311" s="1"/>
      <c r="FKC1311" s="1"/>
      <c r="FKD1311" s="1"/>
      <c r="FKE1311" s="1"/>
      <c r="FKF1311" s="1"/>
      <c r="FKG1311" s="1"/>
      <c r="FKH1311" s="1"/>
      <c r="FKI1311" s="1"/>
      <c r="FKJ1311" s="1"/>
      <c r="FKK1311" s="1"/>
      <c r="FKL1311" s="1"/>
      <c r="FKM1311" s="1"/>
      <c r="FKN1311" s="1"/>
      <c r="FKO1311" s="1"/>
      <c r="FKP1311" s="1"/>
      <c r="FKQ1311" s="1"/>
      <c r="FKR1311" s="1"/>
      <c r="FKS1311" s="1"/>
      <c r="FKT1311" s="1"/>
      <c r="FKU1311" s="1"/>
      <c r="FKV1311" s="1"/>
      <c r="FKW1311" s="1"/>
      <c r="FKX1311" s="1"/>
      <c r="FKY1311" s="1"/>
      <c r="FKZ1311" s="1"/>
      <c r="FLA1311" s="1"/>
      <c r="FLB1311" s="1"/>
      <c r="FLC1311" s="1"/>
      <c r="FLD1311" s="1"/>
      <c r="FLE1311" s="1"/>
      <c r="FLF1311" s="1"/>
      <c r="FLG1311" s="1"/>
      <c r="FLH1311" s="1"/>
      <c r="FLI1311" s="1"/>
      <c r="FLJ1311" s="1"/>
      <c r="FLK1311" s="1"/>
      <c r="FLL1311" s="1"/>
      <c r="FLM1311" s="1"/>
      <c r="FLN1311" s="1"/>
      <c r="FLO1311" s="1"/>
      <c r="FLP1311" s="1"/>
      <c r="FLQ1311" s="1"/>
      <c r="FLR1311" s="1"/>
      <c r="FLS1311" s="1"/>
      <c r="FLT1311" s="1"/>
      <c r="FLU1311" s="1"/>
      <c r="FLV1311" s="1"/>
      <c r="FLW1311" s="1"/>
      <c r="FLX1311" s="1"/>
      <c r="FLY1311" s="1"/>
      <c r="FLZ1311" s="1"/>
      <c r="FMA1311" s="1"/>
      <c r="FMB1311" s="1"/>
      <c r="FMC1311" s="1"/>
      <c r="FMD1311" s="1"/>
      <c r="FME1311" s="1"/>
      <c r="FMF1311" s="1"/>
      <c r="FMG1311" s="1"/>
      <c r="FMH1311" s="1"/>
      <c r="FMI1311" s="1"/>
      <c r="FMJ1311" s="1"/>
      <c r="FMK1311" s="1"/>
      <c r="FML1311" s="1"/>
      <c r="FMM1311" s="1"/>
      <c r="FMN1311" s="1"/>
      <c r="FMO1311" s="1"/>
      <c r="FMP1311" s="1"/>
      <c r="FMQ1311" s="1"/>
      <c r="FMR1311" s="1"/>
      <c r="FMS1311" s="1"/>
      <c r="FMT1311" s="1"/>
      <c r="FMU1311" s="1"/>
      <c r="FMV1311" s="1"/>
      <c r="FMW1311" s="1"/>
      <c r="FMX1311" s="1"/>
      <c r="FMY1311" s="1"/>
      <c r="FMZ1311" s="1"/>
      <c r="FNA1311" s="1"/>
      <c r="FNB1311" s="1"/>
      <c r="FNC1311" s="1"/>
      <c r="FND1311" s="1"/>
      <c r="FNE1311" s="1"/>
      <c r="FNF1311" s="1"/>
      <c r="FNG1311" s="1"/>
      <c r="FNH1311" s="1"/>
      <c r="FNI1311" s="1"/>
      <c r="FNJ1311" s="1"/>
      <c r="FNK1311" s="1"/>
      <c r="FNL1311" s="1"/>
      <c r="FNM1311" s="1"/>
      <c r="FNN1311" s="1"/>
      <c r="FNO1311" s="1"/>
      <c r="FNP1311" s="1"/>
      <c r="FNQ1311" s="1"/>
      <c r="FNR1311" s="1"/>
      <c r="FNS1311" s="1"/>
      <c r="FNT1311" s="1"/>
      <c r="FNU1311" s="1"/>
      <c r="FNV1311" s="1"/>
      <c r="FNW1311" s="1"/>
      <c r="FNX1311" s="1"/>
      <c r="FNY1311" s="1"/>
      <c r="FNZ1311" s="1"/>
      <c r="FOA1311" s="1"/>
      <c r="FOB1311" s="1"/>
      <c r="FOC1311" s="1"/>
      <c r="FOD1311" s="1"/>
      <c r="FOE1311" s="1"/>
      <c r="FOF1311" s="1"/>
      <c r="FOG1311" s="1"/>
      <c r="FOH1311" s="1"/>
      <c r="FOI1311" s="1"/>
      <c r="FOJ1311" s="1"/>
      <c r="FOK1311" s="1"/>
      <c r="FOL1311" s="1"/>
      <c r="FOM1311" s="1"/>
      <c r="FON1311" s="1"/>
      <c r="FOO1311" s="1"/>
      <c r="FOP1311" s="1"/>
      <c r="FOQ1311" s="1"/>
      <c r="FOR1311" s="1"/>
      <c r="FOS1311" s="1"/>
      <c r="FOT1311" s="1"/>
      <c r="FOU1311" s="1"/>
      <c r="FOV1311" s="1"/>
      <c r="FOW1311" s="1"/>
      <c r="FOX1311" s="1"/>
      <c r="FOY1311" s="1"/>
      <c r="FOZ1311" s="1"/>
      <c r="FPA1311" s="1"/>
      <c r="FPB1311" s="1"/>
      <c r="FPC1311" s="1"/>
      <c r="FPD1311" s="1"/>
      <c r="FPE1311" s="1"/>
      <c r="FPF1311" s="1"/>
      <c r="FPG1311" s="1"/>
      <c r="FPH1311" s="1"/>
      <c r="FPI1311" s="1"/>
      <c r="FPJ1311" s="1"/>
      <c r="FPK1311" s="1"/>
      <c r="FPL1311" s="1"/>
      <c r="FPM1311" s="1"/>
      <c r="FPN1311" s="1"/>
      <c r="FPO1311" s="1"/>
      <c r="FPP1311" s="1"/>
      <c r="FPQ1311" s="1"/>
      <c r="FPR1311" s="1"/>
      <c r="FPS1311" s="1"/>
      <c r="FPT1311" s="1"/>
      <c r="FPU1311" s="1"/>
      <c r="FPV1311" s="1"/>
      <c r="FPW1311" s="1"/>
      <c r="FPX1311" s="1"/>
      <c r="FPY1311" s="1"/>
      <c r="FPZ1311" s="1"/>
      <c r="FQA1311" s="1"/>
      <c r="FQB1311" s="1"/>
      <c r="FQC1311" s="1"/>
      <c r="FQD1311" s="1"/>
      <c r="FQE1311" s="1"/>
      <c r="FQF1311" s="1"/>
      <c r="FQG1311" s="1"/>
      <c r="FQH1311" s="1"/>
      <c r="FQI1311" s="1"/>
      <c r="FQJ1311" s="1"/>
      <c r="FQK1311" s="1"/>
      <c r="FQL1311" s="1"/>
      <c r="FQM1311" s="1"/>
      <c r="FQN1311" s="1"/>
      <c r="FQO1311" s="1"/>
      <c r="FQP1311" s="1"/>
      <c r="FQQ1311" s="1"/>
      <c r="FQR1311" s="1"/>
      <c r="FQS1311" s="1"/>
      <c r="FQT1311" s="1"/>
      <c r="FQU1311" s="1"/>
      <c r="FQV1311" s="1"/>
      <c r="FQW1311" s="1"/>
      <c r="FQX1311" s="1"/>
      <c r="FQY1311" s="1"/>
      <c r="FQZ1311" s="1"/>
      <c r="FRA1311" s="1"/>
      <c r="FRB1311" s="1"/>
      <c r="FRC1311" s="1"/>
      <c r="FRD1311" s="1"/>
      <c r="FRE1311" s="1"/>
      <c r="FRF1311" s="1"/>
      <c r="FRG1311" s="1"/>
      <c r="FRH1311" s="1"/>
      <c r="FRI1311" s="1"/>
      <c r="FRJ1311" s="1"/>
      <c r="FRK1311" s="1"/>
      <c r="FRL1311" s="1"/>
      <c r="FRM1311" s="1"/>
      <c r="FRN1311" s="1"/>
      <c r="FRO1311" s="1"/>
      <c r="FRP1311" s="1"/>
      <c r="FRQ1311" s="1"/>
      <c r="FRR1311" s="1"/>
      <c r="FRS1311" s="1"/>
      <c r="FRT1311" s="1"/>
      <c r="FRU1311" s="1"/>
      <c r="FRV1311" s="1"/>
      <c r="FRW1311" s="1"/>
      <c r="FRX1311" s="1"/>
      <c r="FRY1311" s="1"/>
      <c r="FRZ1311" s="1"/>
      <c r="FSA1311" s="1"/>
      <c r="FSB1311" s="1"/>
      <c r="FSC1311" s="1"/>
      <c r="FSD1311" s="1"/>
      <c r="FSE1311" s="1"/>
      <c r="FSF1311" s="1"/>
      <c r="FSG1311" s="1"/>
      <c r="FSH1311" s="1"/>
      <c r="FSI1311" s="1"/>
      <c r="FSJ1311" s="1"/>
      <c r="FSK1311" s="1"/>
      <c r="FSL1311" s="1"/>
      <c r="FSM1311" s="1"/>
      <c r="FSN1311" s="1"/>
      <c r="FSO1311" s="1"/>
      <c r="FSP1311" s="1"/>
      <c r="FSQ1311" s="1"/>
      <c r="FSR1311" s="1"/>
      <c r="FSS1311" s="1"/>
      <c r="FST1311" s="1"/>
      <c r="FSU1311" s="1"/>
      <c r="FSV1311" s="1"/>
      <c r="FSW1311" s="1"/>
      <c r="FSX1311" s="1"/>
      <c r="FSY1311" s="1"/>
      <c r="FSZ1311" s="1"/>
      <c r="FTA1311" s="1"/>
      <c r="FTB1311" s="1"/>
      <c r="FTC1311" s="1"/>
      <c r="FTD1311" s="1"/>
      <c r="FTE1311" s="1"/>
      <c r="FTF1311" s="1"/>
      <c r="FTG1311" s="1"/>
      <c r="FTH1311" s="1"/>
      <c r="FTI1311" s="1"/>
      <c r="FTJ1311" s="1"/>
      <c r="FTK1311" s="1"/>
      <c r="FTL1311" s="1"/>
      <c r="FTM1311" s="1"/>
      <c r="FTN1311" s="1"/>
      <c r="FTO1311" s="1"/>
      <c r="FTP1311" s="1"/>
      <c r="FTQ1311" s="1"/>
      <c r="FTR1311" s="1"/>
      <c r="FTS1311" s="1"/>
      <c r="FTT1311" s="1"/>
      <c r="FTU1311" s="1"/>
      <c r="FTV1311" s="1"/>
      <c r="FTW1311" s="1"/>
      <c r="FTX1311" s="1"/>
      <c r="FTY1311" s="1"/>
      <c r="FTZ1311" s="1"/>
      <c r="FUA1311" s="1"/>
      <c r="FUB1311" s="1"/>
      <c r="FUC1311" s="1"/>
      <c r="FUD1311" s="1"/>
      <c r="FUE1311" s="1"/>
      <c r="FUF1311" s="1"/>
      <c r="FUG1311" s="1"/>
      <c r="FUH1311" s="1"/>
      <c r="FUI1311" s="1"/>
      <c r="FUJ1311" s="1"/>
      <c r="FUK1311" s="1"/>
      <c r="FUL1311" s="1"/>
      <c r="FUM1311" s="1"/>
      <c r="FUN1311" s="1"/>
      <c r="FUO1311" s="1"/>
      <c r="FUP1311" s="1"/>
      <c r="FUQ1311" s="1"/>
      <c r="FUR1311" s="1"/>
      <c r="FUS1311" s="1"/>
      <c r="FUT1311" s="1"/>
      <c r="FUU1311" s="1"/>
      <c r="FUV1311" s="1"/>
      <c r="FUW1311" s="1"/>
      <c r="FUX1311" s="1"/>
      <c r="FUY1311" s="1"/>
      <c r="FUZ1311" s="1"/>
      <c r="FVA1311" s="1"/>
      <c r="FVB1311" s="1"/>
      <c r="FVC1311" s="1"/>
      <c r="FVD1311" s="1"/>
      <c r="FVE1311" s="1"/>
      <c r="FVF1311" s="1"/>
      <c r="FVG1311" s="1"/>
      <c r="FVH1311" s="1"/>
      <c r="FVI1311" s="1"/>
      <c r="FVJ1311" s="1"/>
      <c r="FVK1311" s="1"/>
      <c r="FVL1311" s="1"/>
      <c r="FVM1311" s="1"/>
      <c r="FVN1311" s="1"/>
      <c r="FVO1311" s="1"/>
      <c r="FVP1311" s="1"/>
      <c r="FVQ1311" s="1"/>
      <c r="FVR1311" s="1"/>
      <c r="FVS1311" s="1"/>
      <c r="FVT1311" s="1"/>
      <c r="FVU1311" s="1"/>
      <c r="FVV1311" s="1"/>
      <c r="FVW1311" s="1"/>
      <c r="FVX1311" s="1"/>
      <c r="FVY1311" s="1"/>
      <c r="FVZ1311" s="1"/>
      <c r="FWA1311" s="1"/>
      <c r="FWB1311" s="1"/>
      <c r="FWC1311" s="1"/>
      <c r="FWD1311" s="1"/>
      <c r="FWE1311" s="1"/>
      <c r="FWF1311" s="1"/>
      <c r="FWG1311" s="1"/>
      <c r="FWH1311" s="1"/>
      <c r="FWI1311" s="1"/>
      <c r="FWJ1311" s="1"/>
      <c r="FWK1311" s="1"/>
      <c r="FWL1311" s="1"/>
      <c r="FWM1311" s="1"/>
      <c r="FWN1311" s="1"/>
      <c r="FWO1311" s="1"/>
      <c r="FWP1311" s="1"/>
      <c r="FWQ1311" s="1"/>
      <c r="FWR1311" s="1"/>
      <c r="FWS1311" s="1"/>
      <c r="FWT1311" s="1"/>
      <c r="FWU1311" s="1"/>
      <c r="FWV1311" s="1"/>
      <c r="FWW1311" s="1"/>
      <c r="FWX1311" s="1"/>
      <c r="FWY1311" s="1"/>
      <c r="FWZ1311" s="1"/>
      <c r="FXA1311" s="1"/>
      <c r="FXB1311" s="1"/>
      <c r="FXC1311" s="1"/>
      <c r="FXD1311" s="1"/>
      <c r="FXE1311" s="1"/>
      <c r="FXF1311" s="1"/>
      <c r="FXG1311" s="1"/>
      <c r="FXH1311" s="1"/>
      <c r="FXI1311" s="1"/>
      <c r="FXJ1311" s="1"/>
      <c r="FXK1311" s="1"/>
      <c r="FXL1311" s="1"/>
      <c r="FXM1311" s="1"/>
      <c r="FXN1311" s="1"/>
      <c r="FXO1311" s="1"/>
      <c r="FXP1311" s="1"/>
      <c r="FXQ1311" s="1"/>
      <c r="FXR1311" s="1"/>
      <c r="FXS1311" s="1"/>
      <c r="FXT1311" s="1"/>
      <c r="FXU1311" s="1"/>
      <c r="FXV1311" s="1"/>
      <c r="FXW1311" s="1"/>
      <c r="FXX1311" s="1"/>
      <c r="FXY1311" s="1"/>
      <c r="FXZ1311" s="1"/>
      <c r="FYA1311" s="1"/>
      <c r="FYB1311" s="1"/>
      <c r="FYC1311" s="1"/>
      <c r="FYD1311" s="1"/>
      <c r="FYE1311" s="1"/>
      <c r="FYF1311" s="1"/>
      <c r="FYG1311" s="1"/>
      <c r="FYH1311" s="1"/>
      <c r="FYI1311" s="1"/>
      <c r="FYJ1311" s="1"/>
      <c r="FYK1311" s="1"/>
      <c r="FYL1311" s="1"/>
      <c r="FYM1311" s="1"/>
      <c r="FYN1311" s="1"/>
      <c r="FYO1311" s="1"/>
      <c r="FYP1311" s="1"/>
      <c r="FYQ1311" s="1"/>
      <c r="FYR1311" s="1"/>
      <c r="FYS1311" s="1"/>
      <c r="FYT1311" s="1"/>
      <c r="FYU1311" s="1"/>
      <c r="FYV1311" s="1"/>
      <c r="FYW1311" s="1"/>
      <c r="FYX1311" s="1"/>
      <c r="FYY1311" s="1"/>
      <c r="FYZ1311" s="1"/>
      <c r="FZA1311" s="1"/>
      <c r="FZB1311" s="1"/>
      <c r="FZC1311" s="1"/>
      <c r="FZD1311" s="1"/>
      <c r="FZE1311" s="1"/>
      <c r="FZF1311" s="1"/>
      <c r="FZG1311" s="1"/>
      <c r="FZH1311" s="1"/>
      <c r="FZI1311" s="1"/>
      <c r="FZJ1311" s="1"/>
      <c r="FZK1311" s="1"/>
      <c r="FZL1311" s="1"/>
      <c r="FZM1311" s="1"/>
      <c r="FZN1311" s="1"/>
      <c r="FZO1311" s="1"/>
      <c r="FZP1311" s="1"/>
      <c r="FZQ1311" s="1"/>
      <c r="FZR1311" s="1"/>
      <c r="FZS1311" s="1"/>
      <c r="FZT1311" s="1"/>
      <c r="FZU1311" s="1"/>
      <c r="FZV1311" s="1"/>
      <c r="FZW1311" s="1"/>
      <c r="FZX1311" s="1"/>
      <c r="FZY1311" s="1"/>
      <c r="FZZ1311" s="1"/>
      <c r="GAA1311" s="1"/>
      <c r="GAB1311" s="1"/>
      <c r="GAC1311" s="1"/>
      <c r="GAD1311" s="1"/>
      <c r="GAE1311" s="1"/>
      <c r="GAF1311" s="1"/>
      <c r="GAG1311" s="1"/>
      <c r="GAH1311" s="1"/>
      <c r="GAI1311" s="1"/>
      <c r="GAJ1311" s="1"/>
      <c r="GAK1311" s="1"/>
      <c r="GAL1311" s="1"/>
      <c r="GAM1311" s="1"/>
      <c r="GAN1311" s="1"/>
      <c r="GAO1311" s="1"/>
      <c r="GAP1311" s="1"/>
      <c r="GAQ1311" s="1"/>
      <c r="GAR1311" s="1"/>
      <c r="GAS1311" s="1"/>
      <c r="GAT1311" s="1"/>
      <c r="GAU1311" s="1"/>
      <c r="GAV1311" s="1"/>
      <c r="GAW1311" s="1"/>
      <c r="GAX1311" s="1"/>
      <c r="GAY1311" s="1"/>
      <c r="GAZ1311" s="1"/>
      <c r="GBA1311" s="1"/>
      <c r="GBB1311" s="1"/>
      <c r="GBC1311" s="1"/>
      <c r="GBD1311" s="1"/>
      <c r="GBE1311" s="1"/>
      <c r="GBF1311" s="1"/>
      <c r="GBG1311" s="1"/>
      <c r="GBH1311" s="1"/>
      <c r="GBI1311" s="1"/>
      <c r="GBJ1311" s="1"/>
      <c r="GBK1311" s="1"/>
      <c r="GBL1311" s="1"/>
      <c r="GBM1311" s="1"/>
      <c r="GBN1311" s="1"/>
      <c r="GBO1311" s="1"/>
      <c r="GBP1311" s="1"/>
      <c r="GBQ1311" s="1"/>
      <c r="GBR1311" s="1"/>
      <c r="GBS1311" s="1"/>
      <c r="GBT1311" s="1"/>
      <c r="GBU1311" s="1"/>
      <c r="GBV1311" s="1"/>
      <c r="GBW1311" s="1"/>
      <c r="GBX1311" s="1"/>
      <c r="GBY1311" s="1"/>
      <c r="GBZ1311" s="1"/>
      <c r="GCA1311" s="1"/>
      <c r="GCB1311" s="1"/>
      <c r="GCC1311" s="1"/>
      <c r="GCD1311" s="1"/>
      <c r="GCE1311" s="1"/>
      <c r="GCF1311" s="1"/>
      <c r="GCG1311" s="1"/>
      <c r="GCH1311" s="1"/>
      <c r="GCI1311" s="1"/>
      <c r="GCJ1311" s="1"/>
      <c r="GCK1311" s="1"/>
      <c r="GCL1311" s="1"/>
      <c r="GCM1311" s="1"/>
      <c r="GCN1311" s="1"/>
      <c r="GCO1311" s="1"/>
      <c r="GCP1311" s="1"/>
      <c r="GCQ1311" s="1"/>
      <c r="GCR1311" s="1"/>
      <c r="GCS1311" s="1"/>
      <c r="GCT1311" s="1"/>
      <c r="GCU1311" s="1"/>
      <c r="GCV1311" s="1"/>
      <c r="GCW1311" s="1"/>
      <c r="GCX1311" s="1"/>
      <c r="GCY1311" s="1"/>
      <c r="GCZ1311" s="1"/>
      <c r="GDA1311" s="1"/>
      <c r="GDB1311" s="1"/>
      <c r="GDC1311" s="1"/>
      <c r="GDD1311" s="1"/>
      <c r="GDE1311" s="1"/>
      <c r="GDF1311" s="1"/>
      <c r="GDG1311" s="1"/>
      <c r="GDH1311" s="1"/>
      <c r="GDI1311" s="1"/>
      <c r="GDJ1311" s="1"/>
      <c r="GDK1311" s="1"/>
      <c r="GDL1311" s="1"/>
      <c r="GDM1311" s="1"/>
      <c r="GDN1311" s="1"/>
      <c r="GDO1311" s="1"/>
      <c r="GDP1311" s="1"/>
      <c r="GDQ1311" s="1"/>
      <c r="GDR1311" s="1"/>
      <c r="GDS1311" s="1"/>
      <c r="GDT1311" s="1"/>
      <c r="GDU1311" s="1"/>
      <c r="GDV1311" s="1"/>
      <c r="GDW1311" s="1"/>
      <c r="GDX1311" s="1"/>
      <c r="GDY1311" s="1"/>
      <c r="GDZ1311" s="1"/>
      <c r="GEA1311" s="1"/>
      <c r="GEB1311" s="1"/>
      <c r="GEC1311" s="1"/>
      <c r="GED1311" s="1"/>
      <c r="GEE1311" s="1"/>
      <c r="GEF1311" s="1"/>
      <c r="GEG1311" s="1"/>
      <c r="GEH1311" s="1"/>
      <c r="GEI1311" s="1"/>
      <c r="GEJ1311" s="1"/>
      <c r="GEK1311" s="1"/>
      <c r="GEL1311" s="1"/>
      <c r="GEM1311" s="1"/>
      <c r="GEN1311" s="1"/>
      <c r="GEO1311" s="1"/>
      <c r="GEP1311" s="1"/>
      <c r="GEQ1311" s="1"/>
      <c r="GER1311" s="1"/>
      <c r="GES1311" s="1"/>
      <c r="GET1311" s="1"/>
      <c r="GEU1311" s="1"/>
      <c r="GEV1311" s="1"/>
      <c r="GEW1311" s="1"/>
      <c r="GEX1311" s="1"/>
      <c r="GEY1311" s="1"/>
      <c r="GEZ1311" s="1"/>
      <c r="GFA1311" s="1"/>
      <c r="GFB1311" s="1"/>
      <c r="GFC1311" s="1"/>
      <c r="GFD1311" s="1"/>
      <c r="GFE1311" s="1"/>
      <c r="GFF1311" s="1"/>
      <c r="GFG1311" s="1"/>
      <c r="GFH1311" s="1"/>
      <c r="GFI1311" s="1"/>
      <c r="GFJ1311" s="1"/>
      <c r="GFK1311" s="1"/>
      <c r="GFL1311" s="1"/>
      <c r="GFM1311" s="1"/>
      <c r="GFN1311" s="1"/>
      <c r="GFO1311" s="1"/>
      <c r="GFP1311" s="1"/>
      <c r="GFQ1311" s="1"/>
      <c r="GFR1311" s="1"/>
      <c r="GFS1311" s="1"/>
      <c r="GFT1311" s="1"/>
      <c r="GFU1311" s="1"/>
      <c r="GFV1311" s="1"/>
      <c r="GFW1311" s="1"/>
      <c r="GFX1311" s="1"/>
      <c r="GFY1311" s="1"/>
      <c r="GFZ1311" s="1"/>
      <c r="GGA1311" s="1"/>
      <c r="GGB1311" s="1"/>
      <c r="GGC1311" s="1"/>
      <c r="GGD1311" s="1"/>
      <c r="GGE1311" s="1"/>
      <c r="GGF1311" s="1"/>
      <c r="GGG1311" s="1"/>
      <c r="GGH1311" s="1"/>
      <c r="GGI1311" s="1"/>
      <c r="GGJ1311" s="1"/>
      <c r="GGK1311" s="1"/>
      <c r="GGL1311" s="1"/>
      <c r="GGM1311" s="1"/>
      <c r="GGN1311" s="1"/>
      <c r="GGO1311" s="1"/>
      <c r="GGP1311" s="1"/>
      <c r="GGQ1311" s="1"/>
      <c r="GGR1311" s="1"/>
      <c r="GGS1311" s="1"/>
      <c r="GGT1311" s="1"/>
      <c r="GGU1311" s="1"/>
      <c r="GGV1311" s="1"/>
      <c r="GGW1311" s="1"/>
      <c r="GGX1311" s="1"/>
      <c r="GGY1311" s="1"/>
      <c r="GGZ1311" s="1"/>
      <c r="GHA1311" s="1"/>
      <c r="GHB1311" s="1"/>
      <c r="GHC1311" s="1"/>
      <c r="GHD1311" s="1"/>
      <c r="GHE1311" s="1"/>
      <c r="GHF1311" s="1"/>
      <c r="GHG1311" s="1"/>
      <c r="GHH1311" s="1"/>
      <c r="GHI1311" s="1"/>
      <c r="GHJ1311" s="1"/>
      <c r="GHK1311" s="1"/>
      <c r="GHL1311" s="1"/>
      <c r="GHM1311" s="1"/>
      <c r="GHN1311" s="1"/>
      <c r="GHO1311" s="1"/>
      <c r="GHP1311" s="1"/>
      <c r="GHQ1311" s="1"/>
      <c r="GHR1311" s="1"/>
      <c r="GHS1311" s="1"/>
      <c r="GHT1311" s="1"/>
      <c r="GHU1311" s="1"/>
      <c r="GHV1311" s="1"/>
      <c r="GHW1311" s="1"/>
      <c r="GHX1311" s="1"/>
      <c r="GHY1311" s="1"/>
      <c r="GHZ1311" s="1"/>
      <c r="GIA1311" s="1"/>
      <c r="GIB1311" s="1"/>
      <c r="GIC1311" s="1"/>
      <c r="GID1311" s="1"/>
      <c r="GIE1311" s="1"/>
      <c r="GIF1311" s="1"/>
      <c r="GIG1311" s="1"/>
      <c r="GIH1311" s="1"/>
      <c r="GII1311" s="1"/>
      <c r="GIJ1311" s="1"/>
      <c r="GIK1311" s="1"/>
      <c r="GIL1311" s="1"/>
      <c r="GIM1311" s="1"/>
      <c r="GIN1311" s="1"/>
      <c r="GIO1311" s="1"/>
      <c r="GIP1311" s="1"/>
      <c r="GIQ1311" s="1"/>
      <c r="GIR1311" s="1"/>
      <c r="GIS1311" s="1"/>
      <c r="GIT1311" s="1"/>
      <c r="GIU1311" s="1"/>
      <c r="GIV1311" s="1"/>
      <c r="GIW1311" s="1"/>
      <c r="GIX1311" s="1"/>
      <c r="GIY1311" s="1"/>
      <c r="GIZ1311" s="1"/>
      <c r="GJA1311" s="1"/>
      <c r="GJB1311" s="1"/>
      <c r="GJC1311" s="1"/>
      <c r="GJD1311" s="1"/>
      <c r="GJE1311" s="1"/>
      <c r="GJF1311" s="1"/>
      <c r="GJG1311" s="1"/>
      <c r="GJH1311" s="1"/>
      <c r="GJI1311" s="1"/>
      <c r="GJJ1311" s="1"/>
      <c r="GJK1311" s="1"/>
      <c r="GJL1311" s="1"/>
      <c r="GJM1311" s="1"/>
      <c r="GJN1311" s="1"/>
      <c r="GJO1311" s="1"/>
      <c r="GJP1311" s="1"/>
      <c r="GJQ1311" s="1"/>
      <c r="GJR1311" s="1"/>
      <c r="GJS1311" s="1"/>
      <c r="GJT1311" s="1"/>
      <c r="GJU1311" s="1"/>
      <c r="GJV1311" s="1"/>
      <c r="GJW1311" s="1"/>
      <c r="GJX1311" s="1"/>
      <c r="GJY1311" s="1"/>
      <c r="GJZ1311" s="1"/>
      <c r="GKA1311" s="1"/>
      <c r="GKB1311" s="1"/>
      <c r="GKC1311" s="1"/>
      <c r="GKD1311" s="1"/>
      <c r="GKE1311" s="1"/>
      <c r="GKF1311" s="1"/>
      <c r="GKG1311" s="1"/>
      <c r="GKH1311" s="1"/>
      <c r="GKI1311" s="1"/>
      <c r="GKJ1311" s="1"/>
      <c r="GKK1311" s="1"/>
      <c r="GKL1311" s="1"/>
      <c r="GKM1311" s="1"/>
      <c r="GKN1311" s="1"/>
      <c r="GKO1311" s="1"/>
      <c r="GKP1311" s="1"/>
      <c r="GKQ1311" s="1"/>
      <c r="GKR1311" s="1"/>
      <c r="GKS1311" s="1"/>
      <c r="GKT1311" s="1"/>
      <c r="GKU1311" s="1"/>
      <c r="GKV1311" s="1"/>
      <c r="GKW1311" s="1"/>
      <c r="GKX1311" s="1"/>
      <c r="GKY1311" s="1"/>
      <c r="GKZ1311" s="1"/>
      <c r="GLA1311" s="1"/>
      <c r="GLB1311" s="1"/>
      <c r="GLC1311" s="1"/>
      <c r="GLD1311" s="1"/>
      <c r="GLE1311" s="1"/>
      <c r="GLF1311" s="1"/>
      <c r="GLG1311" s="1"/>
      <c r="GLH1311" s="1"/>
      <c r="GLI1311" s="1"/>
      <c r="GLJ1311" s="1"/>
      <c r="GLK1311" s="1"/>
      <c r="GLL1311" s="1"/>
      <c r="GLM1311" s="1"/>
      <c r="GLN1311" s="1"/>
      <c r="GLO1311" s="1"/>
      <c r="GLP1311" s="1"/>
      <c r="GLQ1311" s="1"/>
      <c r="GLR1311" s="1"/>
      <c r="GLS1311" s="1"/>
      <c r="GLT1311" s="1"/>
      <c r="GLU1311" s="1"/>
      <c r="GLV1311" s="1"/>
      <c r="GLW1311" s="1"/>
      <c r="GLX1311" s="1"/>
      <c r="GLY1311" s="1"/>
      <c r="GLZ1311" s="1"/>
      <c r="GMA1311" s="1"/>
      <c r="GMB1311" s="1"/>
      <c r="GMC1311" s="1"/>
      <c r="GMD1311" s="1"/>
      <c r="GME1311" s="1"/>
      <c r="GMF1311" s="1"/>
      <c r="GMG1311" s="1"/>
      <c r="GMH1311" s="1"/>
      <c r="GMI1311" s="1"/>
      <c r="GMJ1311" s="1"/>
      <c r="GMK1311" s="1"/>
      <c r="GML1311" s="1"/>
      <c r="GMM1311" s="1"/>
      <c r="GMN1311" s="1"/>
      <c r="GMO1311" s="1"/>
      <c r="GMP1311" s="1"/>
      <c r="GMQ1311" s="1"/>
      <c r="GMR1311" s="1"/>
      <c r="GMS1311" s="1"/>
      <c r="GMT1311" s="1"/>
      <c r="GMU1311" s="1"/>
      <c r="GMV1311" s="1"/>
      <c r="GMW1311" s="1"/>
      <c r="GMX1311" s="1"/>
      <c r="GMY1311" s="1"/>
      <c r="GMZ1311" s="1"/>
      <c r="GNA1311" s="1"/>
      <c r="GNB1311" s="1"/>
      <c r="GNC1311" s="1"/>
      <c r="GND1311" s="1"/>
      <c r="GNE1311" s="1"/>
      <c r="GNF1311" s="1"/>
      <c r="GNG1311" s="1"/>
      <c r="GNH1311" s="1"/>
      <c r="GNI1311" s="1"/>
      <c r="GNJ1311" s="1"/>
      <c r="GNK1311" s="1"/>
      <c r="GNL1311" s="1"/>
      <c r="GNM1311" s="1"/>
      <c r="GNN1311" s="1"/>
      <c r="GNO1311" s="1"/>
      <c r="GNP1311" s="1"/>
      <c r="GNQ1311" s="1"/>
      <c r="GNR1311" s="1"/>
      <c r="GNS1311" s="1"/>
      <c r="GNT1311" s="1"/>
      <c r="GNU1311" s="1"/>
      <c r="GNV1311" s="1"/>
      <c r="GNW1311" s="1"/>
      <c r="GNX1311" s="1"/>
      <c r="GNY1311" s="1"/>
      <c r="GNZ1311" s="1"/>
      <c r="GOA1311" s="1"/>
      <c r="GOB1311" s="1"/>
      <c r="GOC1311" s="1"/>
      <c r="GOD1311" s="1"/>
      <c r="GOE1311" s="1"/>
      <c r="GOF1311" s="1"/>
      <c r="GOG1311" s="1"/>
      <c r="GOH1311" s="1"/>
      <c r="GOI1311" s="1"/>
      <c r="GOJ1311" s="1"/>
      <c r="GOK1311" s="1"/>
      <c r="GOL1311" s="1"/>
      <c r="GOM1311" s="1"/>
      <c r="GON1311" s="1"/>
      <c r="GOO1311" s="1"/>
      <c r="GOP1311" s="1"/>
      <c r="GOQ1311" s="1"/>
      <c r="GOR1311" s="1"/>
      <c r="GOS1311" s="1"/>
      <c r="GOT1311" s="1"/>
      <c r="GOU1311" s="1"/>
      <c r="GOV1311" s="1"/>
      <c r="GOW1311" s="1"/>
      <c r="GOX1311" s="1"/>
      <c r="GOY1311" s="1"/>
      <c r="GOZ1311" s="1"/>
      <c r="GPA1311" s="1"/>
      <c r="GPB1311" s="1"/>
      <c r="GPC1311" s="1"/>
      <c r="GPD1311" s="1"/>
      <c r="GPE1311" s="1"/>
      <c r="GPF1311" s="1"/>
      <c r="GPG1311" s="1"/>
      <c r="GPH1311" s="1"/>
      <c r="GPI1311" s="1"/>
      <c r="GPJ1311" s="1"/>
      <c r="GPK1311" s="1"/>
      <c r="GPL1311" s="1"/>
      <c r="GPM1311" s="1"/>
      <c r="GPN1311" s="1"/>
      <c r="GPO1311" s="1"/>
      <c r="GPP1311" s="1"/>
      <c r="GPQ1311" s="1"/>
      <c r="GPR1311" s="1"/>
      <c r="GPS1311" s="1"/>
      <c r="GPT1311" s="1"/>
      <c r="GPU1311" s="1"/>
      <c r="GPV1311" s="1"/>
      <c r="GPW1311" s="1"/>
      <c r="GPX1311" s="1"/>
      <c r="GPY1311" s="1"/>
      <c r="GPZ1311" s="1"/>
      <c r="GQA1311" s="1"/>
      <c r="GQB1311" s="1"/>
      <c r="GQC1311" s="1"/>
      <c r="GQD1311" s="1"/>
      <c r="GQE1311" s="1"/>
      <c r="GQF1311" s="1"/>
      <c r="GQG1311" s="1"/>
      <c r="GQH1311" s="1"/>
      <c r="GQI1311" s="1"/>
      <c r="GQJ1311" s="1"/>
      <c r="GQK1311" s="1"/>
      <c r="GQL1311" s="1"/>
      <c r="GQM1311" s="1"/>
      <c r="GQN1311" s="1"/>
      <c r="GQO1311" s="1"/>
      <c r="GQP1311" s="1"/>
      <c r="GQQ1311" s="1"/>
      <c r="GQR1311" s="1"/>
      <c r="GQS1311" s="1"/>
      <c r="GQT1311" s="1"/>
      <c r="GQU1311" s="1"/>
      <c r="GQV1311" s="1"/>
      <c r="GQW1311" s="1"/>
      <c r="GQX1311" s="1"/>
      <c r="GQY1311" s="1"/>
      <c r="GQZ1311" s="1"/>
      <c r="GRA1311" s="1"/>
      <c r="GRB1311" s="1"/>
      <c r="GRC1311" s="1"/>
      <c r="GRD1311" s="1"/>
      <c r="GRE1311" s="1"/>
      <c r="GRF1311" s="1"/>
      <c r="GRG1311" s="1"/>
      <c r="GRH1311" s="1"/>
      <c r="GRI1311" s="1"/>
      <c r="GRJ1311" s="1"/>
      <c r="GRK1311" s="1"/>
      <c r="GRL1311" s="1"/>
      <c r="GRM1311" s="1"/>
      <c r="GRN1311" s="1"/>
      <c r="GRO1311" s="1"/>
      <c r="GRP1311" s="1"/>
      <c r="GRQ1311" s="1"/>
      <c r="GRR1311" s="1"/>
      <c r="GRS1311" s="1"/>
      <c r="GRT1311" s="1"/>
      <c r="GRU1311" s="1"/>
      <c r="GRV1311" s="1"/>
      <c r="GRW1311" s="1"/>
      <c r="GRX1311" s="1"/>
      <c r="GRY1311" s="1"/>
      <c r="GRZ1311" s="1"/>
      <c r="GSA1311" s="1"/>
      <c r="GSB1311" s="1"/>
      <c r="GSC1311" s="1"/>
      <c r="GSD1311" s="1"/>
      <c r="GSE1311" s="1"/>
      <c r="GSF1311" s="1"/>
      <c r="GSG1311" s="1"/>
      <c r="GSH1311" s="1"/>
      <c r="GSI1311" s="1"/>
      <c r="GSJ1311" s="1"/>
      <c r="GSK1311" s="1"/>
      <c r="GSL1311" s="1"/>
      <c r="GSM1311" s="1"/>
      <c r="GSN1311" s="1"/>
      <c r="GSO1311" s="1"/>
      <c r="GSP1311" s="1"/>
      <c r="GSQ1311" s="1"/>
      <c r="GSR1311" s="1"/>
      <c r="GSS1311" s="1"/>
      <c r="GST1311" s="1"/>
      <c r="GSU1311" s="1"/>
      <c r="GSV1311" s="1"/>
      <c r="GSW1311" s="1"/>
      <c r="GSX1311" s="1"/>
      <c r="GSY1311" s="1"/>
      <c r="GSZ1311" s="1"/>
      <c r="GTA1311" s="1"/>
      <c r="GTB1311" s="1"/>
      <c r="GTC1311" s="1"/>
      <c r="GTD1311" s="1"/>
      <c r="GTE1311" s="1"/>
      <c r="GTF1311" s="1"/>
      <c r="GTG1311" s="1"/>
      <c r="GTH1311" s="1"/>
      <c r="GTI1311" s="1"/>
      <c r="GTJ1311" s="1"/>
      <c r="GTK1311" s="1"/>
      <c r="GTL1311" s="1"/>
      <c r="GTM1311" s="1"/>
      <c r="GTN1311" s="1"/>
      <c r="GTO1311" s="1"/>
      <c r="GTP1311" s="1"/>
      <c r="GTQ1311" s="1"/>
      <c r="GTR1311" s="1"/>
      <c r="GTS1311" s="1"/>
      <c r="GTT1311" s="1"/>
      <c r="GTU1311" s="1"/>
      <c r="GTV1311" s="1"/>
      <c r="GTW1311" s="1"/>
      <c r="GTX1311" s="1"/>
      <c r="GTY1311" s="1"/>
      <c r="GTZ1311" s="1"/>
      <c r="GUA1311" s="1"/>
      <c r="GUB1311" s="1"/>
      <c r="GUC1311" s="1"/>
      <c r="GUD1311" s="1"/>
      <c r="GUE1311" s="1"/>
      <c r="GUF1311" s="1"/>
      <c r="GUG1311" s="1"/>
      <c r="GUH1311" s="1"/>
      <c r="GUI1311" s="1"/>
      <c r="GUJ1311" s="1"/>
      <c r="GUK1311" s="1"/>
      <c r="GUL1311" s="1"/>
      <c r="GUM1311" s="1"/>
      <c r="GUN1311" s="1"/>
      <c r="GUO1311" s="1"/>
      <c r="GUP1311" s="1"/>
      <c r="GUQ1311" s="1"/>
      <c r="GUR1311" s="1"/>
      <c r="GUS1311" s="1"/>
      <c r="GUT1311" s="1"/>
      <c r="GUU1311" s="1"/>
      <c r="GUV1311" s="1"/>
      <c r="GUW1311" s="1"/>
      <c r="GUX1311" s="1"/>
      <c r="GUY1311" s="1"/>
      <c r="GUZ1311" s="1"/>
      <c r="GVA1311" s="1"/>
      <c r="GVB1311" s="1"/>
      <c r="GVC1311" s="1"/>
      <c r="GVD1311" s="1"/>
      <c r="GVE1311" s="1"/>
      <c r="GVF1311" s="1"/>
      <c r="GVG1311" s="1"/>
      <c r="GVH1311" s="1"/>
      <c r="GVI1311" s="1"/>
      <c r="GVJ1311" s="1"/>
      <c r="GVK1311" s="1"/>
      <c r="GVL1311" s="1"/>
      <c r="GVM1311" s="1"/>
      <c r="GVN1311" s="1"/>
      <c r="GVO1311" s="1"/>
      <c r="GVP1311" s="1"/>
      <c r="GVQ1311" s="1"/>
      <c r="GVR1311" s="1"/>
      <c r="GVS1311" s="1"/>
      <c r="GVT1311" s="1"/>
      <c r="GVU1311" s="1"/>
      <c r="GVV1311" s="1"/>
      <c r="GVW1311" s="1"/>
      <c r="GVX1311" s="1"/>
      <c r="GVY1311" s="1"/>
      <c r="GVZ1311" s="1"/>
      <c r="GWA1311" s="1"/>
      <c r="GWB1311" s="1"/>
      <c r="GWC1311" s="1"/>
      <c r="GWD1311" s="1"/>
      <c r="GWE1311" s="1"/>
      <c r="GWF1311" s="1"/>
      <c r="GWG1311" s="1"/>
      <c r="GWH1311" s="1"/>
      <c r="GWI1311" s="1"/>
      <c r="GWJ1311" s="1"/>
      <c r="GWK1311" s="1"/>
      <c r="GWL1311" s="1"/>
      <c r="GWM1311" s="1"/>
      <c r="GWN1311" s="1"/>
      <c r="GWO1311" s="1"/>
      <c r="GWP1311" s="1"/>
      <c r="GWQ1311" s="1"/>
      <c r="GWR1311" s="1"/>
      <c r="GWS1311" s="1"/>
      <c r="GWT1311" s="1"/>
      <c r="GWU1311" s="1"/>
      <c r="GWV1311" s="1"/>
      <c r="GWW1311" s="1"/>
      <c r="GWX1311" s="1"/>
      <c r="GWY1311" s="1"/>
      <c r="GWZ1311" s="1"/>
      <c r="GXA1311" s="1"/>
      <c r="GXB1311" s="1"/>
      <c r="GXC1311" s="1"/>
      <c r="GXD1311" s="1"/>
      <c r="GXE1311" s="1"/>
      <c r="GXF1311" s="1"/>
      <c r="GXG1311" s="1"/>
      <c r="GXH1311" s="1"/>
      <c r="GXI1311" s="1"/>
      <c r="GXJ1311" s="1"/>
      <c r="GXK1311" s="1"/>
      <c r="GXL1311" s="1"/>
      <c r="GXM1311" s="1"/>
      <c r="GXN1311" s="1"/>
      <c r="GXO1311" s="1"/>
      <c r="GXP1311" s="1"/>
      <c r="GXQ1311" s="1"/>
      <c r="GXR1311" s="1"/>
      <c r="GXS1311" s="1"/>
      <c r="GXT1311" s="1"/>
      <c r="GXU1311" s="1"/>
      <c r="GXV1311" s="1"/>
      <c r="GXW1311" s="1"/>
      <c r="GXX1311" s="1"/>
      <c r="GXY1311" s="1"/>
      <c r="GXZ1311" s="1"/>
      <c r="GYA1311" s="1"/>
      <c r="GYB1311" s="1"/>
      <c r="GYC1311" s="1"/>
      <c r="GYD1311" s="1"/>
      <c r="GYE1311" s="1"/>
      <c r="GYF1311" s="1"/>
      <c r="GYG1311" s="1"/>
      <c r="GYH1311" s="1"/>
      <c r="GYI1311" s="1"/>
      <c r="GYJ1311" s="1"/>
      <c r="GYK1311" s="1"/>
      <c r="GYL1311" s="1"/>
      <c r="GYM1311" s="1"/>
      <c r="GYN1311" s="1"/>
      <c r="GYO1311" s="1"/>
      <c r="GYP1311" s="1"/>
      <c r="GYQ1311" s="1"/>
      <c r="GYR1311" s="1"/>
      <c r="GYS1311" s="1"/>
      <c r="GYT1311" s="1"/>
      <c r="GYU1311" s="1"/>
      <c r="GYV1311" s="1"/>
      <c r="GYW1311" s="1"/>
      <c r="GYX1311" s="1"/>
      <c r="GYY1311" s="1"/>
      <c r="GYZ1311" s="1"/>
      <c r="GZA1311" s="1"/>
      <c r="GZB1311" s="1"/>
      <c r="GZC1311" s="1"/>
      <c r="GZD1311" s="1"/>
      <c r="GZE1311" s="1"/>
      <c r="GZF1311" s="1"/>
      <c r="GZG1311" s="1"/>
      <c r="GZH1311" s="1"/>
      <c r="GZI1311" s="1"/>
      <c r="GZJ1311" s="1"/>
      <c r="GZK1311" s="1"/>
      <c r="GZL1311" s="1"/>
      <c r="GZM1311" s="1"/>
      <c r="GZN1311" s="1"/>
      <c r="GZO1311" s="1"/>
      <c r="GZP1311" s="1"/>
      <c r="GZQ1311" s="1"/>
      <c r="GZR1311" s="1"/>
      <c r="GZS1311" s="1"/>
      <c r="GZT1311" s="1"/>
      <c r="GZU1311" s="1"/>
      <c r="GZV1311" s="1"/>
      <c r="GZW1311" s="1"/>
      <c r="GZX1311" s="1"/>
      <c r="GZY1311" s="1"/>
      <c r="GZZ1311" s="1"/>
      <c r="HAA1311" s="1"/>
      <c r="HAB1311" s="1"/>
      <c r="HAC1311" s="1"/>
      <c r="HAD1311" s="1"/>
      <c r="HAE1311" s="1"/>
      <c r="HAF1311" s="1"/>
      <c r="HAG1311" s="1"/>
      <c r="HAH1311" s="1"/>
      <c r="HAI1311" s="1"/>
      <c r="HAJ1311" s="1"/>
      <c r="HAK1311" s="1"/>
      <c r="HAL1311" s="1"/>
      <c r="HAM1311" s="1"/>
      <c r="HAN1311" s="1"/>
      <c r="HAO1311" s="1"/>
      <c r="HAP1311" s="1"/>
      <c r="HAQ1311" s="1"/>
      <c r="HAR1311" s="1"/>
      <c r="HAS1311" s="1"/>
      <c r="HAT1311" s="1"/>
      <c r="HAU1311" s="1"/>
      <c r="HAV1311" s="1"/>
      <c r="HAW1311" s="1"/>
      <c r="HAX1311" s="1"/>
      <c r="HAY1311" s="1"/>
      <c r="HAZ1311" s="1"/>
      <c r="HBA1311" s="1"/>
      <c r="HBB1311" s="1"/>
      <c r="HBC1311" s="1"/>
      <c r="HBD1311" s="1"/>
      <c r="HBE1311" s="1"/>
      <c r="HBF1311" s="1"/>
      <c r="HBG1311" s="1"/>
      <c r="HBH1311" s="1"/>
      <c r="HBI1311" s="1"/>
      <c r="HBJ1311" s="1"/>
      <c r="HBK1311" s="1"/>
      <c r="HBL1311" s="1"/>
      <c r="HBM1311" s="1"/>
      <c r="HBN1311" s="1"/>
      <c r="HBO1311" s="1"/>
      <c r="HBP1311" s="1"/>
      <c r="HBQ1311" s="1"/>
      <c r="HBR1311" s="1"/>
      <c r="HBS1311" s="1"/>
      <c r="HBT1311" s="1"/>
      <c r="HBU1311" s="1"/>
      <c r="HBV1311" s="1"/>
      <c r="HBW1311" s="1"/>
      <c r="HBX1311" s="1"/>
      <c r="HBY1311" s="1"/>
      <c r="HBZ1311" s="1"/>
      <c r="HCA1311" s="1"/>
      <c r="HCB1311" s="1"/>
      <c r="HCC1311" s="1"/>
      <c r="HCD1311" s="1"/>
      <c r="HCE1311" s="1"/>
      <c r="HCF1311" s="1"/>
      <c r="HCG1311" s="1"/>
      <c r="HCH1311" s="1"/>
      <c r="HCI1311" s="1"/>
      <c r="HCJ1311" s="1"/>
      <c r="HCK1311" s="1"/>
      <c r="HCL1311" s="1"/>
      <c r="HCM1311" s="1"/>
      <c r="HCN1311" s="1"/>
      <c r="HCO1311" s="1"/>
      <c r="HCP1311" s="1"/>
      <c r="HCQ1311" s="1"/>
      <c r="HCR1311" s="1"/>
      <c r="HCS1311" s="1"/>
      <c r="HCT1311" s="1"/>
      <c r="HCU1311" s="1"/>
      <c r="HCV1311" s="1"/>
      <c r="HCW1311" s="1"/>
      <c r="HCX1311" s="1"/>
      <c r="HCY1311" s="1"/>
      <c r="HCZ1311" s="1"/>
      <c r="HDA1311" s="1"/>
      <c r="HDB1311" s="1"/>
      <c r="HDC1311" s="1"/>
      <c r="HDD1311" s="1"/>
      <c r="HDE1311" s="1"/>
      <c r="HDF1311" s="1"/>
      <c r="HDG1311" s="1"/>
      <c r="HDH1311" s="1"/>
      <c r="HDI1311" s="1"/>
      <c r="HDJ1311" s="1"/>
      <c r="HDK1311" s="1"/>
      <c r="HDL1311" s="1"/>
      <c r="HDM1311" s="1"/>
      <c r="HDN1311" s="1"/>
      <c r="HDO1311" s="1"/>
      <c r="HDP1311" s="1"/>
      <c r="HDQ1311" s="1"/>
      <c r="HDR1311" s="1"/>
      <c r="HDS1311" s="1"/>
      <c r="HDT1311" s="1"/>
      <c r="HDU1311" s="1"/>
      <c r="HDV1311" s="1"/>
      <c r="HDW1311" s="1"/>
      <c r="HDX1311" s="1"/>
      <c r="HDY1311" s="1"/>
      <c r="HDZ1311" s="1"/>
      <c r="HEA1311" s="1"/>
      <c r="HEB1311" s="1"/>
      <c r="HEC1311" s="1"/>
      <c r="HED1311" s="1"/>
      <c r="HEE1311" s="1"/>
      <c r="HEF1311" s="1"/>
      <c r="HEG1311" s="1"/>
      <c r="HEH1311" s="1"/>
      <c r="HEI1311" s="1"/>
      <c r="HEJ1311" s="1"/>
      <c r="HEK1311" s="1"/>
      <c r="HEL1311" s="1"/>
      <c r="HEM1311" s="1"/>
      <c r="HEN1311" s="1"/>
      <c r="HEO1311" s="1"/>
      <c r="HEP1311" s="1"/>
      <c r="HEQ1311" s="1"/>
      <c r="HER1311" s="1"/>
      <c r="HES1311" s="1"/>
      <c r="HET1311" s="1"/>
      <c r="HEU1311" s="1"/>
      <c r="HEV1311" s="1"/>
      <c r="HEW1311" s="1"/>
      <c r="HEX1311" s="1"/>
      <c r="HEY1311" s="1"/>
      <c r="HEZ1311" s="1"/>
      <c r="HFA1311" s="1"/>
      <c r="HFB1311" s="1"/>
      <c r="HFC1311" s="1"/>
      <c r="HFD1311" s="1"/>
      <c r="HFE1311" s="1"/>
      <c r="HFF1311" s="1"/>
      <c r="HFG1311" s="1"/>
      <c r="HFH1311" s="1"/>
      <c r="HFI1311" s="1"/>
      <c r="HFJ1311" s="1"/>
      <c r="HFK1311" s="1"/>
      <c r="HFL1311" s="1"/>
      <c r="HFM1311" s="1"/>
      <c r="HFN1311" s="1"/>
      <c r="HFO1311" s="1"/>
      <c r="HFP1311" s="1"/>
      <c r="HFQ1311" s="1"/>
      <c r="HFR1311" s="1"/>
      <c r="HFS1311" s="1"/>
      <c r="HFT1311" s="1"/>
      <c r="HFU1311" s="1"/>
      <c r="HFV1311" s="1"/>
      <c r="HFW1311" s="1"/>
      <c r="HFX1311" s="1"/>
      <c r="HFY1311" s="1"/>
      <c r="HFZ1311" s="1"/>
      <c r="HGA1311" s="1"/>
      <c r="HGB1311" s="1"/>
      <c r="HGC1311" s="1"/>
      <c r="HGD1311" s="1"/>
      <c r="HGE1311" s="1"/>
      <c r="HGF1311" s="1"/>
      <c r="HGG1311" s="1"/>
      <c r="HGH1311" s="1"/>
      <c r="HGI1311" s="1"/>
      <c r="HGJ1311" s="1"/>
      <c r="HGK1311" s="1"/>
      <c r="HGL1311" s="1"/>
      <c r="HGM1311" s="1"/>
      <c r="HGN1311" s="1"/>
      <c r="HGO1311" s="1"/>
      <c r="HGP1311" s="1"/>
      <c r="HGQ1311" s="1"/>
      <c r="HGR1311" s="1"/>
      <c r="HGS1311" s="1"/>
      <c r="HGT1311" s="1"/>
      <c r="HGU1311" s="1"/>
      <c r="HGV1311" s="1"/>
      <c r="HGW1311" s="1"/>
      <c r="HGX1311" s="1"/>
      <c r="HGY1311" s="1"/>
      <c r="HGZ1311" s="1"/>
      <c r="HHA1311" s="1"/>
      <c r="HHB1311" s="1"/>
      <c r="HHC1311" s="1"/>
      <c r="HHD1311" s="1"/>
      <c r="HHE1311" s="1"/>
      <c r="HHF1311" s="1"/>
      <c r="HHG1311" s="1"/>
      <c r="HHH1311" s="1"/>
      <c r="HHI1311" s="1"/>
      <c r="HHJ1311" s="1"/>
      <c r="HHK1311" s="1"/>
      <c r="HHL1311" s="1"/>
      <c r="HHM1311" s="1"/>
      <c r="HHN1311" s="1"/>
      <c r="HHO1311" s="1"/>
      <c r="HHP1311" s="1"/>
      <c r="HHQ1311" s="1"/>
      <c r="HHR1311" s="1"/>
      <c r="HHS1311" s="1"/>
      <c r="HHT1311" s="1"/>
      <c r="HHU1311" s="1"/>
      <c r="HHV1311" s="1"/>
      <c r="HHW1311" s="1"/>
      <c r="HHX1311" s="1"/>
      <c r="HHY1311" s="1"/>
      <c r="HHZ1311" s="1"/>
      <c r="HIA1311" s="1"/>
      <c r="HIB1311" s="1"/>
      <c r="HIC1311" s="1"/>
      <c r="HID1311" s="1"/>
      <c r="HIE1311" s="1"/>
      <c r="HIF1311" s="1"/>
      <c r="HIG1311" s="1"/>
      <c r="HIH1311" s="1"/>
      <c r="HII1311" s="1"/>
      <c r="HIJ1311" s="1"/>
      <c r="HIK1311" s="1"/>
      <c r="HIL1311" s="1"/>
      <c r="HIM1311" s="1"/>
      <c r="HIN1311" s="1"/>
      <c r="HIO1311" s="1"/>
      <c r="HIP1311" s="1"/>
      <c r="HIQ1311" s="1"/>
      <c r="HIR1311" s="1"/>
      <c r="HIS1311" s="1"/>
      <c r="HIT1311" s="1"/>
      <c r="HIU1311" s="1"/>
      <c r="HIV1311" s="1"/>
      <c r="HIW1311" s="1"/>
      <c r="HIX1311" s="1"/>
      <c r="HIY1311" s="1"/>
      <c r="HIZ1311" s="1"/>
      <c r="HJA1311" s="1"/>
      <c r="HJB1311" s="1"/>
      <c r="HJC1311" s="1"/>
      <c r="HJD1311" s="1"/>
      <c r="HJE1311" s="1"/>
      <c r="HJF1311" s="1"/>
      <c r="HJG1311" s="1"/>
      <c r="HJH1311" s="1"/>
      <c r="HJI1311" s="1"/>
      <c r="HJJ1311" s="1"/>
      <c r="HJK1311" s="1"/>
      <c r="HJL1311" s="1"/>
      <c r="HJM1311" s="1"/>
      <c r="HJN1311" s="1"/>
      <c r="HJO1311" s="1"/>
      <c r="HJP1311" s="1"/>
      <c r="HJQ1311" s="1"/>
      <c r="HJR1311" s="1"/>
      <c r="HJS1311" s="1"/>
      <c r="HJT1311" s="1"/>
      <c r="HJU1311" s="1"/>
      <c r="HJV1311" s="1"/>
      <c r="HJW1311" s="1"/>
      <c r="HJX1311" s="1"/>
      <c r="HJY1311" s="1"/>
      <c r="HJZ1311" s="1"/>
      <c r="HKA1311" s="1"/>
      <c r="HKB1311" s="1"/>
      <c r="HKC1311" s="1"/>
      <c r="HKD1311" s="1"/>
      <c r="HKE1311" s="1"/>
      <c r="HKF1311" s="1"/>
      <c r="HKG1311" s="1"/>
      <c r="HKH1311" s="1"/>
      <c r="HKI1311" s="1"/>
      <c r="HKJ1311" s="1"/>
      <c r="HKK1311" s="1"/>
      <c r="HKL1311" s="1"/>
      <c r="HKM1311" s="1"/>
      <c r="HKN1311" s="1"/>
      <c r="HKO1311" s="1"/>
      <c r="HKP1311" s="1"/>
      <c r="HKQ1311" s="1"/>
      <c r="HKR1311" s="1"/>
      <c r="HKS1311" s="1"/>
      <c r="HKT1311" s="1"/>
      <c r="HKU1311" s="1"/>
      <c r="HKV1311" s="1"/>
      <c r="HKW1311" s="1"/>
      <c r="HKX1311" s="1"/>
      <c r="HKY1311" s="1"/>
      <c r="HKZ1311" s="1"/>
      <c r="HLA1311" s="1"/>
      <c r="HLB1311" s="1"/>
      <c r="HLC1311" s="1"/>
      <c r="HLD1311" s="1"/>
      <c r="HLE1311" s="1"/>
      <c r="HLF1311" s="1"/>
      <c r="HLG1311" s="1"/>
      <c r="HLH1311" s="1"/>
      <c r="HLI1311" s="1"/>
      <c r="HLJ1311" s="1"/>
      <c r="HLK1311" s="1"/>
      <c r="HLL1311" s="1"/>
      <c r="HLM1311" s="1"/>
      <c r="HLN1311" s="1"/>
      <c r="HLO1311" s="1"/>
      <c r="HLP1311" s="1"/>
      <c r="HLQ1311" s="1"/>
      <c r="HLR1311" s="1"/>
      <c r="HLS1311" s="1"/>
      <c r="HLT1311" s="1"/>
      <c r="HLU1311" s="1"/>
      <c r="HLV1311" s="1"/>
      <c r="HLW1311" s="1"/>
      <c r="HLX1311" s="1"/>
      <c r="HLY1311" s="1"/>
      <c r="HLZ1311" s="1"/>
      <c r="HMA1311" s="1"/>
      <c r="HMB1311" s="1"/>
      <c r="HMC1311" s="1"/>
      <c r="HMD1311" s="1"/>
      <c r="HME1311" s="1"/>
      <c r="HMF1311" s="1"/>
      <c r="HMG1311" s="1"/>
      <c r="HMH1311" s="1"/>
      <c r="HMI1311" s="1"/>
      <c r="HMJ1311" s="1"/>
      <c r="HMK1311" s="1"/>
      <c r="HML1311" s="1"/>
      <c r="HMM1311" s="1"/>
      <c r="HMN1311" s="1"/>
      <c r="HMO1311" s="1"/>
      <c r="HMP1311" s="1"/>
      <c r="HMQ1311" s="1"/>
      <c r="HMR1311" s="1"/>
      <c r="HMS1311" s="1"/>
      <c r="HMT1311" s="1"/>
      <c r="HMU1311" s="1"/>
      <c r="HMV1311" s="1"/>
      <c r="HMW1311" s="1"/>
      <c r="HMX1311" s="1"/>
      <c r="HMY1311" s="1"/>
      <c r="HMZ1311" s="1"/>
      <c r="HNA1311" s="1"/>
      <c r="HNB1311" s="1"/>
      <c r="HNC1311" s="1"/>
      <c r="HND1311" s="1"/>
      <c r="HNE1311" s="1"/>
      <c r="HNF1311" s="1"/>
      <c r="HNG1311" s="1"/>
      <c r="HNH1311" s="1"/>
      <c r="HNI1311" s="1"/>
      <c r="HNJ1311" s="1"/>
      <c r="HNK1311" s="1"/>
      <c r="HNL1311" s="1"/>
      <c r="HNM1311" s="1"/>
      <c r="HNN1311" s="1"/>
      <c r="HNO1311" s="1"/>
      <c r="HNP1311" s="1"/>
      <c r="HNQ1311" s="1"/>
      <c r="HNR1311" s="1"/>
      <c r="HNS1311" s="1"/>
      <c r="HNT1311" s="1"/>
      <c r="HNU1311" s="1"/>
      <c r="HNV1311" s="1"/>
      <c r="HNW1311" s="1"/>
      <c r="HNX1311" s="1"/>
      <c r="HNY1311" s="1"/>
      <c r="HNZ1311" s="1"/>
      <c r="HOA1311" s="1"/>
      <c r="HOB1311" s="1"/>
      <c r="HOC1311" s="1"/>
      <c r="HOD1311" s="1"/>
      <c r="HOE1311" s="1"/>
      <c r="HOF1311" s="1"/>
      <c r="HOG1311" s="1"/>
      <c r="HOH1311" s="1"/>
      <c r="HOI1311" s="1"/>
      <c r="HOJ1311" s="1"/>
      <c r="HOK1311" s="1"/>
      <c r="HOL1311" s="1"/>
      <c r="HOM1311" s="1"/>
      <c r="HON1311" s="1"/>
      <c r="HOO1311" s="1"/>
      <c r="HOP1311" s="1"/>
      <c r="HOQ1311" s="1"/>
      <c r="HOR1311" s="1"/>
      <c r="HOS1311" s="1"/>
      <c r="HOT1311" s="1"/>
      <c r="HOU1311" s="1"/>
      <c r="HOV1311" s="1"/>
      <c r="HOW1311" s="1"/>
      <c r="HOX1311" s="1"/>
      <c r="HOY1311" s="1"/>
      <c r="HOZ1311" s="1"/>
      <c r="HPA1311" s="1"/>
      <c r="HPB1311" s="1"/>
      <c r="HPC1311" s="1"/>
      <c r="HPD1311" s="1"/>
      <c r="HPE1311" s="1"/>
      <c r="HPF1311" s="1"/>
      <c r="HPG1311" s="1"/>
      <c r="HPH1311" s="1"/>
      <c r="HPI1311" s="1"/>
      <c r="HPJ1311" s="1"/>
      <c r="HPK1311" s="1"/>
      <c r="HPL1311" s="1"/>
      <c r="HPM1311" s="1"/>
      <c r="HPN1311" s="1"/>
      <c r="HPO1311" s="1"/>
      <c r="HPP1311" s="1"/>
      <c r="HPQ1311" s="1"/>
      <c r="HPR1311" s="1"/>
      <c r="HPS1311" s="1"/>
      <c r="HPT1311" s="1"/>
      <c r="HPU1311" s="1"/>
      <c r="HPV1311" s="1"/>
      <c r="HPW1311" s="1"/>
      <c r="HPX1311" s="1"/>
      <c r="HPY1311" s="1"/>
      <c r="HPZ1311" s="1"/>
      <c r="HQA1311" s="1"/>
      <c r="HQB1311" s="1"/>
      <c r="HQC1311" s="1"/>
      <c r="HQD1311" s="1"/>
      <c r="HQE1311" s="1"/>
      <c r="HQF1311" s="1"/>
      <c r="HQG1311" s="1"/>
      <c r="HQH1311" s="1"/>
      <c r="HQI1311" s="1"/>
      <c r="HQJ1311" s="1"/>
      <c r="HQK1311" s="1"/>
      <c r="HQL1311" s="1"/>
      <c r="HQM1311" s="1"/>
      <c r="HQN1311" s="1"/>
      <c r="HQO1311" s="1"/>
      <c r="HQP1311" s="1"/>
      <c r="HQQ1311" s="1"/>
      <c r="HQR1311" s="1"/>
      <c r="HQS1311" s="1"/>
      <c r="HQT1311" s="1"/>
      <c r="HQU1311" s="1"/>
      <c r="HQV1311" s="1"/>
      <c r="HQW1311" s="1"/>
      <c r="HQX1311" s="1"/>
      <c r="HQY1311" s="1"/>
      <c r="HQZ1311" s="1"/>
      <c r="HRA1311" s="1"/>
      <c r="HRB1311" s="1"/>
      <c r="HRC1311" s="1"/>
      <c r="HRD1311" s="1"/>
      <c r="HRE1311" s="1"/>
      <c r="HRF1311" s="1"/>
      <c r="HRG1311" s="1"/>
      <c r="HRH1311" s="1"/>
      <c r="HRI1311" s="1"/>
      <c r="HRJ1311" s="1"/>
      <c r="HRK1311" s="1"/>
      <c r="HRL1311" s="1"/>
      <c r="HRM1311" s="1"/>
      <c r="HRN1311" s="1"/>
      <c r="HRO1311" s="1"/>
      <c r="HRP1311" s="1"/>
      <c r="HRQ1311" s="1"/>
      <c r="HRR1311" s="1"/>
      <c r="HRS1311" s="1"/>
      <c r="HRT1311" s="1"/>
      <c r="HRU1311" s="1"/>
      <c r="HRV1311" s="1"/>
      <c r="HRW1311" s="1"/>
      <c r="HRX1311" s="1"/>
      <c r="HRY1311" s="1"/>
      <c r="HRZ1311" s="1"/>
      <c r="HSA1311" s="1"/>
      <c r="HSB1311" s="1"/>
      <c r="HSC1311" s="1"/>
      <c r="HSD1311" s="1"/>
      <c r="HSE1311" s="1"/>
      <c r="HSF1311" s="1"/>
      <c r="HSG1311" s="1"/>
      <c r="HSH1311" s="1"/>
      <c r="HSI1311" s="1"/>
      <c r="HSJ1311" s="1"/>
      <c r="HSK1311" s="1"/>
      <c r="HSL1311" s="1"/>
      <c r="HSM1311" s="1"/>
      <c r="HSN1311" s="1"/>
      <c r="HSO1311" s="1"/>
      <c r="HSP1311" s="1"/>
      <c r="HSQ1311" s="1"/>
      <c r="HSR1311" s="1"/>
      <c r="HSS1311" s="1"/>
      <c r="HST1311" s="1"/>
      <c r="HSU1311" s="1"/>
      <c r="HSV1311" s="1"/>
      <c r="HSW1311" s="1"/>
      <c r="HSX1311" s="1"/>
      <c r="HSY1311" s="1"/>
      <c r="HSZ1311" s="1"/>
      <c r="HTA1311" s="1"/>
      <c r="HTB1311" s="1"/>
      <c r="HTC1311" s="1"/>
      <c r="HTD1311" s="1"/>
      <c r="HTE1311" s="1"/>
      <c r="HTF1311" s="1"/>
      <c r="HTG1311" s="1"/>
      <c r="HTH1311" s="1"/>
      <c r="HTI1311" s="1"/>
      <c r="HTJ1311" s="1"/>
      <c r="HTK1311" s="1"/>
      <c r="HTL1311" s="1"/>
      <c r="HTM1311" s="1"/>
      <c r="HTN1311" s="1"/>
      <c r="HTO1311" s="1"/>
      <c r="HTP1311" s="1"/>
      <c r="HTQ1311" s="1"/>
      <c r="HTR1311" s="1"/>
      <c r="HTS1311" s="1"/>
      <c r="HTT1311" s="1"/>
      <c r="HTU1311" s="1"/>
      <c r="HTV1311" s="1"/>
      <c r="HTW1311" s="1"/>
      <c r="HTX1311" s="1"/>
      <c r="HTY1311" s="1"/>
      <c r="HTZ1311" s="1"/>
      <c r="HUA1311" s="1"/>
      <c r="HUB1311" s="1"/>
      <c r="HUC1311" s="1"/>
      <c r="HUD1311" s="1"/>
      <c r="HUE1311" s="1"/>
      <c r="HUF1311" s="1"/>
      <c r="HUG1311" s="1"/>
      <c r="HUH1311" s="1"/>
      <c r="HUI1311" s="1"/>
      <c r="HUJ1311" s="1"/>
      <c r="HUK1311" s="1"/>
      <c r="HUL1311" s="1"/>
      <c r="HUM1311" s="1"/>
      <c r="HUN1311" s="1"/>
      <c r="HUO1311" s="1"/>
      <c r="HUP1311" s="1"/>
      <c r="HUQ1311" s="1"/>
      <c r="HUR1311" s="1"/>
      <c r="HUS1311" s="1"/>
      <c r="HUT1311" s="1"/>
      <c r="HUU1311" s="1"/>
      <c r="HUV1311" s="1"/>
      <c r="HUW1311" s="1"/>
      <c r="HUX1311" s="1"/>
      <c r="HUY1311" s="1"/>
      <c r="HUZ1311" s="1"/>
      <c r="HVA1311" s="1"/>
      <c r="HVB1311" s="1"/>
      <c r="HVC1311" s="1"/>
      <c r="HVD1311" s="1"/>
      <c r="HVE1311" s="1"/>
      <c r="HVF1311" s="1"/>
      <c r="HVG1311" s="1"/>
      <c r="HVH1311" s="1"/>
      <c r="HVI1311" s="1"/>
      <c r="HVJ1311" s="1"/>
      <c r="HVK1311" s="1"/>
      <c r="HVL1311" s="1"/>
      <c r="HVM1311" s="1"/>
      <c r="HVN1311" s="1"/>
      <c r="HVO1311" s="1"/>
      <c r="HVP1311" s="1"/>
      <c r="HVQ1311" s="1"/>
      <c r="HVR1311" s="1"/>
      <c r="HVS1311" s="1"/>
      <c r="HVT1311" s="1"/>
      <c r="HVU1311" s="1"/>
      <c r="HVV1311" s="1"/>
      <c r="HVW1311" s="1"/>
      <c r="HVX1311" s="1"/>
      <c r="HVY1311" s="1"/>
      <c r="HVZ1311" s="1"/>
      <c r="HWA1311" s="1"/>
      <c r="HWB1311" s="1"/>
      <c r="HWC1311" s="1"/>
      <c r="HWD1311" s="1"/>
      <c r="HWE1311" s="1"/>
      <c r="HWF1311" s="1"/>
      <c r="HWG1311" s="1"/>
      <c r="HWH1311" s="1"/>
      <c r="HWI1311" s="1"/>
      <c r="HWJ1311" s="1"/>
      <c r="HWK1311" s="1"/>
      <c r="HWL1311" s="1"/>
      <c r="HWM1311" s="1"/>
      <c r="HWN1311" s="1"/>
      <c r="HWO1311" s="1"/>
      <c r="HWP1311" s="1"/>
      <c r="HWQ1311" s="1"/>
      <c r="HWR1311" s="1"/>
      <c r="HWS1311" s="1"/>
      <c r="HWT1311" s="1"/>
      <c r="HWU1311" s="1"/>
      <c r="HWV1311" s="1"/>
      <c r="HWW1311" s="1"/>
      <c r="HWX1311" s="1"/>
      <c r="HWY1311" s="1"/>
      <c r="HWZ1311" s="1"/>
      <c r="HXA1311" s="1"/>
      <c r="HXB1311" s="1"/>
      <c r="HXC1311" s="1"/>
      <c r="HXD1311" s="1"/>
      <c r="HXE1311" s="1"/>
      <c r="HXF1311" s="1"/>
      <c r="HXG1311" s="1"/>
      <c r="HXH1311" s="1"/>
      <c r="HXI1311" s="1"/>
      <c r="HXJ1311" s="1"/>
      <c r="HXK1311" s="1"/>
      <c r="HXL1311" s="1"/>
      <c r="HXM1311" s="1"/>
      <c r="HXN1311" s="1"/>
      <c r="HXO1311" s="1"/>
      <c r="HXP1311" s="1"/>
      <c r="HXQ1311" s="1"/>
      <c r="HXR1311" s="1"/>
      <c r="HXS1311" s="1"/>
      <c r="HXT1311" s="1"/>
      <c r="HXU1311" s="1"/>
      <c r="HXV1311" s="1"/>
      <c r="HXW1311" s="1"/>
      <c r="HXX1311" s="1"/>
      <c r="HXY1311" s="1"/>
      <c r="HXZ1311" s="1"/>
      <c r="HYA1311" s="1"/>
      <c r="HYB1311" s="1"/>
      <c r="HYC1311" s="1"/>
      <c r="HYD1311" s="1"/>
      <c r="HYE1311" s="1"/>
      <c r="HYF1311" s="1"/>
      <c r="HYG1311" s="1"/>
      <c r="HYH1311" s="1"/>
      <c r="HYI1311" s="1"/>
      <c r="HYJ1311" s="1"/>
      <c r="HYK1311" s="1"/>
      <c r="HYL1311" s="1"/>
      <c r="HYM1311" s="1"/>
      <c r="HYN1311" s="1"/>
      <c r="HYO1311" s="1"/>
      <c r="HYP1311" s="1"/>
      <c r="HYQ1311" s="1"/>
      <c r="HYR1311" s="1"/>
      <c r="HYS1311" s="1"/>
      <c r="HYT1311" s="1"/>
      <c r="HYU1311" s="1"/>
      <c r="HYV1311" s="1"/>
      <c r="HYW1311" s="1"/>
      <c r="HYX1311" s="1"/>
      <c r="HYY1311" s="1"/>
      <c r="HYZ1311" s="1"/>
      <c r="HZA1311" s="1"/>
      <c r="HZB1311" s="1"/>
      <c r="HZC1311" s="1"/>
      <c r="HZD1311" s="1"/>
      <c r="HZE1311" s="1"/>
      <c r="HZF1311" s="1"/>
      <c r="HZG1311" s="1"/>
      <c r="HZH1311" s="1"/>
      <c r="HZI1311" s="1"/>
      <c r="HZJ1311" s="1"/>
      <c r="HZK1311" s="1"/>
      <c r="HZL1311" s="1"/>
      <c r="HZM1311" s="1"/>
      <c r="HZN1311" s="1"/>
      <c r="HZO1311" s="1"/>
      <c r="HZP1311" s="1"/>
      <c r="HZQ1311" s="1"/>
      <c r="HZR1311" s="1"/>
      <c r="HZS1311" s="1"/>
      <c r="HZT1311" s="1"/>
      <c r="HZU1311" s="1"/>
      <c r="HZV1311" s="1"/>
      <c r="HZW1311" s="1"/>
      <c r="HZX1311" s="1"/>
      <c r="HZY1311" s="1"/>
      <c r="HZZ1311" s="1"/>
      <c r="IAA1311" s="1"/>
      <c r="IAB1311" s="1"/>
      <c r="IAC1311" s="1"/>
      <c r="IAD1311" s="1"/>
      <c r="IAE1311" s="1"/>
      <c r="IAF1311" s="1"/>
      <c r="IAG1311" s="1"/>
      <c r="IAH1311" s="1"/>
      <c r="IAI1311" s="1"/>
      <c r="IAJ1311" s="1"/>
      <c r="IAK1311" s="1"/>
      <c r="IAL1311" s="1"/>
      <c r="IAM1311" s="1"/>
      <c r="IAN1311" s="1"/>
      <c r="IAO1311" s="1"/>
      <c r="IAP1311" s="1"/>
      <c r="IAQ1311" s="1"/>
      <c r="IAR1311" s="1"/>
      <c r="IAS1311" s="1"/>
      <c r="IAT1311" s="1"/>
      <c r="IAU1311" s="1"/>
      <c r="IAV1311" s="1"/>
      <c r="IAW1311" s="1"/>
      <c r="IAX1311" s="1"/>
      <c r="IAY1311" s="1"/>
      <c r="IAZ1311" s="1"/>
      <c r="IBA1311" s="1"/>
      <c r="IBB1311" s="1"/>
      <c r="IBC1311" s="1"/>
      <c r="IBD1311" s="1"/>
      <c r="IBE1311" s="1"/>
      <c r="IBF1311" s="1"/>
      <c r="IBG1311" s="1"/>
      <c r="IBH1311" s="1"/>
      <c r="IBI1311" s="1"/>
      <c r="IBJ1311" s="1"/>
      <c r="IBK1311" s="1"/>
      <c r="IBL1311" s="1"/>
      <c r="IBM1311" s="1"/>
      <c r="IBN1311" s="1"/>
      <c r="IBO1311" s="1"/>
      <c r="IBP1311" s="1"/>
      <c r="IBQ1311" s="1"/>
      <c r="IBR1311" s="1"/>
      <c r="IBS1311" s="1"/>
      <c r="IBT1311" s="1"/>
      <c r="IBU1311" s="1"/>
      <c r="IBV1311" s="1"/>
      <c r="IBW1311" s="1"/>
      <c r="IBX1311" s="1"/>
      <c r="IBY1311" s="1"/>
      <c r="IBZ1311" s="1"/>
      <c r="ICA1311" s="1"/>
      <c r="ICB1311" s="1"/>
      <c r="ICC1311" s="1"/>
      <c r="ICD1311" s="1"/>
      <c r="ICE1311" s="1"/>
      <c r="ICF1311" s="1"/>
      <c r="ICG1311" s="1"/>
      <c r="ICH1311" s="1"/>
      <c r="ICI1311" s="1"/>
      <c r="ICJ1311" s="1"/>
      <c r="ICK1311" s="1"/>
      <c r="ICL1311" s="1"/>
      <c r="ICM1311" s="1"/>
      <c r="ICN1311" s="1"/>
      <c r="ICO1311" s="1"/>
      <c r="ICP1311" s="1"/>
      <c r="ICQ1311" s="1"/>
      <c r="ICR1311" s="1"/>
      <c r="ICS1311" s="1"/>
      <c r="ICT1311" s="1"/>
      <c r="ICU1311" s="1"/>
      <c r="ICV1311" s="1"/>
      <c r="ICW1311" s="1"/>
      <c r="ICX1311" s="1"/>
      <c r="ICY1311" s="1"/>
      <c r="ICZ1311" s="1"/>
      <c r="IDA1311" s="1"/>
      <c r="IDB1311" s="1"/>
      <c r="IDC1311" s="1"/>
      <c r="IDD1311" s="1"/>
      <c r="IDE1311" s="1"/>
      <c r="IDF1311" s="1"/>
      <c r="IDG1311" s="1"/>
      <c r="IDH1311" s="1"/>
      <c r="IDI1311" s="1"/>
      <c r="IDJ1311" s="1"/>
      <c r="IDK1311" s="1"/>
      <c r="IDL1311" s="1"/>
      <c r="IDM1311" s="1"/>
      <c r="IDN1311" s="1"/>
      <c r="IDO1311" s="1"/>
      <c r="IDP1311" s="1"/>
      <c r="IDQ1311" s="1"/>
      <c r="IDR1311" s="1"/>
      <c r="IDS1311" s="1"/>
      <c r="IDT1311" s="1"/>
      <c r="IDU1311" s="1"/>
      <c r="IDV1311" s="1"/>
      <c r="IDW1311" s="1"/>
      <c r="IDX1311" s="1"/>
      <c r="IDY1311" s="1"/>
      <c r="IDZ1311" s="1"/>
      <c r="IEA1311" s="1"/>
      <c r="IEB1311" s="1"/>
      <c r="IEC1311" s="1"/>
      <c r="IED1311" s="1"/>
      <c r="IEE1311" s="1"/>
      <c r="IEF1311" s="1"/>
      <c r="IEG1311" s="1"/>
      <c r="IEH1311" s="1"/>
      <c r="IEI1311" s="1"/>
      <c r="IEJ1311" s="1"/>
      <c r="IEK1311" s="1"/>
      <c r="IEL1311" s="1"/>
      <c r="IEM1311" s="1"/>
      <c r="IEN1311" s="1"/>
      <c r="IEO1311" s="1"/>
      <c r="IEP1311" s="1"/>
      <c r="IEQ1311" s="1"/>
      <c r="IER1311" s="1"/>
      <c r="IES1311" s="1"/>
      <c r="IET1311" s="1"/>
      <c r="IEU1311" s="1"/>
      <c r="IEV1311" s="1"/>
      <c r="IEW1311" s="1"/>
      <c r="IEX1311" s="1"/>
      <c r="IEY1311" s="1"/>
      <c r="IEZ1311" s="1"/>
      <c r="IFA1311" s="1"/>
      <c r="IFB1311" s="1"/>
      <c r="IFC1311" s="1"/>
      <c r="IFD1311" s="1"/>
      <c r="IFE1311" s="1"/>
      <c r="IFF1311" s="1"/>
      <c r="IFG1311" s="1"/>
      <c r="IFH1311" s="1"/>
      <c r="IFI1311" s="1"/>
      <c r="IFJ1311" s="1"/>
      <c r="IFK1311" s="1"/>
      <c r="IFL1311" s="1"/>
      <c r="IFM1311" s="1"/>
      <c r="IFN1311" s="1"/>
      <c r="IFO1311" s="1"/>
      <c r="IFP1311" s="1"/>
      <c r="IFQ1311" s="1"/>
      <c r="IFR1311" s="1"/>
      <c r="IFS1311" s="1"/>
      <c r="IFT1311" s="1"/>
      <c r="IFU1311" s="1"/>
      <c r="IFV1311" s="1"/>
      <c r="IFW1311" s="1"/>
      <c r="IFX1311" s="1"/>
      <c r="IFY1311" s="1"/>
      <c r="IFZ1311" s="1"/>
      <c r="IGA1311" s="1"/>
      <c r="IGB1311" s="1"/>
      <c r="IGC1311" s="1"/>
      <c r="IGD1311" s="1"/>
      <c r="IGE1311" s="1"/>
      <c r="IGF1311" s="1"/>
      <c r="IGG1311" s="1"/>
      <c r="IGH1311" s="1"/>
      <c r="IGI1311" s="1"/>
      <c r="IGJ1311" s="1"/>
      <c r="IGK1311" s="1"/>
      <c r="IGL1311" s="1"/>
      <c r="IGM1311" s="1"/>
      <c r="IGN1311" s="1"/>
      <c r="IGO1311" s="1"/>
      <c r="IGP1311" s="1"/>
      <c r="IGQ1311" s="1"/>
      <c r="IGR1311" s="1"/>
      <c r="IGS1311" s="1"/>
      <c r="IGT1311" s="1"/>
      <c r="IGU1311" s="1"/>
      <c r="IGV1311" s="1"/>
      <c r="IGW1311" s="1"/>
      <c r="IGX1311" s="1"/>
      <c r="IGY1311" s="1"/>
      <c r="IGZ1311" s="1"/>
      <c r="IHA1311" s="1"/>
      <c r="IHB1311" s="1"/>
      <c r="IHC1311" s="1"/>
      <c r="IHD1311" s="1"/>
      <c r="IHE1311" s="1"/>
      <c r="IHF1311" s="1"/>
      <c r="IHG1311" s="1"/>
      <c r="IHH1311" s="1"/>
      <c r="IHI1311" s="1"/>
      <c r="IHJ1311" s="1"/>
      <c r="IHK1311" s="1"/>
      <c r="IHL1311" s="1"/>
      <c r="IHM1311" s="1"/>
      <c r="IHN1311" s="1"/>
      <c r="IHO1311" s="1"/>
      <c r="IHP1311" s="1"/>
      <c r="IHQ1311" s="1"/>
      <c r="IHR1311" s="1"/>
      <c r="IHS1311" s="1"/>
      <c r="IHT1311" s="1"/>
      <c r="IHU1311" s="1"/>
      <c r="IHV1311" s="1"/>
      <c r="IHW1311" s="1"/>
      <c r="IHX1311" s="1"/>
      <c r="IHY1311" s="1"/>
      <c r="IHZ1311" s="1"/>
      <c r="IIA1311" s="1"/>
      <c r="IIB1311" s="1"/>
      <c r="IIC1311" s="1"/>
      <c r="IID1311" s="1"/>
      <c r="IIE1311" s="1"/>
      <c r="IIF1311" s="1"/>
      <c r="IIG1311" s="1"/>
      <c r="IIH1311" s="1"/>
      <c r="III1311" s="1"/>
      <c r="IIJ1311" s="1"/>
      <c r="IIK1311" s="1"/>
      <c r="IIL1311" s="1"/>
      <c r="IIM1311" s="1"/>
      <c r="IIN1311" s="1"/>
      <c r="IIO1311" s="1"/>
      <c r="IIP1311" s="1"/>
      <c r="IIQ1311" s="1"/>
      <c r="IIR1311" s="1"/>
      <c r="IIS1311" s="1"/>
      <c r="IIT1311" s="1"/>
      <c r="IIU1311" s="1"/>
      <c r="IIV1311" s="1"/>
      <c r="IIW1311" s="1"/>
      <c r="IIX1311" s="1"/>
      <c r="IIY1311" s="1"/>
      <c r="IIZ1311" s="1"/>
      <c r="IJA1311" s="1"/>
      <c r="IJB1311" s="1"/>
      <c r="IJC1311" s="1"/>
      <c r="IJD1311" s="1"/>
      <c r="IJE1311" s="1"/>
      <c r="IJF1311" s="1"/>
      <c r="IJG1311" s="1"/>
      <c r="IJH1311" s="1"/>
      <c r="IJI1311" s="1"/>
      <c r="IJJ1311" s="1"/>
      <c r="IJK1311" s="1"/>
      <c r="IJL1311" s="1"/>
      <c r="IJM1311" s="1"/>
      <c r="IJN1311" s="1"/>
      <c r="IJO1311" s="1"/>
      <c r="IJP1311" s="1"/>
      <c r="IJQ1311" s="1"/>
      <c r="IJR1311" s="1"/>
      <c r="IJS1311" s="1"/>
      <c r="IJT1311" s="1"/>
      <c r="IJU1311" s="1"/>
      <c r="IJV1311" s="1"/>
      <c r="IJW1311" s="1"/>
      <c r="IJX1311" s="1"/>
      <c r="IJY1311" s="1"/>
      <c r="IJZ1311" s="1"/>
      <c r="IKA1311" s="1"/>
      <c r="IKB1311" s="1"/>
      <c r="IKC1311" s="1"/>
      <c r="IKD1311" s="1"/>
      <c r="IKE1311" s="1"/>
      <c r="IKF1311" s="1"/>
      <c r="IKG1311" s="1"/>
      <c r="IKH1311" s="1"/>
      <c r="IKI1311" s="1"/>
      <c r="IKJ1311" s="1"/>
      <c r="IKK1311" s="1"/>
      <c r="IKL1311" s="1"/>
      <c r="IKM1311" s="1"/>
      <c r="IKN1311" s="1"/>
      <c r="IKO1311" s="1"/>
      <c r="IKP1311" s="1"/>
      <c r="IKQ1311" s="1"/>
      <c r="IKR1311" s="1"/>
      <c r="IKS1311" s="1"/>
      <c r="IKT1311" s="1"/>
      <c r="IKU1311" s="1"/>
      <c r="IKV1311" s="1"/>
      <c r="IKW1311" s="1"/>
      <c r="IKX1311" s="1"/>
      <c r="IKY1311" s="1"/>
      <c r="IKZ1311" s="1"/>
      <c r="ILA1311" s="1"/>
      <c r="ILB1311" s="1"/>
      <c r="ILC1311" s="1"/>
      <c r="ILD1311" s="1"/>
      <c r="ILE1311" s="1"/>
      <c r="ILF1311" s="1"/>
      <c r="ILG1311" s="1"/>
      <c r="ILH1311" s="1"/>
      <c r="ILI1311" s="1"/>
      <c r="ILJ1311" s="1"/>
      <c r="ILK1311" s="1"/>
      <c r="ILL1311" s="1"/>
      <c r="ILM1311" s="1"/>
      <c r="ILN1311" s="1"/>
      <c r="ILO1311" s="1"/>
      <c r="ILP1311" s="1"/>
      <c r="ILQ1311" s="1"/>
      <c r="ILR1311" s="1"/>
      <c r="ILS1311" s="1"/>
      <c r="ILT1311" s="1"/>
      <c r="ILU1311" s="1"/>
      <c r="ILV1311" s="1"/>
      <c r="ILW1311" s="1"/>
      <c r="ILX1311" s="1"/>
      <c r="ILY1311" s="1"/>
      <c r="ILZ1311" s="1"/>
      <c r="IMA1311" s="1"/>
      <c r="IMB1311" s="1"/>
      <c r="IMC1311" s="1"/>
      <c r="IMD1311" s="1"/>
      <c r="IME1311" s="1"/>
      <c r="IMF1311" s="1"/>
      <c r="IMG1311" s="1"/>
      <c r="IMH1311" s="1"/>
      <c r="IMI1311" s="1"/>
      <c r="IMJ1311" s="1"/>
      <c r="IMK1311" s="1"/>
      <c r="IML1311" s="1"/>
      <c r="IMM1311" s="1"/>
      <c r="IMN1311" s="1"/>
      <c r="IMO1311" s="1"/>
      <c r="IMP1311" s="1"/>
      <c r="IMQ1311" s="1"/>
      <c r="IMR1311" s="1"/>
      <c r="IMS1311" s="1"/>
      <c r="IMT1311" s="1"/>
      <c r="IMU1311" s="1"/>
      <c r="IMV1311" s="1"/>
      <c r="IMW1311" s="1"/>
      <c r="IMX1311" s="1"/>
      <c r="IMY1311" s="1"/>
      <c r="IMZ1311" s="1"/>
      <c r="INA1311" s="1"/>
      <c r="INB1311" s="1"/>
      <c r="INC1311" s="1"/>
      <c r="IND1311" s="1"/>
      <c r="INE1311" s="1"/>
      <c r="INF1311" s="1"/>
      <c r="ING1311" s="1"/>
      <c r="INH1311" s="1"/>
      <c r="INI1311" s="1"/>
      <c r="INJ1311" s="1"/>
      <c r="INK1311" s="1"/>
      <c r="INL1311" s="1"/>
      <c r="INM1311" s="1"/>
      <c r="INN1311" s="1"/>
      <c r="INO1311" s="1"/>
      <c r="INP1311" s="1"/>
      <c r="INQ1311" s="1"/>
      <c r="INR1311" s="1"/>
      <c r="INS1311" s="1"/>
      <c r="INT1311" s="1"/>
      <c r="INU1311" s="1"/>
      <c r="INV1311" s="1"/>
      <c r="INW1311" s="1"/>
      <c r="INX1311" s="1"/>
      <c r="INY1311" s="1"/>
      <c r="INZ1311" s="1"/>
      <c r="IOA1311" s="1"/>
      <c r="IOB1311" s="1"/>
      <c r="IOC1311" s="1"/>
      <c r="IOD1311" s="1"/>
      <c r="IOE1311" s="1"/>
      <c r="IOF1311" s="1"/>
      <c r="IOG1311" s="1"/>
      <c r="IOH1311" s="1"/>
      <c r="IOI1311" s="1"/>
      <c r="IOJ1311" s="1"/>
      <c r="IOK1311" s="1"/>
      <c r="IOL1311" s="1"/>
      <c r="IOM1311" s="1"/>
      <c r="ION1311" s="1"/>
      <c r="IOO1311" s="1"/>
      <c r="IOP1311" s="1"/>
      <c r="IOQ1311" s="1"/>
      <c r="IOR1311" s="1"/>
      <c r="IOS1311" s="1"/>
      <c r="IOT1311" s="1"/>
      <c r="IOU1311" s="1"/>
      <c r="IOV1311" s="1"/>
      <c r="IOW1311" s="1"/>
      <c r="IOX1311" s="1"/>
      <c r="IOY1311" s="1"/>
      <c r="IOZ1311" s="1"/>
      <c r="IPA1311" s="1"/>
      <c r="IPB1311" s="1"/>
      <c r="IPC1311" s="1"/>
      <c r="IPD1311" s="1"/>
      <c r="IPE1311" s="1"/>
      <c r="IPF1311" s="1"/>
      <c r="IPG1311" s="1"/>
      <c r="IPH1311" s="1"/>
      <c r="IPI1311" s="1"/>
      <c r="IPJ1311" s="1"/>
      <c r="IPK1311" s="1"/>
      <c r="IPL1311" s="1"/>
      <c r="IPM1311" s="1"/>
      <c r="IPN1311" s="1"/>
      <c r="IPO1311" s="1"/>
      <c r="IPP1311" s="1"/>
      <c r="IPQ1311" s="1"/>
      <c r="IPR1311" s="1"/>
      <c r="IPS1311" s="1"/>
      <c r="IPT1311" s="1"/>
      <c r="IPU1311" s="1"/>
      <c r="IPV1311" s="1"/>
      <c r="IPW1311" s="1"/>
      <c r="IPX1311" s="1"/>
      <c r="IPY1311" s="1"/>
      <c r="IPZ1311" s="1"/>
      <c r="IQA1311" s="1"/>
      <c r="IQB1311" s="1"/>
      <c r="IQC1311" s="1"/>
      <c r="IQD1311" s="1"/>
      <c r="IQE1311" s="1"/>
      <c r="IQF1311" s="1"/>
      <c r="IQG1311" s="1"/>
      <c r="IQH1311" s="1"/>
      <c r="IQI1311" s="1"/>
      <c r="IQJ1311" s="1"/>
      <c r="IQK1311" s="1"/>
      <c r="IQL1311" s="1"/>
      <c r="IQM1311" s="1"/>
      <c r="IQN1311" s="1"/>
      <c r="IQO1311" s="1"/>
      <c r="IQP1311" s="1"/>
      <c r="IQQ1311" s="1"/>
      <c r="IQR1311" s="1"/>
      <c r="IQS1311" s="1"/>
      <c r="IQT1311" s="1"/>
      <c r="IQU1311" s="1"/>
      <c r="IQV1311" s="1"/>
      <c r="IQW1311" s="1"/>
      <c r="IQX1311" s="1"/>
      <c r="IQY1311" s="1"/>
      <c r="IQZ1311" s="1"/>
      <c r="IRA1311" s="1"/>
      <c r="IRB1311" s="1"/>
      <c r="IRC1311" s="1"/>
      <c r="IRD1311" s="1"/>
      <c r="IRE1311" s="1"/>
      <c r="IRF1311" s="1"/>
      <c r="IRG1311" s="1"/>
      <c r="IRH1311" s="1"/>
      <c r="IRI1311" s="1"/>
      <c r="IRJ1311" s="1"/>
      <c r="IRK1311" s="1"/>
      <c r="IRL1311" s="1"/>
      <c r="IRM1311" s="1"/>
      <c r="IRN1311" s="1"/>
      <c r="IRO1311" s="1"/>
      <c r="IRP1311" s="1"/>
      <c r="IRQ1311" s="1"/>
      <c r="IRR1311" s="1"/>
      <c r="IRS1311" s="1"/>
      <c r="IRT1311" s="1"/>
      <c r="IRU1311" s="1"/>
      <c r="IRV1311" s="1"/>
      <c r="IRW1311" s="1"/>
      <c r="IRX1311" s="1"/>
      <c r="IRY1311" s="1"/>
      <c r="IRZ1311" s="1"/>
      <c r="ISA1311" s="1"/>
      <c r="ISB1311" s="1"/>
      <c r="ISC1311" s="1"/>
      <c r="ISD1311" s="1"/>
      <c r="ISE1311" s="1"/>
      <c r="ISF1311" s="1"/>
      <c r="ISG1311" s="1"/>
      <c r="ISH1311" s="1"/>
      <c r="ISI1311" s="1"/>
      <c r="ISJ1311" s="1"/>
      <c r="ISK1311" s="1"/>
      <c r="ISL1311" s="1"/>
      <c r="ISM1311" s="1"/>
      <c r="ISN1311" s="1"/>
      <c r="ISO1311" s="1"/>
      <c r="ISP1311" s="1"/>
      <c r="ISQ1311" s="1"/>
      <c r="ISR1311" s="1"/>
      <c r="ISS1311" s="1"/>
      <c r="IST1311" s="1"/>
      <c r="ISU1311" s="1"/>
      <c r="ISV1311" s="1"/>
      <c r="ISW1311" s="1"/>
      <c r="ISX1311" s="1"/>
      <c r="ISY1311" s="1"/>
      <c r="ISZ1311" s="1"/>
      <c r="ITA1311" s="1"/>
      <c r="ITB1311" s="1"/>
      <c r="ITC1311" s="1"/>
      <c r="ITD1311" s="1"/>
      <c r="ITE1311" s="1"/>
      <c r="ITF1311" s="1"/>
      <c r="ITG1311" s="1"/>
      <c r="ITH1311" s="1"/>
      <c r="ITI1311" s="1"/>
      <c r="ITJ1311" s="1"/>
      <c r="ITK1311" s="1"/>
      <c r="ITL1311" s="1"/>
      <c r="ITM1311" s="1"/>
      <c r="ITN1311" s="1"/>
      <c r="ITO1311" s="1"/>
      <c r="ITP1311" s="1"/>
      <c r="ITQ1311" s="1"/>
      <c r="ITR1311" s="1"/>
      <c r="ITS1311" s="1"/>
      <c r="ITT1311" s="1"/>
      <c r="ITU1311" s="1"/>
      <c r="ITV1311" s="1"/>
      <c r="ITW1311" s="1"/>
      <c r="ITX1311" s="1"/>
      <c r="ITY1311" s="1"/>
      <c r="ITZ1311" s="1"/>
      <c r="IUA1311" s="1"/>
      <c r="IUB1311" s="1"/>
      <c r="IUC1311" s="1"/>
      <c r="IUD1311" s="1"/>
      <c r="IUE1311" s="1"/>
      <c r="IUF1311" s="1"/>
      <c r="IUG1311" s="1"/>
      <c r="IUH1311" s="1"/>
      <c r="IUI1311" s="1"/>
      <c r="IUJ1311" s="1"/>
      <c r="IUK1311" s="1"/>
      <c r="IUL1311" s="1"/>
      <c r="IUM1311" s="1"/>
      <c r="IUN1311" s="1"/>
      <c r="IUO1311" s="1"/>
      <c r="IUP1311" s="1"/>
      <c r="IUQ1311" s="1"/>
      <c r="IUR1311" s="1"/>
      <c r="IUS1311" s="1"/>
      <c r="IUT1311" s="1"/>
      <c r="IUU1311" s="1"/>
      <c r="IUV1311" s="1"/>
      <c r="IUW1311" s="1"/>
      <c r="IUX1311" s="1"/>
      <c r="IUY1311" s="1"/>
      <c r="IUZ1311" s="1"/>
      <c r="IVA1311" s="1"/>
      <c r="IVB1311" s="1"/>
      <c r="IVC1311" s="1"/>
      <c r="IVD1311" s="1"/>
      <c r="IVE1311" s="1"/>
      <c r="IVF1311" s="1"/>
      <c r="IVG1311" s="1"/>
      <c r="IVH1311" s="1"/>
      <c r="IVI1311" s="1"/>
      <c r="IVJ1311" s="1"/>
      <c r="IVK1311" s="1"/>
      <c r="IVL1311" s="1"/>
      <c r="IVM1311" s="1"/>
      <c r="IVN1311" s="1"/>
      <c r="IVO1311" s="1"/>
      <c r="IVP1311" s="1"/>
      <c r="IVQ1311" s="1"/>
      <c r="IVR1311" s="1"/>
      <c r="IVS1311" s="1"/>
      <c r="IVT1311" s="1"/>
      <c r="IVU1311" s="1"/>
      <c r="IVV1311" s="1"/>
      <c r="IVW1311" s="1"/>
      <c r="IVX1311" s="1"/>
      <c r="IVY1311" s="1"/>
      <c r="IVZ1311" s="1"/>
      <c r="IWA1311" s="1"/>
      <c r="IWB1311" s="1"/>
      <c r="IWC1311" s="1"/>
      <c r="IWD1311" s="1"/>
      <c r="IWE1311" s="1"/>
      <c r="IWF1311" s="1"/>
      <c r="IWG1311" s="1"/>
      <c r="IWH1311" s="1"/>
      <c r="IWI1311" s="1"/>
      <c r="IWJ1311" s="1"/>
      <c r="IWK1311" s="1"/>
      <c r="IWL1311" s="1"/>
      <c r="IWM1311" s="1"/>
      <c r="IWN1311" s="1"/>
      <c r="IWO1311" s="1"/>
      <c r="IWP1311" s="1"/>
      <c r="IWQ1311" s="1"/>
      <c r="IWR1311" s="1"/>
      <c r="IWS1311" s="1"/>
      <c r="IWT1311" s="1"/>
      <c r="IWU1311" s="1"/>
      <c r="IWV1311" s="1"/>
      <c r="IWW1311" s="1"/>
      <c r="IWX1311" s="1"/>
      <c r="IWY1311" s="1"/>
      <c r="IWZ1311" s="1"/>
      <c r="IXA1311" s="1"/>
      <c r="IXB1311" s="1"/>
      <c r="IXC1311" s="1"/>
      <c r="IXD1311" s="1"/>
      <c r="IXE1311" s="1"/>
      <c r="IXF1311" s="1"/>
      <c r="IXG1311" s="1"/>
      <c r="IXH1311" s="1"/>
      <c r="IXI1311" s="1"/>
      <c r="IXJ1311" s="1"/>
      <c r="IXK1311" s="1"/>
      <c r="IXL1311" s="1"/>
      <c r="IXM1311" s="1"/>
      <c r="IXN1311" s="1"/>
      <c r="IXO1311" s="1"/>
      <c r="IXP1311" s="1"/>
      <c r="IXQ1311" s="1"/>
      <c r="IXR1311" s="1"/>
      <c r="IXS1311" s="1"/>
      <c r="IXT1311" s="1"/>
      <c r="IXU1311" s="1"/>
      <c r="IXV1311" s="1"/>
      <c r="IXW1311" s="1"/>
      <c r="IXX1311" s="1"/>
      <c r="IXY1311" s="1"/>
      <c r="IXZ1311" s="1"/>
      <c r="IYA1311" s="1"/>
      <c r="IYB1311" s="1"/>
      <c r="IYC1311" s="1"/>
      <c r="IYD1311" s="1"/>
      <c r="IYE1311" s="1"/>
      <c r="IYF1311" s="1"/>
      <c r="IYG1311" s="1"/>
      <c r="IYH1311" s="1"/>
      <c r="IYI1311" s="1"/>
      <c r="IYJ1311" s="1"/>
      <c r="IYK1311" s="1"/>
      <c r="IYL1311" s="1"/>
      <c r="IYM1311" s="1"/>
      <c r="IYN1311" s="1"/>
      <c r="IYO1311" s="1"/>
      <c r="IYP1311" s="1"/>
      <c r="IYQ1311" s="1"/>
      <c r="IYR1311" s="1"/>
      <c r="IYS1311" s="1"/>
      <c r="IYT1311" s="1"/>
      <c r="IYU1311" s="1"/>
      <c r="IYV1311" s="1"/>
      <c r="IYW1311" s="1"/>
      <c r="IYX1311" s="1"/>
      <c r="IYY1311" s="1"/>
      <c r="IYZ1311" s="1"/>
      <c r="IZA1311" s="1"/>
      <c r="IZB1311" s="1"/>
      <c r="IZC1311" s="1"/>
      <c r="IZD1311" s="1"/>
      <c r="IZE1311" s="1"/>
      <c r="IZF1311" s="1"/>
      <c r="IZG1311" s="1"/>
      <c r="IZH1311" s="1"/>
      <c r="IZI1311" s="1"/>
      <c r="IZJ1311" s="1"/>
      <c r="IZK1311" s="1"/>
      <c r="IZL1311" s="1"/>
      <c r="IZM1311" s="1"/>
      <c r="IZN1311" s="1"/>
      <c r="IZO1311" s="1"/>
      <c r="IZP1311" s="1"/>
      <c r="IZQ1311" s="1"/>
      <c r="IZR1311" s="1"/>
      <c r="IZS1311" s="1"/>
      <c r="IZT1311" s="1"/>
      <c r="IZU1311" s="1"/>
      <c r="IZV1311" s="1"/>
      <c r="IZW1311" s="1"/>
      <c r="IZX1311" s="1"/>
      <c r="IZY1311" s="1"/>
      <c r="IZZ1311" s="1"/>
      <c r="JAA1311" s="1"/>
      <c r="JAB1311" s="1"/>
      <c r="JAC1311" s="1"/>
      <c r="JAD1311" s="1"/>
      <c r="JAE1311" s="1"/>
      <c r="JAF1311" s="1"/>
      <c r="JAG1311" s="1"/>
      <c r="JAH1311" s="1"/>
      <c r="JAI1311" s="1"/>
      <c r="JAJ1311" s="1"/>
      <c r="JAK1311" s="1"/>
      <c r="JAL1311" s="1"/>
      <c r="JAM1311" s="1"/>
      <c r="JAN1311" s="1"/>
      <c r="JAO1311" s="1"/>
      <c r="JAP1311" s="1"/>
      <c r="JAQ1311" s="1"/>
      <c r="JAR1311" s="1"/>
      <c r="JAS1311" s="1"/>
      <c r="JAT1311" s="1"/>
      <c r="JAU1311" s="1"/>
      <c r="JAV1311" s="1"/>
      <c r="JAW1311" s="1"/>
      <c r="JAX1311" s="1"/>
      <c r="JAY1311" s="1"/>
      <c r="JAZ1311" s="1"/>
      <c r="JBA1311" s="1"/>
      <c r="JBB1311" s="1"/>
      <c r="JBC1311" s="1"/>
      <c r="JBD1311" s="1"/>
      <c r="JBE1311" s="1"/>
      <c r="JBF1311" s="1"/>
      <c r="JBG1311" s="1"/>
      <c r="JBH1311" s="1"/>
      <c r="JBI1311" s="1"/>
      <c r="JBJ1311" s="1"/>
      <c r="JBK1311" s="1"/>
      <c r="JBL1311" s="1"/>
      <c r="JBM1311" s="1"/>
      <c r="JBN1311" s="1"/>
      <c r="JBO1311" s="1"/>
      <c r="JBP1311" s="1"/>
      <c r="JBQ1311" s="1"/>
      <c r="JBR1311" s="1"/>
      <c r="JBS1311" s="1"/>
      <c r="JBT1311" s="1"/>
      <c r="JBU1311" s="1"/>
      <c r="JBV1311" s="1"/>
      <c r="JBW1311" s="1"/>
      <c r="JBX1311" s="1"/>
      <c r="JBY1311" s="1"/>
      <c r="JBZ1311" s="1"/>
      <c r="JCA1311" s="1"/>
      <c r="JCB1311" s="1"/>
      <c r="JCC1311" s="1"/>
      <c r="JCD1311" s="1"/>
      <c r="JCE1311" s="1"/>
      <c r="JCF1311" s="1"/>
      <c r="JCG1311" s="1"/>
      <c r="JCH1311" s="1"/>
      <c r="JCI1311" s="1"/>
      <c r="JCJ1311" s="1"/>
      <c r="JCK1311" s="1"/>
      <c r="JCL1311" s="1"/>
      <c r="JCM1311" s="1"/>
      <c r="JCN1311" s="1"/>
      <c r="JCO1311" s="1"/>
      <c r="JCP1311" s="1"/>
      <c r="JCQ1311" s="1"/>
      <c r="JCR1311" s="1"/>
      <c r="JCS1311" s="1"/>
      <c r="JCT1311" s="1"/>
      <c r="JCU1311" s="1"/>
      <c r="JCV1311" s="1"/>
      <c r="JCW1311" s="1"/>
      <c r="JCX1311" s="1"/>
      <c r="JCY1311" s="1"/>
      <c r="JCZ1311" s="1"/>
      <c r="JDA1311" s="1"/>
      <c r="JDB1311" s="1"/>
      <c r="JDC1311" s="1"/>
      <c r="JDD1311" s="1"/>
      <c r="JDE1311" s="1"/>
      <c r="JDF1311" s="1"/>
      <c r="JDG1311" s="1"/>
      <c r="JDH1311" s="1"/>
      <c r="JDI1311" s="1"/>
      <c r="JDJ1311" s="1"/>
      <c r="JDK1311" s="1"/>
      <c r="JDL1311" s="1"/>
      <c r="JDM1311" s="1"/>
      <c r="JDN1311" s="1"/>
      <c r="JDO1311" s="1"/>
      <c r="JDP1311" s="1"/>
      <c r="JDQ1311" s="1"/>
      <c r="JDR1311" s="1"/>
      <c r="JDS1311" s="1"/>
      <c r="JDT1311" s="1"/>
      <c r="JDU1311" s="1"/>
      <c r="JDV1311" s="1"/>
      <c r="JDW1311" s="1"/>
      <c r="JDX1311" s="1"/>
      <c r="JDY1311" s="1"/>
      <c r="JDZ1311" s="1"/>
      <c r="JEA1311" s="1"/>
      <c r="JEB1311" s="1"/>
      <c r="JEC1311" s="1"/>
      <c r="JED1311" s="1"/>
      <c r="JEE1311" s="1"/>
      <c r="JEF1311" s="1"/>
      <c r="JEG1311" s="1"/>
      <c r="JEH1311" s="1"/>
      <c r="JEI1311" s="1"/>
      <c r="JEJ1311" s="1"/>
      <c r="JEK1311" s="1"/>
      <c r="JEL1311" s="1"/>
      <c r="JEM1311" s="1"/>
      <c r="JEN1311" s="1"/>
      <c r="JEO1311" s="1"/>
      <c r="JEP1311" s="1"/>
      <c r="JEQ1311" s="1"/>
      <c r="JER1311" s="1"/>
      <c r="JES1311" s="1"/>
      <c r="JET1311" s="1"/>
      <c r="JEU1311" s="1"/>
      <c r="JEV1311" s="1"/>
      <c r="JEW1311" s="1"/>
      <c r="JEX1311" s="1"/>
      <c r="JEY1311" s="1"/>
      <c r="JEZ1311" s="1"/>
      <c r="JFA1311" s="1"/>
      <c r="JFB1311" s="1"/>
      <c r="JFC1311" s="1"/>
      <c r="JFD1311" s="1"/>
      <c r="JFE1311" s="1"/>
      <c r="JFF1311" s="1"/>
      <c r="JFG1311" s="1"/>
      <c r="JFH1311" s="1"/>
      <c r="JFI1311" s="1"/>
      <c r="JFJ1311" s="1"/>
      <c r="JFK1311" s="1"/>
      <c r="JFL1311" s="1"/>
      <c r="JFM1311" s="1"/>
      <c r="JFN1311" s="1"/>
      <c r="JFO1311" s="1"/>
      <c r="JFP1311" s="1"/>
      <c r="JFQ1311" s="1"/>
      <c r="JFR1311" s="1"/>
      <c r="JFS1311" s="1"/>
      <c r="JFT1311" s="1"/>
      <c r="JFU1311" s="1"/>
      <c r="JFV1311" s="1"/>
      <c r="JFW1311" s="1"/>
      <c r="JFX1311" s="1"/>
      <c r="JFY1311" s="1"/>
      <c r="JFZ1311" s="1"/>
      <c r="JGA1311" s="1"/>
      <c r="JGB1311" s="1"/>
      <c r="JGC1311" s="1"/>
      <c r="JGD1311" s="1"/>
      <c r="JGE1311" s="1"/>
      <c r="JGF1311" s="1"/>
      <c r="JGG1311" s="1"/>
      <c r="JGH1311" s="1"/>
      <c r="JGI1311" s="1"/>
      <c r="JGJ1311" s="1"/>
      <c r="JGK1311" s="1"/>
      <c r="JGL1311" s="1"/>
      <c r="JGM1311" s="1"/>
      <c r="JGN1311" s="1"/>
      <c r="JGO1311" s="1"/>
      <c r="JGP1311" s="1"/>
      <c r="JGQ1311" s="1"/>
      <c r="JGR1311" s="1"/>
      <c r="JGS1311" s="1"/>
      <c r="JGT1311" s="1"/>
      <c r="JGU1311" s="1"/>
      <c r="JGV1311" s="1"/>
      <c r="JGW1311" s="1"/>
      <c r="JGX1311" s="1"/>
      <c r="JGY1311" s="1"/>
      <c r="JGZ1311" s="1"/>
      <c r="JHA1311" s="1"/>
      <c r="JHB1311" s="1"/>
      <c r="JHC1311" s="1"/>
      <c r="JHD1311" s="1"/>
      <c r="JHE1311" s="1"/>
      <c r="JHF1311" s="1"/>
      <c r="JHG1311" s="1"/>
      <c r="JHH1311" s="1"/>
      <c r="JHI1311" s="1"/>
      <c r="JHJ1311" s="1"/>
      <c r="JHK1311" s="1"/>
      <c r="JHL1311" s="1"/>
      <c r="JHM1311" s="1"/>
      <c r="JHN1311" s="1"/>
      <c r="JHO1311" s="1"/>
      <c r="JHP1311" s="1"/>
      <c r="JHQ1311" s="1"/>
      <c r="JHR1311" s="1"/>
      <c r="JHS1311" s="1"/>
      <c r="JHT1311" s="1"/>
      <c r="JHU1311" s="1"/>
      <c r="JHV1311" s="1"/>
      <c r="JHW1311" s="1"/>
      <c r="JHX1311" s="1"/>
      <c r="JHY1311" s="1"/>
      <c r="JHZ1311" s="1"/>
      <c r="JIA1311" s="1"/>
      <c r="JIB1311" s="1"/>
      <c r="JIC1311" s="1"/>
      <c r="JID1311" s="1"/>
      <c r="JIE1311" s="1"/>
      <c r="JIF1311" s="1"/>
      <c r="JIG1311" s="1"/>
      <c r="JIH1311" s="1"/>
      <c r="JII1311" s="1"/>
      <c r="JIJ1311" s="1"/>
      <c r="JIK1311" s="1"/>
      <c r="JIL1311" s="1"/>
      <c r="JIM1311" s="1"/>
      <c r="JIN1311" s="1"/>
      <c r="JIO1311" s="1"/>
      <c r="JIP1311" s="1"/>
      <c r="JIQ1311" s="1"/>
      <c r="JIR1311" s="1"/>
      <c r="JIS1311" s="1"/>
      <c r="JIT1311" s="1"/>
      <c r="JIU1311" s="1"/>
      <c r="JIV1311" s="1"/>
      <c r="JIW1311" s="1"/>
      <c r="JIX1311" s="1"/>
      <c r="JIY1311" s="1"/>
      <c r="JIZ1311" s="1"/>
      <c r="JJA1311" s="1"/>
      <c r="JJB1311" s="1"/>
      <c r="JJC1311" s="1"/>
      <c r="JJD1311" s="1"/>
      <c r="JJE1311" s="1"/>
      <c r="JJF1311" s="1"/>
      <c r="JJG1311" s="1"/>
      <c r="JJH1311" s="1"/>
      <c r="JJI1311" s="1"/>
      <c r="JJJ1311" s="1"/>
      <c r="JJK1311" s="1"/>
      <c r="JJL1311" s="1"/>
      <c r="JJM1311" s="1"/>
      <c r="JJN1311" s="1"/>
      <c r="JJO1311" s="1"/>
      <c r="JJP1311" s="1"/>
      <c r="JJQ1311" s="1"/>
      <c r="JJR1311" s="1"/>
      <c r="JJS1311" s="1"/>
      <c r="JJT1311" s="1"/>
      <c r="JJU1311" s="1"/>
      <c r="JJV1311" s="1"/>
      <c r="JJW1311" s="1"/>
      <c r="JJX1311" s="1"/>
      <c r="JJY1311" s="1"/>
      <c r="JJZ1311" s="1"/>
      <c r="JKA1311" s="1"/>
      <c r="JKB1311" s="1"/>
      <c r="JKC1311" s="1"/>
      <c r="JKD1311" s="1"/>
      <c r="JKE1311" s="1"/>
      <c r="JKF1311" s="1"/>
      <c r="JKG1311" s="1"/>
      <c r="JKH1311" s="1"/>
      <c r="JKI1311" s="1"/>
      <c r="JKJ1311" s="1"/>
      <c r="JKK1311" s="1"/>
      <c r="JKL1311" s="1"/>
      <c r="JKM1311" s="1"/>
      <c r="JKN1311" s="1"/>
      <c r="JKO1311" s="1"/>
      <c r="JKP1311" s="1"/>
      <c r="JKQ1311" s="1"/>
      <c r="JKR1311" s="1"/>
      <c r="JKS1311" s="1"/>
      <c r="JKT1311" s="1"/>
      <c r="JKU1311" s="1"/>
      <c r="JKV1311" s="1"/>
      <c r="JKW1311" s="1"/>
      <c r="JKX1311" s="1"/>
      <c r="JKY1311" s="1"/>
      <c r="JKZ1311" s="1"/>
      <c r="JLA1311" s="1"/>
      <c r="JLB1311" s="1"/>
      <c r="JLC1311" s="1"/>
      <c r="JLD1311" s="1"/>
      <c r="JLE1311" s="1"/>
      <c r="JLF1311" s="1"/>
      <c r="JLG1311" s="1"/>
      <c r="JLH1311" s="1"/>
      <c r="JLI1311" s="1"/>
      <c r="JLJ1311" s="1"/>
      <c r="JLK1311" s="1"/>
      <c r="JLL1311" s="1"/>
      <c r="JLM1311" s="1"/>
      <c r="JLN1311" s="1"/>
      <c r="JLO1311" s="1"/>
      <c r="JLP1311" s="1"/>
      <c r="JLQ1311" s="1"/>
      <c r="JLR1311" s="1"/>
      <c r="JLS1311" s="1"/>
      <c r="JLT1311" s="1"/>
      <c r="JLU1311" s="1"/>
      <c r="JLV1311" s="1"/>
      <c r="JLW1311" s="1"/>
      <c r="JLX1311" s="1"/>
      <c r="JLY1311" s="1"/>
      <c r="JLZ1311" s="1"/>
      <c r="JMA1311" s="1"/>
      <c r="JMB1311" s="1"/>
      <c r="JMC1311" s="1"/>
      <c r="JMD1311" s="1"/>
      <c r="JME1311" s="1"/>
      <c r="JMF1311" s="1"/>
      <c r="JMG1311" s="1"/>
      <c r="JMH1311" s="1"/>
      <c r="JMI1311" s="1"/>
      <c r="JMJ1311" s="1"/>
      <c r="JMK1311" s="1"/>
      <c r="JML1311" s="1"/>
      <c r="JMM1311" s="1"/>
      <c r="JMN1311" s="1"/>
      <c r="JMO1311" s="1"/>
      <c r="JMP1311" s="1"/>
      <c r="JMQ1311" s="1"/>
      <c r="JMR1311" s="1"/>
      <c r="JMS1311" s="1"/>
      <c r="JMT1311" s="1"/>
      <c r="JMU1311" s="1"/>
      <c r="JMV1311" s="1"/>
      <c r="JMW1311" s="1"/>
      <c r="JMX1311" s="1"/>
      <c r="JMY1311" s="1"/>
      <c r="JMZ1311" s="1"/>
      <c r="JNA1311" s="1"/>
      <c r="JNB1311" s="1"/>
      <c r="JNC1311" s="1"/>
      <c r="JND1311" s="1"/>
      <c r="JNE1311" s="1"/>
      <c r="JNF1311" s="1"/>
      <c r="JNG1311" s="1"/>
      <c r="JNH1311" s="1"/>
      <c r="JNI1311" s="1"/>
      <c r="JNJ1311" s="1"/>
      <c r="JNK1311" s="1"/>
      <c r="JNL1311" s="1"/>
      <c r="JNM1311" s="1"/>
      <c r="JNN1311" s="1"/>
      <c r="JNO1311" s="1"/>
      <c r="JNP1311" s="1"/>
      <c r="JNQ1311" s="1"/>
      <c r="JNR1311" s="1"/>
      <c r="JNS1311" s="1"/>
      <c r="JNT1311" s="1"/>
      <c r="JNU1311" s="1"/>
      <c r="JNV1311" s="1"/>
      <c r="JNW1311" s="1"/>
      <c r="JNX1311" s="1"/>
      <c r="JNY1311" s="1"/>
      <c r="JNZ1311" s="1"/>
      <c r="JOA1311" s="1"/>
      <c r="JOB1311" s="1"/>
      <c r="JOC1311" s="1"/>
      <c r="JOD1311" s="1"/>
      <c r="JOE1311" s="1"/>
      <c r="JOF1311" s="1"/>
      <c r="JOG1311" s="1"/>
      <c r="JOH1311" s="1"/>
      <c r="JOI1311" s="1"/>
      <c r="JOJ1311" s="1"/>
      <c r="JOK1311" s="1"/>
      <c r="JOL1311" s="1"/>
      <c r="JOM1311" s="1"/>
      <c r="JON1311" s="1"/>
      <c r="JOO1311" s="1"/>
      <c r="JOP1311" s="1"/>
      <c r="JOQ1311" s="1"/>
      <c r="JOR1311" s="1"/>
      <c r="JOS1311" s="1"/>
      <c r="JOT1311" s="1"/>
      <c r="JOU1311" s="1"/>
      <c r="JOV1311" s="1"/>
      <c r="JOW1311" s="1"/>
      <c r="JOX1311" s="1"/>
      <c r="JOY1311" s="1"/>
      <c r="JOZ1311" s="1"/>
      <c r="JPA1311" s="1"/>
      <c r="JPB1311" s="1"/>
      <c r="JPC1311" s="1"/>
      <c r="JPD1311" s="1"/>
      <c r="JPE1311" s="1"/>
      <c r="JPF1311" s="1"/>
      <c r="JPG1311" s="1"/>
      <c r="JPH1311" s="1"/>
      <c r="JPI1311" s="1"/>
      <c r="JPJ1311" s="1"/>
      <c r="JPK1311" s="1"/>
      <c r="JPL1311" s="1"/>
      <c r="JPM1311" s="1"/>
      <c r="JPN1311" s="1"/>
      <c r="JPO1311" s="1"/>
      <c r="JPP1311" s="1"/>
      <c r="JPQ1311" s="1"/>
      <c r="JPR1311" s="1"/>
      <c r="JPS1311" s="1"/>
      <c r="JPT1311" s="1"/>
      <c r="JPU1311" s="1"/>
      <c r="JPV1311" s="1"/>
      <c r="JPW1311" s="1"/>
      <c r="JPX1311" s="1"/>
      <c r="JPY1311" s="1"/>
      <c r="JPZ1311" s="1"/>
      <c r="JQA1311" s="1"/>
      <c r="JQB1311" s="1"/>
      <c r="JQC1311" s="1"/>
      <c r="JQD1311" s="1"/>
      <c r="JQE1311" s="1"/>
      <c r="JQF1311" s="1"/>
      <c r="JQG1311" s="1"/>
      <c r="JQH1311" s="1"/>
      <c r="JQI1311" s="1"/>
      <c r="JQJ1311" s="1"/>
      <c r="JQK1311" s="1"/>
      <c r="JQL1311" s="1"/>
      <c r="JQM1311" s="1"/>
      <c r="JQN1311" s="1"/>
      <c r="JQO1311" s="1"/>
      <c r="JQP1311" s="1"/>
      <c r="JQQ1311" s="1"/>
      <c r="JQR1311" s="1"/>
      <c r="JQS1311" s="1"/>
      <c r="JQT1311" s="1"/>
      <c r="JQU1311" s="1"/>
      <c r="JQV1311" s="1"/>
      <c r="JQW1311" s="1"/>
      <c r="JQX1311" s="1"/>
      <c r="JQY1311" s="1"/>
      <c r="JQZ1311" s="1"/>
      <c r="JRA1311" s="1"/>
      <c r="JRB1311" s="1"/>
      <c r="JRC1311" s="1"/>
      <c r="JRD1311" s="1"/>
      <c r="JRE1311" s="1"/>
      <c r="JRF1311" s="1"/>
      <c r="JRG1311" s="1"/>
      <c r="JRH1311" s="1"/>
      <c r="JRI1311" s="1"/>
      <c r="JRJ1311" s="1"/>
      <c r="JRK1311" s="1"/>
      <c r="JRL1311" s="1"/>
      <c r="JRM1311" s="1"/>
      <c r="JRN1311" s="1"/>
      <c r="JRO1311" s="1"/>
      <c r="JRP1311" s="1"/>
      <c r="JRQ1311" s="1"/>
      <c r="JRR1311" s="1"/>
      <c r="JRS1311" s="1"/>
      <c r="JRT1311" s="1"/>
      <c r="JRU1311" s="1"/>
      <c r="JRV1311" s="1"/>
      <c r="JRW1311" s="1"/>
      <c r="JRX1311" s="1"/>
      <c r="JRY1311" s="1"/>
      <c r="JRZ1311" s="1"/>
      <c r="JSA1311" s="1"/>
      <c r="JSB1311" s="1"/>
      <c r="JSC1311" s="1"/>
      <c r="JSD1311" s="1"/>
      <c r="JSE1311" s="1"/>
      <c r="JSF1311" s="1"/>
      <c r="JSG1311" s="1"/>
      <c r="JSH1311" s="1"/>
      <c r="JSI1311" s="1"/>
      <c r="JSJ1311" s="1"/>
      <c r="JSK1311" s="1"/>
      <c r="JSL1311" s="1"/>
      <c r="JSM1311" s="1"/>
      <c r="JSN1311" s="1"/>
      <c r="JSO1311" s="1"/>
      <c r="JSP1311" s="1"/>
      <c r="JSQ1311" s="1"/>
      <c r="JSR1311" s="1"/>
      <c r="JSS1311" s="1"/>
      <c r="JST1311" s="1"/>
      <c r="JSU1311" s="1"/>
      <c r="JSV1311" s="1"/>
      <c r="JSW1311" s="1"/>
      <c r="JSX1311" s="1"/>
      <c r="JSY1311" s="1"/>
      <c r="JSZ1311" s="1"/>
      <c r="JTA1311" s="1"/>
      <c r="JTB1311" s="1"/>
      <c r="JTC1311" s="1"/>
      <c r="JTD1311" s="1"/>
      <c r="JTE1311" s="1"/>
      <c r="JTF1311" s="1"/>
      <c r="JTG1311" s="1"/>
      <c r="JTH1311" s="1"/>
      <c r="JTI1311" s="1"/>
      <c r="JTJ1311" s="1"/>
      <c r="JTK1311" s="1"/>
      <c r="JTL1311" s="1"/>
      <c r="JTM1311" s="1"/>
      <c r="JTN1311" s="1"/>
      <c r="JTO1311" s="1"/>
      <c r="JTP1311" s="1"/>
      <c r="JTQ1311" s="1"/>
      <c r="JTR1311" s="1"/>
      <c r="JTS1311" s="1"/>
      <c r="JTT1311" s="1"/>
      <c r="JTU1311" s="1"/>
      <c r="JTV1311" s="1"/>
      <c r="JTW1311" s="1"/>
      <c r="JTX1311" s="1"/>
      <c r="JTY1311" s="1"/>
      <c r="JTZ1311" s="1"/>
      <c r="JUA1311" s="1"/>
      <c r="JUB1311" s="1"/>
      <c r="JUC1311" s="1"/>
      <c r="JUD1311" s="1"/>
      <c r="JUE1311" s="1"/>
      <c r="JUF1311" s="1"/>
      <c r="JUG1311" s="1"/>
      <c r="JUH1311" s="1"/>
      <c r="JUI1311" s="1"/>
      <c r="JUJ1311" s="1"/>
      <c r="JUK1311" s="1"/>
      <c r="JUL1311" s="1"/>
      <c r="JUM1311" s="1"/>
      <c r="JUN1311" s="1"/>
      <c r="JUO1311" s="1"/>
      <c r="JUP1311" s="1"/>
      <c r="JUQ1311" s="1"/>
      <c r="JUR1311" s="1"/>
      <c r="JUS1311" s="1"/>
      <c r="JUT1311" s="1"/>
      <c r="JUU1311" s="1"/>
      <c r="JUV1311" s="1"/>
      <c r="JUW1311" s="1"/>
      <c r="JUX1311" s="1"/>
      <c r="JUY1311" s="1"/>
      <c r="JUZ1311" s="1"/>
      <c r="JVA1311" s="1"/>
      <c r="JVB1311" s="1"/>
      <c r="JVC1311" s="1"/>
      <c r="JVD1311" s="1"/>
      <c r="JVE1311" s="1"/>
      <c r="JVF1311" s="1"/>
      <c r="JVG1311" s="1"/>
      <c r="JVH1311" s="1"/>
      <c r="JVI1311" s="1"/>
      <c r="JVJ1311" s="1"/>
      <c r="JVK1311" s="1"/>
      <c r="JVL1311" s="1"/>
      <c r="JVM1311" s="1"/>
      <c r="JVN1311" s="1"/>
      <c r="JVO1311" s="1"/>
      <c r="JVP1311" s="1"/>
      <c r="JVQ1311" s="1"/>
      <c r="JVR1311" s="1"/>
      <c r="JVS1311" s="1"/>
      <c r="JVT1311" s="1"/>
      <c r="JVU1311" s="1"/>
      <c r="JVV1311" s="1"/>
      <c r="JVW1311" s="1"/>
      <c r="JVX1311" s="1"/>
      <c r="JVY1311" s="1"/>
      <c r="JVZ1311" s="1"/>
      <c r="JWA1311" s="1"/>
      <c r="JWB1311" s="1"/>
      <c r="JWC1311" s="1"/>
      <c r="JWD1311" s="1"/>
      <c r="JWE1311" s="1"/>
      <c r="JWF1311" s="1"/>
      <c r="JWG1311" s="1"/>
      <c r="JWH1311" s="1"/>
      <c r="JWI1311" s="1"/>
      <c r="JWJ1311" s="1"/>
      <c r="JWK1311" s="1"/>
      <c r="JWL1311" s="1"/>
      <c r="JWM1311" s="1"/>
      <c r="JWN1311" s="1"/>
      <c r="JWO1311" s="1"/>
      <c r="JWP1311" s="1"/>
      <c r="JWQ1311" s="1"/>
      <c r="JWR1311" s="1"/>
      <c r="JWS1311" s="1"/>
      <c r="JWT1311" s="1"/>
      <c r="JWU1311" s="1"/>
      <c r="JWV1311" s="1"/>
      <c r="JWW1311" s="1"/>
      <c r="JWX1311" s="1"/>
      <c r="JWY1311" s="1"/>
      <c r="JWZ1311" s="1"/>
      <c r="JXA1311" s="1"/>
      <c r="JXB1311" s="1"/>
      <c r="JXC1311" s="1"/>
      <c r="JXD1311" s="1"/>
      <c r="JXE1311" s="1"/>
      <c r="JXF1311" s="1"/>
      <c r="JXG1311" s="1"/>
      <c r="JXH1311" s="1"/>
      <c r="JXI1311" s="1"/>
      <c r="JXJ1311" s="1"/>
      <c r="JXK1311" s="1"/>
      <c r="JXL1311" s="1"/>
      <c r="JXM1311" s="1"/>
      <c r="JXN1311" s="1"/>
      <c r="JXO1311" s="1"/>
      <c r="JXP1311" s="1"/>
      <c r="JXQ1311" s="1"/>
      <c r="JXR1311" s="1"/>
      <c r="JXS1311" s="1"/>
      <c r="JXT1311" s="1"/>
      <c r="JXU1311" s="1"/>
      <c r="JXV1311" s="1"/>
      <c r="JXW1311" s="1"/>
      <c r="JXX1311" s="1"/>
      <c r="JXY1311" s="1"/>
      <c r="JXZ1311" s="1"/>
      <c r="JYA1311" s="1"/>
      <c r="JYB1311" s="1"/>
      <c r="JYC1311" s="1"/>
      <c r="JYD1311" s="1"/>
      <c r="JYE1311" s="1"/>
      <c r="JYF1311" s="1"/>
      <c r="JYG1311" s="1"/>
      <c r="JYH1311" s="1"/>
      <c r="JYI1311" s="1"/>
      <c r="JYJ1311" s="1"/>
      <c r="JYK1311" s="1"/>
      <c r="JYL1311" s="1"/>
      <c r="JYM1311" s="1"/>
      <c r="JYN1311" s="1"/>
      <c r="JYO1311" s="1"/>
      <c r="JYP1311" s="1"/>
      <c r="JYQ1311" s="1"/>
      <c r="JYR1311" s="1"/>
      <c r="JYS1311" s="1"/>
      <c r="JYT1311" s="1"/>
      <c r="JYU1311" s="1"/>
      <c r="JYV1311" s="1"/>
      <c r="JYW1311" s="1"/>
      <c r="JYX1311" s="1"/>
      <c r="JYY1311" s="1"/>
      <c r="JYZ1311" s="1"/>
      <c r="JZA1311" s="1"/>
      <c r="JZB1311" s="1"/>
      <c r="JZC1311" s="1"/>
      <c r="JZD1311" s="1"/>
      <c r="JZE1311" s="1"/>
      <c r="JZF1311" s="1"/>
      <c r="JZG1311" s="1"/>
      <c r="JZH1311" s="1"/>
      <c r="JZI1311" s="1"/>
      <c r="JZJ1311" s="1"/>
      <c r="JZK1311" s="1"/>
      <c r="JZL1311" s="1"/>
      <c r="JZM1311" s="1"/>
      <c r="JZN1311" s="1"/>
      <c r="JZO1311" s="1"/>
      <c r="JZP1311" s="1"/>
      <c r="JZQ1311" s="1"/>
      <c r="JZR1311" s="1"/>
      <c r="JZS1311" s="1"/>
      <c r="JZT1311" s="1"/>
      <c r="JZU1311" s="1"/>
      <c r="JZV1311" s="1"/>
      <c r="JZW1311" s="1"/>
      <c r="JZX1311" s="1"/>
      <c r="JZY1311" s="1"/>
      <c r="JZZ1311" s="1"/>
      <c r="KAA1311" s="1"/>
      <c r="KAB1311" s="1"/>
      <c r="KAC1311" s="1"/>
      <c r="KAD1311" s="1"/>
      <c r="KAE1311" s="1"/>
      <c r="KAF1311" s="1"/>
      <c r="KAG1311" s="1"/>
      <c r="KAH1311" s="1"/>
      <c r="KAI1311" s="1"/>
      <c r="KAJ1311" s="1"/>
      <c r="KAK1311" s="1"/>
      <c r="KAL1311" s="1"/>
      <c r="KAM1311" s="1"/>
      <c r="KAN1311" s="1"/>
      <c r="KAO1311" s="1"/>
      <c r="KAP1311" s="1"/>
      <c r="KAQ1311" s="1"/>
      <c r="KAR1311" s="1"/>
      <c r="KAS1311" s="1"/>
      <c r="KAT1311" s="1"/>
      <c r="KAU1311" s="1"/>
      <c r="KAV1311" s="1"/>
      <c r="KAW1311" s="1"/>
      <c r="KAX1311" s="1"/>
      <c r="KAY1311" s="1"/>
      <c r="KAZ1311" s="1"/>
      <c r="KBA1311" s="1"/>
      <c r="KBB1311" s="1"/>
      <c r="KBC1311" s="1"/>
      <c r="KBD1311" s="1"/>
      <c r="KBE1311" s="1"/>
      <c r="KBF1311" s="1"/>
      <c r="KBG1311" s="1"/>
      <c r="KBH1311" s="1"/>
      <c r="KBI1311" s="1"/>
      <c r="KBJ1311" s="1"/>
      <c r="KBK1311" s="1"/>
      <c r="KBL1311" s="1"/>
      <c r="KBM1311" s="1"/>
      <c r="KBN1311" s="1"/>
      <c r="KBO1311" s="1"/>
      <c r="KBP1311" s="1"/>
      <c r="KBQ1311" s="1"/>
      <c r="KBR1311" s="1"/>
      <c r="KBS1311" s="1"/>
      <c r="KBT1311" s="1"/>
      <c r="KBU1311" s="1"/>
      <c r="KBV1311" s="1"/>
      <c r="KBW1311" s="1"/>
      <c r="KBX1311" s="1"/>
      <c r="KBY1311" s="1"/>
      <c r="KBZ1311" s="1"/>
      <c r="KCA1311" s="1"/>
      <c r="KCB1311" s="1"/>
      <c r="KCC1311" s="1"/>
      <c r="KCD1311" s="1"/>
      <c r="KCE1311" s="1"/>
      <c r="KCF1311" s="1"/>
      <c r="KCG1311" s="1"/>
      <c r="KCH1311" s="1"/>
      <c r="KCI1311" s="1"/>
      <c r="KCJ1311" s="1"/>
      <c r="KCK1311" s="1"/>
      <c r="KCL1311" s="1"/>
      <c r="KCM1311" s="1"/>
      <c r="KCN1311" s="1"/>
      <c r="KCO1311" s="1"/>
      <c r="KCP1311" s="1"/>
      <c r="KCQ1311" s="1"/>
      <c r="KCR1311" s="1"/>
      <c r="KCS1311" s="1"/>
      <c r="KCT1311" s="1"/>
      <c r="KCU1311" s="1"/>
      <c r="KCV1311" s="1"/>
      <c r="KCW1311" s="1"/>
      <c r="KCX1311" s="1"/>
      <c r="KCY1311" s="1"/>
      <c r="KCZ1311" s="1"/>
      <c r="KDA1311" s="1"/>
      <c r="KDB1311" s="1"/>
      <c r="KDC1311" s="1"/>
      <c r="KDD1311" s="1"/>
      <c r="KDE1311" s="1"/>
      <c r="KDF1311" s="1"/>
      <c r="KDG1311" s="1"/>
      <c r="KDH1311" s="1"/>
      <c r="KDI1311" s="1"/>
      <c r="KDJ1311" s="1"/>
      <c r="KDK1311" s="1"/>
      <c r="KDL1311" s="1"/>
      <c r="KDM1311" s="1"/>
      <c r="KDN1311" s="1"/>
      <c r="KDO1311" s="1"/>
      <c r="KDP1311" s="1"/>
      <c r="KDQ1311" s="1"/>
      <c r="KDR1311" s="1"/>
      <c r="KDS1311" s="1"/>
      <c r="KDT1311" s="1"/>
      <c r="KDU1311" s="1"/>
      <c r="KDV1311" s="1"/>
      <c r="KDW1311" s="1"/>
      <c r="KDX1311" s="1"/>
      <c r="KDY1311" s="1"/>
      <c r="KDZ1311" s="1"/>
      <c r="KEA1311" s="1"/>
      <c r="KEB1311" s="1"/>
      <c r="KEC1311" s="1"/>
      <c r="KED1311" s="1"/>
      <c r="KEE1311" s="1"/>
      <c r="KEF1311" s="1"/>
      <c r="KEG1311" s="1"/>
      <c r="KEH1311" s="1"/>
      <c r="KEI1311" s="1"/>
      <c r="KEJ1311" s="1"/>
      <c r="KEK1311" s="1"/>
      <c r="KEL1311" s="1"/>
      <c r="KEM1311" s="1"/>
      <c r="KEN1311" s="1"/>
      <c r="KEO1311" s="1"/>
      <c r="KEP1311" s="1"/>
      <c r="KEQ1311" s="1"/>
      <c r="KER1311" s="1"/>
      <c r="KES1311" s="1"/>
      <c r="KET1311" s="1"/>
      <c r="KEU1311" s="1"/>
      <c r="KEV1311" s="1"/>
      <c r="KEW1311" s="1"/>
      <c r="KEX1311" s="1"/>
      <c r="KEY1311" s="1"/>
      <c r="KEZ1311" s="1"/>
      <c r="KFA1311" s="1"/>
      <c r="KFB1311" s="1"/>
      <c r="KFC1311" s="1"/>
      <c r="KFD1311" s="1"/>
      <c r="KFE1311" s="1"/>
      <c r="KFF1311" s="1"/>
      <c r="KFG1311" s="1"/>
      <c r="KFH1311" s="1"/>
      <c r="KFI1311" s="1"/>
      <c r="KFJ1311" s="1"/>
      <c r="KFK1311" s="1"/>
      <c r="KFL1311" s="1"/>
      <c r="KFM1311" s="1"/>
      <c r="KFN1311" s="1"/>
      <c r="KFO1311" s="1"/>
      <c r="KFP1311" s="1"/>
      <c r="KFQ1311" s="1"/>
      <c r="KFR1311" s="1"/>
      <c r="KFS1311" s="1"/>
      <c r="KFT1311" s="1"/>
      <c r="KFU1311" s="1"/>
      <c r="KFV1311" s="1"/>
      <c r="KFW1311" s="1"/>
      <c r="KFX1311" s="1"/>
      <c r="KFY1311" s="1"/>
      <c r="KFZ1311" s="1"/>
      <c r="KGA1311" s="1"/>
      <c r="KGB1311" s="1"/>
      <c r="KGC1311" s="1"/>
      <c r="KGD1311" s="1"/>
      <c r="KGE1311" s="1"/>
      <c r="KGF1311" s="1"/>
      <c r="KGG1311" s="1"/>
      <c r="KGH1311" s="1"/>
      <c r="KGI1311" s="1"/>
      <c r="KGJ1311" s="1"/>
      <c r="KGK1311" s="1"/>
      <c r="KGL1311" s="1"/>
      <c r="KGM1311" s="1"/>
      <c r="KGN1311" s="1"/>
      <c r="KGO1311" s="1"/>
      <c r="KGP1311" s="1"/>
      <c r="KGQ1311" s="1"/>
      <c r="KGR1311" s="1"/>
      <c r="KGS1311" s="1"/>
      <c r="KGT1311" s="1"/>
      <c r="KGU1311" s="1"/>
      <c r="KGV1311" s="1"/>
      <c r="KGW1311" s="1"/>
      <c r="KGX1311" s="1"/>
      <c r="KGY1311" s="1"/>
      <c r="KGZ1311" s="1"/>
      <c r="KHA1311" s="1"/>
      <c r="KHB1311" s="1"/>
      <c r="KHC1311" s="1"/>
      <c r="KHD1311" s="1"/>
      <c r="KHE1311" s="1"/>
      <c r="KHF1311" s="1"/>
      <c r="KHG1311" s="1"/>
      <c r="KHH1311" s="1"/>
      <c r="KHI1311" s="1"/>
      <c r="KHJ1311" s="1"/>
      <c r="KHK1311" s="1"/>
      <c r="KHL1311" s="1"/>
      <c r="KHM1311" s="1"/>
      <c r="KHN1311" s="1"/>
      <c r="KHO1311" s="1"/>
      <c r="KHP1311" s="1"/>
      <c r="KHQ1311" s="1"/>
      <c r="KHR1311" s="1"/>
      <c r="KHS1311" s="1"/>
      <c r="KHT1311" s="1"/>
      <c r="KHU1311" s="1"/>
      <c r="KHV1311" s="1"/>
      <c r="KHW1311" s="1"/>
      <c r="KHX1311" s="1"/>
      <c r="KHY1311" s="1"/>
      <c r="KHZ1311" s="1"/>
      <c r="KIA1311" s="1"/>
      <c r="KIB1311" s="1"/>
      <c r="KIC1311" s="1"/>
      <c r="KID1311" s="1"/>
      <c r="KIE1311" s="1"/>
      <c r="KIF1311" s="1"/>
      <c r="KIG1311" s="1"/>
      <c r="KIH1311" s="1"/>
      <c r="KII1311" s="1"/>
      <c r="KIJ1311" s="1"/>
      <c r="KIK1311" s="1"/>
      <c r="KIL1311" s="1"/>
      <c r="KIM1311" s="1"/>
      <c r="KIN1311" s="1"/>
      <c r="KIO1311" s="1"/>
      <c r="KIP1311" s="1"/>
      <c r="KIQ1311" s="1"/>
      <c r="KIR1311" s="1"/>
      <c r="KIS1311" s="1"/>
      <c r="KIT1311" s="1"/>
      <c r="KIU1311" s="1"/>
      <c r="KIV1311" s="1"/>
      <c r="KIW1311" s="1"/>
      <c r="KIX1311" s="1"/>
      <c r="KIY1311" s="1"/>
      <c r="KIZ1311" s="1"/>
      <c r="KJA1311" s="1"/>
      <c r="KJB1311" s="1"/>
      <c r="KJC1311" s="1"/>
      <c r="KJD1311" s="1"/>
      <c r="KJE1311" s="1"/>
      <c r="KJF1311" s="1"/>
      <c r="KJG1311" s="1"/>
      <c r="KJH1311" s="1"/>
      <c r="KJI1311" s="1"/>
      <c r="KJJ1311" s="1"/>
      <c r="KJK1311" s="1"/>
      <c r="KJL1311" s="1"/>
      <c r="KJM1311" s="1"/>
      <c r="KJN1311" s="1"/>
      <c r="KJO1311" s="1"/>
      <c r="KJP1311" s="1"/>
      <c r="KJQ1311" s="1"/>
      <c r="KJR1311" s="1"/>
      <c r="KJS1311" s="1"/>
      <c r="KJT1311" s="1"/>
      <c r="KJU1311" s="1"/>
      <c r="KJV1311" s="1"/>
      <c r="KJW1311" s="1"/>
      <c r="KJX1311" s="1"/>
      <c r="KJY1311" s="1"/>
      <c r="KJZ1311" s="1"/>
      <c r="KKA1311" s="1"/>
      <c r="KKB1311" s="1"/>
      <c r="KKC1311" s="1"/>
      <c r="KKD1311" s="1"/>
      <c r="KKE1311" s="1"/>
      <c r="KKF1311" s="1"/>
      <c r="KKG1311" s="1"/>
      <c r="KKH1311" s="1"/>
      <c r="KKI1311" s="1"/>
      <c r="KKJ1311" s="1"/>
      <c r="KKK1311" s="1"/>
      <c r="KKL1311" s="1"/>
      <c r="KKM1311" s="1"/>
      <c r="KKN1311" s="1"/>
      <c r="KKO1311" s="1"/>
      <c r="KKP1311" s="1"/>
      <c r="KKQ1311" s="1"/>
      <c r="KKR1311" s="1"/>
      <c r="KKS1311" s="1"/>
      <c r="KKT1311" s="1"/>
      <c r="KKU1311" s="1"/>
      <c r="KKV1311" s="1"/>
      <c r="KKW1311" s="1"/>
      <c r="KKX1311" s="1"/>
      <c r="KKY1311" s="1"/>
      <c r="KKZ1311" s="1"/>
      <c r="KLA1311" s="1"/>
      <c r="KLB1311" s="1"/>
      <c r="KLC1311" s="1"/>
      <c r="KLD1311" s="1"/>
      <c r="KLE1311" s="1"/>
      <c r="KLF1311" s="1"/>
      <c r="KLG1311" s="1"/>
      <c r="KLH1311" s="1"/>
      <c r="KLI1311" s="1"/>
      <c r="KLJ1311" s="1"/>
      <c r="KLK1311" s="1"/>
      <c r="KLL1311" s="1"/>
      <c r="KLM1311" s="1"/>
      <c r="KLN1311" s="1"/>
      <c r="KLO1311" s="1"/>
      <c r="KLP1311" s="1"/>
      <c r="KLQ1311" s="1"/>
      <c r="KLR1311" s="1"/>
      <c r="KLS1311" s="1"/>
      <c r="KLT1311" s="1"/>
      <c r="KLU1311" s="1"/>
      <c r="KLV1311" s="1"/>
      <c r="KLW1311" s="1"/>
      <c r="KLX1311" s="1"/>
      <c r="KLY1311" s="1"/>
      <c r="KLZ1311" s="1"/>
      <c r="KMA1311" s="1"/>
      <c r="KMB1311" s="1"/>
      <c r="KMC1311" s="1"/>
      <c r="KMD1311" s="1"/>
      <c r="KME1311" s="1"/>
      <c r="KMF1311" s="1"/>
      <c r="KMG1311" s="1"/>
      <c r="KMH1311" s="1"/>
      <c r="KMI1311" s="1"/>
      <c r="KMJ1311" s="1"/>
      <c r="KMK1311" s="1"/>
      <c r="KML1311" s="1"/>
      <c r="KMM1311" s="1"/>
      <c r="KMN1311" s="1"/>
      <c r="KMO1311" s="1"/>
      <c r="KMP1311" s="1"/>
      <c r="KMQ1311" s="1"/>
      <c r="KMR1311" s="1"/>
      <c r="KMS1311" s="1"/>
      <c r="KMT1311" s="1"/>
      <c r="KMU1311" s="1"/>
      <c r="KMV1311" s="1"/>
      <c r="KMW1311" s="1"/>
      <c r="KMX1311" s="1"/>
      <c r="KMY1311" s="1"/>
      <c r="KMZ1311" s="1"/>
      <c r="KNA1311" s="1"/>
      <c r="KNB1311" s="1"/>
      <c r="KNC1311" s="1"/>
      <c r="KND1311" s="1"/>
      <c r="KNE1311" s="1"/>
      <c r="KNF1311" s="1"/>
      <c r="KNG1311" s="1"/>
      <c r="KNH1311" s="1"/>
      <c r="KNI1311" s="1"/>
      <c r="KNJ1311" s="1"/>
      <c r="KNK1311" s="1"/>
      <c r="KNL1311" s="1"/>
      <c r="KNM1311" s="1"/>
      <c r="KNN1311" s="1"/>
      <c r="KNO1311" s="1"/>
      <c r="KNP1311" s="1"/>
      <c r="KNQ1311" s="1"/>
      <c r="KNR1311" s="1"/>
      <c r="KNS1311" s="1"/>
      <c r="KNT1311" s="1"/>
      <c r="KNU1311" s="1"/>
      <c r="KNV1311" s="1"/>
      <c r="KNW1311" s="1"/>
      <c r="KNX1311" s="1"/>
      <c r="KNY1311" s="1"/>
      <c r="KNZ1311" s="1"/>
      <c r="KOA1311" s="1"/>
      <c r="KOB1311" s="1"/>
      <c r="KOC1311" s="1"/>
      <c r="KOD1311" s="1"/>
      <c r="KOE1311" s="1"/>
      <c r="KOF1311" s="1"/>
      <c r="KOG1311" s="1"/>
      <c r="KOH1311" s="1"/>
      <c r="KOI1311" s="1"/>
      <c r="KOJ1311" s="1"/>
      <c r="KOK1311" s="1"/>
      <c r="KOL1311" s="1"/>
      <c r="KOM1311" s="1"/>
      <c r="KON1311" s="1"/>
      <c r="KOO1311" s="1"/>
      <c r="KOP1311" s="1"/>
      <c r="KOQ1311" s="1"/>
      <c r="KOR1311" s="1"/>
      <c r="KOS1311" s="1"/>
      <c r="KOT1311" s="1"/>
      <c r="KOU1311" s="1"/>
      <c r="KOV1311" s="1"/>
      <c r="KOW1311" s="1"/>
      <c r="KOX1311" s="1"/>
      <c r="KOY1311" s="1"/>
      <c r="KOZ1311" s="1"/>
      <c r="KPA1311" s="1"/>
      <c r="KPB1311" s="1"/>
      <c r="KPC1311" s="1"/>
      <c r="KPD1311" s="1"/>
      <c r="KPE1311" s="1"/>
      <c r="KPF1311" s="1"/>
      <c r="KPG1311" s="1"/>
      <c r="KPH1311" s="1"/>
      <c r="KPI1311" s="1"/>
      <c r="KPJ1311" s="1"/>
      <c r="KPK1311" s="1"/>
      <c r="KPL1311" s="1"/>
      <c r="KPM1311" s="1"/>
      <c r="KPN1311" s="1"/>
      <c r="KPO1311" s="1"/>
      <c r="KPP1311" s="1"/>
      <c r="KPQ1311" s="1"/>
      <c r="KPR1311" s="1"/>
      <c r="KPS1311" s="1"/>
      <c r="KPT1311" s="1"/>
      <c r="KPU1311" s="1"/>
      <c r="KPV1311" s="1"/>
      <c r="KPW1311" s="1"/>
      <c r="KPX1311" s="1"/>
      <c r="KPY1311" s="1"/>
      <c r="KPZ1311" s="1"/>
      <c r="KQA1311" s="1"/>
      <c r="KQB1311" s="1"/>
      <c r="KQC1311" s="1"/>
      <c r="KQD1311" s="1"/>
      <c r="KQE1311" s="1"/>
      <c r="KQF1311" s="1"/>
      <c r="KQG1311" s="1"/>
      <c r="KQH1311" s="1"/>
      <c r="KQI1311" s="1"/>
      <c r="KQJ1311" s="1"/>
      <c r="KQK1311" s="1"/>
      <c r="KQL1311" s="1"/>
      <c r="KQM1311" s="1"/>
      <c r="KQN1311" s="1"/>
      <c r="KQO1311" s="1"/>
      <c r="KQP1311" s="1"/>
      <c r="KQQ1311" s="1"/>
      <c r="KQR1311" s="1"/>
      <c r="KQS1311" s="1"/>
      <c r="KQT1311" s="1"/>
      <c r="KQU1311" s="1"/>
      <c r="KQV1311" s="1"/>
      <c r="KQW1311" s="1"/>
      <c r="KQX1311" s="1"/>
      <c r="KQY1311" s="1"/>
      <c r="KQZ1311" s="1"/>
      <c r="KRA1311" s="1"/>
      <c r="KRB1311" s="1"/>
      <c r="KRC1311" s="1"/>
      <c r="KRD1311" s="1"/>
      <c r="KRE1311" s="1"/>
      <c r="KRF1311" s="1"/>
      <c r="KRG1311" s="1"/>
      <c r="KRH1311" s="1"/>
      <c r="KRI1311" s="1"/>
      <c r="KRJ1311" s="1"/>
      <c r="KRK1311" s="1"/>
      <c r="KRL1311" s="1"/>
      <c r="KRM1311" s="1"/>
      <c r="KRN1311" s="1"/>
      <c r="KRO1311" s="1"/>
      <c r="KRP1311" s="1"/>
      <c r="KRQ1311" s="1"/>
      <c r="KRR1311" s="1"/>
      <c r="KRS1311" s="1"/>
      <c r="KRT1311" s="1"/>
      <c r="KRU1311" s="1"/>
      <c r="KRV1311" s="1"/>
      <c r="KRW1311" s="1"/>
      <c r="KRX1311" s="1"/>
      <c r="KRY1311" s="1"/>
      <c r="KRZ1311" s="1"/>
      <c r="KSA1311" s="1"/>
      <c r="KSB1311" s="1"/>
      <c r="KSC1311" s="1"/>
      <c r="KSD1311" s="1"/>
      <c r="KSE1311" s="1"/>
      <c r="KSF1311" s="1"/>
      <c r="KSG1311" s="1"/>
      <c r="KSH1311" s="1"/>
      <c r="KSI1311" s="1"/>
      <c r="KSJ1311" s="1"/>
      <c r="KSK1311" s="1"/>
      <c r="KSL1311" s="1"/>
      <c r="KSM1311" s="1"/>
      <c r="KSN1311" s="1"/>
      <c r="KSO1311" s="1"/>
      <c r="KSP1311" s="1"/>
      <c r="KSQ1311" s="1"/>
      <c r="KSR1311" s="1"/>
      <c r="KSS1311" s="1"/>
      <c r="KST1311" s="1"/>
      <c r="KSU1311" s="1"/>
      <c r="KSV1311" s="1"/>
      <c r="KSW1311" s="1"/>
      <c r="KSX1311" s="1"/>
      <c r="KSY1311" s="1"/>
      <c r="KSZ1311" s="1"/>
      <c r="KTA1311" s="1"/>
      <c r="KTB1311" s="1"/>
      <c r="KTC1311" s="1"/>
      <c r="KTD1311" s="1"/>
      <c r="KTE1311" s="1"/>
      <c r="KTF1311" s="1"/>
      <c r="KTG1311" s="1"/>
      <c r="KTH1311" s="1"/>
      <c r="KTI1311" s="1"/>
      <c r="KTJ1311" s="1"/>
      <c r="KTK1311" s="1"/>
      <c r="KTL1311" s="1"/>
      <c r="KTM1311" s="1"/>
      <c r="KTN1311" s="1"/>
      <c r="KTO1311" s="1"/>
      <c r="KTP1311" s="1"/>
      <c r="KTQ1311" s="1"/>
      <c r="KTR1311" s="1"/>
      <c r="KTS1311" s="1"/>
      <c r="KTT1311" s="1"/>
      <c r="KTU1311" s="1"/>
      <c r="KTV1311" s="1"/>
      <c r="KTW1311" s="1"/>
      <c r="KTX1311" s="1"/>
      <c r="KTY1311" s="1"/>
      <c r="KTZ1311" s="1"/>
      <c r="KUA1311" s="1"/>
      <c r="KUB1311" s="1"/>
      <c r="KUC1311" s="1"/>
      <c r="KUD1311" s="1"/>
      <c r="KUE1311" s="1"/>
      <c r="KUF1311" s="1"/>
      <c r="KUG1311" s="1"/>
      <c r="KUH1311" s="1"/>
      <c r="KUI1311" s="1"/>
      <c r="KUJ1311" s="1"/>
      <c r="KUK1311" s="1"/>
      <c r="KUL1311" s="1"/>
      <c r="KUM1311" s="1"/>
      <c r="KUN1311" s="1"/>
      <c r="KUO1311" s="1"/>
      <c r="KUP1311" s="1"/>
      <c r="KUQ1311" s="1"/>
      <c r="KUR1311" s="1"/>
      <c r="KUS1311" s="1"/>
      <c r="KUT1311" s="1"/>
      <c r="KUU1311" s="1"/>
      <c r="KUV1311" s="1"/>
      <c r="KUW1311" s="1"/>
      <c r="KUX1311" s="1"/>
      <c r="KUY1311" s="1"/>
      <c r="KUZ1311" s="1"/>
      <c r="KVA1311" s="1"/>
      <c r="KVB1311" s="1"/>
      <c r="KVC1311" s="1"/>
      <c r="KVD1311" s="1"/>
      <c r="KVE1311" s="1"/>
      <c r="KVF1311" s="1"/>
      <c r="KVG1311" s="1"/>
      <c r="KVH1311" s="1"/>
      <c r="KVI1311" s="1"/>
      <c r="KVJ1311" s="1"/>
      <c r="KVK1311" s="1"/>
      <c r="KVL1311" s="1"/>
      <c r="KVM1311" s="1"/>
      <c r="KVN1311" s="1"/>
      <c r="KVO1311" s="1"/>
      <c r="KVP1311" s="1"/>
      <c r="KVQ1311" s="1"/>
      <c r="KVR1311" s="1"/>
      <c r="KVS1311" s="1"/>
      <c r="KVT1311" s="1"/>
      <c r="KVU1311" s="1"/>
      <c r="KVV1311" s="1"/>
      <c r="KVW1311" s="1"/>
      <c r="KVX1311" s="1"/>
      <c r="KVY1311" s="1"/>
      <c r="KVZ1311" s="1"/>
      <c r="KWA1311" s="1"/>
      <c r="KWB1311" s="1"/>
      <c r="KWC1311" s="1"/>
      <c r="KWD1311" s="1"/>
      <c r="KWE1311" s="1"/>
      <c r="KWF1311" s="1"/>
      <c r="KWG1311" s="1"/>
      <c r="KWH1311" s="1"/>
      <c r="KWI1311" s="1"/>
      <c r="KWJ1311" s="1"/>
      <c r="KWK1311" s="1"/>
      <c r="KWL1311" s="1"/>
      <c r="KWM1311" s="1"/>
      <c r="KWN1311" s="1"/>
      <c r="KWO1311" s="1"/>
      <c r="KWP1311" s="1"/>
      <c r="KWQ1311" s="1"/>
      <c r="KWR1311" s="1"/>
      <c r="KWS1311" s="1"/>
      <c r="KWT1311" s="1"/>
      <c r="KWU1311" s="1"/>
      <c r="KWV1311" s="1"/>
      <c r="KWW1311" s="1"/>
      <c r="KWX1311" s="1"/>
      <c r="KWY1311" s="1"/>
      <c r="KWZ1311" s="1"/>
      <c r="KXA1311" s="1"/>
      <c r="KXB1311" s="1"/>
      <c r="KXC1311" s="1"/>
      <c r="KXD1311" s="1"/>
      <c r="KXE1311" s="1"/>
      <c r="KXF1311" s="1"/>
      <c r="KXG1311" s="1"/>
      <c r="KXH1311" s="1"/>
      <c r="KXI1311" s="1"/>
      <c r="KXJ1311" s="1"/>
      <c r="KXK1311" s="1"/>
      <c r="KXL1311" s="1"/>
      <c r="KXM1311" s="1"/>
      <c r="KXN1311" s="1"/>
      <c r="KXO1311" s="1"/>
      <c r="KXP1311" s="1"/>
      <c r="KXQ1311" s="1"/>
      <c r="KXR1311" s="1"/>
      <c r="KXS1311" s="1"/>
      <c r="KXT1311" s="1"/>
      <c r="KXU1311" s="1"/>
      <c r="KXV1311" s="1"/>
      <c r="KXW1311" s="1"/>
      <c r="KXX1311" s="1"/>
      <c r="KXY1311" s="1"/>
      <c r="KXZ1311" s="1"/>
      <c r="KYA1311" s="1"/>
      <c r="KYB1311" s="1"/>
      <c r="KYC1311" s="1"/>
      <c r="KYD1311" s="1"/>
      <c r="KYE1311" s="1"/>
      <c r="KYF1311" s="1"/>
      <c r="KYG1311" s="1"/>
      <c r="KYH1311" s="1"/>
      <c r="KYI1311" s="1"/>
      <c r="KYJ1311" s="1"/>
      <c r="KYK1311" s="1"/>
      <c r="KYL1311" s="1"/>
      <c r="KYM1311" s="1"/>
      <c r="KYN1311" s="1"/>
      <c r="KYO1311" s="1"/>
      <c r="KYP1311" s="1"/>
      <c r="KYQ1311" s="1"/>
      <c r="KYR1311" s="1"/>
      <c r="KYS1311" s="1"/>
      <c r="KYT1311" s="1"/>
      <c r="KYU1311" s="1"/>
      <c r="KYV1311" s="1"/>
      <c r="KYW1311" s="1"/>
      <c r="KYX1311" s="1"/>
      <c r="KYY1311" s="1"/>
      <c r="KYZ1311" s="1"/>
      <c r="KZA1311" s="1"/>
      <c r="KZB1311" s="1"/>
      <c r="KZC1311" s="1"/>
      <c r="KZD1311" s="1"/>
      <c r="KZE1311" s="1"/>
      <c r="KZF1311" s="1"/>
      <c r="KZG1311" s="1"/>
      <c r="KZH1311" s="1"/>
      <c r="KZI1311" s="1"/>
      <c r="KZJ1311" s="1"/>
      <c r="KZK1311" s="1"/>
      <c r="KZL1311" s="1"/>
      <c r="KZM1311" s="1"/>
      <c r="KZN1311" s="1"/>
      <c r="KZO1311" s="1"/>
      <c r="KZP1311" s="1"/>
      <c r="KZQ1311" s="1"/>
      <c r="KZR1311" s="1"/>
      <c r="KZS1311" s="1"/>
      <c r="KZT1311" s="1"/>
      <c r="KZU1311" s="1"/>
      <c r="KZV1311" s="1"/>
      <c r="KZW1311" s="1"/>
      <c r="KZX1311" s="1"/>
      <c r="KZY1311" s="1"/>
      <c r="KZZ1311" s="1"/>
      <c r="LAA1311" s="1"/>
      <c r="LAB1311" s="1"/>
      <c r="LAC1311" s="1"/>
      <c r="LAD1311" s="1"/>
      <c r="LAE1311" s="1"/>
      <c r="LAF1311" s="1"/>
      <c r="LAG1311" s="1"/>
      <c r="LAH1311" s="1"/>
      <c r="LAI1311" s="1"/>
      <c r="LAJ1311" s="1"/>
      <c r="LAK1311" s="1"/>
      <c r="LAL1311" s="1"/>
      <c r="LAM1311" s="1"/>
      <c r="LAN1311" s="1"/>
      <c r="LAO1311" s="1"/>
      <c r="LAP1311" s="1"/>
      <c r="LAQ1311" s="1"/>
      <c r="LAR1311" s="1"/>
      <c r="LAS1311" s="1"/>
      <c r="LAT1311" s="1"/>
      <c r="LAU1311" s="1"/>
      <c r="LAV1311" s="1"/>
      <c r="LAW1311" s="1"/>
      <c r="LAX1311" s="1"/>
      <c r="LAY1311" s="1"/>
      <c r="LAZ1311" s="1"/>
      <c r="LBA1311" s="1"/>
      <c r="LBB1311" s="1"/>
      <c r="LBC1311" s="1"/>
      <c r="LBD1311" s="1"/>
      <c r="LBE1311" s="1"/>
      <c r="LBF1311" s="1"/>
      <c r="LBG1311" s="1"/>
      <c r="LBH1311" s="1"/>
      <c r="LBI1311" s="1"/>
      <c r="LBJ1311" s="1"/>
      <c r="LBK1311" s="1"/>
      <c r="LBL1311" s="1"/>
      <c r="LBM1311" s="1"/>
      <c r="LBN1311" s="1"/>
      <c r="LBO1311" s="1"/>
      <c r="LBP1311" s="1"/>
      <c r="LBQ1311" s="1"/>
      <c r="LBR1311" s="1"/>
      <c r="LBS1311" s="1"/>
      <c r="LBT1311" s="1"/>
      <c r="LBU1311" s="1"/>
      <c r="LBV1311" s="1"/>
      <c r="LBW1311" s="1"/>
      <c r="LBX1311" s="1"/>
      <c r="LBY1311" s="1"/>
      <c r="LBZ1311" s="1"/>
      <c r="LCA1311" s="1"/>
      <c r="LCB1311" s="1"/>
      <c r="LCC1311" s="1"/>
      <c r="LCD1311" s="1"/>
      <c r="LCE1311" s="1"/>
      <c r="LCF1311" s="1"/>
      <c r="LCG1311" s="1"/>
      <c r="LCH1311" s="1"/>
      <c r="LCI1311" s="1"/>
      <c r="LCJ1311" s="1"/>
      <c r="LCK1311" s="1"/>
      <c r="LCL1311" s="1"/>
      <c r="LCM1311" s="1"/>
      <c r="LCN1311" s="1"/>
      <c r="LCO1311" s="1"/>
      <c r="LCP1311" s="1"/>
      <c r="LCQ1311" s="1"/>
      <c r="LCR1311" s="1"/>
      <c r="LCS1311" s="1"/>
      <c r="LCT1311" s="1"/>
      <c r="LCU1311" s="1"/>
      <c r="LCV1311" s="1"/>
      <c r="LCW1311" s="1"/>
      <c r="LCX1311" s="1"/>
      <c r="LCY1311" s="1"/>
      <c r="LCZ1311" s="1"/>
      <c r="LDA1311" s="1"/>
      <c r="LDB1311" s="1"/>
      <c r="LDC1311" s="1"/>
      <c r="LDD1311" s="1"/>
      <c r="LDE1311" s="1"/>
      <c r="LDF1311" s="1"/>
      <c r="LDG1311" s="1"/>
      <c r="LDH1311" s="1"/>
      <c r="LDI1311" s="1"/>
      <c r="LDJ1311" s="1"/>
      <c r="LDK1311" s="1"/>
      <c r="LDL1311" s="1"/>
      <c r="LDM1311" s="1"/>
      <c r="LDN1311" s="1"/>
      <c r="LDO1311" s="1"/>
      <c r="LDP1311" s="1"/>
      <c r="LDQ1311" s="1"/>
      <c r="LDR1311" s="1"/>
      <c r="LDS1311" s="1"/>
      <c r="LDT1311" s="1"/>
      <c r="LDU1311" s="1"/>
      <c r="LDV1311" s="1"/>
      <c r="LDW1311" s="1"/>
      <c r="LDX1311" s="1"/>
      <c r="LDY1311" s="1"/>
      <c r="LDZ1311" s="1"/>
      <c r="LEA1311" s="1"/>
      <c r="LEB1311" s="1"/>
      <c r="LEC1311" s="1"/>
      <c r="LED1311" s="1"/>
      <c r="LEE1311" s="1"/>
      <c r="LEF1311" s="1"/>
      <c r="LEG1311" s="1"/>
      <c r="LEH1311" s="1"/>
      <c r="LEI1311" s="1"/>
      <c r="LEJ1311" s="1"/>
      <c r="LEK1311" s="1"/>
      <c r="LEL1311" s="1"/>
      <c r="LEM1311" s="1"/>
      <c r="LEN1311" s="1"/>
      <c r="LEO1311" s="1"/>
      <c r="LEP1311" s="1"/>
      <c r="LEQ1311" s="1"/>
      <c r="LER1311" s="1"/>
      <c r="LES1311" s="1"/>
      <c r="LET1311" s="1"/>
      <c r="LEU1311" s="1"/>
      <c r="LEV1311" s="1"/>
      <c r="LEW1311" s="1"/>
      <c r="LEX1311" s="1"/>
      <c r="LEY1311" s="1"/>
      <c r="LEZ1311" s="1"/>
      <c r="LFA1311" s="1"/>
      <c r="LFB1311" s="1"/>
      <c r="LFC1311" s="1"/>
      <c r="LFD1311" s="1"/>
      <c r="LFE1311" s="1"/>
      <c r="LFF1311" s="1"/>
      <c r="LFG1311" s="1"/>
      <c r="LFH1311" s="1"/>
      <c r="LFI1311" s="1"/>
      <c r="LFJ1311" s="1"/>
      <c r="LFK1311" s="1"/>
      <c r="LFL1311" s="1"/>
      <c r="LFM1311" s="1"/>
      <c r="LFN1311" s="1"/>
      <c r="LFO1311" s="1"/>
      <c r="LFP1311" s="1"/>
      <c r="LFQ1311" s="1"/>
      <c r="LFR1311" s="1"/>
      <c r="LFS1311" s="1"/>
      <c r="LFT1311" s="1"/>
      <c r="LFU1311" s="1"/>
      <c r="LFV1311" s="1"/>
      <c r="LFW1311" s="1"/>
      <c r="LFX1311" s="1"/>
      <c r="LFY1311" s="1"/>
      <c r="LFZ1311" s="1"/>
      <c r="LGA1311" s="1"/>
      <c r="LGB1311" s="1"/>
      <c r="LGC1311" s="1"/>
      <c r="LGD1311" s="1"/>
      <c r="LGE1311" s="1"/>
      <c r="LGF1311" s="1"/>
      <c r="LGG1311" s="1"/>
      <c r="LGH1311" s="1"/>
      <c r="LGI1311" s="1"/>
      <c r="LGJ1311" s="1"/>
      <c r="LGK1311" s="1"/>
      <c r="LGL1311" s="1"/>
      <c r="LGM1311" s="1"/>
      <c r="LGN1311" s="1"/>
      <c r="LGO1311" s="1"/>
      <c r="LGP1311" s="1"/>
      <c r="LGQ1311" s="1"/>
      <c r="LGR1311" s="1"/>
      <c r="LGS1311" s="1"/>
      <c r="LGT1311" s="1"/>
      <c r="LGU1311" s="1"/>
      <c r="LGV1311" s="1"/>
      <c r="LGW1311" s="1"/>
      <c r="LGX1311" s="1"/>
      <c r="LGY1311" s="1"/>
      <c r="LGZ1311" s="1"/>
      <c r="LHA1311" s="1"/>
      <c r="LHB1311" s="1"/>
      <c r="LHC1311" s="1"/>
      <c r="LHD1311" s="1"/>
      <c r="LHE1311" s="1"/>
      <c r="LHF1311" s="1"/>
      <c r="LHG1311" s="1"/>
      <c r="LHH1311" s="1"/>
      <c r="LHI1311" s="1"/>
      <c r="LHJ1311" s="1"/>
      <c r="LHK1311" s="1"/>
      <c r="LHL1311" s="1"/>
      <c r="LHM1311" s="1"/>
      <c r="LHN1311" s="1"/>
      <c r="LHO1311" s="1"/>
      <c r="LHP1311" s="1"/>
      <c r="LHQ1311" s="1"/>
      <c r="LHR1311" s="1"/>
      <c r="LHS1311" s="1"/>
      <c r="LHT1311" s="1"/>
      <c r="LHU1311" s="1"/>
      <c r="LHV1311" s="1"/>
      <c r="LHW1311" s="1"/>
      <c r="LHX1311" s="1"/>
      <c r="LHY1311" s="1"/>
      <c r="LHZ1311" s="1"/>
      <c r="LIA1311" s="1"/>
      <c r="LIB1311" s="1"/>
      <c r="LIC1311" s="1"/>
      <c r="LID1311" s="1"/>
      <c r="LIE1311" s="1"/>
      <c r="LIF1311" s="1"/>
      <c r="LIG1311" s="1"/>
      <c r="LIH1311" s="1"/>
      <c r="LII1311" s="1"/>
      <c r="LIJ1311" s="1"/>
      <c r="LIK1311" s="1"/>
      <c r="LIL1311" s="1"/>
      <c r="LIM1311" s="1"/>
      <c r="LIN1311" s="1"/>
      <c r="LIO1311" s="1"/>
      <c r="LIP1311" s="1"/>
      <c r="LIQ1311" s="1"/>
      <c r="LIR1311" s="1"/>
      <c r="LIS1311" s="1"/>
      <c r="LIT1311" s="1"/>
      <c r="LIU1311" s="1"/>
      <c r="LIV1311" s="1"/>
      <c r="LIW1311" s="1"/>
      <c r="LIX1311" s="1"/>
      <c r="LIY1311" s="1"/>
      <c r="LIZ1311" s="1"/>
      <c r="LJA1311" s="1"/>
      <c r="LJB1311" s="1"/>
      <c r="LJC1311" s="1"/>
      <c r="LJD1311" s="1"/>
      <c r="LJE1311" s="1"/>
      <c r="LJF1311" s="1"/>
      <c r="LJG1311" s="1"/>
      <c r="LJH1311" s="1"/>
      <c r="LJI1311" s="1"/>
      <c r="LJJ1311" s="1"/>
      <c r="LJK1311" s="1"/>
      <c r="LJL1311" s="1"/>
      <c r="LJM1311" s="1"/>
      <c r="LJN1311" s="1"/>
      <c r="LJO1311" s="1"/>
      <c r="LJP1311" s="1"/>
      <c r="LJQ1311" s="1"/>
      <c r="LJR1311" s="1"/>
      <c r="LJS1311" s="1"/>
      <c r="LJT1311" s="1"/>
      <c r="LJU1311" s="1"/>
      <c r="LJV1311" s="1"/>
      <c r="LJW1311" s="1"/>
      <c r="LJX1311" s="1"/>
      <c r="LJY1311" s="1"/>
      <c r="LJZ1311" s="1"/>
      <c r="LKA1311" s="1"/>
      <c r="LKB1311" s="1"/>
      <c r="LKC1311" s="1"/>
      <c r="LKD1311" s="1"/>
      <c r="LKE1311" s="1"/>
      <c r="LKF1311" s="1"/>
      <c r="LKG1311" s="1"/>
      <c r="LKH1311" s="1"/>
      <c r="LKI1311" s="1"/>
      <c r="LKJ1311" s="1"/>
      <c r="LKK1311" s="1"/>
      <c r="LKL1311" s="1"/>
      <c r="LKM1311" s="1"/>
      <c r="LKN1311" s="1"/>
      <c r="LKO1311" s="1"/>
      <c r="LKP1311" s="1"/>
      <c r="LKQ1311" s="1"/>
      <c r="LKR1311" s="1"/>
      <c r="LKS1311" s="1"/>
      <c r="LKT1311" s="1"/>
      <c r="LKU1311" s="1"/>
      <c r="LKV1311" s="1"/>
      <c r="LKW1311" s="1"/>
      <c r="LKX1311" s="1"/>
      <c r="LKY1311" s="1"/>
      <c r="LKZ1311" s="1"/>
      <c r="LLA1311" s="1"/>
      <c r="LLB1311" s="1"/>
      <c r="LLC1311" s="1"/>
      <c r="LLD1311" s="1"/>
      <c r="LLE1311" s="1"/>
      <c r="LLF1311" s="1"/>
      <c r="LLG1311" s="1"/>
      <c r="LLH1311" s="1"/>
      <c r="LLI1311" s="1"/>
      <c r="LLJ1311" s="1"/>
      <c r="LLK1311" s="1"/>
      <c r="LLL1311" s="1"/>
      <c r="LLM1311" s="1"/>
      <c r="LLN1311" s="1"/>
      <c r="LLO1311" s="1"/>
      <c r="LLP1311" s="1"/>
      <c r="LLQ1311" s="1"/>
      <c r="LLR1311" s="1"/>
      <c r="LLS1311" s="1"/>
      <c r="LLT1311" s="1"/>
      <c r="LLU1311" s="1"/>
      <c r="LLV1311" s="1"/>
      <c r="LLW1311" s="1"/>
      <c r="LLX1311" s="1"/>
      <c r="LLY1311" s="1"/>
      <c r="LLZ1311" s="1"/>
      <c r="LMA1311" s="1"/>
      <c r="LMB1311" s="1"/>
      <c r="LMC1311" s="1"/>
      <c r="LMD1311" s="1"/>
      <c r="LME1311" s="1"/>
      <c r="LMF1311" s="1"/>
      <c r="LMG1311" s="1"/>
      <c r="LMH1311" s="1"/>
      <c r="LMI1311" s="1"/>
      <c r="LMJ1311" s="1"/>
      <c r="LMK1311" s="1"/>
      <c r="LML1311" s="1"/>
      <c r="LMM1311" s="1"/>
      <c r="LMN1311" s="1"/>
      <c r="LMO1311" s="1"/>
      <c r="LMP1311" s="1"/>
      <c r="LMQ1311" s="1"/>
      <c r="LMR1311" s="1"/>
      <c r="LMS1311" s="1"/>
      <c r="LMT1311" s="1"/>
      <c r="LMU1311" s="1"/>
      <c r="LMV1311" s="1"/>
      <c r="LMW1311" s="1"/>
      <c r="LMX1311" s="1"/>
      <c r="LMY1311" s="1"/>
      <c r="LMZ1311" s="1"/>
      <c r="LNA1311" s="1"/>
      <c r="LNB1311" s="1"/>
      <c r="LNC1311" s="1"/>
      <c r="LND1311" s="1"/>
      <c r="LNE1311" s="1"/>
      <c r="LNF1311" s="1"/>
      <c r="LNG1311" s="1"/>
      <c r="LNH1311" s="1"/>
      <c r="LNI1311" s="1"/>
      <c r="LNJ1311" s="1"/>
      <c r="LNK1311" s="1"/>
      <c r="LNL1311" s="1"/>
      <c r="LNM1311" s="1"/>
      <c r="LNN1311" s="1"/>
      <c r="LNO1311" s="1"/>
      <c r="LNP1311" s="1"/>
      <c r="LNQ1311" s="1"/>
      <c r="LNR1311" s="1"/>
      <c r="LNS1311" s="1"/>
      <c r="LNT1311" s="1"/>
      <c r="LNU1311" s="1"/>
      <c r="LNV1311" s="1"/>
      <c r="LNW1311" s="1"/>
      <c r="LNX1311" s="1"/>
      <c r="LNY1311" s="1"/>
      <c r="LNZ1311" s="1"/>
      <c r="LOA1311" s="1"/>
      <c r="LOB1311" s="1"/>
      <c r="LOC1311" s="1"/>
      <c r="LOD1311" s="1"/>
      <c r="LOE1311" s="1"/>
      <c r="LOF1311" s="1"/>
      <c r="LOG1311" s="1"/>
      <c r="LOH1311" s="1"/>
      <c r="LOI1311" s="1"/>
      <c r="LOJ1311" s="1"/>
      <c r="LOK1311" s="1"/>
      <c r="LOL1311" s="1"/>
      <c r="LOM1311" s="1"/>
      <c r="LON1311" s="1"/>
      <c r="LOO1311" s="1"/>
      <c r="LOP1311" s="1"/>
      <c r="LOQ1311" s="1"/>
      <c r="LOR1311" s="1"/>
      <c r="LOS1311" s="1"/>
      <c r="LOT1311" s="1"/>
      <c r="LOU1311" s="1"/>
      <c r="LOV1311" s="1"/>
      <c r="LOW1311" s="1"/>
      <c r="LOX1311" s="1"/>
      <c r="LOY1311" s="1"/>
      <c r="LOZ1311" s="1"/>
      <c r="LPA1311" s="1"/>
      <c r="LPB1311" s="1"/>
      <c r="LPC1311" s="1"/>
      <c r="LPD1311" s="1"/>
      <c r="LPE1311" s="1"/>
      <c r="LPF1311" s="1"/>
      <c r="LPG1311" s="1"/>
      <c r="LPH1311" s="1"/>
      <c r="LPI1311" s="1"/>
      <c r="LPJ1311" s="1"/>
      <c r="LPK1311" s="1"/>
      <c r="LPL1311" s="1"/>
      <c r="LPM1311" s="1"/>
      <c r="LPN1311" s="1"/>
      <c r="LPO1311" s="1"/>
      <c r="LPP1311" s="1"/>
      <c r="LPQ1311" s="1"/>
      <c r="LPR1311" s="1"/>
      <c r="LPS1311" s="1"/>
      <c r="LPT1311" s="1"/>
      <c r="LPU1311" s="1"/>
      <c r="LPV1311" s="1"/>
      <c r="LPW1311" s="1"/>
      <c r="LPX1311" s="1"/>
      <c r="LPY1311" s="1"/>
      <c r="LPZ1311" s="1"/>
      <c r="LQA1311" s="1"/>
      <c r="LQB1311" s="1"/>
      <c r="LQC1311" s="1"/>
      <c r="LQD1311" s="1"/>
      <c r="LQE1311" s="1"/>
      <c r="LQF1311" s="1"/>
      <c r="LQG1311" s="1"/>
      <c r="LQH1311" s="1"/>
      <c r="LQI1311" s="1"/>
      <c r="LQJ1311" s="1"/>
      <c r="LQK1311" s="1"/>
      <c r="LQL1311" s="1"/>
      <c r="LQM1311" s="1"/>
      <c r="LQN1311" s="1"/>
      <c r="LQO1311" s="1"/>
      <c r="LQP1311" s="1"/>
      <c r="LQQ1311" s="1"/>
      <c r="LQR1311" s="1"/>
      <c r="LQS1311" s="1"/>
      <c r="LQT1311" s="1"/>
      <c r="LQU1311" s="1"/>
      <c r="LQV1311" s="1"/>
      <c r="LQW1311" s="1"/>
      <c r="LQX1311" s="1"/>
      <c r="LQY1311" s="1"/>
      <c r="LQZ1311" s="1"/>
      <c r="LRA1311" s="1"/>
      <c r="LRB1311" s="1"/>
      <c r="LRC1311" s="1"/>
      <c r="LRD1311" s="1"/>
      <c r="LRE1311" s="1"/>
      <c r="LRF1311" s="1"/>
      <c r="LRG1311" s="1"/>
      <c r="LRH1311" s="1"/>
      <c r="LRI1311" s="1"/>
      <c r="LRJ1311" s="1"/>
      <c r="LRK1311" s="1"/>
      <c r="LRL1311" s="1"/>
      <c r="LRM1311" s="1"/>
      <c r="LRN1311" s="1"/>
      <c r="LRO1311" s="1"/>
      <c r="LRP1311" s="1"/>
      <c r="LRQ1311" s="1"/>
      <c r="LRR1311" s="1"/>
      <c r="LRS1311" s="1"/>
      <c r="LRT1311" s="1"/>
      <c r="LRU1311" s="1"/>
      <c r="LRV1311" s="1"/>
      <c r="LRW1311" s="1"/>
      <c r="LRX1311" s="1"/>
      <c r="LRY1311" s="1"/>
      <c r="LRZ1311" s="1"/>
      <c r="LSA1311" s="1"/>
      <c r="LSB1311" s="1"/>
      <c r="LSC1311" s="1"/>
      <c r="LSD1311" s="1"/>
      <c r="LSE1311" s="1"/>
      <c r="LSF1311" s="1"/>
      <c r="LSG1311" s="1"/>
      <c r="LSH1311" s="1"/>
      <c r="LSI1311" s="1"/>
      <c r="LSJ1311" s="1"/>
      <c r="LSK1311" s="1"/>
      <c r="LSL1311" s="1"/>
      <c r="LSM1311" s="1"/>
      <c r="LSN1311" s="1"/>
      <c r="LSO1311" s="1"/>
      <c r="LSP1311" s="1"/>
      <c r="LSQ1311" s="1"/>
      <c r="LSR1311" s="1"/>
      <c r="LSS1311" s="1"/>
      <c r="LST1311" s="1"/>
      <c r="LSU1311" s="1"/>
      <c r="LSV1311" s="1"/>
      <c r="LSW1311" s="1"/>
      <c r="LSX1311" s="1"/>
      <c r="LSY1311" s="1"/>
      <c r="LSZ1311" s="1"/>
      <c r="LTA1311" s="1"/>
      <c r="LTB1311" s="1"/>
      <c r="LTC1311" s="1"/>
      <c r="LTD1311" s="1"/>
      <c r="LTE1311" s="1"/>
      <c r="LTF1311" s="1"/>
      <c r="LTG1311" s="1"/>
      <c r="LTH1311" s="1"/>
      <c r="LTI1311" s="1"/>
      <c r="LTJ1311" s="1"/>
      <c r="LTK1311" s="1"/>
      <c r="LTL1311" s="1"/>
      <c r="LTM1311" s="1"/>
      <c r="LTN1311" s="1"/>
      <c r="LTO1311" s="1"/>
      <c r="LTP1311" s="1"/>
      <c r="LTQ1311" s="1"/>
      <c r="LTR1311" s="1"/>
      <c r="LTS1311" s="1"/>
      <c r="LTT1311" s="1"/>
      <c r="LTU1311" s="1"/>
      <c r="LTV1311" s="1"/>
      <c r="LTW1311" s="1"/>
      <c r="LTX1311" s="1"/>
      <c r="LTY1311" s="1"/>
      <c r="LTZ1311" s="1"/>
      <c r="LUA1311" s="1"/>
      <c r="LUB1311" s="1"/>
      <c r="LUC1311" s="1"/>
      <c r="LUD1311" s="1"/>
      <c r="LUE1311" s="1"/>
      <c r="LUF1311" s="1"/>
      <c r="LUG1311" s="1"/>
      <c r="LUH1311" s="1"/>
      <c r="LUI1311" s="1"/>
      <c r="LUJ1311" s="1"/>
      <c r="LUK1311" s="1"/>
      <c r="LUL1311" s="1"/>
      <c r="LUM1311" s="1"/>
      <c r="LUN1311" s="1"/>
      <c r="LUO1311" s="1"/>
      <c r="LUP1311" s="1"/>
      <c r="LUQ1311" s="1"/>
      <c r="LUR1311" s="1"/>
      <c r="LUS1311" s="1"/>
      <c r="LUT1311" s="1"/>
      <c r="LUU1311" s="1"/>
      <c r="LUV1311" s="1"/>
      <c r="LUW1311" s="1"/>
      <c r="LUX1311" s="1"/>
      <c r="LUY1311" s="1"/>
      <c r="LUZ1311" s="1"/>
      <c r="LVA1311" s="1"/>
      <c r="LVB1311" s="1"/>
      <c r="LVC1311" s="1"/>
      <c r="LVD1311" s="1"/>
      <c r="LVE1311" s="1"/>
      <c r="LVF1311" s="1"/>
      <c r="LVG1311" s="1"/>
      <c r="LVH1311" s="1"/>
      <c r="LVI1311" s="1"/>
      <c r="LVJ1311" s="1"/>
      <c r="LVK1311" s="1"/>
      <c r="LVL1311" s="1"/>
      <c r="LVM1311" s="1"/>
      <c r="LVN1311" s="1"/>
      <c r="LVO1311" s="1"/>
      <c r="LVP1311" s="1"/>
      <c r="LVQ1311" s="1"/>
      <c r="LVR1311" s="1"/>
      <c r="LVS1311" s="1"/>
      <c r="LVT1311" s="1"/>
      <c r="LVU1311" s="1"/>
      <c r="LVV1311" s="1"/>
      <c r="LVW1311" s="1"/>
      <c r="LVX1311" s="1"/>
      <c r="LVY1311" s="1"/>
      <c r="LVZ1311" s="1"/>
      <c r="LWA1311" s="1"/>
      <c r="LWB1311" s="1"/>
      <c r="LWC1311" s="1"/>
      <c r="LWD1311" s="1"/>
      <c r="LWE1311" s="1"/>
      <c r="LWF1311" s="1"/>
      <c r="LWG1311" s="1"/>
      <c r="LWH1311" s="1"/>
      <c r="LWI1311" s="1"/>
      <c r="LWJ1311" s="1"/>
      <c r="LWK1311" s="1"/>
      <c r="LWL1311" s="1"/>
      <c r="LWM1311" s="1"/>
      <c r="LWN1311" s="1"/>
      <c r="LWO1311" s="1"/>
      <c r="LWP1311" s="1"/>
      <c r="LWQ1311" s="1"/>
      <c r="LWR1311" s="1"/>
      <c r="LWS1311" s="1"/>
      <c r="LWT1311" s="1"/>
      <c r="LWU1311" s="1"/>
      <c r="LWV1311" s="1"/>
      <c r="LWW1311" s="1"/>
      <c r="LWX1311" s="1"/>
      <c r="LWY1311" s="1"/>
      <c r="LWZ1311" s="1"/>
      <c r="LXA1311" s="1"/>
      <c r="LXB1311" s="1"/>
      <c r="LXC1311" s="1"/>
      <c r="LXD1311" s="1"/>
      <c r="LXE1311" s="1"/>
      <c r="LXF1311" s="1"/>
      <c r="LXG1311" s="1"/>
      <c r="LXH1311" s="1"/>
      <c r="LXI1311" s="1"/>
      <c r="LXJ1311" s="1"/>
      <c r="LXK1311" s="1"/>
      <c r="LXL1311" s="1"/>
      <c r="LXM1311" s="1"/>
      <c r="LXN1311" s="1"/>
      <c r="LXO1311" s="1"/>
      <c r="LXP1311" s="1"/>
      <c r="LXQ1311" s="1"/>
      <c r="LXR1311" s="1"/>
      <c r="LXS1311" s="1"/>
      <c r="LXT1311" s="1"/>
      <c r="LXU1311" s="1"/>
      <c r="LXV1311" s="1"/>
      <c r="LXW1311" s="1"/>
      <c r="LXX1311" s="1"/>
      <c r="LXY1311" s="1"/>
      <c r="LXZ1311" s="1"/>
      <c r="LYA1311" s="1"/>
      <c r="LYB1311" s="1"/>
      <c r="LYC1311" s="1"/>
      <c r="LYD1311" s="1"/>
      <c r="LYE1311" s="1"/>
      <c r="LYF1311" s="1"/>
      <c r="LYG1311" s="1"/>
      <c r="LYH1311" s="1"/>
      <c r="LYI1311" s="1"/>
      <c r="LYJ1311" s="1"/>
      <c r="LYK1311" s="1"/>
      <c r="LYL1311" s="1"/>
      <c r="LYM1311" s="1"/>
      <c r="LYN1311" s="1"/>
      <c r="LYO1311" s="1"/>
      <c r="LYP1311" s="1"/>
      <c r="LYQ1311" s="1"/>
      <c r="LYR1311" s="1"/>
      <c r="LYS1311" s="1"/>
      <c r="LYT1311" s="1"/>
      <c r="LYU1311" s="1"/>
      <c r="LYV1311" s="1"/>
      <c r="LYW1311" s="1"/>
      <c r="LYX1311" s="1"/>
      <c r="LYY1311" s="1"/>
      <c r="LYZ1311" s="1"/>
      <c r="LZA1311" s="1"/>
      <c r="LZB1311" s="1"/>
      <c r="LZC1311" s="1"/>
      <c r="LZD1311" s="1"/>
      <c r="LZE1311" s="1"/>
      <c r="LZF1311" s="1"/>
      <c r="LZG1311" s="1"/>
      <c r="LZH1311" s="1"/>
      <c r="LZI1311" s="1"/>
      <c r="LZJ1311" s="1"/>
      <c r="LZK1311" s="1"/>
      <c r="LZL1311" s="1"/>
      <c r="LZM1311" s="1"/>
      <c r="LZN1311" s="1"/>
      <c r="LZO1311" s="1"/>
      <c r="LZP1311" s="1"/>
      <c r="LZQ1311" s="1"/>
      <c r="LZR1311" s="1"/>
      <c r="LZS1311" s="1"/>
      <c r="LZT1311" s="1"/>
      <c r="LZU1311" s="1"/>
      <c r="LZV1311" s="1"/>
      <c r="LZW1311" s="1"/>
      <c r="LZX1311" s="1"/>
      <c r="LZY1311" s="1"/>
      <c r="LZZ1311" s="1"/>
      <c r="MAA1311" s="1"/>
      <c r="MAB1311" s="1"/>
      <c r="MAC1311" s="1"/>
      <c r="MAD1311" s="1"/>
      <c r="MAE1311" s="1"/>
      <c r="MAF1311" s="1"/>
      <c r="MAG1311" s="1"/>
      <c r="MAH1311" s="1"/>
      <c r="MAI1311" s="1"/>
      <c r="MAJ1311" s="1"/>
      <c r="MAK1311" s="1"/>
      <c r="MAL1311" s="1"/>
      <c r="MAM1311" s="1"/>
      <c r="MAN1311" s="1"/>
      <c r="MAO1311" s="1"/>
      <c r="MAP1311" s="1"/>
      <c r="MAQ1311" s="1"/>
      <c r="MAR1311" s="1"/>
      <c r="MAS1311" s="1"/>
      <c r="MAT1311" s="1"/>
      <c r="MAU1311" s="1"/>
      <c r="MAV1311" s="1"/>
      <c r="MAW1311" s="1"/>
      <c r="MAX1311" s="1"/>
      <c r="MAY1311" s="1"/>
      <c r="MAZ1311" s="1"/>
      <c r="MBA1311" s="1"/>
      <c r="MBB1311" s="1"/>
      <c r="MBC1311" s="1"/>
      <c r="MBD1311" s="1"/>
      <c r="MBE1311" s="1"/>
      <c r="MBF1311" s="1"/>
      <c r="MBG1311" s="1"/>
      <c r="MBH1311" s="1"/>
      <c r="MBI1311" s="1"/>
      <c r="MBJ1311" s="1"/>
      <c r="MBK1311" s="1"/>
      <c r="MBL1311" s="1"/>
      <c r="MBM1311" s="1"/>
      <c r="MBN1311" s="1"/>
      <c r="MBO1311" s="1"/>
      <c r="MBP1311" s="1"/>
      <c r="MBQ1311" s="1"/>
      <c r="MBR1311" s="1"/>
      <c r="MBS1311" s="1"/>
      <c r="MBT1311" s="1"/>
      <c r="MBU1311" s="1"/>
      <c r="MBV1311" s="1"/>
      <c r="MBW1311" s="1"/>
      <c r="MBX1311" s="1"/>
      <c r="MBY1311" s="1"/>
      <c r="MBZ1311" s="1"/>
      <c r="MCA1311" s="1"/>
      <c r="MCB1311" s="1"/>
      <c r="MCC1311" s="1"/>
      <c r="MCD1311" s="1"/>
      <c r="MCE1311" s="1"/>
      <c r="MCF1311" s="1"/>
      <c r="MCG1311" s="1"/>
      <c r="MCH1311" s="1"/>
      <c r="MCI1311" s="1"/>
      <c r="MCJ1311" s="1"/>
      <c r="MCK1311" s="1"/>
      <c r="MCL1311" s="1"/>
      <c r="MCM1311" s="1"/>
      <c r="MCN1311" s="1"/>
      <c r="MCO1311" s="1"/>
      <c r="MCP1311" s="1"/>
      <c r="MCQ1311" s="1"/>
      <c r="MCR1311" s="1"/>
      <c r="MCS1311" s="1"/>
      <c r="MCT1311" s="1"/>
      <c r="MCU1311" s="1"/>
      <c r="MCV1311" s="1"/>
      <c r="MCW1311" s="1"/>
      <c r="MCX1311" s="1"/>
      <c r="MCY1311" s="1"/>
      <c r="MCZ1311" s="1"/>
      <c r="MDA1311" s="1"/>
      <c r="MDB1311" s="1"/>
      <c r="MDC1311" s="1"/>
      <c r="MDD1311" s="1"/>
      <c r="MDE1311" s="1"/>
      <c r="MDF1311" s="1"/>
      <c r="MDG1311" s="1"/>
      <c r="MDH1311" s="1"/>
      <c r="MDI1311" s="1"/>
      <c r="MDJ1311" s="1"/>
      <c r="MDK1311" s="1"/>
      <c r="MDL1311" s="1"/>
      <c r="MDM1311" s="1"/>
      <c r="MDN1311" s="1"/>
      <c r="MDO1311" s="1"/>
      <c r="MDP1311" s="1"/>
      <c r="MDQ1311" s="1"/>
      <c r="MDR1311" s="1"/>
      <c r="MDS1311" s="1"/>
      <c r="MDT1311" s="1"/>
      <c r="MDU1311" s="1"/>
      <c r="MDV1311" s="1"/>
      <c r="MDW1311" s="1"/>
      <c r="MDX1311" s="1"/>
      <c r="MDY1311" s="1"/>
      <c r="MDZ1311" s="1"/>
      <c r="MEA1311" s="1"/>
      <c r="MEB1311" s="1"/>
      <c r="MEC1311" s="1"/>
      <c r="MED1311" s="1"/>
      <c r="MEE1311" s="1"/>
      <c r="MEF1311" s="1"/>
      <c r="MEG1311" s="1"/>
      <c r="MEH1311" s="1"/>
      <c r="MEI1311" s="1"/>
      <c r="MEJ1311" s="1"/>
      <c r="MEK1311" s="1"/>
      <c r="MEL1311" s="1"/>
      <c r="MEM1311" s="1"/>
      <c r="MEN1311" s="1"/>
      <c r="MEO1311" s="1"/>
      <c r="MEP1311" s="1"/>
      <c r="MEQ1311" s="1"/>
      <c r="MER1311" s="1"/>
      <c r="MES1311" s="1"/>
      <c r="MET1311" s="1"/>
      <c r="MEU1311" s="1"/>
      <c r="MEV1311" s="1"/>
      <c r="MEW1311" s="1"/>
      <c r="MEX1311" s="1"/>
      <c r="MEY1311" s="1"/>
      <c r="MEZ1311" s="1"/>
      <c r="MFA1311" s="1"/>
      <c r="MFB1311" s="1"/>
      <c r="MFC1311" s="1"/>
      <c r="MFD1311" s="1"/>
      <c r="MFE1311" s="1"/>
      <c r="MFF1311" s="1"/>
      <c r="MFG1311" s="1"/>
      <c r="MFH1311" s="1"/>
      <c r="MFI1311" s="1"/>
      <c r="MFJ1311" s="1"/>
      <c r="MFK1311" s="1"/>
      <c r="MFL1311" s="1"/>
      <c r="MFM1311" s="1"/>
      <c r="MFN1311" s="1"/>
      <c r="MFO1311" s="1"/>
      <c r="MFP1311" s="1"/>
      <c r="MFQ1311" s="1"/>
      <c r="MFR1311" s="1"/>
      <c r="MFS1311" s="1"/>
      <c r="MFT1311" s="1"/>
      <c r="MFU1311" s="1"/>
      <c r="MFV1311" s="1"/>
      <c r="MFW1311" s="1"/>
      <c r="MFX1311" s="1"/>
      <c r="MFY1311" s="1"/>
      <c r="MFZ1311" s="1"/>
      <c r="MGA1311" s="1"/>
      <c r="MGB1311" s="1"/>
      <c r="MGC1311" s="1"/>
      <c r="MGD1311" s="1"/>
      <c r="MGE1311" s="1"/>
      <c r="MGF1311" s="1"/>
      <c r="MGG1311" s="1"/>
      <c r="MGH1311" s="1"/>
      <c r="MGI1311" s="1"/>
      <c r="MGJ1311" s="1"/>
      <c r="MGK1311" s="1"/>
      <c r="MGL1311" s="1"/>
      <c r="MGM1311" s="1"/>
      <c r="MGN1311" s="1"/>
      <c r="MGO1311" s="1"/>
      <c r="MGP1311" s="1"/>
      <c r="MGQ1311" s="1"/>
      <c r="MGR1311" s="1"/>
      <c r="MGS1311" s="1"/>
      <c r="MGT1311" s="1"/>
      <c r="MGU1311" s="1"/>
      <c r="MGV1311" s="1"/>
      <c r="MGW1311" s="1"/>
      <c r="MGX1311" s="1"/>
      <c r="MGY1311" s="1"/>
      <c r="MGZ1311" s="1"/>
      <c r="MHA1311" s="1"/>
      <c r="MHB1311" s="1"/>
      <c r="MHC1311" s="1"/>
      <c r="MHD1311" s="1"/>
      <c r="MHE1311" s="1"/>
      <c r="MHF1311" s="1"/>
      <c r="MHG1311" s="1"/>
      <c r="MHH1311" s="1"/>
      <c r="MHI1311" s="1"/>
      <c r="MHJ1311" s="1"/>
      <c r="MHK1311" s="1"/>
      <c r="MHL1311" s="1"/>
      <c r="MHM1311" s="1"/>
      <c r="MHN1311" s="1"/>
      <c r="MHO1311" s="1"/>
      <c r="MHP1311" s="1"/>
      <c r="MHQ1311" s="1"/>
      <c r="MHR1311" s="1"/>
      <c r="MHS1311" s="1"/>
      <c r="MHT1311" s="1"/>
      <c r="MHU1311" s="1"/>
      <c r="MHV1311" s="1"/>
      <c r="MHW1311" s="1"/>
      <c r="MHX1311" s="1"/>
      <c r="MHY1311" s="1"/>
      <c r="MHZ1311" s="1"/>
      <c r="MIA1311" s="1"/>
      <c r="MIB1311" s="1"/>
      <c r="MIC1311" s="1"/>
      <c r="MID1311" s="1"/>
      <c r="MIE1311" s="1"/>
      <c r="MIF1311" s="1"/>
      <c r="MIG1311" s="1"/>
      <c r="MIH1311" s="1"/>
      <c r="MII1311" s="1"/>
      <c r="MIJ1311" s="1"/>
      <c r="MIK1311" s="1"/>
      <c r="MIL1311" s="1"/>
      <c r="MIM1311" s="1"/>
      <c r="MIN1311" s="1"/>
      <c r="MIO1311" s="1"/>
      <c r="MIP1311" s="1"/>
      <c r="MIQ1311" s="1"/>
      <c r="MIR1311" s="1"/>
      <c r="MIS1311" s="1"/>
      <c r="MIT1311" s="1"/>
      <c r="MIU1311" s="1"/>
      <c r="MIV1311" s="1"/>
      <c r="MIW1311" s="1"/>
      <c r="MIX1311" s="1"/>
      <c r="MIY1311" s="1"/>
      <c r="MIZ1311" s="1"/>
      <c r="MJA1311" s="1"/>
      <c r="MJB1311" s="1"/>
      <c r="MJC1311" s="1"/>
      <c r="MJD1311" s="1"/>
      <c r="MJE1311" s="1"/>
      <c r="MJF1311" s="1"/>
      <c r="MJG1311" s="1"/>
      <c r="MJH1311" s="1"/>
      <c r="MJI1311" s="1"/>
      <c r="MJJ1311" s="1"/>
      <c r="MJK1311" s="1"/>
      <c r="MJL1311" s="1"/>
      <c r="MJM1311" s="1"/>
      <c r="MJN1311" s="1"/>
      <c r="MJO1311" s="1"/>
      <c r="MJP1311" s="1"/>
      <c r="MJQ1311" s="1"/>
      <c r="MJR1311" s="1"/>
      <c r="MJS1311" s="1"/>
      <c r="MJT1311" s="1"/>
      <c r="MJU1311" s="1"/>
      <c r="MJV1311" s="1"/>
      <c r="MJW1311" s="1"/>
      <c r="MJX1311" s="1"/>
      <c r="MJY1311" s="1"/>
      <c r="MJZ1311" s="1"/>
      <c r="MKA1311" s="1"/>
      <c r="MKB1311" s="1"/>
      <c r="MKC1311" s="1"/>
      <c r="MKD1311" s="1"/>
      <c r="MKE1311" s="1"/>
      <c r="MKF1311" s="1"/>
      <c r="MKG1311" s="1"/>
      <c r="MKH1311" s="1"/>
      <c r="MKI1311" s="1"/>
      <c r="MKJ1311" s="1"/>
      <c r="MKK1311" s="1"/>
      <c r="MKL1311" s="1"/>
      <c r="MKM1311" s="1"/>
      <c r="MKN1311" s="1"/>
      <c r="MKO1311" s="1"/>
      <c r="MKP1311" s="1"/>
      <c r="MKQ1311" s="1"/>
      <c r="MKR1311" s="1"/>
      <c r="MKS1311" s="1"/>
      <c r="MKT1311" s="1"/>
      <c r="MKU1311" s="1"/>
      <c r="MKV1311" s="1"/>
      <c r="MKW1311" s="1"/>
      <c r="MKX1311" s="1"/>
      <c r="MKY1311" s="1"/>
      <c r="MKZ1311" s="1"/>
      <c r="MLA1311" s="1"/>
      <c r="MLB1311" s="1"/>
      <c r="MLC1311" s="1"/>
      <c r="MLD1311" s="1"/>
      <c r="MLE1311" s="1"/>
      <c r="MLF1311" s="1"/>
      <c r="MLG1311" s="1"/>
      <c r="MLH1311" s="1"/>
      <c r="MLI1311" s="1"/>
      <c r="MLJ1311" s="1"/>
      <c r="MLK1311" s="1"/>
      <c r="MLL1311" s="1"/>
      <c r="MLM1311" s="1"/>
      <c r="MLN1311" s="1"/>
      <c r="MLO1311" s="1"/>
      <c r="MLP1311" s="1"/>
      <c r="MLQ1311" s="1"/>
      <c r="MLR1311" s="1"/>
      <c r="MLS1311" s="1"/>
      <c r="MLT1311" s="1"/>
      <c r="MLU1311" s="1"/>
      <c r="MLV1311" s="1"/>
      <c r="MLW1311" s="1"/>
      <c r="MLX1311" s="1"/>
      <c r="MLY1311" s="1"/>
      <c r="MLZ1311" s="1"/>
      <c r="MMA1311" s="1"/>
      <c r="MMB1311" s="1"/>
      <c r="MMC1311" s="1"/>
      <c r="MMD1311" s="1"/>
      <c r="MME1311" s="1"/>
      <c r="MMF1311" s="1"/>
      <c r="MMG1311" s="1"/>
      <c r="MMH1311" s="1"/>
      <c r="MMI1311" s="1"/>
      <c r="MMJ1311" s="1"/>
      <c r="MMK1311" s="1"/>
      <c r="MML1311" s="1"/>
      <c r="MMM1311" s="1"/>
      <c r="MMN1311" s="1"/>
      <c r="MMO1311" s="1"/>
      <c r="MMP1311" s="1"/>
      <c r="MMQ1311" s="1"/>
      <c r="MMR1311" s="1"/>
      <c r="MMS1311" s="1"/>
      <c r="MMT1311" s="1"/>
      <c r="MMU1311" s="1"/>
      <c r="MMV1311" s="1"/>
      <c r="MMW1311" s="1"/>
      <c r="MMX1311" s="1"/>
      <c r="MMY1311" s="1"/>
      <c r="MMZ1311" s="1"/>
      <c r="MNA1311" s="1"/>
      <c r="MNB1311" s="1"/>
      <c r="MNC1311" s="1"/>
      <c r="MND1311" s="1"/>
      <c r="MNE1311" s="1"/>
      <c r="MNF1311" s="1"/>
      <c r="MNG1311" s="1"/>
      <c r="MNH1311" s="1"/>
      <c r="MNI1311" s="1"/>
      <c r="MNJ1311" s="1"/>
      <c r="MNK1311" s="1"/>
      <c r="MNL1311" s="1"/>
      <c r="MNM1311" s="1"/>
      <c r="MNN1311" s="1"/>
      <c r="MNO1311" s="1"/>
      <c r="MNP1311" s="1"/>
      <c r="MNQ1311" s="1"/>
      <c r="MNR1311" s="1"/>
      <c r="MNS1311" s="1"/>
      <c r="MNT1311" s="1"/>
      <c r="MNU1311" s="1"/>
      <c r="MNV1311" s="1"/>
      <c r="MNW1311" s="1"/>
      <c r="MNX1311" s="1"/>
      <c r="MNY1311" s="1"/>
      <c r="MNZ1311" s="1"/>
      <c r="MOA1311" s="1"/>
      <c r="MOB1311" s="1"/>
      <c r="MOC1311" s="1"/>
      <c r="MOD1311" s="1"/>
      <c r="MOE1311" s="1"/>
      <c r="MOF1311" s="1"/>
      <c r="MOG1311" s="1"/>
      <c r="MOH1311" s="1"/>
      <c r="MOI1311" s="1"/>
      <c r="MOJ1311" s="1"/>
      <c r="MOK1311" s="1"/>
      <c r="MOL1311" s="1"/>
      <c r="MOM1311" s="1"/>
      <c r="MON1311" s="1"/>
      <c r="MOO1311" s="1"/>
      <c r="MOP1311" s="1"/>
      <c r="MOQ1311" s="1"/>
      <c r="MOR1311" s="1"/>
      <c r="MOS1311" s="1"/>
      <c r="MOT1311" s="1"/>
      <c r="MOU1311" s="1"/>
      <c r="MOV1311" s="1"/>
      <c r="MOW1311" s="1"/>
      <c r="MOX1311" s="1"/>
      <c r="MOY1311" s="1"/>
      <c r="MOZ1311" s="1"/>
      <c r="MPA1311" s="1"/>
      <c r="MPB1311" s="1"/>
      <c r="MPC1311" s="1"/>
      <c r="MPD1311" s="1"/>
      <c r="MPE1311" s="1"/>
      <c r="MPF1311" s="1"/>
      <c r="MPG1311" s="1"/>
      <c r="MPH1311" s="1"/>
      <c r="MPI1311" s="1"/>
      <c r="MPJ1311" s="1"/>
      <c r="MPK1311" s="1"/>
      <c r="MPL1311" s="1"/>
      <c r="MPM1311" s="1"/>
      <c r="MPN1311" s="1"/>
      <c r="MPO1311" s="1"/>
      <c r="MPP1311" s="1"/>
      <c r="MPQ1311" s="1"/>
      <c r="MPR1311" s="1"/>
      <c r="MPS1311" s="1"/>
      <c r="MPT1311" s="1"/>
      <c r="MPU1311" s="1"/>
      <c r="MPV1311" s="1"/>
      <c r="MPW1311" s="1"/>
      <c r="MPX1311" s="1"/>
      <c r="MPY1311" s="1"/>
      <c r="MPZ1311" s="1"/>
      <c r="MQA1311" s="1"/>
      <c r="MQB1311" s="1"/>
      <c r="MQC1311" s="1"/>
      <c r="MQD1311" s="1"/>
      <c r="MQE1311" s="1"/>
      <c r="MQF1311" s="1"/>
      <c r="MQG1311" s="1"/>
      <c r="MQH1311" s="1"/>
      <c r="MQI1311" s="1"/>
      <c r="MQJ1311" s="1"/>
      <c r="MQK1311" s="1"/>
      <c r="MQL1311" s="1"/>
      <c r="MQM1311" s="1"/>
      <c r="MQN1311" s="1"/>
      <c r="MQO1311" s="1"/>
      <c r="MQP1311" s="1"/>
      <c r="MQQ1311" s="1"/>
      <c r="MQR1311" s="1"/>
      <c r="MQS1311" s="1"/>
      <c r="MQT1311" s="1"/>
      <c r="MQU1311" s="1"/>
      <c r="MQV1311" s="1"/>
      <c r="MQW1311" s="1"/>
      <c r="MQX1311" s="1"/>
      <c r="MQY1311" s="1"/>
      <c r="MQZ1311" s="1"/>
      <c r="MRA1311" s="1"/>
      <c r="MRB1311" s="1"/>
      <c r="MRC1311" s="1"/>
      <c r="MRD1311" s="1"/>
      <c r="MRE1311" s="1"/>
      <c r="MRF1311" s="1"/>
      <c r="MRG1311" s="1"/>
      <c r="MRH1311" s="1"/>
      <c r="MRI1311" s="1"/>
      <c r="MRJ1311" s="1"/>
      <c r="MRK1311" s="1"/>
      <c r="MRL1311" s="1"/>
      <c r="MRM1311" s="1"/>
      <c r="MRN1311" s="1"/>
      <c r="MRO1311" s="1"/>
      <c r="MRP1311" s="1"/>
      <c r="MRQ1311" s="1"/>
      <c r="MRR1311" s="1"/>
      <c r="MRS1311" s="1"/>
      <c r="MRT1311" s="1"/>
      <c r="MRU1311" s="1"/>
      <c r="MRV1311" s="1"/>
      <c r="MRW1311" s="1"/>
      <c r="MRX1311" s="1"/>
      <c r="MRY1311" s="1"/>
      <c r="MRZ1311" s="1"/>
      <c r="MSA1311" s="1"/>
      <c r="MSB1311" s="1"/>
      <c r="MSC1311" s="1"/>
      <c r="MSD1311" s="1"/>
      <c r="MSE1311" s="1"/>
      <c r="MSF1311" s="1"/>
      <c r="MSG1311" s="1"/>
      <c r="MSH1311" s="1"/>
      <c r="MSI1311" s="1"/>
      <c r="MSJ1311" s="1"/>
      <c r="MSK1311" s="1"/>
      <c r="MSL1311" s="1"/>
      <c r="MSM1311" s="1"/>
      <c r="MSN1311" s="1"/>
      <c r="MSO1311" s="1"/>
      <c r="MSP1311" s="1"/>
      <c r="MSQ1311" s="1"/>
      <c r="MSR1311" s="1"/>
      <c r="MSS1311" s="1"/>
      <c r="MST1311" s="1"/>
      <c r="MSU1311" s="1"/>
      <c r="MSV1311" s="1"/>
      <c r="MSW1311" s="1"/>
      <c r="MSX1311" s="1"/>
      <c r="MSY1311" s="1"/>
      <c r="MSZ1311" s="1"/>
      <c r="MTA1311" s="1"/>
      <c r="MTB1311" s="1"/>
      <c r="MTC1311" s="1"/>
      <c r="MTD1311" s="1"/>
      <c r="MTE1311" s="1"/>
      <c r="MTF1311" s="1"/>
      <c r="MTG1311" s="1"/>
      <c r="MTH1311" s="1"/>
      <c r="MTI1311" s="1"/>
      <c r="MTJ1311" s="1"/>
      <c r="MTK1311" s="1"/>
      <c r="MTL1311" s="1"/>
      <c r="MTM1311" s="1"/>
      <c r="MTN1311" s="1"/>
      <c r="MTO1311" s="1"/>
      <c r="MTP1311" s="1"/>
      <c r="MTQ1311" s="1"/>
      <c r="MTR1311" s="1"/>
      <c r="MTS1311" s="1"/>
      <c r="MTT1311" s="1"/>
      <c r="MTU1311" s="1"/>
      <c r="MTV1311" s="1"/>
      <c r="MTW1311" s="1"/>
      <c r="MTX1311" s="1"/>
      <c r="MTY1311" s="1"/>
      <c r="MTZ1311" s="1"/>
      <c r="MUA1311" s="1"/>
      <c r="MUB1311" s="1"/>
      <c r="MUC1311" s="1"/>
      <c r="MUD1311" s="1"/>
      <c r="MUE1311" s="1"/>
      <c r="MUF1311" s="1"/>
      <c r="MUG1311" s="1"/>
      <c r="MUH1311" s="1"/>
      <c r="MUI1311" s="1"/>
      <c r="MUJ1311" s="1"/>
      <c r="MUK1311" s="1"/>
      <c r="MUL1311" s="1"/>
      <c r="MUM1311" s="1"/>
      <c r="MUN1311" s="1"/>
      <c r="MUO1311" s="1"/>
      <c r="MUP1311" s="1"/>
      <c r="MUQ1311" s="1"/>
      <c r="MUR1311" s="1"/>
      <c r="MUS1311" s="1"/>
      <c r="MUT1311" s="1"/>
      <c r="MUU1311" s="1"/>
      <c r="MUV1311" s="1"/>
      <c r="MUW1311" s="1"/>
      <c r="MUX1311" s="1"/>
      <c r="MUY1311" s="1"/>
      <c r="MUZ1311" s="1"/>
      <c r="MVA1311" s="1"/>
      <c r="MVB1311" s="1"/>
      <c r="MVC1311" s="1"/>
      <c r="MVD1311" s="1"/>
      <c r="MVE1311" s="1"/>
      <c r="MVF1311" s="1"/>
      <c r="MVG1311" s="1"/>
      <c r="MVH1311" s="1"/>
      <c r="MVI1311" s="1"/>
      <c r="MVJ1311" s="1"/>
      <c r="MVK1311" s="1"/>
      <c r="MVL1311" s="1"/>
      <c r="MVM1311" s="1"/>
      <c r="MVN1311" s="1"/>
      <c r="MVO1311" s="1"/>
      <c r="MVP1311" s="1"/>
      <c r="MVQ1311" s="1"/>
      <c r="MVR1311" s="1"/>
      <c r="MVS1311" s="1"/>
      <c r="MVT1311" s="1"/>
      <c r="MVU1311" s="1"/>
      <c r="MVV1311" s="1"/>
      <c r="MVW1311" s="1"/>
      <c r="MVX1311" s="1"/>
      <c r="MVY1311" s="1"/>
      <c r="MVZ1311" s="1"/>
      <c r="MWA1311" s="1"/>
      <c r="MWB1311" s="1"/>
      <c r="MWC1311" s="1"/>
      <c r="MWD1311" s="1"/>
      <c r="MWE1311" s="1"/>
      <c r="MWF1311" s="1"/>
      <c r="MWG1311" s="1"/>
      <c r="MWH1311" s="1"/>
      <c r="MWI1311" s="1"/>
      <c r="MWJ1311" s="1"/>
      <c r="MWK1311" s="1"/>
      <c r="MWL1311" s="1"/>
      <c r="MWM1311" s="1"/>
      <c r="MWN1311" s="1"/>
      <c r="MWO1311" s="1"/>
      <c r="MWP1311" s="1"/>
      <c r="MWQ1311" s="1"/>
      <c r="MWR1311" s="1"/>
      <c r="MWS1311" s="1"/>
      <c r="MWT1311" s="1"/>
      <c r="MWU1311" s="1"/>
      <c r="MWV1311" s="1"/>
      <c r="MWW1311" s="1"/>
      <c r="MWX1311" s="1"/>
      <c r="MWY1311" s="1"/>
      <c r="MWZ1311" s="1"/>
      <c r="MXA1311" s="1"/>
      <c r="MXB1311" s="1"/>
      <c r="MXC1311" s="1"/>
      <c r="MXD1311" s="1"/>
      <c r="MXE1311" s="1"/>
      <c r="MXF1311" s="1"/>
      <c r="MXG1311" s="1"/>
      <c r="MXH1311" s="1"/>
      <c r="MXI1311" s="1"/>
      <c r="MXJ1311" s="1"/>
      <c r="MXK1311" s="1"/>
      <c r="MXL1311" s="1"/>
      <c r="MXM1311" s="1"/>
      <c r="MXN1311" s="1"/>
      <c r="MXO1311" s="1"/>
      <c r="MXP1311" s="1"/>
      <c r="MXQ1311" s="1"/>
      <c r="MXR1311" s="1"/>
      <c r="MXS1311" s="1"/>
      <c r="MXT1311" s="1"/>
      <c r="MXU1311" s="1"/>
      <c r="MXV1311" s="1"/>
      <c r="MXW1311" s="1"/>
      <c r="MXX1311" s="1"/>
      <c r="MXY1311" s="1"/>
      <c r="MXZ1311" s="1"/>
      <c r="MYA1311" s="1"/>
      <c r="MYB1311" s="1"/>
      <c r="MYC1311" s="1"/>
      <c r="MYD1311" s="1"/>
      <c r="MYE1311" s="1"/>
      <c r="MYF1311" s="1"/>
      <c r="MYG1311" s="1"/>
      <c r="MYH1311" s="1"/>
      <c r="MYI1311" s="1"/>
      <c r="MYJ1311" s="1"/>
      <c r="MYK1311" s="1"/>
      <c r="MYL1311" s="1"/>
      <c r="MYM1311" s="1"/>
      <c r="MYN1311" s="1"/>
      <c r="MYO1311" s="1"/>
      <c r="MYP1311" s="1"/>
      <c r="MYQ1311" s="1"/>
      <c r="MYR1311" s="1"/>
      <c r="MYS1311" s="1"/>
      <c r="MYT1311" s="1"/>
      <c r="MYU1311" s="1"/>
      <c r="MYV1311" s="1"/>
      <c r="MYW1311" s="1"/>
      <c r="MYX1311" s="1"/>
      <c r="MYY1311" s="1"/>
      <c r="MYZ1311" s="1"/>
      <c r="MZA1311" s="1"/>
      <c r="MZB1311" s="1"/>
      <c r="MZC1311" s="1"/>
      <c r="MZD1311" s="1"/>
      <c r="MZE1311" s="1"/>
      <c r="MZF1311" s="1"/>
      <c r="MZG1311" s="1"/>
      <c r="MZH1311" s="1"/>
      <c r="MZI1311" s="1"/>
      <c r="MZJ1311" s="1"/>
      <c r="MZK1311" s="1"/>
      <c r="MZL1311" s="1"/>
      <c r="MZM1311" s="1"/>
      <c r="MZN1311" s="1"/>
      <c r="MZO1311" s="1"/>
      <c r="MZP1311" s="1"/>
      <c r="MZQ1311" s="1"/>
      <c r="MZR1311" s="1"/>
      <c r="MZS1311" s="1"/>
      <c r="MZT1311" s="1"/>
      <c r="MZU1311" s="1"/>
      <c r="MZV1311" s="1"/>
      <c r="MZW1311" s="1"/>
      <c r="MZX1311" s="1"/>
      <c r="MZY1311" s="1"/>
      <c r="MZZ1311" s="1"/>
      <c r="NAA1311" s="1"/>
      <c r="NAB1311" s="1"/>
      <c r="NAC1311" s="1"/>
      <c r="NAD1311" s="1"/>
      <c r="NAE1311" s="1"/>
      <c r="NAF1311" s="1"/>
      <c r="NAG1311" s="1"/>
      <c r="NAH1311" s="1"/>
      <c r="NAI1311" s="1"/>
      <c r="NAJ1311" s="1"/>
      <c r="NAK1311" s="1"/>
      <c r="NAL1311" s="1"/>
      <c r="NAM1311" s="1"/>
      <c r="NAN1311" s="1"/>
      <c r="NAO1311" s="1"/>
      <c r="NAP1311" s="1"/>
      <c r="NAQ1311" s="1"/>
      <c r="NAR1311" s="1"/>
      <c r="NAS1311" s="1"/>
      <c r="NAT1311" s="1"/>
      <c r="NAU1311" s="1"/>
      <c r="NAV1311" s="1"/>
      <c r="NAW1311" s="1"/>
      <c r="NAX1311" s="1"/>
      <c r="NAY1311" s="1"/>
      <c r="NAZ1311" s="1"/>
      <c r="NBA1311" s="1"/>
      <c r="NBB1311" s="1"/>
      <c r="NBC1311" s="1"/>
      <c r="NBD1311" s="1"/>
      <c r="NBE1311" s="1"/>
      <c r="NBF1311" s="1"/>
      <c r="NBG1311" s="1"/>
      <c r="NBH1311" s="1"/>
      <c r="NBI1311" s="1"/>
      <c r="NBJ1311" s="1"/>
      <c r="NBK1311" s="1"/>
      <c r="NBL1311" s="1"/>
      <c r="NBM1311" s="1"/>
      <c r="NBN1311" s="1"/>
      <c r="NBO1311" s="1"/>
      <c r="NBP1311" s="1"/>
      <c r="NBQ1311" s="1"/>
      <c r="NBR1311" s="1"/>
      <c r="NBS1311" s="1"/>
      <c r="NBT1311" s="1"/>
      <c r="NBU1311" s="1"/>
      <c r="NBV1311" s="1"/>
      <c r="NBW1311" s="1"/>
      <c r="NBX1311" s="1"/>
      <c r="NBY1311" s="1"/>
      <c r="NBZ1311" s="1"/>
      <c r="NCA1311" s="1"/>
      <c r="NCB1311" s="1"/>
      <c r="NCC1311" s="1"/>
      <c r="NCD1311" s="1"/>
      <c r="NCE1311" s="1"/>
      <c r="NCF1311" s="1"/>
      <c r="NCG1311" s="1"/>
      <c r="NCH1311" s="1"/>
      <c r="NCI1311" s="1"/>
      <c r="NCJ1311" s="1"/>
      <c r="NCK1311" s="1"/>
      <c r="NCL1311" s="1"/>
      <c r="NCM1311" s="1"/>
      <c r="NCN1311" s="1"/>
      <c r="NCO1311" s="1"/>
      <c r="NCP1311" s="1"/>
      <c r="NCQ1311" s="1"/>
      <c r="NCR1311" s="1"/>
      <c r="NCS1311" s="1"/>
      <c r="NCT1311" s="1"/>
      <c r="NCU1311" s="1"/>
      <c r="NCV1311" s="1"/>
      <c r="NCW1311" s="1"/>
      <c r="NCX1311" s="1"/>
      <c r="NCY1311" s="1"/>
      <c r="NCZ1311" s="1"/>
      <c r="NDA1311" s="1"/>
      <c r="NDB1311" s="1"/>
      <c r="NDC1311" s="1"/>
      <c r="NDD1311" s="1"/>
      <c r="NDE1311" s="1"/>
      <c r="NDF1311" s="1"/>
      <c r="NDG1311" s="1"/>
      <c r="NDH1311" s="1"/>
      <c r="NDI1311" s="1"/>
      <c r="NDJ1311" s="1"/>
      <c r="NDK1311" s="1"/>
      <c r="NDL1311" s="1"/>
      <c r="NDM1311" s="1"/>
      <c r="NDN1311" s="1"/>
      <c r="NDO1311" s="1"/>
      <c r="NDP1311" s="1"/>
      <c r="NDQ1311" s="1"/>
      <c r="NDR1311" s="1"/>
      <c r="NDS1311" s="1"/>
      <c r="NDT1311" s="1"/>
      <c r="NDU1311" s="1"/>
      <c r="NDV1311" s="1"/>
      <c r="NDW1311" s="1"/>
      <c r="NDX1311" s="1"/>
      <c r="NDY1311" s="1"/>
      <c r="NDZ1311" s="1"/>
      <c r="NEA1311" s="1"/>
      <c r="NEB1311" s="1"/>
      <c r="NEC1311" s="1"/>
      <c r="NED1311" s="1"/>
      <c r="NEE1311" s="1"/>
      <c r="NEF1311" s="1"/>
      <c r="NEG1311" s="1"/>
      <c r="NEH1311" s="1"/>
      <c r="NEI1311" s="1"/>
      <c r="NEJ1311" s="1"/>
      <c r="NEK1311" s="1"/>
      <c r="NEL1311" s="1"/>
      <c r="NEM1311" s="1"/>
      <c r="NEN1311" s="1"/>
      <c r="NEO1311" s="1"/>
      <c r="NEP1311" s="1"/>
      <c r="NEQ1311" s="1"/>
      <c r="NER1311" s="1"/>
      <c r="NES1311" s="1"/>
      <c r="NET1311" s="1"/>
      <c r="NEU1311" s="1"/>
      <c r="NEV1311" s="1"/>
      <c r="NEW1311" s="1"/>
      <c r="NEX1311" s="1"/>
      <c r="NEY1311" s="1"/>
      <c r="NEZ1311" s="1"/>
      <c r="NFA1311" s="1"/>
      <c r="NFB1311" s="1"/>
      <c r="NFC1311" s="1"/>
      <c r="NFD1311" s="1"/>
      <c r="NFE1311" s="1"/>
      <c r="NFF1311" s="1"/>
      <c r="NFG1311" s="1"/>
      <c r="NFH1311" s="1"/>
      <c r="NFI1311" s="1"/>
      <c r="NFJ1311" s="1"/>
      <c r="NFK1311" s="1"/>
      <c r="NFL1311" s="1"/>
      <c r="NFM1311" s="1"/>
      <c r="NFN1311" s="1"/>
      <c r="NFO1311" s="1"/>
      <c r="NFP1311" s="1"/>
      <c r="NFQ1311" s="1"/>
      <c r="NFR1311" s="1"/>
      <c r="NFS1311" s="1"/>
      <c r="NFT1311" s="1"/>
      <c r="NFU1311" s="1"/>
      <c r="NFV1311" s="1"/>
      <c r="NFW1311" s="1"/>
      <c r="NFX1311" s="1"/>
      <c r="NFY1311" s="1"/>
      <c r="NFZ1311" s="1"/>
      <c r="NGA1311" s="1"/>
      <c r="NGB1311" s="1"/>
      <c r="NGC1311" s="1"/>
      <c r="NGD1311" s="1"/>
      <c r="NGE1311" s="1"/>
      <c r="NGF1311" s="1"/>
      <c r="NGG1311" s="1"/>
      <c r="NGH1311" s="1"/>
      <c r="NGI1311" s="1"/>
      <c r="NGJ1311" s="1"/>
      <c r="NGK1311" s="1"/>
      <c r="NGL1311" s="1"/>
      <c r="NGM1311" s="1"/>
      <c r="NGN1311" s="1"/>
      <c r="NGO1311" s="1"/>
      <c r="NGP1311" s="1"/>
      <c r="NGQ1311" s="1"/>
      <c r="NGR1311" s="1"/>
      <c r="NGS1311" s="1"/>
      <c r="NGT1311" s="1"/>
      <c r="NGU1311" s="1"/>
      <c r="NGV1311" s="1"/>
      <c r="NGW1311" s="1"/>
      <c r="NGX1311" s="1"/>
      <c r="NGY1311" s="1"/>
      <c r="NGZ1311" s="1"/>
      <c r="NHA1311" s="1"/>
      <c r="NHB1311" s="1"/>
      <c r="NHC1311" s="1"/>
      <c r="NHD1311" s="1"/>
      <c r="NHE1311" s="1"/>
      <c r="NHF1311" s="1"/>
      <c r="NHG1311" s="1"/>
      <c r="NHH1311" s="1"/>
      <c r="NHI1311" s="1"/>
      <c r="NHJ1311" s="1"/>
      <c r="NHK1311" s="1"/>
      <c r="NHL1311" s="1"/>
      <c r="NHM1311" s="1"/>
      <c r="NHN1311" s="1"/>
      <c r="NHO1311" s="1"/>
      <c r="NHP1311" s="1"/>
      <c r="NHQ1311" s="1"/>
      <c r="NHR1311" s="1"/>
      <c r="NHS1311" s="1"/>
      <c r="NHT1311" s="1"/>
      <c r="NHU1311" s="1"/>
      <c r="NHV1311" s="1"/>
      <c r="NHW1311" s="1"/>
      <c r="NHX1311" s="1"/>
      <c r="NHY1311" s="1"/>
      <c r="NHZ1311" s="1"/>
      <c r="NIA1311" s="1"/>
      <c r="NIB1311" s="1"/>
      <c r="NIC1311" s="1"/>
      <c r="NID1311" s="1"/>
      <c r="NIE1311" s="1"/>
      <c r="NIF1311" s="1"/>
      <c r="NIG1311" s="1"/>
      <c r="NIH1311" s="1"/>
      <c r="NII1311" s="1"/>
      <c r="NIJ1311" s="1"/>
      <c r="NIK1311" s="1"/>
      <c r="NIL1311" s="1"/>
      <c r="NIM1311" s="1"/>
      <c r="NIN1311" s="1"/>
      <c r="NIO1311" s="1"/>
      <c r="NIP1311" s="1"/>
      <c r="NIQ1311" s="1"/>
      <c r="NIR1311" s="1"/>
      <c r="NIS1311" s="1"/>
      <c r="NIT1311" s="1"/>
      <c r="NIU1311" s="1"/>
      <c r="NIV1311" s="1"/>
      <c r="NIW1311" s="1"/>
      <c r="NIX1311" s="1"/>
      <c r="NIY1311" s="1"/>
      <c r="NIZ1311" s="1"/>
      <c r="NJA1311" s="1"/>
      <c r="NJB1311" s="1"/>
      <c r="NJC1311" s="1"/>
      <c r="NJD1311" s="1"/>
      <c r="NJE1311" s="1"/>
      <c r="NJF1311" s="1"/>
      <c r="NJG1311" s="1"/>
      <c r="NJH1311" s="1"/>
      <c r="NJI1311" s="1"/>
      <c r="NJJ1311" s="1"/>
      <c r="NJK1311" s="1"/>
      <c r="NJL1311" s="1"/>
      <c r="NJM1311" s="1"/>
      <c r="NJN1311" s="1"/>
      <c r="NJO1311" s="1"/>
      <c r="NJP1311" s="1"/>
      <c r="NJQ1311" s="1"/>
      <c r="NJR1311" s="1"/>
      <c r="NJS1311" s="1"/>
      <c r="NJT1311" s="1"/>
      <c r="NJU1311" s="1"/>
      <c r="NJV1311" s="1"/>
      <c r="NJW1311" s="1"/>
      <c r="NJX1311" s="1"/>
      <c r="NJY1311" s="1"/>
      <c r="NJZ1311" s="1"/>
      <c r="NKA1311" s="1"/>
      <c r="NKB1311" s="1"/>
      <c r="NKC1311" s="1"/>
      <c r="NKD1311" s="1"/>
      <c r="NKE1311" s="1"/>
      <c r="NKF1311" s="1"/>
      <c r="NKG1311" s="1"/>
      <c r="NKH1311" s="1"/>
      <c r="NKI1311" s="1"/>
      <c r="NKJ1311" s="1"/>
      <c r="NKK1311" s="1"/>
      <c r="NKL1311" s="1"/>
      <c r="NKM1311" s="1"/>
      <c r="NKN1311" s="1"/>
      <c r="NKO1311" s="1"/>
      <c r="NKP1311" s="1"/>
      <c r="NKQ1311" s="1"/>
      <c r="NKR1311" s="1"/>
      <c r="NKS1311" s="1"/>
      <c r="NKT1311" s="1"/>
      <c r="NKU1311" s="1"/>
      <c r="NKV1311" s="1"/>
      <c r="NKW1311" s="1"/>
      <c r="NKX1311" s="1"/>
      <c r="NKY1311" s="1"/>
      <c r="NKZ1311" s="1"/>
      <c r="NLA1311" s="1"/>
      <c r="NLB1311" s="1"/>
      <c r="NLC1311" s="1"/>
      <c r="NLD1311" s="1"/>
      <c r="NLE1311" s="1"/>
      <c r="NLF1311" s="1"/>
      <c r="NLG1311" s="1"/>
      <c r="NLH1311" s="1"/>
      <c r="NLI1311" s="1"/>
      <c r="NLJ1311" s="1"/>
      <c r="NLK1311" s="1"/>
      <c r="NLL1311" s="1"/>
      <c r="NLM1311" s="1"/>
      <c r="NLN1311" s="1"/>
      <c r="NLO1311" s="1"/>
      <c r="NLP1311" s="1"/>
      <c r="NLQ1311" s="1"/>
      <c r="NLR1311" s="1"/>
      <c r="NLS1311" s="1"/>
      <c r="NLT1311" s="1"/>
      <c r="NLU1311" s="1"/>
      <c r="NLV1311" s="1"/>
      <c r="NLW1311" s="1"/>
      <c r="NLX1311" s="1"/>
      <c r="NLY1311" s="1"/>
      <c r="NLZ1311" s="1"/>
      <c r="NMA1311" s="1"/>
      <c r="NMB1311" s="1"/>
      <c r="NMC1311" s="1"/>
      <c r="NMD1311" s="1"/>
      <c r="NME1311" s="1"/>
      <c r="NMF1311" s="1"/>
      <c r="NMG1311" s="1"/>
      <c r="NMH1311" s="1"/>
      <c r="NMI1311" s="1"/>
      <c r="NMJ1311" s="1"/>
      <c r="NMK1311" s="1"/>
      <c r="NML1311" s="1"/>
      <c r="NMM1311" s="1"/>
      <c r="NMN1311" s="1"/>
      <c r="NMO1311" s="1"/>
      <c r="NMP1311" s="1"/>
      <c r="NMQ1311" s="1"/>
      <c r="NMR1311" s="1"/>
      <c r="NMS1311" s="1"/>
      <c r="NMT1311" s="1"/>
      <c r="NMU1311" s="1"/>
      <c r="NMV1311" s="1"/>
      <c r="NMW1311" s="1"/>
      <c r="NMX1311" s="1"/>
      <c r="NMY1311" s="1"/>
      <c r="NMZ1311" s="1"/>
      <c r="NNA1311" s="1"/>
      <c r="NNB1311" s="1"/>
      <c r="NNC1311" s="1"/>
      <c r="NND1311" s="1"/>
      <c r="NNE1311" s="1"/>
      <c r="NNF1311" s="1"/>
      <c r="NNG1311" s="1"/>
      <c r="NNH1311" s="1"/>
      <c r="NNI1311" s="1"/>
      <c r="NNJ1311" s="1"/>
      <c r="NNK1311" s="1"/>
      <c r="NNL1311" s="1"/>
      <c r="NNM1311" s="1"/>
      <c r="NNN1311" s="1"/>
      <c r="NNO1311" s="1"/>
      <c r="NNP1311" s="1"/>
      <c r="NNQ1311" s="1"/>
      <c r="NNR1311" s="1"/>
      <c r="NNS1311" s="1"/>
      <c r="NNT1311" s="1"/>
      <c r="NNU1311" s="1"/>
      <c r="NNV1311" s="1"/>
      <c r="NNW1311" s="1"/>
      <c r="NNX1311" s="1"/>
      <c r="NNY1311" s="1"/>
      <c r="NNZ1311" s="1"/>
      <c r="NOA1311" s="1"/>
      <c r="NOB1311" s="1"/>
      <c r="NOC1311" s="1"/>
      <c r="NOD1311" s="1"/>
      <c r="NOE1311" s="1"/>
      <c r="NOF1311" s="1"/>
      <c r="NOG1311" s="1"/>
      <c r="NOH1311" s="1"/>
      <c r="NOI1311" s="1"/>
      <c r="NOJ1311" s="1"/>
      <c r="NOK1311" s="1"/>
      <c r="NOL1311" s="1"/>
      <c r="NOM1311" s="1"/>
      <c r="NON1311" s="1"/>
      <c r="NOO1311" s="1"/>
      <c r="NOP1311" s="1"/>
      <c r="NOQ1311" s="1"/>
      <c r="NOR1311" s="1"/>
      <c r="NOS1311" s="1"/>
      <c r="NOT1311" s="1"/>
      <c r="NOU1311" s="1"/>
      <c r="NOV1311" s="1"/>
      <c r="NOW1311" s="1"/>
      <c r="NOX1311" s="1"/>
      <c r="NOY1311" s="1"/>
      <c r="NOZ1311" s="1"/>
      <c r="NPA1311" s="1"/>
      <c r="NPB1311" s="1"/>
      <c r="NPC1311" s="1"/>
      <c r="NPD1311" s="1"/>
      <c r="NPE1311" s="1"/>
      <c r="NPF1311" s="1"/>
      <c r="NPG1311" s="1"/>
      <c r="NPH1311" s="1"/>
      <c r="NPI1311" s="1"/>
      <c r="NPJ1311" s="1"/>
      <c r="NPK1311" s="1"/>
      <c r="NPL1311" s="1"/>
      <c r="NPM1311" s="1"/>
      <c r="NPN1311" s="1"/>
      <c r="NPO1311" s="1"/>
      <c r="NPP1311" s="1"/>
      <c r="NPQ1311" s="1"/>
      <c r="NPR1311" s="1"/>
      <c r="NPS1311" s="1"/>
      <c r="NPT1311" s="1"/>
      <c r="NPU1311" s="1"/>
      <c r="NPV1311" s="1"/>
      <c r="NPW1311" s="1"/>
      <c r="NPX1311" s="1"/>
      <c r="NPY1311" s="1"/>
      <c r="NPZ1311" s="1"/>
      <c r="NQA1311" s="1"/>
      <c r="NQB1311" s="1"/>
      <c r="NQC1311" s="1"/>
      <c r="NQD1311" s="1"/>
      <c r="NQE1311" s="1"/>
      <c r="NQF1311" s="1"/>
      <c r="NQG1311" s="1"/>
      <c r="NQH1311" s="1"/>
      <c r="NQI1311" s="1"/>
      <c r="NQJ1311" s="1"/>
      <c r="NQK1311" s="1"/>
      <c r="NQL1311" s="1"/>
      <c r="NQM1311" s="1"/>
      <c r="NQN1311" s="1"/>
      <c r="NQO1311" s="1"/>
      <c r="NQP1311" s="1"/>
      <c r="NQQ1311" s="1"/>
      <c r="NQR1311" s="1"/>
      <c r="NQS1311" s="1"/>
      <c r="NQT1311" s="1"/>
      <c r="NQU1311" s="1"/>
      <c r="NQV1311" s="1"/>
      <c r="NQW1311" s="1"/>
      <c r="NQX1311" s="1"/>
      <c r="NQY1311" s="1"/>
      <c r="NQZ1311" s="1"/>
      <c r="NRA1311" s="1"/>
      <c r="NRB1311" s="1"/>
      <c r="NRC1311" s="1"/>
      <c r="NRD1311" s="1"/>
      <c r="NRE1311" s="1"/>
      <c r="NRF1311" s="1"/>
      <c r="NRG1311" s="1"/>
      <c r="NRH1311" s="1"/>
      <c r="NRI1311" s="1"/>
      <c r="NRJ1311" s="1"/>
      <c r="NRK1311" s="1"/>
      <c r="NRL1311" s="1"/>
      <c r="NRM1311" s="1"/>
      <c r="NRN1311" s="1"/>
      <c r="NRO1311" s="1"/>
      <c r="NRP1311" s="1"/>
      <c r="NRQ1311" s="1"/>
      <c r="NRR1311" s="1"/>
      <c r="NRS1311" s="1"/>
      <c r="NRT1311" s="1"/>
      <c r="NRU1311" s="1"/>
      <c r="NRV1311" s="1"/>
      <c r="NRW1311" s="1"/>
      <c r="NRX1311" s="1"/>
      <c r="NRY1311" s="1"/>
      <c r="NRZ1311" s="1"/>
      <c r="NSA1311" s="1"/>
      <c r="NSB1311" s="1"/>
      <c r="NSC1311" s="1"/>
      <c r="NSD1311" s="1"/>
      <c r="NSE1311" s="1"/>
      <c r="NSF1311" s="1"/>
      <c r="NSG1311" s="1"/>
      <c r="NSH1311" s="1"/>
      <c r="NSI1311" s="1"/>
      <c r="NSJ1311" s="1"/>
      <c r="NSK1311" s="1"/>
      <c r="NSL1311" s="1"/>
      <c r="NSM1311" s="1"/>
      <c r="NSN1311" s="1"/>
      <c r="NSO1311" s="1"/>
      <c r="NSP1311" s="1"/>
      <c r="NSQ1311" s="1"/>
      <c r="NSR1311" s="1"/>
      <c r="NSS1311" s="1"/>
      <c r="NST1311" s="1"/>
      <c r="NSU1311" s="1"/>
      <c r="NSV1311" s="1"/>
      <c r="NSW1311" s="1"/>
      <c r="NSX1311" s="1"/>
      <c r="NSY1311" s="1"/>
      <c r="NSZ1311" s="1"/>
      <c r="NTA1311" s="1"/>
      <c r="NTB1311" s="1"/>
      <c r="NTC1311" s="1"/>
      <c r="NTD1311" s="1"/>
      <c r="NTE1311" s="1"/>
      <c r="NTF1311" s="1"/>
      <c r="NTG1311" s="1"/>
      <c r="NTH1311" s="1"/>
      <c r="NTI1311" s="1"/>
      <c r="NTJ1311" s="1"/>
      <c r="NTK1311" s="1"/>
      <c r="NTL1311" s="1"/>
      <c r="NTM1311" s="1"/>
      <c r="NTN1311" s="1"/>
      <c r="NTO1311" s="1"/>
      <c r="NTP1311" s="1"/>
      <c r="NTQ1311" s="1"/>
      <c r="NTR1311" s="1"/>
      <c r="NTS1311" s="1"/>
      <c r="NTT1311" s="1"/>
      <c r="NTU1311" s="1"/>
      <c r="NTV1311" s="1"/>
      <c r="NTW1311" s="1"/>
      <c r="NTX1311" s="1"/>
      <c r="NTY1311" s="1"/>
      <c r="NTZ1311" s="1"/>
      <c r="NUA1311" s="1"/>
      <c r="NUB1311" s="1"/>
      <c r="NUC1311" s="1"/>
      <c r="NUD1311" s="1"/>
      <c r="NUE1311" s="1"/>
      <c r="NUF1311" s="1"/>
      <c r="NUG1311" s="1"/>
      <c r="NUH1311" s="1"/>
      <c r="NUI1311" s="1"/>
      <c r="NUJ1311" s="1"/>
      <c r="NUK1311" s="1"/>
      <c r="NUL1311" s="1"/>
      <c r="NUM1311" s="1"/>
      <c r="NUN1311" s="1"/>
      <c r="NUO1311" s="1"/>
      <c r="NUP1311" s="1"/>
      <c r="NUQ1311" s="1"/>
      <c r="NUR1311" s="1"/>
      <c r="NUS1311" s="1"/>
      <c r="NUT1311" s="1"/>
      <c r="NUU1311" s="1"/>
      <c r="NUV1311" s="1"/>
      <c r="NUW1311" s="1"/>
      <c r="NUX1311" s="1"/>
      <c r="NUY1311" s="1"/>
      <c r="NUZ1311" s="1"/>
      <c r="NVA1311" s="1"/>
      <c r="NVB1311" s="1"/>
      <c r="NVC1311" s="1"/>
      <c r="NVD1311" s="1"/>
      <c r="NVE1311" s="1"/>
      <c r="NVF1311" s="1"/>
      <c r="NVG1311" s="1"/>
      <c r="NVH1311" s="1"/>
      <c r="NVI1311" s="1"/>
      <c r="NVJ1311" s="1"/>
      <c r="NVK1311" s="1"/>
      <c r="NVL1311" s="1"/>
      <c r="NVM1311" s="1"/>
      <c r="NVN1311" s="1"/>
      <c r="NVO1311" s="1"/>
      <c r="NVP1311" s="1"/>
      <c r="NVQ1311" s="1"/>
      <c r="NVR1311" s="1"/>
      <c r="NVS1311" s="1"/>
      <c r="NVT1311" s="1"/>
      <c r="NVU1311" s="1"/>
      <c r="NVV1311" s="1"/>
      <c r="NVW1311" s="1"/>
      <c r="NVX1311" s="1"/>
      <c r="NVY1311" s="1"/>
      <c r="NVZ1311" s="1"/>
      <c r="NWA1311" s="1"/>
      <c r="NWB1311" s="1"/>
      <c r="NWC1311" s="1"/>
      <c r="NWD1311" s="1"/>
      <c r="NWE1311" s="1"/>
      <c r="NWF1311" s="1"/>
      <c r="NWG1311" s="1"/>
      <c r="NWH1311" s="1"/>
      <c r="NWI1311" s="1"/>
      <c r="NWJ1311" s="1"/>
      <c r="NWK1311" s="1"/>
      <c r="NWL1311" s="1"/>
      <c r="NWM1311" s="1"/>
      <c r="NWN1311" s="1"/>
      <c r="NWO1311" s="1"/>
      <c r="NWP1311" s="1"/>
      <c r="NWQ1311" s="1"/>
      <c r="NWR1311" s="1"/>
      <c r="NWS1311" s="1"/>
      <c r="NWT1311" s="1"/>
      <c r="NWU1311" s="1"/>
      <c r="NWV1311" s="1"/>
      <c r="NWW1311" s="1"/>
      <c r="NWX1311" s="1"/>
      <c r="NWY1311" s="1"/>
      <c r="NWZ1311" s="1"/>
      <c r="NXA1311" s="1"/>
      <c r="NXB1311" s="1"/>
      <c r="NXC1311" s="1"/>
      <c r="NXD1311" s="1"/>
      <c r="NXE1311" s="1"/>
      <c r="NXF1311" s="1"/>
      <c r="NXG1311" s="1"/>
      <c r="NXH1311" s="1"/>
      <c r="NXI1311" s="1"/>
      <c r="NXJ1311" s="1"/>
      <c r="NXK1311" s="1"/>
      <c r="NXL1311" s="1"/>
      <c r="NXM1311" s="1"/>
      <c r="NXN1311" s="1"/>
      <c r="NXO1311" s="1"/>
      <c r="NXP1311" s="1"/>
      <c r="NXQ1311" s="1"/>
      <c r="NXR1311" s="1"/>
      <c r="NXS1311" s="1"/>
      <c r="NXT1311" s="1"/>
      <c r="NXU1311" s="1"/>
      <c r="NXV1311" s="1"/>
      <c r="NXW1311" s="1"/>
      <c r="NXX1311" s="1"/>
      <c r="NXY1311" s="1"/>
      <c r="NXZ1311" s="1"/>
      <c r="NYA1311" s="1"/>
      <c r="NYB1311" s="1"/>
      <c r="NYC1311" s="1"/>
      <c r="NYD1311" s="1"/>
      <c r="NYE1311" s="1"/>
      <c r="NYF1311" s="1"/>
      <c r="NYG1311" s="1"/>
      <c r="NYH1311" s="1"/>
      <c r="NYI1311" s="1"/>
      <c r="NYJ1311" s="1"/>
      <c r="NYK1311" s="1"/>
      <c r="NYL1311" s="1"/>
      <c r="NYM1311" s="1"/>
      <c r="NYN1311" s="1"/>
      <c r="NYO1311" s="1"/>
      <c r="NYP1311" s="1"/>
      <c r="NYQ1311" s="1"/>
      <c r="NYR1311" s="1"/>
      <c r="NYS1311" s="1"/>
      <c r="NYT1311" s="1"/>
      <c r="NYU1311" s="1"/>
      <c r="NYV1311" s="1"/>
      <c r="NYW1311" s="1"/>
      <c r="NYX1311" s="1"/>
      <c r="NYY1311" s="1"/>
      <c r="NYZ1311" s="1"/>
      <c r="NZA1311" s="1"/>
      <c r="NZB1311" s="1"/>
      <c r="NZC1311" s="1"/>
      <c r="NZD1311" s="1"/>
      <c r="NZE1311" s="1"/>
      <c r="NZF1311" s="1"/>
      <c r="NZG1311" s="1"/>
      <c r="NZH1311" s="1"/>
      <c r="NZI1311" s="1"/>
      <c r="NZJ1311" s="1"/>
      <c r="NZK1311" s="1"/>
      <c r="NZL1311" s="1"/>
      <c r="NZM1311" s="1"/>
      <c r="NZN1311" s="1"/>
      <c r="NZO1311" s="1"/>
      <c r="NZP1311" s="1"/>
      <c r="NZQ1311" s="1"/>
      <c r="NZR1311" s="1"/>
      <c r="NZS1311" s="1"/>
      <c r="NZT1311" s="1"/>
      <c r="NZU1311" s="1"/>
      <c r="NZV1311" s="1"/>
      <c r="NZW1311" s="1"/>
      <c r="NZX1311" s="1"/>
      <c r="NZY1311" s="1"/>
      <c r="NZZ1311" s="1"/>
      <c r="OAA1311" s="1"/>
      <c r="OAB1311" s="1"/>
      <c r="OAC1311" s="1"/>
      <c r="OAD1311" s="1"/>
      <c r="OAE1311" s="1"/>
      <c r="OAF1311" s="1"/>
      <c r="OAG1311" s="1"/>
      <c r="OAH1311" s="1"/>
      <c r="OAI1311" s="1"/>
      <c r="OAJ1311" s="1"/>
      <c r="OAK1311" s="1"/>
      <c r="OAL1311" s="1"/>
      <c r="OAM1311" s="1"/>
      <c r="OAN1311" s="1"/>
      <c r="OAO1311" s="1"/>
      <c r="OAP1311" s="1"/>
      <c r="OAQ1311" s="1"/>
      <c r="OAR1311" s="1"/>
      <c r="OAS1311" s="1"/>
      <c r="OAT1311" s="1"/>
      <c r="OAU1311" s="1"/>
      <c r="OAV1311" s="1"/>
      <c r="OAW1311" s="1"/>
      <c r="OAX1311" s="1"/>
      <c r="OAY1311" s="1"/>
      <c r="OAZ1311" s="1"/>
      <c r="OBA1311" s="1"/>
      <c r="OBB1311" s="1"/>
      <c r="OBC1311" s="1"/>
      <c r="OBD1311" s="1"/>
      <c r="OBE1311" s="1"/>
      <c r="OBF1311" s="1"/>
      <c r="OBG1311" s="1"/>
      <c r="OBH1311" s="1"/>
      <c r="OBI1311" s="1"/>
      <c r="OBJ1311" s="1"/>
      <c r="OBK1311" s="1"/>
      <c r="OBL1311" s="1"/>
      <c r="OBM1311" s="1"/>
      <c r="OBN1311" s="1"/>
      <c r="OBO1311" s="1"/>
      <c r="OBP1311" s="1"/>
      <c r="OBQ1311" s="1"/>
      <c r="OBR1311" s="1"/>
      <c r="OBS1311" s="1"/>
      <c r="OBT1311" s="1"/>
      <c r="OBU1311" s="1"/>
      <c r="OBV1311" s="1"/>
      <c r="OBW1311" s="1"/>
      <c r="OBX1311" s="1"/>
      <c r="OBY1311" s="1"/>
      <c r="OBZ1311" s="1"/>
      <c r="OCA1311" s="1"/>
      <c r="OCB1311" s="1"/>
      <c r="OCC1311" s="1"/>
      <c r="OCD1311" s="1"/>
      <c r="OCE1311" s="1"/>
      <c r="OCF1311" s="1"/>
      <c r="OCG1311" s="1"/>
      <c r="OCH1311" s="1"/>
      <c r="OCI1311" s="1"/>
      <c r="OCJ1311" s="1"/>
      <c r="OCK1311" s="1"/>
      <c r="OCL1311" s="1"/>
      <c r="OCM1311" s="1"/>
      <c r="OCN1311" s="1"/>
      <c r="OCO1311" s="1"/>
      <c r="OCP1311" s="1"/>
      <c r="OCQ1311" s="1"/>
      <c r="OCR1311" s="1"/>
      <c r="OCS1311" s="1"/>
      <c r="OCT1311" s="1"/>
      <c r="OCU1311" s="1"/>
      <c r="OCV1311" s="1"/>
      <c r="OCW1311" s="1"/>
      <c r="OCX1311" s="1"/>
      <c r="OCY1311" s="1"/>
      <c r="OCZ1311" s="1"/>
      <c r="ODA1311" s="1"/>
      <c r="ODB1311" s="1"/>
      <c r="ODC1311" s="1"/>
      <c r="ODD1311" s="1"/>
      <c r="ODE1311" s="1"/>
      <c r="ODF1311" s="1"/>
      <c r="ODG1311" s="1"/>
      <c r="ODH1311" s="1"/>
      <c r="ODI1311" s="1"/>
      <c r="ODJ1311" s="1"/>
      <c r="ODK1311" s="1"/>
      <c r="ODL1311" s="1"/>
      <c r="ODM1311" s="1"/>
      <c r="ODN1311" s="1"/>
      <c r="ODO1311" s="1"/>
      <c r="ODP1311" s="1"/>
      <c r="ODQ1311" s="1"/>
      <c r="ODR1311" s="1"/>
      <c r="ODS1311" s="1"/>
      <c r="ODT1311" s="1"/>
      <c r="ODU1311" s="1"/>
      <c r="ODV1311" s="1"/>
      <c r="ODW1311" s="1"/>
      <c r="ODX1311" s="1"/>
      <c r="ODY1311" s="1"/>
      <c r="ODZ1311" s="1"/>
      <c r="OEA1311" s="1"/>
      <c r="OEB1311" s="1"/>
      <c r="OEC1311" s="1"/>
      <c r="OED1311" s="1"/>
      <c r="OEE1311" s="1"/>
      <c r="OEF1311" s="1"/>
      <c r="OEG1311" s="1"/>
      <c r="OEH1311" s="1"/>
      <c r="OEI1311" s="1"/>
      <c r="OEJ1311" s="1"/>
      <c r="OEK1311" s="1"/>
      <c r="OEL1311" s="1"/>
      <c r="OEM1311" s="1"/>
      <c r="OEN1311" s="1"/>
      <c r="OEO1311" s="1"/>
      <c r="OEP1311" s="1"/>
      <c r="OEQ1311" s="1"/>
      <c r="OER1311" s="1"/>
      <c r="OES1311" s="1"/>
      <c r="OET1311" s="1"/>
      <c r="OEU1311" s="1"/>
      <c r="OEV1311" s="1"/>
      <c r="OEW1311" s="1"/>
      <c r="OEX1311" s="1"/>
      <c r="OEY1311" s="1"/>
      <c r="OEZ1311" s="1"/>
      <c r="OFA1311" s="1"/>
      <c r="OFB1311" s="1"/>
      <c r="OFC1311" s="1"/>
      <c r="OFD1311" s="1"/>
      <c r="OFE1311" s="1"/>
      <c r="OFF1311" s="1"/>
      <c r="OFG1311" s="1"/>
      <c r="OFH1311" s="1"/>
      <c r="OFI1311" s="1"/>
      <c r="OFJ1311" s="1"/>
      <c r="OFK1311" s="1"/>
      <c r="OFL1311" s="1"/>
      <c r="OFM1311" s="1"/>
      <c r="OFN1311" s="1"/>
      <c r="OFO1311" s="1"/>
      <c r="OFP1311" s="1"/>
      <c r="OFQ1311" s="1"/>
      <c r="OFR1311" s="1"/>
      <c r="OFS1311" s="1"/>
      <c r="OFT1311" s="1"/>
      <c r="OFU1311" s="1"/>
      <c r="OFV1311" s="1"/>
      <c r="OFW1311" s="1"/>
      <c r="OFX1311" s="1"/>
      <c r="OFY1311" s="1"/>
      <c r="OFZ1311" s="1"/>
      <c r="OGA1311" s="1"/>
      <c r="OGB1311" s="1"/>
      <c r="OGC1311" s="1"/>
      <c r="OGD1311" s="1"/>
      <c r="OGE1311" s="1"/>
      <c r="OGF1311" s="1"/>
      <c r="OGG1311" s="1"/>
      <c r="OGH1311" s="1"/>
      <c r="OGI1311" s="1"/>
      <c r="OGJ1311" s="1"/>
      <c r="OGK1311" s="1"/>
      <c r="OGL1311" s="1"/>
      <c r="OGM1311" s="1"/>
      <c r="OGN1311" s="1"/>
      <c r="OGO1311" s="1"/>
      <c r="OGP1311" s="1"/>
      <c r="OGQ1311" s="1"/>
      <c r="OGR1311" s="1"/>
      <c r="OGS1311" s="1"/>
      <c r="OGT1311" s="1"/>
      <c r="OGU1311" s="1"/>
      <c r="OGV1311" s="1"/>
      <c r="OGW1311" s="1"/>
      <c r="OGX1311" s="1"/>
      <c r="OGY1311" s="1"/>
      <c r="OGZ1311" s="1"/>
      <c r="OHA1311" s="1"/>
      <c r="OHB1311" s="1"/>
      <c r="OHC1311" s="1"/>
      <c r="OHD1311" s="1"/>
      <c r="OHE1311" s="1"/>
      <c r="OHF1311" s="1"/>
      <c r="OHG1311" s="1"/>
      <c r="OHH1311" s="1"/>
      <c r="OHI1311" s="1"/>
      <c r="OHJ1311" s="1"/>
      <c r="OHK1311" s="1"/>
      <c r="OHL1311" s="1"/>
      <c r="OHM1311" s="1"/>
      <c r="OHN1311" s="1"/>
      <c r="OHO1311" s="1"/>
      <c r="OHP1311" s="1"/>
      <c r="OHQ1311" s="1"/>
      <c r="OHR1311" s="1"/>
      <c r="OHS1311" s="1"/>
      <c r="OHT1311" s="1"/>
      <c r="OHU1311" s="1"/>
      <c r="OHV1311" s="1"/>
      <c r="OHW1311" s="1"/>
      <c r="OHX1311" s="1"/>
      <c r="OHY1311" s="1"/>
      <c r="OHZ1311" s="1"/>
      <c r="OIA1311" s="1"/>
      <c r="OIB1311" s="1"/>
      <c r="OIC1311" s="1"/>
      <c r="OID1311" s="1"/>
      <c r="OIE1311" s="1"/>
      <c r="OIF1311" s="1"/>
      <c r="OIG1311" s="1"/>
      <c r="OIH1311" s="1"/>
      <c r="OII1311" s="1"/>
      <c r="OIJ1311" s="1"/>
      <c r="OIK1311" s="1"/>
      <c r="OIL1311" s="1"/>
      <c r="OIM1311" s="1"/>
      <c r="OIN1311" s="1"/>
      <c r="OIO1311" s="1"/>
      <c r="OIP1311" s="1"/>
      <c r="OIQ1311" s="1"/>
      <c r="OIR1311" s="1"/>
      <c r="OIS1311" s="1"/>
      <c r="OIT1311" s="1"/>
      <c r="OIU1311" s="1"/>
      <c r="OIV1311" s="1"/>
      <c r="OIW1311" s="1"/>
      <c r="OIX1311" s="1"/>
      <c r="OIY1311" s="1"/>
      <c r="OIZ1311" s="1"/>
      <c r="OJA1311" s="1"/>
      <c r="OJB1311" s="1"/>
      <c r="OJC1311" s="1"/>
      <c r="OJD1311" s="1"/>
      <c r="OJE1311" s="1"/>
      <c r="OJF1311" s="1"/>
      <c r="OJG1311" s="1"/>
      <c r="OJH1311" s="1"/>
      <c r="OJI1311" s="1"/>
      <c r="OJJ1311" s="1"/>
      <c r="OJK1311" s="1"/>
      <c r="OJL1311" s="1"/>
      <c r="OJM1311" s="1"/>
      <c r="OJN1311" s="1"/>
      <c r="OJO1311" s="1"/>
      <c r="OJP1311" s="1"/>
      <c r="OJQ1311" s="1"/>
      <c r="OJR1311" s="1"/>
      <c r="OJS1311" s="1"/>
      <c r="OJT1311" s="1"/>
      <c r="OJU1311" s="1"/>
      <c r="OJV1311" s="1"/>
      <c r="OJW1311" s="1"/>
      <c r="OJX1311" s="1"/>
      <c r="OJY1311" s="1"/>
      <c r="OJZ1311" s="1"/>
      <c r="OKA1311" s="1"/>
      <c r="OKB1311" s="1"/>
      <c r="OKC1311" s="1"/>
      <c r="OKD1311" s="1"/>
      <c r="OKE1311" s="1"/>
      <c r="OKF1311" s="1"/>
      <c r="OKG1311" s="1"/>
      <c r="OKH1311" s="1"/>
      <c r="OKI1311" s="1"/>
      <c r="OKJ1311" s="1"/>
      <c r="OKK1311" s="1"/>
      <c r="OKL1311" s="1"/>
      <c r="OKM1311" s="1"/>
      <c r="OKN1311" s="1"/>
      <c r="OKO1311" s="1"/>
      <c r="OKP1311" s="1"/>
      <c r="OKQ1311" s="1"/>
      <c r="OKR1311" s="1"/>
      <c r="OKS1311" s="1"/>
      <c r="OKT1311" s="1"/>
      <c r="OKU1311" s="1"/>
      <c r="OKV1311" s="1"/>
      <c r="OKW1311" s="1"/>
      <c r="OKX1311" s="1"/>
      <c r="OKY1311" s="1"/>
      <c r="OKZ1311" s="1"/>
      <c r="OLA1311" s="1"/>
      <c r="OLB1311" s="1"/>
      <c r="OLC1311" s="1"/>
      <c r="OLD1311" s="1"/>
      <c r="OLE1311" s="1"/>
      <c r="OLF1311" s="1"/>
      <c r="OLG1311" s="1"/>
      <c r="OLH1311" s="1"/>
      <c r="OLI1311" s="1"/>
      <c r="OLJ1311" s="1"/>
      <c r="OLK1311" s="1"/>
      <c r="OLL1311" s="1"/>
      <c r="OLM1311" s="1"/>
      <c r="OLN1311" s="1"/>
      <c r="OLO1311" s="1"/>
      <c r="OLP1311" s="1"/>
      <c r="OLQ1311" s="1"/>
      <c r="OLR1311" s="1"/>
      <c r="OLS1311" s="1"/>
      <c r="OLT1311" s="1"/>
      <c r="OLU1311" s="1"/>
      <c r="OLV1311" s="1"/>
      <c r="OLW1311" s="1"/>
      <c r="OLX1311" s="1"/>
      <c r="OLY1311" s="1"/>
      <c r="OLZ1311" s="1"/>
      <c r="OMA1311" s="1"/>
      <c r="OMB1311" s="1"/>
      <c r="OMC1311" s="1"/>
      <c r="OMD1311" s="1"/>
      <c r="OME1311" s="1"/>
      <c r="OMF1311" s="1"/>
      <c r="OMG1311" s="1"/>
      <c r="OMH1311" s="1"/>
      <c r="OMI1311" s="1"/>
      <c r="OMJ1311" s="1"/>
      <c r="OMK1311" s="1"/>
      <c r="OML1311" s="1"/>
      <c r="OMM1311" s="1"/>
      <c r="OMN1311" s="1"/>
      <c r="OMO1311" s="1"/>
      <c r="OMP1311" s="1"/>
      <c r="OMQ1311" s="1"/>
      <c r="OMR1311" s="1"/>
      <c r="OMS1311" s="1"/>
      <c r="OMT1311" s="1"/>
      <c r="OMU1311" s="1"/>
      <c r="OMV1311" s="1"/>
      <c r="OMW1311" s="1"/>
      <c r="OMX1311" s="1"/>
      <c r="OMY1311" s="1"/>
      <c r="OMZ1311" s="1"/>
      <c r="ONA1311" s="1"/>
      <c r="ONB1311" s="1"/>
      <c r="ONC1311" s="1"/>
      <c r="OND1311" s="1"/>
      <c r="ONE1311" s="1"/>
      <c r="ONF1311" s="1"/>
      <c r="ONG1311" s="1"/>
      <c r="ONH1311" s="1"/>
      <c r="ONI1311" s="1"/>
      <c r="ONJ1311" s="1"/>
      <c r="ONK1311" s="1"/>
      <c r="ONL1311" s="1"/>
      <c r="ONM1311" s="1"/>
      <c r="ONN1311" s="1"/>
      <c r="ONO1311" s="1"/>
      <c r="ONP1311" s="1"/>
      <c r="ONQ1311" s="1"/>
      <c r="ONR1311" s="1"/>
      <c r="ONS1311" s="1"/>
      <c r="ONT1311" s="1"/>
      <c r="ONU1311" s="1"/>
      <c r="ONV1311" s="1"/>
      <c r="ONW1311" s="1"/>
      <c r="ONX1311" s="1"/>
      <c r="ONY1311" s="1"/>
      <c r="ONZ1311" s="1"/>
      <c r="OOA1311" s="1"/>
      <c r="OOB1311" s="1"/>
      <c r="OOC1311" s="1"/>
      <c r="OOD1311" s="1"/>
      <c r="OOE1311" s="1"/>
      <c r="OOF1311" s="1"/>
      <c r="OOG1311" s="1"/>
      <c r="OOH1311" s="1"/>
      <c r="OOI1311" s="1"/>
      <c r="OOJ1311" s="1"/>
      <c r="OOK1311" s="1"/>
      <c r="OOL1311" s="1"/>
      <c r="OOM1311" s="1"/>
      <c r="OON1311" s="1"/>
      <c r="OOO1311" s="1"/>
      <c r="OOP1311" s="1"/>
      <c r="OOQ1311" s="1"/>
      <c r="OOR1311" s="1"/>
      <c r="OOS1311" s="1"/>
      <c r="OOT1311" s="1"/>
      <c r="OOU1311" s="1"/>
      <c r="OOV1311" s="1"/>
      <c r="OOW1311" s="1"/>
      <c r="OOX1311" s="1"/>
      <c r="OOY1311" s="1"/>
      <c r="OOZ1311" s="1"/>
      <c r="OPA1311" s="1"/>
      <c r="OPB1311" s="1"/>
      <c r="OPC1311" s="1"/>
      <c r="OPD1311" s="1"/>
      <c r="OPE1311" s="1"/>
      <c r="OPF1311" s="1"/>
      <c r="OPG1311" s="1"/>
      <c r="OPH1311" s="1"/>
      <c r="OPI1311" s="1"/>
      <c r="OPJ1311" s="1"/>
      <c r="OPK1311" s="1"/>
      <c r="OPL1311" s="1"/>
      <c r="OPM1311" s="1"/>
      <c r="OPN1311" s="1"/>
      <c r="OPO1311" s="1"/>
      <c r="OPP1311" s="1"/>
      <c r="OPQ1311" s="1"/>
      <c r="OPR1311" s="1"/>
      <c r="OPS1311" s="1"/>
      <c r="OPT1311" s="1"/>
      <c r="OPU1311" s="1"/>
      <c r="OPV1311" s="1"/>
      <c r="OPW1311" s="1"/>
      <c r="OPX1311" s="1"/>
      <c r="OPY1311" s="1"/>
      <c r="OPZ1311" s="1"/>
      <c r="OQA1311" s="1"/>
      <c r="OQB1311" s="1"/>
      <c r="OQC1311" s="1"/>
      <c r="OQD1311" s="1"/>
      <c r="OQE1311" s="1"/>
      <c r="OQF1311" s="1"/>
      <c r="OQG1311" s="1"/>
      <c r="OQH1311" s="1"/>
      <c r="OQI1311" s="1"/>
      <c r="OQJ1311" s="1"/>
      <c r="OQK1311" s="1"/>
      <c r="OQL1311" s="1"/>
      <c r="OQM1311" s="1"/>
      <c r="OQN1311" s="1"/>
      <c r="OQO1311" s="1"/>
      <c r="OQP1311" s="1"/>
      <c r="OQQ1311" s="1"/>
      <c r="OQR1311" s="1"/>
      <c r="OQS1311" s="1"/>
      <c r="OQT1311" s="1"/>
      <c r="OQU1311" s="1"/>
      <c r="OQV1311" s="1"/>
      <c r="OQW1311" s="1"/>
      <c r="OQX1311" s="1"/>
      <c r="OQY1311" s="1"/>
      <c r="OQZ1311" s="1"/>
      <c r="ORA1311" s="1"/>
      <c r="ORB1311" s="1"/>
      <c r="ORC1311" s="1"/>
      <c r="ORD1311" s="1"/>
      <c r="ORE1311" s="1"/>
      <c r="ORF1311" s="1"/>
      <c r="ORG1311" s="1"/>
      <c r="ORH1311" s="1"/>
      <c r="ORI1311" s="1"/>
      <c r="ORJ1311" s="1"/>
      <c r="ORK1311" s="1"/>
      <c r="ORL1311" s="1"/>
      <c r="ORM1311" s="1"/>
      <c r="ORN1311" s="1"/>
      <c r="ORO1311" s="1"/>
      <c r="ORP1311" s="1"/>
      <c r="ORQ1311" s="1"/>
      <c r="ORR1311" s="1"/>
      <c r="ORS1311" s="1"/>
      <c r="ORT1311" s="1"/>
      <c r="ORU1311" s="1"/>
      <c r="ORV1311" s="1"/>
      <c r="ORW1311" s="1"/>
      <c r="ORX1311" s="1"/>
      <c r="ORY1311" s="1"/>
      <c r="ORZ1311" s="1"/>
      <c r="OSA1311" s="1"/>
      <c r="OSB1311" s="1"/>
      <c r="OSC1311" s="1"/>
      <c r="OSD1311" s="1"/>
      <c r="OSE1311" s="1"/>
      <c r="OSF1311" s="1"/>
      <c r="OSG1311" s="1"/>
      <c r="OSH1311" s="1"/>
      <c r="OSI1311" s="1"/>
      <c r="OSJ1311" s="1"/>
      <c r="OSK1311" s="1"/>
      <c r="OSL1311" s="1"/>
      <c r="OSM1311" s="1"/>
      <c r="OSN1311" s="1"/>
      <c r="OSO1311" s="1"/>
      <c r="OSP1311" s="1"/>
      <c r="OSQ1311" s="1"/>
      <c r="OSR1311" s="1"/>
      <c r="OSS1311" s="1"/>
      <c r="OST1311" s="1"/>
      <c r="OSU1311" s="1"/>
      <c r="OSV1311" s="1"/>
      <c r="OSW1311" s="1"/>
      <c r="OSX1311" s="1"/>
      <c r="OSY1311" s="1"/>
      <c r="OSZ1311" s="1"/>
      <c r="OTA1311" s="1"/>
      <c r="OTB1311" s="1"/>
      <c r="OTC1311" s="1"/>
      <c r="OTD1311" s="1"/>
      <c r="OTE1311" s="1"/>
      <c r="OTF1311" s="1"/>
      <c r="OTG1311" s="1"/>
      <c r="OTH1311" s="1"/>
      <c r="OTI1311" s="1"/>
      <c r="OTJ1311" s="1"/>
      <c r="OTK1311" s="1"/>
      <c r="OTL1311" s="1"/>
      <c r="OTM1311" s="1"/>
      <c r="OTN1311" s="1"/>
      <c r="OTO1311" s="1"/>
      <c r="OTP1311" s="1"/>
      <c r="OTQ1311" s="1"/>
      <c r="OTR1311" s="1"/>
      <c r="OTS1311" s="1"/>
      <c r="OTT1311" s="1"/>
      <c r="OTU1311" s="1"/>
      <c r="OTV1311" s="1"/>
      <c r="OTW1311" s="1"/>
      <c r="OTX1311" s="1"/>
      <c r="OTY1311" s="1"/>
      <c r="OTZ1311" s="1"/>
      <c r="OUA1311" s="1"/>
      <c r="OUB1311" s="1"/>
      <c r="OUC1311" s="1"/>
      <c r="OUD1311" s="1"/>
      <c r="OUE1311" s="1"/>
      <c r="OUF1311" s="1"/>
      <c r="OUG1311" s="1"/>
      <c r="OUH1311" s="1"/>
      <c r="OUI1311" s="1"/>
      <c r="OUJ1311" s="1"/>
      <c r="OUK1311" s="1"/>
      <c r="OUL1311" s="1"/>
      <c r="OUM1311" s="1"/>
      <c r="OUN1311" s="1"/>
      <c r="OUO1311" s="1"/>
      <c r="OUP1311" s="1"/>
      <c r="OUQ1311" s="1"/>
      <c r="OUR1311" s="1"/>
      <c r="OUS1311" s="1"/>
      <c r="OUT1311" s="1"/>
      <c r="OUU1311" s="1"/>
      <c r="OUV1311" s="1"/>
      <c r="OUW1311" s="1"/>
      <c r="OUX1311" s="1"/>
      <c r="OUY1311" s="1"/>
      <c r="OUZ1311" s="1"/>
      <c r="OVA1311" s="1"/>
      <c r="OVB1311" s="1"/>
      <c r="OVC1311" s="1"/>
      <c r="OVD1311" s="1"/>
      <c r="OVE1311" s="1"/>
      <c r="OVF1311" s="1"/>
      <c r="OVG1311" s="1"/>
      <c r="OVH1311" s="1"/>
      <c r="OVI1311" s="1"/>
      <c r="OVJ1311" s="1"/>
      <c r="OVK1311" s="1"/>
      <c r="OVL1311" s="1"/>
      <c r="OVM1311" s="1"/>
      <c r="OVN1311" s="1"/>
      <c r="OVO1311" s="1"/>
      <c r="OVP1311" s="1"/>
      <c r="OVQ1311" s="1"/>
      <c r="OVR1311" s="1"/>
      <c r="OVS1311" s="1"/>
      <c r="OVT1311" s="1"/>
      <c r="OVU1311" s="1"/>
      <c r="OVV1311" s="1"/>
      <c r="OVW1311" s="1"/>
      <c r="OVX1311" s="1"/>
      <c r="OVY1311" s="1"/>
      <c r="OVZ1311" s="1"/>
      <c r="OWA1311" s="1"/>
      <c r="OWB1311" s="1"/>
      <c r="OWC1311" s="1"/>
      <c r="OWD1311" s="1"/>
      <c r="OWE1311" s="1"/>
      <c r="OWF1311" s="1"/>
      <c r="OWG1311" s="1"/>
      <c r="OWH1311" s="1"/>
      <c r="OWI1311" s="1"/>
      <c r="OWJ1311" s="1"/>
      <c r="OWK1311" s="1"/>
      <c r="OWL1311" s="1"/>
      <c r="OWM1311" s="1"/>
      <c r="OWN1311" s="1"/>
      <c r="OWO1311" s="1"/>
      <c r="OWP1311" s="1"/>
      <c r="OWQ1311" s="1"/>
      <c r="OWR1311" s="1"/>
      <c r="OWS1311" s="1"/>
      <c r="OWT1311" s="1"/>
      <c r="OWU1311" s="1"/>
      <c r="OWV1311" s="1"/>
      <c r="OWW1311" s="1"/>
      <c r="OWX1311" s="1"/>
      <c r="OWY1311" s="1"/>
      <c r="OWZ1311" s="1"/>
      <c r="OXA1311" s="1"/>
      <c r="OXB1311" s="1"/>
      <c r="OXC1311" s="1"/>
      <c r="OXD1311" s="1"/>
      <c r="OXE1311" s="1"/>
      <c r="OXF1311" s="1"/>
      <c r="OXG1311" s="1"/>
      <c r="OXH1311" s="1"/>
      <c r="OXI1311" s="1"/>
      <c r="OXJ1311" s="1"/>
      <c r="OXK1311" s="1"/>
      <c r="OXL1311" s="1"/>
      <c r="OXM1311" s="1"/>
      <c r="OXN1311" s="1"/>
      <c r="OXO1311" s="1"/>
      <c r="OXP1311" s="1"/>
      <c r="OXQ1311" s="1"/>
      <c r="OXR1311" s="1"/>
      <c r="OXS1311" s="1"/>
      <c r="OXT1311" s="1"/>
      <c r="OXU1311" s="1"/>
      <c r="OXV1311" s="1"/>
      <c r="OXW1311" s="1"/>
      <c r="OXX1311" s="1"/>
      <c r="OXY1311" s="1"/>
      <c r="OXZ1311" s="1"/>
      <c r="OYA1311" s="1"/>
      <c r="OYB1311" s="1"/>
      <c r="OYC1311" s="1"/>
      <c r="OYD1311" s="1"/>
      <c r="OYE1311" s="1"/>
      <c r="OYF1311" s="1"/>
      <c r="OYG1311" s="1"/>
      <c r="OYH1311" s="1"/>
      <c r="OYI1311" s="1"/>
      <c r="OYJ1311" s="1"/>
      <c r="OYK1311" s="1"/>
      <c r="OYL1311" s="1"/>
      <c r="OYM1311" s="1"/>
      <c r="OYN1311" s="1"/>
      <c r="OYO1311" s="1"/>
      <c r="OYP1311" s="1"/>
      <c r="OYQ1311" s="1"/>
      <c r="OYR1311" s="1"/>
      <c r="OYS1311" s="1"/>
      <c r="OYT1311" s="1"/>
      <c r="OYU1311" s="1"/>
      <c r="OYV1311" s="1"/>
      <c r="OYW1311" s="1"/>
      <c r="OYX1311" s="1"/>
      <c r="OYY1311" s="1"/>
      <c r="OYZ1311" s="1"/>
      <c r="OZA1311" s="1"/>
      <c r="OZB1311" s="1"/>
      <c r="OZC1311" s="1"/>
      <c r="OZD1311" s="1"/>
      <c r="OZE1311" s="1"/>
      <c r="OZF1311" s="1"/>
      <c r="OZG1311" s="1"/>
      <c r="OZH1311" s="1"/>
      <c r="OZI1311" s="1"/>
      <c r="OZJ1311" s="1"/>
      <c r="OZK1311" s="1"/>
      <c r="OZL1311" s="1"/>
      <c r="OZM1311" s="1"/>
      <c r="OZN1311" s="1"/>
      <c r="OZO1311" s="1"/>
      <c r="OZP1311" s="1"/>
      <c r="OZQ1311" s="1"/>
      <c r="OZR1311" s="1"/>
      <c r="OZS1311" s="1"/>
      <c r="OZT1311" s="1"/>
      <c r="OZU1311" s="1"/>
      <c r="OZV1311" s="1"/>
      <c r="OZW1311" s="1"/>
      <c r="OZX1311" s="1"/>
      <c r="OZY1311" s="1"/>
      <c r="OZZ1311" s="1"/>
      <c r="PAA1311" s="1"/>
      <c r="PAB1311" s="1"/>
      <c r="PAC1311" s="1"/>
      <c r="PAD1311" s="1"/>
      <c r="PAE1311" s="1"/>
      <c r="PAF1311" s="1"/>
      <c r="PAG1311" s="1"/>
      <c r="PAH1311" s="1"/>
      <c r="PAI1311" s="1"/>
      <c r="PAJ1311" s="1"/>
      <c r="PAK1311" s="1"/>
      <c r="PAL1311" s="1"/>
      <c r="PAM1311" s="1"/>
      <c r="PAN1311" s="1"/>
      <c r="PAO1311" s="1"/>
      <c r="PAP1311" s="1"/>
      <c r="PAQ1311" s="1"/>
      <c r="PAR1311" s="1"/>
      <c r="PAS1311" s="1"/>
      <c r="PAT1311" s="1"/>
      <c r="PAU1311" s="1"/>
      <c r="PAV1311" s="1"/>
      <c r="PAW1311" s="1"/>
      <c r="PAX1311" s="1"/>
      <c r="PAY1311" s="1"/>
      <c r="PAZ1311" s="1"/>
      <c r="PBA1311" s="1"/>
      <c r="PBB1311" s="1"/>
      <c r="PBC1311" s="1"/>
      <c r="PBD1311" s="1"/>
      <c r="PBE1311" s="1"/>
      <c r="PBF1311" s="1"/>
      <c r="PBG1311" s="1"/>
      <c r="PBH1311" s="1"/>
      <c r="PBI1311" s="1"/>
      <c r="PBJ1311" s="1"/>
      <c r="PBK1311" s="1"/>
      <c r="PBL1311" s="1"/>
      <c r="PBM1311" s="1"/>
      <c r="PBN1311" s="1"/>
      <c r="PBO1311" s="1"/>
      <c r="PBP1311" s="1"/>
      <c r="PBQ1311" s="1"/>
      <c r="PBR1311" s="1"/>
      <c r="PBS1311" s="1"/>
      <c r="PBT1311" s="1"/>
      <c r="PBU1311" s="1"/>
      <c r="PBV1311" s="1"/>
      <c r="PBW1311" s="1"/>
      <c r="PBX1311" s="1"/>
      <c r="PBY1311" s="1"/>
      <c r="PBZ1311" s="1"/>
      <c r="PCA1311" s="1"/>
      <c r="PCB1311" s="1"/>
      <c r="PCC1311" s="1"/>
      <c r="PCD1311" s="1"/>
      <c r="PCE1311" s="1"/>
      <c r="PCF1311" s="1"/>
      <c r="PCG1311" s="1"/>
      <c r="PCH1311" s="1"/>
      <c r="PCI1311" s="1"/>
      <c r="PCJ1311" s="1"/>
      <c r="PCK1311" s="1"/>
      <c r="PCL1311" s="1"/>
      <c r="PCM1311" s="1"/>
      <c r="PCN1311" s="1"/>
      <c r="PCO1311" s="1"/>
      <c r="PCP1311" s="1"/>
      <c r="PCQ1311" s="1"/>
      <c r="PCR1311" s="1"/>
      <c r="PCS1311" s="1"/>
      <c r="PCT1311" s="1"/>
      <c r="PCU1311" s="1"/>
      <c r="PCV1311" s="1"/>
      <c r="PCW1311" s="1"/>
      <c r="PCX1311" s="1"/>
      <c r="PCY1311" s="1"/>
      <c r="PCZ1311" s="1"/>
      <c r="PDA1311" s="1"/>
      <c r="PDB1311" s="1"/>
      <c r="PDC1311" s="1"/>
      <c r="PDD1311" s="1"/>
      <c r="PDE1311" s="1"/>
      <c r="PDF1311" s="1"/>
      <c r="PDG1311" s="1"/>
      <c r="PDH1311" s="1"/>
      <c r="PDI1311" s="1"/>
      <c r="PDJ1311" s="1"/>
      <c r="PDK1311" s="1"/>
      <c r="PDL1311" s="1"/>
      <c r="PDM1311" s="1"/>
      <c r="PDN1311" s="1"/>
      <c r="PDO1311" s="1"/>
      <c r="PDP1311" s="1"/>
      <c r="PDQ1311" s="1"/>
      <c r="PDR1311" s="1"/>
      <c r="PDS1311" s="1"/>
      <c r="PDT1311" s="1"/>
      <c r="PDU1311" s="1"/>
      <c r="PDV1311" s="1"/>
      <c r="PDW1311" s="1"/>
      <c r="PDX1311" s="1"/>
      <c r="PDY1311" s="1"/>
      <c r="PDZ1311" s="1"/>
      <c r="PEA1311" s="1"/>
      <c r="PEB1311" s="1"/>
      <c r="PEC1311" s="1"/>
      <c r="PED1311" s="1"/>
      <c r="PEE1311" s="1"/>
      <c r="PEF1311" s="1"/>
      <c r="PEG1311" s="1"/>
      <c r="PEH1311" s="1"/>
      <c r="PEI1311" s="1"/>
      <c r="PEJ1311" s="1"/>
      <c r="PEK1311" s="1"/>
      <c r="PEL1311" s="1"/>
      <c r="PEM1311" s="1"/>
      <c r="PEN1311" s="1"/>
      <c r="PEO1311" s="1"/>
      <c r="PEP1311" s="1"/>
      <c r="PEQ1311" s="1"/>
      <c r="PER1311" s="1"/>
      <c r="PES1311" s="1"/>
      <c r="PET1311" s="1"/>
      <c r="PEU1311" s="1"/>
      <c r="PEV1311" s="1"/>
      <c r="PEW1311" s="1"/>
      <c r="PEX1311" s="1"/>
      <c r="PEY1311" s="1"/>
      <c r="PEZ1311" s="1"/>
      <c r="PFA1311" s="1"/>
      <c r="PFB1311" s="1"/>
      <c r="PFC1311" s="1"/>
      <c r="PFD1311" s="1"/>
      <c r="PFE1311" s="1"/>
      <c r="PFF1311" s="1"/>
      <c r="PFG1311" s="1"/>
      <c r="PFH1311" s="1"/>
      <c r="PFI1311" s="1"/>
      <c r="PFJ1311" s="1"/>
      <c r="PFK1311" s="1"/>
      <c r="PFL1311" s="1"/>
      <c r="PFM1311" s="1"/>
      <c r="PFN1311" s="1"/>
      <c r="PFO1311" s="1"/>
      <c r="PFP1311" s="1"/>
      <c r="PFQ1311" s="1"/>
      <c r="PFR1311" s="1"/>
      <c r="PFS1311" s="1"/>
      <c r="PFT1311" s="1"/>
      <c r="PFU1311" s="1"/>
      <c r="PFV1311" s="1"/>
      <c r="PFW1311" s="1"/>
      <c r="PFX1311" s="1"/>
      <c r="PFY1311" s="1"/>
      <c r="PFZ1311" s="1"/>
      <c r="PGA1311" s="1"/>
      <c r="PGB1311" s="1"/>
      <c r="PGC1311" s="1"/>
      <c r="PGD1311" s="1"/>
      <c r="PGE1311" s="1"/>
      <c r="PGF1311" s="1"/>
      <c r="PGG1311" s="1"/>
      <c r="PGH1311" s="1"/>
      <c r="PGI1311" s="1"/>
      <c r="PGJ1311" s="1"/>
      <c r="PGK1311" s="1"/>
      <c r="PGL1311" s="1"/>
      <c r="PGM1311" s="1"/>
      <c r="PGN1311" s="1"/>
      <c r="PGO1311" s="1"/>
      <c r="PGP1311" s="1"/>
      <c r="PGQ1311" s="1"/>
      <c r="PGR1311" s="1"/>
      <c r="PGS1311" s="1"/>
      <c r="PGT1311" s="1"/>
      <c r="PGU1311" s="1"/>
      <c r="PGV1311" s="1"/>
      <c r="PGW1311" s="1"/>
      <c r="PGX1311" s="1"/>
      <c r="PGY1311" s="1"/>
      <c r="PGZ1311" s="1"/>
      <c r="PHA1311" s="1"/>
      <c r="PHB1311" s="1"/>
      <c r="PHC1311" s="1"/>
      <c r="PHD1311" s="1"/>
      <c r="PHE1311" s="1"/>
      <c r="PHF1311" s="1"/>
      <c r="PHG1311" s="1"/>
      <c r="PHH1311" s="1"/>
      <c r="PHI1311" s="1"/>
      <c r="PHJ1311" s="1"/>
      <c r="PHK1311" s="1"/>
      <c r="PHL1311" s="1"/>
      <c r="PHM1311" s="1"/>
      <c r="PHN1311" s="1"/>
      <c r="PHO1311" s="1"/>
      <c r="PHP1311" s="1"/>
      <c r="PHQ1311" s="1"/>
      <c r="PHR1311" s="1"/>
      <c r="PHS1311" s="1"/>
      <c r="PHT1311" s="1"/>
      <c r="PHU1311" s="1"/>
      <c r="PHV1311" s="1"/>
      <c r="PHW1311" s="1"/>
      <c r="PHX1311" s="1"/>
      <c r="PHY1311" s="1"/>
      <c r="PHZ1311" s="1"/>
      <c r="PIA1311" s="1"/>
      <c r="PIB1311" s="1"/>
      <c r="PIC1311" s="1"/>
      <c r="PID1311" s="1"/>
      <c r="PIE1311" s="1"/>
      <c r="PIF1311" s="1"/>
      <c r="PIG1311" s="1"/>
      <c r="PIH1311" s="1"/>
      <c r="PII1311" s="1"/>
      <c r="PIJ1311" s="1"/>
      <c r="PIK1311" s="1"/>
      <c r="PIL1311" s="1"/>
      <c r="PIM1311" s="1"/>
      <c r="PIN1311" s="1"/>
      <c r="PIO1311" s="1"/>
      <c r="PIP1311" s="1"/>
      <c r="PIQ1311" s="1"/>
      <c r="PIR1311" s="1"/>
      <c r="PIS1311" s="1"/>
      <c r="PIT1311" s="1"/>
      <c r="PIU1311" s="1"/>
      <c r="PIV1311" s="1"/>
      <c r="PIW1311" s="1"/>
      <c r="PIX1311" s="1"/>
      <c r="PIY1311" s="1"/>
      <c r="PIZ1311" s="1"/>
      <c r="PJA1311" s="1"/>
      <c r="PJB1311" s="1"/>
      <c r="PJC1311" s="1"/>
      <c r="PJD1311" s="1"/>
      <c r="PJE1311" s="1"/>
      <c r="PJF1311" s="1"/>
      <c r="PJG1311" s="1"/>
      <c r="PJH1311" s="1"/>
      <c r="PJI1311" s="1"/>
      <c r="PJJ1311" s="1"/>
      <c r="PJK1311" s="1"/>
      <c r="PJL1311" s="1"/>
      <c r="PJM1311" s="1"/>
      <c r="PJN1311" s="1"/>
      <c r="PJO1311" s="1"/>
      <c r="PJP1311" s="1"/>
      <c r="PJQ1311" s="1"/>
      <c r="PJR1311" s="1"/>
      <c r="PJS1311" s="1"/>
      <c r="PJT1311" s="1"/>
      <c r="PJU1311" s="1"/>
      <c r="PJV1311" s="1"/>
      <c r="PJW1311" s="1"/>
      <c r="PJX1311" s="1"/>
      <c r="PJY1311" s="1"/>
      <c r="PJZ1311" s="1"/>
      <c r="PKA1311" s="1"/>
      <c r="PKB1311" s="1"/>
      <c r="PKC1311" s="1"/>
      <c r="PKD1311" s="1"/>
      <c r="PKE1311" s="1"/>
      <c r="PKF1311" s="1"/>
      <c r="PKG1311" s="1"/>
      <c r="PKH1311" s="1"/>
      <c r="PKI1311" s="1"/>
      <c r="PKJ1311" s="1"/>
      <c r="PKK1311" s="1"/>
      <c r="PKL1311" s="1"/>
      <c r="PKM1311" s="1"/>
      <c r="PKN1311" s="1"/>
      <c r="PKO1311" s="1"/>
      <c r="PKP1311" s="1"/>
      <c r="PKQ1311" s="1"/>
      <c r="PKR1311" s="1"/>
      <c r="PKS1311" s="1"/>
      <c r="PKT1311" s="1"/>
      <c r="PKU1311" s="1"/>
      <c r="PKV1311" s="1"/>
      <c r="PKW1311" s="1"/>
      <c r="PKX1311" s="1"/>
      <c r="PKY1311" s="1"/>
      <c r="PKZ1311" s="1"/>
      <c r="PLA1311" s="1"/>
      <c r="PLB1311" s="1"/>
      <c r="PLC1311" s="1"/>
      <c r="PLD1311" s="1"/>
      <c r="PLE1311" s="1"/>
      <c r="PLF1311" s="1"/>
      <c r="PLG1311" s="1"/>
      <c r="PLH1311" s="1"/>
      <c r="PLI1311" s="1"/>
      <c r="PLJ1311" s="1"/>
      <c r="PLK1311" s="1"/>
      <c r="PLL1311" s="1"/>
      <c r="PLM1311" s="1"/>
      <c r="PLN1311" s="1"/>
      <c r="PLO1311" s="1"/>
      <c r="PLP1311" s="1"/>
      <c r="PLQ1311" s="1"/>
      <c r="PLR1311" s="1"/>
      <c r="PLS1311" s="1"/>
      <c r="PLT1311" s="1"/>
      <c r="PLU1311" s="1"/>
      <c r="PLV1311" s="1"/>
      <c r="PLW1311" s="1"/>
      <c r="PLX1311" s="1"/>
      <c r="PLY1311" s="1"/>
      <c r="PLZ1311" s="1"/>
      <c r="PMA1311" s="1"/>
      <c r="PMB1311" s="1"/>
      <c r="PMC1311" s="1"/>
      <c r="PMD1311" s="1"/>
      <c r="PME1311" s="1"/>
      <c r="PMF1311" s="1"/>
      <c r="PMG1311" s="1"/>
      <c r="PMH1311" s="1"/>
      <c r="PMI1311" s="1"/>
      <c r="PMJ1311" s="1"/>
      <c r="PMK1311" s="1"/>
      <c r="PML1311" s="1"/>
      <c r="PMM1311" s="1"/>
      <c r="PMN1311" s="1"/>
      <c r="PMO1311" s="1"/>
      <c r="PMP1311" s="1"/>
      <c r="PMQ1311" s="1"/>
      <c r="PMR1311" s="1"/>
      <c r="PMS1311" s="1"/>
      <c r="PMT1311" s="1"/>
      <c r="PMU1311" s="1"/>
      <c r="PMV1311" s="1"/>
      <c r="PMW1311" s="1"/>
      <c r="PMX1311" s="1"/>
      <c r="PMY1311" s="1"/>
      <c r="PMZ1311" s="1"/>
      <c r="PNA1311" s="1"/>
      <c r="PNB1311" s="1"/>
      <c r="PNC1311" s="1"/>
      <c r="PND1311" s="1"/>
      <c r="PNE1311" s="1"/>
      <c r="PNF1311" s="1"/>
      <c r="PNG1311" s="1"/>
      <c r="PNH1311" s="1"/>
      <c r="PNI1311" s="1"/>
      <c r="PNJ1311" s="1"/>
      <c r="PNK1311" s="1"/>
      <c r="PNL1311" s="1"/>
      <c r="PNM1311" s="1"/>
      <c r="PNN1311" s="1"/>
      <c r="PNO1311" s="1"/>
      <c r="PNP1311" s="1"/>
      <c r="PNQ1311" s="1"/>
      <c r="PNR1311" s="1"/>
      <c r="PNS1311" s="1"/>
      <c r="PNT1311" s="1"/>
      <c r="PNU1311" s="1"/>
      <c r="PNV1311" s="1"/>
      <c r="PNW1311" s="1"/>
      <c r="PNX1311" s="1"/>
      <c r="PNY1311" s="1"/>
      <c r="PNZ1311" s="1"/>
      <c r="POA1311" s="1"/>
      <c r="POB1311" s="1"/>
      <c r="POC1311" s="1"/>
      <c r="POD1311" s="1"/>
      <c r="POE1311" s="1"/>
      <c r="POF1311" s="1"/>
      <c r="POG1311" s="1"/>
      <c r="POH1311" s="1"/>
      <c r="POI1311" s="1"/>
      <c r="POJ1311" s="1"/>
      <c r="POK1311" s="1"/>
      <c r="POL1311" s="1"/>
      <c r="POM1311" s="1"/>
      <c r="PON1311" s="1"/>
      <c r="POO1311" s="1"/>
      <c r="POP1311" s="1"/>
      <c r="POQ1311" s="1"/>
      <c r="POR1311" s="1"/>
      <c r="POS1311" s="1"/>
      <c r="POT1311" s="1"/>
      <c r="POU1311" s="1"/>
      <c r="POV1311" s="1"/>
      <c r="POW1311" s="1"/>
      <c r="POX1311" s="1"/>
      <c r="POY1311" s="1"/>
      <c r="POZ1311" s="1"/>
      <c r="PPA1311" s="1"/>
      <c r="PPB1311" s="1"/>
      <c r="PPC1311" s="1"/>
      <c r="PPD1311" s="1"/>
      <c r="PPE1311" s="1"/>
      <c r="PPF1311" s="1"/>
      <c r="PPG1311" s="1"/>
      <c r="PPH1311" s="1"/>
      <c r="PPI1311" s="1"/>
      <c r="PPJ1311" s="1"/>
      <c r="PPK1311" s="1"/>
      <c r="PPL1311" s="1"/>
      <c r="PPM1311" s="1"/>
      <c r="PPN1311" s="1"/>
      <c r="PPO1311" s="1"/>
      <c r="PPP1311" s="1"/>
      <c r="PPQ1311" s="1"/>
      <c r="PPR1311" s="1"/>
      <c r="PPS1311" s="1"/>
      <c r="PPT1311" s="1"/>
      <c r="PPU1311" s="1"/>
      <c r="PPV1311" s="1"/>
      <c r="PPW1311" s="1"/>
      <c r="PPX1311" s="1"/>
      <c r="PPY1311" s="1"/>
      <c r="PPZ1311" s="1"/>
      <c r="PQA1311" s="1"/>
      <c r="PQB1311" s="1"/>
      <c r="PQC1311" s="1"/>
      <c r="PQD1311" s="1"/>
      <c r="PQE1311" s="1"/>
      <c r="PQF1311" s="1"/>
      <c r="PQG1311" s="1"/>
      <c r="PQH1311" s="1"/>
      <c r="PQI1311" s="1"/>
      <c r="PQJ1311" s="1"/>
      <c r="PQK1311" s="1"/>
      <c r="PQL1311" s="1"/>
      <c r="PQM1311" s="1"/>
      <c r="PQN1311" s="1"/>
      <c r="PQO1311" s="1"/>
      <c r="PQP1311" s="1"/>
      <c r="PQQ1311" s="1"/>
      <c r="PQR1311" s="1"/>
      <c r="PQS1311" s="1"/>
      <c r="PQT1311" s="1"/>
      <c r="PQU1311" s="1"/>
      <c r="PQV1311" s="1"/>
      <c r="PQW1311" s="1"/>
      <c r="PQX1311" s="1"/>
      <c r="PQY1311" s="1"/>
      <c r="PQZ1311" s="1"/>
      <c r="PRA1311" s="1"/>
      <c r="PRB1311" s="1"/>
      <c r="PRC1311" s="1"/>
      <c r="PRD1311" s="1"/>
      <c r="PRE1311" s="1"/>
      <c r="PRF1311" s="1"/>
      <c r="PRG1311" s="1"/>
      <c r="PRH1311" s="1"/>
      <c r="PRI1311" s="1"/>
      <c r="PRJ1311" s="1"/>
      <c r="PRK1311" s="1"/>
      <c r="PRL1311" s="1"/>
      <c r="PRM1311" s="1"/>
      <c r="PRN1311" s="1"/>
      <c r="PRO1311" s="1"/>
      <c r="PRP1311" s="1"/>
      <c r="PRQ1311" s="1"/>
      <c r="PRR1311" s="1"/>
      <c r="PRS1311" s="1"/>
      <c r="PRT1311" s="1"/>
      <c r="PRU1311" s="1"/>
      <c r="PRV1311" s="1"/>
      <c r="PRW1311" s="1"/>
      <c r="PRX1311" s="1"/>
      <c r="PRY1311" s="1"/>
      <c r="PRZ1311" s="1"/>
      <c r="PSA1311" s="1"/>
      <c r="PSB1311" s="1"/>
      <c r="PSC1311" s="1"/>
      <c r="PSD1311" s="1"/>
      <c r="PSE1311" s="1"/>
      <c r="PSF1311" s="1"/>
      <c r="PSG1311" s="1"/>
      <c r="PSH1311" s="1"/>
      <c r="PSI1311" s="1"/>
      <c r="PSJ1311" s="1"/>
      <c r="PSK1311" s="1"/>
      <c r="PSL1311" s="1"/>
      <c r="PSM1311" s="1"/>
      <c r="PSN1311" s="1"/>
      <c r="PSO1311" s="1"/>
      <c r="PSP1311" s="1"/>
      <c r="PSQ1311" s="1"/>
      <c r="PSR1311" s="1"/>
      <c r="PSS1311" s="1"/>
      <c r="PST1311" s="1"/>
      <c r="PSU1311" s="1"/>
      <c r="PSV1311" s="1"/>
      <c r="PSW1311" s="1"/>
      <c r="PSX1311" s="1"/>
      <c r="PSY1311" s="1"/>
      <c r="PSZ1311" s="1"/>
      <c r="PTA1311" s="1"/>
      <c r="PTB1311" s="1"/>
      <c r="PTC1311" s="1"/>
      <c r="PTD1311" s="1"/>
      <c r="PTE1311" s="1"/>
      <c r="PTF1311" s="1"/>
      <c r="PTG1311" s="1"/>
      <c r="PTH1311" s="1"/>
      <c r="PTI1311" s="1"/>
      <c r="PTJ1311" s="1"/>
      <c r="PTK1311" s="1"/>
      <c r="PTL1311" s="1"/>
      <c r="PTM1311" s="1"/>
      <c r="PTN1311" s="1"/>
      <c r="PTO1311" s="1"/>
      <c r="PTP1311" s="1"/>
      <c r="PTQ1311" s="1"/>
      <c r="PTR1311" s="1"/>
      <c r="PTS1311" s="1"/>
      <c r="PTT1311" s="1"/>
      <c r="PTU1311" s="1"/>
      <c r="PTV1311" s="1"/>
      <c r="PTW1311" s="1"/>
      <c r="PTX1311" s="1"/>
      <c r="PTY1311" s="1"/>
      <c r="PTZ1311" s="1"/>
      <c r="PUA1311" s="1"/>
      <c r="PUB1311" s="1"/>
      <c r="PUC1311" s="1"/>
      <c r="PUD1311" s="1"/>
      <c r="PUE1311" s="1"/>
      <c r="PUF1311" s="1"/>
      <c r="PUG1311" s="1"/>
      <c r="PUH1311" s="1"/>
      <c r="PUI1311" s="1"/>
      <c r="PUJ1311" s="1"/>
      <c r="PUK1311" s="1"/>
      <c r="PUL1311" s="1"/>
      <c r="PUM1311" s="1"/>
      <c r="PUN1311" s="1"/>
      <c r="PUO1311" s="1"/>
      <c r="PUP1311" s="1"/>
      <c r="PUQ1311" s="1"/>
      <c r="PUR1311" s="1"/>
      <c r="PUS1311" s="1"/>
      <c r="PUT1311" s="1"/>
      <c r="PUU1311" s="1"/>
      <c r="PUV1311" s="1"/>
      <c r="PUW1311" s="1"/>
      <c r="PUX1311" s="1"/>
      <c r="PUY1311" s="1"/>
      <c r="PUZ1311" s="1"/>
      <c r="PVA1311" s="1"/>
      <c r="PVB1311" s="1"/>
      <c r="PVC1311" s="1"/>
      <c r="PVD1311" s="1"/>
      <c r="PVE1311" s="1"/>
      <c r="PVF1311" s="1"/>
      <c r="PVG1311" s="1"/>
      <c r="PVH1311" s="1"/>
      <c r="PVI1311" s="1"/>
      <c r="PVJ1311" s="1"/>
      <c r="PVK1311" s="1"/>
      <c r="PVL1311" s="1"/>
      <c r="PVM1311" s="1"/>
      <c r="PVN1311" s="1"/>
      <c r="PVO1311" s="1"/>
      <c r="PVP1311" s="1"/>
      <c r="PVQ1311" s="1"/>
      <c r="PVR1311" s="1"/>
      <c r="PVS1311" s="1"/>
      <c r="PVT1311" s="1"/>
      <c r="PVU1311" s="1"/>
      <c r="PVV1311" s="1"/>
      <c r="PVW1311" s="1"/>
      <c r="PVX1311" s="1"/>
      <c r="PVY1311" s="1"/>
      <c r="PVZ1311" s="1"/>
      <c r="PWA1311" s="1"/>
      <c r="PWB1311" s="1"/>
      <c r="PWC1311" s="1"/>
      <c r="PWD1311" s="1"/>
      <c r="PWE1311" s="1"/>
      <c r="PWF1311" s="1"/>
      <c r="PWG1311" s="1"/>
      <c r="PWH1311" s="1"/>
      <c r="PWI1311" s="1"/>
      <c r="PWJ1311" s="1"/>
      <c r="PWK1311" s="1"/>
      <c r="PWL1311" s="1"/>
      <c r="PWM1311" s="1"/>
      <c r="PWN1311" s="1"/>
      <c r="PWO1311" s="1"/>
      <c r="PWP1311" s="1"/>
      <c r="PWQ1311" s="1"/>
      <c r="PWR1311" s="1"/>
      <c r="PWS1311" s="1"/>
      <c r="PWT1311" s="1"/>
      <c r="PWU1311" s="1"/>
      <c r="PWV1311" s="1"/>
      <c r="PWW1311" s="1"/>
      <c r="PWX1311" s="1"/>
      <c r="PWY1311" s="1"/>
      <c r="PWZ1311" s="1"/>
      <c r="PXA1311" s="1"/>
      <c r="PXB1311" s="1"/>
      <c r="PXC1311" s="1"/>
      <c r="PXD1311" s="1"/>
      <c r="PXE1311" s="1"/>
      <c r="PXF1311" s="1"/>
      <c r="PXG1311" s="1"/>
      <c r="PXH1311" s="1"/>
      <c r="PXI1311" s="1"/>
      <c r="PXJ1311" s="1"/>
      <c r="PXK1311" s="1"/>
      <c r="PXL1311" s="1"/>
      <c r="PXM1311" s="1"/>
      <c r="PXN1311" s="1"/>
      <c r="PXO1311" s="1"/>
      <c r="PXP1311" s="1"/>
      <c r="PXQ1311" s="1"/>
      <c r="PXR1311" s="1"/>
      <c r="PXS1311" s="1"/>
      <c r="PXT1311" s="1"/>
      <c r="PXU1311" s="1"/>
      <c r="PXV1311" s="1"/>
      <c r="PXW1311" s="1"/>
      <c r="PXX1311" s="1"/>
      <c r="PXY1311" s="1"/>
      <c r="PXZ1311" s="1"/>
      <c r="PYA1311" s="1"/>
      <c r="PYB1311" s="1"/>
      <c r="PYC1311" s="1"/>
      <c r="PYD1311" s="1"/>
      <c r="PYE1311" s="1"/>
      <c r="PYF1311" s="1"/>
      <c r="PYG1311" s="1"/>
      <c r="PYH1311" s="1"/>
      <c r="PYI1311" s="1"/>
      <c r="PYJ1311" s="1"/>
      <c r="PYK1311" s="1"/>
      <c r="PYL1311" s="1"/>
      <c r="PYM1311" s="1"/>
      <c r="PYN1311" s="1"/>
      <c r="PYO1311" s="1"/>
      <c r="PYP1311" s="1"/>
      <c r="PYQ1311" s="1"/>
      <c r="PYR1311" s="1"/>
      <c r="PYS1311" s="1"/>
      <c r="PYT1311" s="1"/>
      <c r="PYU1311" s="1"/>
      <c r="PYV1311" s="1"/>
      <c r="PYW1311" s="1"/>
      <c r="PYX1311" s="1"/>
      <c r="PYY1311" s="1"/>
      <c r="PYZ1311" s="1"/>
      <c r="PZA1311" s="1"/>
      <c r="PZB1311" s="1"/>
      <c r="PZC1311" s="1"/>
      <c r="PZD1311" s="1"/>
      <c r="PZE1311" s="1"/>
      <c r="PZF1311" s="1"/>
      <c r="PZG1311" s="1"/>
      <c r="PZH1311" s="1"/>
      <c r="PZI1311" s="1"/>
      <c r="PZJ1311" s="1"/>
      <c r="PZK1311" s="1"/>
      <c r="PZL1311" s="1"/>
      <c r="PZM1311" s="1"/>
      <c r="PZN1311" s="1"/>
      <c r="PZO1311" s="1"/>
      <c r="PZP1311" s="1"/>
      <c r="PZQ1311" s="1"/>
      <c r="PZR1311" s="1"/>
      <c r="PZS1311" s="1"/>
      <c r="PZT1311" s="1"/>
      <c r="PZU1311" s="1"/>
      <c r="PZV1311" s="1"/>
      <c r="PZW1311" s="1"/>
      <c r="PZX1311" s="1"/>
      <c r="PZY1311" s="1"/>
      <c r="PZZ1311" s="1"/>
      <c r="QAA1311" s="1"/>
      <c r="QAB1311" s="1"/>
      <c r="QAC1311" s="1"/>
      <c r="QAD1311" s="1"/>
      <c r="QAE1311" s="1"/>
      <c r="QAF1311" s="1"/>
      <c r="QAG1311" s="1"/>
      <c r="QAH1311" s="1"/>
      <c r="QAI1311" s="1"/>
      <c r="QAJ1311" s="1"/>
      <c r="QAK1311" s="1"/>
      <c r="QAL1311" s="1"/>
      <c r="QAM1311" s="1"/>
      <c r="QAN1311" s="1"/>
      <c r="QAO1311" s="1"/>
      <c r="QAP1311" s="1"/>
      <c r="QAQ1311" s="1"/>
      <c r="QAR1311" s="1"/>
      <c r="QAS1311" s="1"/>
      <c r="QAT1311" s="1"/>
      <c r="QAU1311" s="1"/>
      <c r="QAV1311" s="1"/>
      <c r="QAW1311" s="1"/>
      <c r="QAX1311" s="1"/>
      <c r="QAY1311" s="1"/>
      <c r="QAZ1311" s="1"/>
      <c r="QBA1311" s="1"/>
      <c r="QBB1311" s="1"/>
      <c r="QBC1311" s="1"/>
      <c r="QBD1311" s="1"/>
      <c r="QBE1311" s="1"/>
      <c r="QBF1311" s="1"/>
      <c r="QBG1311" s="1"/>
      <c r="QBH1311" s="1"/>
      <c r="QBI1311" s="1"/>
      <c r="QBJ1311" s="1"/>
      <c r="QBK1311" s="1"/>
      <c r="QBL1311" s="1"/>
      <c r="QBM1311" s="1"/>
      <c r="QBN1311" s="1"/>
      <c r="QBO1311" s="1"/>
      <c r="QBP1311" s="1"/>
      <c r="QBQ1311" s="1"/>
      <c r="QBR1311" s="1"/>
      <c r="QBS1311" s="1"/>
      <c r="QBT1311" s="1"/>
      <c r="QBU1311" s="1"/>
      <c r="QBV1311" s="1"/>
      <c r="QBW1311" s="1"/>
      <c r="QBX1311" s="1"/>
      <c r="QBY1311" s="1"/>
      <c r="QBZ1311" s="1"/>
      <c r="QCA1311" s="1"/>
      <c r="QCB1311" s="1"/>
      <c r="QCC1311" s="1"/>
      <c r="QCD1311" s="1"/>
      <c r="QCE1311" s="1"/>
      <c r="QCF1311" s="1"/>
      <c r="QCG1311" s="1"/>
      <c r="QCH1311" s="1"/>
      <c r="QCI1311" s="1"/>
      <c r="QCJ1311" s="1"/>
      <c r="QCK1311" s="1"/>
      <c r="QCL1311" s="1"/>
      <c r="QCM1311" s="1"/>
      <c r="QCN1311" s="1"/>
      <c r="QCO1311" s="1"/>
      <c r="QCP1311" s="1"/>
      <c r="QCQ1311" s="1"/>
      <c r="QCR1311" s="1"/>
      <c r="QCS1311" s="1"/>
      <c r="QCT1311" s="1"/>
      <c r="QCU1311" s="1"/>
      <c r="QCV1311" s="1"/>
      <c r="QCW1311" s="1"/>
      <c r="QCX1311" s="1"/>
      <c r="QCY1311" s="1"/>
      <c r="QCZ1311" s="1"/>
      <c r="QDA1311" s="1"/>
      <c r="QDB1311" s="1"/>
      <c r="QDC1311" s="1"/>
      <c r="QDD1311" s="1"/>
      <c r="QDE1311" s="1"/>
      <c r="QDF1311" s="1"/>
      <c r="QDG1311" s="1"/>
      <c r="QDH1311" s="1"/>
      <c r="QDI1311" s="1"/>
      <c r="QDJ1311" s="1"/>
      <c r="QDK1311" s="1"/>
      <c r="QDL1311" s="1"/>
      <c r="QDM1311" s="1"/>
      <c r="QDN1311" s="1"/>
      <c r="QDO1311" s="1"/>
      <c r="QDP1311" s="1"/>
      <c r="QDQ1311" s="1"/>
      <c r="QDR1311" s="1"/>
      <c r="QDS1311" s="1"/>
      <c r="QDT1311" s="1"/>
      <c r="QDU1311" s="1"/>
      <c r="QDV1311" s="1"/>
      <c r="QDW1311" s="1"/>
      <c r="QDX1311" s="1"/>
      <c r="QDY1311" s="1"/>
      <c r="QDZ1311" s="1"/>
      <c r="QEA1311" s="1"/>
      <c r="QEB1311" s="1"/>
      <c r="QEC1311" s="1"/>
      <c r="QED1311" s="1"/>
      <c r="QEE1311" s="1"/>
      <c r="QEF1311" s="1"/>
      <c r="QEG1311" s="1"/>
      <c r="QEH1311" s="1"/>
      <c r="QEI1311" s="1"/>
      <c r="QEJ1311" s="1"/>
      <c r="QEK1311" s="1"/>
      <c r="QEL1311" s="1"/>
      <c r="QEM1311" s="1"/>
      <c r="QEN1311" s="1"/>
      <c r="QEO1311" s="1"/>
      <c r="QEP1311" s="1"/>
      <c r="QEQ1311" s="1"/>
      <c r="QER1311" s="1"/>
      <c r="QES1311" s="1"/>
      <c r="QET1311" s="1"/>
      <c r="QEU1311" s="1"/>
      <c r="QEV1311" s="1"/>
      <c r="QEW1311" s="1"/>
      <c r="QEX1311" s="1"/>
      <c r="QEY1311" s="1"/>
      <c r="QEZ1311" s="1"/>
      <c r="QFA1311" s="1"/>
      <c r="QFB1311" s="1"/>
      <c r="QFC1311" s="1"/>
      <c r="QFD1311" s="1"/>
      <c r="QFE1311" s="1"/>
      <c r="QFF1311" s="1"/>
      <c r="QFG1311" s="1"/>
      <c r="QFH1311" s="1"/>
      <c r="QFI1311" s="1"/>
      <c r="QFJ1311" s="1"/>
      <c r="QFK1311" s="1"/>
      <c r="QFL1311" s="1"/>
      <c r="QFM1311" s="1"/>
      <c r="QFN1311" s="1"/>
      <c r="QFO1311" s="1"/>
      <c r="QFP1311" s="1"/>
      <c r="QFQ1311" s="1"/>
      <c r="QFR1311" s="1"/>
      <c r="QFS1311" s="1"/>
      <c r="QFT1311" s="1"/>
      <c r="QFU1311" s="1"/>
      <c r="QFV1311" s="1"/>
      <c r="QFW1311" s="1"/>
      <c r="QFX1311" s="1"/>
      <c r="QFY1311" s="1"/>
      <c r="QFZ1311" s="1"/>
      <c r="QGA1311" s="1"/>
      <c r="QGB1311" s="1"/>
      <c r="QGC1311" s="1"/>
      <c r="QGD1311" s="1"/>
      <c r="QGE1311" s="1"/>
      <c r="QGF1311" s="1"/>
      <c r="QGG1311" s="1"/>
      <c r="QGH1311" s="1"/>
      <c r="QGI1311" s="1"/>
      <c r="QGJ1311" s="1"/>
      <c r="QGK1311" s="1"/>
      <c r="QGL1311" s="1"/>
      <c r="QGM1311" s="1"/>
      <c r="QGN1311" s="1"/>
      <c r="QGO1311" s="1"/>
      <c r="QGP1311" s="1"/>
      <c r="QGQ1311" s="1"/>
      <c r="QGR1311" s="1"/>
      <c r="QGS1311" s="1"/>
      <c r="QGT1311" s="1"/>
      <c r="QGU1311" s="1"/>
      <c r="QGV1311" s="1"/>
      <c r="QGW1311" s="1"/>
      <c r="QGX1311" s="1"/>
      <c r="QGY1311" s="1"/>
      <c r="QGZ1311" s="1"/>
      <c r="QHA1311" s="1"/>
      <c r="QHB1311" s="1"/>
      <c r="QHC1311" s="1"/>
      <c r="QHD1311" s="1"/>
      <c r="QHE1311" s="1"/>
      <c r="QHF1311" s="1"/>
      <c r="QHG1311" s="1"/>
      <c r="QHH1311" s="1"/>
      <c r="QHI1311" s="1"/>
      <c r="QHJ1311" s="1"/>
      <c r="QHK1311" s="1"/>
      <c r="QHL1311" s="1"/>
      <c r="QHM1311" s="1"/>
      <c r="QHN1311" s="1"/>
      <c r="QHO1311" s="1"/>
      <c r="QHP1311" s="1"/>
      <c r="QHQ1311" s="1"/>
      <c r="QHR1311" s="1"/>
      <c r="QHS1311" s="1"/>
      <c r="QHT1311" s="1"/>
      <c r="QHU1311" s="1"/>
      <c r="QHV1311" s="1"/>
      <c r="QHW1311" s="1"/>
      <c r="QHX1311" s="1"/>
      <c r="QHY1311" s="1"/>
      <c r="QHZ1311" s="1"/>
      <c r="QIA1311" s="1"/>
      <c r="QIB1311" s="1"/>
      <c r="QIC1311" s="1"/>
      <c r="QID1311" s="1"/>
      <c r="QIE1311" s="1"/>
      <c r="QIF1311" s="1"/>
      <c r="QIG1311" s="1"/>
      <c r="QIH1311" s="1"/>
      <c r="QII1311" s="1"/>
      <c r="QIJ1311" s="1"/>
      <c r="QIK1311" s="1"/>
      <c r="QIL1311" s="1"/>
      <c r="QIM1311" s="1"/>
      <c r="QIN1311" s="1"/>
      <c r="QIO1311" s="1"/>
      <c r="QIP1311" s="1"/>
      <c r="QIQ1311" s="1"/>
      <c r="QIR1311" s="1"/>
      <c r="QIS1311" s="1"/>
      <c r="QIT1311" s="1"/>
      <c r="QIU1311" s="1"/>
      <c r="QIV1311" s="1"/>
      <c r="QIW1311" s="1"/>
      <c r="QIX1311" s="1"/>
      <c r="QIY1311" s="1"/>
      <c r="QIZ1311" s="1"/>
      <c r="QJA1311" s="1"/>
      <c r="QJB1311" s="1"/>
      <c r="QJC1311" s="1"/>
      <c r="QJD1311" s="1"/>
      <c r="QJE1311" s="1"/>
      <c r="QJF1311" s="1"/>
      <c r="QJG1311" s="1"/>
      <c r="QJH1311" s="1"/>
      <c r="QJI1311" s="1"/>
      <c r="QJJ1311" s="1"/>
      <c r="QJK1311" s="1"/>
      <c r="QJL1311" s="1"/>
      <c r="QJM1311" s="1"/>
      <c r="QJN1311" s="1"/>
      <c r="QJO1311" s="1"/>
      <c r="QJP1311" s="1"/>
      <c r="QJQ1311" s="1"/>
      <c r="QJR1311" s="1"/>
      <c r="QJS1311" s="1"/>
      <c r="QJT1311" s="1"/>
      <c r="QJU1311" s="1"/>
      <c r="QJV1311" s="1"/>
      <c r="QJW1311" s="1"/>
      <c r="QJX1311" s="1"/>
      <c r="QJY1311" s="1"/>
      <c r="QJZ1311" s="1"/>
      <c r="QKA1311" s="1"/>
      <c r="QKB1311" s="1"/>
      <c r="QKC1311" s="1"/>
      <c r="QKD1311" s="1"/>
      <c r="QKE1311" s="1"/>
      <c r="QKF1311" s="1"/>
      <c r="QKG1311" s="1"/>
      <c r="QKH1311" s="1"/>
      <c r="QKI1311" s="1"/>
      <c r="QKJ1311" s="1"/>
      <c r="QKK1311" s="1"/>
      <c r="QKL1311" s="1"/>
      <c r="QKM1311" s="1"/>
      <c r="QKN1311" s="1"/>
      <c r="QKO1311" s="1"/>
      <c r="QKP1311" s="1"/>
      <c r="QKQ1311" s="1"/>
      <c r="QKR1311" s="1"/>
      <c r="QKS1311" s="1"/>
      <c r="QKT1311" s="1"/>
      <c r="QKU1311" s="1"/>
      <c r="QKV1311" s="1"/>
      <c r="QKW1311" s="1"/>
      <c r="QKX1311" s="1"/>
      <c r="QKY1311" s="1"/>
      <c r="QKZ1311" s="1"/>
      <c r="QLA1311" s="1"/>
      <c r="QLB1311" s="1"/>
      <c r="QLC1311" s="1"/>
      <c r="QLD1311" s="1"/>
      <c r="QLE1311" s="1"/>
      <c r="QLF1311" s="1"/>
      <c r="QLG1311" s="1"/>
      <c r="QLH1311" s="1"/>
      <c r="QLI1311" s="1"/>
      <c r="QLJ1311" s="1"/>
      <c r="QLK1311" s="1"/>
      <c r="QLL1311" s="1"/>
      <c r="QLM1311" s="1"/>
      <c r="QLN1311" s="1"/>
      <c r="QLO1311" s="1"/>
      <c r="QLP1311" s="1"/>
      <c r="QLQ1311" s="1"/>
      <c r="QLR1311" s="1"/>
      <c r="QLS1311" s="1"/>
      <c r="QLT1311" s="1"/>
      <c r="QLU1311" s="1"/>
      <c r="QLV1311" s="1"/>
      <c r="QLW1311" s="1"/>
      <c r="QLX1311" s="1"/>
      <c r="QLY1311" s="1"/>
      <c r="QLZ1311" s="1"/>
      <c r="QMA1311" s="1"/>
      <c r="QMB1311" s="1"/>
      <c r="QMC1311" s="1"/>
      <c r="QMD1311" s="1"/>
      <c r="QME1311" s="1"/>
      <c r="QMF1311" s="1"/>
      <c r="QMG1311" s="1"/>
      <c r="QMH1311" s="1"/>
      <c r="QMI1311" s="1"/>
      <c r="QMJ1311" s="1"/>
      <c r="QMK1311" s="1"/>
      <c r="QML1311" s="1"/>
      <c r="QMM1311" s="1"/>
      <c r="QMN1311" s="1"/>
      <c r="QMO1311" s="1"/>
      <c r="QMP1311" s="1"/>
      <c r="QMQ1311" s="1"/>
      <c r="QMR1311" s="1"/>
      <c r="QMS1311" s="1"/>
      <c r="QMT1311" s="1"/>
      <c r="QMU1311" s="1"/>
      <c r="QMV1311" s="1"/>
      <c r="QMW1311" s="1"/>
      <c r="QMX1311" s="1"/>
      <c r="QMY1311" s="1"/>
      <c r="QMZ1311" s="1"/>
      <c r="QNA1311" s="1"/>
      <c r="QNB1311" s="1"/>
      <c r="QNC1311" s="1"/>
      <c r="QND1311" s="1"/>
      <c r="QNE1311" s="1"/>
      <c r="QNF1311" s="1"/>
      <c r="QNG1311" s="1"/>
      <c r="QNH1311" s="1"/>
      <c r="QNI1311" s="1"/>
      <c r="QNJ1311" s="1"/>
      <c r="QNK1311" s="1"/>
      <c r="QNL1311" s="1"/>
      <c r="QNM1311" s="1"/>
      <c r="QNN1311" s="1"/>
      <c r="QNO1311" s="1"/>
      <c r="QNP1311" s="1"/>
      <c r="QNQ1311" s="1"/>
      <c r="QNR1311" s="1"/>
      <c r="QNS1311" s="1"/>
      <c r="QNT1311" s="1"/>
      <c r="QNU1311" s="1"/>
      <c r="QNV1311" s="1"/>
      <c r="QNW1311" s="1"/>
      <c r="QNX1311" s="1"/>
      <c r="QNY1311" s="1"/>
      <c r="QNZ1311" s="1"/>
      <c r="QOA1311" s="1"/>
      <c r="QOB1311" s="1"/>
      <c r="QOC1311" s="1"/>
      <c r="QOD1311" s="1"/>
      <c r="QOE1311" s="1"/>
      <c r="QOF1311" s="1"/>
      <c r="QOG1311" s="1"/>
      <c r="QOH1311" s="1"/>
      <c r="QOI1311" s="1"/>
      <c r="QOJ1311" s="1"/>
      <c r="QOK1311" s="1"/>
      <c r="QOL1311" s="1"/>
      <c r="QOM1311" s="1"/>
      <c r="QON1311" s="1"/>
      <c r="QOO1311" s="1"/>
      <c r="QOP1311" s="1"/>
      <c r="QOQ1311" s="1"/>
      <c r="QOR1311" s="1"/>
      <c r="QOS1311" s="1"/>
      <c r="QOT1311" s="1"/>
      <c r="QOU1311" s="1"/>
      <c r="QOV1311" s="1"/>
      <c r="QOW1311" s="1"/>
      <c r="QOX1311" s="1"/>
      <c r="QOY1311" s="1"/>
      <c r="QOZ1311" s="1"/>
      <c r="QPA1311" s="1"/>
      <c r="QPB1311" s="1"/>
      <c r="QPC1311" s="1"/>
      <c r="QPD1311" s="1"/>
      <c r="QPE1311" s="1"/>
      <c r="QPF1311" s="1"/>
      <c r="QPG1311" s="1"/>
      <c r="QPH1311" s="1"/>
      <c r="QPI1311" s="1"/>
      <c r="QPJ1311" s="1"/>
      <c r="QPK1311" s="1"/>
      <c r="QPL1311" s="1"/>
      <c r="QPM1311" s="1"/>
      <c r="QPN1311" s="1"/>
      <c r="QPO1311" s="1"/>
      <c r="QPP1311" s="1"/>
      <c r="QPQ1311" s="1"/>
      <c r="QPR1311" s="1"/>
      <c r="QPS1311" s="1"/>
      <c r="QPT1311" s="1"/>
      <c r="QPU1311" s="1"/>
      <c r="QPV1311" s="1"/>
      <c r="QPW1311" s="1"/>
      <c r="QPX1311" s="1"/>
      <c r="QPY1311" s="1"/>
      <c r="QPZ1311" s="1"/>
      <c r="QQA1311" s="1"/>
      <c r="QQB1311" s="1"/>
      <c r="QQC1311" s="1"/>
      <c r="QQD1311" s="1"/>
      <c r="QQE1311" s="1"/>
      <c r="QQF1311" s="1"/>
      <c r="QQG1311" s="1"/>
      <c r="QQH1311" s="1"/>
      <c r="QQI1311" s="1"/>
      <c r="QQJ1311" s="1"/>
      <c r="QQK1311" s="1"/>
      <c r="QQL1311" s="1"/>
      <c r="QQM1311" s="1"/>
      <c r="QQN1311" s="1"/>
      <c r="QQO1311" s="1"/>
      <c r="QQP1311" s="1"/>
      <c r="QQQ1311" s="1"/>
      <c r="QQR1311" s="1"/>
      <c r="QQS1311" s="1"/>
      <c r="QQT1311" s="1"/>
      <c r="QQU1311" s="1"/>
      <c r="QQV1311" s="1"/>
      <c r="QQW1311" s="1"/>
      <c r="QQX1311" s="1"/>
      <c r="QQY1311" s="1"/>
      <c r="QQZ1311" s="1"/>
      <c r="QRA1311" s="1"/>
      <c r="QRB1311" s="1"/>
      <c r="QRC1311" s="1"/>
      <c r="QRD1311" s="1"/>
      <c r="QRE1311" s="1"/>
      <c r="QRF1311" s="1"/>
      <c r="QRG1311" s="1"/>
      <c r="QRH1311" s="1"/>
      <c r="QRI1311" s="1"/>
      <c r="QRJ1311" s="1"/>
      <c r="QRK1311" s="1"/>
      <c r="QRL1311" s="1"/>
      <c r="QRM1311" s="1"/>
      <c r="QRN1311" s="1"/>
      <c r="QRO1311" s="1"/>
      <c r="QRP1311" s="1"/>
      <c r="QRQ1311" s="1"/>
      <c r="QRR1311" s="1"/>
      <c r="QRS1311" s="1"/>
      <c r="QRT1311" s="1"/>
      <c r="QRU1311" s="1"/>
      <c r="QRV1311" s="1"/>
      <c r="QRW1311" s="1"/>
      <c r="QRX1311" s="1"/>
      <c r="QRY1311" s="1"/>
      <c r="QRZ1311" s="1"/>
      <c r="QSA1311" s="1"/>
      <c r="QSB1311" s="1"/>
      <c r="QSC1311" s="1"/>
      <c r="QSD1311" s="1"/>
      <c r="QSE1311" s="1"/>
      <c r="QSF1311" s="1"/>
      <c r="QSG1311" s="1"/>
      <c r="QSH1311" s="1"/>
      <c r="QSI1311" s="1"/>
      <c r="QSJ1311" s="1"/>
      <c r="QSK1311" s="1"/>
      <c r="QSL1311" s="1"/>
      <c r="QSM1311" s="1"/>
      <c r="QSN1311" s="1"/>
      <c r="QSO1311" s="1"/>
      <c r="QSP1311" s="1"/>
      <c r="QSQ1311" s="1"/>
      <c r="QSR1311" s="1"/>
      <c r="QSS1311" s="1"/>
      <c r="QST1311" s="1"/>
      <c r="QSU1311" s="1"/>
      <c r="QSV1311" s="1"/>
      <c r="QSW1311" s="1"/>
      <c r="QSX1311" s="1"/>
      <c r="QSY1311" s="1"/>
      <c r="QSZ1311" s="1"/>
      <c r="QTA1311" s="1"/>
      <c r="QTB1311" s="1"/>
      <c r="QTC1311" s="1"/>
      <c r="QTD1311" s="1"/>
      <c r="QTE1311" s="1"/>
      <c r="QTF1311" s="1"/>
      <c r="QTG1311" s="1"/>
      <c r="QTH1311" s="1"/>
      <c r="QTI1311" s="1"/>
      <c r="QTJ1311" s="1"/>
      <c r="QTK1311" s="1"/>
      <c r="QTL1311" s="1"/>
      <c r="QTM1311" s="1"/>
      <c r="QTN1311" s="1"/>
      <c r="QTO1311" s="1"/>
      <c r="QTP1311" s="1"/>
      <c r="QTQ1311" s="1"/>
      <c r="QTR1311" s="1"/>
      <c r="QTS1311" s="1"/>
      <c r="QTT1311" s="1"/>
      <c r="QTU1311" s="1"/>
      <c r="QTV1311" s="1"/>
      <c r="QTW1311" s="1"/>
      <c r="QTX1311" s="1"/>
      <c r="QTY1311" s="1"/>
      <c r="QTZ1311" s="1"/>
      <c r="QUA1311" s="1"/>
      <c r="QUB1311" s="1"/>
      <c r="QUC1311" s="1"/>
      <c r="QUD1311" s="1"/>
      <c r="QUE1311" s="1"/>
      <c r="QUF1311" s="1"/>
      <c r="QUG1311" s="1"/>
      <c r="QUH1311" s="1"/>
      <c r="QUI1311" s="1"/>
      <c r="QUJ1311" s="1"/>
      <c r="QUK1311" s="1"/>
      <c r="QUL1311" s="1"/>
      <c r="QUM1311" s="1"/>
      <c r="QUN1311" s="1"/>
      <c r="QUO1311" s="1"/>
      <c r="QUP1311" s="1"/>
      <c r="QUQ1311" s="1"/>
      <c r="QUR1311" s="1"/>
      <c r="QUS1311" s="1"/>
      <c r="QUT1311" s="1"/>
      <c r="QUU1311" s="1"/>
      <c r="QUV1311" s="1"/>
      <c r="QUW1311" s="1"/>
      <c r="QUX1311" s="1"/>
      <c r="QUY1311" s="1"/>
      <c r="QUZ1311" s="1"/>
      <c r="QVA1311" s="1"/>
      <c r="QVB1311" s="1"/>
      <c r="QVC1311" s="1"/>
      <c r="QVD1311" s="1"/>
      <c r="QVE1311" s="1"/>
      <c r="QVF1311" s="1"/>
      <c r="QVG1311" s="1"/>
      <c r="QVH1311" s="1"/>
      <c r="QVI1311" s="1"/>
      <c r="QVJ1311" s="1"/>
      <c r="QVK1311" s="1"/>
      <c r="QVL1311" s="1"/>
      <c r="QVM1311" s="1"/>
      <c r="QVN1311" s="1"/>
      <c r="QVO1311" s="1"/>
      <c r="QVP1311" s="1"/>
      <c r="QVQ1311" s="1"/>
      <c r="QVR1311" s="1"/>
      <c r="QVS1311" s="1"/>
      <c r="QVT1311" s="1"/>
      <c r="QVU1311" s="1"/>
      <c r="QVV1311" s="1"/>
      <c r="QVW1311" s="1"/>
      <c r="QVX1311" s="1"/>
      <c r="QVY1311" s="1"/>
      <c r="QVZ1311" s="1"/>
      <c r="QWA1311" s="1"/>
      <c r="QWB1311" s="1"/>
      <c r="QWC1311" s="1"/>
      <c r="QWD1311" s="1"/>
      <c r="QWE1311" s="1"/>
      <c r="QWF1311" s="1"/>
      <c r="QWG1311" s="1"/>
      <c r="QWH1311" s="1"/>
      <c r="QWI1311" s="1"/>
      <c r="QWJ1311" s="1"/>
      <c r="QWK1311" s="1"/>
      <c r="QWL1311" s="1"/>
      <c r="QWM1311" s="1"/>
      <c r="QWN1311" s="1"/>
      <c r="QWO1311" s="1"/>
      <c r="QWP1311" s="1"/>
      <c r="QWQ1311" s="1"/>
      <c r="QWR1311" s="1"/>
      <c r="QWS1311" s="1"/>
      <c r="QWT1311" s="1"/>
      <c r="QWU1311" s="1"/>
      <c r="QWV1311" s="1"/>
      <c r="QWW1311" s="1"/>
      <c r="QWX1311" s="1"/>
      <c r="QWY1311" s="1"/>
      <c r="QWZ1311" s="1"/>
      <c r="QXA1311" s="1"/>
      <c r="QXB1311" s="1"/>
      <c r="QXC1311" s="1"/>
      <c r="QXD1311" s="1"/>
      <c r="QXE1311" s="1"/>
      <c r="QXF1311" s="1"/>
      <c r="QXG1311" s="1"/>
      <c r="QXH1311" s="1"/>
      <c r="QXI1311" s="1"/>
      <c r="QXJ1311" s="1"/>
      <c r="QXK1311" s="1"/>
      <c r="QXL1311" s="1"/>
      <c r="QXM1311" s="1"/>
      <c r="QXN1311" s="1"/>
      <c r="QXO1311" s="1"/>
      <c r="QXP1311" s="1"/>
      <c r="QXQ1311" s="1"/>
      <c r="QXR1311" s="1"/>
      <c r="QXS1311" s="1"/>
      <c r="QXT1311" s="1"/>
      <c r="QXU1311" s="1"/>
      <c r="QXV1311" s="1"/>
      <c r="QXW1311" s="1"/>
      <c r="QXX1311" s="1"/>
      <c r="QXY1311" s="1"/>
      <c r="QXZ1311" s="1"/>
      <c r="QYA1311" s="1"/>
      <c r="QYB1311" s="1"/>
      <c r="QYC1311" s="1"/>
      <c r="QYD1311" s="1"/>
      <c r="QYE1311" s="1"/>
      <c r="QYF1311" s="1"/>
      <c r="QYG1311" s="1"/>
      <c r="QYH1311" s="1"/>
      <c r="QYI1311" s="1"/>
      <c r="QYJ1311" s="1"/>
      <c r="QYK1311" s="1"/>
      <c r="QYL1311" s="1"/>
      <c r="QYM1311" s="1"/>
      <c r="QYN1311" s="1"/>
      <c r="QYO1311" s="1"/>
      <c r="QYP1311" s="1"/>
      <c r="QYQ1311" s="1"/>
      <c r="QYR1311" s="1"/>
      <c r="QYS1311" s="1"/>
      <c r="QYT1311" s="1"/>
      <c r="QYU1311" s="1"/>
      <c r="QYV1311" s="1"/>
      <c r="QYW1311" s="1"/>
      <c r="QYX1311" s="1"/>
      <c r="QYY1311" s="1"/>
      <c r="QYZ1311" s="1"/>
      <c r="QZA1311" s="1"/>
      <c r="QZB1311" s="1"/>
      <c r="QZC1311" s="1"/>
      <c r="QZD1311" s="1"/>
      <c r="QZE1311" s="1"/>
      <c r="QZF1311" s="1"/>
      <c r="QZG1311" s="1"/>
      <c r="QZH1311" s="1"/>
      <c r="QZI1311" s="1"/>
      <c r="QZJ1311" s="1"/>
      <c r="QZK1311" s="1"/>
      <c r="QZL1311" s="1"/>
      <c r="QZM1311" s="1"/>
      <c r="QZN1311" s="1"/>
      <c r="QZO1311" s="1"/>
      <c r="QZP1311" s="1"/>
      <c r="QZQ1311" s="1"/>
      <c r="QZR1311" s="1"/>
      <c r="QZS1311" s="1"/>
      <c r="QZT1311" s="1"/>
      <c r="QZU1311" s="1"/>
      <c r="QZV1311" s="1"/>
      <c r="QZW1311" s="1"/>
      <c r="QZX1311" s="1"/>
      <c r="QZY1311" s="1"/>
      <c r="QZZ1311" s="1"/>
      <c r="RAA1311" s="1"/>
      <c r="RAB1311" s="1"/>
      <c r="RAC1311" s="1"/>
      <c r="RAD1311" s="1"/>
      <c r="RAE1311" s="1"/>
      <c r="RAF1311" s="1"/>
      <c r="RAG1311" s="1"/>
      <c r="RAH1311" s="1"/>
      <c r="RAI1311" s="1"/>
      <c r="RAJ1311" s="1"/>
      <c r="RAK1311" s="1"/>
      <c r="RAL1311" s="1"/>
      <c r="RAM1311" s="1"/>
      <c r="RAN1311" s="1"/>
      <c r="RAO1311" s="1"/>
      <c r="RAP1311" s="1"/>
      <c r="RAQ1311" s="1"/>
      <c r="RAR1311" s="1"/>
      <c r="RAS1311" s="1"/>
      <c r="RAT1311" s="1"/>
      <c r="RAU1311" s="1"/>
      <c r="RAV1311" s="1"/>
      <c r="RAW1311" s="1"/>
      <c r="RAX1311" s="1"/>
      <c r="RAY1311" s="1"/>
      <c r="RAZ1311" s="1"/>
      <c r="RBA1311" s="1"/>
      <c r="RBB1311" s="1"/>
      <c r="RBC1311" s="1"/>
      <c r="RBD1311" s="1"/>
      <c r="RBE1311" s="1"/>
      <c r="RBF1311" s="1"/>
      <c r="RBG1311" s="1"/>
      <c r="RBH1311" s="1"/>
      <c r="RBI1311" s="1"/>
      <c r="RBJ1311" s="1"/>
      <c r="RBK1311" s="1"/>
      <c r="RBL1311" s="1"/>
      <c r="RBM1311" s="1"/>
      <c r="RBN1311" s="1"/>
      <c r="RBO1311" s="1"/>
      <c r="RBP1311" s="1"/>
      <c r="RBQ1311" s="1"/>
      <c r="RBR1311" s="1"/>
      <c r="RBS1311" s="1"/>
      <c r="RBT1311" s="1"/>
      <c r="RBU1311" s="1"/>
      <c r="RBV1311" s="1"/>
      <c r="RBW1311" s="1"/>
      <c r="RBX1311" s="1"/>
      <c r="RBY1311" s="1"/>
      <c r="RBZ1311" s="1"/>
      <c r="RCA1311" s="1"/>
      <c r="RCB1311" s="1"/>
      <c r="RCC1311" s="1"/>
      <c r="RCD1311" s="1"/>
      <c r="RCE1311" s="1"/>
      <c r="RCF1311" s="1"/>
      <c r="RCG1311" s="1"/>
      <c r="RCH1311" s="1"/>
      <c r="RCI1311" s="1"/>
      <c r="RCJ1311" s="1"/>
      <c r="RCK1311" s="1"/>
      <c r="RCL1311" s="1"/>
      <c r="RCM1311" s="1"/>
      <c r="RCN1311" s="1"/>
      <c r="RCO1311" s="1"/>
      <c r="RCP1311" s="1"/>
      <c r="RCQ1311" s="1"/>
      <c r="RCR1311" s="1"/>
      <c r="RCS1311" s="1"/>
      <c r="RCT1311" s="1"/>
      <c r="RCU1311" s="1"/>
      <c r="RCV1311" s="1"/>
      <c r="RCW1311" s="1"/>
      <c r="RCX1311" s="1"/>
      <c r="RCY1311" s="1"/>
      <c r="RCZ1311" s="1"/>
      <c r="RDA1311" s="1"/>
      <c r="RDB1311" s="1"/>
      <c r="RDC1311" s="1"/>
      <c r="RDD1311" s="1"/>
      <c r="RDE1311" s="1"/>
      <c r="RDF1311" s="1"/>
      <c r="RDG1311" s="1"/>
      <c r="RDH1311" s="1"/>
      <c r="RDI1311" s="1"/>
      <c r="RDJ1311" s="1"/>
      <c r="RDK1311" s="1"/>
      <c r="RDL1311" s="1"/>
      <c r="RDM1311" s="1"/>
      <c r="RDN1311" s="1"/>
      <c r="RDO1311" s="1"/>
      <c r="RDP1311" s="1"/>
      <c r="RDQ1311" s="1"/>
      <c r="RDR1311" s="1"/>
      <c r="RDS1311" s="1"/>
      <c r="RDT1311" s="1"/>
      <c r="RDU1311" s="1"/>
      <c r="RDV1311" s="1"/>
      <c r="RDW1311" s="1"/>
      <c r="RDX1311" s="1"/>
      <c r="RDY1311" s="1"/>
      <c r="RDZ1311" s="1"/>
      <c r="REA1311" s="1"/>
      <c r="REB1311" s="1"/>
      <c r="REC1311" s="1"/>
      <c r="RED1311" s="1"/>
      <c r="REE1311" s="1"/>
      <c r="REF1311" s="1"/>
      <c r="REG1311" s="1"/>
      <c r="REH1311" s="1"/>
      <c r="REI1311" s="1"/>
      <c r="REJ1311" s="1"/>
      <c r="REK1311" s="1"/>
      <c r="REL1311" s="1"/>
      <c r="REM1311" s="1"/>
      <c r="REN1311" s="1"/>
      <c r="REO1311" s="1"/>
      <c r="REP1311" s="1"/>
      <c r="REQ1311" s="1"/>
      <c r="RER1311" s="1"/>
      <c r="RES1311" s="1"/>
      <c r="RET1311" s="1"/>
      <c r="REU1311" s="1"/>
      <c r="REV1311" s="1"/>
      <c r="REW1311" s="1"/>
      <c r="REX1311" s="1"/>
      <c r="REY1311" s="1"/>
      <c r="REZ1311" s="1"/>
      <c r="RFA1311" s="1"/>
      <c r="RFB1311" s="1"/>
      <c r="RFC1311" s="1"/>
      <c r="RFD1311" s="1"/>
      <c r="RFE1311" s="1"/>
      <c r="RFF1311" s="1"/>
      <c r="RFG1311" s="1"/>
      <c r="RFH1311" s="1"/>
      <c r="RFI1311" s="1"/>
      <c r="RFJ1311" s="1"/>
      <c r="RFK1311" s="1"/>
      <c r="RFL1311" s="1"/>
      <c r="RFM1311" s="1"/>
      <c r="RFN1311" s="1"/>
      <c r="RFO1311" s="1"/>
      <c r="RFP1311" s="1"/>
      <c r="RFQ1311" s="1"/>
      <c r="RFR1311" s="1"/>
      <c r="RFS1311" s="1"/>
      <c r="RFT1311" s="1"/>
      <c r="RFU1311" s="1"/>
      <c r="RFV1311" s="1"/>
      <c r="RFW1311" s="1"/>
      <c r="RFX1311" s="1"/>
      <c r="RFY1311" s="1"/>
      <c r="RFZ1311" s="1"/>
      <c r="RGA1311" s="1"/>
      <c r="RGB1311" s="1"/>
      <c r="RGC1311" s="1"/>
      <c r="RGD1311" s="1"/>
      <c r="RGE1311" s="1"/>
      <c r="RGF1311" s="1"/>
      <c r="RGG1311" s="1"/>
      <c r="RGH1311" s="1"/>
      <c r="RGI1311" s="1"/>
      <c r="RGJ1311" s="1"/>
      <c r="RGK1311" s="1"/>
      <c r="RGL1311" s="1"/>
      <c r="RGM1311" s="1"/>
      <c r="RGN1311" s="1"/>
      <c r="RGO1311" s="1"/>
      <c r="RGP1311" s="1"/>
      <c r="RGQ1311" s="1"/>
      <c r="RGR1311" s="1"/>
      <c r="RGS1311" s="1"/>
      <c r="RGT1311" s="1"/>
      <c r="RGU1311" s="1"/>
      <c r="RGV1311" s="1"/>
      <c r="RGW1311" s="1"/>
      <c r="RGX1311" s="1"/>
      <c r="RGY1311" s="1"/>
      <c r="RGZ1311" s="1"/>
      <c r="RHA1311" s="1"/>
      <c r="RHB1311" s="1"/>
      <c r="RHC1311" s="1"/>
      <c r="RHD1311" s="1"/>
      <c r="RHE1311" s="1"/>
      <c r="RHF1311" s="1"/>
      <c r="RHG1311" s="1"/>
      <c r="RHH1311" s="1"/>
      <c r="RHI1311" s="1"/>
      <c r="RHJ1311" s="1"/>
      <c r="RHK1311" s="1"/>
      <c r="RHL1311" s="1"/>
      <c r="RHM1311" s="1"/>
      <c r="RHN1311" s="1"/>
      <c r="RHO1311" s="1"/>
      <c r="RHP1311" s="1"/>
      <c r="RHQ1311" s="1"/>
      <c r="RHR1311" s="1"/>
      <c r="RHS1311" s="1"/>
      <c r="RHT1311" s="1"/>
      <c r="RHU1311" s="1"/>
      <c r="RHV1311" s="1"/>
      <c r="RHW1311" s="1"/>
      <c r="RHX1311" s="1"/>
      <c r="RHY1311" s="1"/>
      <c r="RHZ1311" s="1"/>
      <c r="RIA1311" s="1"/>
      <c r="RIB1311" s="1"/>
      <c r="RIC1311" s="1"/>
      <c r="RID1311" s="1"/>
      <c r="RIE1311" s="1"/>
      <c r="RIF1311" s="1"/>
      <c r="RIG1311" s="1"/>
      <c r="RIH1311" s="1"/>
      <c r="RII1311" s="1"/>
      <c r="RIJ1311" s="1"/>
      <c r="RIK1311" s="1"/>
      <c r="RIL1311" s="1"/>
      <c r="RIM1311" s="1"/>
      <c r="RIN1311" s="1"/>
      <c r="RIO1311" s="1"/>
      <c r="RIP1311" s="1"/>
      <c r="RIQ1311" s="1"/>
      <c r="RIR1311" s="1"/>
      <c r="RIS1311" s="1"/>
      <c r="RIT1311" s="1"/>
      <c r="RIU1311" s="1"/>
      <c r="RIV1311" s="1"/>
      <c r="RIW1311" s="1"/>
      <c r="RIX1311" s="1"/>
      <c r="RIY1311" s="1"/>
      <c r="RIZ1311" s="1"/>
      <c r="RJA1311" s="1"/>
      <c r="RJB1311" s="1"/>
      <c r="RJC1311" s="1"/>
      <c r="RJD1311" s="1"/>
      <c r="RJE1311" s="1"/>
      <c r="RJF1311" s="1"/>
      <c r="RJG1311" s="1"/>
      <c r="RJH1311" s="1"/>
      <c r="RJI1311" s="1"/>
      <c r="RJJ1311" s="1"/>
      <c r="RJK1311" s="1"/>
      <c r="RJL1311" s="1"/>
      <c r="RJM1311" s="1"/>
      <c r="RJN1311" s="1"/>
      <c r="RJO1311" s="1"/>
      <c r="RJP1311" s="1"/>
      <c r="RJQ1311" s="1"/>
      <c r="RJR1311" s="1"/>
      <c r="RJS1311" s="1"/>
      <c r="RJT1311" s="1"/>
      <c r="RJU1311" s="1"/>
      <c r="RJV1311" s="1"/>
      <c r="RJW1311" s="1"/>
      <c r="RJX1311" s="1"/>
      <c r="RJY1311" s="1"/>
      <c r="RJZ1311" s="1"/>
      <c r="RKA1311" s="1"/>
      <c r="RKB1311" s="1"/>
      <c r="RKC1311" s="1"/>
      <c r="RKD1311" s="1"/>
      <c r="RKE1311" s="1"/>
      <c r="RKF1311" s="1"/>
      <c r="RKG1311" s="1"/>
      <c r="RKH1311" s="1"/>
      <c r="RKI1311" s="1"/>
      <c r="RKJ1311" s="1"/>
      <c r="RKK1311" s="1"/>
      <c r="RKL1311" s="1"/>
      <c r="RKM1311" s="1"/>
      <c r="RKN1311" s="1"/>
      <c r="RKO1311" s="1"/>
      <c r="RKP1311" s="1"/>
      <c r="RKQ1311" s="1"/>
      <c r="RKR1311" s="1"/>
      <c r="RKS1311" s="1"/>
      <c r="RKT1311" s="1"/>
      <c r="RKU1311" s="1"/>
      <c r="RKV1311" s="1"/>
      <c r="RKW1311" s="1"/>
      <c r="RKX1311" s="1"/>
      <c r="RKY1311" s="1"/>
      <c r="RKZ1311" s="1"/>
      <c r="RLA1311" s="1"/>
      <c r="RLB1311" s="1"/>
      <c r="RLC1311" s="1"/>
      <c r="RLD1311" s="1"/>
      <c r="RLE1311" s="1"/>
      <c r="RLF1311" s="1"/>
      <c r="RLG1311" s="1"/>
      <c r="RLH1311" s="1"/>
      <c r="RLI1311" s="1"/>
      <c r="RLJ1311" s="1"/>
      <c r="RLK1311" s="1"/>
      <c r="RLL1311" s="1"/>
      <c r="RLM1311" s="1"/>
      <c r="RLN1311" s="1"/>
      <c r="RLO1311" s="1"/>
      <c r="RLP1311" s="1"/>
      <c r="RLQ1311" s="1"/>
      <c r="RLR1311" s="1"/>
      <c r="RLS1311" s="1"/>
      <c r="RLT1311" s="1"/>
      <c r="RLU1311" s="1"/>
      <c r="RLV1311" s="1"/>
      <c r="RLW1311" s="1"/>
      <c r="RLX1311" s="1"/>
      <c r="RLY1311" s="1"/>
      <c r="RLZ1311" s="1"/>
      <c r="RMA1311" s="1"/>
      <c r="RMB1311" s="1"/>
      <c r="RMC1311" s="1"/>
      <c r="RMD1311" s="1"/>
      <c r="RME1311" s="1"/>
      <c r="RMF1311" s="1"/>
      <c r="RMG1311" s="1"/>
      <c r="RMH1311" s="1"/>
      <c r="RMI1311" s="1"/>
      <c r="RMJ1311" s="1"/>
      <c r="RMK1311" s="1"/>
      <c r="RML1311" s="1"/>
      <c r="RMM1311" s="1"/>
      <c r="RMN1311" s="1"/>
      <c r="RMO1311" s="1"/>
      <c r="RMP1311" s="1"/>
      <c r="RMQ1311" s="1"/>
      <c r="RMR1311" s="1"/>
      <c r="RMS1311" s="1"/>
      <c r="RMT1311" s="1"/>
      <c r="RMU1311" s="1"/>
      <c r="RMV1311" s="1"/>
      <c r="RMW1311" s="1"/>
      <c r="RMX1311" s="1"/>
      <c r="RMY1311" s="1"/>
      <c r="RMZ1311" s="1"/>
      <c r="RNA1311" s="1"/>
      <c r="RNB1311" s="1"/>
      <c r="RNC1311" s="1"/>
      <c r="RND1311" s="1"/>
      <c r="RNE1311" s="1"/>
      <c r="RNF1311" s="1"/>
      <c r="RNG1311" s="1"/>
      <c r="RNH1311" s="1"/>
      <c r="RNI1311" s="1"/>
      <c r="RNJ1311" s="1"/>
      <c r="RNK1311" s="1"/>
      <c r="RNL1311" s="1"/>
      <c r="RNM1311" s="1"/>
      <c r="RNN1311" s="1"/>
      <c r="RNO1311" s="1"/>
      <c r="RNP1311" s="1"/>
      <c r="RNQ1311" s="1"/>
      <c r="RNR1311" s="1"/>
      <c r="RNS1311" s="1"/>
      <c r="RNT1311" s="1"/>
      <c r="RNU1311" s="1"/>
      <c r="RNV1311" s="1"/>
      <c r="RNW1311" s="1"/>
      <c r="RNX1311" s="1"/>
      <c r="RNY1311" s="1"/>
      <c r="RNZ1311" s="1"/>
      <c r="ROA1311" s="1"/>
      <c r="ROB1311" s="1"/>
      <c r="ROC1311" s="1"/>
      <c r="ROD1311" s="1"/>
      <c r="ROE1311" s="1"/>
      <c r="ROF1311" s="1"/>
      <c r="ROG1311" s="1"/>
      <c r="ROH1311" s="1"/>
      <c r="ROI1311" s="1"/>
      <c r="ROJ1311" s="1"/>
      <c r="ROK1311" s="1"/>
      <c r="ROL1311" s="1"/>
      <c r="ROM1311" s="1"/>
      <c r="RON1311" s="1"/>
      <c r="ROO1311" s="1"/>
      <c r="ROP1311" s="1"/>
      <c r="ROQ1311" s="1"/>
      <c r="ROR1311" s="1"/>
      <c r="ROS1311" s="1"/>
      <c r="ROT1311" s="1"/>
      <c r="ROU1311" s="1"/>
      <c r="ROV1311" s="1"/>
      <c r="ROW1311" s="1"/>
      <c r="ROX1311" s="1"/>
      <c r="ROY1311" s="1"/>
      <c r="ROZ1311" s="1"/>
      <c r="RPA1311" s="1"/>
      <c r="RPB1311" s="1"/>
      <c r="RPC1311" s="1"/>
      <c r="RPD1311" s="1"/>
      <c r="RPE1311" s="1"/>
      <c r="RPF1311" s="1"/>
      <c r="RPG1311" s="1"/>
      <c r="RPH1311" s="1"/>
      <c r="RPI1311" s="1"/>
      <c r="RPJ1311" s="1"/>
      <c r="RPK1311" s="1"/>
      <c r="RPL1311" s="1"/>
      <c r="RPM1311" s="1"/>
      <c r="RPN1311" s="1"/>
      <c r="RPO1311" s="1"/>
      <c r="RPP1311" s="1"/>
      <c r="RPQ1311" s="1"/>
      <c r="RPR1311" s="1"/>
      <c r="RPS1311" s="1"/>
      <c r="RPT1311" s="1"/>
      <c r="RPU1311" s="1"/>
      <c r="RPV1311" s="1"/>
      <c r="RPW1311" s="1"/>
      <c r="RPX1311" s="1"/>
      <c r="RPY1311" s="1"/>
      <c r="RPZ1311" s="1"/>
      <c r="RQA1311" s="1"/>
      <c r="RQB1311" s="1"/>
      <c r="RQC1311" s="1"/>
      <c r="RQD1311" s="1"/>
      <c r="RQE1311" s="1"/>
      <c r="RQF1311" s="1"/>
      <c r="RQG1311" s="1"/>
      <c r="RQH1311" s="1"/>
      <c r="RQI1311" s="1"/>
      <c r="RQJ1311" s="1"/>
      <c r="RQK1311" s="1"/>
      <c r="RQL1311" s="1"/>
      <c r="RQM1311" s="1"/>
      <c r="RQN1311" s="1"/>
      <c r="RQO1311" s="1"/>
      <c r="RQP1311" s="1"/>
      <c r="RQQ1311" s="1"/>
      <c r="RQR1311" s="1"/>
      <c r="RQS1311" s="1"/>
      <c r="RQT1311" s="1"/>
      <c r="RQU1311" s="1"/>
      <c r="RQV1311" s="1"/>
      <c r="RQW1311" s="1"/>
      <c r="RQX1311" s="1"/>
      <c r="RQY1311" s="1"/>
      <c r="RQZ1311" s="1"/>
      <c r="RRA1311" s="1"/>
      <c r="RRB1311" s="1"/>
      <c r="RRC1311" s="1"/>
      <c r="RRD1311" s="1"/>
      <c r="RRE1311" s="1"/>
      <c r="RRF1311" s="1"/>
      <c r="RRG1311" s="1"/>
      <c r="RRH1311" s="1"/>
      <c r="RRI1311" s="1"/>
      <c r="RRJ1311" s="1"/>
      <c r="RRK1311" s="1"/>
      <c r="RRL1311" s="1"/>
      <c r="RRM1311" s="1"/>
      <c r="RRN1311" s="1"/>
      <c r="RRO1311" s="1"/>
      <c r="RRP1311" s="1"/>
      <c r="RRQ1311" s="1"/>
      <c r="RRR1311" s="1"/>
      <c r="RRS1311" s="1"/>
      <c r="RRT1311" s="1"/>
      <c r="RRU1311" s="1"/>
      <c r="RRV1311" s="1"/>
      <c r="RRW1311" s="1"/>
      <c r="RRX1311" s="1"/>
      <c r="RRY1311" s="1"/>
      <c r="RRZ1311" s="1"/>
      <c r="RSA1311" s="1"/>
      <c r="RSB1311" s="1"/>
      <c r="RSC1311" s="1"/>
      <c r="RSD1311" s="1"/>
      <c r="RSE1311" s="1"/>
      <c r="RSF1311" s="1"/>
      <c r="RSG1311" s="1"/>
      <c r="RSH1311" s="1"/>
      <c r="RSI1311" s="1"/>
      <c r="RSJ1311" s="1"/>
      <c r="RSK1311" s="1"/>
      <c r="RSL1311" s="1"/>
      <c r="RSM1311" s="1"/>
      <c r="RSN1311" s="1"/>
      <c r="RSO1311" s="1"/>
      <c r="RSP1311" s="1"/>
      <c r="RSQ1311" s="1"/>
      <c r="RSR1311" s="1"/>
      <c r="RSS1311" s="1"/>
      <c r="RST1311" s="1"/>
      <c r="RSU1311" s="1"/>
      <c r="RSV1311" s="1"/>
      <c r="RSW1311" s="1"/>
      <c r="RSX1311" s="1"/>
      <c r="RSY1311" s="1"/>
      <c r="RSZ1311" s="1"/>
      <c r="RTA1311" s="1"/>
      <c r="RTB1311" s="1"/>
      <c r="RTC1311" s="1"/>
      <c r="RTD1311" s="1"/>
      <c r="RTE1311" s="1"/>
      <c r="RTF1311" s="1"/>
      <c r="RTG1311" s="1"/>
      <c r="RTH1311" s="1"/>
      <c r="RTI1311" s="1"/>
      <c r="RTJ1311" s="1"/>
      <c r="RTK1311" s="1"/>
      <c r="RTL1311" s="1"/>
      <c r="RTM1311" s="1"/>
      <c r="RTN1311" s="1"/>
      <c r="RTO1311" s="1"/>
      <c r="RTP1311" s="1"/>
      <c r="RTQ1311" s="1"/>
      <c r="RTR1311" s="1"/>
      <c r="RTS1311" s="1"/>
      <c r="RTT1311" s="1"/>
      <c r="RTU1311" s="1"/>
      <c r="RTV1311" s="1"/>
      <c r="RTW1311" s="1"/>
      <c r="RTX1311" s="1"/>
      <c r="RTY1311" s="1"/>
      <c r="RTZ1311" s="1"/>
      <c r="RUA1311" s="1"/>
      <c r="RUB1311" s="1"/>
      <c r="RUC1311" s="1"/>
      <c r="RUD1311" s="1"/>
      <c r="RUE1311" s="1"/>
      <c r="RUF1311" s="1"/>
      <c r="RUG1311" s="1"/>
      <c r="RUH1311" s="1"/>
      <c r="RUI1311" s="1"/>
      <c r="RUJ1311" s="1"/>
      <c r="RUK1311" s="1"/>
      <c r="RUL1311" s="1"/>
      <c r="RUM1311" s="1"/>
      <c r="RUN1311" s="1"/>
      <c r="RUO1311" s="1"/>
      <c r="RUP1311" s="1"/>
      <c r="RUQ1311" s="1"/>
      <c r="RUR1311" s="1"/>
      <c r="RUS1311" s="1"/>
      <c r="RUT1311" s="1"/>
      <c r="RUU1311" s="1"/>
      <c r="RUV1311" s="1"/>
      <c r="RUW1311" s="1"/>
      <c r="RUX1311" s="1"/>
      <c r="RUY1311" s="1"/>
      <c r="RUZ1311" s="1"/>
      <c r="RVA1311" s="1"/>
      <c r="RVB1311" s="1"/>
      <c r="RVC1311" s="1"/>
      <c r="RVD1311" s="1"/>
      <c r="RVE1311" s="1"/>
      <c r="RVF1311" s="1"/>
      <c r="RVG1311" s="1"/>
      <c r="RVH1311" s="1"/>
      <c r="RVI1311" s="1"/>
      <c r="RVJ1311" s="1"/>
      <c r="RVK1311" s="1"/>
      <c r="RVL1311" s="1"/>
      <c r="RVM1311" s="1"/>
      <c r="RVN1311" s="1"/>
      <c r="RVO1311" s="1"/>
      <c r="RVP1311" s="1"/>
      <c r="RVQ1311" s="1"/>
      <c r="RVR1311" s="1"/>
      <c r="RVS1311" s="1"/>
      <c r="RVT1311" s="1"/>
      <c r="RVU1311" s="1"/>
      <c r="RVV1311" s="1"/>
      <c r="RVW1311" s="1"/>
      <c r="RVX1311" s="1"/>
      <c r="RVY1311" s="1"/>
      <c r="RVZ1311" s="1"/>
      <c r="RWA1311" s="1"/>
      <c r="RWB1311" s="1"/>
      <c r="RWC1311" s="1"/>
      <c r="RWD1311" s="1"/>
      <c r="RWE1311" s="1"/>
      <c r="RWF1311" s="1"/>
      <c r="RWG1311" s="1"/>
      <c r="RWH1311" s="1"/>
      <c r="RWI1311" s="1"/>
      <c r="RWJ1311" s="1"/>
      <c r="RWK1311" s="1"/>
      <c r="RWL1311" s="1"/>
      <c r="RWM1311" s="1"/>
      <c r="RWN1311" s="1"/>
      <c r="RWO1311" s="1"/>
      <c r="RWP1311" s="1"/>
      <c r="RWQ1311" s="1"/>
      <c r="RWR1311" s="1"/>
      <c r="RWS1311" s="1"/>
      <c r="RWT1311" s="1"/>
      <c r="RWU1311" s="1"/>
      <c r="RWV1311" s="1"/>
      <c r="RWW1311" s="1"/>
      <c r="RWX1311" s="1"/>
      <c r="RWY1311" s="1"/>
      <c r="RWZ1311" s="1"/>
      <c r="RXA1311" s="1"/>
      <c r="RXB1311" s="1"/>
      <c r="RXC1311" s="1"/>
      <c r="RXD1311" s="1"/>
      <c r="RXE1311" s="1"/>
      <c r="RXF1311" s="1"/>
      <c r="RXG1311" s="1"/>
      <c r="RXH1311" s="1"/>
      <c r="RXI1311" s="1"/>
      <c r="RXJ1311" s="1"/>
      <c r="RXK1311" s="1"/>
      <c r="RXL1311" s="1"/>
      <c r="RXM1311" s="1"/>
      <c r="RXN1311" s="1"/>
      <c r="RXO1311" s="1"/>
      <c r="RXP1311" s="1"/>
      <c r="RXQ1311" s="1"/>
      <c r="RXR1311" s="1"/>
      <c r="RXS1311" s="1"/>
      <c r="RXT1311" s="1"/>
      <c r="RXU1311" s="1"/>
      <c r="RXV1311" s="1"/>
      <c r="RXW1311" s="1"/>
      <c r="RXX1311" s="1"/>
      <c r="RXY1311" s="1"/>
      <c r="RXZ1311" s="1"/>
      <c r="RYA1311" s="1"/>
      <c r="RYB1311" s="1"/>
      <c r="RYC1311" s="1"/>
      <c r="RYD1311" s="1"/>
      <c r="RYE1311" s="1"/>
      <c r="RYF1311" s="1"/>
      <c r="RYG1311" s="1"/>
      <c r="RYH1311" s="1"/>
      <c r="RYI1311" s="1"/>
      <c r="RYJ1311" s="1"/>
      <c r="RYK1311" s="1"/>
      <c r="RYL1311" s="1"/>
      <c r="RYM1311" s="1"/>
      <c r="RYN1311" s="1"/>
      <c r="RYO1311" s="1"/>
      <c r="RYP1311" s="1"/>
      <c r="RYQ1311" s="1"/>
      <c r="RYR1311" s="1"/>
      <c r="RYS1311" s="1"/>
      <c r="RYT1311" s="1"/>
      <c r="RYU1311" s="1"/>
      <c r="RYV1311" s="1"/>
      <c r="RYW1311" s="1"/>
      <c r="RYX1311" s="1"/>
      <c r="RYY1311" s="1"/>
      <c r="RYZ1311" s="1"/>
      <c r="RZA1311" s="1"/>
      <c r="RZB1311" s="1"/>
      <c r="RZC1311" s="1"/>
      <c r="RZD1311" s="1"/>
      <c r="RZE1311" s="1"/>
      <c r="RZF1311" s="1"/>
      <c r="RZG1311" s="1"/>
      <c r="RZH1311" s="1"/>
      <c r="RZI1311" s="1"/>
      <c r="RZJ1311" s="1"/>
      <c r="RZK1311" s="1"/>
      <c r="RZL1311" s="1"/>
      <c r="RZM1311" s="1"/>
      <c r="RZN1311" s="1"/>
      <c r="RZO1311" s="1"/>
      <c r="RZP1311" s="1"/>
      <c r="RZQ1311" s="1"/>
      <c r="RZR1311" s="1"/>
      <c r="RZS1311" s="1"/>
      <c r="RZT1311" s="1"/>
      <c r="RZU1311" s="1"/>
      <c r="RZV1311" s="1"/>
      <c r="RZW1311" s="1"/>
      <c r="RZX1311" s="1"/>
      <c r="RZY1311" s="1"/>
      <c r="RZZ1311" s="1"/>
      <c r="SAA1311" s="1"/>
      <c r="SAB1311" s="1"/>
      <c r="SAC1311" s="1"/>
      <c r="SAD1311" s="1"/>
      <c r="SAE1311" s="1"/>
      <c r="SAF1311" s="1"/>
      <c r="SAG1311" s="1"/>
      <c r="SAH1311" s="1"/>
      <c r="SAI1311" s="1"/>
      <c r="SAJ1311" s="1"/>
      <c r="SAK1311" s="1"/>
      <c r="SAL1311" s="1"/>
      <c r="SAM1311" s="1"/>
      <c r="SAN1311" s="1"/>
      <c r="SAO1311" s="1"/>
      <c r="SAP1311" s="1"/>
      <c r="SAQ1311" s="1"/>
      <c r="SAR1311" s="1"/>
      <c r="SAS1311" s="1"/>
      <c r="SAT1311" s="1"/>
      <c r="SAU1311" s="1"/>
      <c r="SAV1311" s="1"/>
      <c r="SAW1311" s="1"/>
      <c r="SAX1311" s="1"/>
      <c r="SAY1311" s="1"/>
      <c r="SAZ1311" s="1"/>
      <c r="SBA1311" s="1"/>
      <c r="SBB1311" s="1"/>
      <c r="SBC1311" s="1"/>
      <c r="SBD1311" s="1"/>
      <c r="SBE1311" s="1"/>
      <c r="SBF1311" s="1"/>
      <c r="SBG1311" s="1"/>
      <c r="SBH1311" s="1"/>
      <c r="SBI1311" s="1"/>
      <c r="SBJ1311" s="1"/>
      <c r="SBK1311" s="1"/>
      <c r="SBL1311" s="1"/>
      <c r="SBM1311" s="1"/>
      <c r="SBN1311" s="1"/>
      <c r="SBO1311" s="1"/>
      <c r="SBP1311" s="1"/>
      <c r="SBQ1311" s="1"/>
      <c r="SBR1311" s="1"/>
      <c r="SBS1311" s="1"/>
      <c r="SBT1311" s="1"/>
      <c r="SBU1311" s="1"/>
      <c r="SBV1311" s="1"/>
      <c r="SBW1311" s="1"/>
      <c r="SBX1311" s="1"/>
      <c r="SBY1311" s="1"/>
      <c r="SBZ1311" s="1"/>
      <c r="SCA1311" s="1"/>
      <c r="SCB1311" s="1"/>
      <c r="SCC1311" s="1"/>
      <c r="SCD1311" s="1"/>
      <c r="SCE1311" s="1"/>
      <c r="SCF1311" s="1"/>
      <c r="SCG1311" s="1"/>
      <c r="SCH1311" s="1"/>
      <c r="SCI1311" s="1"/>
      <c r="SCJ1311" s="1"/>
      <c r="SCK1311" s="1"/>
      <c r="SCL1311" s="1"/>
      <c r="SCM1311" s="1"/>
      <c r="SCN1311" s="1"/>
      <c r="SCO1311" s="1"/>
      <c r="SCP1311" s="1"/>
      <c r="SCQ1311" s="1"/>
      <c r="SCR1311" s="1"/>
      <c r="SCS1311" s="1"/>
      <c r="SCT1311" s="1"/>
      <c r="SCU1311" s="1"/>
      <c r="SCV1311" s="1"/>
      <c r="SCW1311" s="1"/>
      <c r="SCX1311" s="1"/>
      <c r="SCY1311" s="1"/>
      <c r="SCZ1311" s="1"/>
      <c r="SDA1311" s="1"/>
      <c r="SDB1311" s="1"/>
      <c r="SDC1311" s="1"/>
      <c r="SDD1311" s="1"/>
      <c r="SDE1311" s="1"/>
      <c r="SDF1311" s="1"/>
      <c r="SDG1311" s="1"/>
      <c r="SDH1311" s="1"/>
      <c r="SDI1311" s="1"/>
      <c r="SDJ1311" s="1"/>
      <c r="SDK1311" s="1"/>
      <c r="SDL1311" s="1"/>
      <c r="SDM1311" s="1"/>
      <c r="SDN1311" s="1"/>
      <c r="SDO1311" s="1"/>
      <c r="SDP1311" s="1"/>
      <c r="SDQ1311" s="1"/>
      <c r="SDR1311" s="1"/>
      <c r="SDS1311" s="1"/>
      <c r="SDT1311" s="1"/>
      <c r="SDU1311" s="1"/>
      <c r="SDV1311" s="1"/>
      <c r="SDW1311" s="1"/>
      <c r="SDX1311" s="1"/>
      <c r="SDY1311" s="1"/>
      <c r="SDZ1311" s="1"/>
      <c r="SEA1311" s="1"/>
      <c r="SEB1311" s="1"/>
      <c r="SEC1311" s="1"/>
      <c r="SED1311" s="1"/>
      <c r="SEE1311" s="1"/>
      <c r="SEF1311" s="1"/>
      <c r="SEG1311" s="1"/>
      <c r="SEH1311" s="1"/>
      <c r="SEI1311" s="1"/>
      <c r="SEJ1311" s="1"/>
      <c r="SEK1311" s="1"/>
      <c r="SEL1311" s="1"/>
      <c r="SEM1311" s="1"/>
      <c r="SEN1311" s="1"/>
      <c r="SEO1311" s="1"/>
      <c r="SEP1311" s="1"/>
      <c r="SEQ1311" s="1"/>
      <c r="SER1311" s="1"/>
      <c r="SES1311" s="1"/>
      <c r="SET1311" s="1"/>
      <c r="SEU1311" s="1"/>
      <c r="SEV1311" s="1"/>
      <c r="SEW1311" s="1"/>
      <c r="SEX1311" s="1"/>
      <c r="SEY1311" s="1"/>
      <c r="SEZ1311" s="1"/>
      <c r="SFA1311" s="1"/>
      <c r="SFB1311" s="1"/>
      <c r="SFC1311" s="1"/>
      <c r="SFD1311" s="1"/>
      <c r="SFE1311" s="1"/>
      <c r="SFF1311" s="1"/>
      <c r="SFG1311" s="1"/>
      <c r="SFH1311" s="1"/>
      <c r="SFI1311" s="1"/>
      <c r="SFJ1311" s="1"/>
      <c r="SFK1311" s="1"/>
      <c r="SFL1311" s="1"/>
      <c r="SFM1311" s="1"/>
      <c r="SFN1311" s="1"/>
      <c r="SFO1311" s="1"/>
      <c r="SFP1311" s="1"/>
      <c r="SFQ1311" s="1"/>
      <c r="SFR1311" s="1"/>
      <c r="SFS1311" s="1"/>
      <c r="SFT1311" s="1"/>
      <c r="SFU1311" s="1"/>
      <c r="SFV1311" s="1"/>
      <c r="SFW1311" s="1"/>
      <c r="SFX1311" s="1"/>
      <c r="SFY1311" s="1"/>
      <c r="SFZ1311" s="1"/>
      <c r="SGA1311" s="1"/>
      <c r="SGB1311" s="1"/>
      <c r="SGC1311" s="1"/>
      <c r="SGD1311" s="1"/>
      <c r="SGE1311" s="1"/>
      <c r="SGF1311" s="1"/>
      <c r="SGG1311" s="1"/>
      <c r="SGH1311" s="1"/>
      <c r="SGI1311" s="1"/>
      <c r="SGJ1311" s="1"/>
      <c r="SGK1311" s="1"/>
      <c r="SGL1311" s="1"/>
      <c r="SGM1311" s="1"/>
      <c r="SGN1311" s="1"/>
      <c r="SGO1311" s="1"/>
      <c r="SGP1311" s="1"/>
      <c r="SGQ1311" s="1"/>
      <c r="SGR1311" s="1"/>
      <c r="SGS1311" s="1"/>
      <c r="SGT1311" s="1"/>
      <c r="SGU1311" s="1"/>
      <c r="SGV1311" s="1"/>
      <c r="SGW1311" s="1"/>
      <c r="SGX1311" s="1"/>
      <c r="SGY1311" s="1"/>
      <c r="SGZ1311" s="1"/>
      <c r="SHA1311" s="1"/>
      <c r="SHB1311" s="1"/>
      <c r="SHC1311" s="1"/>
      <c r="SHD1311" s="1"/>
      <c r="SHE1311" s="1"/>
      <c r="SHF1311" s="1"/>
      <c r="SHG1311" s="1"/>
      <c r="SHH1311" s="1"/>
      <c r="SHI1311" s="1"/>
      <c r="SHJ1311" s="1"/>
      <c r="SHK1311" s="1"/>
      <c r="SHL1311" s="1"/>
      <c r="SHM1311" s="1"/>
      <c r="SHN1311" s="1"/>
      <c r="SHO1311" s="1"/>
      <c r="SHP1311" s="1"/>
      <c r="SHQ1311" s="1"/>
      <c r="SHR1311" s="1"/>
      <c r="SHS1311" s="1"/>
      <c r="SHT1311" s="1"/>
      <c r="SHU1311" s="1"/>
      <c r="SHV1311" s="1"/>
      <c r="SHW1311" s="1"/>
      <c r="SHX1311" s="1"/>
      <c r="SHY1311" s="1"/>
      <c r="SHZ1311" s="1"/>
      <c r="SIA1311" s="1"/>
      <c r="SIB1311" s="1"/>
      <c r="SIC1311" s="1"/>
      <c r="SID1311" s="1"/>
      <c r="SIE1311" s="1"/>
      <c r="SIF1311" s="1"/>
      <c r="SIG1311" s="1"/>
      <c r="SIH1311" s="1"/>
      <c r="SII1311" s="1"/>
      <c r="SIJ1311" s="1"/>
      <c r="SIK1311" s="1"/>
      <c r="SIL1311" s="1"/>
      <c r="SIM1311" s="1"/>
      <c r="SIN1311" s="1"/>
      <c r="SIO1311" s="1"/>
      <c r="SIP1311" s="1"/>
      <c r="SIQ1311" s="1"/>
      <c r="SIR1311" s="1"/>
      <c r="SIS1311" s="1"/>
      <c r="SIT1311" s="1"/>
      <c r="SIU1311" s="1"/>
      <c r="SIV1311" s="1"/>
      <c r="SIW1311" s="1"/>
      <c r="SIX1311" s="1"/>
      <c r="SIY1311" s="1"/>
      <c r="SIZ1311" s="1"/>
      <c r="SJA1311" s="1"/>
      <c r="SJB1311" s="1"/>
      <c r="SJC1311" s="1"/>
      <c r="SJD1311" s="1"/>
      <c r="SJE1311" s="1"/>
      <c r="SJF1311" s="1"/>
      <c r="SJG1311" s="1"/>
      <c r="SJH1311" s="1"/>
      <c r="SJI1311" s="1"/>
      <c r="SJJ1311" s="1"/>
      <c r="SJK1311" s="1"/>
      <c r="SJL1311" s="1"/>
      <c r="SJM1311" s="1"/>
      <c r="SJN1311" s="1"/>
      <c r="SJO1311" s="1"/>
      <c r="SJP1311" s="1"/>
      <c r="SJQ1311" s="1"/>
      <c r="SJR1311" s="1"/>
      <c r="SJS1311" s="1"/>
      <c r="SJT1311" s="1"/>
      <c r="SJU1311" s="1"/>
      <c r="SJV1311" s="1"/>
      <c r="SJW1311" s="1"/>
      <c r="SJX1311" s="1"/>
      <c r="SJY1311" s="1"/>
      <c r="SJZ1311" s="1"/>
      <c r="SKA1311" s="1"/>
      <c r="SKB1311" s="1"/>
      <c r="SKC1311" s="1"/>
      <c r="SKD1311" s="1"/>
      <c r="SKE1311" s="1"/>
      <c r="SKF1311" s="1"/>
      <c r="SKG1311" s="1"/>
      <c r="SKH1311" s="1"/>
      <c r="SKI1311" s="1"/>
      <c r="SKJ1311" s="1"/>
      <c r="SKK1311" s="1"/>
      <c r="SKL1311" s="1"/>
      <c r="SKM1311" s="1"/>
      <c r="SKN1311" s="1"/>
      <c r="SKO1311" s="1"/>
      <c r="SKP1311" s="1"/>
      <c r="SKQ1311" s="1"/>
      <c r="SKR1311" s="1"/>
      <c r="SKS1311" s="1"/>
      <c r="SKT1311" s="1"/>
      <c r="SKU1311" s="1"/>
      <c r="SKV1311" s="1"/>
      <c r="SKW1311" s="1"/>
      <c r="SKX1311" s="1"/>
      <c r="SKY1311" s="1"/>
      <c r="SKZ1311" s="1"/>
      <c r="SLA1311" s="1"/>
      <c r="SLB1311" s="1"/>
      <c r="SLC1311" s="1"/>
      <c r="SLD1311" s="1"/>
      <c r="SLE1311" s="1"/>
      <c r="SLF1311" s="1"/>
      <c r="SLG1311" s="1"/>
      <c r="SLH1311" s="1"/>
      <c r="SLI1311" s="1"/>
      <c r="SLJ1311" s="1"/>
      <c r="SLK1311" s="1"/>
      <c r="SLL1311" s="1"/>
      <c r="SLM1311" s="1"/>
      <c r="SLN1311" s="1"/>
      <c r="SLO1311" s="1"/>
      <c r="SLP1311" s="1"/>
      <c r="SLQ1311" s="1"/>
      <c r="SLR1311" s="1"/>
      <c r="SLS1311" s="1"/>
      <c r="SLT1311" s="1"/>
      <c r="SLU1311" s="1"/>
      <c r="SLV1311" s="1"/>
      <c r="SLW1311" s="1"/>
      <c r="SLX1311" s="1"/>
      <c r="SLY1311" s="1"/>
      <c r="SLZ1311" s="1"/>
      <c r="SMA1311" s="1"/>
      <c r="SMB1311" s="1"/>
      <c r="SMC1311" s="1"/>
      <c r="SMD1311" s="1"/>
      <c r="SME1311" s="1"/>
      <c r="SMF1311" s="1"/>
      <c r="SMG1311" s="1"/>
      <c r="SMH1311" s="1"/>
      <c r="SMI1311" s="1"/>
      <c r="SMJ1311" s="1"/>
      <c r="SMK1311" s="1"/>
      <c r="SML1311" s="1"/>
      <c r="SMM1311" s="1"/>
      <c r="SMN1311" s="1"/>
      <c r="SMO1311" s="1"/>
      <c r="SMP1311" s="1"/>
      <c r="SMQ1311" s="1"/>
      <c r="SMR1311" s="1"/>
      <c r="SMS1311" s="1"/>
      <c r="SMT1311" s="1"/>
      <c r="SMU1311" s="1"/>
      <c r="SMV1311" s="1"/>
      <c r="SMW1311" s="1"/>
      <c r="SMX1311" s="1"/>
      <c r="SMY1311" s="1"/>
      <c r="SMZ1311" s="1"/>
      <c r="SNA1311" s="1"/>
      <c r="SNB1311" s="1"/>
      <c r="SNC1311" s="1"/>
      <c r="SND1311" s="1"/>
      <c r="SNE1311" s="1"/>
      <c r="SNF1311" s="1"/>
      <c r="SNG1311" s="1"/>
      <c r="SNH1311" s="1"/>
      <c r="SNI1311" s="1"/>
      <c r="SNJ1311" s="1"/>
      <c r="SNK1311" s="1"/>
      <c r="SNL1311" s="1"/>
      <c r="SNM1311" s="1"/>
      <c r="SNN1311" s="1"/>
      <c r="SNO1311" s="1"/>
      <c r="SNP1311" s="1"/>
      <c r="SNQ1311" s="1"/>
      <c r="SNR1311" s="1"/>
      <c r="SNS1311" s="1"/>
      <c r="SNT1311" s="1"/>
      <c r="SNU1311" s="1"/>
      <c r="SNV1311" s="1"/>
      <c r="SNW1311" s="1"/>
      <c r="SNX1311" s="1"/>
      <c r="SNY1311" s="1"/>
      <c r="SNZ1311" s="1"/>
      <c r="SOA1311" s="1"/>
      <c r="SOB1311" s="1"/>
      <c r="SOC1311" s="1"/>
      <c r="SOD1311" s="1"/>
      <c r="SOE1311" s="1"/>
      <c r="SOF1311" s="1"/>
      <c r="SOG1311" s="1"/>
      <c r="SOH1311" s="1"/>
      <c r="SOI1311" s="1"/>
      <c r="SOJ1311" s="1"/>
      <c r="SOK1311" s="1"/>
      <c r="SOL1311" s="1"/>
      <c r="SOM1311" s="1"/>
      <c r="SON1311" s="1"/>
      <c r="SOO1311" s="1"/>
      <c r="SOP1311" s="1"/>
      <c r="SOQ1311" s="1"/>
      <c r="SOR1311" s="1"/>
      <c r="SOS1311" s="1"/>
      <c r="SOT1311" s="1"/>
      <c r="SOU1311" s="1"/>
      <c r="SOV1311" s="1"/>
      <c r="SOW1311" s="1"/>
      <c r="SOX1311" s="1"/>
      <c r="SOY1311" s="1"/>
      <c r="SOZ1311" s="1"/>
      <c r="SPA1311" s="1"/>
      <c r="SPB1311" s="1"/>
      <c r="SPC1311" s="1"/>
      <c r="SPD1311" s="1"/>
      <c r="SPE1311" s="1"/>
      <c r="SPF1311" s="1"/>
      <c r="SPG1311" s="1"/>
      <c r="SPH1311" s="1"/>
      <c r="SPI1311" s="1"/>
      <c r="SPJ1311" s="1"/>
      <c r="SPK1311" s="1"/>
      <c r="SPL1311" s="1"/>
      <c r="SPM1311" s="1"/>
      <c r="SPN1311" s="1"/>
      <c r="SPO1311" s="1"/>
      <c r="SPP1311" s="1"/>
      <c r="SPQ1311" s="1"/>
      <c r="SPR1311" s="1"/>
      <c r="SPS1311" s="1"/>
      <c r="SPT1311" s="1"/>
      <c r="SPU1311" s="1"/>
      <c r="SPV1311" s="1"/>
      <c r="SPW1311" s="1"/>
      <c r="SPX1311" s="1"/>
      <c r="SPY1311" s="1"/>
      <c r="SPZ1311" s="1"/>
      <c r="SQA1311" s="1"/>
      <c r="SQB1311" s="1"/>
      <c r="SQC1311" s="1"/>
      <c r="SQD1311" s="1"/>
      <c r="SQE1311" s="1"/>
      <c r="SQF1311" s="1"/>
      <c r="SQG1311" s="1"/>
      <c r="SQH1311" s="1"/>
      <c r="SQI1311" s="1"/>
      <c r="SQJ1311" s="1"/>
      <c r="SQK1311" s="1"/>
      <c r="SQL1311" s="1"/>
      <c r="SQM1311" s="1"/>
      <c r="SQN1311" s="1"/>
      <c r="SQO1311" s="1"/>
      <c r="SQP1311" s="1"/>
      <c r="SQQ1311" s="1"/>
      <c r="SQR1311" s="1"/>
      <c r="SQS1311" s="1"/>
      <c r="SQT1311" s="1"/>
      <c r="SQU1311" s="1"/>
      <c r="SQV1311" s="1"/>
      <c r="SQW1311" s="1"/>
      <c r="SQX1311" s="1"/>
      <c r="SQY1311" s="1"/>
      <c r="SQZ1311" s="1"/>
      <c r="SRA1311" s="1"/>
      <c r="SRB1311" s="1"/>
      <c r="SRC1311" s="1"/>
      <c r="SRD1311" s="1"/>
      <c r="SRE1311" s="1"/>
      <c r="SRF1311" s="1"/>
      <c r="SRG1311" s="1"/>
      <c r="SRH1311" s="1"/>
      <c r="SRI1311" s="1"/>
      <c r="SRJ1311" s="1"/>
      <c r="SRK1311" s="1"/>
      <c r="SRL1311" s="1"/>
      <c r="SRM1311" s="1"/>
      <c r="SRN1311" s="1"/>
      <c r="SRO1311" s="1"/>
      <c r="SRP1311" s="1"/>
      <c r="SRQ1311" s="1"/>
      <c r="SRR1311" s="1"/>
      <c r="SRS1311" s="1"/>
      <c r="SRT1311" s="1"/>
      <c r="SRU1311" s="1"/>
      <c r="SRV1311" s="1"/>
      <c r="SRW1311" s="1"/>
      <c r="SRX1311" s="1"/>
      <c r="SRY1311" s="1"/>
      <c r="SRZ1311" s="1"/>
      <c r="SSA1311" s="1"/>
      <c r="SSB1311" s="1"/>
      <c r="SSC1311" s="1"/>
      <c r="SSD1311" s="1"/>
      <c r="SSE1311" s="1"/>
      <c r="SSF1311" s="1"/>
      <c r="SSG1311" s="1"/>
      <c r="SSH1311" s="1"/>
      <c r="SSI1311" s="1"/>
      <c r="SSJ1311" s="1"/>
      <c r="SSK1311" s="1"/>
      <c r="SSL1311" s="1"/>
      <c r="SSM1311" s="1"/>
      <c r="SSN1311" s="1"/>
      <c r="SSO1311" s="1"/>
      <c r="SSP1311" s="1"/>
      <c r="SSQ1311" s="1"/>
      <c r="SSR1311" s="1"/>
      <c r="SSS1311" s="1"/>
      <c r="SST1311" s="1"/>
      <c r="SSU1311" s="1"/>
      <c r="SSV1311" s="1"/>
      <c r="SSW1311" s="1"/>
      <c r="SSX1311" s="1"/>
      <c r="SSY1311" s="1"/>
      <c r="SSZ1311" s="1"/>
      <c r="STA1311" s="1"/>
      <c r="STB1311" s="1"/>
      <c r="STC1311" s="1"/>
      <c r="STD1311" s="1"/>
      <c r="STE1311" s="1"/>
      <c r="STF1311" s="1"/>
      <c r="STG1311" s="1"/>
      <c r="STH1311" s="1"/>
      <c r="STI1311" s="1"/>
      <c r="STJ1311" s="1"/>
      <c r="STK1311" s="1"/>
      <c r="STL1311" s="1"/>
      <c r="STM1311" s="1"/>
      <c r="STN1311" s="1"/>
      <c r="STO1311" s="1"/>
      <c r="STP1311" s="1"/>
      <c r="STQ1311" s="1"/>
      <c r="STR1311" s="1"/>
      <c r="STS1311" s="1"/>
      <c r="STT1311" s="1"/>
      <c r="STU1311" s="1"/>
      <c r="STV1311" s="1"/>
      <c r="STW1311" s="1"/>
      <c r="STX1311" s="1"/>
      <c r="STY1311" s="1"/>
      <c r="STZ1311" s="1"/>
      <c r="SUA1311" s="1"/>
      <c r="SUB1311" s="1"/>
      <c r="SUC1311" s="1"/>
      <c r="SUD1311" s="1"/>
      <c r="SUE1311" s="1"/>
      <c r="SUF1311" s="1"/>
      <c r="SUG1311" s="1"/>
      <c r="SUH1311" s="1"/>
      <c r="SUI1311" s="1"/>
      <c r="SUJ1311" s="1"/>
      <c r="SUK1311" s="1"/>
      <c r="SUL1311" s="1"/>
      <c r="SUM1311" s="1"/>
      <c r="SUN1311" s="1"/>
      <c r="SUO1311" s="1"/>
      <c r="SUP1311" s="1"/>
      <c r="SUQ1311" s="1"/>
      <c r="SUR1311" s="1"/>
      <c r="SUS1311" s="1"/>
      <c r="SUT1311" s="1"/>
      <c r="SUU1311" s="1"/>
      <c r="SUV1311" s="1"/>
      <c r="SUW1311" s="1"/>
      <c r="SUX1311" s="1"/>
      <c r="SUY1311" s="1"/>
      <c r="SUZ1311" s="1"/>
      <c r="SVA1311" s="1"/>
      <c r="SVB1311" s="1"/>
      <c r="SVC1311" s="1"/>
      <c r="SVD1311" s="1"/>
      <c r="SVE1311" s="1"/>
      <c r="SVF1311" s="1"/>
      <c r="SVG1311" s="1"/>
      <c r="SVH1311" s="1"/>
      <c r="SVI1311" s="1"/>
      <c r="SVJ1311" s="1"/>
      <c r="SVK1311" s="1"/>
      <c r="SVL1311" s="1"/>
      <c r="SVM1311" s="1"/>
      <c r="SVN1311" s="1"/>
      <c r="SVO1311" s="1"/>
      <c r="SVP1311" s="1"/>
      <c r="SVQ1311" s="1"/>
      <c r="SVR1311" s="1"/>
      <c r="SVS1311" s="1"/>
      <c r="SVT1311" s="1"/>
      <c r="SVU1311" s="1"/>
      <c r="SVV1311" s="1"/>
      <c r="SVW1311" s="1"/>
      <c r="SVX1311" s="1"/>
      <c r="SVY1311" s="1"/>
      <c r="SVZ1311" s="1"/>
      <c r="SWA1311" s="1"/>
      <c r="SWB1311" s="1"/>
      <c r="SWC1311" s="1"/>
      <c r="SWD1311" s="1"/>
      <c r="SWE1311" s="1"/>
      <c r="SWF1311" s="1"/>
      <c r="SWG1311" s="1"/>
      <c r="SWH1311" s="1"/>
      <c r="SWI1311" s="1"/>
      <c r="SWJ1311" s="1"/>
      <c r="SWK1311" s="1"/>
      <c r="SWL1311" s="1"/>
      <c r="SWM1311" s="1"/>
      <c r="SWN1311" s="1"/>
      <c r="SWO1311" s="1"/>
      <c r="SWP1311" s="1"/>
      <c r="SWQ1311" s="1"/>
      <c r="SWR1311" s="1"/>
      <c r="SWS1311" s="1"/>
      <c r="SWT1311" s="1"/>
      <c r="SWU1311" s="1"/>
      <c r="SWV1311" s="1"/>
      <c r="SWW1311" s="1"/>
      <c r="SWX1311" s="1"/>
      <c r="SWY1311" s="1"/>
      <c r="SWZ1311" s="1"/>
      <c r="SXA1311" s="1"/>
      <c r="SXB1311" s="1"/>
      <c r="SXC1311" s="1"/>
      <c r="SXD1311" s="1"/>
      <c r="SXE1311" s="1"/>
      <c r="SXF1311" s="1"/>
      <c r="SXG1311" s="1"/>
      <c r="SXH1311" s="1"/>
      <c r="SXI1311" s="1"/>
      <c r="SXJ1311" s="1"/>
      <c r="SXK1311" s="1"/>
      <c r="SXL1311" s="1"/>
      <c r="SXM1311" s="1"/>
      <c r="SXN1311" s="1"/>
      <c r="SXO1311" s="1"/>
      <c r="SXP1311" s="1"/>
      <c r="SXQ1311" s="1"/>
      <c r="SXR1311" s="1"/>
      <c r="SXS1311" s="1"/>
      <c r="SXT1311" s="1"/>
      <c r="SXU1311" s="1"/>
      <c r="SXV1311" s="1"/>
      <c r="SXW1311" s="1"/>
      <c r="SXX1311" s="1"/>
      <c r="SXY1311" s="1"/>
      <c r="SXZ1311" s="1"/>
      <c r="SYA1311" s="1"/>
      <c r="SYB1311" s="1"/>
      <c r="SYC1311" s="1"/>
      <c r="SYD1311" s="1"/>
      <c r="SYE1311" s="1"/>
      <c r="SYF1311" s="1"/>
      <c r="SYG1311" s="1"/>
      <c r="SYH1311" s="1"/>
      <c r="SYI1311" s="1"/>
      <c r="SYJ1311" s="1"/>
      <c r="SYK1311" s="1"/>
      <c r="SYL1311" s="1"/>
      <c r="SYM1311" s="1"/>
      <c r="SYN1311" s="1"/>
      <c r="SYO1311" s="1"/>
      <c r="SYP1311" s="1"/>
      <c r="SYQ1311" s="1"/>
      <c r="SYR1311" s="1"/>
      <c r="SYS1311" s="1"/>
      <c r="SYT1311" s="1"/>
      <c r="SYU1311" s="1"/>
      <c r="SYV1311" s="1"/>
      <c r="SYW1311" s="1"/>
      <c r="SYX1311" s="1"/>
      <c r="SYY1311" s="1"/>
      <c r="SYZ1311" s="1"/>
      <c r="SZA1311" s="1"/>
      <c r="SZB1311" s="1"/>
      <c r="SZC1311" s="1"/>
      <c r="SZD1311" s="1"/>
      <c r="SZE1311" s="1"/>
      <c r="SZF1311" s="1"/>
      <c r="SZG1311" s="1"/>
      <c r="SZH1311" s="1"/>
      <c r="SZI1311" s="1"/>
      <c r="SZJ1311" s="1"/>
      <c r="SZK1311" s="1"/>
      <c r="SZL1311" s="1"/>
      <c r="SZM1311" s="1"/>
      <c r="SZN1311" s="1"/>
      <c r="SZO1311" s="1"/>
      <c r="SZP1311" s="1"/>
      <c r="SZQ1311" s="1"/>
      <c r="SZR1311" s="1"/>
      <c r="SZS1311" s="1"/>
      <c r="SZT1311" s="1"/>
      <c r="SZU1311" s="1"/>
      <c r="SZV1311" s="1"/>
      <c r="SZW1311" s="1"/>
      <c r="SZX1311" s="1"/>
      <c r="SZY1311" s="1"/>
      <c r="SZZ1311" s="1"/>
      <c r="TAA1311" s="1"/>
      <c r="TAB1311" s="1"/>
      <c r="TAC1311" s="1"/>
      <c r="TAD1311" s="1"/>
      <c r="TAE1311" s="1"/>
      <c r="TAF1311" s="1"/>
      <c r="TAG1311" s="1"/>
      <c r="TAH1311" s="1"/>
      <c r="TAI1311" s="1"/>
      <c r="TAJ1311" s="1"/>
      <c r="TAK1311" s="1"/>
      <c r="TAL1311" s="1"/>
      <c r="TAM1311" s="1"/>
      <c r="TAN1311" s="1"/>
      <c r="TAO1311" s="1"/>
      <c r="TAP1311" s="1"/>
      <c r="TAQ1311" s="1"/>
      <c r="TAR1311" s="1"/>
      <c r="TAS1311" s="1"/>
      <c r="TAT1311" s="1"/>
      <c r="TAU1311" s="1"/>
      <c r="TAV1311" s="1"/>
      <c r="TAW1311" s="1"/>
      <c r="TAX1311" s="1"/>
      <c r="TAY1311" s="1"/>
      <c r="TAZ1311" s="1"/>
      <c r="TBA1311" s="1"/>
      <c r="TBB1311" s="1"/>
      <c r="TBC1311" s="1"/>
      <c r="TBD1311" s="1"/>
      <c r="TBE1311" s="1"/>
      <c r="TBF1311" s="1"/>
      <c r="TBG1311" s="1"/>
      <c r="TBH1311" s="1"/>
      <c r="TBI1311" s="1"/>
      <c r="TBJ1311" s="1"/>
      <c r="TBK1311" s="1"/>
      <c r="TBL1311" s="1"/>
      <c r="TBM1311" s="1"/>
      <c r="TBN1311" s="1"/>
      <c r="TBO1311" s="1"/>
      <c r="TBP1311" s="1"/>
      <c r="TBQ1311" s="1"/>
      <c r="TBR1311" s="1"/>
      <c r="TBS1311" s="1"/>
      <c r="TBT1311" s="1"/>
      <c r="TBU1311" s="1"/>
      <c r="TBV1311" s="1"/>
      <c r="TBW1311" s="1"/>
      <c r="TBX1311" s="1"/>
      <c r="TBY1311" s="1"/>
      <c r="TBZ1311" s="1"/>
      <c r="TCA1311" s="1"/>
      <c r="TCB1311" s="1"/>
      <c r="TCC1311" s="1"/>
      <c r="TCD1311" s="1"/>
      <c r="TCE1311" s="1"/>
      <c r="TCF1311" s="1"/>
      <c r="TCG1311" s="1"/>
      <c r="TCH1311" s="1"/>
      <c r="TCI1311" s="1"/>
      <c r="TCJ1311" s="1"/>
      <c r="TCK1311" s="1"/>
      <c r="TCL1311" s="1"/>
      <c r="TCM1311" s="1"/>
      <c r="TCN1311" s="1"/>
      <c r="TCO1311" s="1"/>
      <c r="TCP1311" s="1"/>
      <c r="TCQ1311" s="1"/>
      <c r="TCR1311" s="1"/>
      <c r="TCS1311" s="1"/>
      <c r="TCT1311" s="1"/>
      <c r="TCU1311" s="1"/>
      <c r="TCV1311" s="1"/>
      <c r="TCW1311" s="1"/>
      <c r="TCX1311" s="1"/>
      <c r="TCY1311" s="1"/>
      <c r="TCZ1311" s="1"/>
      <c r="TDA1311" s="1"/>
      <c r="TDB1311" s="1"/>
      <c r="TDC1311" s="1"/>
      <c r="TDD1311" s="1"/>
      <c r="TDE1311" s="1"/>
      <c r="TDF1311" s="1"/>
      <c r="TDG1311" s="1"/>
      <c r="TDH1311" s="1"/>
      <c r="TDI1311" s="1"/>
      <c r="TDJ1311" s="1"/>
      <c r="TDK1311" s="1"/>
      <c r="TDL1311" s="1"/>
      <c r="TDM1311" s="1"/>
      <c r="TDN1311" s="1"/>
      <c r="TDO1311" s="1"/>
      <c r="TDP1311" s="1"/>
      <c r="TDQ1311" s="1"/>
      <c r="TDR1311" s="1"/>
      <c r="TDS1311" s="1"/>
      <c r="TDT1311" s="1"/>
      <c r="TDU1311" s="1"/>
      <c r="TDV1311" s="1"/>
      <c r="TDW1311" s="1"/>
      <c r="TDX1311" s="1"/>
      <c r="TDY1311" s="1"/>
      <c r="TDZ1311" s="1"/>
      <c r="TEA1311" s="1"/>
      <c r="TEB1311" s="1"/>
      <c r="TEC1311" s="1"/>
      <c r="TED1311" s="1"/>
      <c r="TEE1311" s="1"/>
      <c r="TEF1311" s="1"/>
      <c r="TEG1311" s="1"/>
      <c r="TEH1311" s="1"/>
      <c r="TEI1311" s="1"/>
      <c r="TEJ1311" s="1"/>
      <c r="TEK1311" s="1"/>
      <c r="TEL1311" s="1"/>
      <c r="TEM1311" s="1"/>
      <c r="TEN1311" s="1"/>
      <c r="TEO1311" s="1"/>
      <c r="TEP1311" s="1"/>
      <c r="TEQ1311" s="1"/>
      <c r="TER1311" s="1"/>
      <c r="TES1311" s="1"/>
      <c r="TET1311" s="1"/>
      <c r="TEU1311" s="1"/>
      <c r="TEV1311" s="1"/>
      <c r="TEW1311" s="1"/>
      <c r="TEX1311" s="1"/>
      <c r="TEY1311" s="1"/>
      <c r="TEZ1311" s="1"/>
      <c r="TFA1311" s="1"/>
      <c r="TFB1311" s="1"/>
      <c r="TFC1311" s="1"/>
      <c r="TFD1311" s="1"/>
      <c r="TFE1311" s="1"/>
      <c r="TFF1311" s="1"/>
      <c r="TFG1311" s="1"/>
      <c r="TFH1311" s="1"/>
      <c r="TFI1311" s="1"/>
      <c r="TFJ1311" s="1"/>
      <c r="TFK1311" s="1"/>
      <c r="TFL1311" s="1"/>
      <c r="TFM1311" s="1"/>
      <c r="TFN1311" s="1"/>
      <c r="TFO1311" s="1"/>
      <c r="TFP1311" s="1"/>
      <c r="TFQ1311" s="1"/>
      <c r="TFR1311" s="1"/>
      <c r="TFS1311" s="1"/>
      <c r="TFT1311" s="1"/>
      <c r="TFU1311" s="1"/>
      <c r="TFV1311" s="1"/>
      <c r="TFW1311" s="1"/>
      <c r="TFX1311" s="1"/>
      <c r="TFY1311" s="1"/>
      <c r="TFZ1311" s="1"/>
      <c r="TGA1311" s="1"/>
      <c r="TGB1311" s="1"/>
      <c r="TGC1311" s="1"/>
      <c r="TGD1311" s="1"/>
      <c r="TGE1311" s="1"/>
      <c r="TGF1311" s="1"/>
      <c r="TGG1311" s="1"/>
      <c r="TGH1311" s="1"/>
      <c r="TGI1311" s="1"/>
      <c r="TGJ1311" s="1"/>
      <c r="TGK1311" s="1"/>
      <c r="TGL1311" s="1"/>
      <c r="TGM1311" s="1"/>
      <c r="TGN1311" s="1"/>
      <c r="TGO1311" s="1"/>
      <c r="TGP1311" s="1"/>
      <c r="TGQ1311" s="1"/>
      <c r="TGR1311" s="1"/>
      <c r="TGS1311" s="1"/>
      <c r="TGT1311" s="1"/>
      <c r="TGU1311" s="1"/>
      <c r="TGV1311" s="1"/>
      <c r="TGW1311" s="1"/>
      <c r="TGX1311" s="1"/>
      <c r="TGY1311" s="1"/>
      <c r="TGZ1311" s="1"/>
      <c r="THA1311" s="1"/>
      <c r="THB1311" s="1"/>
      <c r="THC1311" s="1"/>
      <c r="THD1311" s="1"/>
      <c r="THE1311" s="1"/>
      <c r="THF1311" s="1"/>
      <c r="THG1311" s="1"/>
      <c r="THH1311" s="1"/>
      <c r="THI1311" s="1"/>
      <c r="THJ1311" s="1"/>
      <c r="THK1311" s="1"/>
      <c r="THL1311" s="1"/>
      <c r="THM1311" s="1"/>
      <c r="THN1311" s="1"/>
      <c r="THO1311" s="1"/>
      <c r="THP1311" s="1"/>
      <c r="THQ1311" s="1"/>
      <c r="THR1311" s="1"/>
      <c r="THS1311" s="1"/>
      <c r="THT1311" s="1"/>
      <c r="THU1311" s="1"/>
      <c r="THV1311" s="1"/>
      <c r="THW1311" s="1"/>
      <c r="THX1311" s="1"/>
      <c r="THY1311" s="1"/>
      <c r="THZ1311" s="1"/>
      <c r="TIA1311" s="1"/>
      <c r="TIB1311" s="1"/>
      <c r="TIC1311" s="1"/>
      <c r="TID1311" s="1"/>
      <c r="TIE1311" s="1"/>
      <c r="TIF1311" s="1"/>
      <c r="TIG1311" s="1"/>
      <c r="TIH1311" s="1"/>
      <c r="TII1311" s="1"/>
      <c r="TIJ1311" s="1"/>
      <c r="TIK1311" s="1"/>
      <c r="TIL1311" s="1"/>
      <c r="TIM1311" s="1"/>
      <c r="TIN1311" s="1"/>
      <c r="TIO1311" s="1"/>
      <c r="TIP1311" s="1"/>
      <c r="TIQ1311" s="1"/>
      <c r="TIR1311" s="1"/>
      <c r="TIS1311" s="1"/>
      <c r="TIT1311" s="1"/>
      <c r="TIU1311" s="1"/>
      <c r="TIV1311" s="1"/>
      <c r="TIW1311" s="1"/>
      <c r="TIX1311" s="1"/>
      <c r="TIY1311" s="1"/>
      <c r="TIZ1311" s="1"/>
      <c r="TJA1311" s="1"/>
      <c r="TJB1311" s="1"/>
      <c r="TJC1311" s="1"/>
      <c r="TJD1311" s="1"/>
      <c r="TJE1311" s="1"/>
      <c r="TJF1311" s="1"/>
      <c r="TJG1311" s="1"/>
      <c r="TJH1311" s="1"/>
      <c r="TJI1311" s="1"/>
      <c r="TJJ1311" s="1"/>
      <c r="TJK1311" s="1"/>
      <c r="TJL1311" s="1"/>
      <c r="TJM1311" s="1"/>
      <c r="TJN1311" s="1"/>
      <c r="TJO1311" s="1"/>
      <c r="TJP1311" s="1"/>
      <c r="TJQ1311" s="1"/>
      <c r="TJR1311" s="1"/>
      <c r="TJS1311" s="1"/>
      <c r="TJT1311" s="1"/>
      <c r="TJU1311" s="1"/>
      <c r="TJV1311" s="1"/>
      <c r="TJW1311" s="1"/>
      <c r="TJX1311" s="1"/>
      <c r="TJY1311" s="1"/>
      <c r="TJZ1311" s="1"/>
      <c r="TKA1311" s="1"/>
      <c r="TKB1311" s="1"/>
      <c r="TKC1311" s="1"/>
      <c r="TKD1311" s="1"/>
      <c r="TKE1311" s="1"/>
      <c r="TKF1311" s="1"/>
      <c r="TKG1311" s="1"/>
      <c r="TKH1311" s="1"/>
      <c r="TKI1311" s="1"/>
      <c r="TKJ1311" s="1"/>
      <c r="TKK1311" s="1"/>
      <c r="TKL1311" s="1"/>
      <c r="TKM1311" s="1"/>
      <c r="TKN1311" s="1"/>
      <c r="TKO1311" s="1"/>
      <c r="TKP1311" s="1"/>
      <c r="TKQ1311" s="1"/>
      <c r="TKR1311" s="1"/>
      <c r="TKS1311" s="1"/>
      <c r="TKT1311" s="1"/>
      <c r="TKU1311" s="1"/>
      <c r="TKV1311" s="1"/>
      <c r="TKW1311" s="1"/>
      <c r="TKX1311" s="1"/>
      <c r="TKY1311" s="1"/>
      <c r="TKZ1311" s="1"/>
      <c r="TLA1311" s="1"/>
      <c r="TLB1311" s="1"/>
      <c r="TLC1311" s="1"/>
      <c r="TLD1311" s="1"/>
      <c r="TLE1311" s="1"/>
      <c r="TLF1311" s="1"/>
      <c r="TLG1311" s="1"/>
      <c r="TLH1311" s="1"/>
      <c r="TLI1311" s="1"/>
      <c r="TLJ1311" s="1"/>
      <c r="TLK1311" s="1"/>
      <c r="TLL1311" s="1"/>
      <c r="TLM1311" s="1"/>
      <c r="TLN1311" s="1"/>
      <c r="TLO1311" s="1"/>
      <c r="TLP1311" s="1"/>
      <c r="TLQ1311" s="1"/>
      <c r="TLR1311" s="1"/>
      <c r="TLS1311" s="1"/>
      <c r="TLT1311" s="1"/>
      <c r="TLU1311" s="1"/>
      <c r="TLV1311" s="1"/>
      <c r="TLW1311" s="1"/>
      <c r="TLX1311" s="1"/>
      <c r="TLY1311" s="1"/>
      <c r="TLZ1311" s="1"/>
      <c r="TMA1311" s="1"/>
      <c r="TMB1311" s="1"/>
      <c r="TMC1311" s="1"/>
      <c r="TMD1311" s="1"/>
      <c r="TME1311" s="1"/>
      <c r="TMF1311" s="1"/>
      <c r="TMG1311" s="1"/>
      <c r="TMH1311" s="1"/>
      <c r="TMI1311" s="1"/>
      <c r="TMJ1311" s="1"/>
      <c r="TMK1311" s="1"/>
      <c r="TML1311" s="1"/>
      <c r="TMM1311" s="1"/>
      <c r="TMN1311" s="1"/>
      <c r="TMO1311" s="1"/>
      <c r="TMP1311" s="1"/>
      <c r="TMQ1311" s="1"/>
      <c r="TMR1311" s="1"/>
      <c r="TMS1311" s="1"/>
      <c r="TMT1311" s="1"/>
      <c r="TMU1311" s="1"/>
      <c r="TMV1311" s="1"/>
      <c r="TMW1311" s="1"/>
      <c r="TMX1311" s="1"/>
      <c r="TMY1311" s="1"/>
      <c r="TMZ1311" s="1"/>
      <c r="TNA1311" s="1"/>
      <c r="TNB1311" s="1"/>
      <c r="TNC1311" s="1"/>
      <c r="TND1311" s="1"/>
      <c r="TNE1311" s="1"/>
      <c r="TNF1311" s="1"/>
      <c r="TNG1311" s="1"/>
      <c r="TNH1311" s="1"/>
      <c r="TNI1311" s="1"/>
      <c r="TNJ1311" s="1"/>
      <c r="TNK1311" s="1"/>
      <c r="TNL1311" s="1"/>
      <c r="TNM1311" s="1"/>
      <c r="TNN1311" s="1"/>
      <c r="TNO1311" s="1"/>
      <c r="TNP1311" s="1"/>
      <c r="TNQ1311" s="1"/>
      <c r="TNR1311" s="1"/>
      <c r="TNS1311" s="1"/>
      <c r="TNT1311" s="1"/>
      <c r="TNU1311" s="1"/>
      <c r="TNV1311" s="1"/>
      <c r="TNW1311" s="1"/>
      <c r="TNX1311" s="1"/>
      <c r="TNY1311" s="1"/>
      <c r="TNZ1311" s="1"/>
      <c r="TOA1311" s="1"/>
      <c r="TOB1311" s="1"/>
      <c r="TOC1311" s="1"/>
      <c r="TOD1311" s="1"/>
      <c r="TOE1311" s="1"/>
      <c r="TOF1311" s="1"/>
      <c r="TOG1311" s="1"/>
      <c r="TOH1311" s="1"/>
      <c r="TOI1311" s="1"/>
      <c r="TOJ1311" s="1"/>
      <c r="TOK1311" s="1"/>
      <c r="TOL1311" s="1"/>
      <c r="TOM1311" s="1"/>
      <c r="TON1311" s="1"/>
      <c r="TOO1311" s="1"/>
      <c r="TOP1311" s="1"/>
      <c r="TOQ1311" s="1"/>
      <c r="TOR1311" s="1"/>
      <c r="TOS1311" s="1"/>
      <c r="TOT1311" s="1"/>
      <c r="TOU1311" s="1"/>
      <c r="TOV1311" s="1"/>
      <c r="TOW1311" s="1"/>
      <c r="TOX1311" s="1"/>
      <c r="TOY1311" s="1"/>
      <c r="TOZ1311" s="1"/>
      <c r="TPA1311" s="1"/>
      <c r="TPB1311" s="1"/>
      <c r="TPC1311" s="1"/>
      <c r="TPD1311" s="1"/>
      <c r="TPE1311" s="1"/>
      <c r="TPF1311" s="1"/>
      <c r="TPG1311" s="1"/>
      <c r="TPH1311" s="1"/>
      <c r="TPI1311" s="1"/>
      <c r="TPJ1311" s="1"/>
      <c r="TPK1311" s="1"/>
      <c r="TPL1311" s="1"/>
      <c r="TPM1311" s="1"/>
      <c r="TPN1311" s="1"/>
      <c r="TPO1311" s="1"/>
      <c r="TPP1311" s="1"/>
      <c r="TPQ1311" s="1"/>
      <c r="TPR1311" s="1"/>
      <c r="TPS1311" s="1"/>
      <c r="TPT1311" s="1"/>
      <c r="TPU1311" s="1"/>
      <c r="TPV1311" s="1"/>
      <c r="TPW1311" s="1"/>
      <c r="TPX1311" s="1"/>
      <c r="TPY1311" s="1"/>
      <c r="TPZ1311" s="1"/>
      <c r="TQA1311" s="1"/>
      <c r="TQB1311" s="1"/>
      <c r="TQC1311" s="1"/>
      <c r="TQD1311" s="1"/>
      <c r="TQE1311" s="1"/>
      <c r="TQF1311" s="1"/>
      <c r="TQG1311" s="1"/>
      <c r="TQH1311" s="1"/>
      <c r="TQI1311" s="1"/>
      <c r="TQJ1311" s="1"/>
      <c r="TQK1311" s="1"/>
      <c r="TQL1311" s="1"/>
      <c r="TQM1311" s="1"/>
      <c r="TQN1311" s="1"/>
      <c r="TQO1311" s="1"/>
      <c r="TQP1311" s="1"/>
      <c r="TQQ1311" s="1"/>
      <c r="TQR1311" s="1"/>
      <c r="TQS1311" s="1"/>
      <c r="TQT1311" s="1"/>
      <c r="TQU1311" s="1"/>
      <c r="TQV1311" s="1"/>
      <c r="TQW1311" s="1"/>
      <c r="TQX1311" s="1"/>
      <c r="TQY1311" s="1"/>
      <c r="TQZ1311" s="1"/>
      <c r="TRA1311" s="1"/>
      <c r="TRB1311" s="1"/>
      <c r="TRC1311" s="1"/>
      <c r="TRD1311" s="1"/>
      <c r="TRE1311" s="1"/>
      <c r="TRF1311" s="1"/>
      <c r="TRG1311" s="1"/>
      <c r="TRH1311" s="1"/>
      <c r="TRI1311" s="1"/>
      <c r="TRJ1311" s="1"/>
      <c r="TRK1311" s="1"/>
      <c r="TRL1311" s="1"/>
      <c r="TRM1311" s="1"/>
      <c r="TRN1311" s="1"/>
      <c r="TRO1311" s="1"/>
      <c r="TRP1311" s="1"/>
      <c r="TRQ1311" s="1"/>
      <c r="TRR1311" s="1"/>
      <c r="TRS1311" s="1"/>
      <c r="TRT1311" s="1"/>
      <c r="TRU1311" s="1"/>
      <c r="TRV1311" s="1"/>
      <c r="TRW1311" s="1"/>
      <c r="TRX1311" s="1"/>
      <c r="TRY1311" s="1"/>
      <c r="TRZ1311" s="1"/>
      <c r="TSA1311" s="1"/>
      <c r="TSB1311" s="1"/>
      <c r="TSC1311" s="1"/>
      <c r="TSD1311" s="1"/>
      <c r="TSE1311" s="1"/>
      <c r="TSF1311" s="1"/>
      <c r="TSG1311" s="1"/>
      <c r="TSH1311" s="1"/>
      <c r="TSI1311" s="1"/>
      <c r="TSJ1311" s="1"/>
      <c r="TSK1311" s="1"/>
      <c r="TSL1311" s="1"/>
      <c r="TSM1311" s="1"/>
      <c r="TSN1311" s="1"/>
      <c r="TSO1311" s="1"/>
      <c r="TSP1311" s="1"/>
      <c r="TSQ1311" s="1"/>
      <c r="TSR1311" s="1"/>
      <c r="TSS1311" s="1"/>
      <c r="TST1311" s="1"/>
      <c r="TSU1311" s="1"/>
      <c r="TSV1311" s="1"/>
      <c r="TSW1311" s="1"/>
      <c r="TSX1311" s="1"/>
      <c r="TSY1311" s="1"/>
      <c r="TSZ1311" s="1"/>
      <c r="TTA1311" s="1"/>
      <c r="TTB1311" s="1"/>
      <c r="TTC1311" s="1"/>
      <c r="TTD1311" s="1"/>
      <c r="TTE1311" s="1"/>
      <c r="TTF1311" s="1"/>
      <c r="TTG1311" s="1"/>
      <c r="TTH1311" s="1"/>
      <c r="TTI1311" s="1"/>
      <c r="TTJ1311" s="1"/>
      <c r="TTK1311" s="1"/>
      <c r="TTL1311" s="1"/>
      <c r="TTM1311" s="1"/>
      <c r="TTN1311" s="1"/>
      <c r="TTO1311" s="1"/>
      <c r="TTP1311" s="1"/>
      <c r="TTQ1311" s="1"/>
      <c r="TTR1311" s="1"/>
      <c r="TTS1311" s="1"/>
      <c r="TTT1311" s="1"/>
      <c r="TTU1311" s="1"/>
      <c r="TTV1311" s="1"/>
      <c r="TTW1311" s="1"/>
      <c r="TTX1311" s="1"/>
      <c r="TTY1311" s="1"/>
      <c r="TTZ1311" s="1"/>
      <c r="TUA1311" s="1"/>
      <c r="TUB1311" s="1"/>
      <c r="TUC1311" s="1"/>
      <c r="TUD1311" s="1"/>
      <c r="TUE1311" s="1"/>
      <c r="TUF1311" s="1"/>
      <c r="TUG1311" s="1"/>
      <c r="TUH1311" s="1"/>
      <c r="TUI1311" s="1"/>
      <c r="TUJ1311" s="1"/>
      <c r="TUK1311" s="1"/>
      <c r="TUL1311" s="1"/>
      <c r="TUM1311" s="1"/>
      <c r="TUN1311" s="1"/>
      <c r="TUO1311" s="1"/>
      <c r="TUP1311" s="1"/>
      <c r="TUQ1311" s="1"/>
      <c r="TUR1311" s="1"/>
      <c r="TUS1311" s="1"/>
      <c r="TUT1311" s="1"/>
      <c r="TUU1311" s="1"/>
      <c r="TUV1311" s="1"/>
      <c r="TUW1311" s="1"/>
      <c r="TUX1311" s="1"/>
      <c r="TUY1311" s="1"/>
      <c r="TUZ1311" s="1"/>
      <c r="TVA1311" s="1"/>
      <c r="TVB1311" s="1"/>
      <c r="TVC1311" s="1"/>
      <c r="TVD1311" s="1"/>
      <c r="TVE1311" s="1"/>
      <c r="TVF1311" s="1"/>
      <c r="TVG1311" s="1"/>
      <c r="TVH1311" s="1"/>
      <c r="TVI1311" s="1"/>
      <c r="TVJ1311" s="1"/>
      <c r="TVK1311" s="1"/>
      <c r="TVL1311" s="1"/>
      <c r="TVM1311" s="1"/>
      <c r="TVN1311" s="1"/>
      <c r="TVO1311" s="1"/>
      <c r="TVP1311" s="1"/>
      <c r="TVQ1311" s="1"/>
      <c r="TVR1311" s="1"/>
      <c r="TVS1311" s="1"/>
      <c r="TVT1311" s="1"/>
      <c r="TVU1311" s="1"/>
      <c r="TVV1311" s="1"/>
      <c r="TVW1311" s="1"/>
      <c r="TVX1311" s="1"/>
      <c r="TVY1311" s="1"/>
      <c r="TVZ1311" s="1"/>
      <c r="TWA1311" s="1"/>
      <c r="TWB1311" s="1"/>
      <c r="TWC1311" s="1"/>
      <c r="TWD1311" s="1"/>
      <c r="TWE1311" s="1"/>
      <c r="TWF1311" s="1"/>
      <c r="TWG1311" s="1"/>
      <c r="TWH1311" s="1"/>
      <c r="TWI1311" s="1"/>
      <c r="TWJ1311" s="1"/>
      <c r="TWK1311" s="1"/>
      <c r="TWL1311" s="1"/>
      <c r="TWM1311" s="1"/>
      <c r="TWN1311" s="1"/>
      <c r="TWO1311" s="1"/>
      <c r="TWP1311" s="1"/>
      <c r="TWQ1311" s="1"/>
      <c r="TWR1311" s="1"/>
      <c r="TWS1311" s="1"/>
      <c r="TWT1311" s="1"/>
      <c r="TWU1311" s="1"/>
      <c r="TWV1311" s="1"/>
      <c r="TWW1311" s="1"/>
      <c r="TWX1311" s="1"/>
      <c r="TWY1311" s="1"/>
      <c r="TWZ1311" s="1"/>
      <c r="TXA1311" s="1"/>
      <c r="TXB1311" s="1"/>
      <c r="TXC1311" s="1"/>
      <c r="TXD1311" s="1"/>
      <c r="TXE1311" s="1"/>
      <c r="TXF1311" s="1"/>
      <c r="TXG1311" s="1"/>
      <c r="TXH1311" s="1"/>
      <c r="TXI1311" s="1"/>
      <c r="TXJ1311" s="1"/>
      <c r="TXK1311" s="1"/>
      <c r="TXL1311" s="1"/>
      <c r="TXM1311" s="1"/>
      <c r="TXN1311" s="1"/>
      <c r="TXO1311" s="1"/>
      <c r="TXP1311" s="1"/>
      <c r="TXQ1311" s="1"/>
      <c r="TXR1311" s="1"/>
      <c r="TXS1311" s="1"/>
      <c r="TXT1311" s="1"/>
      <c r="TXU1311" s="1"/>
      <c r="TXV1311" s="1"/>
      <c r="TXW1311" s="1"/>
      <c r="TXX1311" s="1"/>
      <c r="TXY1311" s="1"/>
      <c r="TXZ1311" s="1"/>
      <c r="TYA1311" s="1"/>
      <c r="TYB1311" s="1"/>
      <c r="TYC1311" s="1"/>
      <c r="TYD1311" s="1"/>
      <c r="TYE1311" s="1"/>
      <c r="TYF1311" s="1"/>
      <c r="TYG1311" s="1"/>
      <c r="TYH1311" s="1"/>
      <c r="TYI1311" s="1"/>
      <c r="TYJ1311" s="1"/>
      <c r="TYK1311" s="1"/>
      <c r="TYL1311" s="1"/>
      <c r="TYM1311" s="1"/>
      <c r="TYN1311" s="1"/>
      <c r="TYO1311" s="1"/>
      <c r="TYP1311" s="1"/>
      <c r="TYQ1311" s="1"/>
      <c r="TYR1311" s="1"/>
      <c r="TYS1311" s="1"/>
      <c r="TYT1311" s="1"/>
      <c r="TYU1311" s="1"/>
      <c r="TYV1311" s="1"/>
      <c r="TYW1311" s="1"/>
      <c r="TYX1311" s="1"/>
      <c r="TYY1311" s="1"/>
      <c r="TYZ1311" s="1"/>
      <c r="TZA1311" s="1"/>
      <c r="TZB1311" s="1"/>
      <c r="TZC1311" s="1"/>
      <c r="TZD1311" s="1"/>
      <c r="TZE1311" s="1"/>
      <c r="TZF1311" s="1"/>
      <c r="TZG1311" s="1"/>
      <c r="TZH1311" s="1"/>
      <c r="TZI1311" s="1"/>
      <c r="TZJ1311" s="1"/>
      <c r="TZK1311" s="1"/>
      <c r="TZL1311" s="1"/>
      <c r="TZM1311" s="1"/>
      <c r="TZN1311" s="1"/>
      <c r="TZO1311" s="1"/>
      <c r="TZP1311" s="1"/>
      <c r="TZQ1311" s="1"/>
      <c r="TZR1311" s="1"/>
      <c r="TZS1311" s="1"/>
      <c r="TZT1311" s="1"/>
      <c r="TZU1311" s="1"/>
      <c r="TZV1311" s="1"/>
      <c r="TZW1311" s="1"/>
      <c r="TZX1311" s="1"/>
      <c r="TZY1311" s="1"/>
      <c r="TZZ1311" s="1"/>
      <c r="UAA1311" s="1"/>
      <c r="UAB1311" s="1"/>
      <c r="UAC1311" s="1"/>
      <c r="UAD1311" s="1"/>
      <c r="UAE1311" s="1"/>
      <c r="UAF1311" s="1"/>
      <c r="UAG1311" s="1"/>
      <c r="UAH1311" s="1"/>
      <c r="UAI1311" s="1"/>
      <c r="UAJ1311" s="1"/>
      <c r="UAK1311" s="1"/>
      <c r="UAL1311" s="1"/>
      <c r="UAM1311" s="1"/>
      <c r="UAN1311" s="1"/>
      <c r="UAO1311" s="1"/>
      <c r="UAP1311" s="1"/>
      <c r="UAQ1311" s="1"/>
      <c r="UAR1311" s="1"/>
      <c r="UAS1311" s="1"/>
      <c r="UAT1311" s="1"/>
      <c r="UAU1311" s="1"/>
      <c r="UAV1311" s="1"/>
      <c r="UAW1311" s="1"/>
      <c r="UAX1311" s="1"/>
      <c r="UAY1311" s="1"/>
      <c r="UAZ1311" s="1"/>
      <c r="UBA1311" s="1"/>
      <c r="UBB1311" s="1"/>
      <c r="UBC1311" s="1"/>
      <c r="UBD1311" s="1"/>
      <c r="UBE1311" s="1"/>
      <c r="UBF1311" s="1"/>
      <c r="UBG1311" s="1"/>
      <c r="UBH1311" s="1"/>
      <c r="UBI1311" s="1"/>
      <c r="UBJ1311" s="1"/>
      <c r="UBK1311" s="1"/>
      <c r="UBL1311" s="1"/>
      <c r="UBM1311" s="1"/>
      <c r="UBN1311" s="1"/>
      <c r="UBO1311" s="1"/>
      <c r="UBP1311" s="1"/>
      <c r="UBQ1311" s="1"/>
      <c r="UBR1311" s="1"/>
      <c r="UBS1311" s="1"/>
      <c r="UBT1311" s="1"/>
      <c r="UBU1311" s="1"/>
      <c r="UBV1311" s="1"/>
      <c r="UBW1311" s="1"/>
      <c r="UBX1311" s="1"/>
      <c r="UBY1311" s="1"/>
      <c r="UBZ1311" s="1"/>
      <c r="UCA1311" s="1"/>
      <c r="UCB1311" s="1"/>
      <c r="UCC1311" s="1"/>
      <c r="UCD1311" s="1"/>
      <c r="UCE1311" s="1"/>
      <c r="UCF1311" s="1"/>
      <c r="UCG1311" s="1"/>
      <c r="UCH1311" s="1"/>
      <c r="UCI1311" s="1"/>
      <c r="UCJ1311" s="1"/>
      <c r="UCK1311" s="1"/>
      <c r="UCL1311" s="1"/>
      <c r="UCM1311" s="1"/>
      <c r="UCN1311" s="1"/>
      <c r="UCO1311" s="1"/>
      <c r="UCP1311" s="1"/>
      <c r="UCQ1311" s="1"/>
      <c r="UCR1311" s="1"/>
      <c r="UCS1311" s="1"/>
      <c r="UCT1311" s="1"/>
      <c r="UCU1311" s="1"/>
      <c r="UCV1311" s="1"/>
      <c r="UCW1311" s="1"/>
      <c r="UCX1311" s="1"/>
      <c r="UCY1311" s="1"/>
      <c r="UCZ1311" s="1"/>
      <c r="UDA1311" s="1"/>
      <c r="UDB1311" s="1"/>
      <c r="UDC1311" s="1"/>
      <c r="UDD1311" s="1"/>
      <c r="UDE1311" s="1"/>
      <c r="UDF1311" s="1"/>
      <c r="UDG1311" s="1"/>
      <c r="UDH1311" s="1"/>
      <c r="UDI1311" s="1"/>
      <c r="UDJ1311" s="1"/>
      <c r="UDK1311" s="1"/>
      <c r="UDL1311" s="1"/>
      <c r="UDM1311" s="1"/>
      <c r="UDN1311" s="1"/>
      <c r="UDO1311" s="1"/>
      <c r="UDP1311" s="1"/>
      <c r="UDQ1311" s="1"/>
      <c r="UDR1311" s="1"/>
      <c r="UDS1311" s="1"/>
      <c r="UDT1311" s="1"/>
      <c r="UDU1311" s="1"/>
      <c r="UDV1311" s="1"/>
      <c r="UDW1311" s="1"/>
      <c r="UDX1311" s="1"/>
      <c r="UDY1311" s="1"/>
      <c r="UDZ1311" s="1"/>
      <c r="UEA1311" s="1"/>
      <c r="UEB1311" s="1"/>
      <c r="UEC1311" s="1"/>
      <c r="UED1311" s="1"/>
      <c r="UEE1311" s="1"/>
      <c r="UEF1311" s="1"/>
      <c r="UEG1311" s="1"/>
      <c r="UEH1311" s="1"/>
      <c r="UEI1311" s="1"/>
      <c r="UEJ1311" s="1"/>
      <c r="UEK1311" s="1"/>
      <c r="UEL1311" s="1"/>
      <c r="UEM1311" s="1"/>
      <c r="UEN1311" s="1"/>
      <c r="UEO1311" s="1"/>
      <c r="UEP1311" s="1"/>
      <c r="UEQ1311" s="1"/>
      <c r="UER1311" s="1"/>
      <c r="UES1311" s="1"/>
      <c r="UET1311" s="1"/>
      <c r="UEU1311" s="1"/>
      <c r="UEV1311" s="1"/>
      <c r="UEW1311" s="1"/>
      <c r="UEX1311" s="1"/>
      <c r="UEY1311" s="1"/>
      <c r="UEZ1311" s="1"/>
      <c r="UFA1311" s="1"/>
      <c r="UFB1311" s="1"/>
      <c r="UFC1311" s="1"/>
      <c r="UFD1311" s="1"/>
      <c r="UFE1311" s="1"/>
      <c r="UFF1311" s="1"/>
      <c r="UFG1311" s="1"/>
      <c r="UFH1311" s="1"/>
      <c r="UFI1311" s="1"/>
      <c r="UFJ1311" s="1"/>
      <c r="UFK1311" s="1"/>
      <c r="UFL1311" s="1"/>
      <c r="UFM1311" s="1"/>
      <c r="UFN1311" s="1"/>
      <c r="UFO1311" s="1"/>
      <c r="UFP1311" s="1"/>
      <c r="UFQ1311" s="1"/>
      <c r="UFR1311" s="1"/>
      <c r="UFS1311" s="1"/>
      <c r="UFT1311" s="1"/>
      <c r="UFU1311" s="1"/>
      <c r="UFV1311" s="1"/>
      <c r="UFW1311" s="1"/>
      <c r="UFX1311" s="1"/>
      <c r="UFY1311" s="1"/>
      <c r="UFZ1311" s="1"/>
      <c r="UGA1311" s="1"/>
      <c r="UGB1311" s="1"/>
      <c r="UGC1311" s="1"/>
      <c r="UGD1311" s="1"/>
      <c r="UGE1311" s="1"/>
      <c r="UGF1311" s="1"/>
      <c r="UGG1311" s="1"/>
      <c r="UGH1311" s="1"/>
      <c r="UGI1311" s="1"/>
      <c r="UGJ1311" s="1"/>
      <c r="UGK1311" s="1"/>
      <c r="UGL1311" s="1"/>
      <c r="UGM1311" s="1"/>
      <c r="UGN1311" s="1"/>
      <c r="UGO1311" s="1"/>
      <c r="UGP1311" s="1"/>
      <c r="UGQ1311" s="1"/>
      <c r="UGR1311" s="1"/>
      <c r="UGS1311" s="1"/>
      <c r="UGT1311" s="1"/>
      <c r="UGU1311" s="1"/>
      <c r="UGV1311" s="1"/>
      <c r="UGW1311" s="1"/>
      <c r="UGX1311" s="1"/>
      <c r="UGY1311" s="1"/>
      <c r="UGZ1311" s="1"/>
      <c r="UHA1311" s="1"/>
      <c r="UHB1311" s="1"/>
      <c r="UHC1311" s="1"/>
      <c r="UHD1311" s="1"/>
      <c r="UHE1311" s="1"/>
      <c r="UHF1311" s="1"/>
      <c r="UHG1311" s="1"/>
      <c r="UHH1311" s="1"/>
      <c r="UHI1311" s="1"/>
      <c r="UHJ1311" s="1"/>
      <c r="UHK1311" s="1"/>
      <c r="UHL1311" s="1"/>
      <c r="UHM1311" s="1"/>
      <c r="UHN1311" s="1"/>
      <c r="UHO1311" s="1"/>
      <c r="UHP1311" s="1"/>
      <c r="UHQ1311" s="1"/>
      <c r="UHR1311" s="1"/>
      <c r="UHS1311" s="1"/>
      <c r="UHT1311" s="1"/>
      <c r="UHU1311" s="1"/>
      <c r="UHV1311" s="1"/>
      <c r="UHW1311" s="1"/>
      <c r="UHX1311" s="1"/>
      <c r="UHY1311" s="1"/>
      <c r="UHZ1311" s="1"/>
      <c r="UIA1311" s="1"/>
      <c r="UIB1311" s="1"/>
      <c r="UIC1311" s="1"/>
      <c r="UID1311" s="1"/>
      <c r="UIE1311" s="1"/>
      <c r="UIF1311" s="1"/>
      <c r="UIG1311" s="1"/>
      <c r="UIH1311" s="1"/>
      <c r="UII1311" s="1"/>
      <c r="UIJ1311" s="1"/>
      <c r="UIK1311" s="1"/>
      <c r="UIL1311" s="1"/>
      <c r="UIM1311" s="1"/>
      <c r="UIN1311" s="1"/>
      <c r="UIO1311" s="1"/>
      <c r="UIP1311" s="1"/>
      <c r="UIQ1311" s="1"/>
      <c r="UIR1311" s="1"/>
      <c r="UIS1311" s="1"/>
      <c r="UIT1311" s="1"/>
      <c r="UIU1311" s="1"/>
      <c r="UIV1311" s="1"/>
      <c r="UIW1311" s="1"/>
      <c r="UIX1311" s="1"/>
      <c r="UIY1311" s="1"/>
      <c r="UIZ1311" s="1"/>
      <c r="UJA1311" s="1"/>
      <c r="UJB1311" s="1"/>
      <c r="UJC1311" s="1"/>
      <c r="UJD1311" s="1"/>
      <c r="UJE1311" s="1"/>
      <c r="UJF1311" s="1"/>
      <c r="UJG1311" s="1"/>
      <c r="UJH1311" s="1"/>
      <c r="UJI1311" s="1"/>
      <c r="UJJ1311" s="1"/>
      <c r="UJK1311" s="1"/>
      <c r="UJL1311" s="1"/>
      <c r="UJM1311" s="1"/>
      <c r="UJN1311" s="1"/>
      <c r="UJO1311" s="1"/>
      <c r="UJP1311" s="1"/>
      <c r="UJQ1311" s="1"/>
      <c r="UJR1311" s="1"/>
      <c r="UJS1311" s="1"/>
      <c r="UJT1311" s="1"/>
      <c r="UJU1311" s="1"/>
      <c r="UJV1311" s="1"/>
      <c r="UJW1311" s="1"/>
      <c r="UJX1311" s="1"/>
      <c r="UJY1311" s="1"/>
      <c r="UJZ1311" s="1"/>
      <c r="UKA1311" s="1"/>
      <c r="UKB1311" s="1"/>
      <c r="UKC1311" s="1"/>
      <c r="UKD1311" s="1"/>
      <c r="UKE1311" s="1"/>
      <c r="UKF1311" s="1"/>
      <c r="UKG1311" s="1"/>
      <c r="UKH1311" s="1"/>
      <c r="UKI1311" s="1"/>
      <c r="UKJ1311" s="1"/>
      <c r="UKK1311" s="1"/>
      <c r="UKL1311" s="1"/>
      <c r="UKM1311" s="1"/>
      <c r="UKN1311" s="1"/>
      <c r="UKO1311" s="1"/>
      <c r="UKP1311" s="1"/>
      <c r="UKQ1311" s="1"/>
      <c r="UKR1311" s="1"/>
      <c r="UKS1311" s="1"/>
      <c r="UKT1311" s="1"/>
      <c r="UKU1311" s="1"/>
      <c r="UKV1311" s="1"/>
      <c r="UKW1311" s="1"/>
      <c r="UKX1311" s="1"/>
      <c r="UKY1311" s="1"/>
      <c r="UKZ1311" s="1"/>
      <c r="ULA1311" s="1"/>
      <c r="ULB1311" s="1"/>
      <c r="ULC1311" s="1"/>
      <c r="ULD1311" s="1"/>
      <c r="ULE1311" s="1"/>
      <c r="ULF1311" s="1"/>
      <c r="ULG1311" s="1"/>
      <c r="ULH1311" s="1"/>
      <c r="ULI1311" s="1"/>
      <c r="ULJ1311" s="1"/>
      <c r="ULK1311" s="1"/>
      <c r="ULL1311" s="1"/>
      <c r="ULM1311" s="1"/>
      <c r="ULN1311" s="1"/>
      <c r="ULO1311" s="1"/>
      <c r="ULP1311" s="1"/>
      <c r="ULQ1311" s="1"/>
      <c r="ULR1311" s="1"/>
      <c r="ULS1311" s="1"/>
      <c r="ULT1311" s="1"/>
      <c r="ULU1311" s="1"/>
      <c r="ULV1311" s="1"/>
      <c r="ULW1311" s="1"/>
      <c r="ULX1311" s="1"/>
      <c r="ULY1311" s="1"/>
      <c r="ULZ1311" s="1"/>
      <c r="UMA1311" s="1"/>
      <c r="UMB1311" s="1"/>
      <c r="UMC1311" s="1"/>
      <c r="UMD1311" s="1"/>
      <c r="UME1311" s="1"/>
      <c r="UMF1311" s="1"/>
      <c r="UMG1311" s="1"/>
      <c r="UMH1311" s="1"/>
      <c r="UMI1311" s="1"/>
      <c r="UMJ1311" s="1"/>
      <c r="UMK1311" s="1"/>
      <c r="UML1311" s="1"/>
      <c r="UMM1311" s="1"/>
      <c r="UMN1311" s="1"/>
      <c r="UMO1311" s="1"/>
      <c r="UMP1311" s="1"/>
      <c r="UMQ1311" s="1"/>
      <c r="UMR1311" s="1"/>
      <c r="UMS1311" s="1"/>
      <c r="UMT1311" s="1"/>
      <c r="UMU1311" s="1"/>
      <c r="UMV1311" s="1"/>
      <c r="UMW1311" s="1"/>
      <c r="UMX1311" s="1"/>
      <c r="UMY1311" s="1"/>
      <c r="UMZ1311" s="1"/>
      <c r="UNA1311" s="1"/>
      <c r="UNB1311" s="1"/>
      <c r="UNC1311" s="1"/>
      <c r="UND1311" s="1"/>
      <c r="UNE1311" s="1"/>
      <c r="UNF1311" s="1"/>
      <c r="UNG1311" s="1"/>
      <c r="UNH1311" s="1"/>
      <c r="UNI1311" s="1"/>
      <c r="UNJ1311" s="1"/>
      <c r="UNK1311" s="1"/>
      <c r="UNL1311" s="1"/>
      <c r="UNM1311" s="1"/>
      <c r="UNN1311" s="1"/>
      <c r="UNO1311" s="1"/>
      <c r="UNP1311" s="1"/>
      <c r="UNQ1311" s="1"/>
      <c r="UNR1311" s="1"/>
      <c r="UNS1311" s="1"/>
      <c r="UNT1311" s="1"/>
      <c r="UNU1311" s="1"/>
      <c r="UNV1311" s="1"/>
      <c r="UNW1311" s="1"/>
      <c r="UNX1311" s="1"/>
      <c r="UNY1311" s="1"/>
      <c r="UNZ1311" s="1"/>
      <c r="UOA1311" s="1"/>
      <c r="UOB1311" s="1"/>
      <c r="UOC1311" s="1"/>
      <c r="UOD1311" s="1"/>
      <c r="UOE1311" s="1"/>
      <c r="UOF1311" s="1"/>
      <c r="UOG1311" s="1"/>
      <c r="UOH1311" s="1"/>
      <c r="UOI1311" s="1"/>
      <c r="UOJ1311" s="1"/>
      <c r="UOK1311" s="1"/>
      <c r="UOL1311" s="1"/>
      <c r="UOM1311" s="1"/>
      <c r="UON1311" s="1"/>
      <c r="UOO1311" s="1"/>
      <c r="UOP1311" s="1"/>
      <c r="UOQ1311" s="1"/>
      <c r="UOR1311" s="1"/>
      <c r="UOS1311" s="1"/>
      <c r="UOT1311" s="1"/>
      <c r="UOU1311" s="1"/>
      <c r="UOV1311" s="1"/>
      <c r="UOW1311" s="1"/>
      <c r="UOX1311" s="1"/>
      <c r="UOY1311" s="1"/>
      <c r="UOZ1311" s="1"/>
      <c r="UPA1311" s="1"/>
      <c r="UPB1311" s="1"/>
      <c r="UPC1311" s="1"/>
      <c r="UPD1311" s="1"/>
      <c r="UPE1311" s="1"/>
      <c r="UPF1311" s="1"/>
      <c r="UPG1311" s="1"/>
      <c r="UPH1311" s="1"/>
      <c r="UPI1311" s="1"/>
      <c r="UPJ1311" s="1"/>
      <c r="UPK1311" s="1"/>
      <c r="UPL1311" s="1"/>
      <c r="UPM1311" s="1"/>
      <c r="UPN1311" s="1"/>
      <c r="UPO1311" s="1"/>
      <c r="UPP1311" s="1"/>
      <c r="UPQ1311" s="1"/>
      <c r="UPR1311" s="1"/>
      <c r="UPS1311" s="1"/>
      <c r="UPT1311" s="1"/>
      <c r="UPU1311" s="1"/>
      <c r="UPV1311" s="1"/>
      <c r="UPW1311" s="1"/>
      <c r="UPX1311" s="1"/>
      <c r="UPY1311" s="1"/>
      <c r="UPZ1311" s="1"/>
      <c r="UQA1311" s="1"/>
      <c r="UQB1311" s="1"/>
      <c r="UQC1311" s="1"/>
      <c r="UQD1311" s="1"/>
      <c r="UQE1311" s="1"/>
      <c r="UQF1311" s="1"/>
      <c r="UQG1311" s="1"/>
      <c r="UQH1311" s="1"/>
      <c r="UQI1311" s="1"/>
      <c r="UQJ1311" s="1"/>
      <c r="UQK1311" s="1"/>
      <c r="UQL1311" s="1"/>
      <c r="UQM1311" s="1"/>
      <c r="UQN1311" s="1"/>
      <c r="UQO1311" s="1"/>
      <c r="UQP1311" s="1"/>
      <c r="UQQ1311" s="1"/>
      <c r="UQR1311" s="1"/>
      <c r="UQS1311" s="1"/>
      <c r="UQT1311" s="1"/>
      <c r="UQU1311" s="1"/>
      <c r="UQV1311" s="1"/>
      <c r="UQW1311" s="1"/>
      <c r="UQX1311" s="1"/>
      <c r="UQY1311" s="1"/>
      <c r="UQZ1311" s="1"/>
      <c r="URA1311" s="1"/>
      <c r="URB1311" s="1"/>
      <c r="URC1311" s="1"/>
      <c r="URD1311" s="1"/>
      <c r="URE1311" s="1"/>
      <c r="URF1311" s="1"/>
      <c r="URG1311" s="1"/>
      <c r="URH1311" s="1"/>
      <c r="URI1311" s="1"/>
      <c r="URJ1311" s="1"/>
      <c r="URK1311" s="1"/>
      <c r="URL1311" s="1"/>
      <c r="URM1311" s="1"/>
      <c r="URN1311" s="1"/>
      <c r="URO1311" s="1"/>
      <c r="URP1311" s="1"/>
      <c r="URQ1311" s="1"/>
      <c r="URR1311" s="1"/>
      <c r="URS1311" s="1"/>
      <c r="URT1311" s="1"/>
      <c r="URU1311" s="1"/>
      <c r="URV1311" s="1"/>
      <c r="URW1311" s="1"/>
      <c r="URX1311" s="1"/>
      <c r="URY1311" s="1"/>
      <c r="URZ1311" s="1"/>
      <c r="USA1311" s="1"/>
      <c r="USB1311" s="1"/>
      <c r="USC1311" s="1"/>
      <c r="USD1311" s="1"/>
      <c r="USE1311" s="1"/>
      <c r="USF1311" s="1"/>
      <c r="USG1311" s="1"/>
      <c r="USH1311" s="1"/>
      <c r="USI1311" s="1"/>
      <c r="USJ1311" s="1"/>
      <c r="USK1311" s="1"/>
      <c r="USL1311" s="1"/>
      <c r="USM1311" s="1"/>
      <c r="USN1311" s="1"/>
      <c r="USO1311" s="1"/>
      <c r="USP1311" s="1"/>
      <c r="USQ1311" s="1"/>
      <c r="USR1311" s="1"/>
      <c r="USS1311" s="1"/>
      <c r="UST1311" s="1"/>
      <c r="USU1311" s="1"/>
      <c r="USV1311" s="1"/>
      <c r="USW1311" s="1"/>
      <c r="USX1311" s="1"/>
      <c r="USY1311" s="1"/>
      <c r="USZ1311" s="1"/>
      <c r="UTA1311" s="1"/>
      <c r="UTB1311" s="1"/>
      <c r="UTC1311" s="1"/>
      <c r="UTD1311" s="1"/>
      <c r="UTE1311" s="1"/>
      <c r="UTF1311" s="1"/>
      <c r="UTG1311" s="1"/>
      <c r="UTH1311" s="1"/>
      <c r="UTI1311" s="1"/>
      <c r="UTJ1311" s="1"/>
      <c r="UTK1311" s="1"/>
      <c r="UTL1311" s="1"/>
      <c r="UTM1311" s="1"/>
      <c r="UTN1311" s="1"/>
      <c r="UTO1311" s="1"/>
      <c r="UTP1311" s="1"/>
      <c r="UTQ1311" s="1"/>
      <c r="UTR1311" s="1"/>
      <c r="UTS1311" s="1"/>
      <c r="UTT1311" s="1"/>
      <c r="UTU1311" s="1"/>
      <c r="UTV1311" s="1"/>
      <c r="UTW1311" s="1"/>
      <c r="UTX1311" s="1"/>
      <c r="UTY1311" s="1"/>
      <c r="UTZ1311" s="1"/>
      <c r="UUA1311" s="1"/>
      <c r="UUB1311" s="1"/>
      <c r="UUC1311" s="1"/>
      <c r="UUD1311" s="1"/>
      <c r="UUE1311" s="1"/>
      <c r="UUF1311" s="1"/>
      <c r="UUG1311" s="1"/>
      <c r="UUH1311" s="1"/>
      <c r="UUI1311" s="1"/>
      <c r="UUJ1311" s="1"/>
      <c r="UUK1311" s="1"/>
      <c r="UUL1311" s="1"/>
      <c r="UUM1311" s="1"/>
      <c r="UUN1311" s="1"/>
      <c r="UUO1311" s="1"/>
      <c r="UUP1311" s="1"/>
      <c r="UUQ1311" s="1"/>
      <c r="UUR1311" s="1"/>
      <c r="UUS1311" s="1"/>
      <c r="UUT1311" s="1"/>
      <c r="UUU1311" s="1"/>
      <c r="UUV1311" s="1"/>
      <c r="UUW1311" s="1"/>
      <c r="UUX1311" s="1"/>
      <c r="UUY1311" s="1"/>
      <c r="UUZ1311" s="1"/>
      <c r="UVA1311" s="1"/>
      <c r="UVB1311" s="1"/>
      <c r="UVC1311" s="1"/>
      <c r="UVD1311" s="1"/>
      <c r="UVE1311" s="1"/>
      <c r="UVF1311" s="1"/>
      <c r="UVG1311" s="1"/>
      <c r="UVH1311" s="1"/>
      <c r="UVI1311" s="1"/>
      <c r="UVJ1311" s="1"/>
      <c r="UVK1311" s="1"/>
      <c r="UVL1311" s="1"/>
      <c r="UVM1311" s="1"/>
      <c r="UVN1311" s="1"/>
      <c r="UVO1311" s="1"/>
      <c r="UVP1311" s="1"/>
      <c r="UVQ1311" s="1"/>
      <c r="UVR1311" s="1"/>
      <c r="UVS1311" s="1"/>
      <c r="UVT1311" s="1"/>
      <c r="UVU1311" s="1"/>
      <c r="UVV1311" s="1"/>
      <c r="UVW1311" s="1"/>
      <c r="UVX1311" s="1"/>
      <c r="UVY1311" s="1"/>
      <c r="UVZ1311" s="1"/>
      <c r="UWA1311" s="1"/>
      <c r="UWB1311" s="1"/>
      <c r="UWC1311" s="1"/>
      <c r="UWD1311" s="1"/>
      <c r="UWE1311" s="1"/>
      <c r="UWF1311" s="1"/>
      <c r="UWG1311" s="1"/>
      <c r="UWH1311" s="1"/>
      <c r="UWI1311" s="1"/>
      <c r="UWJ1311" s="1"/>
      <c r="UWK1311" s="1"/>
      <c r="UWL1311" s="1"/>
      <c r="UWM1311" s="1"/>
      <c r="UWN1311" s="1"/>
      <c r="UWO1311" s="1"/>
      <c r="UWP1311" s="1"/>
      <c r="UWQ1311" s="1"/>
      <c r="UWR1311" s="1"/>
      <c r="UWS1311" s="1"/>
      <c r="UWT1311" s="1"/>
      <c r="UWU1311" s="1"/>
      <c r="UWV1311" s="1"/>
      <c r="UWW1311" s="1"/>
      <c r="UWX1311" s="1"/>
      <c r="UWY1311" s="1"/>
      <c r="UWZ1311" s="1"/>
      <c r="UXA1311" s="1"/>
      <c r="UXB1311" s="1"/>
      <c r="UXC1311" s="1"/>
      <c r="UXD1311" s="1"/>
      <c r="UXE1311" s="1"/>
      <c r="UXF1311" s="1"/>
      <c r="UXG1311" s="1"/>
      <c r="UXH1311" s="1"/>
      <c r="UXI1311" s="1"/>
      <c r="UXJ1311" s="1"/>
      <c r="UXK1311" s="1"/>
      <c r="UXL1311" s="1"/>
      <c r="UXM1311" s="1"/>
      <c r="UXN1311" s="1"/>
      <c r="UXO1311" s="1"/>
      <c r="UXP1311" s="1"/>
      <c r="UXQ1311" s="1"/>
      <c r="UXR1311" s="1"/>
      <c r="UXS1311" s="1"/>
      <c r="UXT1311" s="1"/>
      <c r="UXU1311" s="1"/>
      <c r="UXV1311" s="1"/>
      <c r="UXW1311" s="1"/>
      <c r="UXX1311" s="1"/>
      <c r="UXY1311" s="1"/>
      <c r="UXZ1311" s="1"/>
      <c r="UYA1311" s="1"/>
      <c r="UYB1311" s="1"/>
      <c r="UYC1311" s="1"/>
      <c r="UYD1311" s="1"/>
      <c r="UYE1311" s="1"/>
      <c r="UYF1311" s="1"/>
      <c r="UYG1311" s="1"/>
      <c r="UYH1311" s="1"/>
      <c r="UYI1311" s="1"/>
      <c r="UYJ1311" s="1"/>
      <c r="UYK1311" s="1"/>
      <c r="UYL1311" s="1"/>
      <c r="UYM1311" s="1"/>
      <c r="UYN1311" s="1"/>
      <c r="UYO1311" s="1"/>
      <c r="UYP1311" s="1"/>
      <c r="UYQ1311" s="1"/>
      <c r="UYR1311" s="1"/>
      <c r="UYS1311" s="1"/>
      <c r="UYT1311" s="1"/>
      <c r="UYU1311" s="1"/>
      <c r="UYV1311" s="1"/>
      <c r="UYW1311" s="1"/>
      <c r="UYX1311" s="1"/>
      <c r="UYY1311" s="1"/>
      <c r="UYZ1311" s="1"/>
      <c r="UZA1311" s="1"/>
      <c r="UZB1311" s="1"/>
      <c r="UZC1311" s="1"/>
      <c r="UZD1311" s="1"/>
      <c r="UZE1311" s="1"/>
      <c r="UZF1311" s="1"/>
      <c r="UZG1311" s="1"/>
      <c r="UZH1311" s="1"/>
      <c r="UZI1311" s="1"/>
      <c r="UZJ1311" s="1"/>
      <c r="UZK1311" s="1"/>
      <c r="UZL1311" s="1"/>
      <c r="UZM1311" s="1"/>
      <c r="UZN1311" s="1"/>
      <c r="UZO1311" s="1"/>
      <c r="UZP1311" s="1"/>
      <c r="UZQ1311" s="1"/>
      <c r="UZR1311" s="1"/>
      <c r="UZS1311" s="1"/>
      <c r="UZT1311" s="1"/>
      <c r="UZU1311" s="1"/>
      <c r="UZV1311" s="1"/>
      <c r="UZW1311" s="1"/>
      <c r="UZX1311" s="1"/>
      <c r="UZY1311" s="1"/>
      <c r="UZZ1311" s="1"/>
      <c r="VAA1311" s="1"/>
      <c r="VAB1311" s="1"/>
      <c r="VAC1311" s="1"/>
      <c r="VAD1311" s="1"/>
      <c r="VAE1311" s="1"/>
      <c r="VAF1311" s="1"/>
      <c r="VAG1311" s="1"/>
      <c r="VAH1311" s="1"/>
      <c r="VAI1311" s="1"/>
      <c r="VAJ1311" s="1"/>
      <c r="VAK1311" s="1"/>
      <c r="VAL1311" s="1"/>
      <c r="VAM1311" s="1"/>
      <c r="VAN1311" s="1"/>
      <c r="VAO1311" s="1"/>
      <c r="VAP1311" s="1"/>
      <c r="VAQ1311" s="1"/>
      <c r="VAR1311" s="1"/>
      <c r="VAS1311" s="1"/>
      <c r="VAT1311" s="1"/>
      <c r="VAU1311" s="1"/>
      <c r="VAV1311" s="1"/>
      <c r="VAW1311" s="1"/>
      <c r="VAX1311" s="1"/>
      <c r="VAY1311" s="1"/>
      <c r="VAZ1311" s="1"/>
      <c r="VBA1311" s="1"/>
      <c r="VBB1311" s="1"/>
      <c r="VBC1311" s="1"/>
      <c r="VBD1311" s="1"/>
      <c r="VBE1311" s="1"/>
      <c r="VBF1311" s="1"/>
      <c r="VBG1311" s="1"/>
      <c r="VBH1311" s="1"/>
      <c r="VBI1311" s="1"/>
      <c r="VBJ1311" s="1"/>
      <c r="VBK1311" s="1"/>
      <c r="VBL1311" s="1"/>
      <c r="VBM1311" s="1"/>
      <c r="VBN1311" s="1"/>
      <c r="VBO1311" s="1"/>
      <c r="VBP1311" s="1"/>
      <c r="VBQ1311" s="1"/>
      <c r="VBR1311" s="1"/>
      <c r="VBS1311" s="1"/>
      <c r="VBT1311" s="1"/>
      <c r="VBU1311" s="1"/>
      <c r="VBV1311" s="1"/>
      <c r="VBW1311" s="1"/>
      <c r="VBX1311" s="1"/>
      <c r="VBY1311" s="1"/>
      <c r="VBZ1311" s="1"/>
      <c r="VCA1311" s="1"/>
      <c r="VCB1311" s="1"/>
      <c r="VCC1311" s="1"/>
      <c r="VCD1311" s="1"/>
      <c r="VCE1311" s="1"/>
      <c r="VCF1311" s="1"/>
      <c r="VCG1311" s="1"/>
      <c r="VCH1311" s="1"/>
      <c r="VCI1311" s="1"/>
      <c r="VCJ1311" s="1"/>
      <c r="VCK1311" s="1"/>
      <c r="VCL1311" s="1"/>
      <c r="VCM1311" s="1"/>
      <c r="VCN1311" s="1"/>
      <c r="VCO1311" s="1"/>
      <c r="VCP1311" s="1"/>
      <c r="VCQ1311" s="1"/>
      <c r="VCR1311" s="1"/>
      <c r="VCS1311" s="1"/>
      <c r="VCT1311" s="1"/>
      <c r="VCU1311" s="1"/>
      <c r="VCV1311" s="1"/>
      <c r="VCW1311" s="1"/>
      <c r="VCX1311" s="1"/>
      <c r="VCY1311" s="1"/>
      <c r="VCZ1311" s="1"/>
      <c r="VDA1311" s="1"/>
      <c r="VDB1311" s="1"/>
      <c r="VDC1311" s="1"/>
      <c r="VDD1311" s="1"/>
      <c r="VDE1311" s="1"/>
      <c r="VDF1311" s="1"/>
      <c r="VDG1311" s="1"/>
      <c r="VDH1311" s="1"/>
      <c r="VDI1311" s="1"/>
      <c r="VDJ1311" s="1"/>
      <c r="VDK1311" s="1"/>
      <c r="VDL1311" s="1"/>
      <c r="VDM1311" s="1"/>
      <c r="VDN1311" s="1"/>
      <c r="VDO1311" s="1"/>
      <c r="VDP1311" s="1"/>
      <c r="VDQ1311" s="1"/>
      <c r="VDR1311" s="1"/>
      <c r="VDS1311" s="1"/>
      <c r="VDT1311" s="1"/>
      <c r="VDU1311" s="1"/>
      <c r="VDV1311" s="1"/>
      <c r="VDW1311" s="1"/>
      <c r="VDX1311" s="1"/>
      <c r="VDY1311" s="1"/>
      <c r="VDZ1311" s="1"/>
      <c r="VEA1311" s="1"/>
      <c r="VEB1311" s="1"/>
      <c r="VEC1311" s="1"/>
      <c r="VED1311" s="1"/>
      <c r="VEE1311" s="1"/>
      <c r="VEF1311" s="1"/>
      <c r="VEG1311" s="1"/>
      <c r="VEH1311" s="1"/>
      <c r="VEI1311" s="1"/>
      <c r="VEJ1311" s="1"/>
      <c r="VEK1311" s="1"/>
      <c r="VEL1311" s="1"/>
      <c r="VEM1311" s="1"/>
      <c r="VEN1311" s="1"/>
      <c r="VEO1311" s="1"/>
      <c r="VEP1311" s="1"/>
      <c r="VEQ1311" s="1"/>
      <c r="VER1311" s="1"/>
      <c r="VES1311" s="1"/>
      <c r="VET1311" s="1"/>
      <c r="VEU1311" s="1"/>
      <c r="VEV1311" s="1"/>
      <c r="VEW1311" s="1"/>
      <c r="VEX1311" s="1"/>
      <c r="VEY1311" s="1"/>
      <c r="VEZ1311" s="1"/>
      <c r="VFA1311" s="1"/>
      <c r="VFB1311" s="1"/>
      <c r="VFC1311" s="1"/>
      <c r="VFD1311" s="1"/>
      <c r="VFE1311" s="1"/>
      <c r="VFF1311" s="1"/>
      <c r="VFG1311" s="1"/>
      <c r="VFH1311" s="1"/>
      <c r="VFI1311" s="1"/>
      <c r="VFJ1311" s="1"/>
      <c r="VFK1311" s="1"/>
      <c r="VFL1311" s="1"/>
      <c r="VFM1311" s="1"/>
      <c r="VFN1311" s="1"/>
      <c r="VFO1311" s="1"/>
      <c r="VFP1311" s="1"/>
      <c r="VFQ1311" s="1"/>
      <c r="VFR1311" s="1"/>
      <c r="VFS1311" s="1"/>
      <c r="VFT1311" s="1"/>
      <c r="VFU1311" s="1"/>
      <c r="VFV1311" s="1"/>
      <c r="VFW1311" s="1"/>
      <c r="VFX1311" s="1"/>
      <c r="VFY1311" s="1"/>
      <c r="VFZ1311" s="1"/>
      <c r="VGA1311" s="1"/>
      <c r="VGB1311" s="1"/>
      <c r="VGC1311" s="1"/>
      <c r="VGD1311" s="1"/>
      <c r="VGE1311" s="1"/>
      <c r="VGF1311" s="1"/>
      <c r="VGG1311" s="1"/>
      <c r="VGH1311" s="1"/>
      <c r="VGI1311" s="1"/>
      <c r="VGJ1311" s="1"/>
      <c r="VGK1311" s="1"/>
      <c r="VGL1311" s="1"/>
      <c r="VGM1311" s="1"/>
      <c r="VGN1311" s="1"/>
      <c r="VGO1311" s="1"/>
      <c r="VGP1311" s="1"/>
      <c r="VGQ1311" s="1"/>
      <c r="VGR1311" s="1"/>
      <c r="VGS1311" s="1"/>
      <c r="VGT1311" s="1"/>
      <c r="VGU1311" s="1"/>
      <c r="VGV1311" s="1"/>
      <c r="VGW1311" s="1"/>
      <c r="VGX1311" s="1"/>
      <c r="VGY1311" s="1"/>
      <c r="VGZ1311" s="1"/>
      <c r="VHA1311" s="1"/>
      <c r="VHB1311" s="1"/>
      <c r="VHC1311" s="1"/>
      <c r="VHD1311" s="1"/>
      <c r="VHE1311" s="1"/>
      <c r="VHF1311" s="1"/>
      <c r="VHG1311" s="1"/>
      <c r="VHH1311" s="1"/>
      <c r="VHI1311" s="1"/>
      <c r="VHJ1311" s="1"/>
      <c r="VHK1311" s="1"/>
      <c r="VHL1311" s="1"/>
      <c r="VHM1311" s="1"/>
      <c r="VHN1311" s="1"/>
      <c r="VHO1311" s="1"/>
      <c r="VHP1311" s="1"/>
      <c r="VHQ1311" s="1"/>
      <c r="VHR1311" s="1"/>
      <c r="VHS1311" s="1"/>
      <c r="VHT1311" s="1"/>
      <c r="VHU1311" s="1"/>
      <c r="VHV1311" s="1"/>
      <c r="VHW1311" s="1"/>
      <c r="VHX1311" s="1"/>
      <c r="VHY1311" s="1"/>
      <c r="VHZ1311" s="1"/>
      <c r="VIA1311" s="1"/>
      <c r="VIB1311" s="1"/>
      <c r="VIC1311" s="1"/>
      <c r="VID1311" s="1"/>
      <c r="VIE1311" s="1"/>
      <c r="VIF1311" s="1"/>
      <c r="VIG1311" s="1"/>
      <c r="VIH1311" s="1"/>
      <c r="VII1311" s="1"/>
      <c r="VIJ1311" s="1"/>
      <c r="VIK1311" s="1"/>
      <c r="VIL1311" s="1"/>
      <c r="VIM1311" s="1"/>
      <c r="VIN1311" s="1"/>
      <c r="VIO1311" s="1"/>
      <c r="VIP1311" s="1"/>
      <c r="VIQ1311" s="1"/>
      <c r="VIR1311" s="1"/>
      <c r="VIS1311" s="1"/>
      <c r="VIT1311" s="1"/>
      <c r="VIU1311" s="1"/>
      <c r="VIV1311" s="1"/>
      <c r="VIW1311" s="1"/>
      <c r="VIX1311" s="1"/>
      <c r="VIY1311" s="1"/>
      <c r="VIZ1311" s="1"/>
      <c r="VJA1311" s="1"/>
      <c r="VJB1311" s="1"/>
      <c r="VJC1311" s="1"/>
      <c r="VJD1311" s="1"/>
      <c r="VJE1311" s="1"/>
      <c r="VJF1311" s="1"/>
      <c r="VJG1311" s="1"/>
      <c r="VJH1311" s="1"/>
      <c r="VJI1311" s="1"/>
      <c r="VJJ1311" s="1"/>
      <c r="VJK1311" s="1"/>
      <c r="VJL1311" s="1"/>
      <c r="VJM1311" s="1"/>
      <c r="VJN1311" s="1"/>
      <c r="VJO1311" s="1"/>
      <c r="VJP1311" s="1"/>
      <c r="VJQ1311" s="1"/>
      <c r="VJR1311" s="1"/>
      <c r="VJS1311" s="1"/>
      <c r="VJT1311" s="1"/>
      <c r="VJU1311" s="1"/>
      <c r="VJV1311" s="1"/>
      <c r="VJW1311" s="1"/>
      <c r="VJX1311" s="1"/>
      <c r="VJY1311" s="1"/>
      <c r="VJZ1311" s="1"/>
      <c r="VKA1311" s="1"/>
      <c r="VKB1311" s="1"/>
      <c r="VKC1311" s="1"/>
      <c r="VKD1311" s="1"/>
      <c r="VKE1311" s="1"/>
      <c r="VKF1311" s="1"/>
      <c r="VKG1311" s="1"/>
      <c r="VKH1311" s="1"/>
      <c r="VKI1311" s="1"/>
      <c r="VKJ1311" s="1"/>
      <c r="VKK1311" s="1"/>
      <c r="VKL1311" s="1"/>
      <c r="VKM1311" s="1"/>
      <c r="VKN1311" s="1"/>
      <c r="VKO1311" s="1"/>
      <c r="VKP1311" s="1"/>
      <c r="VKQ1311" s="1"/>
      <c r="VKR1311" s="1"/>
      <c r="VKS1311" s="1"/>
      <c r="VKT1311" s="1"/>
      <c r="VKU1311" s="1"/>
      <c r="VKV1311" s="1"/>
      <c r="VKW1311" s="1"/>
      <c r="VKX1311" s="1"/>
      <c r="VKY1311" s="1"/>
      <c r="VKZ1311" s="1"/>
      <c r="VLA1311" s="1"/>
      <c r="VLB1311" s="1"/>
      <c r="VLC1311" s="1"/>
      <c r="VLD1311" s="1"/>
      <c r="VLE1311" s="1"/>
      <c r="VLF1311" s="1"/>
      <c r="VLG1311" s="1"/>
      <c r="VLH1311" s="1"/>
      <c r="VLI1311" s="1"/>
      <c r="VLJ1311" s="1"/>
      <c r="VLK1311" s="1"/>
      <c r="VLL1311" s="1"/>
      <c r="VLM1311" s="1"/>
      <c r="VLN1311" s="1"/>
      <c r="VLO1311" s="1"/>
      <c r="VLP1311" s="1"/>
      <c r="VLQ1311" s="1"/>
      <c r="VLR1311" s="1"/>
      <c r="VLS1311" s="1"/>
      <c r="VLT1311" s="1"/>
      <c r="VLU1311" s="1"/>
      <c r="VLV1311" s="1"/>
      <c r="VLW1311" s="1"/>
      <c r="VLX1311" s="1"/>
      <c r="VLY1311" s="1"/>
      <c r="VLZ1311" s="1"/>
      <c r="VMA1311" s="1"/>
      <c r="VMB1311" s="1"/>
      <c r="VMC1311" s="1"/>
      <c r="VMD1311" s="1"/>
      <c r="VME1311" s="1"/>
      <c r="VMF1311" s="1"/>
      <c r="VMG1311" s="1"/>
      <c r="VMH1311" s="1"/>
      <c r="VMI1311" s="1"/>
      <c r="VMJ1311" s="1"/>
      <c r="VMK1311" s="1"/>
      <c r="VML1311" s="1"/>
      <c r="VMM1311" s="1"/>
      <c r="VMN1311" s="1"/>
      <c r="VMO1311" s="1"/>
      <c r="VMP1311" s="1"/>
      <c r="VMQ1311" s="1"/>
      <c r="VMR1311" s="1"/>
      <c r="VMS1311" s="1"/>
      <c r="VMT1311" s="1"/>
      <c r="VMU1311" s="1"/>
      <c r="VMV1311" s="1"/>
      <c r="VMW1311" s="1"/>
      <c r="VMX1311" s="1"/>
      <c r="VMY1311" s="1"/>
      <c r="VMZ1311" s="1"/>
      <c r="VNA1311" s="1"/>
      <c r="VNB1311" s="1"/>
      <c r="VNC1311" s="1"/>
      <c r="VND1311" s="1"/>
      <c r="VNE1311" s="1"/>
      <c r="VNF1311" s="1"/>
      <c r="VNG1311" s="1"/>
      <c r="VNH1311" s="1"/>
      <c r="VNI1311" s="1"/>
      <c r="VNJ1311" s="1"/>
      <c r="VNK1311" s="1"/>
      <c r="VNL1311" s="1"/>
      <c r="VNM1311" s="1"/>
      <c r="VNN1311" s="1"/>
      <c r="VNO1311" s="1"/>
      <c r="VNP1311" s="1"/>
      <c r="VNQ1311" s="1"/>
      <c r="VNR1311" s="1"/>
      <c r="VNS1311" s="1"/>
      <c r="VNT1311" s="1"/>
      <c r="VNU1311" s="1"/>
      <c r="VNV1311" s="1"/>
      <c r="VNW1311" s="1"/>
      <c r="VNX1311" s="1"/>
      <c r="VNY1311" s="1"/>
      <c r="VNZ1311" s="1"/>
      <c r="VOA1311" s="1"/>
      <c r="VOB1311" s="1"/>
      <c r="VOC1311" s="1"/>
      <c r="VOD1311" s="1"/>
      <c r="VOE1311" s="1"/>
      <c r="VOF1311" s="1"/>
      <c r="VOG1311" s="1"/>
      <c r="VOH1311" s="1"/>
      <c r="VOI1311" s="1"/>
      <c r="VOJ1311" s="1"/>
      <c r="VOK1311" s="1"/>
      <c r="VOL1311" s="1"/>
      <c r="VOM1311" s="1"/>
      <c r="VON1311" s="1"/>
      <c r="VOO1311" s="1"/>
      <c r="VOP1311" s="1"/>
      <c r="VOQ1311" s="1"/>
      <c r="VOR1311" s="1"/>
      <c r="VOS1311" s="1"/>
      <c r="VOT1311" s="1"/>
      <c r="VOU1311" s="1"/>
      <c r="VOV1311" s="1"/>
      <c r="VOW1311" s="1"/>
      <c r="VOX1311" s="1"/>
      <c r="VOY1311" s="1"/>
      <c r="VOZ1311" s="1"/>
      <c r="VPA1311" s="1"/>
      <c r="VPB1311" s="1"/>
      <c r="VPC1311" s="1"/>
      <c r="VPD1311" s="1"/>
      <c r="VPE1311" s="1"/>
      <c r="VPF1311" s="1"/>
      <c r="VPG1311" s="1"/>
      <c r="VPH1311" s="1"/>
      <c r="VPI1311" s="1"/>
      <c r="VPJ1311" s="1"/>
      <c r="VPK1311" s="1"/>
      <c r="VPL1311" s="1"/>
      <c r="VPM1311" s="1"/>
      <c r="VPN1311" s="1"/>
      <c r="VPO1311" s="1"/>
      <c r="VPP1311" s="1"/>
      <c r="VPQ1311" s="1"/>
      <c r="VPR1311" s="1"/>
      <c r="VPS1311" s="1"/>
      <c r="VPT1311" s="1"/>
      <c r="VPU1311" s="1"/>
      <c r="VPV1311" s="1"/>
      <c r="VPW1311" s="1"/>
      <c r="VPX1311" s="1"/>
      <c r="VPY1311" s="1"/>
      <c r="VPZ1311" s="1"/>
      <c r="VQA1311" s="1"/>
      <c r="VQB1311" s="1"/>
      <c r="VQC1311" s="1"/>
      <c r="VQD1311" s="1"/>
      <c r="VQE1311" s="1"/>
      <c r="VQF1311" s="1"/>
      <c r="VQG1311" s="1"/>
      <c r="VQH1311" s="1"/>
      <c r="VQI1311" s="1"/>
      <c r="VQJ1311" s="1"/>
      <c r="VQK1311" s="1"/>
      <c r="VQL1311" s="1"/>
      <c r="VQM1311" s="1"/>
      <c r="VQN1311" s="1"/>
      <c r="VQO1311" s="1"/>
      <c r="VQP1311" s="1"/>
      <c r="VQQ1311" s="1"/>
      <c r="VQR1311" s="1"/>
      <c r="VQS1311" s="1"/>
      <c r="VQT1311" s="1"/>
      <c r="VQU1311" s="1"/>
      <c r="VQV1311" s="1"/>
      <c r="VQW1311" s="1"/>
      <c r="VQX1311" s="1"/>
      <c r="VQY1311" s="1"/>
      <c r="VQZ1311" s="1"/>
      <c r="VRA1311" s="1"/>
      <c r="VRB1311" s="1"/>
      <c r="VRC1311" s="1"/>
      <c r="VRD1311" s="1"/>
      <c r="VRE1311" s="1"/>
      <c r="VRF1311" s="1"/>
      <c r="VRG1311" s="1"/>
      <c r="VRH1311" s="1"/>
      <c r="VRI1311" s="1"/>
      <c r="VRJ1311" s="1"/>
      <c r="VRK1311" s="1"/>
      <c r="VRL1311" s="1"/>
      <c r="VRM1311" s="1"/>
      <c r="VRN1311" s="1"/>
      <c r="VRO1311" s="1"/>
      <c r="VRP1311" s="1"/>
      <c r="VRQ1311" s="1"/>
      <c r="VRR1311" s="1"/>
      <c r="VRS1311" s="1"/>
      <c r="VRT1311" s="1"/>
      <c r="VRU1311" s="1"/>
      <c r="VRV1311" s="1"/>
      <c r="VRW1311" s="1"/>
      <c r="VRX1311" s="1"/>
      <c r="VRY1311" s="1"/>
      <c r="VRZ1311" s="1"/>
      <c r="VSA1311" s="1"/>
      <c r="VSB1311" s="1"/>
      <c r="VSC1311" s="1"/>
      <c r="VSD1311" s="1"/>
      <c r="VSE1311" s="1"/>
      <c r="VSF1311" s="1"/>
      <c r="VSG1311" s="1"/>
      <c r="VSH1311" s="1"/>
      <c r="VSI1311" s="1"/>
      <c r="VSJ1311" s="1"/>
      <c r="VSK1311" s="1"/>
      <c r="VSL1311" s="1"/>
      <c r="VSM1311" s="1"/>
      <c r="VSN1311" s="1"/>
      <c r="VSO1311" s="1"/>
      <c r="VSP1311" s="1"/>
      <c r="VSQ1311" s="1"/>
      <c r="VSR1311" s="1"/>
      <c r="VSS1311" s="1"/>
      <c r="VST1311" s="1"/>
      <c r="VSU1311" s="1"/>
      <c r="VSV1311" s="1"/>
      <c r="VSW1311" s="1"/>
      <c r="VSX1311" s="1"/>
      <c r="VSY1311" s="1"/>
      <c r="VSZ1311" s="1"/>
      <c r="VTA1311" s="1"/>
      <c r="VTB1311" s="1"/>
      <c r="VTC1311" s="1"/>
      <c r="VTD1311" s="1"/>
      <c r="VTE1311" s="1"/>
      <c r="VTF1311" s="1"/>
      <c r="VTG1311" s="1"/>
      <c r="VTH1311" s="1"/>
      <c r="VTI1311" s="1"/>
      <c r="VTJ1311" s="1"/>
      <c r="VTK1311" s="1"/>
      <c r="VTL1311" s="1"/>
      <c r="VTM1311" s="1"/>
      <c r="VTN1311" s="1"/>
      <c r="VTO1311" s="1"/>
      <c r="VTP1311" s="1"/>
      <c r="VTQ1311" s="1"/>
      <c r="VTR1311" s="1"/>
      <c r="VTS1311" s="1"/>
      <c r="VTT1311" s="1"/>
      <c r="VTU1311" s="1"/>
      <c r="VTV1311" s="1"/>
      <c r="VTW1311" s="1"/>
      <c r="VTX1311" s="1"/>
      <c r="VTY1311" s="1"/>
      <c r="VTZ1311" s="1"/>
      <c r="VUA1311" s="1"/>
      <c r="VUB1311" s="1"/>
      <c r="VUC1311" s="1"/>
      <c r="VUD1311" s="1"/>
      <c r="VUE1311" s="1"/>
      <c r="VUF1311" s="1"/>
      <c r="VUG1311" s="1"/>
      <c r="VUH1311" s="1"/>
      <c r="VUI1311" s="1"/>
      <c r="VUJ1311" s="1"/>
      <c r="VUK1311" s="1"/>
      <c r="VUL1311" s="1"/>
      <c r="VUM1311" s="1"/>
      <c r="VUN1311" s="1"/>
      <c r="VUO1311" s="1"/>
      <c r="VUP1311" s="1"/>
      <c r="VUQ1311" s="1"/>
      <c r="VUR1311" s="1"/>
      <c r="VUS1311" s="1"/>
      <c r="VUT1311" s="1"/>
      <c r="VUU1311" s="1"/>
      <c r="VUV1311" s="1"/>
      <c r="VUW1311" s="1"/>
      <c r="VUX1311" s="1"/>
      <c r="VUY1311" s="1"/>
      <c r="VUZ1311" s="1"/>
      <c r="VVA1311" s="1"/>
      <c r="VVB1311" s="1"/>
      <c r="VVC1311" s="1"/>
      <c r="VVD1311" s="1"/>
      <c r="VVE1311" s="1"/>
      <c r="VVF1311" s="1"/>
      <c r="VVG1311" s="1"/>
      <c r="VVH1311" s="1"/>
      <c r="VVI1311" s="1"/>
      <c r="VVJ1311" s="1"/>
      <c r="VVK1311" s="1"/>
      <c r="VVL1311" s="1"/>
      <c r="VVM1311" s="1"/>
      <c r="VVN1311" s="1"/>
      <c r="VVO1311" s="1"/>
      <c r="VVP1311" s="1"/>
      <c r="VVQ1311" s="1"/>
      <c r="VVR1311" s="1"/>
      <c r="VVS1311" s="1"/>
      <c r="VVT1311" s="1"/>
      <c r="VVU1311" s="1"/>
      <c r="VVV1311" s="1"/>
      <c r="VVW1311" s="1"/>
      <c r="VVX1311" s="1"/>
      <c r="VVY1311" s="1"/>
      <c r="VVZ1311" s="1"/>
      <c r="VWA1311" s="1"/>
      <c r="VWB1311" s="1"/>
      <c r="VWC1311" s="1"/>
      <c r="VWD1311" s="1"/>
      <c r="VWE1311" s="1"/>
      <c r="VWF1311" s="1"/>
      <c r="VWG1311" s="1"/>
      <c r="VWH1311" s="1"/>
      <c r="VWI1311" s="1"/>
      <c r="VWJ1311" s="1"/>
      <c r="VWK1311" s="1"/>
      <c r="VWL1311" s="1"/>
      <c r="VWM1311" s="1"/>
      <c r="VWN1311" s="1"/>
      <c r="VWO1311" s="1"/>
      <c r="VWP1311" s="1"/>
      <c r="VWQ1311" s="1"/>
      <c r="VWR1311" s="1"/>
      <c r="VWS1311" s="1"/>
      <c r="VWT1311" s="1"/>
      <c r="VWU1311" s="1"/>
      <c r="VWV1311" s="1"/>
      <c r="VWW1311" s="1"/>
      <c r="VWX1311" s="1"/>
      <c r="VWY1311" s="1"/>
      <c r="VWZ1311" s="1"/>
      <c r="VXA1311" s="1"/>
      <c r="VXB1311" s="1"/>
      <c r="VXC1311" s="1"/>
      <c r="VXD1311" s="1"/>
      <c r="VXE1311" s="1"/>
      <c r="VXF1311" s="1"/>
      <c r="VXG1311" s="1"/>
      <c r="VXH1311" s="1"/>
      <c r="VXI1311" s="1"/>
      <c r="VXJ1311" s="1"/>
      <c r="VXK1311" s="1"/>
      <c r="VXL1311" s="1"/>
      <c r="VXM1311" s="1"/>
      <c r="VXN1311" s="1"/>
      <c r="VXO1311" s="1"/>
      <c r="VXP1311" s="1"/>
      <c r="VXQ1311" s="1"/>
      <c r="VXR1311" s="1"/>
      <c r="VXS1311" s="1"/>
      <c r="VXT1311" s="1"/>
      <c r="VXU1311" s="1"/>
      <c r="VXV1311" s="1"/>
      <c r="VXW1311" s="1"/>
      <c r="VXX1311" s="1"/>
      <c r="VXY1311" s="1"/>
      <c r="VXZ1311" s="1"/>
      <c r="VYA1311" s="1"/>
      <c r="VYB1311" s="1"/>
      <c r="VYC1311" s="1"/>
      <c r="VYD1311" s="1"/>
      <c r="VYE1311" s="1"/>
      <c r="VYF1311" s="1"/>
      <c r="VYG1311" s="1"/>
      <c r="VYH1311" s="1"/>
      <c r="VYI1311" s="1"/>
      <c r="VYJ1311" s="1"/>
      <c r="VYK1311" s="1"/>
      <c r="VYL1311" s="1"/>
      <c r="VYM1311" s="1"/>
      <c r="VYN1311" s="1"/>
      <c r="VYO1311" s="1"/>
      <c r="VYP1311" s="1"/>
      <c r="VYQ1311" s="1"/>
      <c r="VYR1311" s="1"/>
      <c r="VYS1311" s="1"/>
      <c r="VYT1311" s="1"/>
      <c r="VYU1311" s="1"/>
      <c r="VYV1311" s="1"/>
      <c r="VYW1311" s="1"/>
      <c r="VYX1311" s="1"/>
      <c r="VYY1311" s="1"/>
      <c r="VYZ1311" s="1"/>
      <c r="VZA1311" s="1"/>
      <c r="VZB1311" s="1"/>
      <c r="VZC1311" s="1"/>
      <c r="VZD1311" s="1"/>
      <c r="VZE1311" s="1"/>
      <c r="VZF1311" s="1"/>
      <c r="VZG1311" s="1"/>
      <c r="VZH1311" s="1"/>
      <c r="VZI1311" s="1"/>
      <c r="VZJ1311" s="1"/>
      <c r="VZK1311" s="1"/>
      <c r="VZL1311" s="1"/>
      <c r="VZM1311" s="1"/>
      <c r="VZN1311" s="1"/>
      <c r="VZO1311" s="1"/>
      <c r="VZP1311" s="1"/>
      <c r="VZQ1311" s="1"/>
      <c r="VZR1311" s="1"/>
      <c r="VZS1311" s="1"/>
      <c r="VZT1311" s="1"/>
      <c r="VZU1311" s="1"/>
      <c r="VZV1311" s="1"/>
      <c r="VZW1311" s="1"/>
      <c r="VZX1311" s="1"/>
      <c r="VZY1311" s="1"/>
      <c r="VZZ1311" s="1"/>
      <c r="WAA1311" s="1"/>
      <c r="WAB1311" s="1"/>
      <c r="WAC1311" s="1"/>
      <c r="WAD1311" s="1"/>
      <c r="WAE1311" s="1"/>
      <c r="WAF1311" s="1"/>
      <c r="WAG1311" s="1"/>
      <c r="WAH1311" s="1"/>
      <c r="WAI1311" s="1"/>
      <c r="WAJ1311" s="1"/>
      <c r="WAK1311" s="1"/>
      <c r="WAL1311" s="1"/>
      <c r="WAM1311" s="1"/>
      <c r="WAN1311" s="1"/>
      <c r="WAO1311" s="1"/>
      <c r="WAP1311" s="1"/>
      <c r="WAQ1311" s="1"/>
      <c r="WAR1311" s="1"/>
      <c r="WAS1311" s="1"/>
      <c r="WAT1311" s="1"/>
      <c r="WAU1311" s="1"/>
      <c r="WAV1311" s="1"/>
      <c r="WAW1311" s="1"/>
      <c r="WAX1311" s="1"/>
      <c r="WAY1311" s="1"/>
      <c r="WAZ1311" s="1"/>
      <c r="WBA1311" s="1"/>
      <c r="WBB1311" s="1"/>
      <c r="WBC1311" s="1"/>
      <c r="WBD1311" s="1"/>
      <c r="WBE1311" s="1"/>
      <c r="WBF1311" s="1"/>
      <c r="WBG1311" s="1"/>
      <c r="WBH1311" s="1"/>
      <c r="WBI1311" s="1"/>
      <c r="WBJ1311" s="1"/>
      <c r="WBK1311" s="1"/>
      <c r="WBL1311" s="1"/>
      <c r="WBM1311" s="1"/>
      <c r="WBN1311" s="1"/>
      <c r="WBO1311" s="1"/>
      <c r="WBP1311" s="1"/>
      <c r="WBQ1311" s="1"/>
      <c r="WBR1311" s="1"/>
      <c r="WBS1311" s="1"/>
      <c r="WBT1311" s="1"/>
      <c r="WBU1311" s="1"/>
      <c r="WBV1311" s="1"/>
      <c r="WBW1311" s="1"/>
      <c r="WBX1311" s="1"/>
      <c r="WBY1311" s="1"/>
      <c r="WBZ1311" s="1"/>
      <c r="WCA1311" s="1"/>
      <c r="WCB1311" s="1"/>
      <c r="WCC1311" s="1"/>
      <c r="WCD1311" s="1"/>
      <c r="WCE1311" s="1"/>
      <c r="WCF1311" s="1"/>
      <c r="WCG1311" s="1"/>
      <c r="WCH1311" s="1"/>
      <c r="WCI1311" s="1"/>
      <c r="WCJ1311" s="1"/>
      <c r="WCK1311" s="1"/>
      <c r="WCL1311" s="1"/>
      <c r="WCM1311" s="1"/>
      <c r="WCN1311" s="1"/>
      <c r="WCO1311" s="1"/>
      <c r="WCP1311" s="1"/>
      <c r="WCQ1311" s="1"/>
      <c r="WCR1311" s="1"/>
      <c r="WCS1311" s="1"/>
      <c r="WCT1311" s="1"/>
      <c r="WCU1311" s="1"/>
      <c r="WCV1311" s="1"/>
      <c r="WCW1311" s="1"/>
      <c r="WCX1311" s="1"/>
      <c r="WCY1311" s="1"/>
      <c r="WCZ1311" s="1"/>
      <c r="WDA1311" s="1"/>
      <c r="WDB1311" s="1"/>
      <c r="WDC1311" s="1"/>
      <c r="WDD1311" s="1"/>
      <c r="WDE1311" s="1"/>
      <c r="WDF1311" s="1"/>
      <c r="WDG1311" s="1"/>
      <c r="WDH1311" s="1"/>
      <c r="WDI1311" s="1"/>
      <c r="WDJ1311" s="1"/>
      <c r="WDK1311" s="1"/>
      <c r="WDL1311" s="1"/>
      <c r="WDM1311" s="1"/>
      <c r="WDN1311" s="1"/>
      <c r="WDO1311" s="1"/>
      <c r="WDP1311" s="1"/>
      <c r="WDQ1311" s="1"/>
      <c r="WDR1311" s="1"/>
      <c r="WDS1311" s="1"/>
      <c r="WDT1311" s="1"/>
      <c r="WDU1311" s="1"/>
      <c r="WDV1311" s="1"/>
      <c r="WDW1311" s="1"/>
      <c r="WDX1311" s="1"/>
      <c r="WDY1311" s="1"/>
      <c r="WDZ1311" s="1"/>
      <c r="WEA1311" s="1"/>
      <c r="WEB1311" s="1"/>
      <c r="WEC1311" s="1"/>
      <c r="WED1311" s="1"/>
      <c r="WEE1311" s="1"/>
      <c r="WEF1311" s="1"/>
      <c r="WEG1311" s="1"/>
      <c r="WEH1311" s="1"/>
      <c r="WEI1311" s="1"/>
      <c r="WEJ1311" s="1"/>
      <c r="WEK1311" s="1"/>
      <c r="WEL1311" s="1"/>
      <c r="WEM1311" s="1"/>
      <c r="WEN1311" s="1"/>
      <c r="WEO1311" s="1"/>
      <c r="WEP1311" s="1"/>
      <c r="WEQ1311" s="1"/>
      <c r="WER1311" s="1"/>
      <c r="WES1311" s="1"/>
      <c r="WET1311" s="1"/>
      <c r="WEU1311" s="1"/>
      <c r="WEV1311" s="1"/>
      <c r="WEW1311" s="1"/>
      <c r="WEX1311" s="1"/>
      <c r="WEY1311" s="1"/>
      <c r="WEZ1311" s="1"/>
      <c r="WFA1311" s="1"/>
      <c r="WFB1311" s="1"/>
      <c r="WFC1311" s="1"/>
      <c r="WFD1311" s="1"/>
      <c r="WFE1311" s="1"/>
      <c r="WFF1311" s="1"/>
      <c r="WFG1311" s="1"/>
      <c r="WFH1311" s="1"/>
      <c r="WFI1311" s="1"/>
      <c r="WFJ1311" s="1"/>
      <c r="WFK1311" s="1"/>
      <c r="WFL1311" s="1"/>
      <c r="WFM1311" s="1"/>
      <c r="WFN1311" s="1"/>
      <c r="WFO1311" s="1"/>
      <c r="WFP1311" s="1"/>
      <c r="WFQ1311" s="1"/>
      <c r="WFR1311" s="1"/>
      <c r="WFS1311" s="1"/>
      <c r="WFT1311" s="1"/>
      <c r="WFU1311" s="1"/>
      <c r="WFV1311" s="1"/>
      <c r="WFW1311" s="1"/>
      <c r="WFX1311" s="1"/>
      <c r="WFY1311" s="1"/>
      <c r="WFZ1311" s="1"/>
      <c r="WGA1311" s="1"/>
      <c r="WGB1311" s="1"/>
      <c r="WGC1311" s="1"/>
      <c r="WGD1311" s="1"/>
      <c r="WGE1311" s="1"/>
      <c r="WGF1311" s="1"/>
      <c r="WGG1311" s="1"/>
      <c r="WGH1311" s="1"/>
      <c r="WGI1311" s="1"/>
      <c r="WGJ1311" s="1"/>
      <c r="WGK1311" s="1"/>
      <c r="WGL1311" s="1"/>
      <c r="WGM1311" s="1"/>
      <c r="WGN1311" s="1"/>
      <c r="WGO1311" s="1"/>
      <c r="WGP1311" s="1"/>
      <c r="WGQ1311" s="1"/>
      <c r="WGR1311" s="1"/>
      <c r="WGS1311" s="1"/>
      <c r="WGT1311" s="1"/>
      <c r="WGU1311" s="1"/>
      <c r="WGV1311" s="1"/>
      <c r="WGW1311" s="1"/>
      <c r="WGX1311" s="1"/>
      <c r="WGY1311" s="1"/>
      <c r="WGZ1311" s="1"/>
      <c r="WHA1311" s="1"/>
      <c r="WHB1311" s="1"/>
      <c r="WHC1311" s="1"/>
      <c r="WHD1311" s="1"/>
      <c r="WHE1311" s="1"/>
      <c r="WHF1311" s="1"/>
      <c r="WHG1311" s="1"/>
      <c r="WHH1311" s="1"/>
      <c r="WHI1311" s="1"/>
      <c r="WHJ1311" s="1"/>
      <c r="WHK1311" s="1"/>
      <c r="WHL1311" s="1"/>
      <c r="WHM1311" s="1"/>
      <c r="WHN1311" s="1"/>
      <c r="WHO1311" s="1"/>
      <c r="WHP1311" s="1"/>
      <c r="WHQ1311" s="1"/>
      <c r="WHR1311" s="1"/>
      <c r="WHS1311" s="1"/>
      <c r="WHT1311" s="1"/>
      <c r="WHU1311" s="1"/>
      <c r="WHV1311" s="1"/>
      <c r="WHW1311" s="1"/>
      <c r="WHX1311" s="1"/>
      <c r="WHY1311" s="1"/>
      <c r="WHZ1311" s="1"/>
      <c r="WIA1311" s="1"/>
      <c r="WIB1311" s="1"/>
      <c r="WIC1311" s="1"/>
      <c r="WID1311" s="1"/>
      <c r="WIE1311" s="1"/>
      <c r="WIF1311" s="1"/>
      <c r="WIG1311" s="1"/>
      <c r="WIH1311" s="1"/>
      <c r="WII1311" s="1"/>
      <c r="WIJ1311" s="1"/>
      <c r="WIK1311" s="1"/>
      <c r="WIL1311" s="1"/>
      <c r="WIM1311" s="1"/>
      <c r="WIN1311" s="1"/>
      <c r="WIO1311" s="1"/>
      <c r="WIP1311" s="1"/>
      <c r="WIQ1311" s="1"/>
      <c r="WIR1311" s="1"/>
      <c r="WIS1311" s="1"/>
      <c r="WIT1311" s="1"/>
      <c r="WIU1311" s="1"/>
      <c r="WIV1311" s="1"/>
      <c r="WIW1311" s="1"/>
      <c r="WIX1311" s="1"/>
      <c r="WIY1311" s="1"/>
      <c r="WIZ1311" s="1"/>
      <c r="WJA1311" s="1"/>
      <c r="WJB1311" s="1"/>
      <c r="WJC1311" s="1"/>
      <c r="WJD1311" s="1"/>
      <c r="WJE1311" s="1"/>
      <c r="WJF1311" s="1"/>
      <c r="WJG1311" s="1"/>
      <c r="WJH1311" s="1"/>
      <c r="WJI1311" s="1"/>
      <c r="WJJ1311" s="1"/>
      <c r="WJK1311" s="1"/>
      <c r="WJL1311" s="1"/>
      <c r="WJM1311" s="1"/>
      <c r="WJN1311" s="1"/>
      <c r="WJO1311" s="1"/>
      <c r="WJP1311" s="1"/>
      <c r="WJQ1311" s="1"/>
      <c r="WJR1311" s="1"/>
      <c r="WJS1311" s="1"/>
      <c r="WJT1311" s="1"/>
      <c r="WJU1311" s="1"/>
      <c r="WJV1311" s="1"/>
      <c r="WJW1311" s="1"/>
      <c r="WJX1311" s="1"/>
      <c r="WJY1311" s="1"/>
      <c r="WJZ1311" s="1"/>
      <c r="WKA1311" s="1"/>
      <c r="WKB1311" s="1"/>
      <c r="WKC1311" s="1"/>
      <c r="WKD1311" s="1"/>
      <c r="WKE1311" s="1"/>
      <c r="WKF1311" s="1"/>
      <c r="WKG1311" s="1"/>
      <c r="WKH1311" s="1"/>
      <c r="WKI1311" s="1"/>
      <c r="WKJ1311" s="1"/>
      <c r="WKK1311" s="1"/>
      <c r="WKL1311" s="1"/>
      <c r="WKM1311" s="1"/>
      <c r="WKN1311" s="1"/>
      <c r="WKO1311" s="1"/>
      <c r="WKP1311" s="1"/>
      <c r="WKQ1311" s="1"/>
      <c r="WKR1311" s="1"/>
      <c r="WKS1311" s="1"/>
      <c r="WKT1311" s="1"/>
      <c r="WKU1311" s="1"/>
      <c r="WKV1311" s="1"/>
      <c r="WKW1311" s="1"/>
      <c r="WKX1311" s="1"/>
      <c r="WKY1311" s="1"/>
      <c r="WKZ1311" s="1"/>
      <c r="WLA1311" s="1"/>
      <c r="WLB1311" s="1"/>
      <c r="WLC1311" s="1"/>
      <c r="WLD1311" s="1"/>
      <c r="WLE1311" s="1"/>
      <c r="WLF1311" s="1"/>
      <c r="WLG1311" s="1"/>
      <c r="WLH1311" s="1"/>
      <c r="WLI1311" s="1"/>
      <c r="WLJ1311" s="1"/>
      <c r="WLK1311" s="1"/>
      <c r="WLL1311" s="1"/>
      <c r="WLM1311" s="1"/>
      <c r="WLN1311" s="1"/>
      <c r="WLO1311" s="1"/>
      <c r="WLP1311" s="1"/>
      <c r="WLQ1311" s="1"/>
      <c r="WLR1311" s="1"/>
      <c r="WLS1311" s="1"/>
      <c r="WLT1311" s="1"/>
      <c r="WLU1311" s="1"/>
      <c r="WLV1311" s="1"/>
      <c r="WLW1311" s="1"/>
      <c r="WLX1311" s="1"/>
      <c r="WLY1311" s="1"/>
      <c r="WLZ1311" s="1"/>
      <c r="WMA1311" s="1"/>
      <c r="WMB1311" s="1"/>
      <c r="WMC1311" s="1"/>
      <c r="WMD1311" s="1"/>
      <c r="WME1311" s="1"/>
      <c r="WMF1311" s="1"/>
      <c r="WMG1311" s="1"/>
      <c r="WMH1311" s="1"/>
      <c r="WMI1311" s="1"/>
      <c r="WMJ1311" s="1"/>
      <c r="WMK1311" s="1"/>
      <c r="WML1311" s="1"/>
      <c r="WMM1311" s="1"/>
      <c r="WMN1311" s="1"/>
      <c r="WMO1311" s="1"/>
      <c r="WMP1311" s="1"/>
      <c r="WMQ1311" s="1"/>
      <c r="WMR1311" s="1"/>
      <c r="WMS1311" s="1"/>
      <c r="WMT1311" s="1"/>
      <c r="WMU1311" s="1"/>
      <c r="WMV1311" s="1"/>
      <c r="WMW1311" s="1"/>
      <c r="WMX1311" s="1"/>
      <c r="WMY1311" s="1"/>
      <c r="WMZ1311" s="1"/>
      <c r="WNA1311" s="1"/>
      <c r="WNB1311" s="1"/>
      <c r="WNC1311" s="1"/>
      <c r="WND1311" s="1"/>
      <c r="WNE1311" s="1"/>
      <c r="WNF1311" s="1"/>
      <c r="WNG1311" s="1"/>
      <c r="WNH1311" s="1"/>
      <c r="WNI1311" s="1"/>
      <c r="WNJ1311" s="1"/>
      <c r="WNK1311" s="1"/>
      <c r="WNL1311" s="1"/>
      <c r="WNM1311" s="1"/>
      <c r="WNN1311" s="1"/>
      <c r="WNO1311" s="1"/>
      <c r="WNP1311" s="1"/>
      <c r="WNQ1311" s="1"/>
      <c r="WNR1311" s="1"/>
      <c r="WNS1311" s="1"/>
      <c r="WNT1311" s="1"/>
      <c r="WNU1311" s="1"/>
      <c r="WNV1311" s="1"/>
      <c r="WNW1311" s="1"/>
      <c r="WNX1311" s="1"/>
      <c r="WNY1311" s="1"/>
      <c r="WNZ1311" s="1"/>
      <c r="WOA1311" s="1"/>
      <c r="WOB1311" s="1"/>
      <c r="WOC1311" s="1"/>
      <c r="WOD1311" s="1"/>
      <c r="WOE1311" s="1"/>
      <c r="WOF1311" s="1"/>
      <c r="WOG1311" s="1"/>
      <c r="WOH1311" s="1"/>
      <c r="WOI1311" s="1"/>
      <c r="WOJ1311" s="1"/>
      <c r="WOK1311" s="1"/>
      <c r="WOL1311" s="1"/>
      <c r="WOM1311" s="1"/>
      <c r="WON1311" s="1"/>
      <c r="WOO1311" s="1"/>
      <c r="WOP1311" s="1"/>
      <c r="WOQ1311" s="1"/>
      <c r="WOR1311" s="1"/>
      <c r="WOS1311" s="1"/>
      <c r="WOT1311" s="1"/>
      <c r="WOU1311" s="1"/>
      <c r="WOV1311" s="1"/>
      <c r="WOW1311" s="1"/>
      <c r="WOX1311" s="1"/>
      <c r="WOY1311" s="1"/>
      <c r="WOZ1311" s="1"/>
      <c r="WPA1311" s="1"/>
      <c r="WPB1311" s="1"/>
      <c r="WPC1311" s="1"/>
      <c r="WPD1311" s="1"/>
      <c r="WPE1311" s="1"/>
      <c r="WPF1311" s="1"/>
      <c r="WPG1311" s="1"/>
      <c r="WPH1311" s="1"/>
      <c r="WPI1311" s="1"/>
      <c r="WPJ1311" s="1"/>
      <c r="WPK1311" s="1"/>
      <c r="WPL1311" s="1"/>
      <c r="WPM1311" s="1"/>
      <c r="WPN1311" s="1"/>
      <c r="WPO1311" s="1"/>
      <c r="WPP1311" s="1"/>
      <c r="WPQ1311" s="1"/>
      <c r="WPR1311" s="1"/>
      <c r="WPS1311" s="1"/>
      <c r="WPT1311" s="1"/>
      <c r="WPU1311" s="1"/>
      <c r="WPV1311" s="1"/>
      <c r="WPW1311" s="1"/>
      <c r="WPX1311" s="1"/>
      <c r="WPY1311" s="1"/>
      <c r="WPZ1311" s="1"/>
      <c r="WQA1311" s="1"/>
      <c r="WQB1311" s="1"/>
      <c r="WQC1311" s="1"/>
      <c r="WQD1311" s="1"/>
      <c r="WQE1311" s="1"/>
      <c r="WQF1311" s="1"/>
      <c r="WQG1311" s="1"/>
      <c r="WQH1311" s="1"/>
      <c r="WQI1311" s="1"/>
      <c r="WQJ1311" s="1"/>
      <c r="WQK1311" s="1"/>
      <c r="WQL1311" s="1"/>
      <c r="WQM1311" s="1"/>
      <c r="WQN1311" s="1"/>
      <c r="WQO1311" s="1"/>
      <c r="WQP1311" s="1"/>
      <c r="WQQ1311" s="1"/>
      <c r="WQR1311" s="1"/>
      <c r="WQS1311" s="1"/>
      <c r="WQT1311" s="1"/>
      <c r="WQU1311" s="1"/>
      <c r="WQV1311" s="1"/>
      <c r="WQW1311" s="1"/>
      <c r="WQX1311" s="1"/>
      <c r="WQY1311" s="1"/>
      <c r="WQZ1311" s="1"/>
      <c r="WRA1311" s="1"/>
      <c r="WRB1311" s="1"/>
      <c r="WRC1311" s="1"/>
      <c r="WRD1311" s="1"/>
      <c r="WRE1311" s="1"/>
      <c r="WRF1311" s="1"/>
      <c r="WRG1311" s="1"/>
      <c r="WRH1311" s="1"/>
      <c r="WRI1311" s="1"/>
      <c r="WRJ1311" s="1"/>
      <c r="WRK1311" s="1"/>
      <c r="WRL1311" s="1"/>
      <c r="WRM1311" s="1"/>
      <c r="WRN1311" s="1"/>
      <c r="WRO1311" s="1"/>
      <c r="WRP1311" s="1"/>
      <c r="WRQ1311" s="1"/>
      <c r="WRR1311" s="1"/>
      <c r="WRS1311" s="1"/>
      <c r="WRT1311" s="1"/>
      <c r="WRU1311" s="1"/>
      <c r="WRV1311" s="1"/>
      <c r="WRW1311" s="1"/>
      <c r="WRX1311" s="1"/>
      <c r="WRY1311" s="1"/>
      <c r="WRZ1311" s="1"/>
      <c r="WSA1311" s="1"/>
      <c r="WSB1311" s="1"/>
      <c r="WSC1311" s="1"/>
      <c r="WSD1311" s="1"/>
      <c r="WSE1311" s="1"/>
      <c r="WSF1311" s="1"/>
      <c r="WSG1311" s="1"/>
      <c r="WSH1311" s="1"/>
      <c r="WSI1311" s="1"/>
      <c r="WSJ1311" s="1"/>
      <c r="WSK1311" s="1"/>
      <c r="WSL1311" s="1"/>
      <c r="WSM1311" s="1"/>
      <c r="WSN1311" s="1"/>
      <c r="WSO1311" s="1"/>
      <c r="WSP1311" s="1"/>
      <c r="WSQ1311" s="1"/>
      <c r="WSR1311" s="1"/>
      <c r="WSS1311" s="1"/>
      <c r="WST1311" s="1"/>
      <c r="WSU1311" s="1"/>
      <c r="WSV1311" s="1"/>
      <c r="WSW1311" s="1"/>
      <c r="WSX1311" s="1"/>
      <c r="WSY1311" s="1"/>
      <c r="WSZ1311" s="1"/>
      <c r="WTA1311" s="1"/>
      <c r="WTB1311" s="1"/>
      <c r="WTC1311" s="1"/>
      <c r="WTD1311" s="1"/>
      <c r="WTE1311" s="1"/>
      <c r="WTF1311" s="1"/>
      <c r="WTG1311" s="1"/>
      <c r="WTH1311" s="1"/>
      <c r="WTI1311" s="1"/>
      <c r="WTJ1311" s="1"/>
      <c r="WTK1311" s="1"/>
      <c r="WTL1311" s="1"/>
      <c r="WTM1311" s="1"/>
      <c r="WTN1311" s="1"/>
      <c r="WTO1311" s="1"/>
      <c r="WTP1311" s="1"/>
      <c r="WTQ1311" s="1"/>
      <c r="WTR1311" s="1"/>
      <c r="WTS1311" s="1"/>
      <c r="WTT1311" s="1"/>
      <c r="WTU1311" s="1"/>
      <c r="WTV1311" s="1"/>
      <c r="WTW1311" s="1"/>
      <c r="WTX1311" s="1"/>
      <c r="WTY1311" s="1"/>
      <c r="WTZ1311" s="1"/>
      <c r="WUA1311" s="1"/>
      <c r="WUB1311" s="1"/>
      <c r="WUC1311" s="1"/>
      <c r="WUD1311" s="1"/>
      <c r="WUE1311" s="1"/>
      <c r="WUF1311" s="1"/>
      <c r="WUG1311" s="1"/>
      <c r="WUH1311" s="1"/>
      <c r="WUI1311" s="1"/>
      <c r="WUJ1311" s="1"/>
      <c r="WUK1311" s="1"/>
      <c r="WUL1311" s="1"/>
      <c r="WUM1311" s="1"/>
      <c r="WUN1311" s="1"/>
      <c r="WUO1311" s="1"/>
      <c r="WUP1311" s="1"/>
      <c r="WUQ1311" s="1"/>
      <c r="WUR1311" s="1"/>
      <c r="WUS1311" s="1"/>
      <c r="WUT1311" s="1"/>
      <c r="WUU1311" s="1"/>
      <c r="WUV1311" s="1"/>
      <c r="WUW1311" s="1"/>
      <c r="WUX1311" s="1"/>
      <c r="WUY1311" s="1"/>
      <c r="WUZ1311" s="1"/>
      <c r="WVA1311" s="1"/>
      <c r="WVB1311" s="1"/>
      <c r="WVC1311" s="1"/>
      <c r="WVD1311" s="1"/>
      <c r="WVE1311" s="1"/>
      <c r="WVF1311" s="1"/>
      <c r="WVG1311" s="1"/>
      <c r="WVH1311" s="1"/>
      <c r="WVI1311" s="1"/>
      <c r="WVJ1311" s="1"/>
      <c r="WVK1311" s="1"/>
      <c r="WVL1311" s="1"/>
      <c r="WVM1311" s="1"/>
      <c r="WVN1311" s="1"/>
      <c r="WVO1311" s="1"/>
      <c r="WVP1311" s="1"/>
      <c r="WVQ1311" s="1"/>
      <c r="WVR1311" s="1"/>
      <c r="WVS1311" s="1"/>
      <c r="WVT1311" s="1"/>
      <c r="WVU1311" s="1"/>
      <c r="WVV1311" s="1"/>
      <c r="WVW1311" s="1"/>
      <c r="WVX1311" s="1"/>
      <c r="WVY1311" s="1"/>
      <c r="WVZ1311" s="1"/>
      <c r="WWA1311" s="1"/>
    </row>
    <row r="1312" spans="1:16147" s="52" customFormat="1" ht="18" customHeight="1">
      <c r="A1312" s="67"/>
      <c r="B1312" s="22"/>
      <c r="C1312" s="23"/>
      <c r="D1312" s="23"/>
      <c r="E1312" s="23"/>
      <c r="F1312" s="23"/>
      <c r="G1312" s="27"/>
      <c r="H1312" s="960"/>
      <c r="I1312" s="960"/>
      <c r="J1312" s="21"/>
      <c r="K1312" s="879" t="s">
        <v>1740</v>
      </c>
      <c r="L1312" s="1006" t="s">
        <v>327</v>
      </c>
      <c r="M1312" s="1004">
        <f t="shared" si="36"/>
        <v>900</v>
      </c>
      <c r="N1312" s="4"/>
      <c r="O1312" s="4">
        <v>300</v>
      </c>
      <c r="P1312" s="39">
        <v>3</v>
      </c>
      <c r="Q1312" s="6">
        <f t="shared" si="37"/>
        <v>900</v>
      </c>
      <c r="R1312" s="6"/>
      <c r="S1312" s="6"/>
      <c r="T1312" s="45"/>
      <c r="U1312" s="5"/>
      <c r="V1312" s="1057"/>
      <c r="W1312" s="1057"/>
      <c r="X1312" s="1057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  <c r="FY1312" s="1"/>
      <c r="FZ1312" s="1"/>
      <c r="GA1312" s="1"/>
      <c r="GB1312" s="1"/>
      <c r="GC1312" s="1"/>
      <c r="GD1312" s="1"/>
      <c r="GE1312" s="1"/>
      <c r="GF1312" s="1"/>
      <c r="GG1312" s="1"/>
      <c r="GH1312" s="1"/>
      <c r="GI1312" s="1"/>
      <c r="GJ1312" s="1"/>
      <c r="GK1312" s="1"/>
      <c r="GL1312" s="1"/>
      <c r="GM1312" s="1"/>
      <c r="GN1312" s="1"/>
      <c r="GO1312" s="1"/>
      <c r="GP1312" s="1"/>
      <c r="GQ1312" s="1"/>
      <c r="GR1312" s="1"/>
      <c r="GS1312" s="1"/>
      <c r="GT1312" s="1"/>
      <c r="GU1312" s="1"/>
      <c r="GV1312" s="1"/>
      <c r="GW1312" s="1"/>
      <c r="GX1312" s="1"/>
      <c r="GY1312" s="1"/>
      <c r="GZ1312" s="1"/>
      <c r="HA1312" s="1"/>
      <c r="HB1312" s="1"/>
      <c r="HC1312" s="1"/>
      <c r="HD1312" s="1"/>
      <c r="HE1312" s="1"/>
      <c r="HF1312" s="1"/>
      <c r="HG1312" s="1"/>
      <c r="HH1312" s="1"/>
      <c r="HI1312" s="1"/>
      <c r="HJ1312" s="1"/>
      <c r="HK1312" s="1"/>
      <c r="HL1312" s="1"/>
      <c r="HM1312" s="1"/>
      <c r="HN1312" s="1"/>
      <c r="HO1312" s="1"/>
      <c r="HP1312" s="1"/>
      <c r="HQ1312" s="1"/>
      <c r="HR1312" s="1"/>
      <c r="HS1312" s="1"/>
      <c r="HT1312" s="1"/>
      <c r="HU1312" s="1"/>
      <c r="HV1312" s="1"/>
      <c r="HW1312" s="1"/>
      <c r="HX1312" s="1"/>
      <c r="HY1312" s="1"/>
      <c r="HZ1312" s="1"/>
      <c r="IA1312" s="1"/>
      <c r="IB1312" s="1"/>
      <c r="IC1312" s="1"/>
      <c r="ID1312" s="1"/>
      <c r="IE1312" s="1"/>
      <c r="IF1312" s="1"/>
      <c r="IG1312" s="1"/>
      <c r="IH1312" s="1"/>
      <c r="II1312" s="1"/>
      <c r="IJ1312" s="1"/>
      <c r="IK1312" s="1"/>
      <c r="IL1312" s="1"/>
      <c r="IM1312" s="1"/>
      <c r="IN1312" s="1"/>
      <c r="IO1312" s="1"/>
      <c r="IP1312" s="1"/>
      <c r="IQ1312" s="1"/>
      <c r="IR1312" s="1"/>
      <c r="IS1312" s="1"/>
      <c r="IT1312" s="1"/>
      <c r="IU1312" s="1"/>
      <c r="IV1312" s="1"/>
      <c r="IW1312" s="1"/>
      <c r="IX1312" s="1"/>
      <c r="IY1312" s="1"/>
      <c r="IZ1312" s="1"/>
      <c r="JA1312" s="1"/>
      <c r="JB1312" s="1"/>
      <c r="JC1312" s="1"/>
      <c r="JD1312" s="1"/>
      <c r="JE1312" s="1"/>
      <c r="JF1312" s="1"/>
      <c r="JG1312" s="1"/>
      <c r="JH1312" s="1"/>
      <c r="JI1312" s="1"/>
      <c r="JJ1312" s="1"/>
      <c r="JK1312" s="1"/>
      <c r="JL1312" s="1"/>
      <c r="JM1312" s="1"/>
      <c r="JN1312" s="1"/>
      <c r="JO1312" s="1"/>
      <c r="JP1312" s="1"/>
      <c r="JQ1312" s="1"/>
      <c r="JR1312" s="1"/>
      <c r="JS1312" s="1"/>
      <c r="JT1312" s="1"/>
      <c r="JU1312" s="1"/>
      <c r="JV1312" s="1"/>
      <c r="JW1312" s="1"/>
      <c r="JX1312" s="1"/>
      <c r="JY1312" s="1"/>
      <c r="JZ1312" s="1"/>
      <c r="KA1312" s="1"/>
      <c r="KB1312" s="1"/>
      <c r="KC1312" s="1"/>
      <c r="KD1312" s="1"/>
      <c r="KE1312" s="1"/>
      <c r="KF1312" s="1"/>
      <c r="KG1312" s="1"/>
      <c r="KH1312" s="1"/>
      <c r="KI1312" s="1"/>
      <c r="KJ1312" s="1"/>
      <c r="KK1312" s="1"/>
      <c r="KL1312" s="1"/>
      <c r="KM1312" s="1"/>
      <c r="KN1312" s="1"/>
      <c r="KO1312" s="1"/>
      <c r="KP1312" s="1"/>
      <c r="KQ1312" s="1"/>
      <c r="KR1312" s="1"/>
      <c r="KS1312" s="1"/>
      <c r="KT1312" s="1"/>
      <c r="KU1312" s="1"/>
      <c r="KV1312" s="1"/>
      <c r="KW1312" s="1"/>
      <c r="KX1312" s="1"/>
      <c r="KY1312" s="1"/>
      <c r="KZ1312" s="1"/>
      <c r="LA1312" s="1"/>
      <c r="LB1312" s="1"/>
      <c r="LC1312" s="1"/>
      <c r="LD1312" s="1"/>
      <c r="LE1312" s="1"/>
      <c r="LF1312" s="1"/>
      <c r="LG1312" s="1"/>
      <c r="LH1312" s="1"/>
      <c r="LI1312" s="1"/>
      <c r="LJ1312" s="1"/>
      <c r="LK1312" s="1"/>
      <c r="LL1312" s="1"/>
      <c r="LM1312" s="1"/>
      <c r="LN1312" s="1"/>
      <c r="LO1312" s="1"/>
      <c r="LP1312" s="1"/>
      <c r="LQ1312" s="1"/>
      <c r="LR1312" s="1"/>
      <c r="LS1312" s="1"/>
      <c r="LT1312" s="1"/>
      <c r="LU1312" s="1"/>
      <c r="LV1312" s="1"/>
      <c r="LW1312" s="1"/>
      <c r="LX1312" s="1"/>
      <c r="LY1312" s="1"/>
      <c r="LZ1312" s="1"/>
      <c r="MA1312" s="1"/>
      <c r="MB1312" s="1"/>
      <c r="MC1312" s="1"/>
      <c r="MD1312" s="1"/>
      <c r="ME1312" s="1"/>
      <c r="MF1312" s="1"/>
      <c r="MG1312" s="1"/>
      <c r="MH1312" s="1"/>
      <c r="MI1312" s="1"/>
      <c r="MJ1312" s="1"/>
      <c r="MK1312" s="1"/>
      <c r="ML1312" s="1"/>
      <c r="MM1312" s="1"/>
      <c r="MN1312" s="1"/>
      <c r="MO1312" s="1"/>
      <c r="MP1312" s="1"/>
      <c r="MQ1312" s="1"/>
      <c r="MR1312" s="1"/>
      <c r="MS1312" s="1"/>
      <c r="MT1312" s="1"/>
      <c r="MU1312" s="1"/>
      <c r="MV1312" s="1"/>
      <c r="MW1312" s="1"/>
      <c r="MX1312" s="1"/>
      <c r="MY1312" s="1"/>
      <c r="MZ1312" s="1"/>
      <c r="NA1312" s="1"/>
      <c r="NB1312" s="1"/>
      <c r="NC1312" s="1"/>
      <c r="ND1312" s="1"/>
      <c r="NE1312" s="1"/>
      <c r="NF1312" s="1"/>
      <c r="NG1312" s="1"/>
      <c r="NH1312" s="1"/>
      <c r="NI1312" s="1"/>
      <c r="NJ1312" s="1"/>
      <c r="NK1312" s="1"/>
      <c r="NL1312" s="1"/>
      <c r="NM1312" s="1"/>
      <c r="NN1312" s="1"/>
      <c r="NO1312" s="1"/>
      <c r="NP1312" s="1"/>
      <c r="NQ1312" s="1"/>
      <c r="NR1312" s="1"/>
      <c r="NS1312" s="1"/>
      <c r="NT1312" s="1"/>
      <c r="NU1312" s="1"/>
      <c r="NV1312" s="1"/>
      <c r="NW1312" s="1"/>
      <c r="NX1312" s="1"/>
      <c r="NY1312" s="1"/>
      <c r="NZ1312" s="1"/>
      <c r="OA1312" s="1"/>
      <c r="OB1312" s="1"/>
      <c r="OC1312" s="1"/>
      <c r="OD1312" s="1"/>
      <c r="OE1312" s="1"/>
      <c r="OF1312" s="1"/>
      <c r="OG1312" s="1"/>
      <c r="OH1312" s="1"/>
      <c r="OI1312" s="1"/>
      <c r="OJ1312" s="1"/>
      <c r="OK1312" s="1"/>
      <c r="OL1312" s="1"/>
      <c r="OM1312" s="1"/>
      <c r="ON1312" s="1"/>
      <c r="OO1312" s="1"/>
      <c r="OP1312" s="1"/>
      <c r="OQ1312" s="1"/>
      <c r="OR1312" s="1"/>
      <c r="OS1312" s="1"/>
      <c r="OT1312" s="1"/>
      <c r="OU1312" s="1"/>
      <c r="OV1312" s="1"/>
      <c r="OW1312" s="1"/>
      <c r="OX1312" s="1"/>
      <c r="OY1312" s="1"/>
      <c r="OZ1312" s="1"/>
      <c r="PA1312" s="1"/>
      <c r="PB1312" s="1"/>
      <c r="PC1312" s="1"/>
      <c r="PD1312" s="1"/>
      <c r="PE1312" s="1"/>
      <c r="PF1312" s="1"/>
      <c r="PG1312" s="1"/>
      <c r="PH1312" s="1"/>
      <c r="PI1312" s="1"/>
      <c r="PJ1312" s="1"/>
      <c r="PK1312" s="1"/>
      <c r="PL1312" s="1"/>
      <c r="PM1312" s="1"/>
      <c r="PN1312" s="1"/>
      <c r="PO1312" s="1"/>
      <c r="PP1312" s="1"/>
      <c r="PQ1312" s="1"/>
      <c r="PR1312" s="1"/>
      <c r="PS1312" s="1"/>
      <c r="PT1312" s="1"/>
      <c r="PU1312" s="1"/>
      <c r="PV1312" s="1"/>
      <c r="PW1312" s="1"/>
      <c r="PX1312" s="1"/>
      <c r="PY1312" s="1"/>
      <c r="PZ1312" s="1"/>
      <c r="QA1312" s="1"/>
      <c r="QB1312" s="1"/>
      <c r="QC1312" s="1"/>
      <c r="QD1312" s="1"/>
      <c r="QE1312" s="1"/>
      <c r="QF1312" s="1"/>
      <c r="QG1312" s="1"/>
      <c r="QH1312" s="1"/>
      <c r="QI1312" s="1"/>
      <c r="QJ1312" s="1"/>
      <c r="QK1312" s="1"/>
      <c r="QL1312" s="1"/>
      <c r="QM1312" s="1"/>
      <c r="QN1312" s="1"/>
      <c r="QO1312" s="1"/>
      <c r="QP1312" s="1"/>
      <c r="QQ1312" s="1"/>
      <c r="QR1312" s="1"/>
      <c r="QS1312" s="1"/>
      <c r="QT1312" s="1"/>
      <c r="QU1312" s="1"/>
      <c r="QV1312" s="1"/>
      <c r="QW1312" s="1"/>
      <c r="QX1312" s="1"/>
      <c r="QY1312" s="1"/>
      <c r="QZ1312" s="1"/>
      <c r="RA1312" s="1"/>
      <c r="RB1312" s="1"/>
      <c r="RC1312" s="1"/>
      <c r="RD1312" s="1"/>
      <c r="RE1312" s="1"/>
      <c r="RF1312" s="1"/>
      <c r="RG1312" s="1"/>
      <c r="RH1312" s="1"/>
      <c r="RI1312" s="1"/>
      <c r="RJ1312" s="1"/>
      <c r="RK1312" s="1"/>
      <c r="RL1312" s="1"/>
      <c r="RM1312" s="1"/>
      <c r="RN1312" s="1"/>
      <c r="RO1312" s="1"/>
      <c r="RP1312" s="1"/>
      <c r="RQ1312" s="1"/>
      <c r="RR1312" s="1"/>
      <c r="RS1312" s="1"/>
      <c r="RT1312" s="1"/>
      <c r="RU1312" s="1"/>
      <c r="RV1312" s="1"/>
      <c r="RW1312" s="1"/>
      <c r="RX1312" s="1"/>
      <c r="RY1312" s="1"/>
      <c r="RZ1312" s="1"/>
      <c r="SA1312" s="1"/>
      <c r="SB1312" s="1"/>
      <c r="SC1312" s="1"/>
      <c r="SD1312" s="1"/>
      <c r="SE1312" s="1"/>
      <c r="SF1312" s="1"/>
      <c r="SG1312" s="1"/>
      <c r="SH1312" s="1"/>
      <c r="SI1312" s="1"/>
      <c r="SJ1312" s="1"/>
      <c r="SK1312" s="1"/>
      <c r="SL1312" s="1"/>
      <c r="SM1312" s="1"/>
      <c r="SN1312" s="1"/>
      <c r="SO1312" s="1"/>
      <c r="SP1312" s="1"/>
      <c r="SQ1312" s="1"/>
      <c r="SR1312" s="1"/>
      <c r="SS1312" s="1"/>
      <c r="ST1312" s="1"/>
      <c r="SU1312" s="1"/>
      <c r="SV1312" s="1"/>
      <c r="SW1312" s="1"/>
      <c r="SX1312" s="1"/>
      <c r="SY1312" s="1"/>
      <c r="SZ1312" s="1"/>
      <c r="TA1312" s="1"/>
      <c r="TB1312" s="1"/>
      <c r="TC1312" s="1"/>
      <c r="TD1312" s="1"/>
      <c r="TE1312" s="1"/>
      <c r="TF1312" s="1"/>
      <c r="TG1312" s="1"/>
      <c r="TH1312" s="1"/>
      <c r="TI1312" s="1"/>
      <c r="TJ1312" s="1"/>
      <c r="TK1312" s="1"/>
      <c r="TL1312" s="1"/>
      <c r="TM1312" s="1"/>
      <c r="TN1312" s="1"/>
      <c r="TO1312" s="1"/>
      <c r="TP1312" s="1"/>
      <c r="TQ1312" s="1"/>
      <c r="TR1312" s="1"/>
      <c r="TS1312" s="1"/>
      <c r="TT1312" s="1"/>
      <c r="TU1312" s="1"/>
      <c r="TV1312" s="1"/>
      <c r="TW1312" s="1"/>
      <c r="TX1312" s="1"/>
      <c r="TY1312" s="1"/>
      <c r="TZ1312" s="1"/>
      <c r="UA1312" s="1"/>
      <c r="UB1312" s="1"/>
      <c r="UC1312" s="1"/>
      <c r="UD1312" s="1"/>
      <c r="UE1312" s="1"/>
      <c r="UF1312" s="1"/>
      <c r="UG1312" s="1"/>
      <c r="UH1312" s="1"/>
      <c r="UI1312" s="1"/>
      <c r="UJ1312" s="1"/>
      <c r="UK1312" s="1"/>
      <c r="UL1312" s="1"/>
      <c r="UM1312" s="1"/>
      <c r="UN1312" s="1"/>
      <c r="UO1312" s="1"/>
      <c r="UP1312" s="1"/>
      <c r="UQ1312" s="1"/>
      <c r="UR1312" s="1"/>
      <c r="US1312" s="1"/>
      <c r="UT1312" s="1"/>
      <c r="UU1312" s="1"/>
      <c r="UV1312" s="1"/>
      <c r="UW1312" s="1"/>
      <c r="UX1312" s="1"/>
      <c r="UY1312" s="1"/>
      <c r="UZ1312" s="1"/>
      <c r="VA1312" s="1"/>
      <c r="VB1312" s="1"/>
      <c r="VC1312" s="1"/>
      <c r="VD1312" s="1"/>
      <c r="VE1312" s="1"/>
      <c r="VF1312" s="1"/>
      <c r="VG1312" s="1"/>
      <c r="VH1312" s="1"/>
      <c r="VI1312" s="1"/>
      <c r="VJ1312" s="1"/>
      <c r="VK1312" s="1"/>
      <c r="VL1312" s="1"/>
      <c r="VM1312" s="1"/>
      <c r="VN1312" s="1"/>
      <c r="VO1312" s="1"/>
      <c r="VP1312" s="1"/>
      <c r="VQ1312" s="1"/>
      <c r="VR1312" s="1"/>
      <c r="VS1312" s="1"/>
      <c r="VT1312" s="1"/>
      <c r="VU1312" s="1"/>
      <c r="VV1312" s="1"/>
      <c r="VW1312" s="1"/>
      <c r="VX1312" s="1"/>
      <c r="VY1312" s="1"/>
      <c r="VZ1312" s="1"/>
      <c r="WA1312" s="1"/>
      <c r="WB1312" s="1"/>
      <c r="WC1312" s="1"/>
      <c r="WD1312" s="1"/>
      <c r="WE1312" s="1"/>
      <c r="WF1312" s="1"/>
      <c r="WG1312" s="1"/>
      <c r="WH1312" s="1"/>
      <c r="WI1312" s="1"/>
      <c r="WJ1312" s="1"/>
      <c r="WK1312" s="1"/>
      <c r="WL1312" s="1"/>
      <c r="WM1312" s="1"/>
      <c r="WN1312" s="1"/>
      <c r="WO1312" s="1"/>
      <c r="WP1312" s="1"/>
      <c r="WQ1312" s="1"/>
      <c r="WR1312" s="1"/>
      <c r="WS1312" s="1"/>
      <c r="WT1312" s="1"/>
      <c r="WU1312" s="1"/>
      <c r="WV1312" s="1"/>
      <c r="WW1312" s="1"/>
      <c r="WX1312" s="1"/>
      <c r="WY1312" s="1"/>
      <c r="WZ1312" s="1"/>
      <c r="XA1312" s="1"/>
      <c r="XB1312" s="1"/>
      <c r="XC1312" s="1"/>
      <c r="XD1312" s="1"/>
      <c r="XE1312" s="1"/>
      <c r="XF1312" s="1"/>
      <c r="XG1312" s="1"/>
      <c r="XH1312" s="1"/>
      <c r="XI1312" s="1"/>
      <c r="XJ1312" s="1"/>
      <c r="XK1312" s="1"/>
      <c r="XL1312" s="1"/>
      <c r="XM1312" s="1"/>
      <c r="XN1312" s="1"/>
      <c r="XO1312" s="1"/>
      <c r="XP1312" s="1"/>
      <c r="XQ1312" s="1"/>
      <c r="XR1312" s="1"/>
      <c r="XS1312" s="1"/>
      <c r="XT1312" s="1"/>
      <c r="XU1312" s="1"/>
      <c r="XV1312" s="1"/>
      <c r="XW1312" s="1"/>
      <c r="XX1312" s="1"/>
      <c r="XY1312" s="1"/>
      <c r="XZ1312" s="1"/>
      <c r="YA1312" s="1"/>
      <c r="YB1312" s="1"/>
      <c r="YC1312" s="1"/>
      <c r="YD1312" s="1"/>
      <c r="YE1312" s="1"/>
      <c r="YF1312" s="1"/>
      <c r="YG1312" s="1"/>
      <c r="YH1312" s="1"/>
      <c r="YI1312" s="1"/>
      <c r="YJ1312" s="1"/>
      <c r="YK1312" s="1"/>
      <c r="YL1312" s="1"/>
      <c r="YM1312" s="1"/>
      <c r="YN1312" s="1"/>
      <c r="YO1312" s="1"/>
      <c r="YP1312" s="1"/>
      <c r="YQ1312" s="1"/>
      <c r="YR1312" s="1"/>
      <c r="YS1312" s="1"/>
      <c r="YT1312" s="1"/>
      <c r="YU1312" s="1"/>
      <c r="YV1312" s="1"/>
      <c r="YW1312" s="1"/>
      <c r="YX1312" s="1"/>
      <c r="YY1312" s="1"/>
      <c r="YZ1312" s="1"/>
      <c r="ZA1312" s="1"/>
      <c r="ZB1312" s="1"/>
      <c r="ZC1312" s="1"/>
      <c r="ZD1312" s="1"/>
      <c r="ZE1312" s="1"/>
      <c r="ZF1312" s="1"/>
      <c r="ZG1312" s="1"/>
      <c r="ZH1312" s="1"/>
      <c r="ZI1312" s="1"/>
      <c r="ZJ1312" s="1"/>
      <c r="ZK1312" s="1"/>
      <c r="ZL1312" s="1"/>
      <c r="ZM1312" s="1"/>
      <c r="ZN1312" s="1"/>
      <c r="ZO1312" s="1"/>
      <c r="ZP1312" s="1"/>
      <c r="ZQ1312" s="1"/>
      <c r="ZR1312" s="1"/>
      <c r="ZS1312" s="1"/>
      <c r="ZT1312" s="1"/>
      <c r="ZU1312" s="1"/>
      <c r="ZV1312" s="1"/>
      <c r="ZW1312" s="1"/>
      <c r="ZX1312" s="1"/>
      <c r="ZY1312" s="1"/>
      <c r="ZZ1312" s="1"/>
      <c r="AAA1312" s="1"/>
      <c r="AAB1312" s="1"/>
      <c r="AAC1312" s="1"/>
      <c r="AAD1312" s="1"/>
      <c r="AAE1312" s="1"/>
      <c r="AAF1312" s="1"/>
      <c r="AAG1312" s="1"/>
      <c r="AAH1312" s="1"/>
      <c r="AAI1312" s="1"/>
      <c r="AAJ1312" s="1"/>
      <c r="AAK1312" s="1"/>
      <c r="AAL1312" s="1"/>
      <c r="AAM1312" s="1"/>
      <c r="AAN1312" s="1"/>
      <c r="AAO1312" s="1"/>
      <c r="AAP1312" s="1"/>
      <c r="AAQ1312" s="1"/>
      <c r="AAR1312" s="1"/>
      <c r="AAS1312" s="1"/>
      <c r="AAT1312" s="1"/>
      <c r="AAU1312" s="1"/>
      <c r="AAV1312" s="1"/>
      <c r="AAW1312" s="1"/>
      <c r="AAX1312" s="1"/>
      <c r="AAY1312" s="1"/>
      <c r="AAZ1312" s="1"/>
      <c r="ABA1312" s="1"/>
      <c r="ABB1312" s="1"/>
      <c r="ABC1312" s="1"/>
      <c r="ABD1312" s="1"/>
      <c r="ABE1312" s="1"/>
      <c r="ABF1312" s="1"/>
      <c r="ABG1312" s="1"/>
      <c r="ABH1312" s="1"/>
      <c r="ABI1312" s="1"/>
      <c r="ABJ1312" s="1"/>
      <c r="ABK1312" s="1"/>
      <c r="ABL1312" s="1"/>
      <c r="ABM1312" s="1"/>
      <c r="ABN1312" s="1"/>
      <c r="ABO1312" s="1"/>
      <c r="ABP1312" s="1"/>
      <c r="ABQ1312" s="1"/>
      <c r="ABR1312" s="1"/>
      <c r="ABS1312" s="1"/>
      <c r="ABT1312" s="1"/>
      <c r="ABU1312" s="1"/>
      <c r="ABV1312" s="1"/>
      <c r="ABW1312" s="1"/>
      <c r="ABX1312" s="1"/>
      <c r="ABY1312" s="1"/>
      <c r="ABZ1312" s="1"/>
      <c r="ACA1312" s="1"/>
      <c r="ACB1312" s="1"/>
      <c r="ACC1312" s="1"/>
      <c r="ACD1312" s="1"/>
      <c r="ACE1312" s="1"/>
      <c r="ACF1312" s="1"/>
      <c r="ACG1312" s="1"/>
      <c r="ACH1312" s="1"/>
      <c r="ACI1312" s="1"/>
      <c r="ACJ1312" s="1"/>
      <c r="ACK1312" s="1"/>
      <c r="ACL1312" s="1"/>
      <c r="ACM1312" s="1"/>
      <c r="ACN1312" s="1"/>
      <c r="ACO1312" s="1"/>
      <c r="ACP1312" s="1"/>
      <c r="ACQ1312" s="1"/>
      <c r="ACR1312" s="1"/>
      <c r="ACS1312" s="1"/>
      <c r="ACT1312" s="1"/>
      <c r="ACU1312" s="1"/>
      <c r="ACV1312" s="1"/>
      <c r="ACW1312" s="1"/>
      <c r="ACX1312" s="1"/>
      <c r="ACY1312" s="1"/>
      <c r="ACZ1312" s="1"/>
      <c r="ADA1312" s="1"/>
      <c r="ADB1312" s="1"/>
      <c r="ADC1312" s="1"/>
      <c r="ADD1312" s="1"/>
      <c r="ADE1312" s="1"/>
      <c r="ADF1312" s="1"/>
      <c r="ADG1312" s="1"/>
      <c r="ADH1312" s="1"/>
      <c r="ADI1312" s="1"/>
      <c r="ADJ1312" s="1"/>
      <c r="ADK1312" s="1"/>
      <c r="ADL1312" s="1"/>
      <c r="ADM1312" s="1"/>
      <c r="ADN1312" s="1"/>
      <c r="ADO1312" s="1"/>
      <c r="ADP1312" s="1"/>
      <c r="ADQ1312" s="1"/>
      <c r="ADR1312" s="1"/>
      <c r="ADS1312" s="1"/>
      <c r="ADT1312" s="1"/>
      <c r="ADU1312" s="1"/>
      <c r="ADV1312" s="1"/>
      <c r="ADW1312" s="1"/>
      <c r="ADX1312" s="1"/>
      <c r="ADY1312" s="1"/>
      <c r="ADZ1312" s="1"/>
      <c r="AEA1312" s="1"/>
      <c r="AEB1312" s="1"/>
      <c r="AEC1312" s="1"/>
      <c r="AED1312" s="1"/>
      <c r="AEE1312" s="1"/>
      <c r="AEF1312" s="1"/>
      <c r="AEG1312" s="1"/>
      <c r="AEH1312" s="1"/>
      <c r="AEI1312" s="1"/>
      <c r="AEJ1312" s="1"/>
      <c r="AEK1312" s="1"/>
      <c r="AEL1312" s="1"/>
      <c r="AEM1312" s="1"/>
      <c r="AEN1312" s="1"/>
      <c r="AEO1312" s="1"/>
      <c r="AEP1312" s="1"/>
      <c r="AEQ1312" s="1"/>
      <c r="AER1312" s="1"/>
      <c r="AES1312" s="1"/>
      <c r="AET1312" s="1"/>
      <c r="AEU1312" s="1"/>
      <c r="AEV1312" s="1"/>
      <c r="AEW1312" s="1"/>
      <c r="AEX1312" s="1"/>
      <c r="AEY1312" s="1"/>
      <c r="AEZ1312" s="1"/>
      <c r="AFA1312" s="1"/>
      <c r="AFB1312" s="1"/>
      <c r="AFC1312" s="1"/>
      <c r="AFD1312" s="1"/>
      <c r="AFE1312" s="1"/>
      <c r="AFF1312" s="1"/>
      <c r="AFG1312" s="1"/>
      <c r="AFH1312" s="1"/>
      <c r="AFI1312" s="1"/>
      <c r="AFJ1312" s="1"/>
      <c r="AFK1312" s="1"/>
      <c r="AFL1312" s="1"/>
      <c r="AFM1312" s="1"/>
      <c r="AFN1312" s="1"/>
      <c r="AFO1312" s="1"/>
      <c r="AFP1312" s="1"/>
      <c r="AFQ1312" s="1"/>
      <c r="AFR1312" s="1"/>
      <c r="AFS1312" s="1"/>
      <c r="AFT1312" s="1"/>
      <c r="AFU1312" s="1"/>
      <c r="AFV1312" s="1"/>
      <c r="AFW1312" s="1"/>
      <c r="AFX1312" s="1"/>
      <c r="AFY1312" s="1"/>
      <c r="AFZ1312" s="1"/>
      <c r="AGA1312" s="1"/>
      <c r="AGB1312" s="1"/>
      <c r="AGC1312" s="1"/>
      <c r="AGD1312" s="1"/>
      <c r="AGE1312" s="1"/>
      <c r="AGF1312" s="1"/>
      <c r="AGG1312" s="1"/>
      <c r="AGH1312" s="1"/>
      <c r="AGI1312" s="1"/>
      <c r="AGJ1312" s="1"/>
      <c r="AGK1312" s="1"/>
      <c r="AGL1312" s="1"/>
      <c r="AGM1312" s="1"/>
      <c r="AGN1312" s="1"/>
      <c r="AGO1312" s="1"/>
      <c r="AGP1312" s="1"/>
      <c r="AGQ1312" s="1"/>
      <c r="AGR1312" s="1"/>
      <c r="AGS1312" s="1"/>
      <c r="AGT1312" s="1"/>
      <c r="AGU1312" s="1"/>
      <c r="AGV1312" s="1"/>
      <c r="AGW1312" s="1"/>
      <c r="AGX1312" s="1"/>
      <c r="AGY1312" s="1"/>
      <c r="AGZ1312" s="1"/>
      <c r="AHA1312" s="1"/>
      <c r="AHB1312" s="1"/>
      <c r="AHC1312" s="1"/>
      <c r="AHD1312" s="1"/>
      <c r="AHE1312" s="1"/>
      <c r="AHF1312" s="1"/>
      <c r="AHG1312" s="1"/>
      <c r="AHH1312" s="1"/>
      <c r="AHI1312" s="1"/>
      <c r="AHJ1312" s="1"/>
      <c r="AHK1312" s="1"/>
      <c r="AHL1312" s="1"/>
      <c r="AHM1312" s="1"/>
      <c r="AHN1312" s="1"/>
      <c r="AHO1312" s="1"/>
      <c r="AHP1312" s="1"/>
      <c r="AHQ1312" s="1"/>
      <c r="AHR1312" s="1"/>
      <c r="AHS1312" s="1"/>
      <c r="AHT1312" s="1"/>
      <c r="AHU1312" s="1"/>
      <c r="AHV1312" s="1"/>
      <c r="AHW1312" s="1"/>
      <c r="AHX1312" s="1"/>
      <c r="AHY1312" s="1"/>
      <c r="AHZ1312" s="1"/>
      <c r="AIA1312" s="1"/>
      <c r="AIB1312" s="1"/>
      <c r="AIC1312" s="1"/>
      <c r="AID1312" s="1"/>
      <c r="AIE1312" s="1"/>
      <c r="AIF1312" s="1"/>
      <c r="AIG1312" s="1"/>
      <c r="AIH1312" s="1"/>
      <c r="AII1312" s="1"/>
      <c r="AIJ1312" s="1"/>
      <c r="AIK1312" s="1"/>
      <c r="AIL1312" s="1"/>
      <c r="AIM1312" s="1"/>
      <c r="AIN1312" s="1"/>
      <c r="AIO1312" s="1"/>
      <c r="AIP1312" s="1"/>
      <c r="AIQ1312" s="1"/>
      <c r="AIR1312" s="1"/>
      <c r="AIS1312" s="1"/>
      <c r="AIT1312" s="1"/>
      <c r="AIU1312" s="1"/>
      <c r="AIV1312" s="1"/>
      <c r="AIW1312" s="1"/>
      <c r="AIX1312" s="1"/>
      <c r="AIY1312" s="1"/>
      <c r="AIZ1312" s="1"/>
      <c r="AJA1312" s="1"/>
      <c r="AJB1312" s="1"/>
      <c r="AJC1312" s="1"/>
      <c r="AJD1312" s="1"/>
      <c r="AJE1312" s="1"/>
      <c r="AJF1312" s="1"/>
      <c r="AJG1312" s="1"/>
      <c r="AJH1312" s="1"/>
      <c r="AJI1312" s="1"/>
      <c r="AJJ1312" s="1"/>
      <c r="AJK1312" s="1"/>
      <c r="AJL1312" s="1"/>
      <c r="AJM1312" s="1"/>
      <c r="AJN1312" s="1"/>
      <c r="AJO1312" s="1"/>
      <c r="AJP1312" s="1"/>
      <c r="AJQ1312" s="1"/>
      <c r="AJR1312" s="1"/>
      <c r="AJS1312" s="1"/>
      <c r="AJT1312" s="1"/>
      <c r="AJU1312" s="1"/>
      <c r="AJV1312" s="1"/>
      <c r="AJW1312" s="1"/>
      <c r="AJX1312" s="1"/>
      <c r="AJY1312" s="1"/>
      <c r="AJZ1312" s="1"/>
      <c r="AKA1312" s="1"/>
      <c r="AKB1312" s="1"/>
      <c r="AKC1312" s="1"/>
      <c r="AKD1312" s="1"/>
      <c r="AKE1312" s="1"/>
      <c r="AKF1312" s="1"/>
      <c r="AKG1312" s="1"/>
      <c r="AKH1312" s="1"/>
      <c r="AKI1312" s="1"/>
      <c r="AKJ1312" s="1"/>
      <c r="AKK1312" s="1"/>
      <c r="AKL1312" s="1"/>
      <c r="AKM1312" s="1"/>
      <c r="AKN1312" s="1"/>
      <c r="AKO1312" s="1"/>
      <c r="AKP1312" s="1"/>
      <c r="AKQ1312" s="1"/>
      <c r="AKR1312" s="1"/>
      <c r="AKS1312" s="1"/>
      <c r="AKT1312" s="1"/>
      <c r="AKU1312" s="1"/>
      <c r="AKV1312" s="1"/>
      <c r="AKW1312" s="1"/>
      <c r="AKX1312" s="1"/>
      <c r="AKY1312" s="1"/>
      <c r="AKZ1312" s="1"/>
      <c r="ALA1312" s="1"/>
      <c r="ALB1312" s="1"/>
      <c r="ALC1312" s="1"/>
      <c r="ALD1312" s="1"/>
      <c r="ALE1312" s="1"/>
      <c r="ALF1312" s="1"/>
      <c r="ALG1312" s="1"/>
      <c r="ALH1312" s="1"/>
      <c r="ALI1312" s="1"/>
      <c r="ALJ1312" s="1"/>
      <c r="ALK1312" s="1"/>
      <c r="ALL1312" s="1"/>
      <c r="ALM1312" s="1"/>
      <c r="ALN1312" s="1"/>
      <c r="ALO1312" s="1"/>
      <c r="ALP1312" s="1"/>
      <c r="ALQ1312" s="1"/>
      <c r="ALR1312" s="1"/>
      <c r="ALS1312" s="1"/>
      <c r="ALT1312" s="1"/>
      <c r="ALU1312" s="1"/>
      <c r="ALV1312" s="1"/>
      <c r="ALW1312" s="1"/>
      <c r="ALX1312" s="1"/>
      <c r="ALY1312" s="1"/>
      <c r="ALZ1312" s="1"/>
      <c r="AMA1312" s="1"/>
      <c r="AMB1312" s="1"/>
      <c r="AMC1312" s="1"/>
      <c r="AMD1312" s="1"/>
      <c r="AME1312" s="1"/>
      <c r="AMF1312" s="1"/>
      <c r="AMG1312" s="1"/>
      <c r="AMH1312" s="1"/>
      <c r="AMI1312" s="1"/>
      <c r="AMJ1312" s="1"/>
      <c r="AMK1312" s="1"/>
      <c r="AML1312" s="1"/>
      <c r="AMM1312" s="1"/>
      <c r="AMN1312" s="1"/>
      <c r="AMO1312" s="1"/>
      <c r="AMP1312" s="1"/>
      <c r="AMQ1312" s="1"/>
      <c r="AMR1312" s="1"/>
      <c r="AMS1312" s="1"/>
      <c r="AMT1312" s="1"/>
      <c r="AMU1312" s="1"/>
      <c r="AMV1312" s="1"/>
      <c r="AMW1312" s="1"/>
      <c r="AMX1312" s="1"/>
      <c r="AMY1312" s="1"/>
      <c r="AMZ1312" s="1"/>
      <c r="ANA1312" s="1"/>
      <c r="ANB1312" s="1"/>
      <c r="ANC1312" s="1"/>
      <c r="AND1312" s="1"/>
      <c r="ANE1312" s="1"/>
      <c r="ANF1312" s="1"/>
      <c r="ANG1312" s="1"/>
      <c r="ANH1312" s="1"/>
      <c r="ANI1312" s="1"/>
      <c r="ANJ1312" s="1"/>
      <c r="ANK1312" s="1"/>
      <c r="ANL1312" s="1"/>
      <c r="ANM1312" s="1"/>
      <c r="ANN1312" s="1"/>
      <c r="ANO1312" s="1"/>
      <c r="ANP1312" s="1"/>
      <c r="ANQ1312" s="1"/>
      <c r="ANR1312" s="1"/>
      <c r="ANS1312" s="1"/>
      <c r="ANT1312" s="1"/>
      <c r="ANU1312" s="1"/>
      <c r="ANV1312" s="1"/>
      <c r="ANW1312" s="1"/>
      <c r="ANX1312" s="1"/>
      <c r="ANY1312" s="1"/>
      <c r="ANZ1312" s="1"/>
      <c r="AOA1312" s="1"/>
      <c r="AOB1312" s="1"/>
      <c r="AOC1312" s="1"/>
      <c r="AOD1312" s="1"/>
      <c r="AOE1312" s="1"/>
      <c r="AOF1312" s="1"/>
      <c r="AOG1312" s="1"/>
      <c r="AOH1312" s="1"/>
      <c r="AOI1312" s="1"/>
      <c r="AOJ1312" s="1"/>
      <c r="AOK1312" s="1"/>
      <c r="AOL1312" s="1"/>
      <c r="AOM1312" s="1"/>
      <c r="AON1312" s="1"/>
      <c r="AOO1312" s="1"/>
      <c r="AOP1312" s="1"/>
      <c r="AOQ1312" s="1"/>
      <c r="AOR1312" s="1"/>
      <c r="AOS1312" s="1"/>
      <c r="AOT1312" s="1"/>
      <c r="AOU1312" s="1"/>
      <c r="AOV1312" s="1"/>
      <c r="AOW1312" s="1"/>
      <c r="AOX1312" s="1"/>
      <c r="AOY1312" s="1"/>
      <c r="AOZ1312" s="1"/>
      <c r="APA1312" s="1"/>
      <c r="APB1312" s="1"/>
      <c r="APC1312" s="1"/>
      <c r="APD1312" s="1"/>
      <c r="APE1312" s="1"/>
      <c r="APF1312" s="1"/>
      <c r="APG1312" s="1"/>
      <c r="APH1312" s="1"/>
      <c r="API1312" s="1"/>
      <c r="APJ1312" s="1"/>
      <c r="APK1312" s="1"/>
      <c r="APL1312" s="1"/>
      <c r="APM1312" s="1"/>
      <c r="APN1312" s="1"/>
      <c r="APO1312" s="1"/>
      <c r="APP1312" s="1"/>
      <c r="APQ1312" s="1"/>
      <c r="APR1312" s="1"/>
      <c r="APS1312" s="1"/>
      <c r="APT1312" s="1"/>
      <c r="APU1312" s="1"/>
      <c r="APV1312" s="1"/>
      <c r="APW1312" s="1"/>
      <c r="APX1312" s="1"/>
      <c r="APY1312" s="1"/>
      <c r="APZ1312" s="1"/>
      <c r="AQA1312" s="1"/>
      <c r="AQB1312" s="1"/>
      <c r="AQC1312" s="1"/>
      <c r="AQD1312" s="1"/>
      <c r="AQE1312" s="1"/>
      <c r="AQF1312" s="1"/>
      <c r="AQG1312" s="1"/>
      <c r="AQH1312" s="1"/>
      <c r="AQI1312" s="1"/>
      <c r="AQJ1312" s="1"/>
      <c r="AQK1312" s="1"/>
      <c r="AQL1312" s="1"/>
      <c r="AQM1312" s="1"/>
      <c r="AQN1312" s="1"/>
      <c r="AQO1312" s="1"/>
      <c r="AQP1312" s="1"/>
      <c r="AQQ1312" s="1"/>
      <c r="AQR1312" s="1"/>
      <c r="AQS1312" s="1"/>
      <c r="AQT1312" s="1"/>
      <c r="AQU1312" s="1"/>
      <c r="AQV1312" s="1"/>
      <c r="AQW1312" s="1"/>
      <c r="AQX1312" s="1"/>
      <c r="AQY1312" s="1"/>
      <c r="AQZ1312" s="1"/>
      <c r="ARA1312" s="1"/>
      <c r="ARB1312" s="1"/>
      <c r="ARC1312" s="1"/>
      <c r="ARD1312" s="1"/>
      <c r="ARE1312" s="1"/>
      <c r="ARF1312" s="1"/>
      <c r="ARG1312" s="1"/>
      <c r="ARH1312" s="1"/>
      <c r="ARI1312" s="1"/>
      <c r="ARJ1312" s="1"/>
      <c r="ARK1312" s="1"/>
      <c r="ARL1312" s="1"/>
      <c r="ARM1312" s="1"/>
      <c r="ARN1312" s="1"/>
      <c r="ARO1312" s="1"/>
      <c r="ARP1312" s="1"/>
      <c r="ARQ1312" s="1"/>
      <c r="ARR1312" s="1"/>
      <c r="ARS1312" s="1"/>
      <c r="ART1312" s="1"/>
      <c r="ARU1312" s="1"/>
      <c r="ARV1312" s="1"/>
      <c r="ARW1312" s="1"/>
      <c r="ARX1312" s="1"/>
      <c r="ARY1312" s="1"/>
      <c r="ARZ1312" s="1"/>
      <c r="ASA1312" s="1"/>
      <c r="ASB1312" s="1"/>
      <c r="ASC1312" s="1"/>
      <c r="ASD1312" s="1"/>
      <c r="ASE1312" s="1"/>
      <c r="ASF1312" s="1"/>
      <c r="ASG1312" s="1"/>
      <c r="ASH1312" s="1"/>
      <c r="ASI1312" s="1"/>
      <c r="ASJ1312" s="1"/>
      <c r="ASK1312" s="1"/>
      <c r="ASL1312" s="1"/>
      <c r="ASM1312" s="1"/>
      <c r="ASN1312" s="1"/>
      <c r="ASO1312" s="1"/>
      <c r="ASP1312" s="1"/>
      <c r="ASQ1312" s="1"/>
      <c r="ASR1312" s="1"/>
      <c r="ASS1312" s="1"/>
      <c r="AST1312" s="1"/>
      <c r="ASU1312" s="1"/>
      <c r="ASV1312" s="1"/>
      <c r="ASW1312" s="1"/>
      <c r="ASX1312" s="1"/>
      <c r="ASY1312" s="1"/>
      <c r="ASZ1312" s="1"/>
      <c r="ATA1312" s="1"/>
      <c r="ATB1312" s="1"/>
      <c r="ATC1312" s="1"/>
      <c r="ATD1312" s="1"/>
      <c r="ATE1312" s="1"/>
      <c r="ATF1312" s="1"/>
      <c r="ATG1312" s="1"/>
      <c r="ATH1312" s="1"/>
      <c r="ATI1312" s="1"/>
      <c r="ATJ1312" s="1"/>
      <c r="ATK1312" s="1"/>
      <c r="ATL1312" s="1"/>
      <c r="ATM1312" s="1"/>
      <c r="ATN1312" s="1"/>
      <c r="ATO1312" s="1"/>
      <c r="ATP1312" s="1"/>
      <c r="ATQ1312" s="1"/>
      <c r="ATR1312" s="1"/>
      <c r="ATS1312" s="1"/>
      <c r="ATT1312" s="1"/>
      <c r="ATU1312" s="1"/>
      <c r="ATV1312" s="1"/>
      <c r="ATW1312" s="1"/>
      <c r="ATX1312" s="1"/>
      <c r="ATY1312" s="1"/>
      <c r="ATZ1312" s="1"/>
      <c r="AUA1312" s="1"/>
      <c r="AUB1312" s="1"/>
      <c r="AUC1312" s="1"/>
      <c r="AUD1312" s="1"/>
      <c r="AUE1312" s="1"/>
      <c r="AUF1312" s="1"/>
      <c r="AUG1312" s="1"/>
      <c r="AUH1312" s="1"/>
      <c r="AUI1312" s="1"/>
      <c r="AUJ1312" s="1"/>
      <c r="AUK1312" s="1"/>
      <c r="AUL1312" s="1"/>
      <c r="AUM1312" s="1"/>
      <c r="AUN1312" s="1"/>
      <c r="AUO1312" s="1"/>
      <c r="AUP1312" s="1"/>
      <c r="AUQ1312" s="1"/>
      <c r="AUR1312" s="1"/>
      <c r="AUS1312" s="1"/>
      <c r="AUT1312" s="1"/>
      <c r="AUU1312" s="1"/>
      <c r="AUV1312" s="1"/>
      <c r="AUW1312" s="1"/>
      <c r="AUX1312" s="1"/>
      <c r="AUY1312" s="1"/>
      <c r="AUZ1312" s="1"/>
      <c r="AVA1312" s="1"/>
      <c r="AVB1312" s="1"/>
      <c r="AVC1312" s="1"/>
      <c r="AVD1312" s="1"/>
      <c r="AVE1312" s="1"/>
      <c r="AVF1312" s="1"/>
      <c r="AVG1312" s="1"/>
      <c r="AVH1312" s="1"/>
      <c r="AVI1312" s="1"/>
      <c r="AVJ1312" s="1"/>
      <c r="AVK1312" s="1"/>
      <c r="AVL1312" s="1"/>
      <c r="AVM1312" s="1"/>
      <c r="AVN1312" s="1"/>
      <c r="AVO1312" s="1"/>
      <c r="AVP1312" s="1"/>
      <c r="AVQ1312" s="1"/>
      <c r="AVR1312" s="1"/>
      <c r="AVS1312" s="1"/>
      <c r="AVT1312" s="1"/>
      <c r="AVU1312" s="1"/>
      <c r="AVV1312" s="1"/>
      <c r="AVW1312" s="1"/>
      <c r="AVX1312" s="1"/>
      <c r="AVY1312" s="1"/>
      <c r="AVZ1312" s="1"/>
      <c r="AWA1312" s="1"/>
      <c r="AWB1312" s="1"/>
      <c r="AWC1312" s="1"/>
      <c r="AWD1312" s="1"/>
      <c r="AWE1312" s="1"/>
      <c r="AWF1312" s="1"/>
      <c r="AWG1312" s="1"/>
      <c r="AWH1312" s="1"/>
      <c r="AWI1312" s="1"/>
      <c r="AWJ1312" s="1"/>
      <c r="AWK1312" s="1"/>
      <c r="AWL1312" s="1"/>
      <c r="AWM1312" s="1"/>
      <c r="AWN1312" s="1"/>
      <c r="AWO1312" s="1"/>
      <c r="AWP1312" s="1"/>
      <c r="AWQ1312" s="1"/>
      <c r="AWR1312" s="1"/>
      <c r="AWS1312" s="1"/>
      <c r="AWT1312" s="1"/>
      <c r="AWU1312" s="1"/>
      <c r="AWV1312" s="1"/>
      <c r="AWW1312" s="1"/>
      <c r="AWX1312" s="1"/>
      <c r="AWY1312" s="1"/>
      <c r="AWZ1312" s="1"/>
      <c r="AXA1312" s="1"/>
      <c r="AXB1312" s="1"/>
      <c r="AXC1312" s="1"/>
      <c r="AXD1312" s="1"/>
      <c r="AXE1312" s="1"/>
      <c r="AXF1312" s="1"/>
      <c r="AXG1312" s="1"/>
      <c r="AXH1312" s="1"/>
      <c r="AXI1312" s="1"/>
      <c r="AXJ1312" s="1"/>
      <c r="AXK1312" s="1"/>
      <c r="AXL1312" s="1"/>
      <c r="AXM1312" s="1"/>
      <c r="AXN1312" s="1"/>
      <c r="AXO1312" s="1"/>
      <c r="AXP1312" s="1"/>
      <c r="AXQ1312" s="1"/>
      <c r="AXR1312" s="1"/>
      <c r="AXS1312" s="1"/>
      <c r="AXT1312" s="1"/>
      <c r="AXU1312" s="1"/>
      <c r="AXV1312" s="1"/>
      <c r="AXW1312" s="1"/>
      <c r="AXX1312" s="1"/>
      <c r="AXY1312" s="1"/>
      <c r="AXZ1312" s="1"/>
      <c r="AYA1312" s="1"/>
      <c r="AYB1312" s="1"/>
      <c r="AYC1312" s="1"/>
      <c r="AYD1312" s="1"/>
      <c r="AYE1312" s="1"/>
      <c r="AYF1312" s="1"/>
      <c r="AYG1312" s="1"/>
      <c r="AYH1312" s="1"/>
      <c r="AYI1312" s="1"/>
      <c r="AYJ1312" s="1"/>
      <c r="AYK1312" s="1"/>
      <c r="AYL1312" s="1"/>
      <c r="AYM1312" s="1"/>
      <c r="AYN1312" s="1"/>
      <c r="AYO1312" s="1"/>
      <c r="AYP1312" s="1"/>
      <c r="AYQ1312" s="1"/>
      <c r="AYR1312" s="1"/>
      <c r="AYS1312" s="1"/>
      <c r="AYT1312" s="1"/>
      <c r="AYU1312" s="1"/>
      <c r="AYV1312" s="1"/>
      <c r="AYW1312" s="1"/>
      <c r="AYX1312" s="1"/>
      <c r="AYY1312" s="1"/>
      <c r="AYZ1312" s="1"/>
      <c r="AZA1312" s="1"/>
      <c r="AZB1312" s="1"/>
      <c r="AZC1312" s="1"/>
      <c r="AZD1312" s="1"/>
      <c r="AZE1312" s="1"/>
      <c r="AZF1312" s="1"/>
      <c r="AZG1312" s="1"/>
      <c r="AZH1312" s="1"/>
      <c r="AZI1312" s="1"/>
      <c r="AZJ1312" s="1"/>
      <c r="AZK1312" s="1"/>
      <c r="AZL1312" s="1"/>
      <c r="AZM1312" s="1"/>
      <c r="AZN1312" s="1"/>
      <c r="AZO1312" s="1"/>
      <c r="AZP1312" s="1"/>
      <c r="AZQ1312" s="1"/>
      <c r="AZR1312" s="1"/>
      <c r="AZS1312" s="1"/>
      <c r="AZT1312" s="1"/>
      <c r="AZU1312" s="1"/>
      <c r="AZV1312" s="1"/>
      <c r="AZW1312" s="1"/>
      <c r="AZX1312" s="1"/>
      <c r="AZY1312" s="1"/>
      <c r="AZZ1312" s="1"/>
      <c r="BAA1312" s="1"/>
      <c r="BAB1312" s="1"/>
      <c r="BAC1312" s="1"/>
      <c r="BAD1312" s="1"/>
      <c r="BAE1312" s="1"/>
      <c r="BAF1312" s="1"/>
      <c r="BAG1312" s="1"/>
      <c r="BAH1312" s="1"/>
      <c r="BAI1312" s="1"/>
      <c r="BAJ1312" s="1"/>
      <c r="BAK1312" s="1"/>
      <c r="BAL1312" s="1"/>
      <c r="BAM1312" s="1"/>
      <c r="BAN1312" s="1"/>
      <c r="BAO1312" s="1"/>
      <c r="BAP1312" s="1"/>
      <c r="BAQ1312" s="1"/>
      <c r="BAR1312" s="1"/>
      <c r="BAS1312" s="1"/>
      <c r="BAT1312" s="1"/>
      <c r="BAU1312" s="1"/>
      <c r="BAV1312" s="1"/>
      <c r="BAW1312" s="1"/>
      <c r="BAX1312" s="1"/>
      <c r="BAY1312" s="1"/>
      <c r="BAZ1312" s="1"/>
      <c r="BBA1312" s="1"/>
      <c r="BBB1312" s="1"/>
      <c r="BBC1312" s="1"/>
      <c r="BBD1312" s="1"/>
      <c r="BBE1312" s="1"/>
      <c r="BBF1312" s="1"/>
      <c r="BBG1312" s="1"/>
      <c r="BBH1312" s="1"/>
      <c r="BBI1312" s="1"/>
      <c r="BBJ1312" s="1"/>
      <c r="BBK1312" s="1"/>
      <c r="BBL1312" s="1"/>
      <c r="BBM1312" s="1"/>
      <c r="BBN1312" s="1"/>
      <c r="BBO1312" s="1"/>
      <c r="BBP1312" s="1"/>
      <c r="BBQ1312" s="1"/>
      <c r="BBR1312" s="1"/>
      <c r="BBS1312" s="1"/>
      <c r="BBT1312" s="1"/>
      <c r="BBU1312" s="1"/>
      <c r="BBV1312" s="1"/>
      <c r="BBW1312" s="1"/>
      <c r="BBX1312" s="1"/>
      <c r="BBY1312" s="1"/>
      <c r="BBZ1312" s="1"/>
      <c r="BCA1312" s="1"/>
      <c r="BCB1312" s="1"/>
      <c r="BCC1312" s="1"/>
      <c r="BCD1312" s="1"/>
      <c r="BCE1312" s="1"/>
      <c r="BCF1312" s="1"/>
      <c r="BCG1312" s="1"/>
      <c r="BCH1312" s="1"/>
      <c r="BCI1312" s="1"/>
      <c r="BCJ1312" s="1"/>
      <c r="BCK1312" s="1"/>
      <c r="BCL1312" s="1"/>
      <c r="BCM1312" s="1"/>
      <c r="BCN1312" s="1"/>
      <c r="BCO1312" s="1"/>
      <c r="BCP1312" s="1"/>
      <c r="BCQ1312" s="1"/>
      <c r="BCR1312" s="1"/>
      <c r="BCS1312" s="1"/>
      <c r="BCT1312" s="1"/>
      <c r="BCU1312" s="1"/>
      <c r="BCV1312" s="1"/>
      <c r="BCW1312" s="1"/>
      <c r="BCX1312" s="1"/>
      <c r="BCY1312" s="1"/>
      <c r="BCZ1312" s="1"/>
      <c r="BDA1312" s="1"/>
      <c r="BDB1312" s="1"/>
      <c r="BDC1312" s="1"/>
      <c r="BDD1312" s="1"/>
      <c r="BDE1312" s="1"/>
      <c r="BDF1312" s="1"/>
      <c r="BDG1312" s="1"/>
      <c r="BDH1312" s="1"/>
      <c r="BDI1312" s="1"/>
      <c r="BDJ1312" s="1"/>
      <c r="BDK1312" s="1"/>
      <c r="BDL1312" s="1"/>
      <c r="BDM1312" s="1"/>
      <c r="BDN1312" s="1"/>
      <c r="BDO1312" s="1"/>
      <c r="BDP1312" s="1"/>
      <c r="BDQ1312" s="1"/>
      <c r="BDR1312" s="1"/>
      <c r="BDS1312" s="1"/>
      <c r="BDT1312" s="1"/>
      <c r="BDU1312" s="1"/>
      <c r="BDV1312" s="1"/>
      <c r="BDW1312" s="1"/>
      <c r="BDX1312" s="1"/>
      <c r="BDY1312" s="1"/>
      <c r="BDZ1312" s="1"/>
      <c r="BEA1312" s="1"/>
      <c r="BEB1312" s="1"/>
      <c r="BEC1312" s="1"/>
      <c r="BED1312" s="1"/>
      <c r="BEE1312" s="1"/>
      <c r="BEF1312" s="1"/>
      <c r="BEG1312" s="1"/>
      <c r="BEH1312" s="1"/>
      <c r="BEI1312" s="1"/>
      <c r="BEJ1312" s="1"/>
      <c r="BEK1312" s="1"/>
      <c r="BEL1312" s="1"/>
      <c r="BEM1312" s="1"/>
      <c r="BEN1312" s="1"/>
      <c r="BEO1312" s="1"/>
      <c r="BEP1312" s="1"/>
      <c r="BEQ1312" s="1"/>
      <c r="BER1312" s="1"/>
      <c r="BES1312" s="1"/>
      <c r="BET1312" s="1"/>
      <c r="BEU1312" s="1"/>
      <c r="BEV1312" s="1"/>
      <c r="BEW1312" s="1"/>
      <c r="BEX1312" s="1"/>
      <c r="BEY1312" s="1"/>
      <c r="BEZ1312" s="1"/>
      <c r="BFA1312" s="1"/>
      <c r="BFB1312" s="1"/>
      <c r="BFC1312" s="1"/>
      <c r="BFD1312" s="1"/>
      <c r="BFE1312" s="1"/>
      <c r="BFF1312" s="1"/>
      <c r="BFG1312" s="1"/>
      <c r="BFH1312" s="1"/>
      <c r="BFI1312" s="1"/>
      <c r="BFJ1312" s="1"/>
      <c r="BFK1312" s="1"/>
      <c r="BFL1312" s="1"/>
      <c r="BFM1312" s="1"/>
      <c r="BFN1312" s="1"/>
      <c r="BFO1312" s="1"/>
      <c r="BFP1312" s="1"/>
      <c r="BFQ1312" s="1"/>
      <c r="BFR1312" s="1"/>
      <c r="BFS1312" s="1"/>
      <c r="BFT1312" s="1"/>
      <c r="BFU1312" s="1"/>
      <c r="BFV1312" s="1"/>
      <c r="BFW1312" s="1"/>
      <c r="BFX1312" s="1"/>
      <c r="BFY1312" s="1"/>
      <c r="BFZ1312" s="1"/>
      <c r="BGA1312" s="1"/>
      <c r="BGB1312" s="1"/>
      <c r="BGC1312" s="1"/>
      <c r="BGD1312" s="1"/>
      <c r="BGE1312" s="1"/>
      <c r="BGF1312" s="1"/>
      <c r="BGG1312" s="1"/>
      <c r="BGH1312" s="1"/>
      <c r="BGI1312" s="1"/>
      <c r="BGJ1312" s="1"/>
      <c r="BGK1312" s="1"/>
      <c r="BGL1312" s="1"/>
      <c r="BGM1312" s="1"/>
      <c r="BGN1312" s="1"/>
      <c r="BGO1312" s="1"/>
      <c r="BGP1312" s="1"/>
      <c r="BGQ1312" s="1"/>
      <c r="BGR1312" s="1"/>
      <c r="BGS1312" s="1"/>
      <c r="BGT1312" s="1"/>
      <c r="BGU1312" s="1"/>
      <c r="BGV1312" s="1"/>
      <c r="BGW1312" s="1"/>
      <c r="BGX1312" s="1"/>
      <c r="BGY1312" s="1"/>
      <c r="BGZ1312" s="1"/>
      <c r="BHA1312" s="1"/>
      <c r="BHB1312" s="1"/>
      <c r="BHC1312" s="1"/>
      <c r="BHD1312" s="1"/>
      <c r="BHE1312" s="1"/>
      <c r="BHF1312" s="1"/>
      <c r="BHG1312" s="1"/>
      <c r="BHH1312" s="1"/>
      <c r="BHI1312" s="1"/>
      <c r="BHJ1312" s="1"/>
      <c r="BHK1312" s="1"/>
      <c r="BHL1312" s="1"/>
      <c r="BHM1312" s="1"/>
      <c r="BHN1312" s="1"/>
      <c r="BHO1312" s="1"/>
      <c r="BHP1312" s="1"/>
      <c r="BHQ1312" s="1"/>
      <c r="BHR1312" s="1"/>
      <c r="BHS1312" s="1"/>
      <c r="BHT1312" s="1"/>
      <c r="BHU1312" s="1"/>
      <c r="BHV1312" s="1"/>
      <c r="BHW1312" s="1"/>
      <c r="BHX1312" s="1"/>
      <c r="BHY1312" s="1"/>
      <c r="BHZ1312" s="1"/>
      <c r="BIA1312" s="1"/>
      <c r="BIB1312" s="1"/>
      <c r="BIC1312" s="1"/>
      <c r="BID1312" s="1"/>
      <c r="BIE1312" s="1"/>
      <c r="BIF1312" s="1"/>
      <c r="BIG1312" s="1"/>
      <c r="BIH1312" s="1"/>
      <c r="BII1312" s="1"/>
      <c r="BIJ1312" s="1"/>
      <c r="BIK1312" s="1"/>
      <c r="BIL1312" s="1"/>
      <c r="BIM1312" s="1"/>
      <c r="BIN1312" s="1"/>
      <c r="BIO1312" s="1"/>
      <c r="BIP1312" s="1"/>
      <c r="BIQ1312" s="1"/>
      <c r="BIR1312" s="1"/>
      <c r="BIS1312" s="1"/>
      <c r="BIT1312" s="1"/>
      <c r="BIU1312" s="1"/>
      <c r="BIV1312" s="1"/>
      <c r="BIW1312" s="1"/>
      <c r="BIX1312" s="1"/>
      <c r="BIY1312" s="1"/>
      <c r="BIZ1312" s="1"/>
      <c r="BJA1312" s="1"/>
      <c r="BJB1312" s="1"/>
      <c r="BJC1312" s="1"/>
      <c r="BJD1312" s="1"/>
      <c r="BJE1312" s="1"/>
      <c r="BJF1312" s="1"/>
      <c r="BJG1312" s="1"/>
      <c r="BJH1312" s="1"/>
      <c r="BJI1312" s="1"/>
      <c r="BJJ1312" s="1"/>
      <c r="BJK1312" s="1"/>
      <c r="BJL1312" s="1"/>
      <c r="BJM1312" s="1"/>
      <c r="BJN1312" s="1"/>
      <c r="BJO1312" s="1"/>
      <c r="BJP1312" s="1"/>
      <c r="BJQ1312" s="1"/>
      <c r="BJR1312" s="1"/>
      <c r="BJS1312" s="1"/>
      <c r="BJT1312" s="1"/>
      <c r="BJU1312" s="1"/>
      <c r="BJV1312" s="1"/>
      <c r="BJW1312" s="1"/>
      <c r="BJX1312" s="1"/>
      <c r="BJY1312" s="1"/>
      <c r="BJZ1312" s="1"/>
      <c r="BKA1312" s="1"/>
      <c r="BKB1312" s="1"/>
      <c r="BKC1312" s="1"/>
      <c r="BKD1312" s="1"/>
      <c r="BKE1312" s="1"/>
      <c r="BKF1312" s="1"/>
      <c r="BKG1312" s="1"/>
      <c r="BKH1312" s="1"/>
      <c r="BKI1312" s="1"/>
      <c r="BKJ1312" s="1"/>
      <c r="BKK1312" s="1"/>
      <c r="BKL1312" s="1"/>
      <c r="BKM1312" s="1"/>
      <c r="BKN1312" s="1"/>
      <c r="BKO1312" s="1"/>
      <c r="BKP1312" s="1"/>
      <c r="BKQ1312" s="1"/>
      <c r="BKR1312" s="1"/>
      <c r="BKS1312" s="1"/>
      <c r="BKT1312" s="1"/>
      <c r="BKU1312" s="1"/>
      <c r="BKV1312" s="1"/>
      <c r="BKW1312" s="1"/>
      <c r="BKX1312" s="1"/>
      <c r="BKY1312" s="1"/>
      <c r="BKZ1312" s="1"/>
      <c r="BLA1312" s="1"/>
      <c r="BLB1312" s="1"/>
      <c r="BLC1312" s="1"/>
      <c r="BLD1312" s="1"/>
      <c r="BLE1312" s="1"/>
      <c r="BLF1312" s="1"/>
      <c r="BLG1312" s="1"/>
      <c r="BLH1312" s="1"/>
      <c r="BLI1312" s="1"/>
      <c r="BLJ1312" s="1"/>
      <c r="BLK1312" s="1"/>
      <c r="BLL1312" s="1"/>
      <c r="BLM1312" s="1"/>
      <c r="BLN1312" s="1"/>
      <c r="BLO1312" s="1"/>
      <c r="BLP1312" s="1"/>
      <c r="BLQ1312" s="1"/>
      <c r="BLR1312" s="1"/>
      <c r="BLS1312" s="1"/>
      <c r="BLT1312" s="1"/>
      <c r="BLU1312" s="1"/>
      <c r="BLV1312" s="1"/>
      <c r="BLW1312" s="1"/>
      <c r="BLX1312" s="1"/>
      <c r="BLY1312" s="1"/>
      <c r="BLZ1312" s="1"/>
      <c r="BMA1312" s="1"/>
      <c r="BMB1312" s="1"/>
      <c r="BMC1312" s="1"/>
      <c r="BMD1312" s="1"/>
      <c r="BME1312" s="1"/>
      <c r="BMF1312" s="1"/>
      <c r="BMG1312" s="1"/>
      <c r="BMH1312" s="1"/>
      <c r="BMI1312" s="1"/>
      <c r="BMJ1312" s="1"/>
      <c r="BMK1312" s="1"/>
      <c r="BML1312" s="1"/>
      <c r="BMM1312" s="1"/>
      <c r="BMN1312" s="1"/>
      <c r="BMO1312" s="1"/>
      <c r="BMP1312" s="1"/>
      <c r="BMQ1312" s="1"/>
      <c r="BMR1312" s="1"/>
      <c r="BMS1312" s="1"/>
      <c r="BMT1312" s="1"/>
      <c r="BMU1312" s="1"/>
      <c r="BMV1312" s="1"/>
      <c r="BMW1312" s="1"/>
      <c r="BMX1312" s="1"/>
      <c r="BMY1312" s="1"/>
      <c r="BMZ1312" s="1"/>
      <c r="BNA1312" s="1"/>
      <c r="BNB1312" s="1"/>
      <c r="BNC1312" s="1"/>
      <c r="BND1312" s="1"/>
      <c r="BNE1312" s="1"/>
      <c r="BNF1312" s="1"/>
      <c r="BNG1312" s="1"/>
      <c r="BNH1312" s="1"/>
      <c r="BNI1312" s="1"/>
      <c r="BNJ1312" s="1"/>
      <c r="BNK1312" s="1"/>
      <c r="BNL1312" s="1"/>
      <c r="BNM1312" s="1"/>
      <c r="BNN1312" s="1"/>
      <c r="BNO1312" s="1"/>
      <c r="BNP1312" s="1"/>
      <c r="BNQ1312" s="1"/>
      <c r="BNR1312" s="1"/>
      <c r="BNS1312" s="1"/>
      <c r="BNT1312" s="1"/>
      <c r="BNU1312" s="1"/>
      <c r="BNV1312" s="1"/>
      <c r="BNW1312" s="1"/>
      <c r="BNX1312" s="1"/>
      <c r="BNY1312" s="1"/>
      <c r="BNZ1312" s="1"/>
      <c r="BOA1312" s="1"/>
      <c r="BOB1312" s="1"/>
      <c r="BOC1312" s="1"/>
      <c r="BOD1312" s="1"/>
      <c r="BOE1312" s="1"/>
      <c r="BOF1312" s="1"/>
      <c r="BOG1312" s="1"/>
      <c r="BOH1312" s="1"/>
      <c r="BOI1312" s="1"/>
      <c r="BOJ1312" s="1"/>
      <c r="BOK1312" s="1"/>
      <c r="BOL1312" s="1"/>
      <c r="BOM1312" s="1"/>
      <c r="BON1312" s="1"/>
      <c r="BOO1312" s="1"/>
      <c r="BOP1312" s="1"/>
      <c r="BOQ1312" s="1"/>
      <c r="BOR1312" s="1"/>
      <c r="BOS1312" s="1"/>
      <c r="BOT1312" s="1"/>
      <c r="BOU1312" s="1"/>
      <c r="BOV1312" s="1"/>
      <c r="BOW1312" s="1"/>
      <c r="BOX1312" s="1"/>
      <c r="BOY1312" s="1"/>
      <c r="BOZ1312" s="1"/>
      <c r="BPA1312" s="1"/>
      <c r="BPB1312" s="1"/>
      <c r="BPC1312" s="1"/>
      <c r="BPD1312" s="1"/>
      <c r="BPE1312" s="1"/>
      <c r="BPF1312" s="1"/>
      <c r="BPG1312" s="1"/>
      <c r="BPH1312" s="1"/>
      <c r="BPI1312" s="1"/>
      <c r="BPJ1312" s="1"/>
      <c r="BPK1312" s="1"/>
      <c r="BPL1312" s="1"/>
      <c r="BPM1312" s="1"/>
      <c r="BPN1312" s="1"/>
      <c r="BPO1312" s="1"/>
      <c r="BPP1312" s="1"/>
      <c r="BPQ1312" s="1"/>
      <c r="BPR1312" s="1"/>
      <c r="BPS1312" s="1"/>
      <c r="BPT1312" s="1"/>
      <c r="BPU1312" s="1"/>
      <c r="BPV1312" s="1"/>
      <c r="BPW1312" s="1"/>
      <c r="BPX1312" s="1"/>
      <c r="BPY1312" s="1"/>
      <c r="BPZ1312" s="1"/>
      <c r="BQA1312" s="1"/>
      <c r="BQB1312" s="1"/>
      <c r="BQC1312" s="1"/>
      <c r="BQD1312" s="1"/>
      <c r="BQE1312" s="1"/>
      <c r="BQF1312" s="1"/>
      <c r="BQG1312" s="1"/>
      <c r="BQH1312" s="1"/>
      <c r="BQI1312" s="1"/>
      <c r="BQJ1312" s="1"/>
      <c r="BQK1312" s="1"/>
      <c r="BQL1312" s="1"/>
      <c r="BQM1312" s="1"/>
      <c r="BQN1312" s="1"/>
      <c r="BQO1312" s="1"/>
      <c r="BQP1312" s="1"/>
      <c r="BQQ1312" s="1"/>
      <c r="BQR1312" s="1"/>
      <c r="BQS1312" s="1"/>
      <c r="BQT1312" s="1"/>
      <c r="BQU1312" s="1"/>
      <c r="BQV1312" s="1"/>
      <c r="BQW1312" s="1"/>
      <c r="BQX1312" s="1"/>
      <c r="BQY1312" s="1"/>
      <c r="BQZ1312" s="1"/>
      <c r="BRA1312" s="1"/>
      <c r="BRB1312" s="1"/>
      <c r="BRC1312" s="1"/>
      <c r="BRD1312" s="1"/>
      <c r="BRE1312" s="1"/>
      <c r="BRF1312" s="1"/>
      <c r="BRG1312" s="1"/>
      <c r="BRH1312" s="1"/>
      <c r="BRI1312" s="1"/>
      <c r="BRJ1312" s="1"/>
      <c r="BRK1312" s="1"/>
      <c r="BRL1312" s="1"/>
      <c r="BRM1312" s="1"/>
      <c r="BRN1312" s="1"/>
      <c r="BRO1312" s="1"/>
      <c r="BRP1312" s="1"/>
      <c r="BRQ1312" s="1"/>
      <c r="BRR1312" s="1"/>
      <c r="BRS1312" s="1"/>
      <c r="BRT1312" s="1"/>
      <c r="BRU1312" s="1"/>
      <c r="BRV1312" s="1"/>
      <c r="BRW1312" s="1"/>
      <c r="BRX1312" s="1"/>
      <c r="BRY1312" s="1"/>
      <c r="BRZ1312" s="1"/>
      <c r="BSA1312" s="1"/>
      <c r="BSB1312" s="1"/>
      <c r="BSC1312" s="1"/>
      <c r="BSD1312" s="1"/>
      <c r="BSE1312" s="1"/>
      <c r="BSF1312" s="1"/>
      <c r="BSG1312" s="1"/>
      <c r="BSH1312" s="1"/>
      <c r="BSI1312" s="1"/>
      <c r="BSJ1312" s="1"/>
      <c r="BSK1312" s="1"/>
      <c r="BSL1312" s="1"/>
      <c r="BSM1312" s="1"/>
      <c r="BSN1312" s="1"/>
      <c r="BSO1312" s="1"/>
      <c r="BSP1312" s="1"/>
      <c r="BSQ1312" s="1"/>
      <c r="BSR1312" s="1"/>
      <c r="BSS1312" s="1"/>
      <c r="BST1312" s="1"/>
      <c r="BSU1312" s="1"/>
      <c r="BSV1312" s="1"/>
      <c r="BSW1312" s="1"/>
      <c r="BSX1312" s="1"/>
      <c r="BSY1312" s="1"/>
      <c r="BSZ1312" s="1"/>
      <c r="BTA1312" s="1"/>
      <c r="BTB1312" s="1"/>
      <c r="BTC1312" s="1"/>
      <c r="BTD1312" s="1"/>
      <c r="BTE1312" s="1"/>
      <c r="BTF1312" s="1"/>
      <c r="BTG1312" s="1"/>
      <c r="BTH1312" s="1"/>
      <c r="BTI1312" s="1"/>
      <c r="BTJ1312" s="1"/>
      <c r="BTK1312" s="1"/>
      <c r="BTL1312" s="1"/>
      <c r="BTM1312" s="1"/>
      <c r="BTN1312" s="1"/>
      <c r="BTO1312" s="1"/>
      <c r="BTP1312" s="1"/>
      <c r="BTQ1312" s="1"/>
      <c r="BTR1312" s="1"/>
      <c r="BTS1312" s="1"/>
      <c r="BTT1312" s="1"/>
      <c r="BTU1312" s="1"/>
      <c r="BTV1312" s="1"/>
      <c r="BTW1312" s="1"/>
      <c r="BTX1312" s="1"/>
      <c r="BTY1312" s="1"/>
      <c r="BTZ1312" s="1"/>
      <c r="BUA1312" s="1"/>
      <c r="BUB1312" s="1"/>
      <c r="BUC1312" s="1"/>
      <c r="BUD1312" s="1"/>
      <c r="BUE1312" s="1"/>
      <c r="BUF1312" s="1"/>
      <c r="BUG1312" s="1"/>
      <c r="BUH1312" s="1"/>
      <c r="BUI1312" s="1"/>
      <c r="BUJ1312" s="1"/>
      <c r="BUK1312" s="1"/>
      <c r="BUL1312" s="1"/>
      <c r="BUM1312" s="1"/>
      <c r="BUN1312" s="1"/>
      <c r="BUO1312" s="1"/>
      <c r="BUP1312" s="1"/>
      <c r="BUQ1312" s="1"/>
      <c r="BUR1312" s="1"/>
      <c r="BUS1312" s="1"/>
      <c r="BUT1312" s="1"/>
      <c r="BUU1312" s="1"/>
      <c r="BUV1312" s="1"/>
      <c r="BUW1312" s="1"/>
      <c r="BUX1312" s="1"/>
      <c r="BUY1312" s="1"/>
      <c r="BUZ1312" s="1"/>
      <c r="BVA1312" s="1"/>
      <c r="BVB1312" s="1"/>
      <c r="BVC1312" s="1"/>
      <c r="BVD1312" s="1"/>
      <c r="BVE1312" s="1"/>
      <c r="BVF1312" s="1"/>
      <c r="BVG1312" s="1"/>
      <c r="BVH1312" s="1"/>
      <c r="BVI1312" s="1"/>
      <c r="BVJ1312" s="1"/>
      <c r="BVK1312" s="1"/>
      <c r="BVL1312" s="1"/>
      <c r="BVM1312" s="1"/>
      <c r="BVN1312" s="1"/>
      <c r="BVO1312" s="1"/>
      <c r="BVP1312" s="1"/>
      <c r="BVQ1312" s="1"/>
      <c r="BVR1312" s="1"/>
      <c r="BVS1312" s="1"/>
      <c r="BVT1312" s="1"/>
      <c r="BVU1312" s="1"/>
      <c r="BVV1312" s="1"/>
      <c r="BVW1312" s="1"/>
      <c r="BVX1312" s="1"/>
      <c r="BVY1312" s="1"/>
      <c r="BVZ1312" s="1"/>
      <c r="BWA1312" s="1"/>
      <c r="BWB1312" s="1"/>
      <c r="BWC1312" s="1"/>
      <c r="BWD1312" s="1"/>
      <c r="BWE1312" s="1"/>
      <c r="BWF1312" s="1"/>
      <c r="BWG1312" s="1"/>
      <c r="BWH1312" s="1"/>
      <c r="BWI1312" s="1"/>
      <c r="BWJ1312" s="1"/>
      <c r="BWK1312" s="1"/>
      <c r="BWL1312" s="1"/>
      <c r="BWM1312" s="1"/>
      <c r="BWN1312" s="1"/>
      <c r="BWO1312" s="1"/>
      <c r="BWP1312" s="1"/>
      <c r="BWQ1312" s="1"/>
      <c r="BWR1312" s="1"/>
      <c r="BWS1312" s="1"/>
      <c r="BWT1312" s="1"/>
      <c r="BWU1312" s="1"/>
      <c r="BWV1312" s="1"/>
      <c r="BWW1312" s="1"/>
      <c r="BWX1312" s="1"/>
      <c r="BWY1312" s="1"/>
      <c r="BWZ1312" s="1"/>
      <c r="BXA1312" s="1"/>
      <c r="BXB1312" s="1"/>
      <c r="BXC1312" s="1"/>
      <c r="BXD1312" s="1"/>
      <c r="BXE1312" s="1"/>
      <c r="BXF1312" s="1"/>
      <c r="BXG1312" s="1"/>
      <c r="BXH1312" s="1"/>
      <c r="BXI1312" s="1"/>
      <c r="BXJ1312" s="1"/>
      <c r="BXK1312" s="1"/>
      <c r="BXL1312" s="1"/>
      <c r="BXM1312" s="1"/>
      <c r="BXN1312" s="1"/>
      <c r="BXO1312" s="1"/>
      <c r="BXP1312" s="1"/>
      <c r="BXQ1312" s="1"/>
      <c r="BXR1312" s="1"/>
      <c r="BXS1312" s="1"/>
      <c r="BXT1312" s="1"/>
      <c r="BXU1312" s="1"/>
      <c r="BXV1312" s="1"/>
      <c r="BXW1312" s="1"/>
      <c r="BXX1312" s="1"/>
      <c r="BXY1312" s="1"/>
      <c r="BXZ1312" s="1"/>
      <c r="BYA1312" s="1"/>
      <c r="BYB1312" s="1"/>
      <c r="BYC1312" s="1"/>
      <c r="BYD1312" s="1"/>
      <c r="BYE1312" s="1"/>
      <c r="BYF1312" s="1"/>
      <c r="BYG1312" s="1"/>
      <c r="BYH1312" s="1"/>
      <c r="BYI1312" s="1"/>
      <c r="BYJ1312" s="1"/>
      <c r="BYK1312" s="1"/>
      <c r="BYL1312" s="1"/>
      <c r="BYM1312" s="1"/>
      <c r="BYN1312" s="1"/>
      <c r="BYO1312" s="1"/>
      <c r="BYP1312" s="1"/>
      <c r="BYQ1312" s="1"/>
      <c r="BYR1312" s="1"/>
      <c r="BYS1312" s="1"/>
      <c r="BYT1312" s="1"/>
      <c r="BYU1312" s="1"/>
      <c r="BYV1312" s="1"/>
      <c r="BYW1312" s="1"/>
      <c r="BYX1312" s="1"/>
      <c r="BYY1312" s="1"/>
      <c r="BYZ1312" s="1"/>
      <c r="BZA1312" s="1"/>
      <c r="BZB1312" s="1"/>
      <c r="BZC1312" s="1"/>
      <c r="BZD1312" s="1"/>
      <c r="BZE1312" s="1"/>
      <c r="BZF1312" s="1"/>
      <c r="BZG1312" s="1"/>
      <c r="BZH1312" s="1"/>
      <c r="BZI1312" s="1"/>
      <c r="BZJ1312" s="1"/>
      <c r="BZK1312" s="1"/>
      <c r="BZL1312" s="1"/>
      <c r="BZM1312" s="1"/>
      <c r="BZN1312" s="1"/>
      <c r="BZO1312" s="1"/>
      <c r="BZP1312" s="1"/>
      <c r="BZQ1312" s="1"/>
      <c r="BZR1312" s="1"/>
      <c r="BZS1312" s="1"/>
      <c r="BZT1312" s="1"/>
      <c r="BZU1312" s="1"/>
      <c r="BZV1312" s="1"/>
      <c r="BZW1312" s="1"/>
      <c r="BZX1312" s="1"/>
      <c r="BZY1312" s="1"/>
      <c r="BZZ1312" s="1"/>
      <c r="CAA1312" s="1"/>
      <c r="CAB1312" s="1"/>
      <c r="CAC1312" s="1"/>
      <c r="CAD1312" s="1"/>
      <c r="CAE1312" s="1"/>
      <c r="CAF1312" s="1"/>
      <c r="CAG1312" s="1"/>
      <c r="CAH1312" s="1"/>
      <c r="CAI1312" s="1"/>
      <c r="CAJ1312" s="1"/>
      <c r="CAK1312" s="1"/>
      <c r="CAL1312" s="1"/>
      <c r="CAM1312" s="1"/>
      <c r="CAN1312" s="1"/>
      <c r="CAO1312" s="1"/>
      <c r="CAP1312" s="1"/>
      <c r="CAQ1312" s="1"/>
      <c r="CAR1312" s="1"/>
      <c r="CAS1312" s="1"/>
      <c r="CAT1312" s="1"/>
      <c r="CAU1312" s="1"/>
      <c r="CAV1312" s="1"/>
      <c r="CAW1312" s="1"/>
      <c r="CAX1312" s="1"/>
      <c r="CAY1312" s="1"/>
      <c r="CAZ1312" s="1"/>
      <c r="CBA1312" s="1"/>
      <c r="CBB1312" s="1"/>
      <c r="CBC1312" s="1"/>
      <c r="CBD1312" s="1"/>
      <c r="CBE1312" s="1"/>
      <c r="CBF1312" s="1"/>
      <c r="CBG1312" s="1"/>
      <c r="CBH1312" s="1"/>
      <c r="CBI1312" s="1"/>
      <c r="CBJ1312" s="1"/>
      <c r="CBK1312" s="1"/>
      <c r="CBL1312" s="1"/>
      <c r="CBM1312" s="1"/>
      <c r="CBN1312" s="1"/>
      <c r="CBO1312" s="1"/>
      <c r="CBP1312" s="1"/>
      <c r="CBQ1312" s="1"/>
      <c r="CBR1312" s="1"/>
      <c r="CBS1312" s="1"/>
      <c r="CBT1312" s="1"/>
      <c r="CBU1312" s="1"/>
      <c r="CBV1312" s="1"/>
      <c r="CBW1312" s="1"/>
      <c r="CBX1312" s="1"/>
      <c r="CBY1312" s="1"/>
      <c r="CBZ1312" s="1"/>
      <c r="CCA1312" s="1"/>
      <c r="CCB1312" s="1"/>
      <c r="CCC1312" s="1"/>
      <c r="CCD1312" s="1"/>
      <c r="CCE1312" s="1"/>
      <c r="CCF1312" s="1"/>
      <c r="CCG1312" s="1"/>
      <c r="CCH1312" s="1"/>
      <c r="CCI1312" s="1"/>
      <c r="CCJ1312" s="1"/>
      <c r="CCK1312" s="1"/>
      <c r="CCL1312" s="1"/>
      <c r="CCM1312" s="1"/>
      <c r="CCN1312" s="1"/>
      <c r="CCO1312" s="1"/>
      <c r="CCP1312" s="1"/>
      <c r="CCQ1312" s="1"/>
      <c r="CCR1312" s="1"/>
      <c r="CCS1312" s="1"/>
      <c r="CCT1312" s="1"/>
      <c r="CCU1312" s="1"/>
      <c r="CCV1312" s="1"/>
      <c r="CCW1312" s="1"/>
      <c r="CCX1312" s="1"/>
      <c r="CCY1312" s="1"/>
      <c r="CCZ1312" s="1"/>
      <c r="CDA1312" s="1"/>
      <c r="CDB1312" s="1"/>
      <c r="CDC1312" s="1"/>
      <c r="CDD1312" s="1"/>
      <c r="CDE1312" s="1"/>
      <c r="CDF1312" s="1"/>
      <c r="CDG1312" s="1"/>
      <c r="CDH1312" s="1"/>
      <c r="CDI1312" s="1"/>
      <c r="CDJ1312" s="1"/>
      <c r="CDK1312" s="1"/>
      <c r="CDL1312" s="1"/>
      <c r="CDM1312" s="1"/>
      <c r="CDN1312" s="1"/>
      <c r="CDO1312" s="1"/>
      <c r="CDP1312" s="1"/>
      <c r="CDQ1312" s="1"/>
      <c r="CDR1312" s="1"/>
      <c r="CDS1312" s="1"/>
      <c r="CDT1312" s="1"/>
      <c r="CDU1312" s="1"/>
      <c r="CDV1312" s="1"/>
      <c r="CDW1312" s="1"/>
      <c r="CDX1312" s="1"/>
      <c r="CDY1312" s="1"/>
      <c r="CDZ1312" s="1"/>
      <c r="CEA1312" s="1"/>
      <c r="CEB1312" s="1"/>
      <c r="CEC1312" s="1"/>
      <c r="CED1312" s="1"/>
      <c r="CEE1312" s="1"/>
      <c r="CEF1312" s="1"/>
      <c r="CEG1312" s="1"/>
      <c r="CEH1312" s="1"/>
      <c r="CEI1312" s="1"/>
      <c r="CEJ1312" s="1"/>
      <c r="CEK1312" s="1"/>
      <c r="CEL1312" s="1"/>
      <c r="CEM1312" s="1"/>
      <c r="CEN1312" s="1"/>
      <c r="CEO1312" s="1"/>
      <c r="CEP1312" s="1"/>
      <c r="CEQ1312" s="1"/>
      <c r="CER1312" s="1"/>
      <c r="CES1312" s="1"/>
      <c r="CET1312" s="1"/>
      <c r="CEU1312" s="1"/>
      <c r="CEV1312" s="1"/>
      <c r="CEW1312" s="1"/>
      <c r="CEX1312" s="1"/>
      <c r="CEY1312" s="1"/>
      <c r="CEZ1312" s="1"/>
      <c r="CFA1312" s="1"/>
      <c r="CFB1312" s="1"/>
      <c r="CFC1312" s="1"/>
      <c r="CFD1312" s="1"/>
      <c r="CFE1312" s="1"/>
      <c r="CFF1312" s="1"/>
      <c r="CFG1312" s="1"/>
      <c r="CFH1312" s="1"/>
      <c r="CFI1312" s="1"/>
      <c r="CFJ1312" s="1"/>
      <c r="CFK1312" s="1"/>
      <c r="CFL1312" s="1"/>
      <c r="CFM1312" s="1"/>
      <c r="CFN1312" s="1"/>
      <c r="CFO1312" s="1"/>
      <c r="CFP1312" s="1"/>
      <c r="CFQ1312" s="1"/>
      <c r="CFR1312" s="1"/>
      <c r="CFS1312" s="1"/>
      <c r="CFT1312" s="1"/>
      <c r="CFU1312" s="1"/>
      <c r="CFV1312" s="1"/>
      <c r="CFW1312" s="1"/>
      <c r="CFX1312" s="1"/>
      <c r="CFY1312" s="1"/>
      <c r="CFZ1312" s="1"/>
      <c r="CGA1312" s="1"/>
      <c r="CGB1312" s="1"/>
      <c r="CGC1312" s="1"/>
      <c r="CGD1312" s="1"/>
      <c r="CGE1312" s="1"/>
      <c r="CGF1312" s="1"/>
      <c r="CGG1312" s="1"/>
      <c r="CGH1312" s="1"/>
      <c r="CGI1312" s="1"/>
      <c r="CGJ1312" s="1"/>
      <c r="CGK1312" s="1"/>
      <c r="CGL1312" s="1"/>
      <c r="CGM1312" s="1"/>
      <c r="CGN1312" s="1"/>
      <c r="CGO1312" s="1"/>
      <c r="CGP1312" s="1"/>
      <c r="CGQ1312" s="1"/>
      <c r="CGR1312" s="1"/>
      <c r="CGS1312" s="1"/>
      <c r="CGT1312" s="1"/>
      <c r="CGU1312" s="1"/>
      <c r="CGV1312" s="1"/>
      <c r="CGW1312" s="1"/>
      <c r="CGX1312" s="1"/>
      <c r="CGY1312" s="1"/>
      <c r="CGZ1312" s="1"/>
      <c r="CHA1312" s="1"/>
      <c r="CHB1312" s="1"/>
      <c r="CHC1312" s="1"/>
      <c r="CHD1312" s="1"/>
      <c r="CHE1312" s="1"/>
      <c r="CHF1312" s="1"/>
      <c r="CHG1312" s="1"/>
      <c r="CHH1312" s="1"/>
      <c r="CHI1312" s="1"/>
      <c r="CHJ1312" s="1"/>
      <c r="CHK1312" s="1"/>
      <c r="CHL1312" s="1"/>
      <c r="CHM1312" s="1"/>
      <c r="CHN1312" s="1"/>
      <c r="CHO1312" s="1"/>
      <c r="CHP1312" s="1"/>
      <c r="CHQ1312" s="1"/>
      <c r="CHR1312" s="1"/>
      <c r="CHS1312" s="1"/>
      <c r="CHT1312" s="1"/>
      <c r="CHU1312" s="1"/>
      <c r="CHV1312" s="1"/>
      <c r="CHW1312" s="1"/>
      <c r="CHX1312" s="1"/>
      <c r="CHY1312" s="1"/>
      <c r="CHZ1312" s="1"/>
      <c r="CIA1312" s="1"/>
      <c r="CIB1312" s="1"/>
      <c r="CIC1312" s="1"/>
      <c r="CID1312" s="1"/>
      <c r="CIE1312" s="1"/>
      <c r="CIF1312" s="1"/>
      <c r="CIG1312" s="1"/>
      <c r="CIH1312" s="1"/>
      <c r="CII1312" s="1"/>
      <c r="CIJ1312" s="1"/>
      <c r="CIK1312" s="1"/>
      <c r="CIL1312" s="1"/>
      <c r="CIM1312" s="1"/>
      <c r="CIN1312" s="1"/>
      <c r="CIO1312" s="1"/>
      <c r="CIP1312" s="1"/>
      <c r="CIQ1312" s="1"/>
      <c r="CIR1312" s="1"/>
      <c r="CIS1312" s="1"/>
      <c r="CIT1312" s="1"/>
      <c r="CIU1312" s="1"/>
      <c r="CIV1312" s="1"/>
      <c r="CIW1312" s="1"/>
      <c r="CIX1312" s="1"/>
      <c r="CIY1312" s="1"/>
      <c r="CIZ1312" s="1"/>
      <c r="CJA1312" s="1"/>
      <c r="CJB1312" s="1"/>
      <c r="CJC1312" s="1"/>
      <c r="CJD1312" s="1"/>
      <c r="CJE1312" s="1"/>
      <c r="CJF1312" s="1"/>
      <c r="CJG1312" s="1"/>
      <c r="CJH1312" s="1"/>
      <c r="CJI1312" s="1"/>
      <c r="CJJ1312" s="1"/>
      <c r="CJK1312" s="1"/>
      <c r="CJL1312" s="1"/>
      <c r="CJM1312" s="1"/>
      <c r="CJN1312" s="1"/>
      <c r="CJO1312" s="1"/>
      <c r="CJP1312" s="1"/>
      <c r="CJQ1312" s="1"/>
      <c r="CJR1312" s="1"/>
      <c r="CJS1312" s="1"/>
      <c r="CJT1312" s="1"/>
      <c r="CJU1312" s="1"/>
      <c r="CJV1312" s="1"/>
      <c r="CJW1312" s="1"/>
      <c r="CJX1312" s="1"/>
      <c r="CJY1312" s="1"/>
      <c r="CJZ1312" s="1"/>
      <c r="CKA1312" s="1"/>
      <c r="CKB1312" s="1"/>
      <c r="CKC1312" s="1"/>
      <c r="CKD1312" s="1"/>
      <c r="CKE1312" s="1"/>
      <c r="CKF1312" s="1"/>
      <c r="CKG1312" s="1"/>
      <c r="CKH1312" s="1"/>
      <c r="CKI1312" s="1"/>
      <c r="CKJ1312" s="1"/>
      <c r="CKK1312" s="1"/>
      <c r="CKL1312" s="1"/>
      <c r="CKM1312" s="1"/>
      <c r="CKN1312" s="1"/>
      <c r="CKO1312" s="1"/>
      <c r="CKP1312" s="1"/>
      <c r="CKQ1312" s="1"/>
      <c r="CKR1312" s="1"/>
      <c r="CKS1312" s="1"/>
      <c r="CKT1312" s="1"/>
      <c r="CKU1312" s="1"/>
      <c r="CKV1312" s="1"/>
      <c r="CKW1312" s="1"/>
      <c r="CKX1312" s="1"/>
      <c r="CKY1312" s="1"/>
      <c r="CKZ1312" s="1"/>
      <c r="CLA1312" s="1"/>
      <c r="CLB1312" s="1"/>
      <c r="CLC1312" s="1"/>
      <c r="CLD1312" s="1"/>
      <c r="CLE1312" s="1"/>
      <c r="CLF1312" s="1"/>
      <c r="CLG1312" s="1"/>
      <c r="CLH1312" s="1"/>
      <c r="CLI1312" s="1"/>
      <c r="CLJ1312" s="1"/>
      <c r="CLK1312" s="1"/>
      <c r="CLL1312" s="1"/>
      <c r="CLM1312" s="1"/>
      <c r="CLN1312" s="1"/>
      <c r="CLO1312" s="1"/>
      <c r="CLP1312" s="1"/>
      <c r="CLQ1312" s="1"/>
      <c r="CLR1312" s="1"/>
      <c r="CLS1312" s="1"/>
      <c r="CLT1312" s="1"/>
      <c r="CLU1312" s="1"/>
      <c r="CLV1312" s="1"/>
      <c r="CLW1312" s="1"/>
      <c r="CLX1312" s="1"/>
      <c r="CLY1312" s="1"/>
      <c r="CLZ1312" s="1"/>
      <c r="CMA1312" s="1"/>
      <c r="CMB1312" s="1"/>
      <c r="CMC1312" s="1"/>
      <c r="CMD1312" s="1"/>
      <c r="CME1312" s="1"/>
      <c r="CMF1312" s="1"/>
      <c r="CMG1312" s="1"/>
      <c r="CMH1312" s="1"/>
      <c r="CMI1312" s="1"/>
      <c r="CMJ1312" s="1"/>
      <c r="CMK1312" s="1"/>
      <c r="CML1312" s="1"/>
      <c r="CMM1312" s="1"/>
      <c r="CMN1312" s="1"/>
      <c r="CMO1312" s="1"/>
      <c r="CMP1312" s="1"/>
      <c r="CMQ1312" s="1"/>
      <c r="CMR1312" s="1"/>
      <c r="CMS1312" s="1"/>
      <c r="CMT1312" s="1"/>
      <c r="CMU1312" s="1"/>
      <c r="CMV1312" s="1"/>
      <c r="CMW1312" s="1"/>
      <c r="CMX1312" s="1"/>
      <c r="CMY1312" s="1"/>
      <c r="CMZ1312" s="1"/>
      <c r="CNA1312" s="1"/>
      <c r="CNB1312" s="1"/>
      <c r="CNC1312" s="1"/>
      <c r="CND1312" s="1"/>
      <c r="CNE1312" s="1"/>
      <c r="CNF1312" s="1"/>
      <c r="CNG1312" s="1"/>
      <c r="CNH1312" s="1"/>
      <c r="CNI1312" s="1"/>
      <c r="CNJ1312" s="1"/>
      <c r="CNK1312" s="1"/>
      <c r="CNL1312" s="1"/>
      <c r="CNM1312" s="1"/>
      <c r="CNN1312" s="1"/>
      <c r="CNO1312" s="1"/>
      <c r="CNP1312" s="1"/>
      <c r="CNQ1312" s="1"/>
      <c r="CNR1312" s="1"/>
      <c r="CNS1312" s="1"/>
      <c r="CNT1312" s="1"/>
      <c r="CNU1312" s="1"/>
      <c r="CNV1312" s="1"/>
      <c r="CNW1312" s="1"/>
      <c r="CNX1312" s="1"/>
      <c r="CNY1312" s="1"/>
      <c r="CNZ1312" s="1"/>
      <c r="COA1312" s="1"/>
      <c r="COB1312" s="1"/>
      <c r="COC1312" s="1"/>
      <c r="COD1312" s="1"/>
      <c r="COE1312" s="1"/>
      <c r="COF1312" s="1"/>
      <c r="COG1312" s="1"/>
      <c r="COH1312" s="1"/>
      <c r="COI1312" s="1"/>
      <c r="COJ1312" s="1"/>
      <c r="COK1312" s="1"/>
      <c r="COL1312" s="1"/>
      <c r="COM1312" s="1"/>
      <c r="CON1312" s="1"/>
      <c r="COO1312" s="1"/>
      <c r="COP1312" s="1"/>
      <c r="COQ1312" s="1"/>
      <c r="COR1312" s="1"/>
      <c r="COS1312" s="1"/>
      <c r="COT1312" s="1"/>
      <c r="COU1312" s="1"/>
      <c r="COV1312" s="1"/>
      <c r="COW1312" s="1"/>
      <c r="COX1312" s="1"/>
      <c r="COY1312" s="1"/>
      <c r="COZ1312" s="1"/>
      <c r="CPA1312" s="1"/>
      <c r="CPB1312" s="1"/>
      <c r="CPC1312" s="1"/>
      <c r="CPD1312" s="1"/>
      <c r="CPE1312" s="1"/>
      <c r="CPF1312" s="1"/>
      <c r="CPG1312" s="1"/>
      <c r="CPH1312" s="1"/>
      <c r="CPI1312" s="1"/>
      <c r="CPJ1312" s="1"/>
      <c r="CPK1312" s="1"/>
      <c r="CPL1312" s="1"/>
      <c r="CPM1312" s="1"/>
      <c r="CPN1312" s="1"/>
      <c r="CPO1312" s="1"/>
      <c r="CPP1312" s="1"/>
      <c r="CPQ1312" s="1"/>
      <c r="CPR1312" s="1"/>
      <c r="CPS1312" s="1"/>
      <c r="CPT1312" s="1"/>
      <c r="CPU1312" s="1"/>
      <c r="CPV1312" s="1"/>
      <c r="CPW1312" s="1"/>
      <c r="CPX1312" s="1"/>
      <c r="CPY1312" s="1"/>
      <c r="CPZ1312" s="1"/>
      <c r="CQA1312" s="1"/>
      <c r="CQB1312" s="1"/>
      <c r="CQC1312" s="1"/>
      <c r="CQD1312" s="1"/>
      <c r="CQE1312" s="1"/>
      <c r="CQF1312" s="1"/>
      <c r="CQG1312" s="1"/>
      <c r="CQH1312" s="1"/>
      <c r="CQI1312" s="1"/>
      <c r="CQJ1312" s="1"/>
      <c r="CQK1312" s="1"/>
      <c r="CQL1312" s="1"/>
      <c r="CQM1312" s="1"/>
      <c r="CQN1312" s="1"/>
      <c r="CQO1312" s="1"/>
      <c r="CQP1312" s="1"/>
      <c r="CQQ1312" s="1"/>
      <c r="CQR1312" s="1"/>
      <c r="CQS1312" s="1"/>
      <c r="CQT1312" s="1"/>
      <c r="CQU1312" s="1"/>
      <c r="CQV1312" s="1"/>
      <c r="CQW1312" s="1"/>
      <c r="CQX1312" s="1"/>
      <c r="CQY1312" s="1"/>
      <c r="CQZ1312" s="1"/>
      <c r="CRA1312" s="1"/>
      <c r="CRB1312" s="1"/>
      <c r="CRC1312" s="1"/>
      <c r="CRD1312" s="1"/>
      <c r="CRE1312" s="1"/>
      <c r="CRF1312" s="1"/>
      <c r="CRG1312" s="1"/>
      <c r="CRH1312" s="1"/>
      <c r="CRI1312" s="1"/>
      <c r="CRJ1312" s="1"/>
      <c r="CRK1312" s="1"/>
      <c r="CRL1312" s="1"/>
      <c r="CRM1312" s="1"/>
      <c r="CRN1312" s="1"/>
      <c r="CRO1312" s="1"/>
      <c r="CRP1312" s="1"/>
      <c r="CRQ1312" s="1"/>
      <c r="CRR1312" s="1"/>
      <c r="CRS1312" s="1"/>
      <c r="CRT1312" s="1"/>
      <c r="CRU1312" s="1"/>
      <c r="CRV1312" s="1"/>
      <c r="CRW1312" s="1"/>
      <c r="CRX1312" s="1"/>
      <c r="CRY1312" s="1"/>
      <c r="CRZ1312" s="1"/>
      <c r="CSA1312" s="1"/>
      <c r="CSB1312" s="1"/>
      <c r="CSC1312" s="1"/>
      <c r="CSD1312" s="1"/>
      <c r="CSE1312" s="1"/>
      <c r="CSF1312" s="1"/>
      <c r="CSG1312" s="1"/>
      <c r="CSH1312" s="1"/>
      <c r="CSI1312" s="1"/>
      <c r="CSJ1312" s="1"/>
      <c r="CSK1312" s="1"/>
      <c r="CSL1312" s="1"/>
      <c r="CSM1312" s="1"/>
      <c r="CSN1312" s="1"/>
      <c r="CSO1312" s="1"/>
      <c r="CSP1312" s="1"/>
      <c r="CSQ1312" s="1"/>
      <c r="CSR1312" s="1"/>
      <c r="CSS1312" s="1"/>
      <c r="CST1312" s="1"/>
      <c r="CSU1312" s="1"/>
      <c r="CSV1312" s="1"/>
      <c r="CSW1312" s="1"/>
      <c r="CSX1312" s="1"/>
      <c r="CSY1312" s="1"/>
      <c r="CSZ1312" s="1"/>
      <c r="CTA1312" s="1"/>
      <c r="CTB1312" s="1"/>
      <c r="CTC1312" s="1"/>
      <c r="CTD1312" s="1"/>
      <c r="CTE1312" s="1"/>
      <c r="CTF1312" s="1"/>
      <c r="CTG1312" s="1"/>
      <c r="CTH1312" s="1"/>
      <c r="CTI1312" s="1"/>
      <c r="CTJ1312" s="1"/>
      <c r="CTK1312" s="1"/>
      <c r="CTL1312" s="1"/>
      <c r="CTM1312" s="1"/>
      <c r="CTN1312" s="1"/>
      <c r="CTO1312" s="1"/>
      <c r="CTP1312" s="1"/>
      <c r="CTQ1312" s="1"/>
      <c r="CTR1312" s="1"/>
      <c r="CTS1312" s="1"/>
      <c r="CTT1312" s="1"/>
      <c r="CTU1312" s="1"/>
      <c r="CTV1312" s="1"/>
      <c r="CTW1312" s="1"/>
      <c r="CTX1312" s="1"/>
      <c r="CTY1312" s="1"/>
      <c r="CTZ1312" s="1"/>
      <c r="CUA1312" s="1"/>
      <c r="CUB1312" s="1"/>
      <c r="CUC1312" s="1"/>
      <c r="CUD1312" s="1"/>
      <c r="CUE1312" s="1"/>
      <c r="CUF1312" s="1"/>
      <c r="CUG1312" s="1"/>
      <c r="CUH1312" s="1"/>
      <c r="CUI1312" s="1"/>
      <c r="CUJ1312" s="1"/>
      <c r="CUK1312" s="1"/>
      <c r="CUL1312" s="1"/>
      <c r="CUM1312" s="1"/>
      <c r="CUN1312" s="1"/>
      <c r="CUO1312" s="1"/>
      <c r="CUP1312" s="1"/>
      <c r="CUQ1312" s="1"/>
      <c r="CUR1312" s="1"/>
      <c r="CUS1312" s="1"/>
      <c r="CUT1312" s="1"/>
      <c r="CUU1312" s="1"/>
      <c r="CUV1312" s="1"/>
      <c r="CUW1312" s="1"/>
      <c r="CUX1312" s="1"/>
      <c r="CUY1312" s="1"/>
      <c r="CUZ1312" s="1"/>
      <c r="CVA1312" s="1"/>
      <c r="CVB1312" s="1"/>
      <c r="CVC1312" s="1"/>
      <c r="CVD1312" s="1"/>
      <c r="CVE1312" s="1"/>
      <c r="CVF1312" s="1"/>
      <c r="CVG1312" s="1"/>
      <c r="CVH1312" s="1"/>
      <c r="CVI1312" s="1"/>
      <c r="CVJ1312" s="1"/>
      <c r="CVK1312" s="1"/>
      <c r="CVL1312" s="1"/>
      <c r="CVM1312" s="1"/>
      <c r="CVN1312" s="1"/>
      <c r="CVO1312" s="1"/>
      <c r="CVP1312" s="1"/>
      <c r="CVQ1312" s="1"/>
      <c r="CVR1312" s="1"/>
      <c r="CVS1312" s="1"/>
      <c r="CVT1312" s="1"/>
      <c r="CVU1312" s="1"/>
      <c r="CVV1312" s="1"/>
      <c r="CVW1312" s="1"/>
      <c r="CVX1312" s="1"/>
      <c r="CVY1312" s="1"/>
      <c r="CVZ1312" s="1"/>
      <c r="CWA1312" s="1"/>
      <c r="CWB1312" s="1"/>
      <c r="CWC1312" s="1"/>
      <c r="CWD1312" s="1"/>
      <c r="CWE1312" s="1"/>
      <c r="CWF1312" s="1"/>
      <c r="CWG1312" s="1"/>
      <c r="CWH1312" s="1"/>
      <c r="CWI1312" s="1"/>
      <c r="CWJ1312" s="1"/>
      <c r="CWK1312" s="1"/>
      <c r="CWL1312" s="1"/>
      <c r="CWM1312" s="1"/>
      <c r="CWN1312" s="1"/>
      <c r="CWO1312" s="1"/>
      <c r="CWP1312" s="1"/>
      <c r="CWQ1312" s="1"/>
      <c r="CWR1312" s="1"/>
      <c r="CWS1312" s="1"/>
      <c r="CWT1312" s="1"/>
      <c r="CWU1312" s="1"/>
      <c r="CWV1312" s="1"/>
      <c r="CWW1312" s="1"/>
      <c r="CWX1312" s="1"/>
      <c r="CWY1312" s="1"/>
      <c r="CWZ1312" s="1"/>
      <c r="CXA1312" s="1"/>
      <c r="CXB1312" s="1"/>
      <c r="CXC1312" s="1"/>
      <c r="CXD1312" s="1"/>
      <c r="CXE1312" s="1"/>
      <c r="CXF1312" s="1"/>
      <c r="CXG1312" s="1"/>
      <c r="CXH1312" s="1"/>
      <c r="CXI1312" s="1"/>
      <c r="CXJ1312" s="1"/>
      <c r="CXK1312" s="1"/>
      <c r="CXL1312" s="1"/>
      <c r="CXM1312" s="1"/>
      <c r="CXN1312" s="1"/>
      <c r="CXO1312" s="1"/>
      <c r="CXP1312" s="1"/>
      <c r="CXQ1312" s="1"/>
      <c r="CXR1312" s="1"/>
      <c r="CXS1312" s="1"/>
      <c r="CXT1312" s="1"/>
      <c r="CXU1312" s="1"/>
      <c r="CXV1312" s="1"/>
      <c r="CXW1312" s="1"/>
      <c r="CXX1312" s="1"/>
      <c r="CXY1312" s="1"/>
      <c r="CXZ1312" s="1"/>
      <c r="CYA1312" s="1"/>
      <c r="CYB1312" s="1"/>
      <c r="CYC1312" s="1"/>
      <c r="CYD1312" s="1"/>
      <c r="CYE1312" s="1"/>
      <c r="CYF1312" s="1"/>
      <c r="CYG1312" s="1"/>
      <c r="CYH1312" s="1"/>
      <c r="CYI1312" s="1"/>
      <c r="CYJ1312" s="1"/>
      <c r="CYK1312" s="1"/>
      <c r="CYL1312" s="1"/>
      <c r="CYM1312" s="1"/>
      <c r="CYN1312" s="1"/>
      <c r="CYO1312" s="1"/>
      <c r="CYP1312" s="1"/>
      <c r="CYQ1312" s="1"/>
      <c r="CYR1312" s="1"/>
      <c r="CYS1312" s="1"/>
      <c r="CYT1312" s="1"/>
      <c r="CYU1312" s="1"/>
      <c r="CYV1312" s="1"/>
      <c r="CYW1312" s="1"/>
      <c r="CYX1312" s="1"/>
      <c r="CYY1312" s="1"/>
      <c r="CYZ1312" s="1"/>
      <c r="CZA1312" s="1"/>
      <c r="CZB1312" s="1"/>
      <c r="CZC1312" s="1"/>
      <c r="CZD1312" s="1"/>
      <c r="CZE1312" s="1"/>
      <c r="CZF1312" s="1"/>
      <c r="CZG1312" s="1"/>
      <c r="CZH1312" s="1"/>
      <c r="CZI1312" s="1"/>
      <c r="CZJ1312" s="1"/>
      <c r="CZK1312" s="1"/>
      <c r="CZL1312" s="1"/>
      <c r="CZM1312" s="1"/>
      <c r="CZN1312" s="1"/>
      <c r="CZO1312" s="1"/>
      <c r="CZP1312" s="1"/>
      <c r="CZQ1312" s="1"/>
      <c r="CZR1312" s="1"/>
      <c r="CZS1312" s="1"/>
      <c r="CZT1312" s="1"/>
      <c r="CZU1312" s="1"/>
      <c r="CZV1312" s="1"/>
      <c r="CZW1312" s="1"/>
      <c r="CZX1312" s="1"/>
      <c r="CZY1312" s="1"/>
      <c r="CZZ1312" s="1"/>
      <c r="DAA1312" s="1"/>
      <c r="DAB1312" s="1"/>
      <c r="DAC1312" s="1"/>
      <c r="DAD1312" s="1"/>
      <c r="DAE1312" s="1"/>
      <c r="DAF1312" s="1"/>
      <c r="DAG1312" s="1"/>
      <c r="DAH1312" s="1"/>
      <c r="DAI1312" s="1"/>
      <c r="DAJ1312" s="1"/>
      <c r="DAK1312" s="1"/>
      <c r="DAL1312" s="1"/>
      <c r="DAM1312" s="1"/>
      <c r="DAN1312" s="1"/>
      <c r="DAO1312" s="1"/>
      <c r="DAP1312" s="1"/>
      <c r="DAQ1312" s="1"/>
      <c r="DAR1312" s="1"/>
      <c r="DAS1312" s="1"/>
      <c r="DAT1312" s="1"/>
      <c r="DAU1312" s="1"/>
      <c r="DAV1312" s="1"/>
      <c r="DAW1312" s="1"/>
      <c r="DAX1312" s="1"/>
      <c r="DAY1312" s="1"/>
      <c r="DAZ1312" s="1"/>
      <c r="DBA1312" s="1"/>
      <c r="DBB1312" s="1"/>
      <c r="DBC1312" s="1"/>
      <c r="DBD1312" s="1"/>
      <c r="DBE1312" s="1"/>
      <c r="DBF1312" s="1"/>
      <c r="DBG1312" s="1"/>
      <c r="DBH1312" s="1"/>
      <c r="DBI1312" s="1"/>
      <c r="DBJ1312" s="1"/>
      <c r="DBK1312" s="1"/>
      <c r="DBL1312" s="1"/>
      <c r="DBM1312" s="1"/>
      <c r="DBN1312" s="1"/>
      <c r="DBO1312" s="1"/>
      <c r="DBP1312" s="1"/>
      <c r="DBQ1312" s="1"/>
      <c r="DBR1312" s="1"/>
      <c r="DBS1312" s="1"/>
      <c r="DBT1312" s="1"/>
      <c r="DBU1312" s="1"/>
      <c r="DBV1312" s="1"/>
      <c r="DBW1312" s="1"/>
      <c r="DBX1312" s="1"/>
      <c r="DBY1312" s="1"/>
      <c r="DBZ1312" s="1"/>
      <c r="DCA1312" s="1"/>
      <c r="DCB1312" s="1"/>
      <c r="DCC1312" s="1"/>
      <c r="DCD1312" s="1"/>
      <c r="DCE1312" s="1"/>
      <c r="DCF1312" s="1"/>
      <c r="DCG1312" s="1"/>
      <c r="DCH1312" s="1"/>
      <c r="DCI1312" s="1"/>
      <c r="DCJ1312" s="1"/>
      <c r="DCK1312" s="1"/>
      <c r="DCL1312" s="1"/>
      <c r="DCM1312" s="1"/>
      <c r="DCN1312" s="1"/>
      <c r="DCO1312" s="1"/>
      <c r="DCP1312" s="1"/>
      <c r="DCQ1312" s="1"/>
      <c r="DCR1312" s="1"/>
      <c r="DCS1312" s="1"/>
      <c r="DCT1312" s="1"/>
      <c r="DCU1312" s="1"/>
      <c r="DCV1312" s="1"/>
      <c r="DCW1312" s="1"/>
      <c r="DCX1312" s="1"/>
      <c r="DCY1312" s="1"/>
      <c r="DCZ1312" s="1"/>
      <c r="DDA1312" s="1"/>
      <c r="DDB1312" s="1"/>
      <c r="DDC1312" s="1"/>
      <c r="DDD1312" s="1"/>
      <c r="DDE1312" s="1"/>
      <c r="DDF1312" s="1"/>
      <c r="DDG1312" s="1"/>
      <c r="DDH1312" s="1"/>
      <c r="DDI1312" s="1"/>
      <c r="DDJ1312" s="1"/>
      <c r="DDK1312" s="1"/>
      <c r="DDL1312" s="1"/>
      <c r="DDM1312" s="1"/>
      <c r="DDN1312" s="1"/>
      <c r="DDO1312" s="1"/>
      <c r="DDP1312" s="1"/>
      <c r="DDQ1312" s="1"/>
      <c r="DDR1312" s="1"/>
      <c r="DDS1312" s="1"/>
      <c r="DDT1312" s="1"/>
      <c r="DDU1312" s="1"/>
      <c r="DDV1312" s="1"/>
      <c r="DDW1312" s="1"/>
      <c r="DDX1312" s="1"/>
      <c r="DDY1312" s="1"/>
      <c r="DDZ1312" s="1"/>
      <c r="DEA1312" s="1"/>
      <c r="DEB1312" s="1"/>
      <c r="DEC1312" s="1"/>
      <c r="DED1312" s="1"/>
      <c r="DEE1312" s="1"/>
      <c r="DEF1312" s="1"/>
      <c r="DEG1312" s="1"/>
      <c r="DEH1312" s="1"/>
      <c r="DEI1312" s="1"/>
      <c r="DEJ1312" s="1"/>
      <c r="DEK1312" s="1"/>
      <c r="DEL1312" s="1"/>
      <c r="DEM1312" s="1"/>
      <c r="DEN1312" s="1"/>
      <c r="DEO1312" s="1"/>
      <c r="DEP1312" s="1"/>
      <c r="DEQ1312" s="1"/>
      <c r="DER1312" s="1"/>
      <c r="DES1312" s="1"/>
      <c r="DET1312" s="1"/>
      <c r="DEU1312" s="1"/>
      <c r="DEV1312" s="1"/>
      <c r="DEW1312" s="1"/>
      <c r="DEX1312" s="1"/>
      <c r="DEY1312" s="1"/>
      <c r="DEZ1312" s="1"/>
      <c r="DFA1312" s="1"/>
      <c r="DFB1312" s="1"/>
      <c r="DFC1312" s="1"/>
      <c r="DFD1312" s="1"/>
      <c r="DFE1312" s="1"/>
      <c r="DFF1312" s="1"/>
      <c r="DFG1312" s="1"/>
      <c r="DFH1312" s="1"/>
      <c r="DFI1312" s="1"/>
      <c r="DFJ1312" s="1"/>
      <c r="DFK1312" s="1"/>
      <c r="DFL1312" s="1"/>
      <c r="DFM1312" s="1"/>
      <c r="DFN1312" s="1"/>
      <c r="DFO1312" s="1"/>
      <c r="DFP1312" s="1"/>
      <c r="DFQ1312" s="1"/>
      <c r="DFR1312" s="1"/>
      <c r="DFS1312" s="1"/>
      <c r="DFT1312" s="1"/>
      <c r="DFU1312" s="1"/>
      <c r="DFV1312" s="1"/>
      <c r="DFW1312" s="1"/>
      <c r="DFX1312" s="1"/>
      <c r="DFY1312" s="1"/>
      <c r="DFZ1312" s="1"/>
      <c r="DGA1312" s="1"/>
      <c r="DGB1312" s="1"/>
      <c r="DGC1312" s="1"/>
      <c r="DGD1312" s="1"/>
      <c r="DGE1312" s="1"/>
      <c r="DGF1312" s="1"/>
      <c r="DGG1312" s="1"/>
      <c r="DGH1312" s="1"/>
      <c r="DGI1312" s="1"/>
      <c r="DGJ1312" s="1"/>
      <c r="DGK1312" s="1"/>
      <c r="DGL1312" s="1"/>
      <c r="DGM1312" s="1"/>
      <c r="DGN1312" s="1"/>
      <c r="DGO1312" s="1"/>
      <c r="DGP1312" s="1"/>
      <c r="DGQ1312" s="1"/>
      <c r="DGR1312" s="1"/>
      <c r="DGS1312" s="1"/>
      <c r="DGT1312" s="1"/>
      <c r="DGU1312" s="1"/>
      <c r="DGV1312" s="1"/>
      <c r="DGW1312" s="1"/>
      <c r="DGX1312" s="1"/>
      <c r="DGY1312" s="1"/>
      <c r="DGZ1312" s="1"/>
      <c r="DHA1312" s="1"/>
      <c r="DHB1312" s="1"/>
      <c r="DHC1312" s="1"/>
      <c r="DHD1312" s="1"/>
      <c r="DHE1312" s="1"/>
      <c r="DHF1312" s="1"/>
      <c r="DHG1312" s="1"/>
      <c r="DHH1312" s="1"/>
      <c r="DHI1312" s="1"/>
      <c r="DHJ1312" s="1"/>
      <c r="DHK1312" s="1"/>
      <c r="DHL1312" s="1"/>
      <c r="DHM1312" s="1"/>
      <c r="DHN1312" s="1"/>
      <c r="DHO1312" s="1"/>
      <c r="DHP1312" s="1"/>
      <c r="DHQ1312" s="1"/>
      <c r="DHR1312" s="1"/>
      <c r="DHS1312" s="1"/>
      <c r="DHT1312" s="1"/>
      <c r="DHU1312" s="1"/>
      <c r="DHV1312" s="1"/>
      <c r="DHW1312" s="1"/>
      <c r="DHX1312" s="1"/>
      <c r="DHY1312" s="1"/>
      <c r="DHZ1312" s="1"/>
      <c r="DIA1312" s="1"/>
      <c r="DIB1312" s="1"/>
      <c r="DIC1312" s="1"/>
      <c r="DID1312" s="1"/>
      <c r="DIE1312" s="1"/>
      <c r="DIF1312" s="1"/>
      <c r="DIG1312" s="1"/>
      <c r="DIH1312" s="1"/>
      <c r="DII1312" s="1"/>
      <c r="DIJ1312" s="1"/>
      <c r="DIK1312" s="1"/>
      <c r="DIL1312" s="1"/>
      <c r="DIM1312" s="1"/>
      <c r="DIN1312" s="1"/>
      <c r="DIO1312" s="1"/>
      <c r="DIP1312" s="1"/>
      <c r="DIQ1312" s="1"/>
      <c r="DIR1312" s="1"/>
      <c r="DIS1312" s="1"/>
      <c r="DIT1312" s="1"/>
      <c r="DIU1312" s="1"/>
      <c r="DIV1312" s="1"/>
      <c r="DIW1312" s="1"/>
      <c r="DIX1312" s="1"/>
      <c r="DIY1312" s="1"/>
      <c r="DIZ1312" s="1"/>
      <c r="DJA1312" s="1"/>
      <c r="DJB1312" s="1"/>
      <c r="DJC1312" s="1"/>
      <c r="DJD1312" s="1"/>
      <c r="DJE1312" s="1"/>
      <c r="DJF1312" s="1"/>
      <c r="DJG1312" s="1"/>
      <c r="DJH1312" s="1"/>
      <c r="DJI1312" s="1"/>
      <c r="DJJ1312" s="1"/>
      <c r="DJK1312" s="1"/>
      <c r="DJL1312" s="1"/>
      <c r="DJM1312" s="1"/>
      <c r="DJN1312" s="1"/>
      <c r="DJO1312" s="1"/>
      <c r="DJP1312" s="1"/>
      <c r="DJQ1312" s="1"/>
      <c r="DJR1312" s="1"/>
      <c r="DJS1312" s="1"/>
      <c r="DJT1312" s="1"/>
      <c r="DJU1312" s="1"/>
      <c r="DJV1312" s="1"/>
      <c r="DJW1312" s="1"/>
      <c r="DJX1312" s="1"/>
      <c r="DJY1312" s="1"/>
      <c r="DJZ1312" s="1"/>
      <c r="DKA1312" s="1"/>
      <c r="DKB1312" s="1"/>
      <c r="DKC1312" s="1"/>
      <c r="DKD1312" s="1"/>
      <c r="DKE1312" s="1"/>
      <c r="DKF1312" s="1"/>
      <c r="DKG1312" s="1"/>
      <c r="DKH1312" s="1"/>
      <c r="DKI1312" s="1"/>
      <c r="DKJ1312" s="1"/>
      <c r="DKK1312" s="1"/>
      <c r="DKL1312" s="1"/>
      <c r="DKM1312" s="1"/>
      <c r="DKN1312" s="1"/>
      <c r="DKO1312" s="1"/>
      <c r="DKP1312" s="1"/>
      <c r="DKQ1312" s="1"/>
      <c r="DKR1312" s="1"/>
      <c r="DKS1312" s="1"/>
      <c r="DKT1312" s="1"/>
      <c r="DKU1312" s="1"/>
      <c r="DKV1312" s="1"/>
      <c r="DKW1312" s="1"/>
      <c r="DKX1312" s="1"/>
      <c r="DKY1312" s="1"/>
      <c r="DKZ1312" s="1"/>
      <c r="DLA1312" s="1"/>
      <c r="DLB1312" s="1"/>
      <c r="DLC1312" s="1"/>
      <c r="DLD1312" s="1"/>
      <c r="DLE1312" s="1"/>
      <c r="DLF1312" s="1"/>
      <c r="DLG1312" s="1"/>
      <c r="DLH1312" s="1"/>
      <c r="DLI1312" s="1"/>
      <c r="DLJ1312" s="1"/>
      <c r="DLK1312" s="1"/>
      <c r="DLL1312" s="1"/>
      <c r="DLM1312" s="1"/>
      <c r="DLN1312" s="1"/>
      <c r="DLO1312" s="1"/>
      <c r="DLP1312" s="1"/>
      <c r="DLQ1312" s="1"/>
      <c r="DLR1312" s="1"/>
      <c r="DLS1312" s="1"/>
      <c r="DLT1312" s="1"/>
      <c r="DLU1312" s="1"/>
      <c r="DLV1312" s="1"/>
      <c r="DLW1312" s="1"/>
      <c r="DLX1312" s="1"/>
      <c r="DLY1312" s="1"/>
      <c r="DLZ1312" s="1"/>
      <c r="DMA1312" s="1"/>
      <c r="DMB1312" s="1"/>
      <c r="DMC1312" s="1"/>
      <c r="DMD1312" s="1"/>
      <c r="DME1312" s="1"/>
      <c r="DMF1312" s="1"/>
      <c r="DMG1312" s="1"/>
      <c r="DMH1312" s="1"/>
      <c r="DMI1312" s="1"/>
      <c r="DMJ1312" s="1"/>
      <c r="DMK1312" s="1"/>
      <c r="DML1312" s="1"/>
      <c r="DMM1312" s="1"/>
      <c r="DMN1312" s="1"/>
      <c r="DMO1312" s="1"/>
      <c r="DMP1312" s="1"/>
      <c r="DMQ1312" s="1"/>
      <c r="DMR1312" s="1"/>
      <c r="DMS1312" s="1"/>
      <c r="DMT1312" s="1"/>
      <c r="DMU1312" s="1"/>
      <c r="DMV1312" s="1"/>
      <c r="DMW1312" s="1"/>
      <c r="DMX1312" s="1"/>
      <c r="DMY1312" s="1"/>
      <c r="DMZ1312" s="1"/>
      <c r="DNA1312" s="1"/>
      <c r="DNB1312" s="1"/>
      <c r="DNC1312" s="1"/>
      <c r="DND1312" s="1"/>
      <c r="DNE1312" s="1"/>
      <c r="DNF1312" s="1"/>
      <c r="DNG1312" s="1"/>
      <c r="DNH1312" s="1"/>
      <c r="DNI1312" s="1"/>
      <c r="DNJ1312" s="1"/>
      <c r="DNK1312" s="1"/>
      <c r="DNL1312" s="1"/>
      <c r="DNM1312" s="1"/>
      <c r="DNN1312" s="1"/>
      <c r="DNO1312" s="1"/>
      <c r="DNP1312" s="1"/>
      <c r="DNQ1312" s="1"/>
      <c r="DNR1312" s="1"/>
      <c r="DNS1312" s="1"/>
      <c r="DNT1312" s="1"/>
      <c r="DNU1312" s="1"/>
      <c r="DNV1312" s="1"/>
      <c r="DNW1312" s="1"/>
      <c r="DNX1312" s="1"/>
      <c r="DNY1312" s="1"/>
      <c r="DNZ1312" s="1"/>
      <c r="DOA1312" s="1"/>
      <c r="DOB1312" s="1"/>
      <c r="DOC1312" s="1"/>
      <c r="DOD1312" s="1"/>
      <c r="DOE1312" s="1"/>
      <c r="DOF1312" s="1"/>
      <c r="DOG1312" s="1"/>
      <c r="DOH1312" s="1"/>
      <c r="DOI1312" s="1"/>
      <c r="DOJ1312" s="1"/>
      <c r="DOK1312" s="1"/>
      <c r="DOL1312" s="1"/>
      <c r="DOM1312" s="1"/>
      <c r="DON1312" s="1"/>
      <c r="DOO1312" s="1"/>
      <c r="DOP1312" s="1"/>
      <c r="DOQ1312" s="1"/>
      <c r="DOR1312" s="1"/>
      <c r="DOS1312" s="1"/>
      <c r="DOT1312" s="1"/>
      <c r="DOU1312" s="1"/>
      <c r="DOV1312" s="1"/>
      <c r="DOW1312" s="1"/>
      <c r="DOX1312" s="1"/>
      <c r="DOY1312" s="1"/>
      <c r="DOZ1312" s="1"/>
      <c r="DPA1312" s="1"/>
      <c r="DPB1312" s="1"/>
      <c r="DPC1312" s="1"/>
      <c r="DPD1312" s="1"/>
      <c r="DPE1312" s="1"/>
      <c r="DPF1312" s="1"/>
      <c r="DPG1312" s="1"/>
      <c r="DPH1312" s="1"/>
      <c r="DPI1312" s="1"/>
      <c r="DPJ1312" s="1"/>
      <c r="DPK1312" s="1"/>
      <c r="DPL1312" s="1"/>
      <c r="DPM1312" s="1"/>
      <c r="DPN1312" s="1"/>
      <c r="DPO1312" s="1"/>
      <c r="DPP1312" s="1"/>
      <c r="DPQ1312" s="1"/>
      <c r="DPR1312" s="1"/>
      <c r="DPS1312" s="1"/>
      <c r="DPT1312" s="1"/>
      <c r="DPU1312" s="1"/>
      <c r="DPV1312" s="1"/>
      <c r="DPW1312" s="1"/>
      <c r="DPX1312" s="1"/>
      <c r="DPY1312" s="1"/>
      <c r="DPZ1312" s="1"/>
      <c r="DQA1312" s="1"/>
      <c r="DQB1312" s="1"/>
      <c r="DQC1312" s="1"/>
      <c r="DQD1312" s="1"/>
      <c r="DQE1312" s="1"/>
      <c r="DQF1312" s="1"/>
      <c r="DQG1312" s="1"/>
      <c r="DQH1312" s="1"/>
      <c r="DQI1312" s="1"/>
      <c r="DQJ1312" s="1"/>
      <c r="DQK1312" s="1"/>
      <c r="DQL1312" s="1"/>
      <c r="DQM1312" s="1"/>
      <c r="DQN1312" s="1"/>
      <c r="DQO1312" s="1"/>
      <c r="DQP1312" s="1"/>
      <c r="DQQ1312" s="1"/>
      <c r="DQR1312" s="1"/>
      <c r="DQS1312" s="1"/>
      <c r="DQT1312" s="1"/>
      <c r="DQU1312" s="1"/>
      <c r="DQV1312" s="1"/>
      <c r="DQW1312" s="1"/>
      <c r="DQX1312" s="1"/>
      <c r="DQY1312" s="1"/>
      <c r="DQZ1312" s="1"/>
      <c r="DRA1312" s="1"/>
      <c r="DRB1312" s="1"/>
      <c r="DRC1312" s="1"/>
      <c r="DRD1312" s="1"/>
      <c r="DRE1312" s="1"/>
      <c r="DRF1312" s="1"/>
      <c r="DRG1312" s="1"/>
      <c r="DRH1312" s="1"/>
      <c r="DRI1312" s="1"/>
      <c r="DRJ1312" s="1"/>
      <c r="DRK1312" s="1"/>
      <c r="DRL1312" s="1"/>
      <c r="DRM1312" s="1"/>
      <c r="DRN1312" s="1"/>
      <c r="DRO1312" s="1"/>
      <c r="DRP1312" s="1"/>
      <c r="DRQ1312" s="1"/>
      <c r="DRR1312" s="1"/>
      <c r="DRS1312" s="1"/>
      <c r="DRT1312" s="1"/>
      <c r="DRU1312" s="1"/>
      <c r="DRV1312" s="1"/>
      <c r="DRW1312" s="1"/>
      <c r="DRX1312" s="1"/>
      <c r="DRY1312" s="1"/>
      <c r="DRZ1312" s="1"/>
      <c r="DSA1312" s="1"/>
      <c r="DSB1312" s="1"/>
      <c r="DSC1312" s="1"/>
      <c r="DSD1312" s="1"/>
      <c r="DSE1312" s="1"/>
      <c r="DSF1312" s="1"/>
      <c r="DSG1312" s="1"/>
      <c r="DSH1312" s="1"/>
      <c r="DSI1312" s="1"/>
      <c r="DSJ1312" s="1"/>
      <c r="DSK1312" s="1"/>
      <c r="DSL1312" s="1"/>
      <c r="DSM1312" s="1"/>
      <c r="DSN1312" s="1"/>
      <c r="DSO1312" s="1"/>
      <c r="DSP1312" s="1"/>
      <c r="DSQ1312" s="1"/>
      <c r="DSR1312" s="1"/>
      <c r="DSS1312" s="1"/>
      <c r="DST1312" s="1"/>
      <c r="DSU1312" s="1"/>
      <c r="DSV1312" s="1"/>
      <c r="DSW1312" s="1"/>
      <c r="DSX1312" s="1"/>
      <c r="DSY1312" s="1"/>
      <c r="DSZ1312" s="1"/>
      <c r="DTA1312" s="1"/>
      <c r="DTB1312" s="1"/>
      <c r="DTC1312" s="1"/>
      <c r="DTD1312" s="1"/>
      <c r="DTE1312" s="1"/>
      <c r="DTF1312" s="1"/>
      <c r="DTG1312" s="1"/>
      <c r="DTH1312" s="1"/>
      <c r="DTI1312" s="1"/>
      <c r="DTJ1312" s="1"/>
      <c r="DTK1312" s="1"/>
      <c r="DTL1312" s="1"/>
      <c r="DTM1312" s="1"/>
      <c r="DTN1312" s="1"/>
      <c r="DTO1312" s="1"/>
      <c r="DTP1312" s="1"/>
      <c r="DTQ1312" s="1"/>
      <c r="DTR1312" s="1"/>
      <c r="DTS1312" s="1"/>
      <c r="DTT1312" s="1"/>
      <c r="DTU1312" s="1"/>
      <c r="DTV1312" s="1"/>
      <c r="DTW1312" s="1"/>
      <c r="DTX1312" s="1"/>
      <c r="DTY1312" s="1"/>
      <c r="DTZ1312" s="1"/>
      <c r="DUA1312" s="1"/>
      <c r="DUB1312" s="1"/>
      <c r="DUC1312" s="1"/>
      <c r="DUD1312" s="1"/>
      <c r="DUE1312" s="1"/>
      <c r="DUF1312" s="1"/>
      <c r="DUG1312" s="1"/>
      <c r="DUH1312" s="1"/>
      <c r="DUI1312" s="1"/>
      <c r="DUJ1312" s="1"/>
      <c r="DUK1312" s="1"/>
      <c r="DUL1312" s="1"/>
      <c r="DUM1312" s="1"/>
      <c r="DUN1312" s="1"/>
      <c r="DUO1312" s="1"/>
      <c r="DUP1312" s="1"/>
      <c r="DUQ1312" s="1"/>
      <c r="DUR1312" s="1"/>
      <c r="DUS1312" s="1"/>
      <c r="DUT1312" s="1"/>
      <c r="DUU1312" s="1"/>
      <c r="DUV1312" s="1"/>
      <c r="DUW1312" s="1"/>
      <c r="DUX1312" s="1"/>
      <c r="DUY1312" s="1"/>
      <c r="DUZ1312" s="1"/>
      <c r="DVA1312" s="1"/>
      <c r="DVB1312" s="1"/>
      <c r="DVC1312" s="1"/>
      <c r="DVD1312" s="1"/>
      <c r="DVE1312" s="1"/>
      <c r="DVF1312" s="1"/>
      <c r="DVG1312" s="1"/>
      <c r="DVH1312" s="1"/>
      <c r="DVI1312" s="1"/>
      <c r="DVJ1312" s="1"/>
      <c r="DVK1312" s="1"/>
      <c r="DVL1312" s="1"/>
      <c r="DVM1312" s="1"/>
      <c r="DVN1312" s="1"/>
      <c r="DVO1312" s="1"/>
      <c r="DVP1312" s="1"/>
      <c r="DVQ1312" s="1"/>
      <c r="DVR1312" s="1"/>
      <c r="DVS1312" s="1"/>
      <c r="DVT1312" s="1"/>
      <c r="DVU1312" s="1"/>
      <c r="DVV1312" s="1"/>
      <c r="DVW1312" s="1"/>
      <c r="DVX1312" s="1"/>
      <c r="DVY1312" s="1"/>
      <c r="DVZ1312" s="1"/>
      <c r="DWA1312" s="1"/>
      <c r="DWB1312" s="1"/>
      <c r="DWC1312" s="1"/>
      <c r="DWD1312" s="1"/>
      <c r="DWE1312" s="1"/>
      <c r="DWF1312" s="1"/>
      <c r="DWG1312" s="1"/>
      <c r="DWH1312" s="1"/>
      <c r="DWI1312" s="1"/>
      <c r="DWJ1312" s="1"/>
      <c r="DWK1312" s="1"/>
      <c r="DWL1312" s="1"/>
      <c r="DWM1312" s="1"/>
      <c r="DWN1312" s="1"/>
      <c r="DWO1312" s="1"/>
      <c r="DWP1312" s="1"/>
      <c r="DWQ1312" s="1"/>
      <c r="DWR1312" s="1"/>
      <c r="DWS1312" s="1"/>
      <c r="DWT1312" s="1"/>
      <c r="DWU1312" s="1"/>
      <c r="DWV1312" s="1"/>
      <c r="DWW1312" s="1"/>
      <c r="DWX1312" s="1"/>
      <c r="DWY1312" s="1"/>
      <c r="DWZ1312" s="1"/>
      <c r="DXA1312" s="1"/>
      <c r="DXB1312" s="1"/>
      <c r="DXC1312" s="1"/>
      <c r="DXD1312" s="1"/>
      <c r="DXE1312" s="1"/>
      <c r="DXF1312" s="1"/>
      <c r="DXG1312" s="1"/>
      <c r="DXH1312" s="1"/>
      <c r="DXI1312" s="1"/>
      <c r="DXJ1312" s="1"/>
      <c r="DXK1312" s="1"/>
      <c r="DXL1312" s="1"/>
      <c r="DXM1312" s="1"/>
      <c r="DXN1312" s="1"/>
      <c r="DXO1312" s="1"/>
      <c r="DXP1312" s="1"/>
      <c r="DXQ1312" s="1"/>
      <c r="DXR1312" s="1"/>
      <c r="DXS1312" s="1"/>
      <c r="DXT1312" s="1"/>
      <c r="DXU1312" s="1"/>
      <c r="DXV1312" s="1"/>
      <c r="DXW1312" s="1"/>
      <c r="DXX1312" s="1"/>
      <c r="DXY1312" s="1"/>
      <c r="DXZ1312" s="1"/>
      <c r="DYA1312" s="1"/>
      <c r="DYB1312" s="1"/>
      <c r="DYC1312" s="1"/>
      <c r="DYD1312" s="1"/>
      <c r="DYE1312" s="1"/>
      <c r="DYF1312" s="1"/>
      <c r="DYG1312" s="1"/>
      <c r="DYH1312" s="1"/>
      <c r="DYI1312" s="1"/>
      <c r="DYJ1312" s="1"/>
      <c r="DYK1312" s="1"/>
      <c r="DYL1312" s="1"/>
      <c r="DYM1312" s="1"/>
      <c r="DYN1312" s="1"/>
      <c r="DYO1312" s="1"/>
      <c r="DYP1312" s="1"/>
      <c r="DYQ1312" s="1"/>
      <c r="DYR1312" s="1"/>
      <c r="DYS1312" s="1"/>
      <c r="DYT1312" s="1"/>
      <c r="DYU1312" s="1"/>
      <c r="DYV1312" s="1"/>
      <c r="DYW1312" s="1"/>
      <c r="DYX1312" s="1"/>
      <c r="DYY1312" s="1"/>
      <c r="DYZ1312" s="1"/>
      <c r="DZA1312" s="1"/>
      <c r="DZB1312" s="1"/>
      <c r="DZC1312" s="1"/>
      <c r="DZD1312" s="1"/>
      <c r="DZE1312" s="1"/>
      <c r="DZF1312" s="1"/>
      <c r="DZG1312" s="1"/>
      <c r="DZH1312" s="1"/>
      <c r="DZI1312" s="1"/>
      <c r="DZJ1312" s="1"/>
      <c r="DZK1312" s="1"/>
      <c r="DZL1312" s="1"/>
      <c r="DZM1312" s="1"/>
      <c r="DZN1312" s="1"/>
      <c r="DZO1312" s="1"/>
      <c r="DZP1312" s="1"/>
      <c r="DZQ1312" s="1"/>
      <c r="DZR1312" s="1"/>
      <c r="DZS1312" s="1"/>
      <c r="DZT1312" s="1"/>
      <c r="DZU1312" s="1"/>
      <c r="DZV1312" s="1"/>
      <c r="DZW1312" s="1"/>
      <c r="DZX1312" s="1"/>
      <c r="DZY1312" s="1"/>
      <c r="DZZ1312" s="1"/>
      <c r="EAA1312" s="1"/>
      <c r="EAB1312" s="1"/>
      <c r="EAC1312" s="1"/>
      <c r="EAD1312" s="1"/>
      <c r="EAE1312" s="1"/>
      <c r="EAF1312" s="1"/>
      <c r="EAG1312" s="1"/>
      <c r="EAH1312" s="1"/>
      <c r="EAI1312" s="1"/>
      <c r="EAJ1312" s="1"/>
      <c r="EAK1312" s="1"/>
      <c r="EAL1312" s="1"/>
      <c r="EAM1312" s="1"/>
      <c r="EAN1312" s="1"/>
      <c r="EAO1312" s="1"/>
      <c r="EAP1312" s="1"/>
      <c r="EAQ1312" s="1"/>
      <c r="EAR1312" s="1"/>
      <c r="EAS1312" s="1"/>
      <c r="EAT1312" s="1"/>
      <c r="EAU1312" s="1"/>
      <c r="EAV1312" s="1"/>
      <c r="EAW1312" s="1"/>
      <c r="EAX1312" s="1"/>
      <c r="EAY1312" s="1"/>
      <c r="EAZ1312" s="1"/>
      <c r="EBA1312" s="1"/>
      <c r="EBB1312" s="1"/>
      <c r="EBC1312" s="1"/>
      <c r="EBD1312" s="1"/>
      <c r="EBE1312" s="1"/>
      <c r="EBF1312" s="1"/>
      <c r="EBG1312" s="1"/>
      <c r="EBH1312" s="1"/>
      <c r="EBI1312" s="1"/>
      <c r="EBJ1312" s="1"/>
      <c r="EBK1312" s="1"/>
      <c r="EBL1312" s="1"/>
      <c r="EBM1312" s="1"/>
      <c r="EBN1312" s="1"/>
      <c r="EBO1312" s="1"/>
      <c r="EBP1312" s="1"/>
      <c r="EBQ1312" s="1"/>
      <c r="EBR1312" s="1"/>
      <c r="EBS1312" s="1"/>
      <c r="EBT1312" s="1"/>
      <c r="EBU1312" s="1"/>
      <c r="EBV1312" s="1"/>
      <c r="EBW1312" s="1"/>
      <c r="EBX1312" s="1"/>
      <c r="EBY1312" s="1"/>
      <c r="EBZ1312" s="1"/>
      <c r="ECA1312" s="1"/>
      <c r="ECB1312" s="1"/>
      <c r="ECC1312" s="1"/>
      <c r="ECD1312" s="1"/>
      <c r="ECE1312" s="1"/>
      <c r="ECF1312" s="1"/>
      <c r="ECG1312" s="1"/>
      <c r="ECH1312" s="1"/>
      <c r="ECI1312" s="1"/>
      <c r="ECJ1312" s="1"/>
      <c r="ECK1312" s="1"/>
      <c r="ECL1312" s="1"/>
      <c r="ECM1312" s="1"/>
      <c r="ECN1312" s="1"/>
      <c r="ECO1312" s="1"/>
      <c r="ECP1312" s="1"/>
      <c r="ECQ1312" s="1"/>
      <c r="ECR1312" s="1"/>
      <c r="ECS1312" s="1"/>
      <c r="ECT1312" s="1"/>
      <c r="ECU1312" s="1"/>
      <c r="ECV1312" s="1"/>
      <c r="ECW1312" s="1"/>
      <c r="ECX1312" s="1"/>
      <c r="ECY1312" s="1"/>
      <c r="ECZ1312" s="1"/>
      <c r="EDA1312" s="1"/>
      <c r="EDB1312" s="1"/>
      <c r="EDC1312" s="1"/>
      <c r="EDD1312" s="1"/>
      <c r="EDE1312" s="1"/>
      <c r="EDF1312" s="1"/>
      <c r="EDG1312" s="1"/>
      <c r="EDH1312" s="1"/>
      <c r="EDI1312" s="1"/>
      <c r="EDJ1312" s="1"/>
      <c r="EDK1312" s="1"/>
      <c r="EDL1312" s="1"/>
      <c r="EDM1312" s="1"/>
      <c r="EDN1312" s="1"/>
      <c r="EDO1312" s="1"/>
      <c r="EDP1312" s="1"/>
      <c r="EDQ1312" s="1"/>
      <c r="EDR1312" s="1"/>
      <c r="EDS1312" s="1"/>
      <c r="EDT1312" s="1"/>
      <c r="EDU1312" s="1"/>
      <c r="EDV1312" s="1"/>
      <c r="EDW1312" s="1"/>
      <c r="EDX1312" s="1"/>
      <c r="EDY1312" s="1"/>
      <c r="EDZ1312" s="1"/>
      <c r="EEA1312" s="1"/>
      <c r="EEB1312" s="1"/>
      <c r="EEC1312" s="1"/>
      <c r="EED1312" s="1"/>
      <c r="EEE1312" s="1"/>
      <c r="EEF1312" s="1"/>
      <c r="EEG1312" s="1"/>
      <c r="EEH1312" s="1"/>
      <c r="EEI1312" s="1"/>
      <c r="EEJ1312" s="1"/>
      <c r="EEK1312" s="1"/>
      <c r="EEL1312" s="1"/>
      <c r="EEM1312" s="1"/>
      <c r="EEN1312" s="1"/>
      <c r="EEO1312" s="1"/>
      <c r="EEP1312" s="1"/>
      <c r="EEQ1312" s="1"/>
      <c r="EER1312" s="1"/>
      <c r="EES1312" s="1"/>
      <c r="EET1312" s="1"/>
      <c r="EEU1312" s="1"/>
      <c r="EEV1312" s="1"/>
      <c r="EEW1312" s="1"/>
      <c r="EEX1312" s="1"/>
      <c r="EEY1312" s="1"/>
      <c r="EEZ1312" s="1"/>
      <c r="EFA1312" s="1"/>
      <c r="EFB1312" s="1"/>
      <c r="EFC1312" s="1"/>
      <c r="EFD1312" s="1"/>
      <c r="EFE1312" s="1"/>
      <c r="EFF1312" s="1"/>
      <c r="EFG1312" s="1"/>
      <c r="EFH1312" s="1"/>
      <c r="EFI1312" s="1"/>
      <c r="EFJ1312" s="1"/>
      <c r="EFK1312" s="1"/>
      <c r="EFL1312" s="1"/>
      <c r="EFM1312" s="1"/>
      <c r="EFN1312" s="1"/>
      <c r="EFO1312" s="1"/>
      <c r="EFP1312" s="1"/>
      <c r="EFQ1312" s="1"/>
      <c r="EFR1312" s="1"/>
      <c r="EFS1312" s="1"/>
      <c r="EFT1312" s="1"/>
      <c r="EFU1312" s="1"/>
      <c r="EFV1312" s="1"/>
      <c r="EFW1312" s="1"/>
      <c r="EFX1312" s="1"/>
      <c r="EFY1312" s="1"/>
      <c r="EFZ1312" s="1"/>
      <c r="EGA1312" s="1"/>
      <c r="EGB1312" s="1"/>
      <c r="EGC1312" s="1"/>
      <c r="EGD1312" s="1"/>
      <c r="EGE1312" s="1"/>
      <c r="EGF1312" s="1"/>
      <c r="EGG1312" s="1"/>
      <c r="EGH1312" s="1"/>
      <c r="EGI1312" s="1"/>
      <c r="EGJ1312" s="1"/>
      <c r="EGK1312" s="1"/>
      <c r="EGL1312" s="1"/>
      <c r="EGM1312" s="1"/>
      <c r="EGN1312" s="1"/>
      <c r="EGO1312" s="1"/>
      <c r="EGP1312" s="1"/>
      <c r="EGQ1312" s="1"/>
      <c r="EGR1312" s="1"/>
      <c r="EGS1312" s="1"/>
      <c r="EGT1312" s="1"/>
      <c r="EGU1312" s="1"/>
      <c r="EGV1312" s="1"/>
      <c r="EGW1312" s="1"/>
      <c r="EGX1312" s="1"/>
      <c r="EGY1312" s="1"/>
      <c r="EGZ1312" s="1"/>
      <c r="EHA1312" s="1"/>
      <c r="EHB1312" s="1"/>
      <c r="EHC1312" s="1"/>
      <c r="EHD1312" s="1"/>
      <c r="EHE1312" s="1"/>
      <c r="EHF1312" s="1"/>
      <c r="EHG1312" s="1"/>
      <c r="EHH1312" s="1"/>
      <c r="EHI1312" s="1"/>
      <c r="EHJ1312" s="1"/>
      <c r="EHK1312" s="1"/>
      <c r="EHL1312" s="1"/>
      <c r="EHM1312" s="1"/>
      <c r="EHN1312" s="1"/>
      <c r="EHO1312" s="1"/>
      <c r="EHP1312" s="1"/>
      <c r="EHQ1312" s="1"/>
      <c r="EHR1312" s="1"/>
      <c r="EHS1312" s="1"/>
      <c r="EHT1312" s="1"/>
      <c r="EHU1312" s="1"/>
      <c r="EHV1312" s="1"/>
      <c r="EHW1312" s="1"/>
      <c r="EHX1312" s="1"/>
      <c r="EHY1312" s="1"/>
      <c r="EHZ1312" s="1"/>
      <c r="EIA1312" s="1"/>
      <c r="EIB1312" s="1"/>
      <c r="EIC1312" s="1"/>
      <c r="EID1312" s="1"/>
      <c r="EIE1312" s="1"/>
      <c r="EIF1312" s="1"/>
      <c r="EIG1312" s="1"/>
      <c r="EIH1312" s="1"/>
      <c r="EII1312" s="1"/>
      <c r="EIJ1312" s="1"/>
      <c r="EIK1312" s="1"/>
      <c r="EIL1312" s="1"/>
      <c r="EIM1312" s="1"/>
      <c r="EIN1312" s="1"/>
      <c r="EIO1312" s="1"/>
      <c r="EIP1312" s="1"/>
      <c r="EIQ1312" s="1"/>
      <c r="EIR1312" s="1"/>
      <c r="EIS1312" s="1"/>
      <c r="EIT1312" s="1"/>
      <c r="EIU1312" s="1"/>
      <c r="EIV1312" s="1"/>
      <c r="EIW1312" s="1"/>
      <c r="EIX1312" s="1"/>
      <c r="EIY1312" s="1"/>
      <c r="EIZ1312" s="1"/>
      <c r="EJA1312" s="1"/>
      <c r="EJB1312" s="1"/>
      <c r="EJC1312" s="1"/>
      <c r="EJD1312" s="1"/>
      <c r="EJE1312" s="1"/>
      <c r="EJF1312" s="1"/>
      <c r="EJG1312" s="1"/>
      <c r="EJH1312" s="1"/>
      <c r="EJI1312" s="1"/>
      <c r="EJJ1312" s="1"/>
      <c r="EJK1312" s="1"/>
      <c r="EJL1312" s="1"/>
      <c r="EJM1312" s="1"/>
      <c r="EJN1312" s="1"/>
      <c r="EJO1312" s="1"/>
      <c r="EJP1312" s="1"/>
      <c r="EJQ1312" s="1"/>
      <c r="EJR1312" s="1"/>
      <c r="EJS1312" s="1"/>
      <c r="EJT1312" s="1"/>
      <c r="EJU1312" s="1"/>
      <c r="EJV1312" s="1"/>
      <c r="EJW1312" s="1"/>
      <c r="EJX1312" s="1"/>
      <c r="EJY1312" s="1"/>
      <c r="EJZ1312" s="1"/>
      <c r="EKA1312" s="1"/>
      <c r="EKB1312" s="1"/>
      <c r="EKC1312" s="1"/>
      <c r="EKD1312" s="1"/>
      <c r="EKE1312" s="1"/>
      <c r="EKF1312" s="1"/>
      <c r="EKG1312" s="1"/>
      <c r="EKH1312" s="1"/>
      <c r="EKI1312" s="1"/>
      <c r="EKJ1312" s="1"/>
      <c r="EKK1312" s="1"/>
      <c r="EKL1312" s="1"/>
      <c r="EKM1312" s="1"/>
      <c r="EKN1312" s="1"/>
      <c r="EKO1312" s="1"/>
      <c r="EKP1312" s="1"/>
      <c r="EKQ1312" s="1"/>
      <c r="EKR1312" s="1"/>
      <c r="EKS1312" s="1"/>
      <c r="EKT1312" s="1"/>
      <c r="EKU1312" s="1"/>
      <c r="EKV1312" s="1"/>
      <c r="EKW1312" s="1"/>
      <c r="EKX1312" s="1"/>
      <c r="EKY1312" s="1"/>
      <c r="EKZ1312" s="1"/>
      <c r="ELA1312" s="1"/>
      <c r="ELB1312" s="1"/>
      <c r="ELC1312" s="1"/>
      <c r="ELD1312" s="1"/>
      <c r="ELE1312" s="1"/>
      <c r="ELF1312" s="1"/>
      <c r="ELG1312" s="1"/>
      <c r="ELH1312" s="1"/>
      <c r="ELI1312" s="1"/>
      <c r="ELJ1312" s="1"/>
      <c r="ELK1312" s="1"/>
      <c r="ELL1312" s="1"/>
      <c r="ELM1312" s="1"/>
      <c r="ELN1312" s="1"/>
      <c r="ELO1312" s="1"/>
      <c r="ELP1312" s="1"/>
      <c r="ELQ1312" s="1"/>
      <c r="ELR1312" s="1"/>
      <c r="ELS1312" s="1"/>
      <c r="ELT1312" s="1"/>
      <c r="ELU1312" s="1"/>
      <c r="ELV1312" s="1"/>
      <c r="ELW1312" s="1"/>
      <c r="ELX1312" s="1"/>
      <c r="ELY1312" s="1"/>
      <c r="ELZ1312" s="1"/>
      <c r="EMA1312" s="1"/>
      <c r="EMB1312" s="1"/>
      <c r="EMC1312" s="1"/>
      <c r="EMD1312" s="1"/>
      <c r="EME1312" s="1"/>
      <c r="EMF1312" s="1"/>
      <c r="EMG1312" s="1"/>
      <c r="EMH1312" s="1"/>
      <c r="EMI1312" s="1"/>
      <c r="EMJ1312" s="1"/>
      <c r="EMK1312" s="1"/>
      <c r="EML1312" s="1"/>
      <c r="EMM1312" s="1"/>
      <c r="EMN1312" s="1"/>
      <c r="EMO1312" s="1"/>
      <c r="EMP1312" s="1"/>
      <c r="EMQ1312" s="1"/>
      <c r="EMR1312" s="1"/>
      <c r="EMS1312" s="1"/>
      <c r="EMT1312" s="1"/>
      <c r="EMU1312" s="1"/>
      <c r="EMV1312" s="1"/>
      <c r="EMW1312" s="1"/>
      <c r="EMX1312" s="1"/>
      <c r="EMY1312" s="1"/>
      <c r="EMZ1312" s="1"/>
      <c r="ENA1312" s="1"/>
      <c r="ENB1312" s="1"/>
      <c r="ENC1312" s="1"/>
      <c r="END1312" s="1"/>
      <c r="ENE1312" s="1"/>
      <c r="ENF1312" s="1"/>
      <c r="ENG1312" s="1"/>
      <c r="ENH1312" s="1"/>
      <c r="ENI1312" s="1"/>
      <c r="ENJ1312" s="1"/>
      <c r="ENK1312" s="1"/>
      <c r="ENL1312" s="1"/>
      <c r="ENM1312" s="1"/>
      <c r="ENN1312" s="1"/>
      <c r="ENO1312" s="1"/>
      <c r="ENP1312" s="1"/>
      <c r="ENQ1312" s="1"/>
      <c r="ENR1312" s="1"/>
      <c r="ENS1312" s="1"/>
      <c r="ENT1312" s="1"/>
      <c r="ENU1312" s="1"/>
      <c r="ENV1312" s="1"/>
      <c r="ENW1312" s="1"/>
      <c r="ENX1312" s="1"/>
      <c r="ENY1312" s="1"/>
      <c r="ENZ1312" s="1"/>
      <c r="EOA1312" s="1"/>
      <c r="EOB1312" s="1"/>
      <c r="EOC1312" s="1"/>
      <c r="EOD1312" s="1"/>
      <c r="EOE1312" s="1"/>
      <c r="EOF1312" s="1"/>
      <c r="EOG1312" s="1"/>
      <c r="EOH1312" s="1"/>
      <c r="EOI1312" s="1"/>
      <c r="EOJ1312" s="1"/>
      <c r="EOK1312" s="1"/>
      <c r="EOL1312" s="1"/>
      <c r="EOM1312" s="1"/>
      <c r="EON1312" s="1"/>
      <c r="EOO1312" s="1"/>
      <c r="EOP1312" s="1"/>
      <c r="EOQ1312" s="1"/>
      <c r="EOR1312" s="1"/>
      <c r="EOS1312" s="1"/>
      <c r="EOT1312" s="1"/>
      <c r="EOU1312" s="1"/>
      <c r="EOV1312" s="1"/>
      <c r="EOW1312" s="1"/>
      <c r="EOX1312" s="1"/>
      <c r="EOY1312" s="1"/>
      <c r="EOZ1312" s="1"/>
      <c r="EPA1312" s="1"/>
      <c r="EPB1312" s="1"/>
      <c r="EPC1312" s="1"/>
      <c r="EPD1312" s="1"/>
      <c r="EPE1312" s="1"/>
      <c r="EPF1312" s="1"/>
      <c r="EPG1312" s="1"/>
      <c r="EPH1312" s="1"/>
      <c r="EPI1312" s="1"/>
      <c r="EPJ1312" s="1"/>
      <c r="EPK1312" s="1"/>
      <c r="EPL1312" s="1"/>
      <c r="EPM1312" s="1"/>
      <c r="EPN1312" s="1"/>
      <c r="EPO1312" s="1"/>
      <c r="EPP1312" s="1"/>
      <c r="EPQ1312" s="1"/>
      <c r="EPR1312" s="1"/>
      <c r="EPS1312" s="1"/>
      <c r="EPT1312" s="1"/>
      <c r="EPU1312" s="1"/>
      <c r="EPV1312" s="1"/>
      <c r="EPW1312" s="1"/>
      <c r="EPX1312" s="1"/>
      <c r="EPY1312" s="1"/>
      <c r="EPZ1312" s="1"/>
      <c r="EQA1312" s="1"/>
      <c r="EQB1312" s="1"/>
      <c r="EQC1312" s="1"/>
      <c r="EQD1312" s="1"/>
      <c r="EQE1312" s="1"/>
      <c r="EQF1312" s="1"/>
      <c r="EQG1312" s="1"/>
      <c r="EQH1312" s="1"/>
      <c r="EQI1312" s="1"/>
      <c r="EQJ1312" s="1"/>
      <c r="EQK1312" s="1"/>
      <c r="EQL1312" s="1"/>
      <c r="EQM1312" s="1"/>
      <c r="EQN1312" s="1"/>
      <c r="EQO1312" s="1"/>
      <c r="EQP1312" s="1"/>
      <c r="EQQ1312" s="1"/>
      <c r="EQR1312" s="1"/>
      <c r="EQS1312" s="1"/>
      <c r="EQT1312" s="1"/>
      <c r="EQU1312" s="1"/>
      <c r="EQV1312" s="1"/>
      <c r="EQW1312" s="1"/>
      <c r="EQX1312" s="1"/>
      <c r="EQY1312" s="1"/>
      <c r="EQZ1312" s="1"/>
      <c r="ERA1312" s="1"/>
      <c r="ERB1312" s="1"/>
      <c r="ERC1312" s="1"/>
      <c r="ERD1312" s="1"/>
      <c r="ERE1312" s="1"/>
      <c r="ERF1312" s="1"/>
      <c r="ERG1312" s="1"/>
      <c r="ERH1312" s="1"/>
      <c r="ERI1312" s="1"/>
      <c r="ERJ1312" s="1"/>
      <c r="ERK1312" s="1"/>
      <c r="ERL1312" s="1"/>
      <c r="ERM1312" s="1"/>
      <c r="ERN1312" s="1"/>
      <c r="ERO1312" s="1"/>
      <c r="ERP1312" s="1"/>
      <c r="ERQ1312" s="1"/>
      <c r="ERR1312" s="1"/>
      <c r="ERS1312" s="1"/>
      <c r="ERT1312" s="1"/>
      <c r="ERU1312" s="1"/>
      <c r="ERV1312" s="1"/>
      <c r="ERW1312" s="1"/>
      <c r="ERX1312" s="1"/>
      <c r="ERY1312" s="1"/>
      <c r="ERZ1312" s="1"/>
      <c r="ESA1312" s="1"/>
      <c r="ESB1312" s="1"/>
      <c r="ESC1312" s="1"/>
      <c r="ESD1312" s="1"/>
      <c r="ESE1312" s="1"/>
      <c r="ESF1312" s="1"/>
      <c r="ESG1312" s="1"/>
      <c r="ESH1312" s="1"/>
      <c r="ESI1312" s="1"/>
      <c r="ESJ1312" s="1"/>
      <c r="ESK1312" s="1"/>
      <c r="ESL1312" s="1"/>
      <c r="ESM1312" s="1"/>
      <c r="ESN1312" s="1"/>
      <c r="ESO1312" s="1"/>
      <c r="ESP1312" s="1"/>
      <c r="ESQ1312" s="1"/>
      <c r="ESR1312" s="1"/>
      <c r="ESS1312" s="1"/>
      <c r="EST1312" s="1"/>
      <c r="ESU1312" s="1"/>
      <c r="ESV1312" s="1"/>
      <c r="ESW1312" s="1"/>
      <c r="ESX1312" s="1"/>
      <c r="ESY1312" s="1"/>
      <c r="ESZ1312" s="1"/>
      <c r="ETA1312" s="1"/>
      <c r="ETB1312" s="1"/>
      <c r="ETC1312" s="1"/>
      <c r="ETD1312" s="1"/>
      <c r="ETE1312" s="1"/>
      <c r="ETF1312" s="1"/>
      <c r="ETG1312" s="1"/>
      <c r="ETH1312" s="1"/>
      <c r="ETI1312" s="1"/>
      <c r="ETJ1312" s="1"/>
      <c r="ETK1312" s="1"/>
      <c r="ETL1312" s="1"/>
      <c r="ETM1312" s="1"/>
      <c r="ETN1312" s="1"/>
      <c r="ETO1312" s="1"/>
      <c r="ETP1312" s="1"/>
      <c r="ETQ1312" s="1"/>
      <c r="ETR1312" s="1"/>
      <c r="ETS1312" s="1"/>
      <c r="ETT1312" s="1"/>
      <c r="ETU1312" s="1"/>
      <c r="ETV1312" s="1"/>
      <c r="ETW1312" s="1"/>
      <c r="ETX1312" s="1"/>
      <c r="ETY1312" s="1"/>
      <c r="ETZ1312" s="1"/>
      <c r="EUA1312" s="1"/>
      <c r="EUB1312" s="1"/>
      <c r="EUC1312" s="1"/>
      <c r="EUD1312" s="1"/>
      <c r="EUE1312" s="1"/>
      <c r="EUF1312" s="1"/>
      <c r="EUG1312" s="1"/>
      <c r="EUH1312" s="1"/>
      <c r="EUI1312" s="1"/>
      <c r="EUJ1312" s="1"/>
      <c r="EUK1312" s="1"/>
      <c r="EUL1312" s="1"/>
      <c r="EUM1312" s="1"/>
      <c r="EUN1312" s="1"/>
      <c r="EUO1312" s="1"/>
      <c r="EUP1312" s="1"/>
      <c r="EUQ1312" s="1"/>
      <c r="EUR1312" s="1"/>
      <c r="EUS1312" s="1"/>
      <c r="EUT1312" s="1"/>
      <c r="EUU1312" s="1"/>
      <c r="EUV1312" s="1"/>
      <c r="EUW1312" s="1"/>
      <c r="EUX1312" s="1"/>
      <c r="EUY1312" s="1"/>
      <c r="EUZ1312" s="1"/>
      <c r="EVA1312" s="1"/>
      <c r="EVB1312" s="1"/>
      <c r="EVC1312" s="1"/>
      <c r="EVD1312" s="1"/>
      <c r="EVE1312" s="1"/>
      <c r="EVF1312" s="1"/>
      <c r="EVG1312" s="1"/>
      <c r="EVH1312" s="1"/>
      <c r="EVI1312" s="1"/>
      <c r="EVJ1312" s="1"/>
      <c r="EVK1312" s="1"/>
      <c r="EVL1312" s="1"/>
      <c r="EVM1312" s="1"/>
      <c r="EVN1312" s="1"/>
      <c r="EVO1312" s="1"/>
      <c r="EVP1312" s="1"/>
      <c r="EVQ1312" s="1"/>
      <c r="EVR1312" s="1"/>
      <c r="EVS1312" s="1"/>
      <c r="EVT1312" s="1"/>
      <c r="EVU1312" s="1"/>
      <c r="EVV1312" s="1"/>
      <c r="EVW1312" s="1"/>
      <c r="EVX1312" s="1"/>
      <c r="EVY1312" s="1"/>
      <c r="EVZ1312" s="1"/>
      <c r="EWA1312" s="1"/>
      <c r="EWB1312" s="1"/>
      <c r="EWC1312" s="1"/>
      <c r="EWD1312" s="1"/>
      <c r="EWE1312" s="1"/>
      <c r="EWF1312" s="1"/>
      <c r="EWG1312" s="1"/>
      <c r="EWH1312" s="1"/>
      <c r="EWI1312" s="1"/>
      <c r="EWJ1312" s="1"/>
      <c r="EWK1312" s="1"/>
      <c r="EWL1312" s="1"/>
      <c r="EWM1312" s="1"/>
      <c r="EWN1312" s="1"/>
      <c r="EWO1312" s="1"/>
      <c r="EWP1312" s="1"/>
      <c r="EWQ1312" s="1"/>
      <c r="EWR1312" s="1"/>
      <c r="EWS1312" s="1"/>
      <c r="EWT1312" s="1"/>
      <c r="EWU1312" s="1"/>
      <c r="EWV1312" s="1"/>
      <c r="EWW1312" s="1"/>
      <c r="EWX1312" s="1"/>
      <c r="EWY1312" s="1"/>
      <c r="EWZ1312" s="1"/>
      <c r="EXA1312" s="1"/>
      <c r="EXB1312" s="1"/>
      <c r="EXC1312" s="1"/>
      <c r="EXD1312" s="1"/>
      <c r="EXE1312" s="1"/>
      <c r="EXF1312" s="1"/>
      <c r="EXG1312" s="1"/>
      <c r="EXH1312" s="1"/>
      <c r="EXI1312" s="1"/>
      <c r="EXJ1312" s="1"/>
      <c r="EXK1312" s="1"/>
      <c r="EXL1312" s="1"/>
      <c r="EXM1312" s="1"/>
      <c r="EXN1312" s="1"/>
      <c r="EXO1312" s="1"/>
      <c r="EXP1312" s="1"/>
      <c r="EXQ1312" s="1"/>
      <c r="EXR1312" s="1"/>
      <c r="EXS1312" s="1"/>
      <c r="EXT1312" s="1"/>
      <c r="EXU1312" s="1"/>
      <c r="EXV1312" s="1"/>
      <c r="EXW1312" s="1"/>
      <c r="EXX1312" s="1"/>
      <c r="EXY1312" s="1"/>
      <c r="EXZ1312" s="1"/>
      <c r="EYA1312" s="1"/>
      <c r="EYB1312" s="1"/>
      <c r="EYC1312" s="1"/>
      <c r="EYD1312" s="1"/>
      <c r="EYE1312" s="1"/>
      <c r="EYF1312" s="1"/>
      <c r="EYG1312" s="1"/>
      <c r="EYH1312" s="1"/>
      <c r="EYI1312" s="1"/>
      <c r="EYJ1312" s="1"/>
      <c r="EYK1312" s="1"/>
      <c r="EYL1312" s="1"/>
      <c r="EYM1312" s="1"/>
      <c r="EYN1312" s="1"/>
      <c r="EYO1312" s="1"/>
      <c r="EYP1312" s="1"/>
      <c r="EYQ1312" s="1"/>
      <c r="EYR1312" s="1"/>
      <c r="EYS1312" s="1"/>
      <c r="EYT1312" s="1"/>
      <c r="EYU1312" s="1"/>
      <c r="EYV1312" s="1"/>
      <c r="EYW1312" s="1"/>
      <c r="EYX1312" s="1"/>
      <c r="EYY1312" s="1"/>
      <c r="EYZ1312" s="1"/>
      <c r="EZA1312" s="1"/>
      <c r="EZB1312" s="1"/>
      <c r="EZC1312" s="1"/>
      <c r="EZD1312" s="1"/>
      <c r="EZE1312" s="1"/>
      <c r="EZF1312" s="1"/>
      <c r="EZG1312" s="1"/>
      <c r="EZH1312" s="1"/>
      <c r="EZI1312" s="1"/>
      <c r="EZJ1312" s="1"/>
      <c r="EZK1312" s="1"/>
      <c r="EZL1312" s="1"/>
      <c r="EZM1312" s="1"/>
      <c r="EZN1312" s="1"/>
      <c r="EZO1312" s="1"/>
      <c r="EZP1312" s="1"/>
      <c r="EZQ1312" s="1"/>
      <c r="EZR1312" s="1"/>
      <c r="EZS1312" s="1"/>
      <c r="EZT1312" s="1"/>
      <c r="EZU1312" s="1"/>
      <c r="EZV1312" s="1"/>
      <c r="EZW1312" s="1"/>
      <c r="EZX1312" s="1"/>
      <c r="EZY1312" s="1"/>
      <c r="EZZ1312" s="1"/>
      <c r="FAA1312" s="1"/>
      <c r="FAB1312" s="1"/>
      <c r="FAC1312" s="1"/>
      <c r="FAD1312" s="1"/>
      <c r="FAE1312" s="1"/>
      <c r="FAF1312" s="1"/>
      <c r="FAG1312" s="1"/>
      <c r="FAH1312" s="1"/>
      <c r="FAI1312" s="1"/>
      <c r="FAJ1312" s="1"/>
      <c r="FAK1312" s="1"/>
      <c r="FAL1312" s="1"/>
      <c r="FAM1312" s="1"/>
      <c r="FAN1312" s="1"/>
      <c r="FAO1312" s="1"/>
      <c r="FAP1312" s="1"/>
      <c r="FAQ1312" s="1"/>
      <c r="FAR1312" s="1"/>
      <c r="FAS1312" s="1"/>
      <c r="FAT1312" s="1"/>
      <c r="FAU1312" s="1"/>
      <c r="FAV1312" s="1"/>
      <c r="FAW1312" s="1"/>
      <c r="FAX1312" s="1"/>
      <c r="FAY1312" s="1"/>
      <c r="FAZ1312" s="1"/>
      <c r="FBA1312" s="1"/>
      <c r="FBB1312" s="1"/>
      <c r="FBC1312" s="1"/>
      <c r="FBD1312" s="1"/>
      <c r="FBE1312" s="1"/>
      <c r="FBF1312" s="1"/>
      <c r="FBG1312" s="1"/>
      <c r="FBH1312" s="1"/>
      <c r="FBI1312" s="1"/>
      <c r="FBJ1312" s="1"/>
      <c r="FBK1312" s="1"/>
      <c r="FBL1312" s="1"/>
      <c r="FBM1312" s="1"/>
      <c r="FBN1312" s="1"/>
      <c r="FBO1312" s="1"/>
      <c r="FBP1312" s="1"/>
      <c r="FBQ1312" s="1"/>
      <c r="FBR1312" s="1"/>
      <c r="FBS1312" s="1"/>
      <c r="FBT1312" s="1"/>
      <c r="FBU1312" s="1"/>
      <c r="FBV1312" s="1"/>
      <c r="FBW1312" s="1"/>
      <c r="FBX1312" s="1"/>
      <c r="FBY1312" s="1"/>
      <c r="FBZ1312" s="1"/>
      <c r="FCA1312" s="1"/>
      <c r="FCB1312" s="1"/>
      <c r="FCC1312" s="1"/>
      <c r="FCD1312" s="1"/>
      <c r="FCE1312" s="1"/>
      <c r="FCF1312" s="1"/>
      <c r="FCG1312" s="1"/>
      <c r="FCH1312" s="1"/>
      <c r="FCI1312" s="1"/>
      <c r="FCJ1312" s="1"/>
      <c r="FCK1312" s="1"/>
      <c r="FCL1312" s="1"/>
      <c r="FCM1312" s="1"/>
      <c r="FCN1312" s="1"/>
      <c r="FCO1312" s="1"/>
      <c r="FCP1312" s="1"/>
      <c r="FCQ1312" s="1"/>
      <c r="FCR1312" s="1"/>
      <c r="FCS1312" s="1"/>
      <c r="FCT1312" s="1"/>
      <c r="FCU1312" s="1"/>
      <c r="FCV1312" s="1"/>
      <c r="FCW1312" s="1"/>
      <c r="FCX1312" s="1"/>
      <c r="FCY1312" s="1"/>
      <c r="FCZ1312" s="1"/>
      <c r="FDA1312" s="1"/>
      <c r="FDB1312" s="1"/>
      <c r="FDC1312" s="1"/>
      <c r="FDD1312" s="1"/>
      <c r="FDE1312" s="1"/>
      <c r="FDF1312" s="1"/>
      <c r="FDG1312" s="1"/>
      <c r="FDH1312" s="1"/>
      <c r="FDI1312" s="1"/>
      <c r="FDJ1312" s="1"/>
      <c r="FDK1312" s="1"/>
      <c r="FDL1312" s="1"/>
      <c r="FDM1312" s="1"/>
      <c r="FDN1312" s="1"/>
      <c r="FDO1312" s="1"/>
      <c r="FDP1312" s="1"/>
      <c r="FDQ1312" s="1"/>
      <c r="FDR1312" s="1"/>
      <c r="FDS1312" s="1"/>
      <c r="FDT1312" s="1"/>
      <c r="FDU1312" s="1"/>
      <c r="FDV1312" s="1"/>
      <c r="FDW1312" s="1"/>
      <c r="FDX1312" s="1"/>
      <c r="FDY1312" s="1"/>
      <c r="FDZ1312" s="1"/>
      <c r="FEA1312" s="1"/>
      <c r="FEB1312" s="1"/>
      <c r="FEC1312" s="1"/>
      <c r="FED1312" s="1"/>
      <c r="FEE1312" s="1"/>
      <c r="FEF1312" s="1"/>
      <c r="FEG1312" s="1"/>
      <c r="FEH1312" s="1"/>
      <c r="FEI1312" s="1"/>
      <c r="FEJ1312" s="1"/>
      <c r="FEK1312" s="1"/>
      <c r="FEL1312" s="1"/>
      <c r="FEM1312" s="1"/>
      <c r="FEN1312" s="1"/>
      <c r="FEO1312" s="1"/>
      <c r="FEP1312" s="1"/>
      <c r="FEQ1312" s="1"/>
      <c r="FER1312" s="1"/>
      <c r="FES1312" s="1"/>
      <c r="FET1312" s="1"/>
      <c r="FEU1312" s="1"/>
      <c r="FEV1312" s="1"/>
      <c r="FEW1312" s="1"/>
      <c r="FEX1312" s="1"/>
      <c r="FEY1312" s="1"/>
      <c r="FEZ1312" s="1"/>
      <c r="FFA1312" s="1"/>
      <c r="FFB1312" s="1"/>
      <c r="FFC1312" s="1"/>
      <c r="FFD1312" s="1"/>
      <c r="FFE1312" s="1"/>
      <c r="FFF1312" s="1"/>
      <c r="FFG1312" s="1"/>
      <c r="FFH1312" s="1"/>
      <c r="FFI1312" s="1"/>
      <c r="FFJ1312" s="1"/>
      <c r="FFK1312" s="1"/>
      <c r="FFL1312" s="1"/>
      <c r="FFM1312" s="1"/>
      <c r="FFN1312" s="1"/>
      <c r="FFO1312" s="1"/>
      <c r="FFP1312" s="1"/>
      <c r="FFQ1312" s="1"/>
      <c r="FFR1312" s="1"/>
      <c r="FFS1312" s="1"/>
      <c r="FFT1312" s="1"/>
      <c r="FFU1312" s="1"/>
      <c r="FFV1312" s="1"/>
      <c r="FFW1312" s="1"/>
      <c r="FFX1312" s="1"/>
      <c r="FFY1312" s="1"/>
      <c r="FFZ1312" s="1"/>
      <c r="FGA1312" s="1"/>
      <c r="FGB1312" s="1"/>
      <c r="FGC1312" s="1"/>
      <c r="FGD1312" s="1"/>
      <c r="FGE1312" s="1"/>
      <c r="FGF1312" s="1"/>
      <c r="FGG1312" s="1"/>
      <c r="FGH1312" s="1"/>
      <c r="FGI1312" s="1"/>
      <c r="FGJ1312" s="1"/>
      <c r="FGK1312" s="1"/>
      <c r="FGL1312" s="1"/>
      <c r="FGM1312" s="1"/>
      <c r="FGN1312" s="1"/>
      <c r="FGO1312" s="1"/>
      <c r="FGP1312" s="1"/>
      <c r="FGQ1312" s="1"/>
      <c r="FGR1312" s="1"/>
      <c r="FGS1312" s="1"/>
      <c r="FGT1312" s="1"/>
      <c r="FGU1312" s="1"/>
      <c r="FGV1312" s="1"/>
      <c r="FGW1312" s="1"/>
      <c r="FGX1312" s="1"/>
      <c r="FGY1312" s="1"/>
      <c r="FGZ1312" s="1"/>
      <c r="FHA1312" s="1"/>
      <c r="FHB1312" s="1"/>
      <c r="FHC1312" s="1"/>
      <c r="FHD1312" s="1"/>
      <c r="FHE1312" s="1"/>
      <c r="FHF1312" s="1"/>
      <c r="FHG1312" s="1"/>
      <c r="FHH1312" s="1"/>
      <c r="FHI1312" s="1"/>
      <c r="FHJ1312" s="1"/>
      <c r="FHK1312" s="1"/>
      <c r="FHL1312" s="1"/>
      <c r="FHM1312" s="1"/>
      <c r="FHN1312" s="1"/>
      <c r="FHO1312" s="1"/>
      <c r="FHP1312" s="1"/>
      <c r="FHQ1312" s="1"/>
      <c r="FHR1312" s="1"/>
      <c r="FHS1312" s="1"/>
      <c r="FHT1312" s="1"/>
      <c r="FHU1312" s="1"/>
      <c r="FHV1312" s="1"/>
      <c r="FHW1312" s="1"/>
      <c r="FHX1312" s="1"/>
      <c r="FHY1312" s="1"/>
      <c r="FHZ1312" s="1"/>
      <c r="FIA1312" s="1"/>
      <c r="FIB1312" s="1"/>
      <c r="FIC1312" s="1"/>
      <c r="FID1312" s="1"/>
      <c r="FIE1312" s="1"/>
      <c r="FIF1312" s="1"/>
      <c r="FIG1312" s="1"/>
      <c r="FIH1312" s="1"/>
      <c r="FII1312" s="1"/>
      <c r="FIJ1312" s="1"/>
      <c r="FIK1312" s="1"/>
      <c r="FIL1312" s="1"/>
      <c r="FIM1312" s="1"/>
      <c r="FIN1312" s="1"/>
      <c r="FIO1312" s="1"/>
      <c r="FIP1312" s="1"/>
      <c r="FIQ1312" s="1"/>
      <c r="FIR1312" s="1"/>
      <c r="FIS1312" s="1"/>
      <c r="FIT1312" s="1"/>
      <c r="FIU1312" s="1"/>
      <c r="FIV1312" s="1"/>
      <c r="FIW1312" s="1"/>
      <c r="FIX1312" s="1"/>
      <c r="FIY1312" s="1"/>
      <c r="FIZ1312" s="1"/>
      <c r="FJA1312" s="1"/>
      <c r="FJB1312" s="1"/>
      <c r="FJC1312" s="1"/>
      <c r="FJD1312" s="1"/>
      <c r="FJE1312" s="1"/>
      <c r="FJF1312" s="1"/>
      <c r="FJG1312" s="1"/>
      <c r="FJH1312" s="1"/>
      <c r="FJI1312" s="1"/>
      <c r="FJJ1312" s="1"/>
      <c r="FJK1312" s="1"/>
      <c r="FJL1312" s="1"/>
      <c r="FJM1312" s="1"/>
      <c r="FJN1312" s="1"/>
      <c r="FJO1312" s="1"/>
      <c r="FJP1312" s="1"/>
      <c r="FJQ1312" s="1"/>
      <c r="FJR1312" s="1"/>
      <c r="FJS1312" s="1"/>
      <c r="FJT1312" s="1"/>
      <c r="FJU1312" s="1"/>
      <c r="FJV1312" s="1"/>
      <c r="FJW1312" s="1"/>
      <c r="FJX1312" s="1"/>
      <c r="FJY1312" s="1"/>
      <c r="FJZ1312" s="1"/>
      <c r="FKA1312" s="1"/>
      <c r="FKB1312" s="1"/>
      <c r="FKC1312" s="1"/>
      <c r="FKD1312" s="1"/>
      <c r="FKE1312" s="1"/>
      <c r="FKF1312" s="1"/>
      <c r="FKG1312" s="1"/>
      <c r="FKH1312" s="1"/>
      <c r="FKI1312" s="1"/>
      <c r="FKJ1312" s="1"/>
      <c r="FKK1312" s="1"/>
      <c r="FKL1312" s="1"/>
      <c r="FKM1312" s="1"/>
      <c r="FKN1312" s="1"/>
      <c r="FKO1312" s="1"/>
      <c r="FKP1312" s="1"/>
      <c r="FKQ1312" s="1"/>
      <c r="FKR1312" s="1"/>
      <c r="FKS1312" s="1"/>
      <c r="FKT1312" s="1"/>
      <c r="FKU1312" s="1"/>
      <c r="FKV1312" s="1"/>
      <c r="FKW1312" s="1"/>
      <c r="FKX1312" s="1"/>
      <c r="FKY1312" s="1"/>
      <c r="FKZ1312" s="1"/>
      <c r="FLA1312" s="1"/>
      <c r="FLB1312" s="1"/>
      <c r="FLC1312" s="1"/>
      <c r="FLD1312" s="1"/>
      <c r="FLE1312" s="1"/>
      <c r="FLF1312" s="1"/>
      <c r="FLG1312" s="1"/>
      <c r="FLH1312" s="1"/>
      <c r="FLI1312" s="1"/>
      <c r="FLJ1312" s="1"/>
      <c r="FLK1312" s="1"/>
      <c r="FLL1312" s="1"/>
      <c r="FLM1312" s="1"/>
      <c r="FLN1312" s="1"/>
      <c r="FLO1312" s="1"/>
      <c r="FLP1312" s="1"/>
      <c r="FLQ1312" s="1"/>
      <c r="FLR1312" s="1"/>
      <c r="FLS1312" s="1"/>
      <c r="FLT1312" s="1"/>
      <c r="FLU1312" s="1"/>
      <c r="FLV1312" s="1"/>
      <c r="FLW1312" s="1"/>
      <c r="FLX1312" s="1"/>
      <c r="FLY1312" s="1"/>
      <c r="FLZ1312" s="1"/>
      <c r="FMA1312" s="1"/>
      <c r="FMB1312" s="1"/>
      <c r="FMC1312" s="1"/>
      <c r="FMD1312" s="1"/>
      <c r="FME1312" s="1"/>
      <c r="FMF1312" s="1"/>
      <c r="FMG1312" s="1"/>
      <c r="FMH1312" s="1"/>
      <c r="FMI1312" s="1"/>
      <c r="FMJ1312" s="1"/>
      <c r="FMK1312" s="1"/>
      <c r="FML1312" s="1"/>
      <c r="FMM1312" s="1"/>
      <c r="FMN1312" s="1"/>
      <c r="FMO1312" s="1"/>
      <c r="FMP1312" s="1"/>
      <c r="FMQ1312" s="1"/>
      <c r="FMR1312" s="1"/>
      <c r="FMS1312" s="1"/>
      <c r="FMT1312" s="1"/>
      <c r="FMU1312" s="1"/>
      <c r="FMV1312" s="1"/>
      <c r="FMW1312" s="1"/>
      <c r="FMX1312" s="1"/>
      <c r="FMY1312" s="1"/>
      <c r="FMZ1312" s="1"/>
      <c r="FNA1312" s="1"/>
      <c r="FNB1312" s="1"/>
      <c r="FNC1312" s="1"/>
      <c r="FND1312" s="1"/>
      <c r="FNE1312" s="1"/>
      <c r="FNF1312" s="1"/>
      <c r="FNG1312" s="1"/>
      <c r="FNH1312" s="1"/>
      <c r="FNI1312" s="1"/>
      <c r="FNJ1312" s="1"/>
      <c r="FNK1312" s="1"/>
      <c r="FNL1312" s="1"/>
      <c r="FNM1312" s="1"/>
      <c r="FNN1312" s="1"/>
      <c r="FNO1312" s="1"/>
      <c r="FNP1312" s="1"/>
      <c r="FNQ1312" s="1"/>
      <c r="FNR1312" s="1"/>
      <c r="FNS1312" s="1"/>
      <c r="FNT1312" s="1"/>
      <c r="FNU1312" s="1"/>
      <c r="FNV1312" s="1"/>
      <c r="FNW1312" s="1"/>
      <c r="FNX1312" s="1"/>
      <c r="FNY1312" s="1"/>
      <c r="FNZ1312" s="1"/>
      <c r="FOA1312" s="1"/>
      <c r="FOB1312" s="1"/>
      <c r="FOC1312" s="1"/>
      <c r="FOD1312" s="1"/>
      <c r="FOE1312" s="1"/>
      <c r="FOF1312" s="1"/>
      <c r="FOG1312" s="1"/>
      <c r="FOH1312" s="1"/>
      <c r="FOI1312" s="1"/>
      <c r="FOJ1312" s="1"/>
      <c r="FOK1312" s="1"/>
      <c r="FOL1312" s="1"/>
      <c r="FOM1312" s="1"/>
      <c r="FON1312" s="1"/>
      <c r="FOO1312" s="1"/>
      <c r="FOP1312" s="1"/>
      <c r="FOQ1312" s="1"/>
      <c r="FOR1312" s="1"/>
      <c r="FOS1312" s="1"/>
      <c r="FOT1312" s="1"/>
      <c r="FOU1312" s="1"/>
      <c r="FOV1312" s="1"/>
      <c r="FOW1312" s="1"/>
      <c r="FOX1312" s="1"/>
      <c r="FOY1312" s="1"/>
      <c r="FOZ1312" s="1"/>
      <c r="FPA1312" s="1"/>
      <c r="FPB1312" s="1"/>
      <c r="FPC1312" s="1"/>
      <c r="FPD1312" s="1"/>
      <c r="FPE1312" s="1"/>
      <c r="FPF1312" s="1"/>
      <c r="FPG1312" s="1"/>
      <c r="FPH1312" s="1"/>
      <c r="FPI1312" s="1"/>
      <c r="FPJ1312" s="1"/>
      <c r="FPK1312" s="1"/>
      <c r="FPL1312" s="1"/>
      <c r="FPM1312" s="1"/>
      <c r="FPN1312" s="1"/>
      <c r="FPO1312" s="1"/>
      <c r="FPP1312" s="1"/>
      <c r="FPQ1312" s="1"/>
      <c r="FPR1312" s="1"/>
      <c r="FPS1312" s="1"/>
      <c r="FPT1312" s="1"/>
      <c r="FPU1312" s="1"/>
      <c r="FPV1312" s="1"/>
      <c r="FPW1312" s="1"/>
      <c r="FPX1312" s="1"/>
      <c r="FPY1312" s="1"/>
      <c r="FPZ1312" s="1"/>
      <c r="FQA1312" s="1"/>
      <c r="FQB1312" s="1"/>
      <c r="FQC1312" s="1"/>
      <c r="FQD1312" s="1"/>
      <c r="FQE1312" s="1"/>
      <c r="FQF1312" s="1"/>
      <c r="FQG1312" s="1"/>
      <c r="FQH1312" s="1"/>
      <c r="FQI1312" s="1"/>
      <c r="FQJ1312" s="1"/>
      <c r="FQK1312" s="1"/>
      <c r="FQL1312" s="1"/>
      <c r="FQM1312" s="1"/>
      <c r="FQN1312" s="1"/>
      <c r="FQO1312" s="1"/>
      <c r="FQP1312" s="1"/>
      <c r="FQQ1312" s="1"/>
      <c r="FQR1312" s="1"/>
      <c r="FQS1312" s="1"/>
      <c r="FQT1312" s="1"/>
      <c r="FQU1312" s="1"/>
      <c r="FQV1312" s="1"/>
      <c r="FQW1312" s="1"/>
      <c r="FQX1312" s="1"/>
      <c r="FQY1312" s="1"/>
      <c r="FQZ1312" s="1"/>
      <c r="FRA1312" s="1"/>
      <c r="FRB1312" s="1"/>
      <c r="FRC1312" s="1"/>
      <c r="FRD1312" s="1"/>
      <c r="FRE1312" s="1"/>
      <c r="FRF1312" s="1"/>
      <c r="FRG1312" s="1"/>
      <c r="FRH1312" s="1"/>
      <c r="FRI1312" s="1"/>
      <c r="FRJ1312" s="1"/>
      <c r="FRK1312" s="1"/>
      <c r="FRL1312" s="1"/>
      <c r="FRM1312" s="1"/>
      <c r="FRN1312" s="1"/>
      <c r="FRO1312" s="1"/>
      <c r="FRP1312" s="1"/>
      <c r="FRQ1312" s="1"/>
      <c r="FRR1312" s="1"/>
      <c r="FRS1312" s="1"/>
      <c r="FRT1312" s="1"/>
      <c r="FRU1312" s="1"/>
      <c r="FRV1312" s="1"/>
      <c r="FRW1312" s="1"/>
      <c r="FRX1312" s="1"/>
      <c r="FRY1312" s="1"/>
      <c r="FRZ1312" s="1"/>
      <c r="FSA1312" s="1"/>
      <c r="FSB1312" s="1"/>
      <c r="FSC1312" s="1"/>
      <c r="FSD1312" s="1"/>
      <c r="FSE1312" s="1"/>
      <c r="FSF1312" s="1"/>
      <c r="FSG1312" s="1"/>
      <c r="FSH1312" s="1"/>
      <c r="FSI1312" s="1"/>
      <c r="FSJ1312" s="1"/>
      <c r="FSK1312" s="1"/>
      <c r="FSL1312" s="1"/>
      <c r="FSM1312" s="1"/>
      <c r="FSN1312" s="1"/>
      <c r="FSO1312" s="1"/>
      <c r="FSP1312" s="1"/>
      <c r="FSQ1312" s="1"/>
      <c r="FSR1312" s="1"/>
      <c r="FSS1312" s="1"/>
      <c r="FST1312" s="1"/>
      <c r="FSU1312" s="1"/>
      <c r="FSV1312" s="1"/>
      <c r="FSW1312" s="1"/>
      <c r="FSX1312" s="1"/>
      <c r="FSY1312" s="1"/>
      <c r="FSZ1312" s="1"/>
      <c r="FTA1312" s="1"/>
      <c r="FTB1312" s="1"/>
      <c r="FTC1312" s="1"/>
      <c r="FTD1312" s="1"/>
      <c r="FTE1312" s="1"/>
      <c r="FTF1312" s="1"/>
      <c r="FTG1312" s="1"/>
      <c r="FTH1312" s="1"/>
      <c r="FTI1312" s="1"/>
      <c r="FTJ1312" s="1"/>
      <c r="FTK1312" s="1"/>
      <c r="FTL1312" s="1"/>
      <c r="FTM1312" s="1"/>
      <c r="FTN1312" s="1"/>
      <c r="FTO1312" s="1"/>
      <c r="FTP1312" s="1"/>
      <c r="FTQ1312" s="1"/>
      <c r="FTR1312" s="1"/>
      <c r="FTS1312" s="1"/>
      <c r="FTT1312" s="1"/>
      <c r="FTU1312" s="1"/>
      <c r="FTV1312" s="1"/>
      <c r="FTW1312" s="1"/>
      <c r="FTX1312" s="1"/>
      <c r="FTY1312" s="1"/>
      <c r="FTZ1312" s="1"/>
      <c r="FUA1312" s="1"/>
      <c r="FUB1312" s="1"/>
      <c r="FUC1312" s="1"/>
      <c r="FUD1312" s="1"/>
      <c r="FUE1312" s="1"/>
      <c r="FUF1312" s="1"/>
      <c r="FUG1312" s="1"/>
      <c r="FUH1312" s="1"/>
      <c r="FUI1312" s="1"/>
      <c r="FUJ1312" s="1"/>
      <c r="FUK1312" s="1"/>
      <c r="FUL1312" s="1"/>
      <c r="FUM1312" s="1"/>
      <c r="FUN1312" s="1"/>
      <c r="FUO1312" s="1"/>
      <c r="FUP1312" s="1"/>
      <c r="FUQ1312" s="1"/>
      <c r="FUR1312" s="1"/>
      <c r="FUS1312" s="1"/>
      <c r="FUT1312" s="1"/>
      <c r="FUU1312" s="1"/>
      <c r="FUV1312" s="1"/>
      <c r="FUW1312" s="1"/>
      <c r="FUX1312" s="1"/>
      <c r="FUY1312" s="1"/>
      <c r="FUZ1312" s="1"/>
      <c r="FVA1312" s="1"/>
      <c r="FVB1312" s="1"/>
      <c r="FVC1312" s="1"/>
      <c r="FVD1312" s="1"/>
      <c r="FVE1312" s="1"/>
      <c r="FVF1312" s="1"/>
      <c r="FVG1312" s="1"/>
      <c r="FVH1312" s="1"/>
      <c r="FVI1312" s="1"/>
      <c r="FVJ1312" s="1"/>
      <c r="FVK1312" s="1"/>
      <c r="FVL1312" s="1"/>
      <c r="FVM1312" s="1"/>
      <c r="FVN1312" s="1"/>
      <c r="FVO1312" s="1"/>
      <c r="FVP1312" s="1"/>
      <c r="FVQ1312" s="1"/>
      <c r="FVR1312" s="1"/>
      <c r="FVS1312" s="1"/>
      <c r="FVT1312" s="1"/>
      <c r="FVU1312" s="1"/>
      <c r="FVV1312" s="1"/>
      <c r="FVW1312" s="1"/>
      <c r="FVX1312" s="1"/>
      <c r="FVY1312" s="1"/>
      <c r="FVZ1312" s="1"/>
      <c r="FWA1312" s="1"/>
      <c r="FWB1312" s="1"/>
      <c r="FWC1312" s="1"/>
      <c r="FWD1312" s="1"/>
      <c r="FWE1312" s="1"/>
      <c r="FWF1312" s="1"/>
      <c r="FWG1312" s="1"/>
      <c r="FWH1312" s="1"/>
      <c r="FWI1312" s="1"/>
      <c r="FWJ1312" s="1"/>
      <c r="FWK1312" s="1"/>
      <c r="FWL1312" s="1"/>
      <c r="FWM1312" s="1"/>
      <c r="FWN1312" s="1"/>
      <c r="FWO1312" s="1"/>
      <c r="FWP1312" s="1"/>
      <c r="FWQ1312" s="1"/>
      <c r="FWR1312" s="1"/>
      <c r="FWS1312" s="1"/>
      <c r="FWT1312" s="1"/>
      <c r="FWU1312" s="1"/>
      <c r="FWV1312" s="1"/>
      <c r="FWW1312" s="1"/>
      <c r="FWX1312" s="1"/>
      <c r="FWY1312" s="1"/>
      <c r="FWZ1312" s="1"/>
      <c r="FXA1312" s="1"/>
      <c r="FXB1312" s="1"/>
      <c r="FXC1312" s="1"/>
      <c r="FXD1312" s="1"/>
      <c r="FXE1312" s="1"/>
      <c r="FXF1312" s="1"/>
      <c r="FXG1312" s="1"/>
      <c r="FXH1312" s="1"/>
      <c r="FXI1312" s="1"/>
      <c r="FXJ1312" s="1"/>
      <c r="FXK1312" s="1"/>
      <c r="FXL1312" s="1"/>
      <c r="FXM1312" s="1"/>
      <c r="FXN1312" s="1"/>
      <c r="FXO1312" s="1"/>
      <c r="FXP1312" s="1"/>
      <c r="FXQ1312" s="1"/>
      <c r="FXR1312" s="1"/>
      <c r="FXS1312" s="1"/>
      <c r="FXT1312" s="1"/>
      <c r="FXU1312" s="1"/>
      <c r="FXV1312" s="1"/>
      <c r="FXW1312" s="1"/>
      <c r="FXX1312" s="1"/>
      <c r="FXY1312" s="1"/>
      <c r="FXZ1312" s="1"/>
      <c r="FYA1312" s="1"/>
      <c r="FYB1312" s="1"/>
      <c r="FYC1312" s="1"/>
      <c r="FYD1312" s="1"/>
      <c r="FYE1312" s="1"/>
      <c r="FYF1312" s="1"/>
      <c r="FYG1312" s="1"/>
      <c r="FYH1312" s="1"/>
      <c r="FYI1312" s="1"/>
      <c r="FYJ1312" s="1"/>
      <c r="FYK1312" s="1"/>
      <c r="FYL1312" s="1"/>
      <c r="FYM1312" s="1"/>
      <c r="FYN1312" s="1"/>
      <c r="FYO1312" s="1"/>
      <c r="FYP1312" s="1"/>
      <c r="FYQ1312" s="1"/>
      <c r="FYR1312" s="1"/>
      <c r="FYS1312" s="1"/>
      <c r="FYT1312" s="1"/>
      <c r="FYU1312" s="1"/>
      <c r="FYV1312" s="1"/>
      <c r="FYW1312" s="1"/>
      <c r="FYX1312" s="1"/>
      <c r="FYY1312" s="1"/>
      <c r="FYZ1312" s="1"/>
      <c r="FZA1312" s="1"/>
      <c r="FZB1312" s="1"/>
      <c r="FZC1312" s="1"/>
      <c r="FZD1312" s="1"/>
      <c r="FZE1312" s="1"/>
      <c r="FZF1312" s="1"/>
      <c r="FZG1312" s="1"/>
      <c r="FZH1312" s="1"/>
      <c r="FZI1312" s="1"/>
      <c r="FZJ1312" s="1"/>
      <c r="FZK1312" s="1"/>
      <c r="FZL1312" s="1"/>
      <c r="FZM1312" s="1"/>
      <c r="FZN1312" s="1"/>
      <c r="FZO1312" s="1"/>
      <c r="FZP1312" s="1"/>
      <c r="FZQ1312" s="1"/>
      <c r="FZR1312" s="1"/>
      <c r="FZS1312" s="1"/>
      <c r="FZT1312" s="1"/>
      <c r="FZU1312" s="1"/>
      <c r="FZV1312" s="1"/>
      <c r="FZW1312" s="1"/>
      <c r="FZX1312" s="1"/>
      <c r="FZY1312" s="1"/>
      <c r="FZZ1312" s="1"/>
      <c r="GAA1312" s="1"/>
      <c r="GAB1312" s="1"/>
      <c r="GAC1312" s="1"/>
      <c r="GAD1312" s="1"/>
      <c r="GAE1312" s="1"/>
      <c r="GAF1312" s="1"/>
      <c r="GAG1312" s="1"/>
      <c r="GAH1312" s="1"/>
      <c r="GAI1312" s="1"/>
      <c r="GAJ1312" s="1"/>
      <c r="GAK1312" s="1"/>
      <c r="GAL1312" s="1"/>
      <c r="GAM1312" s="1"/>
      <c r="GAN1312" s="1"/>
      <c r="GAO1312" s="1"/>
      <c r="GAP1312" s="1"/>
      <c r="GAQ1312" s="1"/>
      <c r="GAR1312" s="1"/>
      <c r="GAS1312" s="1"/>
      <c r="GAT1312" s="1"/>
      <c r="GAU1312" s="1"/>
      <c r="GAV1312" s="1"/>
      <c r="GAW1312" s="1"/>
      <c r="GAX1312" s="1"/>
      <c r="GAY1312" s="1"/>
      <c r="GAZ1312" s="1"/>
      <c r="GBA1312" s="1"/>
      <c r="GBB1312" s="1"/>
      <c r="GBC1312" s="1"/>
      <c r="GBD1312" s="1"/>
      <c r="GBE1312" s="1"/>
      <c r="GBF1312" s="1"/>
      <c r="GBG1312" s="1"/>
      <c r="GBH1312" s="1"/>
      <c r="GBI1312" s="1"/>
      <c r="GBJ1312" s="1"/>
      <c r="GBK1312" s="1"/>
      <c r="GBL1312" s="1"/>
      <c r="GBM1312" s="1"/>
      <c r="GBN1312" s="1"/>
      <c r="GBO1312" s="1"/>
      <c r="GBP1312" s="1"/>
      <c r="GBQ1312" s="1"/>
      <c r="GBR1312" s="1"/>
      <c r="GBS1312" s="1"/>
      <c r="GBT1312" s="1"/>
      <c r="GBU1312" s="1"/>
      <c r="GBV1312" s="1"/>
      <c r="GBW1312" s="1"/>
      <c r="GBX1312" s="1"/>
      <c r="GBY1312" s="1"/>
      <c r="GBZ1312" s="1"/>
      <c r="GCA1312" s="1"/>
      <c r="GCB1312" s="1"/>
      <c r="GCC1312" s="1"/>
      <c r="GCD1312" s="1"/>
      <c r="GCE1312" s="1"/>
      <c r="GCF1312" s="1"/>
      <c r="GCG1312" s="1"/>
      <c r="GCH1312" s="1"/>
      <c r="GCI1312" s="1"/>
      <c r="GCJ1312" s="1"/>
      <c r="GCK1312" s="1"/>
      <c r="GCL1312" s="1"/>
      <c r="GCM1312" s="1"/>
      <c r="GCN1312" s="1"/>
      <c r="GCO1312" s="1"/>
      <c r="GCP1312" s="1"/>
      <c r="GCQ1312" s="1"/>
      <c r="GCR1312" s="1"/>
      <c r="GCS1312" s="1"/>
      <c r="GCT1312" s="1"/>
      <c r="GCU1312" s="1"/>
      <c r="GCV1312" s="1"/>
      <c r="GCW1312" s="1"/>
      <c r="GCX1312" s="1"/>
      <c r="GCY1312" s="1"/>
      <c r="GCZ1312" s="1"/>
      <c r="GDA1312" s="1"/>
      <c r="GDB1312" s="1"/>
      <c r="GDC1312" s="1"/>
      <c r="GDD1312" s="1"/>
      <c r="GDE1312" s="1"/>
      <c r="GDF1312" s="1"/>
      <c r="GDG1312" s="1"/>
      <c r="GDH1312" s="1"/>
      <c r="GDI1312" s="1"/>
      <c r="GDJ1312" s="1"/>
      <c r="GDK1312" s="1"/>
      <c r="GDL1312" s="1"/>
      <c r="GDM1312" s="1"/>
      <c r="GDN1312" s="1"/>
      <c r="GDO1312" s="1"/>
      <c r="GDP1312" s="1"/>
      <c r="GDQ1312" s="1"/>
      <c r="GDR1312" s="1"/>
      <c r="GDS1312" s="1"/>
      <c r="GDT1312" s="1"/>
      <c r="GDU1312" s="1"/>
      <c r="GDV1312" s="1"/>
      <c r="GDW1312" s="1"/>
      <c r="GDX1312" s="1"/>
      <c r="GDY1312" s="1"/>
      <c r="GDZ1312" s="1"/>
      <c r="GEA1312" s="1"/>
      <c r="GEB1312" s="1"/>
      <c r="GEC1312" s="1"/>
      <c r="GED1312" s="1"/>
      <c r="GEE1312" s="1"/>
      <c r="GEF1312" s="1"/>
      <c r="GEG1312" s="1"/>
      <c r="GEH1312" s="1"/>
      <c r="GEI1312" s="1"/>
      <c r="GEJ1312" s="1"/>
      <c r="GEK1312" s="1"/>
      <c r="GEL1312" s="1"/>
      <c r="GEM1312" s="1"/>
      <c r="GEN1312" s="1"/>
      <c r="GEO1312" s="1"/>
      <c r="GEP1312" s="1"/>
      <c r="GEQ1312" s="1"/>
      <c r="GER1312" s="1"/>
      <c r="GES1312" s="1"/>
      <c r="GET1312" s="1"/>
      <c r="GEU1312" s="1"/>
      <c r="GEV1312" s="1"/>
      <c r="GEW1312" s="1"/>
      <c r="GEX1312" s="1"/>
      <c r="GEY1312" s="1"/>
      <c r="GEZ1312" s="1"/>
      <c r="GFA1312" s="1"/>
      <c r="GFB1312" s="1"/>
      <c r="GFC1312" s="1"/>
      <c r="GFD1312" s="1"/>
      <c r="GFE1312" s="1"/>
      <c r="GFF1312" s="1"/>
      <c r="GFG1312" s="1"/>
      <c r="GFH1312" s="1"/>
      <c r="GFI1312" s="1"/>
      <c r="GFJ1312" s="1"/>
      <c r="GFK1312" s="1"/>
      <c r="GFL1312" s="1"/>
      <c r="GFM1312" s="1"/>
      <c r="GFN1312" s="1"/>
      <c r="GFO1312" s="1"/>
      <c r="GFP1312" s="1"/>
      <c r="GFQ1312" s="1"/>
      <c r="GFR1312" s="1"/>
      <c r="GFS1312" s="1"/>
      <c r="GFT1312" s="1"/>
      <c r="GFU1312" s="1"/>
      <c r="GFV1312" s="1"/>
      <c r="GFW1312" s="1"/>
      <c r="GFX1312" s="1"/>
      <c r="GFY1312" s="1"/>
      <c r="GFZ1312" s="1"/>
      <c r="GGA1312" s="1"/>
      <c r="GGB1312" s="1"/>
      <c r="GGC1312" s="1"/>
      <c r="GGD1312" s="1"/>
      <c r="GGE1312" s="1"/>
      <c r="GGF1312" s="1"/>
      <c r="GGG1312" s="1"/>
      <c r="GGH1312" s="1"/>
      <c r="GGI1312" s="1"/>
      <c r="GGJ1312" s="1"/>
      <c r="GGK1312" s="1"/>
      <c r="GGL1312" s="1"/>
      <c r="GGM1312" s="1"/>
      <c r="GGN1312" s="1"/>
      <c r="GGO1312" s="1"/>
      <c r="GGP1312" s="1"/>
      <c r="GGQ1312" s="1"/>
      <c r="GGR1312" s="1"/>
      <c r="GGS1312" s="1"/>
      <c r="GGT1312" s="1"/>
      <c r="GGU1312" s="1"/>
      <c r="GGV1312" s="1"/>
      <c r="GGW1312" s="1"/>
      <c r="GGX1312" s="1"/>
      <c r="GGY1312" s="1"/>
      <c r="GGZ1312" s="1"/>
      <c r="GHA1312" s="1"/>
      <c r="GHB1312" s="1"/>
      <c r="GHC1312" s="1"/>
      <c r="GHD1312" s="1"/>
      <c r="GHE1312" s="1"/>
      <c r="GHF1312" s="1"/>
      <c r="GHG1312" s="1"/>
      <c r="GHH1312" s="1"/>
      <c r="GHI1312" s="1"/>
      <c r="GHJ1312" s="1"/>
      <c r="GHK1312" s="1"/>
      <c r="GHL1312" s="1"/>
      <c r="GHM1312" s="1"/>
      <c r="GHN1312" s="1"/>
      <c r="GHO1312" s="1"/>
      <c r="GHP1312" s="1"/>
      <c r="GHQ1312" s="1"/>
      <c r="GHR1312" s="1"/>
      <c r="GHS1312" s="1"/>
      <c r="GHT1312" s="1"/>
      <c r="GHU1312" s="1"/>
      <c r="GHV1312" s="1"/>
      <c r="GHW1312" s="1"/>
      <c r="GHX1312" s="1"/>
      <c r="GHY1312" s="1"/>
      <c r="GHZ1312" s="1"/>
      <c r="GIA1312" s="1"/>
      <c r="GIB1312" s="1"/>
      <c r="GIC1312" s="1"/>
      <c r="GID1312" s="1"/>
      <c r="GIE1312" s="1"/>
      <c r="GIF1312" s="1"/>
      <c r="GIG1312" s="1"/>
      <c r="GIH1312" s="1"/>
      <c r="GII1312" s="1"/>
      <c r="GIJ1312" s="1"/>
      <c r="GIK1312" s="1"/>
      <c r="GIL1312" s="1"/>
      <c r="GIM1312" s="1"/>
      <c r="GIN1312" s="1"/>
      <c r="GIO1312" s="1"/>
      <c r="GIP1312" s="1"/>
      <c r="GIQ1312" s="1"/>
      <c r="GIR1312" s="1"/>
      <c r="GIS1312" s="1"/>
      <c r="GIT1312" s="1"/>
      <c r="GIU1312" s="1"/>
      <c r="GIV1312" s="1"/>
      <c r="GIW1312" s="1"/>
      <c r="GIX1312" s="1"/>
      <c r="GIY1312" s="1"/>
      <c r="GIZ1312" s="1"/>
      <c r="GJA1312" s="1"/>
      <c r="GJB1312" s="1"/>
      <c r="GJC1312" s="1"/>
      <c r="GJD1312" s="1"/>
      <c r="GJE1312" s="1"/>
      <c r="GJF1312" s="1"/>
      <c r="GJG1312" s="1"/>
      <c r="GJH1312" s="1"/>
      <c r="GJI1312" s="1"/>
      <c r="GJJ1312" s="1"/>
      <c r="GJK1312" s="1"/>
      <c r="GJL1312" s="1"/>
      <c r="GJM1312" s="1"/>
      <c r="GJN1312" s="1"/>
      <c r="GJO1312" s="1"/>
      <c r="GJP1312" s="1"/>
      <c r="GJQ1312" s="1"/>
      <c r="GJR1312" s="1"/>
      <c r="GJS1312" s="1"/>
      <c r="GJT1312" s="1"/>
      <c r="GJU1312" s="1"/>
      <c r="GJV1312" s="1"/>
      <c r="GJW1312" s="1"/>
      <c r="GJX1312" s="1"/>
      <c r="GJY1312" s="1"/>
      <c r="GJZ1312" s="1"/>
      <c r="GKA1312" s="1"/>
      <c r="GKB1312" s="1"/>
      <c r="GKC1312" s="1"/>
      <c r="GKD1312" s="1"/>
      <c r="GKE1312" s="1"/>
      <c r="GKF1312" s="1"/>
      <c r="GKG1312" s="1"/>
      <c r="GKH1312" s="1"/>
      <c r="GKI1312" s="1"/>
      <c r="GKJ1312" s="1"/>
      <c r="GKK1312" s="1"/>
      <c r="GKL1312" s="1"/>
      <c r="GKM1312" s="1"/>
      <c r="GKN1312" s="1"/>
      <c r="GKO1312" s="1"/>
      <c r="GKP1312" s="1"/>
      <c r="GKQ1312" s="1"/>
      <c r="GKR1312" s="1"/>
      <c r="GKS1312" s="1"/>
      <c r="GKT1312" s="1"/>
      <c r="GKU1312" s="1"/>
      <c r="GKV1312" s="1"/>
      <c r="GKW1312" s="1"/>
      <c r="GKX1312" s="1"/>
      <c r="GKY1312" s="1"/>
      <c r="GKZ1312" s="1"/>
      <c r="GLA1312" s="1"/>
      <c r="GLB1312" s="1"/>
      <c r="GLC1312" s="1"/>
      <c r="GLD1312" s="1"/>
      <c r="GLE1312" s="1"/>
      <c r="GLF1312" s="1"/>
      <c r="GLG1312" s="1"/>
      <c r="GLH1312" s="1"/>
      <c r="GLI1312" s="1"/>
      <c r="GLJ1312" s="1"/>
      <c r="GLK1312" s="1"/>
      <c r="GLL1312" s="1"/>
      <c r="GLM1312" s="1"/>
      <c r="GLN1312" s="1"/>
      <c r="GLO1312" s="1"/>
      <c r="GLP1312" s="1"/>
      <c r="GLQ1312" s="1"/>
      <c r="GLR1312" s="1"/>
      <c r="GLS1312" s="1"/>
      <c r="GLT1312" s="1"/>
      <c r="GLU1312" s="1"/>
      <c r="GLV1312" s="1"/>
      <c r="GLW1312" s="1"/>
      <c r="GLX1312" s="1"/>
      <c r="GLY1312" s="1"/>
      <c r="GLZ1312" s="1"/>
      <c r="GMA1312" s="1"/>
      <c r="GMB1312" s="1"/>
      <c r="GMC1312" s="1"/>
      <c r="GMD1312" s="1"/>
      <c r="GME1312" s="1"/>
      <c r="GMF1312" s="1"/>
      <c r="GMG1312" s="1"/>
      <c r="GMH1312" s="1"/>
      <c r="GMI1312" s="1"/>
      <c r="GMJ1312" s="1"/>
      <c r="GMK1312" s="1"/>
      <c r="GML1312" s="1"/>
      <c r="GMM1312" s="1"/>
      <c r="GMN1312" s="1"/>
      <c r="GMO1312" s="1"/>
      <c r="GMP1312" s="1"/>
      <c r="GMQ1312" s="1"/>
      <c r="GMR1312" s="1"/>
      <c r="GMS1312" s="1"/>
      <c r="GMT1312" s="1"/>
      <c r="GMU1312" s="1"/>
      <c r="GMV1312" s="1"/>
      <c r="GMW1312" s="1"/>
      <c r="GMX1312" s="1"/>
      <c r="GMY1312" s="1"/>
      <c r="GMZ1312" s="1"/>
      <c r="GNA1312" s="1"/>
      <c r="GNB1312" s="1"/>
      <c r="GNC1312" s="1"/>
      <c r="GND1312" s="1"/>
      <c r="GNE1312" s="1"/>
      <c r="GNF1312" s="1"/>
      <c r="GNG1312" s="1"/>
      <c r="GNH1312" s="1"/>
      <c r="GNI1312" s="1"/>
      <c r="GNJ1312" s="1"/>
      <c r="GNK1312" s="1"/>
      <c r="GNL1312" s="1"/>
      <c r="GNM1312" s="1"/>
      <c r="GNN1312" s="1"/>
      <c r="GNO1312" s="1"/>
      <c r="GNP1312" s="1"/>
      <c r="GNQ1312" s="1"/>
      <c r="GNR1312" s="1"/>
      <c r="GNS1312" s="1"/>
      <c r="GNT1312" s="1"/>
      <c r="GNU1312" s="1"/>
      <c r="GNV1312" s="1"/>
      <c r="GNW1312" s="1"/>
      <c r="GNX1312" s="1"/>
      <c r="GNY1312" s="1"/>
      <c r="GNZ1312" s="1"/>
      <c r="GOA1312" s="1"/>
      <c r="GOB1312" s="1"/>
      <c r="GOC1312" s="1"/>
      <c r="GOD1312" s="1"/>
      <c r="GOE1312" s="1"/>
      <c r="GOF1312" s="1"/>
      <c r="GOG1312" s="1"/>
      <c r="GOH1312" s="1"/>
      <c r="GOI1312" s="1"/>
      <c r="GOJ1312" s="1"/>
      <c r="GOK1312" s="1"/>
      <c r="GOL1312" s="1"/>
      <c r="GOM1312" s="1"/>
      <c r="GON1312" s="1"/>
      <c r="GOO1312" s="1"/>
      <c r="GOP1312" s="1"/>
      <c r="GOQ1312" s="1"/>
      <c r="GOR1312" s="1"/>
      <c r="GOS1312" s="1"/>
      <c r="GOT1312" s="1"/>
      <c r="GOU1312" s="1"/>
      <c r="GOV1312" s="1"/>
      <c r="GOW1312" s="1"/>
      <c r="GOX1312" s="1"/>
      <c r="GOY1312" s="1"/>
      <c r="GOZ1312" s="1"/>
      <c r="GPA1312" s="1"/>
      <c r="GPB1312" s="1"/>
      <c r="GPC1312" s="1"/>
      <c r="GPD1312" s="1"/>
      <c r="GPE1312" s="1"/>
      <c r="GPF1312" s="1"/>
      <c r="GPG1312" s="1"/>
      <c r="GPH1312" s="1"/>
      <c r="GPI1312" s="1"/>
      <c r="GPJ1312" s="1"/>
      <c r="GPK1312" s="1"/>
      <c r="GPL1312" s="1"/>
      <c r="GPM1312" s="1"/>
      <c r="GPN1312" s="1"/>
      <c r="GPO1312" s="1"/>
      <c r="GPP1312" s="1"/>
      <c r="GPQ1312" s="1"/>
      <c r="GPR1312" s="1"/>
      <c r="GPS1312" s="1"/>
      <c r="GPT1312" s="1"/>
      <c r="GPU1312" s="1"/>
      <c r="GPV1312" s="1"/>
      <c r="GPW1312" s="1"/>
      <c r="GPX1312" s="1"/>
      <c r="GPY1312" s="1"/>
      <c r="GPZ1312" s="1"/>
      <c r="GQA1312" s="1"/>
      <c r="GQB1312" s="1"/>
      <c r="GQC1312" s="1"/>
      <c r="GQD1312" s="1"/>
      <c r="GQE1312" s="1"/>
      <c r="GQF1312" s="1"/>
      <c r="GQG1312" s="1"/>
      <c r="GQH1312" s="1"/>
      <c r="GQI1312" s="1"/>
      <c r="GQJ1312" s="1"/>
      <c r="GQK1312" s="1"/>
      <c r="GQL1312" s="1"/>
      <c r="GQM1312" s="1"/>
      <c r="GQN1312" s="1"/>
      <c r="GQO1312" s="1"/>
      <c r="GQP1312" s="1"/>
      <c r="GQQ1312" s="1"/>
      <c r="GQR1312" s="1"/>
      <c r="GQS1312" s="1"/>
      <c r="GQT1312" s="1"/>
      <c r="GQU1312" s="1"/>
      <c r="GQV1312" s="1"/>
      <c r="GQW1312" s="1"/>
      <c r="GQX1312" s="1"/>
      <c r="GQY1312" s="1"/>
      <c r="GQZ1312" s="1"/>
      <c r="GRA1312" s="1"/>
      <c r="GRB1312" s="1"/>
      <c r="GRC1312" s="1"/>
      <c r="GRD1312" s="1"/>
      <c r="GRE1312" s="1"/>
      <c r="GRF1312" s="1"/>
      <c r="GRG1312" s="1"/>
      <c r="GRH1312" s="1"/>
      <c r="GRI1312" s="1"/>
      <c r="GRJ1312" s="1"/>
      <c r="GRK1312" s="1"/>
      <c r="GRL1312" s="1"/>
      <c r="GRM1312" s="1"/>
      <c r="GRN1312" s="1"/>
      <c r="GRO1312" s="1"/>
      <c r="GRP1312" s="1"/>
      <c r="GRQ1312" s="1"/>
      <c r="GRR1312" s="1"/>
      <c r="GRS1312" s="1"/>
      <c r="GRT1312" s="1"/>
      <c r="GRU1312" s="1"/>
      <c r="GRV1312" s="1"/>
      <c r="GRW1312" s="1"/>
      <c r="GRX1312" s="1"/>
      <c r="GRY1312" s="1"/>
      <c r="GRZ1312" s="1"/>
      <c r="GSA1312" s="1"/>
      <c r="GSB1312" s="1"/>
      <c r="GSC1312" s="1"/>
      <c r="GSD1312" s="1"/>
      <c r="GSE1312" s="1"/>
      <c r="GSF1312" s="1"/>
      <c r="GSG1312" s="1"/>
      <c r="GSH1312" s="1"/>
      <c r="GSI1312" s="1"/>
      <c r="GSJ1312" s="1"/>
      <c r="GSK1312" s="1"/>
      <c r="GSL1312" s="1"/>
      <c r="GSM1312" s="1"/>
      <c r="GSN1312" s="1"/>
      <c r="GSO1312" s="1"/>
      <c r="GSP1312" s="1"/>
      <c r="GSQ1312" s="1"/>
      <c r="GSR1312" s="1"/>
      <c r="GSS1312" s="1"/>
      <c r="GST1312" s="1"/>
      <c r="GSU1312" s="1"/>
      <c r="GSV1312" s="1"/>
      <c r="GSW1312" s="1"/>
      <c r="GSX1312" s="1"/>
      <c r="GSY1312" s="1"/>
      <c r="GSZ1312" s="1"/>
      <c r="GTA1312" s="1"/>
      <c r="GTB1312" s="1"/>
      <c r="GTC1312" s="1"/>
      <c r="GTD1312" s="1"/>
      <c r="GTE1312" s="1"/>
      <c r="GTF1312" s="1"/>
      <c r="GTG1312" s="1"/>
      <c r="GTH1312" s="1"/>
      <c r="GTI1312" s="1"/>
      <c r="GTJ1312" s="1"/>
      <c r="GTK1312" s="1"/>
      <c r="GTL1312" s="1"/>
      <c r="GTM1312" s="1"/>
      <c r="GTN1312" s="1"/>
      <c r="GTO1312" s="1"/>
      <c r="GTP1312" s="1"/>
      <c r="GTQ1312" s="1"/>
      <c r="GTR1312" s="1"/>
      <c r="GTS1312" s="1"/>
      <c r="GTT1312" s="1"/>
      <c r="GTU1312" s="1"/>
      <c r="GTV1312" s="1"/>
      <c r="GTW1312" s="1"/>
      <c r="GTX1312" s="1"/>
      <c r="GTY1312" s="1"/>
      <c r="GTZ1312" s="1"/>
      <c r="GUA1312" s="1"/>
      <c r="GUB1312" s="1"/>
      <c r="GUC1312" s="1"/>
      <c r="GUD1312" s="1"/>
      <c r="GUE1312" s="1"/>
      <c r="GUF1312" s="1"/>
      <c r="GUG1312" s="1"/>
      <c r="GUH1312" s="1"/>
      <c r="GUI1312" s="1"/>
      <c r="GUJ1312" s="1"/>
      <c r="GUK1312" s="1"/>
      <c r="GUL1312" s="1"/>
      <c r="GUM1312" s="1"/>
      <c r="GUN1312" s="1"/>
      <c r="GUO1312" s="1"/>
      <c r="GUP1312" s="1"/>
      <c r="GUQ1312" s="1"/>
      <c r="GUR1312" s="1"/>
      <c r="GUS1312" s="1"/>
      <c r="GUT1312" s="1"/>
      <c r="GUU1312" s="1"/>
      <c r="GUV1312" s="1"/>
      <c r="GUW1312" s="1"/>
      <c r="GUX1312" s="1"/>
      <c r="GUY1312" s="1"/>
      <c r="GUZ1312" s="1"/>
      <c r="GVA1312" s="1"/>
      <c r="GVB1312" s="1"/>
      <c r="GVC1312" s="1"/>
      <c r="GVD1312" s="1"/>
      <c r="GVE1312" s="1"/>
      <c r="GVF1312" s="1"/>
      <c r="GVG1312" s="1"/>
      <c r="GVH1312" s="1"/>
      <c r="GVI1312" s="1"/>
      <c r="GVJ1312" s="1"/>
      <c r="GVK1312" s="1"/>
      <c r="GVL1312" s="1"/>
      <c r="GVM1312" s="1"/>
      <c r="GVN1312" s="1"/>
      <c r="GVO1312" s="1"/>
      <c r="GVP1312" s="1"/>
      <c r="GVQ1312" s="1"/>
      <c r="GVR1312" s="1"/>
      <c r="GVS1312" s="1"/>
      <c r="GVT1312" s="1"/>
      <c r="GVU1312" s="1"/>
      <c r="GVV1312" s="1"/>
      <c r="GVW1312" s="1"/>
      <c r="GVX1312" s="1"/>
      <c r="GVY1312" s="1"/>
      <c r="GVZ1312" s="1"/>
      <c r="GWA1312" s="1"/>
      <c r="GWB1312" s="1"/>
      <c r="GWC1312" s="1"/>
      <c r="GWD1312" s="1"/>
      <c r="GWE1312" s="1"/>
      <c r="GWF1312" s="1"/>
      <c r="GWG1312" s="1"/>
      <c r="GWH1312" s="1"/>
      <c r="GWI1312" s="1"/>
      <c r="GWJ1312" s="1"/>
      <c r="GWK1312" s="1"/>
      <c r="GWL1312" s="1"/>
      <c r="GWM1312" s="1"/>
      <c r="GWN1312" s="1"/>
      <c r="GWO1312" s="1"/>
      <c r="GWP1312" s="1"/>
      <c r="GWQ1312" s="1"/>
      <c r="GWR1312" s="1"/>
      <c r="GWS1312" s="1"/>
      <c r="GWT1312" s="1"/>
      <c r="GWU1312" s="1"/>
      <c r="GWV1312" s="1"/>
      <c r="GWW1312" s="1"/>
      <c r="GWX1312" s="1"/>
      <c r="GWY1312" s="1"/>
      <c r="GWZ1312" s="1"/>
      <c r="GXA1312" s="1"/>
      <c r="GXB1312" s="1"/>
      <c r="GXC1312" s="1"/>
      <c r="GXD1312" s="1"/>
      <c r="GXE1312" s="1"/>
      <c r="GXF1312" s="1"/>
      <c r="GXG1312" s="1"/>
      <c r="GXH1312" s="1"/>
      <c r="GXI1312" s="1"/>
      <c r="GXJ1312" s="1"/>
      <c r="GXK1312" s="1"/>
      <c r="GXL1312" s="1"/>
      <c r="GXM1312" s="1"/>
      <c r="GXN1312" s="1"/>
      <c r="GXO1312" s="1"/>
      <c r="GXP1312" s="1"/>
      <c r="GXQ1312" s="1"/>
      <c r="GXR1312" s="1"/>
      <c r="GXS1312" s="1"/>
      <c r="GXT1312" s="1"/>
      <c r="GXU1312" s="1"/>
      <c r="GXV1312" s="1"/>
      <c r="GXW1312" s="1"/>
      <c r="GXX1312" s="1"/>
      <c r="GXY1312" s="1"/>
      <c r="GXZ1312" s="1"/>
      <c r="GYA1312" s="1"/>
      <c r="GYB1312" s="1"/>
      <c r="GYC1312" s="1"/>
      <c r="GYD1312" s="1"/>
      <c r="GYE1312" s="1"/>
      <c r="GYF1312" s="1"/>
      <c r="GYG1312" s="1"/>
      <c r="GYH1312" s="1"/>
      <c r="GYI1312" s="1"/>
      <c r="GYJ1312" s="1"/>
      <c r="GYK1312" s="1"/>
      <c r="GYL1312" s="1"/>
      <c r="GYM1312" s="1"/>
      <c r="GYN1312" s="1"/>
      <c r="GYO1312" s="1"/>
      <c r="GYP1312" s="1"/>
      <c r="GYQ1312" s="1"/>
      <c r="GYR1312" s="1"/>
      <c r="GYS1312" s="1"/>
      <c r="GYT1312" s="1"/>
      <c r="GYU1312" s="1"/>
      <c r="GYV1312" s="1"/>
      <c r="GYW1312" s="1"/>
      <c r="GYX1312" s="1"/>
      <c r="GYY1312" s="1"/>
      <c r="GYZ1312" s="1"/>
      <c r="GZA1312" s="1"/>
      <c r="GZB1312" s="1"/>
      <c r="GZC1312" s="1"/>
      <c r="GZD1312" s="1"/>
      <c r="GZE1312" s="1"/>
      <c r="GZF1312" s="1"/>
      <c r="GZG1312" s="1"/>
      <c r="GZH1312" s="1"/>
      <c r="GZI1312" s="1"/>
      <c r="GZJ1312" s="1"/>
      <c r="GZK1312" s="1"/>
      <c r="GZL1312" s="1"/>
      <c r="GZM1312" s="1"/>
      <c r="GZN1312" s="1"/>
      <c r="GZO1312" s="1"/>
      <c r="GZP1312" s="1"/>
      <c r="GZQ1312" s="1"/>
      <c r="GZR1312" s="1"/>
      <c r="GZS1312" s="1"/>
      <c r="GZT1312" s="1"/>
      <c r="GZU1312" s="1"/>
      <c r="GZV1312" s="1"/>
      <c r="GZW1312" s="1"/>
      <c r="GZX1312" s="1"/>
      <c r="GZY1312" s="1"/>
      <c r="GZZ1312" s="1"/>
      <c r="HAA1312" s="1"/>
      <c r="HAB1312" s="1"/>
      <c r="HAC1312" s="1"/>
      <c r="HAD1312" s="1"/>
      <c r="HAE1312" s="1"/>
      <c r="HAF1312" s="1"/>
      <c r="HAG1312" s="1"/>
      <c r="HAH1312" s="1"/>
      <c r="HAI1312" s="1"/>
      <c r="HAJ1312" s="1"/>
      <c r="HAK1312" s="1"/>
      <c r="HAL1312" s="1"/>
      <c r="HAM1312" s="1"/>
      <c r="HAN1312" s="1"/>
      <c r="HAO1312" s="1"/>
      <c r="HAP1312" s="1"/>
      <c r="HAQ1312" s="1"/>
      <c r="HAR1312" s="1"/>
      <c r="HAS1312" s="1"/>
      <c r="HAT1312" s="1"/>
      <c r="HAU1312" s="1"/>
      <c r="HAV1312" s="1"/>
      <c r="HAW1312" s="1"/>
      <c r="HAX1312" s="1"/>
      <c r="HAY1312" s="1"/>
      <c r="HAZ1312" s="1"/>
      <c r="HBA1312" s="1"/>
      <c r="HBB1312" s="1"/>
      <c r="HBC1312" s="1"/>
      <c r="HBD1312" s="1"/>
      <c r="HBE1312" s="1"/>
      <c r="HBF1312" s="1"/>
      <c r="HBG1312" s="1"/>
      <c r="HBH1312" s="1"/>
      <c r="HBI1312" s="1"/>
      <c r="HBJ1312" s="1"/>
      <c r="HBK1312" s="1"/>
      <c r="HBL1312" s="1"/>
      <c r="HBM1312" s="1"/>
      <c r="HBN1312" s="1"/>
      <c r="HBO1312" s="1"/>
      <c r="HBP1312" s="1"/>
      <c r="HBQ1312" s="1"/>
      <c r="HBR1312" s="1"/>
      <c r="HBS1312" s="1"/>
      <c r="HBT1312" s="1"/>
      <c r="HBU1312" s="1"/>
      <c r="HBV1312" s="1"/>
      <c r="HBW1312" s="1"/>
      <c r="HBX1312" s="1"/>
      <c r="HBY1312" s="1"/>
      <c r="HBZ1312" s="1"/>
      <c r="HCA1312" s="1"/>
      <c r="HCB1312" s="1"/>
      <c r="HCC1312" s="1"/>
      <c r="HCD1312" s="1"/>
      <c r="HCE1312" s="1"/>
      <c r="HCF1312" s="1"/>
      <c r="HCG1312" s="1"/>
      <c r="HCH1312" s="1"/>
      <c r="HCI1312" s="1"/>
      <c r="HCJ1312" s="1"/>
      <c r="HCK1312" s="1"/>
      <c r="HCL1312" s="1"/>
      <c r="HCM1312" s="1"/>
      <c r="HCN1312" s="1"/>
      <c r="HCO1312" s="1"/>
      <c r="HCP1312" s="1"/>
      <c r="HCQ1312" s="1"/>
      <c r="HCR1312" s="1"/>
      <c r="HCS1312" s="1"/>
      <c r="HCT1312" s="1"/>
      <c r="HCU1312" s="1"/>
      <c r="HCV1312" s="1"/>
      <c r="HCW1312" s="1"/>
      <c r="HCX1312" s="1"/>
      <c r="HCY1312" s="1"/>
      <c r="HCZ1312" s="1"/>
      <c r="HDA1312" s="1"/>
      <c r="HDB1312" s="1"/>
      <c r="HDC1312" s="1"/>
      <c r="HDD1312" s="1"/>
      <c r="HDE1312" s="1"/>
      <c r="HDF1312" s="1"/>
      <c r="HDG1312" s="1"/>
      <c r="HDH1312" s="1"/>
      <c r="HDI1312" s="1"/>
      <c r="HDJ1312" s="1"/>
      <c r="HDK1312" s="1"/>
      <c r="HDL1312" s="1"/>
      <c r="HDM1312" s="1"/>
      <c r="HDN1312" s="1"/>
      <c r="HDO1312" s="1"/>
      <c r="HDP1312" s="1"/>
      <c r="HDQ1312" s="1"/>
      <c r="HDR1312" s="1"/>
      <c r="HDS1312" s="1"/>
      <c r="HDT1312" s="1"/>
      <c r="HDU1312" s="1"/>
      <c r="HDV1312" s="1"/>
      <c r="HDW1312" s="1"/>
      <c r="HDX1312" s="1"/>
      <c r="HDY1312" s="1"/>
      <c r="HDZ1312" s="1"/>
      <c r="HEA1312" s="1"/>
      <c r="HEB1312" s="1"/>
      <c r="HEC1312" s="1"/>
      <c r="HED1312" s="1"/>
      <c r="HEE1312" s="1"/>
      <c r="HEF1312" s="1"/>
      <c r="HEG1312" s="1"/>
      <c r="HEH1312" s="1"/>
      <c r="HEI1312" s="1"/>
      <c r="HEJ1312" s="1"/>
      <c r="HEK1312" s="1"/>
      <c r="HEL1312" s="1"/>
      <c r="HEM1312" s="1"/>
      <c r="HEN1312" s="1"/>
      <c r="HEO1312" s="1"/>
      <c r="HEP1312" s="1"/>
      <c r="HEQ1312" s="1"/>
      <c r="HER1312" s="1"/>
      <c r="HES1312" s="1"/>
      <c r="HET1312" s="1"/>
      <c r="HEU1312" s="1"/>
      <c r="HEV1312" s="1"/>
      <c r="HEW1312" s="1"/>
      <c r="HEX1312" s="1"/>
      <c r="HEY1312" s="1"/>
      <c r="HEZ1312" s="1"/>
      <c r="HFA1312" s="1"/>
      <c r="HFB1312" s="1"/>
      <c r="HFC1312" s="1"/>
      <c r="HFD1312" s="1"/>
      <c r="HFE1312" s="1"/>
      <c r="HFF1312" s="1"/>
      <c r="HFG1312" s="1"/>
      <c r="HFH1312" s="1"/>
      <c r="HFI1312" s="1"/>
      <c r="HFJ1312" s="1"/>
      <c r="HFK1312" s="1"/>
      <c r="HFL1312" s="1"/>
      <c r="HFM1312" s="1"/>
      <c r="HFN1312" s="1"/>
      <c r="HFO1312" s="1"/>
      <c r="HFP1312" s="1"/>
      <c r="HFQ1312" s="1"/>
      <c r="HFR1312" s="1"/>
      <c r="HFS1312" s="1"/>
      <c r="HFT1312" s="1"/>
      <c r="HFU1312" s="1"/>
      <c r="HFV1312" s="1"/>
      <c r="HFW1312" s="1"/>
      <c r="HFX1312" s="1"/>
      <c r="HFY1312" s="1"/>
      <c r="HFZ1312" s="1"/>
      <c r="HGA1312" s="1"/>
      <c r="HGB1312" s="1"/>
      <c r="HGC1312" s="1"/>
      <c r="HGD1312" s="1"/>
      <c r="HGE1312" s="1"/>
      <c r="HGF1312" s="1"/>
      <c r="HGG1312" s="1"/>
      <c r="HGH1312" s="1"/>
      <c r="HGI1312" s="1"/>
      <c r="HGJ1312" s="1"/>
      <c r="HGK1312" s="1"/>
      <c r="HGL1312" s="1"/>
      <c r="HGM1312" s="1"/>
      <c r="HGN1312" s="1"/>
      <c r="HGO1312" s="1"/>
      <c r="HGP1312" s="1"/>
      <c r="HGQ1312" s="1"/>
      <c r="HGR1312" s="1"/>
      <c r="HGS1312" s="1"/>
      <c r="HGT1312" s="1"/>
      <c r="HGU1312" s="1"/>
      <c r="HGV1312" s="1"/>
      <c r="HGW1312" s="1"/>
      <c r="HGX1312" s="1"/>
      <c r="HGY1312" s="1"/>
      <c r="HGZ1312" s="1"/>
      <c r="HHA1312" s="1"/>
      <c r="HHB1312" s="1"/>
      <c r="HHC1312" s="1"/>
      <c r="HHD1312" s="1"/>
      <c r="HHE1312" s="1"/>
      <c r="HHF1312" s="1"/>
      <c r="HHG1312" s="1"/>
      <c r="HHH1312" s="1"/>
      <c r="HHI1312" s="1"/>
      <c r="HHJ1312" s="1"/>
      <c r="HHK1312" s="1"/>
      <c r="HHL1312" s="1"/>
      <c r="HHM1312" s="1"/>
      <c r="HHN1312" s="1"/>
      <c r="HHO1312" s="1"/>
      <c r="HHP1312" s="1"/>
      <c r="HHQ1312" s="1"/>
      <c r="HHR1312" s="1"/>
      <c r="HHS1312" s="1"/>
      <c r="HHT1312" s="1"/>
      <c r="HHU1312" s="1"/>
      <c r="HHV1312" s="1"/>
      <c r="HHW1312" s="1"/>
      <c r="HHX1312" s="1"/>
      <c r="HHY1312" s="1"/>
      <c r="HHZ1312" s="1"/>
      <c r="HIA1312" s="1"/>
      <c r="HIB1312" s="1"/>
      <c r="HIC1312" s="1"/>
      <c r="HID1312" s="1"/>
      <c r="HIE1312" s="1"/>
      <c r="HIF1312" s="1"/>
      <c r="HIG1312" s="1"/>
      <c r="HIH1312" s="1"/>
      <c r="HII1312" s="1"/>
      <c r="HIJ1312" s="1"/>
      <c r="HIK1312" s="1"/>
      <c r="HIL1312" s="1"/>
      <c r="HIM1312" s="1"/>
      <c r="HIN1312" s="1"/>
      <c r="HIO1312" s="1"/>
      <c r="HIP1312" s="1"/>
      <c r="HIQ1312" s="1"/>
      <c r="HIR1312" s="1"/>
      <c r="HIS1312" s="1"/>
      <c r="HIT1312" s="1"/>
      <c r="HIU1312" s="1"/>
      <c r="HIV1312" s="1"/>
      <c r="HIW1312" s="1"/>
      <c r="HIX1312" s="1"/>
      <c r="HIY1312" s="1"/>
      <c r="HIZ1312" s="1"/>
      <c r="HJA1312" s="1"/>
      <c r="HJB1312" s="1"/>
      <c r="HJC1312" s="1"/>
      <c r="HJD1312" s="1"/>
      <c r="HJE1312" s="1"/>
      <c r="HJF1312" s="1"/>
      <c r="HJG1312" s="1"/>
      <c r="HJH1312" s="1"/>
      <c r="HJI1312" s="1"/>
      <c r="HJJ1312" s="1"/>
      <c r="HJK1312" s="1"/>
      <c r="HJL1312" s="1"/>
      <c r="HJM1312" s="1"/>
      <c r="HJN1312" s="1"/>
      <c r="HJO1312" s="1"/>
      <c r="HJP1312" s="1"/>
      <c r="HJQ1312" s="1"/>
      <c r="HJR1312" s="1"/>
      <c r="HJS1312" s="1"/>
      <c r="HJT1312" s="1"/>
      <c r="HJU1312" s="1"/>
      <c r="HJV1312" s="1"/>
      <c r="HJW1312" s="1"/>
      <c r="HJX1312" s="1"/>
      <c r="HJY1312" s="1"/>
      <c r="HJZ1312" s="1"/>
      <c r="HKA1312" s="1"/>
      <c r="HKB1312" s="1"/>
      <c r="HKC1312" s="1"/>
      <c r="HKD1312" s="1"/>
      <c r="HKE1312" s="1"/>
      <c r="HKF1312" s="1"/>
      <c r="HKG1312" s="1"/>
      <c r="HKH1312" s="1"/>
      <c r="HKI1312" s="1"/>
      <c r="HKJ1312" s="1"/>
      <c r="HKK1312" s="1"/>
      <c r="HKL1312" s="1"/>
      <c r="HKM1312" s="1"/>
      <c r="HKN1312" s="1"/>
      <c r="HKO1312" s="1"/>
      <c r="HKP1312" s="1"/>
      <c r="HKQ1312" s="1"/>
      <c r="HKR1312" s="1"/>
      <c r="HKS1312" s="1"/>
      <c r="HKT1312" s="1"/>
      <c r="HKU1312" s="1"/>
      <c r="HKV1312" s="1"/>
      <c r="HKW1312" s="1"/>
      <c r="HKX1312" s="1"/>
      <c r="HKY1312" s="1"/>
      <c r="HKZ1312" s="1"/>
      <c r="HLA1312" s="1"/>
      <c r="HLB1312" s="1"/>
      <c r="HLC1312" s="1"/>
      <c r="HLD1312" s="1"/>
      <c r="HLE1312" s="1"/>
      <c r="HLF1312" s="1"/>
      <c r="HLG1312" s="1"/>
      <c r="HLH1312" s="1"/>
      <c r="HLI1312" s="1"/>
      <c r="HLJ1312" s="1"/>
      <c r="HLK1312" s="1"/>
      <c r="HLL1312" s="1"/>
      <c r="HLM1312" s="1"/>
      <c r="HLN1312" s="1"/>
      <c r="HLO1312" s="1"/>
      <c r="HLP1312" s="1"/>
      <c r="HLQ1312" s="1"/>
      <c r="HLR1312" s="1"/>
      <c r="HLS1312" s="1"/>
      <c r="HLT1312" s="1"/>
      <c r="HLU1312" s="1"/>
      <c r="HLV1312" s="1"/>
      <c r="HLW1312" s="1"/>
      <c r="HLX1312" s="1"/>
      <c r="HLY1312" s="1"/>
      <c r="HLZ1312" s="1"/>
      <c r="HMA1312" s="1"/>
      <c r="HMB1312" s="1"/>
      <c r="HMC1312" s="1"/>
      <c r="HMD1312" s="1"/>
      <c r="HME1312" s="1"/>
      <c r="HMF1312" s="1"/>
      <c r="HMG1312" s="1"/>
      <c r="HMH1312" s="1"/>
      <c r="HMI1312" s="1"/>
      <c r="HMJ1312" s="1"/>
      <c r="HMK1312" s="1"/>
      <c r="HML1312" s="1"/>
      <c r="HMM1312" s="1"/>
      <c r="HMN1312" s="1"/>
      <c r="HMO1312" s="1"/>
      <c r="HMP1312" s="1"/>
      <c r="HMQ1312" s="1"/>
      <c r="HMR1312" s="1"/>
      <c r="HMS1312" s="1"/>
      <c r="HMT1312" s="1"/>
      <c r="HMU1312" s="1"/>
      <c r="HMV1312" s="1"/>
      <c r="HMW1312" s="1"/>
      <c r="HMX1312" s="1"/>
      <c r="HMY1312" s="1"/>
      <c r="HMZ1312" s="1"/>
      <c r="HNA1312" s="1"/>
      <c r="HNB1312" s="1"/>
      <c r="HNC1312" s="1"/>
      <c r="HND1312" s="1"/>
      <c r="HNE1312" s="1"/>
      <c r="HNF1312" s="1"/>
      <c r="HNG1312" s="1"/>
      <c r="HNH1312" s="1"/>
      <c r="HNI1312" s="1"/>
      <c r="HNJ1312" s="1"/>
      <c r="HNK1312" s="1"/>
      <c r="HNL1312" s="1"/>
      <c r="HNM1312" s="1"/>
      <c r="HNN1312" s="1"/>
      <c r="HNO1312" s="1"/>
      <c r="HNP1312" s="1"/>
      <c r="HNQ1312" s="1"/>
      <c r="HNR1312" s="1"/>
      <c r="HNS1312" s="1"/>
      <c r="HNT1312" s="1"/>
      <c r="HNU1312" s="1"/>
      <c r="HNV1312" s="1"/>
      <c r="HNW1312" s="1"/>
      <c r="HNX1312" s="1"/>
      <c r="HNY1312" s="1"/>
      <c r="HNZ1312" s="1"/>
      <c r="HOA1312" s="1"/>
      <c r="HOB1312" s="1"/>
      <c r="HOC1312" s="1"/>
      <c r="HOD1312" s="1"/>
      <c r="HOE1312" s="1"/>
      <c r="HOF1312" s="1"/>
      <c r="HOG1312" s="1"/>
      <c r="HOH1312" s="1"/>
      <c r="HOI1312" s="1"/>
      <c r="HOJ1312" s="1"/>
      <c r="HOK1312" s="1"/>
      <c r="HOL1312" s="1"/>
      <c r="HOM1312" s="1"/>
      <c r="HON1312" s="1"/>
      <c r="HOO1312" s="1"/>
      <c r="HOP1312" s="1"/>
      <c r="HOQ1312" s="1"/>
      <c r="HOR1312" s="1"/>
      <c r="HOS1312" s="1"/>
      <c r="HOT1312" s="1"/>
      <c r="HOU1312" s="1"/>
      <c r="HOV1312" s="1"/>
      <c r="HOW1312" s="1"/>
      <c r="HOX1312" s="1"/>
      <c r="HOY1312" s="1"/>
      <c r="HOZ1312" s="1"/>
      <c r="HPA1312" s="1"/>
      <c r="HPB1312" s="1"/>
      <c r="HPC1312" s="1"/>
      <c r="HPD1312" s="1"/>
      <c r="HPE1312" s="1"/>
      <c r="HPF1312" s="1"/>
      <c r="HPG1312" s="1"/>
      <c r="HPH1312" s="1"/>
      <c r="HPI1312" s="1"/>
      <c r="HPJ1312" s="1"/>
      <c r="HPK1312" s="1"/>
      <c r="HPL1312" s="1"/>
      <c r="HPM1312" s="1"/>
      <c r="HPN1312" s="1"/>
      <c r="HPO1312" s="1"/>
      <c r="HPP1312" s="1"/>
      <c r="HPQ1312" s="1"/>
      <c r="HPR1312" s="1"/>
      <c r="HPS1312" s="1"/>
      <c r="HPT1312" s="1"/>
      <c r="HPU1312" s="1"/>
      <c r="HPV1312" s="1"/>
      <c r="HPW1312" s="1"/>
      <c r="HPX1312" s="1"/>
      <c r="HPY1312" s="1"/>
      <c r="HPZ1312" s="1"/>
      <c r="HQA1312" s="1"/>
      <c r="HQB1312" s="1"/>
      <c r="HQC1312" s="1"/>
      <c r="HQD1312" s="1"/>
      <c r="HQE1312" s="1"/>
      <c r="HQF1312" s="1"/>
      <c r="HQG1312" s="1"/>
      <c r="HQH1312" s="1"/>
      <c r="HQI1312" s="1"/>
      <c r="HQJ1312" s="1"/>
      <c r="HQK1312" s="1"/>
      <c r="HQL1312" s="1"/>
      <c r="HQM1312" s="1"/>
      <c r="HQN1312" s="1"/>
      <c r="HQO1312" s="1"/>
      <c r="HQP1312" s="1"/>
      <c r="HQQ1312" s="1"/>
      <c r="HQR1312" s="1"/>
      <c r="HQS1312" s="1"/>
      <c r="HQT1312" s="1"/>
      <c r="HQU1312" s="1"/>
      <c r="HQV1312" s="1"/>
      <c r="HQW1312" s="1"/>
      <c r="HQX1312" s="1"/>
      <c r="HQY1312" s="1"/>
      <c r="HQZ1312" s="1"/>
      <c r="HRA1312" s="1"/>
      <c r="HRB1312" s="1"/>
      <c r="HRC1312" s="1"/>
      <c r="HRD1312" s="1"/>
      <c r="HRE1312" s="1"/>
      <c r="HRF1312" s="1"/>
      <c r="HRG1312" s="1"/>
      <c r="HRH1312" s="1"/>
      <c r="HRI1312" s="1"/>
      <c r="HRJ1312" s="1"/>
      <c r="HRK1312" s="1"/>
      <c r="HRL1312" s="1"/>
      <c r="HRM1312" s="1"/>
      <c r="HRN1312" s="1"/>
      <c r="HRO1312" s="1"/>
      <c r="HRP1312" s="1"/>
      <c r="HRQ1312" s="1"/>
      <c r="HRR1312" s="1"/>
      <c r="HRS1312" s="1"/>
      <c r="HRT1312" s="1"/>
      <c r="HRU1312" s="1"/>
      <c r="HRV1312" s="1"/>
      <c r="HRW1312" s="1"/>
      <c r="HRX1312" s="1"/>
      <c r="HRY1312" s="1"/>
      <c r="HRZ1312" s="1"/>
      <c r="HSA1312" s="1"/>
      <c r="HSB1312" s="1"/>
      <c r="HSC1312" s="1"/>
      <c r="HSD1312" s="1"/>
      <c r="HSE1312" s="1"/>
      <c r="HSF1312" s="1"/>
      <c r="HSG1312" s="1"/>
      <c r="HSH1312" s="1"/>
      <c r="HSI1312" s="1"/>
      <c r="HSJ1312" s="1"/>
      <c r="HSK1312" s="1"/>
      <c r="HSL1312" s="1"/>
      <c r="HSM1312" s="1"/>
      <c r="HSN1312" s="1"/>
      <c r="HSO1312" s="1"/>
      <c r="HSP1312" s="1"/>
      <c r="HSQ1312" s="1"/>
      <c r="HSR1312" s="1"/>
      <c r="HSS1312" s="1"/>
      <c r="HST1312" s="1"/>
      <c r="HSU1312" s="1"/>
      <c r="HSV1312" s="1"/>
      <c r="HSW1312" s="1"/>
      <c r="HSX1312" s="1"/>
      <c r="HSY1312" s="1"/>
      <c r="HSZ1312" s="1"/>
      <c r="HTA1312" s="1"/>
      <c r="HTB1312" s="1"/>
      <c r="HTC1312" s="1"/>
      <c r="HTD1312" s="1"/>
      <c r="HTE1312" s="1"/>
      <c r="HTF1312" s="1"/>
      <c r="HTG1312" s="1"/>
      <c r="HTH1312" s="1"/>
      <c r="HTI1312" s="1"/>
      <c r="HTJ1312" s="1"/>
      <c r="HTK1312" s="1"/>
      <c r="HTL1312" s="1"/>
      <c r="HTM1312" s="1"/>
      <c r="HTN1312" s="1"/>
      <c r="HTO1312" s="1"/>
      <c r="HTP1312" s="1"/>
      <c r="HTQ1312" s="1"/>
      <c r="HTR1312" s="1"/>
      <c r="HTS1312" s="1"/>
      <c r="HTT1312" s="1"/>
      <c r="HTU1312" s="1"/>
      <c r="HTV1312" s="1"/>
      <c r="HTW1312" s="1"/>
      <c r="HTX1312" s="1"/>
      <c r="HTY1312" s="1"/>
      <c r="HTZ1312" s="1"/>
      <c r="HUA1312" s="1"/>
      <c r="HUB1312" s="1"/>
      <c r="HUC1312" s="1"/>
      <c r="HUD1312" s="1"/>
      <c r="HUE1312" s="1"/>
      <c r="HUF1312" s="1"/>
      <c r="HUG1312" s="1"/>
      <c r="HUH1312" s="1"/>
      <c r="HUI1312" s="1"/>
      <c r="HUJ1312" s="1"/>
      <c r="HUK1312" s="1"/>
      <c r="HUL1312" s="1"/>
      <c r="HUM1312" s="1"/>
      <c r="HUN1312" s="1"/>
      <c r="HUO1312" s="1"/>
      <c r="HUP1312" s="1"/>
      <c r="HUQ1312" s="1"/>
      <c r="HUR1312" s="1"/>
      <c r="HUS1312" s="1"/>
      <c r="HUT1312" s="1"/>
      <c r="HUU1312" s="1"/>
      <c r="HUV1312" s="1"/>
      <c r="HUW1312" s="1"/>
      <c r="HUX1312" s="1"/>
      <c r="HUY1312" s="1"/>
      <c r="HUZ1312" s="1"/>
      <c r="HVA1312" s="1"/>
      <c r="HVB1312" s="1"/>
      <c r="HVC1312" s="1"/>
      <c r="HVD1312" s="1"/>
      <c r="HVE1312" s="1"/>
      <c r="HVF1312" s="1"/>
      <c r="HVG1312" s="1"/>
      <c r="HVH1312" s="1"/>
      <c r="HVI1312" s="1"/>
      <c r="HVJ1312" s="1"/>
      <c r="HVK1312" s="1"/>
      <c r="HVL1312" s="1"/>
      <c r="HVM1312" s="1"/>
      <c r="HVN1312" s="1"/>
      <c r="HVO1312" s="1"/>
      <c r="HVP1312" s="1"/>
      <c r="HVQ1312" s="1"/>
      <c r="HVR1312" s="1"/>
      <c r="HVS1312" s="1"/>
      <c r="HVT1312" s="1"/>
      <c r="HVU1312" s="1"/>
      <c r="HVV1312" s="1"/>
      <c r="HVW1312" s="1"/>
      <c r="HVX1312" s="1"/>
      <c r="HVY1312" s="1"/>
      <c r="HVZ1312" s="1"/>
      <c r="HWA1312" s="1"/>
      <c r="HWB1312" s="1"/>
      <c r="HWC1312" s="1"/>
      <c r="HWD1312" s="1"/>
      <c r="HWE1312" s="1"/>
      <c r="HWF1312" s="1"/>
      <c r="HWG1312" s="1"/>
      <c r="HWH1312" s="1"/>
      <c r="HWI1312" s="1"/>
      <c r="HWJ1312" s="1"/>
      <c r="HWK1312" s="1"/>
      <c r="HWL1312" s="1"/>
      <c r="HWM1312" s="1"/>
      <c r="HWN1312" s="1"/>
      <c r="HWO1312" s="1"/>
      <c r="HWP1312" s="1"/>
      <c r="HWQ1312" s="1"/>
      <c r="HWR1312" s="1"/>
      <c r="HWS1312" s="1"/>
      <c r="HWT1312" s="1"/>
      <c r="HWU1312" s="1"/>
      <c r="HWV1312" s="1"/>
      <c r="HWW1312" s="1"/>
      <c r="HWX1312" s="1"/>
      <c r="HWY1312" s="1"/>
      <c r="HWZ1312" s="1"/>
      <c r="HXA1312" s="1"/>
      <c r="HXB1312" s="1"/>
      <c r="HXC1312" s="1"/>
      <c r="HXD1312" s="1"/>
      <c r="HXE1312" s="1"/>
      <c r="HXF1312" s="1"/>
      <c r="HXG1312" s="1"/>
      <c r="HXH1312" s="1"/>
      <c r="HXI1312" s="1"/>
      <c r="HXJ1312" s="1"/>
      <c r="HXK1312" s="1"/>
      <c r="HXL1312" s="1"/>
      <c r="HXM1312" s="1"/>
      <c r="HXN1312" s="1"/>
      <c r="HXO1312" s="1"/>
      <c r="HXP1312" s="1"/>
      <c r="HXQ1312" s="1"/>
      <c r="HXR1312" s="1"/>
      <c r="HXS1312" s="1"/>
      <c r="HXT1312" s="1"/>
      <c r="HXU1312" s="1"/>
      <c r="HXV1312" s="1"/>
      <c r="HXW1312" s="1"/>
      <c r="HXX1312" s="1"/>
      <c r="HXY1312" s="1"/>
      <c r="HXZ1312" s="1"/>
      <c r="HYA1312" s="1"/>
      <c r="HYB1312" s="1"/>
      <c r="HYC1312" s="1"/>
      <c r="HYD1312" s="1"/>
      <c r="HYE1312" s="1"/>
      <c r="HYF1312" s="1"/>
      <c r="HYG1312" s="1"/>
      <c r="HYH1312" s="1"/>
      <c r="HYI1312" s="1"/>
      <c r="HYJ1312" s="1"/>
      <c r="HYK1312" s="1"/>
      <c r="HYL1312" s="1"/>
      <c r="HYM1312" s="1"/>
      <c r="HYN1312" s="1"/>
      <c r="HYO1312" s="1"/>
      <c r="HYP1312" s="1"/>
      <c r="HYQ1312" s="1"/>
      <c r="HYR1312" s="1"/>
      <c r="HYS1312" s="1"/>
      <c r="HYT1312" s="1"/>
      <c r="HYU1312" s="1"/>
      <c r="HYV1312" s="1"/>
      <c r="HYW1312" s="1"/>
      <c r="HYX1312" s="1"/>
      <c r="HYY1312" s="1"/>
      <c r="HYZ1312" s="1"/>
      <c r="HZA1312" s="1"/>
      <c r="HZB1312" s="1"/>
      <c r="HZC1312" s="1"/>
      <c r="HZD1312" s="1"/>
      <c r="HZE1312" s="1"/>
      <c r="HZF1312" s="1"/>
      <c r="HZG1312" s="1"/>
      <c r="HZH1312" s="1"/>
      <c r="HZI1312" s="1"/>
      <c r="HZJ1312" s="1"/>
      <c r="HZK1312" s="1"/>
      <c r="HZL1312" s="1"/>
      <c r="HZM1312" s="1"/>
      <c r="HZN1312" s="1"/>
      <c r="HZO1312" s="1"/>
      <c r="HZP1312" s="1"/>
      <c r="HZQ1312" s="1"/>
      <c r="HZR1312" s="1"/>
      <c r="HZS1312" s="1"/>
      <c r="HZT1312" s="1"/>
      <c r="HZU1312" s="1"/>
      <c r="HZV1312" s="1"/>
      <c r="HZW1312" s="1"/>
      <c r="HZX1312" s="1"/>
      <c r="HZY1312" s="1"/>
      <c r="HZZ1312" s="1"/>
      <c r="IAA1312" s="1"/>
      <c r="IAB1312" s="1"/>
      <c r="IAC1312" s="1"/>
      <c r="IAD1312" s="1"/>
      <c r="IAE1312" s="1"/>
      <c r="IAF1312" s="1"/>
      <c r="IAG1312" s="1"/>
      <c r="IAH1312" s="1"/>
      <c r="IAI1312" s="1"/>
      <c r="IAJ1312" s="1"/>
      <c r="IAK1312" s="1"/>
      <c r="IAL1312" s="1"/>
      <c r="IAM1312" s="1"/>
      <c r="IAN1312" s="1"/>
      <c r="IAO1312" s="1"/>
      <c r="IAP1312" s="1"/>
      <c r="IAQ1312" s="1"/>
      <c r="IAR1312" s="1"/>
      <c r="IAS1312" s="1"/>
      <c r="IAT1312" s="1"/>
      <c r="IAU1312" s="1"/>
      <c r="IAV1312" s="1"/>
      <c r="IAW1312" s="1"/>
      <c r="IAX1312" s="1"/>
      <c r="IAY1312" s="1"/>
      <c r="IAZ1312" s="1"/>
      <c r="IBA1312" s="1"/>
      <c r="IBB1312" s="1"/>
      <c r="IBC1312" s="1"/>
      <c r="IBD1312" s="1"/>
      <c r="IBE1312" s="1"/>
      <c r="IBF1312" s="1"/>
      <c r="IBG1312" s="1"/>
      <c r="IBH1312" s="1"/>
      <c r="IBI1312" s="1"/>
      <c r="IBJ1312" s="1"/>
      <c r="IBK1312" s="1"/>
      <c r="IBL1312" s="1"/>
      <c r="IBM1312" s="1"/>
      <c r="IBN1312" s="1"/>
      <c r="IBO1312" s="1"/>
      <c r="IBP1312" s="1"/>
      <c r="IBQ1312" s="1"/>
      <c r="IBR1312" s="1"/>
      <c r="IBS1312" s="1"/>
      <c r="IBT1312" s="1"/>
      <c r="IBU1312" s="1"/>
      <c r="IBV1312" s="1"/>
      <c r="IBW1312" s="1"/>
      <c r="IBX1312" s="1"/>
      <c r="IBY1312" s="1"/>
      <c r="IBZ1312" s="1"/>
      <c r="ICA1312" s="1"/>
      <c r="ICB1312" s="1"/>
      <c r="ICC1312" s="1"/>
      <c r="ICD1312" s="1"/>
      <c r="ICE1312" s="1"/>
      <c r="ICF1312" s="1"/>
      <c r="ICG1312" s="1"/>
      <c r="ICH1312" s="1"/>
      <c r="ICI1312" s="1"/>
      <c r="ICJ1312" s="1"/>
      <c r="ICK1312" s="1"/>
      <c r="ICL1312" s="1"/>
      <c r="ICM1312" s="1"/>
      <c r="ICN1312" s="1"/>
      <c r="ICO1312" s="1"/>
      <c r="ICP1312" s="1"/>
      <c r="ICQ1312" s="1"/>
      <c r="ICR1312" s="1"/>
      <c r="ICS1312" s="1"/>
      <c r="ICT1312" s="1"/>
      <c r="ICU1312" s="1"/>
      <c r="ICV1312" s="1"/>
      <c r="ICW1312" s="1"/>
      <c r="ICX1312" s="1"/>
      <c r="ICY1312" s="1"/>
      <c r="ICZ1312" s="1"/>
      <c r="IDA1312" s="1"/>
      <c r="IDB1312" s="1"/>
      <c r="IDC1312" s="1"/>
      <c r="IDD1312" s="1"/>
      <c r="IDE1312" s="1"/>
      <c r="IDF1312" s="1"/>
      <c r="IDG1312" s="1"/>
      <c r="IDH1312" s="1"/>
      <c r="IDI1312" s="1"/>
      <c r="IDJ1312" s="1"/>
      <c r="IDK1312" s="1"/>
      <c r="IDL1312" s="1"/>
      <c r="IDM1312" s="1"/>
      <c r="IDN1312" s="1"/>
      <c r="IDO1312" s="1"/>
      <c r="IDP1312" s="1"/>
      <c r="IDQ1312" s="1"/>
      <c r="IDR1312" s="1"/>
      <c r="IDS1312" s="1"/>
      <c r="IDT1312" s="1"/>
      <c r="IDU1312" s="1"/>
      <c r="IDV1312" s="1"/>
      <c r="IDW1312" s="1"/>
      <c r="IDX1312" s="1"/>
      <c r="IDY1312" s="1"/>
      <c r="IDZ1312" s="1"/>
      <c r="IEA1312" s="1"/>
      <c r="IEB1312" s="1"/>
      <c r="IEC1312" s="1"/>
      <c r="IED1312" s="1"/>
      <c r="IEE1312" s="1"/>
      <c r="IEF1312" s="1"/>
      <c r="IEG1312" s="1"/>
      <c r="IEH1312" s="1"/>
      <c r="IEI1312" s="1"/>
      <c r="IEJ1312" s="1"/>
      <c r="IEK1312" s="1"/>
      <c r="IEL1312" s="1"/>
      <c r="IEM1312" s="1"/>
      <c r="IEN1312" s="1"/>
      <c r="IEO1312" s="1"/>
      <c r="IEP1312" s="1"/>
      <c r="IEQ1312" s="1"/>
      <c r="IER1312" s="1"/>
      <c r="IES1312" s="1"/>
      <c r="IET1312" s="1"/>
      <c r="IEU1312" s="1"/>
      <c r="IEV1312" s="1"/>
      <c r="IEW1312" s="1"/>
      <c r="IEX1312" s="1"/>
      <c r="IEY1312" s="1"/>
      <c r="IEZ1312" s="1"/>
      <c r="IFA1312" s="1"/>
      <c r="IFB1312" s="1"/>
      <c r="IFC1312" s="1"/>
      <c r="IFD1312" s="1"/>
      <c r="IFE1312" s="1"/>
      <c r="IFF1312" s="1"/>
      <c r="IFG1312" s="1"/>
      <c r="IFH1312" s="1"/>
      <c r="IFI1312" s="1"/>
      <c r="IFJ1312" s="1"/>
      <c r="IFK1312" s="1"/>
      <c r="IFL1312" s="1"/>
      <c r="IFM1312" s="1"/>
      <c r="IFN1312" s="1"/>
      <c r="IFO1312" s="1"/>
      <c r="IFP1312" s="1"/>
      <c r="IFQ1312" s="1"/>
      <c r="IFR1312" s="1"/>
      <c r="IFS1312" s="1"/>
      <c r="IFT1312" s="1"/>
      <c r="IFU1312" s="1"/>
      <c r="IFV1312" s="1"/>
      <c r="IFW1312" s="1"/>
      <c r="IFX1312" s="1"/>
      <c r="IFY1312" s="1"/>
      <c r="IFZ1312" s="1"/>
      <c r="IGA1312" s="1"/>
      <c r="IGB1312" s="1"/>
      <c r="IGC1312" s="1"/>
      <c r="IGD1312" s="1"/>
      <c r="IGE1312" s="1"/>
      <c r="IGF1312" s="1"/>
      <c r="IGG1312" s="1"/>
      <c r="IGH1312" s="1"/>
      <c r="IGI1312" s="1"/>
      <c r="IGJ1312" s="1"/>
      <c r="IGK1312" s="1"/>
      <c r="IGL1312" s="1"/>
      <c r="IGM1312" s="1"/>
      <c r="IGN1312" s="1"/>
      <c r="IGO1312" s="1"/>
      <c r="IGP1312" s="1"/>
      <c r="IGQ1312" s="1"/>
      <c r="IGR1312" s="1"/>
      <c r="IGS1312" s="1"/>
      <c r="IGT1312" s="1"/>
      <c r="IGU1312" s="1"/>
      <c r="IGV1312" s="1"/>
      <c r="IGW1312" s="1"/>
      <c r="IGX1312" s="1"/>
      <c r="IGY1312" s="1"/>
      <c r="IGZ1312" s="1"/>
      <c r="IHA1312" s="1"/>
      <c r="IHB1312" s="1"/>
      <c r="IHC1312" s="1"/>
      <c r="IHD1312" s="1"/>
      <c r="IHE1312" s="1"/>
      <c r="IHF1312" s="1"/>
      <c r="IHG1312" s="1"/>
      <c r="IHH1312" s="1"/>
      <c r="IHI1312" s="1"/>
      <c r="IHJ1312" s="1"/>
      <c r="IHK1312" s="1"/>
      <c r="IHL1312" s="1"/>
      <c r="IHM1312" s="1"/>
      <c r="IHN1312" s="1"/>
      <c r="IHO1312" s="1"/>
      <c r="IHP1312" s="1"/>
      <c r="IHQ1312" s="1"/>
      <c r="IHR1312" s="1"/>
      <c r="IHS1312" s="1"/>
      <c r="IHT1312" s="1"/>
      <c r="IHU1312" s="1"/>
      <c r="IHV1312" s="1"/>
      <c r="IHW1312" s="1"/>
      <c r="IHX1312" s="1"/>
      <c r="IHY1312" s="1"/>
      <c r="IHZ1312" s="1"/>
      <c r="IIA1312" s="1"/>
      <c r="IIB1312" s="1"/>
      <c r="IIC1312" s="1"/>
      <c r="IID1312" s="1"/>
      <c r="IIE1312" s="1"/>
      <c r="IIF1312" s="1"/>
      <c r="IIG1312" s="1"/>
      <c r="IIH1312" s="1"/>
      <c r="III1312" s="1"/>
      <c r="IIJ1312" s="1"/>
      <c r="IIK1312" s="1"/>
      <c r="IIL1312" s="1"/>
      <c r="IIM1312" s="1"/>
      <c r="IIN1312" s="1"/>
      <c r="IIO1312" s="1"/>
      <c r="IIP1312" s="1"/>
      <c r="IIQ1312" s="1"/>
      <c r="IIR1312" s="1"/>
      <c r="IIS1312" s="1"/>
      <c r="IIT1312" s="1"/>
      <c r="IIU1312" s="1"/>
      <c r="IIV1312" s="1"/>
      <c r="IIW1312" s="1"/>
      <c r="IIX1312" s="1"/>
      <c r="IIY1312" s="1"/>
      <c r="IIZ1312" s="1"/>
      <c r="IJA1312" s="1"/>
      <c r="IJB1312" s="1"/>
      <c r="IJC1312" s="1"/>
      <c r="IJD1312" s="1"/>
      <c r="IJE1312" s="1"/>
      <c r="IJF1312" s="1"/>
      <c r="IJG1312" s="1"/>
      <c r="IJH1312" s="1"/>
      <c r="IJI1312" s="1"/>
      <c r="IJJ1312" s="1"/>
      <c r="IJK1312" s="1"/>
      <c r="IJL1312" s="1"/>
      <c r="IJM1312" s="1"/>
      <c r="IJN1312" s="1"/>
      <c r="IJO1312" s="1"/>
      <c r="IJP1312" s="1"/>
      <c r="IJQ1312" s="1"/>
      <c r="IJR1312" s="1"/>
      <c r="IJS1312" s="1"/>
      <c r="IJT1312" s="1"/>
      <c r="IJU1312" s="1"/>
      <c r="IJV1312" s="1"/>
      <c r="IJW1312" s="1"/>
      <c r="IJX1312" s="1"/>
      <c r="IJY1312" s="1"/>
      <c r="IJZ1312" s="1"/>
      <c r="IKA1312" s="1"/>
      <c r="IKB1312" s="1"/>
      <c r="IKC1312" s="1"/>
      <c r="IKD1312" s="1"/>
      <c r="IKE1312" s="1"/>
      <c r="IKF1312" s="1"/>
      <c r="IKG1312" s="1"/>
      <c r="IKH1312" s="1"/>
      <c r="IKI1312" s="1"/>
      <c r="IKJ1312" s="1"/>
      <c r="IKK1312" s="1"/>
      <c r="IKL1312" s="1"/>
      <c r="IKM1312" s="1"/>
      <c r="IKN1312" s="1"/>
      <c r="IKO1312" s="1"/>
      <c r="IKP1312" s="1"/>
      <c r="IKQ1312" s="1"/>
      <c r="IKR1312" s="1"/>
      <c r="IKS1312" s="1"/>
      <c r="IKT1312" s="1"/>
      <c r="IKU1312" s="1"/>
      <c r="IKV1312" s="1"/>
      <c r="IKW1312" s="1"/>
      <c r="IKX1312" s="1"/>
      <c r="IKY1312" s="1"/>
      <c r="IKZ1312" s="1"/>
      <c r="ILA1312" s="1"/>
      <c r="ILB1312" s="1"/>
      <c r="ILC1312" s="1"/>
      <c r="ILD1312" s="1"/>
      <c r="ILE1312" s="1"/>
      <c r="ILF1312" s="1"/>
      <c r="ILG1312" s="1"/>
      <c r="ILH1312" s="1"/>
      <c r="ILI1312" s="1"/>
      <c r="ILJ1312" s="1"/>
      <c r="ILK1312" s="1"/>
      <c r="ILL1312" s="1"/>
      <c r="ILM1312" s="1"/>
      <c r="ILN1312" s="1"/>
      <c r="ILO1312" s="1"/>
      <c r="ILP1312" s="1"/>
      <c r="ILQ1312" s="1"/>
      <c r="ILR1312" s="1"/>
      <c r="ILS1312" s="1"/>
      <c r="ILT1312" s="1"/>
      <c r="ILU1312" s="1"/>
      <c r="ILV1312" s="1"/>
      <c r="ILW1312" s="1"/>
      <c r="ILX1312" s="1"/>
      <c r="ILY1312" s="1"/>
      <c r="ILZ1312" s="1"/>
      <c r="IMA1312" s="1"/>
      <c r="IMB1312" s="1"/>
      <c r="IMC1312" s="1"/>
      <c r="IMD1312" s="1"/>
      <c r="IME1312" s="1"/>
      <c r="IMF1312" s="1"/>
      <c r="IMG1312" s="1"/>
      <c r="IMH1312" s="1"/>
      <c r="IMI1312" s="1"/>
      <c r="IMJ1312" s="1"/>
      <c r="IMK1312" s="1"/>
      <c r="IML1312" s="1"/>
      <c r="IMM1312" s="1"/>
      <c r="IMN1312" s="1"/>
      <c r="IMO1312" s="1"/>
      <c r="IMP1312" s="1"/>
      <c r="IMQ1312" s="1"/>
      <c r="IMR1312" s="1"/>
      <c r="IMS1312" s="1"/>
      <c r="IMT1312" s="1"/>
      <c r="IMU1312" s="1"/>
      <c r="IMV1312" s="1"/>
      <c r="IMW1312" s="1"/>
      <c r="IMX1312" s="1"/>
      <c r="IMY1312" s="1"/>
      <c r="IMZ1312" s="1"/>
      <c r="INA1312" s="1"/>
      <c r="INB1312" s="1"/>
      <c r="INC1312" s="1"/>
      <c r="IND1312" s="1"/>
      <c r="INE1312" s="1"/>
      <c r="INF1312" s="1"/>
      <c r="ING1312" s="1"/>
      <c r="INH1312" s="1"/>
      <c r="INI1312" s="1"/>
      <c r="INJ1312" s="1"/>
      <c r="INK1312" s="1"/>
      <c r="INL1312" s="1"/>
      <c r="INM1312" s="1"/>
      <c r="INN1312" s="1"/>
      <c r="INO1312" s="1"/>
      <c r="INP1312" s="1"/>
      <c r="INQ1312" s="1"/>
      <c r="INR1312" s="1"/>
      <c r="INS1312" s="1"/>
      <c r="INT1312" s="1"/>
      <c r="INU1312" s="1"/>
      <c r="INV1312" s="1"/>
      <c r="INW1312" s="1"/>
      <c r="INX1312" s="1"/>
      <c r="INY1312" s="1"/>
      <c r="INZ1312" s="1"/>
      <c r="IOA1312" s="1"/>
      <c r="IOB1312" s="1"/>
      <c r="IOC1312" s="1"/>
      <c r="IOD1312" s="1"/>
      <c r="IOE1312" s="1"/>
      <c r="IOF1312" s="1"/>
      <c r="IOG1312" s="1"/>
      <c r="IOH1312" s="1"/>
      <c r="IOI1312" s="1"/>
      <c r="IOJ1312" s="1"/>
      <c r="IOK1312" s="1"/>
      <c r="IOL1312" s="1"/>
      <c r="IOM1312" s="1"/>
      <c r="ION1312" s="1"/>
      <c r="IOO1312" s="1"/>
      <c r="IOP1312" s="1"/>
      <c r="IOQ1312" s="1"/>
      <c r="IOR1312" s="1"/>
      <c r="IOS1312" s="1"/>
      <c r="IOT1312" s="1"/>
      <c r="IOU1312" s="1"/>
      <c r="IOV1312" s="1"/>
      <c r="IOW1312" s="1"/>
      <c r="IOX1312" s="1"/>
      <c r="IOY1312" s="1"/>
      <c r="IOZ1312" s="1"/>
      <c r="IPA1312" s="1"/>
      <c r="IPB1312" s="1"/>
      <c r="IPC1312" s="1"/>
      <c r="IPD1312" s="1"/>
      <c r="IPE1312" s="1"/>
      <c r="IPF1312" s="1"/>
      <c r="IPG1312" s="1"/>
      <c r="IPH1312" s="1"/>
      <c r="IPI1312" s="1"/>
      <c r="IPJ1312" s="1"/>
      <c r="IPK1312" s="1"/>
      <c r="IPL1312" s="1"/>
      <c r="IPM1312" s="1"/>
      <c r="IPN1312" s="1"/>
      <c r="IPO1312" s="1"/>
      <c r="IPP1312" s="1"/>
      <c r="IPQ1312" s="1"/>
      <c r="IPR1312" s="1"/>
      <c r="IPS1312" s="1"/>
      <c r="IPT1312" s="1"/>
      <c r="IPU1312" s="1"/>
      <c r="IPV1312" s="1"/>
      <c r="IPW1312" s="1"/>
      <c r="IPX1312" s="1"/>
      <c r="IPY1312" s="1"/>
      <c r="IPZ1312" s="1"/>
      <c r="IQA1312" s="1"/>
      <c r="IQB1312" s="1"/>
      <c r="IQC1312" s="1"/>
      <c r="IQD1312" s="1"/>
      <c r="IQE1312" s="1"/>
      <c r="IQF1312" s="1"/>
      <c r="IQG1312" s="1"/>
      <c r="IQH1312" s="1"/>
      <c r="IQI1312" s="1"/>
      <c r="IQJ1312" s="1"/>
      <c r="IQK1312" s="1"/>
      <c r="IQL1312" s="1"/>
      <c r="IQM1312" s="1"/>
      <c r="IQN1312" s="1"/>
      <c r="IQO1312" s="1"/>
      <c r="IQP1312" s="1"/>
      <c r="IQQ1312" s="1"/>
      <c r="IQR1312" s="1"/>
      <c r="IQS1312" s="1"/>
      <c r="IQT1312" s="1"/>
      <c r="IQU1312" s="1"/>
      <c r="IQV1312" s="1"/>
      <c r="IQW1312" s="1"/>
      <c r="IQX1312" s="1"/>
      <c r="IQY1312" s="1"/>
      <c r="IQZ1312" s="1"/>
      <c r="IRA1312" s="1"/>
      <c r="IRB1312" s="1"/>
      <c r="IRC1312" s="1"/>
      <c r="IRD1312" s="1"/>
      <c r="IRE1312" s="1"/>
      <c r="IRF1312" s="1"/>
      <c r="IRG1312" s="1"/>
      <c r="IRH1312" s="1"/>
      <c r="IRI1312" s="1"/>
      <c r="IRJ1312" s="1"/>
      <c r="IRK1312" s="1"/>
      <c r="IRL1312" s="1"/>
      <c r="IRM1312" s="1"/>
      <c r="IRN1312" s="1"/>
      <c r="IRO1312" s="1"/>
      <c r="IRP1312" s="1"/>
      <c r="IRQ1312" s="1"/>
      <c r="IRR1312" s="1"/>
      <c r="IRS1312" s="1"/>
      <c r="IRT1312" s="1"/>
      <c r="IRU1312" s="1"/>
      <c r="IRV1312" s="1"/>
      <c r="IRW1312" s="1"/>
      <c r="IRX1312" s="1"/>
      <c r="IRY1312" s="1"/>
      <c r="IRZ1312" s="1"/>
      <c r="ISA1312" s="1"/>
      <c r="ISB1312" s="1"/>
      <c r="ISC1312" s="1"/>
      <c r="ISD1312" s="1"/>
      <c r="ISE1312" s="1"/>
      <c r="ISF1312" s="1"/>
      <c r="ISG1312" s="1"/>
      <c r="ISH1312" s="1"/>
      <c r="ISI1312" s="1"/>
      <c r="ISJ1312" s="1"/>
      <c r="ISK1312" s="1"/>
      <c r="ISL1312" s="1"/>
      <c r="ISM1312" s="1"/>
      <c r="ISN1312" s="1"/>
      <c r="ISO1312" s="1"/>
      <c r="ISP1312" s="1"/>
      <c r="ISQ1312" s="1"/>
      <c r="ISR1312" s="1"/>
      <c r="ISS1312" s="1"/>
      <c r="IST1312" s="1"/>
      <c r="ISU1312" s="1"/>
      <c r="ISV1312" s="1"/>
      <c r="ISW1312" s="1"/>
      <c r="ISX1312" s="1"/>
      <c r="ISY1312" s="1"/>
      <c r="ISZ1312" s="1"/>
      <c r="ITA1312" s="1"/>
      <c r="ITB1312" s="1"/>
      <c r="ITC1312" s="1"/>
      <c r="ITD1312" s="1"/>
      <c r="ITE1312" s="1"/>
      <c r="ITF1312" s="1"/>
      <c r="ITG1312" s="1"/>
      <c r="ITH1312" s="1"/>
      <c r="ITI1312" s="1"/>
      <c r="ITJ1312" s="1"/>
      <c r="ITK1312" s="1"/>
      <c r="ITL1312" s="1"/>
      <c r="ITM1312" s="1"/>
      <c r="ITN1312" s="1"/>
      <c r="ITO1312" s="1"/>
      <c r="ITP1312" s="1"/>
      <c r="ITQ1312" s="1"/>
      <c r="ITR1312" s="1"/>
      <c r="ITS1312" s="1"/>
      <c r="ITT1312" s="1"/>
      <c r="ITU1312" s="1"/>
      <c r="ITV1312" s="1"/>
      <c r="ITW1312" s="1"/>
      <c r="ITX1312" s="1"/>
      <c r="ITY1312" s="1"/>
      <c r="ITZ1312" s="1"/>
      <c r="IUA1312" s="1"/>
      <c r="IUB1312" s="1"/>
      <c r="IUC1312" s="1"/>
      <c r="IUD1312" s="1"/>
      <c r="IUE1312" s="1"/>
      <c r="IUF1312" s="1"/>
      <c r="IUG1312" s="1"/>
      <c r="IUH1312" s="1"/>
      <c r="IUI1312" s="1"/>
      <c r="IUJ1312" s="1"/>
      <c r="IUK1312" s="1"/>
      <c r="IUL1312" s="1"/>
      <c r="IUM1312" s="1"/>
      <c r="IUN1312" s="1"/>
      <c r="IUO1312" s="1"/>
      <c r="IUP1312" s="1"/>
      <c r="IUQ1312" s="1"/>
      <c r="IUR1312" s="1"/>
      <c r="IUS1312" s="1"/>
      <c r="IUT1312" s="1"/>
      <c r="IUU1312" s="1"/>
      <c r="IUV1312" s="1"/>
      <c r="IUW1312" s="1"/>
      <c r="IUX1312" s="1"/>
      <c r="IUY1312" s="1"/>
      <c r="IUZ1312" s="1"/>
      <c r="IVA1312" s="1"/>
      <c r="IVB1312" s="1"/>
      <c r="IVC1312" s="1"/>
      <c r="IVD1312" s="1"/>
      <c r="IVE1312" s="1"/>
      <c r="IVF1312" s="1"/>
      <c r="IVG1312" s="1"/>
      <c r="IVH1312" s="1"/>
      <c r="IVI1312" s="1"/>
      <c r="IVJ1312" s="1"/>
      <c r="IVK1312" s="1"/>
      <c r="IVL1312" s="1"/>
      <c r="IVM1312" s="1"/>
      <c r="IVN1312" s="1"/>
      <c r="IVO1312" s="1"/>
      <c r="IVP1312" s="1"/>
      <c r="IVQ1312" s="1"/>
      <c r="IVR1312" s="1"/>
      <c r="IVS1312" s="1"/>
      <c r="IVT1312" s="1"/>
      <c r="IVU1312" s="1"/>
      <c r="IVV1312" s="1"/>
      <c r="IVW1312" s="1"/>
      <c r="IVX1312" s="1"/>
      <c r="IVY1312" s="1"/>
      <c r="IVZ1312" s="1"/>
      <c r="IWA1312" s="1"/>
      <c r="IWB1312" s="1"/>
      <c r="IWC1312" s="1"/>
      <c r="IWD1312" s="1"/>
      <c r="IWE1312" s="1"/>
      <c r="IWF1312" s="1"/>
      <c r="IWG1312" s="1"/>
      <c r="IWH1312" s="1"/>
      <c r="IWI1312" s="1"/>
      <c r="IWJ1312" s="1"/>
      <c r="IWK1312" s="1"/>
      <c r="IWL1312" s="1"/>
      <c r="IWM1312" s="1"/>
      <c r="IWN1312" s="1"/>
      <c r="IWO1312" s="1"/>
      <c r="IWP1312" s="1"/>
      <c r="IWQ1312" s="1"/>
      <c r="IWR1312" s="1"/>
      <c r="IWS1312" s="1"/>
      <c r="IWT1312" s="1"/>
      <c r="IWU1312" s="1"/>
      <c r="IWV1312" s="1"/>
      <c r="IWW1312" s="1"/>
      <c r="IWX1312" s="1"/>
      <c r="IWY1312" s="1"/>
      <c r="IWZ1312" s="1"/>
      <c r="IXA1312" s="1"/>
      <c r="IXB1312" s="1"/>
      <c r="IXC1312" s="1"/>
      <c r="IXD1312" s="1"/>
      <c r="IXE1312" s="1"/>
      <c r="IXF1312" s="1"/>
      <c r="IXG1312" s="1"/>
      <c r="IXH1312" s="1"/>
      <c r="IXI1312" s="1"/>
      <c r="IXJ1312" s="1"/>
      <c r="IXK1312" s="1"/>
      <c r="IXL1312" s="1"/>
      <c r="IXM1312" s="1"/>
      <c r="IXN1312" s="1"/>
      <c r="IXO1312" s="1"/>
      <c r="IXP1312" s="1"/>
      <c r="IXQ1312" s="1"/>
      <c r="IXR1312" s="1"/>
      <c r="IXS1312" s="1"/>
      <c r="IXT1312" s="1"/>
      <c r="IXU1312" s="1"/>
      <c r="IXV1312" s="1"/>
      <c r="IXW1312" s="1"/>
      <c r="IXX1312" s="1"/>
      <c r="IXY1312" s="1"/>
      <c r="IXZ1312" s="1"/>
      <c r="IYA1312" s="1"/>
      <c r="IYB1312" s="1"/>
      <c r="IYC1312" s="1"/>
      <c r="IYD1312" s="1"/>
      <c r="IYE1312" s="1"/>
      <c r="IYF1312" s="1"/>
      <c r="IYG1312" s="1"/>
      <c r="IYH1312" s="1"/>
      <c r="IYI1312" s="1"/>
      <c r="IYJ1312" s="1"/>
      <c r="IYK1312" s="1"/>
      <c r="IYL1312" s="1"/>
      <c r="IYM1312" s="1"/>
      <c r="IYN1312" s="1"/>
      <c r="IYO1312" s="1"/>
      <c r="IYP1312" s="1"/>
      <c r="IYQ1312" s="1"/>
      <c r="IYR1312" s="1"/>
      <c r="IYS1312" s="1"/>
      <c r="IYT1312" s="1"/>
      <c r="IYU1312" s="1"/>
      <c r="IYV1312" s="1"/>
      <c r="IYW1312" s="1"/>
      <c r="IYX1312" s="1"/>
      <c r="IYY1312" s="1"/>
      <c r="IYZ1312" s="1"/>
      <c r="IZA1312" s="1"/>
      <c r="IZB1312" s="1"/>
      <c r="IZC1312" s="1"/>
      <c r="IZD1312" s="1"/>
      <c r="IZE1312" s="1"/>
      <c r="IZF1312" s="1"/>
      <c r="IZG1312" s="1"/>
      <c r="IZH1312" s="1"/>
      <c r="IZI1312" s="1"/>
      <c r="IZJ1312" s="1"/>
      <c r="IZK1312" s="1"/>
      <c r="IZL1312" s="1"/>
      <c r="IZM1312" s="1"/>
      <c r="IZN1312" s="1"/>
      <c r="IZO1312" s="1"/>
      <c r="IZP1312" s="1"/>
      <c r="IZQ1312" s="1"/>
      <c r="IZR1312" s="1"/>
      <c r="IZS1312" s="1"/>
      <c r="IZT1312" s="1"/>
      <c r="IZU1312" s="1"/>
      <c r="IZV1312" s="1"/>
      <c r="IZW1312" s="1"/>
      <c r="IZX1312" s="1"/>
      <c r="IZY1312" s="1"/>
      <c r="IZZ1312" s="1"/>
      <c r="JAA1312" s="1"/>
      <c r="JAB1312" s="1"/>
      <c r="JAC1312" s="1"/>
      <c r="JAD1312" s="1"/>
      <c r="JAE1312" s="1"/>
      <c r="JAF1312" s="1"/>
      <c r="JAG1312" s="1"/>
      <c r="JAH1312" s="1"/>
      <c r="JAI1312" s="1"/>
      <c r="JAJ1312" s="1"/>
      <c r="JAK1312" s="1"/>
      <c r="JAL1312" s="1"/>
      <c r="JAM1312" s="1"/>
      <c r="JAN1312" s="1"/>
      <c r="JAO1312" s="1"/>
      <c r="JAP1312" s="1"/>
      <c r="JAQ1312" s="1"/>
      <c r="JAR1312" s="1"/>
      <c r="JAS1312" s="1"/>
      <c r="JAT1312" s="1"/>
      <c r="JAU1312" s="1"/>
      <c r="JAV1312" s="1"/>
      <c r="JAW1312" s="1"/>
      <c r="JAX1312" s="1"/>
      <c r="JAY1312" s="1"/>
      <c r="JAZ1312" s="1"/>
      <c r="JBA1312" s="1"/>
      <c r="JBB1312" s="1"/>
      <c r="JBC1312" s="1"/>
      <c r="JBD1312" s="1"/>
      <c r="JBE1312" s="1"/>
      <c r="JBF1312" s="1"/>
      <c r="JBG1312" s="1"/>
      <c r="JBH1312" s="1"/>
      <c r="JBI1312" s="1"/>
      <c r="JBJ1312" s="1"/>
      <c r="JBK1312" s="1"/>
      <c r="JBL1312" s="1"/>
      <c r="JBM1312" s="1"/>
      <c r="JBN1312" s="1"/>
      <c r="JBO1312" s="1"/>
      <c r="JBP1312" s="1"/>
      <c r="JBQ1312" s="1"/>
      <c r="JBR1312" s="1"/>
      <c r="JBS1312" s="1"/>
      <c r="JBT1312" s="1"/>
      <c r="JBU1312" s="1"/>
      <c r="JBV1312" s="1"/>
      <c r="JBW1312" s="1"/>
      <c r="JBX1312" s="1"/>
      <c r="JBY1312" s="1"/>
      <c r="JBZ1312" s="1"/>
      <c r="JCA1312" s="1"/>
      <c r="JCB1312" s="1"/>
      <c r="JCC1312" s="1"/>
      <c r="JCD1312" s="1"/>
      <c r="JCE1312" s="1"/>
      <c r="JCF1312" s="1"/>
      <c r="JCG1312" s="1"/>
      <c r="JCH1312" s="1"/>
      <c r="JCI1312" s="1"/>
      <c r="JCJ1312" s="1"/>
      <c r="JCK1312" s="1"/>
      <c r="JCL1312" s="1"/>
      <c r="JCM1312" s="1"/>
      <c r="JCN1312" s="1"/>
      <c r="JCO1312" s="1"/>
      <c r="JCP1312" s="1"/>
      <c r="JCQ1312" s="1"/>
      <c r="JCR1312" s="1"/>
      <c r="JCS1312" s="1"/>
      <c r="JCT1312" s="1"/>
      <c r="JCU1312" s="1"/>
      <c r="JCV1312" s="1"/>
      <c r="JCW1312" s="1"/>
      <c r="JCX1312" s="1"/>
      <c r="JCY1312" s="1"/>
      <c r="JCZ1312" s="1"/>
      <c r="JDA1312" s="1"/>
      <c r="JDB1312" s="1"/>
      <c r="JDC1312" s="1"/>
      <c r="JDD1312" s="1"/>
      <c r="JDE1312" s="1"/>
      <c r="JDF1312" s="1"/>
      <c r="JDG1312" s="1"/>
      <c r="JDH1312" s="1"/>
      <c r="JDI1312" s="1"/>
      <c r="JDJ1312" s="1"/>
      <c r="JDK1312" s="1"/>
      <c r="JDL1312" s="1"/>
      <c r="JDM1312" s="1"/>
      <c r="JDN1312" s="1"/>
      <c r="JDO1312" s="1"/>
      <c r="JDP1312" s="1"/>
      <c r="JDQ1312" s="1"/>
      <c r="JDR1312" s="1"/>
      <c r="JDS1312" s="1"/>
      <c r="JDT1312" s="1"/>
      <c r="JDU1312" s="1"/>
      <c r="JDV1312" s="1"/>
      <c r="JDW1312" s="1"/>
      <c r="JDX1312" s="1"/>
      <c r="JDY1312" s="1"/>
      <c r="JDZ1312" s="1"/>
      <c r="JEA1312" s="1"/>
      <c r="JEB1312" s="1"/>
      <c r="JEC1312" s="1"/>
      <c r="JED1312" s="1"/>
      <c r="JEE1312" s="1"/>
      <c r="JEF1312" s="1"/>
      <c r="JEG1312" s="1"/>
      <c r="JEH1312" s="1"/>
      <c r="JEI1312" s="1"/>
      <c r="JEJ1312" s="1"/>
      <c r="JEK1312" s="1"/>
      <c r="JEL1312" s="1"/>
      <c r="JEM1312" s="1"/>
      <c r="JEN1312" s="1"/>
      <c r="JEO1312" s="1"/>
      <c r="JEP1312" s="1"/>
      <c r="JEQ1312" s="1"/>
      <c r="JER1312" s="1"/>
      <c r="JES1312" s="1"/>
      <c r="JET1312" s="1"/>
      <c r="JEU1312" s="1"/>
      <c r="JEV1312" s="1"/>
      <c r="JEW1312" s="1"/>
      <c r="JEX1312" s="1"/>
      <c r="JEY1312" s="1"/>
      <c r="JEZ1312" s="1"/>
      <c r="JFA1312" s="1"/>
      <c r="JFB1312" s="1"/>
      <c r="JFC1312" s="1"/>
      <c r="JFD1312" s="1"/>
      <c r="JFE1312" s="1"/>
      <c r="JFF1312" s="1"/>
      <c r="JFG1312" s="1"/>
      <c r="JFH1312" s="1"/>
      <c r="JFI1312" s="1"/>
      <c r="JFJ1312" s="1"/>
      <c r="JFK1312" s="1"/>
      <c r="JFL1312" s="1"/>
      <c r="JFM1312" s="1"/>
      <c r="JFN1312" s="1"/>
      <c r="JFO1312" s="1"/>
      <c r="JFP1312" s="1"/>
      <c r="JFQ1312" s="1"/>
      <c r="JFR1312" s="1"/>
      <c r="JFS1312" s="1"/>
      <c r="JFT1312" s="1"/>
      <c r="JFU1312" s="1"/>
      <c r="JFV1312" s="1"/>
      <c r="JFW1312" s="1"/>
      <c r="JFX1312" s="1"/>
      <c r="JFY1312" s="1"/>
      <c r="JFZ1312" s="1"/>
      <c r="JGA1312" s="1"/>
      <c r="JGB1312" s="1"/>
      <c r="JGC1312" s="1"/>
      <c r="JGD1312" s="1"/>
      <c r="JGE1312" s="1"/>
      <c r="JGF1312" s="1"/>
      <c r="JGG1312" s="1"/>
      <c r="JGH1312" s="1"/>
      <c r="JGI1312" s="1"/>
      <c r="JGJ1312" s="1"/>
      <c r="JGK1312" s="1"/>
      <c r="JGL1312" s="1"/>
      <c r="JGM1312" s="1"/>
      <c r="JGN1312" s="1"/>
      <c r="JGO1312" s="1"/>
      <c r="JGP1312" s="1"/>
      <c r="JGQ1312" s="1"/>
      <c r="JGR1312" s="1"/>
      <c r="JGS1312" s="1"/>
      <c r="JGT1312" s="1"/>
      <c r="JGU1312" s="1"/>
      <c r="JGV1312" s="1"/>
      <c r="JGW1312" s="1"/>
      <c r="JGX1312" s="1"/>
      <c r="JGY1312" s="1"/>
      <c r="JGZ1312" s="1"/>
      <c r="JHA1312" s="1"/>
      <c r="JHB1312" s="1"/>
      <c r="JHC1312" s="1"/>
      <c r="JHD1312" s="1"/>
      <c r="JHE1312" s="1"/>
      <c r="JHF1312" s="1"/>
      <c r="JHG1312" s="1"/>
      <c r="JHH1312" s="1"/>
      <c r="JHI1312" s="1"/>
      <c r="JHJ1312" s="1"/>
      <c r="JHK1312" s="1"/>
      <c r="JHL1312" s="1"/>
      <c r="JHM1312" s="1"/>
      <c r="JHN1312" s="1"/>
      <c r="JHO1312" s="1"/>
      <c r="JHP1312" s="1"/>
      <c r="JHQ1312" s="1"/>
      <c r="JHR1312" s="1"/>
      <c r="JHS1312" s="1"/>
      <c r="JHT1312" s="1"/>
      <c r="JHU1312" s="1"/>
      <c r="JHV1312" s="1"/>
      <c r="JHW1312" s="1"/>
      <c r="JHX1312" s="1"/>
      <c r="JHY1312" s="1"/>
      <c r="JHZ1312" s="1"/>
      <c r="JIA1312" s="1"/>
      <c r="JIB1312" s="1"/>
      <c r="JIC1312" s="1"/>
      <c r="JID1312" s="1"/>
      <c r="JIE1312" s="1"/>
      <c r="JIF1312" s="1"/>
      <c r="JIG1312" s="1"/>
      <c r="JIH1312" s="1"/>
      <c r="JII1312" s="1"/>
      <c r="JIJ1312" s="1"/>
      <c r="JIK1312" s="1"/>
      <c r="JIL1312" s="1"/>
      <c r="JIM1312" s="1"/>
      <c r="JIN1312" s="1"/>
      <c r="JIO1312" s="1"/>
      <c r="JIP1312" s="1"/>
      <c r="JIQ1312" s="1"/>
      <c r="JIR1312" s="1"/>
      <c r="JIS1312" s="1"/>
      <c r="JIT1312" s="1"/>
      <c r="JIU1312" s="1"/>
      <c r="JIV1312" s="1"/>
      <c r="JIW1312" s="1"/>
      <c r="JIX1312" s="1"/>
      <c r="JIY1312" s="1"/>
      <c r="JIZ1312" s="1"/>
      <c r="JJA1312" s="1"/>
      <c r="JJB1312" s="1"/>
      <c r="JJC1312" s="1"/>
      <c r="JJD1312" s="1"/>
      <c r="JJE1312" s="1"/>
      <c r="JJF1312" s="1"/>
      <c r="JJG1312" s="1"/>
      <c r="JJH1312" s="1"/>
      <c r="JJI1312" s="1"/>
      <c r="JJJ1312" s="1"/>
      <c r="JJK1312" s="1"/>
      <c r="JJL1312" s="1"/>
      <c r="JJM1312" s="1"/>
      <c r="JJN1312" s="1"/>
      <c r="JJO1312" s="1"/>
      <c r="JJP1312" s="1"/>
      <c r="JJQ1312" s="1"/>
      <c r="JJR1312" s="1"/>
      <c r="JJS1312" s="1"/>
      <c r="JJT1312" s="1"/>
      <c r="JJU1312" s="1"/>
      <c r="JJV1312" s="1"/>
      <c r="JJW1312" s="1"/>
      <c r="JJX1312" s="1"/>
      <c r="JJY1312" s="1"/>
      <c r="JJZ1312" s="1"/>
      <c r="JKA1312" s="1"/>
      <c r="JKB1312" s="1"/>
      <c r="JKC1312" s="1"/>
      <c r="JKD1312" s="1"/>
      <c r="JKE1312" s="1"/>
      <c r="JKF1312" s="1"/>
      <c r="JKG1312" s="1"/>
      <c r="JKH1312" s="1"/>
      <c r="JKI1312" s="1"/>
      <c r="JKJ1312" s="1"/>
      <c r="JKK1312" s="1"/>
      <c r="JKL1312" s="1"/>
      <c r="JKM1312" s="1"/>
      <c r="JKN1312" s="1"/>
      <c r="JKO1312" s="1"/>
      <c r="JKP1312" s="1"/>
      <c r="JKQ1312" s="1"/>
      <c r="JKR1312" s="1"/>
      <c r="JKS1312" s="1"/>
      <c r="JKT1312" s="1"/>
      <c r="JKU1312" s="1"/>
      <c r="JKV1312" s="1"/>
      <c r="JKW1312" s="1"/>
      <c r="JKX1312" s="1"/>
      <c r="JKY1312" s="1"/>
      <c r="JKZ1312" s="1"/>
      <c r="JLA1312" s="1"/>
      <c r="JLB1312" s="1"/>
      <c r="JLC1312" s="1"/>
      <c r="JLD1312" s="1"/>
      <c r="JLE1312" s="1"/>
      <c r="JLF1312" s="1"/>
      <c r="JLG1312" s="1"/>
      <c r="JLH1312" s="1"/>
      <c r="JLI1312" s="1"/>
      <c r="JLJ1312" s="1"/>
      <c r="JLK1312" s="1"/>
      <c r="JLL1312" s="1"/>
      <c r="JLM1312" s="1"/>
      <c r="JLN1312" s="1"/>
      <c r="JLO1312" s="1"/>
      <c r="JLP1312" s="1"/>
      <c r="JLQ1312" s="1"/>
      <c r="JLR1312" s="1"/>
      <c r="JLS1312" s="1"/>
      <c r="JLT1312" s="1"/>
      <c r="JLU1312" s="1"/>
      <c r="JLV1312" s="1"/>
      <c r="JLW1312" s="1"/>
      <c r="JLX1312" s="1"/>
      <c r="JLY1312" s="1"/>
      <c r="JLZ1312" s="1"/>
      <c r="JMA1312" s="1"/>
      <c r="JMB1312" s="1"/>
      <c r="JMC1312" s="1"/>
      <c r="JMD1312" s="1"/>
      <c r="JME1312" s="1"/>
      <c r="JMF1312" s="1"/>
      <c r="JMG1312" s="1"/>
      <c r="JMH1312" s="1"/>
      <c r="JMI1312" s="1"/>
      <c r="JMJ1312" s="1"/>
      <c r="JMK1312" s="1"/>
      <c r="JML1312" s="1"/>
      <c r="JMM1312" s="1"/>
      <c r="JMN1312" s="1"/>
      <c r="JMO1312" s="1"/>
      <c r="JMP1312" s="1"/>
      <c r="JMQ1312" s="1"/>
      <c r="JMR1312" s="1"/>
      <c r="JMS1312" s="1"/>
      <c r="JMT1312" s="1"/>
      <c r="JMU1312" s="1"/>
      <c r="JMV1312" s="1"/>
      <c r="JMW1312" s="1"/>
      <c r="JMX1312" s="1"/>
      <c r="JMY1312" s="1"/>
      <c r="JMZ1312" s="1"/>
      <c r="JNA1312" s="1"/>
      <c r="JNB1312" s="1"/>
      <c r="JNC1312" s="1"/>
      <c r="JND1312" s="1"/>
      <c r="JNE1312" s="1"/>
      <c r="JNF1312" s="1"/>
      <c r="JNG1312" s="1"/>
      <c r="JNH1312" s="1"/>
      <c r="JNI1312" s="1"/>
      <c r="JNJ1312" s="1"/>
      <c r="JNK1312" s="1"/>
      <c r="JNL1312" s="1"/>
      <c r="JNM1312" s="1"/>
      <c r="JNN1312" s="1"/>
      <c r="JNO1312" s="1"/>
      <c r="JNP1312" s="1"/>
      <c r="JNQ1312" s="1"/>
      <c r="JNR1312" s="1"/>
      <c r="JNS1312" s="1"/>
      <c r="JNT1312" s="1"/>
      <c r="JNU1312" s="1"/>
      <c r="JNV1312" s="1"/>
      <c r="JNW1312" s="1"/>
      <c r="JNX1312" s="1"/>
      <c r="JNY1312" s="1"/>
      <c r="JNZ1312" s="1"/>
      <c r="JOA1312" s="1"/>
      <c r="JOB1312" s="1"/>
      <c r="JOC1312" s="1"/>
      <c r="JOD1312" s="1"/>
      <c r="JOE1312" s="1"/>
      <c r="JOF1312" s="1"/>
      <c r="JOG1312" s="1"/>
      <c r="JOH1312" s="1"/>
      <c r="JOI1312" s="1"/>
      <c r="JOJ1312" s="1"/>
      <c r="JOK1312" s="1"/>
      <c r="JOL1312" s="1"/>
      <c r="JOM1312" s="1"/>
      <c r="JON1312" s="1"/>
      <c r="JOO1312" s="1"/>
      <c r="JOP1312" s="1"/>
      <c r="JOQ1312" s="1"/>
      <c r="JOR1312" s="1"/>
      <c r="JOS1312" s="1"/>
      <c r="JOT1312" s="1"/>
      <c r="JOU1312" s="1"/>
      <c r="JOV1312" s="1"/>
      <c r="JOW1312" s="1"/>
      <c r="JOX1312" s="1"/>
      <c r="JOY1312" s="1"/>
      <c r="JOZ1312" s="1"/>
      <c r="JPA1312" s="1"/>
      <c r="JPB1312" s="1"/>
      <c r="JPC1312" s="1"/>
      <c r="JPD1312" s="1"/>
      <c r="JPE1312" s="1"/>
      <c r="JPF1312" s="1"/>
      <c r="JPG1312" s="1"/>
      <c r="JPH1312" s="1"/>
      <c r="JPI1312" s="1"/>
      <c r="JPJ1312" s="1"/>
      <c r="JPK1312" s="1"/>
      <c r="JPL1312" s="1"/>
      <c r="JPM1312" s="1"/>
      <c r="JPN1312" s="1"/>
      <c r="JPO1312" s="1"/>
      <c r="JPP1312" s="1"/>
      <c r="JPQ1312" s="1"/>
      <c r="JPR1312" s="1"/>
      <c r="JPS1312" s="1"/>
      <c r="JPT1312" s="1"/>
      <c r="JPU1312" s="1"/>
      <c r="JPV1312" s="1"/>
      <c r="JPW1312" s="1"/>
      <c r="JPX1312" s="1"/>
      <c r="JPY1312" s="1"/>
      <c r="JPZ1312" s="1"/>
      <c r="JQA1312" s="1"/>
      <c r="JQB1312" s="1"/>
      <c r="JQC1312" s="1"/>
      <c r="JQD1312" s="1"/>
      <c r="JQE1312" s="1"/>
      <c r="JQF1312" s="1"/>
      <c r="JQG1312" s="1"/>
      <c r="JQH1312" s="1"/>
      <c r="JQI1312" s="1"/>
      <c r="JQJ1312" s="1"/>
      <c r="JQK1312" s="1"/>
      <c r="JQL1312" s="1"/>
      <c r="JQM1312" s="1"/>
      <c r="JQN1312" s="1"/>
      <c r="JQO1312" s="1"/>
      <c r="JQP1312" s="1"/>
      <c r="JQQ1312" s="1"/>
      <c r="JQR1312" s="1"/>
      <c r="JQS1312" s="1"/>
      <c r="JQT1312" s="1"/>
      <c r="JQU1312" s="1"/>
      <c r="JQV1312" s="1"/>
      <c r="JQW1312" s="1"/>
      <c r="JQX1312" s="1"/>
      <c r="JQY1312" s="1"/>
      <c r="JQZ1312" s="1"/>
      <c r="JRA1312" s="1"/>
      <c r="JRB1312" s="1"/>
      <c r="JRC1312" s="1"/>
      <c r="JRD1312" s="1"/>
      <c r="JRE1312" s="1"/>
      <c r="JRF1312" s="1"/>
      <c r="JRG1312" s="1"/>
      <c r="JRH1312" s="1"/>
      <c r="JRI1312" s="1"/>
      <c r="JRJ1312" s="1"/>
      <c r="JRK1312" s="1"/>
      <c r="JRL1312" s="1"/>
      <c r="JRM1312" s="1"/>
      <c r="JRN1312" s="1"/>
      <c r="JRO1312" s="1"/>
      <c r="JRP1312" s="1"/>
      <c r="JRQ1312" s="1"/>
      <c r="JRR1312" s="1"/>
      <c r="JRS1312" s="1"/>
      <c r="JRT1312" s="1"/>
      <c r="JRU1312" s="1"/>
      <c r="JRV1312" s="1"/>
      <c r="JRW1312" s="1"/>
      <c r="JRX1312" s="1"/>
      <c r="JRY1312" s="1"/>
      <c r="JRZ1312" s="1"/>
      <c r="JSA1312" s="1"/>
      <c r="JSB1312" s="1"/>
      <c r="JSC1312" s="1"/>
      <c r="JSD1312" s="1"/>
      <c r="JSE1312" s="1"/>
      <c r="JSF1312" s="1"/>
      <c r="JSG1312" s="1"/>
      <c r="JSH1312" s="1"/>
      <c r="JSI1312" s="1"/>
      <c r="JSJ1312" s="1"/>
      <c r="JSK1312" s="1"/>
      <c r="JSL1312" s="1"/>
      <c r="JSM1312" s="1"/>
      <c r="JSN1312" s="1"/>
      <c r="JSO1312" s="1"/>
      <c r="JSP1312" s="1"/>
      <c r="JSQ1312" s="1"/>
      <c r="JSR1312" s="1"/>
      <c r="JSS1312" s="1"/>
      <c r="JST1312" s="1"/>
      <c r="JSU1312" s="1"/>
      <c r="JSV1312" s="1"/>
      <c r="JSW1312" s="1"/>
      <c r="JSX1312" s="1"/>
      <c r="JSY1312" s="1"/>
      <c r="JSZ1312" s="1"/>
      <c r="JTA1312" s="1"/>
      <c r="JTB1312" s="1"/>
      <c r="JTC1312" s="1"/>
      <c r="JTD1312" s="1"/>
      <c r="JTE1312" s="1"/>
      <c r="JTF1312" s="1"/>
      <c r="JTG1312" s="1"/>
      <c r="JTH1312" s="1"/>
      <c r="JTI1312" s="1"/>
      <c r="JTJ1312" s="1"/>
      <c r="JTK1312" s="1"/>
      <c r="JTL1312" s="1"/>
      <c r="JTM1312" s="1"/>
      <c r="JTN1312" s="1"/>
      <c r="JTO1312" s="1"/>
      <c r="JTP1312" s="1"/>
      <c r="JTQ1312" s="1"/>
      <c r="JTR1312" s="1"/>
      <c r="JTS1312" s="1"/>
      <c r="JTT1312" s="1"/>
      <c r="JTU1312" s="1"/>
      <c r="JTV1312" s="1"/>
      <c r="JTW1312" s="1"/>
      <c r="JTX1312" s="1"/>
      <c r="JTY1312" s="1"/>
      <c r="JTZ1312" s="1"/>
      <c r="JUA1312" s="1"/>
      <c r="JUB1312" s="1"/>
      <c r="JUC1312" s="1"/>
      <c r="JUD1312" s="1"/>
      <c r="JUE1312" s="1"/>
      <c r="JUF1312" s="1"/>
      <c r="JUG1312" s="1"/>
      <c r="JUH1312" s="1"/>
      <c r="JUI1312" s="1"/>
      <c r="JUJ1312" s="1"/>
      <c r="JUK1312" s="1"/>
      <c r="JUL1312" s="1"/>
      <c r="JUM1312" s="1"/>
      <c r="JUN1312" s="1"/>
      <c r="JUO1312" s="1"/>
      <c r="JUP1312" s="1"/>
      <c r="JUQ1312" s="1"/>
      <c r="JUR1312" s="1"/>
      <c r="JUS1312" s="1"/>
      <c r="JUT1312" s="1"/>
      <c r="JUU1312" s="1"/>
      <c r="JUV1312" s="1"/>
      <c r="JUW1312" s="1"/>
      <c r="JUX1312" s="1"/>
      <c r="JUY1312" s="1"/>
      <c r="JUZ1312" s="1"/>
      <c r="JVA1312" s="1"/>
      <c r="JVB1312" s="1"/>
      <c r="JVC1312" s="1"/>
      <c r="JVD1312" s="1"/>
      <c r="JVE1312" s="1"/>
      <c r="JVF1312" s="1"/>
      <c r="JVG1312" s="1"/>
      <c r="JVH1312" s="1"/>
      <c r="JVI1312" s="1"/>
      <c r="JVJ1312" s="1"/>
      <c r="JVK1312" s="1"/>
      <c r="JVL1312" s="1"/>
      <c r="JVM1312" s="1"/>
      <c r="JVN1312" s="1"/>
      <c r="JVO1312" s="1"/>
      <c r="JVP1312" s="1"/>
      <c r="JVQ1312" s="1"/>
      <c r="JVR1312" s="1"/>
      <c r="JVS1312" s="1"/>
      <c r="JVT1312" s="1"/>
      <c r="JVU1312" s="1"/>
      <c r="JVV1312" s="1"/>
      <c r="JVW1312" s="1"/>
      <c r="JVX1312" s="1"/>
      <c r="JVY1312" s="1"/>
      <c r="JVZ1312" s="1"/>
      <c r="JWA1312" s="1"/>
      <c r="JWB1312" s="1"/>
      <c r="JWC1312" s="1"/>
      <c r="JWD1312" s="1"/>
      <c r="JWE1312" s="1"/>
      <c r="JWF1312" s="1"/>
      <c r="JWG1312" s="1"/>
      <c r="JWH1312" s="1"/>
      <c r="JWI1312" s="1"/>
      <c r="JWJ1312" s="1"/>
      <c r="JWK1312" s="1"/>
      <c r="JWL1312" s="1"/>
      <c r="JWM1312" s="1"/>
      <c r="JWN1312" s="1"/>
      <c r="JWO1312" s="1"/>
      <c r="JWP1312" s="1"/>
      <c r="JWQ1312" s="1"/>
      <c r="JWR1312" s="1"/>
      <c r="JWS1312" s="1"/>
      <c r="JWT1312" s="1"/>
      <c r="JWU1312" s="1"/>
      <c r="JWV1312" s="1"/>
      <c r="JWW1312" s="1"/>
      <c r="JWX1312" s="1"/>
      <c r="JWY1312" s="1"/>
      <c r="JWZ1312" s="1"/>
      <c r="JXA1312" s="1"/>
      <c r="JXB1312" s="1"/>
      <c r="JXC1312" s="1"/>
      <c r="JXD1312" s="1"/>
      <c r="JXE1312" s="1"/>
      <c r="JXF1312" s="1"/>
      <c r="JXG1312" s="1"/>
      <c r="JXH1312" s="1"/>
      <c r="JXI1312" s="1"/>
      <c r="JXJ1312" s="1"/>
      <c r="JXK1312" s="1"/>
      <c r="JXL1312" s="1"/>
      <c r="JXM1312" s="1"/>
      <c r="JXN1312" s="1"/>
      <c r="JXO1312" s="1"/>
      <c r="JXP1312" s="1"/>
      <c r="JXQ1312" s="1"/>
      <c r="JXR1312" s="1"/>
      <c r="JXS1312" s="1"/>
      <c r="JXT1312" s="1"/>
      <c r="JXU1312" s="1"/>
      <c r="JXV1312" s="1"/>
      <c r="JXW1312" s="1"/>
      <c r="JXX1312" s="1"/>
      <c r="JXY1312" s="1"/>
      <c r="JXZ1312" s="1"/>
      <c r="JYA1312" s="1"/>
      <c r="JYB1312" s="1"/>
      <c r="JYC1312" s="1"/>
      <c r="JYD1312" s="1"/>
      <c r="JYE1312" s="1"/>
      <c r="JYF1312" s="1"/>
      <c r="JYG1312" s="1"/>
      <c r="JYH1312" s="1"/>
      <c r="JYI1312" s="1"/>
      <c r="JYJ1312" s="1"/>
      <c r="JYK1312" s="1"/>
      <c r="JYL1312" s="1"/>
      <c r="JYM1312" s="1"/>
      <c r="JYN1312" s="1"/>
      <c r="JYO1312" s="1"/>
      <c r="JYP1312" s="1"/>
      <c r="JYQ1312" s="1"/>
      <c r="JYR1312" s="1"/>
      <c r="JYS1312" s="1"/>
      <c r="JYT1312" s="1"/>
      <c r="JYU1312" s="1"/>
      <c r="JYV1312" s="1"/>
      <c r="JYW1312" s="1"/>
      <c r="JYX1312" s="1"/>
      <c r="JYY1312" s="1"/>
      <c r="JYZ1312" s="1"/>
      <c r="JZA1312" s="1"/>
      <c r="JZB1312" s="1"/>
      <c r="JZC1312" s="1"/>
      <c r="JZD1312" s="1"/>
      <c r="JZE1312" s="1"/>
      <c r="JZF1312" s="1"/>
      <c r="JZG1312" s="1"/>
      <c r="JZH1312" s="1"/>
      <c r="JZI1312" s="1"/>
      <c r="JZJ1312" s="1"/>
      <c r="JZK1312" s="1"/>
      <c r="JZL1312" s="1"/>
      <c r="JZM1312" s="1"/>
      <c r="JZN1312" s="1"/>
      <c r="JZO1312" s="1"/>
      <c r="JZP1312" s="1"/>
      <c r="JZQ1312" s="1"/>
      <c r="JZR1312" s="1"/>
      <c r="JZS1312" s="1"/>
      <c r="JZT1312" s="1"/>
      <c r="JZU1312" s="1"/>
      <c r="JZV1312" s="1"/>
      <c r="JZW1312" s="1"/>
      <c r="JZX1312" s="1"/>
      <c r="JZY1312" s="1"/>
      <c r="JZZ1312" s="1"/>
      <c r="KAA1312" s="1"/>
      <c r="KAB1312" s="1"/>
      <c r="KAC1312" s="1"/>
      <c r="KAD1312" s="1"/>
      <c r="KAE1312" s="1"/>
      <c r="KAF1312" s="1"/>
      <c r="KAG1312" s="1"/>
      <c r="KAH1312" s="1"/>
      <c r="KAI1312" s="1"/>
      <c r="KAJ1312" s="1"/>
      <c r="KAK1312" s="1"/>
      <c r="KAL1312" s="1"/>
      <c r="KAM1312" s="1"/>
      <c r="KAN1312" s="1"/>
      <c r="KAO1312" s="1"/>
      <c r="KAP1312" s="1"/>
      <c r="KAQ1312" s="1"/>
      <c r="KAR1312" s="1"/>
      <c r="KAS1312" s="1"/>
      <c r="KAT1312" s="1"/>
      <c r="KAU1312" s="1"/>
      <c r="KAV1312" s="1"/>
      <c r="KAW1312" s="1"/>
      <c r="KAX1312" s="1"/>
      <c r="KAY1312" s="1"/>
      <c r="KAZ1312" s="1"/>
      <c r="KBA1312" s="1"/>
      <c r="KBB1312" s="1"/>
      <c r="KBC1312" s="1"/>
      <c r="KBD1312" s="1"/>
      <c r="KBE1312" s="1"/>
      <c r="KBF1312" s="1"/>
      <c r="KBG1312" s="1"/>
      <c r="KBH1312" s="1"/>
      <c r="KBI1312" s="1"/>
      <c r="KBJ1312" s="1"/>
      <c r="KBK1312" s="1"/>
      <c r="KBL1312" s="1"/>
      <c r="KBM1312" s="1"/>
      <c r="KBN1312" s="1"/>
      <c r="KBO1312" s="1"/>
      <c r="KBP1312" s="1"/>
      <c r="KBQ1312" s="1"/>
      <c r="KBR1312" s="1"/>
      <c r="KBS1312" s="1"/>
      <c r="KBT1312" s="1"/>
      <c r="KBU1312" s="1"/>
      <c r="KBV1312" s="1"/>
      <c r="KBW1312" s="1"/>
      <c r="KBX1312" s="1"/>
      <c r="KBY1312" s="1"/>
      <c r="KBZ1312" s="1"/>
      <c r="KCA1312" s="1"/>
      <c r="KCB1312" s="1"/>
      <c r="KCC1312" s="1"/>
      <c r="KCD1312" s="1"/>
      <c r="KCE1312" s="1"/>
      <c r="KCF1312" s="1"/>
      <c r="KCG1312" s="1"/>
      <c r="KCH1312" s="1"/>
      <c r="KCI1312" s="1"/>
      <c r="KCJ1312" s="1"/>
      <c r="KCK1312" s="1"/>
      <c r="KCL1312" s="1"/>
      <c r="KCM1312" s="1"/>
      <c r="KCN1312" s="1"/>
      <c r="KCO1312" s="1"/>
      <c r="KCP1312" s="1"/>
      <c r="KCQ1312" s="1"/>
      <c r="KCR1312" s="1"/>
      <c r="KCS1312" s="1"/>
      <c r="KCT1312" s="1"/>
      <c r="KCU1312" s="1"/>
      <c r="KCV1312" s="1"/>
      <c r="KCW1312" s="1"/>
      <c r="KCX1312" s="1"/>
      <c r="KCY1312" s="1"/>
      <c r="KCZ1312" s="1"/>
      <c r="KDA1312" s="1"/>
      <c r="KDB1312" s="1"/>
      <c r="KDC1312" s="1"/>
      <c r="KDD1312" s="1"/>
      <c r="KDE1312" s="1"/>
      <c r="KDF1312" s="1"/>
      <c r="KDG1312" s="1"/>
      <c r="KDH1312" s="1"/>
      <c r="KDI1312" s="1"/>
      <c r="KDJ1312" s="1"/>
      <c r="KDK1312" s="1"/>
      <c r="KDL1312" s="1"/>
      <c r="KDM1312" s="1"/>
      <c r="KDN1312" s="1"/>
      <c r="KDO1312" s="1"/>
      <c r="KDP1312" s="1"/>
      <c r="KDQ1312" s="1"/>
      <c r="KDR1312" s="1"/>
      <c r="KDS1312" s="1"/>
      <c r="KDT1312" s="1"/>
      <c r="KDU1312" s="1"/>
      <c r="KDV1312" s="1"/>
      <c r="KDW1312" s="1"/>
      <c r="KDX1312" s="1"/>
      <c r="KDY1312" s="1"/>
      <c r="KDZ1312" s="1"/>
      <c r="KEA1312" s="1"/>
      <c r="KEB1312" s="1"/>
      <c r="KEC1312" s="1"/>
      <c r="KED1312" s="1"/>
      <c r="KEE1312" s="1"/>
      <c r="KEF1312" s="1"/>
      <c r="KEG1312" s="1"/>
      <c r="KEH1312" s="1"/>
      <c r="KEI1312" s="1"/>
      <c r="KEJ1312" s="1"/>
      <c r="KEK1312" s="1"/>
      <c r="KEL1312" s="1"/>
      <c r="KEM1312" s="1"/>
      <c r="KEN1312" s="1"/>
      <c r="KEO1312" s="1"/>
      <c r="KEP1312" s="1"/>
      <c r="KEQ1312" s="1"/>
      <c r="KER1312" s="1"/>
      <c r="KES1312" s="1"/>
      <c r="KET1312" s="1"/>
      <c r="KEU1312" s="1"/>
      <c r="KEV1312" s="1"/>
      <c r="KEW1312" s="1"/>
      <c r="KEX1312" s="1"/>
      <c r="KEY1312" s="1"/>
      <c r="KEZ1312" s="1"/>
      <c r="KFA1312" s="1"/>
      <c r="KFB1312" s="1"/>
      <c r="KFC1312" s="1"/>
      <c r="KFD1312" s="1"/>
      <c r="KFE1312" s="1"/>
      <c r="KFF1312" s="1"/>
      <c r="KFG1312" s="1"/>
      <c r="KFH1312" s="1"/>
      <c r="KFI1312" s="1"/>
      <c r="KFJ1312" s="1"/>
      <c r="KFK1312" s="1"/>
      <c r="KFL1312" s="1"/>
      <c r="KFM1312" s="1"/>
      <c r="KFN1312" s="1"/>
      <c r="KFO1312" s="1"/>
      <c r="KFP1312" s="1"/>
      <c r="KFQ1312" s="1"/>
      <c r="KFR1312" s="1"/>
      <c r="KFS1312" s="1"/>
      <c r="KFT1312" s="1"/>
      <c r="KFU1312" s="1"/>
      <c r="KFV1312" s="1"/>
      <c r="KFW1312" s="1"/>
      <c r="KFX1312" s="1"/>
      <c r="KFY1312" s="1"/>
      <c r="KFZ1312" s="1"/>
      <c r="KGA1312" s="1"/>
      <c r="KGB1312" s="1"/>
      <c r="KGC1312" s="1"/>
      <c r="KGD1312" s="1"/>
      <c r="KGE1312" s="1"/>
      <c r="KGF1312" s="1"/>
      <c r="KGG1312" s="1"/>
      <c r="KGH1312" s="1"/>
      <c r="KGI1312" s="1"/>
      <c r="KGJ1312" s="1"/>
      <c r="KGK1312" s="1"/>
      <c r="KGL1312" s="1"/>
      <c r="KGM1312" s="1"/>
      <c r="KGN1312" s="1"/>
      <c r="KGO1312" s="1"/>
      <c r="KGP1312" s="1"/>
      <c r="KGQ1312" s="1"/>
      <c r="KGR1312" s="1"/>
      <c r="KGS1312" s="1"/>
      <c r="KGT1312" s="1"/>
      <c r="KGU1312" s="1"/>
      <c r="KGV1312" s="1"/>
      <c r="KGW1312" s="1"/>
      <c r="KGX1312" s="1"/>
      <c r="KGY1312" s="1"/>
      <c r="KGZ1312" s="1"/>
      <c r="KHA1312" s="1"/>
      <c r="KHB1312" s="1"/>
      <c r="KHC1312" s="1"/>
      <c r="KHD1312" s="1"/>
      <c r="KHE1312" s="1"/>
      <c r="KHF1312" s="1"/>
      <c r="KHG1312" s="1"/>
      <c r="KHH1312" s="1"/>
      <c r="KHI1312" s="1"/>
      <c r="KHJ1312" s="1"/>
      <c r="KHK1312" s="1"/>
      <c r="KHL1312" s="1"/>
      <c r="KHM1312" s="1"/>
      <c r="KHN1312" s="1"/>
      <c r="KHO1312" s="1"/>
      <c r="KHP1312" s="1"/>
      <c r="KHQ1312" s="1"/>
      <c r="KHR1312" s="1"/>
      <c r="KHS1312" s="1"/>
      <c r="KHT1312" s="1"/>
      <c r="KHU1312" s="1"/>
      <c r="KHV1312" s="1"/>
      <c r="KHW1312" s="1"/>
      <c r="KHX1312" s="1"/>
      <c r="KHY1312" s="1"/>
      <c r="KHZ1312" s="1"/>
      <c r="KIA1312" s="1"/>
      <c r="KIB1312" s="1"/>
      <c r="KIC1312" s="1"/>
      <c r="KID1312" s="1"/>
      <c r="KIE1312" s="1"/>
      <c r="KIF1312" s="1"/>
      <c r="KIG1312" s="1"/>
      <c r="KIH1312" s="1"/>
      <c r="KII1312" s="1"/>
      <c r="KIJ1312" s="1"/>
      <c r="KIK1312" s="1"/>
      <c r="KIL1312" s="1"/>
      <c r="KIM1312" s="1"/>
      <c r="KIN1312" s="1"/>
      <c r="KIO1312" s="1"/>
      <c r="KIP1312" s="1"/>
      <c r="KIQ1312" s="1"/>
      <c r="KIR1312" s="1"/>
      <c r="KIS1312" s="1"/>
      <c r="KIT1312" s="1"/>
      <c r="KIU1312" s="1"/>
      <c r="KIV1312" s="1"/>
      <c r="KIW1312" s="1"/>
      <c r="KIX1312" s="1"/>
      <c r="KIY1312" s="1"/>
      <c r="KIZ1312" s="1"/>
      <c r="KJA1312" s="1"/>
      <c r="KJB1312" s="1"/>
      <c r="KJC1312" s="1"/>
      <c r="KJD1312" s="1"/>
      <c r="KJE1312" s="1"/>
      <c r="KJF1312" s="1"/>
      <c r="KJG1312" s="1"/>
      <c r="KJH1312" s="1"/>
      <c r="KJI1312" s="1"/>
      <c r="KJJ1312" s="1"/>
      <c r="KJK1312" s="1"/>
      <c r="KJL1312" s="1"/>
      <c r="KJM1312" s="1"/>
      <c r="KJN1312" s="1"/>
      <c r="KJO1312" s="1"/>
      <c r="KJP1312" s="1"/>
      <c r="KJQ1312" s="1"/>
      <c r="KJR1312" s="1"/>
      <c r="KJS1312" s="1"/>
      <c r="KJT1312" s="1"/>
      <c r="KJU1312" s="1"/>
      <c r="KJV1312" s="1"/>
      <c r="KJW1312" s="1"/>
      <c r="KJX1312" s="1"/>
      <c r="KJY1312" s="1"/>
      <c r="KJZ1312" s="1"/>
      <c r="KKA1312" s="1"/>
      <c r="KKB1312" s="1"/>
      <c r="KKC1312" s="1"/>
      <c r="KKD1312" s="1"/>
      <c r="KKE1312" s="1"/>
      <c r="KKF1312" s="1"/>
      <c r="KKG1312" s="1"/>
      <c r="KKH1312" s="1"/>
      <c r="KKI1312" s="1"/>
      <c r="KKJ1312" s="1"/>
      <c r="KKK1312" s="1"/>
      <c r="KKL1312" s="1"/>
      <c r="KKM1312" s="1"/>
      <c r="KKN1312" s="1"/>
      <c r="KKO1312" s="1"/>
      <c r="KKP1312" s="1"/>
      <c r="KKQ1312" s="1"/>
      <c r="KKR1312" s="1"/>
      <c r="KKS1312" s="1"/>
      <c r="KKT1312" s="1"/>
      <c r="KKU1312" s="1"/>
      <c r="KKV1312" s="1"/>
      <c r="KKW1312" s="1"/>
      <c r="KKX1312" s="1"/>
      <c r="KKY1312" s="1"/>
      <c r="KKZ1312" s="1"/>
      <c r="KLA1312" s="1"/>
      <c r="KLB1312" s="1"/>
      <c r="KLC1312" s="1"/>
      <c r="KLD1312" s="1"/>
      <c r="KLE1312" s="1"/>
      <c r="KLF1312" s="1"/>
      <c r="KLG1312" s="1"/>
      <c r="KLH1312" s="1"/>
      <c r="KLI1312" s="1"/>
      <c r="KLJ1312" s="1"/>
      <c r="KLK1312" s="1"/>
      <c r="KLL1312" s="1"/>
      <c r="KLM1312" s="1"/>
      <c r="KLN1312" s="1"/>
      <c r="KLO1312" s="1"/>
      <c r="KLP1312" s="1"/>
      <c r="KLQ1312" s="1"/>
      <c r="KLR1312" s="1"/>
      <c r="KLS1312" s="1"/>
      <c r="KLT1312" s="1"/>
      <c r="KLU1312" s="1"/>
      <c r="KLV1312" s="1"/>
      <c r="KLW1312" s="1"/>
      <c r="KLX1312" s="1"/>
      <c r="KLY1312" s="1"/>
      <c r="KLZ1312" s="1"/>
      <c r="KMA1312" s="1"/>
      <c r="KMB1312" s="1"/>
      <c r="KMC1312" s="1"/>
      <c r="KMD1312" s="1"/>
      <c r="KME1312" s="1"/>
      <c r="KMF1312" s="1"/>
      <c r="KMG1312" s="1"/>
      <c r="KMH1312" s="1"/>
      <c r="KMI1312" s="1"/>
      <c r="KMJ1312" s="1"/>
      <c r="KMK1312" s="1"/>
      <c r="KML1312" s="1"/>
      <c r="KMM1312" s="1"/>
      <c r="KMN1312" s="1"/>
      <c r="KMO1312" s="1"/>
      <c r="KMP1312" s="1"/>
      <c r="KMQ1312" s="1"/>
      <c r="KMR1312" s="1"/>
      <c r="KMS1312" s="1"/>
      <c r="KMT1312" s="1"/>
      <c r="KMU1312" s="1"/>
      <c r="KMV1312" s="1"/>
      <c r="KMW1312" s="1"/>
      <c r="KMX1312" s="1"/>
      <c r="KMY1312" s="1"/>
      <c r="KMZ1312" s="1"/>
      <c r="KNA1312" s="1"/>
      <c r="KNB1312" s="1"/>
      <c r="KNC1312" s="1"/>
      <c r="KND1312" s="1"/>
      <c r="KNE1312" s="1"/>
      <c r="KNF1312" s="1"/>
      <c r="KNG1312" s="1"/>
      <c r="KNH1312" s="1"/>
      <c r="KNI1312" s="1"/>
      <c r="KNJ1312" s="1"/>
      <c r="KNK1312" s="1"/>
      <c r="KNL1312" s="1"/>
      <c r="KNM1312" s="1"/>
      <c r="KNN1312" s="1"/>
      <c r="KNO1312" s="1"/>
      <c r="KNP1312" s="1"/>
      <c r="KNQ1312" s="1"/>
      <c r="KNR1312" s="1"/>
      <c r="KNS1312" s="1"/>
      <c r="KNT1312" s="1"/>
      <c r="KNU1312" s="1"/>
      <c r="KNV1312" s="1"/>
      <c r="KNW1312" s="1"/>
      <c r="KNX1312" s="1"/>
      <c r="KNY1312" s="1"/>
      <c r="KNZ1312" s="1"/>
      <c r="KOA1312" s="1"/>
      <c r="KOB1312" s="1"/>
      <c r="KOC1312" s="1"/>
      <c r="KOD1312" s="1"/>
      <c r="KOE1312" s="1"/>
      <c r="KOF1312" s="1"/>
      <c r="KOG1312" s="1"/>
      <c r="KOH1312" s="1"/>
      <c r="KOI1312" s="1"/>
      <c r="KOJ1312" s="1"/>
      <c r="KOK1312" s="1"/>
      <c r="KOL1312" s="1"/>
      <c r="KOM1312" s="1"/>
      <c r="KON1312" s="1"/>
      <c r="KOO1312" s="1"/>
      <c r="KOP1312" s="1"/>
      <c r="KOQ1312" s="1"/>
      <c r="KOR1312" s="1"/>
      <c r="KOS1312" s="1"/>
      <c r="KOT1312" s="1"/>
      <c r="KOU1312" s="1"/>
      <c r="KOV1312" s="1"/>
      <c r="KOW1312" s="1"/>
      <c r="KOX1312" s="1"/>
      <c r="KOY1312" s="1"/>
      <c r="KOZ1312" s="1"/>
      <c r="KPA1312" s="1"/>
      <c r="KPB1312" s="1"/>
      <c r="KPC1312" s="1"/>
      <c r="KPD1312" s="1"/>
      <c r="KPE1312" s="1"/>
      <c r="KPF1312" s="1"/>
      <c r="KPG1312" s="1"/>
      <c r="KPH1312" s="1"/>
      <c r="KPI1312" s="1"/>
      <c r="KPJ1312" s="1"/>
      <c r="KPK1312" s="1"/>
      <c r="KPL1312" s="1"/>
      <c r="KPM1312" s="1"/>
      <c r="KPN1312" s="1"/>
      <c r="KPO1312" s="1"/>
      <c r="KPP1312" s="1"/>
      <c r="KPQ1312" s="1"/>
      <c r="KPR1312" s="1"/>
      <c r="KPS1312" s="1"/>
      <c r="KPT1312" s="1"/>
      <c r="KPU1312" s="1"/>
      <c r="KPV1312" s="1"/>
      <c r="KPW1312" s="1"/>
      <c r="KPX1312" s="1"/>
      <c r="KPY1312" s="1"/>
      <c r="KPZ1312" s="1"/>
      <c r="KQA1312" s="1"/>
      <c r="KQB1312" s="1"/>
      <c r="KQC1312" s="1"/>
      <c r="KQD1312" s="1"/>
      <c r="KQE1312" s="1"/>
      <c r="KQF1312" s="1"/>
      <c r="KQG1312" s="1"/>
      <c r="KQH1312" s="1"/>
      <c r="KQI1312" s="1"/>
      <c r="KQJ1312" s="1"/>
      <c r="KQK1312" s="1"/>
      <c r="KQL1312" s="1"/>
      <c r="KQM1312" s="1"/>
      <c r="KQN1312" s="1"/>
      <c r="KQO1312" s="1"/>
      <c r="KQP1312" s="1"/>
      <c r="KQQ1312" s="1"/>
      <c r="KQR1312" s="1"/>
      <c r="KQS1312" s="1"/>
      <c r="KQT1312" s="1"/>
      <c r="KQU1312" s="1"/>
      <c r="KQV1312" s="1"/>
      <c r="KQW1312" s="1"/>
      <c r="KQX1312" s="1"/>
      <c r="KQY1312" s="1"/>
      <c r="KQZ1312" s="1"/>
      <c r="KRA1312" s="1"/>
      <c r="KRB1312" s="1"/>
      <c r="KRC1312" s="1"/>
      <c r="KRD1312" s="1"/>
      <c r="KRE1312" s="1"/>
      <c r="KRF1312" s="1"/>
      <c r="KRG1312" s="1"/>
      <c r="KRH1312" s="1"/>
      <c r="KRI1312" s="1"/>
      <c r="KRJ1312" s="1"/>
      <c r="KRK1312" s="1"/>
      <c r="KRL1312" s="1"/>
      <c r="KRM1312" s="1"/>
      <c r="KRN1312" s="1"/>
      <c r="KRO1312" s="1"/>
      <c r="KRP1312" s="1"/>
      <c r="KRQ1312" s="1"/>
      <c r="KRR1312" s="1"/>
      <c r="KRS1312" s="1"/>
      <c r="KRT1312" s="1"/>
      <c r="KRU1312" s="1"/>
      <c r="KRV1312" s="1"/>
      <c r="KRW1312" s="1"/>
      <c r="KRX1312" s="1"/>
      <c r="KRY1312" s="1"/>
      <c r="KRZ1312" s="1"/>
      <c r="KSA1312" s="1"/>
      <c r="KSB1312" s="1"/>
      <c r="KSC1312" s="1"/>
      <c r="KSD1312" s="1"/>
      <c r="KSE1312" s="1"/>
      <c r="KSF1312" s="1"/>
      <c r="KSG1312" s="1"/>
      <c r="KSH1312" s="1"/>
      <c r="KSI1312" s="1"/>
      <c r="KSJ1312" s="1"/>
      <c r="KSK1312" s="1"/>
      <c r="KSL1312" s="1"/>
      <c r="KSM1312" s="1"/>
      <c r="KSN1312" s="1"/>
      <c r="KSO1312" s="1"/>
      <c r="KSP1312" s="1"/>
      <c r="KSQ1312" s="1"/>
      <c r="KSR1312" s="1"/>
      <c r="KSS1312" s="1"/>
      <c r="KST1312" s="1"/>
      <c r="KSU1312" s="1"/>
      <c r="KSV1312" s="1"/>
      <c r="KSW1312" s="1"/>
      <c r="KSX1312" s="1"/>
      <c r="KSY1312" s="1"/>
      <c r="KSZ1312" s="1"/>
      <c r="KTA1312" s="1"/>
      <c r="KTB1312" s="1"/>
      <c r="KTC1312" s="1"/>
      <c r="KTD1312" s="1"/>
      <c r="KTE1312" s="1"/>
      <c r="KTF1312" s="1"/>
      <c r="KTG1312" s="1"/>
      <c r="KTH1312" s="1"/>
      <c r="KTI1312" s="1"/>
      <c r="KTJ1312" s="1"/>
      <c r="KTK1312" s="1"/>
      <c r="KTL1312" s="1"/>
      <c r="KTM1312" s="1"/>
      <c r="KTN1312" s="1"/>
      <c r="KTO1312" s="1"/>
      <c r="KTP1312" s="1"/>
      <c r="KTQ1312" s="1"/>
      <c r="KTR1312" s="1"/>
      <c r="KTS1312" s="1"/>
      <c r="KTT1312" s="1"/>
      <c r="KTU1312" s="1"/>
      <c r="KTV1312" s="1"/>
      <c r="KTW1312" s="1"/>
      <c r="KTX1312" s="1"/>
      <c r="KTY1312" s="1"/>
      <c r="KTZ1312" s="1"/>
      <c r="KUA1312" s="1"/>
      <c r="KUB1312" s="1"/>
      <c r="KUC1312" s="1"/>
      <c r="KUD1312" s="1"/>
      <c r="KUE1312" s="1"/>
      <c r="KUF1312" s="1"/>
      <c r="KUG1312" s="1"/>
      <c r="KUH1312" s="1"/>
      <c r="KUI1312" s="1"/>
      <c r="KUJ1312" s="1"/>
      <c r="KUK1312" s="1"/>
      <c r="KUL1312" s="1"/>
      <c r="KUM1312" s="1"/>
      <c r="KUN1312" s="1"/>
      <c r="KUO1312" s="1"/>
      <c r="KUP1312" s="1"/>
      <c r="KUQ1312" s="1"/>
      <c r="KUR1312" s="1"/>
      <c r="KUS1312" s="1"/>
      <c r="KUT1312" s="1"/>
      <c r="KUU1312" s="1"/>
      <c r="KUV1312" s="1"/>
      <c r="KUW1312" s="1"/>
      <c r="KUX1312" s="1"/>
      <c r="KUY1312" s="1"/>
      <c r="KUZ1312" s="1"/>
      <c r="KVA1312" s="1"/>
      <c r="KVB1312" s="1"/>
      <c r="KVC1312" s="1"/>
      <c r="KVD1312" s="1"/>
      <c r="KVE1312" s="1"/>
      <c r="KVF1312" s="1"/>
      <c r="KVG1312" s="1"/>
      <c r="KVH1312" s="1"/>
      <c r="KVI1312" s="1"/>
      <c r="KVJ1312" s="1"/>
      <c r="KVK1312" s="1"/>
      <c r="KVL1312" s="1"/>
      <c r="KVM1312" s="1"/>
      <c r="KVN1312" s="1"/>
      <c r="KVO1312" s="1"/>
      <c r="KVP1312" s="1"/>
      <c r="KVQ1312" s="1"/>
      <c r="KVR1312" s="1"/>
      <c r="KVS1312" s="1"/>
      <c r="KVT1312" s="1"/>
      <c r="KVU1312" s="1"/>
      <c r="KVV1312" s="1"/>
      <c r="KVW1312" s="1"/>
      <c r="KVX1312" s="1"/>
      <c r="KVY1312" s="1"/>
      <c r="KVZ1312" s="1"/>
      <c r="KWA1312" s="1"/>
      <c r="KWB1312" s="1"/>
      <c r="KWC1312" s="1"/>
      <c r="KWD1312" s="1"/>
      <c r="KWE1312" s="1"/>
      <c r="KWF1312" s="1"/>
      <c r="KWG1312" s="1"/>
      <c r="KWH1312" s="1"/>
      <c r="KWI1312" s="1"/>
      <c r="KWJ1312" s="1"/>
      <c r="KWK1312" s="1"/>
      <c r="KWL1312" s="1"/>
      <c r="KWM1312" s="1"/>
      <c r="KWN1312" s="1"/>
      <c r="KWO1312" s="1"/>
      <c r="KWP1312" s="1"/>
      <c r="KWQ1312" s="1"/>
      <c r="KWR1312" s="1"/>
      <c r="KWS1312" s="1"/>
      <c r="KWT1312" s="1"/>
      <c r="KWU1312" s="1"/>
      <c r="KWV1312" s="1"/>
      <c r="KWW1312" s="1"/>
      <c r="KWX1312" s="1"/>
      <c r="KWY1312" s="1"/>
      <c r="KWZ1312" s="1"/>
      <c r="KXA1312" s="1"/>
      <c r="KXB1312" s="1"/>
      <c r="KXC1312" s="1"/>
      <c r="KXD1312" s="1"/>
      <c r="KXE1312" s="1"/>
      <c r="KXF1312" s="1"/>
      <c r="KXG1312" s="1"/>
      <c r="KXH1312" s="1"/>
      <c r="KXI1312" s="1"/>
      <c r="KXJ1312" s="1"/>
      <c r="KXK1312" s="1"/>
      <c r="KXL1312" s="1"/>
      <c r="KXM1312" s="1"/>
      <c r="KXN1312" s="1"/>
      <c r="KXO1312" s="1"/>
      <c r="KXP1312" s="1"/>
      <c r="KXQ1312" s="1"/>
      <c r="KXR1312" s="1"/>
      <c r="KXS1312" s="1"/>
      <c r="KXT1312" s="1"/>
      <c r="KXU1312" s="1"/>
      <c r="KXV1312" s="1"/>
      <c r="KXW1312" s="1"/>
      <c r="KXX1312" s="1"/>
      <c r="KXY1312" s="1"/>
      <c r="KXZ1312" s="1"/>
      <c r="KYA1312" s="1"/>
      <c r="KYB1312" s="1"/>
      <c r="KYC1312" s="1"/>
      <c r="KYD1312" s="1"/>
      <c r="KYE1312" s="1"/>
      <c r="KYF1312" s="1"/>
      <c r="KYG1312" s="1"/>
      <c r="KYH1312" s="1"/>
      <c r="KYI1312" s="1"/>
      <c r="KYJ1312" s="1"/>
      <c r="KYK1312" s="1"/>
      <c r="KYL1312" s="1"/>
      <c r="KYM1312" s="1"/>
      <c r="KYN1312" s="1"/>
      <c r="KYO1312" s="1"/>
      <c r="KYP1312" s="1"/>
      <c r="KYQ1312" s="1"/>
      <c r="KYR1312" s="1"/>
      <c r="KYS1312" s="1"/>
      <c r="KYT1312" s="1"/>
      <c r="KYU1312" s="1"/>
      <c r="KYV1312" s="1"/>
      <c r="KYW1312" s="1"/>
      <c r="KYX1312" s="1"/>
      <c r="KYY1312" s="1"/>
      <c r="KYZ1312" s="1"/>
      <c r="KZA1312" s="1"/>
      <c r="KZB1312" s="1"/>
      <c r="KZC1312" s="1"/>
      <c r="KZD1312" s="1"/>
      <c r="KZE1312" s="1"/>
      <c r="KZF1312" s="1"/>
      <c r="KZG1312" s="1"/>
      <c r="KZH1312" s="1"/>
      <c r="KZI1312" s="1"/>
      <c r="KZJ1312" s="1"/>
      <c r="KZK1312" s="1"/>
      <c r="KZL1312" s="1"/>
      <c r="KZM1312" s="1"/>
      <c r="KZN1312" s="1"/>
      <c r="KZO1312" s="1"/>
      <c r="KZP1312" s="1"/>
      <c r="KZQ1312" s="1"/>
      <c r="KZR1312" s="1"/>
      <c r="KZS1312" s="1"/>
      <c r="KZT1312" s="1"/>
      <c r="KZU1312" s="1"/>
      <c r="KZV1312" s="1"/>
      <c r="KZW1312" s="1"/>
      <c r="KZX1312" s="1"/>
      <c r="KZY1312" s="1"/>
      <c r="KZZ1312" s="1"/>
      <c r="LAA1312" s="1"/>
      <c r="LAB1312" s="1"/>
      <c r="LAC1312" s="1"/>
      <c r="LAD1312" s="1"/>
      <c r="LAE1312" s="1"/>
      <c r="LAF1312" s="1"/>
      <c r="LAG1312" s="1"/>
      <c r="LAH1312" s="1"/>
      <c r="LAI1312" s="1"/>
      <c r="LAJ1312" s="1"/>
      <c r="LAK1312" s="1"/>
      <c r="LAL1312" s="1"/>
      <c r="LAM1312" s="1"/>
      <c r="LAN1312" s="1"/>
      <c r="LAO1312" s="1"/>
      <c r="LAP1312" s="1"/>
      <c r="LAQ1312" s="1"/>
      <c r="LAR1312" s="1"/>
      <c r="LAS1312" s="1"/>
      <c r="LAT1312" s="1"/>
      <c r="LAU1312" s="1"/>
      <c r="LAV1312" s="1"/>
      <c r="LAW1312" s="1"/>
      <c r="LAX1312" s="1"/>
      <c r="LAY1312" s="1"/>
      <c r="LAZ1312" s="1"/>
      <c r="LBA1312" s="1"/>
      <c r="LBB1312" s="1"/>
      <c r="LBC1312" s="1"/>
      <c r="LBD1312" s="1"/>
      <c r="LBE1312" s="1"/>
      <c r="LBF1312" s="1"/>
      <c r="LBG1312" s="1"/>
      <c r="LBH1312" s="1"/>
      <c r="LBI1312" s="1"/>
      <c r="LBJ1312" s="1"/>
      <c r="LBK1312" s="1"/>
      <c r="LBL1312" s="1"/>
      <c r="LBM1312" s="1"/>
      <c r="LBN1312" s="1"/>
      <c r="LBO1312" s="1"/>
      <c r="LBP1312" s="1"/>
      <c r="LBQ1312" s="1"/>
      <c r="LBR1312" s="1"/>
      <c r="LBS1312" s="1"/>
      <c r="LBT1312" s="1"/>
      <c r="LBU1312" s="1"/>
      <c r="LBV1312" s="1"/>
      <c r="LBW1312" s="1"/>
      <c r="LBX1312" s="1"/>
      <c r="LBY1312" s="1"/>
      <c r="LBZ1312" s="1"/>
      <c r="LCA1312" s="1"/>
      <c r="LCB1312" s="1"/>
      <c r="LCC1312" s="1"/>
      <c r="LCD1312" s="1"/>
      <c r="LCE1312" s="1"/>
      <c r="LCF1312" s="1"/>
      <c r="LCG1312" s="1"/>
      <c r="LCH1312" s="1"/>
      <c r="LCI1312" s="1"/>
      <c r="LCJ1312" s="1"/>
      <c r="LCK1312" s="1"/>
      <c r="LCL1312" s="1"/>
      <c r="LCM1312" s="1"/>
      <c r="LCN1312" s="1"/>
      <c r="LCO1312" s="1"/>
      <c r="LCP1312" s="1"/>
      <c r="LCQ1312" s="1"/>
      <c r="LCR1312" s="1"/>
      <c r="LCS1312" s="1"/>
      <c r="LCT1312" s="1"/>
      <c r="LCU1312" s="1"/>
      <c r="LCV1312" s="1"/>
      <c r="LCW1312" s="1"/>
      <c r="LCX1312" s="1"/>
      <c r="LCY1312" s="1"/>
      <c r="LCZ1312" s="1"/>
      <c r="LDA1312" s="1"/>
      <c r="LDB1312" s="1"/>
      <c r="LDC1312" s="1"/>
      <c r="LDD1312" s="1"/>
      <c r="LDE1312" s="1"/>
      <c r="LDF1312" s="1"/>
      <c r="LDG1312" s="1"/>
      <c r="LDH1312" s="1"/>
      <c r="LDI1312" s="1"/>
      <c r="LDJ1312" s="1"/>
      <c r="LDK1312" s="1"/>
      <c r="LDL1312" s="1"/>
      <c r="LDM1312" s="1"/>
      <c r="LDN1312" s="1"/>
      <c r="LDO1312" s="1"/>
      <c r="LDP1312" s="1"/>
      <c r="LDQ1312" s="1"/>
      <c r="LDR1312" s="1"/>
      <c r="LDS1312" s="1"/>
      <c r="LDT1312" s="1"/>
      <c r="LDU1312" s="1"/>
      <c r="LDV1312" s="1"/>
      <c r="LDW1312" s="1"/>
      <c r="LDX1312" s="1"/>
      <c r="LDY1312" s="1"/>
      <c r="LDZ1312" s="1"/>
      <c r="LEA1312" s="1"/>
      <c r="LEB1312" s="1"/>
      <c r="LEC1312" s="1"/>
      <c r="LED1312" s="1"/>
      <c r="LEE1312" s="1"/>
      <c r="LEF1312" s="1"/>
      <c r="LEG1312" s="1"/>
      <c r="LEH1312" s="1"/>
      <c r="LEI1312" s="1"/>
      <c r="LEJ1312" s="1"/>
      <c r="LEK1312" s="1"/>
      <c r="LEL1312" s="1"/>
      <c r="LEM1312" s="1"/>
      <c r="LEN1312" s="1"/>
      <c r="LEO1312" s="1"/>
      <c r="LEP1312" s="1"/>
      <c r="LEQ1312" s="1"/>
      <c r="LER1312" s="1"/>
      <c r="LES1312" s="1"/>
      <c r="LET1312" s="1"/>
      <c r="LEU1312" s="1"/>
      <c r="LEV1312" s="1"/>
      <c r="LEW1312" s="1"/>
      <c r="LEX1312" s="1"/>
      <c r="LEY1312" s="1"/>
      <c r="LEZ1312" s="1"/>
      <c r="LFA1312" s="1"/>
      <c r="LFB1312" s="1"/>
      <c r="LFC1312" s="1"/>
      <c r="LFD1312" s="1"/>
      <c r="LFE1312" s="1"/>
      <c r="LFF1312" s="1"/>
      <c r="LFG1312" s="1"/>
      <c r="LFH1312" s="1"/>
      <c r="LFI1312" s="1"/>
      <c r="LFJ1312" s="1"/>
      <c r="LFK1312" s="1"/>
      <c r="LFL1312" s="1"/>
      <c r="LFM1312" s="1"/>
      <c r="LFN1312" s="1"/>
      <c r="LFO1312" s="1"/>
      <c r="LFP1312" s="1"/>
      <c r="LFQ1312" s="1"/>
      <c r="LFR1312" s="1"/>
      <c r="LFS1312" s="1"/>
      <c r="LFT1312" s="1"/>
      <c r="LFU1312" s="1"/>
      <c r="LFV1312" s="1"/>
      <c r="LFW1312" s="1"/>
      <c r="LFX1312" s="1"/>
      <c r="LFY1312" s="1"/>
      <c r="LFZ1312" s="1"/>
      <c r="LGA1312" s="1"/>
      <c r="LGB1312" s="1"/>
      <c r="LGC1312" s="1"/>
      <c r="LGD1312" s="1"/>
      <c r="LGE1312" s="1"/>
      <c r="LGF1312" s="1"/>
      <c r="LGG1312" s="1"/>
      <c r="LGH1312" s="1"/>
      <c r="LGI1312" s="1"/>
      <c r="LGJ1312" s="1"/>
      <c r="LGK1312" s="1"/>
      <c r="LGL1312" s="1"/>
      <c r="LGM1312" s="1"/>
      <c r="LGN1312" s="1"/>
      <c r="LGO1312" s="1"/>
      <c r="LGP1312" s="1"/>
      <c r="LGQ1312" s="1"/>
      <c r="LGR1312" s="1"/>
      <c r="LGS1312" s="1"/>
      <c r="LGT1312" s="1"/>
      <c r="LGU1312" s="1"/>
      <c r="LGV1312" s="1"/>
      <c r="LGW1312" s="1"/>
      <c r="LGX1312" s="1"/>
      <c r="LGY1312" s="1"/>
      <c r="LGZ1312" s="1"/>
      <c r="LHA1312" s="1"/>
      <c r="LHB1312" s="1"/>
      <c r="LHC1312" s="1"/>
      <c r="LHD1312" s="1"/>
      <c r="LHE1312" s="1"/>
      <c r="LHF1312" s="1"/>
      <c r="LHG1312" s="1"/>
      <c r="LHH1312" s="1"/>
      <c r="LHI1312" s="1"/>
      <c r="LHJ1312" s="1"/>
      <c r="LHK1312" s="1"/>
      <c r="LHL1312" s="1"/>
      <c r="LHM1312" s="1"/>
      <c r="LHN1312" s="1"/>
      <c r="LHO1312" s="1"/>
      <c r="LHP1312" s="1"/>
      <c r="LHQ1312" s="1"/>
      <c r="LHR1312" s="1"/>
      <c r="LHS1312" s="1"/>
      <c r="LHT1312" s="1"/>
      <c r="LHU1312" s="1"/>
      <c r="LHV1312" s="1"/>
      <c r="LHW1312" s="1"/>
      <c r="LHX1312" s="1"/>
      <c r="LHY1312" s="1"/>
      <c r="LHZ1312" s="1"/>
      <c r="LIA1312" s="1"/>
      <c r="LIB1312" s="1"/>
      <c r="LIC1312" s="1"/>
      <c r="LID1312" s="1"/>
      <c r="LIE1312" s="1"/>
      <c r="LIF1312" s="1"/>
      <c r="LIG1312" s="1"/>
      <c r="LIH1312" s="1"/>
      <c r="LII1312" s="1"/>
      <c r="LIJ1312" s="1"/>
      <c r="LIK1312" s="1"/>
      <c r="LIL1312" s="1"/>
      <c r="LIM1312" s="1"/>
      <c r="LIN1312" s="1"/>
      <c r="LIO1312" s="1"/>
      <c r="LIP1312" s="1"/>
      <c r="LIQ1312" s="1"/>
      <c r="LIR1312" s="1"/>
      <c r="LIS1312" s="1"/>
      <c r="LIT1312" s="1"/>
      <c r="LIU1312" s="1"/>
      <c r="LIV1312" s="1"/>
      <c r="LIW1312" s="1"/>
      <c r="LIX1312" s="1"/>
      <c r="LIY1312" s="1"/>
      <c r="LIZ1312" s="1"/>
      <c r="LJA1312" s="1"/>
      <c r="LJB1312" s="1"/>
      <c r="LJC1312" s="1"/>
      <c r="LJD1312" s="1"/>
      <c r="LJE1312" s="1"/>
      <c r="LJF1312" s="1"/>
      <c r="LJG1312" s="1"/>
      <c r="LJH1312" s="1"/>
      <c r="LJI1312" s="1"/>
      <c r="LJJ1312" s="1"/>
      <c r="LJK1312" s="1"/>
      <c r="LJL1312" s="1"/>
      <c r="LJM1312" s="1"/>
      <c r="LJN1312" s="1"/>
      <c r="LJO1312" s="1"/>
      <c r="LJP1312" s="1"/>
      <c r="LJQ1312" s="1"/>
      <c r="LJR1312" s="1"/>
      <c r="LJS1312" s="1"/>
      <c r="LJT1312" s="1"/>
      <c r="LJU1312" s="1"/>
      <c r="LJV1312" s="1"/>
      <c r="LJW1312" s="1"/>
      <c r="LJX1312" s="1"/>
      <c r="LJY1312" s="1"/>
      <c r="LJZ1312" s="1"/>
      <c r="LKA1312" s="1"/>
      <c r="LKB1312" s="1"/>
      <c r="LKC1312" s="1"/>
      <c r="LKD1312" s="1"/>
      <c r="LKE1312" s="1"/>
      <c r="LKF1312" s="1"/>
      <c r="LKG1312" s="1"/>
      <c r="LKH1312" s="1"/>
      <c r="LKI1312" s="1"/>
      <c r="LKJ1312" s="1"/>
      <c r="LKK1312" s="1"/>
      <c r="LKL1312" s="1"/>
      <c r="LKM1312" s="1"/>
      <c r="LKN1312" s="1"/>
      <c r="LKO1312" s="1"/>
      <c r="LKP1312" s="1"/>
      <c r="LKQ1312" s="1"/>
      <c r="LKR1312" s="1"/>
      <c r="LKS1312" s="1"/>
      <c r="LKT1312" s="1"/>
      <c r="LKU1312" s="1"/>
      <c r="LKV1312" s="1"/>
      <c r="LKW1312" s="1"/>
      <c r="LKX1312" s="1"/>
      <c r="LKY1312" s="1"/>
      <c r="LKZ1312" s="1"/>
      <c r="LLA1312" s="1"/>
      <c r="LLB1312" s="1"/>
      <c r="LLC1312" s="1"/>
      <c r="LLD1312" s="1"/>
      <c r="LLE1312" s="1"/>
      <c r="LLF1312" s="1"/>
      <c r="LLG1312" s="1"/>
      <c r="LLH1312" s="1"/>
      <c r="LLI1312" s="1"/>
      <c r="LLJ1312" s="1"/>
      <c r="LLK1312" s="1"/>
      <c r="LLL1312" s="1"/>
      <c r="LLM1312" s="1"/>
      <c r="LLN1312" s="1"/>
      <c r="LLO1312" s="1"/>
      <c r="LLP1312" s="1"/>
      <c r="LLQ1312" s="1"/>
      <c r="LLR1312" s="1"/>
      <c r="LLS1312" s="1"/>
      <c r="LLT1312" s="1"/>
      <c r="LLU1312" s="1"/>
      <c r="LLV1312" s="1"/>
      <c r="LLW1312" s="1"/>
      <c r="LLX1312" s="1"/>
      <c r="LLY1312" s="1"/>
      <c r="LLZ1312" s="1"/>
      <c r="LMA1312" s="1"/>
      <c r="LMB1312" s="1"/>
      <c r="LMC1312" s="1"/>
      <c r="LMD1312" s="1"/>
      <c r="LME1312" s="1"/>
      <c r="LMF1312" s="1"/>
      <c r="LMG1312" s="1"/>
      <c r="LMH1312" s="1"/>
      <c r="LMI1312" s="1"/>
      <c r="LMJ1312" s="1"/>
      <c r="LMK1312" s="1"/>
      <c r="LML1312" s="1"/>
      <c r="LMM1312" s="1"/>
      <c r="LMN1312" s="1"/>
      <c r="LMO1312" s="1"/>
      <c r="LMP1312" s="1"/>
      <c r="LMQ1312" s="1"/>
      <c r="LMR1312" s="1"/>
      <c r="LMS1312" s="1"/>
      <c r="LMT1312" s="1"/>
      <c r="LMU1312" s="1"/>
      <c r="LMV1312" s="1"/>
      <c r="LMW1312" s="1"/>
      <c r="LMX1312" s="1"/>
      <c r="LMY1312" s="1"/>
      <c r="LMZ1312" s="1"/>
      <c r="LNA1312" s="1"/>
      <c r="LNB1312" s="1"/>
      <c r="LNC1312" s="1"/>
      <c r="LND1312" s="1"/>
      <c r="LNE1312" s="1"/>
      <c r="LNF1312" s="1"/>
      <c r="LNG1312" s="1"/>
      <c r="LNH1312" s="1"/>
      <c r="LNI1312" s="1"/>
      <c r="LNJ1312" s="1"/>
      <c r="LNK1312" s="1"/>
      <c r="LNL1312" s="1"/>
      <c r="LNM1312" s="1"/>
      <c r="LNN1312" s="1"/>
      <c r="LNO1312" s="1"/>
      <c r="LNP1312" s="1"/>
      <c r="LNQ1312" s="1"/>
      <c r="LNR1312" s="1"/>
      <c r="LNS1312" s="1"/>
      <c r="LNT1312" s="1"/>
      <c r="LNU1312" s="1"/>
      <c r="LNV1312" s="1"/>
      <c r="LNW1312" s="1"/>
      <c r="LNX1312" s="1"/>
      <c r="LNY1312" s="1"/>
      <c r="LNZ1312" s="1"/>
      <c r="LOA1312" s="1"/>
      <c r="LOB1312" s="1"/>
      <c r="LOC1312" s="1"/>
      <c r="LOD1312" s="1"/>
      <c r="LOE1312" s="1"/>
      <c r="LOF1312" s="1"/>
      <c r="LOG1312" s="1"/>
      <c r="LOH1312" s="1"/>
      <c r="LOI1312" s="1"/>
      <c r="LOJ1312" s="1"/>
      <c r="LOK1312" s="1"/>
      <c r="LOL1312" s="1"/>
      <c r="LOM1312" s="1"/>
      <c r="LON1312" s="1"/>
      <c r="LOO1312" s="1"/>
      <c r="LOP1312" s="1"/>
      <c r="LOQ1312" s="1"/>
      <c r="LOR1312" s="1"/>
      <c r="LOS1312" s="1"/>
      <c r="LOT1312" s="1"/>
      <c r="LOU1312" s="1"/>
      <c r="LOV1312" s="1"/>
      <c r="LOW1312" s="1"/>
      <c r="LOX1312" s="1"/>
      <c r="LOY1312" s="1"/>
      <c r="LOZ1312" s="1"/>
      <c r="LPA1312" s="1"/>
      <c r="LPB1312" s="1"/>
      <c r="LPC1312" s="1"/>
      <c r="LPD1312" s="1"/>
      <c r="LPE1312" s="1"/>
      <c r="LPF1312" s="1"/>
      <c r="LPG1312" s="1"/>
      <c r="LPH1312" s="1"/>
      <c r="LPI1312" s="1"/>
      <c r="LPJ1312" s="1"/>
      <c r="LPK1312" s="1"/>
      <c r="LPL1312" s="1"/>
      <c r="LPM1312" s="1"/>
      <c r="LPN1312" s="1"/>
      <c r="LPO1312" s="1"/>
      <c r="LPP1312" s="1"/>
      <c r="LPQ1312" s="1"/>
      <c r="LPR1312" s="1"/>
      <c r="LPS1312" s="1"/>
      <c r="LPT1312" s="1"/>
      <c r="LPU1312" s="1"/>
      <c r="LPV1312" s="1"/>
      <c r="LPW1312" s="1"/>
      <c r="LPX1312" s="1"/>
      <c r="LPY1312" s="1"/>
      <c r="LPZ1312" s="1"/>
      <c r="LQA1312" s="1"/>
      <c r="LQB1312" s="1"/>
      <c r="LQC1312" s="1"/>
      <c r="LQD1312" s="1"/>
      <c r="LQE1312" s="1"/>
      <c r="LQF1312" s="1"/>
      <c r="LQG1312" s="1"/>
      <c r="LQH1312" s="1"/>
      <c r="LQI1312" s="1"/>
      <c r="LQJ1312" s="1"/>
      <c r="LQK1312" s="1"/>
      <c r="LQL1312" s="1"/>
      <c r="LQM1312" s="1"/>
      <c r="LQN1312" s="1"/>
      <c r="LQO1312" s="1"/>
      <c r="LQP1312" s="1"/>
      <c r="LQQ1312" s="1"/>
      <c r="LQR1312" s="1"/>
      <c r="LQS1312" s="1"/>
      <c r="LQT1312" s="1"/>
      <c r="LQU1312" s="1"/>
      <c r="LQV1312" s="1"/>
      <c r="LQW1312" s="1"/>
      <c r="LQX1312" s="1"/>
      <c r="LQY1312" s="1"/>
      <c r="LQZ1312" s="1"/>
      <c r="LRA1312" s="1"/>
      <c r="LRB1312" s="1"/>
      <c r="LRC1312" s="1"/>
      <c r="LRD1312" s="1"/>
      <c r="LRE1312" s="1"/>
      <c r="LRF1312" s="1"/>
      <c r="LRG1312" s="1"/>
      <c r="LRH1312" s="1"/>
      <c r="LRI1312" s="1"/>
      <c r="LRJ1312" s="1"/>
      <c r="LRK1312" s="1"/>
      <c r="LRL1312" s="1"/>
      <c r="LRM1312" s="1"/>
      <c r="LRN1312" s="1"/>
      <c r="LRO1312" s="1"/>
      <c r="LRP1312" s="1"/>
      <c r="LRQ1312" s="1"/>
      <c r="LRR1312" s="1"/>
      <c r="LRS1312" s="1"/>
      <c r="LRT1312" s="1"/>
      <c r="LRU1312" s="1"/>
      <c r="LRV1312" s="1"/>
      <c r="LRW1312" s="1"/>
      <c r="LRX1312" s="1"/>
      <c r="LRY1312" s="1"/>
      <c r="LRZ1312" s="1"/>
      <c r="LSA1312" s="1"/>
      <c r="LSB1312" s="1"/>
      <c r="LSC1312" s="1"/>
      <c r="LSD1312" s="1"/>
      <c r="LSE1312" s="1"/>
      <c r="LSF1312" s="1"/>
      <c r="LSG1312" s="1"/>
      <c r="LSH1312" s="1"/>
      <c r="LSI1312" s="1"/>
      <c r="LSJ1312" s="1"/>
      <c r="LSK1312" s="1"/>
      <c r="LSL1312" s="1"/>
      <c r="LSM1312" s="1"/>
      <c r="LSN1312" s="1"/>
      <c r="LSO1312" s="1"/>
      <c r="LSP1312" s="1"/>
      <c r="LSQ1312" s="1"/>
      <c r="LSR1312" s="1"/>
      <c r="LSS1312" s="1"/>
      <c r="LST1312" s="1"/>
      <c r="LSU1312" s="1"/>
      <c r="LSV1312" s="1"/>
      <c r="LSW1312" s="1"/>
      <c r="LSX1312" s="1"/>
      <c r="LSY1312" s="1"/>
      <c r="LSZ1312" s="1"/>
      <c r="LTA1312" s="1"/>
      <c r="LTB1312" s="1"/>
      <c r="LTC1312" s="1"/>
      <c r="LTD1312" s="1"/>
      <c r="LTE1312" s="1"/>
      <c r="LTF1312" s="1"/>
      <c r="LTG1312" s="1"/>
      <c r="LTH1312" s="1"/>
      <c r="LTI1312" s="1"/>
      <c r="LTJ1312" s="1"/>
      <c r="LTK1312" s="1"/>
      <c r="LTL1312" s="1"/>
      <c r="LTM1312" s="1"/>
      <c r="LTN1312" s="1"/>
      <c r="LTO1312" s="1"/>
      <c r="LTP1312" s="1"/>
      <c r="LTQ1312" s="1"/>
      <c r="LTR1312" s="1"/>
      <c r="LTS1312" s="1"/>
      <c r="LTT1312" s="1"/>
      <c r="LTU1312" s="1"/>
      <c r="LTV1312" s="1"/>
      <c r="LTW1312" s="1"/>
      <c r="LTX1312" s="1"/>
      <c r="LTY1312" s="1"/>
      <c r="LTZ1312" s="1"/>
      <c r="LUA1312" s="1"/>
      <c r="LUB1312" s="1"/>
      <c r="LUC1312" s="1"/>
      <c r="LUD1312" s="1"/>
      <c r="LUE1312" s="1"/>
      <c r="LUF1312" s="1"/>
      <c r="LUG1312" s="1"/>
      <c r="LUH1312" s="1"/>
      <c r="LUI1312" s="1"/>
      <c r="LUJ1312" s="1"/>
      <c r="LUK1312" s="1"/>
      <c r="LUL1312" s="1"/>
      <c r="LUM1312" s="1"/>
      <c r="LUN1312" s="1"/>
      <c r="LUO1312" s="1"/>
      <c r="LUP1312" s="1"/>
      <c r="LUQ1312" s="1"/>
      <c r="LUR1312" s="1"/>
      <c r="LUS1312" s="1"/>
      <c r="LUT1312" s="1"/>
      <c r="LUU1312" s="1"/>
      <c r="LUV1312" s="1"/>
      <c r="LUW1312" s="1"/>
      <c r="LUX1312" s="1"/>
      <c r="LUY1312" s="1"/>
      <c r="LUZ1312" s="1"/>
      <c r="LVA1312" s="1"/>
      <c r="LVB1312" s="1"/>
      <c r="LVC1312" s="1"/>
      <c r="LVD1312" s="1"/>
      <c r="LVE1312" s="1"/>
      <c r="LVF1312" s="1"/>
      <c r="LVG1312" s="1"/>
      <c r="LVH1312" s="1"/>
      <c r="LVI1312" s="1"/>
      <c r="LVJ1312" s="1"/>
      <c r="LVK1312" s="1"/>
      <c r="LVL1312" s="1"/>
      <c r="LVM1312" s="1"/>
      <c r="LVN1312" s="1"/>
      <c r="LVO1312" s="1"/>
      <c r="LVP1312" s="1"/>
      <c r="LVQ1312" s="1"/>
      <c r="LVR1312" s="1"/>
      <c r="LVS1312" s="1"/>
      <c r="LVT1312" s="1"/>
      <c r="LVU1312" s="1"/>
      <c r="LVV1312" s="1"/>
      <c r="LVW1312" s="1"/>
      <c r="LVX1312" s="1"/>
      <c r="LVY1312" s="1"/>
      <c r="LVZ1312" s="1"/>
      <c r="LWA1312" s="1"/>
      <c r="LWB1312" s="1"/>
      <c r="LWC1312" s="1"/>
      <c r="LWD1312" s="1"/>
      <c r="LWE1312" s="1"/>
      <c r="LWF1312" s="1"/>
      <c r="LWG1312" s="1"/>
      <c r="LWH1312" s="1"/>
      <c r="LWI1312" s="1"/>
      <c r="LWJ1312" s="1"/>
      <c r="LWK1312" s="1"/>
      <c r="LWL1312" s="1"/>
      <c r="LWM1312" s="1"/>
      <c r="LWN1312" s="1"/>
      <c r="LWO1312" s="1"/>
      <c r="LWP1312" s="1"/>
      <c r="LWQ1312" s="1"/>
      <c r="LWR1312" s="1"/>
      <c r="LWS1312" s="1"/>
      <c r="LWT1312" s="1"/>
      <c r="LWU1312" s="1"/>
      <c r="LWV1312" s="1"/>
      <c r="LWW1312" s="1"/>
      <c r="LWX1312" s="1"/>
      <c r="LWY1312" s="1"/>
      <c r="LWZ1312" s="1"/>
      <c r="LXA1312" s="1"/>
      <c r="LXB1312" s="1"/>
      <c r="LXC1312" s="1"/>
      <c r="LXD1312" s="1"/>
      <c r="LXE1312" s="1"/>
      <c r="LXF1312" s="1"/>
      <c r="LXG1312" s="1"/>
      <c r="LXH1312" s="1"/>
      <c r="LXI1312" s="1"/>
      <c r="LXJ1312" s="1"/>
      <c r="LXK1312" s="1"/>
      <c r="LXL1312" s="1"/>
      <c r="LXM1312" s="1"/>
      <c r="LXN1312" s="1"/>
      <c r="LXO1312" s="1"/>
      <c r="LXP1312" s="1"/>
      <c r="LXQ1312" s="1"/>
      <c r="LXR1312" s="1"/>
      <c r="LXS1312" s="1"/>
      <c r="LXT1312" s="1"/>
      <c r="LXU1312" s="1"/>
      <c r="LXV1312" s="1"/>
      <c r="LXW1312" s="1"/>
      <c r="LXX1312" s="1"/>
      <c r="LXY1312" s="1"/>
      <c r="LXZ1312" s="1"/>
      <c r="LYA1312" s="1"/>
      <c r="LYB1312" s="1"/>
      <c r="LYC1312" s="1"/>
      <c r="LYD1312" s="1"/>
      <c r="LYE1312" s="1"/>
      <c r="LYF1312" s="1"/>
      <c r="LYG1312" s="1"/>
      <c r="LYH1312" s="1"/>
      <c r="LYI1312" s="1"/>
      <c r="LYJ1312" s="1"/>
      <c r="LYK1312" s="1"/>
      <c r="LYL1312" s="1"/>
      <c r="LYM1312" s="1"/>
      <c r="LYN1312" s="1"/>
      <c r="LYO1312" s="1"/>
      <c r="LYP1312" s="1"/>
      <c r="LYQ1312" s="1"/>
      <c r="LYR1312" s="1"/>
      <c r="LYS1312" s="1"/>
      <c r="LYT1312" s="1"/>
      <c r="LYU1312" s="1"/>
      <c r="LYV1312" s="1"/>
      <c r="LYW1312" s="1"/>
      <c r="LYX1312" s="1"/>
      <c r="LYY1312" s="1"/>
      <c r="LYZ1312" s="1"/>
      <c r="LZA1312" s="1"/>
      <c r="LZB1312" s="1"/>
      <c r="LZC1312" s="1"/>
      <c r="LZD1312" s="1"/>
      <c r="LZE1312" s="1"/>
      <c r="LZF1312" s="1"/>
      <c r="LZG1312" s="1"/>
      <c r="LZH1312" s="1"/>
      <c r="LZI1312" s="1"/>
      <c r="LZJ1312" s="1"/>
      <c r="LZK1312" s="1"/>
      <c r="LZL1312" s="1"/>
      <c r="LZM1312" s="1"/>
      <c r="LZN1312" s="1"/>
      <c r="LZO1312" s="1"/>
      <c r="LZP1312" s="1"/>
      <c r="LZQ1312" s="1"/>
      <c r="LZR1312" s="1"/>
      <c r="LZS1312" s="1"/>
      <c r="LZT1312" s="1"/>
      <c r="LZU1312" s="1"/>
      <c r="LZV1312" s="1"/>
      <c r="LZW1312" s="1"/>
      <c r="LZX1312" s="1"/>
      <c r="LZY1312" s="1"/>
      <c r="LZZ1312" s="1"/>
      <c r="MAA1312" s="1"/>
      <c r="MAB1312" s="1"/>
      <c r="MAC1312" s="1"/>
      <c r="MAD1312" s="1"/>
      <c r="MAE1312" s="1"/>
      <c r="MAF1312" s="1"/>
      <c r="MAG1312" s="1"/>
      <c r="MAH1312" s="1"/>
      <c r="MAI1312" s="1"/>
      <c r="MAJ1312" s="1"/>
      <c r="MAK1312" s="1"/>
      <c r="MAL1312" s="1"/>
      <c r="MAM1312" s="1"/>
      <c r="MAN1312" s="1"/>
      <c r="MAO1312" s="1"/>
      <c r="MAP1312" s="1"/>
      <c r="MAQ1312" s="1"/>
      <c r="MAR1312" s="1"/>
      <c r="MAS1312" s="1"/>
      <c r="MAT1312" s="1"/>
      <c r="MAU1312" s="1"/>
      <c r="MAV1312" s="1"/>
      <c r="MAW1312" s="1"/>
      <c r="MAX1312" s="1"/>
      <c r="MAY1312" s="1"/>
      <c r="MAZ1312" s="1"/>
      <c r="MBA1312" s="1"/>
      <c r="MBB1312" s="1"/>
      <c r="MBC1312" s="1"/>
      <c r="MBD1312" s="1"/>
      <c r="MBE1312" s="1"/>
      <c r="MBF1312" s="1"/>
      <c r="MBG1312" s="1"/>
      <c r="MBH1312" s="1"/>
      <c r="MBI1312" s="1"/>
      <c r="MBJ1312" s="1"/>
      <c r="MBK1312" s="1"/>
      <c r="MBL1312" s="1"/>
      <c r="MBM1312" s="1"/>
      <c r="MBN1312" s="1"/>
      <c r="MBO1312" s="1"/>
      <c r="MBP1312" s="1"/>
      <c r="MBQ1312" s="1"/>
      <c r="MBR1312" s="1"/>
      <c r="MBS1312" s="1"/>
      <c r="MBT1312" s="1"/>
      <c r="MBU1312" s="1"/>
      <c r="MBV1312" s="1"/>
      <c r="MBW1312" s="1"/>
      <c r="MBX1312" s="1"/>
      <c r="MBY1312" s="1"/>
      <c r="MBZ1312" s="1"/>
      <c r="MCA1312" s="1"/>
      <c r="MCB1312" s="1"/>
      <c r="MCC1312" s="1"/>
      <c r="MCD1312" s="1"/>
      <c r="MCE1312" s="1"/>
      <c r="MCF1312" s="1"/>
      <c r="MCG1312" s="1"/>
      <c r="MCH1312" s="1"/>
      <c r="MCI1312" s="1"/>
      <c r="MCJ1312" s="1"/>
      <c r="MCK1312" s="1"/>
      <c r="MCL1312" s="1"/>
      <c r="MCM1312" s="1"/>
      <c r="MCN1312" s="1"/>
      <c r="MCO1312" s="1"/>
      <c r="MCP1312" s="1"/>
      <c r="MCQ1312" s="1"/>
      <c r="MCR1312" s="1"/>
      <c r="MCS1312" s="1"/>
      <c r="MCT1312" s="1"/>
      <c r="MCU1312" s="1"/>
      <c r="MCV1312" s="1"/>
      <c r="MCW1312" s="1"/>
      <c r="MCX1312" s="1"/>
      <c r="MCY1312" s="1"/>
      <c r="MCZ1312" s="1"/>
      <c r="MDA1312" s="1"/>
      <c r="MDB1312" s="1"/>
      <c r="MDC1312" s="1"/>
      <c r="MDD1312" s="1"/>
      <c r="MDE1312" s="1"/>
      <c r="MDF1312" s="1"/>
      <c r="MDG1312" s="1"/>
      <c r="MDH1312" s="1"/>
      <c r="MDI1312" s="1"/>
      <c r="MDJ1312" s="1"/>
      <c r="MDK1312" s="1"/>
      <c r="MDL1312" s="1"/>
      <c r="MDM1312" s="1"/>
      <c r="MDN1312" s="1"/>
      <c r="MDO1312" s="1"/>
      <c r="MDP1312" s="1"/>
      <c r="MDQ1312" s="1"/>
      <c r="MDR1312" s="1"/>
      <c r="MDS1312" s="1"/>
      <c r="MDT1312" s="1"/>
      <c r="MDU1312" s="1"/>
      <c r="MDV1312" s="1"/>
      <c r="MDW1312" s="1"/>
      <c r="MDX1312" s="1"/>
      <c r="MDY1312" s="1"/>
      <c r="MDZ1312" s="1"/>
      <c r="MEA1312" s="1"/>
      <c r="MEB1312" s="1"/>
      <c r="MEC1312" s="1"/>
      <c r="MED1312" s="1"/>
      <c r="MEE1312" s="1"/>
      <c r="MEF1312" s="1"/>
      <c r="MEG1312" s="1"/>
      <c r="MEH1312" s="1"/>
      <c r="MEI1312" s="1"/>
      <c r="MEJ1312" s="1"/>
      <c r="MEK1312" s="1"/>
      <c r="MEL1312" s="1"/>
      <c r="MEM1312" s="1"/>
      <c r="MEN1312" s="1"/>
      <c r="MEO1312" s="1"/>
      <c r="MEP1312" s="1"/>
      <c r="MEQ1312" s="1"/>
      <c r="MER1312" s="1"/>
      <c r="MES1312" s="1"/>
      <c r="MET1312" s="1"/>
      <c r="MEU1312" s="1"/>
      <c r="MEV1312" s="1"/>
      <c r="MEW1312" s="1"/>
      <c r="MEX1312" s="1"/>
      <c r="MEY1312" s="1"/>
      <c r="MEZ1312" s="1"/>
      <c r="MFA1312" s="1"/>
      <c r="MFB1312" s="1"/>
      <c r="MFC1312" s="1"/>
      <c r="MFD1312" s="1"/>
      <c r="MFE1312" s="1"/>
      <c r="MFF1312" s="1"/>
      <c r="MFG1312" s="1"/>
      <c r="MFH1312" s="1"/>
      <c r="MFI1312" s="1"/>
      <c r="MFJ1312" s="1"/>
      <c r="MFK1312" s="1"/>
      <c r="MFL1312" s="1"/>
      <c r="MFM1312" s="1"/>
      <c r="MFN1312" s="1"/>
      <c r="MFO1312" s="1"/>
      <c r="MFP1312" s="1"/>
      <c r="MFQ1312" s="1"/>
      <c r="MFR1312" s="1"/>
      <c r="MFS1312" s="1"/>
      <c r="MFT1312" s="1"/>
      <c r="MFU1312" s="1"/>
      <c r="MFV1312" s="1"/>
      <c r="MFW1312" s="1"/>
      <c r="MFX1312" s="1"/>
      <c r="MFY1312" s="1"/>
      <c r="MFZ1312" s="1"/>
      <c r="MGA1312" s="1"/>
      <c r="MGB1312" s="1"/>
      <c r="MGC1312" s="1"/>
      <c r="MGD1312" s="1"/>
      <c r="MGE1312" s="1"/>
      <c r="MGF1312" s="1"/>
      <c r="MGG1312" s="1"/>
      <c r="MGH1312" s="1"/>
      <c r="MGI1312" s="1"/>
      <c r="MGJ1312" s="1"/>
      <c r="MGK1312" s="1"/>
      <c r="MGL1312" s="1"/>
      <c r="MGM1312" s="1"/>
      <c r="MGN1312" s="1"/>
      <c r="MGO1312" s="1"/>
      <c r="MGP1312" s="1"/>
      <c r="MGQ1312" s="1"/>
      <c r="MGR1312" s="1"/>
      <c r="MGS1312" s="1"/>
      <c r="MGT1312" s="1"/>
      <c r="MGU1312" s="1"/>
      <c r="MGV1312" s="1"/>
      <c r="MGW1312" s="1"/>
      <c r="MGX1312" s="1"/>
      <c r="MGY1312" s="1"/>
      <c r="MGZ1312" s="1"/>
      <c r="MHA1312" s="1"/>
      <c r="MHB1312" s="1"/>
      <c r="MHC1312" s="1"/>
      <c r="MHD1312" s="1"/>
      <c r="MHE1312" s="1"/>
      <c r="MHF1312" s="1"/>
      <c r="MHG1312" s="1"/>
      <c r="MHH1312" s="1"/>
      <c r="MHI1312" s="1"/>
      <c r="MHJ1312" s="1"/>
      <c r="MHK1312" s="1"/>
      <c r="MHL1312" s="1"/>
      <c r="MHM1312" s="1"/>
      <c r="MHN1312" s="1"/>
      <c r="MHO1312" s="1"/>
      <c r="MHP1312" s="1"/>
      <c r="MHQ1312" s="1"/>
      <c r="MHR1312" s="1"/>
      <c r="MHS1312" s="1"/>
      <c r="MHT1312" s="1"/>
      <c r="MHU1312" s="1"/>
      <c r="MHV1312" s="1"/>
      <c r="MHW1312" s="1"/>
      <c r="MHX1312" s="1"/>
      <c r="MHY1312" s="1"/>
      <c r="MHZ1312" s="1"/>
      <c r="MIA1312" s="1"/>
      <c r="MIB1312" s="1"/>
      <c r="MIC1312" s="1"/>
      <c r="MID1312" s="1"/>
      <c r="MIE1312" s="1"/>
      <c r="MIF1312" s="1"/>
      <c r="MIG1312" s="1"/>
      <c r="MIH1312" s="1"/>
      <c r="MII1312" s="1"/>
      <c r="MIJ1312" s="1"/>
      <c r="MIK1312" s="1"/>
      <c r="MIL1312" s="1"/>
      <c r="MIM1312" s="1"/>
      <c r="MIN1312" s="1"/>
      <c r="MIO1312" s="1"/>
      <c r="MIP1312" s="1"/>
      <c r="MIQ1312" s="1"/>
      <c r="MIR1312" s="1"/>
      <c r="MIS1312" s="1"/>
      <c r="MIT1312" s="1"/>
      <c r="MIU1312" s="1"/>
      <c r="MIV1312" s="1"/>
      <c r="MIW1312" s="1"/>
      <c r="MIX1312" s="1"/>
      <c r="MIY1312" s="1"/>
      <c r="MIZ1312" s="1"/>
      <c r="MJA1312" s="1"/>
      <c r="MJB1312" s="1"/>
      <c r="MJC1312" s="1"/>
      <c r="MJD1312" s="1"/>
      <c r="MJE1312" s="1"/>
      <c r="MJF1312" s="1"/>
      <c r="MJG1312" s="1"/>
      <c r="MJH1312" s="1"/>
      <c r="MJI1312" s="1"/>
      <c r="MJJ1312" s="1"/>
      <c r="MJK1312" s="1"/>
      <c r="MJL1312" s="1"/>
      <c r="MJM1312" s="1"/>
      <c r="MJN1312" s="1"/>
      <c r="MJO1312" s="1"/>
      <c r="MJP1312" s="1"/>
      <c r="MJQ1312" s="1"/>
      <c r="MJR1312" s="1"/>
      <c r="MJS1312" s="1"/>
      <c r="MJT1312" s="1"/>
      <c r="MJU1312" s="1"/>
      <c r="MJV1312" s="1"/>
      <c r="MJW1312" s="1"/>
      <c r="MJX1312" s="1"/>
      <c r="MJY1312" s="1"/>
      <c r="MJZ1312" s="1"/>
      <c r="MKA1312" s="1"/>
      <c r="MKB1312" s="1"/>
      <c r="MKC1312" s="1"/>
      <c r="MKD1312" s="1"/>
      <c r="MKE1312" s="1"/>
      <c r="MKF1312" s="1"/>
      <c r="MKG1312" s="1"/>
      <c r="MKH1312" s="1"/>
      <c r="MKI1312" s="1"/>
      <c r="MKJ1312" s="1"/>
      <c r="MKK1312" s="1"/>
      <c r="MKL1312" s="1"/>
      <c r="MKM1312" s="1"/>
      <c r="MKN1312" s="1"/>
      <c r="MKO1312" s="1"/>
      <c r="MKP1312" s="1"/>
      <c r="MKQ1312" s="1"/>
      <c r="MKR1312" s="1"/>
      <c r="MKS1312" s="1"/>
      <c r="MKT1312" s="1"/>
      <c r="MKU1312" s="1"/>
      <c r="MKV1312" s="1"/>
      <c r="MKW1312" s="1"/>
      <c r="MKX1312" s="1"/>
      <c r="MKY1312" s="1"/>
      <c r="MKZ1312" s="1"/>
      <c r="MLA1312" s="1"/>
      <c r="MLB1312" s="1"/>
      <c r="MLC1312" s="1"/>
      <c r="MLD1312" s="1"/>
      <c r="MLE1312" s="1"/>
      <c r="MLF1312" s="1"/>
      <c r="MLG1312" s="1"/>
      <c r="MLH1312" s="1"/>
      <c r="MLI1312" s="1"/>
      <c r="MLJ1312" s="1"/>
      <c r="MLK1312" s="1"/>
      <c r="MLL1312" s="1"/>
      <c r="MLM1312" s="1"/>
      <c r="MLN1312" s="1"/>
      <c r="MLO1312" s="1"/>
      <c r="MLP1312" s="1"/>
      <c r="MLQ1312" s="1"/>
      <c r="MLR1312" s="1"/>
      <c r="MLS1312" s="1"/>
      <c r="MLT1312" s="1"/>
      <c r="MLU1312" s="1"/>
      <c r="MLV1312" s="1"/>
      <c r="MLW1312" s="1"/>
      <c r="MLX1312" s="1"/>
      <c r="MLY1312" s="1"/>
      <c r="MLZ1312" s="1"/>
      <c r="MMA1312" s="1"/>
      <c r="MMB1312" s="1"/>
      <c r="MMC1312" s="1"/>
      <c r="MMD1312" s="1"/>
      <c r="MME1312" s="1"/>
      <c r="MMF1312" s="1"/>
      <c r="MMG1312" s="1"/>
      <c r="MMH1312" s="1"/>
      <c r="MMI1312" s="1"/>
      <c r="MMJ1312" s="1"/>
      <c r="MMK1312" s="1"/>
      <c r="MML1312" s="1"/>
      <c r="MMM1312" s="1"/>
      <c r="MMN1312" s="1"/>
      <c r="MMO1312" s="1"/>
      <c r="MMP1312" s="1"/>
      <c r="MMQ1312" s="1"/>
      <c r="MMR1312" s="1"/>
      <c r="MMS1312" s="1"/>
      <c r="MMT1312" s="1"/>
      <c r="MMU1312" s="1"/>
      <c r="MMV1312" s="1"/>
      <c r="MMW1312" s="1"/>
      <c r="MMX1312" s="1"/>
      <c r="MMY1312" s="1"/>
      <c r="MMZ1312" s="1"/>
      <c r="MNA1312" s="1"/>
      <c r="MNB1312" s="1"/>
      <c r="MNC1312" s="1"/>
      <c r="MND1312" s="1"/>
      <c r="MNE1312" s="1"/>
      <c r="MNF1312" s="1"/>
      <c r="MNG1312" s="1"/>
      <c r="MNH1312" s="1"/>
      <c r="MNI1312" s="1"/>
      <c r="MNJ1312" s="1"/>
      <c r="MNK1312" s="1"/>
      <c r="MNL1312" s="1"/>
      <c r="MNM1312" s="1"/>
      <c r="MNN1312" s="1"/>
      <c r="MNO1312" s="1"/>
      <c r="MNP1312" s="1"/>
      <c r="MNQ1312" s="1"/>
      <c r="MNR1312" s="1"/>
      <c r="MNS1312" s="1"/>
      <c r="MNT1312" s="1"/>
      <c r="MNU1312" s="1"/>
      <c r="MNV1312" s="1"/>
      <c r="MNW1312" s="1"/>
      <c r="MNX1312" s="1"/>
      <c r="MNY1312" s="1"/>
      <c r="MNZ1312" s="1"/>
      <c r="MOA1312" s="1"/>
      <c r="MOB1312" s="1"/>
      <c r="MOC1312" s="1"/>
      <c r="MOD1312" s="1"/>
      <c r="MOE1312" s="1"/>
      <c r="MOF1312" s="1"/>
      <c r="MOG1312" s="1"/>
      <c r="MOH1312" s="1"/>
      <c r="MOI1312" s="1"/>
      <c r="MOJ1312" s="1"/>
      <c r="MOK1312" s="1"/>
      <c r="MOL1312" s="1"/>
      <c r="MOM1312" s="1"/>
      <c r="MON1312" s="1"/>
      <c r="MOO1312" s="1"/>
      <c r="MOP1312" s="1"/>
      <c r="MOQ1312" s="1"/>
      <c r="MOR1312" s="1"/>
      <c r="MOS1312" s="1"/>
      <c r="MOT1312" s="1"/>
      <c r="MOU1312" s="1"/>
      <c r="MOV1312" s="1"/>
      <c r="MOW1312" s="1"/>
      <c r="MOX1312" s="1"/>
      <c r="MOY1312" s="1"/>
      <c r="MOZ1312" s="1"/>
      <c r="MPA1312" s="1"/>
      <c r="MPB1312" s="1"/>
      <c r="MPC1312" s="1"/>
      <c r="MPD1312" s="1"/>
      <c r="MPE1312" s="1"/>
      <c r="MPF1312" s="1"/>
      <c r="MPG1312" s="1"/>
      <c r="MPH1312" s="1"/>
      <c r="MPI1312" s="1"/>
      <c r="MPJ1312" s="1"/>
      <c r="MPK1312" s="1"/>
      <c r="MPL1312" s="1"/>
      <c r="MPM1312" s="1"/>
      <c r="MPN1312" s="1"/>
      <c r="MPO1312" s="1"/>
      <c r="MPP1312" s="1"/>
      <c r="MPQ1312" s="1"/>
      <c r="MPR1312" s="1"/>
      <c r="MPS1312" s="1"/>
      <c r="MPT1312" s="1"/>
      <c r="MPU1312" s="1"/>
      <c r="MPV1312" s="1"/>
      <c r="MPW1312" s="1"/>
      <c r="MPX1312" s="1"/>
      <c r="MPY1312" s="1"/>
      <c r="MPZ1312" s="1"/>
      <c r="MQA1312" s="1"/>
      <c r="MQB1312" s="1"/>
      <c r="MQC1312" s="1"/>
      <c r="MQD1312" s="1"/>
      <c r="MQE1312" s="1"/>
      <c r="MQF1312" s="1"/>
      <c r="MQG1312" s="1"/>
      <c r="MQH1312" s="1"/>
      <c r="MQI1312" s="1"/>
      <c r="MQJ1312" s="1"/>
      <c r="MQK1312" s="1"/>
      <c r="MQL1312" s="1"/>
      <c r="MQM1312" s="1"/>
      <c r="MQN1312" s="1"/>
      <c r="MQO1312" s="1"/>
      <c r="MQP1312" s="1"/>
      <c r="MQQ1312" s="1"/>
      <c r="MQR1312" s="1"/>
      <c r="MQS1312" s="1"/>
      <c r="MQT1312" s="1"/>
      <c r="MQU1312" s="1"/>
      <c r="MQV1312" s="1"/>
      <c r="MQW1312" s="1"/>
      <c r="MQX1312" s="1"/>
      <c r="MQY1312" s="1"/>
      <c r="MQZ1312" s="1"/>
      <c r="MRA1312" s="1"/>
      <c r="MRB1312" s="1"/>
      <c r="MRC1312" s="1"/>
      <c r="MRD1312" s="1"/>
      <c r="MRE1312" s="1"/>
      <c r="MRF1312" s="1"/>
      <c r="MRG1312" s="1"/>
      <c r="MRH1312" s="1"/>
      <c r="MRI1312" s="1"/>
      <c r="MRJ1312" s="1"/>
      <c r="MRK1312" s="1"/>
      <c r="MRL1312" s="1"/>
      <c r="MRM1312" s="1"/>
      <c r="MRN1312" s="1"/>
      <c r="MRO1312" s="1"/>
      <c r="MRP1312" s="1"/>
      <c r="MRQ1312" s="1"/>
      <c r="MRR1312" s="1"/>
      <c r="MRS1312" s="1"/>
      <c r="MRT1312" s="1"/>
      <c r="MRU1312" s="1"/>
      <c r="MRV1312" s="1"/>
      <c r="MRW1312" s="1"/>
      <c r="MRX1312" s="1"/>
      <c r="MRY1312" s="1"/>
      <c r="MRZ1312" s="1"/>
      <c r="MSA1312" s="1"/>
      <c r="MSB1312" s="1"/>
      <c r="MSC1312" s="1"/>
      <c r="MSD1312" s="1"/>
      <c r="MSE1312" s="1"/>
      <c r="MSF1312" s="1"/>
      <c r="MSG1312" s="1"/>
      <c r="MSH1312" s="1"/>
      <c r="MSI1312" s="1"/>
      <c r="MSJ1312" s="1"/>
      <c r="MSK1312" s="1"/>
      <c r="MSL1312" s="1"/>
      <c r="MSM1312" s="1"/>
      <c r="MSN1312" s="1"/>
      <c r="MSO1312" s="1"/>
      <c r="MSP1312" s="1"/>
      <c r="MSQ1312" s="1"/>
      <c r="MSR1312" s="1"/>
      <c r="MSS1312" s="1"/>
      <c r="MST1312" s="1"/>
      <c r="MSU1312" s="1"/>
      <c r="MSV1312" s="1"/>
      <c r="MSW1312" s="1"/>
      <c r="MSX1312" s="1"/>
      <c r="MSY1312" s="1"/>
      <c r="MSZ1312" s="1"/>
      <c r="MTA1312" s="1"/>
      <c r="MTB1312" s="1"/>
      <c r="MTC1312" s="1"/>
      <c r="MTD1312" s="1"/>
      <c r="MTE1312" s="1"/>
      <c r="MTF1312" s="1"/>
      <c r="MTG1312" s="1"/>
      <c r="MTH1312" s="1"/>
      <c r="MTI1312" s="1"/>
      <c r="MTJ1312" s="1"/>
      <c r="MTK1312" s="1"/>
      <c r="MTL1312" s="1"/>
      <c r="MTM1312" s="1"/>
      <c r="MTN1312" s="1"/>
      <c r="MTO1312" s="1"/>
      <c r="MTP1312" s="1"/>
      <c r="MTQ1312" s="1"/>
      <c r="MTR1312" s="1"/>
      <c r="MTS1312" s="1"/>
      <c r="MTT1312" s="1"/>
      <c r="MTU1312" s="1"/>
      <c r="MTV1312" s="1"/>
      <c r="MTW1312" s="1"/>
      <c r="MTX1312" s="1"/>
      <c r="MTY1312" s="1"/>
      <c r="MTZ1312" s="1"/>
      <c r="MUA1312" s="1"/>
      <c r="MUB1312" s="1"/>
      <c r="MUC1312" s="1"/>
      <c r="MUD1312" s="1"/>
      <c r="MUE1312" s="1"/>
      <c r="MUF1312" s="1"/>
      <c r="MUG1312" s="1"/>
      <c r="MUH1312" s="1"/>
      <c r="MUI1312" s="1"/>
      <c r="MUJ1312" s="1"/>
      <c r="MUK1312" s="1"/>
      <c r="MUL1312" s="1"/>
      <c r="MUM1312" s="1"/>
      <c r="MUN1312" s="1"/>
      <c r="MUO1312" s="1"/>
      <c r="MUP1312" s="1"/>
      <c r="MUQ1312" s="1"/>
      <c r="MUR1312" s="1"/>
      <c r="MUS1312" s="1"/>
      <c r="MUT1312" s="1"/>
      <c r="MUU1312" s="1"/>
      <c r="MUV1312" s="1"/>
      <c r="MUW1312" s="1"/>
      <c r="MUX1312" s="1"/>
      <c r="MUY1312" s="1"/>
      <c r="MUZ1312" s="1"/>
      <c r="MVA1312" s="1"/>
      <c r="MVB1312" s="1"/>
      <c r="MVC1312" s="1"/>
      <c r="MVD1312" s="1"/>
      <c r="MVE1312" s="1"/>
      <c r="MVF1312" s="1"/>
      <c r="MVG1312" s="1"/>
      <c r="MVH1312" s="1"/>
      <c r="MVI1312" s="1"/>
      <c r="MVJ1312" s="1"/>
      <c r="MVK1312" s="1"/>
      <c r="MVL1312" s="1"/>
      <c r="MVM1312" s="1"/>
      <c r="MVN1312" s="1"/>
      <c r="MVO1312" s="1"/>
      <c r="MVP1312" s="1"/>
      <c r="MVQ1312" s="1"/>
      <c r="MVR1312" s="1"/>
      <c r="MVS1312" s="1"/>
      <c r="MVT1312" s="1"/>
      <c r="MVU1312" s="1"/>
      <c r="MVV1312" s="1"/>
      <c r="MVW1312" s="1"/>
      <c r="MVX1312" s="1"/>
      <c r="MVY1312" s="1"/>
      <c r="MVZ1312" s="1"/>
      <c r="MWA1312" s="1"/>
      <c r="MWB1312" s="1"/>
      <c r="MWC1312" s="1"/>
      <c r="MWD1312" s="1"/>
      <c r="MWE1312" s="1"/>
      <c r="MWF1312" s="1"/>
      <c r="MWG1312" s="1"/>
      <c r="MWH1312" s="1"/>
      <c r="MWI1312" s="1"/>
      <c r="MWJ1312" s="1"/>
      <c r="MWK1312" s="1"/>
      <c r="MWL1312" s="1"/>
      <c r="MWM1312" s="1"/>
      <c r="MWN1312" s="1"/>
      <c r="MWO1312" s="1"/>
      <c r="MWP1312" s="1"/>
      <c r="MWQ1312" s="1"/>
      <c r="MWR1312" s="1"/>
      <c r="MWS1312" s="1"/>
      <c r="MWT1312" s="1"/>
      <c r="MWU1312" s="1"/>
      <c r="MWV1312" s="1"/>
      <c r="MWW1312" s="1"/>
      <c r="MWX1312" s="1"/>
      <c r="MWY1312" s="1"/>
      <c r="MWZ1312" s="1"/>
      <c r="MXA1312" s="1"/>
      <c r="MXB1312" s="1"/>
      <c r="MXC1312" s="1"/>
      <c r="MXD1312" s="1"/>
      <c r="MXE1312" s="1"/>
      <c r="MXF1312" s="1"/>
      <c r="MXG1312" s="1"/>
      <c r="MXH1312" s="1"/>
      <c r="MXI1312" s="1"/>
      <c r="MXJ1312" s="1"/>
      <c r="MXK1312" s="1"/>
      <c r="MXL1312" s="1"/>
      <c r="MXM1312" s="1"/>
      <c r="MXN1312" s="1"/>
      <c r="MXO1312" s="1"/>
      <c r="MXP1312" s="1"/>
      <c r="MXQ1312" s="1"/>
      <c r="MXR1312" s="1"/>
      <c r="MXS1312" s="1"/>
      <c r="MXT1312" s="1"/>
      <c r="MXU1312" s="1"/>
      <c r="MXV1312" s="1"/>
      <c r="MXW1312" s="1"/>
      <c r="MXX1312" s="1"/>
      <c r="MXY1312" s="1"/>
      <c r="MXZ1312" s="1"/>
      <c r="MYA1312" s="1"/>
      <c r="MYB1312" s="1"/>
      <c r="MYC1312" s="1"/>
      <c r="MYD1312" s="1"/>
      <c r="MYE1312" s="1"/>
      <c r="MYF1312" s="1"/>
      <c r="MYG1312" s="1"/>
      <c r="MYH1312" s="1"/>
      <c r="MYI1312" s="1"/>
      <c r="MYJ1312" s="1"/>
      <c r="MYK1312" s="1"/>
      <c r="MYL1312" s="1"/>
      <c r="MYM1312" s="1"/>
      <c r="MYN1312" s="1"/>
      <c r="MYO1312" s="1"/>
      <c r="MYP1312" s="1"/>
      <c r="MYQ1312" s="1"/>
      <c r="MYR1312" s="1"/>
      <c r="MYS1312" s="1"/>
      <c r="MYT1312" s="1"/>
      <c r="MYU1312" s="1"/>
      <c r="MYV1312" s="1"/>
      <c r="MYW1312" s="1"/>
      <c r="MYX1312" s="1"/>
      <c r="MYY1312" s="1"/>
      <c r="MYZ1312" s="1"/>
      <c r="MZA1312" s="1"/>
      <c r="MZB1312" s="1"/>
      <c r="MZC1312" s="1"/>
      <c r="MZD1312" s="1"/>
      <c r="MZE1312" s="1"/>
      <c r="MZF1312" s="1"/>
      <c r="MZG1312" s="1"/>
      <c r="MZH1312" s="1"/>
      <c r="MZI1312" s="1"/>
      <c r="MZJ1312" s="1"/>
      <c r="MZK1312" s="1"/>
      <c r="MZL1312" s="1"/>
      <c r="MZM1312" s="1"/>
      <c r="MZN1312" s="1"/>
      <c r="MZO1312" s="1"/>
      <c r="MZP1312" s="1"/>
      <c r="MZQ1312" s="1"/>
      <c r="MZR1312" s="1"/>
      <c r="MZS1312" s="1"/>
      <c r="MZT1312" s="1"/>
      <c r="MZU1312" s="1"/>
      <c r="MZV1312" s="1"/>
      <c r="MZW1312" s="1"/>
      <c r="MZX1312" s="1"/>
      <c r="MZY1312" s="1"/>
      <c r="MZZ1312" s="1"/>
      <c r="NAA1312" s="1"/>
      <c r="NAB1312" s="1"/>
      <c r="NAC1312" s="1"/>
      <c r="NAD1312" s="1"/>
      <c r="NAE1312" s="1"/>
      <c r="NAF1312" s="1"/>
      <c r="NAG1312" s="1"/>
      <c r="NAH1312" s="1"/>
      <c r="NAI1312" s="1"/>
      <c r="NAJ1312" s="1"/>
      <c r="NAK1312" s="1"/>
      <c r="NAL1312" s="1"/>
      <c r="NAM1312" s="1"/>
      <c r="NAN1312" s="1"/>
      <c r="NAO1312" s="1"/>
      <c r="NAP1312" s="1"/>
      <c r="NAQ1312" s="1"/>
      <c r="NAR1312" s="1"/>
      <c r="NAS1312" s="1"/>
      <c r="NAT1312" s="1"/>
      <c r="NAU1312" s="1"/>
      <c r="NAV1312" s="1"/>
      <c r="NAW1312" s="1"/>
      <c r="NAX1312" s="1"/>
      <c r="NAY1312" s="1"/>
      <c r="NAZ1312" s="1"/>
      <c r="NBA1312" s="1"/>
      <c r="NBB1312" s="1"/>
      <c r="NBC1312" s="1"/>
      <c r="NBD1312" s="1"/>
      <c r="NBE1312" s="1"/>
      <c r="NBF1312" s="1"/>
      <c r="NBG1312" s="1"/>
      <c r="NBH1312" s="1"/>
      <c r="NBI1312" s="1"/>
      <c r="NBJ1312" s="1"/>
      <c r="NBK1312" s="1"/>
      <c r="NBL1312" s="1"/>
      <c r="NBM1312" s="1"/>
      <c r="NBN1312" s="1"/>
      <c r="NBO1312" s="1"/>
      <c r="NBP1312" s="1"/>
      <c r="NBQ1312" s="1"/>
      <c r="NBR1312" s="1"/>
      <c r="NBS1312" s="1"/>
      <c r="NBT1312" s="1"/>
      <c r="NBU1312" s="1"/>
      <c r="NBV1312" s="1"/>
      <c r="NBW1312" s="1"/>
      <c r="NBX1312" s="1"/>
      <c r="NBY1312" s="1"/>
      <c r="NBZ1312" s="1"/>
      <c r="NCA1312" s="1"/>
      <c r="NCB1312" s="1"/>
      <c r="NCC1312" s="1"/>
      <c r="NCD1312" s="1"/>
      <c r="NCE1312" s="1"/>
      <c r="NCF1312" s="1"/>
      <c r="NCG1312" s="1"/>
      <c r="NCH1312" s="1"/>
      <c r="NCI1312" s="1"/>
      <c r="NCJ1312" s="1"/>
      <c r="NCK1312" s="1"/>
      <c r="NCL1312" s="1"/>
      <c r="NCM1312" s="1"/>
      <c r="NCN1312" s="1"/>
      <c r="NCO1312" s="1"/>
      <c r="NCP1312" s="1"/>
      <c r="NCQ1312" s="1"/>
      <c r="NCR1312" s="1"/>
      <c r="NCS1312" s="1"/>
      <c r="NCT1312" s="1"/>
      <c r="NCU1312" s="1"/>
      <c r="NCV1312" s="1"/>
      <c r="NCW1312" s="1"/>
      <c r="NCX1312" s="1"/>
      <c r="NCY1312" s="1"/>
      <c r="NCZ1312" s="1"/>
      <c r="NDA1312" s="1"/>
      <c r="NDB1312" s="1"/>
      <c r="NDC1312" s="1"/>
      <c r="NDD1312" s="1"/>
      <c r="NDE1312" s="1"/>
      <c r="NDF1312" s="1"/>
      <c r="NDG1312" s="1"/>
      <c r="NDH1312" s="1"/>
      <c r="NDI1312" s="1"/>
      <c r="NDJ1312" s="1"/>
      <c r="NDK1312" s="1"/>
      <c r="NDL1312" s="1"/>
      <c r="NDM1312" s="1"/>
      <c r="NDN1312" s="1"/>
      <c r="NDO1312" s="1"/>
      <c r="NDP1312" s="1"/>
      <c r="NDQ1312" s="1"/>
      <c r="NDR1312" s="1"/>
      <c r="NDS1312" s="1"/>
      <c r="NDT1312" s="1"/>
      <c r="NDU1312" s="1"/>
      <c r="NDV1312" s="1"/>
      <c r="NDW1312" s="1"/>
      <c r="NDX1312" s="1"/>
      <c r="NDY1312" s="1"/>
      <c r="NDZ1312" s="1"/>
      <c r="NEA1312" s="1"/>
      <c r="NEB1312" s="1"/>
      <c r="NEC1312" s="1"/>
      <c r="NED1312" s="1"/>
      <c r="NEE1312" s="1"/>
      <c r="NEF1312" s="1"/>
      <c r="NEG1312" s="1"/>
      <c r="NEH1312" s="1"/>
      <c r="NEI1312" s="1"/>
      <c r="NEJ1312" s="1"/>
      <c r="NEK1312" s="1"/>
      <c r="NEL1312" s="1"/>
      <c r="NEM1312" s="1"/>
      <c r="NEN1312" s="1"/>
      <c r="NEO1312" s="1"/>
      <c r="NEP1312" s="1"/>
      <c r="NEQ1312" s="1"/>
      <c r="NER1312" s="1"/>
      <c r="NES1312" s="1"/>
      <c r="NET1312" s="1"/>
      <c r="NEU1312" s="1"/>
      <c r="NEV1312" s="1"/>
      <c r="NEW1312" s="1"/>
      <c r="NEX1312" s="1"/>
      <c r="NEY1312" s="1"/>
      <c r="NEZ1312" s="1"/>
      <c r="NFA1312" s="1"/>
      <c r="NFB1312" s="1"/>
      <c r="NFC1312" s="1"/>
      <c r="NFD1312" s="1"/>
      <c r="NFE1312" s="1"/>
      <c r="NFF1312" s="1"/>
      <c r="NFG1312" s="1"/>
      <c r="NFH1312" s="1"/>
      <c r="NFI1312" s="1"/>
      <c r="NFJ1312" s="1"/>
      <c r="NFK1312" s="1"/>
      <c r="NFL1312" s="1"/>
      <c r="NFM1312" s="1"/>
      <c r="NFN1312" s="1"/>
      <c r="NFO1312" s="1"/>
      <c r="NFP1312" s="1"/>
      <c r="NFQ1312" s="1"/>
      <c r="NFR1312" s="1"/>
      <c r="NFS1312" s="1"/>
      <c r="NFT1312" s="1"/>
      <c r="NFU1312" s="1"/>
      <c r="NFV1312" s="1"/>
      <c r="NFW1312" s="1"/>
      <c r="NFX1312" s="1"/>
      <c r="NFY1312" s="1"/>
      <c r="NFZ1312" s="1"/>
      <c r="NGA1312" s="1"/>
      <c r="NGB1312" s="1"/>
      <c r="NGC1312" s="1"/>
      <c r="NGD1312" s="1"/>
      <c r="NGE1312" s="1"/>
      <c r="NGF1312" s="1"/>
      <c r="NGG1312" s="1"/>
      <c r="NGH1312" s="1"/>
      <c r="NGI1312" s="1"/>
      <c r="NGJ1312" s="1"/>
      <c r="NGK1312" s="1"/>
      <c r="NGL1312" s="1"/>
      <c r="NGM1312" s="1"/>
      <c r="NGN1312" s="1"/>
      <c r="NGO1312" s="1"/>
      <c r="NGP1312" s="1"/>
      <c r="NGQ1312" s="1"/>
      <c r="NGR1312" s="1"/>
      <c r="NGS1312" s="1"/>
      <c r="NGT1312" s="1"/>
      <c r="NGU1312" s="1"/>
      <c r="NGV1312" s="1"/>
      <c r="NGW1312" s="1"/>
      <c r="NGX1312" s="1"/>
      <c r="NGY1312" s="1"/>
      <c r="NGZ1312" s="1"/>
      <c r="NHA1312" s="1"/>
      <c r="NHB1312" s="1"/>
      <c r="NHC1312" s="1"/>
      <c r="NHD1312" s="1"/>
      <c r="NHE1312" s="1"/>
      <c r="NHF1312" s="1"/>
      <c r="NHG1312" s="1"/>
      <c r="NHH1312" s="1"/>
      <c r="NHI1312" s="1"/>
      <c r="NHJ1312" s="1"/>
      <c r="NHK1312" s="1"/>
      <c r="NHL1312" s="1"/>
      <c r="NHM1312" s="1"/>
      <c r="NHN1312" s="1"/>
      <c r="NHO1312" s="1"/>
      <c r="NHP1312" s="1"/>
      <c r="NHQ1312" s="1"/>
      <c r="NHR1312" s="1"/>
      <c r="NHS1312" s="1"/>
      <c r="NHT1312" s="1"/>
      <c r="NHU1312" s="1"/>
      <c r="NHV1312" s="1"/>
      <c r="NHW1312" s="1"/>
      <c r="NHX1312" s="1"/>
      <c r="NHY1312" s="1"/>
      <c r="NHZ1312" s="1"/>
      <c r="NIA1312" s="1"/>
      <c r="NIB1312" s="1"/>
      <c r="NIC1312" s="1"/>
      <c r="NID1312" s="1"/>
      <c r="NIE1312" s="1"/>
      <c r="NIF1312" s="1"/>
      <c r="NIG1312" s="1"/>
      <c r="NIH1312" s="1"/>
      <c r="NII1312" s="1"/>
      <c r="NIJ1312" s="1"/>
      <c r="NIK1312" s="1"/>
      <c r="NIL1312" s="1"/>
      <c r="NIM1312" s="1"/>
      <c r="NIN1312" s="1"/>
      <c r="NIO1312" s="1"/>
      <c r="NIP1312" s="1"/>
      <c r="NIQ1312" s="1"/>
      <c r="NIR1312" s="1"/>
      <c r="NIS1312" s="1"/>
      <c r="NIT1312" s="1"/>
      <c r="NIU1312" s="1"/>
      <c r="NIV1312" s="1"/>
      <c r="NIW1312" s="1"/>
      <c r="NIX1312" s="1"/>
      <c r="NIY1312" s="1"/>
      <c r="NIZ1312" s="1"/>
      <c r="NJA1312" s="1"/>
      <c r="NJB1312" s="1"/>
      <c r="NJC1312" s="1"/>
      <c r="NJD1312" s="1"/>
      <c r="NJE1312" s="1"/>
      <c r="NJF1312" s="1"/>
      <c r="NJG1312" s="1"/>
      <c r="NJH1312" s="1"/>
      <c r="NJI1312" s="1"/>
      <c r="NJJ1312" s="1"/>
      <c r="NJK1312" s="1"/>
      <c r="NJL1312" s="1"/>
      <c r="NJM1312" s="1"/>
      <c r="NJN1312" s="1"/>
      <c r="NJO1312" s="1"/>
      <c r="NJP1312" s="1"/>
      <c r="NJQ1312" s="1"/>
      <c r="NJR1312" s="1"/>
      <c r="NJS1312" s="1"/>
      <c r="NJT1312" s="1"/>
      <c r="NJU1312" s="1"/>
      <c r="NJV1312" s="1"/>
      <c r="NJW1312" s="1"/>
      <c r="NJX1312" s="1"/>
      <c r="NJY1312" s="1"/>
      <c r="NJZ1312" s="1"/>
      <c r="NKA1312" s="1"/>
      <c r="NKB1312" s="1"/>
      <c r="NKC1312" s="1"/>
      <c r="NKD1312" s="1"/>
      <c r="NKE1312" s="1"/>
      <c r="NKF1312" s="1"/>
      <c r="NKG1312" s="1"/>
      <c r="NKH1312" s="1"/>
      <c r="NKI1312" s="1"/>
      <c r="NKJ1312" s="1"/>
      <c r="NKK1312" s="1"/>
      <c r="NKL1312" s="1"/>
      <c r="NKM1312" s="1"/>
      <c r="NKN1312" s="1"/>
      <c r="NKO1312" s="1"/>
      <c r="NKP1312" s="1"/>
      <c r="NKQ1312" s="1"/>
      <c r="NKR1312" s="1"/>
      <c r="NKS1312" s="1"/>
      <c r="NKT1312" s="1"/>
      <c r="NKU1312" s="1"/>
      <c r="NKV1312" s="1"/>
      <c r="NKW1312" s="1"/>
      <c r="NKX1312" s="1"/>
      <c r="NKY1312" s="1"/>
      <c r="NKZ1312" s="1"/>
      <c r="NLA1312" s="1"/>
      <c r="NLB1312" s="1"/>
      <c r="NLC1312" s="1"/>
      <c r="NLD1312" s="1"/>
      <c r="NLE1312" s="1"/>
      <c r="NLF1312" s="1"/>
      <c r="NLG1312" s="1"/>
      <c r="NLH1312" s="1"/>
      <c r="NLI1312" s="1"/>
      <c r="NLJ1312" s="1"/>
      <c r="NLK1312" s="1"/>
      <c r="NLL1312" s="1"/>
      <c r="NLM1312" s="1"/>
      <c r="NLN1312" s="1"/>
      <c r="NLO1312" s="1"/>
      <c r="NLP1312" s="1"/>
      <c r="NLQ1312" s="1"/>
      <c r="NLR1312" s="1"/>
      <c r="NLS1312" s="1"/>
      <c r="NLT1312" s="1"/>
      <c r="NLU1312" s="1"/>
      <c r="NLV1312" s="1"/>
      <c r="NLW1312" s="1"/>
      <c r="NLX1312" s="1"/>
      <c r="NLY1312" s="1"/>
      <c r="NLZ1312" s="1"/>
      <c r="NMA1312" s="1"/>
      <c r="NMB1312" s="1"/>
      <c r="NMC1312" s="1"/>
      <c r="NMD1312" s="1"/>
      <c r="NME1312" s="1"/>
      <c r="NMF1312" s="1"/>
      <c r="NMG1312" s="1"/>
      <c r="NMH1312" s="1"/>
      <c r="NMI1312" s="1"/>
      <c r="NMJ1312" s="1"/>
      <c r="NMK1312" s="1"/>
      <c r="NML1312" s="1"/>
      <c r="NMM1312" s="1"/>
      <c r="NMN1312" s="1"/>
      <c r="NMO1312" s="1"/>
      <c r="NMP1312" s="1"/>
      <c r="NMQ1312" s="1"/>
      <c r="NMR1312" s="1"/>
      <c r="NMS1312" s="1"/>
      <c r="NMT1312" s="1"/>
      <c r="NMU1312" s="1"/>
      <c r="NMV1312" s="1"/>
      <c r="NMW1312" s="1"/>
      <c r="NMX1312" s="1"/>
      <c r="NMY1312" s="1"/>
      <c r="NMZ1312" s="1"/>
      <c r="NNA1312" s="1"/>
      <c r="NNB1312" s="1"/>
      <c r="NNC1312" s="1"/>
      <c r="NND1312" s="1"/>
      <c r="NNE1312" s="1"/>
      <c r="NNF1312" s="1"/>
      <c r="NNG1312" s="1"/>
      <c r="NNH1312" s="1"/>
      <c r="NNI1312" s="1"/>
      <c r="NNJ1312" s="1"/>
      <c r="NNK1312" s="1"/>
      <c r="NNL1312" s="1"/>
      <c r="NNM1312" s="1"/>
      <c r="NNN1312" s="1"/>
      <c r="NNO1312" s="1"/>
      <c r="NNP1312" s="1"/>
      <c r="NNQ1312" s="1"/>
      <c r="NNR1312" s="1"/>
      <c r="NNS1312" s="1"/>
      <c r="NNT1312" s="1"/>
      <c r="NNU1312" s="1"/>
      <c r="NNV1312" s="1"/>
      <c r="NNW1312" s="1"/>
      <c r="NNX1312" s="1"/>
      <c r="NNY1312" s="1"/>
      <c r="NNZ1312" s="1"/>
      <c r="NOA1312" s="1"/>
      <c r="NOB1312" s="1"/>
      <c r="NOC1312" s="1"/>
      <c r="NOD1312" s="1"/>
      <c r="NOE1312" s="1"/>
      <c r="NOF1312" s="1"/>
      <c r="NOG1312" s="1"/>
      <c r="NOH1312" s="1"/>
      <c r="NOI1312" s="1"/>
      <c r="NOJ1312" s="1"/>
      <c r="NOK1312" s="1"/>
      <c r="NOL1312" s="1"/>
      <c r="NOM1312" s="1"/>
      <c r="NON1312" s="1"/>
      <c r="NOO1312" s="1"/>
      <c r="NOP1312" s="1"/>
      <c r="NOQ1312" s="1"/>
      <c r="NOR1312" s="1"/>
      <c r="NOS1312" s="1"/>
      <c r="NOT1312" s="1"/>
      <c r="NOU1312" s="1"/>
      <c r="NOV1312" s="1"/>
      <c r="NOW1312" s="1"/>
      <c r="NOX1312" s="1"/>
      <c r="NOY1312" s="1"/>
      <c r="NOZ1312" s="1"/>
      <c r="NPA1312" s="1"/>
      <c r="NPB1312" s="1"/>
      <c r="NPC1312" s="1"/>
      <c r="NPD1312" s="1"/>
      <c r="NPE1312" s="1"/>
      <c r="NPF1312" s="1"/>
      <c r="NPG1312" s="1"/>
      <c r="NPH1312" s="1"/>
      <c r="NPI1312" s="1"/>
      <c r="NPJ1312" s="1"/>
      <c r="NPK1312" s="1"/>
      <c r="NPL1312" s="1"/>
      <c r="NPM1312" s="1"/>
      <c r="NPN1312" s="1"/>
      <c r="NPO1312" s="1"/>
      <c r="NPP1312" s="1"/>
      <c r="NPQ1312" s="1"/>
      <c r="NPR1312" s="1"/>
      <c r="NPS1312" s="1"/>
      <c r="NPT1312" s="1"/>
      <c r="NPU1312" s="1"/>
      <c r="NPV1312" s="1"/>
      <c r="NPW1312" s="1"/>
      <c r="NPX1312" s="1"/>
      <c r="NPY1312" s="1"/>
      <c r="NPZ1312" s="1"/>
      <c r="NQA1312" s="1"/>
      <c r="NQB1312" s="1"/>
      <c r="NQC1312" s="1"/>
      <c r="NQD1312" s="1"/>
      <c r="NQE1312" s="1"/>
      <c r="NQF1312" s="1"/>
      <c r="NQG1312" s="1"/>
      <c r="NQH1312" s="1"/>
      <c r="NQI1312" s="1"/>
      <c r="NQJ1312" s="1"/>
      <c r="NQK1312" s="1"/>
      <c r="NQL1312" s="1"/>
      <c r="NQM1312" s="1"/>
      <c r="NQN1312" s="1"/>
      <c r="NQO1312" s="1"/>
      <c r="NQP1312" s="1"/>
      <c r="NQQ1312" s="1"/>
      <c r="NQR1312" s="1"/>
      <c r="NQS1312" s="1"/>
      <c r="NQT1312" s="1"/>
      <c r="NQU1312" s="1"/>
      <c r="NQV1312" s="1"/>
      <c r="NQW1312" s="1"/>
      <c r="NQX1312" s="1"/>
      <c r="NQY1312" s="1"/>
      <c r="NQZ1312" s="1"/>
      <c r="NRA1312" s="1"/>
      <c r="NRB1312" s="1"/>
      <c r="NRC1312" s="1"/>
      <c r="NRD1312" s="1"/>
      <c r="NRE1312" s="1"/>
      <c r="NRF1312" s="1"/>
      <c r="NRG1312" s="1"/>
      <c r="NRH1312" s="1"/>
      <c r="NRI1312" s="1"/>
      <c r="NRJ1312" s="1"/>
      <c r="NRK1312" s="1"/>
      <c r="NRL1312" s="1"/>
      <c r="NRM1312" s="1"/>
      <c r="NRN1312" s="1"/>
      <c r="NRO1312" s="1"/>
      <c r="NRP1312" s="1"/>
      <c r="NRQ1312" s="1"/>
      <c r="NRR1312" s="1"/>
      <c r="NRS1312" s="1"/>
      <c r="NRT1312" s="1"/>
      <c r="NRU1312" s="1"/>
      <c r="NRV1312" s="1"/>
      <c r="NRW1312" s="1"/>
      <c r="NRX1312" s="1"/>
      <c r="NRY1312" s="1"/>
      <c r="NRZ1312" s="1"/>
      <c r="NSA1312" s="1"/>
      <c r="NSB1312" s="1"/>
      <c r="NSC1312" s="1"/>
      <c r="NSD1312" s="1"/>
      <c r="NSE1312" s="1"/>
      <c r="NSF1312" s="1"/>
      <c r="NSG1312" s="1"/>
      <c r="NSH1312" s="1"/>
      <c r="NSI1312" s="1"/>
      <c r="NSJ1312" s="1"/>
      <c r="NSK1312" s="1"/>
      <c r="NSL1312" s="1"/>
      <c r="NSM1312" s="1"/>
      <c r="NSN1312" s="1"/>
      <c r="NSO1312" s="1"/>
      <c r="NSP1312" s="1"/>
      <c r="NSQ1312" s="1"/>
      <c r="NSR1312" s="1"/>
      <c r="NSS1312" s="1"/>
      <c r="NST1312" s="1"/>
      <c r="NSU1312" s="1"/>
      <c r="NSV1312" s="1"/>
      <c r="NSW1312" s="1"/>
      <c r="NSX1312" s="1"/>
      <c r="NSY1312" s="1"/>
      <c r="NSZ1312" s="1"/>
      <c r="NTA1312" s="1"/>
      <c r="NTB1312" s="1"/>
      <c r="NTC1312" s="1"/>
      <c r="NTD1312" s="1"/>
      <c r="NTE1312" s="1"/>
      <c r="NTF1312" s="1"/>
      <c r="NTG1312" s="1"/>
      <c r="NTH1312" s="1"/>
      <c r="NTI1312" s="1"/>
      <c r="NTJ1312" s="1"/>
      <c r="NTK1312" s="1"/>
      <c r="NTL1312" s="1"/>
      <c r="NTM1312" s="1"/>
      <c r="NTN1312" s="1"/>
      <c r="NTO1312" s="1"/>
      <c r="NTP1312" s="1"/>
      <c r="NTQ1312" s="1"/>
      <c r="NTR1312" s="1"/>
      <c r="NTS1312" s="1"/>
      <c r="NTT1312" s="1"/>
      <c r="NTU1312" s="1"/>
      <c r="NTV1312" s="1"/>
      <c r="NTW1312" s="1"/>
      <c r="NTX1312" s="1"/>
      <c r="NTY1312" s="1"/>
      <c r="NTZ1312" s="1"/>
      <c r="NUA1312" s="1"/>
      <c r="NUB1312" s="1"/>
      <c r="NUC1312" s="1"/>
      <c r="NUD1312" s="1"/>
      <c r="NUE1312" s="1"/>
      <c r="NUF1312" s="1"/>
      <c r="NUG1312" s="1"/>
      <c r="NUH1312" s="1"/>
      <c r="NUI1312" s="1"/>
      <c r="NUJ1312" s="1"/>
      <c r="NUK1312" s="1"/>
      <c r="NUL1312" s="1"/>
      <c r="NUM1312" s="1"/>
      <c r="NUN1312" s="1"/>
      <c r="NUO1312" s="1"/>
      <c r="NUP1312" s="1"/>
      <c r="NUQ1312" s="1"/>
      <c r="NUR1312" s="1"/>
      <c r="NUS1312" s="1"/>
      <c r="NUT1312" s="1"/>
      <c r="NUU1312" s="1"/>
      <c r="NUV1312" s="1"/>
      <c r="NUW1312" s="1"/>
      <c r="NUX1312" s="1"/>
      <c r="NUY1312" s="1"/>
      <c r="NUZ1312" s="1"/>
      <c r="NVA1312" s="1"/>
      <c r="NVB1312" s="1"/>
      <c r="NVC1312" s="1"/>
      <c r="NVD1312" s="1"/>
      <c r="NVE1312" s="1"/>
      <c r="NVF1312" s="1"/>
      <c r="NVG1312" s="1"/>
      <c r="NVH1312" s="1"/>
      <c r="NVI1312" s="1"/>
      <c r="NVJ1312" s="1"/>
      <c r="NVK1312" s="1"/>
      <c r="NVL1312" s="1"/>
      <c r="NVM1312" s="1"/>
      <c r="NVN1312" s="1"/>
      <c r="NVO1312" s="1"/>
      <c r="NVP1312" s="1"/>
      <c r="NVQ1312" s="1"/>
      <c r="NVR1312" s="1"/>
      <c r="NVS1312" s="1"/>
      <c r="NVT1312" s="1"/>
      <c r="NVU1312" s="1"/>
      <c r="NVV1312" s="1"/>
      <c r="NVW1312" s="1"/>
      <c r="NVX1312" s="1"/>
      <c r="NVY1312" s="1"/>
      <c r="NVZ1312" s="1"/>
      <c r="NWA1312" s="1"/>
      <c r="NWB1312" s="1"/>
      <c r="NWC1312" s="1"/>
      <c r="NWD1312" s="1"/>
      <c r="NWE1312" s="1"/>
      <c r="NWF1312" s="1"/>
      <c r="NWG1312" s="1"/>
      <c r="NWH1312" s="1"/>
      <c r="NWI1312" s="1"/>
      <c r="NWJ1312" s="1"/>
      <c r="NWK1312" s="1"/>
      <c r="NWL1312" s="1"/>
      <c r="NWM1312" s="1"/>
      <c r="NWN1312" s="1"/>
      <c r="NWO1312" s="1"/>
      <c r="NWP1312" s="1"/>
      <c r="NWQ1312" s="1"/>
      <c r="NWR1312" s="1"/>
      <c r="NWS1312" s="1"/>
      <c r="NWT1312" s="1"/>
      <c r="NWU1312" s="1"/>
      <c r="NWV1312" s="1"/>
      <c r="NWW1312" s="1"/>
      <c r="NWX1312" s="1"/>
      <c r="NWY1312" s="1"/>
      <c r="NWZ1312" s="1"/>
      <c r="NXA1312" s="1"/>
      <c r="NXB1312" s="1"/>
      <c r="NXC1312" s="1"/>
      <c r="NXD1312" s="1"/>
      <c r="NXE1312" s="1"/>
      <c r="NXF1312" s="1"/>
      <c r="NXG1312" s="1"/>
      <c r="NXH1312" s="1"/>
      <c r="NXI1312" s="1"/>
      <c r="NXJ1312" s="1"/>
      <c r="NXK1312" s="1"/>
      <c r="NXL1312" s="1"/>
      <c r="NXM1312" s="1"/>
      <c r="NXN1312" s="1"/>
      <c r="NXO1312" s="1"/>
      <c r="NXP1312" s="1"/>
      <c r="NXQ1312" s="1"/>
      <c r="NXR1312" s="1"/>
      <c r="NXS1312" s="1"/>
      <c r="NXT1312" s="1"/>
      <c r="NXU1312" s="1"/>
      <c r="NXV1312" s="1"/>
      <c r="NXW1312" s="1"/>
      <c r="NXX1312" s="1"/>
      <c r="NXY1312" s="1"/>
      <c r="NXZ1312" s="1"/>
      <c r="NYA1312" s="1"/>
      <c r="NYB1312" s="1"/>
      <c r="NYC1312" s="1"/>
      <c r="NYD1312" s="1"/>
      <c r="NYE1312" s="1"/>
      <c r="NYF1312" s="1"/>
      <c r="NYG1312" s="1"/>
      <c r="NYH1312" s="1"/>
      <c r="NYI1312" s="1"/>
      <c r="NYJ1312" s="1"/>
      <c r="NYK1312" s="1"/>
      <c r="NYL1312" s="1"/>
      <c r="NYM1312" s="1"/>
      <c r="NYN1312" s="1"/>
      <c r="NYO1312" s="1"/>
      <c r="NYP1312" s="1"/>
      <c r="NYQ1312" s="1"/>
      <c r="NYR1312" s="1"/>
      <c r="NYS1312" s="1"/>
      <c r="NYT1312" s="1"/>
      <c r="NYU1312" s="1"/>
      <c r="NYV1312" s="1"/>
      <c r="NYW1312" s="1"/>
      <c r="NYX1312" s="1"/>
      <c r="NYY1312" s="1"/>
      <c r="NYZ1312" s="1"/>
      <c r="NZA1312" s="1"/>
      <c r="NZB1312" s="1"/>
      <c r="NZC1312" s="1"/>
      <c r="NZD1312" s="1"/>
      <c r="NZE1312" s="1"/>
      <c r="NZF1312" s="1"/>
      <c r="NZG1312" s="1"/>
      <c r="NZH1312" s="1"/>
      <c r="NZI1312" s="1"/>
      <c r="NZJ1312" s="1"/>
      <c r="NZK1312" s="1"/>
      <c r="NZL1312" s="1"/>
      <c r="NZM1312" s="1"/>
      <c r="NZN1312" s="1"/>
      <c r="NZO1312" s="1"/>
      <c r="NZP1312" s="1"/>
      <c r="NZQ1312" s="1"/>
      <c r="NZR1312" s="1"/>
      <c r="NZS1312" s="1"/>
      <c r="NZT1312" s="1"/>
      <c r="NZU1312" s="1"/>
      <c r="NZV1312" s="1"/>
      <c r="NZW1312" s="1"/>
      <c r="NZX1312" s="1"/>
      <c r="NZY1312" s="1"/>
      <c r="NZZ1312" s="1"/>
      <c r="OAA1312" s="1"/>
      <c r="OAB1312" s="1"/>
      <c r="OAC1312" s="1"/>
      <c r="OAD1312" s="1"/>
      <c r="OAE1312" s="1"/>
      <c r="OAF1312" s="1"/>
      <c r="OAG1312" s="1"/>
      <c r="OAH1312" s="1"/>
      <c r="OAI1312" s="1"/>
      <c r="OAJ1312" s="1"/>
      <c r="OAK1312" s="1"/>
      <c r="OAL1312" s="1"/>
      <c r="OAM1312" s="1"/>
      <c r="OAN1312" s="1"/>
      <c r="OAO1312" s="1"/>
      <c r="OAP1312" s="1"/>
      <c r="OAQ1312" s="1"/>
      <c r="OAR1312" s="1"/>
      <c r="OAS1312" s="1"/>
      <c r="OAT1312" s="1"/>
      <c r="OAU1312" s="1"/>
      <c r="OAV1312" s="1"/>
      <c r="OAW1312" s="1"/>
      <c r="OAX1312" s="1"/>
      <c r="OAY1312" s="1"/>
      <c r="OAZ1312" s="1"/>
      <c r="OBA1312" s="1"/>
      <c r="OBB1312" s="1"/>
      <c r="OBC1312" s="1"/>
      <c r="OBD1312" s="1"/>
      <c r="OBE1312" s="1"/>
      <c r="OBF1312" s="1"/>
      <c r="OBG1312" s="1"/>
      <c r="OBH1312" s="1"/>
      <c r="OBI1312" s="1"/>
      <c r="OBJ1312" s="1"/>
      <c r="OBK1312" s="1"/>
      <c r="OBL1312" s="1"/>
      <c r="OBM1312" s="1"/>
      <c r="OBN1312" s="1"/>
      <c r="OBO1312" s="1"/>
      <c r="OBP1312" s="1"/>
      <c r="OBQ1312" s="1"/>
      <c r="OBR1312" s="1"/>
      <c r="OBS1312" s="1"/>
      <c r="OBT1312" s="1"/>
      <c r="OBU1312" s="1"/>
      <c r="OBV1312" s="1"/>
      <c r="OBW1312" s="1"/>
      <c r="OBX1312" s="1"/>
      <c r="OBY1312" s="1"/>
      <c r="OBZ1312" s="1"/>
      <c r="OCA1312" s="1"/>
      <c r="OCB1312" s="1"/>
      <c r="OCC1312" s="1"/>
      <c r="OCD1312" s="1"/>
      <c r="OCE1312" s="1"/>
      <c r="OCF1312" s="1"/>
      <c r="OCG1312" s="1"/>
      <c r="OCH1312" s="1"/>
      <c r="OCI1312" s="1"/>
      <c r="OCJ1312" s="1"/>
      <c r="OCK1312" s="1"/>
      <c r="OCL1312" s="1"/>
      <c r="OCM1312" s="1"/>
      <c r="OCN1312" s="1"/>
      <c r="OCO1312" s="1"/>
      <c r="OCP1312" s="1"/>
      <c r="OCQ1312" s="1"/>
      <c r="OCR1312" s="1"/>
      <c r="OCS1312" s="1"/>
      <c r="OCT1312" s="1"/>
      <c r="OCU1312" s="1"/>
      <c r="OCV1312" s="1"/>
      <c r="OCW1312" s="1"/>
      <c r="OCX1312" s="1"/>
      <c r="OCY1312" s="1"/>
      <c r="OCZ1312" s="1"/>
      <c r="ODA1312" s="1"/>
      <c r="ODB1312" s="1"/>
      <c r="ODC1312" s="1"/>
      <c r="ODD1312" s="1"/>
      <c r="ODE1312" s="1"/>
      <c r="ODF1312" s="1"/>
      <c r="ODG1312" s="1"/>
      <c r="ODH1312" s="1"/>
      <c r="ODI1312" s="1"/>
      <c r="ODJ1312" s="1"/>
      <c r="ODK1312" s="1"/>
      <c r="ODL1312" s="1"/>
      <c r="ODM1312" s="1"/>
      <c r="ODN1312" s="1"/>
      <c r="ODO1312" s="1"/>
      <c r="ODP1312" s="1"/>
      <c r="ODQ1312" s="1"/>
      <c r="ODR1312" s="1"/>
      <c r="ODS1312" s="1"/>
      <c r="ODT1312" s="1"/>
      <c r="ODU1312" s="1"/>
      <c r="ODV1312" s="1"/>
      <c r="ODW1312" s="1"/>
      <c r="ODX1312" s="1"/>
      <c r="ODY1312" s="1"/>
      <c r="ODZ1312" s="1"/>
      <c r="OEA1312" s="1"/>
      <c r="OEB1312" s="1"/>
      <c r="OEC1312" s="1"/>
      <c r="OED1312" s="1"/>
      <c r="OEE1312" s="1"/>
      <c r="OEF1312" s="1"/>
      <c r="OEG1312" s="1"/>
      <c r="OEH1312" s="1"/>
      <c r="OEI1312" s="1"/>
      <c r="OEJ1312" s="1"/>
      <c r="OEK1312" s="1"/>
      <c r="OEL1312" s="1"/>
      <c r="OEM1312" s="1"/>
      <c r="OEN1312" s="1"/>
      <c r="OEO1312" s="1"/>
      <c r="OEP1312" s="1"/>
      <c r="OEQ1312" s="1"/>
      <c r="OER1312" s="1"/>
      <c r="OES1312" s="1"/>
      <c r="OET1312" s="1"/>
      <c r="OEU1312" s="1"/>
      <c r="OEV1312" s="1"/>
      <c r="OEW1312" s="1"/>
      <c r="OEX1312" s="1"/>
      <c r="OEY1312" s="1"/>
      <c r="OEZ1312" s="1"/>
      <c r="OFA1312" s="1"/>
      <c r="OFB1312" s="1"/>
      <c r="OFC1312" s="1"/>
      <c r="OFD1312" s="1"/>
      <c r="OFE1312" s="1"/>
      <c r="OFF1312" s="1"/>
      <c r="OFG1312" s="1"/>
      <c r="OFH1312" s="1"/>
      <c r="OFI1312" s="1"/>
      <c r="OFJ1312" s="1"/>
      <c r="OFK1312" s="1"/>
      <c r="OFL1312" s="1"/>
      <c r="OFM1312" s="1"/>
      <c r="OFN1312" s="1"/>
      <c r="OFO1312" s="1"/>
      <c r="OFP1312" s="1"/>
      <c r="OFQ1312" s="1"/>
      <c r="OFR1312" s="1"/>
      <c r="OFS1312" s="1"/>
      <c r="OFT1312" s="1"/>
      <c r="OFU1312" s="1"/>
      <c r="OFV1312" s="1"/>
      <c r="OFW1312" s="1"/>
      <c r="OFX1312" s="1"/>
      <c r="OFY1312" s="1"/>
      <c r="OFZ1312" s="1"/>
      <c r="OGA1312" s="1"/>
      <c r="OGB1312" s="1"/>
      <c r="OGC1312" s="1"/>
      <c r="OGD1312" s="1"/>
      <c r="OGE1312" s="1"/>
      <c r="OGF1312" s="1"/>
      <c r="OGG1312" s="1"/>
      <c r="OGH1312" s="1"/>
      <c r="OGI1312" s="1"/>
      <c r="OGJ1312" s="1"/>
      <c r="OGK1312" s="1"/>
      <c r="OGL1312" s="1"/>
      <c r="OGM1312" s="1"/>
      <c r="OGN1312" s="1"/>
      <c r="OGO1312" s="1"/>
      <c r="OGP1312" s="1"/>
      <c r="OGQ1312" s="1"/>
      <c r="OGR1312" s="1"/>
      <c r="OGS1312" s="1"/>
      <c r="OGT1312" s="1"/>
      <c r="OGU1312" s="1"/>
      <c r="OGV1312" s="1"/>
      <c r="OGW1312" s="1"/>
      <c r="OGX1312" s="1"/>
      <c r="OGY1312" s="1"/>
      <c r="OGZ1312" s="1"/>
      <c r="OHA1312" s="1"/>
      <c r="OHB1312" s="1"/>
      <c r="OHC1312" s="1"/>
      <c r="OHD1312" s="1"/>
      <c r="OHE1312" s="1"/>
      <c r="OHF1312" s="1"/>
      <c r="OHG1312" s="1"/>
      <c r="OHH1312" s="1"/>
      <c r="OHI1312" s="1"/>
      <c r="OHJ1312" s="1"/>
      <c r="OHK1312" s="1"/>
      <c r="OHL1312" s="1"/>
      <c r="OHM1312" s="1"/>
      <c r="OHN1312" s="1"/>
      <c r="OHO1312" s="1"/>
      <c r="OHP1312" s="1"/>
      <c r="OHQ1312" s="1"/>
      <c r="OHR1312" s="1"/>
      <c r="OHS1312" s="1"/>
      <c r="OHT1312" s="1"/>
      <c r="OHU1312" s="1"/>
      <c r="OHV1312" s="1"/>
      <c r="OHW1312" s="1"/>
      <c r="OHX1312" s="1"/>
      <c r="OHY1312" s="1"/>
      <c r="OHZ1312" s="1"/>
      <c r="OIA1312" s="1"/>
      <c r="OIB1312" s="1"/>
      <c r="OIC1312" s="1"/>
      <c r="OID1312" s="1"/>
      <c r="OIE1312" s="1"/>
      <c r="OIF1312" s="1"/>
      <c r="OIG1312" s="1"/>
      <c r="OIH1312" s="1"/>
      <c r="OII1312" s="1"/>
      <c r="OIJ1312" s="1"/>
      <c r="OIK1312" s="1"/>
      <c r="OIL1312" s="1"/>
      <c r="OIM1312" s="1"/>
      <c r="OIN1312" s="1"/>
      <c r="OIO1312" s="1"/>
      <c r="OIP1312" s="1"/>
      <c r="OIQ1312" s="1"/>
      <c r="OIR1312" s="1"/>
      <c r="OIS1312" s="1"/>
      <c r="OIT1312" s="1"/>
      <c r="OIU1312" s="1"/>
      <c r="OIV1312" s="1"/>
      <c r="OIW1312" s="1"/>
      <c r="OIX1312" s="1"/>
      <c r="OIY1312" s="1"/>
      <c r="OIZ1312" s="1"/>
      <c r="OJA1312" s="1"/>
      <c r="OJB1312" s="1"/>
      <c r="OJC1312" s="1"/>
      <c r="OJD1312" s="1"/>
      <c r="OJE1312" s="1"/>
      <c r="OJF1312" s="1"/>
      <c r="OJG1312" s="1"/>
      <c r="OJH1312" s="1"/>
      <c r="OJI1312" s="1"/>
      <c r="OJJ1312" s="1"/>
      <c r="OJK1312" s="1"/>
      <c r="OJL1312" s="1"/>
      <c r="OJM1312" s="1"/>
      <c r="OJN1312" s="1"/>
      <c r="OJO1312" s="1"/>
      <c r="OJP1312" s="1"/>
      <c r="OJQ1312" s="1"/>
      <c r="OJR1312" s="1"/>
      <c r="OJS1312" s="1"/>
      <c r="OJT1312" s="1"/>
      <c r="OJU1312" s="1"/>
      <c r="OJV1312" s="1"/>
      <c r="OJW1312" s="1"/>
      <c r="OJX1312" s="1"/>
      <c r="OJY1312" s="1"/>
      <c r="OJZ1312" s="1"/>
      <c r="OKA1312" s="1"/>
      <c r="OKB1312" s="1"/>
      <c r="OKC1312" s="1"/>
      <c r="OKD1312" s="1"/>
      <c r="OKE1312" s="1"/>
      <c r="OKF1312" s="1"/>
      <c r="OKG1312" s="1"/>
      <c r="OKH1312" s="1"/>
      <c r="OKI1312" s="1"/>
      <c r="OKJ1312" s="1"/>
      <c r="OKK1312" s="1"/>
      <c r="OKL1312" s="1"/>
      <c r="OKM1312" s="1"/>
      <c r="OKN1312" s="1"/>
      <c r="OKO1312" s="1"/>
      <c r="OKP1312" s="1"/>
      <c r="OKQ1312" s="1"/>
      <c r="OKR1312" s="1"/>
      <c r="OKS1312" s="1"/>
      <c r="OKT1312" s="1"/>
      <c r="OKU1312" s="1"/>
      <c r="OKV1312" s="1"/>
      <c r="OKW1312" s="1"/>
      <c r="OKX1312" s="1"/>
      <c r="OKY1312" s="1"/>
      <c r="OKZ1312" s="1"/>
      <c r="OLA1312" s="1"/>
      <c r="OLB1312" s="1"/>
      <c r="OLC1312" s="1"/>
      <c r="OLD1312" s="1"/>
      <c r="OLE1312" s="1"/>
      <c r="OLF1312" s="1"/>
      <c r="OLG1312" s="1"/>
      <c r="OLH1312" s="1"/>
      <c r="OLI1312" s="1"/>
      <c r="OLJ1312" s="1"/>
      <c r="OLK1312" s="1"/>
      <c r="OLL1312" s="1"/>
      <c r="OLM1312" s="1"/>
      <c r="OLN1312" s="1"/>
      <c r="OLO1312" s="1"/>
      <c r="OLP1312" s="1"/>
      <c r="OLQ1312" s="1"/>
      <c r="OLR1312" s="1"/>
      <c r="OLS1312" s="1"/>
      <c r="OLT1312" s="1"/>
      <c r="OLU1312" s="1"/>
      <c r="OLV1312" s="1"/>
      <c r="OLW1312" s="1"/>
      <c r="OLX1312" s="1"/>
      <c r="OLY1312" s="1"/>
      <c r="OLZ1312" s="1"/>
      <c r="OMA1312" s="1"/>
      <c r="OMB1312" s="1"/>
      <c r="OMC1312" s="1"/>
      <c r="OMD1312" s="1"/>
      <c r="OME1312" s="1"/>
      <c r="OMF1312" s="1"/>
      <c r="OMG1312" s="1"/>
      <c r="OMH1312" s="1"/>
      <c r="OMI1312" s="1"/>
      <c r="OMJ1312" s="1"/>
      <c r="OMK1312" s="1"/>
      <c r="OML1312" s="1"/>
      <c r="OMM1312" s="1"/>
      <c r="OMN1312" s="1"/>
      <c r="OMO1312" s="1"/>
      <c r="OMP1312" s="1"/>
      <c r="OMQ1312" s="1"/>
      <c r="OMR1312" s="1"/>
      <c r="OMS1312" s="1"/>
      <c r="OMT1312" s="1"/>
      <c r="OMU1312" s="1"/>
      <c r="OMV1312" s="1"/>
      <c r="OMW1312" s="1"/>
      <c r="OMX1312" s="1"/>
      <c r="OMY1312" s="1"/>
      <c r="OMZ1312" s="1"/>
      <c r="ONA1312" s="1"/>
      <c r="ONB1312" s="1"/>
      <c r="ONC1312" s="1"/>
      <c r="OND1312" s="1"/>
      <c r="ONE1312" s="1"/>
      <c r="ONF1312" s="1"/>
      <c r="ONG1312" s="1"/>
      <c r="ONH1312" s="1"/>
      <c r="ONI1312" s="1"/>
      <c r="ONJ1312" s="1"/>
      <c r="ONK1312" s="1"/>
      <c r="ONL1312" s="1"/>
      <c r="ONM1312" s="1"/>
      <c r="ONN1312" s="1"/>
      <c r="ONO1312" s="1"/>
      <c r="ONP1312" s="1"/>
      <c r="ONQ1312" s="1"/>
      <c r="ONR1312" s="1"/>
      <c r="ONS1312" s="1"/>
      <c r="ONT1312" s="1"/>
      <c r="ONU1312" s="1"/>
      <c r="ONV1312" s="1"/>
      <c r="ONW1312" s="1"/>
      <c r="ONX1312" s="1"/>
      <c r="ONY1312" s="1"/>
      <c r="ONZ1312" s="1"/>
      <c r="OOA1312" s="1"/>
      <c r="OOB1312" s="1"/>
      <c r="OOC1312" s="1"/>
      <c r="OOD1312" s="1"/>
      <c r="OOE1312" s="1"/>
      <c r="OOF1312" s="1"/>
      <c r="OOG1312" s="1"/>
      <c r="OOH1312" s="1"/>
      <c r="OOI1312" s="1"/>
      <c r="OOJ1312" s="1"/>
      <c r="OOK1312" s="1"/>
      <c r="OOL1312" s="1"/>
      <c r="OOM1312" s="1"/>
      <c r="OON1312" s="1"/>
      <c r="OOO1312" s="1"/>
      <c r="OOP1312" s="1"/>
      <c r="OOQ1312" s="1"/>
      <c r="OOR1312" s="1"/>
      <c r="OOS1312" s="1"/>
      <c r="OOT1312" s="1"/>
      <c r="OOU1312" s="1"/>
      <c r="OOV1312" s="1"/>
      <c r="OOW1312" s="1"/>
      <c r="OOX1312" s="1"/>
      <c r="OOY1312" s="1"/>
      <c r="OOZ1312" s="1"/>
      <c r="OPA1312" s="1"/>
      <c r="OPB1312" s="1"/>
      <c r="OPC1312" s="1"/>
      <c r="OPD1312" s="1"/>
      <c r="OPE1312" s="1"/>
      <c r="OPF1312" s="1"/>
      <c r="OPG1312" s="1"/>
      <c r="OPH1312" s="1"/>
      <c r="OPI1312" s="1"/>
      <c r="OPJ1312" s="1"/>
      <c r="OPK1312" s="1"/>
      <c r="OPL1312" s="1"/>
      <c r="OPM1312" s="1"/>
      <c r="OPN1312" s="1"/>
      <c r="OPO1312" s="1"/>
      <c r="OPP1312" s="1"/>
      <c r="OPQ1312" s="1"/>
      <c r="OPR1312" s="1"/>
      <c r="OPS1312" s="1"/>
      <c r="OPT1312" s="1"/>
      <c r="OPU1312" s="1"/>
      <c r="OPV1312" s="1"/>
      <c r="OPW1312" s="1"/>
      <c r="OPX1312" s="1"/>
      <c r="OPY1312" s="1"/>
      <c r="OPZ1312" s="1"/>
      <c r="OQA1312" s="1"/>
      <c r="OQB1312" s="1"/>
      <c r="OQC1312" s="1"/>
      <c r="OQD1312" s="1"/>
      <c r="OQE1312" s="1"/>
      <c r="OQF1312" s="1"/>
      <c r="OQG1312" s="1"/>
      <c r="OQH1312" s="1"/>
      <c r="OQI1312" s="1"/>
      <c r="OQJ1312" s="1"/>
      <c r="OQK1312" s="1"/>
      <c r="OQL1312" s="1"/>
      <c r="OQM1312" s="1"/>
      <c r="OQN1312" s="1"/>
      <c r="OQO1312" s="1"/>
      <c r="OQP1312" s="1"/>
      <c r="OQQ1312" s="1"/>
      <c r="OQR1312" s="1"/>
      <c r="OQS1312" s="1"/>
      <c r="OQT1312" s="1"/>
      <c r="OQU1312" s="1"/>
      <c r="OQV1312" s="1"/>
      <c r="OQW1312" s="1"/>
      <c r="OQX1312" s="1"/>
      <c r="OQY1312" s="1"/>
      <c r="OQZ1312" s="1"/>
      <c r="ORA1312" s="1"/>
      <c r="ORB1312" s="1"/>
      <c r="ORC1312" s="1"/>
      <c r="ORD1312" s="1"/>
      <c r="ORE1312" s="1"/>
      <c r="ORF1312" s="1"/>
      <c r="ORG1312" s="1"/>
      <c r="ORH1312" s="1"/>
      <c r="ORI1312" s="1"/>
      <c r="ORJ1312" s="1"/>
      <c r="ORK1312" s="1"/>
      <c r="ORL1312" s="1"/>
      <c r="ORM1312" s="1"/>
      <c r="ORN1312" s="1"/>
      <c r="ORO1312" s="1"/>
      <c r="ORP1312" s="1"/>
      <c r="ORQ1312" s="1"/>
      <c r="ORR1312" s="1"/>
      <c r="ORS1312" s="1"/>
      <c r="ORT1312" s="1"/>
      <c r="ORU1312" s="1"/>
      <c r="ORV1312" s="1"/>
      <c r="ORW1312" s="1"/>
      <c r="ORX1312" s="1"/>
      <c r="ORY1312" s="1"/>
      <c r="ORZ1312" s="1"/>
      <c r="OSA1312" s="1"/>
      <c r="OSB1312" s="1"/>
      <c r="OSC1312" s="1"/>
      <c r="OSD1312" s="1"/>
      <c r="OSE1312" s="1"/>
      <c r="OSF1312" s="1"/>
      <c r="OSG1312" s="1"/>
      <c r="OSH1312" s="1"/>
      <c r="OSI1312" s="1"/>
      <c r="OSJ1312" s="1"/>
      <c r="OSK1312" s="1"/>
      <c r="OSL1312" s="1"/>
      <c r="OSM1312" s="1"/>
      <c r="OSN1312" s="1"/>
      <c r="OSO1312" s="1"/>
      <c r="OSP1312" s="1"/>
      <c r="OSQ1312" s="1"/>
      <c r="OSR1312" s="1"/>
      <c r="OSS1312" s="1"/>
      <c r="OST1312" s="1"/>
      <c r="OSU1312" s="1"/>
      <c r="OSV1312" s="1"/>
      <c r="OSW1312" s="1"/>
      <c r="OSX1312" s="1"/>
      <c r="OSY1312" s="1"/>
      <c r="OSZ1312" s="1"/>
      <c r="OTA1312" s="1"/>
      <c r="OTB1312" s="1"/>
      <c r="OTC1312" s="1"/>
      <c r="OTD1312" s="1"/>
      <c r="OTE1312" s="1"/>
      <c r="OTF1312" s="1"/>
      <c r="OTG1312" s="1"/>
      <c r="OTH1312" s="1"/>
      <c r="OTI1312" s="1"/>
      <c r="OTJ1312" s="1"/>
      <c r="OTK1312" s="1"/>
      <c r="OTL1312" s="1"/>
      <c r="OTM1312" s="1"/>
      <c r="OTN1312" s="1"/>
      <c r="OTO1312" s="1"/>
      <c r="OTP1312" s="1"/>
      <c r="OTQ1312" s="1"/>
      <c r="OTR1312" s="1"/>
      <c r="OTS1312" s="1"/>
      <c r="OTT1312" s="1"/>
      <c r="OTU1312" s="1"/>
      <c r="OTV1312" s="1"/>
      <c r="OTW1312" s="1"/>
      <c r="OTX1312" s="1"/>
      <c r="OTY1312" s="1"/>
      <c r="OTZ1312" s="1"/>
      <c r="OUA1312" s="1"/>
      <c r="OUB1312" s="1"/>
      <c r="OUC1312" s="1"/>
      <c r="OUD1312" s="1"/>
      <c r="OUE1312" s="1"/>
      <c r="OUF1312" s="1"/>
      <c r="OUG1312" s="1"/>
      <c r="OUH1312" s="1"/>
      <c r="OUI1312" s="1"/>
      <c r="OUJ1312" s="1"/>
      <c r="OUK1312" s="1"/>
      <c r="OUL1312" s="1"/>
      <c r="OUM1312" s="1"/>
      <c r="OUN1312" s="1"/>
      <c r="OUO1312" s="1"/>
      <c r="OUP1312" s="1"/>
      <c r="OUQ1312" s="1"/>
      <c r="OUR1312" s="1"/>
      <c r="OUS1312" s="1"/>
      <c r="OUT1312" s="1"/>
      <c r="OUU1312" s="1"/>
      <c r="OUV1312" s="1"/>
      <c r="OUW1312" s="1"/>
      <c r="OUX1312" s="1"/>
      <c r="OUY1312" s="1"/>
      <c r="OUZ1312" s="1"/>
      <c r="OVA1312" s="1"/>
      <c r="OVB1312" s="1"/>
      <c r="OVC1312" s="1"/>
      <c r="OVD1312" s="1"/>
      <c r="OVE1312" s="1"/>
      <c r="OVF1312" s="1"/>
      <c r="OVG1312" s="1"/>
      <c r="OVH1312" s="1"/>
      <c r="OVI1312" s="1"/>
      <c r="OVJ1312" s="1"/>
      <c r="OVK1312" s="1"/>
      <c r="OVL1312" s="1"/>
      <c r="OVM1312" s="1"/>
      <c r="OVN1312" s="1"/>
      <c r="OVO1312" s="1"/>
      <c r="OVP1312" s="1"/>
      <c r="OVQ1312" s="1"/>
      <c r="OVR1312" s="1"/>
      <c r="OVS1312" s="1"/>
      <c r="OVT1312" s="1"/>
      <c r="OVU1312" s="1"/>
      <c r="OVV1312" s="1"/>
      <c r="OVW1312" s="1"/>
      <c r="OVX1312" s="1"/>
      <c r="OVY1312" s="1"/>
      <c r="OVZ1312" s="1"/>
      <c r="OWA1312" s="1"/>
      <c r="OWB1312" s="1"/>
      <c r="OWC1312" s="1"/>
      <c r="OWD1312" s="1"/>
      <c r="OWE1312" s="1"/>
      <c r="OWF1312" s="1"/>
      <c r="OWG1312" s="1"/>
      <c r="OWH1312" s="1"/>
      <c r="OWI1312" s="1"/>
      <c r="OWJ1312" s="1"/>
      <c r="OWK1312" s="1"/>
      <c r="OWL1312" s="1"/>
      <c r="OWM1312" s="1"/>
      <c r="OWN1312" s="1"/>
      <c r="OWO1312" s="1"/>
      <c r="OWP1312" s="1"/>
      <c r="OWQ1312" s="1"/>
      <c r="OWR1312" s="1"/>
      <c r="OWS1312" s="1"/>
      <c r="OWT1312" s="1"/>
      <c r="OWU1312" s="1"/>
      <c r="OWV1312" s="1"/>
      <c r="OWW1312" s="1"/>
      <c r="OWX1312" s="1"/>
      <c r="OWY1312" s="1"/>
      <c r="OWZ1312" s="1"/>
      <c r="OXA1312" s="1"/>
      <c r="OXB1312" s="1"/>
      <c r="OXC1312" s="1"/>
      <c r="OXD1312" s="1"/>
      <c r="OXE1312" s="1"/>
      <c r="OXF1312" s="1"/>
      <c r="OXG1312" s="1"/>
      <c r="OXH1312" s="1"/>
      <c r="OXI1312" s="1"/>
      <c r="OXJ1312" s="1"/>
      <c r="OXK1312" s="1"/>
      <c r="OXL1312" s="1"/>
      <c r="OXM1312" s="1"/>
      <c r="OXN1312" s="1"/>
      <c r="OXO1312" s="1"/>
      <c r="OXP1312" s="1"/>
      <c r="OXQ1312" s="1"/>
      <c r="OXR1312" s="1"/>
      <c r="OXS1312" s="1"/>
      <c r="OXT1312" s="1"/>
      <c r="OXU1312" s="1"/>
      <c r="OXV1312" s="1"/>
      <c r="OXW1312" s="1"/>
      <c r="OXX1312" s="1"/>
      <c r="OXY1312" s="1"/>
      <c r="OXZ1312" s="1"/>
      <c r="OYA1312" s="1"/>
      <c r="OYB1312" s="1"/>
      <c r="OYC1312" s="1"/>
      <c r="OYD1312" s="1"/>
      <c r="OYE1312" s="1"/>
      <c r="OYF1312" s="1"/>
      <c r="OYG1312" s="1"/>
      <c r="OYH1312" s="1"/>
      <c r="OYI1312" s="1"/>
      <c r="OYJ1312" s="1"/>
      <c r="OYK1312" s="1"/>
      <c r="OYL1312" s="1"/>
      <c r="OYM1312" s="1"/>
      <c r="OYN1312" s="1"/>
      <c r="OYO1312" s="1"/>
      <c r="OYP1312" s="1"/>
      <c r="OYQ1312" s="1"/>
      <c r="OYR1312" s="1"/>
      <c r="OYS1312" s="1"/>
      <c r="OYT1312" s="1"/>
      <c r="OYU1312" s="1"/>
      <c r="OYV1312" s="1"/>
      <c r="OYW1312" s="1"/>
      <c r="OYX1312" s="1"/>
      <c r="OYY1312" s="1"/>
      <c r="OYZ1312" s="1"/>
      <c r="OZA1312" s="1"/>
      <c r="OZB1312" s="1"/>
      <c r="OZC1312" s="1"/>
      <c r="OZD1312" s="1"/>
      <c r="OZE1312" s="1"/>
      <c r="OZF1312" s="1"/>
      <c r="OZG1312" s="1"/>
      <c r="OZH1312" s="1"/>
      <c r="OZI1312" s="1"/>
      <c r="OZJ1312" s="1"/>
      <c r="OZK1312" s="1"/>
      <c r="OZL1312" s="1"/>
      <c r="OZM1312" s="1"/>
      <c r="OZN1312" s="1"/>
      <c r="OZO1312" s="1"/>
      <c r="OZP1312" s="1"/>
      <c r="OZQ1312" s="1"/>
      <c r="OZR1312" s="1"/>
      <c r="OZS1312" s="1"/>
      <c r="OZT1312" s="1"/>
      <c r="OZU1312" s="1"/>
      <c r="OZV1312" s="1"/>
      <c r="OZW1312" s="1"/>
      <c r="OZX1312" s="1"/>
      <c r="OZY1312" s="1"/>
      <c r="OZZ1312" s="1"/>
      <c r="PAA1312" s="1"/>
      <c r="PAB1312" s="1"/>
      <c r="PAC1312" s="1"/>
      <c r="PAD1312" s="1"/>
      <c r="PAE1312" s="1"/>
      <c r="PAF1312" s="1"/>
      <c r="PAG1312" s="1"/>
      <c r="PAH1312" s="1"/>
      <c r="PAI1312" s="1"/>
      <c r="PAJ1312" s="1"/>
      <c r="PAK1312" s="1"/>
      <c r="PAL1312" s="1"/>
      <c r="PAM1312" s="1"/>
      <c r="PAN1312" s="1"/>
      <c r="PAO1312" s="1"/>
      <c r="PAP1312" s="1"/>
      <c r="PAQ1312" s="1"/>
      <c r="PAR1312" s="1"/>
      <c r="PAS1312" s="1"/>
      <c r="PAT1312" s="1"/>
      <c r="PAU1312" s="1"/>
      <c r="PAV1312" s="1"/>
      <c r="PAW1312" s="1"/>
      <c r="PAX1312" s="1"/>
      <c r="PAY1312" s="1"/>
      <c r="PAZ1312" s="1"/>
      <c r="PBA1312" s="1"/>
      <c r="PBB1312" s="1"/>
      <c r="PBC1312" s="1"/>
      <c r="PBD1312" s="1"/>
      <c r="PBE1312" s="1"/>
      <c r="PBF1312" s="1"/>
      <c r="PBG1312" s="1"/>
      <c r="PBH1312" s="1"/>
      <c r="PBI1312" s="1"/>
      <c r="PBJ1312" s="1"/>
      <c r="PBK1312" s="1"/>
      <c r="PBL1312" s="1"/>
      <c r="PBM1312" s="1"/>
      <c r="PBN1312" s="1"/>
      <c r="PBO1312" s="1"/>
      <c r="PBP1312" s="1"/>
      <c r="PBQ1312" s="1"/>
      <c r="PBR1312" s="1"/>
      <c r="PBS1312" s="1"/>
      <c r="PBT1312" s="1"/>
      <c r="PBU1312" s="1"/>
      <c r="PBV1312" s="1"/>
      <c r="PBW1312" s="1"/>
      <c r="PBX1312" s="1"/>
      <c r="PBY1312" s="1"/>
      <c r="PBZ1312" s="1"/>
      <c r="PCA1312" s="1"/>
      <c r="PCB1312" s="1"/>
      <c r="PCC1312" s="1"/>
      <c r="PCD1312" s="1"/>
      <c r="PCE1312" s="1"/>
      <c r="PCF1312" s="1"/>
      <c r="PCG1312" s="1"/>
      <c r="PCH1312" s="1"/>
      <c r="PCI1312" s="1"/>
      <c r="PCJ1312" s="1"/>
      <c r="PCK1312" s="1"/>
      <c r="PCL1312" s="1"/>
      <c r="PCM1312" s="1"/>
      <c r="PCN1312" s="1"/>
      <c r="PCO1312" s="1"/>
      <c r="PCP1312" s="1"/>
      <c r="PCQ1312" s="1"/>
      <c r="PCR1312" s="1"/>
      <c r="PCS1312" s="1"/>
      <c r="PCT1312" s="1"/>
      <c r="PCU1312" s="1"/>
      <c r="PCV1312" s="1"/>
      <c r="PCW1312" s="1"/>
      <c r="PCX1312" s="1"/>
      <c r="PCY1312" s="1"/>
      <c r="PCZ1312" s="1"/>
      <c r="PDA1312" s="1"/>
      <c r="PDB1312" s="1"/>
      <c r="PDC1312" s="1"/>
      <c r="PDD1312" s="1"/>
      <c r="PDE1312" s="1"/>
      <c r="PDF1312" s="1"/>
      <c r="PDG1312" s="1"/>
      <c r="PDH1312" s="1"/>
      <c r="PDI1312" s="1"/>
      <c r="PDJ1312" s="1"/>
      <c r="PDK1312" s="1"/>
      <c r="PDL1312" s="1"/>
      <c r="PDM1312" s="1"/>
      <c r="PDN1312" s="1"/>
      <c r="PDO1312" s="1"/>
      <c r="PDP1312" s="1"/>
      <c r="PDQ1312" s="1"/>
      <c r="PDR1312" s="1"/>
      <c r="PDS1312" s="1"/>
      <c r="PDT1312" s="1"/>
      <c r="PDU1312" s="1"/>
      <c r="PDV1312" s="1"/>
      <c r="PDW1312" s="1"/>
      <c r="PDX1312" s="1"/>
      <c r="PDY1312" s="1"/>
      <c r="PDZ1312" s="1"/>
      <c r="PEA1312" s="1"/>
      <c r="PEB1312" s="1"/>
      <c r="PEC1312" s="1"/>
      <c r="PED1312" s="1"/>
      <c r="PEE1312" s="1"/>
      <c r="PEF1312" s="1"/>
      <c r="PEG1312" s="1"/>
      <c r="PEH1312" s="1"/>
      <c r="PEI1312" s="1"/>
      <c r="PEJ1312" s="1"/>
      <c r="PEK1312" s="1"/>
      <c r="PEL1312" s="1"/>
      <c r="PEM1312" s="1"/>
      <c r="PEN1312" s="1"/>
      <c r="PEO1312" s="1"/>
      <c r="PEP1312" s="1"/>
      <c r="PEQ1312" s="1"/>
      <c r="PER1312" s="1"/>
      <c r="PES1312" s="1"/>
      <c r="PET1312" s="1"/>
      <c r="PEU1312" s="1"/>
      <c r="PEV1312" s="1"/>
      <c r="PEW1312" s="1"/>
      <c r="PEX1312" s="1"/>
      <c r="PEY1312" s="1"/>
      <c r="PEZ1312" s="1"/>
      <c r="PFA1312" s="1"/>
      <c r="PFB1312" s="1"/>
      <c r="PFC1312" s="1"/>
      <c r="PFD1312" s="1"/>
      <c r="PFE1312" s="1"/>
      <c r="PFF1312" s="1"/>
      <c r="PFG1312" s="1"/>
      <c r="PFH1312" s="1"/>
      <c r="PFI1312" s="1"/>
      <c r="PFJ1312" s="1"/>
      <c r="PFK1312" s="1"/>
      <c r="PFL1312" s="1"/>
      <c r="PFM1312" s="1"/>
      <c r="PFN1312" s="1"/>
      <c r="PFO1312" s="1"/>
      <c r="PFP1312" s="1"/>
      <c r="PFQ1312" s="1"/>
      <c r="PFR1312" s="1"/>
      <c r="PFS1312" s="1"/>
      <c r="PFT1312" s="1"/>
      <c r="PFU1312" s="1"/>
      <c r="PFV1312" s="1"/>
      <c r="PFW1312" s="1"/>
      <c r="PFX1312" s="1"/>
      <c r="PFY1312" s="1"/>
      <c r="PFZ1312" s="1"/>
      <c r="PGA1312" s="1"/>
      <c r="PGB1312" s="1"/>
      <c r="PGC1312" s="1"/>
      <c r="PGD1312" s="1"/>
      <c r="PGE1312" s="1"/>
      <c r="PGF1312" s="1"/>
      <c r="PGG1312" s="1"/>
      <c r="PGH1312" s="1"/>
      <c r="PGI1312" s="1"/>
      <c r="PGJ1312" s="1"/>
      <c r="PGK1312" s="1"/>
      <c r="PGL1312" s="1"/>
      <c r="PGM1312" s="1"/>
      <c r="PGN1312" s="1"/>
      <c r="PGO1312" s="1"/>
      <c r="PGP1312" s="1"/>
      <c r="PGQ1312" s="1"/>
      <c r="PGR1312" s="1"/>
      <c r="PGS1312" s="1"/>
      <c r="PGT1312" s="1"/>
      <c r="PGU1312" s="1"/>
      <c r="PGV1312" s="1"/>
      <c r="PGW1312" s="1"/>
      <c r="PGX1312" s="1"/>
      <c r="PGY1312" s="1"/>
      <c r="PGZ1312" s="1"/>
      <c r="PHA1312" s="1"/>
      <c r="PHB1312" s="1"/>
      <c r="PHC1312" s="1"/>
      <c r="PHD1312" s="1"/>
      <c r="PHE1312" s="1"/>
      <c r="PHF1312" s="1"/>
      <c r="PHG1312" s="1"/>
      <c r="PHH1312" s="1"/>
      <c r="PHI1312" s="1"/>
      <c r="PHJ1312" s="1"/>
      <c r="PHK1312" s="1"/>
      <c r="PHL1312" s="1"/>
      <c r="PHM1312" s="1"/>
      <c r="PHN1312" s="1"/>
      <c r="PHO1312" s="1"/>
      <c r="PHP1312" s="1"/>
      <c r="PHQ1312" s="1"/>
      <c r="PHR1312" s="1"/>
      <c r="PHS1312" s="1"/>
      <c r="PHT1312" s="1"/>
      <c r="PHU1312" s="1"/>
      <c r="PHV1312" s="1"/>
      <c r="PHW1312" s="1"/>
      <c r="PHX1312" s="1"/>
      <c r="PHY1312" s="1"/>
      <c r="PHZ1312" s="1"/>
      <c r="PIA1312" s="1"/>
      <c r="PIB1312" s="1"/>
      <c r="PIC1312" s="1"/>
      <c r="PID1312" s="1"/>
      <c r="PIE1312" s="1"/>
      <c r="PIF1312" s="1"/>
      <c r="PIG1312" s="1"/>
      <c r="PIH1312" s="1"/>
      <c r="PII1312" s="1"/>
      <c r="PIJ1312" s="1"/>
      <c r="PIK1312" s="1"/>
      <c r="PIL1312" s="1"/>
      <c r="PIM1312" s="1"/>
      <c r="PIN1312" s="1"/>
      <c r="PIO1312" s="1"/>
      <c r="PIP1312" s="1"/>
      <c r="PIQ1312" s="1"/>
      <c r="PIR1312" s="1"/>
      <c r="PIS1312" s="1"/>
      <c r="PIT1312" s="1"/>
      <c r="PIU1312" s="1"/>
      <c r="PIV1312" s="1"/>
      <c r="PIW1312" s="1"/>
      <c r="PIX1312" s="1"/>
      <c r="PIY1312" s="1"/>
      <c r="PIZ1312" s="1"/>
      <c r="PJA1312" s="1"/>
      <c r="PJB1312" s="1"/>
      <c r="PJC1312" s="1"/>
      <c r="PJD1312" s="1"/>
      <c r="PJE1312" s="1"/>
      <c r="PJF1312" s="1"/>
      <c r="PJG1312" s="1"/>
      <c r="PJH1312" s="1"/>
      <c r="PJI1312" s="1"/>
      <c r="PJJ1312" s="1"/>
      <c r="PJK1312" s="1"/>
      <c r="PJL1312" s="1"/>
      <c r="PJM1312" s="1"/>
      <c r="PJN1312" s="1"/>
      <c r="PJO1312" s="1"/>
      <c r="PJP1312" s="1"/>
      <c r="PJQ1312" s="1"/>
      <c r="PJR1312" s="1"/>
      <c r="PJS1312" s="1"/>
      <c r="PJT1312" s="1"/>
      <c r="PJU1312" s="1"/>
      <c r="PJV1312" s="1"/>
      <c r="PJW1312" s="1"/>
      <c r="PJX1312" s="1"/>
      <c r="PJY1312" s="1"/>
      <c r="PJZ1312" s="1"/>
      <c r="PKA1312" s="1"/>
      <c r="PKB1312" s="1"/>
      <c r="PKC1312" s="1"/>
      <c r="PKD1312" s="1"/>
      <c r="PKE1312" s="1"/>
      <c r="PKF1312" s="1"/>
      <c r="PKG1312" s="1"/>
      <c r="PKH1312" s="1"/>
      <c r="PKI1312" s="1"/>
      <c r="PKJ1312" s="1"/>
      <c r="PKK1312" s="1"/>
      <c r="PKL1312" s="1"/>
      <c r="PKM1312" s="1"/>
      <c r="PKN1312" s="1"/>
      <c r="PKO1312" s="1"/>
      <c r="PKP1312" s="1"/>
      <c r="PKQ1312" s="1"/>
      <c r="PKR1312" s="1"/>
      <c r="PKS1312" s="1"/>
      <c r="PKT1312" s="1"/>
      <c r="PKU1312" s="1"/>
      <c r="PKV1312" s="1"/>
      <c r="PKW1312" s="1"/>
      <c r="PKX1312" s="1"/>
      <c r="PKY1312" s="1"/>
      <c r="PKZ1312" s="1"/>
      <c r="PLA1312" s="1"/>
      <c r="PLB1312" s="1"/>
      <c r="PLC1312" s="1"/>
      <c r="PLD1312" s="1"/>
      <c r="PLE1312" s="1"/>
      <c r="PLF1312" s="1"/>
      <c r="PLG1312" s="1"/>
      <c r="PLH1312" s="1"/>
      <c r="PLI1312" s="1"/>
      <c r="PLJ1312" s="1"/>
      <c r="PLK1312" s="1"/>
      <c r="PLL1312" s="1"/>
      <c r="PLM1312" s="1"/>
      <c r="PLN1312" s="1"/>
      <c r="PLO1312" s="1"/>
      <c r="PLP1312" s="1"/>
      <c r="PLQ1312" s="1"/>
      <c r="PLR1312" s="1"/>
      <c r="PLS1312" s="1"/>
      <c r="PLT1312" s="1"/>
      <c r="PLU1312" s="1"/>
      <c r="PLV1312" s="1"/>
      <c r="PLW1312" s="1"/>
      <c r="PLX1312" s="1"/>
      <c r="PLY1312" s="1"/>
      <c r="PLZ1312" s="1"/>
      <c r="PMA1312" s="1"/>
      <c r="PMB1312" s="1"/>
      <c r="PMC1312" s="1"/>
      <c r="PMD1312" s="1"/>
      <c r="PME1312" s="1"/>
      <c r="PMF1312" s="1"/>
      <c r="PMG1312" s="1"/>
      <c r="PMH1312" s="1"/>
      <c r="PMI1312" s="1"/>
      <c r="PMJ1312" s="1"/>
      <c r="PMK1312" s="1"/>
      <c r="PML1312" s="1"/>
      <c r="PMM1312" s="1"/>
      <c r="PMN1312" s="1"/>
      <c r="PMO1312" s="1"/>
      <c r="PMP1312" s="1"/>
      <c r="PMQ1312" s="1"/>
      <c r="PMR1312" s="1"/>
      <c r="PMS1312" s="1"/>
      <c r="PMT1312" s="1"/>
      <c r="PMU1312" s="1"/>
      <c r="PMV1312" s="1"/>
      <c r="PMW1312" s="1"/>
      <c r="PMX1312" s="1"/>
      <c r="PMY1312" s="1"/>
      <c r="PMZ1312" s="1"/>
      <c r="PNA1312" s="1"/>
      <c r="PNB1312" s="1"/>
      <c r="PNC1312" s="1"/>
      <c r="PND1312" s="1"/>
      <c r="PNE1312" s="1"/>
      <c r="PNF1312" s="1"/>
      <c r="PNG1312" s="1"/>
      <c r="PNH1312" s="1"/>
      <c r="PNI1312" s="1"/>
      <c r="PNJ1312" s="1"/>
      <c r="PNK1312" s="1"/>
      <c r="PNL1312" s="1"/>
      <c r="PNM1312" s="1"/>
      <c r="PNN1312" s="1"/>
      <c r="PNO1312" s="1"/>
      <c r="PNP1312" s="1"/>
      <c r="PNQ1312" s="1"/>
      <c r="PNR1312" s="1"/>
      <c r="PNS1312" s="1"/>
      <c r="PNT1312" s="1"/>
      <c r="PNU1312" s="1"/>
      <c r="PNV1312" s="1"/>
      <c r="PNW1312" s="1"/>
      <c r="PNX1312" s="1"/>
      <c r="PNY1312" s="1"/>
      <c r="PNZ1312" s="1"/>
      <c r="POA1312" s="1"/>
      <c r="POB1312" s="1"/>
      <c r="POC1312" s="1"/>
      <c r="POD1312" s="1"/>
      <c r="POE1312" s="1"/>
      <c r="POF1312" s="1"/>
      <c r="POG1312" s="1"/>
      <c r="POH1312" s="1"/>
      <c r="POI1312" s="1"/>
      <c r="POJ1312" s="1"/>
      <c r="POK1312" s="1"/>
      <c r="POL1312" s="1"/>
      <c r="POM1312" s="1"/>
      <c r="PON1312" s="1"/>
      <c r="POO1312" s="1"/>
      <c r="POP1312" s="1"/>
      <c r="POQ1312" s="1"/>
      <c r="POR1312" s="1"/>
      <c r="POS1312" s="1"/>
      <c r="POT1312" s="1"/>
      <c r="POU1312" s="1"/>
      <c r="POV1312" s="1"/>
      <c r="POW1312" s="1"/>
      <c r="POX1312" s="1"/>
      <c r="POY1312" s="1"/>
      <c r="POZ1312" s="1"/>
      <c r="PPA1312" s="1"/>
      <c r="PPB1312" s="1"/>
      <c r="PPC1312" s="1"/>
      <c r="PPD1312" s="1"/>
      <c r="PPE1312" s="1"/>
      <c r="PPF1312" s="1"/>
      <c r="PPG1312" s="1"/>
      <c r="PPH1312" s="1"/>
      <c r="PPI1312" s="1"/>
      <c r="PPJ1312" s="1"/>
      <c r="PPK1312" s="1"/>
      <c r="PPL1312" s="1"/>
      <c r="PPM1312" s="1"/>
      <c r="PPN1312" s="1"/>
      <c r="PPO1312" s="1"/>
      <c r="PPP1312" s="1"/>
      <c r="PPQ1312" s="1"/>
      <c r="PPR1312" s="1"/>
      <c r="PPS1312" s="1"/>
      <c r="PPT1312" s="1"/>
      <c r="PPU1312" s="1"/>
      <c r="PPV1312" s="1"/>
      <c r="PPW1312" s="1"/>
      <c r="PPX1312" s="1"/>
      <c r="PPY1312" s="1"/>
      <c r="PPZ1312" s="1"/>
      <c r="PQA1312" s="1"/>
      <c r="PQB1312" s="1"/>
      <c r="PQC1312" s="1"/>
      <c r="PQD1312" s="1"/>
      <c r="PQE1312" s="1"/>
      <c r="PQF1312" s="1"/>
      <c r="PQG1312" s="1"/>
      <c r="PQH1312" s="1"/>
      <c r="PQI1312" s="1"/>
      <c r="PQJ1312" s="1"/>
      <c r="PQK1312" s="1"/>
      <c r="PQL1312" s="1"/>
      <c r="PQM1312" s="1"/>
      <c r="PQN1312" s="1"/>
      <c r="PQO1312" s="1"/>
      <c r="PQP1312" s="1"/>
      <c r="PQQ1312" s="1"/>
      <c r="PQR1312" s="1"/>
      <c r="PQS1312" s="1"/>
      <c r="PQT1312" s="1"/>
      <c r="PQU1312" s="1"/>
      <c r="PQV1312" s="1"/>
      <c r="PQW1312" s="1"/>
      <c r="PQX1312" s="1"/>
      <c r="PQY1312" s="1"/>
      <c r="PQZ1312" s="1"/>
      <c r="PRA1312" s="1"/>
      <c r="PRB1312" s="1"/>
      <c r="PRC1312" s="1"/>
      <c r="PRD1312" s="1"/>
      <c r="PRE1312" s="1"/>
      <c r="PRF1312" s="1"/>
      <c r="PRG1312" s="1"/>
      <c r="PRH1312" s="1"/>
      <c r="PRI1312" s="1"/>
      <c r="PRJ1312" s="1"/>
      <c r="PRK1312" s="1"/>
      <c r="PRL1312" s="1"/>
      <c r="PRM1312" s="1"/>
      <c r="PRN1312" s="1"/>
      <c r="PRO1312" s="1"/>
      <c r="PRP1312" s="1"/>
      <c r="PRQ1312" s="1"/>
      <c r="PRR1312" s="1"/>
      <c r="PRS1312" s="1"/>
      <c r="PRT1312" s="1"/>
      <c r="PRU1312" s="1"/>
      <c r="PRV1312" s="1"/>
      <c r="PRW1312" s="1"/>
      <c r="PRX1312" s="1"/>
      <c r="PRY1312" s="1"/>
      <c r="PRZ1312" s="1"/>
      <c r="PSA1312" s="1"/>
      <c r="PSB1312" s="1"/>
      <c r="PSC1312" s="1"/>
      <c r="PSD1312" s="1"/>
      <c r="PSE1312" s="1"/>
      <c r="PSF1312" s="1"/>
      <c r="PSG1312" s="1"/>
      <c r="PSH1312" s="1"/>
      <c r="PSI1312" s="1"/>
      <c r="PSJ1312" s="1"/>
      <c r="PSK1312" s="1"/>
      <c r="PSL1312" s="1"/>
      <c r="PSM1312" s="1"/>
      <c r="PSN1312" s="1"/>
      <c r="PSO1312" s="1"/>
      <c r="PSP1312" s="1"/>
      <c r="PSQ1312" s="1"/>
      <c r="PSR1312" s="1"/>
      <c r="PSS1312" s="1"/>
      <c r="PST1312" s="1"/>
      <c r="PSU1312" s="1"/>
      <c r="PSV1312" s="1"/>
      <c r="PSW1312" s="1"/>
      <c r="PSX1312" s="1"/>
      <c r="PSY1312" s="1"/>
      <c r="PSZ1312" s="1"/>
      <c r="PTA1312" s="1"/>
      <c r="PTB1312" s="1"/>
      <c r="PTC1312" s="1"/>
      <c r="PTD1312" s="1"/>
      <c r="PTE1312" s="1"/>
      <c r="PTF1312" s="1"/>
      <c r="PTG1312" s="1"/>
      <c r="PTH1312" s="1"/>
      <c r="PTI1312" s="1"/>
      <c r="PTJ1312" s="1"/>
      <c r="PTK1312" s="1"/>
      <c r="PTL1312" s="1"/>
      <c r="PTM1312" s="1"/>
      <c r="PTN1312" s="1"/>
      <c r="PTO1312" s="1"/>
      <c r="PTP1312" s="1"/>
      <c r="PTQ1312" s="1"/>
      <c r="PTR1312" s="1"/>
      <c r="PTS1312" s="1"/>
      <c r="PTT1312" s="1"/>
      <c r="PTU1312" s="1"/>
      <c r="PTV1312" s="1"/>
      <c r="PTW1312" s="1"/>
      <c r="PTX1312" s="1"/>
      <c r="PTY1312" s="1"/>
      <c r="PTZ1312" s="1"/>
      <c r="PUA1312" s="1"/>
      <c r="PUB1312" s="1"/>
      <c r="PUC1312" s="1"/>
      <c r="PUD1312" s="1"/>
      <c r="PUE1312" s="1"/>
      <c r="PUF1312" s="1"/>
      <c r="PUG1312" s="1"/>
      <c r="PUH1312" s="1"/>
      <c r="PUI1312" s="1"/>
      <c r="PUJ1312" s="1"/>
      <c r="PUK1312" s="1"/>
      <c r="PUL1312" s="1"/>
      <c r="PUM1312" s="1"/>
      <c r="PUN1312" s="1"/>
      <c r="PUO1312" s="1"/>
      <c r="PUP1312" s="1"/>
      <c r="PUQ1312" s="1"/>
      <c r="PUR1312" s="1"/>
      <c r="PUS1312" s="1"/>
      <c r="PUT1312" s="1"/>
      <c r="PUU1312" s="1"/>
      <c r="PUV1312" s="1"/>
      <c r="PUW1312" s="1"/>
      <c r="PUX1312" s="1"/>
      <c r="PUY1312" s="1"/>
      <c r="PUZ1312" s="1"/>
      <c r="PVA1312" s="1"/>
      <c r="PVB1312" s="1"/>
      <c r="PVC1312" s="1"/>
      <c r="PVD1312" s="1"/>
      <c r="PVE1312" s="1"/>
      <c r="PVF1312" s="1"/>
      <c r="PVG1312" s="1"/>
      <c r="PVH1312" s="1"/>
      <c r="PVI1312" s="1"/>
      <c r="PVJ1312" s="1"/>
      <c r="PVK1312" s="1"/>
      <c r="PVL1312" s="1"/>
      <c r="PVM1312" s="1"/>
      <c r="PVN1312" s="1"/>
      <c r="PVO1312" s="1"/>
      <c r="PVP1312" s="1"/>
      <c r="PVQ1312" s="1"/>
      <c r="PVR1312" s="1"/>
      <c r="PVS1312" s="1"/>
      <c r="PVT1312" s="1"/>
      <c r="PVU1312" s="1"/>
      <c r="PVV1312" s="1"/>
      <c r="PVW1312" s="1"/>
      <c r="PVX1312" s="1"/>
      <c r="PVY1312" s="1"/>
      <c r="PVZ1312" s="1"/>
      <c r="PWA1312" s="1"/>
      <c r="PWB1312" s="1"/>
      <c r="PWC1312" s="1"/>
      <c r="PWD1312" s="1"/>
      <c r="PWE1312" s="1"/>
      <c r="PWF1312" s="1"/>
      <c r="PWG1312" s="1"/>
      <c r="PWH1312" s="1"/>
      <c r="PWI1312" s="1"/>
      <c r="PWJ1312" s="1"/>
      <c r="PWK1312" s="1"/>
      <c r="PWL1312" s="1"/>
      <c r="PWM1312" s="1"/>
      <c r="PWN1312" s="1"/>
      <c r="PWO1312" s="1"/>
      <c r="PWP1312" s="1"/>
      <c r="PWQ1312" s="1"/>
      <c r="PWR1312" s="1"/>
      <c r="PWS1312" s="1"/>
      <c r="PWT1312" s="1"/>
      <c r="PWU1312" s="1"/>
      <c r="PWV1312" s="1"/>
      <c r="PWW1312" s="1"/>
      <c r="PWX1312" s="1"/>
      <c r="PWY1312" s="1"/>
      <c r="PWZ1312" s="1"/>
      <c r="PXA1312" s="1"/>
      <c r="PXB1312" s="1"/>
      <c r="PXC1312" s="1"/>
      <c r="PXD1312" s="1"/>
      <c r="PXE1312" s="1"/>
      <c r="PXF1312" s="1"/>
      <c r="PXG1312" s="1"/>
      <c r="PXH1312" s="1"/>
      <c r="PXI1312" s="1"/>
      <c r="PXJ1312" s="1"/>
      <c r="PXK1312" s="1"/>
      <c r="PXL1312" s="1"/>
      <c r="PXM1312" s="1"/>
      <c r="PXN1312" s="1"/>
      <c r="PXO1312" s="1"/>
      <c r="PXP1312" s="1"/>
      <c r="PXQ1312" s="1"/>
      <c r="PXR1312" s="1"/>
      <c r="PXS1312" s="1"/>
      <c r="PXT1312" s="1"/>
      <c r="PXU1312" s="1"/>
      <c r="PXV1312" s="1"/>
      <c r="PXW1312" s="1"/>
      <c r="PXX1312" s="1"/>
      <c r="PXY1312" s="1"/>
      <c r="PXZ1312" s="1"/>
      <c r="PYA1312" s="1"/>
      <c r="PYB1312" s="1"/>
      <c r="PYC1312" s="1"/>
      <c r="PYD1312" s="1"/>
      <c r="PYE1312" s="1"/>
      <c r="PYF1312" s="1"/>
      <c r="PYG1312" s="1"/>
      <c r="PYH1312" s="1"/>
      <c r="PYI1312" s="1"/>
      <c r="PYJ1312" s="1"/>
      <c r="PYK1312" s="1"/>
      <c r="PYL1312" s="1"/>
      <c r="PYM1312" s="1"/>
      <c r="PYN1312" s="1"/>
      <c r="PYO1312" s="1"/>
      <c r="PYP1312" s="1"/>
      <c r="PYQ1312" s="1"/>
      <c r="PYR1312" s="1"/>
      <c r="PYS1312" s="1"/>
      <c r="PYT1312" s="1"/>
      <c r="PYU1312" s="1"/>
      <c r="PYV1312" s="1"/>
      <c r="PYW1312" s="1"/>
      <c r="PYX1312" s="1"/>
      <c r="PYY1312" s="1"/>
      <c r="PYZ1312" s="1"/>
      <c r="PZA1312" s="1"/>
      <c r="PZB1312" s="1"/>
      <c r="PZC1312" s="1"/>
      <c r="PZD1312" s="1"/>
      <c r="PZE1312" s="1"/>
      <c r="PZF1312" s="1"/>
      <c r="PZG1312" s="1"/>
      <c r="PZH1312" s="1"/>
      <c r="PZI1312" s="1"/>
      <c r="PZJ1312" s="1"/>
      <c r="PZK1312" s="1"/>
      <c r="PZL1312" s="1"/>
      <c r="PZM1312" s="1"/>
      <c r="PZN1312" s="1"/>
      <c r="PZO1312" s="1"/>
      <c r="PZP1312" s="1"/>
      <c r="PZQ1312" s="1"/>
      <c r="PZR1312" s="1"/>
      <c r="PZS1312" s="1"/>
      <c r="PZT1312" s="1"/>
      <c r="PZU1312" s="1"/>
      <c r="PZV1312" s="1"/>
      <c r="PZW1312" s="1"/>
      <c r="PZX1312" s="1"/>
      <c r="PZY1312" s="1"/>
      <c r="PZZ1312" s="1"/>
      <c r="QAA1312" s="1"/>
      <c r="QAB1312" s="1"/>
      <c r="QAC1312" s="1"/>
      <c r="QAD1312" s="1"/>
      <c r="QAE1312" s="1"/>
      <c r="QAF1312" s="1"/>
      <c r="QAG1312" s="1"/>
      <c r="QAH1312" s="1"/>
      <c r="QAI1312" s="1"/>
      <c r="QAJ1312" s="1"/>
      <c r="QAK1312" s="1"/>
      <c r="QAL1312" s="1"/>
      <c r="QAM1312" s="1"/>
      <c r="QAN1312" s="1"/>
      <c r="QAO1312" s="1"/>
      <c r="QAP1312" s="1"/>
      <c r="QAQ1312" s="1"/>
      <c r="QAR1312" s="1"/>
      <c r="QAS1312" s="1"/>
      <c r="QAT1312" s="1"/>
      <c r="QAU1312" s="1"/>
      <c r="QAV1312" s="1"/>
      <c r="QAW1312" s="1"/>
      <c r="QAX1312" s="1"/>
      <c r="QAY1312" s="1"/>
      <c r="QAZ1312" s="1"/>
      <c r="QBA1312" s="1"/>
      <c r="QBB1312" s="1"/>
      <c r="QBC1312" s="1"/>
      <c r="QBD1312" s="1"/>
      <c r="QBE1312" s="1"/>
      <c r="QBF1312" s="1"/>
      <c r="QBG1312" s="1"/>
      <c r="QBH1312" s="1"/>
      <c r="QBI1312" s="1"/>
      <c r="QBJ1312" s="1"/>
      <c r="QBK1312" s="1"/>
      <c r="QBL1312" s="1"/>
      <c r="QBM1312" s="1"/>
      <c r="QBN1312" s="1"/>
      <c r="QBO1312" s="1"/>
      <c r="QBP1312" s="1"/>
      <c r="QBQ1312" s="1"/>
      <c r="QBR1312" s="1"/>
      <c r="QBS1312" s="1"/>
      <c r="QBT1312" s="1"/>
      <c r="QBU1312" s="1"/>
      <c r="QBV1312" s="1"/>
      <c r="QBW1312" s="1"/>
      <c r="QBX1312" s="1"/>
      <c r="QBY1312" s="1"/>
      <c r="QBZ1312" s="1"/>
      <c r="QCA1312" s="1"/>
      <c r="QCB1312" s="1"/>
      <c r="QCC1312" s="1"/>
      <c r="QCD1312" s="1"/>
      <c r="QCE1312" s="1"/>
      <c r="QCF1312" s="1"/>
      <c r="QCG1312" s="1"/>
      <c r="QCH1312" s="1"/>
      <c r="QCI1312" s="1"/>
      <c r="QCJ1312" s="1"/>
      <c r="QCK1312" s="1"/>
      <c r="QCL1312" s="1"/>
      <c r="QCM1312" s="1"/>
      <c r="QCN1312" s="1"/>
      <c r="QCO1312" s="1"/>
      <c r="QCP1312" s="1"/>
      <c r="QCQ1312" s="1"/>
      <c r="QCR1312" s="1"/>
      <c r="QCS1312" s="1"/>
      <c r="QCT1312" s="1"/>
      <c r="QCU1312" s="1"/>
      <c r="QCV1312" s="1"/>
      <c r="QCW1312" s="1"/>
      <c r="QCX1312" s="1"/>
      <c r="QCY1312" s="1"/>
      <c r="QCZ1312" s="1"/>
      <c r="QDA1312" s="1"/>
      <c r="QDB1312" s="1"/>
      <c r="QDC1312" s="1"/>
      <c r="QDD1312" s="1"/>
      <c r="QDE1312" s="1"/>
      <c r="QDF1312" s="1"/>
      <c r="QDG1312" s="1"/>
      <c r="QDH1312" s="1"/>
      <c r="QDI1312" s="1"/>
      <c r="QDJ1312" s="1"/>
      <c r="QDK1312" s="1"/>
      <c r="QDL1312" s="1"/>
      <c r="QDM1312" s="1"/>
      <c r="QDN1312" s="1"/>
      <c r="QDO1312" s="1"/>
      <c r="QDP1312" s="1"/>
      <c r="QDQ1312" s="1"/>
      <c r="QDR1312" s="1"/>
      <c r="QDS1312" s="1"/>
      <c r="QDT1312" s="1"/>
      <c r="QDU1312" s="1"/>
      <c r="QDV1312" s="1"/>
      <c r="QDW1312" s="1"/>
      <c r="QDX1312" s="1"/>
      <c r="QDY1312" s="1"/>
      <c r="QDZ1312" s="1"/>
      <c r="QEA1312" s="1"/>
      <c r="QEB1312" s="1"/>
      <c r="QEC1312" s="1"/>
      <c r="QED1312" s="1"/>
      <c r="QEE1312" s="1"/>
      <c r="QEF1312" s="1"/>
      <c r="QEG1312" s="1"/>
      <c r="QEH1312" s="1"/>
      <c r="QEI1312" s="1"/>
      <c r="QEJ1312" s="1"/>
      <c r="QEK1312" s="1"/>
      <c r="QEL1312" s="1"/>
      <c r="QEM1312" s="1"/>
      <c r="QEN1312" s="1"/>
      <c r="QEO1312" s="1"/>
      <c r="QEP1312" s="1"/>
      <c r="QEQ1312" s="1"/>
      <c r="QER1312" s="1"/>
      <c r="QES1312" s="1"/>
      <c r="QET1312" s="1"/>
      <c r="QEU1312" s="1"/>
      <c r="QEV1312" s="1"/>
      <c r="QEW1312" s="1"/>
      <c r="QEX1312" s="1"/>
      <c r="QEY1312" s="1"/>
      <c r="QEZ1312" s="1"/>
      <c r="QFA1312" s="1"/>
      <c r="QFB1312" s="1"/>
      <c r="QFC1312" s="1"/>
      <c r="QFD1312" s="1"/>
      <c r="QFE1312" s="1"/>
      <c r="QFF1312" s="1"/>
      <c r="QFG1312" s="1"/>
      <c r="QFH1312" s="1"/>
      <c r="QFI1312" s="1"/>
      <c r="QFJ1312" s="1"/>
      <c r="QFK1312" s="1"/>
      <c r="QFL1312" s="1"/>
      <c r="QFM1312" s="1"/>
      <c r="QFN1312" s="1"/>
      <c r="QFO1312" s="1"/>
      <c r="QFP1312" s="1"/>
      <c r="QFQ1312" s="1"/>
      <c r="QFR1312" s="1"/>
      <c r="QFS1312" s="1"/>
      <c r="QFT1312" s="1"/>
      <c r="QFU1312" s="1"/>
      <c r="QFV1312" s="1"/>
      <c r="QFW1312" s="1"/>
      <c r="QFX1312" s="1"/>
      <c r="QFY1312" s="1"/>
      <c r="QFZ1312" s="1"/>
      <c r="QGA1312" s="1"/>
      <c r="QGB1312" s="1"/>
      <c r="QGC1312" s="1"/>
      <c r="QGD1312" s="1"/>
      <c r="QGE1312" s="1"/>
      <c r="QGF1312" s="1"/>
      <c r="QGG1312" s="1"/>
      <c r="QGH1312" s="1"/>
      <c r="QGI1312" s="1"/>
      <c r="QGJ1312" s="1"/>
      <c r="QGK1312" s="1"/>
      <c r="QGL1312" s="1"/>
      <c r="QGM1312" s="1"/>
      <c r="QGN1312" s="1"/>
      <c r="QGO1312" s="1"/>
      <c r="QGP1312" s="1"/>
      <c r="QGQ1312" s="1"/>
      <c r="QGR1312" s="1"/>
      <c r="QGS1312" s="1"/>
      <c r="QGT1312" s="1"/>
      <c r="QGU1312" s="1"/>
      <c r="QGV1312" s="1"/>
      <c r="QGW1312" s="1"/>
      <c r="QGX1312" s="1"/>
      <c r="QGY1312" s="1"/>
      <c r="QGZ1312" s="1"/>
      <c r="QHA1312" s="1"/>
      <c r="QHB1312" s="1"/>
      <c r="QHC1312" s="1"/>
      <c r="QHD1312" s="1"/>
      <c r="QHE1312" s="1"/>
      <c r="QHF1312" s="1"/>
      <c r="QHG1312" s="1"/>
      <c r="QHH1312" s="1"/>
      <c r="QHI1312" s="1"/>
      <c r="QHJ1312" s="1"/>
      <c r="QHK1312" s="1"/>
      <c r="QHL1312" s="1"/>
      <c r="QHM1312" s="1"/>
      <c r="QHN1312" s="1"/>
      <c r="QHO1312" s="1"/>
      <c r="QHP1312" s="1"/>
      <c r="QHQ1312" s="1"/>
      <c r="QHR1312" s="1"/>
      <c r="QHS1312" s="1"/>
      <c r="QHT1312" s="1"/>
      <c r="QHU1312" s="1"/>
      <c r="QHV1312" s="1"/>
      <c r="QHW1312" s="1"/>
      <c r="QHX1312" s="1"/>
      <c r="QHY1312" s="1"/>
      <c r="QHZ1312" s="1"/>
      <c r="QIA1312" s="1"/>
      <c r="QIB1312" s="1"/>
      <c r="QIC1312" s="1"/>
      <c r="QID1312" s="1"/>
      <c r="QIE1312" s="1"/>
      <c r="QIF1312" s="1"/>
      <c r="QIG1312" s="1"/>
      <c r="QIH1312" s="1"/>
      <c r="QII1312" s="1"/>
      <c r="QIJ1312" s="1"/>
      <c r="QIK1312" s="1"/>
      <c r="QIL1312" s="1"/>
      <c r="QIM1312" s="1"/>
      <c r="QIN1312" s="1"/>
      <c r="QIO1312" s="1"/>
      <c r="QIP1312" s="1"/>
      <c r="QIQ1312" s="1"/>
      <c r="QIR1312" s="1"/>
      <c r="QIS1312" s="1"/>
      <c r="QIT1312" s="1"/>
      <c r="QIU1312" s="1"/>
      <c r="QIV1312" s="1"/>
      <c r="QIW1312" s="1"/>
      <c r="QIX1312" s="1"/>
      <c r="QIY1312" s="1"/>
      <c r="QIZ1312" s="1"/>
      <c r="QJA1312" s="1"/>
      <c r="QJB1312" s="1"/>
      <c r="QJC1312" s="1"/>
      <c r="QJD1312" s="1"/>
      <c r="QJE1312" s="1"/>
      <c r="QJF1312" s="1"/>
      <c r="QJG1312" s="1"/>
      <c r="QJH1312" s="1"/>
      <c r="QJI1312" s="1"/>
      <c r="QJJ1312" s="1"/>
      <c r="QJK1312" s="1"/>
      <c r="QJL1312" s="1"/>
      <c r="QJM1312" s="1"/>
      <c r="QJN1312" s="1"/>
      <c r="QJO1312" s="1"/>
      <c r="QJP1312" s="1"/>
      <c r="QJQ1312" s="1"/>
      <c r="QJR1312" s="1"/>
      <c r="QJS1312" s="1"/>
      <c r="QJT1312" s="1"/>
      <c r="QJU1312" s="1"/>
      <c r="QJV1312" s="1"/>
      <c r="QJW1312" s="1"/>
      <c r="QJX1312" s="1"/>
      <c r="QJY1312" s="1"/>
      <c r="QJZ1312" s="1"/>
      <c r="QKA1312" s="1"/>
      <c r="QKB1312" s="1"/>
      <c r="QKC1312" s="1"/>
      <c r="QKD1312" s="1"/>
      <c r="QKE1312" s="1"/>
      <c r="QKF1312" s="1"/>
      <c r="QKG1312" s="1"/>
      <c r="QKH1312" s="1"/>
      <c r="QKI1312" s="1"/>
      <c r="QKJ1312" s="1"/>
      <c r="QKK1312" s="1"/>
      <c r="QKL1312" s="1"/>
      <c r="QKM1312" s="1"/>
      <c r="QKN1312" s="1"/>
      <c r="QKO1312" s="1"/>
      <c r="QKP1312" s="1"/>
      <c r="QKQ1312" s="1"/>
      <c r="QKR1312" s="1"/>
      <c r="QKS1312" s="1"/>
      <c r="QKT1312" s="1"/>
      <c r="QKU1312" s="1"/>
      <c r="QKV1312" s="1"/>
      <c r="QKW1312" s="1"/>
      <c r="QKX1312" s="1"/>
      <c r="QKY1312" s="1"/>
      <c r="QKZ1312" s="1"/>
      <c r="QLA1312" s="1"/>
      <c r="QLB1312" s="1"/>
      <c r="QLC1312" s="1"/>
      <c r="QLD1312" s="1"/>
      <c r="QLE1312" s="1"/>
      <c r="QLF1312" s="1"/>
      <c r="QLG1312" s="1"/>
      <c r="QLH1312" s="1"/>
      <c r="QLI1312" s="1"/>
      <c r="QLJ1312" s="1"/>
      <c r="QLK1312" s="1"/>
      <c r="QLL1312" s="1"/>
      <c r="QLM1312" s="1"/>
      <c r="QLN1312" s="1"/>
      <c r="QLO1312" s="1"/>
      <c r="QLP1312" s="1"/>
      <c r="QLQ1312" s="1"/>
      <c r="QLR1312" s="1"/>
      <c r="QLS1312" s="1"/>
      <c r="QLT1312" s="1"/>
      <c r="QLU1312" s="1"/>
      <c r="QLV1312" s="1"/>
      <c r="QLW1312" s="1"/>
      <c r="QLX1312" s="1"/>
      <c r="QLY1312" s="1"/>
      <c r="QLZ1312" s="1"/>
      <c r="QMA1312" s="1"/>
      <c r="QMB1312" s="1"/>
      <c r="QMC1312" s="1"/>
      <c r="QMD1312" s="1"/>
      <c r="QME1312" s="1"/>
      <c r="QMF1312" s="1"/>
      <c r="QMG1312" s="1"/>
      <c r="QMH1312" s="1"/>
      <c r="QMI1312" s="1"/>
      <c r="QMJ1312" s="1"/>
      <c r="QMK1312" s="1"/>
      <c r="QML1312" s="1"/>
      <c r="QMM1312" s="1"/>
      <c r="QMN1312" s="1"/>
      <c r="QMO1312" s="1"/>
      <c r="QMP1312" s="1"/>
      <c r="QMQ1312" s="1"/>
      <c r="QMR1312" s="1"/>
      <c r="QMS1312" s="1"/>
      <c r="QMT1312" s="1"/>
      <c r="QMU1312" s="1"/>
      <c r="QMV1312" s="1"/>
      <c r="QMW1312" s="1"/>
      <c r="QMX1312" s="1"/>
      <c r="QMY1312" s="1"/>
      <c r="QMZ1312" s="1"/>
      <c r="QNA1312" s="1"/>
      <c r="QNB1312" s="1"/>
      <c r="QNC1312" s="1"/>
      <c r="QND1312" s="1"/>
      <c r="QNE1312" s="1"/>
      <c r="QNF1312" s="1"/>
      <c r="QNG1312" s="1"/>
      <c r="QNH1312" s="1"/>
      <c r="QNI1312" s="1"/>
      <c r="QNJ1312" s="1"/>
      <c r="QNK1312" s="1"/>
      <c r="QNL1312" s="1"/>
      <c r="QNM1312" s="1"/>
      <c r="QNN1312" s="1"/>
      <c r="QNO1312" s="1"/>
      <c r="QNP1312" s="1"/>
      <c r="QNQ1312" s="1"/>
      <c r="QNR1312" s="1"/>
      <c r="QNS1312" s="1"/>
      <c r="QNT1312" s="1"/>
      <c r="QNU1312" s="1"/>
      <c r="QNV1312" s="1"/>
      <c r="QNW1312" s="1"/>
      <c r="QNX1312" s="1"/>
      <c r="QNY1312" s="1"/>
      <c r="QNZ1312" s="1"/>
      <c r="QOA1312" s="1"/>
      <c r="QOB1312" s="1"/>
      <c r="QOC1312" s="1"/>
      <c r="QOD1312" s="1"/>
      <c r="QOE1312" s="1"/>
      <c r="QOF1312" s="1"/>
      <c r="QOG1312" s="1"/>
      <c r="QOH1312" s="1"/>
      <c r="QOI1312" s="1"/>
      <c r="QOJ1312" s="1"/>
      <c r="QOK1312" s="1"/>
      <c r="QOL1312" s="1"/>
      <c r="QOM1312" s="1"/>
      <c r="QON1312" s="1"/>
      <c r="QOO1312" s="1"/>
      <c r="QOP1312" s="1"/>
      <c r="QOQ1312" s="1"/>
      <c r="QOR1312" s="1"/>
      <c r="QOS1312" s="1"/>
      <c r="QOT1312" s="1"/>
      <c r="QOU1312" s="1"/>
      <c r="QOV1312" s="1"/>
      <c r="QOW1312" s="1"/>
      <c r="QOX1312" s="1"/>
      <c r="QOY1312" s="1"/>
      <c r="QOZ1312" s="1"/>
      <c r="QPA1312" s="1"/>
      <c r="QPB1312" s="1"/>
      <c r="QPC1312" s="1"/>
      <c r="QPD1312" s="1"/>
      <c r="QPE1312" s="1"/>
      <c r="QPF1312" s="1"/>
      <c r="QPG1312" s="1"/>
      <c r="QPH1312" s="1"/>
      <c r="QPI1312" s="1"/>
      <c r="QPJ1312" s="1"/>
      <c r="QPK1312" s="1"/>
      <c r="QPL1312" s="1"/>
      <c r="QPM1312" s="1"/>
      <c r="QPN1312" s="1"/>
      <c r="QPO1312" s="1"/>
      <c r="QPP1312" s="1"/>
      <c r="QPQ1312" s="1"/>
      <c r="QPR1312" s="1"/>
      <c r="QPS1312" s="1"/>
      <c r="QPT1312" s="1"/>
      <c r="QPU1312" s="1"/>
      <c r="QPV1312" s="1"/>
      <c r="QPW1312" s="1"/>
      <c r="QPX1312" s="1"/>
      <c r="QPY1312" s="1"/>
      <c r="QPZ1312" s="1"/>
      <c r="QQA1312" s="1"/>
      <c r="QQB1312" s="1"/>
      <c r="QQC1312" s="1"/>
      <c r="QQD1312" s="1"/>
      <c r="QQE1312" s="1"/>
      <c r="QQF1312" s="1"/>
      <c r="QQG1312" s="1"/>
      <c r="QQH1312" s="1"/>
      <c r="QQI1312" s="1"/>
      <c r="QQJ1312" s="1"/>
      <c r="QQK1312" s="1"/>
      <c r="QQL1312" s="1"/>
      <c r="QQM1312" s="1"/>
      <c r="QQN1312" s="1"/>
      <c r="QQO1312" s="1"/>
      <c r="QQP1312" s="1"/>
      <c r="QQQ1312" s="1"/>
      <c r="QQR1312" s="1"/>
      <c r="QQS1312" s="1"/>
      <c r="QQT1312" s="1"/>
      <c r="QQU1312" s="1"/>
      <c r="QQV1312" s="1"/>
      <c r="QQW1312" s="1"/>
      <c r="QQX1312" s="1"/>
      <c r="QQY1312" s="1"/>
      <c r="QQZ1312" s="1"/>
      <c r="QRA1312" s="1"/>
      <c r="QRB1312" s="1"/>
      <c r="QRC1312" s="1"/>
      <c r="QRD1312" s="1"/>
      <c r="QRE1312" s="1"/>
      <c r="QRF1312" s="1"/>
      <c r="QRG1312" s="1"/>
      <c r="QRH1312" s="1"/>
      <c r="QRI1312" s="1"/>
      <c r="QRJ1312" s="1"/>
      <c r="QRK1312" s="1"/>
      <c r="QRL1312" s="1"/>
      <c r="QRM1312" s="1"/>
      <c r="QRN1312" s="1"/>
      <c r="QRO1312" s="1"/>
      <c r="QRP1312" s="1"/>
      <c r="QRQ1312" s="1"/>
      <c r="QRR1312" s="1"/>
      <c r="QRS1312" s="1"/>
      <c r="QRT1312" s="1"/>
      <c r="QRU1312" s="1"/>
      <c r="QRV1312" s="1"/>
      <c r="QRW1312" s="1"/>
      <c r="QRX1312" s="1"/>
      <c r="QRY1312" s="1"/>
      <c r="QRZ1312" s="1"/>
      <c r="QSA1312" s="1"/>
      <c r="QSB1312" s="1"/>
      <c r="QSC1312" s="1"/>
      <c r="QSD1312" s="1"/>
      <c r="QSE1312" s="1"/>
      <c r="QSF1312" s="1"/>
      <c r="QSG1312" s="1"/>
      <c r="QSH1312" s="1"/>
      <c r="QSI1312" s="1"/>
      <c r="QSJ1312" s="1"/>
      <c r="QSK1312" s="1"/>
      <c r="QSL1312" s="1"/>
      <c r="QSM1312" s="1"/>
      <c r="QSN1312" s="1"/>
      <c r="QSO1312" s="1"/>
      <c r="QSP1312" s="1"/>
      <c r="QSQ1312" s="1"/>
      <c r="QSR1312" s="1"/>
      <c r="QSS1312" s="1"/>
      <c r="QST1312" s="1"/>
      <c r="QSU1312" s="1"/>
      <c r="QSV1312" s="1"/>
      <c r="QSW1312" s="1"/>
      <c r="QSX1312" s="1"/>
      <c r="QSY1312" s="1"/>
      <c r="QSZ1312" s="1"/>
      <c r="QTA1312" s="1"/>
      <c r="QTB1312" s="1"/>
      <c r="QTC1312" s="1"/>
      <c r="QTD1312" s="1"/>
      <c r="QTE1312" s="1"/>
      <c r="QTF1312" s="1"/>
      <c r="QTG1312" s="1"/>
      <c r="QTH1312" s="1"/>
      <c r="QTI1312" s="1"/>
      <c r="QTJ1312" s="1"/>
      <c r="QTK1312" s="1"/>
      <c r="QTL1312" s="1"/>
      <c r="QTM1312" s="1"/>
      <c r="QTN1312" s="1"/>
      <c r="QTO1312" s="1"/>
      <c r="QTP1312" s="1"/>
      <c r="QTQ1312" s="1"/>
      <c r="QTR1312" s="1"/>
      <c r="QTS1312" s="1"/>
      <c r="QTT1312" s="1"/>
      <c r="QTU1312" s="1"/>
      <c r="QTV1312" s="1"/>
      <c r="QTW1312" s="1"/>
      <c r="QTX1312" s="1"/>
      <c r="QTY1312" s="1"/>
      <c r="QTZ1312" s="1"/>
      <c r="QUA1312" s="1"/>
      <c r="QUB1312" s="1"/>
      <c r="QUC1312" s="1"/>
      <c r="QUD1312" s="1"/>
      <c r="QUE1312" s="1"/>
      <c r="QUF1312" s="1"/>
      <c r="QUG1312" s="1"/>
      <c r="QUH1312" s="1"/>
      <c r="QUI1312" s="1"/>
      <c r="QUJ1312" s="1"/>
      <c r="QUK1312" s="1"/>
      <c r="QUL1312" s="1"/>
      <c r="QUM1312" s="1"/>
      <c r="QUN1312" s="1"/>
      <c r="QUO1312" s="1"/>
      <c r="QUP1312" s="1"/>
      <c r="QUQ1312" s="1"/>
      <c r="QUR1312" s="1"/>
      <c r="QUS1312" s="1"/>
      <c r="QUT1312" s="1"/>
      <c r="QUU1312" s="1"/>
      <c r="QUV1312" s="1"/>
      <c r="QUW1312" s="1"/>
      <c r="QUX1312" s="1"/>
      <c r="QUY1312" s="1"/>
      <c r="QUZ1312" s="1"/>
      <c r="QVA1312" s="1"/>
      <c r="QVB1312" s="1"/>
      <c r="QVC1312" s="1"/>
      <c r="QVD1312" s="1"/>
      <c r="QVE1312" s="1"/>
      <c r="QVF1312" s="1"/>
      <c r="QVG1312" s="1"/>
      <c r="QVH1312" s="1"/>
      <c r="QVI1312" s="1"/>
      <c r="QVJ1312" s="1"/>
      <c r="QVK1312" s="1"/>
      <c r="QVL1312" s="1"/>
      <c r="QVM1312" s="1"/>
      <c r="QVN1312" s="1"/>
      <c r="QVO1312" s="1"/>
      <c r="QVP1312" s="1"/>
      <c r="QVQ1312" s="1"/>
      <c r="QVR1312" s="1"/>
      <c r="QVS1312" s="1"/>
      <c r="QVT1312" s="1"/>
      <c r="QVU1312" s="1"/>
      <c r="QVV1312" s="1"/>
      <c r="QVW1312" s="1"/>
      <c r="QVX1312" s="1"/>
      <c r="QVY1312" s="1"/>
      <c r="QVZ1312" s="1"/>
      <c r="QWA1312" s="1"/>
      <c r="QWB1312" s="1"/>
      <c r="QWC1312" s="1"/>
      <c r="QWD1312" s="1"/>
      <c r="QWE1312" s="1"/>
      <c r="QWF1312" s="1"/>
      <c r="QWG1312" s="1"/>
      <c r="QWH1312" s="1"/>
      <c r="QWI1312" s="1"/>
      <c r="QWJ1312" s="1"/>
      <c r="QWK1312" s="1"/>
      <c r="QWL1312" s="1"/>
      <c r="QWM1312" s="1"/>
      <c r="QWN1312" s="1"/>
      <c r="QWO1312" s="1"/>
      <c r="QWP1312" s="1"/>
      <c r="QWQ1312" s="1"/>
      <c r="QWR1312" s="1"/>
      <c r="QWS1312" s="1"/>
      <c r="QWT1312" s="1"/>
      <c r="QWU1312" s="1"/>
      <c r="QWV1312" s="1"/>
      <c r="QWW1312" s="1"/>
      <c r="QWX1312" s="1"/>
      <c r="QWY1312" s="1"/>
      <c r="QWZ1312" s="1"/>
      <c r="QXA1312" s="1"/>
      <c r="QXB1312" s="1"/>
      <c r="QXC1312" s="1"/>
      <c r="QXD1312" s="1"/>
      <c r="QXE1312" s="1"/>
      <c r="QXF1312" s="1"/>
      <c r="QXG1312" s="1"/>
      <c r="QXH1312" s="1"/>
      <c r="QXI1312" s="1"/>
      <c r="QXJ1312" s="1"/>
      <c r="QXK1312" s="1"/>
      <c r="QXL1312" s="1"/>
      <c r="QXM1312" s="1"/>
      <c r="QXN1312" s="1"/>
      <c r="QXO1312" s="1"/>
      <c r="QXP1312" s="1"/>
      <c r="QXQ1312" s="1"/>
      <c r="QXR1312" s="1"/>
      <c r="QXS1312" s="1"/>
      <c r="QXT1312" s="1"/>
      <c r="QXU1312" s="1"/>
      <c r="QXV1312" s="1"/>
      <c r="QXW1312" s="1"/>
      <c r="QXX1312" s="1"/>
      <c r="QXY1312" s="1"/>
      <c r="QXZ1312" s="1"/>
      <c r="QYA1312" s="1"/>
      <c r="QYB1312" s="1"/>
      <c r="QYC1312" s="1"/>
      <c r="QYD1312" s="1"/>
      <c r="QYE1312" s="1"/>
      <c r="QYF1312" s="1"/>
      <c r="QYG1312" s="1"/>
      <c r="QYH1312" s="1"/>
      <c r="QYI1312" s="1"/>
      <c r="QYJ1312" s="1"/>
      <c r="QYK1312" s="1"/>
      <c r="QYL1312" s="1"/>
      <c r="QYM1312" s="1"/>
      <c r="QYN1312" s="1"/>
      <c r="QYO1312" s="1"/>
      <c r="QYP1312" s="1"/>
      <c r="QYQ1312" s="1"/>
      <c r="QYR1312" s="1"/>
      <c r="QYS1312" s="1"/>
      <c r="QYT1312" s="1"/>
      <c r="QYU1312" s="1"/>
      <c r="QYV1312" s="1"/>
      <c r="QYW1312" s="1"/>
      <c r="QYX1312" s="1"/>
      <c r="QYY1312" s="1"/>
      <c r="QYZ1312" s="1"/>
      <c r="QZA1312" s="1"/>
      <c r="QZB1312" s="1"/>
      <c r="QZC1312" s="1"/>
      <c r="QZD1312" s="1"/>
      <c r="QZE1312" s="1"/>
      <c r="QZF1312" s="1"/>
      <c r="QZG1312" s="1"/>
      <c r="QZH1312" s="1"/>
      <c r="QZI1312" s="1"/>
      <c r="QZJ1312" s="1"/>
      <c r="QZK1312" s="1"/>
      <c r="QZL1312" s="1"/>
      <c r="QZM1312" s="1"/>
      <c r="QZN1312" s="1"/>
      <c r="QZO1312" s="1"/>
      <c r="QZP1312" s="1"/>
      <c r="QZQ1312" s="1"/>
      <c r="QZR1312" s="1"/>
      <c r="QZS1312" s="1"/>
      <c r="QZT1312" s="1"/>
      <c r="QZU1312" s="1"/>
      <c r="QZV1312" s="1"/>
      <c r="QZW1312" s="1"/>
      <c r="QZX1312" s="1"/>
      <c r="QZY1312" s="1"/>
      <c r="QZZ1312" s="1"/>
      <c r="RAA1312" s="1"/>
      <c r="RAB1312" s="1"/>
      <c r="RAC1312" s="1"/>
      <c r="RAD1312" s="1"/>
      <c r="RAE1312" s="1"/>
      <c r="RAF1312" s="1"/>
      <c r="RAG1312" s="1"/>
      <c r="RAH1312" s="1"/>
      <c r="RAI1312" s="1"/>
      <c r="RAJ1312" s="1"/>
      <c r="RAK1312" s="1"/>
      <c r="RAL1312" s="1"/>
      <c r="RAM1312" s="1"/>
      <c r="RAN1312" s="1"/>
      <c r="RAO1312" s="1"/>
      <c r="RAP1312" s="1"/>
      <c r="RAQ1312" s="1"/>
      <c r="RAR1312" s="1"/>
      <c r="RAS1312" s="1"/>
      <c r="RAT1312" s="1"/>
      <c r="RAU1312" s="1"/>
      <c r="RAV1312" s="1"/>
      <c r="RAW1312" s="1"/>
      <c r="RAX1312" s="1"/>
      <c r="RAY1312" s="1"/>
      <c r="RAZ1312" s="1"/>
      <c r="RBA1312" s="1"/>
      <c r="RBB1312" s="1"/>
      <c r="RBC1312" s="1"/>
      <c r="RBD1312" s="1"/>
      <c r="RBE1312" s="1"/>
      <c r="RBF1312" s="1"/>
      <c r="RBG1312" s="1"/>
      <c r="RBH1312" s="1"/>
      <c r="RBI1312" s="1"/>
      <c r="RBJ1312" s="1"/>
      <c r="RBK1312" s="1"/>
      <c r="RBL1312" s="1"/>
      <c r="RBM1312" s="1"/>
      <c r="RBN1312" s="1"/>
      <c r="RBO1312" s="1"/>
      <c r="RBP1312" s="1"/>
      <c r="RBQ1312" s="1"/>
      <c r="RBR1312" s="1"/>
      <c r="RBS1312" s="1"/>
      <c r="RBT1312" s="1"/>
      <c r="RBU1312" s="1"/>
      <c r="RBV1312" s="1"/>
      <c r="RBW1312" s="1"/>
      <c r="RBX1312" s="1"/>
      <c r="RBY1312" s="1"/>
      <c r="RBZ1312" s="1"/>
      <c r="RCA1312" s="1"/>
      <c r="RCB1312" s="1"/>
      <c r="RCC1312" s="1"/>
      <c r="RCD1312" s="1"/>
      <c r="RCE1312" s="1"/>
      <c r="RCF1312" s="1"/>
      <c r="RCG1312" s="1"/>
      <c r="RCH1312" s="1"/>
      <c r="RCI1312" s="1"/>
      <c r="RCJ1312" s="1"/>
      <c r="RCK1312" s="1"/>
      <c r="RCL1312" s="1"/>
      <c r="RCM1312" s="1"/>
      <c r="RCN1312" s="1"/>
      <c r="RCO1312" s="1"/>
      <c r="RCP1312" s="1"/>
      <c r="RCQ1312" s="1"/>
      <c r="RCR1312" s="1"/>
      <c r="RCS1312" s="1"/>
      <c r="RCT1312" s="1"/>
      <c r="RCU1312" s="1"/>
      <c r="RCV1312" s="1"/>
      <c r="RCW1312" s="1"/>
      <c r="RCX1312" s="1"/>
      <c r="RCY1312" s="1"/>
      <c r="RCZ1312" s="1"/>
      <c r="RDA1312" s="1"/>
      <c r="RDB1312" s="1"/>
      <c r="RDC1312" s="1"/>
      <c r="RDD1312" s="1"/>
      <c r="RDE1312" s="1"/>
      <c r="RDF1312" s="1"/>
      <c r="RDG1312" s="1"/>
      <c r="RDH1312" s="1"/>
      <c r="RDI1312" s="1"/>
      <c r="RDJ1312" s="1"/>
      <c r="RDK1312" s="1"/>
      <c r="RDL1312" s="1"/>
      <c r="RDM1312" s="1"/>
      <c r="RDN1312" s="1"/>
      <c r="RDO1312" s="1"/>
      <c r="RDP1312" s="1"/>
      <c r="RDQ1312" s="1"/>
      <c r="RDR1312" s="1"/>
      <c r="RDS1312" s="1"/>
      <c r="RDT1312" s="1"/>
      <c r="RDU1312" s="1"/>
      <c r="RDV1312" s="1"/>
      <c r="RDW1312" s="1"/>
      <c r="RDX1312" s="1"/>
      <c r="RDY1312" s="1"/>
      <c r="RDZ1312" s="1"/>
      <c r="REA1312" s="1"/>
      <c r="REB1312" s="1"/>
      <c r="REC1312" s="1"/>
      <c r="RED1312" s="1"/>
      <c r="REE1312" s="1"/>
      <c r="REF1312" s="1"/>
      <c r="REG1312" s="1"/>
      <c r="REH1312" s="1"/>
      <c r="REI1312" s="1"/>
      <c r="REJ1312" s="1"/>
      <c r="REK1312" s="1"/>
      <c r="REL1312" s="1"/>
      <c r="REM1312" s="1"/>
      <c r="REN1312" s="1"/>
      <c r="REO1312" s="1"/>
      <c r="REP1312" s="1"/>
      <c r="REQ1312" s="1"/>
      <c r="RER1312" s="1"/>
      <c r="RES1312" s="1"/>
      <c r="RET1312" s="1"/>
      <c r="REU1312" s="1"/>
      <c r="REV1312" s="1"/>
      <c r="REW1312" s="1"/>
      <c r="REX1312" s="1"/>
      <c r="REY1312" s="1"/>
      <c r="REZ1312" s="1"/>
      <c r="RFA1312" s="1"/>
      <c r="RFB1312" s="1"/>
      <c r="RFC1312" s="1"/>
      <c r="RFD1312" s="1"/>
      <c r="RFE1312" s="1"/>
      <c r="RFF1312" s="1"/>
      <c r="RFG1312" s="1"/>
      <c r="RFH1312" s="1"/>
      <c r="RFI1312" s="1"/>
      <c r="RFJ1312" s="1"/>
      <c r="RFK1312" s="1"/>
      <c r="RFL1312" s="1"/>
      <c r="RFM1312" s="1"/>
      <c r="RFN1312" s="1"/>
      <c r="RFO1312" s="1"/>
      <c r="RFP1312" s="1"/>
      <c r="RFQ1312" s="1"/>
      <c r="RFR1312" s="1"/>
      <c r="RFS1312" s="1"/>
      <c r="RFT1312" s="1"/>
      <c r="RFU1312" s="1"/>
      <c r="RFV1312" s="1"/>
      <c r="RFW1312" s="1"/>
      <c r="RFX1312" s="1"/>
      <c r="RFY1312" s="1"/>
      <c r="RFZ1312" s="1"/>
      <c r="RGA1312" s="1"/>
      <c r="RGB1312" s="1"/>
      <c r="RGC1312" s="1"/>
      <c r="RGD1312" s="1"/>
      <c r="RGE1312" s="1"/>
      <c r="RGF1312" s="1"/>
      <c r="RGG1312" s="1"/>
      <c r="RGH1312" s="1"/>
      <c r="RGI1312" s="1"/>
      <c r="RGJ1312" s="1"/>
      <c r="RGK1312" s="1"/>
      <c r="RGL1312" s="1"/>
      <c r="RGM1312" s="1"/>
      <c r="RGN1312" s="1"/>
      <c r="RGO1312" s="1"/>
      <c r="RGP1312" s="1"/>
      <c r="RGQ1312" s="1"/>
      <c r="RGR1312" s="1"/>
      <c r="RGS1312" s="1"/>
      <c r="RGT1312" s="1"/>
      <c r="RGU1312" s="1"/>
      <c r="RGV1312" s="1"/>
      <c r="RGW1312" s="1"/>
      <c r="RGX1312" s="1"/>
      <c r="RGY1312" s="1"/>
      <c r="RGZ1312" s="1"/>
      <c r="RHA1312" s="1"/>
      <c r="RHB1312" s="1"/>
      <c r="RHC1312" s="1"/>
      <c r="RHD1312" s="1"/>
      <c r="RHE1312" s="1"/>
      <c r="RHF1312" s="1"/>
      <c r="RHG1312" s="1"/>
      <c r="RHH1312" s="1"/>
      <c r="RHI1312" s="1"/>
      <c r="RHJ1312" s="1"/>
      <c r="RHK1312" s="1"/>
      <c r="RHL1312" s="1"/>
      <c r="RHM1312" s="1"/>
      <c r="RHN1312" s="1"/>
      <c r="RHO1312" s="1"/>
      <c r="RHP1312" s="1"/>
      <c r="RHQ1312" s="1"/>
      <c r="RHR1312" s="1"/>
      <c r="RHS1312" s="1"/>
      <c r="RHT1312" s="1"/>
      <c r="RHU1312" s="1"/>
      <c r="RHV1312" s="1"/>
      <c r="RHW1312" s="1"/>
      <c r="RHX1312" s="1"/>
      <c r="RHY1312" s="1"/>
      <c r="RHZ1312" s="1"/>
      <c r="RIA1312" s="1"/>
      <c r="RIB1312" s="1"/>
      <c r="RIC1312" s="1"/>
      <c r="RID1312" s="1"/>
      <c r="RIE1312" s="1"/>
      <c r="RIF1312" s="1"/>
      <c r="RIG1312" s="1"/>
      <c r="RIH1312" s="1"/>
      <c r="RII1312" s="1"/>
      <c r="RIJ1312" s="1"/>
      <c r="RIK1312" s="1"/>
      <c r="RIL1312" s="1"/>
      <c r="RIM1312" s="1"/>
      <c r="RIN1312" s="1"/>
      <c r="RIO1312" s="1"/>
      <c r="RIP1312" s="1"/>
      <c r="RIQ1312" s="1"/>
      <c r="RIR1312" s="1"/>
      <c r="RIS1312" s="1"/>
      <c r="RIT1312" s="1"/>
      <c r="RIU1312" s="1"/>
      <c r="RIV1312" s="1"/>
      <c r="RIW1312" s="1"/>
      <c r="RIX1312" s="1"/>
      <c r="RIY1312" s="1"/>
      <c r="RIZ1312" s="1"/>
      <c r="RJA1312" s="1"/>
      <c r="RJB1312" s="1"/>
      <c r="RJC1312" s="1"/>
      <c r="RJD1312" s="1"/>
      <c r="RJE1312" s="1"/>
      <c r="RJF1312" s="1"/>
      <c r="RJG1312" s="1"/>
      <c r="RJH1312" s="1"/>
      <c r="RJI1312" s="1"/>
      <c r="RJJ1312" s="1"/>
      <c r="RJK1312" s="1"/>
      <c r="RJL1312" s="1"/>
      <c r="RJM1312" s="1"/>
      <c r="RJN1312" s="1"/>
      <c r="RJO1312" s="1"/>
      <c r="RJP1312" s="1"/>
      <c r="RJQ1312" s="1"/>
      <c r="RJR1312" s="1"/>
      <c r="RJS1312" s="1"/>
      <c r="RJT1312" s="1"/>
      <c r="RJU1312" s="1"/>
      <c r="RJV1312" s="1"/>
      <c r="RJW1312" s="1"/>
      <c r="RJX1312" s="1"/>
      <c r="RJY1312" s="1"/>
      <c r="RJZ1312" s="1"/>
      <c r="RKA1312" s="1"/>
      <c r="RKB1312" s="1"/>
      <c r="RKC1312" s="1"/>
      <c r="RKD1312" s="1"/>
      <c r="RKE1312" s="1"/>
      <c r="RKF1312" s="1"/>
      <c r="RKG1312" s="1"/>
      <c r="RKH1312" s="1"/>
      <c r="RKI1312" s="1"/>
      <c r="RKJ1312" s="1"/>
      <c r="RKK1312" s="1"/>
      <c r="RKL1312" s="1"/>
      <c r="RKM1312" s="1"/>
      <c r="RKN1312" s="1"/>
      <c r="RKO1312" s="1"/>
      <c r="RKP1312" s="1"/>
      <c r="RKQ1312" s="1"/>
      <c r="RKR1312" s="1"/>
      <c r="RKS1312" s="1"/>
      <c r="RKT1312" s="1"/>
      <c r="RKU1312" s="1"/>
      <c r="RKV1312" s="1"/>
      <c r="RKW1312" s="1"/>
      <c r="RKX1312" s="1"/>
      <c r="RKY1312" s="1"/>
      <c r="RKZ1312" s="1"/>
      <c r="RLA1312" s="1"/>
      <c r="RLB1312" s="1"/>
      <c r="RLC1312" s="1"/>
      <c r="RLD1312" s="1"/>
      <c r="RLE1312" s="1"/>
      <c r="RLF1312" s="1"/>
      <c r="RLG1312" s="1"/>
      <c r="RLH1312" s="1"/>
      <c r="RLI1312" s="1"/>
      <c r="RLJ1312" s="1"/>
      <c r="RLK1312" s="1"/>
      <c r="RLL1312" s="1"/>
      <c r="RLM1312" s="1"/>
      <c r="RLN1312" s="1"/>
      <c r="RLO1312" s="1"/>
      <c r="RLP1312" s="1"/>
      <c r="RLQ1312" s="1"/>
      <c r="RLR1312" s="1"/>
      <c r="RLS1312" s="1"/>
      <c r="RLT1312" s="1"/>
      <c r="RLU1312" s="1"/>
      <c r="RLV1312" s="1"/>
      <c r="RLW1312" s="1"/>
      <c r="RLX1312" s="1"/>
      <c r="RLY1312" s="1"/>
      <c r="RLZ1312" s="1"/>
      <c r="RMA1312" s="1"/>
      <c r="RMB1312" s="1"/>
      <c r="RMC1312" s="1"/>
      <c r="RMD1312" s="1"/>
      <c r="RME1312" s="1"/>
      <c r="RMF1312" s="1"/>
      <c r="RMG1312" s="1"/>
      <c r="RMH1312" s="1"/>
      <c r="RMI1312" s="1"/>
      <c r="RMJ1312" s="1"/>
      <c r="RMK1312" s="1"/>
      <c r="RML1312" s="1"/>
      <c r="RMM1312" s="1"/>
      <c r="RMN1312" s="1"/>
      <c r="RMO1312" s="1"/>
      <c r="RMP1312" s="1"/>
      <c r="RMQ1312" s="1"/>
      <c r="RMR1312" s="1"/>
      <c r="RMS1312" s="1"/>
      <c r="RMT1312" s="1"/>
      <c r="RMU1312" s="1"/>
      <c r="RMV1312" s="1"/>
      <c r="RMW1312" s="1"/>
      <c r="RMX1312" s="1"/>
      <c r="RMY1312" s="1"/>
      <c r="RMZ1312" s="1"/>
      <c r="RNA1312" s="1"/>
      <c r="RNB1312" s="1"/>
      <c r="RNC1312" s="1"/>
      <c r="RND1312" s="1"/>
      <c r="RNE1312" s="1"/>
      <c r="RNF1312" s="1"/>
      <c r="RNG1312" s="1"/>
      <c r="RNH1312" s="1"/>
      <c r="RNI1312" s="1"/>
      <c r="RNJ1312" s="1"/>
      <c r="RNK1312" s="1"/>
      <c r="RNL1312" s="1"/>
      <c r="RNM1312" s="1"/>
      <c r="RNN1312" s="1"/>
      <c r="RNO1312" s="1"/>
      <c r="RNP1312" s="1"/>
      <c r="RNQ1312" s="1"/>
      <c r="RNR1312" s="1"/>
      <c r="RNS1312" s="1"/>
      <c r="RNT1312" s="1"/>
      <c r="RNU1312" s="1"/>
      <c r="RNV1312" s="1"/>
      <c r="RNW1312" s="1"/>
      <c r="RNX1312" s="1"/>
      <c r="RNY1312" s="1"/>
      <c r="RNZ1312" s="1"/>
      <c r="ROA1312" s="1"/>
      <c r="ROB1312" s="1"/>
      <c r="ROC1312" s="1"/>
      <c r="ROD1312" s="1"/>
      <c r="ROE1312" s="1"/>
      <c r="ROF1312" s="1"/>
      <c r="ROG1312" s="1"/>
      <c r="ROH1312" s="1"/>
      <c r="ROI1312" s="1"/>
      <c r="ROJ1312" s="1"/>
      <c r="ROK1312" s="1"/>
      <c r="ROL1312" s="1"/>
      <c r="ROM1312" s="1"/>
      <c r="RON1312" s="1"/>
      <c r="ROO1312" s="1"/>
      <c r="ROP1312" s="1"/>
      <c r="ROQ1312" s="1"/>
      <c r="ROR1312" s="1"/>
      <c r="ROS1312" s="1"/>
      <c r="ROT1312" s="1"/>
      <c r="ROU1312" s="1"/>
      <c r="ROV1312" s="1"/>
      <c r="ROW1312" s="1"/>
      <c r="ROX1312" s="1"/>
      <c r="ROY1312" s="1"/>
      <c r="ROZ1312" s="1"/>
      <c r="RPA1312" s="1"/>
      <c r="RPB1312" s="1"/>
      <c r="RPC1312" s="1"/>
      <c r="RPD1312" s="1"/>
      <c r="RPE1312" s="1"/>
      <c r="RPF1312" s="1"/>
      <c r="RPG1312" s="1"/>
      <c r="RPH1312" s="1"/>
      <c r="RPI1312" s="1"/>
      <c r="RPJ1312" s="1"/>
      <c r="RPK1312" s="1"/>
      <c r="RPL1312" s="1"/>
      <c r="RPM1312" s="1"/>
      <c r="RPN1312" s="1"/>
      <c r="RPO1312" s="1"/>
      <c r="RPP1312" s="1"/>
      <c r="RPQ1312" s="1"/>
      <c r="RPR1312" s="1"/>
      <c r="RPS1312" s="1"/>
      <c r="RPT1312" s="1"/>
      <c r="RPU1312" s="1"/>
      <c r="RPV1312" s="1"/>
      <c r="RPW1312" s="1"/>
      <c r="RPX1312" s="1"/>
      <c r="RPY1312" s="1"/>
      <c r="RPZ1312" s="1"/>
      <c r="RQA1312" s="1"/>
      <c r="RQB1312" s="1"/>
      <c r="RQC1312" s="1"/>
      <c r="RQD1312" s="1"/>
      <c r="RQE1312" s="1"/>
      <c r="RQF1312" s="1"/>
      <c r="RQG1312" s="1"/>
      <c r="RQH1312" s="1"/>
      <c r="RQI1312" s="1"/>
      <c r="RQJ1312" s="1"/>
      <c r="RQK1312" s="1"/>
      <c r="RQL1312" s="1"/>
      <c r="RQM1312" s="1"/>
      <c r="RQN1312" s="1"/>
      <c r="RQO1312" s="1"/>
      <c r="RQP1312" s="1"/>
      <c r="RQQ1312" s="1"/>
      <c r="RQR1312" s="1"/>
      <c r="RQS1312" s="1"/>
      <c r="RQT1312" s="1"/>
      <c r="RQU1312" s="1"/>
      <c r="RQV1312" s="1"/>
      <c r="RQW1312" s="1"/>
      <c r="RQX1312" s="1"/>
      <c r="RQY1312" s="1"/>
      <c r="RQZ1312" s="1"/>
      <c r="RRA1312" s="1"/>
      <c r="RRB1312" s="1"/>
      <c r="RRC1312" s="1"/>
      <c r="RRD1312" s="1"/>
      <c r="RRE1312" s="1"/>
      <c r="RRF1312" s="1"/>
      <c r="RRG1312" s="1"/>
      <c r="RRH1312" s="1"/>
      <c r="RRI1312" s="1"/>
      <c r="RRJ1312" s="1"/>
      <c r="RRK1312" s="1"/>
      <c r="RRL1312" s="1"/>
      <c r="RRM1312" s="1"/>
      <c r="RRN1312" s="1"/>
      <c r="RRO1312" s="1"/>
      <c r="RRP1312" s="1"/>
      <c r="RRQ1312" s="1"/>
      <c r="RRR1312" s="1"/>
      <c r="RRS1312" s="1"/>
      <c r="RRT1312" s="1"/>
      <c r="RRU1312" s="1"/>
      <c r="RRV1312" s="1"/>
      <c r="RRW1312" s="1"/>
      <c r="RRX1312" s="1"/>
      <c r="RRY1312" s="1"/>
      <c r="RRZ1312" s="1"/>
      <c r="RSA1312" s="1"/>
      <c r="RSB1312" s="1"/>
      <c r="RSC1312" s="1"/>
      <c r="RSD1312" s="1"/>
      <c r="RSE1312" s="1"/>
      <c r="RSF1312" s="1"/>
      <c r="RSG1312" s="1"/>
      <c r="RSH1312" s="1"/>
      <c r="RSI1312" s="1"/>
      <c r="RSJ1312" s="1"/>
      <c r="RSK1312" s="1"/>
      <c r="RSL1312" s="1"/>
      <c r="RSM1312" s="1"/>
      <c r="RSN1312" s="1"/>
      <c r="RSO1312" s="1"/>
      <c r="RSP1312" s="1"/>
      <c r="RSQ1312" s="1"/>
      <c r="RSR1312" s="1"/>
      <c r="RSS1312" s="1"/>
      <c r="RST1312" s="1"/>
      <c r="RSU1312" s="1"/>
      <c r="RSV1312" s="1"/>
      <c r="RSW1312" s="1"/>
      <c r="RSX1312" s="1"/>
      <c r="RSY1312" s="1"/>
      <c r="RSZ1312" s="1"/>
      <c r="RTA1312" s="1"/>
      <c r="RTB1312" s="1"/>
      <c r="RTC1312" s="1"/>
      <c r="RTD1312" s="1"/>
      <c r="RTE1312" s="1"/>
      <c r="RTF1312" s="1"/>
      <c r="RTG1312" s="1"/>
      <c r="RTH1312" s="1"/>
      <c r="RTI1312" s="1"/>
      <c r="RTJ1312" s="1"/>
      <c r="RTK1312" s="1"/>
      <c r="RTL1312" s="1"/>
      <c r="RTM1312" s="1"/>
      <c r="RTN1312" s="1"/>
      <c r="RTO1312" s="1"/>
      <c r="RTP1312" s="1"/>
      <c r="RTQ1312" s="1"/>
      <c r="RTR1312" s="1"/>
      <c r="RTS1312" s="1"/>
      <c r="RTT1312" s="1"/>
      <c r="RTU1312" s="1"/>
      <c r="RTV1312" s="1"/>
      <c r="RTW1312" s="1"/>
      <c r="RTX1312" s="1"/>
      <c r="RTY1312" s="1"/>
      <c r="RTZ1312" s="1"/>
      <c r="RUA1312" s="1"/>
      <c r="RUB1312" s="1"/>
      <c r="RUC1312" s="1"/>
      <c r="RUD1312" s="1"/>
      <c r="RUE1312" s="1"/>
      <c r="RUF1312" s="1"/>
      <c r="RUG1312" s="1"/>
      <c r="RUH1312" s="1"/>
      <c r="RUI1312" s="1"/>
      <c r="RUJ1312" s="1"/>
      <c r="RUK1312" s="1"/>
      <c r="RUL1312" s="1"/>
      <c r="RUM1312" s="1"/>
      <c r="RUN1312" s="1"/>
      <c r="RUO1312" s="1"/>
      <c r="RUP1312" s="1"/>
      <c r="RUQ1312" s="1"/>
      <c r="RUR1312" s="1"/>
      <c r="RUS1312" s="1"/>
      <c r="RUT1312" s="1"/>
      <c r="RUU1312" s="1"/>
      <c r="RUV1312" s="1"/>
      <c r="RUW1312" s="1"/>
      <c r="RUX1312" s="1"/>
      <c r="RUY1312" s="1"/>
      <c r="RUZ1312" s="1"/>
      <c r="RVA1312" s="1"/>
      <c r="RVB1312" s="1"/>
      <c r="RVC1312" s="1"/>
      <c r="RVD1312" s="1"/>
      <c r="RVE1312" s="1"/>
      <c r="RVF1312" s="1"/>
      <c r="RVG1312" s="1"/>
      <c r="RVH1312" s="1"/>
      <c r="RVI1312" s="1"/>
      <c r="RVJ1312" s="1"/>
      <c r="RVK1312" s="1"/>
      <c r="RVL1312" s="1"/>
      <c r="RVM1312" s="1"/>
      <c r="RVN1312" s="1"/>
      <c r="RVO1312" s="1"/>
      <c r="RVP1312" s="1"/>
      <c r="RVQ1312" s="1"/>
      <c r="RVR1312" s="1"/>
      <c r="RVS1312" s="1"/>
      <c r="RVT1312" s="1"/>
      <c r="RVU1312" s="1"/>
      <c r="RVV1312" s="1"/>
      <c r="RVW1312" s="1"/>
      <c r="RVX1312" s="1"/>
      <c r="RVY1312" s="1"/>
      <c r="RVZ1312" s="1"/>
      <c r="RWA1312" s="1"/>
      <c r="RWB1312" s="1"/>
      <c r="RWC1312" s="1"/>
      <c r="RWD1312" s="1"/>
      <c r="RWE1312" s="1"/>
      <c r="RWF1312" s="1"/>
      <c r="RWG1312" s="1"/>
      <c r="RWH1312" s="1"/>
      <c r="RWI1312" s="1"/>
      <c r="RWJ1312" s="1"/>
      <c r="RWK1312" s="1"/>
      <c r="RWL1312" s="1"/>
      <c r="RWM1312" s="1"/>
      <c r="RWN1312" s="1"/>
      <c r="RWO1312" s="1"/>
      <c r="RWP1312" s="1"/>
      <c r="RWQ1312" s="1"/>
      <c r="RWR1312" s="1"/>
      <c r="RWS1312" s="1"/>
      <c r="RWT1312" s="1"/>
      <c r="RWU1312" s="1"/>
      <c r="RWV1312" s="1"/>
      <c r="RWW1312" s="1"/>
      <c r="RWX1312" s="1"/>
      <c r="RWY1312" s="1"/>
      <c r="RWZ1312" s="1"/>
      <c r="RXA1312" s="1"/>
      <c r="RXB1312" s="1"/>
      <c r="RXC1312" s="1"/>
      <c r="RXD1312" s="1"/>
      <c r="RXE1312" s="1"/>
      <c r="RXF1312" s="1"/>
      <c r="RXG1312" s="1"/>
      <c r="RXH1312" s="1"/>
      <c r="RXI1312" s="1"/>
      <c r="RXJ1312" s="1"/>
      <c r="RXK1312" s="1"/>
      <c r="RXL1312" s="1"/>
      <c r="RXM1312" s="1"/>
      <c r="RXN1312" s="1"/>
      <c r="RXO1312" s="1"/>
      <c r="RXP1312" s="1"/>
      <c r="RXQ1312" s="1"/>
      <c r="RXR1312" s="1"/>
      <c r="RXS1312" s="1"/>
      <c r="RXT1312" s="1"/>
      <c r="RXU1312" s="1"/>
      <c r="RXV1312" s="1"/>
      <c r="RXW1312" s="1"/>
      <c r="RXX1312" s="1"/>
      <c r="RXY1312" s="1"/>
      <c r="RXZ1312" s="1"/>
      <c r="RYA1312" s="1"/>
      <c r="RYB1312" s="1"/>
      <c r="RYC1312" s="1"/>
      <c r="RYD1312" s="1"/>
      <c r="RYE1312" s="1"/>
      <c r="RYF1312" s="1"/>
      <c r="RYG1312" s="1"/>
      <c r="RYH1312" s="1"/>
      <c r="RYI1312" s="1"/>
      <c r="RYJ1312" s="1"/>
      <c r="RYK1312" s="1"/>
      <c r="RYL1312" s="1"/>
      <c r="RYM1312" s="1"/>
      <c r="RYN1312" s="1"/>
      <c r="RYO1312" s="1"/>
      <c r="RYP1312" s="1"/>
      <c r="RYQ1312" s="1"/>
      <c r="RYR1312" s="1"/>
      <c r="RYS1312" s="1"/>
      <c r="RYT1312" s="1"/>
      <c r="RYU1312" s="1"/>
      <c r="RYV1312" s="1"/>
      <c r="RYW1312" s="1"/>
      <c r="RYX1312" s="1"/>
      <c r="RYY1312" s="1"/>
      <c r="RYZ1312" s="1"/>
      <c r="RZA1312" s="1"/>
      <c r="RZB1312" s="1"/>
      <c r="RZC1312" s="1"/>
      <c r="RZD1312" s="1"/>
      <c r="RZE1312" s="1"/>
      <c r="RZF1312" s="1"/>
      <c r="RZG1312" s="1"/>
      <c r="RZH1312" s="1"/>
      <c r="RZI1312" s="1"/>
      <c r="RZJ1312" s="1"/>
      <c r="RZK1312" s="1"/>
      <c r="RZL1312" s="1"/>
      <c r="RZM1312" s="1"/>
      <c r="RZN1312" s="1"/>
      <c r="RZO1312" s="1"/>
      <c r="RZP1312" s="1"/>
      <c r="RZQ1312" s="1"/>
      <c r="RZR1312" s="1"/>
      <c r="RZS1312" s="1"/>
      <c r="RZT1312" s="1"/>
      <c r="RZU1312" s="1"/>
      <c r="RZV1312" s="1"/>
      <c r="RZW1312" s="1"/>
      <c r="RZX1312" s="1"/>
      <c r="RZY1312" s="1"/>
      <c r="RZZ1312" s="1"/>
      <c r="SAA1312" s="1"/>
      <c r="SAB1312" s="1"/>
      <c r="SAC1312" s="1"/>
      <c r="SAD1312" s="1"/>
      <c r="SAE1312" s="1"/>
      <c r="SAF1312" s="1"/>
      <c r="SAG1312" s="1"/>
      <c r="SAH1312" s="1"/>
      <c r="SAI1312" s="1"/>
      <c r="SAJ1312" s="1"/>
      <c r="SAK1312" s="1"/>
      <c r="SAL1312" s="1"/>
      <c r="SAM1312" s="1"/>
      <c r="SAN1312" s="1"/>
      <c r="SAO1312" s="1"/>
      <c r="SAP1312" s="1"/>
      <c r="SAQ1312" s="1"/>
      <c r="SAR1312" s="1"/>
      <c r="SAS1312" s="1"/>
      <c r="SAT1312" s="1"/>
      <c r="SAU1312" s="1"/>
      <c r="SAV1312" s="1"/>
      <c r="SAW1312" s="1"/>
      <c r="SAX1312" s="1"/>
      <c r="SAY1312" s="1"/>
      <c r="SAZ1312" s="1"/>
      <c r="SBA1312" s="1"/>
      <c r="SBB1312" s="1"/>
      <c r="SBC1312" s="1"/>
      <c r="SBD1312" s="1"/>
      <c r="SBE1312" s="1"/>
      <c r="SBF1312" s="1"/>
      <c r="SBG1312" s="1"/>
      <c r="SBH1312" s="1"/>
      <c r="SBI1312" s="1"/>
      <c r="SBJ1312" s="1"/>
      <c r="SBK1312" s="1"/>
      <c r="SBL1312" s="1"/>
      <c r="SBM1312" s="1"/>
      <c r="SBN1312" s="1"/>
      <c r="SBO1312" s="1"/>
      <c r="SBP1312" s="1"/>
      <c r="SBQ1312" s="1"/>
      <c r="SBR1312" s="1"/>
      <c r="SBS1312" s="1"/>
      <c r="SBT1312" s="1"/>
      <c r="SBU1312" s="1"/>
      <c r="SBV1312" s="1"/>
      <c r="SBW1312" s="1"/>
      <c r="SBX1312" s="1"/>
      <c r="SBY1312" s="1"/>
      <c r="SBZ1312" s="1"/>
      <c r="SCA1312" s="1"/>
      <c r="SCB1312" s="1"/>
      <c r="SCC1312" s="1"/>
      <c r="SCD1312" s="1"/>
      <c r="SCE1312" s="1"/>
      <c r="SCF1312" s="1"/>
      <c r="SCG1312" s="1"/>
      <c r="SCH1312" s="1"/>
      <c r="SCI1312" s="1"/>
      <c r="SCJ1312" s="1"/>
      <c r="SCK1312" s="1"/>
      <c r="SCL1312" s="1"/>
      <c r="SCM1312" s="1"/>
      <c r="SCN1312" s="1"/>
      <c r="SCO1312" s="1"/>
      <c r="SCP1312" s="1"/>
      <c r="SCQ1312" s="1"/>
      <c r="SCR1312" s="1"/>
      <c r="SCS1312" s="1"/>
      <c r="SCT1312" s="1"/>
      <c r="SCU1312" s="1"/>
      <c r="SCV1312" s="1"/>
      <c r="SCW1312" s="1"/>
      <c r="SCX1312" s="1"/>
      <c r="SCY1312" s="1"/>
      <c r="SCZ1312" s="1"/>
      <c r="SDA1312" s="1"/>
      <c r="SDB1312" s="1"/>
      <c r="SDC1312" s="1"/>
      <c r="SDD1312" s="1"/>
      <c r="SDE1312" s="1"/>
      <c r="SDF1312" s="1"/>
      <c r="SDG1312" s="1"/>
      <c r="SDH1312" s="1"/>
      <c r="SDI1312" s="1"/>
      <c r="SDJ1312" s="1"/>
      <c r="SDK1312" s="1"/>
      <c r="SDL1312" s="1"/>
      <c r="SDM1312" s="1"/>
      <c r="SDN1312" s="1"/>
      <c r="SDO1312" s="1"/>
      <c r="SDP1312" s="1"/>
      <c r="SDQ1312" s="1"/>
      <c r="SDR1312" s="1"/>
      <c r="SDS1312" s="1"/>
      <c r="SDT1312" s="1"/>
      <c r="SDU1312" s="1"/>
      <c r="SDV1312" s="1"/>
      <c r="SDW1312" s="1"/>
      <c r="SDX1312" s="1"/>
      <c r="SDY1312" s="1"/>
      <c r="SDZ1312" s="1"/>
      <c r="SEA1312" s="1"/>
      <c r="SEB1312" s="1"/>
      <c r="SEC1312" s="1"/>
      <c r="SED1312" s="1"/>
      <c r="SEE1312" s="1"/>
      <c r="SEF1312" s="1"/>
      <c r="SEG1312" s="1"/>
      <c r="SEH1312" s="1"/>
      <c r="SEI1312" s="1"/>
      <c r="SEJ1312" s="1"/>
      <c r="SEK1312" s="1"/>
      <c r="SEL1312" s="1"/>
      <c r="SEM1312" s="1"/>
      <c r="SEN1312" s="1"/>
      <c r="SEO1312" s="1"/>
      <c r="SEP1312" s="1"/>
      <c r="SEQ1312" s="1"/>
      <c r="SER1312" s="1"/>
      <c r="SES1312" s="1"/>
      <c r="SET1312" s="1"/>
      <c r="SEU1312" s="1"/>
      <c r="SEV1312" s="1"/>
      <c r="SEW1312" s="1"/>
      <c r="SEX1312" s="1"/>
      <c r="SEY1312" s="1"/>
      <c r="SEZ1312" s="1"/>
      <c r="SFA1312" s="1"/>
      <c r="SFB1312" s="1"/>
      <c r="SFC1312" s="1"/>
      <c r="SFD1312" s="1"/>
      <c r="SFE1312" s="1"/>
      <c r="SFF1312" s="1"/>
      <c r="SFG1312" s="1"/>
      <c r="SFH1312" s="1"/>
      <c r="SFI1312" s="1"/>
      <c r="SFJ1312" s="1"/>
      <c r="SFK1312" s="1"/>
      <c r="SFL1312" s="1"/>
      <c r="SFM1312" s="1"/>
      <c r="SFN1312" s="1"/>
      <c r="SFO1312" s="1"/>
      <c r="SFP1312" s="1"/>
      <c r="SFQ1312" s="1"/>
      <c r="SFR1312" s="1"/>
      <c r="SFS1312" s="1"/>
      <c r="SFT1312" s="1"/>
      <c r="SFU1312" s="1"/>
      <c r="SFV1312" s="1"/>
      <c r="SFW1312" s="1"/>
      <c r="SFX1312" s="1"/>
      <c r="SFY1312" s="1"/>
      <c r="SFZ1312" s="1"/>
      <c r="SGA1312" s="1"/>
      <c r="SGB1312" s="1"/>
      <c r="SGC1312" s="1"/>
      <c r="SGD1312" s="1"/>
      <c r="SGE1312" s="1"/>
      <c r="SGF1312" s="1"/>
      <c r="SGG1312" s="1"/>
      <c r="SGH1312" s="1"/>
      <c r="SGI1312" s="1"/>
      <c r="SGJ1312" s="1"/>
      <c r="SGK1312" s="1"/>
      <c r="SGL1312" s="1"/>
      <c r="SGM1312" s="1"/>
      <c r="SGN1312" s="1"/>
      <c r="SGO1312" s="1"/>
      <c r="SGP1312" s="1"/>
      <c r="SGQ1312" s="1"/>
      <c r="SGR1312" s="1"/>
      <c r="SGS1312" s="1"/>
      <c r="SGT1312" s="1"/>
      <c r="SGU1312" s="1"/>
      <c r="SGV1312" s="1"/>
      <c r="SGW1312" s="1"/>
      <c r="SGX1312" s="1"/>
      <c r="SGY1312" s="1"/>
      <c r="SGZ1312" s="1"/>
      <c r="SHA1312" s="1"/>
      <c r="SHB1312" s="1"/>
      <c r="SHC1312" s="1"/>
      <c r="SHD1312" s="1"/>
      <c r="SHE1312" s="1"/>
      <c r="SHF1312" s="1"/>
      <c r="SHG1312" s="1"/>
      <c r="SHH1312" s="1"/>
      <c r="SHI1312" s="1"/>
      <c r="SHJ1312" s="1"/>
      <c r="SHK1312" s="1"/>
      <c r="SHL1312" s="1"/>
      <c r="SHM1312" s="1"/>
      <c r="SHN1312" s="1"/>
      <c r="SHO1312" s="1"/>
      <c r="SHP1312" s="1"/>
      <c r="SHQ1312" s="1"/>
      <c r="SHR1312" s="1"/>
      <c r="SHS1312" s="1"/>
      <c r="SHT1312" s="1"/>
      <c r="SHU1312" s="1"/>
      <c r="SHV1312" s="1"/>
      <c r="SHW1312" s="1"/>
      <c r="SHX1312" s="1"/>
      <c r="SHY1312" s="1"/>
      <c r="SHZ1312" s="1"/>
      <c r="SIA1312" s="1"/>
      <c r="SIB1312" s="1"/>
      <c r="SIC1312" s="1"/>
      <c r="SID1312" s="1"/>
      <c r="SIE1312" s="1"/>
      <c r="SIF1312" s="1"/>
      <c r="SIG1312" s="1"/>
      <c r="SIH1312" s="1"/>
      <c r="SII1312" s="1"/>
      <c r="SIJ1312" s="1"/>
      <c r="SIK1312" s="1"/>
      <c r="SIL1312" s="1"/>
      <c r="SIM1312" s="1"/>
      <c r="SIN1312" s="1"/>
      <c r="SIO1312" s="1"/>
      <c r="SIP1312" s="1"/>
      <c r="SIQ1312" s="1"/>
      <c r="SIR1312" s="1"/>
      <c r="SIS1312" s="1"/>
      <c r="SIT1312" s="1"/>
      <c r="SIU1312" s="1"/>
      <c r="SIV1312" s="1"/>
      <c r="SIW1312" s="1"/>
      <c r="SIX1312" s="1"/>
      <c r="SIY1312" s="1"/>
      <c r="SIZ1312" s="1"/>
      <c r="SJA1312" s="1"/>
      <c r="SJB1312" s="1"/>
      <c r="SJC1312" s="1"/>
      <c r="SJD1312" s="1"/>
      <c r="SJE1312" s="1"/>
      <c r="SJF1312" s="1"/>
      <c r="SJG1312" s="1"/>
      <c r="SJH1312" s="1"/>
      <c r="SJI1312" s="1"/>
      <c r="SJJ1312" s="1"/>
      <c r="SJK1312" s="1"/>
      <c r="SJL1312" s="1"/>
      <c r="SJM1312" s="1"/>
      <c r="SJN1312" s="1"/>
      <c r="SJO1312" s="1"/>
      <c r="SJP1312" s="1"/>
      <c r="SJQ1312" s="1"/>
      <c r="SJR1312" s="1"/>
      <c r="SJS1312" s="1"/>
      <c r="SJT1312" s="1"/>
      <c r="SJU1312" s="1"/>
      <c r="SJV1312" s="1"/>
      <c r="SJW1312" s="1"/>
      <c r="SJX1312" s="1"/>
      <c r="SJY1312" s="1"/>
      <c r="SJZ1312" s="1"/>
      <c r="SKA1312" s="1"/>
      <c r="SKB1312" s="1"/>
      <c r="SKC1312" s="1"/>
      <c r="SKD1312" s="1"/>
      <c r="SKE1312" s="1"/>
      <c r="SKF1312" s="1"/>
      <c r="SKG1312" s="1"/>
      <c r="SKH1312" s="1"/>
      <c r="SKI1312" s="1"/>
      <c r="SKJ1312" s="1"/>
      <c r="SKK1312" s="1"/>
      <c r="SKL1312" s="1"/>
      <c r="SKM1312" s="1"/>
      <c r="SKN1312" s="1"/>
      <c r="SKO1312" s="1"/>
      <c r="SKP1312" s="1"/>
      <c r="SKQ1312" s="1"/>
      <c r="SKR1312" s="1"/>
      <c r="SKS1312" s="1"/>
      <c r="SKT1312" s="1"/>
      <c r="SKU1312" s="1"/>
      <c r="SKV1312" s="1"/>
      <c r="SKW1312" s="1"/>
      <c r="SKX1312" s="1"/>
      <c r="SKY1312" s="1"/>
      <c r="SKZ1312" s="1"/>
      <c r="SLA1312" s="1"/>
      <c r="SLB1312" s="1"/>
      <c r="SLC1312" s="1"/>
      <c r="SLD1312" s="1"/>
      <c r="SLE1312" s="1"/>
      <c r="SLF1312" s="1"/>
      <c r="SLG1312" s="1"/>
      <c r="SLH1312" s="1"/>
      <c r="SLI1312" s="1"/>
      <c r="SLJ1312" s="1"/>
      <c r="SLK1312" s="1"/>
      <c r="SLL1312" s="1"/>
      <c r="SLM1312" s="1"/>
      <c r="SLN1312" s="1"/>
      <c r="SLO1312" s="1"/>
      <c r="SLP1312" s="1"/>
      <c r="SLQ1312" s="1"/>
      <c r="SLR1312" s="1"/>
      <c r="SLS1312" s="1"/>
      <c r="SLT1312" s="1"/>
      <c r="SLU1312" s="1"/>
      <c r="SLV1312" s="1"/>
      <c r="SLW1312" s="1"/>
      <c r="SLX1312" s="1"/>
      <c r="SLY1312" s="1"/>
      <c r="SLZ1312" s="1"/>
      <c r="SMA1312" s="1"/>
      <c r="SMB1312" s="1"/>
      <c r="SMC1312" s="1"/>
      <c r="SMD1312" s="1"/>
      <c r="SME1312" s="1"/>
      <c r="SMF1312" s="1"/>
      <c r="SMG1312" s="1"/>
      <c r="SMH1312" s="1"/>
      <c r="SMI1312" s="1"/>
      <c r="SMJ1312" s="1"/>
      <c r="SMK1312" s="1"/>
      <c r="SML1312" s="1"/>
      <c r="SMM1312" s="1"/>
      <c r="SMN1312" s="1"/>
      <c r="SMO1312" s="1"/>
      <c r="SMP1312" s="1"/>
      <c r="SMQ1312" s="1"/>
      <c r="SMR1312" s="1"/>
      <c r="SMS1312" s="1"/>
      <c r="SMT1312" s="1"/>
      <c r="SMU1312" s="1"/>
      <c r="SMV1312" s="1"/>
      <c r="SMW1312" s="1"/>
      <c r="SMX1312" s="1"/>
      <c r="SMY1312" s="1"/>
      <c r="SMZ1312" s="1"/>
      <c r="SNA1312" s="1"/>
      <c r="SNB1312" s="1"/>
      <c r="SNC1312" s="1"/>
      <c r="SND1312" s="1"/>
      <c r="SNE1312" s="1"/>
      <c r="SNF1312" s="1"/>
      <c r="SNG1312" s="1"/>
      <c r="SNH1312" s="1"/>
      <c r="SNI1312" s="1"/>
      <c r="SNJ1312" s="1"/>
      <c r="SNK1312" s="1"/>
      <c r="SNL1312" s="1"/>
      <c r="SNM1312" s="1"/>
      <c r="SNN1312" s="1"/>
      <c r="SNO1312" s="1"/>
      <c r="SNP1312" s="1"/>
      <c r="SNQ1312" s="1"/>
      <c r="SNR1312" s="1"/>
      <c r="SNS1312" s="1"/>
      <c r="SNT1312" s="1"/>
      <c r="SNU1312" s="1"/>
      <c r="SNV1312" s="1"/>
      <c r="SNW1312" s="1"/>
      <c r="SNX1312" s="1"/>
      <c r="SNY1312" s="1"/>
      <c r="SNZ1312" s="1"/>
      <c r="SOA1312" s="1"/>
      <c r="SOB1312" s="1"/>
      <c r="SOC1312" s="1"/>
      <c r="SOD1312" s="1"/>
      <c r="SOE1312" s="1"/>
      <c r="SOF1312" s="1"/>
      <c r="SOG1312" s="1"/>
      <c r="SOH1312" s="1"/>
      <c r="SOI1312" s="1"/>
      <c r="SOJ1312" s="1"/>
      <c r="SOK1312" s="1"/>
      <c r="SOL1312" s="1"/>
      <c r="SOM1312" s="1"/>
      <c r="SON1312" s="1"/>
      <c r="SOO1312" s="1"/>
      <c r="SOP1312" s="1"/>
      <c r="SOQ1312" s="1"/>
      <c r="SOR1312" s="1"/>
      <c r="SOS1312" s="1"/>
      <c r="SOT1312" s="1"/>
      <c r="SOU1312" s="1"/>
      <c r="SOV1312" s="1"/>
      <c r="SOW1312" s="1"/>
      <c r="SOX1312" s="1"/>
      <c r="SOY1312" s="1"/>
      <c r="SOZ1312" s="1"/>
      <c r="SPA1312" s="1"/>
      <c r="SPB1312" s="1"/>
      <c r="SPC1312" s="1"/>
      <c r="SPD1312" s="1"/>
      <c r="SPE1312" s="1"/>
      <c r="SPF1312" s="1"/>
      <c r="SPG1312" s="1"/>
      <c r="SPH1312" s="1"/>
      <c r="SPI1312" s="1"/>
      <c r="SPJ1312" s="1"/>
      <c r="SPK1312" s="1"/>
      <c r="SPL1312" s="1"/>
      <c r="SPM1312" s="1"/>
      <c r="SPN1312" s="1"/>
      <c r="SPO1312" s="1"/>
      <c r="SPP1312" s="1"/>
      <c r="SPQ1312" s="1"/>
      <c r="SPR1312" s="1"/>
      <c r="SPS1312" s="1"/>
      <c r="SPT1312" s="1"/>
      <c r="SPU1312" s="1"/>
      <c r="SPV1312" s="1"/>
      <c r="SPW1312" s="1"/>
      <c r="SPX1312" s="1"/>
      <c r="SPY1312" s="1"/>
      <c r="SPZ1312" s="1"/>
      <c r="SQA1312" s="1"/>
      <c r="SQB1312" s="1"/>
      <c r="SQC1312" s="1"/>
      <c r="SQD1312" s="1"/>
      <c r="SQE1312" s="1"/>
      <c r="SQF1312" s="1"/>
      <c r="SQG1312" s="1"/>
      <c r="SQH1312" s="1"/>
      <c r="SQI1312" s="1"/>
      <c r="SQJ1312" s="1"/>
      <c r="SQK1312" s="1"/>
      <c r="SQL1312" s="1"/>
      <c r="SQM1312" s="1"/>
      <c r="SQN1312" s="1"/>
      <c r="SQO1312" s="1"/>
      <c r="SQP1312" s="1"/>
      <c r="SQQ1312" s="1"/>
      <c r="SQR1312" s="1"/>
      <c r="SQS1312" s="1"/>
      <c r="SQT1312" s="1"/>
      <c r="SQU1312" s="1"/>
      <c r="SQV1312" s="1"/>
      <c r="SQW1312" s="1"/>
      <c r="SQX1312" s="1"/>
      <c r="SQY1312" s="1"/>
      <c r="SQZ1312" s="1"/>
      <c r="SRA1312" s="1"/>
      <c r="SRB1312" s="1"/>
      <c r="SRC1312" s="1"/>
      <c r="SRD1312" s="1"/>
      <c r="SRE1312" s="1"/>
      <c r="SRF1312" s="1"/>
      <c r="SRG1312" s="1"/>
      <c r="SRH1312" s="1"/>
      <c r="SRI1312" s="1"/>
      <c r="SRJ1312" s="1"/>
      <c r="SRK1312" s="1"/>
      <c r="SRL1312" s="1"/>
      <c r="SRM1312" s="1"/>
      <c r="SRN1312" s="1"/>
      <c r="SRO1312" s="1"/>
      <c r="SRP1312" s="1"/>
      <c r="SRQ1312" s="1"/>
      <c r="SRR1312" s="1"/>
      <c r="SRS1312" s="1"/>
      <c r="SRT1312" s="1"/>
      <c r="SRU1312" s="1"/>
      <c r="SRV1312" s="1"/>
      <c r="SRW1312" s="1"/>
      <c r="SRX1312" s="1"/>
      <c r="SRY1312" s="1"/>
      <c r="SRZ1312" s="1"/>
      <c r="SSA1312" s="1"/>
      <c r="SSB1312" s="1"/>
      <c r="SSC1312" s="1"/>
      <c r="SSD1312" s="1"/>
      <c r="SSE1312" s="1"/>
      <c r="SSF1312" s="1"/>
      <c r="SSG1312" s="1"/>
      <c r="SSH1312" s="1"/>
      <c r="SSI1312" s="1"/>
      <c r="SSJ1312" s="1"/>
      <c r="SSK1312" s="1"/>
      <c r="SSL1312" s="1"/>
      <c r="SSM1312" s="1"/>
      <c r="SSN1312" s="1"/>
      <c r="SSO1312" s="1"/>
      <c r="SSP1312" s="1"/>
      <c r="SSQ1312" s="1"/>
      <c r="SSR1312" s="1"/>
      <c r="SSS1312" s="1"/>
      <c r="SST1312" s="1"/>
      <c r="SSU1312" s="1"/>
      <c r="SSV1312" s="1"/>
      <c r="SSW1312" s="1"/>
      <c r="SSX1312" s="1"/>
      <c r="SSY1312" s="1"/>
      <c r="SSZ1312" s="1"/>
      <c r="STA1312" s="1"/>
      <c r="STB1312" s="1"/>
      <c r="STC1312" s="1"/>
      <c r="STD1312" s="1"/>
      <c r="STE1312" s="1"/>
      <c r="STF1312" s="1"/>
      <c r="STG1312" s="1"/>
      <c r="STH1312" s="1"/>
      <c r="STI1312" s="1"/>
      <c r="STJ1312" s="1"/>
      <c r="STK1312" s="1"/>
      <c r="STL1312" s="1"/>
      <c r="STM1312" s="1"/>
      <c r="STN1312" s="1"/>
      <c r="STO1312" s="1"/>
      <c r="STP1312" s="1"/>
      <c r="STQ1312" s="1"/>
      <c r="STR1312" s="1"/>
      <c r="STS1312" s="1"/>
      <c r="STT1312" s="1"/>
      <c r="STU1312" s="1"/>
      <c r="STV1312" s="1"/>
      <c r="STW1312" s="1"/>
      <c r="STX1312" s="1"/>
      <c r="STY1312" s="1"/>
      <c r="STZ1312" s="1"/>
      <c r="SUA1312" s="1"/>
      <c r="SUB1312" s="1"/>
      <c r="SUC1312" s="1"/>
      <c r="SUD1312" s="1"/>
      <c r="SUE1312" s="1"/>
      <c r="SUF1312" s="1"/>
      <c r="SUG1312" s="1"/>
      <c r="SUH1312" s="1"/>
      <c r="SUI1312" s="1"/>
      <c r="SUJ1312" s="1"/>
      <c r="SUK1312" s="1"/>
      <c r="SUL1312" s="1"/>
      <c r="SUM1312" s="1"/>
      <c r="SUN1312" s="1"/>
      <c r="SUO1312" s="1"/>
      <c r="SUP1312" s="1"/>
      <c r="SUQ1312" s="1"/>
      <c r="SUR1312" s="1"/>
      <c r="SUS1312" s="1"/>
      <c r="SUT1312" s="1"/>
      <c r="SUU1312" s="1"/>
      <c r="SUV1312" s="1"/>
      <c r="SUW1312" s="1"/>
      <c r="SUX1312" s="1"/>
      <c r="SUY1312" s="1"/>
      <c r="SUZ1312" s="1"/>
      <c r="SVA1312" s="1"/>
      <c r="SVB1312" s="1"/>
      <c r="SVC1312" s="1"/>
      <c r="SVD1312" s="1"/>
      <c r="SVE1312" s="1"/>
      <c r="SVF1312" s="1"/>
      <c r="SVG1312" s="1"/>
      <c r="SVH1312" s="1"/>
      <c r="SVI1312" s="1"/>
      <c r="SVJ1312" s="1"/>
      <c r="SVK1312" s="1"/>
      <c r="SVL1312" s="1"/>
      <c r="SVM1312" s="1"/>
      <c r="SVN1312" s="1"/>
      <c r="SVO1312" s="1"/>
      <c r="SVP1312" s="1"/>
      <c r="SVQ1312" s="1"/>
      <c r="SVR1312" s="1"/>
      <c r="SVS1312" s="1"/>
      <c r="SVT1312" s="1"/>
      <c r="SVU1312" s="1"/>
      <c r="SVV1312" s="1"/>
      <c r="SVW1312" s="1"/>
      <c r="SVX1312" s="1"/>
      <c r="SVY1312" s="1"/>
      <c r="SVZ1312" s="1"/>
      <c r="SWA1312" s="1"/>
      <c r="SWB1312" s="1"/>
      <c r="SWC1312" s="1"/>
      <c r="SWD1312" s="1"/>
      <c r="SWE1312" s="1"/>
      <c r="SWF1312" s="1"/>
      <c r="SWG1312" s="1"/>
      <c r="SWH1312" s="1"/>
      <c r="SWI1312" s="1"/>
      <c r="SWJ1312" s="1"/>
      <c r="SWK1312" s="1"/>
      <c r="SWL1312" s="1"/>
      <c r="SWM1312" s="1"/>
      <c r="SWN1312" s="1"/>
      <c r="SWO1312" s="1"/>
      <c r="SWP1312" s="1"/>
      <c r="SWQ1312" s="1"/>
      <c r="SWR1312" s="1"/>
      <c r="SWS1312" s="1"/>
      <c r="SWT1312" s="1"/>
      <c r="SWU1312" s="1"/>
      <c r="SWV1312" s="1"/>
      <c r="SWW1312" s="1"/>
      <c r="SWX1312" s="1"/>
      <c r="SWY1312" s="1"/>
      <c r="SWZ1312" s="1"/>
      <c r="SXA1312" s="1"/>
      <c r="SXB1312" s="1"/>
      <c r="SXC1312" s="1"/>
      <c r="SXD1312" s="1"/>
      <c r="SXE1312" s="1"/>
      <c r="SXF1312" s="1"/>
      <c r="SXG1312" s="1"/>
      <c r="SXH1312" s="1"/>
      <c r="SXI1312" s="1"/>
      <c r="SXJ1312" s="1"/>
      <c r="SXK1312" s="1"/>
      <c r="SXL1312" s="1"/>
      <c r="SXM1312" s="1"/>
      <c r="SXN1312" s="1"/>
      <c r="SXO1312" s="1"/>
      <c r="SXP1312" s="1"/>
      <c r="SXQ1312" s="1"/>
      <c r="SXR1312" s="1"/>
      <c r="SXS1312" s="1"/>
      <c r="SXT1312" s="1"/>
      <c r="SXU1312" s="1"/>
      <c r="SXV1312" s="1"/>
      <c r="SXW1312" s="1"/>
      <c r="SXX1312" s="1"/>
      <c r="SXY1312" s="1"/>
      <c r="SXZ1312" s="1"/>
      <c r="SYA1312" s="1"/>
      <c r="SYB1312" s="1"/>
      <c r="SYC1312" s="1"/>
      <c r="SYD1312" s="1"/>
      <c r="SYE1312" s="1"/>
      <c r="SYF1312" s="1"/>
      <c r="SYG1312" s="1"/>
      <c r="SYH1312" s="1"/>
      <c r="SYI1312" s="1"/>
      <c r="SYJ1312" s="1"/>
      <c r="SYK1312" s="1"/>
      <c r="SYL1312" s="1"/>
      <c r="SYM1312" s="1"/>
      <c r="SYN1312" s="1"/>
      <c r="SYO1312" s="1"/>
      <c r="SYP1312" s="1"/>
      <c r="SYQ1312" s="1"/>
      <c r="SYR1312" s="1"/>
      <c r="SYS1312" s="1"/>
      <c r="SYT1312" s="1"/>
      <c r="SYU1312" s="1"/>
      <c r="SYV1312" s="1"/>
      <c r="SYW1312" s="1"/>
      <c r="SYX1312" s="1"/>
      <c r="SYY1312" s="1"/>
      <c r="SYZ1312" s="1"/>
      <c r="SZA1312" s="1"/>
      <c r="SZB1312" s="1"/>
      <c r="SZC1312" s="1"/>
      <c r="SZD1312" s="1"/>
      <c r="SZE1312" s="1"/>
      <c r="SZF1312" s="1"/>
      <c r="SZG1312" s="1"/>
      <c r="SZH1312" s="1"/>
      <c r="SZI1312" s="1"/>
      <c r="SZJ1312" s="1"/>
      <c r="SZK1312" s="1"/>
      <c r="SZL1312" s="1"/>
      <c r="SZM1312" s="1"/>
      <c r="SZN1312" s="1"/>
      <c r="SZO1312" s="1"/>
      <c r="SZP1312" s="1"/>
      <c r="SZQ1312" s="1"/>
      <c r="SZR1312" s="1"/>
      <c r="SZS1312" s="1"/>
      <c r="SZT1312" s="1"/>
      <c r="SZU1312" s="1"/>
      <c r="SZV1312" s="1"/>
      <c r="SZW1312" s="1"/>
      <c r="SZX1312" s="1"/>
      <c r="SZY1312" s="1"/>
      <c r="SZZ1312" s="1"/>
      <c r="TAA1312" s="1"/>
      <c r="TAB1312" s="1"/>
      <c r="TAC1312" s="1"/>
      <c r="TAD1312" s="1"/>
      <c r="TAE1312" s="1"/>
      <c r="TAF1312" s="1"/>
      <c r="TAG1312" s="1"/>
      <c r="TAH1312" s="1"/>
      <c r="TAI1312" s="1"/>
      <c r="TAJ1312" s="1"/>
      <c r="TAK1312" s="1"/>
      <c r="TAL1312" s="1"/>
      <c r="TAM1312" s="1"/>
      <c r="TAN1312" s="1"/>
      <c r="TAO1312" s="1"/>
      <c r="TAP1312" s="1"/>
      <c r="TAQ1312" s="1"/>
      <c r="TAR1312" s="1"/>
      <c r="TAS1312" s="1"/>
      <c r="TAT1312" s="1"/>
      <c r="TAU1312" s="1"/>
      <c r="TAV1312" s="1"/>
      <c r="TAW1312" s="1"/>
      <c r="TAX1312" s="1"/>
      <c r="TAY1312" s="1"/>
      <c r="TAZ1312" s="1"/>
      <c r="TBA1312" s="1"/>
      <c r="TBB1312" s="1"/>
      <c r="TBC1312" s="1"/>
      <c r="TBD1312" s="1"/>
      <c r="TBE1312" s="1"/>
      <c r="TBF1312" s="1"/>
      <c r="TBG1312" s="1"/>
      <c r="TBH1312" s="1"/>
      <c r="TBI1312" s="1"/>
      <c r="TBJ1312" s="1"/>
      <c r="TBK1312" s="1"/>
      <c r="TBL1312" s="1"/>
      <c r="TBM1312" s="1"/>
      <c r="TBN1312" s="1"/>
      <c r="TBO1312" s="1"/>
      <c r="TBP1312" s="1"/>
      <c r="TBQ1312" s="1"/>
      <c r="TBR1312" s="1"/>
      <c r="TBS1312" s="1"/>
      <c r="TBT1312" s="1"/>
      <c r="TBU1312" s="1"/>
      <c r="TBV1312" s="1"/>
      <c r="TBW1312" s="1"/>
      <c r="TBX1312" s="1"/>
      <c r="TBY1312" s="1"/>
      <c r="TBZ1312" s="1"/>
      <c r="TCA1312" s="1"/>
      <c r="TCB1312" s="1"/>
      <c r="TCC1312" s="1"/>
      <c r="TCD1312" s="1"/>
      <c r="TCE1312" s="1"/>
      <c r="TCF1312" s="1"/>
      <c r="TCG1312" s="1"/>
      <c r="TCH1312" s="1"/>
      <c r="TCI1312" s="1"/>
      <c r="TCJ1312" s="1"/>
      <c r="TCK1312" s="1"/>
      <c r="TCL1312" s="1"/>
      <c r="TCM1312" s="1"/>
      <c r="TCN1312" s="1"/>
      <c r="TCO1312" s="1"/>
      <c r="TCP1312" s="1"/>
      <c r="TCQ1312" s="1"/>
      <c r="TCR1312" s="1"/>
      <c r="TCS1312" s="1"/>
      <c r="TCT1312" s="1"/>
      <c r="TCU1312" s="1"/>
      <c r="TCV1312" s="1"/>
      <c r="TCW1312" s="1"/>
      <c r="TCX1312" s="1"/>
      <c r="TCY1312" s="1"/>
      <c r="TCZ1312" s="1"/>
      <c r="TDA1312" s="1"/>
      <c r="TDB1312" s="1"/>
      <c r="TDC1312" s="1"/>
      <c r="TDD1312" s="1"/>
      <c r="TDE1312" s="1"/>
      <c r="TDF1312" s="1"/>
      <c r="TDG1312" s="1"/>
      <c r="TDH1312" s="1"/>
      <c r="TDI1312" s="1"/>
      <c r="TDJ1312" s="1"/>
      <c r="TDK1312" s="1"/>
      <c r="TDL1312" s="1"/>
      <c r="TDM1312" s="1"/>
      <c r="TDN1312" s="1"/>
      <c r="TDO1312" s="1"/>
      <c r="TDP1312" s="1"/>
      <c r="TDQ1312" s="1"/>
      <c r="TDR1312" s="1"/>
      <c r="TDS1312" s="1"/>
      <c r="TDT1312" s="1"/>
      <c r="TDU1312" s="1"/>
      <c r="TDV1312" s="1"/>
      <c r="TDW1312" s="1"/>
      <c r="TDX1312" s="1"/>
      <c r="TDY1312" s="1"/>
      <c r="TDZ1312" s="1"/>
      <c r="TEA1312" s="1"/>
      <c r="TEB1312" s="1"/>
      <c r="TEC1312" s="1"/>
      <c r="TED1312" s="1"/>
      <c r="TEE1312" s="1"/>
      <c r="TEF1312" s="1"/>
      <c r="TEG1312" s="1"/>
      <c r="TEH1312" s="1"/>
      <c r="TEI1312" s="1"/>
      <c r="TEJ1312" s="1"/>
      <c r="TEK1312" s="1"/>
      <c r="TEL1312" s="1"/>
      <c r="TEM1312" s="1"/>
      <c r="TEN1312" s="1"/>
      <c r="TEO1312" s="1"/>
      <c r="TEP1312" s="1"/>
      <c r="TEQ1312" s="1"/>
      <c r="TER1312" s="1"/>
      <c r="TES1312" s="1"/>
      <c r="TET1312" s="1"/>
      <c r="TEU1312" s="1"/>
      <c r="TEV1312" s="1"/>
      <c r="TEW1312" s="1"/>
      <c r="TEX1312" s="1"/>
      <c r="TEY1312" s="1"/>
      <c r="TEZ1312" s="1"/>
      <c r="TFA1312" s="1"/>
      <c r="TFB1312" s="1"/>
      <c r="TFC1312" s="1"/>
      <c r="TFD1312" s="1"/>
      <c r="TFE1312" s="1"/>
      <c r="TFF1312" s="1"/>
      <c r="TFG1312" s="1"/>
      <c r="TFH1312" s="1"/>
      <c r="TFI1312" s="1"/>
      <c r="TFJ1312" s="1"/>
      <c r="TFK1312" s="1"/>
      <c r="TFL1312" s="1"/>
      <c r="TFM1312" s="1"/>
      <c r="TFN1312" s="1"/>
      <c r="TFO1312" s="1"/>
      <c r="TFP1312" s="1"/>
      <c r="TFQ1312" s="1"/>
      <c r="TFR1312" s="1"/>
      <c r="TFS1312" s="1"/>
      <c r="TFT1312" s="1"/>
      <c r="TFU1312" s="1"/>
      <c r="TFV1312" s="1"/>
      <c r="TFW1312" s="1"/>
      <c r="TFX1312" s="1"/>
      <c r="TFY1312" s="1"/>
      <c r="TFZ1312" s="1"/>
      <c r="TGA1312" s="1"/>
      <c r="TGB1312" s="1"/>
      <c r="TGC1312" s="1"/>
      <c r="TGD1312" s="1"/>
      <c r="TGE1312" s="1"/>
      <c r="TGF1312" s="1"/>
      <c r="TGG1312" s="1"/>
      <c r="TGH1312" s="1"/>
      <c r="TGI1312" s="1"/>
      <c r="TGJ1312" s="1"/>
      <c r="TGK1312" s="1"/>
      <c r="TGL1312" s="1"/>
      <c r="TGM1312" s="1"/>
      <c r="TGN1312" s="1"/>
      <c r="TGO1312" s="1"/>
      <c r="TGP1312" s="1"/>
      <c r="TGQ1312" s="1"/>
      <c r="TGR1312" s="1"/>
      <c r="TGS1312" s="1"/>
      <c r="TGT1312" s="1"/>
      <c r="TGU1312" s="1"/>
      <c r="TGV1312" s="1"/>
      <c r="TGW1312" s="1"/>
      <c r="TGX1312" s="1"/>
      <c r="TGY1312" s="1"/>
      <c r="TGZ1312" s="1"/>
      <c r="THA1312" s="1"/>
      <c r="THB1312" s="1"/>
      <c r="THC1312" s="1"/>
      <c r="THD1312" s="1"/>
      <c r="THE1312" s="1"/>
      <c r="THF1312" s="1"/>
      <c r="THG1312" s="1"/>
      <c r="THH1312" s="1"/>
      <c r="THI1312" s="1"/>
      <c r="THJ1312" s="1"/>
      <c r="THK1312" s="1"/>
      <c r="THL1312" s="1"/>
      <c r="THM1312" s="1"/>
      <c r="THN1312" s="1"/>
      <c r="THO1312" s="1"/>
      <c r="THP1312" s="1"/>
      <c r="THQ1312" s="1"/>
      <c r="THR1312" s="1"/>
      <c r="THS1312" s="1"/>
      <c r="THT1312" s="1"/>
      <c r="THU1312" s="1"/>
      <c r="THV1312" s="1"/>
      <c r="THW1312" s="1"/>
      <c r="THX1312" s="1"/>
      <c r="THY1312" s="1"/>
      <c r="THZ1312" s="1"/>
      <c r="TIA1312" s="1"/>
      <c r="TIB1312" s="1"/>
      <c r="TIC1312" s="1"/>
      <c r="TID1312" s="1"/>
      <c r="TIE1312" s="1"/>
      <c r="TIF1312" s="1"/>
      <c r="TIG1312" s="1"/>
      <c r="TIH1312" s="1"/>
      <c r="TII1312" s="1"/>
      <c r="TIJ1312" s="1"/>
      <c r="TIK1312" s="1"/>
      <c r="TIL1312" s="1"/>
      <c r="TIM1312" s="1"/>
      <c r="TIN1312" s="1"/>
      <c r="TIO1312" s="1"/>
      <c r="TIP1312" s="1"/>
      <c r="TIQ1312" s="1"/>
      <c r="TIR1312" s="1"/>
      <c r="TIS1312" s="1"/>
      <c r="TIT1312" s="1"/>
      <c r="TIU1312" s="1"/>
      <c r="TIV1312" s="1"/>
      <c r="TIW1312" s="1"/>
      <c r="TIX1312" s="1"/>
      <c r="TIY1312" s="1"/>
      <c r="TIZ1312" s="1"/>
      <c r="TJA1312" s="1"/>
      <c r="TJB1312" s="1"/>
      <c r="TJC1312" s="1"/>
      <c r="TJD1312" s="1"/>
      <c r="TJE1312" s="1"/>
      <c r="TJF1312" s="1"/>
      <c r="TJG1312" s="1"/>
      <c r="TJH1312" s="1"/>
      <c r="TJI1312" s="1"/>
      <c r="TJJ1312" s="1"/>
      <c r="TJK1312" s="1"/>
      <c r="TJL1312" s="1"/>
      <c r="TJM1312" s="1"/>
      <c r="TJN1312" s="1"/>
      <c r="TJO1312" s="1"/>
      <c r="TJP1312" s="1"/>
      <c r="TJQ1312" s="1"/>
      <c r="TJR1312" s="1"/>
      <c r="TJS1312" s="1"/>
      <c r="TJT1312" s="1"/>
      <c r="TJU1312" s="1"/>
      <c r="TJV1312" s="1"/>
      <c r="TJW1312" s="1"/>
      <c r="TJX1312" s="1"/>
      <c r="TJY1312" s="1"/>
      <c r="TJZ1312" s="1"/>
      <c r="TKA1312" s="1"/>
      <c r="TKB1312" s="1"/>
      <c r="TKC1312" s="1"/>
      <c r="TKD1312" s="1"/>
      <c r="TKE1312" s="1"/>
      <c r="TKF1312" s="1"/>
      <c r="TKG1312" s="1"/>
      <c r="TKH1312" s="1"/>
      <c r="TKI1312" s="1"/>
      <c r="TKJ1312" s="1"/>
      <c r="TKK1312" s="1"/>
      <c r="TKL1312" s="1"/>
      <c r="TKM1312" s="1"/>
      <c r="TKN1312" s="1"/>
      <c r="TKO1312" s="1"/>
      <c r="TKP1312" s="1"/>
      <c r="TKQ1312" s="1"/>
      <c r="TKR1312" s="1"/>
      <c r="TKS1312" s="1"/>
      <c r="TKT1312" s="1"/>
      <c r="TKU1312" s="1"/>
      <c r="TKV1312" s="1"/>
      <c r="TKW1312" s="1"/>
      <c r="TKX1312" s="1"/>
      <c r="TKY1312" s="1"/>
      <c r="TKZ1312" s="1"/>
      <c r="TLA1312" s="1"/>
      <c r="TLB1312" s="1"/>
      <c r="TLC1312" s="1"/>
      <c r="TLD1312" s="1"/>
      <c r="TLE1312" s="1"/>
      <c r="TLF1312" s="1"/>
      <c r="TLG1312" s="1"/>
      <c r="TLH1312" s="1"/>
      <c r="TLI1312" s="1"/>
      <c r="TLJ1312" s="1"/>
      <c r="TLK1312" s="1"/>
      <c r="TLL1312" s="1"/>
      <c r="TLM1312" s="1"/>
      <c r="TLN1312" s="1"/>
      <c r="TLO1312" s="1"/>
      <c r="TLP1312" s="1"/>
      <c r="TLQ1312" s="1"/>
      <c r="TLR1312" s="1"/>
      <c r="TLS1312" s="1"/>
      <c r="TLT1312" s="1"/>
      <c r="TLU1312" s="1"/>
      <c r="TLV1312" s="1"/>
      <c r="TLW1312" s="1"/>
      <c r="TLX1312" s="1"/>
      <c r="TLY1312" s="1"/>
      <c r="TLZ1312" s="1"/>
      <c r="TMA1312" s="1"/>
      <c r="TMB1312" s="1"/>
      <c r="TMC1312" s="1"/>
      <c r="TMD1312" s="1"/>
      <c r="TME1312" s="1"/>
      <c r="TMF1312" s="1"/>
      <c r="TMG1312" s="1"/>
      <c r="TMH1312" s="1"/>
      <c r="TMI1312" s="1"/>
      <c r="TMJ1312" s="1"/>
      <c r="TMK1312" s="1"/>
      <c r="TML1312" s="1"/>
      <c r="TMM1312" s="1"/>
      <c r="TMN1312" s="1"/>
      <c r="TMO1312" s="1"/>
      <c r="TMP1312" s="1"/>
      <c r="TMQ1312" s="1"/>
      <c r="TMR1312" s="1"/>
      <c r="TMS1312" s="1"/>
      <c r="TMT1312" s="1"/>
      <c r="TMU1312" s="1"/>
      <c r="TMV1312" s="1"/>
      <c r="TMW1312" s="1"/>
      <c r="TMX1312" s="1"/>
      <c r="TMY1312" s="1"/>
      <c r="TMZ1312" s="1"/>
      <c r="TNA1312" s="1"/>
      <c r="TNB1312" s="1"/>
      <c r="TNC1312" s="1"/>
      <c r="TND1312" s="1"/>
      <c r="TNE1312" s="1"/>
      <c r="TNF1312" s="1"/>
      <c r="TNG1312" s="1"/>
      <c r="TNH1312" s="1"/>
      <c r="TNI1312" s="1"/>
      <c r="TNJ1312" s="1"/>
      <c r="TNK1312" s="1"/>
      <c r="TNL1312" s="1"/>
      <c r="TNM1312" s="1"/>
      <c r="TNN1312" s="1"/>
      <c r="TNO1312" s="1"/>
      <c r="TNP1312" s="1"/>
      <c r="TNQ1312" s="1"/>
      <c r="TNR1312" s="1"/>
      <c r="TNS1312" s="1"/>
      <c r="TNT1312" s="1"/>
      <c r="TNU1312" s="1"/>
      <c r="TNV1312" s="1"/>
      <c r="TNW1312" s="1"/>
      <c r="TNX1312" s="1"/>
      <c r="TNY1312" s="1"/>
      <c r="TNZ1312" s="1"/>
      <c r="TOA1312" s="1"/>
      <c r="TOB1312" s="1"/>
      <c r="TOC1312" s="1"/>
      <c r="TOD1312" s="1"/>
      <c r="TOE1312" s="1"/>
      <c r="TOF1312" s="1"/>
      <c r="TOG1312" s="1"/>
      <c r="TOH1312" s="1"/>
      <c r="TOI1312" s="1"/>
      <c r="TOJ1312" s="1"/>
      <c r="TOK1312" s="1"/>
      <c r="TOL1312" s="1"/>
      <c r="TOM1312" s="1"/>
      <c r="TON1312" s="1"/>
      <c r="TOO1312" s="1"/>
      <c r="TOP1312" s="1"/>
      <c r="TOQ1312" s="1"/>
      <c r="TOR1312" s="1"/>
      <c r="TOS1312" s="1"/>
      <c r="TOT1312" s="1"/>
      <c r="TOU1312" s="1"/>
      <c r="TOV1312" s="1"/>
      <c r="TOW1312" s="1"/>
      <c r="TOX1312" s="1"/>
      <c r="TOY1312" s="1"/>
      <c r="TOZ1312" s="1"/>
      <c r="TPA1312" s="1"/>
      <c r="TPB1312" s="1"/>
      <c r="TPC1312" s="1"/>
      <c r="TPD1312" s="1"/>
      <c r="TPE1312" s="1"/>
      <c r="TPF1312" s="1"/>
      <c r="TPG1312" s="1"/>
      <c r="TPH1312" s="1"/>
      <c r="TPI1312" s="1"/>
      <c r="TPJ1312" s="1"/>
      <c r="TPK1312" s="1"/>
      <c r="TPL1312" s="1"/>
      <c r="TPM1312" s="1"/>
      <c r="TPN1312" s="1"/>
      <c r="TPO1312" s="1"/>
      <c r="TPP1312" s="1"/>
      <c r="TPQ1312" s="1"/>
      <c r="TPR1312" s="1"/>
      <c r="TPS1312" s="1"/>
      <c r="TPT1312" s="1"/>
      <c r="TPU1312" s="1"/>
      <c r="TPV1312" s="1"/>
      <c r="TPW1312" s="1"/>
      <c r="TPX1312" s="1"/>
      <c r="TPY1312" s="1"/>
      <c r="TPZ1312" s="1"/>
      <c r="TQA1312" s="1"/>
      <c r="TQB1312" s="1"/>
      <c r="TQC1312" s="1"/>
      <c r="TQD1312" s="1"/>
      <c r="TQE1312" s="1"/>
      <c r="TQF1312" s="1"/>
      <c r="TQG1312" s="1"/>
      <c r="TQH1312" s="1"/>
      <c r="TQI1312" s="1"/>
      <c r="TQJ1312" s="1"/>
      <c r="TQK1312" s="1"/>
      <c r="TQL1312" s="1"/>
      <c r="TQM1312" s="1"/>
      <c r="TQN1312" s="1"/>
      <c r="TQO1312" s="1"/>
      <c r="TQP1312" s="1"/>
      <c r="TQQ1312" s="1"/>
      <c r="TQR1312" s="1"/>
      <c r="TQS1312" s="1"/>
      <c r="TQT1312" s="1"/>
      <c r="TQU1312" s="1"/>
      <c r="TQV1312" s="1"/>
      <c r="TQW1312" s="1"/>
      <c r="TQX1312" s="1"/>
      <c r="TQY1312" s="1"/>
      <c r="TQZ1312" s="1"/>
      <c r="TRA1312" s="1"/>
      <c r="TRB1312" s="1"/>
      <c r="TRC1312" s="1"/>
      <c r="TRD1312" s="1"/>
      <c r="TRE1312" s="1"/>
      <c r="TRF1312" s="1"/>
      <c r="TRG1312" s="1"/>
      <c r="TRH1312" s="1"/>
      <c r="TRI1312" s="1"/>
      <c r="TRJ1312" s="1"/>
      <c r="TRK1312" s="1"/>
      <c r="TRL1312" s="1"/>
      <c r="TRM1312" s="1"/>
      <c r="TRN1312" s="1"/>
      <c r="TRO1312" s="1"/>
      <c r="TRP1312" s="1"/>
      <c r="TRQ1312" s="1"/>
      <c r="TRR1312" s="1"/>
      <c r="TRS1312" s="1"/>
      <c r="TRT1312" s="1"/>
      <c r="TRU1312" s="1"/>
      <c r="TRV1312" s="1"/>
      <c r="TRW1312" s="1"/>
      <c r="TRX1312" s="1"/>
      <c r="TRY1312" s="1"/>
      <c r="TRZ1312" s="1"/>
      <c r="TSA1312" s="1"/>
      <c r="TSB1312" s="1"/>
      <c r="TSC1312" s="1"/>
      <c r="TSD1312" s="1"/>
      <c r="TSE1312" s="1"/>
      <c r="TSF1312" s="1"/>
      <c r="TSG1312" s="1"/>
      <c r="TSH1312" s="1"/>
      <c r="TSI1312" s="1"/>
      <c r="TSJ1312" s="1"/>
      <c r="TSK1312" s="1"/>
      <c r="TSL1312" s="1"/>
      <c r="TSM1312" s="1"/>
      <c r="TSN1312" s="1"/>
      <c r="TSO1312" s="1"/>
      <c r="TSP1312" s="1"/>
      <c r="TSQ1312" s="1"/>
      <c r="TSR1312" s="1"/>
      <c r="TSS1312" s="1"/>
      <c r="TST1312" s="1"/>
      <c r="TSU1312" s="1"/>
      <c r="TSV1312" s="1"/>
      <c r="TSW1312" s="1"/>
      <c r="TSX1312" s="1"/>
      <c r="TSY1312" s="1"/>
      <c r="TSZ1312" s="1"/>
      <c r="TTA1312" s="1"/>
      <c r="TTB1312" s="1"/>
      <c r="TTC1312" s="1"/>
      <c r="TTD1312" s="1"/>
      <c r="TTE1312" s="1"/>
      <c r="TTF1312" s="1"/>
      <c r="TTG1312" s="1"/>
      <c r="TTH1312" s="1"/>
      <c r="TTI1312" s="1"/>
      <c r="TTJ1312" s="1"/>
      <c r="TTK1312" s="1"/>
      <c r="TTL1312" s="1"/>
      <c r="TTM1312" s="1"/>
      <c r="TTN1312" s="1"/>
      <c r="TTO1312" s="1"/>
      <c r="TTP1312" s="1"/>
      <c r="TTQ1312" s="1"/>
      <c r="TTR1312" s="1"/>
      <c r="TTS1312" s="1"/>
      <c r="TTT1312" s="1"/>
      <c r="TTU1312" s="1"/>
      <c r="TTV1312" s="1"/>
      <c r="TTW1312" s="1"/>
      <c r="TTX1312" s="1"/>
      <c r="TTY1312" s="1"/>
      <c r="TTZ1312" s="1"/>
      <c r="TUA1312" s="1"/>
      <c r="TUB1312" s="1"/>
      <c r="TUC1312" s="1"/>
      <c r="TUD1312" s="1"/>
      <c r="TUE1312" s="1"/>
      <c r="TUF1312" s="1"/>
      <c r="TUG1312" s="1"/>
      <c r="TUH1312" s="1"/>
      <c r="TUI1312" s="1"/>
      <c r="TUJ1312" s="1"/>
      <c r="TUK1312" s="1"/>
      <c r="TUL1312" s="1"/>
      <c r="TUM1312" s="1"/>
      <c r="TUN1312" s="1"/>
      <c r="TUO1312" s="1"/>
      <c r="TUP1312" s="1"/>
      <c r="TUQ1312" s="1"/>
      <c r="TUR1312" s="1"/>
      <c r="TUS1312" s="1"/>
      <c r="TUT1312" s="1"/>
      <c r="TUU1312" s="1"/>
      <c r="TUV1312" s="1"/>
      <c r="TUW1312" s="1"/>
      <c r="TUX1312" s="1"/>
      <c r="TUY1312" s="1"/>
      <c r="TUZ1312" s="1"/>
      <c r="TVA1312" s="1"/>
      <c r="TVB1312" s="1"/>
      <c r="TVC1312" s="1"/>
      <c r="TVD1312" s="1"/>
      <c r="TVE1312" s="1"/>
      <c r="TVF1312" s="1"/>
      <c r="TVG1312" s="1"/>
      <c r="TVH1312" s="1"/>
      <c r="TVI1312" s="1"/>
      <c r="TVJ1312" s="1"/>
      <c r="TVK1312" s="1"/>
      <c r="TVL1312" s="1"/>
      <c r="TVM1312" s="1"/>
      <c r="TVN1312" s="1"/>
      <c r="TVO1312" s="1"/>
      <c r="TVP1312" s="1"/>
      <c r="TVQ1312" s="1"/>
      <c r="TVR1312" s="1"/>
      <c r="TVS1312" s="1"/>
      <c r="TVT1312" s="1"/>
      <c r="TVU1312" s="1"/>
      <c r="TVV1312" s="1"/>
      <c r="TVW1312" s="1"/>
      <c r="TVX1312" s="1"/>
      <c r="TVY1312" s="1"/>
      <c r="TVZ1312" s="1"/>
      <c r="TWA1312" s="1"/>
      <c r="TWB1312" s="1"/>
      <c r="TWC1312" s="1"/>
      <c r="TWD1312" s="1"/>
      <c r="TWE1312" s="1"/>
      <c r="TWF1312" s="1"/>
      <c r="TWG1312" s="1"/>
      <c r="TWH1312" s="1"/>
      <c r="TWI1312" s="1"/>
      <c r="TWJ1312" s="1"/>
      <c r="TWK1312" s="1"/>
      <c r="TWL1312" s="1"/>
      <c r="TWM1312" s="1"/>
      <c r="TWN1312" s="1"/>
      <c r="TWO1312" s="1"/>
      <c r="TWP1312" s="1"/>
      <c r="TWQ1312" s="1"/>
      <c r="TWR1312" s="1"/>
      <c r="TWS1312" s="1"/>
      <c r="TWT1312" s="1"/>
      <c r="TWU1312" s="1"/>
      <c r="TWV1312" s="1"/>
      <c r="TWW1312" s="1"/>
      <c r="TWX1312" s="1"/>
      <c r="TWY1312" s="1"/>
      <c r="TWZ1312" s="1"/>
      <c r="TXA1312" s="1"/>
      <c r="TXB1312" s="1"/>
      <c r="TXC1312" s="1"/>
      <c r="TXD1312" s="1"/>
      <c r="TXE1312" s="1"/>
      <c r="TXF1312" s="1"/>
      <c r="TXG1312" s="1"/>
      <c r="TXH1312" s="1"/>
      <c r="TXI1312" s="1"/>
      <c r="TXJ1312" s="1"/>
      <c r="TXK1312" s="1"/>
      <c r="TXL1312" s="1"/>
      <c r="TXM1312" s="1"/>
      <c r="TXN1312" s="1"/>
      <c r="TXO1312" s="1"/>
      <c r="TXP1312" s="1"/>
      <c r="TXQ1312" s="1"/>
      <c r="TXR1312" s="1"/>
      <c r="TXS1312" s="1"/>
      <c r="TXT1312" s="1"/>
      <c r="TXU1312" s="1"/>
      <c r="TXV1312" s="1"/>
      <c r="TXW1312" s="1"/>
      <c r="TXX1312" s="1"/>
      <c r="TXY1312" s="1"/>
      <c r="TXZ1312" s="1"/>
      <c r="TYA1312" s="1"/>
      <c r="TYB1312" s="1"/>
      <c r="TYC1312" s="1"/>
      <c r="TYD1312" s="1"/>
      <c r="TYE1312" s="1"/>
      <c r="TYF1312" s="1"/>
      <c r="TYG1312" s="1"/>
      <c r="TYH1312" s="1"/>
      <c r="TYI1312" s="1"/>
      <c r="TYJ1312" s="1"/>
      <c r="TYK1312" s="1"/>
      <c r="TYL1312" s="1"/>
      <c r="TYM1312" s="1"/>
      <c r="TYN1312" s="1"/>
      <c r="TYO1312" s="1"/>
      <c r="TYP1312" s="1"/>
      <c r="TYQ1312" s="1"/>
      <c r="TYR1312" s="1"/>
      <c r="TYS1312" s="1"/>
      <c r="TYT1312" s="1"/>
      <c r="TYU1312" s="1"/>
      <c r="TYV1312" s="1"/>
      <c r="TYW1312" s="1"/>
      <c r="TYX1312" s="1"/>
      <c r="TYY1312" s="1"/>
      <c r="TYZ1312" s="1"/>
      <c r="TZA1312" s="1"/>
      <c r="TZB1312" s="1"/>
      <c r="TZC1312" s="1"/>
      <c r="TZD1312" s="1"/>
      <c r="TZE1312" s="1"/>
      <c r="TZF1312" s="1"/>
      <c r="TZG1312" s="1"/>
      <c r="TZH1312" s="1"/>
      <c r="TZI1312" s="1"/>
      <c r="TZJ1312" s="1"/>
      <c r="TZK1312" s="1"/>
      <c r="TZL1312" s="1"/>
      <c r="TZM1312" s="1"/>
      <c r="TZN1312" s="1"/>
      <c r="TZO1312" s="1"/>
      <c r="TZP1312" s="1"/>
      <c r="TZQ1312" s="1"/>
      <c r="TZR1312" s="1"/>
      <c r="TZS1312" s="1"/>
      <c r="TZT1312" s="1"/>
      <c r="TZU1312" s="1"/>
      <c r="TZV1312" s="1"/>
      <c r="TZW1312" s="1"/>
      <c r="TZX1312" s="1"/>
      <c r="TZY1312" s="1"/>
      <c r="TZZ1312" s="1"/>
      <c r="UAA1312" s="1"/>
      <c r="UAB1312" s="1"/>
      <c r="UAC1312" s="1"/>
      <c r="UAD1312" s="1"/>
      <c r="UAE1312" s="1"/>
      <c r="UAF1312" s="1"/>
      <c r="UAG1312" s="1"/>
      <c r="UAH1312" s="1"/>
      <c r="UAI1312" s="1"/>
      <c r="UAJ1312" s="1"/>
      <c r="UAK1312" s="1"/>
      <c r="UAL1312" s="1"/>
      <c r="UAM1312" s="1"/>
      <c r="UAN1312" s="1"/>
      <c r="UAO1312" s="1"/>
      <c r="UAP1312" s="1"/>
      <c r="UAQ1312" s="1"/>
      <c r="UAR1312" s="1"/>
      <c r="UAS1312" s="1"/>
      <c r="UAT1312" s="1"/>
      <c r="UAU1312" s="1"/>
      <c r="UAV1312" s="1"/>
      <c r="UAW1312" s="1"/>
      <c r="UAX1312" s="1"/>
      <c r="UAY1312" s="1"/>
      <c r="UAZ1312" s="1"/>
      <c r="UBA1312" s="1"/>
      <c r="UBB1312" s="1"/>
      <c r="UBC1312" s="1"/>
      <c r="UBD1312" s="1"/>
      <c r="UBE1312" s="1"/>
      <c r="UBF1312" s="1"/>
      <c r="UBG1312" s="1"/>
      <c r="UBH1312" s="1"/>
      <c r="UBI1312" s="1"/>
      <c r="UBJ1312" s="1"/>
      <c r="UBK1312" s="1"/>
      <c r="UBL1312" s="1"/>
      <c r="UBM1312" s="1"/>
      <c r="UBN1312" s="1"/>
      <c r="UBO1312" s="1"/>
      <c r="UBP1312" s="1"/>
      <c r="UBQ1312" s="1"/>
      <c r="UBR1312" s="1"/>
      <c r="UBS1312" s="1"/>
      <c r="UBT1312" s="1"/>
      <c r="UBU1312" s="1"/>
      <c r="UBV1312" s="1"/>
      <c r="UBW1312" s="1"/>
      <c r="UBX1312" s="1"/>
      <c r="UBY1312" s="1"/>
      <c r="UBZ1312" s="1"/>
      <c r="UCA1312" s="1"/>
      <c r="UCB1312" s="1"/>
      <c r="UCC1312" s="1"/>
      <c r="UCD1312" s="1"/>
      <c r="UCE1312" s="1"/>
      <c r="UCF1312" s="1"/>
      <c r="UCG1312" s="1"/>
      <c r="UCH1312" s="1"/>
      <c r="UCI1312" s="1"/>
      <c r="UCJ1312" s="1"/>
      <c r="UCK1312" s="1"/>
      <c r="UCL1312" s="1"/>
      <c r="UCM1312" s="1"/>
      <c r="UCN1312" s="1"/>
      <c r="UCO1312" s="1"/>
      <c r="UCP1312" s="1"/>
      <c r="UCQ1312" s="1"/>
      <c r="UCR1312" s="1"/>
      <c r="UCS1312" s="1"/>
      <c r="UCT1312" s="1"/>
      <c r="UCU1312" s="1"/>
      <c r="UCV1312" s="1"/>
      <c r="UCW1312" s="1"/>
      <c r="UCX1312" s="1"/>
      <c r="UCY1312" s="1"/>
      <c r="UCZ1312" s="1"/>
      <c r="UDA1312" s="1"/>
      <c r="UDB1312" s="1"/>
      <c r="UDC1312" s="1"/>
      <c r="UDD1312" s="1"/>
      <c r="UDE1312" s="1"/>
      <c r="UDF1312" s="1"/>
      <c r="UDG1312" s="1"/>
      <c r="UDH1312" s="1"/>
      <c r="UDI1312" s="1"/>
      <c r="UDJ1312" s="1"/>
      <c r="UDK1312" s="1"/>
      <c r="UDL1312" s="1"/>
      <c r="UDM1312" s="1"/>
      <c r="UDN1312" s="1"/>
      <c r="UDO1312" s="1"/>
      <c r="UDP1312" s="1"/>
      <c r="UDQ1312" s="1"/>
      <c r="UDR1312" s="1"/>
      <c r="UDS1312" s="1"/>
      <c r="UDT1312" s="1"/>
      <c r="UDU1312" s="1"/>
      <c r="UDV1312" s="1"/>
      <c r="UDW1312" s="1"/>
      <c r="UDX1312" s="1"/>
      <c r="UDY1312" s="1"/>
      <c r="UDZ1312" s="1"/>
      <c r="UEA1312" s="1"/>
      <c r="UEB1312" s="1"/>
      <c r="UEC1312" s="1"/>
      <c r="UED1312" s="1"/>
      <c r="UEE1312" s="1"/>
      <c r="UEF1312" s="1"/>
      <c r="UEG1312" s="1"/>
      <c r="UEH1312" s="1"/>
      <c r="UEI1312" s="1"/>
      <c r="UEJ1312" s="1"/>
      <c r="UEK1312" s="1"/>
      <c r="UEL1312" s="1"/>
      <c r="UEM1312" s="1"/>
      <c r="UEN1312" s="1"/>
      <c r="UEO1312" s="1"/>
      <c r="UEP1312" s="1"/>
      <c r="UEQ1312" s="1"/>
      <c r="UER1312" s="1"/>
      <c r="UES1312" s="1"/>
      <c r="UET1312" s="1"/>
      <c r="UEU1312" s="1"/>
      <c r="UEV1312" s="1"/>
      <c r="UEW1312" s="1"/>
      <c r="UEX1312" s="1"/>
      <c r="UEY1312" s="1"/>
      <c r="UEZ1312" s="1"/>
      <c r="UFA1312" s="1"/>
      <c r="UFB1312" s="1"/>
      <c r="UFC1312" s="1"/>
      <c r="UFD1312" s="1"/>
      <c r="UFE1312" s="1"/>
      <c r="UFF1312" s="1"/>
      <c r="UFG1312" s="1"/>
      <c r="UFH1312" s="1"/>
      <c r="UFI1312" s="1"/>
      <c r="UFJ1312" s="1"/>
      <c r="UFK1312" s="1"/>
      <c r="UFL1312" s="1"/>
      <c r="UFM1312" s="1"/>
      <c r="UFN1312" s="1"/>
      <c r="UFO1312" s="1"/>
      <c r="UFP1312" s="1"/>
      <c r="UFQ1312" s="1"/>
      <c r="UFR1312" s="1"/>
      <c r="UFS1312" s="1"/>
      <c r="UFT1312" s="1"/>
      <c r="UFU1312" s="1"/>
      <c r="UFV1312" s="1"/>
      <c r="UFW1312" s="1"/>
      <c r="UFX1312" s="1"/>
      <c r="UFY1312" s="1"/>
      <c r="UFZ1312" s="1"/>
      <c r="UGA1312" s="1"/>
      <c r="UGB1312" s="1"/>
      <c r="UGC1312" s="1"/>
      <c r="UGD1312" s="1"/>
      <c r="UGE1312" s="1"/>
      <c r="UGF1312" s="1"/>
      <c r="UGG1312" s="1"/>
      <c r="UGH1312" s="1"/>
      <c r="UGI1312" s="1"/>
      <c r="UGJ1312" s="1"/>
      <c r="UGK1312" s="1"/>
      <c r="UGL1312" s="1"/>
      <c r="UGM1312" s="1"/>
      <c r="UGN1312" s="1"/>
      <c r="UGO1312" s="1"/>
      <c r="UGP1312" s="1"/>
      <c r="UGQ1312" s="1"/>
      <c r="UGR1312" s="1"/>
      <c r="UGS1312" s="1"/>
      <c r="UGT1312" s="1"/>
      <c r="UGU1312" s="1"/>
      <c r="UGV1312" s="1"/>
      <c r="UGW1312" s="1"/>
      <c r="UGX1312" s="1"/>
      <c r="UGY1312" s="1"/>
      <c r="UGZ1312" s="1"/>
      <c r="UHA1312" s="1"/>
      <c r="UHB1312" s="1"/>
      <c r="UHC1312" s="1"/>
      <c r="UHD1312" s="1"/>
      <c r="UHE1312" s="1"/>
      <c r="UHF1312" s="1"/>
      <c r="UHG1312" s="1"/>
      <c r="UHH1312" s="1"/>
      <c r="UHI1312" s="1"/>
      <c r="UHJ1312" s="1"/>
      <c r="UHK1312" s="1"/>
      <c r="UHL1312" s="1"/>
      <c r="UHM1312" s="1"/>
      <c r="UHN1312" s="1"/>
      <c r="UHO1312" s="1"/>
      <c r="UHP1312" s="1"/>
      <c r="UHQ1312" s="1"/>
      <c r="UHR1312" s="1"/>
      <c r="UHS1312" s="1"/>
      <c r="UHT1312" s="1"/>
      <c r="UHU1312" s="1"/>
      <c r="UHV1312" s="1"/>
      <c r="UHW1312" s="1"/>
      <c r="UHX1312" s="1"/>
      <c r="UHY1312" s="1"/>
      <c r="UHZ1312" s="1"/>
      <c r="UIA1312" s="1"/>
      <c r="UIB1312" s="1"/>
      <c r="UIC1312" s="1"/>
      <c r="UID1312" s="1"/>
      <c r="UIE1312" s="1"/>
      <c r="UIF1312" s="1"/>
      <c r="UIG1312" s="1"/>
      <c r="UIH1312" s="1"/>
      <c r="UII1312" s="1"/>
      <c r="UIJ1312" s="1"/>
      <c r="UIK1312" s="1"/>
      <c r="UIL1312" s="1"/>
      <c r="UIM1312" s="1"/>
      <c r="UIN1312" s="1"/>
      <c r="UIO1312" s="1"/>
      <c r="UIP1312" s="1"/>
      <c r="UIQ1312" s="1"/>
      <c r="UIR1312" s="1"/>
      <c r="UIS1312" s="1"/>
      <c r="UIT1312" s="1"/>
      <c r="UIU1312" s="1"/>
      <c r="UIV1312" s="1"/>
      <c r="UIW1312" s="1"/>
      <c r="UIX1312" s="1"/>
      <c r="UIY1312" s="1"/>
      <c r="UIZ1312" s="1"/>
      <c r="UJA1312" s="1"/>
      <c r="UJB1312" s="1"/>
      <c r="UJC1312" s="1"/>
      <c r="UJD1312" s="1"/>
      <c r="UJE1312" s="1"/>
      <c r="UJF1312" s="1"/>
      <c r="UJG1312" s="1"/>
      <c r="UJH1312" s="1"/>
      <c r="UJI1312" s="1"/>
      <c r="UJJ1312" s="1"/>
      <c r="UJK1312" s="1"/>
      <c r="UJL1312" s="1"/>
      <c r="UJM1312" s="1"/>
      <c r="UJN1312" s="1"/>
      <c r="UJO1312" s="1"/>
      <c r="UJP1312" s="1"/>
      <c r="UJQ1312" s="1"/>
      <c r="UJR1312" s="1"/>
      <c r="UJS1312" s="1"/>
      <c r="UJT1312" s="1"/>
      <c r="UJU1312" s="1"/>
      <c r="UJV1312" s="1"/>
      <c r="UJW1312" s="1"/>
      <c r="UJX1312" s="1"/>
      <c r="UJY1312" s="1"/>
      <c r="UJZ1312" s="1"/>
      <c r="UKA1312" s="1"/>
      <c r="UKB1312" s="1"/>
      <c r="UKC1312" s="1"/>
      <c r="UKD1312" s="1"/>
      <c r="UKE1312" s="1"/>
      <c r="UKF1312" s="1"/>
      <c r="UKG1312" s="1"/>
      <c r="UKH1312" s="1"/>
      <c r="UKI1312" s="1"/>
      <c r="UKJ1312" s="1"/>
      <c r="UKK1312" s="1"/>
      <c r="UKL1312" s="1"/>
      <c r="UKM1312" s="1"/>
      <c r="UKN1312" s="1"/>
      <c r="UKO1312" s="1"/>
      <c r="UKP1312" s="1"/>
      <c r="UKQ1312" s="1"/>
      <c r="UKR1312" s="1"/>
      <c r="UKS1312" s="1"/>
      <c r="UKT1312" s="1"/>
      <c r="UKU1312" s="1"/>
      <c r="UKV1312" s="1"/>
      <c r="UKW1312" s="1"/>
      <c r="UKX1312" s="1"/>
      <c r="UKY1312" s="1"/>
      <c r="UKZ1312" s="1"/>
      <c r="ULA1312" s="1"/>
      <c r="ULB1312" s="1"/>
      <c r="ULC1312" s="1"/>
      <c r="ULD1312" s="1"/>
      <c r="ULE1312" s="1"/>
      <c r="ULF1312" s="1"/>
      <c r="ULG1312" s="1"/>
      <c r="ULH1312" s="1"/>
      <c r="ULI1312" s="1"/>
      <c r="ULJ1312" s="1"/>
      <c r="ULK1312" s="1"/>
      <c r="ULL1312" s="1"/>
      <c r="ULM1312" s="1"/>
      <c r="ULN1312" s="1"/>
      <c r="ULO1312" s="1"/>
      <c r="ULP1312" s="1"/>
      <c r="ULQ1312" s="1"/>
      <c r="ULR1312" s="1"/>
      <c r="ULS1312" s="1"/>
      <c r="ULT1312" s="1"/>
      <c r="ULU1312" s="1"/>
      <c r="ULV1312" s="1"/>
      <c r="ULW1312" s="1"/>
      <c r="ULX1312" s="1"/>
      <c r="ULY1312" s="1"/>
      <c r="ULZ1312" s="1"/>
      <c r="UMA1312" s="1"/>
      <c r="UMB1312" s="1"/>
      <c r="UMC1312" s="1"/>
      <c r="UMD1312" s="1"/>
      <c r="UME1312" s="1"/>
      <c r="UMF1312" s="1"/>
      <c r="UMG1312" s="1"/>
      <c r="UMH1312" s="1"/>
      <c r="UMI1312" s="1"/>
      <c r="UMJ1312" s="1"/>
      <c r="UMK1312" s="1"/>
      <c r="UML1312" s="1"/>
      <c r="UMM1312" s="1"/>
      <c r="UMN1312" s="1"/>
      <c r="UMO1312" s="1"/>
      <c r="UMP1312" s="1"/>
      <c r="UMQ1312" s="1"/>
      <c r="UMR1312" s="1"/>
      <c r="UMS1312" s="1"/>
      <c r="UMT1312" s="1"/>
      <c r="UMU1312" s="1"/>
      <c r="UMV1312" s="1"/>
      <c r="UMW1312" s="1"/>
      <c r="UMX1312" s="1"/>
      <c r="UMY1312" s="1"/>
      <c r="UMZ1312" s="1"/>
      <c r="UNA1312" s="1"/>
      <c r="UNB1312" s="1"/>
      <c r="UNC1312" s="1"/>
      <c r="UND1312" s="1"/>
      <c r="UNE1312" s="1"/>
      <c r="UNF1312" s="1"/>
      <c r="UNG1312" s="1"/>
      <c r="UNH1312" s="1"/>
      <c r="UNI1312" s="1"/>
      <c r="UNJ1312" s="1"/>
      <c r="UNK1312" s="1"/>
      <c r="UNL1312" s="1"/>
      <c r="UNM1312" s="1"/>
      <c r="UNN1312" s="1"/>
      <c r="UNO1312" s="1"/>
      <c r="UNP1312" s="1"/>
      <c r="UNQ1312" s="1"/>
      <c r="UNR1312" s="1"/>
      <c r="UNS1312" s="1"/>
      <c r="UNT1312" s="1"/>
      <c r="UNU1312" s="1"/>
      <c r="UNV1312" s="1"/>
      <c r="UNW1312" s="1"/>
      <c r="UNX1312" s="1"/>
      <c r="UNY1312" s="1"/>
      <c r="UNZ1312" s="1"/>
      <c r="UOA1312" s="1"/>
      <c r="UOB1312" s="1"/>
      <c r="UOC1312" s="1"/>
      <c r="UOD1312" s="1"/>
      <c r="UOE1312" s="1"/>
      <c r="UOF1312" s="1"/>
      <c r="UOG1312" s="1"/>
      <c r="UOH1312" s="1"/>
      <c r="UOI1312" s="1"/>
      <c r="UOJ1312" s="1"/>
      <c r="UOK1312" s="1"/>
      <c r="UOL1312" s="1"/>
      <c r="UOM1312" s="1"/>
      <c r="UON1312" s="1"/>
      <c r="UOO1312" s="1"/>
      <c r="UOP1312" s="1"/>
      <c r="UOQ1312" s="1"/>
      <c r="UOR1312" s="1"/>
      <c r="UOS1312" s="1"/>
      <c r="UOT1312" s="1"/>
      <c r="UOU1312" s="1"/>
      <c r="UOV1312" s="1"/>
      <c r="UOW1312" s="1"/>
      <c r="UOX1312" s="1"/>
      <c r="UOY1312" s="1"/>
      <c r="UOZ1312" s="1"/>
      <c r="UPA1312" s="1"/>
      <c r="UPB1312" s="1"/>
      <c r="UPC1312" s="1"/>
      <c r="UPD1312" s="1"/>
      <c r="UPE1312" s="1"/>
      <c r="UPF1312" s="1"/>
      <c r="UPG1312" s="1"/>
      <c r="UPH1312" s="1"/>
      <c r="UPI1312" s="1"/>
      <c r="UPJ1312" s="1"/>
      <c r="UPK1312" s="1"/>
      <c r="UPL1312" s="1"/>
      <c r="UPM1312" s="1"/>
      <c r="UPN1312" s="1"/>
      <c r="UPO1312" s="1"/>
      <c r="UPP1312" s="1"/>
      <c r="UPQ1312" s="1"/>
      <c r="UPR1312" s="1"/>
      <c r="UPS1312" s="1"/>
      <c r="UPT1312" s="1"/>
      <c r="UPU1312" s="1"/>
      <c r="UPV1312" s="1"/>
      <c r="UPW1312" s="1"/>
      <c r="UPX1312" s="1"/>
      <c r="UPY1312" s="1"/>
      <c r="UPZ1312" s="1"/>
      <c r="UQA1312" s="1"/>
      <c r="UQB1312" s="1"/>
      <c r="UQC1312" s="1"/>
      <c r="UQD1312" s="1"/>
      <c r="UQE1312" s="1"/>
      <c r="UQF1312" s="1"/>
      <c r="UQG1312" s="1"/>
      <c r="UQH1312" s="1"/>
      <c r="UQI1312" s="1"/>
      <c r="UQJ1312" s="1"/>
      <c r="UQK1312" s="1"/>
      <c r="UQL1312" s="1"/>
      <c r="UQM1312" s="1"/>
      <c r="UQN1312" s="1"/>
      <c r="UQO1312" s="1"/>
      <c r="UQP1312" s="1"/>
      <c r="UQQ1312" s="1"/>
      <c r="UQR1312" s="1"/>
      <c r="UQS1312" s="1"/>
      <c r="UQT1312" s="1"/>
      <c r="UQU1312" s="1"/>
      <c r="UQV1312" s="1"/>
      <c r="UQW1312" s="1"/>
      <c r="UQX1312" s="1"/>
      <c r="UQY1312" s="1"/>
      <c r="UQZ1312" s="1"/>
      <c r="URA1312" s="1"/>
      <c r="URB1312" s="1"/>
      <c r="URC1312" s="1"/>
      <c r="URD1312" s="1"/>
      <c r="URE1312" s="1"/>
      <c r="URF1312" s="1"/>
      <c r="URG1312" s="1"/>
      <c r="URH1312" s="1"/>
      <c r="URI1312" s="1"/>
      <c r="URJ1312" s="1"/>
      <c r="URK1312" s="1"/>
      <c r="URL1312" s="1"/>
      <c r="URM1312" s="1"/>
      <c r="URN1312" s="1"/>
      <c r="URO1312" s="1"/>
      <c r="URP1312" s="1"/>
      <c r="URQ1312" s="1"/>
      <c r="URR1312" s="1"/>
      <c r="URS1312" s="1"/>
      <c r="URT1312" s="1"/>
      <c r="URU1312" s="1"/>
      <c r="URV1312" s="1"/>
      <c r="URW1312" s="1"/>
      <c r="URX1312" s="1"/>
      <c r="URY1312" s="1"/>
      <c r="URZ1312" s="1"/>
      <c r="USA1312" s="1"/>
      <c r="USB1312" s="1"/>
      <c r="USC1312" s="1"/>
      <c r="USD1312" s="1"/>
      <c r="USE1312" s="1"/>
      <c r="USF1312" s="1"/>
      <c r="USG1312" s="1"/>
      <c r="USH1312" s="1"/>
      <c r="USI1312" s="1"/>
      <c r="USJ1312" s="1"/>
      <c r="USK1312" s="1"/>
      <c r="USL1312" s="1"/>
      <c r="USM1312" s="1"/>
      <c r="USN1312" s="1"/>
      <c r="USO1312" s="1"/>
      <c r="USP1312" s="1"/>
      <c r="USQ1312" s="1"/>
      <c r="USR1312" s="1"/>
      <c r="USS1312" s="1"/>
      <c r="UST1312" s="1"/>
      <c r="USU1312" s="1"/>
      <c r="USV1312" s="1"/>
      <c r="USW1312" s="1"/>
      <c r="USX1312" s="1"/>
      <c r="USY1312" s="1"/>
      <c r="USZ1312" s="1"/>
      <c r="UTA1312" s="1"/>
      <c r="UTB1312" s="1"/>
      <c r="UTC1312" s="1"/>
      <c r="UTD1312" s="1"/>
      <c r="UTE1312" s="1"/>
      <c r="UTF1312" s="1"/>
      <c r="UTG1312" s="1"/>
      <c r="UTH1312" s="1"/>
      <c r="UTI1312" s="1"/>
      <c r="UTJ1312" s="1"/>
      <c r="UTK1312" s="1"/>
      <c r="UTL1312" s="1"/>
      <c r="UTM1312" s="1"/>
      <c r="UTN1312" s="1"/>
      <c r="UTO1312" s="1"/>
      <c r="UTP1312" s="1"/>
      <c r="UTQ1312" s="1"/>
      <c r="UTR1312" s="1"/>
      <c r="UTS1312" s="1"/>
      <c r="UTT1312" s="1"/>
      <c r="UTU1312" s="1"/>
      <c r="UTV1312" s="1"/>
      <c r="UTW1312" s="1"/>
      <c r="UTX1312" s="1"/>
      <c r="UTY1312" s="1"/>
      <c r="UTZ1312" s="1"/>
      <c r="UUA1312" s="1"/>
      <c r="UUB1312" s="1"/>
      <c r="UUC1312" s="1"/>
      <c r="UUD1312" s="1"/>
      <c r="UUE1312" s="1"/>
      <c r="UUF1312" s="1"/>
      <c r="UUG1312" s="1"/>
      <c r="UUH1312" s="1"/>
      <c r="UUI1312" s="1"/>
      <c r="UUJ1312" s="1"/>
      <c r="UUK1312" s="1"/>
      <c r="UUL1312" s="1"/>
      <c r="UUM1312" s="1"/>
      <c r="UUN1312" s="1"/>
      <c r="UUO1312" s="1"/>
      <c r="UUP1312" s="1"/>
      <c r="UUQ1312" s="1"/>
      <c r="UUR1312" s="1"/>
      <c r="UUS1312" s="1"/>
      <c r="UUT1312" s="1"/>
      <c r="UUU1312" s="1"/>
      <c r="UUV1312" s="1"/>
      <c r="UUW1312" s="1"/>
      <c r="UUX1312" s="1"/>
      <c r="UUY1312" s="1"/>
      <c r="UUZ1312" s="1"/>
      <c r="UVA1312" s="1"/>
      <c r="UVB1312" s="1"/>
      <c r="UVC1312" s="1"/>
      <c r="UVD1312" s="1"/>
      <c r="UVE1312" s="1"/>
      <c r="UVF1312" s="1"/>
      <c r="UVG1312" s="1"/>
      <c r="UVH1312" s="1"/>
      <c r="UVI1312" s="1"/>
      <c r="UVJ1312" s="1"/>
      <c r="UVK1312" s="1"/>
      <c r="UVL1312" s="1"/>
      <c r="UVM1312" s="1"/>
      <c r="UVN1312" s="1"/>
      <c r="UVO1312" s="1"/>
      <c r="UVP1312" s="1"/>
      <c r="UVQ1312" s="1"/>
      <c r="UVR1312" s="1"/>
      <c r="UVS1312" s="1"/>
      <c r="UVT1312" s="1"/>
      <c r="UVU1312" s="1"/>
      <c r="UVV1312" s="1"/>
      <c r="UVW1312" s="1"/>
      <c r="UVX1312" s="1"/>
      <c r="UVY1312" s="1"/>
      <c r="UVZ1312" s="1"/>
      <c r="UWA1312" s="1"/>
      <c r="UWB1312" s="1"/>
      <c r="UWC1312" s="1"/>
      <c r="UWD1312" s="1"/>
      <c r="UWE1312" s="1"/>
      <c r="UWF1312" s="1"/>
      <c r="UWG1312" s="1"/>
      <c r="UWH1312" s="1"/>
      <c r="UWI1312" s="1"/>
      <c r="UWJ1312" s="1"/>
      <c r="UWK1312" s="1"/>
      <c r="UWL1312" s="1"/>
      <c r="UWM1312" s="1"/>
      <c r="UWN1312" s="1"/>
      <c r="UWO1312" s="1"/>
      <c r="UWP1312" s="1"/>
      <c r="UWQ1312" s="1"/>
      <c r="UWR1312" s="1"/>
      <c r="UWS1312" s="1"/>
      <c r="UWT1312" s="1"/>
      <c r="UWU1312" s="1"/>
      <c r="UWV1312" s="1"/>
      <c r="UWW1312" s="1"/>
      <c r="UWX1312" s="1"/>
      <c r="UWY1312" s="1"/>
      <c r="UWZ1312" s="1"/>
      <c r="UXA1312" s="1"/>
      <c r="UXB1312" s="1"/>
      <c r="UXC1312" s="1"/>
      <c r="UXD1312" s="1"/>
      <c r="UXE1312" s="1"/>
      <c r="UXF1312" s="1"/>
      <c r="UXG1312" s="1"/>
      <c r="UXH1312" s="1"/>
      <c r="UXI1312" s="1"/>
      <c r="UXJ1312" s="1"/>
      <c r="UXK1312" s="1"/>
      <c r="UXL1312" s="1"/>
      <c r="UXM1312" s="1"/>
      <c r="UXN1312" s="1"/>
      <c r="UXO1312" s="1"/>
      <c r="UXP1312" s="1"/>
      <c r="UXQ1312" s="1"/>
      <c r="UXR1312" s="1"/>
      <c r="UXS1312" s="1"/>
      <c r="UXT1312" s="1"/>
      <c r="UXU1312" s="1"/>
      <c r="UXV1312" s="1"/>
      <c r="UXW1312" s="1"/>
      <c r="UXX1312" s="1"/>
      <c r="UXY1312" s="1"/>
      <c r="UXZ1312" s="1"/>
      <c r="UYA1312" s="1"/>
      <c r="UYB1312" s="1"/>
      <c r="UYC1312" s="1"/>
      <c r="UYD1312" s="1"/>
      <c r="UYE1312" s="1"/>
      <c r="UYF1312" s="1"/>
      <c r="UYG1312" s="1"/>
      <c r="UYH1312" s="1"/>
      <c r="UYI1312" s="1"/>
      <c r="UYJ1312" s="1"/>
      <c r="UYK1312" s="1"/>
      <c r="UYL1312" s="1"/>
      <c r="UYM1312" s="1"/>
      <c r="UYN1312" s="1"/>
      <c r="UYO1312" s="1"/>
      <c r="UYP1312" s="1"/>
      <c r="UYQ1312" s="1"/>
      <c r="UYR1312" s="1"/>
      <c r="UYS1312" s="1"/>
      <c r="UYT1312" s="1"/>
      <c r="UYU1312" s="1"/>
      <c r="UYV1312" s="1"/>
      <c r="UYW1312" s="1"/>
      <c r="UYX1312" s="1"/>
      <c r="UYY1312" s="1"/>
      <c r="UYZ1312" s="1"/>
      <c r="UZA1312" s="1"/>
      <c r="UZB1312" s="1"/>
      <c r="UZC1312" s="1"/>
      <c r="UZD1312" s="1"/>
      <c r="UZE1312" s="1"/>
      <c r="UZF1312" s="1"/>
      <c r="UZG1312" s="1"/>
      <c r="UZH1312" s="1"/>
      <c r="UZI1312" s="1"/>
      <c r="UZJ1312" s="1"/>
      <c r="UZK1312" s="1"/>
      <c r="UZL1312" s="1"/>
      <c r="UZM1312" s="1"/>
      <c r="UZN1312" s="1"/>
      <c r="UZO1312" s="1"/>
      <c r="UZP1312" s="1"/>
      <c r="UZQ1312" s="1"/>
      <c r="UZR1312" s="1"/>
      <c r="UZS1312" s="1"/>
      <c r="UZT1312" s="1"/>
      <c r="UZU1312" s="1"/>
      <c r="UZV1312" s="1"/>
      <c r="UZW1312" s="1"/>
      <c r="UZX1312" s="1"/>
      <c r="UZY1312" s="1"/>
      <c r="UZZ1312" s="1"/>
      <c r="VAA1312" s="1"/>
      <c r="VAB1312" s="1"/>
      <c r="VAC1312" s="1"/>
      <c r="VAD1312" s="1"/>
      <c r="VAE1312" s="1"/>
      <c r="VAF1312" s="1"/>
      <c r="VAG1312" s="1"/>
      <c r="VAH1312" s="1"/>
      <c r="VAI1312" s="1"/>
      <c r="VAJ1312" s="1"/>
      <c r="VAK1312" s="1"/>
      <c r="VAL1312" s="1"/>
      <c r="VAM1312" s="1"/>
      <c r="VAN1312" s="1"/>
      <c r="VAO1312" s="1"/>
      <c r="VAP1312" s="1"/>
      <c r="VAQ1312" s="1"/>
      <c r="VAR1312" s="1"/>
      <c r="VAS1312" s="1"/>
      <c r="VAT1312" s="1"/>
      <c r="VAU1312" s="1"/>
      <c r="VAV1312" s="1"/>
      <c r="VAW1312" s="1"/>
      <c r="VAX1312" s="1"/>
      <c r="VAY1312" s="1"/>
      <c r="VAZ1312" s="1"/>
      <c r="VBA1312" s="1"/>
      <c r="VBB1312" s="1"/>
      <c r="VBC1312" s="1"/>
      <c r="VBD1312" s="1"/>
      <c r="VBE1312" s="1"/>
      <c r="VBF1312" s="1"/>
      <c r="VBG1312" s="1"/>
      <c r="VBH1312" s="1"/>
      <c r="VBI1312" s="1"/>
      <c r="VBJ1312" s="1"/>
      <c r="VBK1312" s="1"/>
      <c r="VBL1312" s="1"/>
      <c r="VBM1312" s="1"/>
      <c r="VBN1312" s="1"/>
      <c r="VBO1312" s="1"/>
      <c r="VBP1312" s="1"/>
      <c r="VBQ1312" s="1"/>
      <c r="VBR1312" s="1"/>
      <c r="VBS1312" s="1"/>
      <c r="VBT1312" s="1"/>
      <c r="VBU1312" s="1"/>
      <c r="VBV1312" s="1"/>
      <c r="VBW1312" s="1"/>
      <c r="VBX1312" s="1"/>
      <c r="VBY1312" s="1"/>
      <c r="VBZ1312" s="1"/>
      <c r="VCA1312" s="1"/>
      <c r="VCB1312" s="1"/>
      <c r="VCC1312" s="1"/>
      <c r="VCD1312" s="1"/>
      <c r="VCE1312" s="1"/>
      <c r="VCF1312" s="1"/>
      <c r="VCG1312" s="1"/>
      <c r="VCH1312" s="1"/>
      <c r="VCI1312" s="1"/>
      <c r="VCJ1312" s="1"/>
      <c r="VCK1312" s="1"/>
      <c r="VCL1312" s="1"/>
      <c r="VCM1312" s="1"/>
      <c r="VCN1312" s="1"/>
      <c r="VCO1312" s="1"/>
      <c r="VCP1312" s="1"/>
      <c r="VCQ1312" s="1"/>
      <c r="VCR1312" s="1"/>
      <c r="VCS1312" s="1"/>
      <c r="VCT1312" s="1"/>
      <c r="VCU1312" s="1"/>
      <c r="VCV1312" s="1"/>
      <c r="VCW1312" s="1"/>
      <c r="VCX1312" s="1"/>
      <c r="VCY1312" s="1"/>
      <c r="VCZ1312" s="1"/>
      <c r="VDA1312" s="1"/>
      <c r="VDB1312" s="1"/>
      <c r="VDC1312" s="1"/>
      <c r="VDD1312" s="1"/>
      <c r="VDE1312" s="1"/>
      <c r="VDF1312" s="1"/>
      <c r="VDG1312" s="1"/>
      <c r="VDH1312" s="1"/>
      <c r="VDI1312" s="1"/>
      <c r="VDJ1312" s="1"/>
      <c r="VDK1312" s="1"/>
      <c r="VDL1312" s="1"/>
      <c r="VDM1312" s="1"/>
      <c r="VDN1312" s="1"/>
      <c r="VDO1312" s="1"/>
      <c r="VDP1312" s="1"/>
      <c r="VDQ1312" s="1"/>
      <c r="VDR1312" s="1"/>
      <c r="VDS1312" s="1"/>
      <c r="VDT1312" s="1"/>
      <c r="VDU1312" s="1"/>
      <c r="VDV1312" s="1"/>
      <c r="VDW1312" s="1"/>
      <c r="VDX1312" s="1"/>
      <c r="VDY1312" s="1"/>
      <c r="VDZ1312" s="1"/>
      <c r="VEA1312" s="1"/>
      <c r="VEB1312" s="1"/>
      <c r="VEC1312" s="1"/>
      <c r="VED1312" s="1"/>
      <c r="VEE1312" s="1"/>
      <c r="VEF1312" s="1"/>
      <c r="VEG1312" s="1"/>
      <c r="VEH1312" s="1"/>
      <c r="VEI1312" s="1"/>
      <c r="VEJ1312" s="1"/>
      <c r="VEK1312" s="1"/>
      <c r="VEL1312" s="1"/>
      <c r="VEM1312" s="1"/>
      <c r="VEN1312" s="1"/>
      <c r="VEO1312" s="1"/>
      <c r="VEP1312" s="1"/>
      <c r="VEQ1312" s="1"/>
      <c r="VER1312" s="1"/>
      <c r="VES1312" s="1"/>
      <c r="VET1312" s="1"/>
      <c r="VEU1312" s="1"/>
      <c r="VEV1312" s="1"/>
      <c r="VEW1312" s="1"/>
      <c r="VEX1312" s="1"/>
      <c r="VEY1312" s="1"/>
      <c r="VEZ1312" s="1"/>
      <c r="VFA1312" s="1"/>
      <c r="VFB1312" s="1"/>
      <c r="VFC1312" s="1"/>
      <c r="VFD1312" s="1"/>
      <c r="VFE1312" s="1"/>
      <c r="VFF1312" s="1"/>
      <c r="VFG1312" s="1"/>
      <c r="VFH1312" s="1"/>
      <c r="VFI1312" s="1"/>
      <c r="VFJ1312" s="1"/>
      <c r="VFK1312" s="1"/>
      <c r="VFL1312" s="1"/>
      <c r="VFM1312" s="1"/>
      <c r="VFN1312" s="1"/>
      <c r="VFO1312" s="1"/>
      <c r="VFP1312" s="1"/>
      <c r="VFQ1312" s="1"/>
      <c r="VFR1312" s="1"/>
      <c r="VFS1312" s="1"/>
      <c r="VFT1312" s="1"/>
      <c r="VFU1312" s="1"/>
      <c r="VFV1312" s="1"/>
      <c r="VFW1312" s="1"/>
      <c r="VFX1312" s="1"/>
      <c r="VFY1312" s="1"/>
      <c r="VFZ1312" s="1"/>
      <c r="VGA1312" s="1"/>
      <c r="VGB1312" s="1"/>
      <c r="VGC1312" s="1"/>
      <c r="VGD1312" s="1"/>
      <c r="VGE1312" s="1"/>
      <c r="VGF1312" s="1"/>
      <c r="VGG1312" s="1"/>
      <c r="VGH1312" s="1"/>
      <c r="VGI1312" s="1"/>
      <c r="VGJ1312" s="1"/>
      <c r="VGK1312" s="1"/>
      <c r="VGL1312" s="1"/>
      <c r="VGM1312" s="1"/>
      <c r="VGN1312" s="1"/>
      <c r="VGO1312" s="1"/>
      <c r="VGP1312" s="1"/>
      <c r="VGQ1312" s="1"/>
      <c r="VGR1312" s="1"/>
      <c r="VGS1312" s="1"/>
      <c r="VGT1312" s="1"/>
      <c r="VGU1312" s="1"/>
      <c r="VGV1312" s="1"/>
      <c r="VGW1312" s="1"/>
      <c r="VGX1312" s="1"/>
      <c r="VGY1312" s="1"/>
      <c r="VGZ1312" s="1"/>
      <c r="VHA1312" s="1"/>
      <c r="VHB1312" s="1"/>
      <c r="VHC1312" s="1"/>
      <c r="VHD1312" s="1"/>
      <c r="VHE1312" s="1"/>
      <c r="VHF1312" s="1"/>
      <c r="VHG1312" s="1"/>
      <c r="VHH1312" s="1"/>
      <c r="VHI1312" s="1"/>
      <c r="VHJ1312" s="1"/>
      <c r="VHK1312" s="1"/>
      <c r="VHL1312" s="1"/>
      <c r="VHM1312" s="1"/>
      <c r="VHN1312" s="1"/>
      <c r="VHO1312" s="1"/>
      <c r="VHP1312" s="1"/>
      <c r="VHQ1312" s="1"/>
      <c r="VHR1312" s="1"/>
      <c r="VHS1312" s="1"/>
      <c r="VHT1312" s="1"/>
      <c r="VHU1312" s="1"/>
      <c r="VHV1312" s="1"/>
      <c r="VHW1312" s="1"/>
      <c r="VHX1312" s="1"/>
      <c r="VHY1312" s="1"/>
      <c r="VHZ1312" s="1"/>
      <c r="VIA1312" s="1"/>
      <c r="VIB1312" s="1"/>
      <c r="VIC1312" s="1"/>
      <c r="VID1312" s="1"/>
      <c r="VIE1312" s="1"/>
      <c r="VIF1312" s="1"/>
      <c r="VIG1312" s="1"/>
      <c r="VIH1312" s="1"/>
      <c r="VII1312" s="1"/>
      <c r="VIJ1312" s="1"/>
      <c r="VIK1312" s="1"/>
      <c r="VIL1312" s="1"/>
      <c r="VIM1312" s="1"/>
      <c r="VIN1312" s="1"/>
      <c r="VIO1312" s="1"/>
      <c r="VIP1312" s="1"/>
      <c r="VIQ1312" s="1"/>
      <c r="VIR1312" s="1"/>
      <c r="VIS1312" s="1"/>
      <c r="VIT1312" s="1"/>
      <c r="VIU1312" s="1"/>
      <c r="VIV1312" s="1"/>
      <c r="VIW1312" s="1"/>
      <c r="VIX1312" s="1"/>
      <c r="VIY1312" s="1"/>
      <c r="VIZ1312" s="1"/>
      <c r="VJA1312" s="1"/>
      <c r="VJB1312" s="1"/>
      <c r="VJC1312" s="1"/>
      <c r="VJD1312" s="1"/>
      <c r="VJE1312" s="1"/>
      <c r="VJF1312" s="1"/>
      <c r="VJG1312" s="1"/>
      <c r="VJH1312" s="1"/>
      <c r="VJI1312" s="1"/>
      <c r="VJJ1312" s="1"/>
      <c r="VJK1312" s="1"/>
      <c r="VJL1312" s="1"/>
      <c r="VJM1312" s="1"/>
      <c r="VJN1312" s="1"/>
      <c r="VJO1312" s="1"/>
      <c r="VJP1312" s="1"/>
      <c r="VJQ1312" s="1"/>
      <c r="VJR1312" s="1"/>
      <c r="VJS1312" s="1"/>
      <c r="VJT1312" s="1"/>
      <c r="VJU1312" s="1"/>
      <c r="VJV1312" s="1"/>
      <c r="VJW1312" s="1"/>
      <c r="VJX1312" s="1"/>
      <c r="VJY1312" s="1"/>
      <c r="VJZ1312" s="1"/>
      <c r="VKA1312" s="1"/>
      <c r="VKB1312" s="1"/>
      <c r="VKC1312" s="1"/>
      <c r="VKD1312" s="1"/>
      <c r="VKE1312" s="1"/>
      <c r="VKF1312" s="1"/>
      <c r="VKG1312" s="1"/>
      <c r="VKH1312" s="1"/>
      <c r="VKI1312" s="1"/>
      <c r="VKJ1312" s="1"/>
      <c r="VKK1312" s="1"/>
      <c r="VKL1312" s="1"/>
      <c r="VKM1312" s="1"/>
      <c r="VKN1312" s="1"/>
      <c r="VKO1312" s="1"/>
      <c r="VKP1312" s="1"/>
      <c r="VKQ1312" s="1"/>
      <c r="VKR1312" s="1"/>
      <c r="VKS1312" s="1"/>
      <c r="VKT1312" s="1"/>
      <c r="VKU1312" s="1"/>
      <c r="VKV1312" s="1"/>
      <c r="VKW1312" s="1"/>
      <c r="VKX1312" s="1"/>
      <c r="VKY1312" s="1"/>
      <c r="VKZ1312" s="1"/>
      <c r="VLA1312" s="1"/>
      <c r="VLB1312" s="1"/>
      <c r="VLC1312" s="1"/>
      <c r="VLD1312" s="1"/>
      <c r="VLE1312" s="1"/>
      <c r="VLF1312" s="1"/>
      <c r="VLG1312" s="1"/>
      <c r="VLH1312" s="1"/>
      <c r="VLI1312" s="1"/>
      <c r="VLJ1312" s="1"/>
      <c r="VLK1312" s="1"/>
      <c r="VLL1312" s="1"/>
      <c r="VLM1312" s="1"/>
      <c r="VLN1312" s="1"/>
      <c r="VLO1312" s="1"/>
      <c r="VLP1312" s="1"/>
      <c r="VLQ1312" s="1"/>
      <c r="VLR1312" s="1"/>
      <c r="VLS1312" s="1"/>
      <c r="VLT1312" s="1"/>
      <c r="VLU1312" s="1"/>
      <c r="VLV1312" s="1"/>
      <c r="VLW1312" s="1"/>
      <c r="VLX1312" s="1"/>
      <c r="VLY1312" s="1"/>
      <c r="VLZ1312" s="1"/>
      <c r="VMA1312" s="1"/>
      <c r="VMB1312" s="1"/>
      <c r="VMC1312" s="1"/>
      <c r="VMD1312" s="1"/>
      <c r="VME1312" s="1"/>
      <c r="VMF1312" s="1"/>
      <c r="VMG1312" s="1"/>
      <c r="VMH1312" s="1"/>
      <c r="VMI1312" s="1"/>
      <c r="VMJ1312" s="1"/>
      <c r="VMK1312" s="1"/>
      <c r="VML1312" s="1"/>
      <c r="VMM1312" s="1"/>
      <c r="VMN1312" s="1"/>
      <c r="VMO1312" s="1"/>
      <c r="VMP1312" s="1"/>
      <c r="VMQ1312" s="1"/>
      <c r="VMR1312" s="1"/>
      <c r="VMS1312" s="1"/>
      <c r="VMT1312" s="1"/>
      <c r="VMU1312" s="1"/>
      <c r="VMV1312" s="1"/>
      <c r="VMW1312" s="1"/>
      <c r="VMX1312" s="1"/>
      <c r="VMY1312" s="1"/>
      <c r="VMZ1312" s="1"/>
      <c r="VNA1312" s="1"/>
      <c r="VNB1312" s="1"/>
      <c r="VNC1312" s="1"/>
      <c r="VND1312" s="1"/>
      <c r="VNE1312" s="1"/>
      <c r="VNF1312" s="1"/>
      <c r="VNG1312" s="1"/>
      <c r="VNH1312" s="1"/>
      <c r="VNI1312" s="1"/>
      <c r="VNJ1312" s="1"/>
      <c r="VNK1312" s="1"/>
      <c r="VNL1312" s="1"/>
      <c r="VNM1312" s="1"/>
      <c r="VNN1312" s="1"/>
      <c r="VNO1312" s="1"/>
      <c r="VNP1312" s="1"/>
      <c r="VNQ1312" s="1"/>
      <c r="VNR1312" s="1"/>
      <c r="VNS1312" s="1"/>
      <c r="VNT1312" s="1"/>
      <c r="VNU1312" s="1"/>
      <c r="VNV1312" s="1"/>
      <c r="VNW1312" s="1"/>
      <c r="VNX1312" s="1"/>
      <c r="VNY1312" s="1"/>
      <c r="VNZ1312" s="1"/>
      <c r="VOA1312" s="1"/>
      <c r="VOB1312" s="1"/>
      <c r="VOC1312" s="1"/>
      <c r="VOD1312" s="1"/>
      <c r="VOE1312" s="1"/>
      <c r="VOF1312" s="1"/>
      <c r="VOG1312" s="1"/>
      <c r="VOH1312" s="1"/>
      <c r="VOI1312" s="1"/>
      <c r="VOJ1312" s="1"/>
      <c r="VOK1312" s="1"/>
      <c r="VOL1312" s="1"/>
      <c r="VOM1312" s="1"/>
      <c r="VON1312" s="1"/>
      <c r="VOO1312" s="1"/>
      <c r="VOP1312" s="1"/>
      <c r="VOQ1312" s="1"/>
      <c r="VOR1312" s="1"/>
      <c r="VOS1312" s="1"/>
      <c r="VOT1312" s="1"/>
      <c r="VOU1312" s="1"/>
      <c r="VOV1312" s="1"/>
      <c r="VOW1312" s="1"/>
      <c r="VOX1312" s="1"/>
      <c r="VOY1312" s="1"/>
      <c r="VOZ1312" s="1"/>
      <c r="VPA1312" s="1"/>
      <c r="VPB1312" s="1"/>
      <c r="VPC1312" s="1"/>
      <c r="VPD1312" s="1"/>
      <c r="VPE1312" s="1"/>
      <c r="VPF1312" s="1"/>
      <c r="VPG1312" s="1"/>
      <c r="VPH1312" s="1"/>
      <c r="VPI1312" s="1"/>
      <c r="VPJ1312" s="1"/>
      <c r="VPK1312" s="1"/>
      <c r="VPL1312" s="1"/>
      <c r="VPM1312" s="1"/>
      <c r="VPN1312" s="1"/>
      <c r="VPO1312" s="1"/>
      <c r="VPP1312" s="1"/>
      <c r="VPQ1312" s="1"/>
      <c r="VPR1312" s="1"/>
      <c r="VPS1312" s="1"/>
      <c r="VPT1312" s="1"/>
      <c r="VPU1312" s="1"/>
      <c r="VPV1312" s="1"/>
      <c r="VPW1312" s="1"/>
      <c r="VPX1312" s="1"/>
      <c r="VPY1312" s="1"/>
      <c r="VPZ1312" s="1"/>
      <c r="VQA1312" s="1"/>
      <c r="VQB1312" s="1"/>
      <c r="VQC1312" s="1"/>
      <c r="VQD1312" s="1"/>
      <c r="VQE1312" s="1"/>
      <c r="VQF1312" s="1"/>
      <c r="VQG1312" s="1"/>
      <c r="VQH1312" s="1"/>
      <c r="VQI1312" s="1"/>
      <c r="VQJ1312" s="1"/>
      <c r="VQK1312" s="1"/>
      <c r="VQL1312" s="1"/>
      <c r="VQM1312" s="1"/>
      <c r="VQN1312" s="1"/>
      <c r="VQO1312" s="1"/>
      <c r="VQP1312" s="1"/>
      <c r="VQQ1312" s="1"/>
      <c r="VQR1312" s="1"/>
      <c r="VQS1312" s="1"/>
      <c r="VQT1312" s="1"/>
      <c r="VQU1312" s="1"/>
      <c r="VQV1312" s="1"/>
      <c r="VQW1312" s="1"/>
      <c r="VQX1312" s="1"/>
      <c r="VQY1312" s="1"/>
      <c r="VQZ1312" s="1"/>
      <c r="VRA1312" s="1"/>
      <c r="VRB1312" s="1"/>
      <c r="VRC1312" s="1"/>
      <c r="VRD1312" s="1"/>
      <c r="VRE1312" s="1"/>
      <c r="VRF1312" s="1"/>
      <c r="VRG1312" s="1"/>
      <c r="VRH1312" s="1"/>
      <c r="VRI1312" s="1"/>
      <c r="VRJ1312" s="1"/>
      <c r="VRK1312" s="1"/>
      <c r="VRL1312" s="1"/>
      <c r="VRM1312" s="1"/>
      <c r="VRN1312" s="1"/>
      <c r="VRO1312" s="1"/>
      <c r="VRP1312" s="1"/>
      <c r="VRQ1312" s="1"/>
      <c r="VRR1312" s="1"/>
      <c r="VRS1312" s="1"/>
      <c r="VRT1312" s="1"/>
      <c r="VRU1312" s="1"/>
      <c r="VRV1312" s="1"/>
      <c r="VRW1312" s="1"/>
      <c r="VRX1312" s="1"/>
      <c r="VRY1312" s="1"/>
      <c r="VRZ1312" s="1"/>
      <c r="VSA1312" s="1"/>
      <c r="VSB1312" s="1"/>
      <c r="VSC1312" s="1"/>
      <c r="VSD1312" s="1"/>
      <c r="VSE1312" s="1"/>
      <c r="VSF1312" s="1"/>
      <c r="VSG1312" s="1"/>
      <c r="VSH1312" s="1"/>
      <c r="VSI1312" s="1"/>
      <c r="VSJ1312" s="1"/>
      <c r="VSK1312" s="1"/>
      <c r="VSL1312" s="1"/>
      <c r="VSM1312" s="1"/>
      <c r="VSN1312" s="1"/>
      <c r="VSO1312" s="1"/>
      <c r="VSP1312" s="1"/>
      <c r="VSQ1312" s="1"/>
      <c r="VSR1312" s="1"/>
      <c r="VSS1312" s="1"/>
      <c r="VST1312" s="1"/>
      <c r="VSU1312" s="1"/>
      <c r="VSV1312" s="1"/>
      <c r="VSW1312" s="1"/>
      <c r="VSX1312" s="1"/>
      <c r="VSY1312" s="1"/>
      <c r="VSZ1312" s="1"/>
      <c r="VTA1312" s="1"/>
      <c r="VTB1312" s="1"/>
      <c r="VTC1312" s="1"/>
      <c r="VTD1312" s="1"/>
      <c r="VTE1312" s="1"/>
      <c r="VTF1312" s="1"/>
      <c r="VTG1312" s="1"/>
      <c r="VTH1312" s="1"/>
      <c r="VTI1312" s="1"/>
      <c r="VTJ1312" s="1"/>
      <c r="VTK1312" s="1"/>
      <c r="VTL1312" s="1"/>
      <c r="VTM1312" s="1"/>
      <c r="VTN1312" s="1"/>
      <c r="VTO1312" s="1"/>
      <c r="VTP1312" s="1"/>
      <c r="VTQ1312" s="1"/>
      <c r="VTR1312" s="1"/>
      <c r="VTS1312" s="1"/>
      <c r="VTT1312" s="1"/>
      <c r="VTU1312" s="1"/>
      <c r="VTV1312" s="1"/>
      <c r="VTW1312" s="1"/>
      <c r="VTX1312" s="1"/>
      <c r="VTY1312" s="1"/>
      <c r="VTZ1312" s="1"/>
      <c r="VUA1312" s="1"/>
      <c r="VUB1312" s="1"/>
      <c r="VUC1312" s="1"/>
      <c r="VUD1312" s="1"/>
      <c r="VUE1312" s="1"/>
      <c r="VUF1312" s="1"/>
      <c r="VUG1312" s="1"/>
      <c r="VUH1312" s="1"/>
      <c r="VUI1312" s="1"/>
      <c r="VUJ1312" s="1"/>
      <c r="VUK1312" s="1"/>
      <c r="VUL1312" s="1"/>
      <c r="VUM1312" s="1"/>
      <c r="VUN1312" s="1"/>
      <c r="VUO1312" s="1"/>
      <c r="VUP1312" s="1"/>
      <c r="VUQ1312" s="1"/>
      <c r="VUR1312" s="1"/>
      <c r="VUS1312" s="1"/>
      <c r="VUT1312" s="1"/>
      <c r="VUU1312" s="1"/>
      <c r="VUV1312" s="1"/>
      <c r="VUW1312" s="1"/>
      <c r="VUX1312" s="1"/>
      <c r="VUY1312" s="1"/>
      <c r="VUZ1312" s="1"/>
      <c r="VVA1312" s="1"/>
      <c r="VVB1312" s="1"/>
      <c r="VVC1312" s="1"/>
      <c r="VVD1312" s="1"/>
      <c r="VVE1312" s="1"/>
      <c r="VVF1312" s="1"/>
      <c r="VVG1312" s="1"/>
      <c r="VVH1312" s="1"/>
      <c r="VVI1312" s="1"/>
      <c r="VVJ1312" s="1"/>
      <c r="VVK1312" s="1"/>
      <c r="VVL1312" s="1"/>
      <c r="VVM1312" s="1"/>
      <c r="VVN1312" s="1"/>
      <c r="VVO1312" s="1"/>
      <c r="VVP1312" s="1"/>
      <c r="VVQ1312" s="1"/>
      <c r="VVR1312" s="1"/>
      <c r="VVS1312" s="1"/>
      <c r="VVT1312" s="1"/>
      <c r="VVU1312" s="1"/>
      <c r="VVV1312" s="1"/>
      <c r="VVW1312" s="1"/>
      <c r="VVX1312" s="1"/>
      <c r="VVY1312" s="1"/>
      <c r="VVZ1312" s="1"/>
      <c r="VWA1312" s="1"/>
      <c r="VWB1312" s="1"/>
      <c r="VWC1312" s="1"/>
      <c r="VWD1312" s="1"/>
      <c r="VWE1312" s="1"/>
      <c r="VWF1312" s="1"/>
      <c r="VWG1312" s="1"/>
      <c r="VWH1312" s="1"/>
      <c r="VWI1312" s="1"/>
      <c r="VWJ1312" s="1"/>
      <c r="VWK1312" s="1"/>
      <c r="VWL1312" s="1"/>
      <c r="VWM1312" s="1"/>
      <c r="VWN1312" s="1"/>
      <c r="VWO1312" s="1"/>
      <c r="VWP1312" s="1"/>
      <c r="VWQ1312" s="1"/>
      <c r="VWR1312" s="1"/>
      <c r="VWS1312" s="1"/>
      <c r="VWT1312" s="1"/>
      <c r="VWU1312" s="1"/>
      <c r="VWV1312" s="1"/>
      <c r="VWW1312" s="1"/>
      <c r="VWX1312" s="1"/>
      <c r="VWY1312" s="1"/>
      <c r="VWZ1312" s="1"/>
      <c r="VXA1312" s="1"/>
      <c r="VXB1312" s="1"/>
      <c r="VXC1312" s="1"/>
      <c r="VXD1312" s="1"/>
      <c r="VXE1312" s="1"/>
      <c r="VXF1312" s="1"/>
      <c r="VXG1312" s="1"/>
      <c r="VXH1312" s="1"/>
      <c r="VXI1312" s="1"/>
      <c r="VXJ1312" s="1"/>
      <c r="VXK1312" s="1"/>
      <c r="VXL1312" s="1"/>
      <c r="VXM1312" s="1"/>
      <c r="VXN1312" s="1"/>
      <c r="VXO1312" s="1"/>
      <c r="VXP1312" s="1"/>
      <c r="VXQ1312" s="1"/>
      <c r="VXR1312" s="1"/>
      <c r="VXS1312" s="1"/>
      <c r="VXT1312" s="1"/>
      <c r="VXU1312" s="1"/>
      <c r="VXV1312" s="1"/>
      <c r="VXW1312" s="1"/>
      <c r="VXX1312" s="1"/>
      <c r="VXY1312" s="1"/>
      <c r="VXZ1312" s="1"/>
      <c r="VYA1312" s="1"/>
      <c r="VYB1312" s="1"/>
      <c r="VYC1312" s="1"/>
      <c r="VYD1312" s="1"/>
      <c r="VYE1312" s="1"/>
      <c r="VYF1312" s="1"/>
      <c r="VYG1312" s="1"/>
      <c r="VYH1312" s="1"/>
      <c r="VYI1312" s="1"/>
      <c r="VYJ1312" s="1"/>
      <c r="VYK1312" s="1"/>
      <c r="VYL1312" s="1"/>
      <c r="VYM1312" s="1"/>
      <c r="VYN1312" s="1"/>
      <c r="VYO1312" s="1"/>
      <c r="VYP1312" s="1"/>
      <c r="VYQ1312" s="1"/>
      <c r="VYR1312" s="1"/>
      <c r="VYS1312" s="1"/>
      <c r="VYT1312" s="1"/>
      <c r="VYU1312" s="1"/>
      <c r="VYV1312" s="1"/>
      <c r="VYW1312" s="1"/>
      <c r="VYX1312" s="1"/>
      <c r="VYY1312" s="1"/>
      <c r="VYZ1312" s="1"/>
      <c r="VZA1312" s="1"/>
      <c r="VZB1312" s="1"/>
      <c r="VZC1312" s="1"/>
      <c r="VZD1312" s="1"/>
      <c r="VZE1312" s="1"/>
      <c r="VZF1312" s="1"/>
      <c r="VZG1312" s="1"/>
      <c r="VZH1312" s="1"/>
      <c r="VZI1312" s="1"/>
      <c r="VZJ1312" s="1"/>
      <c r="VZK1312" s="1"/>
      <c r="VZL1312" s="1"/>
      <c r="VZM1312" s="1"/>
      <c r="VZN1312" s="1"/>
      <c r="VZO1312" s="1"/>
      <c r="VZP1312" s="1"/>
      <c r="VZQ1312" s="1"/>
      <c r="VZR1312" s="1"/>
      <c r="VZS1312" s="1"/>
      <c r="VZT1312" s="1"/>
      <c r="VZU1312" s="1"/>
      <c r="VZV1312" s="1"/>
      <c r="VZW1312" s="1"/>
      <c r="VZX1312" s="1"/>
      <c r="VZY1312" s="1"/>
      <c r="VZZ1312" s="1"/>
      <c r="WAA1312" s="1"/>
      <c r="WAB1312" s="1"/>
      <c r="WAC1312" s="1"/>
      <c r="WAD1312" s="1"/>
      <c r="WAE1312" s="1"/>
      <c r="WAF1312" s="1"/>
      <c r="WAG1312" s="1"/>
      <c r="WAH1312" s="1"/>
      <c r="WAI1312" s="1"/>
      <c r="WAJ1312" s="1"/>
      <c r="WAK1312" s="1"/>
      <c r="WAL1312" s="1"/>
      <c r="WAM1312" s="1"/>
      <c r="WAN1312" s="1"/>
      <c r="WAO1312" s="1"/>
      <c r="WAP1312" s="1"/>
      <c r="WAQ1312" s="1"/>
      <c r="WAR1312" s="1"/>
      <c r="WAS1312" s="1"/>
      <c r="WAT1312" s="1"/>
      <c r="WAU1312" s="1"/>
      <c r="WAV1312" s="1"/>
      <c r="WAW1312" s="1"/>
      <c r="WAX1312" s="1"/>
      <c r="WAY1312" s="1"/>
      <c r="WAZ1312" s="1"/>
      <c r="WBA1312" s="1"/>
      <c r="WBB1312" s="1"/>
      <c r="WBC1312" s="1"/>
      <c r="WBD1312" s="1"/>
      <c r="WBE1312" s="1"/>
      <c r="WBF1312" s="1"/>
      <c r="WBG1312" s="1"/>
      <c r="WBH1312" s="1"/>
      <c r="WBI1312" s="1"/>
      <c r="WBJ1312" s="1"/>
      <c r="WBK1312" s="1"/>
      <c r="WBL1312" s="1"/>
      <c r="WBM1312" s="1"/>
      <c r="WBN1312" s="1"/>
      <c r="WBO1312" s="1"/>
      <c r="WBP1312" s="1"/>
      <c r="WBQ1312" s="1"/>
      <c r="WBR1312" s="1"/>
      <c r="WBS1312" s="1"/>
      <c r="WBT1312" s="1"/>
      <c r="WBU1312" s="1"/>
      <c r="WBV1312" s="1"/>
      <c r="WBW1312" s="1"/>
      <c r="WBX1312" s="1"/>
      <c r="WBY1312" s="1"/>
      <c r="WBZ1312" s="1"/>
      <c r="WCA1312" s="1"/>
      <c r="WCB1312" s="1"/>
      <c r="WCC1312" s="1"/>
      <c r="WCD1312" s="1"/>
      <c r="WCE1312" s="1"/>
      <c r="WCF1312" s="1"/>
      <c r="WCG1312" s="1"/>
      <c r="WCH1312" s="1"/>
      <c r="WCI1312" s="1"/>
      <c r="WCJ1312" s="1"/>
      <c r="WCK1312" s="1"/>
      <c r="WCL1312" s="1"/>
      <c r="WCM1312" s="1"/>
      <c r="WCN1312" s="1"/>
      <c r="WCO1312" s="1"/>
      <c r="WCP1312" s="1"/>
      <c r="WCQ1312" s="1"/>
      <c r="WCR1312" s="1"/>
      <c r="WCS1312" s="1"/>
      <c r="WCT1312" s="1"/>
      <c r="WCU1312" s="1"/>
      <c r="WCV1312" s="1"/>
      <c r="WCW1312" s="1"/>
      <c r="WCX1312" s="1"/>
      <c r="WCY1312" s="1"/>
      <c r="WCZ1312" s="1"/>
      <c r="WDA1312" s="1"/>
      <c r="WDB1312" s="1"/>
      <c r="WDC1312" s="1"/>
      <c r="WDD1312" s="1"/>
      <c r="WDE1312" s="1"/>
      <c r="WDF1312" s="1"/>
      <c r="WDG1312" s="1"/>
      <c r="WDH1312" s="1"/>
      <c r="WDI1312" s="1"/>
      <c r="WDJ1312" s="1"/>
      <c r="WDK1312" s="1"/>
      <c r="WDL1312" s="1"/>
      <c r="WDM1312" s="1"/>
      <c r="WDN1312" s="1"/>
      <c r="WDO1312" s="1"/>
      <c r="WDP1312" s="1"/>
      <c r="WDQ1312" s="1"/>
      <c r="WDR1312" s="1"/>
      <c r="WDS1312" s="1"/>
      <c r="WDT1312" s="1"/>
      <c r="WDU1312" s="1"/>
      <c r="WDV1312" s="1"/>
      <c r="WDW1312" s="1"/>
      <c r="WDX1312" s="1"/>
      <c r="WDY1312" s="1"/>
      <c r="WDZ1312" s="1"/>
      <c r="WEA1312" s="1"/>
      <c r="WEB1312" s="1"/>
      <c r="WEC1312" s="1"/>
      <c r="WED1312" s="1"/>
      <c r="WEE1312" s="1"/>
      <c r="WEF1312" s="1"/>
      <c r="WEG1312" s="1"/>
      <c r="WEH1312" s="1"/>
      <c r="WEI1312" s="1"/>
      <c r="WEJ1312" s="1"/>
      <c r="WEK1312" s="1"/>
      <c r="WEL1312" s="1"/>
      <c r="WEM1312" s="1"/>
      <c r="WEN1312" s="1"/>
      <c r="WEO1312" s="1"/>
      <c r="WEP1312" s="1"/>
      <c r="WEQ1312" s="1"/>
      <c r="WER1312" s="1"/>
      <c r="WES1312" s="1"/>
      <c r="WET1312" s="1"/>
      <c r="WEU1312" s="1"/>
      <c r="WEV1312" s="1"/>
      <c r="WEW1312" s="1"/>
      <c r="WEX1312" s="1"/>
      <c r="WEY1312" s="1"/>
      <c r="WEZ1312" s="1"/>
      <c r="WFA1312" s="1"/>
      <c r="WFB1312" s="1"/>
      <c r="WFC1312" s="1"/>
      <c r="WFD1312" s="1"/>
      <c r="WFE1312" s="1"/>
      <c r="WFF1312" s="1"/>
      <c r="WFG1312" s="1"/>
      <c r="WFH1312" s="1"/>
      <c r="WFI1312" s="1"/>
      <c r="WFJ1312" s="1"/>
      <c r="WFK1312" s="1"/>
      <c r="WFL1312" s="1"/>
      <c r="WFM1312" s="1"/>
      <c r="WFN1312" s="1"/>
      <c r="WFO1312" s="1"/>
      <c r="WFP1312" s="1"/>
      <c r="WFQ1312" s="1"/>
      <c r="WFR1312" s="1"/>
      <c r="WFS1312" s="1"/>
      <c r="WFT1312" s="1"/>
      <c r="WFU1312" s="1"/>
      <c r="WFV1312" s="1"/>
      <c r="WFW1312" s="1"/>
      <c r="WFX1312" s="1"/>
      <c r="WFY1312" s="1"/>
      <c r="WFZ1312" s="1"/>
      <c r="WGA1312" s="1"/>
      <c r="WGB1312" s="1"/>
      <c r="WGC1312" s="1"/>
      <c r="WGD1312" s="1"/>
      <c r="WGE1312" s="1"/>
      <c r="WGF1312" s="1"/>
      <c r="WGG1312" s="1"/>
      <c r="WGH1312" s="1"/>
      <c r="WGI1312" s="1"/>
      <c r="WGJ1312" s="1"/>
      <c r="WGK1312" s="1"/>
      <c r="WGL1312" s="1"/>
      <c r="WGM1312" s="1"/>
      <c r="WGN1312" s="1"/>
      <c r="WGO1312" s="1"/>
      <c r="WGP1312" s="1"/>
      <c r="WGQ1312" s="1"/>
      <c r="WGR1312" s="1"/>
      <c r="WGS1312" s="1"/>
      <c r="WGT1312" s="1"/>
      <c r="WGU1312" s="1"/>
      <c r="WGV1312" s="1"/>
      <c r="WGW1312" s="1"/>
      <c r="WGX1312" s="1"/>
      <c r="WGY1312" s="1"/>
      <c r="WGZ1312" s="1"/>
      <c r="WHA1312" s="1"/>
      <c r="WHB1312" s="1"/>
      <c r="WHC1312" s="1"/>
      <c r="WHD1312" s="1"/>
      <c r="WHE1312" s="1"/>
      <c r="WHF1312" s="1"/>
      <c r="WHG1312" s="1"/>
      <c r="WHH1312" s="1"/>
      <c r="WHI1312" s="1"/>
      <c r="WHJ1312" s="1"/>
      <c r="WHK1312" s="1"/>
      <c r="WHL1312" s="1"/>
      <c r="WHM1312" s="1"/>
      <c r="WHN1312" s="1"/>
      <c r="WHO1312" s="1"/>
      <c r="WHP1312" s="1"/>
      <c r="WHQ1312" s="1"/>
      <c r="WHR1312" s="1"/>
      <c r="WHS1312" s="1"/>
      <c r="WHT1312" s="1"/>
      <c r="WHU1312" s="1"/>
      <c r="WHV1312" s="1"/>
      <c r="WHW1312" s="1"/>
      <c r="WHX1312" s="1"/>
      <c r="WHY1312" s="1"/>
      <c r="WHZ1312" s="1"/>
      <c r="WIA1312" s="1"/>
      <c r="WIB1312" s="1"/>
      <c r="WIC1312" s="1"/>
      <c r="WID1312" s="1"/>
      <c r="WIE1312" s="1"/>
      <c r="WIF1312" s="1"/>
      <c r="WIG1312" s="1"/>
      <c r="WIH1312" s="1"/>
      <c r="WII1312" s="1"/>
      <c r="WIJ1312" s="1"/>
      <c r="WIK1312" s="1"/>
      <c r="WIL1312" s="1"/>
      <c r="WIM1312" s="1"/>
      <c r="WIN1312" s="1"/>
      <c r="WIO1312" s="1"/>
      <c r="WIP1312" s="1"/>
      <c r="WIQ1312" s="1"/>
      <c r="WIR1312" s="1"/>
      <c r="WIS1312" s="1"/>
      <c r="WIT1312" s="1"/>
      <c r="WIU1312" s="1"/>
      <c r="WIV1312" s="1"/>
      <c r="WIW1312" s="1"/>
      <c r="WIX1312" s="1"/>
      <c r="WIY1312" s="1"/>
      <c r="WIZ1312" s="1"/>
      <c r="WJA1312" s="1"/>
      <c r="WJB1312" s="1"/>
      <c r="WJC1312" s="1"/>
      <c r="WJD1312" s="1"/>
      <c r="WJE1312" s="1"/>
      <c r="WJF1312" s="1"/>
      <c r="WJG1312" s="1"/>
      <c r="WJH1312" s="1"/>
      <c r="WJI1312" s="1"/>
      <c r="WJJ1312" s="1"/>
      <c r="WJK1312" s="1"/>
      <c r="WJL1312" s="1"/>
      <c r="WJM1312" s="1"/>
      <c r="WJN1312" s="1"/>
      <c r="WJO1312" s="1"/>
      <c r="WJP1312" s="1"/>
      <c r="WJQ1312" s="1"/>
      <c r="WJR1312" s="1"/>
      <c r="WJS1312" s="1"/>
      <c r="WJT1312" s="1"/>
      <c r="WJU1312" s="1"/>
      <c r="WJV1312" s="1"/>
      <c r="WJW1312" s="1"/>
      <c r="WJX1312" s="1"/>
      <c r="WJY1312" s="1"/>
      <c r="WJZ1312" s="1"/>
      <c r="WKA1312" s="1"/>
      <c r="WKB1312" s="1"/>
      <c r="WKC1312" s="1"/>
      <c r="WKD1312" s="1"/>
      <c r="WKE1312" s="1"/>
      <c r="WKF1312" s="1"/>
      <c r="WKG1312" s="1"/>
      <c r="WKH1312" s="1"/>
      <c r="WKI1312" s="1"/>
      <c r="WKJ1312" s="1"/>
      <c r="WKK1312" s="1"/>
      <c r="WKL1312" s="1"/>
      <c r="WKM1312" s="1"/>
      <c r="WKN1312" s="1"/>
      <c r="WKO1312" s="1"/>
      <c r="WKP1312" s="1"/>
      <c r="WKQ1312" s="1"/>
      <c r="WKR1312" s="1"/>
      <c r="WKS1312" s="1"/>
      <c r="WKT1312" s="1"/>
      <c r="WKU1312" s="1"/>
      <c r="WKV1312" s="1"/>
      <c r="WKW1312" s="1"/>
      <c r="WKX1312" s="1"/>
      <c r="WKY1312" s="1"/>
      <c r="WKZ1312" s="1"/>
      <c r="WLA1312" s="1"/>
      <c r="WLB1312" s="1"/>
      <c r="WLC1312" s="1"/>
      <c r="WLD1312" s="1"/>
      <c r="WLE1312" s="1"/>
      <c r="WLF1312" s="1"/>
      <c r="WLG1312" s="1"/>
      <c r="WLH1312" s="1"/>
      <c r="WLI1312" s="1"/>
      <c r="WLJ1312" s="1"/>
      <c r="WLK1312" s="1"/>
      <c r="WLL1312" s="1"/>
      <c r="WLM1312" s="1"/>
      <c r="WLN1312" s="1"/>
      <c r="WLO1312" s="1"/>
      <c r="WLP1312" s="1"/>
      <c r="WLQ1312" s="1"/>
      <c r="WLR1312" s="1"/>
      <c r="WLS1312" s="1"/>
      <c r="WLT1312" s="1"/>
      <c r="WLU1312" s="1"/>
      <c r="WLV1312" s="1"/>
      <c r="WLW1312" s="1"/>
      <c r="WLX1312" s="1"/>
      <c r="WLY1312" s="1"/>
      <c r="WLZ1312" s="1"/>
      <c r="WMA1312" s="1"/>
      <c r="WMB1312" s="1"/>
      <c r="WMC1312" s="1"/>
      <c r="WMD1312" s="1"/>
      <c r="WME1312" s="1"/>
      <c r="WMF1312" s="1"/>
      <c r="WMG1312" s="1"/>
      <c r="WMH1312" s="1"/>
      <c r="WMI1312" s="1"/>
      <c r="WMJ1312" s="1"/>
      <c r="WMK1312" s="1"/>
      <c r="WML1312" s="1"/>
      <c r="WMM1312" s="1"/>
      <c r="WMN1312" s="1"/>
      <c r="WMO1312" s="1"/>
      <c r="WMP1312" s="1"/>
      <c r="WMQ1312" s="1"/>
      <c r="WMR1312" s="1"/>
      <c r="WMS1312" s="1"/>
      <c r="WMT1312" s="1"/>
      <c r="WMU1312" s="1"/>
      <c r="WMV1312" s="1"/>
      <c r="WMW1312" s="1"/>
      <c r="WMX1312" s="1"/>
      <c r="WMY1312" s="1"/>
      <c r="WMZ1312" s="1"/>
      <c r="WNA1312" s="1"/>
      <c r="WNB1312" s="1"/>
      <c r="WNC1312" s="1"/>
      <c r="WND1312" s="1"/>
      <c r="WNE1312" s="1"/>
      <c r="WNF1312" s="1"/>
      <c r="WNG1312" s="1"/>
      <c r="WNH1312" s="1"/>
      <c r="WNI1312" s="1"/>
      <c r="WNJ1312" s="1"/>
      <c r="WNK1312" s="1"/>
      <c r="WNL1312" s="1"/>
      <c r="WNM1312" s="1"/>
      <c r="WNN1312" s="1"/>
      <c r="WNO1312" s="1"/>
      <c r="WNP1312" s="1"/>
      <c r="WNQ1312" s="1"/>
      <c r="WNR1312" s="1"/>
      <c r="WNS1312" s="1"/>
      <c r="WNT1312" s="1"/>
      <c r="WNU1312" s="1"/>
      <c r="WNV1312" s="1"/>
      <c r="WNW1312" s="1"/>
      <c r="WNX1312" s="1"/>
      <c r="WNY1312" s="1"/>
      <c r="WNZ1312" s="1"/>
      <c r="WOA1312" s="1"/>
      <c r="WOB1312" s="1"/>
      <c r="WOC1312" s="1"/>
      <c r="WOD1312" s="1"/>
      <c r="WOE1312" s="1"/>
      <c r="WOF1312" s="1"/>
      <c r="WOG1312" s="1"/>
      <c r="WOH1312" s="1"/>
      <c r="WOI1312" s="1"/>
      <c r="WOJ1312" s="1"/>
      <c r="WOK1312" s="1"/>
      <c r="WOL1312" s="1"/>
      <c r="WOM1312" s="1"/>
      <c r="WON1312" s="1"/>
      <c r="WOO1312" s="1"/>
      <c r="WOP1312" s="1"/>
      <c r="WOQ1312" s="1"/>
      <c r="WOR1312" s="1"/>
      <c r="WOS1312" s="1"/>
      <c r="WOT1312" s="1"/>
      <c r="WOU1312" s="1"/>
      <c r="WOV1312" s="1"/>
      <c r="WOW1312" s="1"/>
      <c r="WOX1312" s="1"/>
      <c r="WOY1312" s="1"/>
      <c r="WOZ1312" s="1"/>
      <c r="WPA1312" s="1"/>
      <c r="WPB1312" s="1"/>
      <c r="WPC1312" s="1"/>
      <c r="WPD1312" s="1"/>
      <c r="WPE1312" s="1"/>
      <c r="WPF1312" s="1"/>
      <c r="WPG1312" s="1"/>
      <c r="WPH1312" s="1"/>
      <c r="WPI1312" s="1"/>
      <c r="WPJ1312" s="1"/>
      <c r="WPK1312" s="1"/>
      <c r="WPL1312" s="1"/>
      <c r="WPM1312" s="1"/>
      <c r="WPN1312" s="1"/>
      <c r="WPO1312" s="1"/>
      <c r="WPP1312" s="1"/>
      <c r="WPQ1312" s="1"/>
      <c r="WPR1312" s="1"/>
      <c r="WPS1312" s="1"/>
      <c r="WPT1312" s="1"/>
      <c r="WPU1312" s="1"/>
      <c r="WPV1312" s="1"/>
      <c r="WPW1312" s="1"/>
      <c r="WPX1312" s="1"/>
      <c r="WPY1312" s="1"/>
      <c r="WPZ1312" s="1"/>
      <c r="WQA1312" s="1"/>
      <c r="WQB1312" s="1"/>
      <c r="WQC1312" s="1"/>
      <c r="WQD1312" s="1"/>
      <c r="WQE1312" s="1"/>
      <c r="WQF1312" s="1"/>
      <c r="WQG1312" s="1"/>
      <c r="WQH1312" s="1"/>
      <c r="WQI1312" s="1"/>
      <c r="WQJ1312" s="1"/>
      <c r="WQK1312" s="1"/>
      <c r="WQL1312" s="1"/>
      <c r="WQM1312" s="1"/>
      <c r="WQN1312" s="1"/>
      <c r="WQO1312" s="1"/>
      <c r="WQP1312" s="1"/>
      <c r="WQQ1312" s="1"/>
      <c r="WQR1312" s="1"/>
      <c r="WQS1312" s="1"/>
      <c r="WQT1312" s="1"/>
      <c r="WQU1312" s="1"/>
      <c r="WQV1312" s="1"/>
      <c r="WQW1312" s="1"/>
      <c r="WQX1312" s="1"/>
      <c r="WQY1312" s="1"/>
      <c r="WQZ1312" s="1"/>
      <c r="WRA1312" s="1"/>
      <c r="WRB1312" s="1"/>
      <c r="WRC1312" s="1"/>
      <c r="WRD1312" s="1"/>
      <c r="WRE1312" s="1"/>
      <c r="WRF1312" s="1"/>
      <c r="WRG1312" s="1"/>
      <c r="WRH1312" s="1"/>
      <c r="WRI1312" s="1"/>
      <c r="WRJ1312" s="1"/>
      <c r="WRK1312" s="1"/>
      <c r="WRL1312" s="1"/>
      <c r="WRM1312" s="1"/>
      <c r="WRN1312" s="1"/>
      <c r="WRO1312" s="1"/>
      <c r="WRP1312" s="1"/>
      <c r="WRQ1312" s="1"/>
      <c r="WRR1312" s="1"/>
      <c r="WRS1312" s="1"/>
      <c r="WRT1312" s="1"/>
      <c r="WRU1312" s="1"/>
      <c r="WRV1312" s="1"/>
      <c r="WRW1312" s="1"/>
      <c r="WRX1312" s="1"/>
      <c r="WRY1312" s="1"/>
      <c r="WRZ1312" s="1"/>
      <c r="WSA1312" s="1"/>
      <c r="WSB1312" s="1"/>
      <c r="WSC1312" s="1"/>
      <c r="WSD1312" s="1"/>
      <c r="WSE1312" s="1"/>
      <c r="WSF1312" s="1"/>
      <c r="WSG1312" s="1"/>
      <c r="WSH1312" s="1"/>
      <c r="WSI1312" s="1"/>
      <c r="WSJ1312" s="1"/>
      <c r="WSK1312" s="1"/>
      <c r="WSL1312" s="1"/>
      <c r="WSM1312" s="1"/>
      <c r="WSN1312" s="1"/>
      <c r="WSO1312" s="1"/>
      <c r="WSP1312" s="1"/>
      <c r="WSQ1312" s="1"/>
      <c r="WSR1312" s="1"/>
      <c r="WSS1312" s="1"/>
      <c r="WST1312" s="1"/>
      <c r="WSU1312" s="1"/>
      <c r="WSV1312" s="1"/>
      <c r="WSW1312" s="1"/>
      <c r="WSX1312" s="1"/>
      <c r="WSY1312" s="1"/>
      <c r="WSZ1312" s="1"/>
      <c r="WTA1312" s="1"/>
      <c r="WTB1312" s="1"/>
      <c r="WTC1312" s="1"/>
      <c r="WTD1312" s="1"/>
      <c r="WTE1312" s="1"/>
      <c r="WTF1312" s="1"/>
      <c r="WTG1312" s="1"/>
      <c r="WTH1312" s="1"/>
      <c r="WTI1312" s="1"/>
      <c r="WTJ1312" s="1"/>
      <c r="WTK1312" s="1"/>
      <c r="WTL1312" s="1"/>
      <c r="WTM1312" s="1"/>
      <c r="WTN1312" s="1"/>
      <c r="WTO1312" s="1"/>
      <c r="WTP1312" s="1"/>
      <c r="WTQ1312" s="1"/>
      <c r="WTR1312" s="1"/>
      <c r="WTS1312" s="1"/>
      <c r="WTT1312" s="1"/>
      <c r="WTU1312" s="1"/>
      <c r="WTV1312" s="1"/>
      <c r="WTW1312" s="1"/>
      <c r="WTX1312" s="1"/>
      <c r="WTY1312" s="1"/>
      <c r="WTZ1312" s="1"/>
      <c r="WUA1312" s="1"/>
      <c r="WUB1312" s="1"/>
      <c r="WUC1312" s="1"/>
      <c r="WUD1312" s="1"/>
      <c r="WUE1312" s="1"/>
      <c r="WUF1312" s="1"/>
      <c r="WUG1312" s="1"/>
      <c r="WUH1312" s="1"/>
      <c r="WUI1312" s="1"/>
      <c r="WUJ1312" s="1"/>
      <c r="WUK1312" s="1"/>
      <c r="WUL1312" s="1"/>
      <c r="WUM1312" s="1"/>
      <c r="WUN1312" s="1"/>
      <c r="WUO1312" s="1"/>
      <c r="WUP1312" s="1"/>
      <c r="WUQ1312" s="1"/>
      <c r="WUR1312" s="1"/>
      <c r="WUS1312" s="1"/>
      <c r="WUT1312" s="1"/>
      <c r="WUU1312" s="1"/>
      <c r="WUV1312" s="1"/>
      <c r="WUW1312" s="1"/>
      <c r="WUX1312" s="1"/>
      <c r="WUY1312" s="1"/>
      <c r="WUZ1312" s="1"/>
      <c r="WVA1312" s="1"/>
      <c r="WVB1312" s="1"/>
      <c r="WVC1312" s="1"/>
      <c r="WVD1312" s="1"/>
      <c r="WVE1312" s="1"/>
      <c r="WVF1312" s="1"/>
      <c r="WVG1312" s="1"/>
      <c r="WVH1312" s="1"/>
      <c r="WVI1312" s="1"/>
      <c r="WVJ1312" s="1"/>
      <c r="WVK1312" s="1"/>
      <c r="WVL1312" s="1"/>
      <c r="WVM1312" s="1"/>
      <c r="WVN1312" s="1"/>
      <c r="WVO1312" s="1"/>
      <c r="WVP1312" s="1"/>
      <c r="WVQ1312" s="1"/>
      <c r="WVR1312" s="1"/>
      <c r="WVS1312" s="1"/>
      <c r="WVT1312" s="1"/>
      <c r="WVU1312" s="1"/>
      <c r="WVV1312" s="1"/>
      <c r="WVW1312" s="1"/>
      <c r="WVX1312" s="1"/>
      <c r="WVY1312" s="1"/>
      <c r="WVZ1312" s="1"/>
      <c r="WWA1312" s="1"/>
    </row>
    <row r="1313" spans="1:16147" s="52" customFormat="1" ht="18" customHeight="1">
      <c r="A1313" s="67"/>
      <c r="B1313" s="22"/>
      <c r="C1313" s="23"/>
      <c r="D1313" s="23"/>
      <c r="E1313" s="23"/>
      <c r="F1313" s="23"/>
      <c r="G1313" s="27"/>
      <c r="H1313" s="960"/>
      <c r="I1313" s="960"/>
      <c r="J1313" s="21"/>
      <c r="K1313" s="879" t="s">
        <v>1741</v>
      </c>
      <c r="L1313" s="1006" t="s">
        <v>327</v>
      </c>
      <c r="M1313" s="1004">
        <f t="shared" si="36"/>
        <v>300</v>
      </c>
      <c r="N1313" s="4"/>
      <c r="O1313" s="4">
        <v>300</v>
      </c>
      <c r="P1313" s="39">
        <v>1</v>
      </c>
      <c r="Q1313" s="6">
        <f t="shared" si="37"/>
        <v>300</v>
      </c>
      <c r="R1313" s="6"/>
      <c r="S1313" s="6"/>
      <c r="T1313" s="45"/>
      <c r="U1313" s="5"/>
      <c r="V1313" s="1057"/>
      <c r="W1313" s="1057"/>
      <c r="X1313" s="1057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  <c r="FY1313" s="1"/>
      <c r="FZ1313" s="1"/>
      <c r="GA1313" s="1"/>
      <c r="GB1313" s="1"/>
      <c r="GC1313" s="1"/>
      <c r="GD1313" s="1"/>
      <c r="GE1313" s="1"/>
      <c r="GF1313" s="1"/>
      <c r="GG1313" s="1"/>
      <c r="GH1313" s="1"/>
      <c r="GI1313" s="1"/>
      <c r="GJ1313" s="1"/>
      <c r="GK1313" s="1"/>
      <c r="GL1313" s="1"/>
      <c r="GM1313" s="1"/>
      <c r="GN1313" s="1"/>
      <c r="GO1313" s="1"/>
      <c r="GP1313" s="1"/>
      <c r="GQ1313" s="1"/>
      <c r="GR1313" s="1"/>
      <c r="GS1313" s="1"/>
      <c r="GT1313" s="1"/>
      <c r="GU1313" s="1"/>
      <c r="GV1313" s="1"/>
      <c r="GW1313" s="1"/>
      <c r="GX1313" s="1"/>
      <c r="GY1313" s="1"/>
      <c r="GZ1313" s="1"/>
      <c r="HA1313" s="1"/>
      <c r="HB1313" s="1"/>
      <c r="HC1313" s="1"/>
      <c r="HD1313" s="1"/>
      <c r="HE1313" s="1"/>
      <c r="HF1313" s="1"/>
      <c r="HG1313" s="1"/>
      <c r="HH1313" s="1"/>
      <c r="HI1313" s="1"/>
      <c r="HJ1313" s="1"/>
      <c r="HK1313" s="1"/>
      <c r="HL1313" s="1"/>
      <c r="HM1313" s="1"/>
      <c r="HN1313" s="1"/>
      <c r="HO1313" s="1"/>
      <c r="HP1313" s="1"/>
      <c r="HQ1313" s="1"/>
      <c r="HR1313" s="1"/>
      <c r="HS1313" s="1"/>
      <c r="HT1313" s="1"/>
      <c r="HU1313" s="1"/>
      <c r="HV1313" s="1"/>
      <c r="HW1313" s="1"/>
      <c r="HX1313" s="1"/>
      <c r="HY1313" s="1"/>
      <c r="HZ1313" s="1"/>
      <c r="IA1313" s="1"/>
      <c r="IB1313" s="1"/>
      <c r="IC1313" s="1"/>
      <c r="ID1313" s="1"/>
      <c r="IE1313" s="1"/>
      <c r="IF1313" s="1"/>
      <c r="IG1313" s="1"/>
      <c r="IH1313" s="1"/>
      <c r="II1313" s="1"/>
      <c r="IJ1313" s="1"/>
      <c r="IK1313" s="1"/>
      <c r="IL1313" s="1"/>
      <c r="IM1313" s="1"/>
      <c r="IN1313" s="1"/>
      <c r="IO1313" s="1"/>
      <c r="IP1313" s="1"/>
      <c r="IQ1313" s="1"/>
      <c r="IR1313" s="1"/>
      <c r="IS1313" s="1"/>
      <c r="IT1313" s="1"/>
      <c r="IU1313" s="1"/>
      <c r="IV1313" s="1"/>
      <c r="IW1313" s="1"/>
      <c r="IX1313" s="1"/>
      <c r="IY1313" s="1"/>
      <c r="IZ1313" s="1"/>
      <c r="JA1313" s="1"/>
      <c r="JB1313" s="1"/>
      <c r="JC1313" s="1"/>
      <c r="JD1313" s="1"/>
      <c r="JE1313" s="1"/>
      <c r="JF1313" s="1"/>
      <c r="JG1313" s="1"/>
      <c r="JH1313" s="1"/>
      <c r="JI1313" s="1"/>
      <c r="JJ1313" s="1"/>
      <c r="JK1313" s="1"/>
      <c r="JL1313" s="1"/>
      <c r="JM1313" s="1"/>
      <c r="JN1313" s="1"/>
      <c r="JO1313" s="1"/>
      <c r="JP1313" s="1"/>
      <c r="JQ1313" s="1"/>
      <c r="JR1313" s="1"/>
      <c r="JS1313" s="1"/>
      <c r="JT1313" s="1"/>
      <c r="JU1313" s="1"/>
      <c r="JV1313" s="1"/>
      <c r="JW1313" s="1"/>
      <c r="JX1313" s="1"/>
      <c r="JY1313" s="1"/>
      <c r="JZ1313" s="1"/>
      <c r="KA1313" s="1"/>
      <c r="KB1313" s="1"/>
      <c r="KC1313" s="1"/>
      <c r="KD1313" s="1"/>
      <c r="KE1313" s="1"/>
      <c r="KF1313" s="1"/>
      <c r="KG1313" s="1"/>
      <c r="KH1313" s="1"/>
      <c r="KI1313" s="1"/>
      <c r="KJ1313" s="1"/>
      <c r="KK1313" s="1"/>
      <c r="KL1313" s="1"/>
      <c r="KM1313" s="1"/>
      <c r="KN1313" s="1"/>
      <c r="KO1313" s="1"/>
      <c r="KP1313" s="1"/>
      <c r="KQ1313" s="1"/>
      <c r="KR1313" s="1"/>
      <c r="KS1313" s="1"/>
      <c r="KT1313" s="1"/>
      <c r="KU1313" s="1"/>
      <c r="KV1313" s="1"/>
      <c r="KW1313" s="1"/>
      <c r="KX1313" s="1"/>
      <c r="KY1313" s="1"/>
      <c r="KZ1313" s="1"/>
      <c r="LA1313" s="1"/>
      <c r="LB1313" s="1"/>
      <c r="LC1313" s="1"/>
      <c r="LD1313" s="1"/>
      <c r="LE1313" s="1"/>
      <c r="LF1313" s="1"/>
      <c r="LG1313" s="1"/>
      <c r="LH1313" s="1"/>
      <c r="LI1313" s="1"/>
      <c r="LJ1313" s="1"/>
      <c r="LK1313" s="1"/>
      <c r="LL1313" s="1"/>
      <c r="LM1313" s="1"/>
      <c r="LN1313" s="1"/>
      <c r="LO1313" s="1"/>
      <c r="LP1313" s="1"/>
      <c r="LQ1313" s="1"/>
      <c r="LR1313" s="1"/>
      <c r="LS1313" s="1"/>
      <c r="LT1313" s="1"/>
      <c r="LU1313" s="1"/>
      <c r="LV1313" s="1"/>
      <c r="LW1313" s="1"/>
      <c r="LX1313" s="1"/>
      <c r="LY1313" s="1"/>
      <c r="LZ1313" s="1"/>
      <c r="MA1313" s="1"/>
      <c r="MB1313" s="1"/>
      <c r="MC1313" s="1"/>
      <c r="MD1313" s="1"/>
      <c r="ME1313" s="1"/>
      <c r="MF1313" s="1"/>
      <c r="MG1313" s="1"/>
      <c r="MH1313" s="1"/>
      <c r="MI1313" s="1"/>
      <c r="MJ1313" s="1"/>
      <c r="MK1313" s="1"/>
      <c r="ML1313" s="1"/>
      <c r="MM1313" s="1"/>
      <c r="MN1313" s="1"/>
      <c r="MO1313" s="1"/>
      <c r="MP1313" s="1"/>
      <c r="MQ1313" s="1"/>
      <c r="MR1313" s="1"/>
      <c r="MS1313" s="1"/>
      <c r="MT1313" s="1"/>
      <c r="MU1313" s="1"/>
      <c r="MV1313" s="1"/>
      <c r="MW1313" s="1"/>
      <c r="MX1313" s="1"/>
      <c r="MY1313" s="1"/>
      <c r="MZ1313" s="1"/>
      <c r="NA1313" s="1"/>
      <c r="NB1313" s="1"/>
      <c r="NC1313" s="1"/>
      <c r="ND1313" s="1"/>
      <c r="NE1313" s="1"/>
      <c r="NF1313" s="1"/>
      <c r="NG1313" s="1"/>
      <c r="NH1313" s="1"/>
      <c r="NI1313" s="1"/>
      <c r="NJ1313" s="1"/>
      <c r="NK1313" s="1"/>
      <c r="NL1313" s="1"/>
      <c r="NM1313" s="1"/>
      <c r="NN1313" s="1"/>
      <c r="NO1313" s="1"/>
      <c r="NP1313" s="1"/>
      <c r="NQ1313" s="1"/>
      <c r="NR1313" s="1"/>
      <c r="NS1313" s="1"/>
      <c r="NT1313" s="1"/>
      <c r="NU1313" s="1"/>
      <c r="NV1313" s="1"/>
      <c r="NW1313" s="1"/>
      <c r="NX1313" s="1"/>
      <c r="NY1313" s="1"/>
      <c r="NZ1313" s="1"/>
      <c r="OA1313" s="1"/>
      <c r="OB1313" s="1"/>
      <c r="OC1313" s="1"/>
      <c r="OD1313" s="1"/>
      <c r="OE1313" s="1"/>
      <c r="OF1313" s="1"/>
      <c r="OG1313" s="1"/>
      <c r="OH1313" s="1"/>
      <c r="OI1313" s="1"/>
      <c r="OJ1313" s="1"/>
      <c r="OK1313" s="1"/>
      <c r="OL1313" s="1"/>
      <c r="OM1313" s="1"/>
      <c r="ON1313" s="1"/>
      <c r="OO1313" s="1"/>
      <c r="OP1313" s="1"/>
      <c r="OQ1313" s="1"/>
      <c r="OR1313" s="1"/>
      <c r="OS1313" s="1"/>
      <c r="OT1313" s="1"/>
      <c r="OU1313" s="1"/>
      <c r="OV1313" s="1"/>
      <c r="OW1313" s="1"/>
      <c r="OX1313" s="1"/>
      <c r="OY1313" s="1"/>
      <c r="OZ1313" s="1"/>
      <c r="PA1313" s="1"/>
      <c r="PB1313" s="1"/>
      <c r="PC1313" s="1"/>
      <c r="PD1313" s="1"/>
      <c r="PE1313" s="1"/>
      <c r="PF1313" s="1"/>
      <c r="PG1313" s="1"/>
      <c r="PH1313" s="1"/>
      <c r="PI1313" s="1"/>
      <c r="PJ1313" s="1"/>
      <c r="PK1313" s="1"/>
      <c r="PL1313" s="1"/>
      <c r="PM1313" s="1"/>
      <c r="PN1313" s="1"/>
      <c r="PO1313" s="1"/>
      <c r="PP1313" s="1"/>
      <c r="PQ1313" s="1"/>
      <c r="PR1313" s="1"/>
      <c r="PS1313" s="1"/>
      <c r="PT1313" s="1"/>
      <c r="PU1313" s="1"/>
      <c r="PV1313" s="1"/>
      <c r="PW1313" s="1"/>
      <c r="PX1313" s="1"/>
      <c r="PY1313" s="1"/>
      <c r="PZ1313" s="1"/>
      <c r="QA1313" s="1"/>
      <c r="QB1313" s="1"/>
      <c r="QC1313" s="1"/>
      <c r="QD1313" s="1"/>
      <c r="QE1313" s="1"/>
      <c r="QF1313" s="1"/>
      <c r="QG1313" s="1"/>
      <c r="QH1313" s="1"/>
      <c r="QI1313" s="1"/>
      <c r="QJ1313" s="1"/>
      <c r="QK1313" s="1"/>
      <c r="QL1313" s="1"/>
      <c r="QM1313" s="1"/>
      <c r="QN1313" s="1"/>
      <c r="QO1313" s="1"/>
      <c r="QP1313" s="1"/>
      <c r="QQ1313" s="1"/>
      <c r="QR1313" s="1"/>
      <c r="QS1313" s="1"/>
      <c r="QT1313" s="1"/>
      <c r="QU1313" s="1"/>
      <c r="QV1313" s="1"/>
      <c r="QW1313" s="1"/>
      <c r="QX1313" s="1"/>
      <c r="QY1313" s="1"/>
      <c r="QZ1313" s="1"/>
      <c r="RA1313" s="1"/>
      <c r="RB1313" s="1"/>
      <c r="RC1313" s="1"/>
      <c r="RD1313" s="1"/>
      <c r="RE1313" s="1"/>
      <c r="RF1313" s="1"/>
      <c r="RG1313" s="1"/>
      <c r="RH1313" s="1"/>
      <c r="RI1313" s="1"/>
      <c r="RJ1313" s="1"/>
      <c r="RK1313" s="1"/>
      <c r="RL1313" s="1"/>
      <c r="RM1313" s="1"/>
      <c r="RN1313" s="1"/>
      <c r="RO1313" s="1"/>
      <c r="RP1313" s="1"/>
      <c r="RQ1313" s="1"/>
      <c r="RR1313" s="1"/>
      <c r="RS1313" s="1"/>
      <c r="RT1313" s="1"/>
      <c r="RU1313" s="1"/>
      <c r="RV1313" s="1"/>
      <c r="RW1313" s="1"/>
      <c r="RX1313" s="1"/>
      <c r="RY1313" s="1"/>
      <c r="RZ1313" s="1"/>
      <c r="SA1313" s="1"/>
      <c r="SB1313" s="1"/>
      <c r="SC1313" s="1"/>
      <c r="SD1313" s="1"/>
      <c r="SE1313" s="1"/>
      <c r="SF1313" s="1"/>
      <c r="SG1313" s="1"/>
      <c r="SH1313" s="1"/>
      <c r="SI1313" s="1"/>
      <c r="SJ1313" s="1"/>
      <c r="SK1313" s="1"/>
      <c r="SL1313" s="1"/>
      <c r="SM1313" s="1"/>
      <c r="SN1313" s="1"/>
      <c r="SO1313" s="1"/>
      <c r="SP1313" s="1"/>
      <c r="SQ1313" s="1"/>
      <c r="SR1313" s="1"/>
      <c r="SS1313" s="1"/>
      <c r="ST1313" s="1"/>
      <c r="SU1313" s="1"/>
      <c r="SV1313" s="1"/>
      <c r="SW1313" s="1"/>
      <c r="SX1313" s="1"/>
      <c r="SY1313" s="1"/>
      <c r="SZ1313" s="1"/>
      <c r="TA1313" s="1"/>
      <c r="TB1313" s="1"/>
      <c r="TC1313" s="1"/>
      <c r="TD1313" s="1"/>
      <c r="TE1313" s="1"/>
      <c r="TF1313" s="1"/>
      <c r="TG1313" s="1"/>
      <c r="TH1313" s="1"/>
      <c r="TI1313" s="1"/>
      <c r="TJ1313" s="1"/>
      <c r="TK1313" s="1"/>
      <c r="TL1313" s="1"/>
      <c r="TM1313" s="1"/>
      <c r="TN1313" s="1"/>
      <c r="TO1313" s="1"/>
      <c r="TP1313" s="1"/>
      <c r="TQ1313" s="1"/>
      <c r="TR1313" s="1"/>
      <c r="TS1313" s="1"/>
      <c r="TT1313" s="1"/>
      <c r="TU1313" s="1"/>
      <c r="TV1313" s="1"/>
      <c r="TW1313" s="1"/>
      <c r="TX1313" s="1"/>
      <c r="TY1313" s="1"/>
      <c r="TZ1313" s="1"/>
      <c r="UA1313" s="1"/>
      <c r="UB1313" s="1"/>
      <c r="UC1313" s="1"/>
      <c r="UD1313" s="1"/>
      <c r="UE1313" s="1"/>
      <c r="UF1313" s="1"/>
      <c r="UG1313" s="1"/>
      <c r="UH1313" s="1"/>
      <c r="UI1313" s="1"/>
      <c r="UJ1313" s="1"/>
      <c r="UK1313" s="1"/>
      <c r="UL1313" s="1"/>
      <c r="UM1313" s="1"/>
      <c r="UN1313" s="1"/>
      <c r="UO1313" s="1"/>
      <c r="UP1313" s="1"/>
      <c r="UQ1313" s="1"/>
      <c r="UR1313" s="1"/>
      <c r="US1313" s="1"/>
      <c r="UT1313" s="1"/>
      <c r="UU1313" s="1"/>
      <c r="UV1313" s="1"/>
      <c r="UW1313" s="1"/>
      <c r="UX1313" s="1"/>
      <c r="UY1313" s="1"/>
      <c r="UZ1313" s="1"/>
      <c r="VA1313" s="1"/>
      <c r="VB1313" s="1"/>
      <c r="VC1313" s="1"/>
      <c r="VD1313" s="1"/>
      <c r="VE1313" s="1"/>
      <c r="VF1313" s="1"/>
      <c r="VG1313" s="1"/>
      <c r="VH1313" s="1"/>
      <c r="VI1313" s="1"/>
      <c r="VJ1313" s="1"/>
      <c r="VK1313" s="1"/>
      <c r="VL1313" s="1"/>
      <c r="VM1313" s="1"/>
      <c r="VN1313" s="1"/>
      <c r="VO1313" s="1"/>
      <c r="VP1313" s="1"/>
      <c r="VQ1313" s="1"/>
      <c r="VR1313" s="1"/>
      <c r="VS1313" s="1"/>
      <c r="VT1313" s="1"/>
      <c r="VU1313" s="1"/>
      <c r="VV1313" s="1"/>
      <c r="VW1313" s="1"/>
      <c r="VX1313" s="1"/>
      <c r="VY1313" s="1"/>
      <c r="VZ1313" s="1"/>
      <c r="WA1313" s="1"/>
      <c r="WB1313" s="1"/>
      <c r="WC1313" s="1"/>
      <c r="WD1313" s="1"/>
      <c r="WE1313" s="1"/>
      <c r="WF1313" s="1"/>
      <c r="WG1313" s="1"/>
      <c r="WH1313" s="1"/>
      <c r="WI1313" s="1"/>
      <c r="WJ1313" s="1"/>
      <c r="WK1313" s="1"/>
      <c r="WL1313" s="1"/>
      <c r="WM1313" s="1"/>
      <c r="WN1313" s="1"/>
      <c r="WO1313" s="1"/>
      <c r="WP1313" s="1"/>
      <c r="WQ1313" s="1"/>
      <c r="WR1313" s="1"/>
      <c r="WS1313" s="1"/>
      <c r="WT1313" s="1"/>
      <c r="WU1313" s="1"/>
      <c r="WV1313" s="1"/>
      <c r="WW1313" s="1"/>
      <c r="WX1313" s="1"/>
      <c r="WY1313" s="1"/>
      <c r="WZ1313" s="1"/>
      <c r="XA1313" s="1"/>
      <c r="XB1313" s="1"/>
      <c r="XC1313" s="1"/>
      <c r="XD1313" s="1"/>
      <c r="XE1313" s="1"/>
      <c r="XF1313" s="1"/>
      <c r="XG1313" s="1"/>
      <c r="XH1313" s="1"/>
      <c r="XI1313" s="1"/>
      <c r="XJ1313" s="1"/>
      <c r="XK1313" s="1"/>
      <c r="XL1313" s="1"/>
      <c r="XM1313" s="1"/>
      <c r="XN1313" s="1"/>
      <c r="XO1313" s="1"/>
      <c r="XP1313" s="1"/>
      <c r="XQ1313" s="1"/>
      <c r="XR1313" s="1"/>
      <c r="XS1313" s="1"/>
      <c r="XT1313" s="1"/>
      <c r="XU1313" s="1"/>
      <c r="XV1313" s="1"/>
      <c r="XW1313" s="1"/>
      <c r="XX1313" s="1"/>
      <c r="XY1313" s="1"/>
      <c r="XZ1313" s="1"/>
      <c r="YA1313" s="1"/>
      <c r="YB1313" s="1"/>
      <c r="YC1313" s="1"/>
      <c r="YD1313" s="1"/>
      <c r="YE1313" s="1"/>
      <c r="YF1313" s="1"/>
      <c r="YG1313" s="1"/>
      <c r="YH1313" s="1"/>
      <c r="YI1313" s="1"/>
      <c r="YJ1313" s="1"/>
      <c r="YK1313" s="1"/>
      <c r="YL1313" s="1"/>
      <c r="YM1313" s="1"/>
      <c r="YN1313" s="1"/>
      <c r="YO1313" s="1"/>
      <c r="YP1313" s="1"/>
      <c r="YQ1313" s="1"/>
      <c r="YR1313" s="1"/>
      <c r="YS1313" s="1"/>
      <c r="YT1313" s="1"/>
      <c r="YU1313" s="1"/>
      <c r="YV1313" s="1"/>
      <c r="YW1313" s="1"/>
      <c r="YX1313" s="1"/>
      <c r="YY1313" s="1"/>
      <c r="YZ1313" s="1"/>
      <c r="ZA1313" s="1"/>
      <c r="ZB1313" s="1"/>
      <c r="ZC1313" s="1"/>
      <c r="ZD1313" s="1"/>
      <c r="ZE1313" s="1"/>
      <c r="ZF1313" s="1"/>
      <c r="ZG1313" s="1"/>
      <c r="ZH1313" s="1"/>
      <c r="ZI1313" s="1"/>
      <c r="ZJ1313" s="1"/>
      <c r="ZK1313" s="1"/>
      <c r="ZL1313" s="1"/>
      <c r="ZM1313" s="1"/>
      <c r="ZN1313" s="1"/>
      <c r="ZO1313" s="1"/>
      <c r="ZP1313" s="1"/>
      <c r="ZQ1313" s="1"/>
      <c r="ZR1313" s="1"/>
      <c r="ZS1313" s="1"/>
      <c r="ZT1313" s="1"/>
      <c r="ZU1313" s="1"/>
      <c r="ZV1313" s="1"/>
      <c r="ZW1313" s="1"/>
      <c r="ZX1313" s="1"/>
      <c r="ZY1313" s="1"/>
      <c r="ZZ1313" s="1"/>
      <c r="AAA1313" s="1"/>
      <c r="AAB1313" s="1"/>
      <c r="AAC1313" s="1"/>
      <c r="AAD1313" s="1"/>
      <c r="AAE1313" s="1"/>
      <c r="AAF1313" s="1"/>
      <c r="AAG1313" s="1"/>
      <c r="AAH1313" s="1"/>
      <c r="AAI1313" s="1"/>
      <c r="AAJ1313" s="1"/>
      <c r="AAK1313" s="1"/>
      <c r="AAL1313" s="1"/>
      <c r="AAM1313" s="1"/>
      <c r="AAN1313" s="1"/>
      <c r="AAO1313" s="1"/>
      <c r="AAP1313" s="1"/>
      <c r="AAQ1313" s="1"/>
      <c r="AAR1313" s="1"/>
      <c r="AAS1313" s="1"/>
      <c r="AAT1313" s="1"/>
      <c r="AAU1313" s="1"/>
      <c r="AAV1313" s="1"/>
      <c r="AAW1313" s="1"/>
      <c r="AAX1313" s="1"/>
      <c r="AAY1313" s="1"/>
      <c r="AAZ1313" s="1"/>
      <c r="ABA1313" s="1"/>
      <c r="ABB1313" s="1"/>
      <c r="ABC1313" s="1"/>
      <c r="ABD1313" s="1"/>
      <c r="ABE1313" s="1"/>
      <c r="ABF1313" s="1"/>
      <c r="ABG1313" s="1"/>
      <c r="ABH1313" s="1"/>
      <c r="ABI1313" s="1"/>
      <c r="ABJ1313" s="1"/>
      <c r="ABK1313" s="1"/>
      <c r="ABL1313" s="1"/>
      <c r="ABM1313" s="1"/>
      <c r="ABN1313" s="1"/>
      <c r="ABO1313" s="1"/>
      <c r="ABP1313" s="1"/>
      <c r="ABQ1313" s="1"/>
      <c r="ABR1313" s="1"/>
      <c r="ABS1313" s="1"/>
      <c r="ABT1313" s="1"/>
      <c r="ABU1313" s="1"/>
      <c r="ABV1313" s="1"/>
      <c r="ABW1313" s="1"/>
      <c r="ABX1313" s="1"/>
      <c r="ABY1313" s="1"/>
      <c r="ABZ1313" s="1"/>
      <c r="ACA1313" s="1"/>
      <c r="ACB1313" s="1"/>
      <c r="ACC1313" s="1"/>
      <c r="ACD1313" s="1"/>
      <c r="ACE1313" s="1"/>
      <c r="ACF1313" s="1"/>
      <c r="ACG1313" s="1"/>
      <c r="ACH1313" s="1"/>
      <c r="ACI1313" s="1"/>
      <c r="ACJ1313" s="1"/>
      <c r="ACK1313" s="1"/>
      <c r="ACL1313" s="1"/>
      <c r="ACM1313" s="1"/>
      <c r="ACN1313" s="1"/>
      <c r="ACO1313" s="1"/>
      <c r="ACP1313" s="1"/>
      <c r="ACQ1313" s="1"/>
      <c r="ACR1313" s="1"/>
      <c r="ACS1313" s="1"/>
      <c r="ACT1313" s="1"/>
      <c r="ACU1313" s="1"/>
      <c r="ACV1313" s="1"/>
      <c r="ACW1313" s="1"/>
      <c r="ACX1313" s="1"/>
      <c r="ACY1313" s="1"/>
      <c r="ACZ1313" s="1"/>
      <c r="ADA1313" s="1"/>
      <c r="ADB1313" s="1"/>
      <c r="ADC1313" s="1"/>
      <c r="ADD1313" s="1"/>
      <c r="ADE1313" s="1"/>
      <c r="ADF1313" s="1"/>
      <c r="ADG1313" s="1"/>
      <c r="ADH1313" s="1"/>
      <c r="ADI1313" s="1"/>
      <c r="ADJ1313" s="1"/>
      <c r="ADK1313" s="1"/>
      <c r="ADL1313" s="1"/>
      <c r="ADM1313" s="1"/>
      <c r="ADN1313" s="1"/>
      <c r="ADO1313" s="1"/>
      <c r="ADP1313" s="1"/>
      <c r="ADQ1313" s="1"/>
      <c r="ADR1313" s="1"/>
      <c r="ADS1313" s="1"/>
      <c r="ADT1313" s="1"/>
      <c r="ADU1313" s="1"/>
      <c r="ADV1313" s="1"/>
      <c r="ADW1313" s="1"/>
      <c r="ADX1313" s="1"/>
      <c r="ADY1313" s="1"/>
      <c r="ADZ1313" s="1"/>
      <c r="AEA1313" s="1"/>
      <c r="AEB1313" s="1"/>
      <c r="AEC1313" s="1"/>
      <c r="AED1313" s="1"/>
      <c r="AEE1313" s="1"/>
      <c r="AEF1313" s="1"/>
      <c r="AEG1313" s="1"/>
      <c r="AEH1313" s="1"/>
      <c r="AEI1313" s="1"/>
      <c r="AEJ1313" s="1"/>
      <c r="AEK1313" s="1"/>
      <c r="AEL1313" s="1"/>
      <c r="AEM1313" s="1"/>
      <c r="AEN1313" s="1"/>
      <c r="AEO1313" s="1"/>
      <c r="AEP1313" s="1"/>
      <c r="AEQ1313" s="1"/>
      <c r="AER1313" s="1"/>
      <c r="AES1313" s="1"/>
      <c r="AET1313" s="1"/>
      <c r="AEU1313" s="1"/>
      <c r="AEV1313" s="1"/>
      <c r="AEW1313" s="1"/>
      <c r="AEX1313" s="1"/>
      <c r="AEY1313" s="1"/>
      <c r="AEZ1313" s="1"/>
      <c r="AFA1313" s="1"/>
      <c r="AFB1313" s="1"/>
      <c r="AFC1313" s="1"/>
      <c r="AFD1313" s="1"/>
      <c r="AFE1313" s="1"/>
      <c r="AFF1313" s="1"/>
      <c r="AFG1313" s="1"/>
      <c r="AFH1313" s="1"/>
      <c r="AFI1313" s="1"/>
      <c r="AFJ1313" s="1"/>
      <c r="AFK1313" s="1"/>
      <c r="AFL1313" s="1"/>
      <c r="AFM1313" s="1"/>
      <c r="AFN1313" s="1"/>
      <c r="AFO1313" s="1"/>
      <c r="AFP1313" s="1"/>
      <c r="AFQ1313" s="1"/>
      <c r="AFR1313" s="1"/>
      <c r="AFS1313" s="1"/>
      <c r="AFT1313" s="1"/>
      <c r="AFU1313" s="1"/>
      <c r="AFV1313" s="1"/>
      <c r="AFW1313" s="1"/>
      <c r="AFX1313" s="1"/>
      <c r="AFY1313" s="1"/>
      <c r="AFZ1313" s="1"/>
      <c r="AGA1313" s="1"/>
      <c r="AGB1313" s="1"/>
      <c r="AGC1313" s="1"/>
      <c r="AGD1313" s="1"/>
      <c r="AGE1313" s="1"/>
      <c r="AGF1313" s="1"/>
      <c r="AGG1313" s="1"/>
      <c r="AGH1313" s="1"/>
      <c r="AGI1313" s="1"/>
      <c r="AGJ1313" s="1"/>
      <c r="AGK1313" s="1"/>
      <c r="AGL1313" s="1"/>
      <c r="AGM1313" s="1"/>
      <c r="AGN1313" s="1"/>
      <c r="AGO1313" s="1"/>
      <c r="AGP1313" s="1"/>
      <c r="AGQ1313" s="1"/>
      <c r="AGR1313" s="1"/>
      <c r="AGS1313" s="1"/>
      <c r="AGT1313" s="1"/>
      <c r="AGU1313" s="1"/>
      <c r="AGV1313" s="1"/>
      <c r="AGW1313" s="1"/>
      <c r="AGX1313" s="1"/>
      <c r="AGY1313" s="1"/>
      <c r="AGZ1313" s="1"/>
      <c r="AHA1313" s="1"/>
      <c r="AHB1313" s="1"/>
      <c r="AHC1313" s="1"/>
      <c r="AHD1313" s="1"/>
      <c r="AHE1313" s="1"/>
      <c r="AHF1313" s="1"/>
      <c r="AHG1313" s="1"/>
      <c r="AHH1313" s="1"/>
      <c r="AHI1313" s="1"/>
      <c r="AHJ1313" s="1"/>
      <c r="AHK1313" s="1"/>
      <c r="AHL1313" s="1"/>
      <c r="AHM1313" s="1"/>
      <c r="AHN1313" s="1"/>
      <c r="AHO1313" s="1"/>
      <c r="AHP1313" s="1"/>
      <c r="AHQ1313" s="1"/>
      <c r="AHR1313" s="1"/>
      <c r="AHS1313" s="1"/>
      <c r="AHT1313" s="1"/>
      <c r="AHU1313" s="1"/>
      <c r="AHV1313" s="1"/>
      <c r="AHW1313" s="1"/>
      <c r="AHX1313" s="1"/>
      <c r="AHY1313" s="1"/>
      <c r="AHZ1313" s="1"/>
      <c r="AIA1313" s="1"/>
      <c r="AIB1313" s="1"/>
      <c r="AIC1313" s="1"/>
      <c r="AID1313" s="1"/>
      <c r="AIE1313" s="1"/>
      <c r="AIF1313" s="1"/>
      <c r="AIG1313" s="1"/>
      <c r="AIH1313" s="1"/>
      <c r="AII1313" s="1"/>
      <c r="AIJ1313" s="1"/>
      <c r="AIK1313" s="1"/>
      <c r="AIL1313" s="1"/>
      <c r="AIM1313" s="1"/>
      <c r="AIN1313" s="1"/>
      <c r="AIO1313" s="1"/>
      <c r="AIP1313" s="1"/>
      <c r="AIQ1313" s="1"/>
      <c r="AIR1313" s="1"/>
      <c r="AIS1313" s="1"/>
      <c r="AIT1313" s="1"/>
      <c r="AIU1313" s="1"/>
      <c r="AIV1313" s="1"/>
      <c r="AIW1313" s="1"/>
      <c r="AIX1313" s="1"/>
      <c r="AIY1313" s="1"/>
      <c r="AIZ1313" s="1"/>
      <c r="AJA1313" s="1"/>
      <c r="AJB1313" s="1"/>
      <c r="AJC1313" s="1"/>
      <c r="AJD1313" s="1"/>
      <c r="AJE1313" s="1"/>
      <c r="AJF1313" s="1"/>
      <c r="AJG1313" s="1"/>
      <c r="AJH1313" s="1"/>
      <c r="AJI1313" s="1"/>
      <c r="AJJ1313" s="1"/>
      <c r="AJK1313" s="1"/>
      <c r="AJL1313" s="1"/>
      <c r="AJM1313" s="1"/>
      <c r="AJN1313" s="1"/>
      <c r="AJO1313" s="1"/>
      <c r="AJP1313" s="1"/>
      <c r="AJQ1313" s="1"/>
      <c r="AJR1313" s="1"/>
      <c r="AJS1313" s="1"/>
      <c r="AJT1313" s="1"/>
      <c r="AJU1313" s="1"/>
      <c r="AJV1313" s="1"/>
      <c r="AJW1313" s="1"/>
      <c r="AJX1313" s="1"/>
      <c r="AJY1313" s="1"/>
      <c r="AJZ1313" s="1"/>
      <c r="AKA1313" s="1"/>
      <c r="AKB1313" s="1"/>
      <c r="AKC1313" s="1"/>
      <c r="AKD1313" s="1"/>
      <c r="AKE1313" s="1"/>
      <c r="AKF1313" s="1"/>
      <c r="AKG1313" s="1"/>
      <c r="AKH1313" s="1"/>
      <c r="AKI1313" s="1"/>
      <c r="AKJ1313" s="1"/>
      <c r="AKK1313" s="1"/>
      <c r="AKL1313" s="1"/>
      <c r="AKM1313" s="1"/>
      <c r="AKN1313" s="1"/>
      <c r="AKO1313" s="1"/>
      <c r="AKP1313" s="1"/>
      <c r="AKQ1313" s="1"/>
      <c r="AKR1313" s="1"/>
      <c r="AKS1313" s="1"/>
      <c r="AKT1313" s="1"/>
      <c r="AKU1313" s="1"/>
      <c r="AKV1313" s="1"/>
      <c r="AKW1313" s="1"/>
      <c r="AKX1313" s="1"/>
      <c r="AKY1313" s="1"/>
      <c r="AKZ1313" s="1"/>
      <c r="ALA1313" s="1"/>
      <c r="ALB1313" s="1"/>
      <c r="ALC1313" s="1"/>
      <c r="ALD1313" s="1"/>
      <c r="ALE1313" s="1"/>
      <c r="ALF1313" s="1"/>
      <c r="ALG1313" s="1"/>
      <c r="ALH1313" s="1"/>
      <c r="ALI1313" s="1"/>
      <c r="ALJ1313" s="1"/>
      <c r="ALK1313" s="1"/>
      <c r="ALL1313" s="1"/>
      <c r="ALM1313" s="1"/>
      <c r="ALN1313" s="1"/>
      <c r="ALO1313" s="1"/>
      <c r="ALP1313" s="1"/>
      <c r="ALQ1313" s="1"/>
      <c r="ALR1313" s="1"/>
      <c r="ALS1313" s="1"/>
      <c r="ALT1313" s="1"/>
      <c r="ALU1313" s="1"/>
      <c r="ALV1313" s="1"/>
      <c r="ALW1313" s="1"/>
      <c r="ALX1313" s="1"/>
      <c r="ALY1313" s="1"/>
      <c r="ALZ1313" s="1"/>
      <c r="AMA1313" s="1"/>
      <c r="AMB1313" s="1"/>
      <c r="AMC1313" s="1"/>
      <c r="AMD1313" s="1"/>
      <c r="AME1313" s="1"/>
      <c r="AMF1313" s="1"/>
      <c r="AMG1313" s="1"/>
      <c r="AMH1313" s="1"/>
      <c r="AMI1313" s="1"/>
      <c r="AMJ1313" s="1"/>
      <c r="AMK1313" s="1"/>
      <c r="AML1313" s="1"/>
      <c r="AMM1313" s="1"/>
      <c r="AMN1313" s="1"/>
      <c r="AMO1313" s="1"/>
      <c r="AMP1313" s="1"/>
      <c r="AMQ1313" s="1"/>
      <c r="AMR1313" s="1"/>
      <c r="AMS1313" s="1"/>
      <c r="AMT1313" s="1"/>
      <c r="AMU1313" s="1"/>
      <c r="AMV1313" s="1"/>
      <c r="AMW1313" s="1"/>
      <c r="AMX1313" s="1"/>
      <c r="AMY1313" s="1"/>
      <c r="AMZ1313" s="1"/>
      <c r="ANA1313" s="1"/>
      <c r="ANB1313" s="1"/>
      <c r="ANC1313" s="1"/>
      <c r="AND1313" s="1"/>
      <c r="ANE1313" s="1"/>
      <c r="ANF1313" s="1"/>
      <c r="ANG1313" s="1"/>
      <c r="ANH1313" s="1"/>
      <c r="ANI1313" s="1"/>
      <c r="ANJ1313" s="1"/>
      <c r="ANK1313" s="1"/>
      <c r="ANL1313" s="1"/>
      <c r="ANM1313" s="1"/>
      <c r="ANN1313" s="1"/>
      <c r="ANO1313" s="1"/>
      <c r="ANP1313" s="1"/>
      <c r="ANQ1313" s="1"/>
      <c r="ANR1313" s="1"/>
      <c r="ANS1313" s="1"/>
      <c r="ANT1313" s="1"/>
      <c r="ANU1313" s="1"/>
      <c r="ANV1313" s="1"/>
      <c r="ANW1313" s="1"/>
      <c r="ANX1313" s="1"/>
      <c r="ANY1313" s="1"/>
      <c r="ANZ1313" s="1"/>
      <c r="AOA1313" s="1"/>
      <c r="AOB1313" s="1"/>
      <c r="AOC1313" s="1"/>
      <c r="AOD1313" s="1"/>
      <c r="AOE1313" s="1"/>
      <c r="AOF1313" s="1"/>
      <c r="AOG1313" s="1"/>
      <c r="AOH1313" s="1"/>
      <c r="AOI1313" s="1"/>
      <c r="AOJ1313" s="1"/>
      <c r="AOK1313" s="1"/>
      <c r="AOL1313" s="1"/>
      <c r="AOM1313" s="1"/>
      <c r="AON1313" s="1"/>
      <c r="AOO1313" s="1"/>
      <c r="AOP1313" s="1"/>
      <c r="AOQ1313" s="1"/>
      <c r="AOR1313" s="1"/>
      <c r="AOS1313" s="1"/>
      <c r="AOT1313" s="1"/>
      <c r="AOU1313" s="1"/>
      <c r="AOV1313" s="1"/>
      <c r="AOW1313" s="1"/>
      <c r="AOX1313" s="1"/>
      <c r="AOY1313" s="1"/>
      <c r="AOZ1313" s="1"/>
      <c r="APA1313" s="1"/>
      <c r="APB1313" s="1"/>
      <c r="APC1313" s="1"/>
      <c r="APD1313" s="1"/>
      <c r="APE1313" s="1"/>
      <c r="APF1313" s="1"/>
      <c r="APG1313" s="1"/>
      <c r="APH1313" s="1"/>
      <c r="API1313" s="1"/>
      <c r="APJ1313" s="1"/>
      <c r="APK1313" s="1"/>
      <c r="APL1313" s="1"/>
      <c r="APM1313" s="1"/>
      <c r="APN1313" s="1"/>
      <c r="APO1313" s="1"/>
      <c r="APP1313" s="1"/>
      <c r="APQ1313" s="1"/>
      <c r="APR1313" s="1"/>
      <c r="APS1313" s="1"/>
      <c r="APT1313" s="1"/>
      <c r="APU1313" s="1"/>
      <c r="APV1313" s="1"/>
      <c r="APW1313" s="1"/>
      <c r="APX1313" s="1"/>
      <c r="APY1313" s="1"/>
      <c r="APZ1313" s="1"/>
      <c r="AQA1313" s="1"/>
      <c r="AQB1313" s="1"/>
      <c r="AQC1313" s="1"/>
      <c r="AQD1313" s="1"/>
      <c r="AQE1313" s="1"/>
      <c r="AQF1313" s="1"/>
      <c r="AQG1313" s="1"/>
      <c r="AQH1313" s="1"/>
      <c r="AQI1313" s="1"/>
      <c r="AQJ1313" s="1"/>
      <c r="AQK1313" s="1"/>
      <c r="AQL1313" s="1"/>
      <c r="AQM1313" s="1"/>
      <c r="AQN1313" s="1"/>
      <c r="AQO1313" s="1"/>
      <c r="AQP1313" s="1"/>
      <c r="AQQ1313" s="1"/>
      <c r="AQR1313" s="1"/>
      <c r="AQS1313" s="1"/>
      <c r="AQT1313" s="1"/>
      <c r="AQU1313" s="1"/>
      <c r="AQV1313" s="1"/>
      <c r="AQW1313" s="1"/>
      <c r="AQX1313" s="1"/>
      <c r="AQY1313" s="1"/>
      <c r="AQZ1313" s="1"/>
      <c r="ARA1313" s="1"/>
      <c r="ARB1313" s="1"/>
      <c r="ARC1313" s="1"/>
      <c r="ARD1313" s="1"/>
      <c r="ARE1313" s="1"/>
      <c r="ARF1313" s="1"/>
      <c r="ARG1313" s="1"/>
      <c r="ARH1313" s="1"/>
      <c r="ARI1313" s="1"/>
      <c r="ARJ1313" s="1"/>
      <c r="ARK1313" s="1"/>
      <c r="ARL1313" s="1"/>
      <c r="ARM1313" s="1"/>
      <c r="ARN1313" s="1"/>
      <c r="ARO1313" s="1"/>
      <c r="ARP1313" s="1"/>
      <c r="ARQ1313" s="1"/>
      <c r="ARR1313" s="1"/>
      <c r="ARS1313" s="1"/>
      <c r="ART1313" s="1"/>
      <c r="ARU1313" s="1"/>
      <c r="ARV1313" s="1"/>
      <c r="ARW1313" s="1"/>
      <c r="ARX1313" s="1"/>
      <c r="ARY1313" s="1"/>
      <c r="ARZ1313" s="1"/>
      <c r="ASA1313" s="1"/>
      <c r="ASB1313" s="1"/>
      <c r="ASC1313" s="1"/>
      <c r="ASD1313" s="1"/>
      <c r="ASE1313" s="1"/>
      <c r="ASF1313" s="1"/>
      <c r="ASG1313" s="1"/>
      <c r="ASH1313" s="1"/>
      <c r="ASI1313" s="1"/>
      <c r="ASJ1313" s="1"/>
      <c r="ASK1313" s="1"/>
      <c r="ASL1313" s="1"/>
      <c r="ASM1313" s="1"/>
      <c r="ASN1313" s="1"/>
      <c r="ASO1313" s="1"/>
      <c r="ASP1313" s="1"/>
      <c r="ASQ1313" s="1"/>
      <c r="ASR1313" s="1"/>
      <c r="ASS1313" s="1"/>
      <c r="AST1313" s="1"/>
      <c r="ASU1313" s="1"/>
      <c r="ASV1313" s="1"/>
      <c r="ASW1313" s="1"/>
      <c r="ASX1313" s="1"/>
      <c r="ASY1313" s="1"/>
      <c r="ASZ1313" s="1"/>
      <c r="ATA1313" s="1"/>
      <c r="ATB1313" s="1"/>
      <c r="ATC1313" s="1"/>
      <c r="ATD1313" s="1"/>
      <c r="ATE1313" s="1"/>
      <c r="ATF1313" s="1"/>
      <c r="ATG1313" s="1"/>
      <c r="ATH1313" s="1"/>
      <c r="ATI1313" s="1"/>
      <c r="ATJ1313" s="1"/>
      <c r="ATK1313" s="1"/>
      <c r="ATL1313" s="1"/>
      <c r="ATM1313" s="1"/>
      <c r="ATN1313" s="1"/>
      <c r="ATO1313" s="1"/>
      <c r="ATP1313" s="1"/>
      <c r="ATQ1313" s="1"/>
      <c r="ATR1313" s="1"/>
      <c r="ATS1313" s="1"/>
      <c r="ATT1313" s="1"/>
      <c r="ATU1313" s="1"/>
      <c r="ATV1313" s="1"/>
      <c r="ATW1313" s="1"/>
      <c r="ATX1313" s="1"/>
      <c r="ATY1313" s="1"/>
      <c r="ATZ1313" s="1"/>
      <c r="AUA1313" s="1"/>
      <c r="AUB1313" s="1"/>
      <c r="AUC1313" s="1"/>
      <c r="AUD1313" s="1"/>
      <c r="AUE1313" s="1"/>
      <c r="AUF1313" s="1"/>
      <c r="AUG1313" s="1"/>
      <c r="AUH1313" s="1"/>
      <c r="AUI1313" s="1"/>
      <c r="AUJ1313" s="1"/>
      <c r="AUK1313" s="1"/>
      <c r="AUL1313" s="1"/>
      <c r="AUM1313" s="1"/>
      <c r="AUN1313" s="1"/>
      <c r="AUO1313" s="1"/>
      <c r="AUP1313" s="1"/>
      <c r="AUQ1313" s="1"/>
      <c r="AUR1313" s="1"/>
      <c r="AUS1313" s="1"/>
      <c r="AUT1313" s="1"/>
      <c r="AUU1313" s="1"/>
      <c r="AUV1313" s="1"/>
      <c r="AUW1313" s="1"/>
      <c r="AUX1313" s="1"/>
      <c r="AUY1313" s="1"/>
      <c r="AUZ1313" s="1"/>
      <c r="AVA1313" s="1"/>
      <c r="AVB1313" s="1"/>
      <c r="AVC1313" s="1"/>
      <c r="AVD1313" s="1"/>
      <c r="AVE1313" s="1"/>
      <c r="AVF1313" s="1"/>
      <c r="AVG1313" s="1"/>
      <c r="AVH1313" s="1"/>
      <c r="AVI1313" s="1"/>
      <c r="AVJ1313" s="1"/>
      <c r="AVK1313" s="1"/>
      <c r="AVL1313" s="1"/>
      <c r="AVM1313" s="1"/>
      <c r="AVN1313" s="1"/>
      <c r="AVO1313" s="1"/>
      <c r="AVP1313" s="1"/>
      <c r="AVQ1313" s="1"/>
      <c r="AVR1313" s="1"/>
      <c r="AVS1313" s="1"/>
      <c r="AVT1313" s="1"/>
      <c r="AVU1313" s="1"/>
      <c r="AVV1313" s="1"/>
      <c r="AVW1313" s="1"/>
      <c r="AVX1313" s="1"/>
      <c r="AVY1313" s="1"/>
      <c r="AVZ1313" s="1"/>
      <c r="AWA1313" s="1"/>
      <c r="AWB1313" s="1"/>
      <c r="AWC1313" s="1"/>
      <c r="AWD1313" s="1"/>
      <c r="AWE1313" s="1"/>
      <c r="AWF1313" s="1"/>
      <c r="AWG1313" s="1"/>
      <c r="AWH1313" s="1"/>
      <c r="AWI1313" s="1"/>
      <c r="AWJ1313" s="1"/>
      <c r="AWK1313" s="1"/>
      <c r="AWL1313" s="1"/>
      <c r="AWM1313" s="1"/>
      <c r="AWN1313" s="1"/>
      <c r="AWO1313" s="1"/>
      <c r="AWP1313" s="1"/>
      <c r="AWQ1313" s="1"/>
      <c r="AWR1313" s="1"/>
      <c r="AWS1313" s="1"/>
      <c r="AWT1313" s="1"/>
      <c r="AWU1313" s="1"/>
      <c r="AWV1313" s="1"/>
      <c r="AWW1313" s="1"/>
      <c r="AWX1313" s="1"/>
      <c r="AWY1313" s="1"/>
      <c r="AWZ1313" s="1"/>
      <c r="AXA1313" s="1"/>
      <c r="AXB1313" s="1"/>
      <c r="AXC1313" s="1"/>
      <c r="AXD1313" s="1"/>
      <c r="AXE1313" s="1"/>
      <c r="AXF1313" s="1"/>
      <c r="AXG1313" s="1"/>
      <c r="AXH1313" s="1"/>
      <c r="AXI1313" s="1"/>
      <c r="AXJ1313" s="1"/>
      <c r="AXK1313" s="1"/>
      <c r="AXL1313" s="1"/>
      <c r="AXM1313" s="1"/>
      <c r="AXN1313" s="1"/>
      <c r="AXO1313" s="1"/>
      <c r="AXP1313" s="1"/>
      <c r="AXQ1313" s="1"/>
      <c r="AXR1313" s="1"/>
      <c r="AXS1313" s="1"/>
      <c r="AXT1313" s="1"/>
      <c r="AXU1313" s="1"/>
      <c r="AXV1313" s="1"/>
      <c r="AXW1313" s="1"/>
      <c r="AXX1313" s="1"/>
      <c r="AXY1313" s="1"/>
      <c r="AXZ1313" s="1"/>
      <c r="AYA1313" s="1"/>
      <c r="AYB1313" s="1"/>
      <c r="AYC1313" s="1"/>
      <c r="AYD1313" s="1"/>
      <c r="AYE1313" s="1"/>
      <c r="AYF1313" s="1"/>
      <c r="AYG1313" s="1"/>
      <c r="AYH1313" s="1"/>
      <c r="AYI1313" s="1"/>
      <c r="AYJ1313" s="1"/>
      <c r="AYK1313" s="1"/>
      <c r="AYL1313" s="1"/>
      <c r="AYM1313" s="1"/>
      <c r="AYN1313" s="1"/>
      <c r="AYO1313" s="1"/>
      <c r="AYP1313" s="1"/>
      <c r="AYQ1313" s="1"/>
      <c r="AYR1313" s="1"/>
      <c r="AYS1313" s="1"/>
      <c r="AYT1313" s="1"/>
      <c r="AYU1313" s="1"/>
      <c r="AYV1313" s="1"/>
      <c r="AYW1313" s="1"/>
      <c r="AYX1313" s="1"/>
      <c r="AYY1313" s="1"/>
      <c r="AYZ1313" s="1"/>
      <c r="AZA1313" s="1"/>
      <c r="AZB1313" s="1"/>
      <c r="AZC1313" s="1"/>
      <c r="AZD1313" s="1"/>
      <c r="AZE1313" s="1"/>
      <c r="AZF1313" s="1"/>
      <c r="AZG1313" s="1"/>
      <c r="AZH1313" s="1"/>
      <c r="AZI1313" s="1"/>
      <c r="AZJ1313" s="1"/>
      <c r="AZK1313" s="1"/>
      <c r="AZL1313" s="1"/>
      <c r="AZM1313" s="1"/>
      <c r="AZN1313" s="1"/>
      <c r="AZO1313" s="1"/>
      <c r="AZP1313" s="1"/>
      <c r="AZQ1313" s="1"/>
      <c r="AZR1313" s="1"/>
      <c r="AZS1313" s="1"/>
      <c r="AZT1313" s="1"/>
      <c r="AZU1313" s="1"/>
      <c r="AZV1313" s="1"/>
      <c r="AZW1313" s="1"/>
      <c r="AZX1313" s="1"/>
      <c r="AZY1313" s="1"/>
      <c r="AZZ1313" s="1"/>
      <c r="BAA1313" s="1"/>
      <c r="BAB1313" s="1"/>
      <c r="BAC1313" s="1"/>
      <c r="BAD1313" s="1"/>
      <c r="BAE1313" s="1"/>
      <c r="BAF1313" s="1"/>
      <c r="BAG1313" s="1"/>
      <c r="BAH1313" s="1"/>
      <c r="BAI1313" s="1"/>
      <c r="BAJ1313" s="1"/>
      <c r="BAK1313" s="1"/>
      <c r="BAL1313" s="1"/>
      <c r="BAM1313" s="1"/>
      <c r="BAN1313" s="1"/>
      <c r="BAO1313" s="1"/>
      <c r="BAP1313" s="1"/>
      <c r="BAQ1313" s="1"/>
      <c r="BAR1313" s="1"/>
      <c r="BAS1313" s="1"/>
      <c r="BAT1313" s="1"/>
      <c r="BAU1313" s="1"/>
      <c r="BAV1313" s="1"/>
      <c r="BAW1313" s="1"/>
      <c r="BAX1313" s="1"/>
      <c r="BAY1313" s="1"/>
      <c r="BAZ1313" s="1"/>
      <c r="BBA1313" s="1"/>
      <c r="BBB1313" s="1"/>
      <c r="BBC1313" s="1"/>
      <c r="BBD1313" s="1"/>
      <c r="BBE1313" s="1"/>
      <c r="BBF1313" s="1"/>
      <c r="BBG1313" s="1"/>
      <c r="BBH1313" s="1"/>
      <c r="BBI1313" s="1"/>
      <c r="BBJ1313" s="1"/>
      <c r="BBK1313" s="1"/>
      <c r="BBL1313" s="1"/>
      <c r="BBM1313" s="1"/>
      <c r="BBN1313" s="1"/>
      <c r="BBO1313" s="1"/>
      <c r="BBP1313" s="1"/>
      <c r="BBQ1313" s="1"/>
      <c r="BBR1313" s="1"/>
      <c r="BBS1313" s="1"/>
      <c r="BBT1313" s="1"/>
      <c r="BBU1313" s="1"/>
      <c r="BBV1313" s="1"/>
      <c r="BBW1313" s="1"/>
      <c r="BBX1313" s="1"/>
      <c r="BBY1313" s="1"/>
      <c r="BBZ1313" s="1"/>
      <c r="BCA1313" s="1"/>
      <c r="BCB1313" s="1"/>
      <c r="BCC1313" s="1"/>
      <c r="BCD1313" s="1"/>
      <c r="BCE1313" s="1"/>
      <c r="BCF1313" s="1"/>
      <c r="BCG1313" s="1"/>
      <c r="BCH1313" s="1"/>
      <c r="BCI1313" s="1"/>
      <c r="BCJ1313" s="1"/>
      <c r="BCK1313" s="1"/>
      <c r="BCL1313" s="1"/>
      <c r="BCM1313" s="1"/>
      <c r="BCN1313" s="1"/>
      <c r="BCO1313" s="1"/>
      <c r="BCP1313" s="1"/>
      <c r="BCQ1313" s="1"/>
      <c r="BCR1313" s="1"/>
      <c r="BCS1313" s="1"/>
      <c r="BCT1313" s="1"/>
      <c r="BCU1313" s="1"/>
      <c r="BCV1313" s="1"/>
      <c r="BCW1313" s="1"/>
      <c r="BCX1313" s="1"/>
      <c r="BCY1313" s="1"/>
      <c r="BCZ1313" s="1"/>
      <c r="BDA1313" s="1"/>
      <c r="BDB1313" s="1"/>
      <c r="BDC1313" s="1"/>
      <c r="BDD1313" s="1"/>
      <c r="BDE1313" s="1"/>
      <c r="BDF1313" s="1"/>
      <c r="BDG1313" s="1"/>
      <c r="BDH1313" s="1"/>
      <c r="BDI1313" s="1"/>
      <c r="BDJ1313" s="1"/>
      <c r="BDK1313" s="1"/>
      <c r="BDL1313" s="1"/>
      <c r="BDM1313" s="1"/>
      <c r="BDN1313" s="1"/>
      <c r="BDO1313" s="1"/>
      <c r="BDP1313" s="1"/>
      <c r="BDQ1313" s="1"/>
      <c r="BDR1313" s="1"/>
      <c r="BDS1313" s="1"/>
      <c r="BDT1313" s="1"/>
      <c r="BDU1313" s="1"/>
      <c r="BDV1313" s="1"/>
      <c r="BDW1313" s="1"/>
      <c r="BDX1313" s="1"/>
      <c r="BDY1313" s="1"/>
      <c r="BDZ1313" s="1"/>
      <c r="BEA1313" s="1"/>
      <c r="BEB1313" s="1"/>
      <c r="BEC1313" s="1"/>
      <c r="BED1313" s="1"/>
      <c r="BEE1313" s="1"/>
      <c r="BEF1313" s="1"/>
      <c r="BEG1313" s="1"/>
      <c r="BEH1313" s="1"/>
      <c r="BEI1313" s="1"/>
      <c r="BEJ1313" s="1"/>
      <c r="BEK1313" s="1"/>
      <c r="BEL1313" s="1"/>
      <c r="BEM1313" s="1"/>
      <c r="BEN1313" s="1"/>
      <c r="BEO1313" s="1"/>
      <c r="BEP1313" s="1"/>
      <c r="BEQ1313" s="1"/>
      <c r="BER1313" s="1"/>
      <c r="BES1313" s="1"/>
      <c r="BET1313" s="1"/>
      <c r="BEU1313" s="1"/>
      <c r="BEV1313" s="1"/>
      <c r="BEW1313" s="1"/>
      <c r="BEX1313" s="1"/>
      <c r="BEY1313" s="1"/>
      <c r="BEZ1313" s="1"/>
      <c r="BFA1313" s="1"/>
      <c r="BFB1313" s="1"/>
      <c r="BFC1313" s="1"/>
      <c r="BFD1313" s="1"/>
      <c r="BFE1313" s="1"/>
      <c r="BFF1313" s="1"/>
      <c r="BFG1313" s="1"/>
      <c r="BFH1313" s="1"/>
      <c r="BFI1313" s="1"/>
      <c r="BFJ1313" s="1"/>
      <c r="BFK1313" s="1"/>
      <c r="BFL1313" s="1"/>
      <c r="BFM1313" s="1"/>
      <c r="BFN1313" s="1"/>
      <c r="BFO1313" s="1"/>
      <c r="BFP1313" s="1"/>
      <c r="BFQ1313" s="1"/>
      <c r="BFR1313" s="1"/>
      <c r="BFS1313" s="1"/>
      <c r="BFT1313" s="1"/>
      <c r="BFU1313" s="1"/>
      <c r="BFV1313" s="1"/>
      <c r="BFW1313" s="1"/>
      <c r="BFX1313" s="1"/>
      <c r="BFY1313" s="1"/>
      <c r="BFZ1313" s="1"/>
      <c r="BGA1313" s="1"/>
      <c r="BGB1313" s="1"/>
      <c r="BGC1313" s="1"/>
      <c r="BGD1313" s="1"/>
      <c r="BGE1313" s="1"/>
      <c r="BGF1313" s="1"/>
      <c r="BGG1313" s="1"/>
      <c r="BGH1313" s="1"/>
      <c r="BGI1313" s="1"/>
      <c r="BGJ1313" s="1"/>
      <c r="BGK1313" s="1"/>
      <c r="BGL1313" s="1"/>
      <c r="BGM1313" s="1"/>
      <c r="BGN1313" s="1"/>
      <c r="BGO1313" s="1"/>
      <c r="BGP1313" s="1"/>
      <c r="BGQ1313" s="1"/>
      <c r="BGR1313" s="1"/>
      <c r="BGS1313" s="1"/>
      <c r="BGT1313" s="1"/>
      <c r="BGU1313" s="1"/>
      <c r="BGV1313" s="1"/>
      <c r="BGW1313" s="1"/>
      <c r="BGX1313" s="1"/>
      <c r="BGY1313" s="1"/>
      <c r="BGZ1313" s="1"/>
      <c r="BHA1313" s="1"/>
      <c r="BHB1313" s="1"/>
      <c r="BHC1313" s="1"/>
      <c r="BHD1313" s="1"/>
      <c r="BHE1313" s="1"/>
      <c r="BHF1313" s="1"/>
      <c r="BHG1313" s="1"/>
      <c r="BHH1313" s="1"/>
      <c r="BHI1313" s="1"/>
      <c r="BHJ1313" s="1"/>
      <c r="BHK1313" s="1"/>
      <c r="BHL1313" s="1"/>
      <c r="BHM1313" s="1"/>
      <c r="BHN1313" s="1"/>
      <c r="BHO1313" s="1"/>
      <c r="BHP1313" s="1"/>
      <c r="BHQ1313" s="1"/>
      <c r="BHR1313" s="1"/>
      <c r="BHS1313" s="1"/>
      <c r="BHT1313" s="1"/>
      <c r="BHU1313" s="1"/>
      <c r="BHV1313" s="1"/>
      <c r="BHW1313" s="1"/>
      <c r="BHX1313" s="1"/>
      <c r="BHY1313" s="1"/>
      <c r="BHZ1313" s="1"/>
      <c r="BIA1313" s="1"/>
      <c r="BIB1313" s="1"/>
      <c r="BIC1313" s="1"/>
      <c r="BID1313" s="1"/>
      <c r="BIE1313" s="1"/>
      <c r="BIF1313" s="1"/>
      <c r="BIG1313" s="1"/>
      <c r="BIH1313" s="1"/>
      <c r="BII1313" s="1"/>
      <c r="BIJ1313" s="1"/>
      <c r="BIK1313" s="1"/>
      <c r="BIL1313" s="1"/>
      <c r="BIM1313" s="1"/>
      <c r="BIN1313" s="1"/>
      <c r="BIO1313" s="1"/>
      <c r="BIP1313" s="1"/>
      <c r="BIQ1313" s="1"/>
      <c r="BIR1313" s="1"/>
      <c r="BIS1313" s="1"/>
      <c r="BIT1313" s="1"/>
      <c r="BIU1313" s="1"/>
      <c r="BIV1313" s="1"/>
      <c r="BIW1313" s="1"/>
      <c r="BIX1313" s="1"/>
      <c r="BIY1313" s="1"/>
      <c r="BIZ1313" s="1"/>
      <c r="BJA1313" s="1"/>
      <c r="BJB1313" s="1"/>
      <c r="BJC1313" s="1"/>
      <c r="BJD1313" s="1"/>
      <c r="BJE1313" s="1"/>
      <c r="BJF1313" s="1"/>
      <c r="BJG1313" s="1"/>
      <c r="BJH1313" s="1"/>
      <c r="BJI1313" s="1"/>
      <c r="BJJ1313" s="1"/>
      <c r="BJK1313" s="1"/>
      <c r="BJL1313" s="1"/>
      <c r="BJM1313" s="1"/>
      <c r="BJN1313" s="1"/>
      <c r="BJO1313" s="1"/>
      <c r="BJP1313" s="1"/>
      <c r="BJQ1313" s="1"/>
      <c r="BJR1313" s="1"/>
      <c r="BJS1313" s="1"/>
      <c r="BJT1313" s="1"/>
      <c r="BJU1313" s="1"/>
      <c r="BJV1313" s="1"/>
      <c r="BJW1313" s="1"/>
      <c r="BJX1313" s="1"/>
      <c r="BJY1313" s="1"/>
      <c r="BJZ1313" s="1"/>
      <c r="BKA1313" s="1"/>
      <c r="BKB1313" s="1"/>
      <c r="BKC1313" s="1"/>
      <c r="BKD1313" s="1"/>
      <c r="BKE1313" s="1"/>
      <c r="BKF1313" s="1"/>
      <c r="BKG1313" s="1"/>
      <c r="BKH1313" s="1"/>
      <c r="BKI1313" s="1"/>
      <c r="BKJ1313" s="1"/>
      <c r="BKK1313" s="1"/>
      <c r="BKL1313" s="1"/>
      <c r="BKM1313" s="1"/>
      <c r="BKN1313" s="1"/>
      <c r="BKO1313" s="1"/>
      <c r="BKP1313" s="1"/>
      <c r="BKQ1313" s="1"/>
      <c r="BKR1313" s="1"/>
      <c r="BKS1313" s="1"/>
      <c r="BKT1313" s="1"/>
      <c r="BKU1313" s="1"/>
      <c r="BKV1313" s="1"/>
      <c r="BKW1313" s="1"/>
      <c r="BKX1313" s="1"/>
      <c r="BKY1313" s="1"/>
      <c r="BKZ1313" s="1"/>
      <c r="BLA1313" s="1"/>
      <c r="BLB1313" s="1"/>
      <c r="BLC1313" s="1"/>
      <c r="BLD1313" s="1"/>
      <c r="BLE1313" s="1"/>
      <c r="BLF1313" s="1"/>
      <c r="BLG1313" s="1"/>
      <c r="BLH1313" s="1"/>
      <c r="BLI1313" s="1"/>
      <c r="BLJ1313" s="1"/>
      <c r="BLK1313" s="1"/>
      <c r="BLL1313" s="1"/>
      <c r="BLM1313" s="1"/>
      <c r="BLN1313" s="1"/>
      <c r="BLO1313" s="1"/>
      <c r="BLP1313" s="1"/>
      <c r="BLQ1313" s="1"/>
      <c r="BLR1313" s="1"/>
      <c r="BLS1313" s="1"/>
      <c r="BLT1313" s="1"/>
      <c r="BLU1313" s="1"/>
      <c r="BLV1313" s="1"/>
      <c r="BLW1313" s="1"/>
      <c r="BLX1313" s="1"/>
      <c r="BLY1313" s="1"/>
      <c r="BLZ1313" s="1"/>
      <c r="BMA1313" s="1"/>
      <c r="BMB1313" s="1"/>
      <c r="BMC1313" s="1"/>
      <c r="BMD1313" s="1"/>
      <c r="BME1313" s="1"/>
      <c r="BMF1313" s="1"/>
      <c r="BMG1313" s="1"/>
      <c r="BMH1313" s="1"/>
      <c r="BMI1313" s="1"/>
      <c r="BMJ1313" s="1"/>
      <c r="BMK1313" s="1"/>
      <c r="BML1313" s="1"/>
      <c r="BMM1313" s="1"/>
      <c r="BMN1313" s="1"/>
      <c r="BMO1313" s="1"/>
      <c r="BMP1313" s="1"/>
      <c r="BMQ1313" s="1"/>
      <c r="BMR1313" s="1"/>
      <c r="BMS1313" s="1"/>
      <c r="BMT1313" s="1"/>
      <c r="BMU1313" s="1"/>
      <c r="BMV1313" s="1"/>
      <c r="BMW1313" s="1"/>
      <c r="BMX1313" s="1"/>
      <c r="BMY1313" s="1"/>
      <c r="BMZ1313" s="1"/>
      <c r="BNA1313" s="1"/>
      <c r="BNB1313" s="1"/>
      <c r="BNC1313" s="1"/>
      <c r="BND1313" s="1"/>
      <c r="BNE1313" s="1"/>
      <c r="BNF1313" s="1"/>
      <c r="BNG1313" s="1"/>
      <c r="BNH1313" s="1"/>
      <c r="BNI1313" s="1"/>
      <c r="BNJ1313" s="1"/>
      <c r="BNK1313" s="1"/>
      <c r="BNL1313" s="1"/>
      <c r="BNM1313" s="1"/>
      <c r="BNN1313" s="1"/>
      <c r="BNO1313" s="1"/>
      <c r="BNP1313" s="1"/>
      <c r="BNQ1313" s="1"/>
      <c r="BNR1313" s="1"/>
      <c r="BNS1313" s="1"/>
      <c r="BNT1313" s="1"/>
      <c r="BNU1313" s="1"/>
      <c r="BNV1313" s="1"/>
      <c r="BNW1313" s="1"/>
      <c r="BNX1313" s="1"/>
      <c r="BNY1313" s="1"/>
      <c r="BNZ1313" s="1"/>
      <c r="BOA1313" s="1"/>
      <c r="BOB1313" s="1"/>
      <c r="BOC1313" s="1"/>
      <c r="BOD1313" s="1"/>
      <c r="BOE1313" s="1"/>
      <c r="BOF1313" s="1"/>
      <c r="BOG1313" s="1"/>
      <c r="BOH1313" s="1"/>
      <c r="BOI1313" s="1"/>
      <c r="BOJ1313" s="1"/>
      <c r="BOK1313" s="1"/>
      <c r="BOL1313" s="1"/>
      <c r="BOM1313" s="1"/>
      <c r="BON1313" s="1"/>
      <c r="BOO1313" s="1"/>
      <c r="BOP1313" s="1"/>
      <c r="BOQ1313" s="1"/>
      <c r="BOR1313" s="1"/>
      <c r="BOS1313" s="1"/>
      <c r="BOT1313" s="1"/>
      <c r="BOU1313" s="1"/>
      <c r="BOV1313" s="1"/>
      <c r="BOW1313" s="1"/>
      <c r="BOX1313" s="1"/>
      <c r="BOY1313" s="1"/>
      <c r="BOZ1313" s="1"/>
      <c r="BPA1313" s="1"/>
      <c r="BPB1313" s="1"/>
      <c r="BPC1313" s="1"/>
      <c r="BPD1313" s="1"/>
      <c r="BPE1313" s="1"/>
      <c r="BPF1313" s="1"/>
      <c r="BPG1313" s="1"/>
      <c r="BPH1313" s="1"/>
      <c r="BPI1313" s="1"/>
      <c r="BPJ1313" s="1"/>
      <c r="BPK1313" s="1"/>
      <c r="BPL1313" s="1"/>
      <c r="BPM1313" s="1"/>
      <c r="BPN1313" s="1"/>
      <c r="BPO1313" s="1"/>
      <c r="BPP1313" s="1"/>
      <c r="BPQ1313" s="1"/>
      <c r="BPR1313" s="1"/>
      <c r="BPS1313" s="1"/>
      <c r="BPT1313" s="1"/>
      <c r="BPU1313" s="1"/>
      <c r="BPV1313" s="1"/>
      <c r="BPW1313" s="1"/>
      <c r="BPX1313" s="1"/>
      <c r="BPY1313" s="1"/>
      <c r="BPZ1313" s="1"/>
      <c r="BQA1313" s="1"/>
      <c r="BQB1313" s="1"/>
      <c r="BQC1313" s="1"/>
      <c r="BQD1313" s="1"/>
      <c r="BQE1313" s="1"/>
      <c r="BQF1313" s="1"/>
      <c r="BQG1313" s="1"/>
      <c r="BQH1313" s="1"/>
      <c r="BQI1313" s="1"/>
      <c r="BQJ1313" s="1"/>
      <c r="BQK1313" s="1"/>
      <c r="BQL1313" s="1"/>
      <c r="BQM1313" s="1"/>
      <c r="BQN1313" s="1"/>
      <c r="BQO1313" s="1"/>
      <c r="BQP1313" s="1"/>
      <c r="BQQ1313" s="1"/>
      <c r="BQR1313" s="1"/>
      <c r="BQS1313" s="1"/>
      <c r="BQT1313" s="1"/>
      <c r="BQU1313" s="1"/>
      <c r="BQV1313" s="1"/>
      <c r="BQW1313" s="1"/>
      <c r="BQX1313" s="1"/>
      <c r="BQY1313" s="1"/>
      <c r="BQZ1313" s="1"/>
      <c r="BRA1313" s="1"/>
      <c r="BRB1313" s="1"/>
      <c r="BRC1313" s="1"/>
      <c r="BRD1313" s="1"/>
      <c r="BRE1313" s="1"/>
      <c r="BRF1313" s="1"/>
      <c r="BRG1313" s="1"/>
      <c r="BRH1313" s="1"/>
      <c r="BRI1313" s="1"/>
      <c r="BRJ1313" s="1"/>
      <c r="BRK1313" s="1"/>
      <c r="BRL1313" s="1"/>
      <c r="BRM1313" s="1"/>
      <c r="BRN1313" s="1"/>
      <c r="BRO1313" s="1"/>
      <c r="BRP1313" s="1"/>
      <c r="BRQ1313" s="1"/>
      <c r="BRR1313" s="1"/>
      <c r="BRS1313" s="1"/>
      <c r="BRT1313" s="1"/>
      <c r="BRU1313" s="1"/>
      <c r="BRV1313" s="1"/>
      <c r="BRW1313" s="1"/>
      <c r="BRX1313" s="1"/>
      <c r="BRY1313" s="1"/>
      <c r="BRZ1313" s="1"/>
      <c r="BSA1313" s="1"/>
      <c r="BSB1313" s="1"/>
      <c r="BSC1313" s="1"/>
      <c r="BSD1313" s="1"/>
      <c r="BSE1313" s="1"/>
      <c r="BSF1313" s="1"/>
      <c r="BSG1313" s="1"/>
      <c r="BSH1313" s="1"/>
      <c r="BSI1313" s="1"/>
      <c r="BSJ1313" s="1"/>
      <c r="BSK1313" s="1"/>
      <c r="BSL1313" s="1"/>
      <c r="BSM1313" s="1"/>
      <c r="BSN1313" s="1"/>
      <c r="BSO1313" s="1"/>
      <c r="BSP1313" s="1"/>
      <c r="BSQ1313" s="1"/>
      <c r="BSR1313" s="1"/>
      <c r="BSS1313" s="1"/>
      <c r="BST1313" s="1"/>
      <c r="BSU1313" s="1"/>
      <c r="BSV1313" s="1"/>
      <c r="BSW1313" s="1"/>
      <c r="BSX1313" s="1"/>
      <c r="BSY1313" s="1"/>
      <c r="BSZ1313" s="1"/>
      <c r="BTA1313" s="1"/>
      <c r="BTB1313" s="1"/>
      <c r="BTC1313" s="1"/>
      <c r="BTD1313" s="1"/>
      <c r="BTE1313" s="1"/>
      <c r="BTF1313" s="1"/>
      <c r="BTG1313" s="1"/>
      <c r="BTH1313" s="1"/>
      <c r="BTI1313" s="1"/>
      <c r="BTJ1313" s="1"/>
      <c r="BTK1313" s="1"/>
      <c r="BTL1313" s="1"/>
      <c r="BTM1313" s="1"/>
      <c r="BTN1313" s="1"/>
      <c r="BTO1313" s="1"/>
      <c r="BTP1313" s="1"/>
      <c r="BTQ1313" s="1"/>
      <c r="BTR1313" s="1"/>
      <c r="BTS1313" s="1"/>
      <c r="BTT1313" s="1"/>
      <c r="BTU1313" s="1"/>
      <c r="BTV1313" s="1"/>
      <c r="BTW1313" s="1"/>
      <c r="BTX1313" s="1"/>
      <c r="BTY1313" s="1"/>
      <c r="BTZ1313" s="1"/>
      <c r="BUA1313" s="1"/>
      <c r="BUB1313" s="1"/>
      <c r="BUC1313" s="1"/>
      <c r="BUD1313" s="1"/>
      <c r="BUE1313" s="1"/>
      <c r="BUF1313" s="1"/>
      <c r="BUG1313" s="1"/>
      <c r="BUH1313" s="1"/>
      <c r="BUI1313" s="1"/>
      <c r="BUJ1313" s="1"/>
      <c r="BUK1313" s="1"/>
      <c r="BUL1313" s="1"/>
      <c r="BUM1313" s="1"/>
      <c r="BUN1313" s="1"/>
      <c r="BUO1313" s="1"/>
      <c r="BUP1313" s="1"/>
      <c r="BUQ1313" s="1"/>
      <c r="BUR1313" s="1"/>
      <c r="BUS1313" s="1"/>
      <c r="BUT1313" s="1"/>
      <c r="BUU1313" s="1"/>
      <c r="BUV1313" s="1"/>
      <c r="BUW1313" s="1"/>
      <c r="BUX1313" s="1"/>
      <c r="BUY1313" s="1"/>
      <c r="BUZ1313" s="1"/>
      <c r="BVA1313" s="1"/>
      <c r="BVB1313" s="1"/>
      <c r="BVC1313" s="1"/>
      <c r="BVD1313" s="1"/>
      <c r="BVE1313" s="1"/>
      <c r="BVF1313" s="1"/>
      <c r="BVG1313" s="1"/>
      <c r="BVH1313" s="1"/>
      <c r="BVI1313" s="1"/>
      <c r="BVJ1313" s="1"/>
      <c r="BVK1313" s="1"/>
      <c r="BVL1313" s="1"/>
      <c r="BVM1313" s="1"/>
      <c r="BVN1313" s="1"/>
      <c r="BVO1313" s="1"/>
      <c r="BVP1313" s="1"/>
      <c r="BVQ1313" s="1"/>
      <c r="BVR1313" s="1"/>
      <c r="BVS1313" s="1"/>
      <c r="BVT1313" s="1"/>
      <c r="BVU1313" s="1"/>
      <c r="BVV1313" s="1"/>
      <c r="BVW1313" s="1"/>
      <c r="BVX1313" s="1"/>
      <c r="BVY1313" s="1"/>
      <c r="BVZ1313" s="1"/>
      <c r="BWA1313" s="1"/>
      <c r="BWB1313" s="1"/>
      <c r="BWC1313" s="1"/>
      <c r="BWD1313" s="1"/>
      <c r="BWE1313" s="1"/>
      <c r="BWF1313" s="1"/>
      <c r="BWG1313" s="1"/>
      <c r="BWH1313" s="1"/>
      <c r="BWI1313" s="1"/>
      <c r="BWJ1313" s="1"/>
      <c r="BWK1313" s="1"/>
      <c r="BWL1313" s="1"/>
      <c r="BWM1313" s="1"/>
      <c r="BWN1313" s="1"/>
      <c r="BWO1313" s="1"/>
      <c r="BWP1313" s="1"/>
      <c r="BWQ1313" s="1"/>
      <c r="BWR1313" s="1"/>
      <c r="BWS1313" s="1"/>
      <c r="BWT1313" s="1"/>
      <c r="BWU1313" s="1"/>
      <c r="BWV1313" s="1"/>
      <c r="BWW1313" s="1"/>
      <c r="BWX1313" s="1"/>
      <c r="BWY1313" s="1"/>
      <c r="BWZ1313" s="1"/>
      <c r="BXA1313" s="1"/>
      <c r="BXB1313" s="1"/>
      <c r="BXC1313" s="1"/>
      <c r="BXD1313" s="1"/>
      <c r="BXE1313" s="1"/>
      <c r="BXF1313" s="1"/>
      <c r="BXG1313" s="1"/>
      <c r="BXH1313" s="1"/>
      <c r="BXI1313" s="1"/>
      <c r="BXJ1313" s="1"/>
      <c r="BXK1313" s="1"/>
      <c r="BXL1313" s="1"/>
      <c r="BXM1313" s="1"/>
      <c r="BXN1313" s="1"/>
      <c r="BXO1313" s="1"/>
      <c r="BXP1313" s="1"/>
      <c r="BXQ1313" s="1"/>
      <c r="BXR1313" s="1"/>
      <c r="BXS1313" s="1"/>
      <c r="BXT1313" s="1"/>
      <c r="BXU1313" s="1"/>
      <c r="BXV1313" s="1"/>
      <c r="BXW1313" s="1"/>
      <c r="BXX1313" s="1"/>
      <c r="BXY1313" s="1"/>
      <c r="BXZ1313" s="1"/>
      <c r="BYA1313" s="1"/>
      <c r="BYB1313" s="1"/>
      <c r="BYC1313" s="1"/>
      <c r="BYD1313" s="1"/>
      <c r="BYE1313" s="1"/>
      <c r="BYF1313" s="1"/>
      <c r="BYG1313" s="1"/>
      <c r="BYH1313" s="1"/>
      <c r="BYI1313" s="1"/>
      <c r="BYJ1313" s="1"/>
      <c r="BYK1313" s="1"/>
      <c r="BYL1313" s="1"/>
      <c r="BYM1313" s="1"/>
      <c r="BYN1313" s="1"/>
      <c r="BYO1313" s="1"/>
      <c r="BYP1313" s="1"/>
      <c r="BYQ1313" s="1"/>
      <c r="BYR1313" s="1"/>
      <c r="BYS1313" s="1"/>
      <c r="BYT1313" s="1"/>
      <c r="BYU1313" s="1"/>
      <c r="BYV1313" s="1"/>
      <c r="BYW1313" s="1"/>
      <c r="BYX1313" s="1"/>
      <c r="BYY1313" s="1"/>
      <c r="BYZ1313" s="1"/>
      <c r="BZA1313" s="1"/>
      <c r="BZB1313" s="1"/>
      <c r="BZC1313" s="1"/>
      <c r="BZD1313" s="1"/>
      <c r="BZE1313" s="1"/>
      <c r="BZF1313" s="1"/>
      <c r="BZG1313" s="1"/>
      <c r="BZH1313" s="1"/>
      <c r="BZI1313" s="1"/>
      <c r="BZJ1313" s="1"/>
      <c r="BZK1313" s="1"/>
      <c r="BZL1313" s="1"/>
      <c r="BZM1313" s="1"/>
      <c r="BZN1313" s="1"/>
      <c r="BZO1313" s="1"/>
      <c r="BZP1313" s="1"/>
      <c r="BZQ1313" s="1"/>
      <c r="BZR1313" s="1"/>
      <c r="BZS1313" s="1"/>
      <c r="BZT1313" s="1"/>
      <c r="BZU1313" s="1"/>
      <c r="BZV1313" s="1"/>
      <c r="BZW1313" s="1"/>
      <c r="BZX1313" s="1"/>
      <c r="BZY1313" s="1"/>
      <c r="BZZ1313" s="1"/>
      <c r="CAA1313" s="1"/>
      <c r="CAB1313" s="1"/>
      <c r="CAC1313" s="1"/>
      <c r="CAD1313" s="1"/>
      <c r="CAE1313" s="1"/>
      <c r="CAF1313" s="1"/>
      <c r="CAG1313" s="1"/>
      <c r="CAH1313" s="1"/>
      <c r="CAI1313" s="1"/>
      <c r="CAJ1313" s="1"/>
      <c r="CAK1313" s="1"/>
      <c r="CAL1313" s="1"/>
      <c r="CAM1313" s="1"/>
      <c r="CAN1313" s="1"/>
      <c r="CAO1313" s="1"/>
      <c r="CAP1313" s="1"/>
      <c r="CAQ1313" s="1"/>
      <c r="CAR1313" s="1"/>
      <c r="CAS1313" s="1"/>
      <c r="CAT1313" s="1"/>
      <c r="CAU1313" s="1"/>
      <c r="CAV1313" s="1"/>
      <c r="CAW1313" s="1"/>
      <c r="CAX1313" s="1"/>
      <c r="CAY1313" s="1"/>
      <c r="CAZ1313" s="1"/>
      <c r="CBA1313" s="1"/>
      <c r="CBB1313" s="1"/>
      <c r="CBC1313" s="1"/>
      <c r="CBD1313" s="1"/>
      <c r="CBE1313" s="1"/>
      <c r="CBF1313" s="1"/>
      <c r="CBG1313" s="1"/>
      <c r="CBH1313" s="1"/>
      <c r="CBI1313" s="1"/>
      <c r="CBJ1313" s="1"/>
      <c r="CBK1313" s="1"/>
      <c r="CBL1313" s="1"/>
      <c r="CBM1313" s="1"/>
      <c r="CBN1313" s="1"/>
      <c r="CBO1313" s="1"/>
      <c r="CBP1313" s="1"/>
      <c r="CBQ1313" s="1"/>
      <c r="CBR1313" s="1"/>
      <c r="CBS1313" s="1"/>
      <c r="CBT1313" s="1"/>
      <c r="CBU1313" s="1"/>
      <c r="CBV1313" s="1"/>
      <c r="CBW1313" s="1"/>
      <c r="CBX1313" s="1"/>
      <c r="CBY1313" s="1"/>
      <c r="CBZ1313" s="1"/>
      <c r="CCA1313" s="1"/>
      <c r="CCB1313" s="1"/>
      <c r="CCC1313" s="1"/>
      <c r="CCD1313" s="1"/>
      <c r="CCE1313" s="1"/>
      <c r="CCF1313" s="1"/>
      <c r="CCG1313" s="1"/>
      <c r="CCH1313" s="1"/>
      <c r="CCI1313" s="1"/>
      <c r="CCJ1313" s="1"/>
      <c r="CCK1313" s="1"/>
      <c r="CCL1313" s="1"/>
      <c r="CCM1313" s="1"/>
      <c r="CCN1313" s="1"/>
      <c r="CCO1313" s="1"/>
      <c r="CCP1313" s="1"/>
      <c r="CCQ1313" s="1"/>
      <c r="CCR1313" s="1"/>
      <c r="CCS1313" s="1"/>
      <c r="CCT1313" s="1"/>
      <c r="CCU1313" s="1"/>
      <c r="CCV1313" s="1"/>
      <c r="CCW1313" s="1"/>
      <c r="CCX1313" s="1"/>
      <c r="CCY1313" s="1"/>
      <c r="CCZ1313" s="1"/>
      <c r="CDA1313" s="1"/>
      <c r="CDB1313" s="1"/>
      <c r="CDC1313" s="1"/>
      <c r="CDD1313" s="1"/>
      <c r="CDE1313" s="1"/>
      <c r="CDF1313" s="1"/>
      <c r="CDG1313" s="1"/>
      <c r="CDH1313" s="1"/>
      <c r="CDI1313" s="1"/>
      <c r="CDJ1313" s="1"/>
      <c r="CDK1313" s="1"/>
      <c r="CDL1313" s="1"/>
      <c r="CDM1313" s="1"/>
      <c r="CDN1313" s="1"/>
      <c r="CDO1313" s="1"/>
      <c r="CDP1313" s="1"/>
      <c r="CDQ1313" s="1"/>
      <c r="CDR1313" s="1"/>
      <c r="CDS1313" s="1"/>
      <c r="CDT1313" s="1"/>
      <c r="CDU1313" s="1"/>
      <c r="CDV1313" s="1"/>
      <c r="CDW1313" s="1"/>
      <c r="CDX1313" s="1"/>
      <c r="CDY1313" s="1"/>
      <c r="CDZ1313" s="1"/>
      <c r="CEA1313" s="1"/>
      <c r="CEB1313" s="1"/>
      <c r="CEC1313" s="1"/>
      <c r="CED1313" s="1"/>
      <c r="CEE1313" s="1"/>
      <c r="CEF1313" s="1"/>
      <c r="CEG1313" s="1"/>
      <c r="CEH1313" s="1"/>
      <c r="CEI1313" s="1"/>
      <c r="CEJ1313" s="1"/>
      <c r="CEK1313" s="1"/>
      <c r="CEL1313" s="1"/>
      <c r="CEM1313" s="1"/>
      <c r="CEN1313" s="1"/>
      <c r="CEO1313" s="1"/>
      <c r="CEP1313" s="1"/>
      <c r="CEQ1313" s="1"/>
      <c r="CER1313" s="1"/>
      <c r="CES1313" s="1"/>
      <c r="CET1313" s="1"/>
      <c r="CEU1313" s="1"/>
      <c r="CEV1313" s="1"/>
      <c r="CEW1313" s="1"/>
      <c r="CEX1313" s="1"/>
      <c r="CEY1313" s="1"/>
      <c r="CEZ1313" s="1"/>
      <c r="CFA1313" s="1"/>
      <c r="CFB1313" s="1"/>
      <c r="CFC1313" s="1"/>
      <c r="CFD1313" s="1"/>
      <c r="CFE1313" s="1"/>
      <c r="CFF1313" s="1"/>
      <c r="CFG1313" s="1"/>
      <c r="CFH1313" s="1"/>
      <c r="CFI1313" s="1"/>
      <c r="CFJ1313" s="1"/>
      <c r="CFK1313" s="1"/>
      <c r="CFL1313" s="1"/>
      <c r="CFM1313" s="1"/>
      <c r="CFN1313" s="1"/>
      <c r="CFO1313" s="1"/>
      <c r="CFP1313" s="1"/>
      <c r="CFQ1313" s="1"/>
      <c r="CFR1313" s="1"/>
      <c r="CFS1313" s="1"/>
      <c r="CFT1313" s="1"/>
      <c r="CFU1313" s="1"/>
      <c r="CFV1313" s="1"/>
      <c r="CFW1313" s="1"/>
      <c r="CFX1313" s="1"/>
      <c r="CFY1313" s="1"/>
      <c r="CFZ1313" s="1"/>
      <c r="CGA1313" s="1"/>
      <c r="CGB1313" s="1"/>
      <c r="CGC1313" s="1"/>
      <c r="CGD1313" s="1"/>
      <c r="CGE1313" s="1"/>
      <c r="CGF1313" s="1"/>
      <c r="CGG1313" s="1"/>
      <c r="CGH1313" s="1"/>
      <c r="CGI1313" s="1"/>
      <c r="CGJ1313" s="1"/>
      <c r="CGK1313" s="1"/>
      <c r="CGL1313" s="1"/>
      <c r="CGM1313" s="1"/>
      <c r="CGN1313" s="1"/>
      <c r="CGO1313" s="1"/>
      <c r="CGP1313" s="1"/>
      <c r="CGQ1313" s="1"/>
      <c r="CGR1313" s="1"/>
      <c r="CGS1313" s="1"/>
      <c r="CGT1313" s="1"/>
      <c r="CGU1313" s="1"/>
      <c r="CGV1313" s="1"/>
      <c r="CGW1313" s="1"/>
      <c r="CGX1313" s="1"/>
      <c r="CGY1313" s="1"/>
      <c r="CGZ1313" s="1"/>
      <c r="CHA1313" s="1"/>
      <c r="CHB1313" s="1"/>
      <c r="CHC1313" s="1"/>
      <c r="CHD1313" s="1"/>
      <c r="CHE1313" s="1"/>
      <c r="CHF1313" s="1"/>
      <c r="CHG1313" s="1"/>
      <c r="CHH1313" s="1"/>
      <c r="CHI1313" s="1"/>
      <c r="CHJ1313" s="1"/>
      <c r="CHK1313" s="1"/>
      <c r="CHL1313" s="1"/>
      <c r="CHM1313" s="1"/>
      <c r="CHN1313" s="1"/>
      <c r="CHO1313" s="1"/>
      <c r="CHP1313" s="1"/>
      <c r="CHQ1313" s="1"/>
      <c r="CHR1313" s="1"/>
      <c r="CHS1313" s="1"/>
      <c r="CHT1313" s="1"/>
      <c r="CHU1313" s="1"/>
      <c r="CHV1313" s="1"/>
      <c r="CHW1313" s="1"/>
      <c r="CHX1313" s="1"/>
      <c r="CHY1313" s="1"/>
      <c r="CHZ1313" s="1"/>
      <c r="CIA1313" s="1"/>
      <c r="CIB1313" s="1"/>
      <c r="CIC1313" s="1"/>
      <c r="CID1313" s="1"/>
      <c r="CIE1313" s="1"/>
      <c r="CIF1313" s="1"/>
      <c r="CIG1313" s="1"/>
      <c r="CIH1313" s="1"/>
      <c r="CII1313" s="1"/>
      <c r="CIJ1313" s="1"/>
      <c r="CIK1313" s="1"/>
      <c r="CIL1313" s="1"/>
      <c r="CIM1313" s="1"/>
      <c r="CIN1313" s="1"/>
      <c r="CIO1313" s="1"/>
      <c r="CIP1313" s="1"/>
      <c r="CIQ1313" s="1"/>
      <c r="CIR1313" s="1"/>
      <c r="CIS1313" s="1"/>
      <c r="CIT1313" s="1"/>
      <c r="CIU1313" s="1"/>
      <c r="CIV1313" s="1"/>
      <c r="CIW1313" s="1"/>
      <c r="CIX1313" s="1"/>
      <c r="CIY1313" s="1"/>
      <c r="CIZ1313" s="1"/>
      <c r="CJA1313" s="1"/>
      <c r="CJB1313" s="1"/>
      <c r="CJC1313" s="1"/>
      <c r="CJD1313" s="1"/>
      <c r="CJE1313" s="1"/>
      <c r="CJF1313" s="1"/>
      <c r="CJG1313" s="1"/>
      <c r="CJH1313" s="1"/>
      <c r="CJI1313" s="1"/>
      <c r="CJJ1313" s="1"/>
      <c r="CJK1313" s="1"/>
      <c r="CJL1313" s="1"/>
      <c r="CJM1313" s="1"/>
      <c r="CJN1313" s="1"/>
      <c r="CJO1313" s="1"/>
      <c r="CJP1313" s="1"/>
      <c r="CJQ1313" s="1"/>
      <c r="CJR1313" s="1"/>
      <c r="CJS1313" s="1"/>
      <c r="CJT1313" s="1"/>
      <c r="CJU1313" s="1"/>
      <c r="CJV1313" s="1"/>
      <c r="CJW1313" s="1"/>
      <c r="CJX1313" s="1"/>
      <c r="CJY1313" s="1"/>
      <c r="CJZ1313" s="1"/>
      <c r="CKA1313" s="1"/>
      <c r="CKB1313" s="1"/>
      <c r="CKC1313" s="1"/>
      <c r="CKD1313" s="1"/>
      <c r="CKE1313" s="1"/>
      <c r="CKF1313" s="1"/>
      <c r="CKG1313" s="1"/>
      <c r="CKH1313" s="1"/>
      <c r="CKI1313" s="1"/>
      <c r="CKJ1313" s="1"/>
      <c r="CKK1313" s="1"/>
      <c r="CKL1313" s="1"/>
      <c r="CKM1313" s="1"/>
      <c r="CKN1313" s="1"/>
      <c r="CKO1313" s="1"/>
      <c r="CKP1313" s="1"/>
      <c r="CKQ1313" s="1"/>
      <c r="CKR1313" s="1"/>
      <c r="CKS1313" s="1"/>
      <c r="CKT1313" s="1"/>
      <c r="CKU1313" s="1"/>
      <c r="CKV1313" s="1"/>
      <c r="CKW1313" s="1"/>
      <c r="CKX1313" s="1"/>
      <c r="CKY1313" s="1"/>
      <c r="CKZ1313" s="1"/>
      <c r="CLA1313" s="1"/>
      <c r="CLB1313" s="1"/>
      <c r="CLC1313" s="1"/>
      <c r="CLD1313" s="1"/>
      <c r="CLE1313" s="1"/>
      <c r="CLF1313" s="1"/>
      <c r="CLG1313" s="1"/>
      <c r="CLH1313" s="1"/>
      <c r="CLI1313" s="1"/>
      <c r="CLJ1313" s="1"/>
      <c r="CLK1313" s="1"/>
      <c r="CLL1313" s="1"/>
      <c r="CLM1313" s="1"/>
      <c r="CLN1313" s="1"/>
      <c r="CLO1313" s="1"/>
      <c r="CLP1313" s="1"/>
      <c r="CLQ1313" s="1"/>
      <c r="CLR1313" s="1"/>
      <c r="CLS1313" s="1"/>
      <c r="CLT1313" s="1"/>
      <c r="CLU1313" s="1"/>
      <c r="CLV1313" s="1"/>
      <c r="CLW1313" s="1"/>
      <c r="CLX1313" s="1"/>
      <c r="CLY1313" s="1"/>
      <c r="CLZ1313" s="1"/>
      <c r="CMA1313" s="1"/>
      <c r="CMB1313" s="1"/>
      <c r="CMC1313" s="1"/>
      <c r="CMD1313" s="1"/>
      <c r="CME1313" s="1"/>
      <c r="CMF1313" s="1"/>
      <c r="CMG1313" s="1"/>
      <c r="CMH1313" s="1"/>
      <c r="CMI1313" s="1"/>
      <c r="CMJ1313" s="1"/>
      <c r="CMK1313" s="1"/>
      <c r="CML1313" s="1"/>
      <c r="CMM1313" s="1"/>
      <c r="CMN1313" s="1"/>
      <c r="CMO1313" s="1"/>
      <c r="CMP1313" s="1"/>
      <c r="CMQ1313" s="1"/>
      <c r="CMR1313" s="1"/>
      <c r="CMS1313" s="1"/>
      <c r="CMT1313" s="1"/>
      <c r="CMU1313" s="1"/>
      <c r="CMV1313" s="1"/>
      <c r="CMW1313" s="1"/>
      <c r="CMX1313" s="1"/>
      <c r="CMY1313" s="1"/>
      <c r="CMZ1313" s="1"/>
      <c r="CNA1313" s="1"/>
      <c r="CNB1313" s="1"/>
      <c r="CNC1313" s="1"/>
      <c r="CND1313" s="1"/>
      <c r="CNE1313" s="1"/>
      <c r="CNF1313" s="1"/>
      <c r="CNG1313" s="1"/>
      <c r="CNH1313" s="1"/>
      <c r="CNI1313" s="1"/>
      <c r="CNJ1313" s="1"/>
      <c r="CNK1313" s="1"/>
      <c r="CNL1313" s="1"/>
      <c r="CNM1313" s="1"/>
      <c r="CNN1313" s="1"/>
      <c r="CNO1313" s="1"/>
      <c r="CNP1313" s="1"/>
      <c r="CNQ1313" s="1"/>
      <c r="CNR1313" s="1"/>
      <c r="CNS1313" s="1"/>
      <c r="CNT1313" s="1"/>
      <c r="CNU1313" s="1"/>
      <c r="CNV1313" s="1"/>
      <c r="CNW1313" s="1"/>
      <c r="CNX1313" s="1"/>
      <c r="CNY1313" s="1"/>
      <c r="CNZ1313" s="1"/>
      <c r="COA1313" s="1"/>
      <c r="COB1313" s="1"/>
      <c r="COC1313" s="1"/>
      <c r="COD1313" s="1"/>
      <c r="COE1313" s="1"/>
      <c r="COF1313" s="1"/>
      <c r="COG1313" s="1"/>
      <c r="COH1313" s="1"/>
      <c r="COI1313" s="1"/>
      <c r="COJ1313" s="1"/>
      <c r="COK1313" s="1"/>
      <c r="COL1313" s="1"/>
      <c r="COM1313" s="1"/>
      <c r="CON1313" s="1"/>
      <c r="COO1313" s="1"/>
      <c r="COP1313" s="1"/>
      <c r="COQ1313" s="1"/>
      <c r="COR1313" s="1"/>
      <c r="COS1313" s="1"/>
      <c r="COT1313" s="1"/>
      <c r="COU1313" s="1"/>
      <c r="COV1313" s="1"/>
      <c r="COW1313" s="1"/>
      <c r="COX1313" s="1"/>
      <c r="COY1313" s="1"/>
      <c r="COZ1313" s="1"/>
      <c r="CPA1313" s="1"/>
      <c r="CPB1313" s="1"/>
      <c r="CPC1313" s="1"/>
      <c r="CPD1313" s="1"/>
      <c r="CPE1313" s="1"/>
      <c r="CPF1313" s="1"/>
      <c r="CPG1313" s="1"/>
      <c r="CPH1313" s="1"/>
      <c r="CPI1313" s="1"/>
      <c r="CPJ1313" s="1"/>
      <c r="CPK1313" s="1"/>
      <c r="CPL1313" s="1"/>
      <c r="CPM1313" s="1"/>
      <c r="CPN1313" s="1"/>
      <c r="CPO1313" s="1"/>
      <c r="CPP1313" s="1"/>
      <c r="CPQ1313" s="1"/>
      <c r="CPR1313" s="1"/>
      <c r="CPS1313" s="1"/>
      <c r="CPT1313" s="1"/>
      <c r="CPU1313" s="1"/>
      <c r="CPV1313" s="1"/>
      <c r="CPW1313" s="1"/>
      <c r="CPX1313" s="1"/>
      <c r="CPY1313" s="1"/>
      <c r="CPZ1313" s="1"/>
      <c r="CQA1313" s="1"/>
      <c r="CQB1313" s="1"/>
      <c r="CQC1313" s="1"/>
      <c r="CQD1313" s="1"/>
      <c r="CQE1313" s="1"/>
      <c r="CQF1313" s="1"/>
      <c r="CQG1313" s="1"/>
      <c r="CQH1313" s="1"/>
      <c r="CQI1313" s="1"/>
      <c r="CQJ1313" s="1"/>
      <c r="CQK1313" s="1"/>
      <c r="CQL1313" s="1"/>
      <c r="CQM1313" s="1"/>
      <c r="CQN1313" s="1"/>
      <c r="CQO1313" s="1"/>
      <c r="CQP1313" s="1"/>
      <c r="CQQ1313" s="1"/>
      <c r="CQR1313" s="1"/>
      <c r="CQS1313" s="1"/>
      <c r="CQT1313" s="1"/>
      <c r="CQU1313" s="1"/>
      <c r="CQV1313" s="1"/>
      <c r="CQW1313" s="1"/>
      <c r="CQX1313" s="1"/>
      <c r="CQY1313" s="1"/>
      <c r="CQZ1313" s="1"/>
      <c r="CRA1313" s="1"/>
      <c r="CRB1313" s="1"/>
      <c r="CRC1313" s="1"/>
      <c r="CRD1313" s="1"/>
      <c r="CRE1313" s="1"/>
      <c r="CRF1313" s="1"/>
      <c r="CRG1313" s="1"/>
      <c r="CRH1313" s="1"/>
      <c r="CRI1313" s="1"/>
      <c r="CRJ1313" s="1"/>
      <c r="CRK1313" s="1"/>
      <c r="CRL1313" s="1"/>
      <c r="CRM1313" s="1"/>
      <c r="CRN1313" s="1"/>
      <c r="CRO1313" s="1"/>
      <c r="CRP1313" s="1"/>
      <c r="CRQ1313" s="1"/>
      <c r="CRR1313" s="1"/>
      <c r="CRS1313" s="1"/>
      <c r="CRT1313" s="1"/>
      <c r="CRU1313" s="1"/>
      <c r="CRV1313" s="1"/>
      <c r="CRW1313" s="1"/>
      <c r="CRX1313" s="1"/>
      <c r="CRY1313" s="1"/>
      <c r="CRZ1313" s="1"/>
      <c r="CSA1313" s="1"/>
      <c r="CSB1313" s="1"/>
      <c r="CSC1313" s="1"/>
      <c r="CSD1313" s="1"/>
      <c r="CSE1313" s="1"/>
      <c r="CSF1313" s="1"/>
      <c r="CSG1313" s="1"/>
      <c r="CSH1313" s="1"/>
      <c r="CSI1313" s="1"/>
      <c r="CSJ1313" s="1"/>
      <c r="CSK1313" s="1"/>
      <c r="CSL1313" s="1"/>
      <c r="CSM1313" s="1"/>
      <c r="CSN1313" s="1"/>
      <c r="CSO1313" s="1"/>
      <c r="CSP1313" s="1"/>
      <c r="CSQ1313" s="1"/>
      <c r="CSR1313" s="1"/>
      <c r="CSS1313" s="1"/>
      <c r="CST1313" s="1"/>
      <c r="CSU1313" s="1"/>
      <c r="CSV1313" s="1"/>
      <c r="CSW1313" s="1"/>
      <c r="CSX1313" s="1"/>
      <c r="CSY1313" s="1"/>
      <c r="CSZ1313" s="1"/>
      <c r="CTA1313" s="1"/>
      <c r="CTB1313" s="1"/>
      <c r="CTC1313" s="1"/>
      <c r="CTD1313" s="1"/>
      <c r="CTE1313" s="1"/>
      <c r="CTF1313" s="1"/>
      <c r="CTG1313" s="1"/>
      <c r="CTH1313" s="1"/>
      <c r="CTI1313" s="1"/>
      <c r="CTJ1313" s="1"/>
      <c r="CTK1313" s="1"/>
      <c r="CTL1313" s="1"/>
      <c r="CTM1313" s="1"/>
      <c r="CTN1313" s="1"/>
      <c r="CTO1313" s="1"/>
      <c r="CTP1313" s="1"/>
      <c r="CTQ1313" s="1"/>
      <c r="CTR1313" s="1"/>
      <c r="CTS1313" s="1"/>
      <c r="CTT1313" s="1"/>
      <c r="CTU1313" s="1"/>
      <c r="CTV1313" s="1"/>
      <c r="CTW1313" s="1"/>
      <c r="CTX1313" s="1"/>
      <c r="CTY1313" s="1"/>
      <c r="CTZ1313" s="1"/>
      <c r="CUA1313" s="1"/>
      <c r="CUB1313" s="1"/>
      <c r="CUC1313" s="1"/>
      <c r="CUD1313" s="1"/>
      <c r="CUE1313" s="1"/>
      <c r="CUF1313" s="1"/>
      <c r="CUG1313" s="1"/>
      <c r="CUH1313" s="1"/>
      <c r="CUI1313" s="1"/>
      <c r="CUJ1313" s="1"/>
      <c r="CUK1313" s="1"/>
      <c r="CUL1313" s="1"/>
      <c r="CUM1313" s="1"/>
      <c r="CUN1313" s="1"/>
      <c r="CUO1313" s="1"/>
      <c r="CUP1313" s="1"/>
      <c r="CUQ1313" s="1"/>
      <c r="CUR1313" s="1"/>
      <c r="CUS1313" s="1"/>
      <c r="CUT1313" s="1"/>
      <c r="CUU1313" s="1"/>
      <c r="CUV1313" s="1"/>
      <c r="CUW1313" s="1"/>
      <c r="CUX1313" s="1"/>
      <c r="CUY1313" s="1"/>
      <c r="CUZ1313" s="1"/>
      <c r="CVA1313" s="1"/>
      <c r="CVB1313" s="1"/>
      <c r="CVC1313" s="1"/>
      <c r="CVD1313" s="1"/>
      <c r="CVE1313" s="1"/>
      <c r="CVF1313" s="1"/>
      <c r="CVG1313" s="1"/>
      <c r="CVH1313" s="1"/>
      <c r="CVI1313" s="1"/>
      <c r="CVJ1313" s="1"/>
      <c r="CVK1313" s="1"/>
      <c r="CVL1313" s="1"/>
      <c r="CVM1313" s="1"/>
      <c r="CVN1313" s="1"/>
      <c r="CVO1313" s="1"/>
      <c r="CVP1313" s="1"/>
      <c r="CVQ1313" s="1"/>
      <c r="CVR1313" s="1"/>
      <c r="CVS1313" s="1"/>
      <c r="CVT1313" s="1"/>
      <c r="CVU1313" s="1"/>
      <c r="CVV1313" s="1"/>
      <c r="CVW1313" s="1"/>
      <c r="CVX1313" s="1"/>
      <c r="CVY1313" s="1"/>
      <c r="CVZ1313" s="1"/>
      <c r="CWA1313" s="1"/>
      <c r="CWB1313" s="1"/>
      <c r="CWC1313" s="1"/>
      <c r="CWD1313" s="1"/>
      <c r="CWE1313" s="1"/>
      <c r="CWF1313" s="1"/>
      <c r="CWG1313" s="1"/>
      <c r="CWH1313" s="1"/>
      <c r="CWI1313" s="1"/>
      <c r="CWJ1313" s="1"/>
      <c r="CWK1313" s="1"/>
      <c r="CWL1313" s="1"/>
      <c r="CWM1313" s="1"/>
      <c r="CWN1313" s="1"/>
      <c r="CWO1313" s="1"/>
      <c r="CWP1313" s="1"/>
      <c r="CWQ1313" s="1"/>
      <c r="CWR1313" s="1"/>
      <c r="CWS1313" s="1"/>
      <c r="CWT1313" s="1"/>
      <c r="CWU1313" s="1"/>
      <c r="CWV1313" s="1"/>
      <c r="CWW1313" s="1"/>
      <c r="CWX1313" s="1"/>
      <c r="CWY1313" s="1"/>
      <c r="CWZ1313" s="1"/>
      <c r="CXA1313" s="1"/>
      <c r="CXB1313" s="1"/>
      <c r="CXC1313" s="1"/>
      <c r="CXD1313" s="1"/>
      <c r="CXE1313" s="1"/>
      <c r="CXF1313" s="1"/>
      <c r="CXG1313" s="1"/>
      <c r="CXH1313" s="1"/>
      <c r="CXI1313" s="1"/>
      <c r="CXJ1313" s="1"/>
      <c r="CXK1313" s="1"/>
      <c r="CXL1313" s="1"/>
      <c r="CXM1313" s="1"/>
      <c r="CXN1313" s="1"/>
      <c r="CXO1313" s="1"/>
      <c r="CXP1313" s="1"/>
      <c r="CXQ1313" s="1"/>
      <c r="CXR1313" s="1"/>
      <c r="CXS1313" s="1"/>
      <c r="CXT1313" s="1"/>
      <c r="CXU1313" s="1"/>
      <c r="CXV1313" s="1"/>
      <c r="CXW1313" s="1"/>
      <c r="CXX1313" s="1"/>
      <c r="CXY1313" s="1"/>
      <c r="CXZ1313" s="1"/>
      <c r="CYA1313" s="1"/>
      <c r="CYB1313" s="1"/>
      <c r="CYC1313" s="1"/>
      <c r="CYD1313" s="1"/>
      <c r="CYE1313" s="1"/>
      <c r="CYF1313" s="1"/>
      <c r="CYG1313" s="1"/>
      <c r="CYH1313" s="1"/>
      <c r="CYI1313" s="1"/>
      <c r="CYJ1313" s="1"/>
      <c r="CYK1313" s="1"/>
      <c r="CYL1313" s="1"/>
      <c r="CYM1313" s="1"/>
      <c r="CYN1313" s="1"/>
      <c r="CYO1313" s="1"/>
      <c r="CYP1313" s="1"/>
      <c r="CYQ1313" s="1"/>
      <c r="CYR1313" s="1"/>
      <c r="CYS1313" s="1"/>
      <c r="CYT1313" s="1"/>
      <c r="CYU1313" s="1"/>
      <c r="CYV1313" s="1"/>
      <c r="CYW1313" s="1"/>
      <c r="CYX1313" s="1"/>
      <c r="CYY1313" s="1"/>
      <c r="CYZ1313" s="1"/>
      <c r="CZA1313" s="1"/>
      <c r="CZB1313" s="1"/>
      <c r="CZC1313" s="1"/>
      <c r="CZD1313" s="1"/>
      <c r="CZE1313" s="1"/>
      <c r="CZF1313" s="1"/>
      <c r="CZG1313" s="1"/>
      <c r="CZH1313" s="1"/>
      <c r="CZI1313" s="1"/>
      <c r="CZJ1313" s="1"/>
      <c r="CZK1313" s="1"/>
      <c r="CZL1313" s="1"/>
      <c r="CZM1313" s="1"/>
      <c r="CZN1313" s="1"/>
      <c r="CZO1313" s="1"/>
      <c r="CZP1313" s="1"/>
      <c r="CZQ1313" s="1"/>
      <c r="CZR1313" s="1"/>
      <c r="CZS1313" s="1"/>
      <c r="CZT1313" s="1"/>
      <c r="CZU1313" s="1"/>
      <c r="CZV1313" s="1"/>
      <c r="CZW1313" s="1"/>
      <c r="CZX1313" s="1"/>
      <c r="CZY1313" s="1"/>
      <c r="CZZ1313" s="1"/>
      <c r="DAA1313" s="1"/>
      <c r="DAB1313" s="1"/>
      <c r="DAC1313" s="1"/>
      <c r="DAD1313" s="1"/>
      <c r="DAE1313" s="1"/>
      <c r="DAF1313" s="1"/>
      <c r="DAG1313" s="1"/>
      <c r="DAH1313" s="1"/>
      <c r="DAI1313" s="1"/>
      <c r="DAJ1313" s="1"/>
      <c r="DAK1313" s="1"/>
      <c r="DAL1313" s="1"/>
      <c r="DAM1313" s="1"/>
      <c r="DAN1313" s="1"/>
      <c r="DAO1313" s="1"/>
      <c r="DAP1313" s="1"/>
      <c r="DAQ1313" s="1"/>
      <c r="DAR1313" s="1"/>
      <c r="DAS1313" s="1"/>
      <c r="DAT1313" s="1"/>
      <c r="DAU1313" s="1"/>
      <c r="DAV1313" s="1"/>
      <c r="DAW1313" s="1"/>
      <c r="DAX1313" s="1"/>
      <c r="DAY1313" s="1"/>
      <c r="DAZ1313" s="1"/>
      <c r="DBA1313" s="1"/>
      <c r="DBB1313" s="1"/>
      <c r="DBC1313" s="1"/>
      <c r="DBD1313" s="1"/>
      <c r="DBE1313" s="1"/>
      <c r="DBF1313" s="1"/>
      <c r="DBG1313" s="1"/>
      <c r="DBH1313" s="1"/>
      <c r="DBI1313" s="1"/>
      <c r="DBJ1313" s="1"/>
      <c r="DBK1313" s="1"/>
      <c r="DBL1313" s="1"/>
      <c r="DBM1313" s="1"/>
      <c r="DBN1313" s="1"/>
      <c r="DBO1313" s="1"/>
      <c r="DBP1313" s="1"/>
      <c r="DBQ1313" s="1"/>
      <c r="DBR1313" s="1"/>
      <c r="DBS1313" s="1"/>
      <c r="DBT1313" s="1"/>
      <c r="DBU1313" s="1"/>
      <c r="DBV1313" s="1"/>
      <c r="DBW1313" s="1"/>
      <c r="DBX1313" s="1"/>
      <c r="DBY1313" s="1"/>
      <c r="DBZ1313" s="1"/>
      <c r="DCA1313" s="1"/>
      <c r="DCB1313" s="1"/>
      <c r="DCC1313" s="1"/>
      <c r="DCD1313" s="1"/>
      <c r="DCE1313" s="1"/>
      <c r="DCF1313" s="1"/>
      <c r="DCG1313" s="1"/>
      <c r="DCH1313" s="1"/>
      <c r="DCI1313" s="1"/>
      <c r="DCJ1313" s="1"/>
      <c r="DCK1313" s="1"/>
      <c r="DCL1313" s="1"/>
      <c r="DCM1313" s="1"/>
      <c r="DCN1313" s="1"/>
      <c r="DCO1313" s="1"/>
      <c r="DCP1313" s="1"/>
      <c r="DCQ1313" s="1"/>
      <c r="DCR1313" s="1"/>
      <c r="DCS1313" s="1"/>
      <c r="DCT1313" s="1"/>
      <c r="DCU1313" s="1"/>
      <c r="DCV1313" s="1"/>
      <c r="DCW1313" s="1"/>
      <c r="DCX1313" s="1"/>
      <c r="DCY1313" s="1"/>
      <c r="DCZ1313" s="1"/>
      <c r="DDA1313" s="1"/>
      <c r="DDB1313" s="1"/>
      <c r="DDC1313" s="1"/>
      <c r="DDD1313" s="1"/>
      <c r="DDE1313" s="1"/>
      <c r="DDF1313" s="1"/>
      <c r="DDG1313" s="1"/>
      <c r="DDH1313" s="1"/>
      <c r="DDI1313" s="1"/>
      <c r="DDJ1313" s="1"/>
      <c r="DDK1313" s="1"/>
      <c r="DDL1313" s="1"/>
      <c r="DDM1313" s="1"/>
      <c r="DDN1313" s="1"/>
      <c r="DDO1313" s="1"/>
      <c r="DDP1313" s="1"/>
      <c r="DDQ1313" s="1"/>
      <c r="DDR1313" s="1"/>
      <c r="DDS1313" s="1"/>
      <c r="DDT1313" s="1"/>
      <c r="DDU1313" s="1"/>
      <c r="DDV1313" s="1"/>
      <c r="DDW1313" s="1"/>
      <c r="DDX1313" s="1"/>
      <c r="DDY1313" s="1"/>
      <c r="DDZ1313" s="1"/>
      <c r="DEA1313" s="1"/>
      <c r="DEB1313" s="1"/>
      <c r="DEC1313" s="1"/>
      <c r="DED1313" s="1"/>
      <c r="DEE1313" s="1"/>
      <c r="DEF1313" s="1"/>
      <c r="DEG1313" s="1"/>
      <c r="DEH1313" s="1"/>
      <c r="DEI1313" s="1"/>
      <c r="DEJ1313" s="1"/>
      <c r="DEK1313" s="1"/>
      <c r="DEL1313" s="1"/>
      <c r="DEM1313" s="1"/>
      <c r="DEN1313" s="1"/>
      <c r="DEO1313" s="1"/>
      <c r="DEP1313" s="1"/>
      <c r="DEQ1313" s="1"/>
      <c r="DER1313" s="1"/>
      <c r="DES1313" s="1"/>
      <c r="DET1313" s="1"/>
      <c r="DEU1313" s="1"/>
      <c r="DEV1313" s="1"/>
      <c r="DEW1313" s="1"/>
      <c r="DEX1313" s="1"/>
      <c r="DEY1313" s="1"/>
      <c r="DEZ1313" s="1"/>
      <c r="DFA1313" s="1"/>
      <c r="DFB1313" s="1"/>
      <c r="DFC1313" s="1"/>
      <c r="DFD1313" s="1"/>
      <c r="DFE1313" s="1"/>
      <c r="DFF1313" s="1"/>
      <c r="DFG1313" s="1"/>
      <c r="DFH1313" s="1"/>
      <c r="DFI1313" s="1"/>
      <c r="DFJ1313" s="1"/>
      <c r="DFK1313" s="1"/>
      <c r="DFL1313" s="1"/>
      <c r="DFM1313" s="1"/>
      <c r="DFN1313" s="1"/>
      <c r="DFO1313" s="1"/>
      <c r="DFP1313" s="1"/>
      <c r="DFQ1313" s="1"/>
      <c r="DFR1313" s="1"/>
      <c r="DFS1313" s="1"/>
      <c r="DFT1313" s="1"/>
      <c r="DFU1313" s="1"/>
      <c r="DFV1313" s="1"/>
      <c r="DFW1313" s="1"/>
      <c r="DFX1313" s="1"/>
      <c r="DFY1313" s="1"/>
      <c r="DFZ1313" s="1"/>
      <c r="DGA1313" s="1"/>
      <c r="DGB1313" s="1"/>
      <c r="DGC1313" s="1"/>
      <c r="DGD1313" s="1"/>
      <c r="DGE1313" s="1"/>
      <c r="DGF1313" s="1"/>
      <c r="DGG1313" s="1"/>
      <c r="DGH1313" s="1"/>
      <c r="DGI1313" s="1"/>
      <c r="DGJ1313" s="1"/>
      <c r="DGK1313" s="1"/>
      <c r="DGL1313" s="1"/>
      <c r="DGM1313" s="1"/>
      <c r="DGN1313" s="1"/>
      <c r="DGO1313" s="1"/>
      <c r="DGP1313" s="1"/>
      <c r="DGQ1313" s="1"/>
      <c r="DGR1313" s="1"/>
      <c r="DGS1313" s="1"/>
      <c r="DGT1313" s="1"/>
      <c r="DGU1313" s="1"/>
      <c r="DGV1313" s="1"/>
      <c r="DGW1313" s="1"/>
      <c r="DGX1313" s="1"/>
      <c r="DGY1313" s="1"/>
      <c r="DGZ1313" s="1"/>
      <c r="DHA1313" s="1"/>
      <c r="DHB1313" s="1"/>
      <c r="DHC1313" s="1"/>
      <c r="DHD1313" s="1"/>
      <c r="DHE1313" s="1"/>
      <c r="DHF1313" s="1"/>
      <c r="DHG1313" s="1"/>
      <c r="DHH1313" s="1"/>
      <c r="DHI1313" s="1"/>
      <c r="DHJ1313" s="1"/>
      <c r="DHK1313" s="1"/>
      <c r="DHL1313" s="1"/>
      <c r="DHM1313" s="1"/>
      <c r="DHN1313" s="1"/>
      <c r="DHO1313" s="1"/>
      <c r="DHP1313" s="1"/>
      <c r="DHQ1313" s="1"/>
      <c r="DHR1313" s="1"/>
      <c r="DHS1313" s="1"/>
      <c r="DHT1313" s="1"/>
      <c r="DHU1313" s="1"/>
      <c r="DHV1313" s="1"/>
      <c r="DHW1313" s="1"/>
      <c r="DHX1313" s="1"/>
      <c r="DHY1313" s="1"/>
      <c r="DHZ1313" s="1"/>
      <c r="DIA1313" s="1"/>
      <c r="DIB1313" s="1"/>
      <c r="DIC1313" s="1"/>
      <c r="DID1313" s="1"/>
      <c r="DIE1313" s="1"/>
      <c r="DIF1313" s="1"/>
      <c r="DIG1313" s="1"/>
      <c r="DIH1313" s="1"/>
      <c r="DII1313" s="1"/>
      <c r="DIJ1313" s="1"/>
      <c r="DIK1313" s="1"/>
      <c r="DIL1313" s="1"/>
      <c r="DIM1313" s="1"/>
      <c r="DIN1313" s="1"/>
      <c r="DIO1313" s="1"/>
      <c r="DIP1313" s="1"/>
      <c r="DIQ1313" s="1"/>
      <c r="DIR1313" s="1"/>
      <c r="DIS1313" s="1"/>
      <c r="DIT1313" s="1"/>
      <c r="DIU1313" s="1"/>
      <c r="DIV1313" s="1"/>
      <c r="DIW1313" s="1"/>
      <c r="DIX1313" s="1"/>
      <c r="DIY1313" s="1"/>
      <c r="DIZ1313" s="1"/>
      <c r="DJA1313" s="1"/>
      <c r="DJB1313" s="1"/>
      <c r="DJC1313" s="1"/>
      <c r="DJD1313" s="1"/>
      <c r="DJE1313" s="1"/>
      <c r="DJF1313" s="1"/>
      <c r="DJG1313" s="1"/>
      <c r="DJH1313" s="1"/>
      <c r="DJI1313" s="1"/>
      <c r="DJJ1313" s="1"/>
      <c r="DJK1313" s="1"/>
      <c r="DJL1313" s="1"/>
      <c r="DJM1313" s="1"/>
      <c r="DJN1313" s="1"/>
      <c r="DJO1313" s="1"/>
      <c r="DJP1313" s="1"/>
      <c r="DJQ1313" s="1"/>
      <c r="DJR1313" s="1"/>
      <c r="DJS1313" s="1"/>
      <c r="DJT1313" s="1"/>
      <c r="DJU1313" s="1"/>
      <c r="DJV1313" s="1"/>
      <c r="DJW1313" s="1"/>
      <c r="DJX1313" s="1"/>
      <c r="DJY1313" s="1"/>
      <c r="DJZ1313" s="1"/>
      <c r="DKA1313" s="1"/>
      <c r="DKB1313" s="1"/>
      <c r="DKC1313" s="1"/>
      <c r="DKD1313" s="1"/>
      <c r="DKE1313" s="1"/>
      <c r="DKF1313" s="1"/>
      <c r="DKG1313" s="1"/>
      <c r="DKH1313" s="1"/>
      <c r="DKI1313" s="1"/>
      <c r="DKJ1313" s="1"/>
      <c r="DKK1313" s="1"/>
      <c r="DKL1313" s="1"/>
      <c r="DKM1313" s="1"/>
      <c r="DKN1313" s="1"/>
      <c r="DKO1313" s="1"/>
      <c r="DKP1313" s="1"/>
      <c r="DKQ1313" s="1"/>
      <c r="DKR1313" s="1"/>
      <c r="DKS1313" s="1"/>
      <c r="DKT1313" s="1"/>
      <c r="DKU1313" s="1"/>
      <c r="DKV1313" s="1"/>
      <c r="DKW1313" s="1"/>
      <c r="DKX1313" s="1"/>
      <c r="DKY1313" s="1"/>
      <c r="DKZ1313" s="1"/>
      <c r="DLA1313" s="1"/>
      <c r="DLB1313" s="1"/>
      <c r="DLC1313" s="1"/>
      <c r="DLD1313" s="1"/>
      <c r="DLE1313" s="1"/>
      <c r="DLF1313" s="1"/>
      <c r="DLG1313" s="1"/>
      <c r="DLH1313" s="1"/>
      <c r="DLI1313" s="1"/>
      <c r="DLJ1313" s="1"/>
      <c r="DLK1313" s="1"/>
      <c r="DLL1313" s="1"/>
      <c r="DLM1313" s="1"/>
      <c r="DLN1313" s="1"/>
      <c r="DLO1313" s="1"/>
      <c r="DLP1313" s="1"/>
      <c r="DLQ1313" s="1"/>
      <c r="DLR1313" s="1"/>
      <c r="DLS1313" s="1"/>
      <c r="DLT1313" s="1"/>
      <c r="DLU1313" s="1"/>
      <c r="DLV1313" s="1"/>
      <c r="DLW1313" s="1"/>
      <c r="DLX1313" s="1"/>
      <c r="DLY1313" s="1"/>
      <c r="DLZ1313" s="1"/>
      <c r="DMA1313" s="1"/>
      <c r="DMB1313" s="1"/>
      <c r="DMC1313" s="1"/>
      <c r="DMD1313" s="1"/>
      <c r="DME1313" s="1"/>
      <c r="DMF1313" s="1"/>
      <c r="DMG1313" s="1"/>
      <c r="DMH1313" s="1"/>
      <c r="DMI1313" s="1"/>
      <c r="DMJ1313" s="1"/>
      <c r="DMK1313" s="1"/>
      <c r="DML1313" s="1"/>
      <c r="DMM1313" s="1"/>
      <c r="DMN1313" s="1"/>
      <c r="DMO1313" s="1"/>
      <c r="DMP1313" s="1"/>
      <c r="DMQ1313" s="1"/>
      <c r="DMR1313" s="1"/>
      <c r="DMS1313" s="1"/>
      <c r="DMT1313" s="1"/>
      <c r="DMU1313" s="1"/>
      <c r="DMV1313" s="1"/>
      <c r="DMW1313" s="1"/>
      <c r="DMX1313" s="1"/>
      <c r="DMY1313" s="1"/>
      <c r="DMZ1313" s="1"/>
      <c r="DNA1313" s="1"/>
      <c r="DNB1313" s="1"/>
      <c r="DNC1313" s="1"/>
      <c r="DND1313" s="1"/>
      <c r="DNE1313" s="1"/>
      <c r="DNF1313" s="1"/>
      <c r="DNG1313" s="1"/>
      <c r="DNH1313" s="1"/>
      <c r="DNI1313" s="1"/>
      <c r="DNJ1313" s="1"/>
      <c r="DNK1313" s="1"/>
      <c r="DNL1313" s="1"/>
      <c r="DNM1313" s="1"/>
      <c r="DNN1313" s="1"/>
      <c r="DNO1313" s="1"/>
      <c r="DNP1313" s="1"/>
      <c r="DNQ1313" s="1"/>
      <c r="DNR1313" s="1"/>
      <c r="DNS1313" s="1"/>
      <c r="DNT1313" s="1"/>
      <c r="DNU1313" s="1"/>
      <c r="DNV1313" s="1"/>
      <c r="DNW1313" s="1"/>
      <c r="DNX1313" s="1"/>
      <c r="DNY1313" s="1"/>
      <c r="DNZ1313" s="1"/>
      <c r="DOA1313" s="1"/>
      <c r="DOB1313" s="1"/>
      <c r="DOC1313" s="1"/>
      <c r="DOD1313" s="1"/>
      <c r="DOE1313" s="1"/>
      <c r="DOF1313" s="1"/>
      <c r="DOG1313" s="1"/>
      <c r="DOH1313" s="1"/>
      <c r="DOI1313" s="1"/>
      <c r="DOJ1313" s="1"/>
      <c r="DOK1313" s="1"/>
      <c r="DOL1313" s="1"/>
      <c r="DOM1313" s="1"/>
      <c r="DON1313" s="1"/>
      <c r="DOO1313" s="1"/>
      <c r="DOP1313" s="1"/>
      <c r="DOQ1313" s="1"/>
      <c r="DOR1313" s="1"/>
      <c r="DOS1313" s="1"/>
      <c r="DOT1313" s="1"/>
      <c r="DOU1313" s="1"/>
      <c r="DOV1313" s="1"/>
      <c r="DOW1313" s="1"/>
      <c r="DOX1313" s="1"/>
      <c r="DOY1313" s="1"/>
      <c r="DOZ1313" s="1"/>
      <c r="DPA1313" s="1"/>
      <c r="DPB1313" s="1"/>
      <c r="DPC1313" s="1"/>
      <c r="DPD1313" s="1"/>
      <c r="DPE1313" s="1"/>
      <c r="DPF1313" s="1"/>
      <c r="DPG1313" s="1"/>
      <c r="DPH1313" s="1"/>
      <c r="DPI1313" s="1"/>
      <c r="DPJ1313" s="1"/>
      <c r="DPK1313" s="1"/>
      <c r="DPL1313" s="1"/>
      <c r="DPM1313" s="1"/>
      <c r="DPN1313" s="1"/>
      <c r="DPO1313" s="1"/>
      <c r="DPP1313" s="1"/>
      <c r="DPQ1313" s="1"/>
      <c r="DPR1313" s="1"/>
      <c r="DPS1313" s="1"/>
      <c r="DPT1313" s="1"/>
      <c r="DPU1313" s="1"/>
      <c r="DPV1313" s="1"/>
      <c r="DPW1313" s="1"/>
      <c r="DPX1313" s="1"/>
      <c r="DPY1313" s="1"/>
      <c r="DPZ1313" s="1"/>
      <c r="DQA1313" s="1"/>
      <c r="DQB1313" s="1"/>
      <c r="DQC1313" s="1"/>
      <c r="DQD1313" s="1"/>
      <c r="DQE1313" s="1"/>
      <c r="DQF1313" s="1"/>
      <c r="DQG1313" s="1"/>
      <c r="DQH1313" s="1"/>
      <c r="DQI1313" s="1"/>
      <c r="DQJ1313" s="1"/>
      <c r="DQK1313" s="1"/>
      <c r="DQL1313" s="1"/>
      <c r="DQM1313" s="1"/>
      <c r="DQN1313" s="1"/>
      <c r="DQO1313" s="1"/>
      <c r="DQP1313" s="1"/>
      <c r="DQQ1313" s="1"/>
      <c r="DQR1313" s="1"/>
      <c r="DQS1313" s="1"/>
      <c r="DQT1313" s="1"/>
      <c r="DQU1313" s="1"/>
      <c r="DQV1313" s="1"/>
      <c r="DQW1313" s="1"/>
      <c r="DQX1313" s="1"/>
      <c r="DQY1313" s="1"/>
      <c r="DQZ1313" s="1"/>
      <c r="DRA1313" s="1"/>
      <c r="DRB1313" s="1"/>
      <c r="DRC1313" s="1"/>
      <c r="DRD1313" s="1"/>
      <c r="DRE1313" s="1"/>
      <c r="DRF1313" s="1"/>
      <c r="DRG1313" s="1"/>
      <c r="DRH1313" s="1"/>
      <c r="DRI1313" s="1"/>
      <c r="DRJ1313" s="1"/>
      <c r="DRK1313" s="1"/>
      <c r="DRL1313" s="1"/>
      <c r="DRM1313" s="1"/>
      <c r="DRN1313" s="1"/>
      <c r="DRO1313" s="1"/>
      <c r="DRP1313" s="1"/>
      <c r="DRQ1313" s="1"/>
      <c r="DRR1313" s="1"/>
      <c r="DRS1313" s="1"/>
      <c r="DRT1313" s="1"/>
      <c r="DRU1313" s="1"/>
      <c r="DRV1313" s="1"/>
      <c r="DRW1313" s="1"/>
      <c r="DRX1313" s="1"/>
      <c r="DRY1313" s="1"/>
      <c r="DRZ1313" s="1"/>
      <c r="DSA1313" s="1"/>
      <c r="DSB1313" s="1"/>
      <c r="DSC1313" s="1"/>
      <c r="DSD1313" s="1"/>
      <c r="DSE1313" s="1"/>
      <c r="DSF1313" s="1"/>
      <c r="DSG1313" s="1"/>
      <c r="DSH1313" s="1"/>
      <c r="DSI1313" s="1"/>
      <c r="DSJ1313" s="1"/>
      <c r="DSK1313" s="1"/>
      <c r="DSL1313" s="1"/>
      <c r="DSM1313" s="1"/>
      <c r="DSN1313" s="1"/>
      <c r="DSO1313" s="1"/>
      <c r="DSP1313" s="1"/>
      <c r="DSQ1313" s="1"/>
      <c r="DSR1313" s="1"/>
      <c r="DSS1313" s="1"/>
      <c r="DST1313" s="1"/>
      <c r="DSU1313" s="1"/>
      <c r="DSV1313" s="1"/>
      <c r="DSW1313" s="1"/>
      <c r="DSX1313" s="1"/>
      <c r="DSY1313" s="1"/>
      <c r="DSZ1313" s="1"/>
      <c r="DTA1313" s="1"/>
      <c r="DTB1313" s="1"/>
      <c r="DTC1313" s="1"/>
      <c r="DTD1313" s="1"/>
      <c r="DTE1313" s="1"/>
      <c r="DTF1313" s="1"/>
      <c r="DTG1313" s="1"/>
      <c r="DTH1313" s="1"/>
      <c r="DTI1313" s="1"/>
      <c r="DTJ1313" s="1"/>
      <c r="DTK1313" s="1"/>
      <c r="DTL1313" s="1"/>
      <c r="DTM1313" s="1"/>
      <c r="DTN1313" s="1"/>
      <c r="DTO1313" s="1"/>
      <c r="DTP1313" s="1"/>
      <c r="DTQ1313" s="1"/>
      <c r="DTR1313" s="1"/>
      <c r="DTS1313" s="1"/>
      <c r="DTT1313" s="1"/>
      <c r="DTU1313" s="1"/>
      <c r="DTV1313" s="1"/>
      <c r="DTW1313" s="1"/>
      <c r="DTX1313" s="1"/>
      <c r="DTY1313" s="1"/>
      <c r="DTZ1313" s="1"/>
      <c r="DUA1313" s="1"/>
      <c r="DUB1313" s="1"/>
      <c r="DUC1313" s="1"/>
      <c r="DUD1313" s="1"/>
      <c r="DUE1313" s="1"/>
      <c r="DUF1313" s="1"/>
      <c r="DUG1313" s="1"/>
      <c r="DUH1313" s="1"/>
      <c r="DUI1313" s="1"/>
      <c r="DUJ1313" s="1"/>
      <c r="DUK1313" s="1"/>
      <c r="DUL1313" s="1"/>
      <c r="DUM1313" s="1"/>
      <c r="DUN1313" s="1"/>
      <c r="DUO1313" s="1"/>
      <c r="DUP1313" s="1"/>
      <c r="DUQ1313" s="1"/>
      <c r="DUR1313" s="1"/>
      <c r="DUS1313" s="1"/>
      <c r="DUT1313" s="1"/>
      <c r="DUU1313" s="1"/>
      <c r="DUV1313" s="1"/>
      <c r="DUW1313" s="1"/>
      <c r="DUX1313" s="1"/>
      <c r="DUY1313" s="1"/>
      <c r="DUZ1313" s="1"/>
      <c r="DVA1313" s="1"/>
      <c r="DVB1313" s="1"/>
      <c r="DVC1313" s="1"/>
      <c r="DVD1313" s="1"/>
      <c r="DVE1313" s="1"/>
      <c r="DVF1313" s="1"/>
      <c r="DVG1313" s="1"/>
      <c r="DVH1313" s="1"/>
      <c r="DVI1313" s="1"/>
      <c r="DVJ1313" s="1"/>
      <c r="DVK1313" s="1"/>
      <c r="DVL1313" s="1"/>
      <c r="DVM1313" s="1"/>
      <c r="DVN1313" s="1"/>
      <c r="DVO1313" s="1"/>
      <c r="DVP1313" s="1"/>
      <c r="DVQ1313" s="1"/>
      <c r="DVR1313" s="1"/>
      <c r="DVS1313" s="1"/>
      <c r="DVT1313" s="1"/>
      <c r="DVU1313" s="1"/>
      <c r="DVV1313" s="1"/>
      <c r="DVW1313" s="1"/>
      <c r="DVX1313" s="1"/>
      <c r="DVY1313" s="1"/>
      <c r="DVZ1313" s="1"/>
      <c r="DWA1313" s="1"/>
      <c r="DWB1313" s="1"/>
      <c r="DWC1313" s="1"/>
      <c r="DWD1313" s="1"/>
      <c r="DWE1313" s="1"/>
      <c r="DWF1313" s="1"/>
      <c r="DWG1313" s="1"/>
      <c r="DWH1313" s="1"/>
      <c r="DWI1313" s="1"/>
      <c r="DWJ1313" s="1"/>
      <c r="DWK1313" s="1"/>
      <c r="DWL1313" s="1"/>
      <c r="DWM1313" s="1"/>
      <c r="DWN1313" s="1"/>
      <c r="DWO1313" s="1"/>
      <c r="DWP1313" s="1"/>
      <c r="DWQ1313" s="1"/>
      <c r="DWR1313" s="1"/>
      <c r="DWS1313" s="1"/>
      <c r="DWT1313" s="1"/>
      <c r="DWU1313" s="1"/>
      <c r="DWV1313" s="1"/>
      <c r="DWW1313" s="1"/>
      <c r="DWX1313" s="1"/>
      <c r="DWY1313" s="1"/>
      <c r="DWZ1313" s="1"/>
      <c r="DXA1313" s="1"/>
      <c r="DXB1313" s="1"/>
      <c r="DXC1313" s="1"/>
      <c r="DXD1313" s="1"/>
      <c r="DXE1313" s="1"/>
      <c r="DXF1313" s="1"/>
      <c r="DXG1313" s="1"/>
      <c r="DXH1313" s="1"/>
      <c r="DXI1313" s="1"/>
      <c r="DXJ1313" s="1"/>
      <c r="DXK1313" s="1"/>
      <c r="DXL1313" s="1"/>
      <c r="DXM1313" s="1"/>
      <c r="DXN1313" s="1"/>
      <c r="DXO1313" s="1"/>
      <c r="DXP1313" s="1"/>
      <c r="DXQ1313" s="1"/>
      <c r="DXR1313" s="1"/>
      <c r="DXS1313" s="1"/>
      <c r="DXT1313" s="1"/>
      <c r="DXU1313" s="1"/>
      <c r="DXV1313" s="1"/>
      <c r="DXW1313" s="1"/>
      <c r="DXX1313" s="1"/>
      <c r="DXY1313" s="1"/>
      <c r="DXZ1313" s="1"/>
      <c r="DYA1313" s="1"/>
      <c r="DYB1313" s="1"/>
      <c r="DYC1313" s="1"/>
      <c r="DYD1313" s="1"/>
      <c r="DYE1313" s="1"/>
      <c r="DYF1313" s="1"/>
      <c r="DYG1313" s="1"/>
      <c r="DYH1313" s="1"/>
      <c r="DYI1313" s="1"/>
      <c r="DYJ1313" s="1"/>
      <c r="DYK1313" s="1"/>
      <c r="DYL1313" s="1"/>
      <c r="DYM1313" s="1"/>
      <c r="DYN1313" s="1"/>
      <c r="DYO1313" s="1"/>
      <c r="DYP1313" s="1"/>
      <c r="DYQ1313" s="1"/>
      <c r="DYR1313" s="1"/>
      <c r="DYS1313" s="1"/>
      <c r="DYT1313" s="1"/>
      <c r="DYU1313" s="1"/>
      <c r="DYV1313" s="1"/>
      <c r="DYW1313" s="1"/>
      <c r="DYX1313" s="1"/>
      <c r="DYY1313" s="1"/>
      <c r="DYZ1313" s="1"/>
      <c r="DZA1313" s="1"/>
      <c r="DZB1313" s="1"/>
      <c r="DZC1313" s="1"/>
      <c r="DZD1313" s="1"/>
      <c r="DZE1313" s="1"/>
      <c r="DZF1313" s="1"/>
      <c r="DZG1313" s="1"/>
      <c r="DZH1313" s="1"/>
      <c r="DZI1313" s="1"/>
      <c r="DZJ1313" s="1"/>
      <c r="DZK1313" s="1"/>
      <c r="DZL1313" s="1"/>
      <c r="DZM1313" s="1"/>
      <c r="DZN1313" s="1"/>
      <c r="DZO1313" s="1"/>
      <c r="DZP1313" s="1"/>
      <c r="DZQ1313" s="1"/>
      <c r="DZR1313" s="1"/>
      <c r="DZS1313" s="1"/>
      <c r="DZT1313" s="1"/>
      <c r="DZU1313" s="1"/>
      <c r="DZV1313" s="1"/>
      <c r="DZW1313" s="1"/>
      <c r="DZX1313" s="1"/>
      <c r="DZY1313" s="1"/>
      <c r="DZZ1313" s="1"/>
      <c r="EAA1313" s="1"/>
      <c r="EAB1313" s="1"/>
      <c r="EAC1313" s="1"/>
      <c r="EAD1313" s="1"/>
      <c r="EAE1313" s="1"/>
      <c r="EAF1313" s="1"/>
      <c r="EAG1313" s="1"/>
      <c r="EAH1313" s="1"/>
      <c r="EAI1313" s="1"/>
      <c r="EAJ1313" s="1"/>
      <c r="EAK1313" s="1"/>
      <c r="EAL1313" s="1"/>
      <c r="EAM1313" s="1"/>
      <c r="EAN1313" s="1"/>
      <c r="EAO1313" s="1"/>
      <c r="EAP1313" s="1"/>
      <c r="EAQ1313" s="1"/>
      <c r="EAR1313" s="1"/>
      <c r="EAS1313" s="1"/>
      <c r="EAT1313" s="1"/>
      <c r="EAU1313" s="1"/>
      <c r="EAV1313" s="1"/>
      <c r="EAW1313" s="1"/>
      <c r="EAX1313" s="1"/>
      <c r="EAY1313" s="1"/>
      <c r="EAZ1313" s="1"/>
      <c r="EBA1313" s="1"/>
      <c r="EBB1313" s="1"/>
      <c r="EBC1313" s="1"/>
      <c r="EBD1313" s="1"/>
      <c r="EBE1313" s="1"/>
      <c r="EBF1313" s="1"/>
      <c r="EBG1313" s="1"/>
      <c r="EBH1313" s="1"/>
      <c r="EBI1313" s="1"/>
      <c r="EBJ1313" s="1"/>
      <c r="EBK1313" s="1"/>
      <c r="EBL1313" s="1"/>
      <c r="EBM1313" s="1"/>
      <c r="EBN1313" s="1"/>
      <c r="EBO1313" s="1"/>
      <c r="EBP1313" s="1"/>
      <c r="EBQ1313" s="1"/>
      <c r="EBR1313" s="1"/>
      <c r="EBS1313" s="1"/>
      <c r="EBT1313" s="1"/>
      <c r="EBU1313" s="1"/>
      <c r="EBV1313" s="1"/>
      <c r="EBW1313" s="1"/>
      <c r="EBX1313" s="1"/>
      <c r="EBY1313" s="1"/>
      <c r="EBZ1313" s="1"/>
      <c r="ECA1313" s="1"/>
      <c r="ECB1313" s="1"/>
      <c r="ECC1313" s="1"/>
      <c r="ECD1313" s="1"/>
      <c r="ECE1313" s="1"/>
      <c r="ECF1313" s="1"/>
      <c r="ECG1313" s="1"/>
      <c r="ECH1313" s="1"/>
      <c r="ECI1313" s="1"/>
      <c r="ECJ1313" s="1"/>
      <c r="ECK1313" s="1"/>
      <c r="ECL1313" s="1"/>
      <c r="ECM1313" s="1"/>
      <c r="ECN1313" s="1"/>
      <c r="ECO1313" s="1"/>
      <c r="ECP1313" s="1"/>
      <c r="ECQ1313" s="1"/>
      <c r="ECR1313" s="1"/>
      <c r="ECS1313" s="1"/>
      <c r="ECT1313" s="1"/>
      <c r="ECU1313" s="1"/>
      <c r="ECV1313" s="1"/>
      <c r="ECW1313" s="1"/>
      <c r="ECX1313" s="1"/>
      <c r="ECY1313" s="1"/>
      <c r="ECZ1313" s="1"/>
      <c r="EDA1313" s="1"/>
      <c r="EDB1313" s="1"/>
      <c r="EDC1313" s="1"/>
      <c r="EDD1313" s="1"/>
      <c r="EDE1313" s="1"/>
      <c r="EDF1313" s="1"/>
      <c r="EDG1313" s="1"/>
      <c r="EDH1313" s="1"/>
      <c r="EDI1313" s="1"/>
      <c r="EDJ1313" s="1"/>
      <c r="EDK1313" s="1"/>
      <c r="EDL1313" s="1"/>
      <c r="EDM1313" s="1"/>
      <c r="EDN1313" s="1"/>
      <c r="EDO1313" s="1"/>
      <c r="EDP1313" s="1"/>
      <c r="EDQ1313" s="1"/>
      <c r="EDR1313" s="1"/>
      <c r="EDS1313" s="1"/>
      <c r="EDT1313" s="1"/>
      <c r="EDU1313" s="1"/>
      <c r="EDV1313" s="1"/>
      <c r="EDW1313" s="1"/>
      <c r="EDX1313" s="1"/>
      <c r="EDY1313" s="1"/>
      <c r="EDZ1313" s="1"/>
      <c r="EEA1313" s="1"/>
      <c r="EEB1313" s="1"/>
      <c r="EEC1313" s="1"/>
      <c r="EED1313" s="1"/>
      <c r="EEE1313" s="1"/>
      <c r="EEF1313" s="1"/>
      <c r="EEG1313" s="1"/>
      <c r="EEH1313" s="1"/>
      <c r="EEI1313" s="1"/>
      <c r="EEJ1313" s="1"/>
      <c r="EEK1313" s="1"/>
      <c r="EEL1313" s="1"/>
      <c r="EEM1313" s="1"/>
      <c r="EEN1313" s="1"/>
      <c r="EEO1313" s="1"/>
      <c r="EEP1313" s="1"/>
      <c r="EEQ1313" s="1"/>
      <c r="EER1313" s="1"/>
      <c r="EES1313" s="1"/>
      <c r="EET1313" s="1"/>
      <c r="EEU1313" s="1"/>
      <c r="EEV1313" s="1"/>
      <c r="EEW1313" s="1"/>
      <c r="EEX1313" s="1"/>
      <c r="EEY1313" s="1"/>
      <c r="EEZ1313" s="1"/>
      <c r="EFA1313" s="1"/>
      <c r="EFB1313" s="1"/>
      <c r="EFC1313" s="1"/>
      <c r="EFD1313" s="1"/>
      <c r="EFE1313" s="1"/>
      <c r="EFF1313" s="1"/>
      <c r="EFG1313" s="1"/>
      <c r="EFH1313" s="1"/>
      <c r="EFI1313" s="1"/>
      <c r="EFJ1313" s="1"/>
      <c r="EFK1313" s="1"/>
      <c r="EFL1313" s="1"/>
      <c r="EFM1313" s="1"/>
      <c r="EFN1313" s="1"/>
      <c r="EFO1313" s="1"/>
      <c r="EFP1313" s="1"/>
      <c r="EFQ1313" s="1"/>
      <c r="EFR1313" s="1"/>
      <c r="EFS1313" s="1"/>
      <c r="EFT1313" s="1"/>
      <c r="EFU1313" s="1"/>
      <c r="EFV1313" s="1"/>
      <c r="EFW1313" s="1"/>
      <c r="EFX1313" s="1"/>
      <c r="EFY1313" s="1"/>
      <c r="EFZ1313" s="1"/>
      <c r="EGA1313" s="1"/>
      <c r="EGB1313" s="1"/>
      <c r="EGC1313" s="1"/>
      <c r="EGD1313" s="1"/>
      <c r="EGE1313" s="1"/>
      <c r="EGF1313" s="1"/>
      <c r="EGG1313" s="1"/>
      <c r="EGH1313" s="1"/>
      <c r="EGI1313" s="1"/>
      <c r="EGJ1313" s="1"/>
      <c r="EGK1313" s="1"/>
      <c r="EGL1313" s="1"/>
      <c r="EGM1313" s="1"/>
      <c r="EGN1313" s="1"/>
      <c r="EGO1313" s="1"/>
      <c r="EGP1313" s="1"/>
      <c r="EGQ1313" s="1"/>
      <c r="EGR1313" s="1"/>
      <c r="EGS1313" s="1"/>
      <c r="EGT1313" s="1"/>
      <c r="EGU1313" s="1"/>
      <c r="EGV1313" s="1"/>
      <c r="EGW1313" s="1"/>
      <c r="EGX1313" s="1"/>
      <c r="EGY1313" s="1"/>
      <c r="EGZ1313" s="1"/>
      <c r="EHA1313" s="1"/>
      <c r="EHB1313" s="1"/>
      <c r="EHC1313" s="1"/>
      <c r="EHD1313" s="1"/>
      <c r="EHE1313" s="1"/>
      <c r="EHF1313" s="1"/>
      <c r="EHG1313" s="1"/>
      <c r="EHH1313" s="1"/>
      <c r="EHI1313" s="1"/>
      <c r="EHJ1313" s="1"/>
      <c r="EHK1313" s="1"/>
      <c r="EHL1313" s="1"/>
      <c r="EHM1313" s="1"/>
      <c r="EHN1313" s="1"/>
      <c r="EHO1313" s="1"/>
      <c r="EHP1313" s="1"/>
      <c r="EHQ1313" s="1"/>
      <c r="EHR1313" s="1"/>
      <c r="EHS1313" s="1"/>
      <c r="EHT1313" s="1"/>
      <c r="EHU1313" s="1"/>
      <c r="EHV1313" s="1"/>
      <c r="EHW1313" s="1"/>
      <c r="EHX1313" s="1"/>
      <c r="EHY1313" s="1"/>
      <c r="EHZ1313" s="1"/>
      <c r="EIA1313" s="1"/>
      <c r="EIB1313" s="1"/>
      <c r="EIC1313" s="1"/>
      <c r="EID1313" s="1"/>
      <c r="EIE1313" s="1"/>
      <c r="EIF1313" s="1"/>
      <c r="EIG1313" s="1"/>
      <c r="EIH1313" s="1"/>
      <c r="EII1313" s="1"/>
      <c r="EIJ1313" s="1"/>
      <c r="EIK1313" s="1"/>
      <c r="EIL1313" s="1"/>
      <c r="EIM1313" s="1"/>
      <c r="EIN1313" s="1"/>
      <c r="EIO1313" s="1"/>
      <c r="EIP1313" s="1"/>
      <c r="EIQ1313" s="1"/>
      <c r="EIR1313" s="1"/>
      <c r="EIS1313" s="1"/>
      <c r="EIT1313" s="1"/>
      <c r="EIU1313" s="1"/>
      <c r="EIV1313" s="1"/>
      <c r="EIW1313" s="1"/>
      <c r="EIX1313" s="1"/>
      <c r="EIY1313" s="1"/>
      <c r="EIZ1313" s="1"/>
      <c r="EJA1313" s="1"/>
      <c r="EJB1313" s="1"/>
      <c r="EJC1313" s="1"/>
      <c r="EJD1313" s="1"/>
      <c r="EJE1313" s="1"/>
      <c r="EJF1313" s="1"/>
      <c r="EJG1313" s="1"/>
      <c r="EJH1313" s="1"/>
      <c r="EJI1313" s="1"/>
      <c r="EJJ1313" s="1"/>
      <c r="EJK1313" s="1"/>
      <c r="EJL1313" s="1"/>
      <c r="EJM1313" s="1"/>
      <c r="EJN1313" s="1"/>
      <c r="EJO1313" s="1"/>
      <c r="EJP1313" s="1"/>
      <c r="EJQ1313" s="1"/>
      <c r="EJR1313" s="1"/>
      <c r="EJS1313" s="1"/>
      <c r="EJT1313" s="1"/>
      <c r="EJU1313" s="1"/>
      <c r="EJV1313" s="1"/>
      <c r="EJW1313" s="1"/>
      <c r="EJX1313" s="1"/>
      <c r="EJY1313" s="1"/>
      <c r="EJZ1313" s="1"/>
      <c r="EKA1313" s="1"/>
      <c r="EKB1313" s="1"/>
      <c r="EKC1313" s="1"/>
      <c r="EKD1313" s="1"/>
      <c r="EKE1313" s="1"/>
      <c r="EKF1313" s="1"/>
      <c r="EKG1313" s="1"/>
      <c r="EKH1313" s="1"/>
      <c r="EKI1313" s="1"/>
      <c r="EKJ1313" s="1"/>
      <c r="EKK1313" s="1"/>
      <c r="EKL1313" s="1"/>
      <c r="EKM1313" s="1"/>
      <c r="EKN1313" s="1"/>
      <c r="EKO1313" s="1"/>
      <c r="EKP1313" s="1"/>
      <c r="EKQ1313" s="1"/>
      <c r="EKR1313" s="1"/>
      <c r="EKS1313" s="1"/>
      <c r="EKT1313" s="1"/>
      <c r="EKU1313" s="1"/>
      <c r="EKV1313" s="1"/>
      <c r="EKW1313" s="1"/>
      <c r="EKX1313" s="1"/>
      <c r="EKY1313" s="1"/>
      <c r="EKZ1313" s="1"/>
      <c r="ELA1313" s="1"/>
      <c r="ELB1313" s="1"/>
      <c r="ELC1313" s="1"/>
      <c r="ELD1313" s="1"/>
      <c r="ELE1313" s="1"/>
      <c r="ELF1313" s="1"/>
      <c r="ELG1313" s="1"/>
      <c r="ELH1313" s="1"/>
      <c r="ELI1313" s="1"/>
      <c r="ELJ1313" s="1"/>
      <c r="ELK1313" s="1"/>
      <c r="ELL1313" s="1"/>
      <c r="ELM1313" s="1"/>
      <c r="ELN1313" s="1"/>
      <c r="ELO1313" s="1"/>
      <c r="ELP1313" s="1"/>
      <c r="ELQ1313" s="1"/>
      <c r="ELR1313" s="1"/>
      <c r="ELS1313" s="1"/>
      <c r="ELT1313" s="1"/>
      <c r="ELU1313" s="1"/>
      <c r="ELV1313" s="1"/>
      <c r="ELW1313" s="1"/>
      <c r="ELX1313" s="1"/>
      <c r="ELY1313" s="1"/>
      <c r="ELZ1313" s="1"/>
      <c r="EMA1313" s="1"/>
      <c r="EMB1313" s="1"/>
      <c r="EMC1313" s="1"/>
      <c r="EMD1313" s="1"/>
      <c r="EME1313" s="1"/>
      <c r="EMF1313" s="1"/>
      <c r="EMG1313" s="1"/>
      <c r="EMH1313" s="1"/>
      <c r="EMI1313" s="1"/>
      <c r="EMJ1313" s="1"/>
      <c r="EMK1313" s="1"/>
      <c r="EML1313" s="1"/>
      <c r="EMM1313" s="1"/>
      <c r="EMN1313" s="1"/>
      <c r="EMO1313" s="1"/>
      <c r="EMP1313" s="1"/>
      <c r="EMQ1313" s="1"/>
      <c r="EMR1313" s="1"/>
      <c r="EMS1313" s="1"/>
      <c r="EMT1313" s="1"/>
      <c r="EMU1313" s="1"/>
      <c r="EMV1313" s="1"/>
      <c r="EMW1313" s="1"/>
      <c r="EMX1313" s="1"/>
      <c r="EMY1313" s="1"/>
      <c r="EMZ1313" s="1"/>
      <c r="ENA1313" s="1"/>
      <c r="ENB1313" s="1"/>
      <c r="ENC1313" s="1"/>
      <c r="END1313" s="1"/>
      <c r="ENE1313" s="1"/>
      <c r="ENF1313" s="1"/>
      <c r="ENG1313" s="1"/>
      <c r="ENH1313" s="1"/>
      <c r="ENI1313" s="1"/>
      <c r="ENJ1313" s="1"/>
      <c r="ENK1313" s="1"/>
      <c r="ENL1313" s="1"/>
      <c r="ENM1313" s="1"/>
      <c r="ENN1313" s="1"/>
      <c r="ENO1313" s="1"/>
      <c r="ENP1313" s="1"/>
      <c r="ENQ1313" s="1"/>
      <c r="ENR1313" s="1"/>
      <c r="ENS1313" s="1"/>
      <c r="ENT1313" s="1"/>
      <c r="ENU1313" s="1"/>
      <c r="ENV1313" s="1"/>
      <c r="ENW1313" s="1"/>
      <c r="ENX1313" s="1"/>
      <c r="ENY1313" s="1"/>
      <c r="ENZ1313" s="1"/>
      <c r="EOA1313" s="1"/>
      <c r="EOB1313" s="1"/>
      <c r="EOC1313" s="1"/>
      <c r="EOD1313" s="1"/>
      <c r="EOE1313" s="1"/>
      <c r="EOF1313" s="1"/>
      <c r="EOG1313" s="1"/>
      <c r="EOH1313" s="1"/>
      <c r="EOI1313" s="1"/>
      <c r="EOJ1313" s="1"/>
      <c r="EOK1313" s="1"/>
      <c r="EOL1313" s="1"/>
      <c r="EOM1313" s="1"/>
      <c r="EON1313" s="1"/>
      <c r="EOO1313" s="1"/>
      <c r="EOP1313" s="1"/>
      <c r="EOQ1313" s="1"/>
      <c r="EOR1313" s="1"/>
      <c r="EOS1313" s="1"/>
      <c r="EOT1313" s="1"/>
      <c r="EOU1313" s="1"/>
      <c r="EOV1313" s="1"/>
      <c r="EOW1313" s="1"/>
      <c r="EOX1313" s="1"/>
      <c r="EOY1313" s="1"/>
      <c r="EOZ1313" s="1"/>
      <c r="EPA1313" s="1"/>
      <c r="EPB1313" s="1"/>
      <c r="EPC1313" s="1"/>
      <c r="EPD1313" s="1"/>
      <c r="EPE1313" s="1"/>
      <c r="EPF1313" s="1"/>
      <c r="EPG1313" s="1"/>
      <c r="EPH1313" s="1"/>
      <c r="EPI1313" s="1"/>
      <c r="EPJ1313" s="1"/>
      <c r="EPK1313" s="1"/>
      <c r="EPL1313" s="1"/>
      <c r="EPM1313" s="1"/>
      <c r="EPN1313" s="1"/>
      <c r="EPO1313" s="1"/>
      <c r="EPP1313" s="1"/>
      <c r="EPQ1313" s="1"/>
      <c r="EPR1313" s="1"/>
      <c r="EPS1313" s="1"/>
      <c r="EPT1313" s="1"/>
      <c r="EPU1313" s="1"/>
      <c r="EPV1313" s="1"/>
      <c r="EPW1313" s="1"/>
      <c r="EPX1313" s="1"/>
      <c r="EPY1313" s="1"/>
      <c r="EPZ1313" s="1"/>
      <c r="EQA1313" s="1"/>
      <c r="EQB1313" s="1"/>
      <c r="EQC1313" s="1"/>
      <c r="EQD1313" s="1"/>
      <c r="EQE1313" s="1"/>
      <c r="EQF1313" s="1"/>
      <c r="EQG1313" s="1"/>
      <c r="EQH1313" s="1"/>
      <c r="EQI1313" s="1"/>
      <c r="EQJ1313" s="1"/>
      <c r="EQK1313" s="1"/>
      <c r="EQL1313" s="1"/>
      <c r="EQM1313" s="1"/>
      <c r="EQN1313" s="1"/>
      <c r="EQO1313" s="1"/>
      <c r="EQP1313" s="1"/>
      <c r="EQQ1313" s="1"/>
      <c r="EQR1313" s="1"/>
      <c r="EQS1313" s="1"/>
      <c r="EQT1313" s="1"/>
      <c r="EQU1313" s="1"/>
      <c r="EQV1313" s="1"/>
      <c r="EQW1313" s="1"/>
      <c r="EQX1313" s="1"/>
      <c r="EQY1313" s="1"/>
      <c r="EQZ1313" s="1"/>
      <c r="ERA1313" s="1"/>
      <c r="ERB1313" s="1"/>
      <c r="ERC1313" s="1"/>
      <c r="ERD1313" s="1"/>
      <c r="ERE1313" s="1"/>
      <c r="ERF1313" s="1"/>
      <c r="ERG1313" s="1"/>
      <c r="ERH1313" s="1"/>
      <c r="ERI1313" s="1"/>
      <c r="ERJ1313" s="1"/>
      <c r="ERK1313" s="1"/>
      <c r="ERL1313" s="1"/>
      <c r="ERM1313" s="1"/>
      <c r="ERN1313" s="1"/>
      <c r="ERO1313" s="1"/>
      <c r="ERP1313" s="1"/>
      <c r="ERQ1313" s="1"/>
      <c r="ERR1313" s="1"/>
      <c r="ERS1313" s="1"/>
      <c r="ERT1313" s="1"/>
      <c r="ERU1313" s="1"/>
      <c r="ERV1313" s="1"/>
      <c r="ERW1313" s="1"/>
      <c r="ERX1313" s="1"/>
      <c r="ERY1313" s="1"/>
      <c r="ERZ1313" s="1"/>
      <c r="ESA1313" s="1"/>
      <c r="ESB1313" s="1"/>
      <c r="ESC1313" s="1"/>
      <c r="ESD1313" s="1"/>
      <c r="ESE1313" s="1"/>
      <c r="ESF1313" s="1"/>
      <c r="ESG1313" s="1"/>
      <c r="ESH1313" s="1"/>
      <c r="ESI1313" s="1"/>
      <c r="ESJ1313" s="1"/>
      <c r="ESK1313" s="1"/>
      <c r="ESL1313" s="1"/>
      <c r="ESM1313" s="1"/>
      <c r="ESN1313" s="1"/>
      <c r="ESO1313" s="1"/>
      <c r="ESP1313" s="1"/>
      <c r="ESQ1313" s="1"/>
      <c r="ESR1313" s="1"/>
      <c r="ESS1313" s="1"/>
      <c r="EST1313" s="1"/>
      <c r="ESU1313" s="1"/>
      <c r="ESV1313" s="1"/>
      <c r="ESW1313" s="1"/>
      <c r="ESX1313" s="1"/>
      <c r="ESY1313" s="1"/>
      <c r="ESZ1313" s="1"/>
      <c r="ETA1313" s="1"/>
      <c r="ETB1313" s="1"/>
      <c r="ETC1313" s="1"/>
      <c r="ETD1313" s="1"/>
      <c r="ETE1313" s="1"/>
      <c r="ETF1313" s="1"/>
      <c r="ETG1313" s="1"/>
      <c r="ETH1313" s="1"/>
      <c r="ETI1313" s="1"/>
      <c r="ETJ1313" s="1"/>
      <c r="ETK1313" s="1"/>
      <c r="ETL1313" s="1"/>
      <c r="ETM1313" s="1"/>
      <c r="ETN1313" s="1"/>
      <c r="ETO1313" s="1"/>
      <c r="ETP1313" s="1"/>
      <c r="ETQ1313" s="1"/>
      <c r="ETR1313" s="1"/>
      <c r="ETS1313" s="1"/>
      <c r="ETT1313" s="1"/>
      <c r="ETU1313" s="1"/>
      <c r="ETV1313" s="1"/>
      <c r="ETW1313" s="1"/>
      <c r="ETX1313" s="1"/>
      <c r="ETY1313" s="1"/>
      <c r="ETZ1313" s="1"/>
      <c r="EUA1313" s="1"/>
      <c r="EUB1313" s="1"/>
      <c r="EUC1313" s="1"/>
      <c r="EUD1313" s="1"/>
      <c r="EUE1313" s="1"/>
      <c r="EUF1313" s="1"/>
      <c r="EUG1313" s="1"/>
      <c r="EUH1313" s="1"/>
      <c r="EUI1313" s="1"/>
      <c r="EUJ1313" s="1"/>
      <c r="EUK1313" s="1"/>
      <c r="EUL1313" s="1"/>
      <c r="EUM1313" s="1"/>
      <c r="EUN1313" s="1"/>
      <c r="EUO1313" s="1"/>
      <c r="EUP1313" s="1"/>
      <c r="EUQ1313" s="1"/>
      <c r="EUR1313" s="1"/>
      <c r="EUS1313" s="1"/>
      <c r="EUT1313" s="1"/>
      <c r="EUU1313" s="1"/>
      <c r="EUV1313" s="1"/>
      <c r="EUW1313" s="1"/>
      <c r="EUX1313" s="1"/>
      <c r="EUY1313" s="1"/>
      <c r="EUZ1313" s="1"/>
      <c r="EVA1313" s="1"/>
      <c r="EVB1313" s="1"/>
      <c r="EVC1313" s="1"/>
      <c r="EVD1313" s="1"/>
      <c r="EVE1313" s="1"/>
      <c r="EVF1313" s="1"/>
      <c r="EVG1313" s="1"/>
      <c r="EVH1313" s="1"/>
      <c r="EVI1313" s="1"/>
      <c r="EVJ1313" s="1"/>
      <c r="EVK1313" s="1"/>
      <c r="EVL1313" s="1"/>
      <c r="EVM1313" s="1"/>
      <c r="EVN1313" s="1"/>
      <c r="EVO1313" s="1"/>
      <c r="EVP1313" s="1"/>
      <c r="EVQ1313" s="1"/>
      <c r="EVR1313" s="1"/>
      <c r="EVS1313" s="1"/>
      <c r="EVT1313" s="1"/>
      <c r="EVU1313" s="1"/>
      <c r="EVV1313" s="1"/>
      <c r="EVW1313" s="1"/>
      <c r="EVX1313" s="1"/>
      <c r="EVY1313" s="1"/>
      <c r="EVZ1313" s="1"/>
      <c r="EWA1313" s="1"/>
      <c r="EWB1313" s="1"/>
      <c r="EWC1313" s="1"/>
      <c r="EWD1313" s="1"/>
      <c r="EWE1313" s="1"/>
      <c r="EWF1313" s="1"/>
      <c r="EWG1313" s="1"/>
      <c r="EWH1313" s="1"/>
      <c r="EWI1313" s="1"/>
      <c r="EWJ1313" s="1"/>
      <c r="EWK1313" s="1"/>
      <c r="EWL1313" s="1"/>
      <c r="EWM1313" s="1"/>
      <c r="EWN1313" s="1"/>
      <c r="EWO1313" s="1"/>
      <c r="EWP1313" s="1"/>
      <c r="EWQ1313" s="1"/>
      <c r="EWR1313" s="1"/>
      <c r="EWS1313" s="1"/>
      <c r="EWT1313" s="1"/>
      <c r="EWU1313" s="1"/>
      <c r="EWV1313" s="1"/>
      <c r="EWW1313" s="1"/>
      <c r="EWX1313" s="1"/>
      <c r="EWY1313" s="1"/>
      <c r="EWZ1313" s="1"/>
      <c r="EXA1313" s="1"/>
      <c r="EXB1313" s="1"/>
      <c r="EXC1313" s="1"/>
      <c r="EXD1313" s="1"/>
      <c r="EXE1313" s="1"/>
      <c r="EXF1313" s="1"/>
      <c r="EXG1313" s="1"/>
      <c r="EXH1313" s="1"/>
      <c r="EXI1313" s="1"/>
      <c r="EXJ1313" s="1"/>
      <c r="EXK1313" s="1"/>
      <c r="EXL1313" s="1"/>
      <c r="EXM1313" s="1"/>
      <c r="EXN1313" s="1"/>
      <c r="EXO1313" s="1"/>
      <c r="EXP1313" s="1"/>
      <c r="EXQ1313" s="1"/>
      <c r="EXR1313" s="1"/>
      <c r="EXS1313" s="1"/>
      <c r="EXT1313" s="1"/>
      <c r="EXU1313" s="1"/>
      <c r="EXV1313" s="1"/>
      <c r="EXW1313" s="1"/>
      <c r="EXX1313" s="1"/>
      <c r="EXY1313" s="1"/>
      <c r="EXZ1313" s="1"/>
      <c r="EYA1313" s="1"/>
      <c r="EYB1313" s="1"/>
      <c r="EYC1313" s="1"/>
      <c r="EYD1313" s="1"/>
      <c r="EYE1313" s="1"/>
      <c r="EYF1313" s="1"/>
      <c r="EYG1313" s="1"/>
      <c r="EYH1313" s="1"/>
      <c r="EYI1313" s="1"/>
      <c r="EYJ1313" s="1"/>
      <c r="EYK1313" s="1"/>
      <c r="EYL1313" s="1"/>
      <c r="EYM1313" s="1"/>
      <c r="EYN1313" s="1"/>
      <c r="EYO1313" s="1"/>
      <c r="EYP1313" s="1"/>
      <c r="EYQ1313" s="1"/>
      <c r="EYR1313" s="1"/>
      <c r="EYS1313" s="1"/>
      <c r="EYT1313" s="1"/>
      <c r="EYU1313" s="1"/>
      <c r="EYV1313" s="1"/>
      <c r="EYW1313" s="1"/>
      <c r="EYX1313" s="1"/>
      <c r="EYY1313" s="1"/>
      <c r="EYZ1313" s="1"/>
      <c r="EZA1313" s="1"/>
      <c r="EZB1313" s="1"/>
      <c r="EZC1313" s="1"/>
      <c r="EZD1313" s="1"/>
      <c r="EZE1313" s="1"/>
      <c r="EZF1313" s="1"/>
      <c r="EZG1313" s="1"/>
      <c r="EZH1313" s="1"/>
      <c r="EZI1313" s="1"/>
      <c r="EZJ1313" s="1"/>
      <c r="EZK1313" s="1"/>
      <c r="EZL1313" s="1"/>
      <c r="EZM1313" s="1"/>
      <c r="EZN1313" s="1"/>
      <c r="EZO1313" s="1"/>
      <c r="EZP1313" s="1"/>
      <c r="EZQ1313" s="1"/>
      <c r="EZR1313" s="1"/>
      <c r="EZS1313" s="1"/>
      <c r="EZT1313" s="1"/>
      <c r="EZU1313" s="1"/>
      <c r="EZV1313" s="1"/>
      <c r="EZW1313" s="1"/>
      <c r="EZX1313" s="1"/>
      <c r="EZY1313" s="1"/>
      <c r="EZZ1313" s="1"/>
      <c r="FAA1313" s="1"/>
      <c r="FAB1313" s="1"/>
      <c r="FAC1313" s="1"/>
      <c r="FAD1313" s="1"/>
      <c r="FAE1313" s="1"/>
      <c r="FAF1313" s="1"/>
      <c r="FAG1313" s="1"/>
      <c r="FAH1313" s="1"/>
      <c r="FAI1313" s="1"/>
      <c r="FAJ1313" s="1"/>
      <c r="FAK1313" s="1"/>
      <c r="FAL1313" s="1"/>
      <c r="FAM1313" s="1"/>
      <c r="FAN1313" s="1"/>
      <c r="FAO1313" s="1"/>
      <c r="FAP1313" s="1"/>
      <c r="FAQ1313" s="1"/>
      <c r="FAR1313" s="1"/>
      <c r="FAS1313" s="1"/>
      <c r="FAT1313" s="1"/>
      <c r="FAU1313" s="1"/>
      <c r="FAV1313" s="1"/>
      <c r="FAW1313" s="1"/>
      <c r="FAX1313" s="1"/>
      <c r="FAY1313" s="1"/>
      <c r="FAZ1313" s="1"/>
      <c r="FBA1313" s="1"/>
      <c r="FBB1313" s="1"/>
      <c r="FBC1313" s="1"/>
      <c r="FBD1313" s="1"/>
      <c r="FBE1313" s="1"/>
      <c r="FBF1313" s="1"/>
      <c r="FBG1313" s="1"/>
      <c r="FBH1313" s="1"/>
      <c r="FBI1313" s="1"/>
      <c r="FBJ1313" s="1"/>
      <c r="FBK1313" s="1"/>
      <c r="FBL1313" s="1"/>
      <c r="FBM1313" s="1"/>
      <c r="FBN1313" s="1"/>
      <c r="FBO1313" s="1"/>
      <c r="FBP1313" s="1"/>
      <c r="FBQ1313" s="1"/>
      <c r="FBR1313" s="1"/>
      <c r="FBS1313" s="1"/>
      <c r="FBT1313" s="1"/>
      <c r="FBU1313" s="1"/>
      <c r="FBV1313" s="1"/>
      <c r="FBW1313" s="1"/>
      <c r="FBX1313" s="1"/>
      <c r="FBY1313" s="1"/>
      <c r="FBZ1313" s="1"/>
      <c r="FCA1313" s="1"/>
      <c r="FCB1313" s="1"/>
      <c r="FCC1313" s="1"/>
      <c r="FCD1313" s="1"/>
      <c r="FCE1313" s="1"/>
      <c r="FCF1313" s="1"/>
      <c r="FCG1313" s="1"/>
      <c r="FCH1313" s="1"/>
      <c r="FCI1313" s="1"/>
      <c r="FCJ1313" s="1"/>
      <c r="FCK1313" s="1"/>
      <c r="FCL1313" s="1"/>
      <c r="FCM1313" s="1"/>
      <c r="FCN1313" s="1"/>
      <c r="FCO1313" s="1"/>
      <c r="FCP1313" s="1"/>
      <c r="FCQ1313" s="1"/>
      <c r="FCR1313" s="1"/>
      <c r="FCS1313" s="1"/>
      <c r="FCT1313" s="1"/>
      <c r="FCU1313" s="1"/>
      <c r="FCV1313" s="1"/>
      <c r="FCW1313" s="1"/>
      <c r="FCX1313" s="1"/>
      <c r="FCY1313" s="1"/>
      <c r="FCZ1313" s="1"/>
      <c r="FDA1313" s="1"/>
      <c r="FDB1313" s="1"/>
      <c r="FDC1313" s="1"/>
      <c r="FDD1313" s="1"/>
      <c r="FDE1313" s="1"/>
      <c r="FDF1313" s="1"/>
      <c r="FDG1313" s="1"/>
      <c r="FDH1313" s="1"/>
      <c r="FDI1313" s="1"/>
      <c r="FDJ1313" s="1"/>
      <c r="FDK1313" s="1"/>
      <c r="FDL1313" s="1"/>
      <c r="FDM1313" s="1"/>
      <c r="FDN1313" s="1"/>
      <c r="FDO1313" s="1"/>
      <c r="FDP1313" s="1"/>
      <c r="FDQ1313" s="1"/>
      <c r="FDR1313" s="1"/>
      <c r="FDS1313" s="1"/>
      <c r="FDT1313" s="1"/>
      <c r="FDU1313" s="1"/>
      <c r="FDV1313" s="1"/>
      <c r="FDW1313" s="1"/>
      <c r="FDX1313" s="1"/>
      <c r="FDY1313" s="1"/>
      <c r="FDZ1313" s="1"/>
      <c r="FEA1313" s="1"/>
      <c r="FEB1313" s="1"/>
      <c r="FEC1313" s="1"/>
      <c r="FED1313" s="1"/>
      <c r="FEE1313" s="1"/>
      <c r="FEF1313" s="1"/>
      <c r="FEG1313" s="1"/>
      <c r="FEH1313" s="1"/>
      <c r="FEI1313" s="1"/>
      <c r="FEJ1313" s="1"/>
      <c r="FEK1313" s="1"/>
      <c r="FEL1313" s="1"/>
      <c r="FEM1313" s="1"/>
      <c r="FEN1313" s="1"/>
      <c r="FEO1313" s="1"/>
      <c r="FEP1313" s="1"/>
      <c r="FEQ1313" s="1"/>
      <c r="FER1313" s="1"/>
      <c r="FES1313" s="1"/>
      <c r="FET1313" s="1"/>
      <c r="FEU1313" s="1"/>
      <c r="FEV1313" s="1"/>
      <c r="FEW1313" s="1"/>
      <c r="FEX1313" s="1"/>
      <c r="FEY1313" s="1"/>
      <c r="FEZ1313" s="1"/>
      <c r="FFA1313" s="1"/>
      <c r="FFB1313" s="1"/>
      <c r="FFC1313" s="1"/>
      <c r="FFD1313" s="1"/>
      <c r="FFE1313" s="1"/>
      <c r="FFF1313" s="1"/>
      <c r="FFG1313" s="1"/>
      <c r="FFH1313" s="1"/>
      <c r="FFI1313" s="1"/>
      <c r="FFJ1313" s="1"/>
      <c r="FFK1313" s="1"/>
      <c r="FFL1313" s="1"/>
      <c r="FFM1313" s="1"/>
      <c r="FFN1313" s="1"/>
      <c r="FFO1313" s="1"/>
      <c r="FFP1313" s="1"/>
      <c r="FFQ1313" s="1"/>
      <c r="FFR1313" s="1"/>
      <c r="FFS1313" s="1"/>
      <c r="FFT1313" s="1"/>
      <c r="FFU1313" s="1"/>
      <c r="FFV1313" s="1"/>
      <c r="FFW1313" s="1"/>
      <c r="FFX1313" s="1"/>
      <c r="FFY1313" s="1"/>
      <c r="FFZ1313" s="1"/>
      <c r="FGA1313" s="1"/>
      <c r="FGB1313" s="1"/>
      <c r="FGC1313" s="1"/>
      <c r="FGD1313" s="1"/>
      <c r="FGE1313" s="1"/>
      <c r="FGF1313" s="1"/>
      <c r="FGG1313" s="1"/>
      <c r="FGH1313" s="1"/>
      <c r="FGI1313" s="1"/>
      <c r="FGJ1313" s="1"/>
      <c r="FGK1313" s="1"/>
      <c r="FGL1313" s="1"/>
      <c r="FGM1313" s="1"/>
      <c r="FGN1313" s="1"/>
      <c r="FGO1313" s="1"/>
      <c r="FGP1313" s="1"/>
      <c r="FGQ1313" s="1"/>
      <c r="FGR1313" s="1"/>
      <c r="FGS1313" s="1"/>
      <c r="FGT1313" s="1"/>
      <c r="FGU1313" s="1"/>
      <c r="FGV1313" s="1"/>
      <c r="FGW1313" s="1"/>
      <c r="FGX1313" s="1"/>
      <c r="FGY1313" s="1"/>
      <c r="FGZ1313" s="1"/>
      <c r="FHA1313" s="1"/>
      <c r="FHB1313" s="1"/>
      <c r="FHC1313" s="1"/>
      <c r="FHD1313" s="1"/>
      <c r="FHE1313" s="1"/>
      <c r="FHF1313" s="1"/>
      <c r="FHG1313" s="1"/>
      <c r="FHH1313" s="1"/>
      <c r="FHI1313" s="1"/>
      <c r="FHJ1313" s="1"/>
      <c r="FHK1313" s="1"/>
      <c r="FHL1313" s="1"/>
      <c r="FHM1313" s="1"/>
      <c r="FHN1313" s="1"/>
      <c r="FHO1313" s="1"/>
      <c r="FHP1313" s="1"/>
      <c r="FHQ1313" s="1"/>
      <c r="FHR1313" s="1"/>
      <c r="FHS1313" s="1"/>
      <c r="FHT1313" s="1"/>
      <c r="FHU1313" s="1"/>
      <c r="FHV1313" s="1"/>
      <c r="FHW1313" s="1"/>
      <c r="FHX1313" s="1"/>
      <c r="FHY1313" s="1"/>
      <c r="FHZ1313" s="1"/>
      <c r="FIA1313" s="1"/>
      <c r="FIB1313" s="1"/>
      <c r="FIC1313" s="1"/>
      <c r="FID1313" s="1"/>
      <c r="FIE1313" s="1"/>
      <c r="FIF1313" s="1"/>
      <c r="FIG1313" s="1"/>
      <c r="FIH1313" s="1"/>
      <c r="FII1313" s="1"/>
      <c r="FIJ1313" s="1"/>
      <c r="FIK1313" s="1"/>
      <c r="FIL1313" s="1"/>
      <c r="FIM1313" s="1"/>
      <c r="FIN1313" s="1"/>
      <c r="FIO1313" s="1"/>
      <c r="FIP1313" s="1"/>
      <c r="FIQ1313" s="1"/>
      <c r="FIR1313" s="1"/>
      <c r="FIS1313" s="1"/>
      <c r="FIT1313" s="1"/>
      <c r="FIU1313" s="1"/>
      <c r="FIV1313" s="1"/>
      <c r="FIW1313" s="1"/>
      <c r="FIX1313" s="1"/>
      <c r="FIY1313" s="1"/>
      <c r="FIZ1313" s="1"/>
      <c r="FJA1313" s="1"/>
      <c r="FJB1313" s="1"/>
      <c r="FJC1313" s="1"/>
      <c r="FJD1313" s="1"/>
      <c r="FJE1313" s="1"/>
      <c r="FJF1313" s="1"/>
      <c r="FJG1313" s="1"/>
      <c r="FJH1313" s="1"/>
      <c r="FJI1313" s="1"/>
      <c r="FJJ1313" s="1"/>
      <c r="FJK1313" s="1"/>
      <c r="FJL1313" s="1"/>
      <c r="FJM1313" s="1"/>
      <c r="FJN1313" s="1"/>
      <c r="FJO1313" s="1"/>
      <c r="FJP1313" s="1"/>
      <c r="FJQ1313" s="1"/>
      <c r="FJR1313" s="1"/>
      <c r="FJS1313" s="1"/>
      <c r="FJT1313" s="1"/>
      <c r="FJU1313" s="1"/>
      <c r="FJV1313" s="1"/>
      <c r="FJW1313" s="1"/>
      <c r="FJX1313" s="1"/>
      <c r="FJY1313" s="1"/>
      <c r="FJZ1313" s="1"/>
      <c r="FKA1313" s="1"/>
      <c r="FKB1313" s="1"/>
      <c r="FKC1313" s="1"/>
      <c r="FKD1313" s="1"/>
      <c r="FKE1313" s="1"/>
      <c r="FKF1313" s="1"/>
      <c r="FKG1313" s="1"/>
      <c r="FKH1313" s="1"/>
      <c r="FKI1313" s="1"/>
      <c r="FKJ1313" s="1"/>
      <c r="FKK1313" s="1"/>
      <c r="FKL1313" s="1"/>
      <c r="FKM1313" s="1"/>
      <c r="FKN1313" s="1"/>
      <c r="FKO1313" s="1"/>
      <c r="FKP1313" s="1"/>
      <c r="FKQ1313" s="1"/>
      <c r="FKR1313" s="1"/>
      <c r="FKS1313" s="1"/>
      <c r="FKT1313" s="1"/>
      <c r="FKU1313" s="1"/>
      <c r="FKV1313" s="1"/>
      <c r="FKW1313" s="1"/>
      <c r="FKX1313" s="1"/>
      <c r="FKY1313" s="1"/>
      <c r="FKZ1313" s="1"/>
      <c r="FLA1313" s="1"/>
      <c r="FLB1313" s="1"/>
      <c r="FLC1313" s="1"/>
      <c r="FLD1313" s="1"/>
      <c r="FLE1313" s="1"/>
      <c r="FLF1313" s="1"/>
      <c r="FLG1313" s="1"/>
      <c r="FLH1313" s="1"/>
      <c r="FLI1313" s="1"/>
      <c r="FLJ1313" s="1"/>
      <c r="FLK1313" s="1"/>
      <c r="FLL1313" s="1"/>
      <c r="FLM1313" s="1"/>
      <c r="FLN1313" s="1"/>
      <c r="FLO1313" s="1"/>
      <c r="FLP1313" s="1"/>
      <c r="FLQ1313" s="1"/>
      <c r="FLR1313" s="1"/>
      <c r="FLS1313" s="1"/>
      <c r="FLT1313" s="1"/>
      <c r="FLU1313" s="1"/>
      <c r="FLV1313" s="1"/>
      <c r="FLW1313" s="1"/>
      <c r="FLX1313" s="1"/>
      <c r="FLY1313" s="1"/>
      <c r="FLZ1313" s="1"/>
      <c r="FMA1313" s="1"/>
      <c r="FMB1313" s="1"/>
      <c r="FMC1313" s="1"/>
      <c r="FMD1313" s="1"/>
      <c r="FME1313" s="1"/>
      <c r="FMF1313" s="1"/>
      <c r="FMG1313" s="1"/>
      <c r="FMH1313" s="1"/>
      <c r="FMI1313" s="1"/>
      <c r="FMJ1313" s="1"/>
      <c r="FMK1313" s="1"/>
      <c r="FML1313" s="1"/>
      <c r="FMM1313" s="1"/>
      <c r="FMN1313" s="1"/>
      <c r="FMO1313" s="1"/>
      <c r="FMP1313" s="1"/>
      <c r="FMQ1313" s="1"/>
      <c r="FMR1313" s="1"/>
      <c r="FMS1313" s="1"/>
      <c r="FMT1313" s="1"/>
      <c r="FMU1313" s="1"/>
      <c r="FMV1313" s="1"/>
      <c r="FMW1313" s="1"/>
      <c r="FMX1313" s="1"/>
      <c r="FMY1313" s="1"/>
      <c r="FMZ1313" s="1"/>
      <c r="FNA1313" s="1"/>
      <c r="FNB1313" s="1"/>
      <c r="FNC1313" s="1"/>
      <c r="FND1313" s="1"/>
      <c r="FNE1313" s="1"/>
      <c r="FNF1313" s="1"/>
      <c r="FNG1313" s="1"/>
      <c r="FNH1313" s="1"/>
      <c r="FNI1313" s="1"/>
      <c r="FNJ1313" s="1"/>
      <c r="FNK1313" s="1"/>
      <c r="FNL1313" s="1"/>
      <c r="FNM1313" s="1"/>
      <c r="FNN1313" s="1"/>
      <c r="FNO1313" s="1"/>
      <c r="FNP1313" s="1"/>
      <c r="FNQ1313" s="1"/>
      <c r="FNR1313" s="1"/>
      <c r="FNS1313" s="1"/>
      <c r="FNT1313" s="1"/>
      <c r="FNU1313" s="1"/>
      <c r="FNV1313" s="1"/>
      <c r="FNW1313" s="1"/>
      <c r="FNX1313" s="1"/>
      <c r="FNY1313" s="1"/>
      <c r="FNZ1313" s="1"/>
      <c r="FOA1313" s="1"/>
      <c r="FOB1313" s="1"/>
      <c r="FOC1313" s="1"/>
      <c r="FOD1313" s="1"/>
      <c r="FOE1313" s="1"/>
      <c r="FOF1313" s="1"/>
      <c r="FOG1313" s="1"/>
      <c r="FOH1313" s="1"/>
      <c r="FOI1313" s="1"/>
      <c r="FOJ1313" s="1"/>
      <c r="FOK1313" s="1"/>
      <c r="FOL1313" s="1"/>
      <c r="FOM1313" s="1"/>
      <c r="FON1313" s="1"/>
      <c r="FOO1313" s="1"/>
      <c r="FOP1313" s="1"/>
      <c r="FOQ1313" s="1"/>
      <c r="FOR1313" s="1"/>
      <c r="FOS1313" s="1"/>
      <c r="FOT1313" s="1"/>
      <c r="FOU1313" s="1"/>
      <c r="FOV1313" s="1"/>
      <c r="FOW1313" s="1"/>
      <c r="FOX1313" s="1"/>
      <c r="FOY1313" s="1"/>
      <c r="FOZ1313" s="1"/>
      <c r="FPA1313" s="1"/>
      <c r="FPB1313" s="1"/>
      <c r="FPC1313" s="1"/>
      <c r="FPD1313" s="1"/>
      <c r="FPE1313" s="1"/>
      <c r="FPF1313" s="1"/>
      <c r="FPG1313" s="1"/>
      <c r="FPH1313" s="1"/>
      <c r="FPI1313" s="1"/>
      <c r="FPJ1313" s="1"/>
      <c r="FPK1313" s="1"/>
      <c r="FPL1313" s="1"/>
      <c r="FPM1313" s="1"/>
      <c r="FPN1313" s="1"/>
      <c r="FPO1313" s="1"/>
      <c r="FPP1313" s="1"/>
      <c r="FPQ1313" s="1"/>
      <c r="FPR1313" s="1"/>
      <c r="FPS1313" s="1"/>
      <c r="FPT1313" s="1"/>
      <c r="FPU1313" s="1"/>
      <c r="FPV1313" s="1"/>
      <c r="FPW1313" s="1"/>
      <c r="FPX1313" s="1"/>
      <c r="FPY1313" s="1"/>
      <c r="FPZ1313" s="1"/>
      <c r="FQA1313" s="1"/>
      <c r="FQB1313" s="1"/>
      <c r="FQC1313" s="1"/>
      <c r="FQD1313" s="1"/>
      <c r="FQE1313" s="1"/>
      <c r="FQF1313" s="1"/>
      <c r="FQG1313" s="1"/>
      <c r="FQH1313" s="1"/>
      <c r="FQI1313" s="1"/>
      <c r="FQJ1313" s="1"/>
      <c r="FQK1313" s="1"/>
      <c r="FQL1313" s="1"/>
      <c r="FQM1313" s="1"/>
      <c r="FQN1313" s="1"/>
      <c r="FQO1313" s="1"/>
      <c r="FQP1313" s="1"/>
      <c r="FQQ1313" s="1"/>
      <c r="FQR1313" s="1"/>
      <c r="FQS1313" s="1"/>
      <c r="FQT1313" s="1"/>
      <c r="FQU1313" s="1"/>
      <c r="FQV1313" s="1"/>
      <c r="FQW1313" s="1"/>
      <c r="FQX1313" s="1"/>
      <c r="FQY1313" s="1"/>
      <c r="FQZ1313" s="1"/>
      <c r="FRA1313" s="1"/>
      <c r="FRB1313" s="1"/>
      <c r="FRC1313" s="1"/>
      <c r="FRD1313" s="1"/>
      <c r="FRE1313" s="1"/>
      <c r="FRF1313" s="1"/>
      <c r="FRG1313" s="1"/>
      <c r="FRH1313" s="1"/>
      <c r="FRI1313" s="1"/>
      <c r="FRJ1313" s="1"/>
      <c r="FRK1313" s="1"/>
      <c r="FRL1313" s="1"/>
      <c r="FRM1313" s="1"/>
      <c r="FRN1313" s="1"/>
      <c r="FRO1313" s="1"/>
      <c r="FRP1313" s="1"/>
      <c r="FRQ1313" s="1"/>
      <c r="FRR1313" s="1"/>
      <c r="FRS1313" s="1"/>
      <c r="FRT1313" s="1"/>
      <c r="FRU1313" s="1"/>
      <c r="FRV1313" s="1"/>
      <c r="FRW1313" s="1"/>
      <c r="FRX1313" s="1"/>
      <c r="FRY1313" s="1"/>
      <c r="FRZ1313" s="1"/>
      <c r="FSA1313" s="1"/>
      <c r="FSB1313" s="1"/>
      <c r="FSC1313" s="1"/>
      <c r="FSD1313" s="1"/>
      <c r="FSE1313" s="1"/>
      <c r="FSF1313" s="1"/>
      <c r="FSG1313" s="1"/>
      <c r="FSH1313" s="1"/>
      <c r="FSI1313" s="1"/>
      <c r="FSJ1313" s="1"/>
      <c r="FSK1313" s="1"/>
      <c r="FSL1313" s="1"/>
      <c r="FSM1313" s="1"/>
      <c r="FSN1313" s="1"/>
      <c r="FSO1313" s="1"/>
      <c r="FSP1313" s="1"/>
      <c r="FSQ1313" s="1"/>
      <c r="FSR1313" s="1"/>
      <c r="FSS1313" s="1"/>
      <c r="FST1313" s="1"/>
      <c r="FSU1313" s="1"/>
      <c r="FSV1313" s="1"/>
      <c r="FSW1313" s="1"/>
      <c r="FSX1313" s="1"/>
      <c r="FSY1313" s="1"/>
      <c r="FSZ1313" s="1"/>
      <c r="FTA1313" s="1"/>
      <c r="FTB1313" s="1"/>
      <c r="FTC1313" s="1"/>
      <c r="FTD1313" s="1"/>
      <c r="FTE1313" s="1"/>
      <c r="FTF1313" s="1"/>
      <c r="FTG1313" s="1"/>
      <c r="FTH1313" s="1"/>
      <c r="FTI1313" s="1"/>
      <c r="FTJ1313" s="1"/>
      <c r="FTK1313" s="1"/>
      <c r="FTL1313" s="1"/>
      <c r="FTM1313" s="1"/>
      <c r="FTN1313" s="1"/>
      <c r="FTO1313" s="1"/>
      <c r="FTP1313" s="1"/>
      <c r="FTQ1313" s="1"/>
      <c r="FTR1313" s="1"/>
      <c r="FTS1313" s="1"/>
      <c r="FTT1313" s="1"/>
      <c r="FTU1313" s="1"/>
      <c r="FTV1313" s="1"/>
      <c r="FTW1313" s="1"/>
      <c r="FTX1313" s="1"/>
      <c r="FTY1313" s="1"/>
      <c r="FTZ1313" s="1"/>
      <c r="FUA1313" s="1"/>
      <c r="FUB1313" s="1"/>
      <c r="FUC1313" s="1"/>
      <c r="FUD1313" s="1"/>
      <c r="FUE1313" s="1"/>
      <c r="FUF1313" s="1"/>
      <c r="FUG1313" s="1"/>
      <c r="FUH1313" s="1"/>
      <c r="FUI1313" s="1"/>
      <c r="FUJ1313" s="1"/>
      <c r="FUK1313" s="1"/>
      <c r="FUL1313" s="1"/>
      <c r="FUM1313" s="1"/>
      <c r="FUN1313" s="1"/>
      <c r="FUO1313" s="1"/>
      <c r="FUP1313" s="1"/>
      <c r="FUQ1313" s="1"/>
      <c r="FUR1313" s="1"/>
      <c r="FUS1313" s="1"/>
      <c r="FUT1313" s="1"/>
      <c r="FUU1313" s="1"/>
      <c r="FUV1313" s="1"/>
      <c r="FUW1313" s="1"/>
      <c r="FUX1313" s="1"/>
      <c r="FUY1313" s="1"/>
      <c r="FUZ1313" s="1"/>
      <c r="FVA1313" s="1"/>
      <c r="FVB1313" s="1"/>
      <c r="FVC1313" s="1"/>
      <c r="FVD1313" s="1"/>
      <c r="FVE1313" s="1"/>
      <c r="FVF1313" s="1"/>
      <c r="FVG1313" s="1"/>
      <c r="FVH1313" s="1"/>
      <c r="FVI1313" s="1"/>
      <c r="FVJ1313" s="1"/>
      <c r="FVK1313" s="1"/>
      <c r="FVL1313" s="1"/>
      <c r="FVM1313" s="1"/>
      <c r="FVN1313" s="1"/>
      <c r="FVO1313" s="1"/>
      <c r="FVP1313" s="1"/>
      <c r="FVQ1313" s="1"/>
      <c r="FVR1313" s="1"/>
      <c r="FVS1313" s="1"/>
      <c r="FVT1313" s="1"/>
      <c r="FVU1313" s="1"/>
      <c r="FVV1313" s="1"/>
      <c r="FVW1313" s="1"/>
      <c r="FVX1313" s="1"/>
      <c r="FVY1313" s="1"/>
      <c r="FVZ1313" s="1"/>
      <c r="FWA1313" s="1"/>
      <c r="FWB1313" s="1"/>
      <c r="FWC1313" s="1"/>
      <c r="FWD1313" s="1"/>
      <c r="FWE1313" s="1"/>
      <c r="FWF1313" s="1"/>
      <c r="FWG1313" s="1"/>
      <c r="FWH1313" s="1"/>
      <c r="FWI1313" s="1"/>
      <c r="FWJ1313" s="1"/>
      <c r="FWK1313" s="1"/>
      <c r="FWL1313" s="1"/>
      <c r="FWM1313" s="1"/>
      <c r="FWN1313" s="1"/>
      <c r="FWO1313" s="1"/>
      <c r="FWP1313" s="1"/>
      <c r="FWQ1313" s="1"/>
      <c r="FWR1313" s="1"/>
      <c r="FWS1313" s="1"/>
      <c r="FWT1313" s="1"/>
      <c r="FWU1313" s="1"/>
      <c r="FWV1313" s="1"/>
      <c r="FWW1313" s="1"/>
      <c r="FWX1313" s="1"/>
      <c r="FWY1313" s="1"/>
      <c r="FWZ1313" s="1"/>
      <c r="FXA1313" s="1"/>
      <c r="FXB1313" s="1"/>
      <c r="FXC1313" s="1"/>
      <c r="FXD1313" s="1"/>
      <c r="FXE1313" s="1"/>
      <c r="FXF1313" s="1"/>
      <c r="FXG1313" s="1"/>
      <c r="FXH1313" s="1"/>
      <c r="FXI1313" s="1"/>
      <c r="FXJ1313" s="1"/>
      <c r="FXK1313" s="1"/>
      <c r="FXL1313" s="1"/>
      <c r="FXM1313" s="1"/>
      <c r="FXN1313" s="1"/>
      <c r="FXO1313" s="1"/>
      <c r="FXP1313" s="1"/>
      <c r="FXQ1313" s="1"/>
      <c r="FXR1313" s="1"/>
      <c r="FXS1313" s="1"/>
      <c r="FXT1313" s="1"/>
      <c r="FXU1313" s="1"/>
      <c r="FXV1313" s="1"/>
      <c r="FXW1313" s="1"/>
      <c r="FXX1313" s="1"/>
      <c r="FXY1313" s="1"/>
      <c r="FXZ1313" s="1"/>
      <c r="FYA1313" s="1"/>
      <c r="FYB1313" s="1"/>
      <c r="FYC1313" s="1"/>
      <c r="FYD1313" s="1"/>
      <c r="FYE1313" s="1"/>
      <c r="FYF1313" s="1"/>
      <c r="FYG1313" s="1"/>
      <c r="FYH1313" s="1"/>
      <c r="FYI1313" s="1"/>
      <c r="FYJ1313" s="1"/>
      <c r="FYK1313" s="1"/>
      <c r="FYL1313" s="1"/>
      <c r="FYM1313" s="1"/>
      <c r="FYN1313" s="1"/>
      <c r="FYO1313" s="1"/>
      <c r="FYP1313" s="1"/>
      <c r="FYQ1313" s="1"/>
      <c r="FYR1313" s="1"/>
      <c r="FYS1313" s="1"/>
      <c r="FYT1313" s="1"/>
      <c r="FYU1313" s="1"/>
      <c r="FYV1313" s="1"/>
      <c r="FYW1313" s="1"/>
      <c r="FYX1313" s="1"/>
      <c r="FYY1313" s="1"/>
      <c r="FYZ1313" s="1"/>
      <c r="FZA1313" s="1"/>
      <c r="FZB1313" s="1"/>
      <c r="FZC1313" s="1"/>
      <c r="FZD1313" s="1"/>
      <c r="FZE1313" s="1"/>
      <c r="FZF1313" s="1"/>
      <c r="FZG1313" s="1"/>
      <c r="FZH1313" s="1"/>
      <c r="FZI1313" s="1"/>
      <c r="FZJ1313" s="1"/>
      <c r="FZK1313" s="1"/>
      <c r="FZL1313" s="1"/>
      <c r="FZM1313" s="1"/>
      <c r="FZN1313" s="1"/>
      <c r="FZO1313" s="1"/>
      <c r="FZP1313" s="1"/>
      <c r="FZQ1313" s="1"/>
      <c r="FZR1313" s="1"/>
      <c r="FZS1313" s="1"/>
      <c r="FZT1313" s="1"/>
      <c r="FZU1313" s="1"/>
      <c r="FZV1313" s="1"/>
      <c r="FZW1313" s="1"/>
      <c r="FZX1313" s="1"/>
      <c r="FZY1313" s="1"/>
      <c r="FZZ1313" s="1"/>
      <c r="GAA1313" s="1"/>
      <c r="GAB1313" s="1"/>
      <c r="GAC1313" s="1"/>
      <c r="GAD1313" s="1"/>
      <c r="GAE1313" s="1"/>
      <c r="GAF1313" s="1"/>
      <c r="GAG1313" s="1"/>
      <c r="GAH1313" s="1"/>
      <c r="GAI1313" s="1"/>
      <c r="GAJ1313" s="1"/>
      <c r="GAK1313" s="1"/>
      <c r="GAL1313" s="1"/>
      <c r="GAM1313" s="1"/>
      <c r="GAN1313" s="1"/>
      <c r="GAO1313" s="1"/>
      <c r="GAP1313" s="1"/>
      <c r="GAQ1313" s="1"/>
      <c r="GAR1313" s="1"/>
      <c r="GAS1313" s="1"/>
      <c r="GAT1313" s="1"/>
      <c r="GAU1313" s="1"/>
      <c r="GAV1313" s="1"/>
      <c r="GAW1313" s="1"/>
      <c r="GAX1313" s="1"/>
      <c r="GAY1313" s="1"/>
      <c r="GAZ1313" s="1"/>
      <c r="GBA1313" s="1"/>
      <c r="GBB1313" s="1"/>
      <c r="GBC1313" s="1"/>
      <c r="GBD1313" s="1"/>
      <c r="GBE1313" s="1"/>
      <c r="GBF1313" s="1"/>
      <c r="GBG1313" s="1"/>
      <c r="GBH1313" s="1"/>
      <c r="GBI1313" s="1"/>
      <c r="GBJ1313" s="1"/>
      <c r="GBK1313" s="1"/>
      <c r="GBL1313" s="1"/>
      <c r="GBM1313" s="1"/>
      <c r="GBN1313" s="1"/>
      <c r="GBO1313" s="1"/>
      <c r="GBP1313" s="1"/>
      <c r="GBQ1313" s="1"/>
      <c r="GBR1313" s="1"/>
      <c r="GBS1313" s="1"/>
      <c r="GBT1313" s="1"/>
      <c r="GBU1313" s="1"/>
      <c r="GBV1313" s="1"/>
      <c r="GBW1313" s="1"/>
      <c r="GBX1313" s="1"/>
      <c r="GBY1313" s="1"/>
      <c r="GBZ1313" s="1"/>
      <c r="GCA1313" s="1"/>
      <c r="GCB1313" s="1"/>
      <c r="GCC1313" s="1"/>
      <c r="GCD1313" s="1"/>
      <c r="GCE1313" s="1"/>
      <c r="GCF1313" s="1"/>
      <c r="GCG1313" s="1"/>
      <c r="GCH1313" s="1"/>
      <c r="GCI1313" s="1"/>
      <c r="GCJ1313" s="1"/>
      <c r="GCK1313" s="1"/>
      <c r="GCL1313" s="1"/>
      <c r="GCM1313" s="1"/>
      <c r="GCN1313" s="1"/>
      <c r="GCO1313" s="1"/>
      <c r="GCP1313" s="1"/>
      <c r="GCQ1313" s="1"/>
      <c r="GCR1313" s="1"/>
      <c r="GCS1313" s="1"/>
      <c r="GCT1313" s="1"/>
      <c r="GCU1313" s="1"/>
      <c r="GCV1313" s="1"/>
      <c r="GCW1313" s="1"/>
      <c r="GCX1313" s="1"/>
      <c r="GCY1313" s="1"/>
      <c r="GCZ1313" s="1"/>
      <c r="GDA1313" s="1"/>
      <c r="GDB1313" s="1"/>
      <c r="GDC1313" s="1"/>
      <c r="GDD1313" s="1"/>
      <c r="GDE1313" s="1"/>
      <c r="GDF1313" s="1"/>
      <c r="GDG1313" s="1"/>
      <c r="GDH1313" s="1"/>
      <c r="GDI1313" s="1"/>
      <c r="GDJ1313" s="1"/>
      <c r="GDK1313" s="1"/>
      <c r="GDL1313" s="1"/>
      <c r="GDM1313" s="1"/>
      <c r="GDN1313" s="1"/>
      <c r="GDO1313" s="1"/>
      <c r="GDP1313" s="1"/>
      <c r="GDQ1313" s="1"/>
      <c r="GDR1313" s="1"/>
      <c r="GDS1313" s="1"/>
      <c r="GDT1313" s="1"/>
      <c r="GDU1313" s="1"/>
      <c r="GDV1313" s="1"/>
      <c r="GDW1313" s="1"/>
      <c r="GDX1313" s="1"/>
      <c r="GDY1313" s="1"/>
      <c r="GDZ1313" s="1"/>
      <c r="GEA1313" s="1"/>
      <c r="GEB1313" s="1"/>
      <c r="GEC1313" s="1"/>
      <c r="GED1313" s="1"/>
      <c r="GEE1313" s="1"/>
      <c r="GEF1313" s="1"/>
      <c r="GEG1313" s="1"/>
      <c r="GEH1313" s="1"/>
      <c r="GEI1313" s="1"/>
      <c r="GEJ1313" s="1"/>
      <c r="GEK1313" s="1"/>
      <c r="GEL1313" s="1"/>
      <c r="GEM1313" s="1"/>
      <c r="GEN1313" s="1"/>
      <c r="GEO1313" s="1"/>
      <c r="GEP1313" s="1"/>
      <c r="GEQ1313" s="1"/>
      <c r="GER1313" s="1"/>
      <c r="GES1313" s="1"/>
      <c r="GET1313" s="1"/>
      <c r="GEU1313" s="1"/>
      <c r="GEV1313" s="1"/>
      <c r="GEW1313" s="1"/>
      <c r="GEX1313" s="1"/>
      <c r="GEY1313" s="1"/>
      <c r="GEZ1313" s="1"/>
      <c r="GFA1313" s="1"/>
      <c r="GFB1313" s="1"/>
      <c r="GFC1313" s="1"/>
      <c r="GFD1313" s="1"/>
      <c r="GFE1313" s="1"/>
      <c r="GFF1313" s="1"/>
      <c r="GFG1313" s="1"/>
      <c r="GFH1313" s="1"/>
      <c r="GFI1313" s="1"/>
      <c r="GFJ1313" s="1"/>
      <c r="GFK1313" s="1"/>
      <c r="GFL1313" s="1"/>
      <c r="GFM1313" s="1"/>
      <c r="GFN1313" s="1"/>
      <c r="GFO1313" s="1"/>
      <c r="GFP1313" s="1"/>
      <c r="GFQ1313" s="1"/>
      <c r="GFR1313" s="1"/>
      <c r="GFS1313" s="1"/>
      <c r="GFT1313" s="1"/>
      <c r="GFU1313" s="1"/>
      <c r="GFV1313" s="1"/>
      <c r="GFW1313" s="1"/>
      <c r="GFX1313" s="1"/>
      <c r="GFY1313" s="1"/>
      <c r="GFZ1313" s="1"/>
      <c r="GGA1313" s="1"/>
      <c r="GGB1313" s="1"/>
      <c r="GGC1313" s="1"/>
      <c r="GGD1313" s="1"/>
      <c r="GGE1313" s="1"/>
      <c r="GGF1313" s="1"/>
      <c r="GGG1313" s="1"/>
      <c r="GGH1313" s="1"/>
      <c r="GGI1313" s="1"/>
      <c r="GGJ1313" s="1"/>
      <c r="GGK1313" s="1"/>
      <c r="GGL1313" s="1"/>
      <c r="GGM1313" s="1"/>
      <c r="GGN1313" s="1"/>
      <c r="GGO1313" s="1"/>
      <c r="GGP1313" s="1"/>
      <c r="GGQ1313" s="1"/>
      <c r="GGR1313" s="1"/>
      <c r="GGS1313" s="1"/>
      <c r="GGT1313" s="1"/>
      <c r="GGU1313" s="1"/>
      <c r="GGV1313" s="1"/>
      <c r="GGW1313" s="1"/>
      <c r="GGX1313" s="1"/>
      <c r="GGY1313" s="1"/>
      <c r="GGZ1313" s="1"/>
      <c r="GHA1313" s="1"/>
      <c r="GHB1313" s="1"/>
      <c r="GHC1313" s="1"/>
      <c r="GHD1313" s="1"/>
      <c r="GHE1313" s="1"/>
      <c r="GHF1313" s="1"/>
      <c r="GHG1313" s="1"/>
      <c r="GHH1313" s="1"/>
      <c r="GHI1313" s="1"/>
      <c r="GHJ1313" s="1"/>
      <c r="GHK1313" s="1"/>
      <c r="GHL1313" s="1"/>
      <c r="GHM1313" s="1"/>
      <c r="GHN1313" s="1"/>
      <c r="GHO1313" s="1"/>
      <c r="GHP1313" s="1"/>
      <c r="GHQ1313" s="1"/>
      <c r="GHR1313" s="1"/>
      <c r="GHS1313" s="1"/>
      <c r="GHT1313" s="1"/>
      <c r="GHU1313" s="1"/>
      <c r="GHV1313" s="1"/>
      <c r="GHW1313" s="1"/>
      <c r="GHX1313" s="1"/>
      <c r="GHY1313" s="1"/>
      <c r="GHZ1313" s="1"/>
      <c r="GIA1313" s="1"/>
      <c r="GIB1313" s="1"/>
      <c r="GIC1313" s="1"/>
      <c r="GID1313" s="1"/>
      <c r="GIE1313" s="1"/>
      <c r="GIF1313" s="1"/>
      <c r="GIG1313" s="1"/>
      <c r="GIH1313" s="1"/>
      <c r="GII1313" s="1"/>
      <c r="GIJ1313" s="1"/>
      <c r="GIK1313" s="1"/>
      <c r="GIL1313" s="1"/>
      <c r="GIM1313" s="1"/>
      <c r="GIN1313" s="1"/>
      <c r="GIO1313" s="1"/>
      <c r="GIP1313" s="1"/>
      <c r="GIQ1313" s="1"/>
      <c r="GIR1313" s="1"/>
      <c r="GIS1313" s="1"/>
      <c r="GIT1313" s="1"/>
      <c r="GIU1313" s="1"/>
      <c r="GIV1313" s="1"/>
      <c r="GIW1313" s="1"/>
      <c r="GIX1313" s="1"/>
      <c r="GIY1313" s="1"/>
      <c r="GIZ1313" s="1"/>
      <c r="GJA1313" s="1"/>
      <c r="GJB1313" s="1"/>
      <c r="GJC1313" s="1"/>
      <c r="GJD1313" s="1"/>
      <c r="GJE1313" s="1"/>
      <c r="GJF1313" s="1"/>
      <c r="GJG1313" s="1"/>
      <c r="GJH1313" s="1"/>
      <c r="GJI1313" s="1"/>
      <c r="GJJ1313" s="1"/>
      <c r="GJK1313" s="1"/>
      <c r="GJL1313" s="1"/>
      <c r="GJM1313" s="1"/>
      <c r="GJN1313" s="1"/>
      <c r="GJO1313" s="1"/>
      <c r="GJP1313" s="1"/>
      <c r="GJQ1313" s="1"/>
      <c r="GJR1313" s="1"/>
      <c r="GJS1313" s="1"/>
      <c r="GJT1313" s="1"/>
      <c r="GJU1313" s="1"/>
      <c r="GJV1313" s="1"/>
      <c r="GJW1313" s="1"/>
      <c r="GJX1313" s="1"/>
      <c r="GJY1313" s="1"/>
      <c r="GJZ1313" s="1"/>
      <c r="GKA1313" s="1"/>
      <c r="GKB1313" s="1"/>
      <c r="GKC1313" s="1"/>
      <c r="GKD1313" s="1"/>
      <c r="GKE1313" s="1"/>
      <c r="GKF1313" s="1"/>
      <c r="GKG1313" s="1"/>
      <c r="GKH1313" s="1"/>
      <c r="GKI1313" s="1"/>
      <c r="GKJ1313" s="1"/>
      <c r="GKK1313" s="1"/>
      <c r="GKL1313" s="1"/>
      <c r="GKM1313" s="1"/>
      <c r="GKN1313" s="1"/>
      <c r="GKO1313" s="1"/>
      <c r="GKP1313" s="1"/>
      <c r="GKQ1313" s="1"/>
      <c r="GKR1313" s="1"/>
      <c r="GKS1313" s="1"/>
      <c r="GKT1313" s="1"/>
      <c r="GKU1313" s="1"/>
      <c r="GKV1313" s="1"/>
      <c r="GKW1313" s="1"/>
      <c r="GKX1313" s="1"/>
      <c r="GKY1313" s="1"/>
      <c r="GKZ1313" s="1"/>
      <c r="GLA1313" s="1"/>
      <c r="GLB1313" s="1"/>
      <c r="GLC1313" s="1"/>
      <c r="GLD1313" s="1"/>
      <c r="GLE1313" s="1"/>
      <c r="GLF1313" s="1"/>
      <c r="GLG1313" s="1"/>
      <c r="GLH1313" s="1"/>
      <c r="GLI1313" s="1"/>
      <c r="GLJ1313" s="1"/>
      <c r="GLK1313" s="1"/>
      <c r="GLL1313" s="1"/>
      <c r="GLM1313" s="1"/>
      <c r="GLN1313" s="1"/>
      <c r="GLO1313" s="1"/>
      <c r="GLP1313" s="1"/>
      <c r="GLQ1313" s="1"/>
      <c r="GLR1313" s="1"/>
      <c r="GLS1313" s="1"/>
      <c r="GLT1313" s="1"/>
      <c r="GLU1313" s="1"/>
      <c r="GLV1313" s="1"/>
      <c r="GLW1313" s="1"/>
      <c r="GLX1313" s="1"/>
      <c r="GLY1313" s="1"/>
      <c r="GLZ1313" s="1"/>
      <c r="GMA1313" s="1"/>
      <c r="GMB1313" s="1"/>
      <c r="GMC1313" s="1"/>
      <c r="GMD1313" s="1"/>
      <c r="GME1313" s="1"/>
      <c r="GMF1313" s="1"/>
      <c r="GMG1313" s="1"/>
      <c r="GMH1313" s="1"/>
      <c r="GMI1313" s="1"/>
      <c r="GMJ1313" s="1"/>
      <c r="GMK1313" s="1"/>
      <c r="GML1313" s="1"/>
      <c r="GMM1313" s="1"/>
      <c r="GMN1313" s="1"/>
      <c r="GMO1313" s="1"/>
      <c r="GMP1313" s="1"/>
      <c r="GMQ1313" s="1"/>
      <c r="GMR1313" s="1"/>
      <c r="GMS1313" s="1"/>
      <c r="GMT1313" s="1"/>
      <c r="GMU1313" s="1"/>
      <c r="GMV1313" s="1"/>
      <c r="GMW1313" s="1"/>
      <c r="GMX1313" s="1"/>
      <c r="GMY1313" s="1"/>
      <c r="GMZ1313" s="1"/>
      <c r="GNA1313" s="1"/>
      <c r="GNB1313" s="1"/>
      <c r="GNC1313" s="1"/>
      <c r="GND1313" s="1"/>
      <c r="GNE1313" s="1"/>
      <c r="GNF1313" s="1"/>
      <c r="GNG1313" s="1"/>
      <c r="GNH1313" s="1"/>
      <c r="GNI1313" s="1"/>
      <c r="GNJ1313" s="1"/>
      <c r="GNK1313" s="1"/>
      <c r="GNL1313" s="1"/>
      <c r="GNM1313" s="1"/>
      <c r="GNN1313" s="1"/>
      <c r="GNO1313" s="1"/>
      <c r="GNP1313" s="1"/>
      <c r="GNQ1313" s="1"/>
      <c r="GNR1313" s="1"/>
      <c r="GNS1313" s="1"/>
      <c r="GNT1313" s="1"/>
      <c r="GNU1313" s="1"/>
      <c r="GNV1313" s="1"/>
      <c r="GNW1313" s="1"/>
      <c r="GNX1313" s="1"/>
      <c r="GNY1313" s="1"/>
      <c r="GNZ1313" s="1"/>
      <c r="GOA1313" s="1"/>
      <c r="GOB1313" s="1"/>
      <c r="GOC1313" s="1"/>
      <c r="GOD1313" s="1"/>
      <c r="GOE1313" s="1"/>
      <c r="GOF1313" s="1"/>
      <c r="GOG1313" s="1"/>
      <c r="GOH1313" s="1"/>
      <c r="GOI1313" s="1"/>
      <c r="GOJ1313" s="1"/>
      <c r="GOK1313" s="1"/>
      <c r="GOL1313" s="1"/>
      <c r="GOM1313" s="1"/>
      <c r="GON1313" s="1"/>
      <c r="GOO1313" s="1"/>
      <c r="GOP1313" s="1"/>
      <c r="GOQ1313" s="1"/>
      <c r="GOR1313" s="1"/>
      <c r="GOS1313" s="1"/>
      <c r="GOT1313" s="1"/>
      <c r="GOU1313" s="1"/>
      <c r="GOV1313" s="1"/>
      <c r="GOW1313" s="1"/>
      <c r="GOX1313" s="1"/>
      <c r="GOY1313" s="1"/>
      <c r="GOZ1313" s="1"/>
      <c r="GPA1313" s="1"/>
      <c r="GPB1313" s="1"/>
      <c r="GPC1313" s="1"/>
      <c r="GPD1313" s="1"/>
      <c r="GPE1313" s="1"/>
      <c r="GPF1313" s="1"/>
      <c r="GPG1313" s="1"/>
      <c r="GPH1313" s="1"/>
      <c r="GPI1313" s="1"/>
      <c r="GPJ1313" s="1"/>
      <c r="GPK1313" s="1"/>
      <c r="GPL1313" s="1"/>
      <c r="GPM1313" s="1"/>
      <c r="GPN1313" s="1"/>
      <c r="GPO1313" s="1"/>
      <c r="GPP1313" s="1"/>
      <c r="GPQ1313" s="1"/>
      <c r="GPR1313" s="1"/>
      <c r="GPS1313" s="1"/>
      <c r="GPT1313" s="1"/>
      <c r="GPU1313" s="1"/>
      <c r="GPV1313" s="1"/>
      <c r="GPW1313" s="1"/>
      <c r="GPX1313" s="1"/>
      <c r="GPY1313" s="1"/>
      <c r="GPZ1313" s="1"/>
      <c r="GQA1313" s="1"/>
      <c r="GQB1313" s="1"/>
      <c r="GQC1313" s="1"/>
      <c r="GQD1313" s="1"/>
      <c r="GQE1313" s="1"/>
      <c r="GQF1313" s="1"/>
      <c r="GQG1313" s="1"/>
      <c r="GQH1313" s="1"/>
      <c r="GQI1313" s="1"/>
      <c r="GQJ1313" s="1"/>
      <c r="GQK1313" s="1"/>
      <c r="GQL1313" s="1"/>
      <c r="GQM1313" s="1"/>
      <c r="GQN1313" s="1"/>
      <c r="GQO1313" s="1"/>
      <c r="GQP1313" s="1"/>
      <c r="GQQ1313" s="1"/>
      <c r="GQR1313" s="1"/>
      <c r="GQS1313" s="1"/>
      <c r="GQT1313" s="1"/>
      <c r="GQU1313" s="1"/>
      <c r="GQV1313" s="1"/>
      <c r="GQW1313" s="1"/>
      <c r="GQX1313" s="1"/>
      <c r="GQY1313" s="1"/>
      <c r="GQZ1313" s="1"/>
      <c r="GRA1313" s="1"/>
      <c r="GRB1313" s="1"/>
      <c r="GRC1313" s="1"/>
      <c r="GRD1313" s="1"/>
      <c r="GRE1313" s="1"/>
      <c r="GRF1313" s="1"/>
      <c r="GRG1313" s="1"/>
      <c r="GRH1313" s="1"/>
      <c r="GRI1313" s="1"/>
      <c r="GRJ1313" s="1"/>
      <c r="GRK1313" s="1"/>
      <c r="GRL1313" s="1"/>
      <c r="GRM1313" s="1"/>
      <c r="GRN1313" s="1"/>
      <c r="GRO1313" s="1"/>
      <c r="GRP1313" s="1"/>
      <c r="GRQ1313" s="1"/>
      <c r="GRR1313" s="1"/>
      <c r="GRS1313" s="1"/>
      <c r="GRT1313" s="1"/>
      <c r="GRU1313" s="1"/>
      <c r="GRV1313" s="1"/>
      <c r="GRW1313" s="1"/>
      <c r="GRX1313" s="1"/>
      <c r="GRY1313" s="1"/>
      <c r="GRZ1313" s="1"/>
      <c r="GSA1313" s="1"/>
      <c r="GSB1313" s="1"/>
      <c r="GSC1313" s="1"/>
      <c r="GSD1313" s="1"/>
      <c r="GSE1313" s="1"/>
      <c r="GSF1313" s="1"/>
      <c r="GSG1313" s="1"/>
      <c r="GSH1313" s="1"/>
      <c r="GSI1313" s="1"/>
      <c r="GSJ1313" s="1"/>
      <c r="GSK1313" s="1"/>
      <c r="GSL1313" s="1"/>
      <c r="GSM1313" s="1"/>
      <c r="GSN1313" s="1"/>
      <c r="GSO1313" s="1"/>
      <c r="GSP1313" s="1"/>
      <c r="GSQ1313" s="1"/>
      <c r="GSR1313" s="1"/>
      <c r="GSS1313" s="1"/>
      <c r="GST1313" s="1"/>
      <c r="GSU1313" s="1"/>
      <c r="GSV1313" s="1"/>
      <c r="GSW1313" s="1"/>
      <c r="GSX1313" s="1"/>
      <c r="GSY1313" s="1"/>
      <c r="GSZ1313" s="1"/>
      <c r="GTA1313" s="1"/>
      <c r="GTB1313" s="1"/>
      <c r="GTC1313" s="1"/>
      <c r="GTD1313" s="1"/>
      <c r="GTE1313" s="1"/>
      <c r="GTF1313" s="1"/>
      <c r="GTG1313" s="1"/>
      <c r="GTH1313" s="1"/>
      <c r="GTI1313" s="1"/>
      <c r="GTJ1313" s="1"/>
      <c r="GTK1313" s="1"/>
      <c r="GTL1313" s="1"/>
      <c r="GTM1313" s="1"/>
      <c r="GTN1313" s="1"/>
      <c r="GTO1313" s="1"/>
      <c r="GTP1313" s="1"/>
      <c r="GTQ1313" s="1"/>
      <c r="GTR1313" s="1"/>
      <c r="GTS1313" s="1"/>
      <c r="GTT1313" s="1"/>
      <c r="GTU1313" s="1"/>
      <c r="GTV1313" s="1"/>
      <c r="GTW1313" s="1"/>
      <c r="GTX1313" s="1"/>
      <c r="GTY1313" s="1"/>
      <c r="GTZ1313" s="1"/>
      <c r="GUA1313" s="1"/>
      <c r="GUB1313" s="1"/>
      <c r="GUC1313" s="1"/>
      <c r="GUD1313" s="1"/>
      <c r="GUE1313" s="1"/>
      <c r="GUF1313" s="1"/>
      <c r="GUG1313" s="1"/>
      <c r="GUH1313" s="1"/>
      <c r="GUI1313" s="1"/>
      <c r="GUJ1313" s="1"/>
      <c r="GUK1313" s="1"/>
      <c r="GUL1313" s="1"/>
      <c r="GUM1313" s="1"/>
      <c r="GUN1313" s="1"/>
      <c r="GUO1313" s="1"/>
      <c r="GUP1313" s="1"/>
      <c r="GUQ1313" s="1"/>
      <c r="GUR1313" s="1"/>
      <c r="GUS1313" s="1"/>
      <c r="GUT1313" s="1"/>
      <c r="GUU1313" s="1"/>
      <c r="GUV1313" s="1"/>
      <c r="GUW1313" s="1"/>
      <c r="GUX1313" s="1"/>
      <c r="GUY1313" s="1"/>
      <c r="GUZ1313" s="1"/>
      <c r="GVA1313" s="1"/>
      <c r="GVB1313" s="1"/>
      <c r="GVC1313" s="1"/>
      <c r="GVD1313" s="1"/>
      <c r="GVE1313" s="1"/>
      <c r="GVF1313" s="1"/>
      <c r="GVG1313" s="1"/>
      <c r="GVH1313" s="1"/>
      <c r="GVI1313" s="1"/>
      <c r="GVJ1313" s="1"/>
      <c r="GVK1313" s="1"/>
      <c r="GVL1313" s="1"/>
      <c r="GVM1313" s="1"/>
      <c r="GVN1313" s="1"/>
      <c r="GVO1313" s="1"/>
      <c r="GVP1313" s="1"/>
      <c r="GVQ1313" s="1"/>
      <c r="GVR1313" s="1"/>
      <c r="GVS1313" s="1"/>
      <c r="GVT1313" s="1"/>
      <c r="GVU1313" s="1"/>
      <c r="GVV1313" s="1"/>
      <c r="GVW1313" s="1"/>
      <c r="GVX1313" s="1"/>
      <c r="GVY1313" s="1"/>
      <c r="GVZ1313" s="1"/>
      <c r="GWA1313" s="1"/>
      <c r="GWB1313" s="1"/>
      <c r="GWC1313" s="1"/>
      <c r="GWD1313" s="1"/>
      <c r="GWE1313" s="1"/>
      <c r="GWF1313" s="1"/>
      <c r="GWG1313" s="1"/>
      <c r="GWH1313" s="1"/>
      <c r="GWI1313" s="1"/>
      <c r="GWJ1313" s="1"/>
      <c r="GWK1313" s="1"/>
      <c r="GWL1313" s="1"/>
      <c r="GWM1313" s="1"/>
      <c r="GWN1313" s="1"/>
      <c r="GWO1313" s="1"/>
      <c r="GWP1313" s="1"/>
      <c r="GWQ1313" s="1"/>
      <c r="GWR1313" s="1"/>
      <c r="GWS1313" s="1"/>
      <c r="GWT1313" s="1"/>
      <c r="GWU1313" s="1"/>
      <c r="GWV1313" s="1"/>
      <c r="GWW1313" s="1"/>
      <c r="GWX1313" s="1"/>
      <c r="GWY1313" s="1"/>
      <c r="GWZ1313" s="1"/>
      <c r="GXA1313" s="1"/>
      <c r="GXB1313" s="1"/>
      <c r="GXC1313" s="1"/>
      <c r="GXD1313" s="1"/>
      <c r="GXE1313" s="1"/>
      <c r="GXF1313" s="1"/>
      <c r="GXG1313" s="1"/>
      <c r="GXH1313" s="1"/>
      <c r="GXI1313" s="1"/>
      <c r="GXJ1313" s="1"/>
      <c r="GXK1313" s="1"/>
      <c r="GXL1313" s="1"/>
      <c r="GXM1313" s="1"/>
      <c r="GXN1313" s="1"/>
      <c r="GXO1313" s="1"/>
      <c r="GXP1313" s="1"/>
      <c r="GXQ1313" s="1"/>
      <c r="GXR1313" s="1"/>
      <c r="GXS1313" s="1"/>
      <c r="GXT1313" s="1"/>
      <c r="GXU1313" s="1"/>
      <c r="GXV1313" s="1"/>
      <c r="GXW1313" s="1"/>
      <c r="GXX1313" s="1"/>
      <c r="GXY1313" s="1"/>
      <c r="GXZ1313" s="1"/>
      <c r="GYA1313" s="1"/>
      <c r="GYB1313" s="1"/>
      <c r="GYC1313" s="1"/>
      <c r="GYD1313" s="1"/>
      <c r="GYE1313" s="1"/>
      <c r="GYF1313" s="1"/>
      <c r="GYG1313" s="1"/>
      <c r="GYH1313" s="1"/>
      <c r="GYI1313" s="1"/>
      <c r="GYJ1313" s="1"/>
      <c r="GYK1313" s="1"/>
      <c r="GYL1313" s="1"/>
      <c r="GYM1313" s="1"/>
      <c r="GYN1313" s="1"/>
      <c r="GYO1313" s="1"/>
      <c r="GYP1313" s="1"/>
      <c r="GYQ1313" s="1"/>
      <c r="GYR1313" s="1"/>
      <c r="GYS1313" s="1"/>
      <c r="GYT1313" s="1"/>
      <c r="GYU1313" s="1"/>
      <c r="GYV1313" s="1"/>
      <c r="GYW1313" s="1"/>
      <c r="GYX1313" s="1"/>
      <c r="GYY1313" s="1"/>
      <c r="GYZ1313" s="1"/>
      <c r="GZA1313" s="1"/>
      <c r="GZB1313" s="1"/>
      <c r="GZC1313" s="1"/>
      <c r="GZD1313" s="1"/>
      <c r="GZE1313" s="1"/>
      <c r="GZF1313" s="1"/>
      <c r="GZG1313" s="1"/>
      <c r="GZH1313" s="1"/>
      <c r="GZI1313" s="1"/>
      <c r="GZJ1313" s="1"/>
      <c r="GZK1313" s="1"/>
      <c r="GZL1313" s="1"/>
      <c r="GZM1313" s="1"/>
      <c r="GZN1313" s="1"/>
      <c r="GZO1313" s="1"/>
      <c r="GZP1313" s="1"/>
      <c r="GZQ1313" s="1"/>
      <c r="GZR1313" s="1"/>
      <c r="GZS1313" s="1"/>
      <c r="GZT1313" s="1"/>
      <c r="GZU1313" s="1"/>
      <c r="GZV1313" s="1"/>
      <c r="GZW1313" s="1"/>
      <c r="GZX1313" s="1"/>
      <c r="GZY1313" s="1"/>
      <c r="GZZ1313" s="1"/>
      <c r="HAA1313" s="1"/>
      <c r="HAB1313" s="1"/>
      <c r="HAC1313" s="1"/>
      <c r="HAD1313" s="1"/>
      <c r="HAE1313" s="1"/>
      <c r="HAF1313" s="1"/>
      <c r="HAG1313" s="1"/>
      <c r="HAH1313" s="1"/>
      <c r="HAI1313" s="1"/>
      <c r="HAJ1313" s="1"/>
      <c r="HAK1313" s="1"/>
      <c r="HAL1313" s="1"/>
      <c r="HAM1313" s="1"/>
      <c r="HAN1313" s="1"/>
      <c r="HAO1313" s="1"/>
      <c r="HAP1313" s="1"/>
      <c r="HAQ1313" s="1"/>
      <c r="HAR1313" s="1"/>
      <c r="HAS1313" s="1"/>
      <c r="HAT1313" s="1"/>
      <c r="HAU1313" s="1"/>
      <c r="HAV1313" s="1"/>
      <c r="HAW1313" s="1"/>
      <c r="HAX1313" s="1"/>
      <c r="HAY1313" s="1"/>
      <c r="HAZ1313" s="1"/>
      <c r="HBA1313" s="1"/>
      <c r="HBB1313" s="1"/>
      <c r="HBC1313" s="1"/>
      <c r="HBD1313" s="1"/>
      <c r="HBE1313" s="1"/>
      <c r="HBF1313" s="1"/>
      <c r="HBG1313" s="1"/>
      <c r="HBH1313" s="1"/>
      <c r="HBI1313" s="1"/>
      <c r="HBJ1313" s="1"/>
      <c r="HBK1313" s="1"/>
      <c r="HBL1313" s="1"/>
      <c r="HBM1313" s="1"/>
      <c r="HBN1313" s="1"/>
      <c r="HBO1313" s="1"/>
      <c r="HBP1313" s="1"/>
      <c r="HBQ1313" s="1"/>
      <c r="HBR1313" s="1"/>
      <c r="HBS1313" s="1"/>
      <c r="HBT1313" s="1"/>
      <c r="HBU1313" s="1"/>
      <c r="HBV1313" s="1"/>
      <c r="HBW1313" s="1"/>
      <c r="HBX1313" s="1"/>
      <c r="HBY1313" s="1"/>
      <c r="HBZ1313" s="1"/>
      <c r="HCA1313" s="1"/>
      <c r="HCB1313" s="1"/>
      <c r="HCC1313" s="1"/>
      <c r="HCD1313" s="1"/>
      <c r="HCE1313" s="1"/>
      <c r="HCF1313" s="1"/>
      <c r="HCG1313" s="1"/>
      <c r="HCH1313" s="1"/>
      <c r="HCI1313" s="1"/>
      <c r="HCJ1313" s="1"/>
      <c r="HCK1313" s="1"/>
      <c r="HCL1313" s="1"/>
      <c r="HCM1313" s="1"/>
      <c r="HCN1313" s="1"/>
      <c r="HCO1313" s="1"/>
      <c r="HCP1313" s="1"/>
      <c r="HCQ1313" s="1"/>
      <c r="HCR1313" s="1"/>
      <c r="HCS1313" s="1"/>
      <c r="HCT1313" s="1"/>
      <c r="HCU1313" s="1"/>
      <c r="HCV1313" s="1"/>
      <c r="HCW1313" s="1"/>
      <c r="HCX1313" s="1"/>
      <c r="HCY1313" s="1"/>
      <c r="HCZ1313" s="1"/>
      <c r="HDA1313" s="1"/>
      <c r="HDB1313" s="1"/>
      <c r="HDC1313" s="1"/>
      <c r="HDD1313" s="1"/>
      <c r="HDE1313" s="1"/>
      <c r="HDF1313" s="1"/>
      <c r="HDG1313" s="1"/>
      <c r="HDH1313" s="1"/>
      <c r="HDI1313" s="1"/>
      <c r="HDJ1313" s="1"/>
      <c r="HDK1313" s="1"/>
      <c r="HDL1313" s="1"/>
      <c r="HDM1313" s="1"/>
      <c r="HDN1313" s="1"/>
      <c r="HDO1313" s="1"/>
      <c r="HDP1313" s="1"/>
      <c r="HDQ1313" s="1"/>
      <c r="HDR1313" s="1"/>
      <c r="HDS1313" s="1"/>
      <c r="HDT1313" s="1"/>
      <c r="HDU1313" s="1"/>
      <c r="HDV1313" s="1"/>
      <c r="HDW1313" s="1"/>
      <c r="HDX1313" s="1"/>
      <c r="HDY1313" s="1"/>
      <c r="HDZ1313" s="1"/>
      <c r="HEA1313" s="1"/>
      <c r="HEB1313" s="1"/>
      <c r="HEC1313" s="1"/>
      <c r="HED1313" s="1"/>
      <c r="HEE1313" s="1"/>
      <c r="HEF1313" s="1"/>
      <c r="HEG1313" s="1"/>
      <c r="HEH1313" s="1"/>
      <c r="HEI1313" s="1"/>
      <c r="HEJ1313" s="1"/>
      <c r="HEK1313" s="1"/>
      <c r="HEL1313" s="1"/>
      <c r="HEM1313" s="1"/>
      <c r="HEN1313" s="1"/>
      <c r="HEO1313" s="1"/>
      <c r="HEP1313" s="1"/>
      <c r="HEQ1313" s="1"/>
      <c r="HER1313" s="1"/>
      <c r="HES1313" s="1"/>
      <c r="HET1313" s="1"/>
      <c r="HEU1313" s="1"/>
      <c r="HEV1313" s="1"/>
      <c r="HEW1313" s="1"/>
      <c r="HEX1313" s="1"/>
      <c r="HEY1313" s="1"/>
      <c r="HEZ1313" s="1"/>
      <c r="HFA1313" s="1"/>
      <c r="HFB1313" s="1"/>
      <c r="HFC1313" s="1"/>
      <c r="HFD1313" s="1"/>
      <c r="HFE1313" s="1"/>
      <c r="HFF1313" s="1"/>
      <c r="HFG1313" s="1"/>
      <c r="HFH1313" s="1"/>
      <c r="HFI1313" s="1"/>
      <c r="HFJ1313" s="1"/>
      <c r="HFK1313" s="1"/>
      <c r="HFL1313" s="1"/>
      <c r="HFM1313" s="1"/>
      <c r="HFN1313" s="1"/>
      <c r="HFO1313" s="1"/>
      <c r="HFP1313" s="1"/>
      <c r="HFQ1313" s="1"/>
      <c r="HFR1313" s="1"/>
      <c r="HFS1313" s="1"/>
      <c r="HFT1313" s="1"/>
      <c r="HFU1313" s="1"/>
      <c r="HFV1313" s="1"/>
      <c r="HFW1313" s="1"/>
      <c r="HFX1313" s="1"/>
      <c r="HFY1313" s="1"/>
      <c r="HFZ1313" s="1"/>
      <c r="HGA1313" s="1"/>
      <c r="HGB1313" s="1"/>
      <c r="HGC1313" s="1"/>
      <c r="HGD1313" s="1"/>
      <c r="HGE1313" s="1"/>
      <c r="HGF1313" s="1"/>
      <c r="HGG1313" s="1"/>
      <c r="HGH1313" s="1"/>
      <c r="HGI1313" s="1"/>
      <c r="HGJ1313" s="1"/>
      <c r="HGK1313" s="1"/>
      <c r="HGL1313" s="1"/>
      <c r="HGM1313" s="1"/>
      <c r="HGN1313" s="1"/>
      <c r="HGO1313" s="1"/>
      <c r="HGP1313" s="1"/>
      <c r="HGQ1313" s="1"/>
      <c r="HGR1313" s="1"/>
      <c r="HGS1313" s="1"/>
      <c r="HGT1313" s="1"/>
      <c r="HGU1313" s="1"/>
      <c r="HGV1313" s="1"/>
      <c r="HGW1313" s="1"/>
      <c r="HGX1313" s="1"/>
      <c r="HGY1313" s="1"/>
      <c r="HGZ1313" s="1"/>
      <c r="HHA1313" s="1"/>
      <c r="HHB1313" s="1"/>
      <c r="HHC1313" s="1"/>
      <c r="HHD1313" s="1"/>
      <c r="HHE1313" s="1"/>
      <c r="HHF1313" s="1"/>
      <c r="HHG1313" s="1"/>
      <c r="HHH1313" s="1"/>
      <c r="HHI1313" s="1"/>
      <c r="HHJ1313" s="1"/>
      <c r="HHK1313" s="1"/>
      <c r="HHL1313" s="1"/>
      <c r="HHM1313" s="1"/>
      <c r="HHN1313" s="1"/>
      <c r="HHO1313" s="1"/>
      <c r="HHP1313" s="1"/>
      <c r="HHQ1313" s="1"/>
      <c r="HHR1313" s="1"/>
      <c r="HHS1313" s="1"/>
      <c r="HHT1313" s="1"/>
      <c r="HHU1313" s="1"/>
      <c r="HHV1313" s="1"/>
      <c r="HHW1313" s="1"/>
      <c r="HHX1313" s="1"/>
      <c r="HHY1313" s="1"/>
      <c r="HHZ1313" s="1"/>
      <c r="HIA1313" s="1"/>
      <c r="HIB1313" s="1"/>
      <c r="HIC1313" s="1"/>
      <c r="HID1313" s="1"/>
      <c r="HIE1313" s="1"/>
      <c r="HIF1313" s="1"/>
      <c r="HIG1313" s="1"/>
      <c r="HIH1313" s="1"/>
      <c r="HII1313" s="1"/>
      <c r="HIJ1313" s="1"/>
      <c r="HIK1313" s="1"/>
      <c r="HIL1313" s="1"/>
      <c r="HIM1313" s="1"/>
      <c r="HIN1313" s="1"/>
      <c r="HIO1313" s="1"/>
      <c r="HIP1313" s="1"/>
      <c r="HIQ1313" s="1"/>
      <c r="HIR1313" s="1"/>
      <c r="HIS1313" s="1"/>
      <c r="HIT1313" s="1"/>
      <c r="HIU1313" s="1"/>
      <c r="HIV1313" s="1"/>
      <c r="HIW1313" s="1"/>
      <c r="HIX1313" s="1"/>
      <c r="HIY1313" s="1"/>
      <c r="HIZ1313" s="1"/>
      <c r="HJA1313" s="1"/>
      <c r="HJB1313" s="1"/>
      <c r="HJC1313" s="1"/>
      <c r="HJD1313" s="1"/>
      <c r="HJE1313" s="1"/>
      <c r="HJF1313" s="1"/>
      <c r="HJG1313" s="1"/>
      <c r="HJH1313" s="1"/>
      <c r="HJI1313" s="1"/>
      <c r="HJJ1313" s="1"/>
      <c r="HJK1313" s="1"/>
      <c r="HJL1313" s="1"/>
      <c r="HJM1313" s="1"/>
      <c r="HJN1313" s="1"/>
      <c r="HJO1313" s="1"/>
      <c r="HJP1313" s="1"/>
      <c r="HJQ1313" s="1"/>
      <c r="HJR1313" s="1"/>
      <c r="HJS1313" s="1"/>
      <c r="HJT1313" s="1"/>
      <c r="HJU1313" s="1"/>
      <c r="HJV1313" s="1"/>
      <c r="HJW1313" s="1"/>
      <c r="HJX1313" s="1"/>
      <c r="HJY1313" s="1"/>
      <c r="HJZ1313" s="1"/>
      <c r="HKA1313" s="1"/>
      <c r="HKB1313" s="1"/>
      <c r="HKC1313" s="1"/>
      <c r="HKD1313" s="1"/>
      <c r="HKE1313" s="1"/>
      <c r="HKF1313" s="1"/>
      <c r="HKG1313" s="1"/>
      <c r="HKH1313" s="1"/>
      <c r="HKI1313" s="1"/>
      <c r="HKJ1313" s="1"/>
      <c r="HKK1313" s="1"/>
      <c r="HKL1313" s="1"/>
      <c r="HKM1313" s="1"/>
      <c r="HKN1313" s="1"/>
      <c r="HKO1313" s="1"/>
      <c r="HKP1313" s="1"/>
      <c r="HKQ1313" s="1"/>
      <c r="HKR1313" s="1"/>
      <c r="HKS1313" s="1"/>
      <c r="HKT1313" s="1"/>
      <c r="HKU1313" s="1"/>
      <c r="HKV1313" s="1"/>
      <c r="HKW1313" s="1"/>
      <c r="HKX1313" s="1"/>
      <c r="HKY1313" s="1"/>
      <c r="HKZ1313" s="1"/>
      <c r="HLA1313" s="1"/>
      <c r="HLB1313" s="1"/>
      <c r="HLC1313" s="1"/>
      <c r="HLD1313" s="1"/>
      <c r="HLE1313" s="1"/>
      <c r="HLF1313" s="1"/>
      <c r="HLG1313" s="1"/>
      <c r="HLH1313" s="1"/>
      <c r="HLI1313" s="1"/>
      <c r="HLJ1313" s="1"/>
      <c r="HLK1313" s="1"/>
      <c r="HLL1313" s="1"/>
      <c r="HLM1313" s="1"/>
      <c r="HLN1313" s="1"/>
      <c r="HLO1313" s="1"/>
      <c r="HLP1313" s="1"/>
      <c r="HLQ1313" s="1"/>
      <c r="HLR1313" s="1"/>
      <c r="HLS1313" s="1"/>
      <c r="HLT1313" s="1"/>
      <c r="HLU1313" s="1"/>
      <c r="HLV1313" s="1"/>
      <c r="HLW1313" s="1"/>
      <c r="HLX1313" s="1"/>
      <c r="HLY1313" s="1"/>
      <c r="HLZ1313" s="1"/>
      <c r="HMA1313" s="1"/>
      <c r="HMB1313" s="1"/>
      <c r="HMC1313" s="1"/>
      <c r="HMD1313" s="1"/>
      <c r="HME1313" s="1"/>
      <c r="HMF1313" s="1"/>
      <c r="HMG1313" s="1"/>
      <c r="HMH1313" s="1"/>
      <c r="HMI1313" s="1"/>
      <c r="HMJ1313" s="1"/>
      <c r="HMK1313" s="1"/>
      <c r="HML1313" s="1"/>
      <c r="HMM1313" s="1"/>
      <c r="HMN1313" s="1"/>
      <c r="HMO1313" s="1"/>
      <c r="HMP1313" s="1"/>
      <c r="HMQ1313" s="1"/>
      <c r="HMR1313" s="1"/>
      <c r="HMS1313" s="1"/>
      <c r="HMT1313" s="1"/>
      <c r="HMU1313" s="1"/>
      <c r="HMV1313" s="1"/>
      <c r="HMW1313" s="1"/>
      <c r="HMX1313" s="1"/>
      <c r="HMY1313" s="1"/>
      <c r="HMZ1313" s="1"/>
      <c r="HNA1313" s="1"/>
      <c r="HNB1313" s="1"/>
      <c r="HNC1313" s="1"/>
      <c r="HND1313" s="1"/>
      <c r="HNE1313" s="1"/>
      <c r="HNF1313" s="1"/>
      <c r="HNG1313" s="1"/>
      <c r="HNH1313" s="1"/>
      <c r="HNI1313" s="1"/>
      <c r="HNJ1313" s="1"/>
      <c r="HNK1313" s="1"/>
      <c r="HNL1313" s="1"/>
      <c r="HNM1313" s="1"/>
      <c r="HNN1313" s="1"/>
      <c r="HNO1313" s="1"/>
      <c r="HNP1313" s="1"/>
      <c r="HNQ1313" s="1"/>
      <c r="HNR1313" s="1"/>
      <c r="HNS1313" s="1"/>
      <c r="HNT1313" s="1"/>
      <c r="HNU1313" s="1"/>
      <c r="HNV1313" s="1"/>
      <c r="HNW1313" s="1"/>
      <c r="HNX1313" s="1"/>
      <c r="HNY1313" s="1"/>
      <c r="HNZ1313" s="1"/>
      <c r="HOA1313" s="1"/>
      <c r="HOB1313" s="1"/>
      <c r="HOC1313" s="1"/>
      <c r="HOD1313" s="1"/>
      <c r="HOE1313" s="1"/>
      <c r="HOF1313" s="1"/>
      <c r="HOG1313" s="1"/>
      <c r="HOH1313" s="1"/>
      <c r="HOI1313" s="1"/>
      <c r="HOJ1313" s="1"/>
      <c r="HOK1313" s="1"/>
      <c r="HOL1313" s="1"/>
      <c r="HOM1313" s="1"/>
      <c r="HON1313" s="1"/>
      <c r="HOO1313" s="1"/>
      <c r="HOP1313" s="1"/>
      <c r="HOQ1313" s="1"/>
      <c r="HOR1313" s="1"/>
      <c r="HOS1313" s="1"/>
      <c r="HOT1313" s="1"/>
      <c r="HOU1313" s="1"/>
      <c r="HOV1313" s="1"/>
      <c r="HOW1313" s="1"/>
      <c r="HOX1313" s="1"/>
      <c r="HOY1313" s="1"/>
      <c r="HOZ1313" s="1"/>
      <c r="HPA1313" s="1"/>
      <c r="HPB1313" s="1"/>
      <c r="HPC1313" s="1"/>
      <c r="HPD1313" s="1"/>
      <c r="HPE1313" s="1"/>
      <c r="HPF1313" s="1"/>
      <c r="HPG1313" s="1"/>
      <c r="HPH1313" s="1"/>
      <c r="HPI1313" s="1"/>
      <c r="HPJ1313" s="1"/>
      <c r="HPK1313" s="1"/>
      <c r="HPL1313" s="1"/>
      <c r="HPM1313" s="1"/>
      <c r="HPN1313" s="1"/>
      <c r="HPO1313" s="1"/>
      <c r="HPP1313" s="1"/>
      <c r="HPQ1313" s="1"/>
      <c r="HPR1313" s="1"/>
      <c r="HPS1313" s="1"/>
      <c r="HPT1313" s="1"/>
      <c r="HPU1313" s="1"/>
      <c r="HPV1313" s="1"/>
      <c r="HPW1313" s="1"/>
      <c r="HPX1313" s="1"/>
      <c r="HPY1313" s="1"/>
      <c r="HPZ1313" s="1"/>
      <c r="HQA1313" s="1"/>
      <c r="HQB1313" s="1"/>
      <c r="HQC1313" s="1"/>
      <c r="HQD1313" s="1"/>
      <c r="HQE1313" s="1"/>
      <c r="HQF1313" s="1"/>
      <c r="HQG1313" s="1"/>
      <c r="HQH1313" s="1"/>
      <c r="HQI1313" s="1"/>
      <c r="HQJ1313" s="1"/>
      <c r="HQK1313" s="1"/>
      <c r="HQL1313" s="1"/>
      <c r="HQM1313" s="1"/>
      <c r="HQN1313" s="1"/>
      <c r="HQO1313" s="1"/>
      <c r="HQP1313" s="1"/>
      <c r="HQQ1313" s="1"/>
      <c r="HQR1313" s="1"/>
      <c r="HQS1313" s="1"/>
      <c r="HQT1313" s="1"/>
      <c r="HQU1313" s="1"/>
      <c r="HQV1313" s="1"/>
      <c r="HQW1313" s="1"/>
      <c r="HQX1313" s="1"/>
      <c r="HQY1313" s="1"/>
      <c r="HQZ1313" s="1"/>
      <c r="HRA1313" s="1"/>
      <c r="HRB1313" s="1"/>
      <c r="HRC1313" s="1"/>
      <c r="HRD1313" s="1"/>
      <c r="HRE1313" s="1"/>
      <c r="HRF1313" s="1"/>
      <c r="HRG1313" s="1"/>
      <c r="HRH1313" s="1"/>
      <c r="HRI1313" s="1"/>
      <c r="HRJ1313" s="1"/>
      <c r="HRK1313" s="1"/>
      <c r="HRL1313" s="1"/>
      <c r="HRM1313" s="1"/>
      <c r="HRN1313" s="1"/>
      <c r="HRO1313" s="1"/>
      <c r="HRP1313" s="1"/>
      <c r="HRQ1313" s="1"/>
      <c r="HRR1313" s="1"/>
      <c r="HRS1313" s="1"/>
      <c r="HRT1313" s="1"/>
      <c r="HRU1313" s="1"/>
      <c r="HRV1313" s="1"/>
      <c r="HRW1313" s="1"/>
      <c r="HRX1313" s="1"/>
      <c r="HRY1313" s="1"/>
      <c r="HRZ1313" s="1"/>
      <c r="HSA1313" s="1"/>
      <c r="HSB1313" s="1"/>
      <c r="HSC1313" s="1"/>
      <c r="HSD1313" s="1"/>
      <c r="HSE1313" s="1"/>
      <c r="HSF1313" s="1"/>
      <c r="HSG1313" s="1"/>
      <c r="HSH1313" s="1"/>
      <c r="HSI1313" s="1"/>
      <c r="HSJ1313" s="1"/>
      <c r="HSK1313" s="1"/>
      <c r="HSL1313" s="1"/>
      <c r="HSM1313" s="1"/>
      <c r="HSN1313" s="1"/>
      <c r="HSO1313" s="1"/>
      <c r="HSP1313" s="1"/>
      <c r="HSQ1313" s="1"/>
      <c r="HSR1313" s="1"/>
      <c r="HSS1313" s="1"/>
      <c r="HST1313" s="1"/>
      <c r="HSU1313" s="1"/>
      <c r="HSV1313" s="1"/>
      <c r="HSW1313" s="1"/>
      <c r="HSX1313" s="1"/>
      <c r="HSY1313" s="1"/>
      <c r="HSZ1313" s="1"/>
      <c r="HTA1313" s="1"/>
      <c r="HTB1313" s="1"/>
      <c r="HTC1313" s="1"/>
      <c r="HTD1313" s="1"/>
      <c r="HTE1313" s="1"/>
      <c r="HTF1313" s="1"/>
      <c r="HTG1313" s="1"/>
      <c r="HTH1313" s="1"/>
      <c r="HTI1313" s="1"/>
      <c r="HTJ1313" s="1"/>
      <c r="HTK1313" s="1"/>
      <c r="HTL1313" s="1"/>
      <c r="HTM1313" s="1"/>
      <c r="HTN1313" s="1"/>
      <c r="HTO1313" s="1"/>
      <c r="HTP1313" s="1"/>
      <c r="HTQ1313" s="1"/>
      <c r="HTR1313" s="1"/>
      <c r="HTS1313" s="1"/>
      <c r="HTT1313" s="1"/>
      <c r="HTU1313" s="1"/>
      <c r="HTV1313" s="1"/>
      <c r="HTW1313" s="1"/>
      <c r="HTX1313" s="1"/>
      <c r="HTY1313" s="1"/>
      <c r="HTZ1313" s="1"/>
      <c r="HUA1313" s="1"/>
      <c r="HUB1313" s="1"/>
      <c r="HUC1313" s="1"/>
      <c r="HUD1313" s="1"/>
      <c r="HUE1313" s="1"/>
      <c r="HUF1313" s="1"/>
      <c r="HUG1313" s="1"/>
      <c r="HUH1313" s="1"/>
      <c r="HUI1313" s="1"/>
      <c r="HUJ1313" s="1"/>
      <c r="HUK1313" s="1"/>
      <c r="HUL1313" s="1"/>
      <c r="HUM1313" s="1"/>
      <c r="HUN1313" s="1"/>
      <c r="HUO1313" s="1"/>
      <c r="HUP1313" s="1"/>
      <c r="HUQ1313" s="1"/>
      <c r="HUR1313" s="1"/>
      <c r="HUS1313" s="1"/>
      <c r="HUT1313" s="1"/>
      <c r="HUU1313" s="1"/>
      <c r="HUV1313" s="1"/>
      <c r="HUW1313" s="1"/>
      <c r="HUX1313" s="1"/>
      <c r="HUY1313" s="1"/>
      <c r="HUZ1313" s="1"/>
      <c r="HVA1313" s="1"/>
      <c r="HVB1313" s="1"/>
      <c r="HVC1313" s="1"/>
      <c r="HVD1313" s="1"/>
      <c r="HVE1313" s="1"/>
      <c r="HVF1313" s="1"/>
      <c r="HVG1313" s="1"/>
      <c r="HVH1313" s="1"/>
      <c r="HVI1313" s="1"/>
      <c r="HVJ1313" s="1"/>
      <c r="HVK1313" s="1"/>
      <c r="HVL1313" s="1"/>
      <c r="HVM1313" s="1"/>
      <c r="HVN1313" s="1"/>
      <c r="HVO1313" s="1"/>
      <c r="HVP1313" s="1"/>
      <c r="HVQ1313" s="1"/>
      <c r="HVR1313" s="1"/>
      <c r="HVS1313" s="1"/>
      <c r="HVT1313" s="1"/>
      <c r="HVU1313" s="1"/>
      <c r="HVV1313" s="1"/>
      <c r="HVW1313" s="1"/>
      <c r="HVX1313" s="1"/>
      <c r="HVY1313" s="1"/>
      <c r="HVZ1313" s="1"/>
      <c r="HWA1313" s="1"/>
      <c r="HWB1313" s="1"/>
      <c r="HWC1313" s="1"/>
      <c r="HWD1313" s="1"/>
      <c r="HWE1313" s="1"/>
      <c r="HWF1313" s="1"/>
      <c r="HWG1313" s="1"/>
      <c r="HWH1313" s="1"/>
      <c r="HWI1313" s="1"/>
      <c r="HWJ1313" s="1"/>
      <c r="HWK1313" s="1"/>
      <c r="HWL1313" s="1"/>
      <c r="HWM1313" s="1"/>
      <c r="HWN1313" s="1"/>
      <c r="HWO1313" s="1"/>
      <c r="HWP1313" s="1"/>
      <c r="HWQ1313" s="1"/>
      <c r="HWR1313" s="1"/>
      <c r="HWS1313" s="1"/>
      <c r="HWT1313" s="1"/>
      <c r="HWU1313" s="1"/>
      <c r="HWV1313" s="1"/>
      <c r="HWW1313" s="1"/>
      <c r="HWX1313" s="1"/>
      <c r="HWY1313" s="1"/>
      <c r="HWZ1313" s="1"/>
      <c r="HXA1313" s="1"/>
      <c r="HXB1313" s="1"/>
      <c r="HXC1313" s="1"/>
      <c r="HXD1313" s="1"/>
      <c r="HXE1313" s="1"/>
      <c r="HXF1313" s="1"/>
      <c r="HXG1313" s="1"/>
      <c r="HXH1313" s="1"/>
      <c r="HXI1313" s="1"/>
      <c r="HXJ1313" s="1"/>
      <c r="HXK1313" s="1"/>
      <c r="HXL1313" s="1"/>
      <c r="HXM1313" s="1"/>
      <c r="HXN1313" s="1"/>
      <c r="HXO1313" s="1"/>
      <c r="HXP1313" s="1"/>
      <c r="HXQ1313" s="1"/>
      <c r="HXR1313" s="1"/>
      <c r="HXS1313" s="1"/>
      <c r="HXT1313" s="1"/>
      <c r="HXU1313" s="1"/>
      <c r="HXV1313" s="1"/>
      <c r="HXW1313" s="1"/>
      <c r="HXX1313" s="1"/>
      <c r="HXY1313" s="1"/>
      <c r="HXZ1313" s="1"/>
      <c r="HYA1313" s="1"/>
      <c r="HYB1313" s="1"/>
      <c r="HYC1313" s="1"/>
      <c r="HYD1313" s="1"/>
      <c r="HYE1313" s="1"/>
      <c r="HYF1313" s="1"/>
      <c r="HYG1313" s="1"/>
      <c r="HYH1313" s="1"/>
      <c r="HYI1313" s="1"/>
      <c r="HYJ1313" s="1"/>
      <c r="HYK1313" s="1"/>
      <c r="HYL1313" s="1"/>
      <c r="HYM1313" s="1"/>
      <c r="HYN1313" s="1"/>
      <c r="HYO1313" s="1"/>
      <c r="HYP1313" s="1"/>
      <c r="HYQ1313" s="1"/>
      <c r="HYR1313" s="1"/>
      <c r="HYS1313" s="1"/>
      <c r="HYT1313" s="1"/>
      <c r="HYU1313" s="1"/>
      <c r="HYV1313" s="1"/>
      <c r="HYW1313" s="1"/>
      <c r="HYX1313" s="1"/>
      <c r="HYY1313" s="1"/>
      <c r="HYZ1313" s="1"/>
      <c r="HZA1313" s="1"/>
      <c r="HZB1313" s="1"/>
      <c r="HZC1313" s="1"/>
      <c r="HZD1313" s="1"/>
      <c r="HZE1313" s="1"/>
      <c r="HZF1313" s="1"/>
      <c r="HZG1313" s="1"/>
      <c r="HZH1313" s="1"/>
      <c r="HZI1313" s="1"/>
      <c r="HZJ1313" s="1"/>
      <c r="HZK1313" s="1"/>
      <c r="HZL1313" s="1"/>
      <c r="HZM1313" s="1"/>
      <c r="HZN1313" s="1"/>
      <c r="HZO1313" s="1"/>
      <c r="HZP1313" s="1"/>
      <c r="HZQ1313" s="1"/>
      <c r="HZR1313" s="1"/>
      <c r="HZS1313" s="1"/>
      <c r="HZT1313" s="1"/>
      <c r="HZU1313" s="1"/>
      <c r="HZV1313" s="1"/>
      <c r="HZW1313" s="1"/>
      <c r="HZX1313" s="1"/>
      <c r="HZY1313" s="1"/>
      <c r="HZZ1313" s="1"/>
      <c r="IAA1313" s="1"/>
      <c r="IAB1313" s="1"/>
      <c r="IAC1313" s="1"/>
      <c r="IAD1313" s="1"/>
      <c r="IAE1313" s="1"/>
      <c r="IAF1313" s="1"/>
      <c r="IAG1313" s="1"/>
      <c r="IAH1313" s="1"/>
      <c r="IAI1313" s="1"/>
      <c r="IAJ1313" s="1"/>
      <c r="IAK1313" s="1"/>
      <c r="IAL1313" s="1"/>
      <c r="IAM1313" s="1"/>
      <c r="IAN1313" s="1"/>
      <c r="IAO1313" s="1"/>
      <c r="IAP1313" s="1"/>
      <c r="IAQ1313" s="1"/>
      <c r="IAR1313" s="1"/>
      <c r="IAS1313" s="1"/>
      <c r="IAT1313" s="1"/>
      <c r="IAU1313" s="1"/>
      <c r="IAV1313" s="1"/>
      <c r="IAW1313" s="1"/>
      <c r="IAX1313" s="1"/>
      <c r="IAY1313" s="1"/>
      <c r="IAZ1313" s="1"/>
      <c r="IBA1313" s="1"/>
      <c r="IBB1313" s="1"/>
      <c r="IBC1313" s="1"/>
      <c r="IBD1313" s="1"/>
      <c r="IBE1313" s="1"/>
      <c r="IBF1313" s="1"/>
      <c r="IBG1313" s="1"/>
      <c r="IBH1313" s="1"/>
      <c r="IBI1313" s="1"/>
      <c r="IBJ1313" s="1"/>
      <c r="IBK1313" s="1"/>
      <c r="IBL1313" s="1"/>
      <c r="IBM1313" s="1"/>
      <c r="IBN1313" s="1"/>
      <c r="IBO1313" s="1"/>
      <c r="IBP1313" s="1"/>
      <c r="IBQ1313" s="1"/>
      <c r="IBR1313" s="1"/>
      <c r="IBS1313" s="1"/>
      <c r="IBT1313" s="1"/>
      <c r="IBU1313" s="1"/>
      <c r="IBV1313" s="1"/>
      <c r="IBW1313" s="1"/>
      <c r="IBX1313" s="1"/>
      <c r="IBY1313" s="1"/>
      <c r="IBZ1313" s="1"/>
      <c r="ICA1313" s="1"/>
      <c r="ICB1313" s="1"/>
      <c r="ICC1313" s="1"/>
      <c r="ICD1313" s="1"/>
      <c r="ICE1313" s="1"/>
      <c r="ICF1313" s="1"/>
      <c r="ICG1313" s="1"/>
      <c r="ICH1313" s="1"/>
      <c r="ICI1313" s="1"/>
      <c r="ICJ1313" s="1"/>
      <c r="ICK1313" s="1"/>
      <c r="ICL1313" s="1"/>
      <c r="ICM1313" s="1"/>
      <c r="ICN1313" s="1"/>
      <c r="ICO1313" s="1"/>
      <c r="ICP1313" s="1"/>
      <c r="ICQ1313" s="1"/>
      <c r="ICR1313" s="1"/>
      <c r="ICS1313" s="1"/>
      <c r="ICT1313" s="1"/>
      <c r="ICU1313" s="1"/>
      <c r="ICV1313" s="1"/>
      <c r="ICW1313" s="1"/>
      <c r="ICX1313" s="1"/>
      <c r="ICY1313" s="1"/>
      <c r="ICZ1313" s="1"/>
      <c r="IDA1313" s="1"/>
      <c r="IDB1313" s="1"/>
      <c r="IDC1313" s="1"/>
      <c r="IDD1313" s="1"/>
      <c r="IDE1313" s="1"/>
      <c r="IDF1313" s="1"/>
      <c r="IDG1313" s="1"/>
      <c r="IDH1313" s="1"/>
      <c r="IDI1313" s="1"/>
      <c r="IDJ1313" s="1"/>
      <c r="IDK1313" s="1"/>
      <c r="IDL1313" s="1"/>
      <c r="IDM1313" s="1"/>
      <c r="IDN1313" s="1"/>
      <c r="IDO1313" s="1"/>
      <c r="IDP1313" s="1"/>
      <c r="IDQ1313" s="1"/>
      <c r="IDR1313" s="1"/>
      <c r="IDS1313" s="1"/>
      <c r="IDT1313" s="1"/>
      <c r="IDU1313" s="1"/>
      <c r="IDV1313" s="1"/>
      <c r="IDW1313" s="1"/>
      <c r="IDX1313" s="1"/>
      <c r="IDY1313" s="1"/>
      <c r="IDZ1313" s="1"/>
      <c r="IEA1313" s="1"/>
      <c r="IEB1313" s="1"/>
      <c r="IEC1313" s="1"/>
      <c r="IED1313" s="1"/>
      <c r="IEE1313" s="1"/>
      <c r="IEF1313" s="1"/>
      <c r="IEG1313" s="1"/>
      <c r="IEH1313" s="1"/>
      <c r="IEI1313" s="1"/>
      <c r="IEJ1313" s="1"/>
      <c r="IEK1313" s="1"/>
      <c r="IEL1313" s="1"/>
      <c r="IEM1313" s="1"/>
      <c r="IEN1313" s="1"/>
      <c r="IEO1313" s="1"/>
      <c r="IEP1313" s="1"/>
      <c r="IEQ1313" s="1"/>
      <c r="IER1313" s="1"/>
      <c r="IES1313" s="1"/>
      <c r="IET1313" s="1"/>
      <c r="IEU1313" s="1"/>
      <c r="IEV1313" s="1"/>
      <c r="IEW1313" s="1"/>
      <c r="IEX1313" s="1"/>
      <c r="IEY1313" s="1"/>
      <c r="IEZ1313" s="1"/>
      <c r="IFA1313" s="1"/>
      <c r="IFB1313" s="1"/>
      <c r="IFC1313" s="1"/>
      <c r="IFD1313" s="1"/>
      <c r="IFE1313" s="1"/>
      <c r="IFF1313" s="1"/>
      <c r="IFG1313" s="1"/>
      <c r="IFH1313" s="1"/>
      <c r="IFI1313" s="1"/>
      <c r="IFJ1313" s="1"/>
      <c r="IFK1313" s="1"/>
      <c r="IFL1313" s="1"/>
      <c r="IFM1313" s="1"/>
      <c r="IFN1313" s="1"/>
      <c r="IFO1313" s="1"/>
      <c r="IFP1313" s="1"/>
      <c r="IFQ1313" s="1"/>
      <c r="IFR1313" s="1"/>
      <c r="IFS1313" s="1"/>
      <c r="IFT1313" s="1"/>
      <c r="IFU1313" s="1"/>
      <c r="IFV1313" s="1"/>
      <c r="IFW1313" s="1"/>
      <c r="IFX1313" s="1"/>
      <c r="IFY1313" s="1"/>
      <c r="IFZ1313" s="1"/>
      <c r="IGA1313" s="1"/>
      <c r="IGB1313" s="1"/>
      <c r="IGC1313" s="1"/>
      <c r="IGD1313" s="1"/>
      <c r="IGE1313" s="1"/>
      <c r="IGF1313" s="1"/>
      <c r="IGG1313" s="1"/>
      <c r="IGH1313" s="1"/>
      <c r="IGI1313" s="1"/>
      <c r="IGJ1313" s="1"/>
      <c r="IGK1313" s="1"/>
      <c r="IGL1313" s="1"/>
      <c r="IGM1313" s="1"/>
      <c r="IGN1313" s="1"/>
      <c r="IGO1313" s="1"/>
      <c r="IGP1313" s="1"/>
      <c r="IGQ1313" s="1"/>
      <c r="IGR1313" s="1"/>
      <c r="IGS1313" s="1"/>
      <c r="IGT1313" s="1"/>
      <c r="IGU1313" s="1"/>
      <c r="IGV1313" s="1"/>
      <c r="IGW1313" s="1"/>
      <c r="IGX1313" s="1"/>
      <c r="IGY1313" s="1"/>
      <c r="IGZ1313" s="1"/>
      <c r="IHA1313" s="1"/>
      <c r="IHB1313" s="1"/>
      <c r="IHC1313" s="1"/>
      <c r="IHD1313" s="1"/>
      <c r="IHE1313" s="1"/>
      <c r="IHF1313" s="1"/>
      <c r="IHG1313" s="1"/>
      <c r="IHH1313" s="1"/>
      <c r="IHI1313" s="1"/>
      <c r="IHJ1313" s="1"/>
      <c r="IHK1313" s="1"/>
      <c r="IHL1313" s="1"/>
      <c r="IHM1313" s="1"/>
      <c r="IHN1313" s="1"/>
      <c r="IHO1313" s="1"/>
      <c r="IHP1313" s="1"/>
      <c r="IHQ1313" s="1"/>
      <c r="IHR1313" s="1"/>
      <c r="IHS1313" s="1"/>
      <c r="IHT1313" s="1"/>
      <c r="IHU1313" s="1"/>
      <c r="IHV1313" s="1"/>
      <c r="IHW1313" s="1"/>
      <c r="IHX1313" s="1"/>
      <c r="IHY1313" s="1"/>
      <c r="IHZ1313" s="1"/>
      <c r="IIA1313" s="1"/>
      <c r="IIB1313" s="1"/>
      <c r="IIC1313" s="1"/>
      <c r="IID1313" s="1"/>
      <c r="IIE1313" s="1"/>
      <c r="IIF1313" s="1"/>
      <c r="IIG1313" s="1"/>
      <c r="IIH1313" s="1"/>
      <c r="III1313" s="1"/>
      <c r="IIJ1313" s="1"/>
      <c r="IIK1313" s="1"/>
      <c r="IIL1313" s="1"/>
      <c r="IIM1313" s="1"/>
      <c r="IIN1313" s="1"/>
      <c r="IIO1313" s="1"/>
      <c r="IIP1313" s="1"/>
      <c r="IIQ1313" s="1"/>
      <c r="IIR1313" s="1"/>
      <c r="IIS1313" s="1"/>
      <c r="IIT1313" s="1"/>
      <c r="IIU1313" s="1"/>
      <c r="IIV1313" s="1"/>
      <c r="IIW1313" s="1"/>
      <c r="IIX1313" s="1"/>
      <c r="IIY1313" s="1"/>
      <c r="IIZ1313" s="1"/>
      <c r="IJA1313" s="1"/>
      <c r="IJB1313" s="1"/>
      <c r="IJC1313" s="1"/>
      <c r="IJD1313" s="1"/>
      <c r="IJE1313" s="1"/>
      <c r="IJF1313" s="1"/>
      <c r="IJG1313" s="1"/>
      <c r="IJH1313" s="1"/>
      <c r="IJI1313" s="1"/>
      <c r="IJJ1313" s="1"/>
      <c r="IJK1313" s="1"/>
      <c r="IJL1313" s="1"/>
      <c r="IJM1313" s="1"/>
      <c r="IJN1313" s="1"/>
      <c r="IJO1313" s="1"/>
      <c r="IJP1313" s="1"/>
      <c r="IJQ1313" s="1"/>
      <c r="IJR1313" s="1"/>
      <c r="IJS1313" s="1"/>
      <c r="IJT1313" s="1"/>
      <c r="IJU1313" s="1"/>
      <c r="IJV1313" s="1"/>
      <c r="IJW1313" s="1"/>
      <c r="IJX1313" s="1"/>
      <c r="IJY1313" s="1"/>
      <c r="IJZ1313" s="1"/>
      <c r="IKA1313" s="1"/>
      <c r="IKB1313" s="1"/>
      <c r="IKC1313" s="1"/>
      <c r="IKD1313" s="1"/>
      <c r="IKE1313" s="1"/>
      <c r="IKF1313" s="1"/>
      <c r="IKG1313" s="1"/>
      <c r="IKH1313" s="1"/>
      <c r="IKI1313" s="1"/>
      <c r="IKJ1313" s="1"/>
      <c r="IKK1313" s="1"/>
      <c r="IKL1313" s="1"/>
      <c r="IKM1313" s="1"/>
      <c r="IKN1313" s="1"/>
      <c r="IKO1313" s="1"/>
      <c r="IKP1313" s="1"/>
      <c r="IKQ1313" s="1"/>
      <c r="IKR1313" s="1"/>
      <c r="IKS1313" s="1"/>
      <c r="IKT1313" s="1"/>
      <c r="IKU1313" s="1"/>
      <c r="IKV1313" s="1"/>
      <c r="IKW1313" s="1"/>
      <c r="IKX1313" s="1"/>
      <c r="IKY1313" s="1"/>
      <c r="IKZ1313" s="1"/>
      <c r="ILA1313" s="1"/>
      <c r="ILB1313" s="1"/>
      <c r="ILC1313" s="1"/>
      <c r="ILD1313" s="1"/>
      <c r="ILE1313" s="1"/>
      <c r="ILF1313" s="1"/>
      <c r="ILG1313" s="1"/>
      <c r="ILH1313" s="1"/>
      <c r="ILI1313" s="1"/>
      <c r="ILJ1313" s="1"/>
      <c r="ILK1313" s="1"/>
      <c r="ILL1313" s="1"/>
      <c r="ILM1313" s="1"/>
      <c r="ILN1313" s="1"/>
      <c r="ILO1313" s="1"/>
      <c r="ILP1313" s="1"/>
      <c r="ILQ1313" s="1"/>
      <c r="ILR1313" s="1"/>
      <c r="ILS1313" s="1"/>
      <c r="ILT1313" s="1"/>
      <c r="ILU1313" s="1"/>
      <c r="ILV1313" s="1"/>
      <c r="ILW1313" s="1"/>
      <c r="ILX1313" s="1"/>
      <c r="ILY1313" s="1"/>
      <c r="ILZ1313" s="1"/>
      <c r="IMA1313" s="1"/>
      <c r="IMB1313" s="1"/>
      <c r="IMC1313" s="1"/>
      <c r="IMD1313" s="1"/>
      <c r="IME1313" s="1"/>
      <c r="IMF1313" s="1"/>
      <c r="IMG1313" s="1"/>
      <c r="IMH1313" s="1"/>
      <c r="IMI1313" s="1"/>
      <c r="IMJ1313" s="1"/>
      <c r="IMK1313" s="1"/>
      <c r="IML1313" s="1"/>
      <c r="IMM1313" s="1"/>
      <c r="IMN1313" s="1"/>
      <c r="IMO1313" s="1"/>
      <c r="IMP1313" s="1"/>
      <c r="IMQ1313" s="1"/>
      <c r="IMR1313" s="1"/>
      <c r="IMS1313" s="1"/>
      <c r="IMT1313" s="1"/>
      <c r="IMU1313" s="1"/>
      <c r="IMV1313" s="1"/>
      <c r="IMW1313" s="1"/>
      <c r="IMX1313" s="1"/>
      <c r="IMY1313" s="1"/>
      <c r="IMZ1313" s="1"/>
      <c r="INA1313" s="1"/>
      <c r="INB1313" s="1"/>
      <c r="INC1313" s="1"/>
      <c r="IND1313" s="1"/>
      <c r="INE1313" s="1"/>
      <c r="INF1313" s="1"/>
      <c r="ING1313" s="1"/>
      <c r="INH1313" s="1"/>
      <c r="INI1313" s="1"/>
      <c r="INJ1313" s="1"/>
      <c r="INK1313" s="1"/>
      <c r="INL1313" s="1"/>
      <c r="INM1313" s="1"/>
      <c r="INN1313" s="1"/>
      <c r="INO1313" s="1"/>
      <c r="INP1313" s="1"/>
      <c r="INQ1313" s="1"/>
      <c r="INR1313" s="1"/>
      <c r="INS1313" s="1"/>
      <c r="INT1313" s="1"/>
      <c r="INU1313" s="1"/>
      <c r="INV1313" s="1"/>
      <c r="INW1313" s="1"/>
      <c r="INX1313" s="1"/>
      <c r="INY1313" s="1"/>
      <c r="INZ1313" s="1"/>
      <c r="IOA1313" s="1"/>
      <c r="IOB1313" s="1"/>
      <c r="IOC1313" s="1"/>
      <c r="IOD1313" s="1"/>
      <c r="IOE1313" s="1"/>
      <c r="IOF1313" s="1"/>
      <c r="IOG1313" s="1"/>
      <c r="IOH1313" s="1"/>
      <c r="IOI1313" s="1"/>
      <c r="IOJ1313" s="1"/>
      <c r="IOK1313" s="1"/>
      <c r="IOL1313" s="1"/>
      <c r="IOM1313" s="1"/>
      <c r="ION1313" s="1"/>
      <c r="IOO1313" s="1"/>
      <c r="IOP1313" s="1"/>
      <c r="IOQ1313" s="1"/>
      <c r="IOR1313" s="1"/>
      <c r="IOS1313" s="1"/>
      <c r="IOT1313" s="1"/>
      <c r="IOU1313" s="1"/>
      <c r="IOV1313" s="1"/>
      <c r="IOW1313" s="1"/>
      <c r="IOX1313" s="1"/>
      <c r="IOY1313" s="1"/>
      <c r="IOZ1313" s="1"/>
      <c r="IPA1313" s="1"/>
      <c r="IPB1313" s="1"/>
      <c r="IPC1313" s="1"/>
      <c r="IPD1313" s="1"/>
      <c r="IPE1313" s="1"/>
      <c r="IPF1313" s="1"/>
      <c r="IPG1313" s="1"/>
      <c r="IPH1313" s="1"/>
      <c r="IPI1313" s="1"/>
      <c r="IPJ1313" s="1"/>
      <c r="IPK1313" s="1"/>
      <c r="IPL1313" s="1"/>
      <c r="IPM1313" s="1"/>
      <c r="IPN1313" s="1"/>
      <c r="IPO1313" s="1"/>
      <c r="IPP1313" s="1"/>
      <c r="IPQ1313" s="1"/>
      <c r="IPR1313" s="1"/>
      <c r="IPS1313" s="1"/>
      <c r="IPT1313" s="1"/>
      <c r="IPU1313" s="1"/>
      <c r="IPV1313" s="1"/>
      <c r="IPW1313" s="1"/>
      <c r="IPX1313" s="1"/>
      <c r="IPY1313" s="1"/>
      <c r="IPZ1313" s="1"/>
      <c r="IQA1313" s="1"/>
      <c r="IQB1313" s="1"/>
      <c r="IQC1313" s="1"/>
      <c r="IQD1313" s="1"/>
      <c r="IQE1313" s="1"/>
      <c r="IQF1313" s="1"/>
      <c r="IQG1313" s="1"/>
      <c r="IQH1313" s="1"/>
      <c r="IQI1313" s="1"/>
      <c r="IQJ1313" s="1"/>
      <c r="IQK1313" s="1"/>
      <c r="IQL1313" s="1"/>
      <c r="IQM1313" s="1"/>
      <c r="IQN1313" s="1"/>
      <c r="IQO1313" s="1"/>
      <c r="IQP1313" s="1"/>
      <c r="IQQ1313" s="1"/>
      <c r="IQR1313" s="1"/>
      <c r="IQS1313" s="1"/>
      <c r="IQT1313" s="1"/>
      <c r="IQU1313" s="1"/>
      <c r="IQV1313" s="1"/>
      <c r="IQW1313" s="1"/>
      <c r="IQX1313" s="1"/>
      <c r="IQY1313" s="1"/>
      <c r="IQZ1313" s="1"/>
      <c r="IRA1313" s="1"/>
      <c r="IRB1313" s="1"/>
      <c r="IRC1313" s="1"/>
      <c r="IRD1313" s="1"/>
      <c r="IRE1313" s="1"/>
      <c r="IRF1313" s="1"/>
      <c r="IRG1313" s="1"/>
      <c r="IRH1313" s="1"/>
      <c r="IRI1313" s="1"/>
      <c r="IRJ1313" s="1"/>
      <c r="IRK1313" s="1"/>
      <c r="IRL1313" s="1"/>
      <c r="IRM1313" s="1"/>
      <c r="IRN1313" s="1"/>
      <c r="IRO1313" s="1"/>
      <c r="IRP1313" s="1"/>
      <c r="IRQ1313" s="1"/>
      <c r="IRR1313" s="1"/>
      <c r="IRS1313" s="1"/>
      <c r="IRT1313" s="1"/>
      <c r="IRU1313" s="1"/>
      <c r="IRV1313" s="1"/>
      <c r="IRW1313" s="1"/>
      <c r="IRX1313" s="1"/>
      <c r="IRY1313" s="1"/>
      <c r="IRZ1313" s="1"/>
      <c r="ISA1313" s="1"/>
      <c r="ISB1313" s="1"/>
      <c r="ISC1313" s="1"/>
      <c r="ISD1313" s="1"/>
      <c r="ISE1313" s="1"/>
      <c r="ISF1313" s="1"/>
      <c r="ISG1313" s="1"/>
      <c r="ISH1313" s="1"/>
      <c r="ISI1313" s="1"/>
      <c r="ISJ1313" s="1"/>
      <c r="ISK1313" s="1"/>
      <c r="ISL1313" s="1"/>
      <c r="ISM1313" s="1"/>
      <c r="ISN1313" s="1"/>
      <c r="ISO1313" s="1"/>
      <c r="ISP1313" s="1"/>
      <c r="ISQ1313" s="1"/>
      <c r="ISR1313" s="1"/>
      <c r="ISS1313" s="1"/>
      <c r="IST1313" s="1"/>
      <c r="ISU1313" s="1"/>
      <c r="ISV1313" s="1"/>
      <c r="ISW1313" s="1"/>
      <c r="ISX1313" s="1"/>
      <c r="ISY1313" s="1"/>
      <c r="ISZ1313" s="1"/>
      <c r="ITA1313" s="1"/>
      <c r="ITB1313" s="1"/>
      <c r="ITC1313" s="1"/>
      <c r="ITD1313" s="1"/>
      <c r="ITE1313" s="1"/>
      <c r="ITF1313" s="1"/>
      <c r="ITG1313" s="1"/>
      <c r="ITH1313" s="1"/>
      <c r="ITI1313" s="1"/>
      <c r="ITJ1313" s="1"/>
      <c r="ITK1313" s="1"/>
      <c r="ITL1313" s="1"/>
      <c r="ITM1313" s="1"/>
      <c r="ITN1313" s="1"/>
      <c r="ITO1313" s="1"/>
      <c r="ITP1313" s="1"/>
      <c r="ITQ1313" s="1"/>
      <c r="ITR1313" s="1"/>
      <c r="ITS1313" s="1"/>
      <c r="ITT1313" s="1"/>
      <c r="ITU1313" s="1"/>
      <c r="ITV1313" s="1"/>
      <c r="ITW1313" s="1"/>
      <c r="ITX1313" s="1"/>
      <c r="ITY1313" s="1"/>
      <c r="ITZ1313" s="1"/>
      <c r="IUA1313" s="1"/>
      <c r="IUB1313" s="1"/>
      <c r="IUC1313" s="1"/>
      <c r="IUD1313" s="1"/>
      <c r="IUE1313" s="1"/>
      <c r="IUF1313" s="1"/>
      <c r="IUG1313" s="1"/>
      <c r="IUH1313" s="1"/>
      <c r="IUI1313" s="1"/>
      <c r="IUJ1313" s="1"/>
      <c r="IUK1313" s="1"/>
      <c r="IUL1313" s="1"/>
      <c r="IUM1313" s="1"/>
      <c r="IUN1313" s="1"/>
      <c r="IUO1313" s="1"/>
      <c r="IUP1313" s="1"/>
      <c r="IUQ1313" s="1"/>
      <c r="IUR1313" s="1"/>
      <c r="IUS1313" s="1"/>
      <c r="IUT1313" s="1"/>
      <c r="IUU1313" s="1"/>
      <c r="IUV1313" s="1"/>
      <c r="IUW1313" s="1"/>
      <c r="IUX1313" s="1"/>
      <c r="IUY1313" s="1"/>
      <c r="IUZ1313" s="1"/>
      <c r="IVA1313" s="1"/>
      <c r="IVB1313" s="1"/>
      <c r="IVC1313" s="1"/>
      <c r="IVD1313" s="1"/>
      <c r="IVE1313" s="1"/>
      <c r="IVF1313" s="1"/>
      <c r="IVG1313" s="1"/>
      <c r="IVH1313" s="1"/>
      <c r="IVI1313" s="1"/>
      <c r="IVJ1313" s="1"/>
      <c r="IVK1313" s="1"/>
      <c r="IVL1313" s="1"/>
      <c r="IVM1313" s="1"/>
      <c r="IVN1313" s="1"/>
      <c r="IVO1313" s="1"/>
      <c r="IVP1313" s="1"/>
      <c r="IVQ1313" s="1"/>
      <c r="IVR1313" s="1"/>
      <c r="IVS1313" s="1"/>
      <c r="IVT1313" s="1"/>
      <c r="IVU1313" s="1"/>
      <c r="IVV1313" s="1"/>
      <c r="IVW1313" s="1"/>
      <c r="IVX1313" s="1"/>
      <c r="IVY1313" s="1"/>
      <c r="IVZ1313" s="1"/>
      <c r="IWA1313" s="1"/>
      <c r="IWB1313" s="1"/>
      <c r="IWC1313" s="1"/>
      <c r="IWD1313" s="1"/>
      <c r="IWE1313" s="1"/>
      <c r="IWF1313" s="1"/>
      <c r="IWG1313" s="1"/>
      <c r="IWH1313" s="1"/>
      <c r="IWI1313" s="1"/>
      <c r="IWJ1313" s="1"/>
      <c r="IWK1313" s="1"/>
      <c r="IWL1313" s="1"/>
      <c r="IWM1313" s="1"/>
      <c r="IWN1313" s="1"/>
      <c r="IWO1313" s="1"/>
      <c r="IWP1313" s="1"/>
      <c r="IWQ1313" s="1"/>
      <c r="IWR1313" s="1"/>
      <c r="IWS1313" s="1"/>
      <c r="IWT1313" s="1"/>
      <c r="IWU1313" s="1"/>
      <c r="IWV1313" s="1"/>
      <c r="IWW1313" s="1"/>
      <c r="IWX1313" s="1"/>
      <c r="IWY1313" s="1"/>
      <c r="IWZ1313" s="1"/>
      <c r="IXA1313" s="1"/>
      <c r="IXB1313" s="1"/>
      <c r="IXC1313" s="1"/>
      <c r="IXD1313" s="1"/>
      <c r="IXE1313" s="1"/>
      <c r="IXF1313" s="1"/>
      <c r="IXG1313" s="1"/>
      <c r="IXH1313" s="1"/>
      <c r="IXI1313" s="1"/>
      <c r="IXJ1313" s="1"/>
      <c r="IXK1313" s="1"/>
      <c r="IXL1313" s="1"/>
      <c r="IXM1313" s="1"/>
      <c r="IXN1313" s="1"/>
      <c r="IXO1313" s="1"/>
      <c r="IXP1313" s="1"/>
      <c r="IXQ1313" s="1"/>
      <c r="IXR1313" s="1"/>
      <c r="IXS1313" s="1"/>
      <c r="IXT1313" s="1"/>
      <c r="IXU1313" s="1"/>
      <c r="IXV1313" s="1"/>
      <c r="IXW1313" s="1"/>
      <c r="IXX1313" s="1"/>
      <c r="IXY1313" s="1"/>
      <c r="IXZ1313" s="1"/>
      <c r="IYA1313" s="1"/>
      <c r="IYB1313" s="1"/>
      <c r="IYC1313" s="1"/>
      <c r="IYD1313" s="1"/>
      <c r="IYE1313" s="1"/>
      <c r="IYF1313" s="1"/>
      <c r="IYG1313" s="1"/>
      <c r="IYH1313" s="1"/>
      <c r="IYI1313" s="1"/>
      <c r="IYJ1313" s="1"/>
      <c r="IYK1313" s="1"/>
      <c r="IYL1313" s="1"/>
      <c r="IYM1313" s="1"/>
      <c r="IYN1313" s="1"/>
      <c r="IYO1313" s="1"/>
      <c r="IYP1313" s="1"/>
      <c r="IYQ1313" s="1"/>
      <c r="IYR1313" s="1"/>
      <c r="IYS1313" s="1"/>
      <c r="IYT1313" s="1"/>
      <c r="IYU1313" s="1"/>
      <c r="IYV1313" s="1"/>
      <c r="IYW1313" s="1"/>
      <c r="IYX1313" s="1"/>
      <c r="IYY1313" s="1"/>
      <c r="IYZ1313" s="1"/>
      <c r="IZA1313" s="1"/>
      <c r="IZB1313" s="1"/>
      <c r="IZC1313" s="1"/>
      <c r="IZD1313" s="1"/>
      <c r="IZE1313" s="1"/>
      <c r="IZF1313" s="1"/>
      <c r="IZG1313" s="1"/>
      <c r="IZH1313" s="1"/>
      <c r="IZI1313" s="1"/>
      <c r="IZJ1313" s="1"/>
      <c r="IZK1313" s="1"/>
      <c r="IZL1313" s="1"/>
      <c r="IZM1313" s="1"/>
      <c r="IZN1313" s="1"/>
      <c r="IZO1313" s="1"/>
      <c r="IZP1313" s="1"/>
      <c r="IZQ1313" s="1"/>
      <c r="IZR1313" s="1"/>
      <c r="IZS1313" s="1"/>
      <c r="IZT1313" s="1"/>
      <c r="IZU1313" s="1"/>
      <c r="IZV1313" s="1"/>
      <c r="IZW1313" s="1"/>
      <c r="IZX1313" s="1"/>
      <c r="IZY1313" s="1"/>
      <c r="IZZ1313" s="1"/>
      <c r="JAA1313" s="1"/>
      <c r="JAB1313" s="1"/>
      <c r="JAC1313" s="1"/>
      <c r="JAD1313" s="1"/>
      <c r="JAE1313" s="1"/>
      <c r="JAF1313" s="1"/>
      <c r="JAG1313" s="1"/>
      <c r="JAH1313" s="1"/>
      <c r="JAI1313" s="1"/>
      <c r="JAJ1313" s="1"/>
      <c r="JAK1313" s="1"/>
      <c r="JAL1313" s="1"/>
      <c r="JAM1313" s="1"/>
      <c r="JAN1313" s="1"/>
      <c r="JAO1313" s="1"/>
      <c r="JAP1313" s="1"/>
      <c r="JAQ1313" s="1"/>
      <c r="JAR1313" s="1"/>
      <c r="JAS1313" s="1"/>
      <c r="JAT1313" s="1"/>
      <c r="JAU1313" s="1"/>
      <c r="JAV1313" s="1"/>
      <c r="JAW1313" s="1"/>
      <c r="JAX1313" s="1"/>
      <c r="JAY1313" s="1"/>
      <c r="JAZ1313" s="1"/>
      <c r="JBA1313" s="1"/>
      <c r="JBB1313" s="1"/>
      <c r="JBC1313" s="1"/>
      <c r="JBD1313" s="1"/>
      <c r="JBE1313" s="1"/>
      <c r="JBF1313" s="1"/>
      <c r="JBG1313" s="1"/>
      <c r="JBH1313" s="1"/>
      <c r="JBI1313" s="1"/>
      <c r="JBJ1313" s="1"/>
      <c r="JBK1313" s="1"/>
      <c r="JBL1313" s="1"/>
      <c r="JBM1313" s="1"/>
      <c r="JBN1313" s="1"/>
      <c r="JBO1313" s="1"/>
      <c r="JBP1313" s="1"/>
      <c r="JBQ1313" s="1"/>
      <c r="JBR1313" s="1"/>
      <c r="JBS1313" s="1"/>
      <c r="JBT1313" s="1"/>
      <c r="JBU1313" s="1"/>
      <c r="JBV1313" s="1"/>
      <c r="JBW1313" s="1"/>
      <c r="JBX1313" s="1"/>
      <c r="JBY1313" s="1"/>
      <c r="JBZ1313" s="1"/>
      <c r="JCA1313" s="1"/>
      <c r="JCB1313" s="1"/>
      <c r="JCC1313" s="1"/>
      <c r="JCD1313" s="1"/>
      <c r="JCE1313" s="1"/>
      <c r="JCF1313" s="1"/>
      <c r="JCG1313" s="1"/>
      <c r="JCH1313" s="1"/>
      <c r="JCI1313" s="1"/>
      <c r="JCJ1313" s="1"/>
      <c r="JCK1313" s="1"/>
      <c r="JCL1313" s="1"/>
      <c r="JCM1313" s="1"/>
      <c r="JCN1313" s="1"/>
      <c r="JCO1313" s="1"/>
      <c r="JCP1313" s="1"/>
      <c r="JCQ1313" s="1"/>
      <c r="JCR1313" s="1"/>
      <c r="JCS1313" s="1"/>
      <c r="JCT1313" s="1"/>
      <c r="JCU1313" s="1"/>
      <c r="JCV1313" s="1"/>
      <c r="JCW1313" s="1"/>
      <c r="JCX1313" s="1"/>
      <c r="JCY1313" s="1"/>
      <c r="JCZ1313" s="1"/>
      <c r="JDA1313" s="1"/>
      <c r="JDB1313" s="1"/>
      <c r="JDC1313" s="1"/>
      <c r="JDD1313" s="1"/>
      <c r="JDE1313" s="1"/>
      <c r="JDF1313" s="1"/>
      <c r="JDG1313" s="1"/>
      <c r="JDH1313" s="1"/>
      <c r="JDI1313" s="1"/>
      <c r="JDJ1313" s="1"/>
      <c r="JDK1313" s="1"/>
      <c r="JDL1313" s="1"/>
      <c r="JDM1313" s="1"/>
      <c r="JDN1313" s="1"/>
      <c r="JDO1313" s="1"/>
      <c r="JDP1313" s="1"/>
      <c r="JDQ1313" s="1"/>
      <c r="JDR1313" s="1"/>
      <c r="JDS1313" s="1"/>
      <c r="JDT1313" s="1"/>
      <c r="JDU1313" s="1"/>
      <c r="JDV1313" s="1"/>
      <c r="JDW1313" s="1"/>
      <c r="JDX1313" s="1"/>
      <c r="JDY1313" s="1"/>
      <c r="JDZ1313" s="1"/>
      <c r="JEA1313" s="1"/>
      <c r="JEB1313" s="1"/>
      <c r="JEC1313" s="1"/>
      <c r="JED1313" s="1"/>
      <c r="JEE1313" s="1"/>
      <c r="JEF1313" s="1"/>
      <c r="JEG1313" s="1"/>
      <c r="JEH1313" s="1"/>
      <c r="JEI1313" s="1"/>
      <c r="JEJ1313" s="1"/>
      <c r="JEK1313" s="1"/>
      <c r="JEL1313" s="1"/>
      <c r="JEM1313" s="1"/>
      <c r="JEN1313" s="1"/>
      <c r="JEO1313" s="1"/>
      <c r="JEP1313" s="1"/>
      <c r="JEQ1313" s="1"/>
      <c r="JER1313" s="1"/>
      <c r="JES1313" s="1"/>
      <c r="JET1313" s="1"/>
      <c r="JEU1313" s="1"/>
      <c r="JEV1313" s="1"/>
      <c r="JEW1313" s="1"/>
      <c r="JEX1313" s="1"/>
      <c r="JEY1313" s="1"/>
      <c r="JEZ1313" s="1"/>
      <c r="JFA1313" s="1"/>
      <c r="JFB1313" s="1"/>
      <c r="JFC1313" s="1"/>
      <c r="JFD1313" s="1"/>
      <c r="JFE1313" s="1"/>
      <c r="JFF1313" s="1"/>
      <c r="JFG1313" s="1"/>
      <c r="JFH1313" s="1"/>
      <c r="JFI1313" s="1"/>
      <c r="JFJ1313" s="1"/>
      <c r="JFK1313" s="1"/>
      <c r="JFL1313" s="1"/>
      <c r="JFM1313" s="1"/>
      <c r="JFN1313" s="1"/>
      <c r="JFO1313" s="1"/>
      <c r="JFP1313" s="1"/>
      <c r="JFQ1313" s="1"/>
      <c r="JFR1313" s="1"/>
      <c r="JFS1313" s="1"/>
      <c r="JFT1313" s="1"/>
      <c r="JFU1313" s="1"/>
      <c r="JFV1313" s="1"/>
      <c r="JFW1313" s="1"/>
      <c r="JFX1313" s="1"/>
      <c r="JFY1313" s="1"/>
      <c r="JFZ1313" s="1"/>
      <c r="JGA1313" s="1"/>
      <c r="JGB1313" s="1"/>
      <c r="JGC1313" s="1"/>
      <c r="JGD1313" s="1"/>
      <c r="JGE1313" s="1"/>
      <c r="JGF1313" s="1"/>
      <c r="JGG1313" s="1"/>
      <c r="JGH1313" s="1"/>
      <c r="JGI1313" s="1"/>
      <c r="JGJ1313" s="1"/>
      <c r="JGK1313" s="1"/>
      <c r="JGL1313" s="1"/>
      <c r="JGM1313" s="1"/>
      <c r="JGN1313" s="1"/>
      <c r="JGO1313" s="1"/>
      <c r="JGP1313" s="1"/>
      <c r="JGQ1313" s="1"/>
      <c r="JGR1313" s="1"/>
      <c r="JGS1313" s="1"/>
      <c r="JGT1313" s="1"/>
      <c r="JGU1313" s="1"/>
      <c r="JGV1313" s="1"/>
      <c r="JGW1313" s="1"/>
      <c r="JGX1313" s="1"/>
      <c r="JGY1313" s="1"/>
      <c r="JGZ1313" s="1"/>
      <c r="JHA1313" s="1"/>
      <c r="JHB1313" s="1"/>
      <c r="JHC1313" s="1"/>
      <c r="JHD1313" s="1"/>
      <c r="JHE1313" s="1"/>
      <c r="JHF1313" s="1"/>
      <c r="JHG1313" s="1"/>
      <c r="JHH1313" s="1"/>
      <c r="JHI1313" s="1"/>
      <c r="JHJ1313" s="1"/>
      <c r="JHK1313" s="1"/>
      <c r="JHL1313" s="1"/>
      <c r="JHM1313" s="1"/>
      <c r="JHN1313" s="1"/>
      <c r="JHO1313" s="1"/>
      <c r="JHP1313" s="1"/>
      <c r="JHQ1313" s="1"/>
      <c r="JHR1313" s="1"/>
      <c r="JHS1313" s="1"/>
      <c r="JHT1313" s="1"/>
      <c r="JHU1313" s="1"/>
      <c r="JHV1313" s="1"/>
      <c r="JHW1313" s="1"/>
      <c r="JHX1313" s="1"/>
      <c r="JHY1313" s="1"/>
      <c r="JHZ1313" s="1"/>
      <c r="JIA1313" s="1"/>
      <c r="JIB1313" s="1"/>
      <c r="JIC1313" s="1"/>
      <c r="JID1313" s="1"/>
      <c r="JIE1313" s="1"/>
      <c r="JIF1313" s="1"/>
      <c r="JIG1313" s="1"/>
      <c r="JIH1313" s="1"/>
      <c r="JII1313" s="1"/>
      <c r="JIJ1313" s="1"/>
      <c r="JIK1313" s="1"/>
      <c r="JIL1313" s="1"/>
      <c r="JIM1313" s="1"/>
      <c r="JIN1313" s="1"/>
      <c r="JIO1313" s="1"/>
      <c r="JIP1313" s="1"/>
      <c r="JIQ1313" s="1"/>
      <c r="JIR1313" s="1"/>
      <c r="JIS1313" s="1"/>
      <c r="JIT1313" s="1"/>
      <c r="JIU1313" s="1"/>
      <c r="JIV1313" s="1"/>
      <c r="JIW1313" s="1"/>
      <c r="JIX1313" s="1"/>
      <c r="JIY1313" s="1"/>
      <c r="JIZ1313" s="1"/>
      <c r="JJA1313" s="1"/>
      <c r="JJB1313" s="1"/>
      <c r="JJC1313" s="1"/>
      <c r="JJD1313" s="1"/>
      <c r="JJE1313" s="1"/>
      <c r="JJF1313" s="1"/>
      <c r="JJG1313" s="1"/>
      <c r="JJH1313" s="1"/>
      <c r="JJI1313" s="1"/>
      <c r="JJJ1313" s="1"/>
      <c r="JJK1313" s="1"/>
      <c r="JJL1313" s="1"/>
      <c r="JJM1313" s="1"/>
      <c r="JJN1313" s="1"/>
      <c r="JJO1313" s="1"/>
      <c r="JJP1313" s="1"/>
      <c r="JJQ1313" s="1"/>
      <c r="JJR1313" s="1"/>
      <c r="JJS1313" s="1"/>
      <c r="JJT1313" s="1"/>
      <c r="JJU1313" s="1"/>
      <c r="JJV1313" s="1"/>
      <c r="JJW1313" s="1"/>
      <c r="JJX1313" s="1"/>
      <c r="JJY1313" s="1"/>
      <c r="JJZ1313" s="1"/>
      <c r="JKA1313" s="1"/>
      <c r="JKB1313" s="1"/>
      <c r="JKC1313" s="1"/>
      <c r="JKD1313" s="1"/>
      <c r="JKE1313" s="1"/>
      <c r="JKF1313" s="1"/>
      <c r="JKG1313" s="1"/>
      <c r="JKH1313" s="1"/>
      <c r="JKI1313" s="1"/>
      <c r="JKJ1313" s="1"/>
      <c r="JKK1313" s="1"/>
      <c r="JKL1313" s="1"/>
      <c r="JKM1313" s="1"/>
      <c r="JKN1313" s="1"/>
      <c r="JKO1313" s="1"/>
      <c r="JKP1313" s="1"/>
      <c r="JKQ1313" s="1"/>
      <c r="JKR1313" s="1"/>
      <c r="JKS1313" s="1"/>
      <c r="JKT1313" s="1"/>
      <c r="JKU1313" s="1"/>
      <c r="JKV1313" s="1"/>
      <c r="JKW1313" s="1"/>
      <c r="JKX1313" s="1"/>
      <c r="JKY1313" s="1"/>
      <c r="JKZ1313" s="1"/>
      <c r="JLA1313" s="1"/>
      <c r="JLB1313" s="1"/>
      <c r="JLC1313" s="1"/>
      <c r="JLD1313" s="1"/>
      <c r="JLE1313" s="1"/>
      <c r="JLF1313" s="1"/>
      <c r="JLG1313" s="1"/>
      <c r="JLH1313" s="1"/>
      <c r="JLI1313" s="1"/>
      <c r="JLJ1313" s="1"/>
      <c r="JLK1313" s="1"/>
      <c r="JLL1313" s="1"/>
      <c r="JLM1313" s="1"/>
      <c r="JLN1313" s="1"/>
      <c r="JLO1313" s="1"/>
      <c r="JLP1313" s="1"/>
      <c r="JLQ1313" s="1"/>
      <c r="JLR1313" s="1"/>
      <c r="JLS1313" s="1"/>
      <c r="JLT1313" s="1"/>
      <c r="JLU1313" s="1"/>
      <c r="JLV1313" s="1"/>
      <c r="JLW1313" s="1"/>
      <c r="JLX1313" s="1"/>
      <c r="JLY1313" s="1"/>
      <c r="JLZ1313" s="1"/>
      <c r="JMA1313" s="1"/>
      <c r="JMB1313" s="1"/>
      <c r="JMC1313" s="1"/>
      <c r="JMD1313" s="1"/>
      <c r="JME1313" s="1"/>
      <c r="JMF1313" s="1"/>
      <c r="JMG1313" s="1"/>
      <c r="JMH1313" s="1"/>
      <c r="JMI1313" s="1"/>
      <c r="JMJ1313" s="1"/>
      <c r="JMK1313" s="1"/>
      <c r="JML1313" s="1"/>
      <c r="JMM1313" s="1"/>
      <c r="JMN1313" s="1"/>
      <c r="JMO1313" s="1"/>
      <c r="JMP1313" s="1"/>
      <c r="JMQ1313" s="1"/>
      <c r="JMR1313" s="1"/>
      <c r="JMS1313" s="1"/>
      <c r="JMT1313" s="1"/>
      <c r="JMU1313" s="1"/>
      <c r="JMV1313" s="1"/>
      <c r="JMW1313" s="1"/>
      <c r="JMX1313" s="1"/>
      <c r="JMY1313" s="1"/>
      <c r="JMZ1313" s="1"/>
      <c r="JNA1313" s="1"/>
      <c r="JNB1313" s="1"/>
      <c r="JNC1313" s="1"/>
      <c r="JND1313" s="1"/>
      <c r="JNE1313" s="1"/>
      <c r="JNF1313" s="1"/>
      <c r="JNG1313" s="1"/>
      <c r="JNH1313" s="1"/>
      <c r="JNI1313" s="1"/>
      <c r="JNJ1313" s="1"/>
      <c r="JNK1313" s="1"/>
      <c r="JNL1313" s="1"/>
      <c r="JNM1313" s="1"/>
      <c r="JNN1313" s="1"/>
      <c r="JNO1313" s="1"/>
      <c r="JNP1313" s="1"/>
      <c r="JNQ1313" s="1"/>
      <c r="JNR1313" s="1"/>
      <c r="JNS1313" s="1"/>
      <c r="JNT1313" s="1"/>
      <c r="JNU1313" s="1"/>
      <c r="JNV1313" s="1"/>
      <c r="JNW1313" s="1"/>
      <c r="JNX1313" s="1"/>
      <c r="JNY1313" s="1"/>
      <c r="JNZ1313" s="1"/>
      <c r="JOA1313" s="1"/>
      <c r="JOB1313" s="1"/>
      <c r="JOC1313" s="1"/>
      <c r="JOD1313" s="1"/>
      <c r="JOE1313" s="1"/>
      <c r="JOF1313" s="1"/>
      <c r="JOG1313" s="1"/>
      <c r="JOH1313" s="1"/>
      <c r="JOI1313" s="1"/>
      <c r="JOJ1313" s="1"/>
      <c r="JOK1313" s="1"/>
      <c r="JOL1313" s="1"/>
      <c r="JOM1313" s="1"/>
      <c r="JON1313" s="1"/>
      <c r="JOO1313" s="1"/>
      <c r="JOP1313" s="1"/>
      <c r="JOQ1313" s="1"/>
      <c r="JOR1313" s="1"/>
      <c r="JOS1313" s="1"/>
      <c r="JOT1313" s="1"/>
      <c r="JOU1313" s="1"/>
      <c r="JOV1313" s="1"/>
      <c r="JOW1313" s="1"/>
      <c r="JOX1313" s="1"/>
      <c r="JOY1313" s="1"/>
      <c r="JOZ1313" s="1"/>
      <c r="JPA1313" s="1"/>
      <c r="JPB1313" s="1"/>
      <c r="JPC1313" s="1"/>
      <c r="JPD1313" s="1"/>
      <c r="JPE1313" s="1"/>
      <c r="JPF1313" s="1"/>
      <c r="JPG1313" s="1"/>
      <c r="JPH1313" s="1"/>
      <c r="JPI1313" s="1"/>
      <c r="JPJ1313" s="1"/>
      <c r="JPK1313" s="1"/>
      <c r="JPL1313" s="1"/>
      <c r="JPM1313" s="1"/>
      <c r="JPN1313" s="1"/>
      <c r="JPO1313" s="1"/>
      <c r="JPP1313" s="1"/>
      <c r="JPQ1313" s="1"/>
      <c r="JPR1313" s="1"/>
      <c r="JPS1313" s="1"/>
      <c r="JPT1313" s="1"/>
      <c r="JPU1313" s="1"/>
      <c r="JPV1313" s="1"/>
      <c r="JPW1313" s="1"/>
      <c r="JPX1313" s="1"/>
      <c r="JPY1313" s="1"/>
      <c r="JPZ1313" s="1"/>
      <c r="JQA1313" s="1"/>
      <c r="JQB1313" s="1"/>
      <c r="JQC1313" s="1"/>
      <c r="JQD1313" s="1"/>
      <c r="JQE1313" s="1"/>
      <c r="JQF1313" s="1"/>
      <c r="JQG1313" s="1"/>
      <c r="JQH1313" s="1"/>
      <c r="JQI1313" s="1"/>
      <c r="JQJ1313" s="1"/>
      <c r="JQK1313" s="1"/>
      <c r="JQL1313" s="1"/>
      <c r="JQM1313" s="1"/>
      <c r="JQN1313" s="1"/>
      <c r="JQO1313" s="1"/>
      <c r="JQP1313" s="1"/>
      <c r="JQQ1313" s="1"/>
      <c r="JQR1313" s="1"/>
      <c r="JQS1313" s="1"/>
      <c r="JQT1313" s="1"/>
      <c r="JQU1313" s="1"/>
      <c r="JQV1313" s="1"/>
      <c r="JQW1313" s="1"/>
      <c r="JQX1313" s="1"/>
      <c r="JQY1313" s="1"/>
      <c r="JQZ1313" s="1"/>
      <c r="JRA1313" s="1"/>
      <c r="JRB1313" s="1"/>
      <c r="JRC1313" s="1"/>
      <c r="JRD1313" s="1"/>
      <c r="JRE1313" s="1"/>
      <c r="JRF1313" s="1"/>
      <c r="JRG1313" s="1"/>
      <c r="JRH1313" s="1"/>
      <c r="JRI1313" s="1"/>
      <c r="JRJ1313" s="1"/>
      <c r="JRK1313" s="1"/>
      <c r="JRL1313" s="1"/>
      <c r="JRM1313" s="1"/>
      <c r="JRN1313" s="1"/>
      <c r="JRO1313" s="1"/>
      <c r="JRP1313" s="1"/>
      <c r="JRQ1313" s="1"/>
      <c r="JRR1313" s="1"/>
      <c r="JRS1313" s="1"/>
      <c r="JRT1313" s="1"/>
      <c r="JRU1313" s="1"/>
      <c r="JRV1313" s="1"/>
      <c r="JRW1313" s="1"/>
      <c r="JRX1313" s="1"/>
      <c r="JRY1313" s="1"/>
      <c r="JRZ1313" s="1"/>
      <c r="JSA1313" s="1"/>
      <c r="JSB1313" s="1"/>
      <c r="JSC1313" s="1"/>
      <c r="JSD1313" s="1"/>
      <c r="JSE1313" s="1"/>
      <c r="JSF1313" s="1"/>
      <c r="JSG1313" s="1"/>
      <c r="JSH1313" s="1"/>
      <c r="JSI1313" s="1"/>
      <c r="JSJ1313" s="1"/>
      <c r="JSK1313" s="1"/>
      <c r="JSL1313" s="1"/>
      <c r="JSM1313" s="1"/>
      <c r="JSN1313" s="1"/>
      <c r="JSO1313" s="1"/>
      <c r="JSP1313" s="1"/>
      <c r="JSQ1313" s="1"/>
      <c r="JSR1313" s="1"/>
      <c r="JSS1313" s="1"/>
      <c r="JST1313" s="1"/>
      <c r="JSU1313" s="1"/>
      <c r="JSV1313" s="1"/>
      <c r="JSW1313" s="1"/>
      <c r="JSX1313" s="1"/>
      <c r="JSY1313" s="1"/>
      <c r="JSZ1313" s="1"/>
      <c r="JTA1313" s="1"/>
      <c r="JTB1313" s="1"/>
      <c r="JTC1313" s="1"/>
      <c r="JTD1313" s="1"/>
      <c r="JTE1313" s="1"/>
      <c r="JTF1313" s="1"/>
      <c r="JTG1313" s="1"/>
      <c r="JTH1313" s="1"/>
      <c r="JTI1313" s="1"/>
      <c r="JTJ1313" s="1"/>
      <c r="JTK1313" s="1"/>
      <c r="JTL1313" s="1"/>
      <c r="JTM1313" s="1"/>
      <c r="JTN1313" s="1"/>
      <c r="JTO1313" s="1"/>
      <c r="JTP1313" s="1"/>
      <c r="JTQ1313" s="1"/>
      <c r="JTR1313" s="1"/>
      <c r="JTS1313" s="1"/>
      <c r="JTT1313" s="1"/>
      <c r="JTU1313" s="1"/>
      <c r="JTV1313" s="1"/>
      <c r="JTW1313" s="1"/>
      <c r="JTX1313" s="1"/>
      <c r="JTY1313" s="1"/>
      <c r="JTZ1313" s="1"/>
      <c r="JUA1313" s="1"/>
      <c r="JUB1313" s="1"/>
      <c r="JUC1313" s="1"/>
      <c r="JUD1313" s="1"/>
      <c r="JUE1313" s="1"/>
      <c r="JUF1313" s="1"/>
      <c r="JUG1313" s="1"/>
      <c r="JUH1313" s="1"/>
      <c r="JUI1313" s="1"/>
      <c r="JUJ1313" s="1"/>
      <c r="JUK1313" s="1"/>
      <c r="JUL1313" s="1"/>
      <c r="JUM1313" s="1"/>
      <c r="JUN1313" s="1"/>
      <c r="JUO1313" s="1"/>
      <c r="JUP1313" s="1"/>
      <c r="JUQ1313" s="1"/>
      <c r="JUR1313" s="1"/>
      <c r="JUS1313" s="1"/>
      <c r="JUT1313" s="1"/>
      <c r="JUU1313" s="1"/>
      <c r="JUV1313" s="1"/>
      <c r="JUW1313" s="1"/>
      <c r="JUX1313" s="1"/>
      <c r="JUY1313" s="1"/>
      <c r="JUZ1313" s="1"/>
      <c r="JVA1313" s="1"/>
      <c r="JVB1313" s="1"/>
      <c r="JVC1313" s="1"/>
      <c r="JVD1313" s="1"/>
      <c r="JVE1313" s="1"/>
      <c r="JVF1313" s="1"/>
      <c r="JVG1313" s="1"/>
      <c r="JVH1313" s="1"/>
      <c r="JVI1313" s="1"/>
      <c r="JVJ1313" s="1"/>
      <c r="JVK1313" s="1"/>
      <c r="JVL1313" s="1"/>
      <c r="JVM1313" s="1"/>
      <c r="JVN1313" s="1"/>
      <c r="JVO1313" s="1"/>
      <c r="JVP1313" s="1"/>
      <c r="JVQ1313" s="1"/>
      <c r="JVR1313" s="1"/>
      <c r="JVS1313" s="1"/>
      <c r="JVT1313" s="1"/>
      <c r="JVU1313" s="1"/>
      <c r="JVV1313" s="1"/>
      <c r="JVW1313" s="1"/>
      <c r="JVX1313" s="1"/>
      <c r="JVY1313" s="1"/>
      <c r="JVZ1313" s="1"/>
      <c r="JWA1313" s="1"/>
      <c r="JWB1313" s="1"/>
      <c r="JWC1313" s="1"/>
      <c r="JWD1313" s="1"/>
      <c r="JWE1313" s="1"/>
      <c r="JWF1313" s="1"/>
      <c r="JWG1313" s="1"/>
      <c r="JWH1313" s="1"/>
      <c r="JWI1313" s="1"/>
      <c r="JWJ1313" s="1"/>
      <c r="JWK1313" s="1"/>
      <c r="JWL1313" s="1"/>
      <c r="JWM1313" s="1"/>
      <c r="JWN1313" s="1"/>
      <c r="JWO1313" s="1"/>
      <c r="JWP1313" s="1"/>
      <c r="JWQ1313" s="1"/>
      <c r="JWR1313" s="1"/>
      <c r="JWS1313" s="1"/>
      <c r="JWT1313" s="1"/>
      <c r="JWU1313" s="1"/>
      <c r="JWV1313" s="1"/>
      <c r="JWW1313" s="1"/>
      <c r="JWX1313" s="1"/>
      <c r="JWY1313" s="1"/>
      <c r="JWZ1313" s="1"/>
      <c r="JXA1313" s="1"/>
      <c r="JXB1313" s="1"/>
      <c r="JXC1313" s="1"/>
      <c r="JXD1313" s="1"/>
      <c r="JXE1313" s="1"/>
      <c r="JXF1313" s="1"/>
      <c r="JXG1313" s="1"/>
      <c r="JXH1313" s="1"/>
      <c r="JXI1313" s="1"/>
      <c r="JXJ1313" s="1"/>
      <c r="JXK1313" s="1"/>
      <c r="JXL1313" s="1"/>
      <c r="JXM1313" s="1"/>
      <c r="JXN1313" s="1"/>
      <c r="JXO1313" s="1"/>
      <c r="JXP1313" s="1"/>
      <c r="JXQ1313" s="1"/>
      <c r="JXR1313" s="1"/>
      <c r="JXS1313" s="1"/>
      <c r="JXT1313" s="1"/>
      <c r="JXU1313" s="1"/>
      <c r="JXV1313" s="1"/>
      <c r="JXW1313" s="1"/>
      <c r="JXX1313" s="1"/>
      <c r="JXY1313" s="1"/>
      <c r="JXZ1313" s="1"/>
      <c r="JYA1313" s="1"/>
      <c r="JYB1313" s="1"/>
      <c r="JYC1313" s="1"/>
      <c r="JYD1313" s="1"/>
      <c r="JYE1313" s="1"/>
      <c r="JYF1313" s="1"/>
      <c r="JYG1313" s="1"/>
      <c r="JYH1313" s="1"/>
      <c r="JYI1313" s="1"/>
      <c r="JYJ1313" s="1"/>
      <c r="JYK1313" s="1"/>
      <c r="JYL1313" s="1"/>
      <c r="JYM1313" s="1"/>
      <c r="JYN1313" s="1"/>
      <c r="JYO1313" s="1"/>
      <c r="JYP1313" s="1"/>
      <c r="JYQ1313" s="1"/>
      <c r="JYR1313" s="1"/>
      <c r="JYS1313" s="1"/>
      <c r="JYT1313" s="1"/>
      <c r="JYU1313" s="1"/>
      <c r="JYV1313" s="1"/>
      <c r="JYW1313" s="1"/>
      <c r="JYX1313" s="1"/>
      <c r="JYY1313" s="1"/>
      <c r="JYZ1313" s="1"/>
      <c r="JZA1313" s="1"/>
      <c r="JZB1313" s="1"/>
      <c r="JZC1313" s="1"/>
      <c r="JZD1313" s="1"/>
      <c r="JZE1313" s="1"/>
      <c r="JZF1313" s="1"/>
      <c r="JZG1313" s="1"/>
      <c r="JZH1313" s="1"/>
      <c r="JZI1313" s="1"/>
      <c r="JZJ1313" s="1"/>
      <c r="JZK1313" s="1"/>
      <c r="JZL1313" s="1"/>
      <c r="JZM1313" s="1"/>
      <c r="JZN1313" s="1"/>
      <c r="JZO1313" s="1"/>
      <c r="JZP1313" s="1"/>
      <c r="JZQ1313" s="1"/>
      <c r="JZR1313" s="1"/>
      <c r="JZS1313" s="1"/>
      <c r="JZT1313" s="1"/>
      <c r="JZU1313" s="1"/>
      <c r="JZV1313" s="1"/>
      <c r="JZW1313" s="1"/>
      <c r="JZX1313" s="1"/>
      <c r="JZY1313" s="1"/>
      <c r="JZZ1313" s="1"/>
      <c r="KAA1313" s="1"/>
      <c r="KAB1313" s="1"/>
      <c r="KAC1313" s="1"/>
      <c r="KAD1313" s="1"/>
      <c r="KAE1313" s="1"/>
      <c r="KAF1313" s="1"/>
      <c r="KAG1313" s="1"/>
      <c r="KAH1313" s="1"/>
      <c r="KAI1313" s="1"/>
      <c r="KAJ1313" s="1"/>
      <c r="KAK1313" s="1"/>
      <c r="KAL1313" s="1"/>
      <c r="KAM1313" s="1"/>
      <c r="KAN1313" s="1"/>
      <c r="KAO1313" s="1"/>
      <c r="KAP1313" s="1"/>
      <c r="KAQ1313" s="1"/>
      <c r="KAR1313" s="1"/>
      <c r="KAS1313" s="1"/>
      <c r="KAT1313" s="1"/>
      <c r="KAU1313" s="1"/>
      <c r="KAV1313" s="1"/>
      <c r="KAW1313" s="1"/>
      <c r="KAX1313" s="1"/>
      <c r="KAY1313" s="1"/>
      <c r="KAZ1313" s="1"/>
      <c r="KBA1313" s="1"/>
      <c r="KBB1313" s="1"/>
      <c r="KBC1313" s="1"/>
      <c r="KBD1313" s="1"/>
      <c r="KBE1313" s="1"/>
      <c r="KBF1313" s="1"/>
      <c r="KBG1313" s="1"/>
      <c r="KBH1313" s="1"/>
      <c r="KBI1313" s="1"/>
      <c r="KBJ1313" s="1"/>
      <c r="KBK1313" s="1"/>
      <c r="KBL1313" s="1"/>
      <c r="KBM1313" s="1"/>
      <c r="KBN1313" s="1"/>
      <c r="KBO1313" s="1"/>
      <c r="KBP1313" s="1"/>
      <c r="KBQ1313" s="1"/>
      <c r="KBR1313" s="1"/>
      <c r="KBS1313" s="1"/>
      <c r="KBT1313" s="1"/>
      <c r="KBU1313" s="1"/>
      <c r="KBV1313" s="1"/>
      <c r="KBW1313" s="1"/>
      <c r="KBX1313" s="1"/>
      <c r="KBY1313" s="1"/>
      <c r="KBZ1313" s="1"/>
      <c r="KCA1313" s="1"/>
      <c r="KCB1313" s="1"/>
      <c r="KCC1313" s="1"/>
      <c r="KCD1313" s="1"/>
      <c r="KCE1313" s="1"/>
      <c r="KCF1313" s="1"/>
      <c r="KCG1313" s="1"/>
      <c r="KCH1313" s="1"/>
      <c r="KCI1313" s="1"/>
      <c r="KCJ1313" s="1"/>
      <c r="KCK1313" s="1"/>
      <c r="KCL1313" s="1"/>
      <c r="KCM1313" s="1"/>
      <c r="KCN1313" s="1"/>
      <c r="KCO1313" s="1"/>
      <c r="KCP1313" s="1"/>
      <c r="KCQ1313" s="1"/>
      <c r="KCR1313" s="1"/>
      <c r="KCS1313" s="1"/>
      <c r="KCT1313" s="1"/>
      <c r="KCU1313" s="1"/>
      <c r="KCV1313" s="1"/>
      <c r="KCW1313" s="1"/>
      <c r="KCX1313" s="1"/>
      <c r="KCY1313" s="1"/>
      <c r="KCZ1313" s="1"/>
      <c r="KDA1313" s="1"/>
      <c r="KDB1313" s="1"/>
      <c r="KDC1313" s="1"/>
      <c r="KDD1313" s="1"/>
      <c r="KDE1313" s="1"/>
      <c r="KDF1313" s="1"/>
      <c r="KDG1313" s="1"/>
      <c r="KDH1313" s="1"/>
      <c r="KDI1313" s="1"/>
      <c r="KDJ1313" s="1"/>
      <c r="KDK1313" s="1"/>
      <c r="KDL1313" s="1"/>
      <c r="KDM1313" s="1"/>
      <c r="KDN1313" s="1"/>
      <c r="KDO1313" s="1"/>
      <c r="KDP1313" s="1"/>
      <c r="KDQ1313" s="1"/>
      <c r="KDR1313" s="1"/>
      <c r="KDS1313" s="1"/>
      <c r="KDT1313" s="1"/>
      <c r="KDU1313" s="1"/>
      <c r="KDV1313" s="1"/>
      <c r="KDW1313" s="1"/>
      <c r="KDX1313" s="1"/>
      <c r="KDY1313" s="1"/>
      <c r="KDZ1313" s="1"/>
      <c r="KEA1313" s="1"/>
      <c r="KEB1313" s="1"/>
      <c r="KEC1313" s="1"/>
      <c r="KED1313" s="1"/>
      <c r="KEE1313" s="1"/>
      <c r="KEF1313" s="1"/>
      <c r="KEG1313" s="1"/>
      <c r="KEH1313" s="1"/>
      <c r="KEI1313" s="1"/>
      <c r="KEJ1313" s="1"/>
      <c r="KEK1313" s="1"/>
      <c r="KEL1313" s="1"/>
      <c r="KEM1313" s="1"/>
      <c r="KEN1313" s="1"/>
      <c r="KEO1313" s="1"/>
      <c r="KEP1313" s="1"/>
      <c r="KEQ1313" s="1"/>
      <c r="KER1313" s="1"/>
      <c r="KES1313" s="1"/>
      <c r="KET1313" s="1"/>
      <c r="KEU1313" s="1"/>
      <c r="KEV1313" s="1"/>
      <c r="KEW1313" s="1"/>
      <c r="KEX1313" s="1"/>
      <c r="KEY1313" s="1"/>
      <c r="KEZ1313" s="1"/>
      <c r="KFA1313" s="1"/>
      <c r="KFB1313" s="1"/>
      <c r="KFC1313" s="1"/>
      <c r="KFD1313" s="1"/>
      <c r="KFE1313" s="1"/>
      <c r="KFF1313" s="1"/>
      <c r="KFG1313" s="1"/>
      <c r="KFH1313" s="1"/>
      <c r="KFI1313" s="1"/>
      <c r="KFJ1313" s="1"/>
      <c r="KFK1313" s="1"/>
      <c r="KFL1313" s="1"/>
      <c r="KFM1313" s="1"/>
      <c r="KFN1313" s="1"/>
      <c r="KFO1313" s="1"/>
      <c r="KFP1313" s="1"/>
      <c r="KFQ1313" s="1"/>
      <c r="KFR1313" s="1"/>
      <c r="KFS1313" s="1"/>
      <c r="KFT1313" s="1"/>
      <c r="KFU1313" s="1"/>
      <c r="KFV1313" s="1"/>
      <c r="KFW1313" s="1"/>
      <c r="KFX1313" s="1"/>
      <c r="KFY1313" s="1"/>
      <c r="KFZ1313" s="1"/>
      <c r="KGA1313" s="1"/>
      <c r="KGB1313" s="1"/>
      <c r="KGC1313" s="1"/>
      <c r="KGD1313" s="1"/>
      <c r="KGE1313" s="1"/>
      <c r="KGF1313" s="1"/>
      <c r="KGG1313" s="1"/>
      <c r="KGH1313" s="1"/>
      <c r="KGI1313" s="1"/>
      <c r="KGJ1313" s="1"/>
      <c r="KGK1313" s="1"/>
      <c r="KGL1313" s="1"/>
      <c r="KGM1313" s="1"/>
      <c r="KGN1313" s="1"/>
      <c r="KGO1313" s="1"/>
      <c r="KGP1313" s="1"/>
      <c r="KGQ1313" s="1"/>
      <c r="KGR1313" s="1"/>
      <c r="KGS1313" s="1"/>
      <c r="KGT1313" s="1"/>
      <c r="KGU1313" s="1"/>
      <c r="KGV1313" s="1"/>
      <c r="KGW1313" s="1"/>
      <c r="KGX1313" s="1"/>
      <c r="KGY1313" s="1"/>
      <c r="KGZ1313" s="1"/>
      <c r="KHA1313" s="1"/>
      <c r="KHB1313" s="1"/>
      <c r="KHC1313" s="1"/>
      <c r="KHD1313" s="1"/>
      <c r="KHE1313" s="1"/>
      <c r="KHF1313" s="1"/>
      <c r="KHG1313" s="1"/>
      <c r="KHH1313" s="1"/>
      <c r="KHI1313" s="1"/>
      <c r="KHJ1313" s="1"/>
      <c r="KHK1313" s="1"/>
      <c r="KHL1313" s="1"/>
      <c r="KHM1313" s="1"/>
      <c r="KHN1313" s="1"/>
      <c r="KHO1313" s="1"/>
      <c r="KHP1313" s="1"/>
      <c r="KHQ1313" s="1"/>
      <c r="KHR1313" s="1"/>
      <c r="KHS1313" s="1"/>
      <c r="KHT1313" s="1"/>
      <c r="KHU1313" s="1"/>
      <c r="KHV1313" s="1"/>
      <c r="KHW1313" s="1"/>
      <c r="KHX1313" s="1"/>
      <c r="KHY1313" s="1"/>
      <c r="KHZ1313" s="1"/>
      <c r="KIA1313" s="1"/>
      <c r="KIB1313" s="1"/>
      <c r="KIC1313" s="1"/>
      <c r="KID1313" s="1"/>
      <c r="KIE1313" s="1"/>
      <c r="KIF1313" s="1"/>
      <c r="KIG1313" s="1"/>
      <c r="KIH1313" s="1"/>
      <c r="KII1313" s="1"/>
      <c r="KIJ1313" s="1"/>
      <c r="KIK1313" s="1"/>
      <c r="KIL1313" s="1"/>
      <c r="KIM1313" s="1"/>
      <c r="KIN1313" s="1"/>
      <c r="KIO1313" s="1"/>
      <c r="KIP1313" s="1"/>
      <c r="KIQ1313" s="1"/>
      <c r="KIR1313" s="1"/>
      <c r="KIS1313" s="1"/>
      <c r="KIT1313" s="1"/>
      <c r="KIU1313" s="1"/>
      <c r="KIV1313" s="1"/>
      <c r="KIW1313" s="1"/>
      <c r="KIX1313" s="1"/>
      <c r="KIY1313" s="1"/>
      <c r="KIZ1313" s="1"/>
      <c r="KJA1313" s="1"/>
      <c r="KJB1313" s="1"/>
      <c r="KJC1313" s="1"/>
      <c r="KJD1313" s="1"/>
      <c r="KJE1313" s="1"/>
      <c r="KJF1313" s="1"/>
      <c r="KJG1313" s="1"/>
      <c r="KJH1313" s="1"/>
      <c r="KJI1313" s="1"/>
      <c r="KJJ1313" s="1"/>
      <c r="KJK1313" s="1"/>
      <c r="KJL1313" s="1"/>
      <c r="KJM1313" s="1"/>
      <c r="KJN1313" s="1"/>
      <c r="KJO1313" s="1"/>
      <c r="KJP1313" s="1"/>
      <c r="KJQ1313" s="1"/>
      <c r="KJR1313" s="1"/>
      <c r="KJS1313" s="1"/>
      <c r="KJT1313" s="1"/>
      <c r="KJU1313" s="1"/>
      <c r="KJV1313" s="1"/>
      <c r="KJW1313" s="1"/>
      <c r="KJX1313" s="1"/>
      <c r="KJY1313" s="1"/>
      <c r="KJZ1313" s="1"/>
      <c r="KKA1313" s="1"/>
      <c r="KKB1313" s="1"/>
      <c r="KKC1313" s="1"/>
      <c r="KKD1313" s="1"/>
      <c r="KKE1313" s="1"/>
      <c r="KKF1313" s="1"/>
      <c r="KKG1313" s="1"/>
      <c r="KKH1313" s="1"/>
      <c r="KKI1313" s="1"/>
      <c r="KKJ1313" s="1"/>
      <c r="KKK1313" s="1"/>
      <c r="KKL1313" s="1"/>
      <c r="KKM1313" s="1"/>
      <c r="KKN1313" s="1"/>
      <c r="KKO1313" s="1"/>
      <c r="KKP1313" s="1"/>
      <c r="KKQ1313" s="1"/>
      <c r="KKR1313" s="1"/>
      <c r="KKS1313" s="1"/>
      <c r="KKT1313" s="1"/>
      <c r="KKU1313" s="1"/>
      <c r="KKV1313" s="1"/>
      <c r="KKW1313" s="1"/>
      <c r="KKX1313" s="1"/>
      <c r="KKY1313" s="1"/>
      <c r="KKZ1313" s="1"/>
      <c r="KLA1313" s="1"/>
      <c r="KLB1313" s="1"/>
      <c r="KLC1313" s="1"/>
      <c r="KLD1313" s="1"/>
      <c r="KLE1313" s="1"/>
      <c r="KLF1313" s="1"/>
      <c r="KLG1313" s="1"/>
      <c r="KLH1313" s="1"/>
      <c r="KLI1313" s="1"/>
      <c r="KLJ1313" s="1"/>
      <c r="KLK1313" s="1"/>
      <c r="KLL1313" s="1"/>
      <c r="KLM1313" s="1"/>
      <c r="KLN1313" s="1"/>
      <c r="KLO1313" s="1"/>
      <c r="KLP1313" s="1"/>
      <c r="KLQ1313" s="1"/>
      <c r="KLR1313" s="1"/>
      <c r="KLS1313" s="1"/>
      <c r="KLT1313" s="1"/>
      <c r="KLU1313" s="1"/>
      <c r="KLV1313" s="1"/>
      <c r="KLW1313" s="1"/>
      <c r="KLX1313" s="1"/>
      <c r="KLY1313" s="1"/>
      <c r="KLZ1313" s="1"/>
      <c r="KMA1313" s="1"/>
      <c r="KMB1313" s="1"/>
      <c r="KMC1313" s="1"/>
      <c r="KMD1313" s="1"/>
      <c r="KME1313" s="1"/>
      <c r="KMF1313" s="1"/>
      <c r="KMG1313" s="1"/>
      <c r="KMH1313" s="1"/>
      <c r="KMI1313" s="1"/>
      <c r="KMJ1313" s="1"/>
      <c r="KMK1313" s="1"/>
      <c r="KML1313" s="1"/>
      <c r="KMM1313" s="1"/>
      <c r="KMN1313" s="1"/>
      <c r="KMO1313" s="1"/>
      <c r="KMP1313" s="1"/>
      <c r="KMQ1313" s="1"/>
      <c r="KMR1313" s="1"/>
      <c r="KMS1313" s="1"/>
      <c r="KMT1313" s="1"/>
      <c r="KMU1313" s="1"/>
      <c r="KMV1313" s="1"/>
      <c r="KMW1313" s="1"/>
      <c r="KMX1313" s="1"/>
      <c r="KMY1313" s="1"/>
      <c r="KMZ1313" s="1"/>
      <c r="KNA1313" s="1"/>
      <c r="KNB1313" s="1"/>
      <c r="KNC1313" s="1"/>
      <c r="KND1313" s="1"/>
      <c r="KNE1313" s="1"/>
      <c r="KNF1313" s="1"/>
      <c r="KNG1313" s="1"/>
      <c r="KNH1313" s="1"/>
      <c r="KNI1313" s="1"/>
      <c r="KNJ1313" s="1"/>
      <c r="KNK1313" s="1"/>
      <c r="KNL1313" s="1"/>
      <c r="KNM1313" s="1"/>
      <c r="KNN1313" s="1"/>
      <c r="KNO1313" s="1"/>
      <c r="KNP1313" s="1"/>
      <c r="KNQ1313" s="1"/>
      <c r="KNR1313" s="1"/>
      <c r="KNS1313" s="1"/>
      <c r="KNT1313" s="1"/>
      <c r="KNU1313" s="1"/>
      <c r="KNV1313" s="1"/>
      <c r="KNW1313" s="1"/>
      <c r="KNX1313" s="1"/>
      <c r="KNY1313" s="1"/>
      <c r="KNZ1313" s="1"/>
      <c r="KOA1313" s="1"/>
      <c r="KOB1313" s="1"/>
      <c r="KOC1313" s="1"/>
      <c r="KOD1313" s="1"/>
      <c r="KOE1313" s="1"/>
      <c r="KOF1313" s="1"/>
      <c r="KOG1313" s="1"/>
      <c r="KOH1313" s="1"/>
      <c r="KOI1313" s="1"/>
      <c r="KOJ1313" s="1"/>
      <c r="KOK1313" s="1"/>
      <c r="KOL1313" s="1"/>
      <c r="KOM1313" s="1"/>
      <c r="KON1313" s="1"/>
      <c r="KOO1313" s="1"/>
      <c r="KOP1313" s="1"/>
      <c r="KOQ1313" s="1"/>
      <c r="KOR1313" s="1"/>
      <c r="KOS1313" s="1"/>
      <c r="KOT1313" s="1"/>
      <c r="KOU1313" s="1"/>
      <c r="KOV1313" s="1"/>
      <c r="KOW1313" s="1"/>
      <c r="KOX1313" s="1"/>
      <c r="KOY1313" s="1"/>
      <c r="KOZ1313" s="1"/>
      <c r="KPA1313" s="1"/>
      <c r="KPB1313" s="1"/>
      <c r="KPC1313" s="1"/>
      <c r="KPD1313" s="1"/>
      <c r="KPE1313" s="1"/>
      <c r="KPF1313" s="1"/>
      <c r="KPG1313" s="1"/>
      <c r="KPH1313" s="1"/>
      <c r="KPI1313" s="1"/>
      <c r="KPJ1313" s="1"/>
      <c r="KPK1313" s="1"/>
      <c r="KPL1313" s="1"/>
      <c r="KPM1313" s="1"/>
      <c r="KPN1313" s="1"/>
      <c r="KPO1313" s="1"/>
      <c r="KPP1313" s="1"/>
      <c r="KPQ1313" s="1"/>
      <c r="KPR1313" s="1"/>
      <c r="KPS1313" s="1"/>
      <c r="KPT1313" s="1"/>
      <c r="KPU1313" s="1"/>
      <c r="KPV1313" s="1"/>
      <c r="KPW1313" s="1"/>
      <c r="KPX1313" s="1"/>
      <c r="KPY1313" s="1"/>
      <c r="KPZ1313" s="1"/>
      <c r="KQA1313" s="1"/>
      <c r="KQB1313" s="1"/>
      <c r="KQC1313" s="1"/>
      <c r="KQD1313" s="1"/>
      <c r="KQE1313" s="1"/>
      <c r="KQF1313" s="1"/>
      <c r="KQG1313" s="1"/>
      <c r="KQH1313" s="1"/>
      <c r="KQI1313" s="1"/>
      <c r="KQJ1313" s="1"/>
      <c r="KQK1313" s="1"/>
      <c r="KQL1313" s="1"/>
      <c r="KQM1313" s="1"/>
      <c r="KQN1313" s="1"/>
      <c r="KQO1313" s="1"/>
      <c r="KQP1313" s="1"/>
      <c r="KQQ1313" s="1"/>
      <c r="KQR1313" s="1"/>
      <c r="KQS1313" s="1"/>
      <c r="KQT1313" s="1"/>
      <c r="KQU1313" s="1"/>
      <c r="KQV1313" s="1"/>
      <c r="KQW1313" s="1"/>
      <c r="KQX1313" s="1"/>
      <c r="KQY1313" s="1"/>
      <c r="KQZ1313" s="1"/>
      <c r="KRA1313" s="1"/>
      <c r="KRB1313" s="1"/>
      <c r="KRC1313" s="1"/>
      <c r="KRD1313" s="1"/>
      <c r="KRE1313" s="1"/>
      <c r="KRF1313" s="1"/>
      <c r="KRG1313" s="1"/>
      <c r="KRH1313" s="1"/>
      <c r="KRI1313" s="1"/>
      <c r="KRJ1313" s="1"/>
      <c r="KRK1313" s="1"/>
      <c r="KRL1313" s="1"/>
      <c r="KRM1313" s="1"/>
      <c r="KRN1313" s="1"/>
      <c r="KRO1313" s="1"/>
      <c r="KRP1313" s="1"/>
      <c r="KRQ1313" s="1"/>
      <c r="KRR1313" s="1"/>
      <c r="KRS1313" s="1"/>
      <c r="KRT1313" s="1"/>
      <c r="KRU1313" s="1"/>
      <c r="KRV1313" s="1"/>
      <c r="KRW1313" s="1"/>
      <c r="KRX1313" s="1"/>
      <c r="KRY1313" s="1"/>
      <c r="KRZ1313" s="1"/>
      <c r="KSA1313" s="1"/>
      <c r="KSB1313" s="1"/>
      <c r="KSC1313" s="1"/>
      <c r="KSD1313" s="1"/>
      <c r="KSE1313" s="1"/>
      <c r="KSF1313" s="1"/>
      <c r="KSG1313" s="1"/>
      <c r="KSH1313" s="1"/>
      <c r="KSI1313" s="1"/>
      <c r="KSJ1313" s="1"/>
      <c r="KSK1313" s="1"/>
      <c r="KSL1313" s="1"/>
      <c r="KSM1313" s="1"/>
      <c r="KSN1313" s="1"/>
      <c r="KSO1313" s="1"/>
      <c r="KSP1313" s="1"/>
      <c r="KSQ1313" s="1"/>
      <c r="KSR1313" s="1"/>
      <c r="KSS1313" s="1"/>
      <c r="KST1313" s="1"/>
      <c r="KSU1313" s="1"/>
      <c r="KSV1313" s="1"/>
      <c r="KSW1313" s="1"/>
      <c r="KSX1313" s="1"/>
      <c r="KSY1313" s="1"/>
      <c r="KSZ1313" s="1"/>
      <c r="KTA1313" s="1"/>
      <c r="KTB1313" s="1"/>
      <c r="KTC1313" s="1"/>
      <c r="KTD1313" s="1"/>
      <c r="KTE1313" s="1"/>
      <c r="KTF1313" s="1"/>
      <c r="KTG1313" s="1"/>
      <c r="KTH1313" s="1"/>
      <c r="KTI1313" s="1"/>
      <c r="KTJ1313" s="1"/>
      <c r="KTK1313" s="1"/>
      <c r="KTL1313" s="1"/>
      <c r="KTM1313" s="1"/>
      <c r="KTN1313" s="1"/>
      <c r="KTO1313" s="1"/>
      <c r="KTP1313" s="1"/>
      <c r="KTQ1313" s="1"/>
      <c r="KTR1313" s="1"/>
      <c r="KTS1313" s="1"/>
      <c r="KTT1313" s="1"/>
      <c r="KTU1313" s="1"/>
      <c r="KTV1313" s="1"/>
      <c r="KTW1313" s="1"/>
      <c r="KTX1313" s="1"/>
      <c r="KTY1313" s="1"/>
      <c r="KTZ1313" s="1"/>
      <c r="KUA1313" s="1"/>
      <c r="KUB1313" s="1"/>
      <c r="KUC1313" s="1"/>
      <c r="KUD1313" s="1"/>
      <c r="KUE1313" s="1"/>
      <c r="KUF1313" s="1"/>
      <c r="KUG1313" s="1"/>
      <c r="KUH1313" s="1"/>
      <c r="KUI1313" s="1"/>
      <c r="KUJ1313" s="1"/>
      <c r="KUK1313" s="1"/>
      <c r="KUL1313" s="1"/>
      <c r="KUM1313" s="1"/>
      <c r="KUN1313" s="1"/>
      <c r="KUO1313" s="1"/>
      <c r="KUP1313" s="1"/>
      <c r="KUQ1313" s="1"/>
      <c r="KUR1313" s="1"/>
      <c r="KUS1313" s="1"/>
      <c r="KUT1313" s="1"/>
      <c r="KUU1313" s="1"/>
      <c r="KUV1313" s="1"/>
      <c r="KUW1313" s="1"/>
      <c r="KUX1313" s="1"/>
      <c r="KUY1313" s="1"/>
      <c r="KUZ1313" s="1"/>
      <c r="KVA1313" s="1"/>
      <c r="KVB1313" s="1"/>
      <c r="KVC1313" s="1"/>
      <c r="KVD1313" s="1"/>
      <c r="KVE1313" s="1"/>
      <c r="KVF1313" s="1"/>
      <c r="KVG1313" s="1"/>
      <c r="KVH1313" s="1"/>
      <c r="KVI1313" s="1"/>
      <c r="KVJ1313" s="1"/>
      <c r="KVK1313" s="1"/>
      <c r="KVL1313" s="1"/>
      <c r="KVM1313" s="1"/>
      <c r="KVN1313" s="1"/>
      <c r="KVO1313" s="1"/>
      <c r="KVP1313" s="1"/>
      <c r="KVQ1313" s="1"/>
      <c r="KVR1313" s="1"/>
      <c r="KVS1313" s="1"/>
      <c r="KVT1313" s="1"/>
      <c r="KVU1313" s="1"/>
      <c r="KVV1313" s="1"/>
      <c r="KVW1313" s="1"/>
      <c r="KVX1313" s="1"/>
      <c r="KVY1313" s="1"/>
      <c r="KVZ1313" s="1"/>
      <c r="KWA1313" s="1"/>
      <c r="KWB1313" s="1"/>
      <c r="KWC1313" s="1"/>
      <c r="KWD1313" s="1"/>
      <c r="KWE1313" s="1"/>
      <c r="KWF1313" s="1"/>
      <c r="KWG1313" s="1"/>
      <c r="KWH1313" s="1"/>
      <c r="KWI1313" s="1"/>
      <c r="KWJ1313" s="1"/>
      <c r="KWK1313" s="1"/>
      <c r="KWL1313" s="1"/>
      <c r="KWM1313" s="1"/>
      <c r="KWN1313" s="1"/>
      <c r="KWO1313" s="1"/>
      <c r="KWP1313" s="1"/>
      <c r="KWQ1313" s="1"/>
      <c r="KWR1313" s="1"/>
      <c r="KWS1313" s="1"/>
      <c r="KWT1313" s="1"/>
      <c r="KWU1313" s="1"/>
      <c r="KWV1313" s="1"/>
      <c r="KWW1313" s="1"/>
      <c r="KWX1313" s="1"/>
      <c r="KWY1313" s="1"/>
      <c r="KWZ1313" s="1"/>
      <c r="KXA1313" s="1"/>
      <c r="KXB1313" s="1"/>
      <c r="KXC1313" s="1"/>
      <c r="KXD1313" s="1"/>
      <c r="KXE1313" s="1"/>
      <c r="KXF1313" s="1"/>
      <c r="KXG1313" s="1"/>
      <c r="KXH1313" s="1"/>
      <c r="KXI1313" s="1"/>
      <c r="KXJ1313" s="1"/>
      <c r="KXK1313" s="1"/>
      <c r="KXL1313" s="1"/>
      <c r="KXM1313" s="1"/>
      <c r="KXN1313" s="1"/>
      <c r="KXO1313" s="1"/>
      <c r="KXP1313" s="1"/>
      <c r="KXQ1313" s="1"/>
      <c r="KXR1313" s="1"/>
      <c r="KXS1313" s="1"/>
      <c r="KXT1313" s="1"/>
      <c r="KXU1313" s="1"/>
      <c r="KXV1313" s="1"/>
      <c r="KXW1313" s="1"/>
      <c r="KXX1313" s="1"/>
      <c r="KXY1313" s="1"/>
      <c r="KXZ1313" s="1"/>
      <c r="KYA1313" s="1"/>
      <c r="KYB1313" s="1"/>
      <c r="KYC1313" s="1"/>
      <c r="KYD1313" s="1"/>
      <c r="KYE1313" s="1"/>
      <c r="KYF1313" s="1"/>
      <c r="KYG1313" s="1"/>
      <c r="KYH1313" s="1"/>
      <c r="KYI1313" s="1"/>
      <c r="KYJ1313" s="1"/>
      <c r="KYK1313" s="1"/>
      <c r="KYL1313" s="1"/>
      <c r="KYM1313" s="1"/>
      <c r="KYN1313" s="1"/>
      <c r="KYO1313" s="1"/>
      <c r="KYP1313" s="1"/>
      <c r="KYQ1313" s="1"/>
      <c r="KYR1313" s="1"/>
      <c r="KYS1313" s="1"/>
      <c r="KYT1313" s="1"/>
      <c r="KYU1313" s="1"/>
      <c r="KYV1313" s="1"/>
      <c r="KYW1313" s="1"/>
      <c r="KYX1313" s="1"/>
      <c r="KYY1313" s="1"/>
      <c r="KYZ1313" s="1"/>
      <c r="KZA1313" s="1"/>
      <c r="KZB1313" s="1"/>
      <c r="KZC1313" s="1"/>
      <c r="KZD1313" s="1"/>
      <c r="KZE1313" s="1"/>
      <c r="KZF1313" s="1"/>
      <c r="KZG1313" s="1"/>
      <c r="KZH1313" s="1"/>
      <c r="KZI1313" s="1"/>
      <c r="KZJ1313" s="1"/>
      <c r="KZK1313" s="1"/>
      <c r="KZL1313" s="1"/>
      <c r="KZM1313" s="1"/>
      <c r="KZN1313" s="1"/>
      <c r="KZO1313" s="1"/>
      <c r="KZP1313" s="1"/>
      <c r="KZQ1313" s="1"/>
      <c r="KZR1313" s="1"/>
      <c r="KZS1313" s="1"/>
      <c r="KZT1313" s="1"/>
      <c r="KZU1313" s="1"/>
      <c r="KZV1313" s="1"/>
      <c r="KZW1313" s="1"/>
      <c r="KZX1313" s="1"/>
      <c r="KZY1313" s="1"/>
      <c r="KZZ1313" s="1"/>
      <c r="LAA1313" s="1"/>
      <c r="LAB1313" s="1"/>
      <c r="LAC1313" s="1"/>
      <c r="LAD1313" s="1"/>
      <c r="LAE1313" s="1"/>
      <c r="LAF1313" s="1"/>
      <c r="LAG1313" s="1"/>
      <c r="LAH1313" s="1"/>
      <c r="LAI1313" s="1"/>
      <c r="LAJ1313" s="1"/>
      <c r="LAK1313" s="1"/>
      <c r="LAL1313" s="1"/>
      <c r="LAM1313" s="1"/>
      <c r="LAN1313" s="1"/>
      <c r="LAO1313" s="1"/>
      <c r="LAP1313" s="1"/>
      <c r="LAQ1313" s="1"/>
      <c r="LAR1313" s="1"/>
      <c r="LAS1313" s="1"/>
      <c r="LAT1313" s="1"/>
      <c r="LAU1313" s="1"/>
      <c r="LAV1313" s="1"/>
      <c r="LAW1313" s="1"/>
      <c r="LAX1313" s="1"/>
      <c r="LAY1313" s="1"/>
      <c r="LAZ1313" s="1"/>
      <c r="LBA1313" s="1"/>
      <c r="LBB1313" s="1"/>
      <c r="LBC1313" s="1"/>
      <c r="LBD1313" s="1"/>
      <c r="LBE1313" s="1"/>
      <c r="LBF1313" s="1"/>
      <c r="LBG1313" s="1"/>
      <c r="LBH1313" s="1"/>
      <c r="LBI1313" s="1"/>
      <c r="LBJ1313" s="1"/>
      <c r="LBK1313" s="1"/>
      <c r="LBL1313" s="1"/>
      <c r="LBM1313" s="1"/>
      <c r="LBN1313" s="1"/>
      <c r="LBO1313" s="1"/>
      <c r="LBP1313" s="1"/>
      <c r="LBQ1313" s="1"/>
      <c r="LBR1313" s="1"/>
      <c r="LBS1313" s="1"/>
      <c r="LBT1313" s="1"/>
      <c r="LBU1313" s="1"/>
      <c r="LBV1313" s="1"/>
      <c r="LBW1313" s="1"/>
      <c r="LBX1313" s="1"/>
      <c r="LBY1313" s="1"/>
      <c r="LBZ1313" s="1"/>
      <c r="LCA1313" s="1"/>
      <c r="LCB1313" s="1"/>
      <c r="LCC1313" s="1"/>
      <c r="LCD1313" s="1"/>
      <c r="LCE1313" s="1"/>
      <c r="LCF1313" s="1"/>
      <c r="LCG1313" s="1"/>
      <c r="LCH1313" s="1"/>
      <c r="LCI1313" s="1"/>
      <c r="LCJ1313" s="1"/>
      <c r="LCK1313" s="1"/>
      <c r="LCL1313" s="1"/>
      <c r="LCM1313" s="1"/>
      <c r="LCN1313" s="1"/>
      <c r="LCO1313" s="1"/>
      <c r="LCP1313" s="1"/>
      <c r="LCQ1313" s="1"/>
      <c r="LCR1313" s="1"/>
      <c r="LCS1313" s="1"/>
      <c r="LCT1313" s="1"/>
      <c r="LCU1313" s="1"/>
      <c r="LCV1313" s="1"/>
      <c r="LCW1313" s="1"/>
      <c r="LCX1313" s="1"/>
      <c r="LCY1313" s="1"/>
      <c r="LCZ1313" s="1"/>
      <c r="LDA1313" s="1"/>
      <c r="LDB1313" s="1"/>
      <c r="LDC1313" s="1"/>
      <c r="LDD1313" s="1"/>
      <c r="LDE1313" s="1"/>
      <c r="LDF1313" s="1"/>
      <c r="LDG1313" s="1"/>
      <c r="LDH1313" s="1"/>
      <c r="LDI1313" s="1"/>
      <c r="LDJ1313" s="1"/>
      <c r="LDK1313" s="1"/>
      <c r="LDL1313" s="1"/>
      <c r="LDM1313" s="1"/>
      <c r="LDN1313" s="1"/>
      <c r="LDO1313" s="1"/>
      <c r="LDP1313" s="1"/>
      <c r="LDQ1313" s="1"/>
      <c r="LDR1313" s="1"/>
      <c r="LDS1313" s="1"/>
      <c r="LDT1313" s="1"/>
      <c r="LDU1313" s="1"/>
      <c r="LDV1313" s="1"/>
      <c r="LDW1313" s="1"/>
      <c r="LDX1313" s="1"/>
      <c r="LDY1313" s="1"/>
      <c r="LDZ1313" s="1"/>
      <c r="LEA1313" s="1"/>
      <c r="LEB1313" s="1"/>
      <c r="LEC1313" s="1"/>
      <c r="LED1313" s="1"/>
      <c r="LEE1313" s="1"/>
      <c r="LEF1313" s="1"/>
      <c r="LEG1313" s="1"/>
      <c r="LEH1313" s="1"/>
      <c r="LEI1313" s="1"/>
      <c r="LEJ1313" s="1"/>
      <c r="LEK1313" s="1"/>
      <c r="LEL1313" s="1"/>
      <c r="LEM1313" s="1"/>
      <c r="LEN1313" s="1"/>
      <c r="LEO1313" s="1"/>
      <c r="LEP1313" s="1"/>
      <c r="LEQ1313" s="1"/>
      <c r="LER1313" s="1"/>
      <c r="LES1313" s="1"/>
      <c r="LET1313" s="1"/>
      <c r="LEU1313" s="1"/>
      <c r="LEV1313" s="1"/>
      <c r="LEW1313" s="1"/>
      <c r="LEX1313" s="1"/>
      <c r="LEY1313" s="1"/>
      <c r="LEZ1313" s="1"/>
      <c r="LFA1313" s="1"/>
      <c r="LFB1313" s="1"/>
      <c r="LFC1313" s="1"/>
      <c r="LFD1313" s="1"/>
      <c r="LFE1313" s="1"/>
      <c r="LFF1313" s="1"/>
      <c r="LFG1313" s="1"/>
      <c r="LFH1313" s="1"/>
      <c r="LFI1313" s="1"/>
      <c r="LFJ1313" s="1"/>
      <c r="LFK1313" s="1"/>
      <c r="LFL1313" s="1"/>
      <c r="LFM1313" s="1"/>
      <c r="LFN1313" s="1"/>
      <c r="LFO1313" s="1"/>
      <c r="LFP1313" s="1"/>
      <c r="LFQ1313" s="1"/>
      <c r="LFR1313" s="1"/>
      <c r="LFS1313" s="1"/>
      <c r="LFT1313" s="1"/>
      <c r="LFU1313" s="1"/>
      <c r="LFV1313" s="1"/>
      <c r="LFW1313" s="1"/>
      <c r="LFX1313" s="1"/>
      <c r="LFY1313" s="1"/>
      <c r="LFZ1313" s="1"/>
      <c r="LGA1313" s="1"/>
      <c r="LGB1313" s="1"/>
      <c r="LGC1313" s="1"/>
      <c r="LGD1313" s="1"/>
      <c r="LGE1313" s="1"/>
      <c r="LGF1313" s="1"/>
      <c r="LGG1313" s="1"/>
      <c r="LGH1313" s="1"/>
      <c r="LGI1313" s="1"/>
      <c r="LGJ1313" s="1"/>
      <c r="LGK1313" s="1"/>
      <c r="LGL1313" s="1"/>
      <c r="LGM1313" s="1"/>
      <c r="LGN1313" s="1"/>
      <c r="LGO1313" s="1"/>
      <c r="LGP1313" s="1"/>
      <c r="LGQ1313" s="1"/>
      <c r="LGR1313" s="1"/>
      <c r="LGS1313" s="1"/>
      <c r="LGT1313" s="1"/>
      <c r="LGU1313" s="1"/>
      <c r="LGV1313" s="1"/>
      <c r="LGW1313" s="1"/>
      <c r="LGX1313" s="1"/>
      <c r="LGY1313" s="1"/>
      <c r="LGZ1313" s="1"/>
      <c r="LHA1313" s="1"/>
      <c r="LHB1313" s="1"/>
      <c r="LHC1313" s="1"/>
      <c r="LHD1313" s="1"/>
      <c r="LHE1313" s="1"/>
      <c r="LHF1313" s="1"/>
      <c r="LHG1313" s="1"/>
      <c r="LHH1313" s="1"/>
      <c r="LHI1313" s="1"/>
      <c r="LHJ1313" s="1"/>
      <c r="LHK1313" s="1"/>
      <c r="LHL1313" s="1"/>
      <c r="LHM1313" s="1"/>
      <c r="LHN1313" s="1"/>
      <c r="LHO1313" s="1"/>
      <c r="LHP1313" s="1"/>
      <c r="LHQ1313" s="1"/>
      <c r="LHR1313" s="1"/>
      <c r="LHS1313" s="1"/>
      <c r="LHT1313" s="1"/>
      <c r="LHU1313" s="1"/>
      <c r="LHV1313" s="1"/>
      <c r="LHW1313" s="1"/>
      <c r="LHX1313" s="1"/>
      <c r="LHY1313" s="1"/>
      <c r="LHZ1313" s="1"/>
      <c r="LIA1313" s="1"/>
      <c r="LIB1313" s="1"/>
      <c r="LIC1313" s="1"/>
      <c r="LID1313" s="1"/>
      <c r="LIE1313" s="1"/>
      <c r="LIF1313" s="1"/>
      <c r="LIG1313" s="1"/>
      <c r="LIH1313" s="1"/>
      <c r="LII1313" s="1"/>
      <c r="LIJ1313" s="1"/>
      <c r="LIK1313" s="1"/>
      <c r="LIL1313" s="1"/>
      <c r="LIM1313" s="1"/>
      <c r="LIN1313" s="1"/>
      <c r="LIO1313" s="1"/>
      <c r="LIP1313" s="1"/>
      <c r="LIQ1313" s="1"/>
      <c r="LIR1313" s="1"/>
      <c r="LIS1313" s="1"/>
      <c r="LIT1313" s="1"/>
      <c r="LIU1313" s="1"/>
      <c r="LIV1313" s="1"/>
      <c r="LIW1313" s="1"/>
      <c r="LIX1313" s="1"/>
      <c r="LIY1313" s="1"/>
      <c r="LIZ1313" s="1"/>
      <c r="LJA1313" s="1"/>
      <c r="LJB1313" s="1"/>
      <c r="LJC1313" s="1"/>
      <c r="LJD1313" s="1"/>
      <c r="LJE1313" s="1"/>
      <c r="LJF1313" s="1"/>
      <c r="LJG1313" s="1"/>
      <c r="LJH1313" s="1"/>
      <c r="LJI1313" s="1"/>
      <c r="LJJ1313" s="1"/>
      <c r="LJK1313" s="1"/>
      <c r="LJL1313" s="1"/>
      <c r="LJM1313" s="1"/>
      <c r="LJN1313" s="1"/>
      <c r="LJO1313" s="1"/>
      <c r="LJP1313" s="1"/>
      <c r="LJQ1313" s="1"/>
      <c r="LJR1313" s="1"/>
      <c r="LJS1313" s="1"/>
      <c r="LJT1313" s="1"/>
      <c r="LJU1313" s="1"/>
      <c r="LJV1313" s="1"/>
      <c r="LJW1313" s="1"/>
      <c r="LJX1313" s="1"/>
      <c r="LJY1313" s="1"/>
      <c r="LJZ1313" s="1"/>
      <c r="LKA1313" s="1"/>
      <c r="LKB1313" s="1"/>
      <c r="LKC1313" s="1"/>
      <c r="LKD1313" s="1"/>
      <c r="LKE1313" s="1"/>
      <c r="LKF1313" s="1"/>
      <c r="LKG1313" s="1"/>
      <c r="LKH1313" s="1"/>
      <c r="LKI1313" s="1"/>
      <c r="LKJ1313" s="1"/>
      <c r="LKK1313" s="1"/>
      <c r="LKL1313" s="1"/>
      <c r="LKM1313" s="1"/>
      <c r="LKN1313" s="1"/>
      <c r="LKO1313" s="1"/>
      <c r="LKP1313" s="1"/>
      <c r="LKQ1313" s="1"/>
      <c r="LKR1313" s="1"/>
      <c r="LKS1313" s="1"/>
      <c r="LKT1313" s="1"/>
      <c r="LKU1313" s="1"/>
      <c r="LKV1313" s="1"/>
      <c r="LKW1313" s="1"/>
      <c r="LKX1313" s="1"/>
      <c r="LKY1313" s="1"/>
      <c r="LKZ1313" s="1"/>
      <c r="LLA1313" s="1"/>
      <c r="LLB1313" s="1"/>
      <c r="LLC1313" s="1"/>
      <c r="LLD1313" s="1"/>
      <c r="LLE1313" s="1"/>
      <c r="LLF1313" s="1"/>
      <c r="LLG1313" s="1"/>
      <c r="LLH1313" s="1"/>
      <c r="LLI1313" s="1"/>
      <c r="LLJ1313" s="1"/>
      <c r="LLK1313" s="1"/>
      <c r="LLL1313" s="1"/>
      <c r="LLM1313" s="1"/>
      <c r="LLN1313" s="1"/>
      <c r="LLO1313" s="1"/>
      <c r="LLP1313" s="1"/>
      <c r="LLQ1313" s="1"/>
      <c r="LLR1313" s="1"/>
      <c r="LLS1313" s="1"/>
      <c r="LLT1313" s="1"/>
      <c r="LLU1313" s="1"/>
      <c r="LLV1313" s="1"/>
      <c r="LLW1313" s="1"/>
      <c r="LLX1313" s="1"/>
      <c r="LLY1313" s="1"/>
      <c r="LLZ1313" s="1"/>
      <c r="LMA1313" s="1"/>
      <c r="LMB1313" s="1"/>
      <c r="LMC1313" s="1"/>
      <c r="LMD1313" s="1"/>
      <c r="LME1313" s="1"/>
      <c r="LMF1313" s="1"/>
      <c r="LMG1313" s="1"/>
      <c r="LMH1313" s="1"/>
      <c r="LMI1313" s="1"/>
      <c r="LMJ1313" s="1"/>
      <c r="LMK1313" s="1"/>
      <c r="LML1313" s="1"/>
      <c r="LMM1313" s="1"/>
      <c r="LMN1313" s="1"/>
      <c r="LMO1313" s="1"/>
      <c r="LMP1313" s="1"/>
      <c r="LMQ1313" s="1"/>
      <c r="LMR1313" s="1"/>
      <c r="LMS1313" s="1"/>
      <c r="LMT1313" s="1"/>
      <c r="LMU1313" s="1"/>
      <c r="LMV1313" s="1"/>
      <c r="LMW1313" s="1"/>
      <c r="LMX1313" s="1"/>
      <c r="LMY1313" s="1"/>
      <c r="LMZ1313" s="1"/>
      <c r="LNA1313" s="1"/>
      <c r="LNB1313" s="1"/>
      <c r="LNC1313" s="1"/>
      <c r="LND1313" s="1"/>
      <c r="LNE1313" s="1"/>
      <c r="LNF1313" s="1"/>
      <c r="LNG1313" s="1"/>
      <c r="LNH1313" s="1"/>
      <c r="LNI1313" s="1"/>
      <c r="LNJ1313" s="1"/>
      <c r="LNK1313" s="1"/>
      <c r="LNL1313" s="1"/>
      <c r="LNM1313" s="1"/>
      <c r="LNN1313" s="1"/>
      <c r="LNO1313" s="1"/>
      <c r="LNP1313" s="1"/>
      <c r="LNQ1313" s="1"/>
      <c r="LNR1313" s="1"/>
      <c r="LNS1313" s="1"/>
      <c r="LNT1313" s="1"/>
      <c r="LNU1313" s="1"/>
      <c r="LNV1313" s="1"/>
      <c r="LNW1313" s="1"/>
      <c r="LNX1313" s="1"/>
      <c r="LNY1313" s="1"/>
      <c r="LNZ1313" s="1"/>
      <c r="LOA1313" s="1"/>
      <c r="LOB1313" s="1"/>
      <c r="LOC1313" s="1"/>
      <c r="LOD1313" s="1"/>
      <c r="LOE1313" s="1"/>
      <c r="LOF1313" s="1"/>
      <c r="LOG1313" s="1"/>
      <c r="LOH1313" s="1"/>
      <c r="LOI1313" s="1"/>
      <c r="LOJ1313" s="1"/>
      <c r="LOK1313" s="1"/>
      <c r="LOL1313" s="1"/>
      <c r="LOM1313" s="1"/>
      <c r="LON1313" s="1"/>
      <c r="LOO1313" s="1"/>
      <c r="LOP1313" s="1"/>
      <c r="LOQ1313" s="1"/>
      <c r="LOR1313" s="1"/>
      <c r="LOS1313" s="1"/>
      <c r="LOT1313" s="1"/>
      <c r="LOU1313" s="1"/>
      <c r="LOV1313" s="1"/>
      <c r="LOW1313" s="1"/>
      <c r="LOX1313" s="1"/>
      <c r="LOY1313" s="1"/>
      <c r="LOZ1313" s="1"/>
      <c r="LPA1313" s="1"/>
      <c r="LPB1313" s="1"/>
      <c r="LPC1313" s="1"/>
      <c r="LPD1313" s="1"/>
      <c r="LPE1313" s="1"/>
      <c r="LPF1313" s="1"/>
      <c r="LPG1313" s="1"/>
      <c r="LPH1313" s="1"/>
      <c r="LPI1313" s="1"/>
      <c r="LPJ1313" s="1"/>
      <c r="LPK1313" s="1"/>
      <c r="LPL1313" s="1"/>
      <c r="LPM1313" s="1"/>
      <c r="LPN1313" s="1"/>
      <c r="LPO1313" s="1"/>
      <c r="LPP1313" s="1"/>
      <c r="LPQ1313" s="1"/>
      <c r="LPR1313" s="1"/>
      <c r="LPS1313" s="1"/>
      <c r="LPT1313" s="1"/>
      <c r="LPU1313" s="1"/>
      <c r="LPV1313" s="1"/>
      <c r="LPW1313" s="1"/>
      <c r="LPX1313" s="1"/>
      <c r="LPY1313" s="1"/>
      <c r="LPZ1313" s="1"/>
      <c r="LQA1313" s="1"/>
      <c r="LQB1313" s="1"/>
      <c r="LQC1313" s="1"/>
      <c r="LQD1313" s="1"/>
      <c r="LQE1313" s="1"/>
      <c r="LQF1313" s="1"/>
      <c r="LQG1313" s="1"/>
      <c r="LQH1313" s="1"/>
      <c r="LQI1313" s="1"/>
      <c r="LQJ1313" s="1"/>
      <c r="LQK1313" s="1"/>
      <c r="LQL1313" s="1"/>
      <c r="LQM1313" s="1"/>
      <c r="LQN1313" s="1"/>
      <c r="LQO1313" s="1"/>
      <c r="LQP1313" s="1"/>
      <c r="LQQ1313" s="1"/>
      <c r="LQR1313" s="1"/>
      <c r="LQS1313" s="1"/>
      <c r="LQT1313" s="1"/>
      <c r="LQU1313" s="1"/>
      <c r="LQV1313" s="1"/>
      <c r="LQW1313" s="1"/>
      <c r="LQX1313" s="1"/>
      <c r="LQY1313" s="1"/>
      <c r="LQZ1313" s="1"/>
      <c r="LRA1313" s="1"/>
      <c r="LRB1313" s="1"/>
      <c r="LRC1313" s="1"/>
      <c r="LRD1313" s="1"/>
      <c r="LRE1313" s="1"/>
      <c r="LRF1313" s="1"/>
      <c r="LRG1313" s="1"/>
      <c r="LRH1313" s="1"/>
      <c r="LRI1313" s="1"/>
      <c r="LRJ1313" s="1"/>
      <c r="LRK1313" s="1"/>
      <c r="LRL1313" s="1"/>
      <c r="LRM1313" s="1"/>
      <c r="LRN1313" s="1"/>
      <c r="LRO1313" s="1"/>
      <c r="LRP1313" s="1"/>
      <c r="LRQ1313" s="1"/>
      <c r="LRR1313" s="1"/>
      <c r="LRS1313" s="1"/>
      <c r="LRT1313" s="1"/>
      <c r="LRU1313" s="1"/>
      <c r="LRV1313" s="1"/>
      <c r="LRW1313" s="1"/>
      <c r="LRX1313" s="1"/>
      <c r="LRY1313" s="1"/>
      <c r="LRZ1313" s="1"/>
      <c r="LSA1313" s="1"/>
      <c r="LSB1313" s="1"/>
      <c r="LSC1313" s="1"/>
      <c r="LSD1313" s="1"/>
      <c r="LSE1313" s="1"/>
      <c r="LSF1313" s="1"/>
      <c r="LSG1313" s="1"/>
      <c r="LSH1313" s="1"/>
      <c r="LSI1313" s="1"/>
      <c r="LSJ1313" s="1"/>
      <c r="LSK1313" s="1"/>
      <c r="LSL1313" s="1"/>
      <c r="LSM1313" s="1"/>
      <c r="LSN1313" s="1"/>
      <c r="LSO1313" s="1"/>
      <c r="LSP1313" s="1"/>
      <c r="LSQ1313" s="1"/>
      <c r="LSR1313" s="1"/>
      <c r="LSS1313" s="1"/>
      <c r="LST1313" s="1"/>
      <c r="LSU1313" s="1"/>
      <c r="LSV1313" s="1"/>
      <c r="LSW1313" s="1"/>
      <c r="LSX1313" s="1"/>
      <c r="LSY1313" s="1"/>
      <c r="LSZ1313" s="1"/>
      <c r="LTA1313" s="1"/>
      <c r="LTB1313" s="1"/>
      <c r="LTC1313" s="1"/>
      <c r="LTD1313" s="1"/>
      <c r="LTE1313" s="1"/>
      <c r="LTF1313" s="1"/>
      <c r="LTG1313" s="1"/>
      <c r="LTH1313" s="1"/>
      <c r="LTI1313" s="1"/>
      <c r="LTJ1313" s="1"/>
      <c r="LTK1313" s="1"/>
      <c r="LTL1313" s="1"/>
      <c r="LTM1313" s="1"/>
      <c r="LTN1313" s="1"/>
      <c r="LTO1313" s="1"/>
      <c r="LTP1313" s="1"/>
      <c r="LTQ1313" s="1"/>
      <c r="LTR1313" s="1"/>
      <c r="LTS1313" s="1"/>
      <c r="LTT1313" s="1"/>
      <c r="LTU1313" s="1"/>
      <c r="LTV1313" s="1"/>
      <c r="LTW1313" s="1"/>
      <c r="LTX1313" s="1"/>
      <c r="LTY1313" s="1"/>
      <c r="LTZ1313" s="1"/>
      <c r="LUA1313" s="1"/>
      <c r="LUB1313" s="1"/>
      <c r="LUC1313" s="1"/>
      <c r="LUD1313" s="1"/>
      <c r="LUE1313" s="1"/>
      <c r="LUF1313" s="1"/>
      <c r="LUG1313" s="1"/>
      <c r="LUH1313" s="1"/>
      <c r="LUI1313" s="1"/>
      <c r="LUJ1313" s="1"/>
      <c r="LUK1313" s="1"/>
      <c r="LUL1313" s="1"/>
      <c r="LUM1313" s="1"/>
      <c r="LUN1313" s="1"/>
      <c r="LUO1313" s="1"/>
      <c r="LUP1313" s="1"/>
      <c r="LUQ1313" s="1"/>
      <c r="LUR1313" s="1"/>
      <c r="LUS1313" s="1"/>
      <c r="LUT1313" s="1"/>
      <c r="LUU1313" s="1"/>
      <c r="LUV1313" s="1"/>
      <c r="LUW1313" s="1"/>
      <c r="LUX1313" s="1"/>
      <c r="LUY1313" s="1"/>
      <c r="LUZ1313" s="1"/>
      <c r="LVA1313" s="1"/>
      <c r="LVB1313" s="1"/>
      <c r="LVC1313" s="1"/>
      <c r="LVD1313" s="1"/>
      <c r="LVE1313" s="1"/>
      <c r="LVF1313" s="1"/>
      <c r="LVG1313" s="1"/>
      <c r="LVH1313" s="1"/>
      <c r="LVI1313" s="1"/>
      <c r="LVJ1313" s="1"/>
      <c r="LVK1313" s="1"/>
      <c r="LVL1313" s="1"/>
      <c r="LVM1313" s="1"/>
      <c r="LVN1313" s="1"/>
      <c r="LVO1313" s="1"/>
      <c r="LVP1313" s="1"/>
      <c r="LVQ1313" s="1"/>
      <c r="LVR1313" s="1"/>
      <c r="LVS1313" s="1"/>
      <c r="LVT1313" s="1"/>
      <c r="LVU1313" s="1"/>
      <c r="LVV1313" s="1"/>
      <c r="LVW1313" s="1"/>
      <c r="LVX1313" s="1"/>
      <c r="LVY1313" s="1"/>
      <c r="LVZ1313" s="1"/>
      <c r="LWA1313" s="1"/>
      <c r="LWB1313" s="1"/>
      <c r="LWC1313" s="1"/>
      <c r="LWD1313" s="1"/>
      <c r="LWE1313" s="1"/>
      <c r="LWF1313" s="1"/>
      <c r="LWG1313" s="1"/>
      <c r="LWH1313" s="1"/>
      <c r="LWI1313" s="1"/>
      <c r="LWJ1313" s="1"/>
      <c r="LWK1313" s="1"/>
      <c r="LWL1313" s="1"/>
      <c r="LWM1313" s="1"/>
      <c r="LWN1313" s="1"/>
      <c r="LWO1313" s="1"/>
      <c r="LWP1313" s="1"/>
      <c r="LWQ1313" s="1"/>
      <c r="LWR1313" s="1"/>
      <c r="LWS1313" s="1"/>
      <c r="LWT1313" s="1"/>
      <c r="LWU1313" s="1"/>
      <c r="LWV1313" s="1"/>
      <c r="LWW1313" s="1"/>
      <c r="LWX1313" s="1"/>
      <c r="LWY1313" s="1"/>
      <c r="LWZ1313" s="1"/>
      <c r="LXA1313" s="1"/>
      <c r="LXB1313" s="1"/>
      <c r="LXC1313" s="1"/>
      <c r="LXD1313" s="1"/>
      <c r="LXE1313" s="1"/>
      <c r="LXF1313" s="1"/>
      <c r="LXG1313" s="1"/>
      <c r="LXH1313" s="1"/>
      <c r="LXI1313" s="1"/>
      <c r="LXJ1313" s="1"/>
      <c r="LXK1313" s="1"/>
      <c r="LXL1313" s="1"/>
      <c r="LXM1313" s="1"/>
      <c r="LXN1313" s="1"/>
      <c r="LXO1313" s="1"/>
      <c r="LXP1313" s="1"/>
      <c r="LXQ1313" s="1"/>
      <c r="LXR1313" s="1"/>
      <c r="LXS1313" s="1"/>
      <c r="LXT1313" s="1"/>
      <c r="LXU1313" s="1"/>
      <c r="LXV1313" s="1"/>
      <c r="LXW1313" s="1"/>
      <c r="LXX1313" s="1"/>
      <c r="LXY1313" s="1"/>
      <c r="LXZ1313" s="1"/>
      <c r="LYA1313" s="1"/>
      <c r="LYB1313" s="1"/>
      <c r="LYC1313" s="1"/>
      <c r="LYD1313" s="1"/>
      <c r="LYE1313" s="1"/>
      <c r="LYF1313" s="1"/>
      <c r="LYG1313" s="1"/>
      <c r="LYH1313" s="1"/>
      <c r="LYI1313" s="1"/>
      <c r="LYJ1313" s="1"/>
      <c r="LYK1313" s="1"/>
      <c r="LYL1313" s="1"/>
      <c r="LYM1313" s="1"/>
      <c r="LYN1313" s="1"/>
      <c r="LYO1313" s="1"/>
      <c r="LYP1313" s="1"/>
      <c r="LYQ1313" s="1"/>
      <c r="LYR1313" s="1"/>
      <c r="LYS1313" s="1"/>
      <c r="LYT1313" s="1"/>
      <c r="LYU1313" s="1"/>
      <c r="LYV1313" s="1"/>
      <c r="LYW1313" s="1"/>
      <c r="LYX1313" s="1"/>
      <c r="LYY1313" s="1"/>
      <c r="LYZ1313" s="1"/>
      <c r="LZA1313" s="1"/>
      <c r="LZB1313" s="1"/>
      <c r="LZC1313" s="1"/>
      <c r="LZD1313" s="1"/>
      <c r="LZE1313" s="1"/>
      <c r="LZF1313" s="1"/>
      <c r="LZG1313" s="1"/>
      <c r="LZH1313" s="1"/>
      <c r="LZI1313" s="1"/>
      <c r="LZJ1313" s="1"/>
      <c r="LZK1313" s="1"/>
      <c r="LZL1313" s="1"/>
      <c r="LZM1313" s="1"/>
      <c r="LZN1313" s="1"/>
      <c r="LZO1313" s="1"/>
      <c r="LZP1313" s="1"/>
      <c r="LZQ1313" s="1"/>
      <c r="LZR1313" s="1"/>
      <c r="LZS1313" s="1"/>
      <c r="LZT1313" s="1"/>
      <c r="LZU1313" s="1"/>
      <c r="LZV1313" s="1"/>
      <c r="LZW1313" s="1"/>
      <c r="LZX1313" s="1"/>
      <c r="LZY1313" s="1"/>
      <c r="LZZ1313" s="1"/>
      <c r="MAA1313" s="1"/>
      <c r="MAB1313" s="1"/>
      <c r="MAC1313" s="1"/>
      <c r="MAD1313" s="1"/>
      <c r="MAE1313" s="1"/>
      <c r="MAF1313" s="1"/>
      <c r="MAG1313" s="1"/>
      <c r="MAH1313" s="1"/>
      <c r="MAI1313" s="1"/>
      <c r="MAJ1313" s="1"/>
      <c r="MAK1313" s="1"/>
      <c r="MAL1313" s="1"/>
      <c r="MAM1313" s="1"/>
      <c r="MAN1313" s="1"/>
      <c r="MAO1313" s="1"/>
      <c r="MAP1313" s="1"/>
      <c r="MAQ1313" s="1"/>
      <c r="MAR1313" s="1"/>
      <c r="MAS1313" s="1"/>
      <c r="MAT1313" s="1"/>
      <c r="MAU1313" s="1"/>
      <c r="MAV1313" s="1"/>
      <c r="MAW1313" s="1"/>
      <c r="MAX1313" s="1"/>
      <c r="MAY1313" s="1"/>
      <c r="MAZ1313" s="1"/>
      <c r="MBA1313" s="1"/>
      <c r="MBB1313" s="1"/>
      <c r="MBC1313" s="1"/>
      <c r="MBD1313" s="1"/>
      <c r="MBE1313" s="1"/>
      <c r="MBF1313" s="1"/>
      <c r="MBG1313" s="1"/>
      <c r="MBH1313" s="1"/>
      <c r="MBI1313" s="1"/>
      <c r="MBJ1313" s="1"/>
      <c r="MBK1313" s="1"/>
      <c r="MBL1313" s="1"/>
      <c r="MBM1313" s="1"/>
      <c r="MBN1313" s="1"/>
      <c r="MBO1313" s="1"/>
      <c r="MBP1313" s="1"/>
      <c r="MBQ1313" s="1"/>
      <c r="MBR1313" s="1"/>
      <c r="MBS1313" s="1"/>
      <c r="MBT1313" s="1"/>
      <c r="MBU1313" s="1"/>
      <c r="MBV1313" s="1"/>
      <c r="MBW1313" s="1"/>
      <c r="MBX1313" s="1"/>
      <c r="MBY1313" s="1"/>
      <c r="MBZ1313" s="1"/>
      <c r="MCA1313" s="1"/>
      <c r="MCB1313" s="1"/>
      <c r="MCC1313" s="1"/>
      <c r="MCD1313" s="1"/>
      <c r="MCE1313" s="1"/>
      <c r="MCF1313" s="1"/>
      <c r="MCG1313" s="1"/>
      <c r="MCH1313" s="1"/>
      <c r="MCI1313" s="1"/>
      <c r="MCJ1313" s="1"/>
      <c r="MCK1313" s="1"/>
      <c r="MCL1313" s="1"/>
      <c r="MCM1313" s="1"/>
      <c r="MCN1313" s="1"/>
      <c r="MCO1313" s="1"/>
      <c r="MCP1313" s="1"/>
      <c r="MCQ1313" s="1"/>
      <c r="MCR1313" s="1"/>
      <c r="MCS1313" s="1"/>
      <c r="MCT1313" s="1"/>
      <c r="MCU1313" s="1"/>
      <c r="MCV1313" s="1"/>
      <c r="MCW1313" s="1"/>
      <c r="MCX1313" s="1"/>
      <c r="MCY1313" s="1"/>
      <c r="MCZ1313" s="1"/>
      <c r="MDA1313" s="1"/>
      <c r="MDB1313" s="1"/>
      <c r="MDC1313" s="1"/>
      <c r="MDD1313" s="1"/>
      <c r="MDE1313" s="1"/>
      <c r="MDF1313" s="1"/>
      <c r="MDG1313" s="1"/>
      <c r="MDH1313" s="1"/>
      <c r="MDI1313" s="1"/>
      <c r="MDJ1313" s="1"/>
      <c r="MDK1313" s="1"/>
      <c r="MDL1313" s="1"/>
      <c r="MDM1313" s="1"/>
      <c r="MDN1313" s="1"/>
      <c r="MDO1313" s="1"/>
      <c r="MDP1313" s="1"/>
      <c r="MDQ1313" s="1"/>
      <c r="MDR1313" s="1"/>
      <c r="MDS1313" s="1"/>
      <c r="MDT1313" s="1"/>
      <c r="MDU1313" s="1"/>
      <c r="MDV1313" s="1"/>
      <c r="MDW1313" s="1"/>
      <c r="MDX1313" s="1"/>
      <c r="MDY1313" s="1"/>
      <c r="MDZ1313" s="1"/>
      <c r="MEA1313" s="1"/>
      <c r="MEB1313" s="1"/>
      <c r="MEC1313" s="1"/>
      <c r="MED1313" s="1"/>
      <c r="MEE1313" s="1"/>
      <c r="MEF1313" s="1"/>
      <c r="MEG1313" s="1"/>
      <c r="MEH1313" s="1"/>
      <c r="MEI1313" s="1"/>
      <c r="MEJ1313" s="1"/>
      <c r="MEK1313" s="1"/>
      <c r="MEL1313" s="1"/>
      <c r="MEM1313" s="1"/>
      <c r="MEN1313" s="1"/>
      <c r="MEO1313" s="1"/>
      <c r="MEP1313" s="1"/>
      <c r="MEQ1313" s="1"/>
      <c r="MER1313" s="1"/>
      <c r="MES1313" s="1"/>
      <c r="MET1313" s="1"/>
      <c r="MEU1313" s="1"/>
      <c r="MEV1313" s="1"/>
      <c r="MEW1313" s="1"/>
      <c r="MEX1313" s="1"/>
      <c r="MEY1313" s="1"/>
      <c r="MEZ1313" s="1"/>
      <c r="MFA1313" s="1"/>
      <c r="MFB1313" s="1"/>
      <c r="MFC1313" s="1"/>
      <c r="MFD1313" s="1"/>
      <c r="MFE1313" s="1"/>
      <c r="MFF1313" s="1"/>
      <c r="MFG1313" s="1"/>
      <c r="MFH1313" s="1"/>
      <c r="MFI1313" s="1"/>
      <c r="MFJ1313" s="1"/>
      <c r="MFK1313" s="1"/>
      <c r="MFL1313" s="1"/>
      <c r="MFM1313" s="1"/>
      <c r="MFN1313" s="1"/>
      <c r="MFO1313" s="1"/>
      <c r="MFP1313" s="1"/>
      <c r="MFQ1313" s="1"/>
      <c r="MFR1313" s="1"/>
      <c r="MFS1313" s="1"/>
      <c r="MFT1313" s="1"/>
      <c r="MFU1313" s="1"/>
      <c r="MFV1313" s="1"/>
      <c r="MFW1313" s="1"/>
      <c r="MFX1313" s="1"/>
      <c r="MFY1313" s="1"/>
      <c r="MFZ1313" s="1"/>
      <c r="MGA1313" s="1"/>
      <c r="MGB1313" s="1"/>
      <c r="MGC1313" s="1"/>
      <c r="MGD1313" s="1"/>
      <c r="MGE1313" s="1"/>
      <c r="MGF1313" s="1"/>
      <c r="MGG1313" s="1"/>
      <c r="MGH1313" s="1"/>
      <c r="MGI1313" s="1"/>
      <c r="MGJ1313" s="1"/>
      <c r="MGK1313" s="1"/>
      <c r="MGL1313" s="1"/>
      <c r="MGM1313" s="1"/>
      <c r="MGN1313" s="1"/>
      <c r="MGO1313" s="1"/>
      <c r="MGP1313" s="1"/>
      <c r="MGQ1313" s="1"/>
      <c r="MGR1313" s="1"/>
      <c r="MGS1313" s="1"/>
      <c r="MGT1313" s="1"/>
      <c r="MGU1313" s="1"/>
      <c r="MGV1313" s="1"/>
      <c r="MGW1313" s="1"/>
      <c r="MGX1313" s="1"/>
      <c r="MGY1313" s="1"/>
      <c r="MGZ1313" s="1"/>
      <c r="MHA1313" s="1"/>
      <c r="MHB1313" s="1"/>
      <c r="MHC1313" s="1"/>
      <c r="MHD1313" s="1"/>
      <c r="MHE1313" s="1"/>
      <c r="MHF1313" s="1"/>
      <c r="MHG1313" s="1"/>
      <c r="MHH1313" s="1"/>
      <c r="MHI1313" s="1"/>
      <c r="MHJ1313" s="1"/>
      <c r="MHK1313" s="1"/>
      <c r="MHL1313" s="1"/>
      <c r="MHM1313" s="1"/>
      <c r="MHN1313" s="1"/>
      <c r="MHO1313" s="1"/>
      <c r="MHP1313" s="1"/>
      <c r="MHQ1313" s="1"/>
      <c r="MHR1313" s="1"/>
      <c r="MHS1313" s="1"/>
      <c r="MHT1313" s="1"/>
      <c r="MHU1313" s="1"/>
      <c r="MHV1313" s="1"/>
      <c r="MHW1313" s="1"/>
      <c r="MHX1313" s="1"/>
      <c r="MHY1313" s="1"/>
      <c r="MHZ1313" s="1"/>
      <c r="MIA1313" s="1"/>
      <c r="MIB1313" s="1"/>
      <c r="MIC1313" s="1"/>
      <c r="MID1313" s="1"/>
      <c r="MIE1313" s="1"/>
      <c r="MIF1313" s="1"/>
      <c r="MIG1313" s="1"/>
      <c r="MIH1313" s="1"/>
      <c r="MII1313" s="1"/>
      <c r="MIJ1313" s="1"/>
      <c r="MIK1313" s="1"/>
      <c r="MIL1313" s="1"/>
      <c r="MIM1313" s="1"/>
      <c r="MIN1313" s="1"/>
      <c r="MIO1313" s="1"/>
      <c r="MIP1313" s="1"/>
      <c r="MIQ1313" s="1"/>
      <c r="MIR1313" s="1"/>
      <c r="MIS1313" s="1"/>
      <c r="MIT1313" s="1"/>
      <c r="MIU1313" s="1"/>
      <c r="MIV1313" s="1"/>
      <c r="MIW1313" s="1"/>
      <c r="MIX1313" s="1"/>
      <c r="MIY1313" s="1"/>
      <c r="MIZ1313" s="1"/>
      <c r="MJA1313" s="1"/>
      <c r="MJB1313" s="1"/>
      <c r="MJC1313" s="1"/>
      <c r="MJD1313" s="1"/>
      <c r="MJE1313" s="1"/>
      <c r="MJF1313" s="1"/>
      <c r="MJG1313" s="1"/>
      <c r="MJH1313" s="1"/>
      <c r="MJI1313" s="1"/>
      <c r="MJJ1313" s="1"/>
      <c r="MJK1313" s="1"/>
      <c r="MJL1313" s="1"/>
      <c r="MJM1313" s="1"/>
      <c r="MJN1313" s="1"/>
      <c r="MJO1313" s="1"/>
      <c r="MJP1313" s="1"/>
      <c r="MJQ1313" s="1"/>
      <c r="MJR1313" s="1"/>
      <c r="MJS1313" s="1"/>
      <c r="MJT1313" s="1"/>
      <c r="MJU1313" s="1"/>
      <c r="MJV1313" s="1"/>
      <c r="MJW1313" s="1"/>
      <c r="MJX1313" s="1"/>
      <c r="MJY1313" s="1"/>
      <c r="MJZ1313" s="1"/>
      <c r="MKA1313" s="1"/>
      <c r="MKB1313" s="1"/>
      <c r="MKC1313" s="1"/>
      <c r="MKD1313" s="1"/>
      <c r="MKE1313" s="1"/>
      <c r="MKF1313" s="1"/>
      <c r="MKG1313" s="1"/>
      <c r="MKH1313" s="1"/>
      <c r="MKI1313" s="1"/>
      <c r="MKJ1313" s="1"/>
      <c r="MKK1313" s="1"/>
      <c r="MKL1313" s="1"/>
      <c r="MKM1313" s="1"/>
      <c r="MKN1313" s="1"/>
      <c r="MKO1313" s="1"/>
      <c r="MKP1313" s="1"/>
      <c r="MKQ1313" s="1"/>
      <c r="MKR1313" s="1"/>
      <c r="MKS1313" s="1"/>
      <c r="MKT1313" s="1"/>
      <c r="MKU1313" s="1"/>
      <c r="MKV1313" s="1"/>
      <c r="MKW1313" s="1"/>
      <c r="MKX1313" s="1"/>
      <c r="MKY1313" s="1"/>
      <c r="MKZ1313" s="1"/>
      <c r="MLA1313" s="1"/>
      <c r="MLB1313" s="1"/>
      <c r="MLC1313" s="1"/>
      <c r="MLD1313" s="1"/>
      <c r="MLE1313" s="1"/>
      <c r="MLF1313" s="1"/>
      <c r="MLG1313" s="1"/>
      <c r="MLH1313" s="1"/>
      <c r="MLI1313" s="1"/>
      <c r="MLJ1313" s="1"/>
      <c r="MLK1313" s="1"/>
      <c r="MLL1313" s="1"/>
      <c r="MLM1313" s="1"/>
      <c r="MLN1313" s="1"/>
      <c r="MLO1313" s="1"/>
      <c r="MLP1313" s="1"/>
      <c r="MLQ1313" s="1"/>
      <c r="MLR1313" s="1"/>
      <c r="MLS1313" s="1"/>
      <c r="MLT1313" s="1"/>
      <c r="MLU1313" s="1"/>
      <c r="MLV1313" s="1"/>
      <c r="MLW1313" s="1"/>
      <c r="MLX1313" s="1"/>
      <c r="MLY1313" s="1"/>
      <c r="MLZ1313" s="1"/>
      <c r="MMA1313" s="1"/>
      <c r="MMB1313" s="1"/>
      <c r="MMC1313" s="1"/>
      <c r="MMD1313" s="1"/>
      <c r="MME1313" s="1"/>
      <c r="MMF1313" s="1"/>
      <c r="MMG1313" s="1"/>
      <c r="MMH1313" s="1"/>
      <c r="MMI1313" s="1"/>
      <c r="MMJ1313" s="1"/>
      <c r="MMK1313" s="1"/>
      <c r="MML1313" s="1"/>
      <c r="MMM1313" s="1"/>
      <c r="MMN1313" s="1"/>
      <c r="MMO1313" s="1"/>
      <c r="MMP1313" s="1"/>
      <c r="MMQ1313" s="1"/>
      <c r="MMR1313" s="1"/>
      <c r="MMS1313" s="1"/>
      <c r="MMT1313" s="1"/>
      <c r="MMU1313" s="1"/>
      <c r="MMV1313" s="1"/>
      <c r="MMW1313" s="1"/>
      <c r="MMX1313" s="1"/>
      <c r="MMY1313" s="1"/>
      <c r="MMZ1313" s="1"/>
      <c r="MNA1313" s="1"/>
      <c r="MNB1313" s="1"/>
      <c r="MNC1313" s="1"/>
      <c r="MND1313" s="1"/>
      <c r="MNE1313" s="1"/>
      <c r="MNF1313" s="1"/>
      <c r="MNG1313" s="1"/>
      <c r="MNH1313" s="1"/>
      <c r="MNI1313" s="1"/>
      <c r="MNJ1313" s="1"/>
      <c r="MNK1313" s="1"/>
      <c r="MNL1313" s="1"/>
      <c r="MNM1313" s="1"/>
      <c r="MNN1313" s="1"/>
      <c r="MNO1313" s="1"/>
      <c r="MNP1313" s="1"/>
      <c r="MNQ1313" s="1"/>
      <c r="MNR1313" s="1"/>
      <c r="MNS1313" s="1"/>
      <c r="MNT1313" s="1"/>
      <c r="MNU1313" s="1"/>
      <c r="MNV1313" s="1"/>
      <c r="MNW1313" s="1"/>
      <c r="MNX1313" s="1"/>
      <c r="MNY1313" s="1"/>
      <c r="MNZ1313" s="1"/>
      <c r="MOA1313" s="1"/>
      <c r="MOB1313" s="1"/>
      <c r="MOC1313" s="1"/>
      <c r="MOD1313" s="1"/>
      <c r="MOE1313" s="1"/>
      <c r="MOF1313" s="1"/>
      <c r="MOG1313" s="1"/>
      <c r="MOH1313" s="1"/>
      <c r="MOI1313" s="1"/>
      <c r="MOJ1313" s="1"/>
      <c r="MOK1313" s="1"/>
      <c r="MOL1313" s="1"/>
      <c r="MOM1313" s="1"/>
      <c r="MON1313" s="1"/>
      <c r="MOO1313" s="1"/>
      <c r="MOP1313" s="1"/>
      <c r="MOQ1313" s="1"/>
      <c r="MOR1313" s="1"/>
      <c r="MOS1313" s="1"/>
      <c r="MOT1313" s="1"/>
      <c r="MOU1313" s="1"/>
      <c r="MOV1313" s="1"/>
      <c r="MOW1313" s="1"/>
      <c r="MOX1313" s="1"/>
      <c r="MOY1313" s="1"/>
      <c r="MOZ1313" s="1"/>
      <c r="MPA1313" s="1"/>
      <c r="MPB1313" s="1"/>
      <c r="MPC1313" s="1"/>
      <c r="MPD1313" s="1"/>
      <c r="MPE1313" s="1"/>
      <c r="MPF1313" s="1"/>
      <c r="MPG1313" s="1"/>
      <c r="MPH1313" s="1"/>
      <c r="MPI1313" s="1"/>
      <c r="MPJ1313" s="1"/>
      <c r="MPK1313" s="1"/>
      <c r="MPL1313" s="1"/>
      <c r="MPM1313" s="1"/>
      <c r="MPN1313" s="1"/>
      <c r="MPO1313" s="1"/>
      <c r="MPP1313" s="1"/>
      <c r="MPQ1313" s="1"/>
      <c r="MPR1313" s="1"/>
      <c r="MPS1313" s="1"/>
      <c r="MPT1313" s="1"/>
      <c r="MPU1313" s="1"/>
      <c r="MPV1313" s="1"/>
      <c r="MPW1313" s="1"/>
      <c r="MPX1313" s="1"/>
      <c r="MPY1313" s="1"/>
      <c r="MPZ1313" s="1"/>
      <c r="MQA1313" s="1"/>
      <c r="MQB1313" s="1"/>
      <c r="MQC1313" s="1"/>
      <c r="MQD1313" s="1"/>
      <c r="MQE1313" s="1"/>
      <c r="MQF1313" s="1"/>
      <c r="MQG1313" s="1"/>
      <c r="MQH1313" s="1"/>
      <c r="MQI1313" s="1"/>
      <c r="MQJ1313" s="1"/>
      <c r="MQK1313" s="1"/>
      <c r="MQL1313" s="1"/>
      <c r="MQM1313" s="1"/>
      <c r="MQN1313" s="1"/>
      <c r="MQO1313" s="1"/>
      <c r="MQP1313" s="1"/>
      <c r="MQQ1313" s="1"/>
      <c r="MQR1313" s="1"/>
      <c r="MQS1313" s="1"/>
      <c r="MQT1313" s="1"/>
      <c r="MQU1313" s="1"/>
      <c r="MQV1313" s="1"/>
      <c r="MQW1313" s="1"/>
      <c r="MQX1313" s="1"/>
      <c r="MQY1313" s="1"/>
      <c r="MQZ1313" s="1"/>
      <c r="MRA1313" s="1"/>
      <c r="MRB1313" s="1"/>
      <c r="MRC1313" s="1"/>
      <c r="MRD1313" s="1"/>
      <c r="MRE1313" s="1"/>
      <c r="MRF1313" s="1"/>
      <c r="MRG1313" s="1"/>
      <c r="MRH1313" s="1"/>
      <c r="MRI1313" s="1"/>
      <c r="MRJ1313" s="1"/>
      <c r="MRK1313" s="1"/>
      <c r="MRL1313" s="1"/>
      <c r="MRM1313" s="1"/>
      <c r="MRN1313" s="1"/>
      <c r="MRO1313" s="1"/>
      <c r="MRP1313" s="1"/>
      <c r="MRQ1313" s="1"/>
      <c r="MRR1313" s="1"/>
      <c r="MRS1313" s="1"/>
      <c r="MRT1313" s="1"/>
      <c r="MRU1313" s="1"/>
      <c r="MRV1313" s="1"/>
      <c r="MRW1313" s="1"/>
      <c r="MRX1313" s="1"/>
      <c r="MRY1313" s="1"/>
      <c r="MRZ1313" s="1"/>
      <c r="MSA1313" s="1"/>
      <c r="MSB1313" s="1"/>
      <c r="MSC1313" s="1"/>
      <c r="MSD1313" s="1"/>
      <c r="MSE1313" s="1"/>
      <c r="MSF1313" s="1"/>
      <c r="MSG1313" s="1"/>
      <c r="MSH1313" s="1"/>
      <c r="MSI1313" s="1"/>
      <c r="MSJ1313" s="1"/>
      <c r="MSK1313" s="1"/>
      <c r="MSL1313" s="1"/>
      <c r="MSM1313" s="1"/>
      <c r="MSN1313" s="1"/>
      <c r="MSO1313" s="1"/>
      <c r="MSP1313" s="1"/>
      <c r="MSQ1313" s="1"/>
      <c r="MSR1313" s="1"/>
      <c r="MSS1313" s="1"/>
      <c r="MST1313" s="1"/>
      <c r="MSU1313" s="1"/>
      <c r="MSV1313" s="1"/>
      <c r="MSW1313" s="1"/>
      <c r="MSX1313" s="1"/>
      <c r="MSY1313" s="1"/>
      <c r="MSZ1313" s="1"/>
      <c r="MTA1313" s="1"/>
      <c r="MTB1313" s="1"/>
      <c r="MTC1313" s="1"/>
      <c r="MTD1313" s="1"/>
      <c r="MTE1313" s="1"/>
      <c r="MTF1313" s="1"/>
      <c r="MTG1313" s="1"/>
      <c r="MTH1313" s="1"/>
      <c r="MTI1313" s="1"/>
      <c r="MTJ1313" s="1"/>
      <c r="MTK1313" s="1"/>
      <c r="MTL1313" s="1"/>
      <c r="MTM1313" s="1"/>
      <c r="MTN1313" s="1"/>
      <c r="MTO1313" s="1"/>
      <c r="MTP1313" s="1"/>
      <c r="MTQ1313" s="1"/>
      <c r="MTR1313" s="1"/>
      <c r="MTS1313" s="1"/>
      <c r="MTT1313" s="1"/>
      <c r="MTU1313" s="1"/>
      <c r="MTV1313" s="1"/>
      <c r="MTW1313" s="1"/>
      <c r="MTX1313" s="1"/>
      <c r="MTY1313" s="1"/>
      <c r="MTZ1313" s="1"/>
      <c r="MUA1313" s="1"/>
      <c r="MUB1313" s="1"/>
      <c r="MUC1313" s="1"/>
      <c r="MUD1313" s="1"/>
      <c r="MUE1313" s="1"/>
      <c r="MUF1313" s="1"/>
      <c r="MUG1313" s="1"/>
      <c r="MUH1313" s="1"/>
      <c r="MUI1313" s="1"/>
      <c r="MUJ1313" s="1"/>
      <c r="MUK1313" s="1"/>
      <c r="MUL1313" s="1"/>
      <c r="MUM1313" s="1"/>
      <c r="MUN1313" s="1"/>
      <c r="MUO1313" s="1"/>
      <c r="MUP1313" s="1"/>
      <c r="MUQ1313" s="1"/>
      <c r="MUR1313" s="1"/>
      <c r="MUS1313" s="1"/>
      <c r="MUT1313" s="1"/>
      <c r="MUU1313" s="1"/>
      <c r="MUV1313" s="1"/>
      <c r="MUW1313" s="1"/>
      <c r="MUX1313" s="1"/>
      <c r="MUY1313" s="1"/>
      <c r="MUZ1313" s="1"/>
      <c r="MVA1313" s="1"/>
      <c r="MVB1313" s="1"/>
      <c r="MVC1313" s="1"/>
      <c r="MVD1313" s="1"/>
      <c r="MVE1313" s="1"/>
      <c r="MVF1313" s="1"/>
      <c r="MVG1313" s="1"/>
      <c r="MVH1313" s="1"/>
      <c r="MVI1313" s="1"/>
      <c r="MVJ1313" s="1"/>
      <c r="MVK1313" s="1"/>
      <c r="MVL1313" s="1"/>
      <c r="MVM1313" s="1"/>
      <c r="MVN1313" s="1"/>
      <c r="MVO1313" s="1"/>
      <c r="MVP1313" s="1"/>
      <c r="MVQ1313" s="1"/>
      <c r="MVR1313" s="1"/>
      <c r="MVS1313" s="1"/>
      <c r="MVT1313" s="1"/>
      <c r="MVU1313" s="1"/>
      <c r="MVV1313" s="1"/>
      <c r="MVW1313" s="1"/>
      <c r="MVX1313" s="1"/>
      <c r="MVY1313" s="1"/>
      <c r="MVZ1313" s="1"/>
      <c r="MWA1313" s="1"/>
      <c r="MWB1313" s="1"/>
      <c r="MWC1313" s="1"/>
      <c r="MWD1313" s="1"/>
      <c r="MWE1313" s="1"/>
      <c r="MWF1313" s="1"/>
      <c r="MWG1313" s="1"/>
      <c r="MWH1313" s="1"/>
      <c r="MWI1313" s="1"/>
      <c r="MWJ1313" s="1"/>
      <c r="MWK1313" s="1"/>
      <c r="MWL1313" s="1"/>
      <c r="MWM1313" s="1"/>
      <c r="MWN1313" s="1"/>
      <c r="MWO1313" s="1"/>
      <c r="MWP1313" s="1"/>
      <c r="MWQ1313" s="1"/>
      <c r="MWR1313" s="1"/>
      <c r="MWS1313" s="1"/>
      <c r="MWT1313" s="1"/>
      <c r="MWU1313" s="1"/>
      <c r="MWV1313" s="1"/>
      <c r="MWW1313" s="1"/>
      <c r="MWX1313" s="1"/>
      <c r="MWY1313" s="1"/>
      <c r="MWZ1313" s="1"/>
      <c r="MXA1313" s="1"/>
      <c r="MXB1313" s="1"/>
      <c r="MXC1313" s="1"/>
      <c r="MXD1313" s="1"/>
      <c r="MXE1313" s="1"/>
      <c r="MXF1313" s="1"/>
      <c r="MXG1313" s="1"/>
      <c r="MXH1313" s="1"/>
      <c r="MXI1313" s="1"/>
      <c r="MXJ1313" s="1"/>
      <c r="MXK1313" s="1"/>
      <c r="MXL1313" s="1"/>
      <c r="MXM1313" s="1"/>
      <c r="MXN1313" s="1"/>
      <c r="MXO1313" s="1"/>
      <c r="MXP1313" s="1"/>
      <c r="MXQ1313" s="1"/>
      <c r="MXR1313" s="1"/>
      <c r="MXS1313" s="1"/>
      <c r="MXT1313" s="1"/>
      <c r="MXU1313" s="1"/>
      <c r="MXV1313" s="1"/>
      <c r="MXW1313" s="1"/>
      <c r="MXX1313" s="1"/>
      <c r="MXY1313" s="1"/>
      <c r="MXZ1313" s="1"/>
      <c r="MYA1313" s="1"/>
      <c r="MYB1313" s="1"/>
      <c r="MYC1313" s="1"/>
      <c r="MYD1313" s="1"/>
      <c r="MYE1313" s="1"/>
      <c r="MYF1313" s="1"/>
      <c r="MYG1313" s="1"/>
      <c r="MYH1313" s="1"/>
      <c r="MYI1313" s="1"/>
      <c r="MYJ1313" s="1"/>
      <c r="MYK1313" s="1"/>
      <c r="MYL1313" s="1"/>
      <c r="MYM1313" s="1"/>
      <c r="MYN1313" s="1"/>
      <c r="MYO1313" s="1"/>
      <c r="MYP1313" s="1"/>
      <c r="MYQ1313" s="1"/>
      <c r="MYR1313" s="1"/>
      <c r="MYS1313" s="1"/>
      <c r="MYT1313" s="1"/>
      <c r="MYU1313" s="1"/>
      <c r="MYV1313" s="1"/>
      <c r="MYW1313" s="1"/>
      <c r="MYX1313" s="1"/>
      <c r="MYY1313" s="1"/>
      <c r="MYZ1313" s="1"/>
      <c r="MZA1313" s="1"/>
      <c r="MZB1313" s="1"/>
      <c r="MZC1313" s="1"/>
      <c r="MZD1313" s="1"/>
      <c r="MZE1313" s="1"/>
      <c r="MZF1313" s="1"/>
      <c r="MZG1313" s="1"/>
      <c r="MZH1313" s="1"/>
      <c r="MZI1313" s="1"/>
      <c r="MZJ1313" s="1"/>
      <c r="MZK1313" s="1"/>
      <c r="MZL1313" s="1"/>
      <c r="MZM1313" s="1"/>
      <c r="MZN1313" s="1"/>
      <c r="MZO1313" s="1"/>
      <c r="MZP1313" s="1"/>
      <c r="MZQ1313" s="1"/>
      <c r="MZR1313" s="1"/>
      <c r="MZS1313" s="1"/>
      <c r="MZT1313" s="1"/>
      <c r="MZU1313" s="1"/>
      <c r="MZV1313" s="1"/>
      <c r="MZW1313" s="1"/>
      <c r="MZX1313" s="1"/>
      <c r="MZY1313" s="1"/>
      <c r="MZZ1313" s="1"/>
      <c r="NAA1313" s="1"/>
      <c r="NAB1313" s="1"/>
      <c r="NAC1313" s="1"/>
      <c r="NAD1313" s="1"/>
      <c r="NAE1313" s="1"/>
      <c r="NAF1313" s="1"/>
      <c r="NAG1313" s="1"/>
      <c r="NAH1313" s="1"/>
      <c r="NAI1313" s="1"/>
      <c r="NAJ1313" s="1"/>
      <c r="NAK1313" s="1"/>
      <c r="NAL1313" s="1"/>
      <c r="NAM1313" s="1"/>
      <c r="NAN1313" s="1"/>
      <c r="NAO1313" s="1"/>
      <c r="NAP1313" s="1"/>
      <c r="NAQ1313" s="1"/>
      <c r="NAR1313" s="1"/>
      <c r="NAS1313" s="1"/>
      <c r="NAT1313" s="1"/>
      <c r="NAU1313" s="1"/>
      <c r="NAV1313" s="1"/>
      <c r="NAW1313" s="1"/>
      <c r="NAX1313" s="1"/>
      <c r="NAY1313" s="1"/>
      <c r="NAZ1313" s="1"/>
      <c r="NBA1313" s="1"/>
      <c r="NBB1313" s="1"/>
      <c r="NBC1313" s="1"/>
      <c r="NBD1313" s="1"/>
      <c r="NBE1313" s="1"/>
      <c r="NBF1313" s="1"/>
      <c r="NBG1313" s="1"/>
      <c r="NBH1313" s="1"/>
      <c r="NBI1313" s="1"/>
      <c r="NBJ1313" s="1"/>
      <c r="NBK1313" s="1"/>
      <c r="NBL1313" s="1"/>
      <c r="NBM1313" s="1"/>
      <c r="NBN1313" s="1"/>
      <c r="NBO1313" s="1"/>
      <c r="NBP1313" s="1"/>
      <c r="NBQ1313" s="1"/>
      <c r="NBR1313" s="1"/>
      <c r="NBS1313" s="1"/>
      <c r="NBT1313" s="1"/>
      <c r="NBU1313" s="1"/>
      <c r="NBV1313" s="1"/>
      <c r="NBW1313" s="1"/>
      <c r="NBX1313" s="1"/>
      <c r="NBY1313" s="1"/>
      <c r="NBZ1313" s="1"/>
      <c r="NCA1313" s="1"/>
      <c r="NCB1313" s="1"/>
      <c r="NCC1313" s="1"/>
      <c r="NCD1313" s="1"/>
      <c r="NCE1313" s="1"/>
      <c r="NCF1313" s="1"/>
      <c r="NCG1313" s="1"/>
      <c r="NCH1313" s="1"/>
      <c r="NCI1313" s="1"/>
      <c r="NCJ1313" s="1"/>
      <c r="NCK1313" s="1"/>
      <c r="NCL1313" s="1"/>
      <c r="NCM1313" s="1"/>
      <c r="NCN1313" s="1"/>
      <c r="NCO1313" s="1"/>
      <c r="NCP1313" s="1"/>
      <c r="NCQ1313" s="1"/>
      <c r="NCR1313" s="1"/>
      <c r="NCS1313" s="1"/>
      <c r="NCT1313" s="1"/>
      <c r="NCU1313" s="1"/>
      <c r="NCV1313" s="1"/>
      <c r="NCW1313" s="1"/>
      <c r="NCX1313" s="1"/>
      <c r="NCY1313" s="1"/>
      <c r="NCZ1313" s="1"/>
      <c r="NDA1313" s="1"/>
      <c r="NDB1313" s="1"/>
      <c r="NDC1313" s="1"/>
      <c r="NDD1313" s="1"/>
      <c r="NDE1313" s="1"/>
      <c r="NDF1313" s="1"/>
      <c r="NDG1313" s="1"/>
      <c r="NDH1313" s="1"/>
      <c r="NDI1313" s="1"/>
      <c r="NDJ1313" s="1"/>
      <c r="NDK1313" s="1"/>
      <c r="NDL1313" s="1"/>
      <c r="NDM1313" s="1"/>
      <c r="NDN1313" s="1"/>
      <c r="NDO1313" s="1"/>
      <c r="NDP1313" s="1"/>
      <c r="NDQ1313" s="1"/>
      <c r="NDR1313" s="1"/>
      <c r="NDS1313" s="1"/>
      <c r="NDT1313" s="1"/>
      <c r="NDU1313" s="1"/>
      <c r="NDV1313" s="1"/>
      <c r="NDW1313" s="1"/>
      <c r="NDX1313" s="1"/>
      <c r="NDY1313" s="1"/>
      <c r="NDZ1313" s="1"/>
      <c r="NEA1313" s="1"/>
      <c r="NEB1313" s="1"/>
      <c r="NEC1313" s="1"/>
      <c r="NED1313" s="1"/>
      <c r="NEE1313" s="1"/>
      <c r="NEF1313" s="1"/>
      <c r="NEG1313" s="1"/>
      <c r="NEH1313" s="1"/>
      <c r="NEI1313" s="1"/>
      <c r="NEJ1313" s="1"/>
      <c r="NEK1313" s="1"/>
      <c r="NEL1313" s="1"/>
      <c r="NEM1313" s="1"/>
      <c r="NEN1313" s="1"/>
      <c r="NEO1313" s="1"/>
      <c r="NEP1313" s="1"/>
      <c r="NEQ1313" s="1"/>
      <c r="NER1313" s="1"/>
      <c r="NES1313" s="1"/>
      <c r="NET1313" s="1"/>
      <c r="NEU1313" s="1"/>
      <c r="NEV1313" s="1"/>
      <c r="NEW1313" s="1"/>
      <c r="NEX1313" s="1"/>
      <c r="NEY1313" s="1"/>
      <c r="NEZ1313" s="1"/>
      <c r="NFA1313" s="1"/>
      <c r="NFB1313" s="1"/>
      <c r="NFC1313" s="1"/>
      <c r="NFD1313" s="1"/>
      <c r="NFE1313" s="1"/>
      <c r="NFF1313" s="1"/>
      <c r="NFG1313" s="1"/>
      <c r="NFH1313" s="1"/>
      <c r="NFI1313" s="1"/>
      <c r="NFJ1313" s="1"/>
      <c r="NFK1313" s="1"/>
      <c r="NFL1313" s="1"/>
      <c r="NFM1313" s="1"/>
      <c r="NFN1313" s="1"/>
      <c r="NFO1313" s="1"/>
      <c r="NFP1313" s="1"/>
      <c r="NFQ1313" s="1"/>
      <c r="NFR1313" s="1"/>
      <c r="NFS1313" s="1"/>
      <c r="NFT1313" s="1"/>
      <c r="NFU1313" s="1"/>
      <c r="NFV1313" s="1"/>
      <c r="NFW1313" s="1"/>
      <c r="NFX1313" s="1"/>
      <c r="NFY1313" s="1"/>
      <c r="NFZ1313" s="1"/>
      <c r="NGA1313" s="1"/>
      <c r="NGB1313" s="1"/>
      <c r="NGC1313" s="1"/>
      <c r="NGD1313" s="1"/>
      <c r="NGE1313" s="1"/>
      <c r="NGF1313" s="1"/>
      <c r="NGG1313" s="1"/>
      <c r="NGH1313" s="1"/>
      <c r="NGI1313" s="1"/>
      <c r="NGJ1313" s="1"/>
      <c r="NGK1313" s="1"/>
      <c r="NGL1313" s="1"/>
      <c r="NGM1313" s="1"/>
      <c r="NGN1313" s="1"/>
      <c r="NGO1313" s="1"/>
      <c r="NGP1313" s="1"/>
      <c r="NGQ1313" s="1"/>
      <c r="NGR1313" s="1"/>
      <c r="NGS1313" s="1"/>
      <c r="NGT1313" s="1"/>
      <c r="NGU1313" s="1"/>
      <c r="NGV1313" s="1"/>
      <c r="NGW1313" s="1"/>
      <c r="NGX1313" s="1"/>
      <c r="NGY1313" s="1"/>
      <c r="NGZ1313" s="1"/>
      <c r="NHA1313" s="1"/>
      <c r="NHB1313" s="1"/>
      <c r="NHC1313" s="1"/>
      <c r="NHD1313" s="1"/>
      <c r="NHE1313" s="1"/>
      <c r="NHF1313" s="1"/>
      <c r="NHG1313" s="1"/>
      <c r="NHH1313" s="1"/>
      <c r="NHI1313" s="1"/>
      <c r="NHJ1313" s="1"/>
      <c r="NHK1313" s="1"/>
      <c r="NHL1313" s="1"/>
      <c r="NHM1313" s="1"/>
      <c r="NHN1313" s="1"/>
      <c r="NHO1313" s="1"/>
      <c r="NHP1313" s="1"/>
      <c r="NHQ1313" s="1"/>
      <c r="NHR1313" s="1"/>
      <c r="NHS1313" s="1"/>
      <c r="NHT1313" s="1"/>
      <c r="NHU1313" s="1"/>
      <c r="NHV1313" s="1"/>
      <c r="NHW1313" s="1"/>
      <c r="NHX1313" s="1"/>
      <c r="NHY1313" s="1"/>
      <c r="NHZ1313" s="1"/>
      <c r="NIA1313" s="1"/>
      <c r="NIB1313" s="1"/>
      <c r="NIC1313" s="1"/>
      <c r="NID1313" s="1"/>
      <c r="NIE1313" s="1"/>
      <c r="NIF1313" s="1"/>
      <c r="NIG1313" s="1"/>
      <c r="NIH1313" s="1"/>
      <c r="NII1313" s="1"/>
      <c r="NIJ1313" s="1"/>
      <c r="NIK1313" s="1"/>
      <c r="NIL1313" s="1"/>
      <c r="NIM1313" s="1"/>
      <c r="NIN1313" s="1"/>
      <c r="NIO1313" s="1"/>
      <c r="NIP1313" s="1"/>
      <c r="NIQ1313" s="1"/>
      <c r="NIR1313" s="1"/>
      <c r="NIS1313" s="1"/>
      <c r="NIT1313" s="1"/>
      <c r="NIU1313" s="1"/>
      <c r="NIV1313" s="1"/>
      <c r="NIW1313" s="1"/>
      <c r="NIX1313" s="1"/>
      <c r="NIY1313" s="1"/>
      <c r="NIZ1313" s="1"/>
      <c r="NJA1313" s="1"/>
      <c r="NJB1313" s="1"/>
      <c r="NJC1313" s="1"/>
      <c r="NJD1313" s="1"/>
      <c r="NJE1313" s="1"/>
      <c r="NJF1313" s="1"/>
      <c r="NJG1313" s="1"/>
      <c r="NJH1313" s="1"/>
      <c r="NJI1313" s="1"/>
      <c r="NJJ1313" s="1"/>
      <c r="NJK1313" s="1"/>
      <c r="NJL1313" s="1"/>
      <c r="NJM1313" s="1"/>
      <c r="NJN1313" s="1"/>
      <c r="NJO1313" s="1"/>
      <c r="NJP1313" s="1"/>
      <c r="NJQ1313" s="1"/>
      <c r="NJR1313" s="1"/>
      <c r="NJS1313" s="1"/>
      <c r="NJT1313" s="1"/>
      <c r="NJU1313" s="1"/>
      <c r="NJV1313" s="1"/>
      <c r="NJW1313" s="1"/>
      <c r="NJX1313" s="1"/>
      <c r="NJY1313" s="1"/>
      <c r="NJZ1313" s="1"/>
      <c r="NKA1313" s="1"/>
      <c r="NKB1313" s="1"/>
      <c r="NKC1313" s="1"/>
      <c r="NKD1313" s="1"/>
      <c r="NKE1313" s="1"/>
      <c r="NKF1313" s="1"/>
      <c r="NKG1313" s="1"/>
      <c r="NKH1313" s="1"/>
      <c r="NKI1313" s="1"/>
      <c r="NKJ1313" s="1"/>
      <c r="NKK1313" s="1"/>
      <c r="NKL1313" s="1"/>
      <c r="NKM1313" s="1"/>
      <c r="NKN1313" s="1"/>
      <c r="NKO1313" s="1"/>
      <c r="NKP1313" s="1"/>
      <c r="NKQ1313" s="1"/>
      <c r="NKR1313" s="1"/>
      <c r="NKS1313" s="1"/>
      <c r="NKT1313" s="1"/>
      <c r="NKU1313" s="1"/>
      <c r="NKV1313" s="1"/>
      <c r="NKW1313" s="1"/>
      <c r="NKX1313" s="1"/>
      <c r="NKY1313" s="1"/>
      <c r="NKZ1313" s="1"/>
      <c r="NLA1313" s="1"/>
      <c r="NLB1313" s="1"/>
      <c r="NLC1313" s="1"/>
      <c r="NLD1313" s="1"/>
      <c r="NLE1313" s="1"/>
      <c r="NLF1313" s="1"/>
      <c r="NLG1313" s="1"/>
      <c r="NLH1313" s="1"/>
      <c r="NLI1313" s="1"/>
      <c r="NLJ1313" s="1"/>
      <c r="NLK1313" s="1"/>
      <c r="NLL1313" s="1"/>
      <c r="NLM1313" s="1"/>
      <c r="NLN1313" s="1"/>
      <c r="NLO1313" s="1"/>
      <c r="NLP1313" s="1"/>
      <c r="NLQ1313" s="1"/>
      <c r="NLR1313" s="1"/>
      <c r="NLS1313" s="1"/>
      <c r="NLT1313" s="1"/>
      <c r="NLU1313" s="1"/>
      <c r="NLV1313" s="1"/>
      <c r="NLW1313" s="1"/>
      <c r="NLX1313" s="1"/>
      <c r="NLY1313" s="1"/>
      <c r="NLZ1313" s="1"/>
      <c r="NMA1313" s="1"/>
      <c r="NMB1313" s="1"/>
      <c r="NMC1313" s="1"/>
      <c r="NMD1313" s="1"/>
      <c r="NME1313" s="1"/>
      <c r="NMF1313" s="1"/>
      <c r="NMG1313" s="1"/>
      <c r="NMH1313" s="1"/>
      <c r="NMI1313" s="1"/>
      <c r="NMJ1313" s="1"/>
      <c r="NMK1313" s="1"/>
      <c r="NML1313" s="1"/>
      <c r="NMM1313" s="1"/>
      <c r="NMN1313" s="1"/>
      <c r="NMO1313" s="1"/>
      <c r="NMP1313" s="1"/>
      <c r="NMQ1313" s="1"/>
      <c r="NMR1313" s="1"/>
      <c r="NMS1313" s="1"/>
      <c r="NMT1313" s="1"/>
      <c r="NMU1313" s="1"/>
      <c r="NMV1313" s="1"/>
      <c r="NMW1313" s="1"/>
      <c r="NMX1313" s="1"/>
      <c r="NMY1313" s="1"/>
      <c r="NMZ1313" s="1"/>
      <c r="NNA1313" s="1"/>
      <c r="NNB1313" s="1"/>
      <c r="NNC1313" s="1"/>
      <c r="NND1313" s="1"/>
      <c r="NNE1313" s="1"/>
      <c r="NNF1313" s="1"/>
      <c r="NNG1313" s="1"/>
      <c r="NNH1313" s="1"/>
      <c r="NNI1313" s="1"/>
      <c r="NNJ1313" s="1"/>
      <c r="NNK1313" s="1"/>
      <c r="NNL1313" s="1"/>
      <c r="NNM1313" s="1"/>
      <c r="NNN1313" s="1"/>
      <c r="NNO1313" s="1"/>
      <c r="NNP1313" s="1"/>
      <c r="NNQ1313" s="1"/>
      <c r="NNR1313" s="1"/>
      <c r="NNS1313" s="1"/>
      <c r="NNT1313" s="1"/>
      <c r="NNU1313" s="1"/>
      <c r="NNV1313" s="1"/>
      <c r="NNW1313" s="1"/>
      <c r="NNX1313" s="1"/>
      <c r="NNY1313" s="1"/>
      <c r="NNZ1313" s="1"/>
      <c r="NOA1313" s="1"/>
      <c r="NOB1313" s="1"/>
      <c r="NOC1313" s="1"/>
      <c r="NOD1313" s="1"/>
      <c r="NOE1313" s="1"/>
      <c r="NOF1313" s="1"/>
      <c r="NOG1313" s="1"/>
      <c r="NOH1313" s="1"/>
      <c r="NOI1313" s="1"/>
      <c r="NOJ1313" s="1"/>
      <c r="NOK1313" s="1"/>
      <c r="NOL1313" s="1"/>
      <c r="NOM1313" s="1"/>
      <c r="NON1313" s="1"/>
      <c r="NOO1313" s="1"/>
      <c r="NOP1313" s="1"/>
      <c r="NOQ1313" s="1"/>
      <c r="NOR1313" s="1"/>
      <c r="NOS1313" s="1"/>
      <c r="NOT1313" s="1"/>
      <c r="NOU1313" s="1"/>
      <c r="NOV1313" s="1"/>
      <c r="NOW1313" s="1"/>
      <c r="NOX1313" s="1"/>
      <c r="NOY1313" s="1"/>
      <c r="NOZ1313" s="1"/>
      <c r="NPA1313" s="1"/>
      <c r="NPB1313" s="1"/>
      <c r="NPC1313" s="1"/>
      <c r="NPD1313" s="1"/>
      <c r="NPE1313" s="1"/>
      <c r="NPF1313" s="1"/>
      <c r="NPG1313" s="1"/>
      <c r="NPH1313" s="1"/>
      <c r="NPI1313" s="1"/>
      <c r="NPJ1313" s="1"/>
      <c r="NPK1313" s="1"/>
      <c r="NPL1313" s="1"/>
      <c r="NPM1313" s="1"/>
      <c r="NPN1313" s="1"/>
      <c r="NPO1313" s="1"/>
      <c r="NPP1313" s="1"/>
      <c r="NPQ1313" s="1"/>
      <c r="NPR1313" s="1"/>
      <c r="NPS1313" s="1"/>
      <c r="NPT1313" s="1"/>
      <c r="NPU1313" s="1"/>
      <c r="NPV1313" s="1"/>
      <c r="NPW1313" s="1"/>
      <c r="NPX1313" s="1"/>
      <c r="NPY1313" s="1"/>
      <c r="NPZ1313" s="1"/>
      <c r="NQA1313" s="1"/>
      <c r="NQB1313" s="1"/>
      <c r="NQC1313" s="1"/>
      <c r="NQD1313" s="1"/>
      <c r="NQE1313" s="1"/>
      <c r="NQF1313" s="1"/>
      <c r="NQG1313" s="1"/>
      <c r="NQH1313" s="1"/>
      <c r="NQI1313" s="1"/>
      <c r="NQJ1313" s="1"/>
      <c r="NQK1313" s="1"/>
      <c r="NQL1313" s="1"/>
      <c r="NQM1313" s="1"/>
      <c r="NQN1313" s="1"/>
      <c r="NQO1313" s="1"/>
      <c r="NQP1313" s="1"/>
      <c r="NQQ1313" s="1"/>
      <c r="NQR1313" s="1"/>
      <c r="NQS1313" s="1"/>
      <c r="NQT1313" s="1"/>
      <c r="NQU1313" s="1"/>
      <c r="NQV1313" s="1"/>
      <c r="NQW1313" s="1"/>
      <c r="NQX1313" s="1"/>
      <c r="NQY1313" s="1"/>
      <c r="NQZ1313" s="1"/>
      <c r="NRA1313" s="1"/>
      <c r="NRB1313" s="1"/>
      <c r="NRC1313" s="1"/>
      <c r="NRD1313" s="1"/>
      <c r="NRE1313" s="1"/>
      <c r="NRF1313" s="1"/>
      <c r="NRG1313" s="1"/>
      <c r="NRH1313" s="1"/>
      <c r="NRI1313" s="1"/>
      <c r="NRJ1313" s="1"/>
      <c r="NRK1313" s="1"/>
      <c r="NRL1313" s="1"/>
      <c r="NRM1313" s="1"/>
      <c r="NRN1313" s="1"/>
      <c r="NRO1313" s="1"/>
      <c r="NRP1313" s="1"/>
      <c r="NRQ1313" s="1"/>
      <c r="NRR1313" s="1"/>
      <c r="NRS1313" s="1"/>
      <c r="NRT1313" s="1"/>
      <c r="NRU1313" s="1"/>
      <c r="NRV1313" s="1"/>
      <c r="NRW1313" s="1"/>
      <c r="NRX1313" s="1"/>
      <c r="NRY1313" s="1"/>
      <c r="NRZ1313" s="1"/>
      <c r="NSA1313" s="1"/>
      <c r="NSB1313" s="1"/>
      <c r="NSC1313" s="1"/>
      <c r="NSD1313" s="1"/>
      <c r="NSE1313" s="1"/>
      <c r="NSF1313" s="1"/>
      <c r="NSG1313" s="1"/>
      <c r="NSH1313" s="1"/>
      <c r="NSI1313" s="1"/>
      <c r="NSJ1313" s="1"/>
      <c r="NSK1313" s="1"/>
      <c r="NSL1313" s="1"/>
      <c r="NSM1313" s="1"/>
      <c r="NSN1313" s="1"/>
      <c r="NSO1313" s="1"/>
      <c r="NSP1313" s="1"/>
      <c r="NSQ1313" s="1"/>
      <c r="NSR1313" s="1"/>
      <c r="NSS1313" s="1"/>
      <c r="NST1313" s="1"/>
      <c r="NSU1313" s="1"/>
      <c r="NSV1313" s="1"/>
      <c r="NSW1313" s="1"/>
      <c r="NSX1313" s="1"/>
      <c r="NSY1313" s="1"/>
      <c r="NSZ1313" s="1"/>
      <c r="NTA1313" s="1"/>
      <c r="NTB1313" s="1"/>
      <c r="NTC1313" s="1"/>
      <c r="NTD1313" s="1"/>
      <c r="NTE1313" s="1"/>
      <c r="NTF1313" s="1"/>
      <c r="NTG1313" s="1"/>
      <c r="NTH1313" s="1"/>
      <c r="NTI1313" s="1"/>
      <c r="NTJ1313" s="1"/>
      <c r="NTK1313" s="1"/>
      <c r="NTL1313" s="1"/>
      <c r="NTM1313" s="1"/>
      <c r="NTN1313" s="1"/>
      <c r="NTO1313" s="1"/>
      <c r="NTP1313" s="1"/>
      <c r="NTQ1313" s="1"/>
      <c r="NTR1313" s="1"/>
      <c r="NTS1313" s="1"/>
      <c r="NTT1313" s="1"/>
      <c r="NTU1313" s="1"/>
      <c r="NTV1313" s="1"/>
      <c r="NTW1313" s="1"/>
      <c r="NTX1313" s="1"/>
      <c r="NTY1313" s="1"/>
      <c r="NTZ1313" s="1"/>
      <c r="NUA1313" s="1"/>
      <c r="NUB1313" s="1"/>
      <c r="NUC1313" s="1"/>
      <c r="NUD1313" s="1"/>
      <c r="NUE1313" s="1"/>
      <c r="NUF1313" s="1"/>
      <c r="NUG1313" s="1"/>
      <c r="NUH1313" s="1"/>
      <c r="NUI1313" s="1"/>
      <c r="NUJ1313" s="1"/>
      <c r="NUK1313" s="1"/>
      <c r="NUL1313" s="1"/>
      <c r="NUM1313" s="1"/>
      <c r="NUN1313" s="1"/>
      <c r="NUO1313" s="1"/>
      <c r="NUP1313" s="1"/>
      <c r="NUQ1313" s="1"/>
      <c r="NUR1313" s="1"/>
      <c r="NUS1313" s="1"/>
      <c r="NUT1313" s="1"/>
      <c r="NUU1313" s="1"/>
      <c r="NUV1313" s="1"/>
      <c r="NUW1313" s="1"/>
      <c r="NUX1313" s="1"/>
      <c r="NUY1313" s="1"/>
      <c r="NUZ1313" s="1"/>
      <c r="NVA1313" s="1"/>
      <c r="NVB1313" s="1"/>
      <c r="NVC1313" s="1"/>
      <c r="NVD1313" s="1"/>
      <c r="NVE1313" s="1"/>
      <c r="NVF1313" s="1"/>
      <c r="NVG1313" s="1"/>
      <c r="NVH1313" s="1"/>
      <c r="NVI1313" s="1"/>
      <c r="NVJ1313" s="1"/>
      <c r="NVK1313" s="1"/>
      <c r="NVL1313" s="1"/>
      <c r="NVM1313" s="1"/>
      <c r="NVN1313" s="1"/>
      <c r="NVO1313" s="1"/>
      <c r="NVP1313" s="1"/>
      <c r="NVQ1313" s="1"/>
      <c r="NVR1313" s="1"/>
      <c r="NVS1313" s="1"/>
      <c r="NVT1313" s="1"/>
      <c r="NVU1313" s="1"/>
      <c r="NVV1313" s="1"/>
      <c r="NVW1313" s="1"/>
      <c r="NVX1313" s="1"/>
      <c r="NVY1313" s="1"/>
      <c r="NVZ1313" s="1"/>
      <c r="NWA1313" s="1"/>
      <c r="NWB1313" s="1"/>
      <c r="NWC1313" s="1"/>
      <c r="NWD1313" s="1"/>
      <c r="NWE1313" s="1"/>
      <c r="NWF1313" s="1"/>
      <c r="NWG1313" s="1"/>
      <c r="NWH1313" s="1"/>
      <c r="NWI1313" s="1"/>
      <c r="NWJ1313" s="1"/>
      <c r="NWK1313" s="1"/>
      <c r="NWL1313" s="1"/>
      <c r="NWM1313" s="1"/>
      <c r="NWN1313" s="1"/>
      <c r="NWO1313" s="1"/>
      <c r="NWP1313" s="1"/>
      <c r="NWQ1313" s="1"/>
      <c r="NWR1313" s="1"/>
      <c r="NWS1313" s="1"/>
      <c r="NWT1313" s="1"/>
      <c r="NWU1313" s="1"/>
      <c r="NWV1313" s="1"/>
      <c r="NWW1313" s="1"/>
      <c r="NWX1313" s="1"/>
      <c r="NWY1313" s="1"/>
      <c r="NWZ1313" s="1"/>
      <c r="NXA1313" s="1"/>
      <c r="NXB1313" s="1"/>
      <c r="NXC1313" s="1"/>
      <c r="NXD1313" s="1"/>
      <c r="NXE1313" s="1"/>
      <c r="NXF1313" s="1"/>
      <c r="NXG1313" s="1"/>
      <c r="NXH1313" s="1"/>
      <c r="NXI1313" s="1"/>
      <c r="NXJ1313" s="1"/>
      <c r="NXK1313" s="1"/>
      <c r="NXL1313" s="1"/>
      <c r="NXM1313" s="1"/>
      <c r="NXN1313" s="1"/>
      <c r="NXO1313" s="1"/>
      <c r="NXP1313" s="1"/>
      <c r="NXQ1313" s="1"/>
      <c r="NXR1313" s="1"/>
      <c r="NXS1313" s="1"/>
      <c r="NXT1313" s="1"/>
      <c r="NXU1313" s="1"/>
      <c r="NXV1313" s="1"/>
      <c r="NXW1313" s="1"/>
      <c r="NXX1313" s="1"/>
      <c r="NXY1313" s="1"/>
      <c r="NXZ1313" s="1"/>
      <c r="NYA1313" s="1"/>
      <c r="NYB1313" s="1"/>
      <c r="NYC1313" s="1"/>
      <c r="NYD1313" s="1"/>
      <c r="NYE1313" s="1"/>
      <c r="NYF1313" s="1"/>
      <c r="NYG1313" s="1"/>
      <c r="NYH1313" s="1"/>
      <c r="NYI1313" s="1"/>
      <c r="NYJ1313" s="1"/>
      <c r="NYK1313" s="1"/>
      <c r="NYL1313" s="1"/>
      <c r="NYM1313" s="1"/>
      <c r="NYN1313" s="1"/>
      <c r="NYO1313" s="1"/>
      <c r="NYP1313" s="1"/>
      <c r="NYQ1313" s="1"/>
      <c r="NYR1313" s="1"/>
      <c r="NYS1313" s="1"/>
      <c r="NYT1313" s="1"/>
      <c r="NYU1313" s="1"/>
      <c r="NYV1313" s="1"/>
      <c r="NYW1313" s="1"/>
      <c r="NYX1313" s="1"/>
      <c r="NYY1313" s="1"/>
      <c r="NYZ1313" s="1"/>
      <c r="NZA1313" s="1"/>
      <c r="NZB1313" s="1"/>
      <c r="NZC1313" s="1"/>
      <c r="NZD1313" s="1"/>
      <c r="NZE1313" s="1"/>
      <c r="NZF1313" s="1"/>
      <c r="NZG1313" s="1"/>
      <c r="NZH1313" s="1"/>
      <c r="NZI1313" s="1"/>
      <c r="NZJ1313" s="1"/>
      <c r="NZK1313" s="1"/>
      <c r="NZL1313" s="1"/>
      <c r="NZM1313" s="1"/>
      <c r="NZN1313" s="1"/>
      <c r="NZO1313" s="1"/>
      <c r="NZP1313" s="1"/>
      <c r="NZQ1313" s="1"/>
      <c r="NZR1313" s="1"/>
      <c r="NZS1313" s="1"/>
      <c r="NZT1313" s="1"/>
      <c r="NZU1313" s="1"/>
      <c r="NZV1313" s="1"/>
      <c r="NZW1313" s="1"/>
      <c r="NZX1313" s="1"/>
      <c r="NZY1313" s="1"/>
      <c r="NZZ1313" s="1"/>
      <c r="OAA1313" s="1"/>
      <c r="OAB1313" s="1"/>
      <c r="OAC1313" s="1"/>
      <c r="OAD1313" s="1"/>
      <c r="OAE1313" s="1"/>
      <c r="OAF1313" s="1"/>
      <c r="OAG1313" s="1"/>
      <c r="OAH1313" s="1"/>
      <c r="OAI1313" s="1"/>
      <c r="OAJ1313" s="1"/>
      <c r="OAK1313" s="1"/>
      <c r="OAL1313" s="1"/>
      <c r="OAM1313" s="1"/>
      <c r="OAN1313" s="1"/>
      <c r="OAO1313" s="1"/>
      <c r="OAP1313" s="1"/>
      <c r="OAQ1313" s="1"/>
      <c r="OAR1313" s="1"/>
      <c r="OAS1313" s="1"/>
      <c r="OAT1313" s="1"/>
      <c r="OAU1313" s="1"/>
      <c r="OAV1313" s="1"/>
      <c r="OAW1313" s="1"/>
      <c r="OAX1313" s="1"/>
      <c r="OAY1313" s="1"/>
      <c r="OAZ1313" s="1"/>
      <c r="OBA1313" s="1"/>
      <c r="OBB1313" s="1"/>
      <c r="OBC1313" s="1"/>
      <c r="OBD1313" s="1"/>
      <c r="OBE1313" s="1"/>
      <c r="OBF1313" s="1"/>
      <c r="OBG1313" s="1"/>
      <c r="OBH1313" s="1"/>
      <c r="OBI1313" s="1"/>
      <c r="OBJ1313" s="1"/>
      <c r="OBK1313" s="1"/>
      <c r="OBL1313" s="1"/>
      <c r="OBM1313" s="1"/>
      <c r="OBN1313" s="1"/>
      <c r="OBO1313" s="1"/>
      <c r="OBP1313" s="1"/>
      <c r="OBQ1313" s="1"/>
      <c r="OBR1313" s="1"/>
      <c r="OBS1313" s="1"/>
      <c r="OBT1313" s="1"/>
      <c r="OBU1313" s="1"/>
      <c r="OBV1313" s="1"/>
      <c r="OBW1313" s="1"/>
      <c r="OBX1313" s="1"/>
      <c r="OBY1313" s="1"/>
      <c r="OBZ1313" s="1"/>
      <c r="OCA1313" s="1"/>
      <c r="OCB1313" s="1"/>
      <c r="OCC1313" s="1"/>
      <c r="OCD1313" s="1"/>
      <c r="OCE1313" s="1"/>
      <c r="OCF1313" s="1"/>
      <c r="OCG1313" s="1"/>
      <c r="OCH1313" s="1"/>
      <c r="OCI1313" s="1"/>
      <c r="OCJ1313" s="1"/>
      <c r="OCK1313" s="1"/>
      <c r="OCL1313" s="1"/>
      <c r="OCM1313" s="1"/>
      <c r="OCN1313" s="1"/>
      <c r="OCO1313" s="1"/>
      <c r="OCP1313" s="1"/>
      <c r="OCQ1313" s="1"/>
      <c r="OCR1313" s="1"/>
      <c r="OCS1313" s="1"/>
      <c r="OCT1313" s="1"/>
      <c r="OCU1313" s="1"/>
      <c r="OCV1313" s="1"/>
      <c r="OCW1313" s="1"/>
      <c r="OCX1313" s="1"/>
      <c r="OCY1313" s="1"/>
      <c r="OCZ1313" s="1"/>
      <c r="ODA1313" s="1"/>
      <c r="ODB1313" s="1"/>
      <c r="ODC1313" s="1"/>
      <c r="ODD1313" s="1"/>
      <c r="ODE1313" s="1"/>
      <c r="ODF1313" s="1"/>
      <c r="ODG1313" s="1"/>
      <c r="ODH1313" s="1"/>
      <c r="ODI1313" s="1"/>
      <c r="ODJ1313" s="1"/>
      <c r="ODK1313" s="1"/>
      <c r="ODL1313" s="1"/>
      <c r="ODM1313" s="1"/>
      <c r="ODN1313" s="1"/>
      <c r="ODO1313" s="1"/>
      <c r="ODP1313" s="1"/>
      <c r="ODQ1313" s="1"/>
      <c r="ODR1313" s="1"/>
      <c r="ODS1313" s="1"/>
      <c r="ODT1313" s="1"/>
      <c r="ODU1313" s="1"/>
      <c r="ODV1313" s="1"/>
      <c r="ODW1313" s="1"/>
      <c r="ODX1313" s="1"/>
      <c r="ODY1313" s="1"/>
      <c r="ODZ1313" s="1"/>
      <c r="OEA1313" s="1"/>
      <c r="OEB1313" s="1"/>
      <c r="OEC1313" s="1"/>
      <c r="OED1313" s="1"/>
      <c r="OEE1313" s="1"/>
      <c r="OEF1313" s="1"/>
      <c r="OEG1313" s="1"/>
      <c r="OEH1313" s="1"/>
      <c r="OEI1313" s="1"/>
      <c r="OEJ1313" s="1"/>
      <c r="OEK1313" s="1"/>
      <c r="OEL1313" s="1"/>
      <c r="OEM1313" s="1"/>
      <c r="OEN1313" s="1"/>
      <c r="OEO1313" s="1"/>
      <c r="OEP1313" s="1"/>
      <c r="OEQ1313" s="1"/>
      <c r="OER1313" s="1"/>
      <c r="OES1313" s="1"/>
      <c r="OET1313" s="1"/>
      <c r="OEU1313" s="1"/>
      <c r="OEV1313" s="1"/>
      <c r="OEW1313" s="1"/>
      <c r="OEX1313" s="1"/>
      <c r="OEY1313" s="1"/>
      <c r="OEZ1313" s="1"/>
      <c r="OFA1313" s="1"/>
      <c r="OFB1313" s="1"/>
      <c r="OFC1313" s="1"/>
      <c r="OFD1313" s="1"/>
      <c r="OFE1313" s="1"/>
      <c r="OFF1313" s="1"/>
      <c r="OFG1313" s="1"/>
      <c r="OFH1313" s="1"/>
      <c r="OFI1313" s="1"/>
      <c r="OFJ1313" s="1"/>
      <c r="OFK1313" s="1"/>
      <c r="OFL1313" s="1"/>
      <c r="OFM1313" s="1"/>
      <c r="OFN1313" s="1"/>
      <c r="OFO1313" s="1"/>
      <c r="OFP1313" s="1"/>
      <c r="OFQ1313" s="1"/>
      <c r="OFR1313" s="1"/>
      <c r="OFS1313" s="1"/>
      <c r="OFT1313" s="1"/>
      <c r="OFU1313" s="1"/>
      <c r="OFV1313" s="1"/>
      <c r="OFW1313" s="1"/>
      <c r="OFX1313" s="1"/>
      <c r="OFY1313" s="1"/>
      <c r="OFZ1313" s="1"/>
      <c r="OGA1313" s="1"/>
      <c r="OGB1313" s="1"/>
      <c r="OGC1313" s="1"/>
      <c r="OGD1313" s="1"/>
      <c r="OGE1313" s="1"/>
      <c r="OGF1313" s="1"/>
      <c r="OGG1313" s="1"/>
      <c r="OGH1313" s="1"/>
      <c r="OGI1313" s="1"/>
      <c r="OGJ1313" s="1"/>
      <c r="OGK1313" s="1"/>
      <c r="OGL1313" s="1"/>
      <c r="OGM1313" s="1"/>
      <c r="OGN1313" s="1"/>
      <c r="OGO1313" s="1"/>
      <c r="OGP1313" s="1"/>
      <c r="OGQ1313" s="1"/>
      <c r="OGR1313" s="1"/>
      <c r="OGS1313" s="1"/>
      <c r="OGT1313" s="1"/>
      <c r="OGU1313" s="1"/>
      <c r="OGV1313" s="1"/>
      <c r="OGW1313" s="1"/>
      <c r="OGX1313" s="1"/>
      <c r="OGY1313" s="1"/>
      <c r="OGZ1313" s="1"/>
      <c r="OHA1313" s="1"/>
      <c r="OHB1313" s="1"/>
      <c r="OHC1313" s="1"/>
      <c r="OHD1313" s="1"/>
      <c r="OHE1313" s="1"/>
      <c r="OHF1313" s="1"/>
      <c r="OHG1313" s="1"/>
      <c r="OHH1313" s="1"/>
      <c r="OHI1313" s="1"/>
      <c r="OHJ1313" s="1"/>
      <c r="OHK1313" s="1"/>
      <c r="OHL1313" s="1"/>
      <c r="OHM1313" s="1"/>
      <c r="OHN1313" s="1"/>
      <c r="OHO1313" s="1"/>
      <c r="OHP1313" s="1"/>
      <c r="OHQ1313" s="1"/>
      <c r="OHR1313" s="1"/>
      <c r="OHS1313" s="1"/>
      <c r="OHT1313" s="1"/>
      <c r="OHU1313" s="1"/>
      <c r="OHV1313" s="1"/>
      <c r="OHW1313" s="1"/>
      <c r="OHX1313" s="1"/>
      <c r="OHY1313" s="1"/>
      <c r="OHZ1313" s="1"/>
      <c r="OIA1313" s="1"/>
      <c r="OIB1313" s="1"/>
      <c r="OIC1313" s="1"/>
      <c r="OID1313" s="1"/>
      <c r="OIE1313" s="1"/>
      <c r="OIF1313" s="1"/>
      <c r="OIG1313" s="1"/>
      <c r="OIH1313" s="1"/>
      <c r="OII1313" s="1"/>
      <c r="OIJ1313" s="1"/>
      <c r="OIK1313" s="1"/>
      <c r="OIL1313" s="1"/>
      <c r="OIM1313" s="1"/>
      <c r="OIN1313" s="1"/>
      <c r="OIO1313" s="1"/>
      <c r="OIP1313" s="1"/>
      <c r="OIQ1313" s="1"/>
      <c r="OIR1313" s="1"/>
      <c r="OIS1313" s="1"/>
      <c r="OIT1313" s="1"/>
      <c r="OIU1313" s="1"/>
      <c r="OIV1313" s="1"/>
      <c r="OIW1313" s="1"/>
      <c r="OIX1313" s="1"/>
      <c r="OIY1313" s="1"/>
      <c r="OIZ1313" s="1"/>
      <c r="OJA1313" s="1"/>
      <c r="OJB1313" s="1"/>
      <c r="OJC1313" s="1"/>
      <c r="OJD1313" s="1"/>
      <c r="OJE1313" s="1"/>
      <c r="OJF1313" s="1"/>
      <c r="OJG1313" s="1"/>
      <c r="OJH1313" s="1"/>
      <c r="OJI1313" s="1"/>
      <c r="OJJ1313" s="1"/>
      <c r="OJK1313" s="1"/>
      <c r="OJL1313" s="1"/>
      <c r="OJM1313" s="1"/>
      <c r="OJN1313" s="1"/>
      <c r="OJO1313" s="1"/>
      <c r="OJP1313" s="1"/>
      <c r="OJQ1313" s="1"/>
      <c r="OJR1313" s="1"/>
      <c r="OJS1313" s="1"/>
      <c r="OJT1313" s="1"/>
      <c r="OJU1313" s="1"/>
      <c r="OJV1313" s="1"/>
      <c r="OJW1313" s="1"/>
      <c r="OJX1313" s="1"/>
      <c r="OJY1313" s="1"/>
      <c r="OJZ1313" s="1"/>
      <c r="OKA1313" s="1"/>
      <c r="OKB1313" s="1"/>
      <c r="OKC1313" s="1"/>
      <c r="OKD1313" s="1"/>
      <c r="OKE1313" s="1"/>
      <c r="OKF1313" s="1"/>
      <c r="OKG1313" s="1"/>
      <c r="OKH1313" s="1"/>
      <c r="OKI1313" s="1"/>
      <c r="OKJ1313" s="1"/>
      <c r="OKK1313" s="1"/>
      <c r="OKL1313" s="1"/>
      <c r="OKM1313" s="1"/>
      <c r="OKN1313" s="1"/>
      <c r="OKO1313" s="1"/>
      <c r="OKP1313" s="1"/>
      <c r="OKQ1313" s="1"/>
      <c r="OKR1313" s="1"/>
      <c r="OKS1313" s="1"/>
      <c r="OKT1313" s="1"/>
      <c r="OKU1313" s="1"/>
      <c r="OKV1313" s="1"/>
      <c r="OKW1313" s="1"/>
      <c r="OKX1313" s="1"/>
      <c r="OKY1313" s="1"/>
      <c r="OKZ1313" s="1"/>
      <c r="OLA1313" s="1"/>
      <c r="OLB1313" s="1"/>
      <c r="OLC1313" s="1"/>
      <c r="OLD1313" s="1"/>
      <c r="OLE1313" s="1"/>
      <c r="OLF1313" s="1"/>
      <c r="OLG1313" s="1"/>
      <c r="OLH1313" s="1"/>
      <c r="OLI1313" s="1"/>
      <c r="OLJ1313" s="1"/>
      <c r="OLK1313" s="1"/>
      <c r="OLL1313" s="1"/>
      <c r="OLM1313" s="1"/>
      <c r="OLN1313" s="1"/>
      <c r="OLO1313" s="1"/>
      <c r="OLP1313" s="1"/>
      <c r="OLQ1313" s="1"/>
      <c r="OLR1313" s="1"/>
      <c r="OLS1313" s="1"/>
      <c r="OLT1313" s="1"/>
      <c r="OLU1313" s="1"/>
      <c r="OLV1313" s="1"/>
      <c r="OLW1313" s="1"/>
      <c r="OLX1313" s="1"/>
      <c r="OLY1313" s="1"/>
      <c r="OLZ1313" s="1"/>
      <c r="OMA1313" s="1"/>
      <c r="OMB1313" s="1"/>
      <c r="OMC1313" s="1"/>
      <c r="OMD1313" s="1"/>
      <c r="OME1313" s="1"/>
      <c r="OMF1313" s="1"/>
      <c r="OMG1313" s="1"/>
      <c r="OMH1313" s="1"/>
      <c r="OMI1313" s="1"/>
      <c r="OMJ1313" s="1"/>
      <c r="OMK1313" s="1"/>
      <c r="OML1313" s="1"/>
      <c r="OMM1313" s="1"/>
      <c r="OMN1313" s="1"/>
      <c r="OMO1313" s="1"/>
      <c r="OMP1313" s="1"/>
      <c r="OMQ1313" s="1"/>
      <c r="OMR1313" s="1"/>
      <c r="OMS1313" s="1"/>
      <c r="OMT1313" s="1"/>
      <c r="OMU1313" s="1"/>
      <c r="OMV1313" s="1"/>
      <c r="OMW1313" s="1"/>
      <c r="OMX1313" s="1"/>
      <c r="OMY1313" s="1"/>
      <c r="OMZ1313" s="1"/>
      <c r="ONA1313" s="1"/>
      <c r="ONB1313" s="1"/>
      <c r="ONC1313" s="1"/>
      <c r="OND1313" s="1"/>
      <c r="ONE1313" s="1"/>
      <c r="ONF1313" s="1"/>
      <c r="ONG1313" s="1"/>
      <c r="ONH1313" s="1"/>
      <c r="ONI1313" s="1"/>
      <c r="ONJ1313" s="1"/>
      <c r="ONK1313" s="1"/>
      <c r="ONL1313" s="1"/>
      <c r="ONM1313" s="1"/>
      <c r="ONN1313" s="1"/>
      <c r="ONO1313" s="1"/>
      <c r="ONP1313" s="1"/>
      <c r="ONQ1313" s="1"/>
      <c r="ONR1313" s="1"/>
      <c r="ONS1313" s="1"/>
      <c r="ONT1313" s="1"/>
      <c r="ONU1313" s="1"/>
      <c r="ONV1313" s="1"/>
      <c r="ONW1313" s="1"/>
      <c r="ONX1313" s="1"/>
      <c r="ONY1313" s="1"/>
      <c r="ONZ1313" s="1"/>
      <c r="OOA1313" s="1"/>
      <c r="OOB1313" s="1"/>
      <c r="OOC1313" s="1"/>
      <c r="OOD1313" s="1"/>
      <c r="OOE1313" s="1"/>
      <c r="OOF1313" s="1"/>
      <c r="OOG1313" s="1"/>
      <c r="OOH1313" s="1"/>
      <c r="OOI1313" s="1"/>
      <c r="OOJ1313" s="1"/>
      <c r="OOK1313" s="1"/>
      <c r="OOL1313" s="1"/>
      <c r="OOM1313" s="1"/>
      <c r="OON1313" s="1"/>
      <c r="OOO1313" s="1"/>
      <c r="OOP1313" s="1"/>
      <c r="OOQ1313" s="1"/>
      <c r="OOR1313" s="1"/>
      <c r="OOS1313" s="1"/>
      <c r="OOT1313" s="1"/>
      <c r="OOU1313" s="1"/>
      <c r="OOV1313" s="1"/>
      <c r="OOW1313" s="1"/>
      <c r="OOX1313" s="1"/>
      <c r="OOY1313" s="1"/>
      <c r="OOZ1313" s="1"/>
      <c r="OPA1313" s="1"/>
      <c r="OPB1313" s="1"/>
      <c r="OPC1313" s="1"/>
      <c r="OPD1313" s="1"/>
      <c r="OPE1313" s="1"/>
      <c r="OPF1313" s="1"/>
      <c r="OPG1313" s="1"/>
      <c r="OPH1313" s="1"/>
      <c r="OPI1313" s="1"/>
      <c r="OPJ1313" s="1"/>
      <c r="OPK1313" s="1"/>
      <c r="OPL1313" s="1"/>
      <c r="OPM1313" s="1"/>
      <c r="OPN1313" s="1"/>
      <c r="OPO1313" s="1"/>
      <c r="OPP1313" s="1"/>
      <c r="OPQ1313" s="1"/>
      <c r="OPR1313" s="1"/>
      <c r="OPS1313" s="1"/>
      <c r="OPT1313" s="1"/>
      <c r="OPU1313" s="1"/>
      <c r="OPV1313" s="1"/>
      <c r="OPW1313" s="1"/>
      <c r="OPX1313" s="1"/>
      <c r="OPY1313" s="1"/>
      <c r="OPZ1313" s="1"/>
      <c r="OQA1313" s="1"/>
      <c r="OQB1313" s="1"/>
      <c r="OQC1313" s="1"/>
      <c r="OQD1313" s="1"/>
      <c r="OQE1313" s="1"/>
      <c r="OQF1313" s="1"/>
      <c r="OQG1313" s="1"/>
      <c r="OQH1313" s="1"/>
      <c r="OQI1313" s="1"/>
      <c r="OQJ1313" s="1"/>
      <c r="OQK1313" s="1"/>
      <c r="OQL1313" s="1"/>
      <c r="OQM1313" s="1"/>
      <c r="OQN1313" s="1"/>
      <c r="OQO1313" s="1"/>
      <c r="OQP1313" s="1"/>
      <c r="OQQ1313" s="1"/>
      <c r="OQR1313" s="1"/>
      <c r="OQS1313" s="1"/>
      <c r="OQT1313" s="1"/>
      <c r="OQU1313" s="1"/>
      <c r="OQV1313" s="1"/>
      <c r="OQW1313" s="1"/>
      <c r="OQX1313" s="1"/>
      <c r="OQY1313" s="1"/>
      <c r="OQZ1313" s="1"/>
      <c r="ORA1313" s="1"/>
      <c r="ORB1313" s="1"/>
      <c r="ORC1313" s="1"/>
      <c r="ORD1313" s="1"/>
      <c r="ORE1313" s="1"/>
      <c r="ORF1313" s="1"/>
      <c r="ORG1313" s="1"/>
      <c r="ORH1313" s="1"/>
      <c r="ORI1313" s="1"/>
      <c r="ORJ1313" s="1"/>
      <c r="ORK1313" s="1"/>
      <c r="ORL1313" s="1"/>
      <c r="ORM1313" s="1"/>
      <c r="ORN1313" s="1"/>
      <c r="ORO1313" s="1"/>
      <c r="ORP1313" s="1"/>
      <c r="ORQ1313" s="1"/>
      <c r="ORR1313" s="1"/>
      <c r="ORS1313" s="1"/>
      <c r="ORT1313" s="1"/>
      <c r="ORU1313" s="1"/>
      <c r="ORV1313" s="1"/>
      <c r="ORW1313" s="1"/>
      <c r="ORX1313" s="1"/>
      <c r="ORY1313" s="1"/>
      <c r="ORZ1313" s="1"/>
      <c r="OSA1313" s="1"/>
      <c r="OSB1313" s="1"/>
      <c r="OSC1313" s="1"/>
      <c r="OSD1313" s="1"/>
      <c r="OSE1313" s="1"/>
      <c r="OSF1313" s="1"/>
      <c r="OSG1313" s="1"/>
      <c r="OSH1313" s="1"/>
      <c r="OSI1313" s="1"/>
      <c r="OSJ1313" s="1"/>
      <c r="OSK1313" s="1"/>
      <c r="OSL1313" s="1"/>
      <c r="OSM1313" s="1"/>
      <c r="OSN1313" s="1"/>
      <c r="OSO1313" s="1"/>
      <c r="OSP1313" s="1"/>
      <c r="OSQ1313" s="1"/>
      <c r="OSR1313" s="1"/>
      <c r="OSS1313" s="1"/>
      <c r="OST1313" s="1"/>
      <c r="OSU1313" s="1"/>
      <c r="OSV1313" s="1"/>
      <c r="OSW1313" s="1"/>
      <c r="OSX1313" s="1"/>
      <c r="OSY1313" s="1"/>
      <c r="OSZ1313" s="1"/>
      <c r="OTA1313" s="1"/>
      <c r="OTB1313" s="1"/>
      <c r="OTC1313" s="1"/>
      <c r="OTD1313" s="1"/>
      <c r="OTE1313" s="1"/>
      <c r="OTF1313" s="1"/>
      <c r="OTG1313" s="1"/>
      <c r="OTH1313" s="1"/>
      <c r="OTI1313" s="1"/>
      <c r="OTJ1313" s="1"/>
      <c r="OTK1313" s="1"/>
      <c r="OTL1313" s="1"/>
      <c r="OTM1313" s="1"/>
      <c r="OTN1313" s="1"/>
      <c r="OTO1313" s="1"/>
      <c r="OTP1313" s="1"/>
      <c r="OTQ1313" s="1"/>
      <c r="OTR1313" s="1"/>
      <c r="OTS1313" s="1"/>
      <c r="OTT1313" s="1"/>
      <c r="OTU1313" s="1"/>
      <c r="OTV1313" s="1"/>
      <c r="OTW1313" s="1"/>
      <c r="OTX1313" s="1"/>
      <c r="OTY1313" s="1"/>
      <c r="OTZ1313" s="1"/>
      <c r="OUA1313" s="1"/>
      <c r="OUB1313" s="1"/>
      <c r="OUC1313" s="1"/>
      <c r="OUD1313" s="1"/>
      <c r="OUE1313" s="1"/>
      <c r="OUF1313" s="1"/>
      <c r="OUG1313" s="1"/>
      <c r="OUH1313" s="1"/>
      <c r="OUI1313" s="1"/>
      <c r="OUJ1313" s="1"/>
      <c r="OUK1313" s="1"/>
      <c r="OUL1313" s="1"/>
      <c r="OUM1313" s="1"/>
      <c r="OUN1313" s="1"/>
      <c r="OUO1313" s="1"/>
      <c r="OUP1313" s="1"/>
      <c r="OUQ1313" s="1"/>
      <c r="OUR1313" s="1"/>
      <c r="OUS1313" s="1"/>
      <c r="OUT1313" s="1"/>
      <c r="OUU1313" s="1"/>
      <c r="OUV1313" s="1"/>
      <c r="OUW1313" s="1"/>
      <c r="OUX1313" s="1"/>
      <c r="OUY1313" s="1"/>
      <c r="OUZ1313" s="1"/>
      <c r="OVA1313" s="1"/>
      <c r="OVB1313" s="1"/>
      <c r="OVC1313" s="1"/>
      <c r="OVD1313" s="1"/>
      <c r="OVE1313" s="1"/>
      <c r="OVF1313" s="1"/>
      <c r="OVG1313" s="1"/>
      <c r="OVH1313" s="1"/>
      <c r="OVI1313" s="1"/>
      <c r="OVJ1313" s="1"/>
      <c r="OVK1313" s="1"/>
      <c r="OVL1313" s="1"/>
      <c r="OVM1313" s="1"/>
      <c r="OVN1313" s="1"/>
      <c r="OVO1313" s="1"/>
      <c r="OVP1313" s="1"/>
      <c r="OVQ1313" s="1"/>
      <c r="OVR1313" s="1"/>
      <c r="OVS1313" s="1"/>
      <c r="OVT1313" s="1"/>
      <c r="OVU1313" s="1"/>
      <c r="OVV1313" s="1"/>
      <c r="OVW1313" s="1"/>
      <c r="OVX1313" s="1"/>
      <c r="OVY1313" s="1"/>
      <c r="OVZ1313" s="1"/>
      <c r="OWA1313" s="1"/>
      <c r="OWB1313" s="1"/>
      <c r="OWC1313" s="1"/>
      <c r="OWD1313" s="1"/>
      <c r="OWE1313" s="1"/>
      <c r="OWF1313" s="1"/>
      <c r="OWG1313" s="1"/>
      <c r="OWH1313" s="1"/>
      <c r="OWI1313" s="1"/>
      <c r="OWJ1313" s="1"/>
      <c r="OWK1313" s="1"/>
      <c r="OWL1313" s="1"/>
      <c r="OWM1313" s="1"/>
      <c r="OWN1313" s="1"/>
      <c r="OWO1313" s="1"/>
      <c r="OWP1313" s="1"/>
      <c r="OWQ1313" s="1"/>
      <c r="OWR1313" s="1"/>
      <c r="OWS1313" s="1"/>
      <c r="OWT1313" s="1"/>
      <c r="OWU1313" s="1"/>
      <c r="OWV1313" s="1"/>
      <c r="OWW1313" s="1"/>
      <c r="OWX1313" s="1"/>
      <c r="OWY1313" s="1"/>
      <c r="OWZ1313" s="1"/>
      <c r="OXA1313" s="1"/>
      <c r="OXB1313" s="1"/>
      <c r="OXC1313" s="1"/>
      <c r="OXD1313" s="1"/>
      <c r="OXE1313" s="1"/>
      <c r="OXF1313" s="1"/>
      <c r="OXG1313" s="1"/>
      <c r="OXH1313" s="1"/>
      <c r="OXI1313" s="1"/>
      <c r="OXJ1313" s="1"/>
      <c r="OXK1313" s="1"/>
      <c r="OXL1313" s="1"/>
      <c r="OXM1313" s="1"/>
      <c r="OXN1313" s="1"/>
      <c r="OXO1313" s="1"/>
      <c r="OXP1313" s="1"/>
      <c r="OXQ1313" s="1"/>
      <c r="OXR1313" s="1"/>
      <c r="OXS1313" s="1"/>
      <c r="OXT1313" s="1"/>
      <c r="OXU1313" s="1"/>
      <c r="OXV1313" s="1"/>
      <c r="OXW1313" s="1"/>
      <c r="OXX1313" s="1"/>
      <c r="OXY1313" s="1"/>
      <c r="OXZ1313" s="1"/>
      <c r="OYA1313" s="1"/>
      <c r="OYB1313" s="1"/>
      <c r="OYC1313" s="1"/>
      <c r="OYD1313" s="1"/>
      <c r="OYE1313" s="1"/>
      <c r="OYF1313" s="1"/>
      <c r="OYG1313" s="1"/>
      <c r="OYH1313" s="1"/>
      <c r="OYI1313" s="1"/>
      <c r="OYJ1313" s="1"/>
      <c r="OYK1313" s="1"/>
      <c r="OYL1313" s="1"/>
      <c r="OYM1313" s="1"/>
      <c r="OYN1313" s="1"/>
      <c r="OYO1313" s="1"/>
      <c r="OYP1313" s="1"/>
      <c r="OYQ1313" s="1"/>
      <c r="OYR1313" s="1"/>
      <c r="OYS1313" s="1"/>
      <c r="OYT1313" s="1"/>
      <c r="OYU1313" s="1"/>
      <c r="OYV1313" s="1"/>
      <c r="OYW1313" s="1"/>
      <c r="OYX1313" s="1"/>
      <c r="OYY1313" s="1"/>
      <c r="OYZ1313" s="1"/>
      <c r="OZA1313" s="1"/>
      <c r="OZB1313" s="1"/>
      <c r="OZC1313" s="1"/>
      <c r="OZD1313" s="1"/>
      <c r="OZE1313" s="1"/>
      <c r="OZF1313" s="1"/>
      <c r="OZG1313" s="1"/>
      <c r="OZH1313" s="1"/>
      <c r="OZI1313" s="1"/>
      <c r="OZJ1313" s="1"/>
      <c r="OZK1313" s="1"/>
      <c r="OZL1313" s="1"/>
      <c r="OZM1313" s="1"/>
      <c r="OZN1313" s="1"/>
      <c r="OZO1313" s="1"/>
      <c r="OZP1313" s="1"/>
      <c r="OZQ1313" s="1"/>
      <c r="OZR1313" s="1"/>
      <c r="OZS1313" s="1"/>
      <c r="OZT1313" s="1"/>
      <c r="OZU1313" s="1"/>
      <c r="OZV1313" s="1"/>
      <c r="OZW1313" s="1"/>
      <c r="OZX1313" s="1"/>
      <c r="OZY1313" s="1"/>
      <c r="OZZ1313" s="1"/>
      <c r="PAA1313" s="1"/>
      <c r="PAB1313" s="1"/>
      <c r="PAC1313" s="1"/>
      <c r="PAD1313" s="1"/>
      <c r="PAE1313" s="1"/>
      <c r="PAF1313" s="1"/>
      <c r="PAG1313" s="1"/>
      <c r="PAH1313" s="1"/>
      <c r="PAI1313" s="1"/>
      <c r="PAJ1313" s="1"/>
      <c r="PAK1313" s="1"/>
      <c r="PAL1313" s="1"/>
      <c r="PAM1313" s="1"/>
      <c r="PAN1313" s="1"/>
      <c r="PAO1313" s="1"/>
      <c r="PAP1313" s="1"/>
      <c r="PAQ1313" s="1"/>
      <c r="PAR1313" s="1"/>
      <c r="PAS1313" s="1"/>
      <c r="PAT1313" s="1"/>
      <c r="PAU1313" s="1"/>
      <c r="PAV1313" s="1"/>
      <c r="PAW1313" s="1"/>
      <c r="PAX1313" s="1"/>
      <c r="PAY1313" s="1"/>
      <c r="PAZ1313" s="1"/>
      <c r="PBA1313" s="1"/>
      <c r="PBB1313" s="1"/>
      <c r="PBC1313" s="1"/>
      <c r="PBD1313" s="1"/>
      <c r="PBE1313" s="1"/>
      <c r="PBF1313" s="1"/>
      <c r="PBG1313" s="1"/>
      <c r="PBH1313" s="1"/>
      <c r="PBI1313" s="1"/>
      <c r="PBJ1313" s="1"/>
      <c r="PBK1313" s="1"/>
      <c r="PBL1313" s="1"/>
      <c r="PBM1313" s="1"/>
      <c r="PBN1313" s="1"/>
      <c r="PBO1313" s="1"/>
      <c r="PBP1313" s="1"/>
      <c r="PBQ1313" s="1"/>
      <c r="PBR1313" s="1"/>
      <c r="PBS1313" s="1"/>
      <c r="PBT1313" s="1"/>
      <c r="PBU1313" s="1"/>
      <c r="PBV1313" s="1"/>
      <c r="PBW1313" s="1"/>
      <c r="PBX1313" s="1"/>
      <c r="PBY1313" s="1"/>
      <c r="PBZ1313" s="1"/>
      <c r="PCA1313" s="1"/>
      <c r="PCB1313" s="1"/>
      <c r="PCC1313" s="1"/>
      <c r="PCD1313" s="1"/>
      <c r="PCE1313" s="1"/>
      <c r="PCF1313" s="1"/>
      <c r="PCG1313" s="1"/>
      <c r="PCH1313" s="1"/>
      <c r="PCI1313" s="1"/>
      <c r="PCJ1313" s="1"/>
      <c r="PCK1313" s="1"/>
      <c r="PCL1313" s="1"/>
      <c r="PCM1313" s="1"/>
      <c r="PCN1313" s="1"/>
      <c r="PCO1313" s="1"/>
      <c r="PCP1313" s="1"/>
      <c r="PCQ1313" s="1"/>
      <c r="PCR1313" s="1"/>
      <c r="PCS1313" s="1"/>
      <c r="PCT1313" s="1"/>
      <c r="PCU1313" s="1"/>
      <c r="PCV1313" s="1"/>
      <c r="PCW1313" s="1"/>
      <c r="PCX1313" s="1"/>
      <c r="PCY1313" s="1"/>
      <c r="PCZ1313" s="1"/>
      <c r="PDA1313" s="1"/>
      <c r="PDB1313" s="1"/>
      <c r="PDC1313" s="1"/>
      <c r="PDD1313" s="1"/>
      <c r="PDE1313" s="1"/>
      <c r="PDF1313" s="1"/>
      <c r="PDG1313" s="1"/>
      <c r="PDH1313" s="1"/>
      <c r="PDI1313" s="1"/>
      <c r="PDJ1313" s="1"/>
      <c r="PDK1313" s="1"/>
      <c r="PDL1313" s="1"/>
      <c r="PDM1313" s="1"/>
      <c r="PDN1313" s="1"/>
      <c r="PDO1313" s="1"/>
      <c r="PDP1313" s="1"/>
      <c r="PDQ1313" s="1"/>
      <c r="PDR1313" s="1"/>
      <c r="PDS1313" s="1"/>
      <c r="PDT1313" s="1"/>
      <c r="PDU1313" s="1"/>
      <c r="PDV1313" s="1"/>
      <c r="PDW1313" s="1"/>
      <c r="PDX1313" s="1"/>
      <c r="PDY1313" s="1"/>
      <c r="PDZ1313" s="1"/>
      <c r="PEA1313" s="1"/>
      <c r="PEB1313" s="1"/>
      <c r="PEC1313" s="1"/>
      <c r="PED1313" s="1"/>
      <c r="PEE1313" s="1"/>
      <c r="PEF1313" s="1"/>
      <c r="PEG1313" s="1"/>
      <c r="PEH1313" s="1"/>
      <c r="PEI1313" s="1"/>
      <c r="PEJ1313" s="1"/>
      <c r="PEK1313" s="1"/>
      <c r="PEL1313" s="1"/>
      <c r="PEM1313" s="1"/>
      <c r="PEN1313" s="1"/>
      <c r="PEO1313" s="1"/>
      <c r="PEP1313" s="1"/>
      <c r="PEQ1313" s="1"/>
      <c r="PER1313" s="1"/>
      <c r="PES1313" s="1"/>
      <c r="PET1313" s="1"/>
      <c r="PEU1313" s="1"/>
      <c r="PEV1313" s="1"/>
      <c r="PEW1313" s="1"/>
      <c r="PEX1313" s="1"/>
      <c r="PEY1313" s="1"/>
      <c r="PEZ1313" s="1"/>
      <c r="PFA1313" s="1"/>
      <c r="PFB1313" s="1"/>
      <c r="PFC1313" s="1"/>
      <c r="PFD1313" s="1"/>
      <c r="PFE1313" s="1"/>
      <c r="PFF1313" s="1"/>
      <c r="PFG1313" s="1"/>
      <c r="PFH1313" s="1"/>
      <c r="PFI1313" s="1"/>
      <c r="PFJ1313" s="1"/>
      <c r="PFK1313" s="1"/>
      <c r="PFL1313" s="1"/>
      <c r="PFM1313" s="1"/>
      <c r="PFN1313" s="1"/>
      <c r="PFO1313" s="1"/>
      <c r="PFP1313" s="1"/>
      <c r="PFQ1313" s="1"/>
      <c r="PFR1313" s="1"/>
      <c r="PFS1313" s="1"/>
      <c r="PFT1313" s="1"/>
      <c r="PFU1313" s="1"/>
      <c r="PFV1313" s="1"/>
      <c r="PFW1313" s="1"/>
      <c r="PFX1313" s="1"/>
      <c r="PFY1313" s="1"/>
      <c r="PFZ1313" s="1"/>
      <c r="PGA1313" s="1"/>
      <c r="PGB1313" s="1"/>
      <c r="PGC1313" s="1"/>
      <c r="PGD1313" s="1"/>
      <c r="PGE1313" s="1"/>
      <c r="PGF1313" s="1"/>
      <c r="PGG1313" s="1"/>
      <c r="PGH1313" s="1"/>
      <c r="PGI1313" s="1"/>
      <c r="PGJ1313" s="1"/>
      <c r="PGK1313" s="1"/>
      <c r="PGL1313" s="1"/>
      <c r="PGM1313" s="1"/>
      <c r="PGN1313" s="1"/>
      <c r="PGO1313" s="1"/>
      <c r="PGP1313" s="1"/>
      <c r="PGQ1313" s="1"/>
      <c r="PGR1313" s="1"/>
      <c r="PGS1313" s="1"/>
      <c r="PGT1313" s="1"/>
      <c r="PGU1313" s="1"/>
      <c r="PGV1313" s="1"/>
      <c r="PGW1313" s="1"/>
      <c r="PGX1313" s="1"/>
      <c r="PGY1313" s="1"/>
      <c r="PGZ1313" s="1"/>
      <c r="PHA1313" s="1"/>
      <c r="PHB1313" s="1"/>
      <c r="PHC1313" s="1"/>
      <c r="PHD1313" s="1"/>
      <c r="PHE1313" s="1"/>
      <c r="PHF1313" s="1"/>
      <c r="PHG1313" s="1"/>
      <c r="PHH1313" s="1"/>
      <c r="PHI1313" s="1"/>
      <c r="PHJ1313" s="1"/>
      <c r="PHK1313" s="1"/>
      <c r="PHL1313" s="1"/>
      <c r="PHM1313" s="1"/>
      <c r="PHN1313" s="1"/>
      <c r="PHO1313" s="1"/>
      <c r="PHP1313" s="1"/>
      <c r="PHQ1313" s="1"/>
      <c r="PHR1313" s="1"/>
      <c r="PHS1313" s="1"/>
      <c r="PHT1313" s="1"/>
      <c r="PHU1313" s="1"/>
      <c r="PHV1313" s="1"/>
      <c r="PHW1313" s="1"/>
      <c r="PHX1313" s="1"/>
      <c r="PHY1313" s="1"/>
      <c r="PHZ1313" s="1"/>
      <c r="PIA1313" s="1"/>
      <c r="PIB1313" s="1"/>
      <c r="PIC1313" s="1"/>
      <c r="PID1313" s="1"/>
      <c r="PIE1313" s="1"/>
      <c r="PIF1313" s="1"/>
      <c r="PIG1313" s="1"/>
      <c r="PIH1313" s="1"/>
      <c r="PII1313" s="1"/>
      <c r="PIJ1313" s="1"/>
      <c r="PIK1313" s="1"/>
      <c r="PIL1313" s="1"/>
      <c r="PIM1313" s="1"/>
      <c r="PIN1313" s="1"/>
      <c r="PIO1313" s="1"/>
      <c r="PIP1313" s="1"/>
      <c r="PIQ1313" s="1"/>
      <c r="PIR1313" s="1"/>
      <c r="PIS1313" s="1"/>
      <c r="PIT1313" s="1"/>
      <c r="PIU1313" s="1"/>
      <c r="PIV1313" s="1"/>
      <c r="PIW1313" s="1"/>
      <c r="PIX1313" s="1"/>
      <c r="PIY1313" s="1"/>
      <c r="PIZ1313" s="1"/>
      <c r="PJA1313" s="1"/>
      <c r="PJB1313" s="1"/>
      <c r="PJC1313" s="1"/>
      <c r="PJD1313" s="1"/>
      <c r="PJE1313" s="1"/>
      <c r="PJF1313" s="1"/>
      <c r="PJG1313" s="1"/>
      <c r="PJH1313" s="1"/>
      <c r="PJI1313" s="1"/>
      <c r="PJJ1313" s="1"/>
      <c r="PJK1313" s="1"/>
      <c r="PJL1313" s="1"/>
      <c r="PJM1313" s="1"/>
      <c r="PJN1313" s="1"/>
      <c r="PJO1313" s="1"/>
      <c r="PJP1313" s="1"/>
      <c r="PJQ1313" s="1"/>
      <c r="PJR1313" s="1"/>
      <c r="PJS1313" s="1"/>
      <c r="PJT1313" s="1"/>
      <c r="PJU1313" s="1"/>
      <c r="PJV1313" s="1"/>
      <c r="PJW1313" s="1"/>
      <c r="PJX1313" s="1"/>
      <c r="PJY1313" s="1"/>
      <c r="PJZ1313" s="1"/>
      <c r="PKA1313" s="1"/>
      <c r="PKB1313" s="1"/>
      <c r="PKC1313" s="1"/>
      <c r="PKD1313" s="1"/>
      <c r="PKE1313" s="1"/>
      <c r="PKF1313" s="1"/>
      <c r="PKG1313" s="1"/>
      <c r="PKH1313" s="1"/>
      <c r="PKI1313" s="1"/>
      <c r="PKJ1313" s="1"/>
      <c r="PKK1313" s="1"/>
      <c r="PKL1313" s="1"/>
      <c r="PKM1313" s="1"/>
      <c r="PKN1313" s="1"/>
      <c r="PKO1313" s="1"/>
      <c r="PKP1313" s="1"/>
      <c r="PKQ1313" s="1"/>
      <c r="PKR1313" s="1"/>
      <c r="PKS1313" s="1"/>
      <c r="PKT1313" s="1"/>
      <c r="PKU1313" s="1"/>
      <c r="PKV1313" s="1"/>
      <c r="PKW1313" s="1"/>
      <c r="PKX1313" s="1"/>
      <c r="PKY1313" s="1"/>
      <c r="PKZ1313" s="1"/>
      <c r="PLA1313" s="1"/>
      <c r="PLB1313" s="1"/>
      <c r="PLC1313" s="1"/>
      <c r="PLD1313" s="1"/>
      <c r="PLE1313" s="1"/>
      <c r="PLF1313" s="1"/>
      <c r="PLG1313" s="1"/>
      <c r="PLH1313" s="1"/>
      <c r="PLI1313" s="1"/>
      <c r="PLJ1313" s="1"/>
      <c r="PLK1313" s="1"/>
      <c r="PLL1313" s="1"/>
      <c r="PLM1313" s="1"/>
      <c r="PLN1313" s="1"/>
      <c r="PLO1313" s="1"/>
      <c r="PLP1313" s="1"/>
      <c r="PLQ1313" s="1"/>
      <c r="PLR1313" s="1"/>
      <c r="PLS1313" s="1"/>
      <c r="PLT1313" s="1"/>
      <c r="PLU1313" s="1"/>
      <c r="PLV1313" s="1"/>
      <c r="PLW1313" s="1"/>
      <c r="PLX1313" s="1"/>
      <c r="PLY1313" s="1"/>
      <c r="PLZ1313" s="1"/>
      <c r="PMA1313" s="1"/>
      <c r="PMB1313" s="1"/>
      <c r="PMC1313" s="1"/>
      <c r="PMD1313" s="1"/>
      <c r="PME1313" s="1"/>
      <c r="PMF1313" s="1"/>
      <c r="PMG1313" s="1"/>
      <c r="PMH1313" s="1"/>
      <c r="PMI1313" s="1"/>
      <c r="PMJ1313" s="1"/>
      <c r="PMK1313" s="1"/>
      <c r="PML1313" s="1"/>
      <c r="PMM1313" s="1"/>
      <c r="PMN1313" s="1"/>
      <c r="PMO1313" s="1"/>
      <c r="PMP1313" s="1"/>
      <c r="PMQ1313" s="1"/>
      <c r="PMR1313" s="1"/>
      <c r="PMS1313" s="1"/>
      <c r="PMT1313" s="1"/>
      <c r="PMU1313" s="1"/>
      <c r="PMV1313" s="1"/>
      <c r="PMW1313" s="1"/>
      <c r="PMX1313" s="1"/>
      <c r="PMY1313" s="1"/>
      <c r="PMZ1313" s="1"/>
      <c r="PNA1313" s="1"/>
      <c r="PNB1313" s="1"/>
      <c r="PNC1313" s="1"/>
      <c r="PND1313" s="1"/>
      <c r="PNE1313" s="1"/>
      <c r="PNF1313" s="1"/>
      <c r="PNG1313" s="1"/>
      <c r="PNH1313" s="1"/>
      <c r="PNI1313" s="1"/>
      <c r="PNJ1313" s="1"/>
      <c r="PNK1313" s="1"/>
      <c r="PNL1313" s="1"/>
      <c r="PNM1313" s="1"/>
      <c r="PNN1313" s="1"/>
      <c r="PNO1313" s="1"/>
      <c r="PNP1313" s="1"/>
      <c r="PNQ1313" s="1"/>
      <c r="PNR1313" s="1"/>
      <c r="PNS1313" s="1"/>
      <c r="PNT1313" s="1"/>
      <c r="PNU1313" s="1"/>
      <c r="PNV1313" s="1"/>
      <c r="PNW1313" s="1"/>
      <c r="PNX1313" s="1"/>
      <c r="PNY1313" s="1"/>
      <c r="PNZ1313" s="1"/>
      <c r="POA1313" s="1"/>
      <c r="POB1313" s="1"/>
      <c r="POC1313" s="1"/>
      <c r="POD1313" s="1"/>
      <c r="POE1313" s="1"/>
      <c r="POF1313" s="1"/>
      <c r="POG1313" s="1"/>
      <c r="POH1313" s="1"/>
      <c r="POI1313" s="1"/>
      <c r="POJ1313" s="1"/>
      <c r="POK1313" s="1"/>
      <c r="POL1313" s="1"/>
      <c r="POM1313" s="1"/>
      <c r="PON1313" s="1"/>
      <c r="POO1313" s="1"/>
      <c r="POP1313" s="1"/>
      <c r="POQ1313" s="1"/>
      <c r="POR1313" s="1"/>
      <c r="POS1313" s="1"/>
      <c r="POT1313" s="1"/>
      <c r="POU1313" s="1"/>
      <c r="POV1313" s="1"/>
      <c r="POW1313" s="1"/>
      <c r="POX1313" s="1"/>
      <c r="POY1313" s="1"/>
      <c r="POZ1313" s="1"/>
      <c r="PPA1313" s="1"/>
      <c r="PPB1313" s="1"/>
      <c r="PPC1313" s="1"/>
      <c r="PPD1313" s="1"/>
      <c r="PPE1313" s="1"/>
      <c r="PPF1313" s="1"/>
      <c r="PPG1313" s="1"/>
      <c r="PPH1313" s="1"/>
      <c r="PPI1313" s="1"/>
      <c r="PPJ1313" s="1"/>
      <c r="PPK1313" s="1"/>
      <c r="PPL1313" s="1"/>
      <c r="PPM1313" s="1"/>
      <c r="PPN1313" s="1"/>
      <c r="PPO1313" s="1"/>
      <c r="PPP1313" s="1"/>
      <c r="PPQ1313" s="1"/>
      <c r="PPR1313" s="1"/>
      <c r="PPS1313" s="1"/>
      <c r="PPT1313" s="1"/>
      <c r="PPU1313" s="1"/>
      <c r="PPV1313" s="1"/>
      <c r="PPW1313" s="1"/>
      <c r="PPX1313" s="1"/>
      <c r="PPY1313" s="1"/>
      <c r="PPZ1313" s="1"/>
      <c r="PQA1313" s="1"/>
      <c r="PQB1313" s="1"/>
      <c r="PQC1313" s="1"/>
      <c r="PQD1313" s="1"/>
      <c r="PQE1313" s="1"/>
      <c r="PQF1313" s="1"/>
      <c r="PQG1313" s="1"/>
      <c r="PQH1313" s="1"/>
      <c r="PQI1313" s="1"/>
      <c r="PQJ1313" s="1"/>
      <c r="PQK1313" s="1"/>
      <c r="PQL1313" s="1"/>
      <c r="PQM1313" s="1"/>
      <c r="PQN1313" s="1"/>
      <c r="PQO1313" s="1"/>
      <c r="PQP1313" s="1"/>
      <c r="PQQ1313" s="1"/>
      <c r="PQR1313" s="1"/>
      <c r="PQS1313" s="1"/>
      <c r="PQT1313" s="1"/>
      <c r="PQU1313" s="1"/>
      <c r="PQV1313" s="1"/>
      <c r="PQW1313" s="1"/>
      <c r="PQX1313" s="1"/>
      <c r="PQY1313" s="1"/>
      <c r="PQZ1313" s="1"/>
      <c r="PRA1313" s="1"/>
      <c r="PRB1313" s="1"/>
      <c r="PRC1313" s="1"/>
      <c r="PRD1313" s="1"/>
      <c r="PRE1313" s="1"/>
      <c r="PRF1313" s="1"/>
      <c r="PRG1313" s="1"/>
      <c r="PRH1313" s="1"/>
      <c r="PRI1313" s="1"/>
      <c r="PRJ1313" s="1"/>
      <c r="PRK1313" s="1"/>
      <c r="PRL1313" s="1"/>
      <c r="PRM1313" s="1"/>
      <c r="PRN1313" s="1"/>
      <c r="PRO1313" s="1"/>
      <c r="PRP1313" s="1"/>
      <c r="PRQ1313" s="1"/>
      <c r="PRR1313" s="1"/>
      <c r="PRS1313" s="1"/>
      <c r="PRT1313" s="1"/>
      <c r="PRU1313" s="1"/>
      <c r="PRV1313" s="1"/>
      <c r="PRW1313" s="1"/>
      <c r="PRX1313" s="1"/>
      <c r="PRY1313" s="1"/>
      <c r="PRZ1313" s="1"/>
      <c r="PSA1313" s="1"/>
      <c r="PSB1313" s="1"/>
      <c r="PSC1313" s="1"/>
      <c r="PSD1313" s="1"/>
      <c r="PSE1313" s="1"/>
      <c r="PSF1313" s="1"/>
      <c r="PSG1313" s="1"/>
      <c r="PSH1313" s="1"/>
      <c r="PSI1313" s="1"/>
      <c r="PSJ1313" s="1"/>
      <c r="PSK1313" s="1"/>
      <c r="PSL1313" s="1"/>
      <c r="PSM1313" s="1"/>
      <c r="PSN1313" s="1"/>
      <c r="PSO1313" s="1"/>
      <c r="PSP1313" s="1"/>
      <c r="PSQ1313" s="1"/>
      <c r="PSR1313" s="1"/>
      <c r="PSS1313" s="1"/>
      <c r="PST1313" s="1"/>
      <c r="PSU1313" s="1"/>
      <c r="PSV1313" s="1"/>
      <c r="PSW1313" s="1"/>
      <c r="PSX1313" s="1"/>
      <c r="PSY1313" s="1"/>
      <c r="PSZ1313" s="1"/>
      <c r="PTA1313" s="1"/>
      <c r="PTB1313" s="1"/>
      <c r="PTC1313" s="1"/>
      <c r="PTD1313" s="1"/>
      <c r="PTE1313" s="1"/>
      <c r="PTF1313" s="1"/>
      <c r="PTG1313" s="1"/>
      <c r="PTH1313" s="1"/>
      <c r="PTI1313" s="1"/>
      <c r="PTJ1313" s="1"/>
      <c r="PTK1313" s="1"/>
      <c r="PTL1313" s="1"/>
      <c r="PTM1313" s="1"/>
      <c r="PTN1313" s="1"/>
      <c r="PTO1313" s="1"/>
      <c r="PTP1313" s="1"/>
      <c r="PTQ1313" s="1"/>
      <c r="PTR1313" s="1"/>
      <c r="PTS1313" s="1"/>
      <c r="PTT1313" s="1"/>
      <c r="PTU1313" s="1"/>
      <c r="PTV1313" s="1"/>
      <c r="PTW1313" s="1"/>
      <c r="PTX1313" s="1"/>
      <c r="PTY1313" s="1"/>
      <c r="PTZ1313" s="1"/>
      <c r="PUA1313" s="1"/>
      <c r="PUB1313" s="1"/>
      <c r="PUC1313" s="1"/>
      <c r="PUD1313" s="1"/>
      <c r="PUE1313" s="1"/>
      <c r="PUF1313" s="1"/>
      <c r="PUG1313" s="1"/>
      <c r="PUH1313" s="1"/>
      <c r="PUI1313" s="1"/>
      <c r="PUJ1313" s="1"/>
      <c r="PUK1313" s="1"/>
      <c r="PUL1313" s="1"/>
      <c r="PUM1313" s="1"/>
      <c r="PUN1313" s="1"/>
      <c r="PUO1313" s="1"/>
      <c r="PUP1313" s="1"/>
      <c r="PUQ1313" s="1"/>
      <c r="PUR1313" s="1"/>
      <c r="PUS1313" s="1"/>
      <c r="PUT1313" s="1"/>
      <c r="PUU1313" s="1"/>
      <c r="PUV1313" s="1"/>
      <c r="PUW1313" s="1"/>
      <c r="PUX1313" s="1"/>
      <c r="PUY1313" s="1"/>
      <c r="PUZ1313" s="1"/>
      <c r="PVA1313" s="1"/>
      <c r="PVB1313" s="1"/>
      <c r="PVC1313" s="1"/>
      <c r="PVD1313" s="1"/>
      <c r="PVE1313" s="1"/>
      <c r="PVF1313" s="1"/>
      <c r="PVG1313" s="1"/>
      <c r="PVH1313" s="1"/>
      <c r="PVI1313" s="1"/>
      <c r="PVJ1313" s="1"/>
      <c r="PVK1313" s="1"/>
      <c r="PVL1313" s="1"/>
      <c r="PVM1313" s="1"/>
      <c r="PVN1313" s="1"/>
      <c r="PVO1313" s="1"/>
      <c r="PVP1313" s="1"/>
      <c r="PVQ1313" s="1"/>
      <c r="PVR1313" s="1"/>
      <c r="PVS1313" s="1"/>
      <c r="PVT1313" s="1"/>
      <c r="PVU1313" s="1"/>
      <c r="PVV1313" s="1"/>
      <c r="PVW1313" s="1"/>
      <c r="PVX1313" s="1"/>
      <c r="PVY1313" s="1"/>
      <c r="PVZ1313" s="1"/>
      <c r="PWA1313" s="1"/>
      <c r="PWB1313" s="1"/>
      <c r="PWC1313" s="1"/>
      <c r="PWD1313" s="1"/>
      <c r="PWE1313" s="1"/>
      <c r="PWF1313" s="1"/>
      <c r="PWG1313" s="1"/>
      <c r="PWH1313" s="1"/>
      <c r="PWI1313" s="1"/>
      <c r="PWJ1313" s="1"/>
      <c r="PWK1313" s="1"/>
      <c r="PWL1313" s="1"/>
      <c r="PWM1313" s="1"/>
      <c r="PWN1313" s="1"/>
      <c r="PWO1313" s="1"/>
      <c r="PWP1313" s="1"/>
      <c r="PWQ1313" s="1"/>
      <c r="PWR1313" s="1"/>
      <c r="PWS1313" s="1"/>
      <c r="PWT1313" s="1"/>
      <c r="PWU1313" s="1"/>
      <c r="PWV1313" s="1"/>
      <c r="PWW1313" s="1"/>
      <c r="PWX1313" s="1"/>
      <c r="PWY1313" s="1"/>
      <c r="PWZ1313" s="1"/>
      <c r="PXA1313" s="1"/>
      <c r="PXB1313" s="1"/>
      <c r="PXC1313" s="1"/>
      <c r="PXD1313" s="1"/>
      <c r="PXE1313" s="1"/>
      <c r="PXF1313" s="1"/>
      <c r="PXG1313" s="1"/>
      <c r="PXH1313" s="1"/>
      <c r="PXI1313" s="1"/>
      <c r="PXJ1313" s="1"/>
      <c r="PXK1313" s="1"/>
      <c r="PXL1313" s="1"/>
      <c r="PXM1313" s="1"/>
      <c r="PXN1313" s="1"/>
      <c r="PXO1313" s="1"/>
      <c r="PXP1313" s="1"/>
      <c r="PXQ1313" s="1"/>
      <c r="PXR1313" s="1"/>
      <c r="PXS1313" s="1"/>
      <c r="PXT1313" s="1"/>
      <c r="PXU1313" s="1"/>
      <c r="PXV1313" s="1"/>
      <c r="PXW1313" s="1"/>
      <c r="PXX1313" s="1"/>
      <c r="PXY1313" s="1"/>
      <c r="PXZ1313" s="1"/>
      <c r="PYA1313" s="1"/>
      <c r="PYB1313" s="1"/>
      <c r="PYC1313" s="1"/>
      <c r="PYD1313" s="1"/>
      <c r="PYE1313" s="1"/>
      <c r="PYF1313" s="1"/>
      <c r="PYG1313" s="1"/>
      <c r="PYH1313" s="1"/>
      <c r="PYI1313" s="1"/>
      <c r="PYJ1313" s="1"/>
      <c r="PYK1313" s="1"/>
      <c r="PYL1313" s="1"/>
      <c r="PYM1313" s="1"/>
      <c r="PYN1313" s="1"/>
      <c r="PYO1313" s="1"/>
      <c r="PYP1313" s="1"/>
      <c r="PYQ1313" s="1"/>
      <c r="PYR1313" s="1"/>
      <c r="PYS1313" s="1"/>
      <c r="PYT1313" s="1"/>
      <c r="PYU1313" s="1"/>
      <c r="PYV1313" s="1"/>
      <c r="PYW1313" s="1"/>
      <c r="PYX1313" s="1"/>
      <c r="PYY1313" s="1"/>
      <c r="PYZ1313" s="1"/>
      <c r="PZA1313" s="1"/>
      <c r="PZB1313" s="1"/>
      <c r="PZC1313" s="1"/>
      <c r="PZD1313" s="1"/>
      <c r="PZE1313" s="1"/>
      <c r="PZF1313" s="1"/>
      <c r="PZG1313" s="1"/>
      <c r="PZH1313" s="1"/>
      <c r="PZI1313" s="1"/>
      <c r="PZJ1313" s="1"/>
      <c r="PZK1313" s="1"/>
      <c r="PZL1313" s="1"/>
      <c r="PZM1313" s="1"/>
      <c r="PZN1313" s="1"/>
      <c r="PZO1313" s="1"/>
      <c r="PZP1313" s="1"/>
      <c r="PZQ1313" s="1"/>
      <c r="PZR1313" s="1"/>
      <c r="PZS1313" s="1"/>
      <c r="PZT1313" s="1"/>
      <c r="PZU1313" s="1"/>
      <c r="PZV1313" s="1"/>
      <c r="PZW1313" s="1"/>
      <c r="PZX1313" s="1"/>
      <c r="PZY1313" s="1"/>
      <c r="PZZ1313" s="1"/>
      <c r="QAA1313" s="1"/>
      <c r="QAB1313" s="1"/>
      <c r="QAC1313" s="1"/>
      <c r="QAD1313" s="1"/>
      <c r="QAE1313" s="1"/>
      <c r="QAF1313" s="1"/>
      <c r="QAG1313" s="1"/>
      <c r="QAH1313" s="1"/>
      <c r="QAI1313" s="1"/>
      <c r="QAJ1313" s="1"/>
      <c r="QAK1313" s="1"/>
      <c r="QAL1313" s="1"/>
      <c r="QAM1313" s="1"/>
      <c r="QAN1313" s="1"/>
      <c r="QAO1313" s="1"/>
      <c r="QAP1313" s="1"/>
      <c r="QAQ1313" s="1"/>
      <c r="QAR1313" s="1"/>
      <c r="QAS1313" s="1"/>
      <c r="QAT1313" s="1"/>
      <c r="QAU1313" s="1"/>
      <c r="QAV1313" s="1"/>
      <c r="QAW1313" s="1"/>
      <c r="QAX1313" s="1"/>
      <c r="QAY1313" s="1"/>
      <c r="QAZ1313" s="1"/>
      <c r="QBA1313" s="1"/>
      <c r="QBB1313" s="1"/>
      <c r="QBC1313" s="1"/>
      <c r="QBD1313" s="1"/>
      <c r="QBE1313" s="1"/>
      <c r="QBF1313" s="1"/>
      <c r="QBG1313" s="1"/>
      <c r="QBH1313" s="1"/>
      <c r="QBI1313" s="1"/>
      <c r="QBJ1313" s="1"/>
      <c r="QBK1313" s="1"/>
      <c r="QBL1313" s="1"/>
      <c r="QBM1313" s="1"/>
      <c r="QBN1313" s="1"/>
      <c r="QBO1313" s="1"/>
      <c r="QBP1313" s="1"/>
      <c r="QBQ1313" s="1"/>
      <c r="QBR1313" s="1"/>
      <c r="QBS1313" s="1"/>
      <c r="QBT1313" s="1"/>
      <c r="QBU1313" s="1"/>
      <c r="QBV1313" s="1"/>
      <c r="QBW1313" s="1"/>
      <c r="QBX1313" s="1"/>
      <c r="QBY1313" s="1"/>
      <c r="QBZ1313" s="1"/>
      <c r="QCA1313" s="1"/>
      <c r="QCB1313" s="1"/>
      <c r="QCC1313" s="1"/>
      <c r="QCD1313" s="1"/>
      <c r="QCE1313" s="1"/>
      <c r="QCF1313" s="1"/>
      <c r="QCG1313" s="1"/>
      <c r="QCH1313" s="1"/>
      <c r="QCI1313" s="1"/>
      <c r="QCJ1313" s="1"/>
      <c r="QCK1313" s="1"/>
      <c r="QCL1313" s="1"/>
      <c r="QCM1313" s="1"/>
      <c r="QCN1313" s="1"/>
      <c r="QCO1313" s="1"/>
      <c r="QCP1313" s="1"/>
      <c r="QCQ1313" s="1"/>
      <c r="QCR1313" s="1"/>
      <c r="QCS1313" s="1"/>
      <c r="QCT1313" s="1"/>
      <c r="QCU1313" s="1"/>
      <c r="QCV1313" s="1"/>
      <c r="QCW1313" s="1"/>
      <c r="QCX1313" s="1"/>
      <c r="QCY1313" s="1"/>
      <c r="QCZ1313" s="1"/>
      <c r="QDA1313" s="1"/>
      <c r="QDB1313" s="1"/>
      <c r="QDC1313" s="1"/>
      <c r="QDD1313" s="1"/>
      <c r="QDE1313" s="1"/>
      <c r="QDF1313" s="1"/>
      <c r="QDG1313" s="1"/>
      <c r="QDH1313" s="1"/>
      <c r="QDI1313" s="1"/>
      <c r="QDJ1313" s="1"/>
      <c r="QDK1313" s="1"/>
      <c r="QDL1313" s="1"/>
      <c r="QDM1313" s="1"/>
      <c r="QDN1313" s="1"/>
      <c r="QDO1313" s="1"/>
      <c r="QDP1313" s="1"/>
      <c r="QDQ1313" s="1"/>
      <c r="QDR1313" s="1"/>
      <c r="QDS1313" s="1"/>
      <c r="QDT1313" s="1"/>
      <c r="QDU1313" s="1"/>
      <c r="QDV1313" s="1"/>
      <c r="QDW1313" s="1"/>
      <c r="QDX1313" s="1"/>
      <c r="QDY1313" s="1"/>
      <c r="QDZ1313" s="1"/>
      <c r="QEA1313" s="1"/>
      <c r="QEB1313" s="1"/>
      <c r="QEC1313" s="1"/>
      <c r="QED1313" s="1"/>
      <c r="QEE1313" s="1"/>
      <c r="QEF1313" s="1"/>
      <c r="QEG1313" s="1"/>
      <c r="QEH1313" s="1"/>
      <c r="QEI1313" s="1"/>
      <c r="QEJ1313" s="1"/>
      <c r="QEK1313" s="1"/>
      <c r="QEL1313" s="1"/>
      <c r="QEM1313" s="1"/>
      <c r="QEN1313" s="1"/>
      <c r="QEO1313" s="1"/>
      <c r="QEP1313" s="1"/>
      <c r="QEQ1313" s="1"/>
      <c r="QER1313" s="1"/>
      <c r="QES1313" s="1"/>
      <c r="QET1313" s="1"/>
      <c r="QEU1313" s="1"/>
      <c r="QEV1313" s="1"/>
      <c r="QEW1313" s="1"/>
      <c r="QEX1313" s="1"/>
      <c r="QEY1313" s="1"/>
      <c r="QEZ1313" s="1"/>
      <c r="QFA1313" s="1"/>
      <c r="QFB1313" s="1"/>
      <c r="QFC1313" s="1"/>
      <c r="QFD1313" s="1"/>
      <c r="QFE1313" s="1"/>
      <c r="QFF1313" s="1"/>
      <c r="QFG1313" s="1"/>
      <c r="QFH1313" s="1"/>
      <c r="QFI1313" s="1"/>
      <c r="QFJ1313" s="1"/>
      <c r="QFK1313" s="1"/>
      <c r="QFL1313" s="1"/>
      <c r="QFM1313" s="1"/>
      <c r="QFN1313" s="1"/>
      <c r="QFO1313" s="1"/>
      <c r="QFP1313" s="1"/>
      <c r="QFQ1313" s="1"/>
      <c r="QFR1313" s="1"/>
      <c r="QFS1313" s="1"/>
      <c r="QFT1313" s="1"/>
      <c r="QFU1313" s="1"/>
      <c r="QFV1313" s="1"/>
      <c r="QFW1313" s="1"/>
      <c r="QFX1313" s="1"/>
      <c r="QFY1313" s="1"/>
      <c r="QFZ1313" s="1"/>
      <c r="QGA1313" s="1"/>
      <c r="QGB1313" s="1"/>
      <c r="QGC1313" s="1"/>
      <c r="QGD1313" s="1"/>
      <c r="QGE1313" s="1"/>
      <c r="QGF1313" s="1"/>
      <c r="QGG1313" s="1"/>
      <c r="QGH1313" s="1"/>
      <c r="QGI1313" s="1"/>
      <c r="QGJ1313" s="1"/>
      <c r="QGK1313" s="1"/>
      <c r="QGL1313" s="1"/>
      <c r="QGM1313" s="1"/>
      <c r="QGN1313" s="1"/>
      <c r="QGO1313" s="1"/>
      <c r="QGP1313" s="1"/>
      <c r="QGQ1313" s="1"/>
      <c r="QGR1313" s="1"/>
      <c r="QGS1313" s="1"/>
      <c r="QGT1313" s="1"/>
      <c r="QGU1313" s="1"/>
      <c r="QGV1313" s="1"/>
      <c r="QGW1313" s="1"/>
      <c r="QGX1313" s="1"/>
      <c r="QGY1313" s="1"/>
      <c r="QGZ1313" s="1"/>
      <c r="QHA1313" s="1"/>
      <c r="QHB1313" s="1"/>
      <c r="QHC1313" s="1"/>
      <c r="QHD1313" s="1"/>
      <c r="QHE1313" s="1"/>
      <c r="QHF1313" s="1"/>
      <c r="QHG1313" s="1"/>
      <c r="QHH1313" s="1"/>
      <c r="QHI1313" s="1"/>
      <c r="QHJ1313" s="1"/>
      <c r="QHK1313" s="1"/>
      <c r="QHL1313" s="1"/>
      <c r="QHM1313" s="1"/>
      <c r="QHN1313" s="1"/>
      <c r="QHO1313" s="1"/>
      <c r="QHP1313" s="1"/>
      <c r="QHQ1313" s="1"/>
      <c r="QHR1313" s="1"/>
      <c r="QHS1313" s="1"/>
      <c r="QHT1313" s="1"/>
      <c r="QHU1313" s="1"/>
      <c r="QHV1313" s="1"/>
      <c r="QHW1313" s="1"/>
      <c r="QHX1313" s="1"/>
      <c r="QHY1313" s="1"/>
      <c r="QHZ1313" s="1"/>
      <c r="QIA1313" s="1"/>
      <c r="QIB1313" s="1"/>
      <c r="QIC1313" s="1"/>
      <c r="QID1313" s="1"/>
      <c r="QIE1313" s="1"/>
      <c r="QIF1313" s="1"/>
      <c r="QIG1313" s="1"/>
      <c r="QIH1313" s="1"/>
      <c r="QII1313" s="1"/>
      <c r="QIJ1313" s="1"/>
      <c r="QIK1313" s="1"/>
      <c r="QIL1313" s="1"/>
      <c r="QIM1313" s="1"/>
      <c r="QIN1313" s="1"/>
      <c r="QIO1313" s="1"/>
      <c r="QIP1313" s="1"/>
      <c r="QIQ1313" s="1"/>
      <c r="QIR1313" s="1"/>
      <c r="QIS1313" s="1"/>
      <c r="QIT1313" s="1"/>
      <c r="QIU1313" s="1"/>
      <c r="QIV1313" s="1"/>
      <c r="QIW1313" s="1"/>
      <c r="QIX1313" s="1"/>
      <c r="QIY1313" s="1"/>
      <c r="QIZ1313" s="1"/>
      <c r="QJA1313" s="1"/>
      <c r="QJB1313" s="1"/>
      <c r="QJC1313" s="1"/>
      <c r="QJD1313" s="1"/>
      <c r="QJE1313" s="1"/>
      <c r="QJF1313" s="1"/>
      <c r="QJG1313" s="1"/>
      <c r="QJH1313" s="1"/>
      <c r="QJI1313" s="1"/>
      <c r="QJJ1313" s="1"/>
      <c r="QJK1313" s="1"/>
      <c r="QJL1313" s="1"/>
      <c r="QJM1313" s="1"/>
      <c r="QJN1313" s="1"/>
      <c r="QJO1313" s="1"/>
      <c r="QJP1313" s="1"/>
      <c r="QJQ1313" s="1"/>
      <c r="QJR1313" s="1"/>
      <c r="QJS1313" s="1"/>
      <c r="QJT1313" s="1"/>
      <c r="QJU1313" s="1"/>
      <c r="QJV1313" s="1"/>
      <c r="QJW1313" s="1"/>
      <c r="QJX1313" s="1"/>
      <c r="QJY1313" s="1"/>
      <c r="QJZ1313" s="1"/>
      <c r="QKA1313" s="1"/>
      <c r="QKB1313" s="1"/>
      <c r="QKC1313" s="1"/>
      <c r="QKD1313" s="1"/>
      <c r="QKE1313" s="1"/>
      <c r="QKF1313" s="1"/>
      <c r="QKG1313" s="1"/>
      <c r="QKH1313" s="1"/>
      <c r="QKI1313" s="1"/>
      <c r="QKJ1313" s="1"/>
      <c r="QKK1313" s="1"/>
      <c r="QKL1313" s="1"/>
      <c r="QKM1313" s="1"/>
      <c r="QKN1313" s="1"/>
      <c r="QKO1313" s="1"/>
      <c r="QKP1313" s="1"/>
      <c r="QKQ1313" s="1"/>
      <c r="QKR1313" s="1"/>
      <c r="QKS1313" s="1"/>
      <c r="QKT1313" s="1"/>
      <c r="QKU1313" s="1"/>
      <c r="QKV1313" s="1"/>
      <c r="QKW1313" s="1"/>
      <c r="QKX1313" s="1"/>
      <c r="QKY1313" s="1"/>
      <c r="QKZ1313" s="1"/>
      <c r="QLA1313" s="1"/>
      <c r="QLB1313" s="1"/>
      <c r="QLC1313" s="1"/>
      <c r="QLD1313" s="1"/>
      <c r="QLE1313" s="1"/>
      <c r="QLF1313" s="1"/>
      <c r="QLG1313" s="1"/>
      <c r="QLH1313" s="1"/>
      <c r="QLI1313" s="1"/>
      <c r="QLJ1313" s="1"/>
      <c r="QLK1313" s="1"/>
      <c r="QLL1313" s="1"/>
      <c r="QLM1313" s="1"/>
      <c r="QLN1313" s="1"/>
      <c r="QLO1313" s="1"/>
      <c r="QLP1313" s="1"/>
      <c r="QLQ1313" s="1"/>
      <c r="QLR1313" s="1"/>
      <c r="QLS1313" s="1"/>
      <c r="QLT1313" s="1"/>
      <c r="QLU1313" s="1"/>
      <c r="QLV1313" s="1"/>
      <c r="QLW1313" s="1"/>
      <c r="QLX1313" s="1"/>
      <c r="QLY1313" s="1"/>
      <c r="QLZ1313" s="1"/>
      <c r="QMA1313" s="1"/>
      <c r="QMB1313" s="1"/>
      <c r="QMC1313" s="1"/>
      <c r="QMD1313" s="1"/>
      <c r="QME1313" s="1"/>
      <c r="QMF1313" s="1"/>
      <c r="QMG1313" s="1"/>
      <c r="QMH1313" s="1"/>
      <c r="QMI1313" s="1"/>
      <c r="QMJ1313" s="1"/>
      <c r="QMK1313" s="1"/>
      <c r="QML1313" s="1"/>
      <c r="QMM1313" s="1"/>
      <c r="QMN1313" s="1"/>
      <c r="QMO1313" s="1"/>
      <c r="QMP1313" s="1"/>
      <c r="QMQ1313" s="1"/>
      <c r="QMR1313" s="1"/>
      <c r="QMS1313" s="1"/>
      <c r="QMT1313" s="1"/>
      <c r="QMU1313" s="1"/>
      <c r="QMV1313" s="1"/>
      <c r="QMW1313" s="1"/>
      <c r="QMX1313" s="1"/>
      <c r="QMY1313" s="1"/>
      <c r="QMZ1313" s="1"/>
      <c r="QNA1313" s="1"/>
      <c r="QNB1313" s="1"/>
      <c r="QNC1313" s="1"/>
      <c r="QND1313" s="1"/>
      <c r="QNE1313" s="1"/>
      <c r="QNF1313" s="1"/>
      <c r="QNG1313" s="1"/>
      <c r="QNH1313" s="1"/>
      <c r="QNI1313" s="1"/>
      <c r="QNJ1313" s="1"/>
      <c r="QNK1313" s="1"/>
      <c r="QNL1313" s="1"/>
      <c r="QNM1313" s="1"/>
      <c r="QNN1313" s="1"/>
      <c r="QNO1313" s="1"/>
      <c r="QNP1313" s="1"/>
      <c r="QNQ1313" s="1"/>
      <c r="QNR1313" s="1"/>
      <c r="QNS1313" s="1"/>
      <c r="QNT1313" s="1"/>
      <c r="QNU1313" s="1"/>
      <c r="QNV1313" s="1"/>
      <c r="QNW1313" s="1"/>
      <c r="QNX1313" s="1"/>
      <c r="QNY1313" s="1"/>
      <c r="QNZ1313" s="1"/>
      <c r="QOA1313" s="1"/>
      <c r="QOB1313" s="1"/>
      <c r="QOC1313" s="1"/>
      <c r="QOD1313" s="1"/>
      <c r="QOE1313" s="1"/>
      <c r="QOF1313" s="1"/>
      <c r="QOG1313" s="1"/>
      <c r="QOH1313" s="1"/>
      <c r="QOI1313" s="1"/>
      <c r="QOJ1313" s="1"/>
      <c r="QOK1313" s="1"/>
      <c r="QOL1313" s="1"/>
      <c r="QOM1313" s="1"/>
      <c r="QON1313" s="1"/>
      <c r="QOO1313" s="1"/>
      <c r="QOP1313" s="1"/>
      <c r="QOQ1313" s="1"/>
      <c r="QOR1313" s="1"/>
      <c r="QOS1313" s="1"/>
      <c r="QOT1313" s="1"/>
      <c r="QOU1313" s="1"/>
      <c r="QOV1313" s="1"/>
      <c r="QOW1313" s="1"/>
      <c r="QOX1313" s="1"/>
      <c r="QOY1313" s="1"/>
      <c r="QOZ1313" s="1"/>
      <c r="QPA1313" s="1"/>
      <c r="QPB1313" s="1"/>
      <c r="QPC1313" s="1"/>
      <c r="QPD1313" s="1"/>
      <c r="QPE1313" s="1"/>
      <c r="QPF1313" s="1"/>
      <c r="QPG1313" s="1"/>
      <c r="QPH1313" s="1"/>
      <c r="QPI1313" s="1"/>
      <c r="QPJ1313" s="1"/>
      <c r="QPK1313" s="1"/>
      <c r="QPL1313" s="1"/>
      <c r="QPM1313" s="1"/>
      <c r="QPN1313" s="1"/>
      <c r="QPO1313" s="1"/>
      <c r="QPP1313" s="1"/>
      <c r="QPQ1313" s="1"/>
      <c r="QPR1313" s="1"/>
      <c r="QPS1313" s="1"/>
      <c r="QPT1313" s="1"/>
      <c r="QPU1313" s="1"/>
      <c r="QPV1313" s="1"/>
      <c r="QPW1313" s="1"/>
      <c r="QPX1313" s="1"/>
      <c r="QPY1313" s="1"/>
      <c r="QPZ1313" s="1"/>
      <c r="QQA1313" s="1"/>
      <c r="QQB1313" s="1"/>
      <c r="QQC1313" s="1"/>
      <c r="QQD1313" s="1"/>
      <c r="QQE1313" s="1"/>
      <c r="QQF1313" s="1"/>
      <c r="QQG1313" s="1"/>
      <c r="QQH1313" s="1"/>
      <c r="QQI1313" s="1"/>
      <c r="QQJ1313" s="1"/>
      <c r="QQK1313" s="1"/>
      <c r="QQL1313" s="1"/>
      <c r="QQM1313" s="1"/>
      <c r="QQN1313" s="1"/>
      <c r="QQO1313" s="1"/>
      <c r="QQP1313" s="1"/>
      <c r="QQQ1313" s="1"/>
      <c r="QQR1313" s="1"/>
      <c r="QQS1313" s="1"/>
      <c r="QQT1313" s="1"/>
      <c r="QQU1313" s="1"/>
      <c r="QQV1313" s="1"/>
      <c r="QQW1313" s="1"/>
      <c r="QQX1313" s="1"/>
      <c r="QQY1313" s="1"/>
      <c r="QQZ1313" s="1"/>
      <c r="QRA1313" s="1"/>
      <c r="QRB1313" s="1"/>
      <c r="QRC1313" s="1"/>
      <c r="QRD1313" s="1"/>
      <c r="QRE1313" s="1"/>
      <c r="QRF1313" s="1"/>
      <c r="QRG1313" s="1"/>
      <c r="QRH1313" s="1"/>
      <c r="QRI1313" s="1"/>
      <c r="QRJ1313" s="1"/>
      <c r="QRK1313" s="1"/>
      <c r="QRL1313" s="1"/>
      <c r="QRM1313" s="1"/>
      <c r="QRN1313" s="1"/>
      <c r="QRO1313" s="1"/>
      <c r="QRP1313" s="1"/>
      <c r="QRQ1313" s="1"/>
      <c r="QRR1313" s="1"/>
      <c r="QRS1313" s="1"/>
      <c r="QRT1313" s="1"/>
      <c r="QRU1313" s="1"/>
      <c r="QRV1313" s="1"/>
      <c r="QRW1313" s="1"/>
      <c r="QRX1313" s="1"/>
      <c r="QRY1313" s="1"/>
      <c r="QRZ1313" s="1"/>
      <c r="QSA1313" s="1"/>
      <c r="QSB1313" s="1"/>
      <c r="QSC1313" s="1"/>
      <c r="QSD1313" s="1"/>
      <c r="QSE1313" s="1"/>
      <c r="QSF1313" s="1"/>
      <c r="QSG1313" s="1"/>
      <c r="QSH1313" s="1"/>
      <c r="QSI1313" s="1"/>
      <c r="QSJ1313" s="1"/>
      <c r="QSK1313" s="1"/>
      <c r="QSL1313" s="1"/>
      <c r="QSM1313" s="1"/>
      <c r="QSN1313" s="1"/>
      <c r="QSO1313" s="1"/>
      <c r="QSP1313" s="1"/>
      <c r="QSQ1313" s="1"/>
      <c r="QSR1313" s="1"/>
      <c r="QSS1313" s="1"/>
      <c r="QST1313" s="1"/>
      <c r="QSU1313" s="1"/>
      <c r="QSV1313" s="1"/>
      <c r="QSW1313" s="1"/>
      <c r="QSX1313" s="1"/>
      <c r="QSY1313" s="1"/>
      <c r="QSZ1313" s="1"/>
      <c r="QTA1313" s="1"/>
      <c r="QTB1313" s="1"/>
      <c r="QTC1313" s="1"/>
      <c r="QTD1313" s="1"/>
      <c r="QTE1313" s="1"/>
      <c r="QTF1313" s="1"/>
      <c r="QTG1313" s="1"/>
      <c r="QTH1313" s="1"/>
      <c r="QTI1313" s="1"/>
      <c r="QTJ1313" s="1"/>
      <c r="QTK1313" s="1"/>
      <c r="QTL1313" s="1"/>
      <c r="QTM1313" s="1"/>
      <c r="QTN1313" s="1"/>
      <c r="QTO1313" s="1"/>
      <c r="QTP1313" s="1"/>
      <c r="QTQ1313" s="1"/>
      <c r="QTR1313" s="1"/>
      <c r="QTS1313" s="1"/>
      <c r="QTT1313" s="1"/>
      <c r="QTU1313" s="1"/>
      <c r="QTV1313" s="1"/>
      <c r="QTW1313" s="1"/>
      <c r="QTX1313" s="1"/>
      <c r="QTY1313" s="1"/>
      <c r="QTZ1313" s="1"/>
      <c r="QUA1313" s="1"/>
      <c r="QUB1313" s="1"/>
      <c r="QUC1313" s="1"/>
      <c r="QUD1313" s="1"/>
      <c r="QUE1313" s="1"/>
      <c r="QUF1313" s="1"/>
      <c r="QUG1313" s="1"/>
      <c r="QUH1313" s="1"/>
      <c r="QUI1313" s="1"/>
      <c r="QUJ1313" s="1"/>
      <c r="QUK1313" s="1"/>
      <c r="QUL1313" s="1"/>
      <c r="QUM1313" s="1"/>
      <c r="QUN1313" s="1"/>
      <c r="QUO1313" s="1"/>
      <c r="QUP1313" s="1"/>
      <c r="QUQ1313" s="1"/>
      <c r="QUR1313" s="1"/>
      <c r="QUS1313" s="1"/>
      <c r="QUT1313" s="1"/>
      <c r="QUU1313" s="1"/>
      <c r="QUV1313" s="1"/>
      <c r="QUW1313" s="1"/>
      <c r="QUX1313" s="1"/>
      <c r="QUY1313" s="1"/>
      <c r="QUZ1313" s="1"/>
      <c r="QVA1313" s="1"/>
      <c r="QVB1313" s="1"/>
      <c r="QVC1313" s="1"/>
      <c r="QVD1313" s="1"/>
      <c r="QVE1313" s="1"/>
      <c r="QVF1313" s="1"/>
      <c r="QVG1313" s="1"/>
      <c r="QVH1313" s="1"/>
      <c r="QVI1313" s="1"/>
      <c r="QVJ1313" s="1"/>
      <c r="QVK1313" s="1"/>
      <c r="QVL1313" s="1"/>
      <c r="QVM1313" s="1"/>
      <c r="QVN1313" s="1"/>
      <c r="QVO1313" s="1"/>
      <c r="QVP1313" s="1"/>
      <c r="QVQ1313" s="1"/>
      <c r="QVR1313" s="1"/>
      <c r="QVS1313" s="1"/>
      <c r="QVT1313" s="1"/>
      <c r="QVU1313" s="1"/>
      <c r="QVV1313" s="1"/>
      <c r="QVW1313" s="1"/>
      <c r="QVX1313" s="1"/>
      <c r="QVY1313" s="1"/>
      <c r="QVZ1313" s="1"/>
      <c r="QWA1313" s="1"/>
      <c r="QWB1313" s="1"/>
      <c r="QWC1313" s="1"/>
      <c r="QWD1313" s="1"/>
      <c r="QWE1313" s="1"/>
      <c r="QWF1313" s="1"/>
      <c r="QWG1313" s="1"/>
      <c r="QWH1313" s="1"/>
      <c r="QWI1313" s="1"/>
      <c r="QWJ1313" s="1"/>
      <c r="QWK1313" s="1"/>
      <c r="QWL1313" s="1"/>
      <c r="QWM1313" s="1"/>
      <c r="QWN1313" s="1"/>
      <c r="QWO1313" s="1"/>
      <c r="QWP1313" s="1"/>
      <c r="QWQ1313" s="1"/>
      <c r="QWR1313" s="1"/>
      <c r="QWS1313" s="1"/>
      <c r="QWT1313" s="1"/>
      <c r="QWU1313" s="1"/>
      <c r="QWV1313" s="1"/>
      <c r="QWW1313" s="1"/>
      <c r="QWX1313" s="1"/>
      <c r="QWY1313" s="1"/>
      <c r="QWZ1313" s="1"/>
      <c r="QXA1313" s="1"/>
      <c r="QXB1313" s="1"/>
      <c r="QXC1313" s="1"/>
      <c r="QXD1313" s="1"/>
      <c r="QXE1313" s="1"/>
      <c r="QXF1313" s="1"/>
      <c r="QXG1313" s="1"/>
      <c r="QXH1313" s="1"/>
      <c r="QXI1313" s="1"/>
      <c r="QXJ1313" s="1"/>
      <c r="QXK1313" s="1"/>
      <c r="QXL1313" s="1"/>
      <c r="QXM1313" s="1"/>
      <c r="QXN1313" s="1"/>
      <c r="QXO1313" s="1"/>
      <c r="QXP1313" s="1"/>
      <c r="QXQ1313" s="1"/>
      <c r="QXR1313" s="1"/>
      <c r="QXS1313" s="1"/>
      <c r="QXT1313" s="1"/>
      <c r="QXU1313" s="1"/>
      <c r="QXV1313" s="1"/>
      <c r="QXW1313" s="1"/>
      <c r="QXX1313" s="1"/>
      <c r="QXY1313" s="1"/>
      <c r="QXZ1313" s="1"/>
      <c r="QYA1313" s="1"/>
      <c r="QYB1313" s="1"/>
      <c r="QYC1313" s="1"/>
      <c r="QYD1313" s="1"/>
      <c r="QYE1313" s="1"/>
      <c r="QYF1313" s="1"/>
      <c r="QYG1313" s="1"/>
      <c r="QYH1313" s="1"/>
      <c r="QYI1313" s="1"/>
      <c r="QYJ1313" s="1"/>
      <c r="QYK1313" s="1"/>
      <c r="QYL1313" s="1"/>
      <c r="QYM1313" s="1"/>
      <c r="QYN1313" s="1"/>
      <c r="QYO1313" s="1"/>
      <c r="QYP1313" s="1"/>
      <c r="QYQ1313" s="1"/>
      <c r="QYR1313" s="1"/>
      <c r="QYS1313" s="1"/>
      <c r="QYT1313" s="1"/>
      <c r="QYU1313" s="1"/>
      <c r="QYV1313" s="1"/>
      <c r="QYW1313" s="1"/>
      <c r="QYX1313" s="1"/>
      <c r="QYY1313" s="1"/>
      <c r="QYZ1313" s="1"/>
      <c r="QZA1313" s="1"/>
      <c r="QZB1313" s="1"/>
      <c r="QZC1313" s="1"/>
      <c r="QZD1313" s="1"/>
      <c r="QZE1313" s="1"/>
      <c r="QZF1313" s="1"/>
      <c r="QZG1313" s="1"/>
      <c r="QZH1313" s="1"/>
      <c r="QZI1313" s="1"/>
      <c r="QZJ1313" s="1"/>
      <c r="QZK1313" s="1"/>
      <c r="QZL1313" s="1"/>
      <c r="QZM1313" s="1"/>
      <c r="QZN1313" s="1"/>
      <c r="QZO1313" s="1"/>
      <c r="QZP1313" s="1"/>
      <c r="QZQ1313" s="1"/>
      <c r="QZR1313" s="1"/>
      <c r="QZS1313" s="1"/>
      <c r="QZT1313" s="1"/>
      <c r="QZU1313" s="1"/>
      <c r="QZV1313" s="1"/>
      <c r="QZW1313" s="1"/>
      <c r="QZX1313" s="1"/>
      <c r="QZY1313" s="1"/>
      <c r="QZZ1313" s="1"/>
      <c r="RAA1313" s="1"/>
      <c r="RAB1313" s="1"/>
      <c r="RAC1313" s="1"/>
      <c r="RAD1313" s="1"/>
      <c r="RAE1313" s="1"/>
      <c r="RAF1313" s="1"/>
      <c r="RAG1313" s="1"/>
      <c r="RAH1313" s="1"/>
      <c r="RAI1313" s="1"/>
      <c r="RAJ1313" s="1"/>
      <c r="RAK1313" s="1"/>
      <c r="RAL1313" s="1"/>
      <c r="RAM1313" s="1"/>
      <c r="RAN1313" s="1"/>
      <c r="RAO1313" s="1"/>
      <c r="RAP1313" s="1"/>
      <c r="RAQ1313" s="1"/>
      <c r="RAR1313" s="1"/>
      <c r="RAS1313" s="1"/>
      <c r="RAT1313" s="1"/>
      <c r="RAU1313" s="1"/>
      <c r="RAV1313" s="1"/>
      <c r="RAW1313" s="1"/>
      <c r="RAX1313" s="1"/>
      <c r="RAY1313" s="1"/>
      <c r="RAZ1313" s="1"/>
      <c r="RBA1313" s="1"/>
      <c r="RBB1313" s="1"/>
      <c r="RBC1313" s="1"/>
      <c r="RBD1313" s="1"/>
      <c r="RBE1313" s="1"/>
      <c r="RBF1313" s="1"/>
      <c r="RBG1313" s="1"/>
      <c r="RBH1313" s="1"/>
      <c r="RBI1313" s="1"/>
      <c r="RBJ1313" s="1"/>
      <c r="RBK1313" s="1"/>
      <c r="RBL1313" s="1"/>
      <c r="RBM1313" s="1"/>
      <c r="RBN1313" s="1"/>
      <c r="RBO1313" s="1"/>
      <c r="RBP1313" s="1"/>
      <c r="RBQ1313" s="1"/>
      <c r="RBR1313" s="1"/>
      <c r="RBS1313" s="1"/>
      <c r="RBT1313" s="1"/>
      <c r="RBU1313" s="1"/>
      <c r="RBV1313" s="1"/>
      <c r="RBW1313" s="1"/>
      <c r="RBX1313" s="1"/>
      <c r="RBY1313" s="1"/>
      <c r="RBZ1313" s="1"/>
      <c r="RCA1313" s="1"/>
      <c r="RCB1313" s="1"/>
      <c r="RCC1313" s="1"/>
      <c r="RCD1313" s="1"/>
      <c r="RCE1313" s="1"/>
      <c r="RCF1313" s="1"/>
      <c r="RCG1313" s="1"/>
      <c r="RCH1313" s="1"/>
      <c r="RCI1313" s="1"/>
      <c r="RCJ1313" s="1"/>
      <c r="RCK1313" s="1"/>
      <c r="RCL1313" s="1"/>
      <c r="RCM1313" s="1"/>
      <c r="RCN1313" s="1"/>
      <c r="RCO1313" s="1"/>
      <c r="RCP1313" s="1"/>
      <c r="RCQ1313" s="1"/>
      <c r="RCR1313" s="1"/>
      <c r="RCS1313" s="1"/>
      <c r="RCT1313" s="1"/>
      <c r="RCU1313" s="1"/>
      <c r="RCV1313" s="1"/>
      <c r="RCW1313" s="1"/>
      <c r="RCX1313" s="1"/>
      <c r="RCY1313" s="1"/>
      <c r="RCZ1313" s="1"/>
      <c r="RDA1313" s="1"/>
      <c r="RDB1313" s="1"/>
      <c r="RDC1313" s="1"/>
      <c r="RDD1313" s="1"/>
      <c r="RDE1313" s="1"/>
      <c r="RDF1313" s="1"/>
      <c r="RDG1313" s="1"/>
      <c r="RDH1313" s="1"/>
      <c r="RDI1313" s="1"/>
      <c r="RDJ1313" s="1"/>
      <c r="RDK1313" s="1"/>
      <c r="RDL1313" s="1"/>
      <c r="RDM1313" s="1"/>
      <c r="RDN1313" s="1"/>
      <c r="RDO1313" s="1"/>
      <c r="RDP1313" s="1"/>
      <c r="RDQ1313" s="1"/>
      <c r="RDR1313" s="1"/>
      <c r="RDS1313" s="1"/>
      <c r="RDT1313" s="1"/>
      <c r="RDU1313" s="1"/>
      <c r="RDV1313" s="1"/>
      <c r="RDW1313" s="1"/>
      <c r="RDX1313" s="1"/>
      <c r="RDY1313" s="1"/>
      <c r="RDZ1313" s="1"/>
      <c r="REA1313" s="1"/>
      <c r="REB1313" s="1"/>
      <c r="REC1313" s="1"/>
      <c r="RED1313" s="1"/>
      <c r="REE1313" s="1"/>
      <c r="REF1313" s="1"/>
      <c r="REG1313" s="1"/>
      <c r="REH1313" s="1"/>
      <c r="REI1313" s="1"/>
      <c r="REJ1313" s="1"/>
      <c r="REK1313" s="1"/>
      <c r="REL1313" s="1"/>
      <c r="REM1313" s="1"/>
      <c r="REN1313" s="1"/>
      <c r="REO1313" s="1"/>
      <c r="REP1313" s="1"/>
      <c r="REQ1313" s="1"/>
      <c r="RER1313" s="1"/>
      <c r="RES1313" s="1"/>
      <c r="RET1313" s="1"/>
      <c r="REU1313" s="1"/>
      <c r="REV1313" s="1"/>
      <c r="REW1313" s="1"/>
      <c r="REX1313" s="1"/>
      <c r="REY1313" s="1"/>
      <c r="REZ1313" s="1"/>
      <c r="RFA1313" s="1"/>
      <c r="RFB1313" s="1"/>
      <c r="RFC1313" s="1"/>
      <c r="RFD1313" s="1"/>
      <c r="RFE1313" s="1"/>
      <c r="RFF1313" s="1"/>
      <c r="RFG1313" s="1"/>
      <c r="RFH1313" s="1"/>
      <c r="RFI1313" s="1"/>
      <c r="RFJ1313" s="1"/>
      <c r="RFK1313" s="1"/>
      <c r="RFL1313" s="1"/>
      <c r="RFM1313" s="1"/>
      <c r="RFN1313" s="1"/>
      <c r="RFO1313" s="1"/>
      <c r="RFP1313" s="1"/>
      <c r="RFQ1313" s="1"/>
      <c r="RFR1313" s="1"/>
      <c r="RFS1313" s="1"/>
      <c r="RFT1313" s="1"/>
      <c r="RFU1313" s="1"/>
      <c r="RFV1313" s="1"/>
      <c r="RFW1313" s="1"/>
      <c r="RFX1313" s="1"/>
      <c r="RFY1313" s="1"/>
      <c r="RFZ1313" s="1"/>
      <c r="RGA1313" s="1"/>
      <c r="RGB1313" s="1"/>
      <c r="RGC1313" s="1"/>
      <c r="RGD1313" s="1"/>
      <c r="RGE1313" s="1"/>
      <c r="RGF1313" s="1"/>
      <c r="RGG1313" s="1"/>
      <c r="RGH1313" s="1"/>
      <c r="RGI1313" s="1"/>
      <c r="RGJ1313" s="1"/>
      <c r="RGK1313" s="1"/>
      <c r="RGL1313" s="1"/>
      <c r="RGM1313" s="1"/>
      <c r="RGN1313" s="1"/>
      <c r="RGO1313" s="1"/>
      <c r="RGP1313" s="1"/>
      <c r="RGQ1313" s="1"/>
      <c r="RGR1313" s="1"/>
      <c r="RGS1313" s="1"/>
      <c r="RGT1313" s="1"/>
      <c r="RGU1313" s="1"/>
      <c r="RGV1313" s="1"/>
      <c r="RGW1313" s="1"/>
      <c r="RGX1313" s="1"/>
      <c r="RGY1313" s="1"/>
      <c r="RGZ1313" s="1"/>
      <c r="RHA1313" s="1"/>
      <c r="RHB1313" s="1"/>
      <c r="RHC1313" s="1"/>
      <c r="RHD1313" s="1"/>
      <c r="RHE1313" s="1"/>
      <c r="RHF1313" s="1"/>
      <c r="RHG1313" s="1"/>
      <c r="RHH1313" s="1"/>
      <c r="RHI1313" s="1"/>
      <c r="RHJ1313" s="1"/>
      <c r="RHK1313" s="1"/>
      <c r="RHL1313" s="1"/>
      <c r="RHM1313" s="1"/>
      <c r="RHN1313" s="1"/>
      <c r="RHO1313" s="1"/>
      <c r="RHP1313" s="1"/>
      <c r="RHQ1313" s="1"/>
      <c r="RHR1313" s="1"/>
      <c r="RHS1313" s="1"/>
      <c r="RHT1313" s="1"/>
      <c r="RHU1313" s="1"/>
      <c r="RHV1313" s="1"/>
      <c r="RHW1313" s="1"/>
      <c r="RHX1313" s="1"/>
      <c r="RHY1313" s="1"/>
      <c r="RHZ1313" s="1"/>
      <c r="RIA1313" s="1"/>
      <c r="RIB1313" s="1"/>
      <c r="RIC1313" s="1"/>
      <c r="RID1313" s="1"/>
      <c r="RIE1313" s="1"/>
      <c r="RIF1313" s="1"/>
      <c r="RIG1313" s="1"/>
      <c r="RIH1313" s="1"/>
      <c r="RII1313" s="1"/>
      <c r="RIJ1313" s="1"/>
      <c r="RIK1313" s="1"/>
      <c r="RIL1313" s="1"/>
      <c r="RIM1313" s="1"/>
      <c r="RIN1313" s="1"/>
      <c r="RIO1313" s="1"/>
      <c r="RIP1313" s="1"/>
      <c r="RIQ1313" s="1"/>
      <c r="RIR1313" s="1"/>
      <c r="RIS1313" s="1"/>
      <c r="RIT1313" s="1"/>
      <c r="RIU1313" s="1"/>
      <c r="RIV1313" s="1"/>
      <c r="RIW1313" s="1"/>
      <c r="RIX1313" s="1"/>
      <c r="RIY1313" s="1"/>
      <c r="RIZ1313" s="1"/>
      <c r="RJA1313" s="1"/>
      <c r="RJB1313" s="1"/>
      <c r="RJC1313" s="1"/>
      <c r="RJD1313" s="1"/>
      <c r="RJE1313" s="1"/>
      <c r="RJF1313" s="1"/>
      <c r="RJG1313" s="1"/>
      <c r="RJH1313" s="1"/>
      <c r="RJI1313" s="1"/>
      <c r="RJJ1313" s="1"/>
      <c r="RJK1313" s="1"/>
      <c r="RJL1313" s="1"/>
      <c r="RJM1313" s="1"/>
      <c r="RJN1313" s="1"/>
      <c r="RJO1313" s="1"/>
      <c r="RJP1313" s="1"/>
      <c r="RJQ1313" s="1"/>
      <c r="RJR1313" s="1"/>
      <c r="RJS1313" s="1"/>
      <c r="RJT1313" s="1"/>
      <c r="RJU1313" s="1"/>
      <c r="RJV1313" s="1"/>
      <c r="RJW1313" s="1"/>
      <c r="RJX1313" s="1"/>
      <c r="RJY1313" s="1"/>
      <c r="RJZ1313" s="1"/>
      <c r="RKA1313" s="1"/>
      <c r="RKB1313" s="1"/>
      <c r="RKC1313" s="1"/>
      <c r="RKD1313" s="1"/>
      <c r="RKE1313" s="1"/>
      <c r="RKF1313" s="1"/>
      <c r="RKG1313" s="1"/>
      <c r="RKH1313" s="1"/>
      <c r="RKI1313" s="1"/>
      <c r="RKJ1313" s="1"/>
      <c r="RKK1313" s="1"/>
      <c r="RKL1313" s="1"/>
      <c r="RKM1313" s="1"/>
      <c r="RKN1313" s="1"/>
      <c r="RKO1313" s="1"/>
      <c r="RKP1313" s="1"/>
      <c r="RKQ1313" s="1"/>
      <c r="RKR1313" s="1"/>
      <c r="RKS1313" s="1"/>
      <c r="RKT1313" s="1"/>
      <c r="RKU1313" s="1"/>
      <c r="RKV1313" s="1"/>
      <c r="RKW1313" s="1"/>
      <c r="RKX1313" s="1"/>
      <c r="RKY1313" s="1"/>
      <c r="RKZ1313" s="1"/>
      <c r="RLA1313" s="1"/>
      <c r="RLB1313" s="1"/>
      <c r="RLC1313" s="1"/>
      <c r="RLD1313" s="1"/>
      <c r="RLE1313" s="1"/>
      <c r="RLF1313" s="1"/>
      <c r="RLG1313" s="1"/>
      <c r="RLH1313" s="1"/>
      <c r="RLI1313" s="1"/>
      <c r="RLJ1313" s="1"/>
      <c r="RLK1313" s="1"/>
      <c r="RLL1313" s="1"/>
      <c r="RLM1313" s="1"/>
      <c r="RLN1313" s="1"/>
      <c r="RLO1313" s="1"/>
      <c r="RLP1313" s="1"/>
      <c r="RLQ1313" s="1"/>
      <c r="RLR1313" s="1"/>
      <c r="RLS1313" s="1"/>
      <c r="RLT1313" s="1"/>
      <c r="RLU1313" s="1"/>
      <c r="RLV1313" s="1"/>
      <c r="RLW1313" s="1"/>
      <c r="RLX1313" s="1"/>
      <c r="RLY1313" s="1"/>
      <c r="RLZ1313" s="1"/>
      <c r="RMA1313" s="1"/>
      <c r="RMB1313" s="1"/>
      <c r="RMC1313" s="1"/>
      <c r="RMD1313" s="1"/>
      <c r="RME1313" s="1"/>
      <c r="RMF1313" s="1"/>
      <c r="RMG1313" s="1"/>
      <c r="RMH1313" s="1"/>
      <c r="RMI1313" s="1"/>
      <c r="RMJ1313" s="1"/>
      <c r="RMK1313" s="1"/>
      <c r="RML1313" s="1"/>
      <c r="RMM1313" s="1"/>
      <c r="RMN1313" s="1"/>
      <c r="RMO1313" s="1"/>
      <c r="RMP1313" s="1"/>
      <c r="RMQ1313" s="1"/>
      <c r="RMR1313" s="1"/>
      <c r="RMS1313" s="1"/>
      <c r="RMT1313" s="1"/>
      <c r="RMU1313" s="1"/>
      <c r="RMV1313" s="1"/>
      <c r="RMW1313" s="1"/>
      <c r="RMX1313" s="1"/>
      <c r="RMY1313" s="1"/>
      <c r="RMZ1313" s="1"/>
      <c r="RNA1313" s="1"/>
      <c r="RNB1313" s="1"/>
      <c r="RNC1313" s="1"/>
      <c r="RND1313" s="1"/>
      <c r="RNE1313" s="1"/>
      <c r="RNF1313" s="1"/>
      <c r="RNG1313" s="1"/>
      <c r="RNH1313" s="1"/>
      <c r="RNI1313" s="1"/>
      <c r="RNJ1313" s="1"/>
      <c r="RNK1313" s="1"/>
      <c r="RNL1313" s="1"/>
      <c r="RNM1313" s="1"/>
      <c r="RNN1313" s="1"/>
      <c r="RNO1313" s="1"/>
      <c r="RNP1313" s="1"/>
      <c r="RNQ1313" s="1"/>
      <c r="RNR1313" s="1"/>
      <c r="RNS1313" s="1"/>
      <c r="RNT1313" s="1"/>
      <c r="RNU1313" s="1"/>
      <c r="RNV1313" s="1"/>
      <c r="RNW1313" s="1"/>
      <c r="RNX1313" s="1"/>
      <c r="RNY1313" s="1"/>
      <c r="RNZ1313" s="1"/>
      <c r="ROA1313" s="1"/>
      <c r="ROB1313" s="1"/>
      <c r="ROC1313" s="1"/>
      <c r="ROD1313" s="1"/>
      <c r="ROE1313" s="1"/>
      <c r="ROF1313" s="1"/>
      <c r="ROG1313" s="1"/>
      <c r="ROH1313" s="1"/>
      <c r="ROI1313" s="1"/>
      <c r="ROJ1313" s="1"/>
      <c r="ROK1313" s="1"/>
      <c r="ROL1313" s="1"/>
      <c r="ROM1313" s="1"/>
      <c r="RON1313" s="1"/>
      <c r="ROO1313" s="1"/>
      <c r="ROP1313" s="1"/>
      <c r="ROQ1313" s="1"/>
      <c r="ROR1313" s="1"/>
      <c r="ROS1313" s="1"/>
      <c r="ROT1313" s="1"/>
      <c r="ROU1313" s="1"/>
      <c r="ROV1313" s="1"/>
      <c r="ROW1313" s="1"/>
      <c r="ROX1313" s="1"/>
      <c r="ROY1313" s="1"/>
      <c r="ROZ1313" s="1"/>
      <c r="RPA1313" s="1"/>
      <c r="RPB1313" s="1"/>
      <c r="RPC1313" s="1"/>
      <c r="RPD1313" s="1"/>
      <c r="RPE1313" s="1"/>
      <c r="RPF1313" s="1"/>
      <c r="RPG1313" s="1"/>
      <c r="RPH1313" s="1"/>
      <c r="RPI1313" s="1"/>
      <c r="RPJ1313" s="1"/>
      <c r="RPK1313" s="1"/>
      <c r="RPL1313" s="1"/>
      <c r="RPM1313" s="1"/>
      <c r="RPN1313" s="1"/>
      <c r="RPO1313" s="1"/>
      <c r="RPP1313" s="1"/>
      <c r="RPQ1313" s="1"/>
      <c r="RPR1313" s="1"/>
      <c r="RPS1313" s="1"/>
      <c r="RPT1313" s="1"/>
      <c r="RPU1313" s="1"/>
      <c r="RPV1313" s="1"/>
      <c r="RPW1313" s="1"/>
      <c r="RPX1313" s="1"/>
      <c r="RPY1313" s="1"/>
      <c r="RPZ1313" s="1"/>
      <c r="RQA1313" s="1"/>
      <c r="RQB1313" s="1"/>
      <c r="RQC1313" s="1"/>
      <c r="RQD1313" s="1"/>
      <c r="RQE1313" s="1"/>
      <c r="RQF1313" s="1"/>
      <c r="RQG1313" s="1"/>
      <c r="RQH1313" s="1"/>
      <c r="RQI1313" s="1"/>
      <c r="RQJ1313" s="1"/>
      <c r="RQK1313" s="1"/>
      <c r="RQL1313" s="1"/>
      <c r="RQM1313" s="1"/>
      <c r="RQN1313" s="1"/>
      <c r="RQO1313" s="1"/>
      <c r="RQP1313" s="1"/>
      <c r="RQQ1313" s="1"/>
      <c r="RQR1313" s="1"/>
      <c r="RQS1313" s="1"/>
      <c r="RQT1313" s="1"/>
      <c r="RQU1313" s="1"/>
      <c r="RQV1313" s="1"/>
      <c r="RQW1313" s="1"/>
      <c r="RQX1313" s="1"/>
      <c r="RQY1313" s="1"/>
      <c r="RQZ1313" s="1"/>
      <c r="RRA1313" s="1"/>
      <c r="RRB1313" s="1"/>
      <c r="RRC1313" s="1"/>
      <c r="RRD1313" s="1"/>
      <c r="RRE1313" s="1"/>
      <c r="RRF1313" s="1"/>
      <c r="RRG1313" s="1"/>
      <c r="RRH1313" s="1"/>
      <c r="RRI1313" s="1"/>
      <c r="RRJ1313" s="1"/>
      <c r="RRK1313" s="1"/>
      <c r="RRL1313" s="1"/>
      <c r="RRM1313" s="1"/>
      <c r="RRN1313" s="1"/>
      <c r="RRO1313" s="1"/>
      <c r="RRP1313" s="1"/>
      <c r="RRQ1313" s="1"/>
      <c r="RRR1313" s="1"/>
      <c r="RRS1313" s="1"/>
      <c r="RRT1313" s="1"/>
      <c r="RRU1313" s="1"/>
      <c r="RRV1313" s="1"/>
      <c r="RRW1313" s="1"/>
      <c r="RRX1313" s="1"/>
      <c r="RRY1313" s="1"/>
      <c r="RRZ1313" s="1"/>
      <c r="RSA1313" s="1"/>
      <c r="RSB1313" s="1"/>
      <c r="RSC1313" s="1"/>
      <c r="RSD1313" s="1"/>
      <c r="RSE1313" s="1"/>
      <c r="RSF1313" s="1"/>
      <c r="RSG1313" s="1"/>
      <c r="RSH1313" s="1"/>
      <c r="RSI1313" s="1"/>
      <c r="RSJ1313" s="1"/>
      <c r="RSK1313" s="1"/>
      <c r="RSL1313" s="1"/>
      <c r="RSM1313" s="1"/>
      <c r="RSN1313" s="1"/>
      <c r="RSO1313" s="1"/>
      <c r="RSP1313" s="1"/>
      <c r="RSQ1313" s="1"/>
      <c r="RSR1313" s="1"/>
      <c r="RSS1313" s="1"/>
      <c r="RST1313" s="1"/>
      <c r="RSU1313" s="1"/>
      <c r="RSV1313" s="1"/>
      <c r="RSW1313" s="1"/>
      <c r="RSX1313" s="1"/>
      <c r="RSY1313" s="1"/>
      <c r="RSZ1313" s="1"/>
      <c r="RTA1313" s="1"/>
      <c r="RTB1313" s="1"/>
      <c r="RTC1313" s="1"/>
      <c r="RTD1313" s="1"/>
      <c r="RTE1313" s="1"/>
      <c r="RTF1313" s="1"/>
      <c r="RTG1313" s="1"/>
      <c r="RTH1313" s="1"/>
      <c r="RTI1313" s="1"/>
      <c r="RTJ1313" s="1"/>
      <c r="RTK1313" s="1"/>
      <c r="RTL1313" s="1"/>
      <c r="RTM1313" s="1"/>
      <c r="RTN1313" s="1"/>
      <c r="RTO1313" s="1"/>
      <c r="RTP1313" s="1"/>
      <c r="RTQ1313" s="1"/>
      <c r="RTR1313" s="1"/>
      <c r="RTS1313" s="1"/>
      <c r="RTT1313" s="1"/>
      <c r="RTU1313" s="1"/>
      <c r="RTV1313" s="1"/>
      <c r="RTW1313" s="1"/>
      <c r="RTX1313" s="1"/>
      <c r="RTY1313" s="1"/>
      <c r="RTZ1313" s="1"/>
      <c r="RUA1313" s="1"/>
      <c r="RUB1313" s="1"/>
      <c r="RUC1313" s="1"/>
      <c r="RUD1313" s="1"/>
      <c r="RUE1313" s="1"/>
      <c r="RUF1313" s="1"/>
      <c r="RUG1313" s="1"/>
      <c r="RUH1313" s="1"/>
      <c r="RUI1313" s="1"/>
      <c r="RUJ1313" s="1"/>
      <c r="RUK1313" s="1"/>
      <c r="RUL1313" s="1"/>
      <c r="RUM1313" s="1"/>
      <c r="RUN1313" s="1"/>
      <c r="RUO1313" s="1"/>
      <c r="RUP1313" s="1"/>
      <c r="RUQ1313" s="1"/>
      <c r="RUR1313" s="1"/>
      <c r="RUS1313" s="1"/>
      <c r="RUT1313" s="1"/>
      <c r="RUU1313" s="1"/>
      <c r="RUV1313" s="1"/>
      <c r="RUW1313" s="1"/>
      <c r="RUX1313" s="1"/>
      <c r="RUY1313" s="1"/>
      <c r="RUZ1313" s="1"/>
      <c r="RVA1313" s="1"/>
      <c r="RVB1313" s="1"/>
      <c r="RVC1313" s="1"/>
      <c r="RVD1313" s="1"/>
      <c r="RVE1313" s="1"/>
      <c r="RVF1313" s="1"/>
      <c r="RVG1313" s="1"/>
      <c r="RVH1313" s="1"/>
      <c r="RVI1313" s="1"/>
      <c r="RVJ1313" s="1"/>
      <c r="RVK1313" s="1"/>
      <c r="RVL1313" s="1"/>
      <c r="RVM1313" s="1"/>
      <c r="RVN1313" s="1"/>
      <c r="RVO1313" s="1"/>
      <c r="RVP1313" s="1"/>
      <c r="RVQ1313" s="1"/>
      <c r="RVR1313" s="1"/>
      <c r="RVS1313" s="1"/>
      <c r="RVT1313" s="1"/>
      <c r="RVU1313" s="1"/>
      <c r="RVV1313" s="1"/>
      <c r="RVW1313" s="1"/>
      <c r="RVX1313" s="1"/>
      <c r="RVY1313" s="1"/>
      <c r="RVZ1313" s="1"/>
      <c r="RWA1313" s="1"/>
      <c r="RWB1313" s="1"/>
      <c r="RWC1313" s="1"/>
      <c r="RWD1313" s="1"/>
      <c r="RWE1313" s="1"/>
      <c r="RWF1313" s="1"/>
      <c r="RWG1313" s="1"/>
      <c r="RWH1313" s="1"/>
      <c r="RWI1313" s="1"/>
      <c r="RWJ1313" s="1"/>
      <c r="RWK1313" s="1"/>
      <c r="RWL1313" s="1"/>
      <c r="RWM1313" s="1"/>
      <c r="RWN1313" s="1"/>
      <c r="RWO1313" s="1"/>
      <c r="RWP1313" s="1"/>
      <c r="RWQ1313" s="1"/>
      <c r="RWR1313" s="1"/>
      <c r="RWS1313" s="1"/>
      <c r="RWT1313" s="1"/>
      <c r="RWU1313" s="1"/>
      <c r="RWV1313" s="1"/>
      <c r="RWW1313" s="1"/>
      <c r="RWX1313" s="1"/>
      <c r="RWY1313" s="1"/>
      <c r="RWZ1313" s="1"/>
      <c r="RXA1313" s="1"/>
      <c r="RXB1313" s="1"/>
      <c r="RXC1313" s="1"/>
      <c r="RXD1313" s="1"/>
      <c r="RXE1313" s="1"/>
      <c r="RXF1313" s="1"/>
      <c r="RXG1313" s="1"/>
      <c r="RXH1313" s="1"/>
      <c r="RXI1313" s="1"/>
      <c r="RXJ1313" s="1"/>
      <c r="RXK1313" s="1"/>
      <c r="RXL1313" s="1"/>
      <c r="RXM1313" s="1"/>
      <c r="RXN1313" s="1"/>
      <c r="RXO1313" s="1"/>
      <c r="RXP1313" s="1"/>
      <c r="RXQ1313" s="1"/>
      <c r="RXR1313" s="1"/>
      <c r="RXS1313" s="1"/>
      <c r="RXT1313" s="1"/>
      <c r="RXU1313" s="1"/>
      <c r="RXV1313" s="1"/>
      <c r="RXW1313" s="1"/>
      <c r="RXX1313" s="1"/>
      <c r="RXY1313" s="1"/>
      <c r="RXZ1313" s="1"/>
      <c r="RYA1313" s="1"/>
      <c r="RYB1313" s="1"/>
      <c r="RYC1313" s="1"/>
      <c r="RYD1313" s="1"/>
      <c r="RYE1313" s="1"/>
      <c r="RYF1313" s="1"/>
      <c r="RYG1313" s="1"/>
      <c r="RYH1313" s="1"/>
      <c r="RYI1313" s="1"/>
      <c r="RYJ1313" s="1"/>
      <c r="RYK1313" s="1"/>
      <c r="RYL1313" s="1"/>
      <c r="RYM1313" s="1"/>
      <c r="RYN1313" s="1"/>
      <c r="RYO1313" s="1"/>
      <c r="RYP1313" s="1"/>
      <c r="RYQ1313" s="1"/>
      <c r="RYR1313" s="1"/>
      <c r="RYS1313" s="1"/>
      <c r="RYT1313" s="1"/>
      <c r="RYU1313" s="1"/>
      <c r="RYV1313" s="1"/>
      <c r="RYW1313" s="1"/>
      <c r="RYX1313" s="1"/>
      <c r="RYY1313" s="1"/>
      <c r="RYZ1313" s="1"/>
      <c r="RZA1313" s="1"/>
      <c r="RZB1313" s="1"/>
      <c r="RZC1313" s="1"/>
      <c r="RZD1313" s="1"/>
      <c r="RZE1313" s="1"/>
      <c r="RZF1313" s="1"/>
      <c r="RZG1313" s="1"/>
      <c r="RZH1313" s="1"/>
      <c r="RZI1313" s="1"/>
      <c r="RZJ1313" s="1"/>
      <c r="RZK1313" s="1"/>
      <c r="RZL1313" s="1"/>
      <c r="RZM1313" s="1"/>
      <c r="RZN1313" s="1"/>
      <c r="RZO1313" s="1"/>
      <c r="RZP1313" s="1"/>
      <c r="RZQ1313" s="1"/>
      <c r="RZR1313" s="1"/>
      <c r="RZS1313" s="1"/>
      <c r="RZT1313" s="1"/>
      <c r="RZU1313" s="1"/>
      <c r="RZV1313" s="1"/>
      <c r="RZW1313" s="1"/>
      <c r="RZX1313" s="1"/>
      <c r="RZY1313" s="1"/>
      <c r="RZZ1313" s="1"/>
      <c r="SAA1313" s="1"/>
      <c r="SAB1313" s="1"/>
      <c r="SAC1313" s="1"/>
      <c r="SAD1313" s="1"/>
      <c r="SAE1313" s="1"/>
      <c r="SAF1313" s="1"/>
      <c r="SAG1313" s="1"/>
      <c r="SAH1313" s="1"/>
      <c r="SAI1313" s="1"/>
      <c r="SAJ1313" s="1"/>
      <c r="SAK1313" s="1"/>
      <c r="SAL1313" s="1"/>
      <c r="SAM1313" s="1"/>
      <c r="SAN1313" s="1"/>
      <c r="SAO1313" s="1"/>
      <c r="SAP1313" s="1"/>
      <c r="SAQ1313" s="1"/>
      <c r="SAR1313" s="1"/>
      <c r="SAS1313" s="1"/>
      <c r="SAT1313" s="1"/>
      <c r="SAU1313" s="1"/>
      <c r="SAV1313" s="1"/>
      <c r="SAW1313" s="1"/>
      <c r="SAX1313" s="1"/>
      <c r="SAY1313" s="1"/>
      <c r="SAZ1313" s="1"/>
      <c r="SBA1313" s="1"/>
      <c r="SBB1313" s="1"/>
      <c r="SBC1313" s="1"/>
      <c r="SBD1313" s="1"/>
      <c r="SBE1313" s="1"/>
      <c r="SBF1313" s="1"/>
      <c r="SBG1313" s="1"/>
      <c r="SBH1313" s="1"/>
      <c r="SBI1313" s="1"/>
      <c r="SBJ1313" s="1"/>
      <c r="SBK1313" s="1"/>
      <c r="SBL1313" s="1"/>
      <c r="SBM1313" s="1"/>
      <c r="SBN1313" s="1"/>
      <c r="SBO1313" s="1"/>
      <c r="SBP1313" s="1"/>
      <c r="SBQ1313" s="1"/>
      <c r="SBR1313" s="1"/>
      <c r="SBS1313" s="1"/>
      <c r="SBT1313" s="1"/>
      <c r="SBU1313" s="1"/>
      <c r="SBV1313" s="1"/>
      <c r="SBW1313" s="1"/>
      <c r="SBX1313" s="1"/>
      <c r="SBY1313" s="1"/>
      <c r="SBZ1313" s="1"/>
      <c r="SCA1313" s="1"/>
      <c r="SCB1313" s="1"/>
      <c r="SCC1313" s="1"/>
      <c r="SCD1313" s="1"/>
      <c r="SCE1313" s="1"/>
      <c r="SCF1313" s="1"/>
      <c r="SCG1313" s="1"/>
      <c r="SCH1313" s="1"/>
      <c r="SCI1313" s="1"/>
      <c r="SCJ1313" s="1"/>
      <c r="SCK1313" s="1"/>
      <c r="SCL1313" s="1"/>
      <c r="SCM1313" s="1"/>
      <c r="SCN1313" s="1"/>
      <c r="SCO1313" s="1"/>
      <c r="SCP1313" s="1"/>
      <c r="SCQ1313" s="1"/>
      <c r="SCR1313" s="1"/>
      <c r="SCS1313" s="1"/>
      <c r="SCT1313" s="1"/>
      <c r="SCU1313" s="1"/>
      <c r="SCV1313" s="1"/>
      <c r="SCW1313" s="1"/>
      <c r="SCX1313" s="1"/>
      <c r="SCY1313" s="1"/>
      <c r="SCZ1313" s="1"/>
      <c r="SDA1313" s="1"/>
      <c r="SDB1313" s="1"/>
      <c r="SDC1313" s="1"/>
      <c r="SDD1313" s="1"/>
      <c r="SDE1313" s="1"/>
      <c r="SDF1313" s="1"/>
      <c r="SDG1313" s="1"/>
      <c r="SDH1313" s="1"/>
      <c r="SDI1313" s="1"/>
      <c r="SDJ1313" s="1"/>
      <c r="SDK1313" s="1"/>
      <c r="SDL1313" s="1"/>
      <c r="SDM1313" s="1"/>
      <c r="SDN1313" s="1"/>
      <c r="SDO1313" s="1"/>
      <c r="SDP1313" s="1"/>
      <c r="SDQ1313" s="1"/>
      <c r="SDR1313" s="1"/>
      <c r="SDS1313" s="1"/>
      <c r="SDT1313" s="1"/>
      <c r="SDU1313" s="1"/>
      <c r="SDV1313" s="1"/>
      <c r="SDW1313" s="1"/>
      <c r="SDX1313" s="1"/>
      <c r="SDY1313" s="1"/>
      <c r="SDZ1313" s="1"/>
      <c r="SEA1313" s="1"/>
      <c r="SEB1313" s="1"/>
      <c r="SEC1313" s="1"/>
      <c r="SED1313" s="1"/>
      <c r="SEE1313" s="1"/>
      <c r="SEF1313" s="1"/>
      <c r="SEG1313" s="1"/>
      <c r="SEH1313" s="1"/>
      <c r="SEI1313" s="1"/>
      <c r="SEJ1313" s="1"/>
      <c r="SEK1313" s="1"/>
      <c r="SEL1313" s="1"/>
      <c r="SEM1313" s="1"/>
      <c r="SEN1313" s="1"/>
      <c r="SEO1313" s="1"/>
      <c r="SEP1313" s="1"/>
      <c r="SEQ1313" s="1"/>
      <c r="SER1313" s="1"/>
      <c r="SES1313" s="1"/>
      <c r="SET1313" s="1"/>
      <c r="SEU1313" s="1"/>
      <c r="SEV1313" s="1"/>
      <c r="SEW1313" s="1"/>
      <c r="SEX1313" s="1"/>
      <c r="SEY1313" s="1"/>
      <c r="SEZ1313" s="1"/>
      <c r="SFA1313" s="1"/>
      <c r="SFB1313" s="1"/>
      <c r="SFC1313" s="1"/>
      <c r="SFD1313" s="1"/>
      <c r="SFE1313" s="1"/>
      <c r="SFF1313" s="1"/>
      <c r="SFG1313" s="1"/>
      <c r="SFH1313" s="1"/>
      <c r="SFI1313" s="1"/>
      <c r="SFJ1313" s="1"/>
      <c r="SFK1313" s="1"/>
      <c r="SFL1313" s="1"/>
      <c r="SFM1313" s="1"/>
      <c r="SFN1313" s="1"/>
      <c r="SFO1313" s="1"/>
      <c r="SFP1313" s="1"/>
      <c r="SFQ1313" s="1"/>
      <c r="SFR1313" s="1"/>
      <c r="SFS1313" s="1"/>
      <c r="SFT1313" s="1"/>
      <c r="SFU1313" s="1"/>
      <c r="SFV1313" s="1"/>
      <c r="SFW1313" s="1"/>
      <c r="SFX1313" s="1"/>
      <c r="SFY1313" s="1"/>
      <c r="SFZ1313" s="1"/>
      <c r="SGA1313" s="1"/>
      <c r="SGB1313" s="1"/>
      <c r="SGC1313" s="1"/>
      <c r="SGD1313" s="1"/>
      <c r="SGE1313" s="1"/>
      <c r="SGF1313" s="1"/>
      <c r="SGG1313" s="1"/>
      <c r="SGH1313" s="1"/>
      <c r="SGI1313" s="1"/>
      <c r="SGJ1313" s="1"/>
      <c r="SGK1313" s="1"/>
      <c r="SGL1313" s="1"/>
      <c r="SGM1313" s="1"/>
      <c r="SGN1313" s="1"/>
      <c r="SGO1313" s="1"/>
      <c r="SGP1313" s="1"/>
      <c r="SGQ1313" s="1"/>
      <c r="SGR1313" s="1"/>
      <c r="SGS1313" s="1"/>
      <c r="SGT1313" s="1"/>
      <c r="SGU1313" s="1"/>
      <c r="SGV1313" s="1"/>
      <c r="SGW1313" s="1"/>
      <c r="SGX1313" s="1"/>
      <c r="SGY1313" s="1"/>
      <c r="SGZ1313" s="1"/>
      <c r="SHA1313" s="1"/>
      <c r="SHB1313" s="1"/>
      <c r="SHC1313" s="1"/>
      <c r="SHD1313" s="1"/>
      <c r="SHE1313" s="1"/>
      <c r="SHF1313" s="1"/>
      <c r="SHG1313" s="1"/>
      <c r="SHH1313" s="1"/>
      <c r="SHI1313" s="1"/>
      <c r="SHJ1313" s="1"/>
      <c r="SHK1313" s="1"/>
      <c r="SHL1313" s="1"/>
      <c r="SHM1313" s="1"/>
      <c r="SHN1313" s="1"/>
      <c r="SHO1313" s="1"/>
      <c r="SHP1313" s="1"/>
      <c r="SHQ1313" s="1"/>
      <c r="SHR1313" s="1"/>
      <c r="SHS1313" s="1"/>
      <c r="SHT1313" s="1"/>
      <c r="SHU1313" s="1"/>
      <c r="SHV1313" s="1"/>
      <c r="SHW1313" s="1"/>
      <c r="SHX1313" s="1"/>
      <c r="SHY1313" s="1"/>
      <c r="SHZ1313" s="1"/>
      <c r="SIA1313" s="1"/>
      <c r="SIB1313" s="1"/>
      <c r="SIC1313" s="1"/>
      <c r="SID1313" s="1"/>
      <c r="SIE1313" s="1"/>
      <c r="SIF1313" s="1"/>
      <c r="SIG1313" s="1"/>
      <c r="SIH1313" s="1"/>
      <c r="SII1313" s="1"/>
      <c r="SIJ1313" s="1"/>
      <c r="SIK1313" s="1"/>
      <c r="SIL1313" s="1"/>
      <c r="SIM1313" s="1"/>
      <c r="SIN1313" s="1"/>
      <c r="SIO1313" s="1"/>
      <c r="SIP1313" s="1"/>
      <c r="SIQ1313" s="1"/>
      <c r="SIR1313" s="1"/>
      <c r="SIS1313" s="1"/>
      <c r="SIT1313" s="1"/>
      <c r="SIU1313" s="1"/>
      <c r="SIV1313" s="1"/>
      <c r="SIW1313" s="1"/>
      <c r="SIX1313" s="1"/>
      <c r="SIY1313" s="1"/>
      <c r="SIZ1313" s="1"/>
      <c r="SJA1313" s="1"/>
      <c r="SJB1313" s="1"/>
      <c r="SJC1313" s="1"/>
      <c r="SJD1313" s="1"/>
      <c r="SJE1313" s="1"/>
      <c r="SJF1313" s="1"/>
      <c r="SJG1313" s="1"/>
      <c r="SJH1313" s="1"/>
      <c r="SJI1313" s="1"/>
      <c r="SJJ1313" s="1"/>
      <c r="SJK1313" s="1"/>
      <c r="SJL1313" s="1"/>
      <c r="SJM1313" s="1"/>
      <c r="SJN1313" s="1"/>
      <c r="SJO1313" s="1"/>
      <c r="SJP1313" s="1"/>
      <c r="SJQ1313" s="1"/>
      <c r="SJR1313" s="1"/>
      <c r="SJS1313" s="1"/>
      <c r="SJT1313" s="1"/>
      <c r="SJU1313" s="1"/>
      <c r="SJV1313" s="1"/>
      <c r="SJW1313" s="1"/>
      <c r="SJX1313" s="1"/>
      <c r="SJY1313" s="1"/>
      <c r="SJZ1313" s="1"/>
      <c r="SKA1313" s="1"/>
      <c r="SKB1313" s="1"/>
      <c r="SKC1313" s="1"/>
      <c r="SKD1313" s="1"/>
      <c r="SKE1313" s="1"/>
      <c r="SKF1313" s="1"/>
      <c r="SKG1313" s="1"/>
      <c r="SKH1313" s="1"/>
      <c r="SKI1313" s="1"/>
      <c r="SKJ1313" s="1"/>
      <c r="SKK1313" s="1"/>
      <c r="SKL1313" s="1"/>
      <c r="SKM1313" s="1"/>
      <c r="SKN1313" s="1"/>
      <c r="SKO1313" s="1"/>
      <c r="SKP1313" s="1"/>
      <c r="SKQ1313" s="1"/>
      <c r="SKR1313" s="1"/>
      <c r="SKS1313" s="1"/>
      <c r="SKT1313" s="1"/>
      <c r="SKU1313" s="1"/>
      <c r="SKV1313" s="1"/>
      <c r="SKW1313" s="1"/>
      <c r="SKX1313" s="1"/>
      <c r="SKY1313" s="1"/>
      <c r="SKZ1313" s="1"/>
      <c r="SLA1313" s="1"/>
      <c r="SLB1313" s="1"/>
      <c r="SLC1313" s="1"/>
      <c r="SLD1313" s="1"/>
      <c r="SLE1313" s="1"/>
      <c r="SLF1313" s="1"/>
      <c r="SLG1313" s="1"/>
      <c r="SLH1313" s="1"/>
      <c r="SLI1313" s="1"/>
      <c r="SLJ1313" s="1"/>
      <c r="SLK1313" s="1"/>
      <c r="SLL1313" s="1"/>
      <c r="SLM1313" s="1"/>
      <c r="SLN1313" s="1"/>
      <c r="SLO1313" s="1"/>
      <c r="SLP1313" s="1"/>
      <c r="SLQ1313" s="1"/>
      <c r="SLR1313" s="1"/>
      <c r="SLS1313" s="1"/>
      <c r="SLT1313" s="1"/>
      <c r="SLU1313" s="1"/>
      <c r="SLV1313" s="1"/>
      <c r="SLW1313" s="1"/>
      <c r="SLX1313" s="1"/>
      <c r="SLY1313" s="1"/>
      <c r="SLZ1313" s="1"/>
      <c r="SMA1313" s="1"/>
      <c r="SMB1313" s="1"/>
      <c r="SMC1313" s="1"/>
      <c r="SMD1313" s="1"/>
      <c r="SME1313" s="1"/>
      <c r="SMF1313" s="1"/>
      <c r="SMG1313" s="1"/>
      <c r="SMH1313" s="1"/>
      <c r="SMI1313" s="1"/>
      <c r="SMJ1313" s="1"/>
      <c r="SMK1313" s="1"/>
      <c r="SML1313" s="1"/>
      <c r="SMM1313" s="1"/>
      <c r="SMN1313" s="1"/>
      <c r="SMO1313" s="1"/>
      <c r="SMP1313" s="1"/>
      <c r="SMQ1313" s="1"/>
      <c r="SMR1313" s="1"/>
      <c r="SMS1313" s="1"/>
      <c r="SMT1313" s="1"/>
      <c r="SMU1313" s="1"/>
      <c r="SMV1313" s="1"/>
      <c r="SMW1313" s="1"/>
      <c r="SMX1313" s="1"/>
      <c r="SMY1313" s="1"/>
      <c r="SMZ1313" s="1"/>
      <c r="SNA1313" s="1"/>
      <c r="SNB1313" s="1"/>
      <c r="SNC1313" s="1"/>
      <c r="SND1313" s="1"/>
      <c r="SNE1313" s="1"/>
      <c r="SNF1313" s="1"/>
      <c r="SNG1313" s="1"/>
      <c r="SNH1313" s="1"/>
      <c r="SNI1313" s="1"/>
      <c r="SNJ1313" s="1"/>
      <c r="SNK1313" s="1"/>
      <c r="SNL1313" s="1"/>
      <c r="SNM1313" s="1"/>
      <c r="SNN1313" s="1"/>
      <c r="SNO1313" s="1"/>
      <c r="SNP1313" s="1"/>
      <c r="SNQ1313" s="1"/>
      <c r="SNR1313" s="1"/>
      <c r="SNS1313" s="1"/>
      <c r="SNT1313" s="1"/>
      <c r="SNU1313" s="1"/>
      <c r="SNV1313" s="1"/>
      <c r="SNW1313" s="1"/>
      <c r="SNX1313" s="1"/>
      <c r="SNY1313" s="1"/>
      <c r="SNZ1313" s="1"/>
      <c r="SOA1313" s="1"/>
      <c r="SOB1313" s="1"/>
      <c r="SOC1313" s="1"/>
      <c r="SOD1313" s="1"/>
      <c r="SOE1313" s="1"/>
      <c r="SOF1313" s="1"/>
      <c r="SOG1313" s="1"/>
      <c r="SOH1313" s="1"/>
      <c r="SOI1313" s="1"/>
      <c r="SOJ1313" s="1"/>
      <c r="SOK1313" s="1"/>
      <c r="SOL1313" s="1"/>
      <c r="SOM1313" s="1"/>
      <c r="SON1313" s="1"/>
      <c r="SOO1313" s="1"/>
      <c r="SOP1313" s="1"/>
      <c r="SOQ1313" s="1"/>
      <c r="SOR1313" s="1"/>
      <c r="SOS1313" s="1"/>
      <c r="SOT1313" s="1"/>
      <c r="SOU1313" s="1"/>
      <c r="SOV1313" s="1"/>
      <c r="SOW1313" s="1"/>
      <c r="SOX1313" s="1"/>
      <c r="SOY1313" s="1"/>
      <c r="SOZ1313" s="1"/>
      <c r="SPA1313" s="1"/>
      <c r="SPB1313" s="1"/>
      <c r="SPC1313" s="1"/>
      <c r="SPD1313" s="1"/>
      <c r="SPE1313" s="1"/>
      <c r="SPF1313" s="1"/>
      <c r="SPG1313" s="1"/>
      <c r="SPH1313" s="1"/>
      <c r="SPI1313" s="1"/>
      <c r="SPJ1313" s="1"/>
      <c r="SPK1313" s="1"/>
      <c r="SPL1313" s="1"/>
      <c r="SPM1313" s="1"/>
      <c r="SPN1313" s="1"/>
      <c r="SPO1313" s="1"/>
      <c r="SPP1313" s="1"/>
      <c r="SPQ1313" s="1"/>
      <c r="SPR1313" s="1"/>
      <c r="SPS1313" s="1"/>
      <c r="SPT1313" s="1"/>
      <c r="SPU1313" s="1"/>
      <c r="SPV1313" s="1"/>
      <c r="SPW1313" s="1"/>
      <c r="SPX1313" s="1"/>
      <c r="SPY1313" s="1"/>
      <c r="SPZ1313" s="1"/>
      <c r="SQA1313" s="1"/>
      <c r="SQB1313" s="1"/>
      <c r="SQC1313" s="1"/>
      <c r="SQD1313" s="1"/>
      <c r="SQE1313" s="1"/>
      <c r="SQF1313" s="1"/>
      <c r="SQG1313" s="1"/>
      <c r="SQH1313" s="1"/>
      <c r="SQI1313" s="1"/>
      <c r="SQJ1313" s="1"/>
      <c r="SQK1313" s="1"/>
      <c r="SQL1313" s="1"/>
      <c r="SQM1313" s="1"/>
      <c r="SQN1313" s="1"/>
      <c r="SQO1313" s="1"/>
      <c r="SQP1313" s="1"/>
      <c r="SQQ1313" s="1"/>
      <c r="SQR1313" s="1"/>
      <c r="SQS1313" s="1"/>
      <c r="SQT1313" s="1"/>
      <c r="SQU1313" s="1"/>
      <c r="SQV1313" s="1"/>
      <c r="SQW1313" s="1"/>
      <c r="SQX1313" s="1"/>
      <c r="SQY1313" s="1"/>
      <c r="SQZ1313" s="1"/>
      <c r="SRA1313" s="1"/>
      <c r="SRB1313" s="1"/>
      <c r="SRC1313" s="1"/>
      <c r="SRD1313" s="1"/>
      <c r="SRE1313" s="1"/>
      <c r="SRF1313" s="1"/>
      <c r="SRG1313" s="1"/>
      <c r="SRH1313" s="1"/>
      <c r="SRI1313" s="1"/>
      <c r="SRJ1313" s="1"/>
      <c r="SRK1313" s="1"/>
      <c r="SRL1313" s="1"/>
      <c r="SRM1313" s="1"/>
      <c r="SRN1313" s="1"/>
      <c r="SRO1313" s="1"/>
      <c r="SRP1313" s="1"/>
      <c r="SRQ1313" s="1"/>
      <c r="SRR1313" s="1"/>
      <c r="SRS1313" s="1"/>
      <c r="SRT1313" s="1"/>
      <c r="SRU1313" s="1"/>
      <c r="SRV1313" s="1"/>
      <c r="SRW1313" s="1"/>
      <c r="SRX1313" s="1"/>
      <c r="SRY1313" s="1"/>
      <c r="SRZ1313" s="1"/>
      <c r="SSA1313" s="1"/>
      <c r="SSB1313" s="1"/>
      <c r="SSC1313" s="1"/>
      <c r="SSD1313" s="1"/>
      <c r="SSE1313" s="1"/>
      <c r="SSF1313" s="1"/>
      <c r="SSG1313" s="1"/>
      <c r="SSH1313" s="1"/>
      <c r="SSI1313" s="1"/>
      <c r="SSJ1313" s="1"/>
      <c r="SSK1313" s="1"/>
      <c r="SSL1313" s="1"/>
      <c r="SSM1313" s="1"/>
      <c r="SSN1313" s="1"/>
      <c r="SSO1313" s="1"/>
      <c r="SSP1313" s="1"/>
      <c r="SSQ1313" s="1"/>
      <c r="SSR1313" s="1"/>
      <c r="SSS1313" s="1"/>
      <c r="SST1313" s="1"/>
      <c r="SSU1313" s="1"/>
      <c r="SSV1313" s="1"/>
      <c r="SSW1313" s="1"/>
      <c r="SSX1313" s="1"/>
      <c r="SSY1313" s="1"/>
      <c r="SSZ1313" s="1"/>
      <c r="STA1313" s="1"/>
      <c r="STB1313" s="1"/>
      <c r="STC1313" s="1"/>
      <c r="STD1313" s="1"/>
      <c r="STE1313" s="1"/>
      <c r="STF1313" s="1"/>
      <c r="STG1313" s="1"/>
      <c r="STH1313" s="1"/>
      <c r="STI1313" s="1"/>
      <c r="STJ1313" s="1"/>
      <c r="STK1313" s="1"/>
      <c r="STL1313" s="1"/>
      <c r="STM1313" s="1"/>
      <c r="STN1313" s="1"/>
      <c r="STO1313" s="1"/>
      <c r="STP1313" s="1"/>
      <c r="STQ1313" s="1"/>
      <c r="STR1313" s="1"/>
      <c r="STS1313" s="1"/>
      <c r="STT1313" s="1"/>
      <c r="STU1313" s="1"/>
      <c r="STV1313" s="1"/>
      <c r="STW1313" s="1"/>
      <c r="STX1313" s="1"/>
      <c r="STY1313" s="1"/>
      <c r="STZ1313" s="1"/>
      <c r="SUA1313" s="1"/>
      <c r="SUB1313" s="1"/>
      <c r="SUC1313" s="1"/>
      <c r="SUD1313" s="1"/>
      <c r="SUE1313" s="1"/>
      <c r="SUF1313" s="1"/>
      <c r="SUG1313" s="1"/>
      <c r="SUH1313" s="1"/>
      <c r="SUI1313" s="1"/>
      <c r="SUJ1313" s="1"/>
      <c r="SUK1313" s="1"/>
      <c r="SUL1313" s="1"/>
      <c r="SUM1313" s="1"/>
      <c r="SUN1313" s="1"/>
      <c r="SUO1313" s="1"/>
      <c r="SUP1313" s="1"/>
      <c r="SUQ1313" s="1"/>
      <c r="SUR1313" s="1"/>
      <c r="SUS1313" s="1"/>
      <c r="SUT1313" s="1"/>
      <c r="SUU1313" s="1"/>
      <c r="SUV1313" s="1"/>
      <c r="SUW1313" s="1"/>
      <c r="SUX1313" s="1"/>
      <c r="SUY1313" s="1"/>
      <c r="SUZ1313" s="1"/>
      <c r="SVA1313" s="1"/>
      <c r="SVB1313" s="1"/>
      <c r="SVC1313" s="1"/>
      <c r="SVD1313" s="1"/>
      <c r="SVE1313" s="1"/>
      <c r="SVF1313" s="1"/>
      <c r="SVG1313" s="1"/>
      <c r="SVH1313" s="1"/>
      <c r="SVI1313" s="1"/>
      <c r="SVJ1313" s="1"/>
      <c r="SVK1313" s="1"/>
      <c r="SVL1313" s="1"/>
      <c r="SVM1313" s="1"/>
      <c r="SVN1313" s="1"/>
      <c r="SVO1313" s="1"/>
      <c r="SVP1313" s="1"/>
      <c r="SVQ1313" s="1"/>
      <c r="SVR1313" s="1"/>
      <c r="SVS1313" s="1"/>
      <c r="SVT1313" s="1"/>
      <c r="SVU1313" s="1"/>
      <c r="SVV1313" s="1"/>
      <c r="SVW1313" s="1"/>
      <c r="SVX1313" s="1"/>
      <c r="SVY1313" s="1"/>
      <c r="SVZ1313" s="1"/>
      <c r="SWA1313" s="1"/>
      <c r="SWB1313" s="1"/>
      <c r="SWC1313" s="1"/>
      <c r="SWD1313" s="1"/>
      <c r="SWE1313" s="1"/>
      <c r="SWF1313" s="1"/>
      <c r="SWG1313" s="1"/>
      <c r="SWH1313" s="1"/>
      <c r="SWI1313" s="1"/>
      <c r="SWJ1313" s="1"/>
      <c r="SWK1313" s="1"/>
      <c r="SWL1313" s="1"/>
      <c r="SWM1313" s="1"/>
      <c r="SWN1313" s="1"/>
      <c r="SWO1313" s="1"/>
      <c r="SWP1313" s="1"/>
      <c r="SWQ1313" s="1"/>
      <c r="SWR1313" s="1"/>
      <c r="SWS1313" s="1"/>
      <c r="SWT1313" s="1"/>
      <c r="SWU1313" s="1"/>
      <c r="SWV1313" s="1"/>
      <c r="SWW1313" s="1"/>
      <c r="SWX1313" s="1"/>
      <c r="SWY1313" s="1"/>
      <c r="SWZ1313" s="1"/>
      <c r="SXA1313" s="1"/>
      <c r="SXB1313" s="1"/>
      <c r="SXC1313" s="1"/>
      <c r="SXD1313" s="1"/>
      <c r="SXE1313" s="1"/>
      <c r="SXF1313" s="1"/>
      <c r="SXG1313" s="1"/>
      <c r="SXH1313" s="1"/>
      <c r="SXI1313" s="1"/>
      <c r="SXJ1313" s="1"/>
      <c r="SXK1313" s="1"/>
      <c r="SXL1313" s="1"/>
      <c r="SXM1313" s="1"/>
      <c r="SXN1313" s="1"/>
      <c r="SXO1313" s="1"/>
      <c r="SXP1313" s="1"/>
      <c r="SXQ1313" s="1"/>
      <c r="SXR1313" s="1"/>
      <c r="SXS1313" s="1"/>
      <c r="SXT1313" s="1"/>
      <c r="SXU1313" s="1"/>
      <c r="SXV1313" s="1"/>
      <c r="SXW1313" s="1"/>
      <c r="SXX1313" s="1"/>
      <c r="SXY1313" s="1"/>
      <c r="SXZ1313" s="1"/>
      <c r="SYA1313" s="1"/>
      <c r="SYB1313" s="1"/>
      <c r="SYC1313" s="1"/>
      <c r="SYD1313" s="1"/>
      <c r="SYE1313" s="1"/>
      <c r="SYF1313" s="1"/>
      <c r="SYG1313" s="1"/>
      <c r="SYH1313" s="1"/>
      <c r="SYI1313" s="1"/>
      <c r="SYJ1313" s="1"/>
      <c r="SYK1313" s="1"/>
      <c r="SYL1313" s="1"/>
      <c r="SYM1313" s="1"/>
      <c r="SYN1313" s="1"/>
      <c r="SYO1313" s="1"/>
      <c r="SYP1313" s="1"/>
      <c r="SYQ1313" s="1"/>
      <c r="SYR1313" s="1"/>
      <c r="SYS1313" s="1"/>
      <c r="SYT1313" s="1"/>
      <c r="SYU1313" s="1"/>
      <c r="SYV1313" s="1"/>
      <c r="SYW1313" s="1"/>
      <c r="SYX1313" s="1"/>
      <c r="SYY1313" s="1"/>
      <c r="SYZ1313" s="1"/>
      <c r="SZA1313" s="1"/>
      <c r="SZB1313" s="1"/>
      <c r="SZC1313" s="1"/>
      <c r="SZD1313" s="1"/>
      <c r="SZE1313" s="1"/>
      <c r="SZF1313" s="1"/>
      <c r="SZG1313" s="1"/>
      <c r="SZH1313" s="1"/>
      <c r="SZI1313" s="1"/>
      <c r="SZJ1313" s="1"/>
      <c r="SZK1313" s="1"/>
      <c r="SZL1313" s="1"/>
      <c r="SZM1313" s="1"/>
      <c r="SZN1313" s="1"/>
      <c r="SZO1313" s="1"/>
      <c r="SZP1313" s="1"/>
      <c r="SZQ1313" s="1"/>
      <c r="SZR1313" s="1"/>
      <c r="SZS1313" s="1"/>
      <c r="SZT1313" s="1"/>
      <c r="SZU1313" s="1"/>
      <c r="SZV1313" s="1"/>
      <c r="SZW1313" s="1"/>
      <c r="SZX1313" s="1"/>
      <c r="SZY1313" s="1"/>
      <c r="SZZ1313" s="1"/>
      <c r="TAA1313" s="1"/>
      <c r="TAB1313" s="1"/>
      <c r="TAC1313" s="1"/>
      <c r="TAD1313" s="1"/>
      <c r="TAE1313" s="1"/>
      <c r="TAF1313" s="1"/>
      <c r="TAG1313" s="1"/>
      <c r="TAH1313" s="1"/>
      <c r="TAI1313" s="1"/>
      <c r="TAJ1313" s="1"/>
      <c r="TAK1313" s="1"/>
      <c r="TAL1313" s="1"/>
      <c r="TAM1313" s="1"/>
      <c r="TAN1313" s="1"/>
      <c r="TAO1313" s="1"/>
      <c r="TAP1313" s="1"/>
      <c r="TAQ1313" s="1"/>
      <c r="TAR1313" s="1"/>
      <c r="TAS1313" s="1"/>
      <c r="TAT1313" s="1"/>
      <c r="TAU1313" s="1"/>
      <c r="TAV1313" s="1"/>
      <c r="TAW1313" s="1"/>
      <c r="TAX1313" s="1"/>
      <c r="TAY1313" s="1"/>
      <c r="TAZ1313" s="1"/>
      <c r="TBA1313" s="1"/>
      <c r="TBB1313" s="1"/>
      <c r="TBC1313" s="1"/>
      <c r="TBD1313" s="1"/>
      <c r="TBE1313" s="1"/>
      <c r="TBF1313" s="1"/>
      <c r="TBG1313" s="1"/>
      <c r="TBH1313" s="1"/>
      <c r="TBI1313" s="1"/>
      <c r="TBJ1313" s="1"/>
      <c r="TBK1313" s="1"/>
      <c r="TBL1313" s="1"/>
      <c r="TBM1313" s="1"/>
      <c r="TBN1313" s="1"/>
      <c r="TBO1313" s="1"/>
      <c r="TBP1313" s="1"/>
      <c r="TBQ1313" s="1"/>
      <c r="TBR1313" s="1"/>
      <c r="TBS1313" s="1"/>
      <c r="TBT1313" s="1"/>
      <c r="TBU1313" s="1"/>
      <c r="TBV1313" s="1"/>
      <c r="TBW1313" s="1"/>
      <c r="TBX1313" s="1"/>
      <c r="TBY1313" s="1"/>
      <c r="TBZ1313" s="1"/>
      <c r="TCA1313" s="1"/>
      <c r="TCB1313" s="1"/>
      <c r="TCC1313" s="1"/>
      <c r="TCD1313" s="1"/>
      <c r="TCE1313" s="1"/>
      <c r="TCF1313" s="1"/>
      <c r="TCG1313" s="1"/>
      <c r="TCH1313" s="1"/>
      <c r="TCI1313" s="1"/>
      <c r="TCJ1313" s="1"/>
      <c r="TCK1313" s="1"/>
      <c r="TCL1313" s="1"/>
      <c r="TCM1313" s="1"/>
      <c r="TCN1313" s="1"/>
      <c r="TCO1313" s="1"/>
      <c r="TCP1313" s="1"/>
      <c r="TCQ1313" s="1"/>
      <c r="TCR1313" s="1"/>
      <c r="TCS1313" s="1"/>
      <c r="TCT1313" s="1"/>
      <c r="TCU1313" s="1"/>
      <c r="TCV1313" s="1"/>
      <c r="TCW1313" s="1"/>
      <c r="TCX1313" s="1"/>
      <c r="TCY1313" s="1"/>
      <c r="TCZ1313" s="1"/>
      <c r="TDA1313" s="1"/>
      <c r="TDB1313" s="1"/>
      <c r="TDC1313" s="1"/>
      <c r="TDD1313" s="1"/>
      <c r="TDE1313" s="1"/>
      <c r="TDF1313" s="1"/>
      <c r="TDG1313" s="1"/>
      <c r="TDH1313" s="1"/>
      <c r="TDI1313" s="1"/>
      <c r="TDJ1313" s="1"/>
      <c r="TDK1313" s="1"/>
      <c r="TDL1313" s="1"/>
      <c r="TDM1313" s="1"/>
      <c r="TDN1313" s="1"/>
      <c r="TDO1313" s="1"/>
      <c r="TDP1313" s="1"/>
      <c r="TDQ1313" s="1"/>
      <c r="TDR1313" s="1"/>
      <c r="TDS1313" s="1"/>
      <c r="TDT1313" s="1"/>
      <c r="TDU1313" s="1"/>
      <c r="TDV1313" s="1"/>
      <c r="TDW1313" s="1"/>
      <c r="TDX1313" s="1"/>
      <c r="TDY1313" s="1"/>
      <c r="TDZ1313" s="1"/>
      <c r="TEA1313" s="1"/>
      <c r="TEB1313" s="1"/>
      <c r="TEC1313" s="1"/>
      <c r="TED1313" s="1"/>
      <c r="TEE1313" s="1"/>
      <c r="TEF1313" s="1"/>
      <c r="TEG1313" s="1"/>
      <c r="TEH1313" s="1"/>
      <c r="TEI1313" s="1"/>
      <c r="TEJ1313" s="1"/>
      <c r="TEK1313" s="1"/>
      <c r="TEL1313" s="1"/>
      <c r="TEM1313" s="1"/>
      <c r="TEN1313" s="1"/>
      <c r="TEO1313" s="1"/>
      <c r="TEP1313" s="1"/>
      <c r="TEQ1313" s="1"/>
      <c r="TER1313" s="1"/>
      <c r="TES1313" s="1"/>
      <c r="TET1313" s="1"/>
      <c r="TEU1313" s="1"/>
      <c r="TEV1313" s="1"/>
      <c r="TEW1313" s="1"/>
      <c r="TEX1313" s="1"/>
      <c r="TEY1313" s="1"/>
      <c r="TEZ1313" s="1"/>
      <c r="TFA1313" s="1"/>
      <c r="TFB1313" s="1"/>
      <c r="TFC1313" s="1"/>
      <c r="TFD1313" s="1"/>
      <c r="TFE1313" s="1"/>
      <c r="TFF1313" s="1"/>
      <c r="TFG1313" s="1"/>
      <c r="TFH1313" s="1"/>
      <c r="TFI1313" s="1"/>
      <c r="TFJ1313" s="1"/>
      <c r="TFK1313" s="1"/>
      <c r="TFL1313" s="1"/>
      <c r="TFM1313" s="1"/>
      <c r="TFN1313" s="1"/>
      <c r="TFO1313" s="1"/>
      <c r="TFP1313" s="1"/>
      <c r="TFQ1313" s="1"/>
      <c r="TFR1313" s="1"/>
      <c r="TFS1313" s="1"/>
      <c r="TFT1313" s="1"/>
      <c r="TFU1313" s="1"/>
      <c r="TFV1313" s="1"/>
      <c r="TFW1313" s="1"/>
      <c r="TFX1313" s="1"/>
      <c r="TFY1313" s="1"/>
      <c r="TFZ1313" s="1"/>
      <c r="TGA1313" s="1"/>
      <c r="TGB1313" s="1"/>
      <c r="TGC1313" s="1"/>
      <c r="TGD1313" s="1"/>
      <c r="TGE1313" s="1"/>
      <c r="TGF1313" s="1"/>
      <c r="TGG1313" s="1"/>
      <c r="TGH1313" s="1"/>
      <c r="TGI1313" s="1"/>
      <c r="TGJ1313" s="1"/>
      <c r="TGK1313" s="1"/>
      <c r="TGL1313" s="1"/>
      <c r="TGM1313" s="1"/>
      <c r="TGN1313" s="1"/>
      <c r="TGO1313" s="1"/>
      <c r="TGP1313" s="1"/>
      <c r="TGQ1313" s="1"/>
      <c r="TGR1313" s="1"/>
      <c r="TGS1313" s="1"/>
      <c r="TGT1313" s="1"/>
      <c r="TGU1313" s="1"/>
      <c r="TGV1313" s="1"/>
      <c r="TGW1313" s="1"/>
      <c r="TGX1313" s="1"/>
      <c r="TGY1313" s="1"/>
      <c r="TGZ1313" s="1"/>
      <c r="THA1313" s="1"/>
      <c r="THB1313" s="1"/>
      <c r="THC1313" s="1"/>
      <c r="THD1313" s="1"/>
      <c r="THE1313" s="1"/>
      <c r="THF1313" s="1"/>
      <c r="THG1313" s="1"/>
      <c r="THH1313" s="1"/>
      <c r="THI1313" s="1"/>
      <c r="THJ1313" s="1"/>
      <c r="THK1313" s="1"/>
      <c r="THL1313" s="1"/>
      <c r="THM1313" s="1"/>
      <c r="THN1313" s="1"/>
      <c r="THO1313" s="1"/>
      <c r="THP1313" s="1"/>
      <c r="THQ1313" s="1"/>
      <c r="THR1313" s="1"/>
      <c r="THS1313" s="1"/>
      <c r="THT1313" s="1"/>
      <c r="THU1313" s="1"/>
      <c r="THV1313" s="1"/>
      <c r="THW1313" s="1"/>
      <c r="THX1313" s="1"/>
      <c r="THY1313" s="1"/>
      <c r="THZ1313" s="1"/>
      <c r="TIA1313" s="1"/>
      <c r="TIB1313" s="1"/>
      <c r="TIC1313" s="1"/>
      <c r="TID1313" s="1"/>
      <c r="TIE1313" s="1"/>
      <c r="TIF1313" s="1"/>
      <c r="TIG1313" s="1"/>
      <c r="TIH1313" s="1"/>
      <c r="TII1313" s="1"/>
      <c r="TIJ1313" s="1"/>
      <c r="TIK1313" s="1"/>
      <c r="TIL1313" s="1"/>
      <c r="TIM1313" s="1"/>
      <c r="TIN1313" s="1"/>
      <c r="TIO1313" s="1"/>
      <c r="TIP1313" s="1"/>
      <c r="TIQ1313" s="1"/>
      <c r="TIR1313" s="1"/>
      <c r="TIS1313" s="1"/>
      <c r="TIT1313" s="1"/>
      <c r="TIU1313" s="1"/>
      <c r="TIV1313" s="1"/>
      <c r="TIW1313" s="1"/>
      <c r="TIX1313" s="1"/>
      <c r="TIY1313" s="1"/>
      <c r="TIZ1313" s="1"/>
      <c r="TJA1313" s="1"/>
      <c r="TJB1313" s="1"/>
      <c r="TJC1313" s="1"/>
      <c r="TJD1313" s="1"/>
      <c r="TJE1313" s="1"/>
      <c r="TJF1313" s="1"/>
      <c r="TJG1313" s="1"/>
      <c r="TJH1313" s="1"/>
      <c r="TJI1313" s="1"/>
      <c r="TJJ1313" s="1"/>
      <c r="TJK1313" s="1"/>
      <c r="TJL1313" s="1"/>
      <c r="TJM1313" s="1"/>
      <c r="TJN1313" s="1"/>
      <c r="TJO1313" s="1"/>
      <c r="TJP1313" s="1"/>
      <c r="TJQ1313" s="1"/>
      <c r="TJR1313" s="1"/>
      <c r="TJS1313" s="1"/>
      <c r="TJT1313" s="1"/>
      <c r="TJU1313" s="1"/>
      <c r="TJV1313" s="1"/>
      <c r="TJW1313" s="1"/>
      <c r="TJX1313" s="1"/>
      <c r="TJY1313" s="1"/>
      <c r="TJZ1313" s="1"/>
      <c r="TKA1313" s="1"/>
      <c r="TKB1313" s="1"/>
      <c r="TKC1313" s="1"/>
      <c r="TKD1313" s="1"/>
      <c r="TKE1313" s="1"/>
      <c r="TKF1313" s="1"/>
      <c r="TKG1313" s="1"/>
      <c r="TKH1313" s="1"/>
      <c r="TKI1313" s="1"/>
      <c r="TKJ1313" s="1"/>
      <c r="TKK1313" s="1"/>
      <c r="TKL1313" s="1"/>
      <c r="TKM1313" s="1"/>
      <c r="TKN1313" s="1"/>
      <c r="TKO1313" s="1"/>
      <c r="TKP1313" s="1"/>
      <c r="TKQ1313" s="1"/>
      <c r="TKR1313" s="1"/>
      <c r="TKS1313" s="1"/>
      <c r="TKT1313" s="1"/>
      <c r="TKU1313" s="1"/>
      <c r="TKV1313" s="1"/>
      <c r="TKW1313" s="1"/>
      <c r="TKX1313" s="1"/>
      <c r="TKY1313" s="1"/>
      <c r="TKZ1313" s="1"/>
      <c r="TLA1313" s="1"/>
      <c r="TLB1313" s="1"/>
      <c r="TLC1313" s="1"/>
      <c r="TLD1313" s="1"/>
      <c r="TLE1313" s="1"/>
      <c r="TLF1313" s="1"/>
      <c r="TLG1313" s="1"/>
      <c r="TLH1313" s="1"/>
      <c r="TLI1313" s="1"/>
      <c r="TLJ1313" s="1"/>
      <c r="TLK1313" s="1"/>
      <c r="TLL1313" s="1"/>
      <c r="TLM1313" s="1"/>
      <c r="TLN1313" s="1"/>
      <c r="TLO1313" s="1"/>
      <c r="TLP1313" s="1"/>
      <c r="TLQ1313" s="1"/>
      <c r="TLR1313" s="1"/>
      <c r="TLS1313" s="1"/>
      <c r="TLT1313" s="1"/>
      <c r="TLU1313" s="1"/>
      <c r="TLV1313" s="1"/>
      <c r="TLW1313" s="1"/>
      <c r="TLX1313" s="1"/>
      <c r="TLY1313" s="1"/>
      <c r="TLZ1313" s="1"/>
      <c r="TMA1313" s="1"/>
      <c r="TMB1313" s="1"/>
      <c r="TMC1313" s="1"/>
      <c r="TMD1313" s="1"/>
      <c r="TME1313" s="1"/>
      <c r="TMF1313" s="1"/>
      <c r="TMG1313" s="1"/>
      <c r="TMH1313" s="1"/>
      <c r="TMI1313" s="1"/>
      <c r="TMJ1313" s="1"/>
      <c r="TMK1313" s="1"/>
      <c r="TML1313" s="1"/>
      <c r="TMM1313" s="1"/>
      <c r="TMN1313" s="1"/>
      <c r="TMO1313" s="1"/>
      <c r="TMP1313" s="1"/>
      <c r="TMQ1313" s="1"/>
      <c r="TMR1313" s="1"/>
      <c r="TMS1313" s="1"/>
      <c r="TMT1313" s="1"/>
      <c r="TMU1313" s="1"/>
      <c r="TMV1313" s="1"/>
      <c r="TMW1313" s="1"/>
      <c r="TMX1313" s="1"/>
      <c r="TMY1313" s="1"/>
      <c r="TMZ1313" s="1"/>
      <c r="TNA1313" s="1"/>
      <c r="TNB1313" s="1"/>
      <c r="TNC1313" s="1"/>
      <c r="TND1313" s="1"/>
      <c r="TNE1313" s="1"/>
      <c r="TNF1313" s="1"/>
      <c r="TNG1313" s="1"/>
      <c r="TNH1313" s="1"/>
      <c r="TNI1313" s="1"/>
      <c r="TNJ1313" s="1"/>
      <c r="TNK1313" s="1"/>
      <c r="TNL1313" s="1"/>
      <c r="TNM1313" s="1"/>
      <c r="TNN1313" s="1"/>
      <c r="TNO1313" s="1"/>
      <c r="TNP1313" s="1"/>
      <c r="TNQ1313" s="1"/>
      <c r="TNR1313" s="1"/>
      <c r="TNS1313" s="1"/>
      <c r="TNT1313" s="1"/>
      <c r="TNU1313" s="1"/>
      <c r="TNV1313" s="1"/>
      <c r="TNW1313" s="1"/>
      <c r="TNX1313" s="1"/>
      <c r="TNY1313" s="1"/>
      <c r="TNZ1313" s="1"/>
      <c r="TOA1313" s="1"/>
      <c r="TOB1313" s="1"/>
      <c r="TOC1313" s="1"/>
      <c r="TOD1313" s="1"/>
      <c r="TOE1313" s="1"/>
      <c r="TOF1313" s="1"/>
      <c r="TOG1313" s="1"/>
      <c r="TOH1313" s="1"/>
      <c r="TOI1313" s="1"/>
      <c r="TOJ1313" s="1"/>
      <c r="TOK1313" s="1"/>
      <c r="TOL1313" s="1"/>
      <c r="TOM1313" s="1"/>
      <c r="TON1313" s="1"/>
      <c r="TOO1313" s="1"/>
      <c r="TOP1313" s="1"/>
      <c r="TOQ1313" s="1"/>
      <c r="TOR1313" s="1"/>
      <c r="TOS1313" s="1"/>
      <c r="TOT1313" s="1"/>
      <c r="TOU1313" s="1"/>
      <c r="TOV1313" s="1"/>
      <c r="TOW1313" s="1"/>
      <c r="TOX1313" s="1"/>
      <c r="TOY1313" s="1"/>
      <c r="TOZ1313" s="1"/>
      <c r="TPA1313" s="1"/>
      <c r="TPB1313" s="1"/>
      <c r="TPC1313" s="1"/>
      <c r="TPD1313" s="1"/>
      <c r="TPE1313" s="1"/>
      <c r="TPF1313" s="1"/>
      <c r="TPG1313" s="1"/>
      <c r="TPH1313" s="1"/>
      <c r="TPI1313" s="1"/>
      <c r="TPJ1313" s="1"/>
      <c r="TPK1313" s="1"/>
      <c r="TPL1313" s="1"/>
      <c r="TPM1313" s="1"/>
      <c r="TPN1313" s="1"/>
      <c r="TPO1313" s="1"/>
      <c r="TPP1313" s="1"/>
      <c r="TPQ1313" s="1"/>
      <c r="TPR1313" s="1"/>
      <c r="TPS1313" s="1"/>
      <c r="TPT1313" s="1"/>
      <c r="TPU1313" s="1"/>
      <c r="TPV1313" s="1"/>
      <c r="TPW1313" s="1"/>
      <c r="TPX1313" s="1"/>
      <c r="TPY1313" s="1"/>
      <c r="TPZ1313" s="1"/>
      <c r="TQA1313" s="1"/>
      <c r="TQB1313" s="1"/>
      <c r="TQC1313" s="1"/>
      <c r="TQD1313" s="1"/>
      <c r="TQE1313" s="1"/>
      <c r="TQF1313" s="1"/>
      <c r="TQG1313" s="1"/>
      <c r="TQH1313" s="1"/>
      <c r="TQI1313" s="1"/>
      <c r="TQJ1313" s="1"/>
      <c r="TQK1313" s="1"/>
      <c r="TQL1313" s="1"/>
      <c r="TQM1313" s="1"/>
      <c r="TQN1313" s="1"/>
      <c r="TQO1313" s="1"/>
      <c r="TQP1313" s="1"/>
      <c r="TQQ1313" s="1"/>
      <c r="TQR1313" s="1"/>
      <c r="TQS1313" s="1"/>
      <c r="TQT1313" s="1"/>
      <c r="TQU1313" s="1"/>
      <c r="TQV1313" s="1"/>
      <c r="TQW1313" s="1"/>
      <c r="TQX1313" s="1"/>
      <c r="TQY1313" s="1"/>
      <c r="TQZ1313" s="1"/>
      <c r="TRA1313" s="1"/>
      <c r="TRB1313" s="1"/>
      <c r="TRC1313" s="1"/>
      <c r="TRD1313" s="1"/>
      <c r="TRE1313" s="1"/>
      <c r="TRF1313" s="1"/>
      <c r="TRG1313" s="1"/>
      <c r="TRH1313" s="1"/>
      <c r="TRI1313" s="1"/>
      <c r="TRJ1313" s="1"/>
      <c r="TRK1313" s="1"/>
      <c r="TRL1313" s="1"/>
      <c r="TRM1313" s="1"/>
      <c r="TRN1313" s="1"/>
      <c r="TRO1313" s="1"/>
      <c r="TRP1313" s="1"/>
      <c r="TRQ1313" s="1"/>
      <c r="TRR1313" s="1"/>
      <c r="TRS1313" s="1"/>
      <c r="TRT1313" s="1"/>
      <c r="TRU1313" s="1"/>
      <c r="TRV1313" s="1"/>
      <c r="TRW1313" s="1"/>
      <c r="TRX1313" s="1"/>
      <c r="TRY1313" s="1"/>
      <c r="TRZ1313" s="1"/>
      <c r="TSA1313" s="1"/>
      <c r="TSB1313" s="1"/>
      <c r="TSC1313" s="1"/>
      <c r="TSD1313" s="1"/>
      <c r="TSE1313" s="1"/>
      <c r="TSF1313" s="1"/>
      <c r="TSG1313" s="1"/>
      <c r="TSH1313" s="1"/>
      <c r="TSI1313" s="1"/>
      <c r="TSJ1313" s="1"/>
      <c r="TSK1313" s="1"/>
      <c r="TSL1313" s="1"/>
      <c r="TSM1313" s="1"/>
      <c r="TSN1313" s="1"/>
      <c r="TSO1313" s="1"/>
      <c r="TSP1313" s="1"/>
      <c r="TSQ1313" s="1"/>
      <c r="TSR1313" s="1"/>
      <c r="TSS1313" s="1"/>
      <c r="TST1313" s="1"/>
      <c r="TSU1313" s="1"/>
      <c r="TSV1313" s="1"/>
      <c r="TSW1313" s="1"/>
      <c r="TSX1313" s="1"/>
      <c r="TSY1313" s="1"/>
      <c r="TSZ1313" s="1"/>
      <c r="TTA1313" s="1"/>
      <c r="TTB1313" s="1"/>
      <c r="TTC1313" s="1"/>
      <c r="TTD1313" s="1"/>
      <c r="TTE1313" s="1"/>
      <c r="TTF1313" s="1"/>
      <c r="TTG1313" s="1"/>
      <c r="TTH1313" s="1"/>
      <c r="TTI1313" s="1"/>
      <c r="TTJ1313" s="1"/>
      <c r="TTK1313" s="1"/>
      <c r="TTL1313" s="1"/>
      <c r="TTM1313" s="1"/>
      <c r="TTN1313" s="1"/>
      <c r="TTO1313" s="1"/>
      <c r="TTP1313" s="1"/>
      <c r="TTQ1313" s="1"/>
      <c r="TTR1313" s="1"/>
      <c r="TTS1313" s="1"/>
      <c r="TTT1313" s="1"/>
      <c r="TTU1313" s="1"/>
      <c r="TTV1313" s="1"/>
      <c r="TTW1313" s="1"/>
      <c r="TTX1313" s="1"/>
      <c r="TTY1313" s="1"/>
      <c r="TTZ1313" s="1"/>
      <c r="TUA1313" s="1"/>
      <c r="TUB1313" s="1"/>
      <c r="TUC1313" s="1"/>
      <c r="TUD1313" s="1"/>
      <c r="TUE1313" s="1"/>
      <c r="TUF1313" s="1"/>
      <c r="TUG1313" s="1"/>
      <c r="TUH1313" s="1"/>
      <c r="TUI1313" s="1"/>
      <c r="TUJ1313" s="1"/>
      <c r="TUK1313" s="1"/>
      <c r="TUL1313" s="1"/>
      <c r="TUM1313" s="1"/>
      <c r="TUN1313" s="1"/>
      <c r="TUO1313" s="1"/>
      <c r="TUP1313" s="1"/>
      <c r="TUQ1313" s="1"/>
      <c r="TUR1313" s="1"/>
      <c r="TUS1313" s="1"/>
      <c r="TUT1313" s="1"/>
      <c r="TUU1313" s="1"/>
      <c r="TUV1313" s="1"/>
      <c r="TUW1313" s="1"/>
      <c r="TUX1313" s="1"/>
      <c r="TUY1313" s="1"/>
      <c r="TUZ1313" s="1"/>
      <c r="TVA1313" s="1"/>
      <c r="TVB1313" s="1"/>
      <c r="TVC1313" s="1"/>
      <c r="TVD1313" s="1"/>
      <c r="TVE1313" s="1"/>
      <c r="TVF1313" s="1"/>
      <c r="TVG1313" s="1"/>
      <c r="TVH1313" s="1"/>
      <c r="TVI1313" s="1"/>
      <c r="TVJ1313" s="1"/>
      <c r="TVK1313" s="1"/>
      <c r="TVL1313" s="1"/>
      <c r="TVM1313" s="1"/>
      <c r="TVN1313" s="1"/>
      <c r="TVO1313" s="1"/>
      <c r="TVP1313" s="1"/>
      <c r="TVQ1313" s="1"/>
      <c r="TVR1313" s="1"/>
      <c r="TVS1313" s="1"/>
      <c r="TVT1313" s="1"/>
      <c r="TVU1313" s="1"/>
      <c r="TVV1313" s="1"/>
      <c r="TVW1313" s="1"/>
      <c r="TVX1313" s="1"/>
      <c r="TVY1313" s="1"/>
      <c r="TVZ1313" s="1"/>
      <c r="TWA1313" s="1"/>
      <c r="TWB1313" s="1"/>
      <c r="TWC1313" s="1"/>
      <c r="TWD1313" s="1"/>
      <c r="TWE1313" s="1"/>
      <c r="TWF1313" s="1"/>
      <c r="TWG1313" s="1"/>
      <c r="TWH1313" s="1"/>
      <c r="TWI1313" s="1"/>
      <c r="TWJ1313" s="1"/>
      <c r="TWK1313" s="1"/>
      <c r="TWL1313" s="1"/>
      <c r="TWM1313" s="1"/>
      <c r="TWN1313" s="1"/>
      <c r="TWO1313" s="1"/>
      <c r="TWP1313" s="1"/>
      <c r="TWQ1313" s="1"/>
      <c r="TWR1313" s="1"/>
      <c r="TWS1313" s="1"/>
      <c r="TWT1313" s="1"/>
      <c r="TWU1313" s="1"/>
      <c r="TWV1313" s="1"/>
      <c r="TWW1313" s="1"/>
      <c r="TWX1313" s="1"/>
      <c r="TWY1313" s="1"/>
      <c r="TWZ1313" s="1"/>
      <c r="TXA1313" s="1"/>
      <c r="TXB1313" s="1"/>
      <c r="TXC1313" s="1"/>
      <c r="TXD1313" s="1"/>
      <c r="TXE1313" s="1"/>
      <c r="TXF1313" s="1"/>
      <c r="TXG1313" s="1"/>
      <c r="TXH1313" s="1"/>
      <c r="TXI1313" s="1"/>
      <c r="TXJ1313" s="1"/>
      <c r="TXK1313" s="1"/>
      <c r="TXL1313" s="1"/>
      <c r="TXM1313" s="1"/>
      <c r="TXN1313" s="1"/>
      <c r="TXO1313" s="1"/>
      <c r="TXP1313" s="1"/>
      <c r="TXQ1313" s="1"/>
      <c r="TXR1313" s="1"/>
      <c r="TXS1313" s="1"/>
      <c r="TXT1313" s="1"/>
      <c r="TXU1313" s="1"/>
      <c r="TXV1313" s="1"/>
      <c r="TXW1313" s="1"/>
      <c r="TXX1313" s="1"/>
      <c r="TXY1313" s="1"/>
      <c r="TXZ1313" s="1"/>
      <c r="TYA1313" s="1"/>
      <c r="TYB1313" s="1"/>
      <c r="TYC1313" s="1"/>
      <c r="TYD1313" s="1"/>
      <c r="TYE1313" s="1"/>
      <c r="TYF1313" s="1"/>
      <c r="TYG1313" s="1"/>
      <c r="TYH1313" s="1"/>
      <c r="TYI1313" s="1"/>
      <c r="TYJ1313" s="1"/>
      <c r="TYK1313" s="1"/>
      <c r="TYL1313" s="1"/>
      <c r="TYM1313" s="1"/>
      <c r="TYN1313" s="1"/>
      <c r="TYO1313" s="1"/>
      <c r="TYP1313" s="1"/>
      <c r="TYQ1313" s="1"/>
      <c r="TYR1313" s="1"/>
      <c r="TYS1313" s="1"/>
      <c r="TYT1313" s="1"/>
      <c r="TYU1313" s="1"/>
      <c r="TYV1313" s="1"/>
      <c r="TYW1313" s="1"/>
      <c r="TYX1313" s="1"/>
      <c r="TYY1313" s="1"/>
      <c r="TYZ1313" s="1"/>
      <c r="TZA1313" s="1"/>
      <c r="TZB1313" s="1"/>
      <c r="TZC1313" s="1"/>
      <c r="TZD1313" s="1"/>
      <c r="TZE1313" s="1"/>
      <c r="TZF1313" s="1"/>
      <c r="TZG1313" s="1"/>
      <c r="TZH1313" s="1"/>
      <c r="TZI1313" s="1"/>
      <c r="TZJ1313" s="1"/>
      <c r="TZK1313" s="1"/>
      <c r="TZL1313" s="1"/>
      <c r="TZM1313" s="1"/>
      <c r="TZN1313" s="1"/>
      <c r="TZO1313" s="1"/>
      <c r="TZP1313" s="1"/>
      <c r="TZQ1313" s="1"/>
      <c r="TZR1313" s="1"/>
      <c r="TZS1313" s="1"/>
      <c r="TZT1313" s="1"/>
      <c r="TZU1313" s="1"/>
      <c r="TZV1313" s="1"/>
      <c r="TZW1313" s="1"/>
      <c r="TZX1313" s="1"/>
      <c r="TZY1313" s="1"/>
      <c r="TZZ1313" s="1"/>
      <c r="UAA1313" s="1"/>
      <c r="UAB1313" s="1"/>
      <c r="UAC1313" s="1"/>
      <c r="UAD1313" s="1"/>
      <c r="UAE1313" s="1"/>
      <c r="UAF1313" s="1"/>
      <c r="UAG1313" s="1"/>
      <c r="UAH1313" s="1"/>
      <c r="UAI1313" s="1"/>
      <c r="UAJ1313" s="1"/>
      <c r="UAK1313" s="1"/>
      <c r="UAL1313" s="1"/>
      <c r="UAM1313" s="1"/>
      <c r="UAN1313" s="1"/>
      <c r="UAO1313" s="1"/>
      <c r="UAP1313" s="1"/>
      <c r="UAQ1313" s="1"/>
      <c r="UAR1313" s="1"/>
      <c r="UAS1313" s="1"/>
      <c r="UAT1313" s="1"/>
      <c r="UAU1313" s="1"/>
      <c r="UAV1313" s="1"/>
      <c r="UAW1313" s="1"/>
      <c r="UAX1313" s="1"/>
      <c r="UAY1313" s="1"/>
      <c r="UAZ1313" s="1"/>
      <c r="UBA1313" s="1"/>
      <c r="UBB1313" s="1"/>
      <c r="UBC1313" s="1"/>
      <c r="UBD1313" s="1"/>
      <c r="UBE1313" s="1"/>
      <c r="UBF1313" s="1"/>
      <c r="UBG1313" s="1"/>
      <c r="UBH1313" s="1"/>
      <c r="UBI1313" s="1"/>
      <c r="UBJ1313" s="1"/>
      <c r="UBK1313" s="1"/>
      <c r="UBL1313" s="1"/>
      <c r="UBM1313" s="1"/>
      <c r="UBN1313" s="1"/>
      <c r="UBO1313" s="1"/>
      <c r="UBP1313" s="1"/>
      <c r="UBQ1313" s="1"/>
      <c r="UBR1313" s="1"/>
      <c r="UBS1313" s="1"/>
      <c r="UBT1313" s="1"/>
      <c r="UBU1313" s="1"/>
      <c r="UBV1313" s="1"/>
      <c r="UBW1313" s="1"/>
      <c r="UBX1313" s="1"/>
      <c r="UBY1313" s="1"/>
      <c r="UBZ1313" s="1"/>
      <c r="UCA1313" s="1"/>
      <c r="UCB1313" s="1"/>
      <c r="UCC1313" s="1"/>
      <c r="UCD1313" s="1"/>
      <c r="UCE1313" s="1"/>
      <c r="UCF1313" s="1"/>
      <c r="UCG1313" s="1"/>
      <c r="UCH1313" s="1"/>
      <c r="UCI1313" s="1"/>
      <c r="UCJ1313" s="1"/>
      <c r="UCK1313" s="1"/>
      <c r="UCL1313" s="1"/>
      <c r="UCM1313" s="1"/>
      <c r="UCN1313" s="1"/>
      <c r="UCO1313" s="1"/>
      <c r="UCP1313" s="1"/>
      <c r="UCQ1313" s="1"/>
      <c r="UCR1313" s="1"/>
      <c r="UCS1313" s="1"/>
      <c r="UCT1313" s="1"/>
      <c r="UCU1313" s="1"/>
      <c r="UCV1313" s="1"/>
      <c r="UCW1313" s="1"/>
      <c r="UCX1313" s="1"/>
      <c r="UCY1313" s="1"/>
      <c r="UCZ1313" s="1"/>
      <c r="UDA1313" s="1"/>
      <c r="UDB1313" s="1"/>
      <c r="UDC1313" s="1"/>
      <c r="UDD1313" s="1"/>
      <c r="UDE1313" s="1"/>
      <c r="UDF1313" s="1"/>
      <c r="UDG1313" s="1"/>
      <c r="UDH1313" s="1"/>
      <c r="UDI1313" s="1"/>
      <c r="UDJ1313" s="1"/>
      <c r="UDK1313" s="1"/>
      <c r="UDL1313" s="1"/>
      <c r="UDM1313" s="1"/>
      <c r="UDN1313" s="1"/>
      <c r="UDO1313" s="1"/>
      <c r="UDP1313" s="1"/>
      <c r="UDQ1313" s="1"/>
      <c r="UDR1313" s="1"/>
      <c r="UDS1313" s="1"/>
      <c r="UDT1313" s="1"/>
      <c r="UDU1313" s="1"/>
      <c r="UDV1313" s="1"/>
      <c r="UDW1313" s="1"/>
      <c r="UDX1313" s="1"/>
      <c r="UDY1313" s="1"/>
      <c r="UDZ1313" s="1"/>
      <c r="UEA1313" s="1"/>
      <c r="UEB1313" s="1"/>
      <c r="UEC1313" s="1"/>
      <c r="UED1313" s="1"/>
      <c r="UEE1313" s="1"/>
      <c r="UEF1313" s="1"/>
      <c r="UEG1313" s="1"/>
      <c r="UEH1313" s="1"/>
      <c r="UEI1313" s="1"/>
      <c r="UEJ1313" s="1"/>
      <c r="UEK1313" s="1"/>
      <c r="UEL1313" s="1"/>
      <c r="UEM1313" s="1"/>
      <c r="UEN1313" s="1"/>
      <c r="UEO1313" s="1"/>
      <c r="UEP1313" s="1"/>
      <c r="UEQ1313" s="1"/>
      <c r="UER1313" s="1"/>
      <c r="UES1313" s="1"/>
      <c r="UET1313" s="1"/>
      <c r="UEU1313" s="1"/>
      <c r="UEV1313" s="1"/>
      <c r="UEW1313" s="1"/>
      <c r="UEX1313" s="1"/>
      <c r="UEY1313" s="1"/>
      <c r="UEZ1313" s="1"/>
      <c r="UFA1313" s="1"/>
      <c r="UFB1313" s="1"/>
      <c r="UFC1313" s="1"/>
      <c r="UFD1313" s="1"/>
      <c r="UFE1313" s="1"/>
      <c r="UFF1313" s="1"/>
      <c r="UFG1313" s="1"/>
      <c r="UFH1313" s="1"/>
      <c r="UFI1313" s="1"/>
      <c r="UFJ1313" s="1"/>
      <c r="UFK1313" s="1"/>
      <c r="UFL1313" s="1"/>
      <c r="UFM1313" s="1"/>
      <c r="UFN1313" s="1"/>
      <c r="UFO1313" s="1"/>
      <c r="UFP1313" s="1"/>
      <c r="UFQ1313" s="1"/>
      <c r="UFR1313" s="1"/>
      <c r="UFS1313" s="1"/>
      <c r="UFT1313" s="1"/>
      <c r="UFU1313" s="1"/>
      <c r="UFV1313" s="1"/>
      <c r="UFW1313" s="1"/>
      <c r="UFX1313" s="1"/>
      <c r="UFY1313" s="1"/>
      <c r="UFZ1313" s="1"/>
      <c r="UGA1313" s="1"/>
      <c r="UGB1313" s="1"/>
      <c r="UGC1313" s="1"/>
      <c r="UGD1313" s="1"/>
      <c r="UGE1313" s="1"/>
      <c r="UGF1313" s="1"/>
      <c r="UGG1313" s="1"/>
      <c r="UGH1313" s="1"/>
      <c r="UGI1313" s="1"/>
      <c r="UGJ1313" s="1"/>
      <c r="UGK1313" s="1"/>
      <c r="UGL1313" s="1"/>
      <c r="UGM1313" s="1"/>
      <c r="UGN1313" s="1"/>
      <c r="UGO1313" s="1"/>
      <c r="UGP1313" s="1"/>
      <c r="UGQ1313" s="1"/>
      <c r="UGR1313" s="1"/>
      <c r="UGS1313" s="1"/>
      <c r="UGT1313" s="1"/>
      <c r="UGU1313" s="1"/>
      <c r="UGV1313" s="1"/>
      <c r="UGW1313" s="1"/>
      <c r="UGX1313" s="1"/>
      <c r="UGY1313" s="1"/>
      <c r="UGZ1313" s="1"/>
      <c r="UHA1313" s="1"/>
      <c r="UHB1313" s="1"/>
      <c r="UHC1313" s="1"/>
      <c r="UHD1313" s="1"/>
      <c r="UHE1313" s="1"/>
      <c r="UHF1313" s="1"/>
      <c r="UHG1313" s="1"/>
      <c r="UHH1313" s="1"/>
      <c r="UHI1313" s="1"/>
      <c r="UHJ1313" s="1"/>
      <c r="UHK1313" s="1"/>
      <c r="UHL1313" s="1"/>
      <c r="UHM1313" s="1"/>
      <c r="UHN1313" s="1"/>
      <c r="UHO1313" s="1"/>
      <c r="UHP1313" s="1"/>
      <c r="UHQ1313" s="1"/>
      <c r="UHR1313" s="1"/>
      <c r="UHS1313" s="1"/>
      <c r="UHT1313" s="1"/>
      <c r="UHU1313" s="1"/>
      <c r="UHV1313" s="1"/>
      <c r="UHW1313" s="1"/>
      <c r="UHX1313" s="1"/>
      <c r="UHY1313" s="1"/>
      <c r="UHZ1313" s="1"/>
      <c r="UIA1313" s="1"/>
      <c r="UIB1313" s="1"/>
      <c r="UIC1313" s="1"/>
      <c r="UID1313" s="1"/>
      <c r="UIE1313" s="1"/>
      <c r="UIF1313" s="1"/>
      <c r="UIG1313" s="1"/>
      <c r="UIH1313" s="1"/>
      <c r="UII1313" s="1"/>
      <c r="UIJ1313" s="1"/>
      <c r="UIK1313" s="1"/>
      <c r="UIL1313" s="1"/>
      <c r="UIM1313" s="1"/>
      <c r="UIN1313" s="1"/>
      <c r="UIO1313" s="1"/>
      <c r="UIP1313" s="1"/>
      <c r="UIQ1313" s="1"/>
      <c r="UIR1313" s="1"/>
      <c r="UIS1313" s="1"/>
      <c r="UIT1313" s="1"/>
      <c r="UIU1313" s="1"/>
      <c r="UIV1313" s="1"/>
      <c r="UIW1313" s="1"/>
      <c r="UIX1313" s="1"/>
      <c r="UIY1313" s="1"/>
      <c r="UIZ1313" s="1"/>
      <c r="UJA1313" s="1"/>
      <c r="UJB1313" s="1"/>
      <c r="UJC1313" s="1"/>
      <c r="UJD1313" s="1"/>
      <c r="UJE1313" s="1"/>
      <c r="UJF1313" s="1"/>
      <c r="UJG1313" s="1"/>
      <c r="UJH1313" s="1"/>
      <c r="UJI1313" s="1"/>
      <c r="UJJ1313" s="1"/>
      <c r="UJK1313" s="1"/>
      <c r="UJL1313" s="1"/>
      <c r="UJM1313" s="1"/>
      <c r="UJN1313" s="1"/>
      <c r="UJO1313" s="1"/>
      <c r="UJP1313" s="1"/>
      <c r="UJQ1313" s="1"/>
      <c r="UJR1313" s="1"/>
      <c r="UJS1313" s="1"/>
      <c r="UJT1313" s="1"/>
      <c r="UJU1313" s="1"/>
      <c r="UJV1313" s="1"/>
      <c r="UJW1313" s="1"/>
      <c r="UJX1313" s="1"/>
      <c r="UJY1313" s="1"/>
      <c r="UJZ1313" s="1"/>
      <c r="UKA1313" s="1"/>
      <c r="UKB1313" s="1"/>
      <c r="UKC1313" s="1"/>
      <c r="UKD1313" s="1"/>
      <c r="UKE1313" s="1"/>
      <c r="UKF1313" s="1"/>
      <c r="UKG1313" s="1"/>
      <c r="UKH1313" s="1"/>
      <c r="UKI1313" s="1"/>
      <c r="UKJ1313" s="1"/>
      <c r="UKK1313" s="1"/>
      <c r="UKL1313" s="1"/>
      <c r="UKM1313" s="1"/>
      <c r="UKN1313" s="1"/>
      <c r="UKO1313" s="1"/>
      <c r="UKP1313" s="1"/>
      <c r="UKQ1313" s="1"/>
      <c r="UKR1313" s="1"/>
      <c r="UKS1313" s="1"/>
      <c r="UKT1313" s="1"/>
      <c r="UKU1313" s="1"/>
      <c r="UKV1313" s="1"/>
      <c r="UKW1313" s="1"/>
      <c r="UKX1313" s="1"/>
      <c r="UKY1313" s="1"/>
      <c r="UKZ1313" s="1"/>
      <c r="ULA1313" s="1"/>
      <c r="ULB1313" s="1"/>
      <c r="ULC1313" s="1"/>
      <c r="ULD1313" s="1"/>
      <c r="ULE1313" s="1"/>
      <c r="ULF1313" s="1"/>
      <c r="ULG1313" s="1"/>
      <c r="ULH1313" s="1"/>
      <c r="ULI1313" s="1"/>
      <c r="ULJ1313" s="1"/>
      <c r="ULK1313" s="1"/>
      <c r="ULL1313" s="1"/>
      <c r="ULM1313" s="1"/>
      <c r="ULN1313" s="1"/>
      <c r="ULO1313" s="1"/>
      <c r="ULP1313" s="1"/>
      <c r="ULQ1313" s="1"/>
      <c r="ULR1313" s="1"/>
      <c r="ULS1313" s="1"/>
      <c r="ULT1313" s="1"/>
      <c r="ULU1313" s="1"/>
      <c r="ULV1313" s="1"/>
      <c r="ULW1313" s="1"/>
      <c r="ULX1313" s="1"/>
      <c r="ULY1313" s="1"/>
      <c r="ULZ1313" s="1"/>
      <c r="UMA1313" s="1"/>
      <c r="UMB1313" s="1"/>
      <c r="UMC1313" s="1"/>
      <c r="UMD1313" s="1"/>
      <c r="UME1313" s="1"/>
      <c r="UMF1313" s="1"/>
      <c r="UMG1313" s="1"/>
      <c r="UMH1313" s="1"/>
      <c r="UMI1313" s="1"/>
      <c r="UMJ1313" s="1"/>
      <c r="UMK1313" s="1"/>
      <c r="UML1313" s="1"/>
      <c r="UMM1313" s="1"/>
      <c r="UMN1313" s="1"/>
      <c r="UMO1313" s="1"/>
      <c r="UMP1313" s="1"/>
      <c r="UMQ1313" s="1"/>
      <c r="UMR1313" s="1"/>
      <c r="UMS1313" s="1"/>
      <c r="UMT1313" s="1"/>
      <c r="UMU1313" s="1"/>
      <c r="UMV1313" s="1"/>
      <c r="UMW1313" s="1"/>
      <c r="UMX1313" s="1"/>
      <c r="UMY1313" s="1"/>
      <c r="UMZ1313" s="1"/>
      <c r="UNA1313" s="1"/>
      <c r="UNB1313" s="1"/>
      <c r="UNC1313" s="1"/>
      <c r="UND1313" s="1"/>
      <c r="UNE1313" s="1"/>
      <c r="UNF1313" s="1"/>
      <c r="UNG1313" s="1"/>
      <c r="UNH1313" s="1"/>
      <c r="UNI1313" s="1"/>
      <c r="UNJ1313" s="1"/>
      <c r="UNK1313" s="1"/>
      <c r="UNL1313" s="1"/>
      <c r="UNM1313" s="1"/>
      <c r="UNN1313" s="1"/>
      <c r="UNO1313" s="1"/>
      <c r="UNP1313" s="1"/>
      <c r="UNQ1313" s="1"/>
      <c r="UNR1313" s="1"/>
      <c r="UNS1313" s="1"/>
      <c r="UNT1313" s="1"/>
      <c r="UNU1313" s="1"/>
      <c r="UNV1313" s="1"/>
      <c r="UNW1313" s="1"/>
      <c r="UNX1313" s="1"/>
      <c r="UNY1313" s="1"/>
      <c r="UNZ1313" s="1"/>
      <c r="UOA1313" s="1"/>
      <c r="UOB1313" s="1"/>
      <c r="UOC1313" s="1"/>
      <c r="UOD1313" s="1"/>
      <c r="UOE1313" s="1"/>
      <c r="UOF1313" s="1"/>
      <c r="UOG1313" s="1"/>
      <c r="UOH1313" s="1"/>
      <c r="UOI1313" s="1"/>
      <c r="UOJ1313" s="1"/>
      <c r="UOK1313" s="1"/>
      <c r="UOL1313" s="1"/>
      <c r="UOM1313" s="1"/>
      <c r="UON1313" s="1"/>
      <c r="UOO1313" s="1"/>
      <c r="UOP1313" s="1"/>
      <c r="UOQ1313" s="1"/>
      <c r="UOR1313" s="1"/>
      <c r="UOS1313" s="1"/>
      <c r="UOT1313" s="1"/>
      <c r="UOU1313" s="1"/>
      <c r="UOV1313" s="1"/>
      <c r="UOW1313" s="1"/>
      <c r="UOX1313" s="1"/>
      <c r="UOY1313" s="1"/>
      <c r="UOZ1313" s="1"/>
      <c r="UPA1313" s="1"/>
      <c r="UPB1313" s="1"/>
      <c r="UPC1313" s="1"/>
      <c r="UPD1313" s="1"/>
      <c r="UPE1313" s="1"/>
      <c r="UPF1313" s="1"/>
      <c r="UPG1313" s="1"/>
      <c r="UPH1313" s="1"/>
      <c r="UPI1313" s="1"/>
      <c r="UPJ1313" s="1"/>
      <c r="UPK1313" s="1"/>
      <c r="UPL1313" s="1"/>
      <c r="UPM1313" s="1"/>
      <c r="UPN1313" s="1"/>
      <c r="UPO1313" s="1"/>
      <c r="UPP1313" s="1"/>
      <c r="UPQ1313" s="1"/>
      <c r="UPR1313" s="1"/>
      <c r="UPS1313" s="1"/>
      <c r="UPT1313" s="1"/>
      <c r="UPU1313" s="1"/>
      <c r="UPV1313" s="1"/>
      <c r="UPW1313" s="1"/>
      <c r="UPX1313" s="1"/>
      <c r="UPY1313" s="1"/>
      <c r="UPZ1313" s="1"/>
      <c r="UQA1313" s="1"/>
      <c r="UQB1313" s="1"/>
      <c r="UQC1313" s="1"/>
      <c r="UQD1313" s="1"/>
      <c r="UQE1313" s="1"/>
      <c r="UQF1313" s="1"/>
      <c r="UQG1313" s="1"/>
      <c r="UQH1313" s="1"/>
      <c r="UQI1313" s="1"/>
      <c r="UQJ1313" s="1"/>
      <c r="UQK1313" s="1"/>
      <c r="UQL1313" s="1"/>
      <c r="UQM1313" s="1"/>
      <c r="UQN1313" s="1"/>
      <c r="UQO1313" s="1"/>
      <c r="UQP1313" s="1"/>
      <c r="UQQ1313" s="1"/>
      <c r="UQR1313" s="1"/>
      <c r="UQS1313" s="1"/>
      <c r="UQT1313" s="1"/>
      <c r="UQU1313" s="1"/>
      <c r="UQV1313" s="1"/>
      <c r="UQW1313" s="1"/>
      <c r="UQX1313" s="1"/>
      <c r="UQY1313" s="1"/>
      <c r="UQZ1313" s="1"/>
      <c r="URA1313" s="1"/>
      <c r="URB1313" s="1"/>
      <c r="URC1313" s="1"/>
      <c r="URD1313" s="1"/>
      <c r="URE1313" s="1"/>
      <c r="URF1313" s="1"/>
      <c r="URG1313" s="1"/>
      <c r="URH1313" s="1"/>
      <c r="URI1313" s="1"/>
      <c r="URJ1313" s="1"/>
      <c r="URK1313" s="1"/>
      <c r="URL1313" s="1"/>
      <c r="URM1313" s="1"/>
      <c r="URN1313" s="1"/>
      <c r="URO1313" s="1"/>
      <c r="URP1313" s="1"/>
      <c r="URQ1313" s="1"/>
      <c r="URR1313" s="1"/>
      <c r="URS1313" s="1"/>
      <c r="URT1313" s="1"/>
      <c r="URU1313" s="1"/>
      <c r="URV1313" s="1"/>
      <c r="URW1313" s="1"/>
      <c r="URX1313" s="1"/>
      <c r="URY1313" s="1"/>
      <c r="URZ1313" s="1"/>
      <c r="USA1313" s="1"/>
      <c r="USB1313" s="1"/>
      <c r="USC1313" s="1"/>
      <c r="USD1313" s="1"/>
      <c r="USE1313" s="1"/>
      <c r="USF1313" s="1"/>
      <c r="USG1313" s="1"/>
      <c r="USH1313" s="1"/>
      <c r="USI1313" s="1"/>
      <c r="USJ1313" s="1"/>
      <c r="USK1313" s="1"/>
      <c r="USL1313" s="1"/>
      <c r="USM1313" s="1"/>
      <c r="USN1313" s="1"/>
      <c r="USO1313" s="1"/>
      <c r="USP1313" s="1"/>
      <c r="USQ1313" s="1"/>
      <c r="USR1313" s="1"/>
      <c r="USS1313" s="1"/>
      <c r="UST1313" s="1"/>
      <c r="USU1313" s="1"/>
      <c r="USV1313" s="1"/>
      <c r="USW1313" s="1"/>
      <c r="USX1313" s="1"/>
      <c r="USY1313" s="1"/>
      <c r="USZ1313" s="1"/>
      <c r="UTA1313" s="1"/>
      <c r="UTB1313" s="1"/>
      <c r="UTC1313" s="1"/>
      <c r="UTD1313" s="1"/>
      <c r="UTE1313" s="1"/>
      <c r="UTF1313" s="1"/>
      <c r="UTG1313" s="1"/>
      <c r="UTH1313" s="1"/>
      <c r="UTI1313" s="1"/>
      <c r="UTJ1313" s="1"/>
      <c r="UTK1313" s="1"/>
      <c r="UTL1313" s="1"/>
      <c r="UTM1313" s="1"/>
      <c r="UTN1313" s="1"/>
      <c r="UTO1313" s="1"/>
      <c r="UTP1313" s="1"/>
      <c r="UTQ1313" s="1"/>
      <c r="UTR1313" s="1"/>
      <c r="UTS1313" s="1"/>
      <c r="UTT1313" s="1"/>
      <c r="UTU1313" s="1"/>
      <c r="UTV1313" s="1"/>
      <c r="UTW1313" s="1"/>
      <c r="UTX1313" s="1"/>
      <c r="UTY1313" s="1"/>
      <c r="UTZ1313" s="1"/>
      <c r="UUA1313" s="1"/>
      <c r="UUB1313" s="1"/>
      <c r="UUC1313" s="1"/>
      <c r="UUD1313" s="1"/>
      <c r="UUE1313" s="1"/>
      <c r="UUF1313" s="1"/>
      <c r="UUG1313" s="1"/>
      <c r="UUH1313" s="1"/>
      <c r="UUI1313" s="1"/>
      <c r="UUJ1313" s="1"/>
      <c r="UUK1313" s="1"/>
      <c r="UUL1313" s="1"/>
      <c r="UUM1313" s="1"/>
      <c r="UUN1313" s="1"/>
      <c r="UUO1313" s="1"/>
      <c r="UUP1313" s="1"/>
      <c r="UUQ1313" s="1"/>
      <c r="UUR1313" s="1"/>
      <c r="UUS1313" s="1"/>
      <c r="UUT1313" s="1"/>
      <c r="UUU1313" s="1"/>
      <c r="UUV1313" s="1"/>
      <c r="UUW1313" s="1"/>
      <c r="UUX1313" s="1"/>
      <c r="UUY1313" s="1"/>
      <c r="UUZ1313" s="1"/>
      <c r="UVA1313" s="1"/>
      <c r="UVB1313" s="1"/>
      <c r="UVC1313" s="1"/>
      <c r="UVD1313" s="1"/>
      <c r="UVE1313" s="1"/>
      <c r="UVF1313" s="1"/>
      <c r="UVG1313" s="1"/>
      <c r="UVH1313" s="1"/>
      <c r="UVI1313" s="1"/>
      <c r="UVJ1313" s="1"/>
      <c r="UVK1313" s="1"/>
      <c r="UVL1313" s="1"/>
      <c r="UVM1313" s="1"/>
      <c r="UVN1313" s="1"/>
      <c r="UVO1313" s="1"/>
      <c r="UVP1313" s="1"/>
      <c r="UVQ1313" s="1"/>
      <c r="UVR1313" s="1"/>
      <c r="UVS1313" s="1"/>
      <c r="UVT1313" s="1"/>
      <c r="UVU1313" s="1"/>
      <c r="UVV1313" s="1"/>
      <c r="UVW1313" s="1"/>
      <c r="UVX1313" s="1"/>
      <c r="UVY1313" s="1"/>
      <c r="UVZ1313" s="1"/>
      <c r="UWA1313" s="1"/>
      <c r="UWB1313" s="1"/>
      <c r="UWC1313" s="1"/>
      <c r="UWD1313" s="1"/>
      <c r="UWE1313" s="1"/>
      <c r="UWF1313" s="1"/>
      <c r="UWG1313" s="1"/>
      <c r="UWH1313" s="1"/>
      <c r="UWI1313" s="1"/>
      <c r="UWJ1313" s="1"/>
      <c r="UWK1313" s="1"/>
      <c r="UWL1313" s="1"/>
      <c r="UWM1313" s="1"/>
      <c r="UWN1313" s="1"/>
      <c r="UWO1313" s="1"/>
      <c r="UWP1313" s="1"/>
      <c r="UWQ1313" s="1"/>
      <c r="UWR1313" s="1"/>
      <c r="UWS1313" s="1"/>
      <c r="UWT1313" s="1"/>
      <c r="UWU1313" s="1"/>
      <c r="UWV1313" s="1"/>
      <c r="UWW1313" s="1"/>
      <c r="UWX1313" s="1"/>
      <c r="UWY1313" s="1"/>
      <c r="UWZ1313" s="1"/>
      <c r="UXA1313" s="1"/>
      <c r="UXB1313" s="1"/>
      <c r="UXC1313" s="1"/>
      <c r="UXD1313" s="1"/>
      <c r="UXE1313" s="1"/>
      <c r="UXF1313" s="1"/>
      <c r="UXG1313" s="1"/>
      <c r="UXH1313" s="1"/>
      <c r="UXI1313" s="1"/>
      <c r="UXJ1313" s="1"/>
      <c r="UXK1313" s="1"/>
      <c r="UXL1313" s="1"/>
      <c r="UXM1313" s="1"/>
      <c r="UXN1313" s="1"/>
      <c r="UXO1313" s="1"/>
      <c r="UXP1313" s="1"/>
      <c r="UXQ1313" s="1"/>
      <c r="UXR1313" s="1"/>
      <c r="UXS1313" s="1"/>
      <c r="UXT1313" s="1"/>
      <c r="UXU1313" s="1"/>
      <c r="UXV1313" s="1"/>
      <c r="UXW1313" s="1"/>
      <c r="UXX1313" s="1"/>
      <c r="UXY1313" s="1"/>
      <c r="UXZ1313" s="1"/>
      <c r="UYA1313" s="1"/>
      <c r="UYB1313" s="1"/>
      <c r="UYC1313" s="1"/>
      <c r="UYD1313" s="1"/>
      <c r="UYE1313" s="1"/>
      <c r="UYF1313" s="1"/>
      <c r="UYG1313" s="1"/>
      <c r="UYH1313" s="1"/>
      <c r="UYI1313" s="1"/>
      <c r="UYJ1313" s="1"/>
      <c r="UYK1313" s="1"/>
      <c r="UYL1313" s="1"/>
      <c r="UYM1313" s="1"/>
      <c r="UYN1313" s="1"/>
      <c r="UYO1313" s="1"/>
      <c r="UYP1313" s="1"/>
      <c r="UYQ1313" s="1"/>
      <c r="UYR1313" s="1"/>
      <c r="UYS1313" s="1"/>
      <c r="UYT1313" s="1"/>
      <c r="UYU1313" s="1"/>
      <c r="UYV1313" s="1"/>
      <c r="UYW1313" s="1"/>
      <c r="UYX1313" s="1"/>
      <c r="UYY1313" s="1"/>
      <c r="UYZ1313" s="1"/>
      <c r="UZA1313" s="1"/>
      <c r="UZB1313" s="1"/>
      <c r="UZC1313" s="1"/>
      <c r="UZD1313" s="1"/>
      <c r="UZE1313" s="1"/>
      <c r="UZF1313" s="1"/>
      <c r="UZG1313" s="1"/>
      <c r="UZH1313" s="1"/>
      <c r="UZI1313" s="1"/>
      <c r="UZJ1313" s="1"/>
      <c r="UZK1313" s="1"/>
      <c r="UZL1313" s="1"/>
      <c r="UZM1313" s="1"/>
      <c r="UZN1313" s="1"/>
      <c r="UZO1313" s="1"/>
      <c r="UZP1313" s="1"/>
      <c r="UZQ1313" s="1"/>
      <c r="UZR1313" s="1"/>
      <c r="UZS1313" s="1"/>
      <c r="UZT1313" s="1"/>
      <c r="UZU1313" s="1"/>
      <c r="UZV1313" s="1"/>
      <c r="UZW1313" s="1"/>
      <c r="UZX1313" s="1"/>
      <c r="UZY1313" s="1"/>
      <c r="UZZ1313" s="1"/>
      <c r="VAA1313" s="1"/>
      <c r="VAB1313" s="1"/>
      <c r="VAC1313" s="1"/>
      <c r="VAD1313" s="1"/>
      <c r="VAE1313" s="1"/>
      <c r="VAF1313" s="1"/>
      <c r="VAG1313" s="1"/>
      <c r="VAH1313" s="1"/>
      <c r="VAI1313" s="1"/>
      <c r="VAJ1313" s="1"/>
      <c r="VAK1313" s="1"/>
      <c r="VAL1313" s="1"/>
      <c r="VAM1313" s="1"/>
      <c r="VAN1313" s="1"/>
      <c r="VAO1313" s="1"/>
      <c r="VAP1313" s="1"/>
      <c r="VAQ1313" s="1"/>
      <c r="VAR1313" s="1"/>
      <c r="VAS1313" s="1"/>
      <c r="VAT1313" s="1"/>
      <c r="VAU1313" s="1"/>
      <c r="VAV1313" s="1"/>
      <c r="VAW1313" s="1"/>
      <c r="VAX1313" s="1"/>
      <c r="VAY1313" s="1"/>
      <c r="VAZ1313" s="1"/>
      <c r="VBA1313" s="1"/>
      <c r="VBB1313" s="1"/>
      <c r="VBC1313" s="1"/>
      <c r="VBD1313" s="1"/>
      <c r="VBE1313" s="1"/>
      <c r="VBF1313" s="1"/>
      <c r="VBG1313" s="1"/>
      <c r="VBH1313" s="1"/>
      <c r="VBI1313" s="1"/>
      <c r="VBJ1313" s="1"/>
      <c r="VBK1313" s="1"/>
      <c r="VBL1313" s="1"/>
      <c r="VBM1313" s="1"/>
      <c r="VBN1313" s="1"/>
      <c r="VBO1313" s="1"/>
      <c r="VBP1313" s="1"/>
      <c r="VBQ1313" s="1"/>
      <c r="VBR1313" s="1"/>
      <c r="VBS1313" s="1"/>
      <c r="VBT1313" s="1"/>
      <c r="VBU1313" s="1"/>
      <c r="VBV1313" s="1"/>
      <c r="VBW1313" s="1"/>
      <c r="VBX1313" s="1"/>
      <c r="VBY1313" s="1"/>
      <c r="VBZ1313" s="1"/>
      <c r="VCA1313" s="1"/>
      <c r="VCB1313" s="1"/>
      <c r="VCC1313" s="1"/>
      <c r="VCD1313" s="1"/>
      <c r="VCE1313" s="1"/>
      <c r="VCF1313" s="1"/>
      <c r="VCG1313" s="1"/>
      <c r="VCH1313" s="1"/>
      <c r="VCI1313" s="1"/>
      <c r="VCJ1313" s="1"/>
      <c r="VCK1313" s="1"/>
      <c r="VCL1313" s="1"/>
      <c r="VCM1313" s="1"/>
      <c r="VCN1313" s="1"/>
      <c r="VCO1313" s="1"/>
      <c r="VCP1313" s="1"/>
      <c r="VCQ1313" s="1"/>
      <c r="VCR1313" s="1"/>
      <c r="VCS1313" s="1"/>
      <c r="VCT1313" s="1"/>
      <c r="VCU1313" s="1"/>
      <c r="VCV1313" s="1"/>
      <c r="VCW1313" s="1"/>
      <c r="VCX1313" s="1"/>
      <c r="VCY1313" s="1"/>
      <c r="VCZ1313" s="1"/>
      <c r="VDA1313" s="1"/>
      <c r="VDB1313" s="1"/>
      <c r="VDC1313" s="1"/>
      <c r="VDD1313" s="1"/>
      <c r="VDE1313" s="1"/>
      <c r="VDF1313" s="1"/>
      <c r="VDG1313" s="1"/>
      <c r="VDH1313" s="1"/>
      <c r="VDI1313" s="1"/>
      <c r="VDJ1313" s="1"/>
      <c r="VDK1313" s="1"/>
      <c r="VDL1313" s="1"/>
      <c r="VDM1313" s="1"/>
      <c r="VDN1313" s="1"/>
      <c r="VDO1313" s="1"/>
      <c r="VDP1313" s="1"/>
      <c r="VDQ1313" s="1"/>
      <c r="VDR1313" s="1"/>
      <c r="VDS1313" s="1"/>
      <c r="VDT1313" s="1"/>
      <c r="VDU1313" s="1"/>
      <c r="VDV1313" s="1"/>
      <c r="VDW1313" s="1"/>
      <c r="VDX1313" s="1"/>
      <c r="VDY1313" s="1"/>
      <c r="VDZ1313" s="1"/>
      <c r="VEA1313" s="1"/>
      <c r="VEB1313" s="1"/>
      <c r="VEC1313" s="1"/>
      <c r="VED1313" s="1"/>
      <c r="VEE1313" s="1"/>
      <c r="VEF1313" s="1"/>
      <c r="VEG1313" s="1"/>
      <c r="VEH1313" s="1"/>
      <c r="VEI1313" s="1"/>
      <c r="VEJ1313" s="1"/>
      <c r="VEK1313" s="1"/>
      <c r="VEL1313" s="1"/>
      <c r="VEM1313" s="1"/>
      <c r="VEN1313" s="1"/>
      <c r="VEO1313" s="1"/>
      <c r="VEP1313" s="1"/>
      <c r="VEQ1313" s="1"/>
      <c r="VER1313" s="1"/>
      <c r="VES1313" s="1"/>
      <c r="VET1313" s="1"/>
      <c r="VEU1313" s="1"/>
      <c r="VEV1313" s="1"/>
      <c r="VEW1313" s="1"/>
      <c r="VEX1313" s="1"/>
      <c r="VEY1313" s="1"/>
      <c r="VEZ1313" s="1"/>
      <c r="VFA1313" s="1"/>
      <c r="VFB1313" s="1"/>
      <c r="VFC1313" s="1"/>
      <c r="VFD1313" s="1"/>
      <c r="VFE1313" s="1"/>
      <c r="VFF1313" s="1"/>
      <c r="VFG1313" s="1"/>
      <c r="VFH1313" s="1"/>
      <c r="VFI1313" s="1"/>
      <c r="VFJ1313" s="1"/>
      <c r="VFK1313" s="1"/>
      <c r="VFL1313" s="1"/>
      <c r="VFM1313" s="1"/>
      <c r="VFN1313" s="1"/>
      <c r="VFO1313" s="1"/>
      <c r="VFP1313" s="1"/>
      <c r="VFQ1313" s="1"/>
      <c r="VFR1313" s="1"/>
      <c r="VFS1313" s="1"/>
      <c r="VFT1313" s="1"/>
      <c r="VFU1313" s="1"/>
      <c r="VFV1313" s="1"/>
      <c r="VFW1313" s="1"/>
      <c r="VFX1313" s="1"/>
      <c r="VFY1313" s="1"/>
      <c r="VFZ1313" s="1"/>
      <c r="VGA1313" s="1"/>
      <c r="VGB1313" s="1"/>
      <c r="VGC1313" s="1"/>
      <c r="VGD1313" s="1"/>
      <c r="VGE1313" s="1"/>
      <c r="VGF1313" s="1"/>
      <c r="VGG1313" s="1"/>
      <c r="VGH1313" s="1"/>
      <c r="VGI1313" s="1"/>
      <c r="VGJ1313" s="1"/>
      <c r="VGK1313" s="1"/>
      <c r="VGL1313" s="1"/>
      <c r="VGM1313" s="1"/>
      <c r="VGN1313" s="1"/>
      <c r="VGO1313" s="1"/>
      <c r="VGP1313" s="1"/>
      <c r="VGQ1313" s="1"/>
      <c r="VGR1313" s="1"/>
      <c r="VGS1313" s="1"/>
      <c r="VGT1313" s="1"/>
      <c r="VGU1313" s="1"/>
      <c r="VGV1313" s="1"/>
      <c r="VGW1313" s="1"/>
      <c r="VGX1313" s="1"/>
      <c r="VGY1313" s="1"/>
      <c r="VGZ1313" s="1"/>
      <c r="VHA1313" s="1"/>
      <c r="VHB1313" s="1"/>
      <c r="VHC1313" s="1"/>
      <c r="VHD1313" s="1"/>
      <c r="VHE1313" s="1"/>
      <c r="VHF1313" s="1"/>
      <c r="VHG1313" s="1"/>
      <c r="VHH1313" s="1"/>
      <c r="VHI1313" s="1"/>
      <c r="VHJ1313" s="1"/>
      <c r="VHK1313" s="1"/>
      <c r="VHL1313" s="1"/>
      <c r="VHM1313" s="1"/>
      <c r="VHN1313" s="1"/>
      <c r="VHO1313" s="1"/>
      <c r="VHP1313" s="1"/>
      <c r="VHQ1313" s="1"/>
      <c r="VHR1313" s="1"/>
      <c r="VHS1313" s="1"/>
      <c r="VHT1313" s="1"/>
      <c r="VHU1313" s="1"/>
      <c r="VHV1313" s="1"/>
      <c r="VHW1313" s="1"/>
      <c r="VHX1313" s="1"/>
      <c r="VHY1313" s="1"/>
      <c r="VHZ1313" s="1"/>
      <c r="VIA1313" s="1"/>
      <c r="VIB1313" s="1"/>
      <c r="VIC1313" s="1"/>
      <c r="VID1313" s="1"/>
      <c r="VIE1313" s="1"/>
      <c r="VIF1313" s="1"/>
      <c r="VIG1313" s="1"/>
      <c r="VIH1313" s="1"/>
      <c r="VII1313" s="1"/>
      <c r="VIJ1313" s="1"/>
      <c r="VIK1313" s="1"/>
      <c r="VIL1313" s="1"/>
      <c r="VIM1313" s="1"/>
      <c r="VIN1313" s="1"/>
      <c r="VIO1313" s="1"/>
      <c r="VIP1313" s="1"/>
      <c r="VIQ1313" s="1"/>
      <c r="VIR1313" s="1"/>
      <c r="VIS1313" s="1"/>
      <c r="VIT1313" s="1"/>
      <c r="VIU1313" s="1"/>
      <c r="VIV1313" s="1"/>
      <c r="VIW1313" s="1"/>
      <c r="VIX1313" s="1"/>
      <c r="VIY1313" s="1"/>
      <c r="VIZ1313" s="1"/>
      <c r="VJA1313" s="1"/>
      <c r="VJB1313" s="1"/>
      <c r="VJC1313" s="1"/>
      <c r="VJD1313" s="1"/>
      <c r="VJE1313" s="1"/>
      <c r="VJF1313" s="1"/>
      <c r="VJG1313" s="1"/>
      <c r="VJH1313" s="1"/>
      <c r="VJI1313" s="1"/>
      <c r="VJJ1313" s="1"/>
      <c r="VJK1313" s="1"/>
      <c r="VJL1313" s="1"/>
      <c r="VJM1313" s="1"/>
      <c r="VJN1313" s="1"/>
      <c r="VJO1313" s="1"/>
      <c r="VJP1313" s="1"/>
      <c r="VJQ1313" s="1"/>
      <c r="VJR1313" s="1"/>
      <c r="VJS1313" s="1"/>
      <c r="VJT1313" s="1"/>
      <c r="VJU1313" s="1"/>
      <c r="VJV1313" s="1"/>
      <c r="VJW1313" s="1"/>
      <c r="VJX1313" s="1"/>
      <c r="VJY1313" s="1"/>
      <c r="VJZ1313" s="1"/>
      <c r="VKA1313" s="1"/>
      <c r="VKB1313" s="1"/>
      <c r="VKC1313" s="1"/>
      <c r="VKD1313" s="1"/>
      <c r="VKE1313" s="1"/>
      <c r="VKF1313" s="1"/>
      <c r="VKG1313" s="1"/>
      <c r="VKH1313" s="1"/>
      <c r="VKI1313" s="1"/>
      <c r="VKJ1313" s="1"/>
      <c r="VKK1313" s="1"/>
      <c r="VKL1313" s="1"/>
      <c r="VKM1313" s="1"/>
      <c r="VKN1313" s="1"/>
      <c r="VKO1313" s="1"/>
      <c r="VKP1313" s="1"/>
      <c r="VKQ1313" s="1"/>
      <c r="VKR1313" s="1"/>
      <c r="VKS1313" s="1"/>
      <c r="VKT1313" s="1"/>
      <c r="VKU1313" s="1"/>
      <c r="VKV1313" s="1"/>
      <c r="VKW1313" s="1"/>
      <c r="VKX1313" s="1"/>
      <c r="VKY1313" s="1"/>
      <c r="VKZ1313" s="1"/>
      <c r="VLA1313" s="1"/>
      <c r="VLB1313" s="1"/>
      <c r="VLC1313" s="1"/>
      <c r="VLD1313" s="1"/>
      <c r="VLE1313" s="1"/>
      <c r="VLF1313" s="1"/>
      <c r="VLG1313" s="1"/>
      <c r="VLH1313" s="1"/>
      <c r="VLI1313" s="1"/>
      <c r="VLJ1313" s="1"/>
      <c r="VLK1313" s="1"/>
      <c r="VLL1313" s="1"/>
      <c r="VLM1313" s="1"/>
      <c r="VLN1313" s="1"/>
      <c r="VLO1313" s="1"/>
      <c r="VLP1313" s="1"/>
      <c r="VLQ1313" s="1"/>
      <c r="VLR1313" s="1"/>
      <c r="VLS1313" s="1"/>
      <c r="VLT1313" s="1"/>
      <c r="VLU1313" s="1"/>
      <c r="VLV1313" s="1"/>
      <c r="VLW1313" s="1"/>
      <c r="VLX1313" s="1"/>
      <c r="VLY1313" s="1"/>
      <c r="VLZ1313" s="1"/>
      <c r="VMA1313" s="1"/>
      <c r="VMB1313" s="1"/>
      <c r="VMC1313" s="1"/>
      <c r="VMD1313" s="1"/>
      <c r="VME1313" s="1"/>
      <c r="VMF1313" s="1"/>
      <c r="VMG1313" s="1"/>
      <c r="VMH1313" s="1"/>
      <c r="VMI1313" s="1"/>
      <c r="VMJ1313" s="1"/>
      <c r="VMK1313" s="1"/>
      <c r="VML1313" s="1"/>
      <c r="VMM1313" s="1"/>
      <c r="VMN1313" s="1"/>
      <c r="VMO1313" s="1"/>
      <c r="VMP1313" s="1"/>
      <c r="VMQ1313" s="1"/>
      <c r="VMR1313" s="1"/>
      <c r="VMS1313" s="1"/>
      <c r="VMT1313" s="1"/>
      <c r="VMU1313" s="1"/>
      <c r="VMV1313" s="1"/>
      <c r="VMW1313" s="1"/>
      <c r="VMX1313" s="1"/>
      <c r="VMY1313" s="1"/>
      <c r="VMZ1313" s="1"/>
      <c r="VNA1313" s="1"/>
      <c r="VNB1313" s="1"/>
      <c r="VNC1313" s="1"/>
      <c r="VND1313" s="1"/>
      <c r="VNE1313" s="1"/>
      <c r="VNF1313" s="1"/>
      <c r="VNG1313" s="1"/>
      <c r="VNH1313" s="1"/>
      <c r="VNI1313" s="1"/>
      <c r="VNJ1313" s="1"/>
      <c r="VNK1313" s="1"/>
      <c r="VNL1313" s="1"/>
      <c r="VNM1313" s="1"/>
      <c r="VNN1313" s="1"/>
      <c r="VNO1313" s="1"/>
      <c r="VNP1313" s="1"/>
      <c r="VNQ1313" s="1"/>
      <c r="VNR1313" s="1"/>
      <c r="VNS1313" s="1"/>
      <c r="VNT1313" s="1"/>
      <c r="VNU1313" s="1"/>
      <c r="VNV1313" s="1"/>
      <c r="VNW1313" s="1"/>
      <c r="VNX1313" s="1"/>
      <c r="VNY1313" s="1"/>
      <c r="VNZ1313" s="1"/>
      <c r="VOA1313" s="1"/>
      <c r="VOB1313" s="1"/>
      <c r="VOC1313" s="1"/>
      <c r="VOD1313" s="1"/>
      <c r="VOE1313" s="1"/>
      <c r="VOF1313" s="1"/>
      <c r="VOG1313" s="1"/>
      <c r="VOH1313" s="1"/>
      <c r="VOI1313" s="1"/>
      <c r="VOJ1313" s="1"/>
      <c r="VOK1313" s="1"/>
      <c r="VOL1313" s="1"/>
      <c r="VOM1313" s="1"/>
      <c r="VON1313" s="1"/>
      <c r="VOO1313" s="1"/>
      <c r="VOP1313" s="1"/>
      <c r="VOQ1313" s="1"/>
      <c r="VOR1313" s="1"/>
      <c r="VOS1313" s="1"/>
      <c r="VOT1313" s="1"/>
      <c r="VOU1313" s="1"/>
      <c r="VOV1313" s="1"/>
      <c r="VOW1313" s="1"/>
      <c r="VOX1313" s="1"/>
      <c r="VOY1313" s="1"/>
      <c r="VOZ1313" s="1"/>
      <c r="VPA1313" s="1"/>
      <c r="VPB1313" s="1"/>
      <c r="VPC1313" s="1"/>
      <c r="VPD1313" s="1"/>
      <c r="VPE1313" s="1"/>
      <c r="VPF1313" s="1"/>
      <c r="VPG1313" s="1"/>
      <c r="VPH1313" s="1"/>
      <c r="VPI1313" s="1"/>
      <c r="VPJ1313" s="1"/>
      <c r="VPK1313" s="1"/>
      <c r="VPL1313" s="1"/>
      <c r="VPM1313" s="1"/>
      <c r="VPN1313" s="1"/>
      <c r="VPO1313" s="1"/>
      <c r="VPP1313" s="1"/>
      <c r="VPQ1313" s="1"/>
      <c r="VPR1313" s="1"/>
      <c r="VPS1313" s="1"/>
      <c r="VPT1313" s="1"/>
      <c r="VPU1313" s="1"/>
      <c r="VPV1313" s="1"/>
      <c r="VPW1313" s="1"/>
      <c r="VPX1313" s="1"/>
      <c r="VPY1313" s="1"/>
      <c r="VPZ1313" s="1"/>
      <c r="VQA1313" s="1"/>
      <c r="VQB1313" s="1"/>
      <c r="VQC1313" s="1"/>
      <c r="VQD1313" s="1"/>
      <c r="VQE1313" s="1"/>
      <c r="VQF1313" s="1"/>
      <c r="VQG1313" s="1"/>
      <c r="VQH1313" s="1"/>
      <c r="VQI1313" s="1"/>
      <c r="VQJ1313" s="1"/>
      <c r="VQK1313" s="1"/>
      <c r="VQL1313" s="1"/>
      <c r="VQM1313" s="1"/>
      <c r="VQN1313" s="1"/>
      <c r="VQO1313" s="1"/>
      <c r="VQP1313" s="1"/>
      <c r="VQQ1313" s="1"/>
      <c r="VQR1313" s="1"/>
      <c r="VQS1313" s="1"/>
      <c r="VQT1313" s="1"/>
      <c r="VQU1313" s="1"/>
      <c r="VQV1313" s="1"/>
      <c r="VQW1313" s="1"/>
      <c r="VQX1313" s="1"/>
      <c r="VQY1313" s="1"/>
      <c r="VQZ1313" s="1"/>
      <c r="VRA1313" s="1"/>
      <c r="VRB1313" s="1"/>
      <c r="VRC1313" s="1"/>
      <c r="VRD1313" s="1"/>
      <c r="VRE1313" s="1"/>
      <c r="VRF1313" s="1"/>
      <c r="VRG1313" s="1"/>
      <c r="VRH1313" s="1"/>
      <c r="VRI1313" s="1"/>
      <c r="VRJ1313" s="1"/>
      <c r="VRK1313" s="1"/>
      <c r="VRL1313" s="1"/>
      <c r="VRM1313" s="1"/>
      <c r="VRN1313" s="1"/>
      <c r="VRO1313" s="1"/>
      <c r="VRP1313" s="1"/>
      <c r="VRQ1313" s="1"/>
      <c r="VRR1313" s="1"/>
      <c r="VRS1313" s="1"/>
      <c r="VRT1313" s="1"/>
      <c r="VRU1313" s="1"/>
      <c r="VRV1313" s="1"/>
      <c r="VRW1313" s="1"/>
      <c r="VRX1313" s="1"/>
      <c r="VRY1313" s="1"/>
      <c r="VRZ1313" s="1"/>
      <c r="VSA1313" s="1"/>
      <c r="VSB1313" s="1"/>
      <c r="VSC1313" s="1"/>
      <c r="VSD1313" s="1"/>
      <c r="VSE1313" s="1"/>
      <c r="VSF1313" s="1"/>
      <c r="VSG1313" s="1"/>
      <c r="VSH1313" s="1"/>
      <c r="VSI1313" s="1"/>
      <c r="VSJ1313" s="1"/>
      <c r="VSK1313" s="1"/>
      <c r="VSL1313" s="1"/>
      <c r="VSM1313" s="1"/>
      <c r="VSN1313" s="1"/>
      <c r="VSO1313" s="1"/>
      <c r="VSP1313" s="1"/>
      <c r="VSQ1313" s="1"/>
      <c r="VSR1313" s="1"/>
      <c r="VSS1313" s="1"/>
      <c r="VST1313" s="1"/>
      <c r="VSU1313" s="1"/>
      <c r="VSV1313" s="1"/>
      <c r="VSW1313" s="1"/>
      <c r="VSX1313" s="1"/>
      <c r="VSY1313" s="1"/>
      <c r="VSZ1313" s="1"/>
      <c r="VTA1313" s="1"/>
      <c r="VTB1313" s="1"/>
      <c r="VTC1313" s="1"/>
      <c r="VTD1313" s="1"/>
      <c r="VTE1313" s="1"/>
      <c r="VTF1313" s="1"/>
      <c r="VTG1313" s="1"/>
      <c r="VTH1313" s="1"/>
      <c r="VTI1313" s="1"/>
      <c r="VTJ1313" s="1"/>
      <c r="VTK1313" s="1"/>
      <c r="VTL1313" s="1"/>
      <c r="VTM1313" s="1"/>
      <c r="VTN1313" s="1"/>
      <c r="VTO1313" s="1"/>
      <c r="VTP1313" s="1"/>
      <c r="VTQ1313" s="1"/>
      <c r="VTR1313" s="1"/>
      <c r="VTS1313" s="1"/>
      <c r="VTT1313" s="1"/>
      <c r="VTU1313" s="1"/>
      <c r="VTV1313" s="1"/>
      <c r="VTW1313" s="1"/>
      <c r="VTX1313" s="1"/>
      <c r="VTY1313" s="1"/>
      <c r="VTZ1313" s="1"/>
      <c r="VUA1313" s="1"/>
      <c r="VUB1313" s="1"/>
      <c r="VUC1313" s="1"/>
      <c r="VUD1313" s="1"/>
      <c r="VUE1313" s="1"/>
      <c r="VUF1313" s="1"/>
      <c r="VUG1313" s="1"/>
      <c r="VUH1313" s="1"/>
      <c r="VUI1313" s="1"/>
      <c r="VUJ1313" s="1"/>
      <c r="VUK1313" s="1"/>
      <c r="VUL1313" s="1"/>
      <c r="VUM1313" s="1"/>
      <c r="VUN1313" s="1"/>
      <c r="VUO1313" s="1"/>
      <c r="VUP1313" s="1"/>
      <c r="VUQ1313" s="1"/>
      <c r="VUR1313" s="1"/>
      <c r="VUS1313" s="1"/>
      <c r="VUT1313" s="1"/>
      <c r="VUU1313" s="1"/>
      <c r="VUV1313" s="1"/>
      <c r="VUW1313" s="1"/>
      <c r="VUX1313" s="1"/>
      <c r="VUY1313" s="1"/>
      <c r="VUZ1313" s="1"/>
      <c r="VVA1313" s="1"/>
      <c r="VVB1313" s="1"/>
      <c r="VVC1313" s="1"/>
      <c r="VVD1313" s="1"/>
      <c r="VVE1313" s="1"/>
      <c r="VVF1313" s="1"/>
      <c r="VVG1313" s="1"/>
      <c r="VVH1313" s="1"/>
      <c r="VVI1313" s="1"/>
      <c r="VVJ1313" s="1"/>
      <c r="VVK1313" s="1"/>
      <c r="VVL1313" s="1"/>
      <c r="VVM1313" s="1"/>
      <c r="VVN1313" s="1"/>
      <c r="VVO1313" s="1"/>
      <c r="VVP1313" s="1"/>
      <c r="VVQ1313" s="1"/>
      <c r="VVR1313" s="1"/>
      <c r="VVS1313" s="1"/>
      <c r="VVT1313" s="1"/>
      <c r="VVU1313" s="1"/>
      <c r="VVV1313" s="1"/>
      <c r="VVW1313" s="1"/>
      <c r="VVX1313" s="1"/>
      <c r="VVY1313" s="1"/>
      <c r="VVZ1313" s="1"/>
      <c r="VWA1313" s="1"/>
      <c r="VWB1313" s="1"/>
      <c r="VWC1313" s="1"/>
      <c r="VWD1313" s="1"/>
      <c r="VWE1313" s="1"/>
      <c r="VWF1313" s="1"/>
      <c r="VWG1313" s="1"/>
      <c r="VWH1313" s="1"/>
      <c r="VWI1313" s="1"/>
      <c r="VWJ1313" s="1"/>
      <c r="VWK1313" s="1"/>
      <c r="VWL1313" s="1"/>
      <c r="VWM1313" s="1"/>
      <c r="VWN1313" s="1"/>
      <c r="VWO1313" s="1"/>
      <c r="VWP1313" s="1"/>
      <c r="VWQ1313" s="1"/>
      <c r="VWR1313" s="1"/>
      <c r="VWS1313" s="1"/>
      <c r="VWT1313" s="1"/>
      <c r="VWU1313" s="1"/>
      <c r="VWV1313" s="1"/>
      <c r="VWW1313" s="1"/>
      <c r="VWX1313" s="1"/>
      <c r="VWY1313" s="1"/>
      <c r="VWZ1313" s="1"/>
      <c r="VXA1313" s="1"/>
      <c r="VXB1313" s="1"/>
      <c r="VXC1313" s="1"/>
      <c r="VXD1313" s="1"/>
      <c r="VXE1313" s="1"/>
      <c r="VXF1313" s="1"/>
      <c r="VXG1313" s="1"/>
      <c r="VXH1313" s="1"/>
      <c r="VXI1313" s="1"/>
      <c r="VXJ1313" s="1"/>
      <c r="VXK1313" s="1"/>
      <c r="VXL1313" s="1"/>
      <c r="VXM1313" s="1"/>
      <c r="VXN1313" s="1"/>
      <c r="VXO1313" s="1"/>
      <c r="VXP1313" s="1"/>
      <c r="VXQ1313" s="1"/>
      <c r="VXR1313" s="1"/>
      <c r="VXS1313" s="1"/>
      <c r="VXT1313" s="1"/>
      <c r="VXU1313" s="1"/>
      <c r="VXV1313" s="1"/>
      <c r="VXW1313" s="1"/>
      <c r="VXX1313" s="1"/>
      <c r="VXY1313" s="1"/>
      <c r="VXZ1313" s="1"/>
      <c r="VYA1313" s="1"/>
      <c r="VYB1313" s="1"/>
      <c r="VYC1313" s="1"/>
      <c r="VYD1313" s="1"/>
      <c r="VYE1313" s="1"/>
      <c r="VYF1313" s="1"/>
      <c r="VYG1313" s="1"/>
      <c r="VYH1313" s="1"/>
      <c r="VYI1313" s="1"/>
      <c r="VYJ1313" s="1"/>
      <c r="VYK1313" s="1"/>
      <c r="VYL1313" s="1"/>
      <c r="VYM1313" s="1"/>
      <c r="VYN1313" s="1"/>
      <c r="VYO1313" s="1"/>
      <c r="VYP1313" s="1"/>
      <c r="VYQ1313" s="1"/>
      <c r="VYR1313" s="1"/>
      <c r="VYS1313" s="1"/>
      <c r="VYT1313" s="1"/>
      <c r="VYU1313" s="1"/>
      <c r="VYV1313" s="1"/>
      <c r="VYW1313" s="1"/>
      <c r="VYX1313" s="1"/>
      <c r="VYY1313" s="1"/>
      <c r="VYZ1313" s="1"/>
      <c r="VZA1313" s="1"/>
      <c r="VZB1313" s="1"/>
      <c r="VZC1313" s="1"/>
      <c r="VZD1313" s="1"/>
      <c r="VZE1313" s="1"/>
      <c r="VZF1313" s="1"/>
      <c r="VZG1313" s="1"/>
      <c r="VZH1313" s="1"/>
      <c r="VZI1313" s="1"/>
      <c r="VZJ1313" s="1"/>
      <c r="VZK1313" s="1"/>
      <c r="VZL1313" s="1"/>
      <c r="VZM1313" s="1"/>
      <c r="VZN1313" s="1"/>
      <c r="VZO1313" s="1"/>
      <c r="VZP1313" s="1"/>
      <c r="VZQ1313" s="1"/>
      <c r="VZR1313" s="1"/>
      <c r="VZS1313" s="1"/>
      <c r="VZT1313" s="1"/>
      <c r="VZU1313" s="1"/>
      <c r="VZV1313" s="1"/>
      <c r="VZW1313" s="1"/>
      <c r="VZX1313" s="1"/>
      <c r="VZY1313" s="1"/>
      <c r="VZZ1313" s="1"/>
      <c r="WAA1313" s="1"/>
      <c r="WAB1313" s="1"/>
      <c r="WAC1313" s="1"/>
      <c r="WAD1313" s="1"/>
      <c r="WAE1313" s="1"/>
      <c r="WAF1313" s="1"/>
      <c r="WAG1313" s="1"/>
      <c r="WAH1313" s="1"/>
      <c r="WAI1313" s="1"/>
      <c r="WAJ1313" s="1"/>
      <c r="WAK1313" s="1"/>
      <c r="WAL1313" s="1"/>
      <c r="WAM1313" s="1"/>
      <c r="WAN1313" s="1"/>
      <c r="WAO1313" s="1"/>
      <c r="WAP1313" s="1"/>
      <c r="WAQ1313" s="1"/>
      <c r="WAR1313" s="1"/>
      <c r="WAS1313" s="1"/>
      <c r="WAT1313" s="1"/>
      <c r="WAU1313" s="1"/>
      <c r="WAV1313" s="1"/>
      <c r="WAW1313" s="1"/>
      <c r="WAX1313" s="1"/>
      <c r="WAY1313" s="1"/>
      <c r="WAZ1313" s="1"/>
      <c r="WBA1313" s="1"/>
      <c r="WBB1313" s="1"/>
      <c r="WBC1313" s="1"/>
      <c r="WBD1313" s="1"/>
      <c r="WBE1313" s="1"/>
      <c r="WBF1313" s="1"/>
      <c r="WBG1313" s="1"/>
      <c r="WBH1313" s="1"/>
      <c r="WBI1313" s="1"/>
      <c r="WBJ1313" s="1"/>
      <c r="WBK1313" s="1"/>
      <c r="WBL1313" s="1"/>
      <c r="WBM1313" s="1"/>
      <c r="WBN1313" s="1"/>
      <c r="WBO1313" s="1"/>
      <c r="WBP1313" s="1"/>
      <c r="WBQ1313" s="1"/>
      <c r="WBR1313" s="1"/>
      <c r="WBS1313" s="1"/>
      <c r="WBT1313" s="1"/>
      <c r="WBU1313" s="1"/>
      <c r="WBV1313" s="1"/>
      <c r="WBW1313" s="1"/>
      <c r="WBX1313" s="1"/>
      <c r="WBY1313" s="1"/>
      <c r="WBZ1313" s="1"/>
      <c r="WCA1313" s="1"/>
      <c r="WCB1313" s="1"/>
      <c r="WCC1313" s="1"/>
      <c r="WCD1313" s="1"/>
      <c r="WCE1313" s="1"/>
      <c r="WCF1313" s="1"/>
      <c r="WCG1313" s="1"/>
      <c r="WCH1313" s="1"/>
      <c r="WCI1313" s="1"/>
      <c r="WCJ1313" s="1"/>
      <c r="WCK1313" s="1"/>
      <c r="WCL1313" s="1"/>
      <c r="WCM1313" s="1"/>
      <c r="WCN1313" s="1"/>
      <c r="WCO1313" s="1"/>
      <c r="WCP1313" s="1"/>
      <c r="WCQ1313" s="1"/>
      <c r="WCR1313" s="1"/>
      <c r="WCS1313" s="1"/>
      <c r="WCT1313" s="1"/>
      <c r="WCU1313" s="1"/>
      <c r="WCV1313" s="1"/>
      <c r="WCW1313" s="1"/>
      <c r="WCX1313" s="1"/>
      <c r="WCY1313" s="1"/>
      <c r="WCZ1313" s="1"/>
      <c r="WDA1313" s="1"/>
      <c r="WDB1313" s="1"/>
      <c r="WDC1313" s="1"/>
      <c r="WDD1313" s="1"/>
      <c r="WDE1313" s="1"/>
      <c r="WDF1313" s="1"/>
      <c r="WDG1313" s="1"/>
      <c r="WDH1313" s="1"/>
      <c r="WDI1313" s="1"/>
      <c r="WDJ1313" s="1"/>
      <c r="WDK1313" s="1"/>
      <c r="WDL1313" s="1"/>
      <c r="WDM1313" s="1"/>
      <c r="WDN1313" s="1"/>
      <c r="WDO1313" s="1"/>
      <c r="WDP1313" s="1"/>
      <c r="WDQ1313" s="1"/>
      <c r="WDR1313" s="1"/>
      <c r="WDS1313" s="1"/>
      <c r="WDT1313" s="1"/>
      <c r="WDU1313" s="1"/>
      <c r="WDV1313" s="1"/>
      <c r="WDW1313" s="1"/>
      <c r="WDX1313" s="1"/>
      <c r="WDY1313" s="1"/>
      <c r="WDZ1313" s="1"/>
      <c r="WEA1313" s="1"/>
      <c r="WEB1313" s="1"/>
      <c r="WEC1313" s="1"/>
      <c r="WED1313" s="1"/>
      <c r="WEE1313" s="1"/>
      <c r="WEF1313" s="1"/>
      <c r="WEG1313" s="1"/>
      <c r="WEH1313" s="1"/>
      <c r="WEI1313" s="1"/>
      <c r="WEJ1313" s="1"/>
      <c r="WEK1313" s="1"/>
      <c r="WEL1313" s="1"/>
      <c r="WEM1313" s="1"/>
      <c r="WEN1313" s="1"/>
      <c r="WEO1313" s="1"/>
      <c r="WEP1313" s="1"/>
      <c r="WEQ1313" s="1"/>
      <c r="WER1313" s="1"/>
      <c r="WES1313" s="1"/>
      <c r="WET1313" s="1"/>
      <c r="WEU1313" s="1"/>
      <c r="WEV1313" s="1"/>
      <c r="WEW1313" s="1"/>
      <c r="WEX1313" s="1"/>
      <c r="WEY1313" s="1"/>
      <c r="WEZ1313" s="1"/>
      <c r="WFA1313" s="1"/>
      <c r="WFB1313" s="1"/>
      <c r="WFC1313" s="1"/>
      <c r="WFD1313" s="1"/>
      <c r="WFE1313" s="1"/>
      <c r="WFF1313" s="1"/>
      <c r="WFG1313" s="1"/>
      <c r="WFH1313" s="1"/>
      <c r="WFI1313" s="1"/>
      <c r="WFJ1313" s="1"/>
      <c r="WFK1313" s="1"/>
      <c r="WFL1313" s="1"/>
      <c r="WFM1313" s="1"/>
      <c r="WFN1313" s="1"/>
      <c r="WFO1313" s="1"/>
      <c r="WFP1313" s="1"/>
      <c r="WFQ1313" s="1"/>
      <c r="WFR1313" s="1"/>
      <c r="WFS1313" s="1"/>
      <c r="WFT1313" s="1"/>
      <c r="WFU1313" s="1"/>
      <c r="WFV1313" s="1"/>
      <c r="WFW1313" s="1"/>
      <c r="WFX1313" s="1"/>
      <c r="WFY1313" s="1"/>
      <c r="WFZ1313" s="1"/>
      <c r="WGA1313" s="1"/>
      <c r="WGB1313" s="1"/>
      <c r="WGC1313" s="1"/>
      <c r="WGD1313" s="1"/>
      <c r="WGE1313" s="1"/>
      <c r="WGF1313" s="1"/>
      <c r="WGG1313" s="1"/>
      <c r="WGH1313" s="1"/>
      <c r="WGI1313" s="1"/>
      <c r="WGJ1313" s="1"/>
      <c r="WGK1313" s="1"/>
      <c r="WGL1313" s="1"/>
      <c r="WGM1313" s="1"/>
      <c r="WGN1313" s="1"/>
      <c r="WGO1313" s="1"/>
      <c r="WGP1313" s="1"/>
      <c r="WGQ1313" s="1"/>
      <c r="WGR1313" s="1"/>
      <c r="WGS1313" s="1"/>
      <c r="WGT1313" s="1"/>
      <c r="WGU1313" s="1"/>
      <c r="WGV1313" s="1"/>
      <c r="WGW1313" s="1"/>
      <c r="WGX1313" s="1"/>
      <c r="WGY1313" s="1"/>
      <c r="WGZ1313" s="1"/>
      <c r="WHA1313" s="1"/>
      <c r="WHB1313" s="1"/>
      <c r="WHC1313" s="1"/>
      <c r="WHD1313" s="1"/>
      <c r="WHE1313" s="1"/>
      <c r="WHF1313" s="1"/>
      <c r="WHG1313" s="1"/>
      <c r="WHH1313" s="1"/>
      <c r="WHI1313" s="1"/>
      <c r="WHJ1313" s="1"/>
      <c r="WHK1313" s="1"/>
      <c r="WHL1313" s="1"/>
      <c r="WHM1313" s="1"/>
      <c r="WHN1313" s="1"/>
      <c r="WHO1313" s="1"/>
      <c r="WHP1313" s="1"/>
      <c r="WHQ1313" s="1"/>
      <c r="WHR1313" s="1"/>
      <c r="WHS1313" s="1"/>
      <c r="WHT1313" s="1"/>
      <c r="WHU1313" s="1"/>
      <c r="WHV1313" s="1"/>
      <c r="WHW1313" s="1"/>
      <c r="WHX1313" s="1"/>
      <c r="WHY1313" s="1"/>
      <c r="WHZ1313" s="1"/>
      <c r="WIA1313" s="1"/>
      <c r="WIB1313" s="1"/>
      <c r="WIC1313" s="1"/>
      <c r="WID1313" s="1"/>
      <c r="WIE1313" s="1"/>
      <c r="WIF1313" s="1"/>
      <c r="WIG1313" s="1"/>
      <c r="WIH1313" s="1"/>
      <c r="WII1313" s="1"/>
      <c r="WIJ1313" s="1"/>
      <c r="WIK1313" s="1"/>
      <c r="WIL1313" s="1"/>
      <c r="WIM1313" s="1"/>
      <c r="WIN1313" s="1"/>
      <c r="WIO1313" s="1"/>
      <c r="WIP1313" s="1"/>
      <c r="WIQ1313" s="1"/>
      <c r="WIR1313" s="1"/>
      <c r="WIS1313" s="1"/>
      <c r="WIT1313" s="1"/>
      <c r="WIU1313" s="1"/>
      <c r="WIV1313" s="1"/>
      <c r="WIW1313" s="1"/>
      <c r="WIX1313" s="1"/>
      <c r="WIY1313" s="1"/>
      <c r="WIZ1313" s="1"/>
      <c r="WJA1313" s="1"/>
      <c r="WJB1313" s="1"/>
      <c r="WJC1313" s="1"/>
      <c r="WJD1313" s="1"/>
      <c r="WJE1313" s="1"/>
      <c r="WJF1313" s="1"/>
      <c r="WJG1313" s="1"/>
      <c r="WJH1313" s="1"/>
      <c r="WJI1313" s="1"/>
      <c r="WJJ1313" s="1"/>
      <c r="WJK1313" s="1"/>
      <c r="WJL1313" s="1"/>
      <c r="WJM1313" s="1"/>
      <c r="WJN1313" s="1"/>
      <c r="WJO1313" s="1"/>
      <c r="WJP1313" s="1"/>
      <c r="WJQ1313" s="1"/>
      <c r="WJR1313" s="1"/>
      <c r="WJS1313" s="1"/>
      <c r="WJT1313" s="1"/>
      <c r="WJU1313" s="1"/>
      <c r="WJV1313" s="1"/>
      <c r="WJW1313" s="1"/>
      <c r="WJX1313" s="1"/>
      <c r="WJY1313" s="1"/>
      <c r="WJZ1313" s="1"/>
      <c r="WKA1313" s="1"/>
      <c r="WKB1313" s="1"/>
      <c r="WKC1313" s="1"/>
      <c r="WKD1313" s="1"/>
      <c r="WKE1313" s="1"/>
      <c r="WKF1313" s="1"/>
      <c r="WKG1313" s="1"/>
      <c r="WKH1313" s="1"/>
      <c r="WKI1313" s="1"/>
      <c r="WKJ1313" s="1"/>
      <c r="WKK1313" s="1"/>
      <c r="WKL1313" s="1"/>
      <c r="WKM1313" s="1"/>
      <c r="WKN1313" s="1"/>
      <c r="WKO1313" s="1"/>
      <c r="WKP1313" s="1"/>
      <c r="WKQ1313" s="1"/>
      <c r="WKR1313" s="1"/>
      <c r="WKS1313" s="1"/>
      <c r="WKT1313" s="1"/>
      <c r="WKU1313" s="1"/>
      <c r="WKV1313" s="1"/>
      <c r="WKW1313" s="1"/>
      <c r="WKX1313" s="1"/>
      <c r="WKY1313" s="1"/>
      <c r="WKZ1313" s="1"/>
      <c r="WLA1313" s="1"/>
      <c r="WLB1313" s="1"/>
      <c r="WLC1313" s="1"/>
      <c r="WLD1313" s="1"/>
      <c r="WLE1313" s="1"/>
      <c r="WLF1313" s="1"/>
      <c r="WLG1313" s="1"/>
      <c r="WLH1313" s="1"/>
      <c r="WLI1313" s="1"/>
      <c r="WLJ1313" s="1"/>
      <c r="WLK1313" s="1"/>
      <c r="WLL1313" s="1"/>
      <c r="WLM1313" s="1"/>
      <c r="WLN1313" s="1"/>
      <c r="WLO1313" s="1"/>
      <c r="WLP1313" s="1"/>
      <c r="WLQ1313" s="1"/>
      <c r="WLR1313" s="1"/>
      <c r="WLS1313" s="1"/>
      <c r="WLT1313" s="1"/>
      <c r="WLU1313" s="1"/>
      <c r="WLV1313" s="1"/>
      <c r="WLW1313" s="1"/>
      <c r="WLX1313" s="1"/>
      <c r="WLY1313" s="1"/>
      <c r="WLZ1313" s="1"/>
      <c r="WMA1313" s="1"/>
      <c r="WMB1313" s="1"/>
      <c r="WMC1313" s="1"/>
      <c r="WMD1313" s="1"/>
      <c r="WME1313" s="1"/>
      <c r="WMF1313" s="1"/>
      <c r="WMG1313" s="1"/>
      <c r="WMH1313" s="1"/>
      <c r="WMI1313" s="1"/>
      <c r="WMJ1313" s="1"/>
      <c r="WMK1313" s="1"/>
      <c r="WML1313" s="1"/>
      <c r="WMM1313" s="1"/>
      <c r="WMN1313" s="1"/>
      <c r="WMO1313" s="1"/>
      <c r="WMP1313" s="1"/>
      <c r="WMQ1313" s="1"/>
      <c r="WMR1313" s="1"/>
      <c r="WMS1313" s="1"/>
      <c r="WMT1313" s="1"/>
      <c r="WMU1313" s="1"/>
      <c r="WMV1313" s="1"/>
      <c r="WMW1313" s="1"/>
      <c r="WMX1313" s="1"/>
      <c r="WMY1313" s="1"/>
      <c r="WMZ1313" s="1"/>
      <c r="WNA1313" s="1"/>
      <c r="WNB1313" s="1"/>
      <c r="WNC1313" s="1"/>
      <c r="WND1313" s="1"/>
      <c r="WNE1313" s="1"/>
      <c r="WNF1313" s="1"/>
      <c r="WNG1313" s="1"/>
      <c r="WNH1313" s="1"/>
      <c r="WNI1313" s="1"/>
      <c r="WNJ1313" s="1"/>
      <c r="WNK1313" s="1"/>
      <c r="WNL1313" s="1"/>
      <c r="WNM1313" s="1"/>
      <c r="WNN1313" s="1"/>
      <c r="WNO1313" s="1"/>
      <c r="WNP1313" s="1"/>
      <c r="WNQ1313" s="1"/>
      <c r="WNR1313" s="1"/>
      <c r="WNS1313" s="1"/>
      <c r="WNT1313" s="1"/>
      <c r="WNU1313" s="1"/>
      <c r="WNV1313" s="1"/>
      <c r="WNW1313" s="1"/>
      <c r="WNX1313" s="1"/>
      <c r="WNY1313" s="1"/>
      <c r="WNZ1313" s="1"/>
      <c r="WOA1313" s="1"/>
      <c r="WOB1313" s="1"/>
      <c r="WOC1313" s="1"/>
      <c r="WOD1313" s="1"/>
      <c r="WOE1313" s="1"/>
      <c r="WOF1313" s="1"/>
      <c r="WOG1313" s="1"/>
      <c r="WOH1313" s="1"/>
      <c r="WOI1313" s="1"/>
      <c r="WOJ1313" s="1"/>
      <c r="WOK1313" s="1"/>
      <c r="WOL1313" s="1"/>
      <c r="WOM1313" s="1"/>
      <c r="WON1313" s="1"/>
      <c r="WOO1313" s="1"/>
      <c r="WOP1313" s="1"/>
      <c r="WOQ1313" s="1"/>
      <c r="WOR1313" s="1"/>
      <c r="WOS1313" s="1"/>
      <c r="WOT1313" s="1"/>
      <c r="WOU1313" s="1"/>
      <c r="WOV1313" s="1"/>
      <c r="WOW1313" s="1"/>
      <c r="WOX1313" s="1"/>
      <c r="WOY1313" s="1"/>
      <c r="WOZ1313" s="1"/>
      <c r="WPA1313" s="1"/>
      <c r="WPB1313" s="1"/>
      <c r="WPC1313" s="1"/>
      <c r="WPD1313" s="1"/>
      <c r="WPE1313" s="1"/>
      <c r="WPF1313" s="1"/>
      <c r="WPG1313" s="1"/>
      <c r="WPH1313" s="1"/>
      <c r="WPI1313" s="1"/>
      <c r="WPJ1313" s="1"/>
      <c r="WPK1313" s="1"/>
      <c r="WPL1313" s="1"/>
      <c r="WPM1313" s="1"/>
      <c r="WPN1313" s="1"/>
      <c r="WPO1313" s="1"/>
      <c r="WPP1313" s="1"/>
      <c r="WPQ1313" s="1"/>
      <c r="WPR1313" s="1"/>
      <c r="WPS1313" s="1"/>
      <c r="WPT1313" s="1"/>
      <c r="WPU1313" s="1"/>
      <c r="WPV1313" s="1"/>
      <c r="WPW1313" s="1"/>
      <c r="WPX1313" s="1"/>
      <c r="WPY1313" s="1"/>
      <c r="WPZ1313" s="1"/>
      <c r="WQA1313" s="1"/>
      <c r="WQB1313" s="1"/>
      <c r="WQC1313" s="1"/>
      <c r="WQD1313" s="1"/>
      <c r="WQE1313" s="1"/>
      <c r="WQF1313" s="1"/>
      <c r="WQG1313" s="1"/>
      <c r="WQH1313" s="1"/>
      <c r="WQI1313" s="1"/>
      <c r="WQJ1313" s="1"/>
      <c r="WQK1313" s="1"/>
      <c r="WQL1313" s="1"/>
      <c r="WQM1313" s="1"/>
      <c r="WQN1313" s="1"/>
      <c r="WQO1313" s="1"/>
      <c r="WQP1313" s="1"/>
      <c r="WQQ1313" s="1"/>
      <c r="WQR1313" s="1"/>
      <c r="WQS1313" s="1"/>
      <c r="WQT1313" s="1"/>
      <c r="WQU1313" s="1"/>
      <c r="WQV1313" s="1"/>
      <c r="WQW1313" s="1"/>
      <c r="WQX1313" s="1"/>
      <c r="WQY1313" s="1"/>
      <c r="WQZ1313" s="1"/>
      <c r="WRA1313" s="1"/>
      <c r="WRB1313" s="1"/>
      <c r="WRC1313" s="1"/>
      <c r="WRD1313" s="1"/>
      <c r="WRE1313" s="1"/>
      <c r="WRF1313" s="1"/>
      <c r="WRG1313" s="1"/>
      <c r="WRH1313" s="1"/>
      <c r="WRI1313" s="1"/>
      <c r="WRJ1313" s="1"/>
      <c r="WRK1313" s="1"/>
      <c r="WRL1313" s="1"/>
      <c r="WRM1313" s="1"/>
      <c r="WRN1313" s="1"/>
      <c r="WRO1313" s="1"/>
      <c r="WRP1313" s="1"/>
      <c r="WRQ1313" s="1"/>
      <c r="WRR1313" s="1"/>
      <c r="WRS1313" s="1"/>
      <c r="WRT1313" s="1"/>
      <c r="WRU1313" s="1"/>
      <c r="WRV1313" s="1"/>
      <c r="WRW1313" s="1"/>
      <c r="WRX1313" s="1"/>
      <c r="WRY1313" s="1"/>
      <c r="WRZ1313" s="1"/>
      <c r="WSA1313" s="1"/>
      <c r="WSB1313" s="1"/>
      <c r="WSC1313" s="1"/>
      <c r="WSD1313" s="1"/>
      <c r="WSE1313" s="1"/>
      <c r="WSF1313" s="1"/>
      <c r="WSG1313" s="1"/>
      <c r="WSH1313" s="1"/>
      <c r="WSI1313" s="1"/>
      <c r="WSJ1313" s="1"/>
      <c r="WSK1313" s="1"/>
      <c r="WSL1313" s="1"/>
      <c r="WSM1313" s="1"/>
      <c r="WSN1313" s="1"/>
      <c r="WSO1313" s="1"/>
      <c r="WSP1313" s="1"/>
      <c r="WSQ1313" s="1"/>
      <c r="WSR1313" s="1"/>
      <c r="WSS1313" s="1"/>
      <c r="WST1313" s="1"/>
      <c r="WSU1313" s="1"/>
      <c r="WSV1313" s="1"/>
      <c r="WSW1313" s="1"/>
      <c r="WSX1313" s="1"/>
      <c r="WSY1313" s="1"/>
      <c r="WSZ1313" s="1"/>
      <c r="WTA1313" s="1"/>
      <c r="WTB1313" s="1"/>
      <c r="WTC1313" s="1"/>
      <c r="WTD1313" s="1"/>
      <c r="WTE1313" s="1"/>
      <c r="WTF1313" s="1"/>
      <c r="WTG1313" s="1"/>
      <c r="WTH1313" s="1"/>
      <c r="WTI1313" s="1"/>
      <c r="WTJ1313" s="1"/>
      <c r="WTK1313" s="1"/>
      <c r="WTL1313" s="1"/>
      <c r="WTM1313" s="1"/>
      <c r="WTN1313" s="1"/>
      <c r="WTO1313" s="1"/>
      <c r="WTP1313" s="1"/>
      <c r="WTQ1313" s="1"/>
      <c r="WTR1313" s="1"/>
      <c r="WTS1313" s="1"/>
      <c r="WTT1313" s="1"/>
      <c r="WTU1313" s="1"/>
      <c r="WTV1313" s="1"/>
      <c r="WTW1313" s="1"/>
      <c r="WTX1313" s="1"/>
      <c r="WTY1313" s="1"/>
      <c r="WTZ1313" s="1"/>
      <c r="WUA1313" s="1"/>
      <c r="WUB1313" s="1"/>
      <c r="WUC1313" s="1"/>
      <c r="WUD1313" s="1"/>
      <c r="WUE1313" s="1"/>
      <c r="WUF1313" s="1"/>
      <c r="WUG1313" s="1"/>
      <c r="WUH1313" s="1"/>
      <c r="WUI1313" s="1"/>
      <c r="WUJ1313" s="1"/>
      <c r="WUK1313" s="1"/>
      <c r="WUL1313" s="1"/>
      <c r="WUM1313" s="1"/>
      <c r="WUN1313" s="1"/>
      <c r="WUO1313" s="1"/>
      <c r="WUP1313" s="1"/>
      <c r="WUQ1313" s="1"/>
      <c r="WUR1313" s="1"/>
      <c r="WUS1313" s="1"/>
      <c r="WUT1313" s="1"/>
      <c r="WUU1313" s="1"/>
      <c r="WUV1313" s="1"/>
      <c r="WUW1313" s="1"/>
      <c r="WUX1313" s="1"/>
      <c r="WUY1313" s="1"/>
      <c r="WUZ1313" s="1"/>
      <c r="WVA1313" s="1"/>
      <c r="WVB1313" s="1"/>
      <c r="WVC1313" s="1"/>
      <c r="WVD1313" s="1"/>
      <c r="WVE1313" s="1"/>
      <c r="WVF1313" s="1"/>
      <c r="WVG1313" s="1"/>
      <c r="WVH1313" s="1"/>
      <c r="WVI1313" s="1"/>
      <c r="WVJ1313" s="1"/>
      <c r="WVK1313" s="1"/>
      <c r="WVL1313" s="1"/>
      <c r="WVM1313" s="1"/>
      <c r="WVN1313" s="1"/>
      <c r="WVO1313" s="1"/>
      <c r="WVP1313" s="1"/>
      <c r="WVQ1313" s="1"/>
      <c r="WVR1313" s="1"/>
      <c r="WVS1313" s="1"/>
      <c r="WVT1313" s="1"/>
      <c r="WVU1313" s="1"/>
      <c r="WVV1313" s="1"/>
      <c r="WVW1313" s="1"/>
      <c r="WVX1313" s="1"/>
      <c r="WVY1313" s="1"/>
      <c r="WVZ1313" s="1"/>
      <c r="WWA1313" s="1"/>
    </row>
    <row r="1314" spans="1:16147" s="52" customFormat="1" ht="18" customHeight="1">
      <c r="A1314" s="67"/>
      <c r="B1314" s="22"/>
      <c r="C1314" s="23"/>
      <c r="D1314" s="23"/>
      <c r="E1314" s="23"/>
      <c r="F1314" s="23"/>
      <c r="G1314" s="27"/>
      <c r="H1314" s="960"/>
      <c r="I1314" s="960"/>
      <c r="J1314" s="543"/>
      <c r="K1314" s="930" t="s">
        <v>925</v>
      </c>
      <c r="L1314" s="895"/>
      <c r="M1314" s="544">
        <f>SUM(M1315:M1319)</f>
        <v>2054</v>
      </c>
      <c r="N1314" s="87"/>
      <c r="O1314" s="4"/>
      <c r="P1314" s="39"/>
      <c r="Q1314" s="6"/>
      <c r="R1314" s="6"/>
      <c r="S1314" s="6"/>
      <c r="T1314" s="14">
        <f>SUM(T1315:T1319)</f>
        <v>2054000</v>
      </c>
      <c r="U1314" s="5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  <c r="FY1314" s="1"/>
      <c r="FZ1314" s="1"/>
      <c r="GA1314" s="1"/>
      <c r="GB1314" s="1"/>
      <c r="GC1314" s="1"/>
      <c r="GD1314" s="1"/>
      <c r="GE1314" s="1"/>
      <c r="GF1314" s="1"/>
      <c r="GG1314" s="1"/>
      <c r="GH1314" s="1"/>
      <c r="GI1314" s="1"/>
      <c r="GJ1314" s="1"/>
      <c r="GK1314" s="1"/>
      <c r="GL1314" s="1"/>
      <c r="GM1314" s="1"/>
      <c r="GN1314" s="1"/>
      <c r="GO1314" s="1"/>
      <c r="GP1314" s="1"/>
      <c r="GQ1314" s="1"/>
      <c r="GR1314" s="1"/>
      <c r="GS1314" s="1"/>
      <c r="GT1314" s="1"/>
      <c r="GU1314" s="1"/>
      <c r="GV1314" s="1"/>
      <c r="GW1314" s="1"/>
      <c r="GX1314" s="1"/>
      <c r="GY1314" s="1"/>
      <c r="GZ1314" s="1"/>
      <c r="HA1314" s="1"/>
      <c r="HB1314" s="1"/>
      <c r="HC1314" s="1"/>
      <c r="HD1314" s="1"/>
      <c r="HE1314" s="1"/>
      <c r="HF1314" s="1"/>
      <c r="HG1314" s="1"/>
      <c r="HH1314" s="1"/>
      <c r="HI1314" s="1"/>
      <c r="HJ1314" s="1"/>
      <c r="HK1314" s="1"/>
      <c r="HL1314" s="1"/>
      <c r="HM1314" s="1"/>
      <c r="HN1314" s="1"/>
      <c r="HO1314" s="1"/>
      <c r="HP1314" s="1"/>
      <c r="HQ1314" s="1"/>
      <c r="HR1314" s="1"/>
      <c r="HS1314" s="1"/>
      <c r="HT1314" s="1"/>
      <c r="HU1314" s="1"/>
      <c r="HV1314" s="1"/>
      <c r="HW1314" s="1"/>
      <c r="HX1314" s="1"/>
      <c r="HY1314" s="1"/>
      <c r="HZ1314" s="1"/>
      <c r="IA1314" s="1"/>
      <c r="IB1314" s="1"/>
      <c r="IC1314" s="1"/>
      <c r="ID1314" s="1"/>
      <c r="IE1314" s="1"/>
      <c r="IF1314" s="1"/>
      <c r="IG1314" s="1"/>
      <c r="IH1314" s="1"/>
      <c r="II1314" s="1"/>
      <c r="IJ1314" s="1"/>
      <c r="IK1314" s="1"/>
      <c r="IL1314" s="1"/>
      <c r="IM1314" s="1"/>
      <c r="IN1314" s="1"/>
      <c r="IO1314" s="1"/>
      <c r="IP1314" s="1"/>
      <c r="IQ1314" s="1"/>
      <c r="IR1314" s="1"/>
      <c r="IS1314" s="1"/>
      <c r="IT1314" s="1"/>
      <c r="IU1314" s="1"/>
      <c r="IV1314" s="1"/>
      <c r="IW1314" s="1"/>
      <c r="IX1314" s="1"/>
      <c r="IY1314" s="1"/>
      <c r="IZ1314" s="1"/>
      <c r="JA1314" s="1"/>
      <c r="JB1314" s="1"/>
      <c r="JC1314" s="1"/>
      <c r="JD1314" s="1"/>
      <c r="JE1314" s="1"/>
      <c r="JF1314" s="1"/>
      <c r="JG1314" s="1"/>
      <c r="JH1314" s="1"/>
      <c r="JI1314" s="1"/>
      <c r="JJ1314" s="1"/>
      <c r="JK1314" s="1"/>
      <c r="JL1314" s="1"/>
      <c r="JM1314" s="1"/>
      <c r="JN1314" s="1"/>
      <c r="JO1314" s="1"/>
      <c r="JP1314" s="1"/>
      <c r="JQ1314" s="1"/>
      <c r="JR1314" s="1"/>
      <c r="JS1314" s="1"/>
      <c r="JT1314" s="1"/>
      <c r="JU1314" s="1"/>
      <c r="JV1314" s="1"/>
      <c r="JW1314" s="1"/>
      <c r="JX1314" s="1"/>
      <c r="JY1314" s="1"/>
      <c r="JZ1314" s="1"/>
      <c r="KA1314" s="1"/>
      <c r="KB1314" s="1"/>
      <c r="KC1314" s="1"/>
      <c r="KD1314" s="1"/>
      <c r="KE1314" s="1"/>
      <c r="KF1314" s="1"/>
      <c r="KG1314" s="1"/>
      <c r="KH1314" s="1"/>
      <c r="KI1314" s="1"/>
      <c r="KJ1314" s="1"/>
      <c r="KK1314" s="1"/>
      <c r="KL1314" s="1"/>
      <c r="KM1314" s="1"/>
      <c r="KN1314" s="1"/>
      <c r="KO1314" s="1"/>
      <c r="KP1314" s="1"/>
      <c r="KQ1314" s="1"/>
      <c r="KR1314" s="1"/>
      <c r="KS1314" s="1"/>
      <c r="KT1314" s="1"/>
      <c r="KU1314" s="1"/>
      <c r="KV1314" s="1"/>
      <c r="KW1314" s="1"/>
      <c r="KX1314" s="1"/>
      <c r="KY1314" s="1"/>
      <c r="KZ1314" s="1"/>
      <c r="LA1314" s="1"/>
      <c r="LB1314" s="1"/>
      <c r="LC1314" s="1"/>
      <c r="LD1314" s="1"/>
      <c r="LE1314" s="1"/>
      <c r="LF1314" s="1"/>
      <c r="LG1314" s="1"/>
      <c r="LH1314" s="1"/>
      <c r="LI1314" s="1"/>
      <c r="LJ1314" s="1"/>
      <c r="LK1314" s="1"/>
      <c r="LL1314" s="1"/>
      <c r="LM1314" s="1"/>
      <c r="LN1314" s="1"/>
      <c r="LO1314" s="1"/>
      <c r="LP1314" s="1"/>
      <c r="LQ1314" s="1"/>
      <c r="LR1314" s="1"/>
      <c r="LS1314" s="1"/>
      <c r="LT1314" s="1"/>
      <c r="LU1314" s="1"/>
      <c r="LV1314" s="1"/>
      <c r="LW1314" s="1"/>
      <c r="LX1314" s="1"/>
      <c r="LY1314" s="1"/>
      <c r="LZ1314" s="1"/>
      <c r="MA1314" s="1"/>
      <c r="MB1314" s="1"/>
      <c r="MC1314" s="1"/>
      <c r="MD1314" s="1"/>
      <c r="ME1314" s="1"/>
      <c r="MF1314" s="1"/>
      <c r="MG1314" s="1"/>
      <c r="MH1314" s="1"/>
      <c r="MI1314" s="1"/>
      <c r="MJ1314" s="1"/>
      <c r="MK1314" s="1"/>
      <c r="ML1314" s="1"/>
      <c r="MM1314" s="1"/>
      <c r="MN1314" s="1"/>
      <c r="MO1314" s="1"/>
      <c r="MP1314" s="1"/>
      <c r="MQ1314" s="1"/>
      <c r="MR1314" s="1"/>
      <c r="MS1314" s="1"/>
      <c r="MT1314" s="1"/>
      <c r="MU1314" s="1"/>
      <c r="MV1314" s="1"/>
      <c r="MW1314" s="1"/>
      <c r="MX1314" s="1"/>
      <c r="MY1314" s="1"/>
      <c r="MZ1314" s="1"/>
      <c r="NA1314" s="1"/>
      <c r="NB1314" s="1"/>
      <c r="NC1314" s="1"/>
      <c r="ND1314" s="1"/>
      <c r="NE1314" s="1"/>
      <c r="NF1314" s="1"/>
      <c r="NG1314" s="1"/>
      <c r="NH1314" s="1"/>
      <c r="NI1314" s="1"/>
      <c r="NJ1314" s="1"/>
      <c r="NK1314" s="1"/>
      <c r="NL1314" s="1"/>
      <c r="NM1314" s="1"/>
      <c r="NN1314" s="1"/>
      <c r="NO1314" s="1"/>
      <c r="NP1314" s="1"/>
      <c r="NQ1314" s="1"/>
      <c r="NR1314" s="1"/>
      <c r="NS1314" s="1"/>
      <c r="NT1314" s="1"/>
      <c r="NU1314" s="1"/>
      <c r="NV1314" s="1"/>
      <c r="NW1314" s="1"/>
      <c r="NX1314" s="1"/>
      <c r="NY1314" s="1"/>
      <c r="NZ1314" s="1"/>
      <c r="OA1314" s="1"/>
      <c r="OB1314" s="1"/>
      <c r="OC1314" s="1"/>
      <c r="OD1314" s="1"/>
      <c r="OE1314" s="1"/>
      <c r="OF1314" s="1"/>
      <c r="OG1314" s="1"/>
      <c r="OH1314" s="1"/>
      <c r="OI1314" s="1"/>
      <c r="OJ1314" s="1"/>
      <c r="OK1314" s="1"/>
      <c r="OL1314" s="1"/>
      <c r="OM1314" s="1"/>
      <c r="ON1314" s="1"/>
      <c r="OO1314" s="1"/>
      <c r="OP1314" s="1"/>
      <c r="OQ1314" s="1"/>
      <c r="OR1314" s="1"/>
      <c r="OS1314" s="1"/>
      <c r="OT1314" s="1"/>
      <c r="OU1314" s="1"/>
      <c r="OV1314" s="1"/>
      <c r="OW1314" s="1"/>
      <c r="OX1314" s="1"/>
      <c r="OY1314" s="1"/>
      <c r="OZ1314" s="1"/>
      <c r="PA1314" s="1"/>
      <c r="PB1314" s="1"/>
      <c r="PC1314" s="1"/>
      <c r="PD1314" s="1"/>
      <c r="PE1314" s="1"/>
      <c r="PF1314" s="1"/>
      <c r="PG1314" s="1"/>
      <c r="PH1314" s="1"/>
      <c r="PI1314" s="1"/>
      <c r="PJ1314" s="1"/>
      <c r="PK1314" s="1"/>
      <c r="PL1314" s="1"/>
      <c r="PM1314" s="1"/>
      <c r="PN1314" s="1"/>
      <c r="PO1314" s="1"/>
      <c r="PP1314" s="1"/>
      <c r="PQ1314" s="1"/>
      <c r="PR1314" s="1"/>
      <c r="PS1314" s="1"/>
      <c r="PT1314" s="1"/>
      <c r="PU1314" s="1"/>
      <c r="PV1314" s="1"/>
      <c r="PW1314" s="1"/>
      <c r="PX1314" s="1"/>
      <c r="PY1314" s="1"/>
      <c r="PZ1314" s="1"/>
      <c r="QA1314" s="1"/>
      <c r="QB1314" s="1"/>
      <c r="QC1314" s="1"/>
      <c r="QD1314" s="1"/>
      <c r="QE1314" s="1"/>
      <c r="QF1314" s="1"/>
      <c r="QG1314" s="1"/>
      <c r="QH1314" s="1"/>
      <c r="QI1314" s="1"/>
      <c r="QJ1314" s="1"/>
      <c r="QK1314" s="1"/>
      <c r="QL1314" s="1"/>
      <c r="QM1314" s="1"/>
      <c r="QN1314" s="1"/>
      <c r="QO1314" s="1"/>
      <c r="QP1314" s="1"/>
      <c r="QQ1314" s="1"/>
      <c r="QR1314" s="1"/>
      <c r="QS1314" s="1"/>
      <c r="QT1314" s="1"/>
      <c r="QU1314" s="1"/>
      <c r="QV1314" s="1"/>
      <c r="QW1314" s="1"/>
      <c r="QX1314" s="1"/>
      <c r="QY1314" s="1"/>
      <c r="QZ1314" s="1"/>
      <c r="RA1314" s="1"/>
      <c r="RB1314" s="1"/>
      <c r="RC1314" s="1"/>
      <c r="RD1314" s="1"/>
      <c r="RE1314" s="1"/>
      <c r="RF1314" s="1"/>
      <c r="RG1314" s="1"/>
      <c r="RH1314" s="1"/>
      <c r="RI1314" s="1"/>
      <c r="RJ1314" s="1"/>
      <c r="RK1314" s="1"/>
      <c r="RL1314" s="1"/>
      <c r="RM1314" s="1"/>
      <c r="RN1314" s="1"/>
      <c r="RO1314" s="1"/>
      <c r="RP1314" s="1"/>
      <c r="RQ1314" s="1"/>
      <c r="RR1314" s="1"/>
      <c r="RS1314" s="1"/>
      <c r="RT1314" s="1"/>
      <c r="RU1314" s="1"/>
      <c r="RV1314" s="1"/>
      <c r="RW1314" s="1"/>
      <c r="RX1314" s="1"/>
      <c r="RY1314" s="1"/>
      <c r="RZ1314" s="1"/>
      <c r="SA1314" s="1"/>
      <c r="SB1314" s="1"/>
      <c r="SC1314" s="1"/>
      <c r="SD1314" s="1"/>
      <c r="SE1314" s="1"/>
      <c r="SF1314" s="1"/>
      <c r="SG1314" s="1"/>
      <c r="SH1314" s="1"/>
      <c r="SI1314" s="1"/>
      <c r="SJ1314" s="1"/>
      <c r="SK1314" s="1"/>
      <c r="SL1314" s="1"/>
      <c r="SM1314" s="1"/>
      <c r="SN1314" s="1"/>
      <c r="SO1314" s="1"/>
      <c r="SP1314" s="1"/>
      <c r="SQ1314" s="1"/>
      <c r="SR1314" s="1"/>
      <c r="SS1314" s="1"/>
      <c r="ST1314" s="1"/>
      <c r="SU1314" s="1"/>
      <c r="SV1314" s="1"/>
      <c r="SW1314" s="1"/>
      <c r="SX1314" s="1"/>
      <c r="SY1314" s="1"/>
      <c r="SZ1314" s="1"/>
      <c r="TA1314" s="1"/>
      <c r="TB1314" s="1"/>
      <c r="TC1314" s="1"/>
      <c r="TD1314" s="1"/>
      <c r="TE1314" s="1"/>
      <c r="TF1314" s="1"/>
      <c r="TG1314" s="1"/>
      <c r="TH1314" s="1"/>
      <c r="TI1314" s="1"/>
      <c r="TJ1314" s="1"/>
      <c r="TK1314" s="1"/>
      <c r="TL1314" s="1"/>
      <c r="TM1314" s="1"/>
      <c r="TN1314" s="1"/>
      <c r="TO1314" s="1"/>
      <c r="TP1314" s="1"/>
      <c r="TQ1314" s="1"/>
      <c r="TR1314" s="1"/>
      <c r="TS1314" s="1"/>
      <c r="TT1314" s="1"/>
      <c r="TU1314" s="1"/>
      <c r="TV1314" s="1"/>
      <c r="TW1314" s="1"/>
      <c r="TX1314" s="1"/>
      <c r="TY1314" s="1"/>
      <c r="TZ1314" s="1"/>
      <c r="UA1314" s="1"/>
      <c r="UB1314" s="1"/>
      <c r="UC1314" s="1"/>
      <c r="UD1314" s="1"/>
      <c r="UE1314" s="1"/>
      <c r="UF1314" s="1"/>
      <c r="UG1314" s="1"/>
      <c r="UH1314" s="1"/>
      <c r="UI1314" s="1"/>
      <c r="UJ1314" s="1"/>
      <c r="UK1314" s="1"/>
      <c r="UL1314" s="1"/>
      <c r="UM1314" s="1"/>
      <c r="UN1314" s="1"/>
      <c r="UO1314" s="1"/>
      <c r="UP1314" s="1"/>
      <c r="UQ1314" s="1"/>
      <c r="UR1314" s="1"/>
      <c r="US1314" s="1"/>
      <c r="UT1314" s="1"/>
      <c r="UU1314" s="1"/>
      <c r="UV1314" s="1"/>
      <c r="UW1314" s="1"/>
      <c r="UX1314" s="1"/>
      <c r="UY1314" s="1"/>
      <c r="UZ1314" s="1"/>
      <c r="VA1314" s="1"/>
      <c r="VB1314" s="1"/>
      <c r="VC1314" s="1"/>
      <c r="VD1314" s="1"/>
      <c r="VE1314" s="1"/>
      <c r="VF1314" s="1"/>
      <c r="VG1314" s="1"/>
      <c r="VH1314" s="1"/>
      <c r="VI1314" s="1"/>
      <c r="VJ1314" s="1"/>
      <c r="VK1314" s="1"/>
      <c r="VL1314" s="1"/>
      <c r="VM1314" s="1"/>
      <c r="VN1314" s="1"/>
      <c r="VO1314" s="1"/>
      <c r="VP1314" s="1"/>
      <c r="VQ1314" s="1"/>
      <c r="VR1314" s="1"/>
      <c r="VS1314" s="1"/>
      <c r="VT1314" s="1"/>
      <c r="VU1314" s="1"/>
      <c r="VV1314" s="1"/>
      <c r="VW1314" s="1"/>
      <c r="VX1314" s="1"/>
      <c r="VY1314" s="1"/>
      <c r="VZ1314" s="1"/>
      <c r="WA1314" s="1"/>
      <c r="WB1314" s="1"/>
      <c r="WC1314" s="1"/>
      <c r="WD1314" s="1"/>
      <c r="WE1314" s="1"/>
      <c r="WF1314" s="1"/>
      <c r="WG1314" s="1"/>
      <c r="WH1314" s="1"/>
      <c r="WI1314" s="1"/>
      <c r="WJ1314" s="1"/>
      <c r="WK1314" s="1"/>
      <c r="WL1314" s="1"/>
      <c r="WM1314" s="1"/>
      <c r="WN1314" s="1"/>
      <c r="WO1314" s="1"/>
      <c r="WP1314" s="1"/>
      <c r="WQ1314" s="1"/>
      <c r="WR1314" s="1"/>
      <c r="WS1314" s="1"/>
      <c r="WT1314" s="1"/>
      <c r="WU1314" s="1"/>
      <c r="WV1314" s="1"/>
      <c r="WW1314" s="1"/>
      <c r="WX1314" s="1"/>
      <c r="WY1314" s="1"/>
      <c r="WZ1314" s="1"/>
      <c r="XA1314" s="1"/>
      <c r="XB1314" s="1"/>
      <c r="XC1314" s="1"/>
      <c r="XD1314" s="1"/>
      <c r="XE1314" s="1"/>
      <c r="XF1314" s="1"/>
      <c r="XG1314" s="1"/>
      <c r="XH1314" s="1"/>
      <c r="XI1314" s="1"/>
      <c r="XJ1314" s="1"/>
      <c r="XK1314" s="1"/>
      <c r="XL1314" s="1"/>
      <c r="XM1314" s="1"/>
      <c r="XN1314" s="1"/>
      <c r="XO1314" s="1"/>
      <c r="XP1314" s="1"/>
      <c r="XQ1314" s="1"/>
      <c r="XR1314" s="1"/>
      <c r="XS1314" s="1"/>
      <c r="XT1314" s="1"/>
      <c r="XU1314" s="1"/>
      <c r="XV1314" s="1"/>
      <c r="XW1314" s="1"/>
      <c r="XX1314" s="1"/>
      <c r="XY1314" s="1"/>
      <c r="XZ1314" s="1"/>
      <c r="YA1314" s="1"/>
      <c r="YB1314" s="1"/>
      <c r="YC1314" s="1"/>
      <c r="YD1314" s="1"/>
      <c r="YE1314" s="1"/>
      <c r="YF1314" s="1"/>
      <c r="YG1314" s="1"/>
      <c r="YH1314" s="1"/>
      <c r="YI1314" s="1"/>
      <c r="YJ1314" s="1"/>
      <c r="YK1314" s="1"/>
      <c r="YL1314" s="1"/>
      <c r="YM1314" s="1"/>
      <c r="YN1314" s="1"/>
      <c r="YO1314" s="1"/>
      <c r="YP1314" s="1"/>
      <c r="YQ1314" s="1"/>
      <c r="YR1314" s="1"/>
      <c r="YS1314" s="1"/>
      <c r="YT1314" s="1"/>
      <c r="YU1314" s="1"/>
      <c r="YV1314" s="1"/>
      <c r="YW1314" s="1"/>
      <c r="YX1314" s="1"/>
      <c r="YY1314" s="1"/>
      <c r="YZ1314" s="1"/>
      <c r="ZA1314" s="1"/>
      <c r="ZB1314" s="1"/>
      <c r="ZC1314" s="1"/>
      <c r="ZD1314" s="1"/>
      <c r="ZE1314" s="1"/>
      <c r="ZF1314" s="1"/>
      <c r="ZG1314" s="1"/>
      <c r="ZH1314" s="1"/>
      <c r="ZI1314" s="1"/>
      <c r="ZJ1314" s="1"/>
      <c r="ZK1314" s="1"/>
      <c r="ZL1314" s="1"/>
      <c r="ZM1314" s="1"/>
      <c r="ZN1314" s="1"/>
      <c r="ZO1314" s="1"/>
      <c r="ZP1314" s="1"/>
      <c r="ZQ1314" s="1"/>
      <c r="ZR1314" s="1"/>
      <c r="ZS1314" s="1"/>
      <c r="ZT1314" s="1"/>
      <c r="ZU1314" s="1"/>
      <c r="ZV1314" s="1"/>
      <c r="ZW1314" s="1"/>
      <c r="ZX1314" s="1"/>
      <c r="ZY1314" s="1"/>
      <c r="ZZ1314" s="1"/>
      <c r="AAA1314" s="1"/>
      <c r="AAB1314" s="1"/>
      <c r="AAC1314" s="1"/>
      <c r="AAD1314" s="1"/>
      <c r="AAE1314" s="1"/>
      <c r="AAF1314" s="1"/>
      <c r="AAG1314" s="1"/>
      <c r="AAH1314" s="1"/>
      <c r="AAI1314" s="1"/>
      <c r="AAJ1314" s="1"/>
      <c r="AAK1314" s="1"/>
      <c r="AAL1314" s="1"/>
      <c r="AAM1314" s="1"/>
      <c r="AAN1314" s="1"/>
      <c r="AAO1314" s="1"/>
      <c r="AAP1314" s="1"/>
      <c r="AAQ1314" s="1"/>
      <c r="AAR1314" s="1"/>
      <c r="AAS1314" s="1"/>
      <c r="AAT1314" s="1"/>
      <c r="AAU1314" s="1"/>
      <c r="AAV1314" s="1"/>
      <c r="AAW1314" s="1"/>
      <c r="AAX1314" s="1"/>
      <c r="AAY1314" s="1"/>
      <c r="AAZ1314" s="1"/>
      <c r="ABA1314" s="1"/>
      <c r="ABB1314" s="1"/>
      <c r="ABC1314" s="1"/>
      <c r="ABD1314" s="1"/>
      <c r="ABE1314" s="1"/>
      <c r="ABF1314" s="1"/>
      <c r="ABG1314" s="1"/>
      <c r="ABH1314" s="1"/>
      <c r="ABI1314" s="1"/>
      <c r="ABJ1314" s="1"/>
      <c r="ABK1314" s="1"/>
      <c r="ABL1314" s="1"/>
      <c r="ABM1314" s="1"/>
      <c r="ABN1314" s="1"/>
      <c r="ABO1314" s="1"/>
      <c r="ABP1314" s="1"/>
      <c r="ABQ1314" s="1"/>
      <c r="ABR1314" s="1"/>
      <c r="ABS1314" s="1"/>
      <c r="ABT1314" s="1"/>
      <c r="ABU1314" s="1"/>
      <c r="ABV1314" s="1"/>
      <c r="ABW1314" s="1"/>
      <c r="ABX1314" s="1"/>
      <c r="ABY1314" s="1"/>
      <c r="ABZ1314" s="1"/>
      <c r="ACA1314" s="1"/>
      <c r="ACB1314" s="1"/>
      <c r="ACC1314" s="1"/>
      <c r="ACD1314" s="1"/>
      <c r="ACE1314" s="1"/>
      <c r="ACF1314" s="1"/>
      <c r="ACG1314" s="1"/>
      <c r="ACH1314" s="1"/>
      <c r="ACI1314" s="1"/>
      <c r="ACJ1314" s="1"/>
      <c r="ACK1314" s="1"/>
      <c r="ACL1314" s="1"/>
      <c r="ACM1314" s="1"/>
      <c r="ACN1314" s="1"/>
      <c r="ACO1314" s="1"/>
      <c r="ACP1314" s="1"/>
      <c r="ACQ1314" s="1"/>
      <c r="ACR1314" s="1"/>
      <c r="ACS1314" s="1"/>
      <c r="ACT1314" s="1"/>
      <c r="ACU1314" s="1"/>
      <c r="ACV1314" s="1"/>
      <c r="ACW1314" s="1"/>
      <c r="ACX1314" s="1"/>
      <c r="ACY1314" s="1"/>
      <c r="ACZ1314" s="1"/>
      <c r="ADA1314" s="1"/>
      <c r="ADB1314" s="1"/>
      <c r="ADC1314" s="1"/>
      <c r="ADD1314" s="1"/>
      <c r="ADE1314" s="1"/>
      <c r="ADF1314" s="1"/>
      <c r="ADG1314" s="1"/>
      <c r="ADH1314" s="1"/>
      <c r="ADI1314" s="1"/>
      <c r="ADJ1314" s="1"/>
      <c r="ADK1314" s="1"/>
      <c r="ADL1314" s="1"/>
      <c r="ADM1314" s="1"/>
      <c r="ADN1314" s="1"/>
      <c r="ADO1314" s="1"/>
      <c r="ADP1314" s="1"/>
      <c r="ADQ1314" s="1"/>
      <c r="ADR1314" s="1"/>
      <c r="ADS1314" s="1"/>
      <c r="ADT1314" s="1"/>
      <c r="ADU1314" s="1"/>
      <c r="ADV1314" s="1"/>
      <c r="ADW1314" s="1"/>
      <c r="ADX1314" s="1"/>
      <c r="ADY1314" s="1"/>
      <c r="ADZ1314" s="1"/>
      <c r="AEA1314" s="1"/>
      <c r="AEB1314" s="1"/>
      <c r="AEC1314" s="1"/>
      <c r="AED1314" s="1"/>
      <c r="AEE1314" s="1"/>
      <c r="AEF1314" s="1"/>
      <c r="AEG1314" s="1"/>
      <c r="AEH1314" s="1"/>
      <c r="AEI1314" s="1"/>
      <c r="AEJ1314" s="1"/>
      <c r="AEK1314" s="1"/>
      <c r="AEL1314" s="1"/>
      <c r="AEM1314" s="1"/>
      <c r="AEN1314" s="1"/>
      <c r="AEO1314" s="1"/>
      <c r="AEP1314" s="1"/>
      <c r="AEQ1314" s="1"/>
      <c r="AER1314" s="1"/>
      <c r="AES1314" s="1"/>
      <c r="AET1314" s="1"/>
      <c r="AEU1314" s="1"/>
      <c r="AEV1314" s="1"/>
      <c r="AEW1314" s="1"/>
      <c r="AEX1314" s="1"/>
      <c r="AEY1314" s="1"/>
      <c r="AEZ1314" s="1"/>
      <c r="AFA1314" s="1"/>
      <c r="AFB1314" s="1"/>
      <c r="AFC1314" s="1"/>
      <c r="AFD1314" s="1"/>
      <c r="AFE1314" s="1"/>
      <c r="AFF1314" s="1"/>
      <c r="AFG1314" s="1"/>
      <c r="AFH1314" s="1"/>
      <c r="AFI1314" s="1"/>
      <c r="AFJ1314" s="1"/>
      <c r="AFK1314" s="1"/>
      <c r="AFL1314" s="1"/>
      <c r="AFM1314" s="1"/>
      <c r="AFN1314" s="1"/>
      <c r="AFO1314" s="1"/>
      <c r="AFP1314" s="1"/>
      <c r="AFQ1314" s="1"/>
      <c r="AFR1314" s="1"/>
      <c r="AFS1314" s="1"/>
      <c r="AFT1314" s="1"/>
      <c r="AFU1314" s="1"/>
      <c r="AFV1314" s="1"/>
      <c r="AFW1314" s="1"/>
      <c r="AFX1314" s="1"/>
      <c r="AFY1314" s="1"/>
      <c r="AFZ1314" s="1"/>
      <c r="AGA1314" s="1"/>
      <c r="AGB1314" s="1"/>
      <c r="AGC1314" s="1"/>
      <c r="AGD1314" s="1"/>
      <c r="AGE1314" s="1"/>
      <c r="AGF1314" s="1"/>
      <c r="AGG1314" s="1"/>
      <c r="AGH1314" s="1"/>
      <c r="AGI1314" s="1"/>
      <c r="AGJ1314" s="1"/>
      <c r="AGK1314" s="1"/>
      <c r="AGL1314" s="1"/>
      <c r="AGM1314" s="1"/>
      <c r="AGN1314" s="1"/>
      <c r="AGO1314" s="1"/>
      <c r="AGP1314" s="1"/>
      <c r="AGQ1314" s="1"/>
      <c r="AGR1314" s="1"/>
      <c r="AGS1314" s="1"/>
      <c r="AGT1314" s="1"/>
      <c r="AGU1314" s="1"/>
      <c r="AGV1314" s="1"/>
      <c r="AGW1314" s="1"/>
      <c r="AGX1314" s="1"/>
      <c r="AGY1314" s="1"/>
      <c r="AGZ1314" s="1"/>
      <c r="AHA1314" s="1"/>
      <c r="AHB1314" s="1"/>
      <c r="AHC1314" s="1"/>
      <c r="AHD1314" s="1"/>
      <c r="AHE1314" s="1"/>
      <c r="AHF1314" s="1"/>
      <c r="AHG1314" s="1"/>
      <c r="AHH1314" s="1"/>
      <c r="AHI1314" s="1"/>
      <c r="AHJ1314" s="1"/>
      <c r="AHK1314" s="1"/>
      <c r="AHL1314" s="1"/>
      <c r="AHM1314" s="1"/>
      <c r="AHN1314" s="1"/>
      <c r="AHO1314" s="1"/>
      <c r="AHP1314" s="1"/>
      <c r="AHQ1314" s="1"/>
      <c r="AHR1314" s="1"/>
      <c r="AHS1314" s="1"/>
      <c r="AHT1314" s="1"/>
      <c r="AHU1314" s="1"/>
      <c r="AHV1314" s="1"/>
      <c r="AHW1314" s="1"/>
      <c r="AHX1314" s="1"/>
      <c r="AHY1314" s="1"/>
      <c r="AHZ1314" s="1"/>
      <c r="AIA1314" s="1"/>
      <c r="AIB1314" s="1"/>
      <c r="AIC1314" s="1"/>
      <c r="AID1314" s="1"/>
      <c r="AIE1314" s="1"/>
      <c r="AIF1314" s="1"/>
      <c r="AIG1314" s="1"/>
      <c r="AIH1314" s="1"/>
      <c r="AII1314" s="1"/>
      <c r="AIJ1314" s="1"/>
      <c r="AIK1314" s="1"/>
      <c r="AIL1314" s="1"/>
      <c r="AIM1314" s="1"/>
      <c r="AIN1314" s="1"/>
      <c r="AIO1314" s="1"/>
      <c r="AIP1314" s="1"/>
      <c r="AIQ1314" s="1"/>
      <c r="AIR1314" s="1"/>
      <c r="AIS1314" s="1"/>
      <c r="AIT1314" s="1"/>
      <c r="AIU1314" s="1"/>
      <c r="AIV1314" s="1"/>
      <c r="AIW1314" s="1"/>
      <c r="AIX1314" s="1"/>
      <c r="AIY1314" s="1"/>
      <c r="AIZ1314" s="1"/>
      <c r="AJA1314" s="1"/>
      <c r="AJB1314" s="1"/>
      <c r="AJC1314" s="1"/>
      <c r="AJD1314" s="1"/>
      <c r="AJE1314" s="1"/>
      <c r="AJF1314" s="1"/>
      <c r="AJG1314" s="1"/>
      <c r="AJH1314" s="1"/>
      <c r="AJI1314" s="1"/>
      <c r="AJJ1314" s="1"/>
      <c r="AJK1314" s="1"/>
      <c r="AJL1314" s="1"/>
      <c r="AJM1314" s="1"/>
      <c r="AJN1314" s="1"/>
      <c r="AJO1314" s="1"/>
      <c r="AJP1314" s="1"/>
      <c r="AJQ1314" s="1"/>
      <c r="AJR1314" s="1"/>
      <c r="AJS1314" s="1"/>
      <c r="AJT1314" s="1"/>
      <c r="AJU1314" s="1"/>
      <c r="AJV1314" s="1"/>
      <c r="AJW1314" s="1"/>
      <c r="AJX1314" s="1"/>
      <c r="AJY1314" s="1"/>
      <c r="AJZ1314" s="1"/>
      <c r="AKA1314" s="1"/>
      <c r="AKB1314" s="1"/>
      <c r="AKC1314" s="1"/>
      <c r="AKD1314" s="1"/>
      <c r="AKE1314" s="1"/>
      <c r="AKF1314" s="1"/>
      <c r="AKG1314" s="1"/>
      <c r="AKH1314" s="1"/>
      <c r="AKI1314" s="1"/>
      <c r="AKJ1314" s="1"/>
      <c r="AKK1314" s="1"/>
      <c r="AKL1314" s="1"/>
      <c r="AKM1314" s="1"/>
      <c r="AKN1314" s="1"/>
      <c r="AKO1314" s="1"/>
      <c r="AKP1314" s="1"/>
      <c r="AKQ1314" s="1"/>
      <c r="AKR1314" s="1"/>
      <c r="AKS1314" s="1"/>
      <c r="AKT1314" s="1"/>
      <c r="AKU1314" s="1"/>
      <c r="AKV1314" s="1"/>
      <c r="AKW1314" s="1"/>
      <c r="AKX1314" s="1"/>
      <c r="AKY1314" s="1"/>
      <c r="AKZ1314" s="1"/>
      <c r="ALA1314" s="1"/>
      <c r="ALB1314" s="1"/>
      <c r="ALC1314" s="1"/>
      <c r="ALD1314" s="1"/>
      <c r="ALE1314" s="1"/>
      <c r="ALF1314" s="1"/>
      <c r="ALG1314" s="1"/>
      <c r="ALH1314" s="1"/>
      <c r="ALI1314" s="1"/>
      <c r="ALJ1314" s="1"/>
      <c r="ALK1314" s="1"/>
      <c r="ALL1314" s="1"/>
      <c r="ALM1314" s="1"/>
      <c r="ALN1314" s="1"/>
      <c r="ALO1314" s="1"/>
      <c r="ALP1314" s="1"/>
      <c r="ALQ1314" s="1"/>
      <c r="ALR1314" s="1"/>
      <c r="ALS1314" s="1"/>
      <c r="ALT1314" s="1"/>
      <c r="ALU1314" s="1"/>
      <c r="ALV1314" s="1"/>
      <c r="ALW1314" s="1"/>
      <c r="ALX1314" s="1"/>
      <c r="ALY1314" s="1"/>
      <c r="ALZ1314" s="1"/>
      <c r="AMA1314" s="1"/>
      <c r="AMB1314" s="1"/>
      <c r="AMC1314" s="1"/>
      <c r="AMD1314" s="1"/>
      <c r="AME1314" s="1"/>
      <c r="AMF1314" s="1"/>
      <c r="AMG1314" s="1"/>
      <c r="AMH1314" s="1"/>
      <c r="AMI1314" s="1"/>
      <c r="AMJ1314" s="1"/>
      <c r="AMK1314" s="1"/>
      <c r="AML1314" s="1"/>
      <c r="AMM1314" s="1"/>
      <c r="AMN1314" s="1"/>
      <c r="AMO1314" s="1"/>
      <c r="AMP1314" s="1"/>
      <c r="AMQ1314" s="1"/>
      <c r="AMR1314" s="1"/>
      <c r="AMS1314" s="1"/>
      <c r="AMT1314" s="1"/>
      <c r="AMU1314" s="1"/>
      <c r="AMV1314" s="1"/>
      <c r="AMW1314" s="1"/>
      <c r="AMX1314" s="1"/>
      <c r="AMY1314" s="1"/>
      <c r="AMZ1314" s="1"/>
      <c r="ANA1314" s="1"/>
      <c r="ANB1314" s="1"/>
      <c r="ANC1314" s="1"/>
      <c r="AND1314" s="1"/>
      <c r="ANE1314" s="1"/>
      <c r="ANF1314" s="1"/>
      <c r="ANG1314" s="1"/>
      <c r="ANH1314" s="1"/>
      <c r="ANI1314" s="1"/>
      <c r="ANJ1314" s="1"/>
      <c r="ANK1314" s="1"/>
      <c r="ANL1314" s="1"/>
      <c r="ANM1314" s="1"/>
      <c r="ANN1314" s="1"/>
      <c r="ANO1314" s="1"/>
      <c r="ANP1314" s="1"/>
      <c r="ANQ1314" s="1"/>
      <c r="ANR1314" s="1"/>
      <c r="ANS1314" s="1"/>
      <c r="ANT1314" s="1"/>
      <c r="ANU1314" s="1"/>
      <c r="ANV1314" s="1"/>
      <c r="ANW1314" s="1"/>
      <c r="ANX1314" s="1"/>
      <c r="ANY1314" s="1"/>
      <c r="ANZ1314" s="1"/>
      <c r="AOA1314" s="1"/>
      <c r="AOB1314" s="1"/>
      <c r="AOC1314" s="1"/>
      <c r="AOD1314" s="1"/>
      <c r="AOE1314" s="1"/>
      <c r="AOF1314" s="1"/>
      <c r="AOG1314" s="1"/>
      <c r="AOH1314" s="1"/>
      <c r="AOI1314" s="1"/>
      <c r="AOJ1314" s="1"/>
      <c r="AOK1314" s="1"/>
      <c r="AOL1314" s="1"/>
      <c r="AOM1314" s="1"/>
      <c r="AON1314" s="1"/>
      <c r="AOO1314" s="1"/>
      <c r="AOP1314" s="1"/>
      <c r="AOQ1314" s="1"/>
      <c r="AOR1314" s="1"/>
      <c r="AOS1314" s="1"/>
      <c r="AOT1314" s="1"/>
      <c r="AOU1314" s="1"/>
      <c r="AOV1314" s="1"/>
      <c r="AOW1314" s="1"/>
      <c r="AOX1314" s="1"/>
      <c r="AOY1314" s="1"/>
      <c r="AOZ1314" s="1"/>
      <c r="APA1314" s="1"/>
      <c r="APB1314" s="1"/>
      <c r="APC1314" s="1"/>
      <c r="APD1314" s="1"/>
      <c r="APE1314" s="1"/>
      <c r="APF1314" s="1"/>
      <c r="APG1314" s="1"/>
      <c r="APH1314" s="1"/>
      <c r="API1314" s="1"/>
      <c r="APJ1314" s="1"/>
      <c r="APK1314" s="1"/>
      <c r="APL1314" s="1"/>
      <c r="APM1314" s="1"/>
      <c r="APN1314" s="1"/>
      <c r="APO1314" s="1"/>
      <c r="APP1314" s="1"/>
      <c r="APQ1314" s="1"/>
      <c r="APR1314" s="1"/>
      <c r="APS1314" s="1"/>
      <c r="APT1314" s="1"/>
      <c r="APU1314" s="1"/>
      <c r="APV1314" s="1"/>
      <c r="APW1314" s="1"/>
      <c r="APX1314" s="1"/>
      <c r="APY1314" s="1"/>
      <c r="APZ1314" s="1"/>
      <c r="AQA1314" s="1"/>
      <c r="AQB1314" s="1"/>
      <c r="AQC1314" s="1"/>
      <c r="AQD1314" s="1"/>
      <c r="AQE1314" s="1"/>
      <c r="AQF1314" s="1"/>
      <c r="AQG1314" s="1"/>
      <c r="AQH1314" s="1"/>
      <c r="AQI1314" s="1"/>
      <c r="AQJ1314" s="1"/>
      <c r="AQK1314" s="1"/>
      <c r="AQL1314" s="1"/>
      <c r="AQM1314" s="1"/>
      <c r="AQN1314" s="1"/>
      <c r="AQO1314" s="1"/>
      <c r="AQP1314" s="1"/>
      <c r="AQQ1314" s="1"/>
      <c r="AQR1314" s="1"/>
      <c r="AQS1314" s="1"/>
      <c r="AQT1314" s="1"/>
      <c r="AQU1314" s="1"/>
      <c r="AQV1314" s="1"/>
      <c r="AQW1314" s="1"/>
      <c r="AQX1314" s="1"/>
      <c r="AQY1314" s="1"/>
      <c r="AQZ1314" s="1"/>
      <c r="ARA1314" s="1"/>
      <c r="ARB1314" s="1"/>
      <c r="ARC1314" s="1"/>
      <c r="ARD1314" s="1"/>
      <c r="ARE1314" s="1"/>
      <c r="ARF1314" s="1"/>
      <c r="ARG1314" s="1"/>
      <c r="ARH1314" s="1"/>
      <c r="ARI1314" s="1"/>
      <c r="ARJ1314" s="1"/>
      <c r="ARK1314" s="1"/>
      <c r="ARL1314" s="1"/>
      <c r="ARM1314" s="1"/>
      <c r="ARN1314" s="1"/>
      <c r="ARO1314" s="1"/>
      <c r="ARP1314" s="1"/>
      <c r="ARQ1314" s="1"/>
      <c r="ARR1314" s="1"/>
      <c r="ARS1314" s="1"/>
      <c r="ART1314" s="1"/>
      <c r="ARU1314" s="1"/>
      <c r="ARV1314" s="1"/>
      <c r="ARW1314" s="1"/>
      <c r="ARX1314" s="1"/>
      <c r="ARY1314" s="1"/>
      <c r="ARZ1314" s="1"/>
      <c r="ASA1314" s="1"/>
      <c r="ASB1314" s="1"/>
      <c r="ASC1314" s="1"/>
      <c r="ASD1314" s="1"/>
      <c r="ASE1314" s="1"/>
      <c r="ASF1314" s="1"/>
      <c r="ASG1314" s="1"/>
      <c r="ASH1314" s="1"/>
      <c r="ASI1314" s="1"/>
      <c r="ASJ1314" s="1"/>
      <c r="ASK1314" s="1"/>
      <c r="ASL1314" s="1"/>
      <c r="ASM1314" s="1"/>
      <c r="ASN1314" s="1"/>
      <c r="ASO1314" s="1"/>
      <c r="ASP1314" s="1"/>
      <c r="ASQ1314" s="1"/>
      <c r="ASR1314" s="1"/>
      <c r="ASS1314" s="1"/>
      <c r="AST1314" s="1"/>
      <c r="ASU1314" s="1"/>
      <c r="ASV1314" s="1"/>
      <c r="ASW1314" s="1"/>
      <c r="ASX1314" s="1"/>
      <c r="ASY1314" s="1"/>
      <c r="ASZ1314" s="1"/>
      <c r="ATA1314" s="1"/>
      <c r="ATB1314" s="1"/>
      <c r="ATC1314" s="1"/>
      <c r="ATD1314" s="1"/>
      <c r="ATE1314" s="1"/>
      <c r="ATF1314" s="1"/>
      <c r="ATG1314" s="1"/>
      <c r="ATH1314" s="1"/>
      <c r="ATI1314" s="1"/>
      <c r="ATJ1314" s="1"/>
      <c r="ATK1314" s="1"/>
      <c r="ATL1314" s="1"/>
      <c r="ATM1314" s="1"/>
      <c r="ATN1314" s="1"/>
      <c r="ATO1314" s="1"/>
      <c r="ATP1314" s="1"/>
      <c r="ATQ1314" s="1"/>
      <c r="ATR1314" s="1"/>
      <c r="ATS1314" s="1"/>
      <c r="ATT1314" s="1"/>
      <c r="ATU1314" s="1"/>
      <c r="ATV1314" s="1"/>
      <c r="ATW1314" s="1"/>
      <c r="ATX1314" s="1"/>
      <c r="ATY1314" s="1"/>
      <c r="ATZ1314" s="1"/>
      <c r="AUA1314" s="1"/>
      <c r="AUB1314" s="1"/>
      <c r="AUC1314" s="1"/>
      <c r="AUD1314" s="1"/>
      <c r="AUE1314" s="1"/>
      <c r="AUF1314" s="1"/>
      <c r="AUG1314" s="1"/>
      <c r="AUH1314" s="1"/>
      <c r="AUI1314" s="1"/>
      <c r="AUJ1314" s="1"/>
      <c r="AUK1314" s="1"/>
      <c r="AUL1314" s="1"/>
      <c r="AUM1314" s="1"/>
      <c r="AUN1314" s="1"/>
      <c r="AUO1314" s="1"/>
      <c r="AUP1314" s="1"/>
      <c r="AUQ1314" s="1"/>
      <c r="AUR1314" s="1"/>
      <c r="AUS1314" s="1"/>
      <c r="AUT1314" s="1"/>
      <c r="AUU1314" s="1"/>
      <c r="AUV1314" s="1"/>
      <c r="AUW1314" s="1"/>
      <c r="AUX1314" s="1"/>
      <c r="AUY1314" s="1"/>
      <c r="AUZ1314" s="1"/>
      <c r="AVA1314" s="1"/>
      <c r="AVB1314" s="1"/>
      <c r="AVC1314" s="1"/>
      <c r="AVD1314" s="1"/>
      <c r="AVE1314" s="1"/>
      <c r="AVF1314" s="1"/>
      <c r="AVG1314" s="1"/>
      <c r="AVH1314" s="1"/>
      <c r="AVI1314" s="1"/>
      <c r="AVJ1314" s="1"/>
      <c r="AVK1314" s="1"/>
      <c r="AVL1314" s="1"/>
      <c r="AVM1314" s="1"/>
      <c r="AVN1314" s="1"/>
      <c r="AVO1314" s="1"/>
      <c r="AVP1314" s="1"/>
      <c r="AVQ1314" s="1"/>
      <c r="AVR1314" s="1"/>
      <c r="AVS1314" s="1"/>
      <c r="AVT1314" s="1"/>
      <c r="AVU1314" s="1"/>
      <c r="AVV1314" s="1"/>
      <c r="AVW1314" s="1"/>
      <c r="AVX1314" s="1"/>
      <c r="AVY1314" s="1"/>
      <c r="AVZ1314" s="1"/>
      <c r="AWA1314" s="1"/>
      <c r="AWB1314" s="1"/>
      <c r="AWC1314" s="1"/>
      <c r="AWD1314" s="1"/>
      <c r="AWE1314" s="1"/>
      <c r="AWF1314" s="1"/>
      <c r="AWG1314" s="1"/>
      <c r="AWH1314" s="1"/>
      <c r="AWI1314" s="1"/>
      <c r="AWJ1314" s="1"/>
      <c r="AWK1314" s="1"/>
      <c r="AWL1314" s="1"/>
      <c r="AWM1314" s="1"/>
      <c r="AWN1314" s="1"/>
      <c r="AWO1314" s="1"/>
      <c r="AWP1314" s="1"/>
      <c r="AWQ1314" s="1"/>
      <c r="AWR1314" s="1"/>
      <c r="AWS1314" s="1"/>
      <c r="AWT1314" s="1"/>
      <c r="AWU1314" s="1"/>
      <c r="AWV1314" s="1"/>
      <c r="AWW1314" s="1"/>
      <c r="AWX1314" s="1"/>
      <c r="AWY1314" s="1"/>
      <c r="AWZ1314" s="1"/>
      <c r="AXA1314" s="1"/>
      <c r="AXB1314" s="1"/>
      <c r="AXC1314" s="1"/>
      <c r="AXD1314" s="1"/>
      <c r="AXE1314" s="1"/>
      <c r="AXF1314" s="1"/>
      <c r="AXG1314" s="1"/>
      <c r="AXH1314" s="1"/>
      <c r="AXI1314" s="1"/>
      <c r="AXJ1314" s="1"/>
      <c r="AXK1314" s="1"/>
      <c r="AXL1314" s="1"/>
      <c r="AXM1314" s="1"/>
      <c r="AXN1314" s="1"/>
      <c r="AXO1314" s="1"/>
      <c r="AXP1314" s="1"/>
      <c r="AXQ1314" s="1"/>
      <c r="AXR1314" s="1"/>
      <c r="AXS1314" s="1"/>
      <c r="AXT1314" s="1"/>
      <c r="AXU1314" s="1"/>
      <c r="AXV1314" s="1"/>
      <c r="AXW1314" s="1"/>
      <c r="AXX1314" s="1"/>
      <c r="AXY1314" s="1"/>
      <c r="AXZ1314" s="1"/>
      <c r="AYA1314" s="1"/>
      <c r="AYB1314" s="1"/>
      <c r="AYC1314" s="1"/>
      <c r="AYD1314" s="1"/>
      <c r="AYE1314" s="1"/>
      <c r="AYF1314" s="1"/>
      <c r="AYG1314" s="1"/>
      <c r="AYH1314" s="1"/>
      <c r="AYI1314" s="1"/>
      <c r="AYJ1314" s="1"/>
      <c r="AYK1314" s="1"/>
      <c r="AYL1314" s="1"/>
      <c r="AYM1314" s="1"/>
      <c r="AYN1314" s="1"/>
      <c r="AYO1314" s="1"/>
      <c r="AYP1314" s="1"/>
      <c r="AYQ1314" s="1"/>
      <c r="AYR1314" s="1"/>
      <c r="AYS1314" s="1"/>
      <c r="AYT1314" s="1"/>
      <c r="AYU1314" s="1"/>
      <c r="AYV1314" s="1"/>
      <c r="AYW1314" s="1"/>
      <c r="AYX1314" s="1"/>
      <c r="AYY1314" s="1"/>
      <c r="AYZ1314" s="1"/>
      <c r="AZA1314" s="1"/>
      <c r="AZB1314" s="1"/>
      <c r="AZC1314" s="1"/>
      <c r="AZD1314" s="1"/>
      <c r="AZE1314" s="1"/>
      <c r="AZF1314" s="1"/>
      <c r="AZG1314" s="1"/>
      <c r="AZH1314" s="1"/>
      <c r="AZI1314" s="1"/>
      <c r="AZJ1314" s="1"/>
      <c r="AZK1314" s="1"/>
      <c r="AZL1314" s="1"/>
      <c r="AZM1314" s="1"/>
      <c r="AZN1314" s="1"/>
      <c r="AZO1314" s="1"/>
      <c r="AZP1314" s="1"/>
      <c r="AZQ1314" s="1"/>
      <c r="AZR1314" s="1"/>
      <c r="AZS1314" s="1"/>
      <c r="AZT1314" s="1"/>
      <c r="AZU1314" s="1"/>
      <c r="AZV1314" s="1"/>
      <c r="AZW1314" s="1"/>
      <c r="AZX1314" s="1"/>
      <c r="AZY1314" s="1"/>
      <c r="AZZ1314" s="1"/>
      <c r="BAA1314" s="1"/>
      <c r="BAB1314" s="1"/>
      <c r="BAC1314" s="1"/>
      <c r="BAD1314" s="1"/>
      <c r="BAE1314" s="1"/>
      <c r="BAF1314" s="1"/>
      <c r="BAG1314" s="1"/>
      <c r="BAH1314" s="1"/>
      <c r="BAI1314" s="1"/>
      <c r="BAJ1314" s="1"/>
      <c r="BAK1314" s="1"/>
      <c r="BAL1314" s="1"/>
      <c r="BAM1314" s="1"/>
      <c r="BAN1314" s="1"/>
      <c r="BAO1314" s="1"/>
      <c r="BAP1314" s="1"/>
      <c r="BAQ1314" s="1"/>
      <c r="BAR1314" s="1"/>
      <c r="BAS1314" s="1"/>
      <c r="BAT1314" s="1"/>
      <c r="BAU1314" s="1"/>
      <c r="BAV1314" s="1"/>
      <c r="BAW1314" s="1"/>
      <c r="BAX1314" s="1"/>
      <c r="BAY1314" s="1"/>
      <c r="BAZ1314" s="1"/>
      <c r="BBA1314" s="1"/>
      <c r="BBB1314" s="1"/>
      <c r="BBC1314" s="1"/>
      <c r="BBD1314" s="1"/>
      <c r="BBE1314" s="1"/>
      <c r="BBF1314" s="1"/>
      <c r="BBG1314" s="1"/>
      <c r="BBH1314" s="1"/>
      <c r="BBI1314" s="1"/>
      <c r="BBJ1314" s="1"/>
      <c r="BBK1314" s="1"/>
      <c r="BBL1314" s="1"/>
      <c r="BBM1314" s="1"/>
      <c r="BBN1314" s="1"/>
      <c r="BBO1314" s="1"/>
      <c r="BBP1314" s="1"/>
      <c r="BBQ1314" s="1"/>
      <c r="BBR1314" s="1"/>
      <c r="BBS1314" s="1"/>
      <c r="BBT1314" s="1"/>
      <c r="BBU1314" s="1"/>
      <c r="BBV1314" s="1"/>
      <c r="BBW1314" s="1"/>
      <c r="BBX1314" s="1"/>
      <c r="BBY1314" s="1"/>
      <c r="BBZ1314" s="1"/>
      <c r="BCA1314" s="1"/>
      <c r="BCB1314" s="1"/>
      <c r="BCC1314" s="1"/>
      <c r="BCD1314" s="1"/>
      <c r="BCE1314" s="1"/>
      <c r="BCF1314" s="1"/>
      <c r="BCG1314" s="1"/>
      <c r="BCH1314" s="1"/>
      <c r="BCI1314" s="1"/>
      <c r="BCJ1314" s="1"/>
      <c r="BCK1314" s="1"/>
      <c r="BCL1314" s="1"/>
      <c r="BCM1314" s="1"/>
      <c r="BCN1314" s="1"/>
      <c r="BCO1314" s="1"/>
      <c r="BCP1314" s="1"/>
      <c r="BCQ1314" s="1"/>
      <c r="BCR1314" s="1"/>
      <c r="BCS1314" s="1"/>
      <c r="BCT1314" s="1"/>
      <c r="BCU1314" s="1"/>
      <c r="BCV1314" s="1"/>
      <c r="BCW1314" s="1"/>
      <c r="BCX1314" s="1"/>
      <c r="BCY1314" s="1"/>
      <c r="BCZ1314" s="1"/>
      <c r="BDA1314" s="1"/>
      <c r="BDB1314" s="1"/>
      <c r="BDC1314" s="1"/>
      <c r="BDD1314" s="1"/>
      <c r="BDE1314" s="1"/>
      <c r="BDF1314" s="1"/>
      <c r="BDG1314" s="1"/>
      <c r="BDH1314" s="1"/>
      <c r="BDI1314" s="1"/>
      <c r="BDJ1314" s="1"/>
      <c r="BDK1314" s="1"/>
      <c r="BDL1314" s="1"/>
      <c r="BDM1314" s="1"/>
      <c r="BDN1314" s="1"/>
      <c r="BDO1314" s="1"/>
      <c r="BDP1314" s="1"/>
      <c r="BDQ1314" s="1"/>
      <c r="BDR1314" s="1"/>
      <c r="BDS1314" s="1"/>
      <c r="BDT1314" s="1"/>
      <c r="BDU1314" s="1"/>
      <c r="BDV1314" s="1"/>
      <c r="BDW1314" s="1"/>
      <c r="BDX1314" s="1"/>
      <c r="BDY1314" s="1"/>
      <c r="BDZ1314" s="1"/>
      <c r="BEA1314" s="1"/>
      <c r="BEB1314" s="1"/>
      <c r="BEC1314" s="1"/>
      <c r="BED1314" s="1"/>
      <c r="BEE1314" s="1"/>
      <c r="BEF1314" s="1"/>
      <c r="BEG1314" s="1"/>
      <c r="BEH1314" s="1"/>
      <c r="BEI1314" s="1"/>
      <c r="BEJ1314" s="1"/>
      <c r="BEK1314" s="1"/>
      <c r="BEL1314" s="1"/>
      <c r="BEM1314" s="1"/>
      <c r="BEN1314" s="1"/>
      <c r="BEO1314" s="1"/>
      <c r="BEP1314" s="1"/>
      <c r="BEQ1314" s="1"/>
      <c r="BER1314" s="1"/>
      <c r="BES1314" s="1"/>
      <c r="BET1314" s="1"/>
      <c r="BEU1314" s="1"/>
      <c r="BEV1314" s="1"/>
      <c r="BEW1314" s="1"/>
      <c r="BEX1314" s="1"/>
      <c r="BEY1314" s="1"/>
      <c r="BEZ1314" s="1"/>
      <c r="BFA1314" s="1"/>
      <c r="BFB1314" s="1"/>
      <c r="BFC1314" s="1"/>
      <c r="BFD1314" s="1"/>
      <c r="BFE1314" s="1"/>
      <c r="BFF1314" s="1"/>
      <c r="BFG1314" s="1"/>
      <c r="BFH1314" s="1"/>
      <c r="BFI1314" s="1"/>
      <c r="BFJ1314" s="1"/>
      <c r="BFK1314" s="1"/>
      <c r="BFL1314" s="1"/>
      <c r="BFM1314" s="1"/>
      <c r="BFN1314" s="1"/>
      <c r="BFO1314" s="1"/>
      <c r="BFP1314" s="1"/>
      <c r="BFQ1314" s="1"/>
      <c r="BFR1314" s="1"/>
      <c r="BFS1314" s="1"/>
      <c r="BFT1314" s="1"/>
      <c r="BFU1314" s="1"/>
      <c r="BFV1314" s="1"/>
      <c r="BFW1314" s="1"/>
      <c r="BFX1314" s="1"/>
      <c r="BFY1314" s="1"/>
      <c r="BFZ1314" s="1"/>
      <c r="BGA1314" s="1"/>
      <c r="BGB1314" s="1"/>
      <c r="BGC1314" s="1"/>
      <c r="BGD1314" s="1"/>
      <c r="BGE1314" s="1"/>
      <c r="BGF1314" s="1"/>
      <c r="BGG1314" s="1"/>
      <c r="BGH1314" s="1"/>
      <c r="BGI1314" s="1"/>
      <c r="BGJ1314" s="1"/>
      <c r="BGK1314" s="1"/>
      <c r="BGL1314" s="1"/>
      <c r="BGM1314" s="1"/>
      <c r="BGN1314" s="1"/>
      <c r="BGO1314" s="1"/>
      <c r="BGP1314" s="1"/>
      <c r="BGQ1314" s="1"/>
      <c r="BGR1314" s="1"/>
      <c r="BGS1314" s="1"/>
      <c r="BGT1314" s="1"/>
      <c r="BGU1314" s="1"/>
      <c r="BGV1314" s="1"/>
      <c r="BGW1314" s="1"/>
      <c r="BGX1314" s="1"/>
      <c r="BGY1314" s="1"/>
      <c r="BGZ1314" s="1"/>
      <c r="BHA1314" s="1"/>
      <c r="BHB1314" s="1"/>
      <c r="BHC1314" s="1"/>
      <c r="BHD1314" s="1"/>
      <c r="BHE1314" s="1"/>
      <c r="BHF1314" s="1"/>
      <c r="BHG1314" s="1"/>
      <c r="BHH1314" s="1"/>
      <c r="BHI1314" s="1"/>
      <c r="BHJ1314" s="1"/>
      <c r="BHK1314" s="1"/>
      <c r="BHL1314" s="1"/>
      <c r="BHM1314" s="1"/>
      <c r="BHN1314" s="1"/>
      <c r="BHO1314" s="1"/>
      <c r="BHP1314" s="1"/>
      <c r="BHQ1314" s="1"/>
      <c r="BHR1314" s="1"/>
      <c r="BHS1314" s="1"/>
      <c r="BHT1314" s="1"/>
      <c r="BHU1314" s="1"/>
      <c r="BHV1314" s="1"/>
      <c r="BHW1314" s="1"/>
      <c r="BHX1314" s="1"/>
      <c r="BHY1314" s="1"/>
      <c r="BHZ1314" s="1"/>
      <c r="BIA1314" s="1"/>
      <c r="BIB1314" s="1"/>
      <c r="BIC1314" s="1"/>
      <c r="BID1314" s="1"/>
      <c r="BIE1314" s="1"/>
      <c r="BIF1314" s="1"/>
      <c r="BIG1314" s="1"/>
      <c r="BIH1314" s="1"/>
      <c r="BII1314" s="1"/>
      <c r="BIJ1314" s="1"/>
      <c r="BIK1314" s="1"/>
      <c r="BIL1314" s="1"/>
      <c r="BIM1314" s="1"/>
      <c r="BIN1314" s="1"/>
      <c r="BIO1314" s="1"/>
      <c r="BIP1314" s="1"/>
      <c r="BIQ1314" s="1"/>
      <c r="BIR1314" s="1"/>
      <c r="BIS1314" s="1"/>
      <c r="BIT1314" s="1"/>
      <c r="BIU1314" s="1"/>
      <c r="BIV1314" s="1"/>
      <c r="BIW1314" s="1"/>
      <c r="BIX1314" s="1"/>
      <c r="BIY1314" s="1"/>
      <c r="BIZ1314" s="1"/>
      <c r="BJA1314" s="1"/>
      <c r="BJB1314" s="1"/>
      <c r="BJC1314" s="1"/>
      <c r="BJD1314" s="1"/>
      <c r="BJE1314" s="1"/>
      <c r="BJF1314" s="1"/>
      <c r="BJG1314" s="1"/>
      <c r="BJH1314" s="1"/>
      <c r="BJI1314" s="1"/>
      <c r="BJJ1314" s="1"/>
      <c r="BJK1314" s="1"/>
      <c r="BJL1314" s="1"/>
      <c r="BJM1314" s="1"/>
      <c r="BJN1314" s="1"/>
      <c r="BJO1314" s="1"/>
      <c r="BJP1314" s="1"/>
      <c r="BJQ1314" s="1"/>
      <c r="BJR1314" s="1"/>
      <c r="BJS1314" s="1"/>
      <c r="BJT1314" s="1"/>
      <c r="BJU1314" s="1"/>
      <c r="BJV1314" s="1"/>
      <c r="BJW1314" s="1"/>
      <c r="BJX1314" s="1"/>
      <c r="BJY1314" s="1"/>
      <c r="BJZ1314" s="1"/>
      <c r="BKA1314" s="1"/>
      <c r="BKB1314" s="1"/>
      <c r="BKC1314" s="1"/>
      <c r="BKD1314" s="1"/>
      <c r="BKE1314" s="1"/>
      <c r="BKF1314" s="1"/>
      <c r="BKG1314" s="1"/>
      <c r="BKH1314" s="1"/>
      <c r="BKI1314" s="1"/>
      <c r="BKJ1314" s="1"/>
      <c r="BKK1314" s="1"/>
      <c r="BKL1314" s="1"/>
      <c r="BKM1314" s="1"/>
      <c r="BKN1314" s="1"/>
      <c r="BKO1314" s="1"/>
      <c r="BKP1314" s="1"/>
      <c r="BKQ1314" s="1"/>
      <c r="BKR1314" s="1"/>
      <c r="BKS1314" s="1"/>
      <c r="BKT1314" s="1"/>
      <c r="BKU1314" s="1"/>
      <c r="BKV1314" s="1"/>
      <c r="BKW1314" s="1"/>
      <c r="BKX1314" s="1"/>
      <c r="BKY1314" s="1"/>
      <c r="BKZ1314" s="1"/>
      <c r="BLA1314" s="1"/>
      <c r="BLB1314" s="1"/>
      <c r="BLC1314" s="1"/>
      <c r="BLD1314" s="1"/>
      <c r="BLE1314" s="1"/>
      <c r="BLF1314" s="1"/>
      <c r="BLG1314" s="1"/>
      <c r="BLH1314" s="1"/>
      <c r="BLI1314" s="1"/>
      <c r="BLJ1314" s="1"/>
      <c r="BLK1314" s="1"/>
      <c r="BLL1314" s="1"/>
      <c r="BLM1314" s="1"/>
      <c r="BLN1314" s="1"/>
      <c r="BLO1314" s="1"/>
      <c r="BLP1314" s="1"/>
      <c r="BLQ1314" s="1"/>
      <c r="BLR1314" s="1"/>
      <c r="BLS1314" s="1"/>
      <c r="BLT1314" s="1"/>
      <c r="BLU1314" s="1"/>
      <c r="BLV1314" s="1"/>
      <c r="BLW1314" s="1"/>
      <c r="BLX1314" s="1"/>
      <c r="BLY1314" s="1"/>
      <c r="BLZ1314" s="1"/>
      <c r="BMA1314" s="1"/>
      <c r="BMB1314" s="1"/>
      <c r="BMC1314" s="1"/>
      <c r="BMD1314" s="1"/>
      <c r="BME1314" s="1"/>
      <c r="BMF1314" s="1"/>
      <c r="BMG1314" s="1"/>
      <c r="BMH1314" s="1"/>
      <c r="BMI1314" s="1"/>
      <c r="BMJ1314" s="1"/>
      <c r="BMK1314" s="1"/>
      <c r="BML1314" s="1"/>
      <c r="BMM1314" s="1"/>
      <c r="BMN1314" s="1"/>
      <c r="BMO1314" s="1"/>
      <c r="BMP1314" s="1"/>
      <c r="BMQ1314" s="1"/>
      <c r="BMR1314" s="1"/>
      <c r="BMS1314" s="1"/>
      <c r="BMT1314" s="1"/>
      <c r="BMU1314" s="1"/>
      <c r="BMV1314" s="1"/>
      <c r="BMW1314" s="1"/>
      <c r="BMX1314" s="1"/>
      <c r="BMY1314" s="1"/>
      <c r="BMZ1314" s="1"/>
      <c r="BNA1314" s="1"/>
      <c r="BNB1314" s="1"/>
      <c r="BNC1314" s="1"/>
      <c r="BND1314" s="1"/>
      <c r="BNE1314" s="1"/>
      <c r="BNF1314" s="1"/>
      <c r="BNG1314" s="1"/>
      <c r="BNH1314" s="1"/>
      <c r="BNI1314" s="1"/>
      <c r="BNJ1314" s="1"/>
      <c r="BNK1314" s="1"/>
      <c r="BNL1314" s="1"/>
      <c r="BNM1314" s="1"/>
      <c r="BNN1314" s="1"/>
      <c r="BNO1314" s="1"/>
      <c r="BNP1314" s="1"/>
      <c r="BNQ1314" s="1"/>
      <c r="BNR1314" s="1"/>
      <c r="BNS1314" s="1"/>
      <c r="BNT1314" s="1"/>
      <c r="BNU1314" s="1"/>
      <c r="BNV1314" s="1"/>
      <c r="BNW1314" s="1"/>
      <c r="BNX1314" s="1"/>
      <c r="BNY1314" s="1"/>
      <c r="BNZ1314" s="1"/>
      <c r="BOA1314" s="1"/>
      <c r="BOB1314" s="1"/>
      <c r="BOC1314" s="1"/>
      <c r="BOD1314" s="1"/>
      <c r="BOE1314" s="1"/>
      <c r="BOF1314" s="1"/>
      <c r="BOG1314" s="1"/>
      <c r="BOH1314" s="1"/>
      <c r="BOI1314" s="1"/>
      <c r="BOJ1314" s="1"/>
      <c r="BOK1314" s="1"/>
      <c r="BOL1314" s="1"/>
      <c r="BOM1314" s="1"/>
      <c r="BON1314" s="1"/>
      <c r="BOO1314" s="1"/>
      <c r="BOP1314" s="1"/>
      <c r="BOQ1314" s="1"/>
      <c r="BOR1314" s="1"/>
      <c r="BOS1314" s="1"/>
      <c r="BOT1314" s="1"/>
      <c r="BOU1314" s="1"/>
      <c r="BOV1314" s="1"/>
      <c r="BOW1314" s="1"/>
      <c r="BOX1314" s="1"/>
      <c r="BOY1314" s="1"/>
      <c r="BOZ1314" s="1"/>
      <c r="BPA1314" s="1"/>
      <c r="BPB1314" s="1"/>
      <c r="BPC1314" s="1"/>
      <c r="BPD1314" s="1"/>
      <c r="BPE1314" s="1"/>
      <c r="BPF1314" s="1"/>
      <c r="BPG1314" s="1"/>
      <c r="BPH1314" s="1"/>
      <c r="BPI1314" s="1"/>
      <c r="BPJ1314" s="1"/>
      <c r="BPK1314" s="1"/>
      <c r="BPL1314" s="1"/>
      <c r="BPM1314" s="1"/>
      <c r="BPN1314" s="1"/>
      <c r="BPO1314" s="1"/>
      <c r="BPP1314" s="1"/>
      <c r="BPQ1314" s="1"/>
      <c r="BPR1314" s="1"/>
      <c r="BPS1314" s="1"/>
      <c r="BPT1314" s="1"/>
      <c r="BPU1314" s="1"/>
      <c r="BPV1314" s="1"/>
      <c r="BPW1314" s="1"/>
      <c r="BPX1314" s="1"/>
      <c r="BPY1314" s="1"/>
      <c r="BPZ1314" s="1"/>
      <c r="BQA1314" s="1"/>
      <c r="BQB1314" s="1"/>
      <c r="BQC1314" s="1"/>
      <c r="BQD1314" s="1"/>
      <c r="BQE1314" s="1"/>
      <c r="BQF1314" s="1"/>
      <c r="BQG1314" s="1"/>
      <c r="BQH1314" s="1"/>
      <c r="BQI1314" s="1"/>
      <c r="BQJ1314" s="1"/>
      <c r="BQK1314" s="1"/>
      <c r="BQL1314" s="1"/>
      <c r="BQM1314" s="1"/>
      <c r="BQN1314" s="1"/>
      <c r="BQO1314" s="1"/>
      <c r="BQP1314" s="1"/>
      <c r="BQQ1314" s="1"/>
      <c r="BQR1314" s="1"/>
      <c r="BQS1314" s="1"/>
      <c r="BQT1314" s="1"/>
      <c r="BQU1314" s="1"/>
      <c r="BQV1314" s="1"/>
      <c r="BQW1314" s="1"/>
      <c r="BQX1314" s="1"/>
      <c r="BQY1314" s="1"/>
      <c r="BQZ1314" s="1"/>
      <c r="BRA1314" s="1"/>
      <c r="BRB1314" s="1"/>
      <c r="BRC1314" s="1"/>
      <c r="BRD1314" s="1"/>
      <c r="BRE1314" s="1"/>
      <c r="BRF1314" s="1"/>
      <c r="BRG1314" s="1"/>
      <c r="BRH1314" s="1"/>
      <c r="BRI1314" s="1"/>
      <c r="BRJ1314" s="1"/>
      <c r="BRK1314" s="1"/>
      <c r="BRL1314" s="1"/>
      <c r="BRM1314" s="1"/>
      <c r="BRN1314" s="1"/>
      <c r="BRO1314" s="1"/>
      <c r="BRP1314" s="1"/>
      <c r="BRQ1314" s="1"/>
      <c r="BRR1314" s="1"/>
      <c r="BRS1314" s="1"/>
      <c r="BRT1314" s="1"/>
      <c r="BRU1314" s="1"/>
      <c r="BRV1314" s="1"/>
      <c r="BRW1314" s="1"/>
      <c r="BRX1314" s="1"/>
      <c r="BRY1314" s="1"/>
      <c r="BRZ1314" s="1"/>
      <c r="BSA1314" s="1"/>
      <c r="BSB1314" s="1"/>
      <c r="BSC1314" s="1"/>
      <c r="BSD1314" s="1"/>
      <c r="BSE1314" s="1"/>
      <c r="BSF1314" s="1"/>
      <c r="BSG1314" s="1"/>
      <c r="BSH1314" s="1"/>
      <c r="BSI1314" s="1"/>
      <c r="BSJ1314" s="1"/>
      <c r="BSK1314" s="1"/>
      <c r="BSL1314" s="1"/>
      <c r="BSM1314" s="1"/>
      <c r="BSN1314" s="1"/>
      <c r="BSO1314" s="1"/>
      <c r="BSP1314" s="1"/>
      <c r="BSQ1314" s="1"/>
      <c r="BSR1314" s="1"/>
      <c r="BSS1314" s="1"/>
      <c r="BST1314" s="1"/>
      <c r="BSU1314" s="1"/>
      <c r="BSV1314" s="1"/>
      <c r="BSW1314" s="1"/>
      <c r="BSX1314" s="1"/>
      <c r="BSY1314" s="1"/>
      <c r="BSZ1314" s="1"/>
      <c r="BTA1314" s="1"/>
      <c r="BTB1314" s="1"/>
      <c r="BTC1314" s="1"/>
      <c r="BTD1314" s="1"/>
      <c r="BTE1314" s="1"/>
      <c r="BTF1314" s="1"/>
      <c r="BTG1314" s="1"/>
      <c r="BTH1314" s="1"/>
      <c r="BTI1314" s="1"/>
      <c r="BTJ1314" s="1"/>
      <c r="BTK1314" s="1"/>
      <c r="BTL1314" s="1"/>
      <c r="BTM1314" s="1"/>
      <c r="BTN1314" s="1"/>
      <c r="BTO1314" s="1"/>
      <c r="BTP1314" s="1"/>
      <c r="BTQ1314" s="1"/>
      <c r="BTR1314" s="1"/>
      <c r="BTS1314" s="1"/>
      <c r="BTT1314" s="1"/>
      <c r="BTU1314" s="1"/>
      <c r="BTV1314" s="1"/>
      <c r="BTW1314" s="1"/>
      <c r="BTX1314" s="1"/>
      <c r="BTY1314" s="1"/>
      <c r="BTZ1314" s="1"/>
      <c r="BUA1314" s="1"/>
      <c r="BUB1314" s="1"/>
      <c r="BUC1314" s="1"/>
      <c r="BUD1314" s="1"/>
      <c r="BUE1314" s="1"/>
      <c r="BUF1314" s="1"/>
      <c r="BUG1314" s="1"/>
      <c r="BUH1314" s="1"/>
      <c r="BUI1314" s="1"/>
      <c r="BUJ1314" s="1"/>
      <c r="BUK1314" s="1"/>
      <c r="BUL1314" s="1"/>
      <c r="BUM1314" s="1"/>
      <c r="BUN1314" s="1"/>
      <c r="BUO1314" s="1"/>
      <c r="BUP1314" s="1"/>
      <c r="BUQ1314" s="1"/>
      <c r="BUR1314" s="1"/>
      <c r="BUS1314" s="1"/>
      <c r="BUT1314" s="1"/>
      <c r="BUU1314" s="1"/>
      <c r="BUV1314" s="1"/>
      <c r="BUW1314" s="1"/>
      <c r="BUX1314" s="1"/>
      <c r="BUY1314" s="1"/>
      <c r="BUZ1314" s="1"/>
      <c r="BVA1314" s="1"/>
      <c r="BVB1314" s="1"/>
      <c r="BVC1314" s="1"/>
      <c r="BVD1314" s="1"/>
      <c r="BVE1314" s="1"/>
      <c r="BVF1314" s="1"/>
      <c r="BVG1314" s="1"/>
      <c r="BVH1314" s="1"/>
      <c r="BVI1314" s="1"/>
      <c r="BVJ1314" s="1"/>
      <c r="BVK1314" s="1"/>
      <c r="BVL1314" s="1"/>
      <c r="BVM1314" s="1"/>
      <c r="BVN1314" s="1"/>
      <c r="BVO1314" s="1"/>
      <c r="BVP1314" s="1"/>
      <c r="BVQ1314" s="1"/>
      <c r="BVR1314" s="1"/>
      <c r="BVS1314" s="1"/>
      <c r="BVT1314" s="1"/>
      <c r="BVU1314" s="1"/>
      <c r="BVV1314" s="1"/>
      <c r="BVW1314" s="1"/>
      <c r="BVX1314" s="1"/>
      <c r="BVY1314" s="1"/>
      <c r="BVZ1314" s="1"/>
      <c r="BWA1314" s="1"/>
      <c r="BWB1314" s="1"/>
      <c r="BWC1314" s="1"/>
      <c r="BWD1314" s="1"/>
      <c r="BWE1314" s="1"/>
      <c r="BWF1314" s="1"/>
      <c r="BWG1314" s="1"/>
      <c r="BWH1314" s="1"/>
      <c r="BWI1314" s="1"/>
      <c r="BWJ1314" s="1"/>
      <c r="BWK1314" s="1"/>
      <c r="BWL1314" s="1"/>
      <c r="BWM1314" s="1"/>
      <c r="BWN1314" s="1"/>
      <c r="BWO1314" s="1"/>
      <c r="BWP1314" s="1"/>
      <c r="BWQ1314" s="1"/>
      <c r="BWR1314" s="1"/>
      <c r="BWS1314" s="1"/>
      <c r="BWT1314" s="1"/>
      <c r="BWU1314" s="1"/>
      <c r="BWV1314" s="1"/>
      <c r="BWW1314" s="1"/>
      <c r="BWX1314" s="1"/>
      <c r="BWY1314" s="1"/>
      <c r="BWZ1314" s="1"/>
      <c r="BXA1314" s="1"/>
      <c r="BXB1314" s="1"/>
      <c r="BXC1314" s="1"/>
      <c r="BXD1314" s="1"/>
      <c r="BXE1314" s="1"/>
      <c r="BXF1314" s="1"/>
      <c r="BXG1314" s="1"/>
      <c r="BXH1314" s="1"/>
      <c r="BXI1314" s="1"/>
      <c r="BXJ1314" s="1"/>
      <c r="BXK1314" s="1"/>
      <c r="BXL1314" s="1"/>
      <c r="BXM1314" s="1"/>
      <c r="BXN1314" s="1"/>
      <c r="BXO1314" s="1"/>
      <c r="BXP1314" s="1"/>
      <c r="BXQ1314" s="1"/>
      <c r="BXR1314" s="1"/>
      <c r="BXS1314" s="1"/>
      <c r="BXT1314" s="1"/>
      <c r="BXU1314" s="1"/>
      <c r="BXV1314" s="1"/>
      <c r="BXW1314" s="1"/>
      <c r="BXX1314" s="1"/>
      <c r="BXY1314" s="1"/>
      <c r="BXZ1314" s="1"/>
      <c r="BYA1314" s="1"/>
      <c r="BYB1314" s="1"/>
      <c r="BYC1314" s="1"/>
      <c r="BYD1314" s="1"/>
      <c r="BYE1314" s="1"/>
      <c r="BYF1314" s="1"/>
      <c r="BYG1314" s="1"/>
      <c r="BYH1314" s="1"/>
      <c r="BYI1314" s="1"/>
      <c r="BYJ1314" s="1"/>
      <c r="BYK1314" s="1"/>
      <c r="BYL1314" s="1"/>
      <c r="BYM1314" s="1"/>
      <c r="BYN1314" s="1"/>
      <c r="BYO1314" s="1"/>
      <c r="BYP1314" s="1"/>
      <c r="BYQ1314" s="1"/>
      <c r="BYR1314" s="1"/>
      <c r="BYS1314" s="1"/>
      <c r="BYT1314" s="1"/>
      <c r="BYU1314" s="1"/>
      <c r="BYV1314" s="1"/>
      <c r="BYW1314" s="1"/>
      <c r="BYX1314" s="1"/>
      <c r="BYY1314" s="1"/>
      <c r="BYZ1314" s="1"/>
      <c r="BZA1314" s="1"/>
      <c r="BZB1314" s="1"/>
      <c r="BZC1314" s="1"/>
      <c r="BZD1314" s="1"/>
      <c r="BZE1314" s="1"/>
      <c r="BZF1314" s="1"/>
      <c r="BZG1314" s="1"/>
      <c r="BZH1314" s="1"/>
      <c r="BZI1314" s="1"/>
      <c r="BZJ1314" s="1"/>
      <c r="BZK1314" s="1"/>
      <c r="BZL1314" s="1"/>
      <c r="BZM1314" s="1"/>
      <c r="BZN1314" s="1"/>
      <c r="BZO1314" s="1"/>
      <c r="BZP1314" s="1"/>
      <c r="BZQ1314" s="1"/>
      <c r="BZR1314" s="1"/>
      <c r="BZS1314" s="1"/>
      <c r="BZT1314" s="1"/>
      <c r="BZU1314" s="1"/>
      <c r="BZV1314" s="1"/>
      <c r="BZW1314" s="1"/>
      <c r="BZX1314" s="1"/>
      <c r="BZY1314" s="1"/>
      <c r="BZZ1314" s="1"/>
      <c r="CAA1314" s="1"/>
      <c r="CAB1314" s="1"/>
      <c r="CAC1314" s="1"/>
      <c r="CAD1314" s="1"/>
      <c r="CAE1314" s="1"/>
      <c r="CAF1314" s="1"/>
      <c r="CAG1314" s="1"/>
      <c r="CAH1314" s="1"/>
      <c r="CAI1314" s="1"/>
      <c r="CAJ1314" s="1"/>
      <c r="CAK1314" s="1"/>
      <c r="CAL1314" s="1"/>
      <c r="CAM1314" s="1"/>
      <c r="CAN1314" s="1"/>
      <c r="CAO1314" s="1"/>
      <c r="CAP1314" s="1"/>
      <c r="CAQ1314" s="1"/>
      <c r="CAR1314" s="1"/>
      <c r="CAS1314" s="1"/>
      <c r="CAT1314" s="1"/>
      <c r="CAU1314" s="1"/>
      <c r="CAV1314" s="1"/>
      <c r="CAW1314" s="1"/>
      <c r="CAX1314" s="1"/>
      <c r="CAY1314" s="1"/>
      <c r="CAZ1314" s="1"/>
      <c r="CBA1314" s="1"/>
      <c r="CBB1314" s="1"/>
      <c r="CBC1314" s="1"/>
      <c r="CBD1314" s="1"/>
      <c r="CBE1314" s="1"/>
      <c r="CBF1314" s="1"/>
      <c r="CBG1314" s="1"/>
      <c r="CBH1314" s="1"/>
      <c r="CBI1314" s="1"/>
      <c r="CBJ1314" s="1"/>
      <c r="CBK1314" s="1"/>
      <c r="CBL1314" s="1"/>
      <c r="CBM1314" s="1"/>
      <c r="CBN1314" s="1"/>
      <c r="CBO1314" s="1"/>
      <c r="CBP1314" s="1"/>
      <c r="CBQ1314" s="1"/>
      <c r="CBR1314" s="1"/>
      <c r="CBS1314" s="1"/>
      <c r="CBT1314" s="1"/>
      <c r="CBU1314" s="1"/>
      <c r="CBV1314" s="1"/>
      <c r="CBW1314" s="1"/>
      <c r="CBX1314" s="1"/>
      <c r="CBY1314" s="1"/>
      <c r="CBZ1314" s="1"/>
      <c r="CCA1314" s="1"/>
      <c r="CCB1314" s="1"/>
      <c r="CCC1314" s="1"/>
      <c r="CCD1314" s="1"/>
      <c r="CCE1314" s="1"/>
      <c r="CCF1314" s="1"/>
      <c r="CCG1314" s="1"/>
      <c r="CCH1314" s="1"/>
      <c r="CCI1314" s="1"/>
      <c r="CCJ1314" s="1"/>
      <c r="CCK1314" s="1"/>
      <c r="CCL1314" s="1"/>
      <c r="CCM1314" s="1"/>
      <c r="CCN1314" s="1"/>
      <c r="CCO1314" s="1"/>
      <c r="CCP1314" s="1"/>
      <c r="CCQ1314" s="1"/>
      <c r="CCR1314" s="1"/>
      <c r="CCS1314" s="1"/>
      <c r="CCT1314" s="1"/>
      <c r="CCU1314" s="1"/>
      <c r="CCV1314" s="1"/>
      <c r="CCW1314" s="1"/>
      <c r="CCX1314" s="1"/>
      <c r="CCY1314" s="1"/>
      <c r="CCZ1314" s="1"/>
      <c r="CDA1314" s="1"/>
      <c r="CDB1314" s="1"/>
      <c r="CDC1314" s="1"/>
      <c r="CDD1314" s="1"/>
      <c r="CDE1314" s="1"/>
      <c r="CDF1314" s="1"/>
      <c r="CDG1314" s="1"/>
      <c r="CDH1314" s="1"/>
      <c r="CDI1314" s="1"/>
      <c r="CDJ1314" s="1"/>
      <c r="CDK1314" s="1"/>
      <c r="CDL1314" s="1"/>
      <c r="CDM1314" s="1"/>
      <c r="CDN1314" s="1"/>
      <c r="CDO1314" s="1"/>
      <c r="CDP1314" s="1"/>
      <c r="CDQ1314" s="1"/>
      <c r="CDR1314" s="1"/>
      <c r="CDS1314" s="1"/>
      <c r="CDT1314" s="1"/>
      <c r="CDU1314" s="1"/>
      <c r="CDV1314" s="1"/>
      <c r="CDW1314" s="1"/>
      <c r="CDX1314" s="1"/>
      <c r="CDY1314" s="1"/>
      <c r="CDZ1314" s="1"/>
      <c r="CEA1314" s="1"/>
      <c r="CEB1314" s="1"/>
      <c r="CEC1314" s="1"/>
      <c r="CED1314" s="1"/>
      <c r="CEE1314" s="1"/>
      <c r="CEF1314" s="1"/>
      <c r="CEG1314" s="1"/>
      <c r="CEH1314" s="1"/>
      <c r="CEI1314" s="1"/>
      <c r="CEJ1314" s="1"/>
      <c r="CEK1314" s="1"/>
      <c r="CEL1314" s="1"/>
      <c r="CEM1314" s="1"/>
      <c r="CEN1314" s="1"/>
      <c r="CEO1314" s="1"/>
      <c r="CEP1314" s="1"/>
      <c r="CEQ1314" s="1"/>
      <c r="CER1314" s="1"/>
      <c r="CES1314" s="1"/>
      <c r="CET1314" s="1"/>
      <c r="CEU1314" s="1"/>
      <c r="CEV1314" s="1"/>
      <c r="CEW1314" s="1"/>
      <c r="CEX1314" s="1"/>
      <c r="CEY1314" s="1"/>
      <c r="CEZ1314" s="1"/>
      <c r="CFA1314" s="1"/>
      <c r="CFB1314" s="1"/>
      <c r="CFC1314" s="1"/>
      <c r="CFD1314" s="1"/>
      <c r="CFE1314" s="1"/>
      <c r="CFF1314" s="1"/>
      <c r="CFG1314" s="1"/>
      <c r="CFH1314" s="1"/>
      <c r="CFI1314" s="1"/>
      <c r="CFJ1314" s="1"/>
      <c r="CFK1314" s="1"/>
      <c r="CFL1314" s="1"/>
      <c r="CFM1314" s="1"/>
      <c r="CFN1314" s="1"/>
      <c r="CFO1314" s="1"/>
      <c r="CFP1314" s="1"/>
      <c r="CFQ1314" s="1"/>
      <c r="CFR1314" s="1"/>
      <c r="CFS1314" s="1"/>
      <c r="CFT1314" s="1"/>
      <c r="CFU1314" s="1"/>
      <c r="CFV1314" s="1"/>
      <c r="CFW1314" s="1"/>
      <c r="CFX1314" s="1"/>
      <c r="CFY1314" s="1"/>
      <c r="CFZ1314" s="1"/>
      <c r="CGA1314" s="1"/>
      <c r="CGB1314" s="1"/>
      <c r="CGC1314" s="1"/>
      <c r="CGD1314" s="1"/>
      <c r="CGE1314" s="1"/>
      <c r="CGF1314" s="1"/>
      <c r="CGG1314" s="1"/>
      <c r="CGH1314" s="1"/>
      <c r="CGI1314" s="1"/>
      <c r="CGJ1314" s="1"/>
      <c r="CGK1314" s="1"/>
      <c r="CGL1314" s="1"/>
      <c r="CGM1314" s="1"/>
      <c r="CGN1314" s="1"/>
      <c r="CGO1314" s="1"/>
      <c r="CGP1314" s="1"/>
      <c r="CGQ1314" s="1"/>
      <c r="CGR1314" s="1"/>
      <c r="CGS1314" s="1"/>
      <c r="CGT1314" s="1"/>
      <c r="CGU1314" s="1"/>
      <c r="CGV1314" s="1"/>
      <c r="CGW1314" s="1"/>
      <c r="CGX1314" s="1"/>
      <c r="CGY1314" s="1"/>
      <c r="CGZ1314" s="1"/>
      <c r="CHA1314" s="1"/>
      <c r="CHB1314" s="1"/>
      <c r="CHC1314" s="1"/>
      <c r="CHD1314" s="1"/>
      <c r="CHE1314" s="1"/>
      <c r="CHF1314" s="1"/>
      <c r="CHG1314" s="1"/>
      <c r="CHH1314" s="1"/>
      <c r="CHI1314" s="1"/>
      <c r="CHJ1314" s="1"/>
      <c r="CHK1314" s="1"/>
      <c r="CHL1314" s="1"/>
      <c r="CHM1314" s="1"/>
      <c r="CHN1314" s="1"/>
      <c r="CHO1314" s="1"/>
      <c r="CHP1314" s="1"/>
      <c r="CHQ1314" s="1"/>
      <c r="CHR1314" s="1"/>
      <c r="CHS1314" s="1"/>
      <c r="CHT1314" s="1"/>
      <c r="CHU1314" s="1"/>
      <c r="CHV1314" s="1"/>
      <c r="CHW1314" s="1"/>
      <c r="CHX1314" s="1"/>
      <c r="CHY1314" s="1"/>
      <c r="CHZ1314" s="1"/>
      <c r="CIA1314" s="1"/>
      <c r="CIB1314" s="1"/>
      <c r="CIC1314" s="1"/>
      <c r="CID1314" s="1"/>
      <c r="CIE1314" s="1"/>
      <c r="CIF1314" s="1"/>
      <c r="CIG1314" s="1"/>
      <c r="CIH1314" s="1"/>
      <c r="CII1314" s="1"/>
      <c r="CIJ1314" s="1"/>
      <c r="CIK1314" s="1"/>
      <c r="CIL1314" s="1"/>
      <c r="CIM1314" s="1"/>
      <c r="CIN1314" s="1"/>
      <c r="CIO1314" s="1"/>
      <c r="CIP1314" s="1"/>
      <c r="CIQ1314" s="1"/>
      <c r="CIR1314" s="1"/>
      <c r="CIS1314" s="1"/>
      <c r="CIT1314" s="1"/>
      <c r="CIU1314" s="1"/>
      <c r="CIV1314" s="1"/>
      <c r="CIW1314" s="1"/>
      <c r="CIX1314" s="1"/>
      <c r="CIY1314" s="1"/>
      <c r="CIZ1314" s="1"/>
      <c r="CJA1314" s="1"/>
      <c r="CJB1314" s="1"/>
      <c r="CJC1314" s="1"/>
      <c r="CJD1314" s="1"/>
      <c r="CJE1314" s="1"/>
      <c r="CJF1314" s="1"/>
      <c r="CJG1314" s="1"/>
      <c r="CJH1314" s="1"/>
      <c r="CJI1314" s="1"/>
      <c r="CJJ1314" s="1"/>
      <c r="CJK1314" s="1"/>
      <c r="CJL1314" s="1"/>
      <c r="CJM1314" s="1"/>
      <c r="CJN1314" s="1"/>
      <c r="CJO1314" s="1"/>
      <c r="CJP1314" s="1"/>
      <c r="CJQ1314" s="1"/>
      <c r="CJR1314" s="1"/>
      <c r="CJS1314" s="1"/>
      <c r="CJT1314" s="1"/>
      <c r="CJU1314" s="1"/>
      <c r="CJV1314" s="1"/>
      <c r="CJW1314" s="1"/>
      <c r="CJX1314" s="1"/>
      <c r="CJY1314" s="1"/>
      <c r="CJZ1314" s="1"/>
      <c r="CKA1314" s="1"/>
      <c r="CKB1314" s="1"/>
      <c r="CKC1314" s="1"/>
      <c r="CKD1314" s="1"/>
      <c r="CKE1314" s="1"/>
      <c r="CKF1314" s="1"/>
      <c r="CKG1314" s="1"/>
      <c r="CKH1314" s="1"/>
      <c r="CKI1314" s="1"/>
      <c r="CKJ1314" s="1"/>
      <c r="CKK1314" s="1"/>
      <c r="CKL1314" s="1"/>
      <c r="CKM1314" s="1"/>
      <c r="CKN1314" s="1"/>
      <c r="CKO1314" s="1"/>
      <c r="CKP1314" s="1"/>
      <c r="CKQ1314" s="1"/>
      <c r="CKR1314" s="1"/>
      <c r="CKS1314" s="1"/>
      <c r="CKT1314" s="1"/>
      <c r="CKU1314" s="1"/>
      <c r="CKV1314" s="1"/>
      <c r="CKW1314" s="1"/>
      <c r="CKX1314" s="1"/>
      <c r="CKY1314" s="1"/>
      <c r="CKZ1314" s="1"/>
      <c r="CLA1314" s="1"/>
      <c r="CLB1314" s="1"/>
      <c r="CLC1314" s="1"/>
      <c r="CLD1314" s="1"/>
      <c r="CLE1314" s="1"/>
      <c r="CLF1314" s="1"/>
      <c r="CLG1314" s="1"/>
      <c r="CLH1314" s="1"/>
      <c r="CLI1314" s="1"/>
      <c r="CLJ1314" s="1"/>
      <c r="CLK1314" s="1"/>
      <c r="CLL1314" s="1"/>
      <c r="CLM1314" s="1"/>
      <c r="CLN1314" s="1"/>
      <c r="CLO1314" s="1"/>
      <c r="CLP1314" s="1"/>
      <c r="CLQ1314" s="1"/>
      <c r="CLR1314" s="1"/>
      <c r="CLS1314" s="1"/>
      <c r="CLT1314" s="1"/>
      <c r="CLU1314" s="1"/>
      <c r="CLV1314" s="1"/>
      <c r="CLW1314" s="1"/>
      <c r="CLX1314" s="1"/>
      <c r="CLY1314" s="1"/>
      <c r="CLZ1314" s="1"/>
      <c r="CMA1314" s="1"/>
      <c r="CMB1314" s="1"/>
      <c r="CMC1314" s="1"/>
      <c r="CMD1314" s="1"/>
      <c r="CME1314" s="1"/>
      <c r="CMF1314" s="1"/>
      <c r="CMG1314" s="1"/>
      <c r="CMH1314" s="1"/>
      <c r="CMI1314" s="1"/>
      <c r="CMJ1314" s="1"/>
      <c r="CMK1314" s="1"/>
      <c r="CML1314" s="1"/>
      <c r="CMM1314" s="1"/>
      <c r="CMN1314" s="1"/>
      <c r="CMO1314" s="1"/>
      <c r="CMP1314" s="1"/>
      <c r="CMQ1314" s="1"/>
      <c r="CMR1314" s="1"/>
      <c r="CMS1314" s="1"/>
      <c r="CMT1314" s="1"/>
      <c r="CMU1314" s="1"/>
      <c r="CMV1314" s="1"/>
      <c r="CMW1314" s="1"/>
      <c r="CMX1314" s="1"/>
      <c r="CMY1314" s="1"/>
      <c r="CMZ1314" s="1"/>
      <c r="CNA1314" s="1"/>
      <c r="CNB1314" s="1"/>
      <c r="CNC1314" s="1"/>
      <c r="CND1314" s="1"/>
      <c r="CNE1314" s="1"/>
      <c r="CNF1314" s="1"/>
      <c r="CNG1314" s="1"/>
      <c r="CNH1314" s="1"/>
      <c r="CNI1314" s="1"/>
      <c r="CNJ1314" s="1"/>
      <c r="CNK1314" s="1"/>
      <c r="CNL1314" s="1"/>
      <c r="CNM1314" s="1"/>
      <c r="CNN1314" s="1"/>
      <c r="CNO1314" s="1"/>
      <c r="CNP1314" s="1"/>
      <c r="CNQ1314" s="1"/>
      <c r="CNR1314" s="1"/>
      <c r="CNS1314" s="1"/>
      <c r="CNT1314" s="1"/>
      <c r="CNU1314" s="1"/>
      <c r="CNV1314" s="1"/>
      <c r="CNW1314" s="1"/>
      <c r="CNX1314" s="1"/>
      <c r="CNY1314" s="1"/>
      <c r="CNZ1314" s="1"/>
      <c r="COA1314" s="1"/>
      <c r="COB1314" s="1"/>
      <c r="COC1314" s="1"/>
      <c r="COD1314" s="1"/>
      <c r="COE1314" s="1"/>
      <c r="COF1314" s="1"/>
      <c r="COG1314" s="1"/>
      <c r="COH1314" s="1"/>
      <c r="COI1314" s="1"/>
      <c r="COJ1314" s="1"/>
      <c r="COK1314" s="1"/>
      <c r="COL1314" s="1"/>
      <c r="COM1314" s="1"/>
      <c r="CON1314" s="1"/>
      <c r="COO1314" s="1"/>
      <c r="COP1314" s="1"/>
      <c r="COQ1314" s="1"/>
      <c r="COR1314" s="1"/>
      <c r="COS1314" s="1"/>
      <c r="COT1314" s="1"/>
      <c r="COU1314" s="1"/>
      <c r="COV1314" s="1"/>
      <c r="COW1314" s="1"/>
      <c r="COX1314" s="1"/>
      <c r="COY1314" s="1"/>
      <c r="COZ1314" s="1"/>
      <c r="CPA1314" s="1"/>
      <c r="CPB1314" s="1"/>
      <c r="CPC1314" s="1"/>
      <c r="CPD1314" s="1"/>
      <c r="CPE1314" s="1"/>
      <c r="CPF1314" s="1"/>
      <c r="CPG1314" s="1"/>
      <c r="CPH1314" s="1"/>
      <c r="CPI1314" s="1"/>
      <c r="CPJ1314" s="1"/>
      <c r="CPK1314" s="1"/>
      <c r="CPL1314" s="1"/>
      <c r="CPM1314" s="1"/>
      <c r="CPN1314" s="1"/>
      <c r="CPO1314" s="1"/>
      <c r="CPP1314" s="1"/>
      <c r="CPQ1314" s="1"/>
      <c r="CPR1314" s="1"/>
      <c r="CPS1314" s="1"/>
      <c r="CPT1314" s="1"/>
      <c r="CPU1314" s="1"/>
      <c r="CPV1314" s="1"/>
      <c r="CPW1314" s="1"/>
      <c r="CPX1314" s="1"/>
      <c r="CPY1314" s="1"/>
      <c r="CPZ1314" s="1"/>
      <c r="CQA1314" s="1"/>
      <c r="CQB1314" s="1"/>
      <c r="CQC1314" s="1"/>
      <c r="CQD1314" s="1"/>
      <c r="CQE1314" s="1"/>
      <c r="CQF1314" s="1"/>
      <c r="CQG1314" s="1"/>
      <c r="CQH1314" s="1"/>
      <c r="CQI1314" s="1"/>
      <c r="CQJ1314" s="1"/>
      <c r="CQK1314" s="1"/>
      <c r="CQL1314" s="1"/>
      <c r="CQM1314" s="1"/>
      <c r="CQN1314" s="1"/>
      <c r="CQO1314" s="1"/>
      <c r="CQP1314" s="1"/>
      <c r="CQQ1314" s="1"/>
      <c r="CQR1314" s="1"/>
      <c r="CQS1314" s="1"/>
      <c r="CQT1314" s="1"/>
      <c r="CQU1314" s="1"/>
      <c r="CQV1314" s="1"/>
      <c r="CQW1314" s="1"/>
      <c r="CQX1314" s="1"/>
      <c r="CQY1314" s="1"/>
      <c r="CQZ1314" s="1"/>
      <c r="CRA1314" s="1"/>
      <c r="CRB1314" s="1"/>
      <c r="CRC1314" s="1"/>
      <c r="CRD1314" s="1"/>
      <c r="CRE1314" s="1"/>
      <c r="CRF1314" s="1"/>
      <c r="CRG1314" s="1"/>
      <c r="CRH1314" s="1"/>
      <c r="CRI1314" s="1"/>
      <c r="CRJ1314" s="1"/>
      <c r="CRK1314" s="1"/>
      <c r="CRL1314" s="1"/>
      <c r="CRM1314" s="1"/>
      <c r="CRN1314" s="1"/>
      <c r="CRO1314" s="1"/>
      <c r="CRP1314" s="1"/>
      <c r="CRQ1314" s="1"/>
      <c r="CRR1314" s="1"/>
      <c r="CRS1314" s="1"/>
      <c r="CRT1314" s="1"/>
      <c r="CRU1314" s="1"/>
      <c r="CRV1314" s="1"/>
      <c r="CRW1314" s="1"/>
      <c r="CRX1314" s="1"/>
      <c r="CRY1314" s="1"/>
      <c r="CRZ1314" s="1"/>
      <c r="CSA1314" s="1"/>
      <c r="CSB1314" s="1"/>
      <c r="CSC1314" s="1"/>
      <c r="CSD1314" s="1"/>
      <c r="CSE1314" s="1"/>
      <c r="CSF1314" s="1"/>
      <c r="CSG1314" s="1"/>
      <c r="CSH1314" s="1"/>
      <c r="CSI1314" s="1"/>
      <c r="CSJ1314" s="1"/>
      <c r="CSK1314" s="1"/>
      <c r="CSL1314" s="1"/>
      <c r="CSM1314" s="1"/>
      <c r="CSN1314" s="1"/>
      <c r="CSO1314" s="1"/>
      <c r="CSP1314" s="1"/>
      <c r="CSQ1314" s="1"/>
      <c r="CSR1314" s="1"/>
      <c r="CSS1314" s="1"/>
      <c r="CST1314" s="1"/>
      <c r="CSU1314" s="1"/>
      <c r="CSV1314" s="1"/>
      <c r="CSW1314" s="1"/>
      <c r="CSX1314" s="1"/>
      <c r="CSY1314" s="1"/>
      <c r="CSZ1314" s="1"/>
      <c r="CTA1314" s="1"/>
      <c r="CTB1314" s="1"/>
      <c r="CTC1314" s="1"/>
      <c r="CTD1314" s="1"/>
      <c r="CTE1314" s="1"/>
      <c r="CTF1314" s="1"/>
      <c r="CTG1314" s="1"/>
      <c r="CTH1314" s="1"/>
      <c r="CTI1314" s="1"/>
      <c r="CTJ1314" s="1"/>
      <c r="CTK1314" s="1"/>
      <c r="CTL1314" s="1"/>
      <c r="CTM1314" s="1"/>
      <c r="CTN1314" s="1"/>
      <c r="CTO1314" s="1"/>
      <c r="CTP1314" s="1"/>
      <c r="CTQ1314" s="1"/>
      <c r="CTR1314" s="1"/>
      <c r="CTS1314" s="1"/>
      <c r="CTT1314" s="1"/>
      <c r="CTU1314" s="1"/>
      <c r="CTV1314" s="1"/>
      <c r="CTW1314" s="1"/>
      <c r="CTX1314" s="1"/>
      <c r="CTY1314" s="1"/>
      <c r="CTZ1314" s="1"/>
      <c r="CUA1314" s="1"/>
      <c r="CUB1314" s="1"/>
      <c r="CUC1314" s="1"/>
      <c r="CUD1314" s="1"/>
      <c r="CUE1314" s="1"/>
      <c r="CUF1314" s="1"/>
      <c r="CUG1314" s="1"/>
      <c r="CUH1314" s="1"/>
      <c r="CUI1314" s="1"/>
      <c r="CUJ1314" s="1"/>
      <c r="CUK1314" s="1"/>
      <c r="CUL1314" s="1"/>
      <c r="CUM1314" s="1"/>
      <c r="CUN1314" s="1"/>
      <c r="CUO1314" s="1"/>
      <c r="CUP1314" s="1"/>
      <c r="CUQ1314" s="1"/>
      <c r="CUR1314" s="1"/>
      <c r="CUS1314" s="1"/>
      <c r="CUT1314" s="1"/>
      <c r="CUU1314" s="1"/>
      <c r="CUV1314" s="1"/>
      <c r="CUW1314" s="1"/>
      <c r="CUX1314" s="1"/>
      <c r="CUY1314" s="1"/>
      <c r="CUZ1314" s="1"/>
      <c r="CVA1314" s="1"/>
      <c r="CVB1314" s="1"/>
      <c r="CVC1314" s="1"/>
      <c r="CVD1314" s="1"/>
      <c r="CVE1314" s="1"/>
      <c r="CVF1314" s="1"/>
      <c r="CVG1314" s="1"/>
      <c r="CVH1314" s="1"/>
      <c r="CVI1314" s="1"/>
      <c r="CVJ1314" s="1"/>
      <c r="CVK1314" s="1"/>
      <c r="CVL1314" s="1"/>
      <c r="CVM1314" s="1"/>
      <c r="CVN1314" s="1"/>
      <c r="CVO1314" s="1"/>
      <c r="CVP1314" s="1"/>
      <c r="CVQ1314" s="1"/>
      <c r="CVR1314" s="1"/>
      <c r="CVS1314" s="1"/>
      <c r="CVT1314" s="1"/>
      <c r="CVU1314" s="1"/>
      <c r="CVV1314" s="1"/>
      <c r="CVW1314" s="1"/>
      <c r="CVX1314" s="1"/>
      <c r="CVY1314" s="1"/>
      <c r="CVZ1314" s="1"/>
      <c r="CWA1314" s="1"/>
      <c r="CWB1314" s="1"/>
      <c r="CWC1314" s="1"/>
      <c r="CWD1314" s="1"/>
      <c r="CWE1314" s="1"/>
      <c r="CWF1314" s="1"/>
      <c r="CWG1314" s="1"/>
      <c r="CWH1314" s="1"/>
      <c r="CWI1314" s="1"/>
      <c r="CWJ1314" s="1"/>
      <c r="CWK1314" s="1"/>
      <c r="CWL1314" s="1"/>
      <c r="CWM1314" s="1"/>
      <c r="CWN1314" s="1"/>
      <c r="CWO1314" s="1"/>
      <c r="CWP1314" s="1"/>
      <c r="CWQ1314" s="1"/>
      <c r="CWR1314" s="1"/>
      <c r="CWS1314" s="1"/>
      <c r="CWT1314" s="1"/>
      <c r="CWU1314" s="1"/>
      <c r="CWV1314" s="1"/>
      <c r="CWW1314" s="1"/>
      <c r="CWX1314" s="1"/>
      <c r="CWY1314" s="1"/>
      <c r="CWZ1314" s="1"/>
      <c r="CXA1314" s="1"/>
      <c r="CXB1314" s="1"/>
      <c r="CXC1314" s="1"/>
      <c r="CXD1314" s="1"/>
      <c r="CXE1314" s="1"/>
      <c r="CXF1314" s="1"/>
      <c r="CXG1314" s="1"/>
      <c r="CXH1314" s="1"/>
      <c r="CXI1314" s="1"/>
      <c r="CXJ1314" s="1"/>
      <c r="CXK1314" s="1"/>
      <c r="CXL1314" s="1"/>
      <c r="CXM1314" s="1"/>
      <c r="CXN1314" s="1"/>
      <c r="CXO1314" s="1"/>
      <c r="CXP1314" s="1"/>
      <c r="CXQ1314" s="1"/>
      <c r="CXR1314" s="1"/>
      <c r="CXS1314" s="1"/>
      <c r="CXT1314" s="1"/>
      <c r="CXU1314" s="1"/>
      <c r="CXV1314" s="1"/>
      <c r="CXW1314" s="1"/>
      <c r="CXX1314" s="1"/>
      <c r="CXY1314" s="1"/>
      <c r="CXZ1314" s="1"/>
      <c r="CYA1314" s="1"/>
      <c r="CYB1314" s="1"/>
      <c r="CYC1314" s="1"/>
      <c r="CYD1314" s="1"/>
      <c r="CYE1314" s="1"/>
      <c r="CYF1314" s="1"/>
      <c r="CYG1314" s="1"/>
      <c r="CYH1314" s="1"/>
      <c r="CYI1314" s="1"/>
      <c r="CYJ1314" s="1"/>
      <c r="CYK1314" s="1"/>
      <c r="CYL1314" s="1"/>
      <c r="CYM1314" s="1"/>
      <c r="CYN1314" s="1"/>
      <c r="CYO1314" s="1"/>
      <c r="CYP1314" s="1"/>
      <c r="CYQ1314" s="1"/>
      <c r="CYR1314" s="1"/>
      <c r="CYS1314" s="1"/>
      <c r="CYT1314" s="1"/>
      <c r="CYU1314" s="1"/>
      <c r="CYV1314" s="1"/>
      <c r="CYW1314" s="1"/>
      <c r="CYX1314" s="1"/>
      <c r="CYY1314" s="1"/>
      <c r="CYZ1314" s="1"/>
      <c r="CZA1314" s="1"/>
      <c r="CZB1314" s="1"/>
      <c r="CZC1314" s="1"/>
      <c r="CZD1314" s="1"/>
      <c r="CZE1314" s="1"/>
      <c r="CZF1314" s="1"/>
      <c r="CZG1314" s="1"/>
      <c r="CZH1314" s="1"/>
      <c r="CZI1314" s="1"/>
      <c r="CZJ1314" s="1"/>
      <c r="CZK1314" s="1"/>
      <c r="CZL1314" s="1"/>
      <c r="CZM1314" s="1"/>
      <c r="CZN1314" s="1"/>
      <c r="CZO1314" s="1"/>
      <c r="CZP1314" s="1"/>
      <c r="CZQ1314" s="1"/>
      <c r="CZR1314" s="1"/>
      <c r="CZS1314" s="1"/>
      <c r="CZT1314" s="1"/>
      <c r="CZU1314" s="1"/>
      <c r="CZV1314" s="1"/>
      <c r="CZW1314" s="1"/>
      <c r="CZX1314" s="1"/>
      <c r="CZY1314" s="1"/>
      <c r="CZZ1314" s="1"/>
      <c r="DAA1314" s="1"/>
      <c r="DAB1314" s="1"/>
      <c r="DAC1314" s="1"/>
      <c r="DAD1314" s="1"/>
      <c r="DAE1314" s="1"/>
      <c r="DAF1314" s="1"/>
      <c r="DAG1314" s="1"/>
      <c r="DAH1314" s="1"/>
      <c r="DAI1314" s="1"/>
      <c r="DAJ1314" s="1"/>
      <c r="DAK1314" s="1"/>
      <c r="DAL1314" s="1"/>
      <c r="DAM1314" s="1"/>
      <c r="DAN1314" s="1"/>
      <c r="DAO1314" s="1"/>
      <c r="DAP1314" s="1"/>
      <c r="DAQ1314" s="1"/>
      <c r="DAR1314" s="1"/>
      <c r="DAS1314" s="1"/>
      <c r="DAT1314" s="1"/>
      <c r="DAU1314" s="1"/>
      <c r="DAV1314" s="1"/>
      <c r="DAW1314" s="1"/>
      <c r="DAX1314" s="1"/>
      <c r="DAY1314" s="1"/>
      <c r="DAZ1314" s="1"/>
      <c r="DBA1314" s="1"/>
      <c r="DBB1314" s="1"/>
      <c r="DBC1314" s="1"/>
      <c r="DBD1314" s="1"/>
      <c r="DBE1314" s="1"/>
      <c r="DBF1314" s="1"/>
      <c r="DBG1314" s="1"/>
      <c r="DBH1314" s="1"/>
      <c r="DBI1314" s="1"/>
      <c r="DBJ1314" s="1"/>
      <c r="DBK1314" s="1"/>
      <c r="DBL1314" s="1"/>
      <c r="DBM1314" s="1"/>
      <c r="DBN1314" s="1"/>
      <c r="DBO1314" s="1"/>
      <c r="DBP1314" s="1"/>
      <c r="DBQ1314" s="1"/>
      <c r="DBR1314" s="1"/>
      <c r="DBS1314" s="1"/>
      <c r="DBT1314" s="1"/>
      <c r="DBU1314" s="1"/>
      <c r="DBV1314" s="1"/>
      <c r="DBW1314" s="1"/>
      <c r="DBX1314" s="1"/>
      <c r="DBY1314" s="1"/>
      <c r="DBZ1314" s="1"/>
      <c r="DCA1314" s="1"/>
      <c r="DCB1314" s="1"/>
      <c r="DCC1314" s="1"/>
      <c r="DCD1314" s="1"/>
      <c r="DCE1314" s="1"/>
      <c r="DCF1314" s="1"/>
      <c r="DCG1314" s="1"/>
      <c r="DCH1314" s="1"/>
      <c r="DCI1314" s="1"/>
      <c r="DCJ1314" s="1"/>
      <c r="DCK1314" s="1"/>
      <c r="DCL1314" s="1"/>
      <c r="DCM1314" s="1"/>
      <c r="DCN1314" s="1"/>
      <c r="DCO1314" s="1"/>
      <c r="DCP1314" s="1"/>
      <c r="DCQ1314" s="1"/>
      <c r="DCR1314" s="1"/>
      <c r="DCS1314" s="1"/>
      <c r="DCT1314" s="1"/>
      <c r="DCU1314" s="1"/>
      <c r="DCV1314" s="1"/>
      <c r="DCW1314" s="1"/>
      <c r="DCX1314" s="1"/>
      <c r="DCY1314" s="1"/>
      <c r="DCZ1314" s="1"/>
      <c r="DDA1314" s="1"/>
      <c r="DDB1314" s="1"/>
      <c r="DDC1314" s="1"/>
      <c r="DDD1314" s="1"/>
      <c r="DDE1314" s="1"/>
      <c r="DDF1314" s="1"/>
      <c r="DDG1314" s="1"/>
      <c r="DDH1314" s="1"/>
      <c r="DDI1314" s="1"/>
      <c r="DDJ1314" s="1"/>
      <c r="DDK1314" s="1"/>
      <c r="DDL1314" s="1"/>
      <c r="DDM1314" s="1"/>
      <c r="DDN1314" s="1"/>
      <c r="DDO1314" s="1"/>
      <c r="DDP1314" s="1"/>
      <c r="DDQ1314" s="1"/>
      <c r="DDR1314" s="1"/>
      <c r="DDS1314" s="1"/>
      <c r="DDT1314" s="1"/>
      <c r="DDU1314" s="1"/>
      <c r="DDV1314" s="1"/>
      <c r="DDW1314" s="1"/>
      <c r="DDX1314" s="1"/>
      <c r="DDY1314" s="1"/>
      <c r="DDZ1314" s="1"/>
      <c r="DEA1314" s="1"/>
      <c r="DEB1314" s="1"/>
      <c r="DEC1314" s="1"/>
      <c r="DED1314" s="1"/>
      <c r="DEE1314" s="1"/>
      <c r="DEF1314" s="1"/>
      <c r="DEG1314" s="1"/>
      <c r="DEH1314" s="1"/>
      <c r="DEI1314" s="1"/>
      <c r="DEJ1314" s="1"/>
      <c r="DEK1314" s="1"/>
      <c r="DEL1314" s="1"/>
      <c r="DEM1314" s="1"/>
      <c r="DEN1314" s="1"/>
      <c r="DEO1314" s="1"/>
      <c r="DEP1314" s="1"/>
      <c r="DEQ1314" s="1"/>
      <c r="DER1314" s="1"/>
      <c r="DES1314" s="1"/>
      <c r="DET1314" s="1"/>
      <c r="DEU1314" s="1"/>
      <c r="DEV1314" s="1"/>
      <c r="DEW1314" s="1"/>
      <c r="DEX1314" s="1"/>
      <c r="DEY1314" s="1"/>
      <c r="DEZ1314" s="1"/>
      <c r="DFA1314" s="1"/>
      <c r="DFB1314" s="1"/>
      <c r="DFC1314" s="1"/>
      <c r="DFD1314" s="1"/>
      <c r="DFE1314" s="1"/>
      <c r="DFF1314" s="1"/>
      <c r="DFG1314" s="1"/>
      <c r="DFH1314" s="1"/>
      <c r="DFI1314" s="1"/>
      <c r="DFJ1314" s="1"/>
      <c r="DFK1314" s="1"/>
      <c r="DFL1314" s="1"/>
      <c r="DFM1314" s="1"/>
      <c r="DFN1314" s="1"/>
      <c r="DFO1314" s="1"/>
      <c r="DFP1314" s="1"/>
      <c r="DFQ1314" s="1"/>
      <c r="DFR1314" s="1"/>
      <c r="DFS1314" s="1"/>
      <c r="DFT1314" s="1"/>
      <c r="DFU1314" s="1"/>
      <c r="DFV1314" s="1"/>
      <c r="DFW1314" s="1"/>
      <c r="DFX1314" s="1"/>
      <c r="DFY1314" s="1"/>
      <c r="DFZ1314" s="1"/>
      <c r="DGA1314" s="1"/>
      <c r="DGB1314" s="1"/>
      <c r="DGC1314" s="1"/>
      <c r="DGD1314" s="1"/>
      <c r="DGE1314" s="1"/>
      <c r="DGF1314" s="1"/>
      <c r="DGG1314" s="1"/>
      <c r="DGH1314" s="1"/>
      <c r="DGI1314" s="1"/>
      <c r="DGJ1314" s="1"/>
      <c r="DGK1314" s="1"/>
      <c r="DGL1314" s="1"/>
      <c r="DGM1314" s="1"/>
      <c r="DGN1314" s="1"/>
      <c r="DGO1314" s="1"/>
      <c r="DGP1314" s="1"/>
      <c r="DGQ1314" s="1"/>
      <c r="DGR1314" s="1"/>
      <c r="DGS1314" s="1"/>
      <c r="DGT1314" s="1"/>
      <c r="DGU1314" s="1"/>
      <c r="DGV1314" s="1"/>
      <c r="DGW1314" s="1"/>
      <c r="DGX1314" s="1"/>
      <c r="DGY1314" s="1"/>
      <c r="DGZ1314" s="1"/>
      <c r="DHA1314" s="1"/>
      <c r="DHB1314" s="1"/>
      <c r="DHC1314" s="1"/>
      <c r="DHD1314" s="1"/>
      <c r="DHE1314" s="1"/>
      <c r="DHF1314" s="1"/>
      <c r="DHG1314" s="1"/>
      <c r="DHH1314" s="1"/>
      <c r="DHI1314" s="1"/>
      <c r="DHJ1314" s="1"/>
      <c r="DHK1314" s="1"/>
      <c r="DHL1314" s="1"/>
      <c r="DHM1314" s="1"/>
      <c r="DHN1314" s="1"/>
      <c r="DHO1314" s="1"/>
      <c r="DHP1314" s="1"/>
      <c r="DHQ1314" s="1"/>
      <c r="DHR1314" s="1"/>
      <c r="DHS1314" s="1"/>
      <c r="DHT1314" s="1"/>
      <c r="DHU1314" s="1"/>
      <c r="DHV1314" s="1"/>
      <c r="DHW1314" s="1"/>
      <c r="DHX1314" s="1"/>
      <c r="DHY1314" s="1"/>
      <c r="DHZ1314" s="1"/>
      <c r="DIA1314" s="1"/>
      <c r="DIB1314" s="1"/>
      <c r="DIC1314" s="1"/>
      <c r="DID1314" s="1"/>
      <c r="DIE1314" s="1"/>
      <c r="DIF1314" s="1"/>
      <c r="DIG1314" s="1"/>
      <c r="DIH1314" s="1"/>
      <c r="DII1314" s="1"/>
      <c r="DIJ1314" s="1"/>
      <c r="DIK1314" s="1"/>
      <c r="DIL1314" s="1"/>
      <c r="DIM1314" s="1"/>
      <c r="DIN1314" s="1"/>
      <c r="DIO1314" s="1"/>
      <c r="DIP1314" s="1"/>
      <c r="DIQ1314" s="1"/>
      <c r="DIR1314" s="1"/>
      <c r="DIS1314" s="1"/>
      <c r="DIT1314" s="1"/>
      <c r="DIU1314" s="1"/>
      <c r="DIV1314" s="1"/>
      <c r="DIW1314" s="1"/>
      <c r="DIX1314" s="1"/>
      <c r="DIY1314" s="1"/>
      <c r="DIZ1314" s="1"/>
      <c r="DJA1314" s="1"/>
      <c r="DJB1314" s="1"/>
      <c r="DJC1314" s="1"/>
      <c r="DJD1314" s="1"/>
      <c r="DJE1314" s="1"/>
      <c r="DJF1314" s="1"/>
      <c r="DJG1314" s="1"/>
      <c r="DJH1314" s="1"/>
      <c r="DJI1314" s="1"/>
      <c r="DJJ1314" s="1"/>
      <c r="DJK1314" s="1"/>
      <c r="DJL1314" s="1"/>
      <c r="DJM1314" s="1"/>
      <c r="DJN1314" s="1"/>
      <c r="DJO1314" s="1"/>
      <c r="DJP1314" s="1"/>
      <c r="DJQ1314" s="1"/>
      <c r="DJR1314" s="1"/>
      <c r="DJS1314" s="1"/>
      <c r="DJT1314" s="1"/>
      <c r="DJU1314" s="1"/>
      <c r="DJV1314" s="1"/>
      <c r="DJW1314" s="1"/>
      <c r="DJX1314" s="1"/>
      <c r="DJY1314" s="1"/>
      <c r="DJZ1314" s="1"/>
      <c r="DKA1314" s="1"/>
      <c r="DKB1314" s="1"/>
      <c r="DKC1314" s="1"/>
      <c r="DKD1314" s="1"/>
      <c r="DKE1314" s="1"/>
      <c r="DKF1314" s="1"/>
      <c r="DKG1314" s="1"/>
      <c r="DKH1314" s="1"/>
      <c r="DKI1314" s="1"/>
      <c r="DKJ1314" s="1"/>
      <c r="DKK1314" s="1"/>
      <c r="DKL1314" s="1"/>
      <c r="DKM1314" s="1"/>
      <c r="DKN1314" s="1"/>
      <c r="DKO1314" s="1"/>
      <c r="DKP1314" s="1"/>
      <c r="DKQ1314" s="1"/>
      <c r="DKR1314" s="1"/>
      <c r="DKS1314" s="1"/>
      <c r="DKT1314" s="1"/>
      <c r="DKU1314" s="1"/>
      <c r="DKV1314" s="1"/>
      <c r="DKW1314" s="1"/>
      <c r="DKX1314" s="1"/>
      <c r="DKY1314" s="1"/>
      <c r="DKZ1314" s="1"/>
      <c r="DLA1314" s="1"/>
      <c r="DLB1314" s="1"/>
      <c r="DLC1314" s="1"/>
      <c r="DLD1314" s="1"/>
      <c r="DLE1314" s="1"/>
      <c r="DLF1314" s="1"/>
      <c r="DLG1314" s="1"/>
      <c r="DLH1314" s="1"/>
      <c r="DLI1314" s="1"/>
      <c r="DLJ1314" s="1"/>
      <c r="DLK1314" s="1"/>
      <c r="DLL1314" s="1"/>
      <c r="DLM1314" s="1"/>
      <c r="DLN1314" s="1"/>
      <c r="DLO1314" s="1"/>
      <c r="DLP1314" s="1"/>
      <c r="DLQ1314" s="1"/>
      <c r="DLR1314" s="1"/>
      <c r="DLS1314" s="1"/>
      <c r="DLT1314" s="1"/>
      <c r="DLU1314" s="1"/>
      <c r="DLV1314" s="1"/>
      <c r="DLW1314" s="1"/>
      <c r="DLX1314" s="1"/>
      <c r="DLY1314" s="1"/>
      <c r="DLZ1314" s="1"/>
      <c r="DMA1314" s="1"/>
      <c r="DMB1314" s="1"/>
      <c r="DMC1314" s="1"/>
      <c r="DMD1314" s="1"/>
      <c r="DME1314" s="1"/>
      <c r="DMF1314" s="1"/>
      <c r="DMG1314" s="1"/>
      <c r="DMH1314" s="1"/>
      <c r="DMI1314" s="1"/>
      <c r="DMJ1314" s="1"/>
      <c r="DMK1314" s="1"/>
      <c r="DML1314" s="1"/>
      <c r="DMM1314" s="1"/>
      <c r="DMN1314" s="1"/>
      <c r="DMO1314" s="1"/>
      <c r="DMP1314" s="1"/>
      <c r="DMQ1314" s="1"/>
      <c r="DMR1314" s="1"/>
      <c r="DMS1314" s="1"/>
      <c r="DMT1314" s="1"/>
      <c r="DMU1314" s="1"/>
      <c r="DMV1314" s="1"/>
      <c r="DMW1314" s="1"/>
      <c r="DMX1314" s="1"/>
      <c r="DMY1314" s="1"/>
      <c r="DMZ1314" s="1"/>
      <c r="DNA1314" s="1"/>
      <c r="DNB1314" s="1"/>
      <c r="DNC1314" s="1"/>
      <c r="DND1314" s="1"/>
      <c r="DNE1314" s="1"/>
      <c r="DNF1314" s="1"/>
      <c r="DNG1314" s="1"/>
      <c r="DNH1314" s="1"/>
      <c r="DNI1314" s="1"/>
      <c r="DNJ1314" s="1"/>
      <c r="DNK1314" s="1"/>
      <c r="DNL1314" s="1"/>
      <c r="DNM1314" s="1"/>
      <c r="DNN1314" s="1"/>
      <c r="DNO1314" s="1"/>
      <c r="DNP1314" s="1"/>
      <c r="DNQ1314" s="1"/>
      <c r="DNR1314" s="1"/>
      <c r="DNS1314" s="1"/>
      <c r="DNT1314" s="1"/>
      <c r="DNU1314" s="1"/>
      <c r="DNV1314" s="1"/>
      <c r="DNW1314" s="1"/>
      <c r="DNX1314" s="1"/>
      <c r="DNY1314" s="1"/>
      <c r="DNZ1314" s="1"/>
      <c r="DOA1314" s="1"/>
      <c r="DOB1314" s="1"/>
      <c r="DOC1314" s="1"/>
      <c r="DOD1314" s="1"/>
      <c r="DOE1314" s="1"/>
      <c r="DOF1314" s="1"/>
      <c r="DOG1314" s="1"/>
      <c r="DOH1314" s="1"/>
      <c r="DOI1314" s="1"/>
      <c r="DOJ1314" s="1"/>
      <c r="DOK1314" s="1"/>
      <c r="DOL1314" s="1"/>
      <c r="DOM1314" s="1"/>
      <c r="DON1314" s="1"/>
      <c r="DOO1314" s="1"/>
      <c r="DOP1314" s="1"/>
      <c r="DOQ1314" s="1"/>
      <c r="DOR1314" s="1"/>
      <c r="DOS1314" s="1"/>
      <c r="DOT1314" s="1"/>
      <c r="DOU1314" s="1"/>
      <c r="DOV1314" s="1"/>
      <c r="DOW1314" s="1"/>
      <c r="DOX1314" s="1"/>
      <c r="DOY1314" s="1"/>
      <c r="DOZ1314" s="1"/>
      <c r="DPA1314" s="1"/>
      <c r="DPB1314" s="1"/>
      <c r="DPC1314" s="1"/>
      <c r="DPD1314" s="1"/>
      <c r="DPE1314" s="1"/>
      <c r="DPF1314" s="1"/>
      <c r="DPG1314" s="1"/>
      <c r="DPH1314" s="1"/>
      <c r="DPI1314" s="1"/>
      <c r="DPJ1314" s="1"/>
      <c r="DPK1314" s="1"/>
      <c r="DPL1314" s="1"/>
      <c r="DPM1314" s="1"/>
      <c r="DPN1314" s="1"/>
      <c r="DPO1314" s="1"/>
      <c r="DPP1314" s="1"/>
      <c r="DPQ1314" s="1"/>
      <c r="DPR1314" s="1"/>
      <c r="DPS1314" s="1"/>
      <c r="DPT1314" s="1"/>
      <c r="DPU1314" s="1"/>
      <c r="DPV1314" s="1"/>
      <c r="DPW1314" s="1"/>
      <c r="DPX1314" s="1"/>
      <c r="DPY1314" s="1"/>
      <c r="DPZ1314" s="1"/>
      <c r="DQA1314" s="1"/>
      <c r="DQB1314" s="1"/>
      <c r="DQC1314" s="1"/>
      <c r="DQD1314" s="1"/>
      <c r="DQE1314" s="1"/>
      <c r="DQF1314" s="1"/>
      <c r="DQG1314" s="1"/>
      <c r="DQH1314" s="1"/>
      <c r="DQI1314" s="1"/>
      <c r="DQJ1314" s="1"/>
      <c r="DQK1314" s="1"/>
      <c r="DQL1314" s="1"/>
      <c r="DQM1314" s="1"/>
      <c r="DQN1314" s="1"/>
      <c r="DQO1314" s="1"/>
      <c r="DQP1314" s="1"/>
      <c r="DQQ1314" s="1"/>
      <c r="DQR1314" s="1"/>
      <c r="DQS1314" s="1"/>
      <c r="DQT1314" s="1"/>
      <c r="DQU1314" s="1"/>
      <c r="DQV1314" s="1"/>
      <c r="DQW1314" s="1"/>
      <c r="DQX1314" s="1"/>
      <c r="DQY1314" s="1"/>
      <c r="DQZ1314" s="1"/>
      <c r="DRA1314" s="1"/>
      <c r="DRB1314" s="1"/>
      <c r="DRC1314" s="1"/>
      <c r="DRD1314" s="1"/>
      <c r="DRE1314" s="1"/>
      <c r="DRF1314" s="1"/>
      <c r="DRG1314" s="1"/>
      <c r="DRH1314" s="1"/>
      <c r="DRI1314" s="1"/>
      <c r="DRJ1314" s="1"/>
      <c r="DRK1314" s="1"/>
      <c r="DRL1314" s="1"/>
      <c r="DRM1314" s="1"/>
      <c r="DRN1314" s="1"/>
      <c r="DRO1314" s="1"/>
      <c r="DRP1314" s="1"/>
      <c r="DRQ1314" s="1"/>
      <c r="DRR1314" s="1"/>
      <c r="DRS1314" s="1"/>
      <c r="DRT1314" s="1"/>
      <c r="DRU1314" s="1"/>
      <c r="DRV1314" s="1"/>
      <c r="DRW1314" s="1"/>
      <c r="DRX1314" s="1"/>
      <c r="DRY1314" s="1"/>
      <c r="DRZ1314" s="1"/>
      <c r="DSA1314" s="1"/>
      <c r="DSB1314" s="1"/>
      <c r="DSC1314" s="1"/>
      <c r="DSD1314" s="1"/>
      <c r="DSE1314" s="1"/>
      <c r="DSF1314" s="1"/>
      <c r="DSG1314" s="1"/>
      <c r="DSH1314" s="1"/>
      <c r="DSI1314" s="1"/>
      <c r="DSJ1314" s="1"/>
      <c r="DSK1314" s="1"/>
      <c r="DSL1314" s="1"/>
      <c r="DSM1314" s="1"/>
      <c r="DSN1314" s="1"/>
      <c r="DSO1314" s="1"/>
      <c r="DSP1314" s="1"/>
      <c r="DSQ1314" s="1"/>
      <c r="DSR1314" s="1"/>
      <c r="DSS1314" s="1"/>
      <c r="DST1314" s="1"/>
      <c r="DSU1314" s="1"/>
      <c r="DSV1314" s="1"/>
      <c r="DSW1314" s="1"/>
      <c r="DSX1314" s="1"/>
      <c r="DSY1314" s="1"/>
      <c r="DSZ1314" s="1"/>
      <c r="DTA1314" s="1"/>
      <c r="DTB1314" s="1"/>
      <c r="DTC1314" s="1"/>
      <c r="DTD1314" s="1"/>
      <c r="DTE1314" s="1"/>
      <c r="DTF1314" s="1"/>
      <c r="DTG1314" s="1"/>
      <c r="DTH1314" s="1"/>
      <c r="DTI1314" s="1"/>
      <c r="DTJ1314" s="1"/>
      <c r="DTK1314" s="1"/>
      <c r="DTL1314" s="1"/>
      <c r="DTM1314" s="1"/>
      <c r="DTN1314" s="1"/>
      <c r="DTO1314" s="1"/>
      <c r="DTP1314" s="1"/>
      <c r="DTQ1314" s="1"/>
      <c r="DTR1314" s="1"/>
      <c r="DTS1314" s="1"/>
      <c r="DTT1314" s="1"/>
      <c r="DTU1314" s="1"/>
      <c r="DTV1314" s="1"/>
      <c r="DTW1314" s="1"/>
      <c r="DTX1314" s="1"/>
      <c r="DTY1314" s="1"/>
      <c r="DTZ1314" s="1"/>
      <c r="DUA1314" s="1"/>
      <c r="DUB1314" s="1"/>
      <c r="DUC1314" s="1"/>
      <c r="DUD1314" s="1"/>
      <c r="DUE1314" s="1"/>
      <c r="DUF1314" s="1"/>
      <c r="DUG1314" s="1"/>
      <c r="DUH1314" s="1"/>
      <c r="DUI1314" s="1"/>
      <c r="DUJ1314" s="1"/>
      <c r="DUK1314" s="1"/>
      <c r="DUL1314" s="1"/>
      <c r="DUM1314" s="1"/>
      <c r="DUN1314" s="1"/>
      <c r="DUO1314" s="1"/>
      <c r="DUP1314" s="1"/>
      <c r="DUQ1314" s="1"/>
      <c r="DUR1314" s="1"/>
      <c r="DUS1314" s="1"/>
      <c r="DUT1314" s="1"/>
      <c r="DUU1314" s="1"/>
      <c r="DUV1314" s="1"/>
      <c r="DUW1314" s="1"/>
      <c r="DUX1314" s="1"/>
      <c r="DUY1314" s="1"/>
      <c r="DUZ1314" s="1"/>
      <c r="DVA1314" s="1"/>
      <c r="DVB1314" s="1"/>
      <c r="DVC1314" s="1"/>
      <c r="DVD1314" s="1"/>
      <c r="DVE1314" s="1"/>
      <c r="DVF1314" s="1"/>
      <c r="DVG1314" s="1"/>
      <c r="DVH1314" s="1"/>
      <c r="DVI1314" s="1"/>
      <c r="DVJ1314" s="1"/>
      <c r="DVK1314" s="1"/>
      <c r="DVL1314" s="1"/>
      <c r="DVM1314" s="1"/>
      <c r="DVN1314" s="1"/>
      <c r="DVO1314" s="1"/>
      <c r="DVP1314" s="1"/>
      <c r="DVQ1314" s="1"/>
      <c r="DVR1314" s="1"/>
      <c r="DVS1314" s="1"/>
      <c r="DVT1314" s="1"/>
      <c r="DVU1314" s="1"/>
      <c r="DVV1314" s="1"/>
      <c r="DVW1314" s="1"/>
      <c r="DVX1314" s="1"/>
      <c r="DVY1314" s="1"/>
      <c r="DVZ1314" s="1"/>
      <c r="DWA1314" s="1"/>
      <c r="DWB1314" s="1"/>
      <c r="DWC1314" s="1"/>
      <c r="DWD1314" s="1"/>
      <c r="DWE1314" s="1"/>
      <c r="DWF1314" s="1"/>
      <c r="DWG1314" s="1"/>
      <c r="DWH1314" s="1"/>
      <c r="DWI1314" s="1"/>
      <c r="DWJ1314" s="1"/>
      <c r="DWK1314" s="1"/>
      <c r="DWL1314" s="1"/>
      <c r="DWM1314" s="1"/>
      <c r="DWN1314" s="1"/>
      <c r="DWO1314" s="1"/>
      <c r="DWP1314" s="1"/>
      <c r="DWQ1314" s="1"/>
      <c r="DWR1314" s="1"/>
      <c r="DWS1314" s="1"/>
      <c r="DWT1314" s="1"/>
      <c r="DWU1314" s="1"/>
      <c r="DWV1314" s="1"/>
      <c r="DWW1314" s="1"/>
      <c r="DWX1314" s="1"/>
      <c r="DWY1314" s="1"/>
      <c r="DWZ1314" s="1"/>
      <c r="DXA1314" s="1"/>
      <c r="DXB1314" s="1"/>
      <c r="DXC1314" s="1"/>
      <c r="DXD1314" s="1"/>
      <c r="DXE1314" s="1"/>
      <c r="DXF1314" s="1"/>
      <c r="DXG1314" s="1"/>
      <c r="DXH1314" s="1"/>
      <c r="DXI1314" s="1"/>
      <c r="DXJ1314" s="1"/>
      <c r="DXK1314" s="1"/>
      <c r="DXL1314" s="1"/>
      <c r="DXM1314" s="1"/>
      <c r="DXN1314" s="1"/>
      <c r="DXO1314" s="1"/>
      <c r="DXP1314" s="1"/>
      <c r="DXQ1314" s="1"/>
      <c r="DXR1314" s="1"/>
      <c r="DXS1314" s="1"/>
      <c r="DXT1314" s="1"/>
      <c r="DXU1314" s="1"/>
      <c r="DXV1314" s="1"/>
      <c r="DXW1314" s="1"/>
      <c r="DXX1314" s="1"/>
      <c r="DXY1314" s="1"/>
      <c r="DXZ1314" s="1"/>
      <c r="DYA1314" s="1"/>
      <c r="DYB1314" s="1"/>
      <c r="DYC1314" s="1"/>
      <c r="DYD1314" s="1"/>
      <c r="DYE1314" s="1"/>
      <c r="DYF1314" s="1"/>
      <c r="DYG1314" s="1"/>
      <c r="DYH1314" s="1"/>
      <c r="DYI1314" s="1"/>
      <c r="DYJ1314" s="1"/>
      <c r="DYK1314" s="1"/>
      <c r="DYL1314" s="1"/>
      <c r="DYM1314" s="1"/>
      <c r="DYN1314" s="1"/>
      <c r="DYO1314" s="1"/>
      <c r="DYP1314" s="1"/>
      <c r="DYQ1314" s="1"/>
      <c r="DYR1314" s="1"/>
      <c r="DYS1314" s="1"/>
      <c r="DYT1314" s="1"/>
      <c r="DYU1314" s="1"/>
      <c r="DYV1314" s="1"/>
      <c r="DYW1314" s="1"/>
      <c r="DYX1314" s="1"/>
      <c r="DYY1314" s="1"/>
      <c r="DYZ1314" s="1"/>
      <c r="DZA1314" s="1"/>
      <c r="DZB1314" s="1"/>
      <c r="DZC1314" s="1"/>
      <c r="DZD1314" s="1"/>
      <c r="DZE1314" s="1"/>
      <c r="DZF1314" s="1"/>
      <c r="DZG1314" s="1"/>
      <c r="DZH1314" s="1"/>
      <c r="DZI1314" s="1"/>
      <c r="DZJ1314" s="1"/>
      <c r="DZK1314" s="1"/>
      <c r="DZL1314" s="1"/>
      <c r="DZM1314" s="1"/>
      <c r="DZN1314" s="1"/>
      <c r="DZO1314" s="1"/>
      <c r="DZP1314" s="1"/>
      <c r="DZQ1314" s="1"/>
      <c r="DZR1314" s="1"/>
      <c r="DZS1314" s="1"/>
      <c r="DZT1314" s="1"/>
      <c r="DZU1314" s="1"/>
      <c r="DZV1314" s="1"/>
      <c r="DZW1314" s="1"/>
      <c r="DZX1314" s="1"/>
      <c r="DZY1314" s="1"/>
      <c r="DZZ1314" s="1"/>
      <c r="EAA1314" s="1"/>
      <c r="EAB1314" s="1"/>
      <c r="EAC1314" s="1"/>
      <c r="EAD1314" s="1"/>
      <c r="EAE1314" s="1"/>
      <c r="EAF1314" s="1"/>
      <c r="EAG1314" s="1"/>
      <c r="EAH1314" s="1"/>
      <c r="EAI1314" s="1"/>
      <c r="EAJ1314" s="1"/>
      <c r="EAK1314" s="1"/>
      <c r="EAL1314" s="1"/>
      <c r="EAM1314" s="1"/>
      <c r="EAN1314" s="1"/>
      <c r="EAO1314" s="1"/>
      <c r="EAP1314" s="1"/>
      <c r="EAQ1314" s="1"/>
      <c r="EAR1314" s="1"/>
      <c r="EAS1314" s="1"/>
      <c r="EAT1314" s="1"/>
      <c r="EAU1314" s="1"/>
      <c r="EAV1314" s="1"/>
      <c r="EAW1314" s="1"/>
      <c r="EAX1314" s="1"/>
      <c r="EAY1314" s="1"/>
      <c r="EAZ1314" s="1"/>
      <c r="EBA1314" s="1"/>
      <c r="EBB1314" s="1"/>
      <c r="EBC1314" s="1"/>
      <c r="EBD1314" s="1"/>
      <c r="EBE1314" s="1"/>
      <c r="EBF1314" s="1"/>
      <c r="EBG1314" s="1"/>
      <c r="EBH1314" s="1"/>
      <c r="EBI1314" s="1"/>
      <c r="EBJ1314" s="1"/>
      <c r="EBK1314" s="1"/>
      <c r="EBL1314" s="1"/>
      <c r="EBM1314" s="1"/>
      <c r="EBN1314" s="1"/>
      <c r="EBO1314" s="1"/>
      <c r="EBP1314" s="1"/>
      <c r="EBQ1314" s="1"/>
      <c r="EBR1314" s="1"/>
      <c r="EBS1314" s="1"/>
      <c r="EBT1314" s="1"/>
      <c r="EBU1314" s="1"/>
      <c r="EBV1314" s="1"/>
      <c r="EBW1314" s="1"/>
      <c r="EBX1314" s="1"/>
      <c r="EBY1314" s="1"/>
      <c r="EBZ1314" s="1"/>
      <c r="ECA1314" s="1"/>
      <c r="ECB1314" s="1"/>
      <c r="ECC1314" s="1"/>
      <c r="ECD1314" s="1"/>
      <c r="ECE1314" s="1"/>
      <c r="ECF1314" s="1"/>
      <c r="ECG1314" s="1"/>
      <c r="ECH1314" s="1"/>
      <c r="ECI1314" s="1"/>
      <c r="ECJ1314" s="1"/>
      <c r="ECK1314" s="1"/>
      <c r="ECL1314" s="1"/>
      <c r="ECM1314" s="1"/>
      <c r="ECN1314" s="1"/>
      <c r="ECO1314" s="1"/>
      <c r="ECP1314" s="1"/>
      <c r="ECQ1314" s="1"/>
      <c r="ECR1314" s="1"/>
      <c r="ECS1314" s="1"/>
      <c r="ECT1314" s="1"/>
      <c r="ECU1314" s="1"/>
      <c r="ECV1314" s="1"/>
      <c r="ECW1314" s="1"/>
      <c r="ECX1314" s="1"/>
      <c r="ECY1314" s="1"/>
      <c r="ECZ1314" s="1"/>
      <c r="EDA1314" s="1"/>
      <c r="EDB1314" s="1"/>
      <c r="EDC1314" s="1"/>
      <c r="EDD1314" s="1"/>
      <c r="EDE1314" s="1"/>
      <c r="EDF1314" s="1"/>
      <c r="EDG1314" s="1"/>
      <c r="EDH1314" s="1"/>
      <c r="EDI1314" s="1"/>
      <c r="EDJ1314" s="1"/>
      <c r="EDK1314" s="1"/>
      <c r="EDL1314" s="1"/>
      <c r="EDM1314" s="1"/>
      <c r="EDN1314" s="1"/>
      <c r="EDO1314" s="1"/>
      <c r="EDP1314" s="1"/>
      <c r="EDQ1314" s="1"/>
      <c r="EDR1314" s="1"/>
      <c r="EDS1314" s="1"/>
      <c r="EDT1314" s="1"/>
      <c r="EDU1314" s="1"/>
      <c r="EDV1314" s="1"/>
      <c r="EDW1314" s="1"/>
      <c r="EDX1314" s="1"/>
      <c r="EDY1314" s="1"/>
      <c r="EDZ1314" s="1"/>
      <c r="EEA1314" s="1"/>
      <c r="EEB1314" s="1"/>
      <c r="EEC1314" s="1"/>
      <c r="EED1314" s="1"/>
      <c r="EEE1314" s="1"/>
      <c r="EEF1314" s="1"/>
      <c r="EEG1314" s="1"/>
      <c r="EEH1314" s="1"/>
      <c r="EEI1314" s="1"/>
      <c r="EEJ1314" s="1"/>
      <c r="EEK1314" s="1"/>
      <c r="EEL1314" s="1"/>
      <c r="EEM1314" s="1"/>
      <c r="EEN1314" s="1"/>
      <c r="EEO1314" s="1"/>
      <c r="EEP1314" s="1"/>
      <c r="EEQ1314" s="1"/>
      <c r="EER1314" s="1"/>
      <c r="EES1314" s="1"/>
      <c r="EET1314" s="1"/>
      <c r="EEU1314" s="1"/>
      <c r="EEV1314" s="1"/>
      <c r="EEW1314" s="1"/>
      <c r="EEX1314" s="1"/>
      <c r="EEY1314" s="1"/>
      <c r="EEZ1314" s="1"/>
      <c r="EFA1314" s="1"/>
      <c r="EFB1314" s="1"/>
      <c r="EFC1314" s="1"/>
      <c r="EFD1314" s="1"/>
      <c r="EFE1314" s="1"/>
      <c r="EFF1314" s="1"/>
      <c r="EFG1314" s="1"/>
      <c r="EFH1314" s="1"/>
      <c r="EFI1314" s="1"/>
      <c r="EFJ1314" s="1"/>
      <c r="EFK1314" s="1"/>
      <c r="EFL1314" s="1"/>
      <c r="EFM1314" s="1"/>
      <c r="EFN1314" s="1"/>
      <c r="EFO1314" s="1"/>
      <c r="EFP1314" s="1"/>
      <c r="EFQ1314" s="1"/>
      <c r="EFR1314" s="1"/>
      <c r="EFS1314" s="1"/>
      <c r="EFT1314" s="1"/>
      <c r="EFU1314" s="1"/>
      <c r="EFV1314" s="1"/>
      <c r="EFW1314" s="1"/>
      <c r="EFX1314" s="1"/>
      <c r="EFY1314" s="1"/>
      <c r="EFZ1314" s="1"/>
      <c r="EGA1314" s="1"/>
      <c r="EGB1314" s="1"/>
      <c r="EGC1314" s="1"/>
      <c r="EGD1314" s="1"/>
      <c r="EGE1314" s="1"/>
      <c r="EGF1314" s="1"/>
      <c r="EGG1314" s="1"/>
      <c r="EGH1314" s="1"/>
      <c r="EGI1314" s="1"/>
      <c r="EGJ1314" s="1"/>
      <c r="EGK1314" s="1"/>
      <c r="EGL1314" s="1"/>
      <c r="EGM1314" s="1"/>
      <c r="EGN1314" s="1"/>
      <c r="EGO1314" s="1"/>
      <c r="EGP1314" s="1"/>
      <c r="EGQ1314" s="1"/>
      <c r="EGR1314" s="1"/>
      <c r="EGS1314" s="1"/>
      <c r="EGT1314" s="1"/>
      <c r="EGU1314" s="1"/>
      <c r="EGV1314" s="1"/>
      <c r="EGW1314" s="1"/>
      <c r="EGX1314" s="1"/>
      <c r="EGY1314" s="1"/>
      <c r="EGZ1314" s="1"/>
      <c r="EHA1314" s="1"/>
      <c r="EHB1314" s="1"/>
      <c r="EHC1314" s="1"/>
      <c r="EHD1314" s="1"/>
      <c r="EHE1314" s="1"/>
      <c r="EHF1314" s="1"/>
      <c r="EHG1314" s="1"/>
      <c r="EHH1314" s="1"/>
      <c r="EHI1314" s="1"/>
      <c r="EHJ1314" s="1"/>
      <c r="EHK1314" s="1"/>
      <c r="EHL1314" s="1"/>
      <c r="EHM1314" s="1"/>
      <c r="EHN1314" s="1"/>
      <c r="EHO1314" s="1"/>
      <c r="EHP1314" s="1"/>
      <c r="EHQ1314" s="1"/>
      <c r="EHR1314" s="1"/>
      <c r="EHS1314" s="1"/>
      <c r="EHT1314" s="1"/>
      <c r="EHU1314" s="1"/>
      <c r="EHV1314" s="1"/>
      <c r="EHW1314" s="1"/>
      <c r="EHX1314" s="1"/>
      <c r="EHY1314" s="1"/>
      <c r="EHZ1314" s="1"/>
      <c r="EIA1314" s="1"/>
      <c r="EIB1314" s="1"/>
      <c r="EIC1314" s="1"/>
      <c r="EID1314" s="1"/>
      <c r="EIE1314" s="1"/>
      <c r="EIF1314" s="1"/>
      <c r="EIG1314" s="1"/>
      <c r="EIH1314" s="1"/>
      <c r="EII1314" s="1"/>
      <c r="EIJ1314" s="1"/>
      <c r="EIK1314" s="1"/>
      <c r="EIL1314" s="1"/>
      <c r="EIM1314" s="1"/>
      <c r="EIN1314" s="1"/>
      <c r="EIO1314" s="1"/>
      <c r="EIP1314" s="1"/>
      <c r="EIQ1314" s="1"/>
      <c r="EIR1314" s="1"/>
      <c r="EIS1314" s="1"/>
      <c r="EIT1314" s="1"/>
      <c r="EIU1314" s="1"/>
      <c r="EIV1314" s="1"/>
      <c r="EIW1314" s="1"/>
      <c r="EIX1314" s="1"/>
      <c r="EIY1314" s="1"/>
      <c r="EIZ1314" s="1"/>
      <c r="EJA1314" s="1"/>
      <c r="EJB1314" s="1"/>
      <c r="EJC1314" s="1"/>
      <c r="EJD1314" s="1"/>
      <c r="EJE1314" s="1"/>
      <c r="EJF1314" s="1"/>
      <c r="EJG1314" s="1"/>
      <c r="EJH1314" s="1"/>
      <c r="EJI1314" s="1"/>
      <c r="EJJ1314" s="1"/>
      <c r="EJK1314" s="1"/>
      <c r="EJL1314" s="1"/>
      <c r="EJM1314" s="1"/>
      <c r="EJN1314" s="1"/>
      <c r="EJO1314" s="1"/>
      <c r="EJP1314" s="1"/>
      <c r="EJQ1314" s="1"/>
      <c r="EJR1314" s="1"/>
      <c r="EJS1314" s="1"/>
      <c r="EJT1314" s="1"/>
      <c r="EJU1314" s="1"/>
      <c r="EJV1314" s="1"/>
      <c r="EJW1314" s="1"/>
      <c r="EJX1314" s="1"/>
      <c r="EJY1314" s="1"/>
      <c r="EJZ1314" s="1"/>
      <c r="EKA1314" s="1"/>
      <c r="EKB1314" s="1"/>
      <c r="EKC1314" s="1"/>
      <c r="EKD1314" s="1"/>
      <c r="EKE1314" s="1"/>
      <c r="EKF1314" s="1"/>
      <c r="EKG1314" s="1"/>
      <c r="EKH1314" s="1"/>
      <c r="EKI1314" s="1"/>
      <c r="EKJ1314" s="1"/>
      <c r="EKK1314" s="1"/>
      <c r="EKL1314" s="1"/>
      <c r="EKM1314" s="1"/>
      <c r="EKN1314" s="1"/>
      <c r="EKO1314" s="1"/>
      <c r="EKP1314" s="1"/>
      <c r="EKQ1314" s="1"/>
      <c r="EKR1314" s="1"/>
      <c r="EKS1314" s="1"/>
      <c r="EKT1314" s="1"/>
      <c r="EKU1314" s="1"/>
      <c r="EKV1314" s="1"/>
      <c r="EKW1314" s="1"/>
      <c r="EKX1314" s="1"/>
      <c r="EKY1314" s="1"/>
      <c r="EKZ1314" s="1"/>
      <c r="ELA1314" s="1"/>
      <c r="ELB1314" s="1"/>
      <c r="ELC1314" s="1"/>
      <c r="ELD1314" s="1"/>
      <c r="ELE1314" s="1"/>
      <c r="ELF1314" s="1"/>
      <c r="ELG1314" s="1"/>
      <c r="ELH1314" s="1"/>
      <c r="ELI1314" s="1"/>
      <c r="ELJ1314" s="1"/>
      <c r="ELK1314" s="1"/>
      <c r="ELL1314" s="1"/>
      <c r="ELM1314" s="1"/>
      <c r="ELN1314" s="1"/>
      <c r="ELO1314" s="1"/>
      <c r="ELP1314" s="1"/>
      <c r="ELQ1314" s="1"/>
      <c r="ELR1314" s="1"/>
      <c r="ELS1314" s="1"/>
      <c r="ELT1314" s="1"/>
      <c r="ELU1314" s="1"/>
      <c r="ELV1314" s="1"/>
      <c r="ELW1314" s="1"/>
      <c r="ELX1314" s="1"/>
      <c r="ELY1314" s="1"/>
      <c r="ELZ1314" s="1"/>
      <c r="EMA1314" s="1"/>
      <c r="EMB1314" s="1"/>
      <c r="EMC1314" s="1"/>
      <c r="EMD1314" s="1"/>
      <c r="EME1314" s="1"/>
      <c r="EMF1314" s="1"/>
      <c r="EMG1314" s="1"/>
      <c r="EMH1314" s="1"/>
      <c r="EMI1314" s="1"/>
      <c r="EMJ1314" s="1"/>
      <c r="EMK1314" s="1"/>
      <c r="EML1314" s="1"/>
      <c r="EMM1314" s="1"/>
      <c r="EMN1314" s="1"/>
      <c r="EMO1314" s="1"/>
      <c r="EMP1314" s="1"/>
      <c r="EMQ1314" s="1"/>
      <c r="EMR1314" s="1"/>
      <c r="EMS1314" s="1"/>
      <c r="EMT1314" s="1"/>
      <c r="EMU1314" s="1"/>
      <c r="EMV1314" s="1"/>
      <c r="EMW1314" s="1"/>
      <c r="EMX1314" s="1"/>
      <c r="EMY1314" s="1"/>
      <c r="EMZ1314" s="1"/>
      <c r="ENA1314" s="1"/>
      <c r="ENB1314" s="1"/>
      <c r="ENC1314" s="1"/>
      <c r="END1314" s="1"/>
      <c r="ENE1314" s="1"/>
      <c r="ENF1314" s="1"/>
      <c r="ENG1314" s="1"/>
      <c r="ENH1314" s="1"/>
      <c r="ENI1314" s="1"/>
      <c r="ENJ1314" s="1"/>
      <c r="ENK1314" s="1"/>
      <c r="ENL1314" s="1"/>
      <c r="ENM1314" s="1"/>
      <c r="ENN1314" s="1"/>
      <c r="ENO1314" s="1"/>
      <c r="ENP1314" s="1"/>
      <c r="ENQ1314" s="1"/>
      <c r="ENR1314" s="1"/>
      <c r="ENS1314" s="1"/>
      <c r="ENT1314" s="1"/>
      <c r="ENU1314" s="1"/>
      <c r="ENV1314" s="1"/>
      <c r="ENW1314" s="1"/>
      <c r="ENX1314" s="1"/>
      <c r="ENY1314" s="1"/>
      <c r="ENZ1314" s="1"/>
      <c r="EOA1314" s="1"/>
      <c r="EOB1314" s="1"/>
      <c r="EOC1314" s="1"/>
      <c r="EOD1314" s="1"/>
      <c r="EOE1314" s="1"/>
      <c r="EOF1314" s="1"/>
      <c r="EOG1314" s="1"/>
      <c r="EOH1314" s="1"/>
      <c r="EOI1314" s="1"/>
      <c r="EOJ1314" s="1"/>
      <c r="EOK1314" s="1"/>
      <c r="EOL1314" s="1"/>
      <c r="EOM1314" s="1"/>
      <c r="EON1314" s="1"/>
      <c r="EOO1314" s="1"/>
      <c r="EOP1314" s="1"/>
      <c r="EOQ1314" s="1"/>
      <c r="EOR1314" s="1"/>
      <c r="EOS1314" s="1"/>
      <c r="EOT1314" s="1"/>
      <c r="EOU1314" s="1"/>
      <c r="EOV1314" s="1"/>
      <c r="EOW1314" s="1"/>
      <c r="EOX1314" s="1"/>
      <c r="EOY1314" s="1"/>
      <c r="EOZ1314" s="1"/>
      <c r="EPA1314" s="1"/>
      <c r="EPB1314" s="1"/>
      <c r="EPC1314" s="1"/>
      <c r="EPD1314" s="1"/>
      <c r="EPE1314" s="1"/>
      <c r="EPF1314" s="1"/>
      <c r="EPG1314" s="1"/>
      <c r="EPH1314" s="1"/>
      <c r="EPI1314" s="1"/>
      <c r="EPJ1314" s="1"/>
      <c r="EPK1314" s="1"/>
      <c r="EPL1314" s="1"/>
      <c r="EPM1314" s="1"/>
      <c r="EPN1314" s="1"/>
      <c r="EPO1314" s="1"/>
      <c r="EPP1314" s="1"/>
      <c r="EPQ1314" s="1"/>
      <c r="EPR1314" s="1"/>
      <c r="EPS1314" s="1"/>
      <c r="EPT1314" s="1"/>
      <c r="EPU1314" s="1"/>
      <c r="EPV1314" s="1"/>
      <c r="EPW1314" s="1"/>
      <c r="EPX1314" s="1"/>
      <c r="EPY1314" s="1"/>
      <c r="EPZ1314" s="1"/>
      <c r="EQA1314" s="1"/>
      <c r="EQB1314" s="1"/>
      <c r="EQC1314" s="1"/>
      <c r="EQD1314" s="1"/>
      <c r="EQE1314" s="1"/>
      <c r="EQF1314" s="1"/>
      <c r="EQG1314" s="1"/>
      <c r="EQH1314" s="1"/>
      <c r="EQI1314" s="1"/>
      <c r="EQJ1314" s="1"/>
      <c r="EQK1314" s="1"/>
      <c r="EQL1314" s="1"/>
      <c r="EQM1314" s="1"/>
      <c r="EQN1314" s="1"/>
      <c r="EQO1314" s="1"/>
      <c r="EQP1314" s="1"/>
      <c r="EQQ1314" s="1"/>
      <c r="EQR1314" s="1"/>
      <c r="EQS1314" s="1"/>
      <c r="EQT1314" s="1"/>
      <c r="EQU1314" s="1"/>
      <c r="EQV1314" s="1"/>
      <c r="EQW1314" s="1"/>
      <c r="EQX1314" s="1"/>
      <c r="EQY1314" s="1"/>
      <c r="EQZ1314" s="1"/>
      <c r="ERA1314" s="1"/>
      <c r="ERB1314" s="1"/>
      <c r="ERC1314" s="1"/>
      <c r="ERD1314" s="1"/>
      <c r="ERE1314" s="1"/>
      <c r="ERF1314" s="1"/>
      <c r="ERG1314" s="1"/>
      <c r="ERH1314" s="1"/>
      <c r="ERI1314" s="1"/>
      <c r="ERJ1314" s="1"/>
      <c r="ERK1314" s="1"/>
      <c r="ERL1314" s="1"/>
      <c r="ERM1314" s="1"/>
      <c r="ERN1314" s="1"/>
      <c r="ERO1314" s="1"/>
      <c r="ERP1314" s="1"/>
      <c r="ERQ1314" s="1"/>
      <c r="ERR1314" s="1"/>
      <c r="ERS1314" s="1"/>
      <c r="ERT1314" s="1"/>
      <c r="ERU1314" s="1"/>
      <c r="ERV1314" s="1"/>
      <c r="ERW1314" s="1"/>
      <c r="ERX1314" s="1"/>
      <c r="ERY1314" s="1"/>
      <c r="ERZ1314" s="1"/>
      <c r="ESA1314" s="1"/>
      <c r="ESB1314" s="1"/>
      <c r="ESC1314" s="1"/>
      <c r="ESD1314" s="1"/>
      <c r="ESE1314" s="1"/>
      <c r="ESF1314" s="1"/>
      <c r="ESG1314" s="1"/>
      <c r="ESH1314" s="1"/>
      <c r="ESI1314" s="1"/>
      <c r="ESJ1314" s="1"/>
      <c r="ESK1314" s="1"/>
      <c r="ESL1314" s="1"/>
      <c r="ESM1314" s="1"/>
      <c r="ESN1314" s="1"/>
      <c r="ESO1314" s="1"/>
      <c r="ESP1314" s="1"/>
      <c r="ESQ1314" s="1"/>
      <c r="ESR1314" s="1"/>
      <c r="ESS1314" s="1"/>
      <c r="EST1314" s="1"/>
      <c r="ESU1314" s="1"/>
      <c r="ESV1314" s="1"/>
      <c r="ESW1314" s="1"/>
      <c r="ESX1314" s="1"/>
      <c r="ESY1314" s="1"/>
      <c r="ESZ1314" s="1"/>
      <c r="ETA1314" s="1"/>
      <c r="ETB1314" s="1"/>
      <c r="ETC1314" s="1"/>
      <c r="ETD1314" s="1"/>
      <c r="ETE1314" s="1"/>
      <c r="ETF1314" s="1"/>
      <c r="ETG1314" s="1"/>
      <c r="ETH1314" s="1"/>
      <c r="ETI1314" s="1"/>
      <c r="ETJ1314" s="1"/>
      <c r="ETK1314" s="1"/>
      <c r="ETL1314" s="1"/>
      <c r="ETM1314" s="1"/>
      <c r="ETN1314" s="1"/>
      <c r="ETO1314" s="1"/>
      <c r="ETP1314" s="1"/>
      <c r="ETQ1314" s="1"/>
      <c r="ETR1314" s="1"/>
      <c r="ETS1314" s="1"/>
      <c r="ETT1314" s="1"/>
      <c r="ETU1314" s="1"/>
      <c r="ETV1314" s="1"/>
      <c r="ETW1314" s="1"/>
      <c r="ETX1314" s="1"/>
      <c r="ETY1314" s="1"/>
      <c r="ETZ1314" s="1"/>
      <c r="EUA1314" s="1"/>
      <c r="EUB1314" s="1"/>
      <c r="EUC1314" s="1"/>
      <c r="EUD1314" s="1"/>
      <c r="EUE1314" s="1"/>
      <c r="EUF1314" s="1"/>
      <c r="EUG1314" s="1"/>
      <c r="EUH1314" s="1"/>
      <c r="EUI1314" s="1"/>
      <c r="EUJ1314" s="1"/>
      <c r="EUK1314" s="1"/>
      <c r="EUL1314" s="1"/>
      <c r="EUM1314" s="1"/>
      <c r="EUN1314" s="1"/>
      <c r="EUO1314" s="1"/>
      <c r="EUP1314" s="1"/>
      <c r="EUQ1314" s="1"/>
      <c r="EUR1314" s="1"/>
      <c r="EUS1314" s="1"/>
      <c r="EUT1314" s="1"/>
      <c r="EUU1314" s="1"/>
      <c r="EUV1314" s="1"/>
      <c r="EUW1314" s="1"/>
      <c r="EUX1314" s="1"/>
      <c r="EUY1314" s="1"/>
      <c r="EUZ1314" s="1"/>
      <c r="EVA1314" s="1"/>
      <c r="EVB1314" s="1"/>
      <c r="EVC1314" s="1"/>
      <c r="EVD1314" s="1"/>
      <c r="EVE1314" s="1"/>
      <c r="EVF1314" s="1"/>
      <c r="EVG1314" s="1"/>
      <c r="EVH1314" s="1"/>
      <c r="EVI1314" s="1"/>
      <c r="EVJ1314" s="1"/>
      <c r="EVK1314" s="1"/>
      <c r="EVL1314" s="1"/>
      <c r="EVM1314" s="1"/>
      <c r="EVN1314" s="1"/>
      <c r="EVO1314" s="1"/>
      <c r="EVP1314" s="1"/>
      <c r="EVQ1314" s="1"/>
      <c r="EVR1314" s="1"/>
      <c r="EVS1314" s="1"/>
      <c r="EVT1314" s="1"/>
      <c r="EVU1314" s="1"/>
      <c r="EVV1314" s="1"/>
      <c r="EVW1314" s="1"/>
      <c r="EVX1314" s="1"/>
      <c r="EVY1314" s="1"/>
      <c r="EVZ1314" s="1"/>
      <c r="EWA1314" s="1"/>
      <c r="EWB1314" s="1"/>
      <c r="EWC1314" s="1"/>
      <c r="EWD1314" s="1"/>
      <c r="EWE1314" s="1"/>
      <c r="EWF1314" s="1"/>
      <c r="EWG1314" s="1"/>
      <c r="EWH1314" s="1"/>
      <c r="EWI1314" s="1"/>
      <c r="EWJ1314" s="1"/>
      <c r="EWK1314" s="1"/>
      <c r="EWL1314" s="1"/>
      <c r="EWM1314" s="1"/>
      <c r="EWN1314" s="1"/>
      <c r="EWO1314" s="1"/>
      <c r="EWP1314" s="1"/>
      <c r="EWQ1314" s="1"/>
      <c r="EWR1314" s="1"/>
      <c r="EWS1314" s="1"/>
      <c r="EWT1314" s="1"/>
      <c r="EWU1314" s="1"/>
      <c r="EWV1314" s="1"/>
      <c r="EWW1314" s="1"/>
      <c r="EWX1314" s="1"/>
      <c r="EWY1314" s="1"/>
      <c r="EWZ1314" s="1"/>
      <c r="EXA1314" s="1"/>
      <c r="EXB1314" s="1"/>
      <c r="EXC1314" s="1"/>
      <c r="EXD1314" s="1"/>
      <c r="EXE1314" s="1"/>
      <c r="EXF1314" s="1"/>
      <c r="EXG1314" s="1"/>
      <c r="EXH1314" s="1"/>
      <c r="EXI1314" s="1"/>
      <c r="EXJ1314" s="1"/>
      <c r="EXK1314" s="1"/>
      <c r="EXL1314" s="1"/>
      <c r="EXM1314" s="1"/>
      <c r="EXN1314" s="1"/>
      <c r="EXO1314" s="1"/>
      <c r="EXP1314" s="1"/>
      <c r="EXQ1314" s="1"/>
      <c r="EXR1314" s="1"/>
      <c r="EXS1314" s="1"/>
      <c r="EXT1314" s="1"/>
      <c r="EXU1314" s="1"/>
      <c r="EXV1314" s="1"/>
      <c r="EXW1314" s="1"/>
      <c r="EXX1314" s="1"/>
      <c r="EXY1314" s="1"/>
      <c r="EXZ1314" s="1"/>
      <c r="EYA1314" s="1"/>
      <c r="EYB1314" s="1"/>
      <c r="EYC1314" s="1"/>
      <c r="EYD1314" s="1"/>
      <c r="EYE1314" s="1"/>
      <c r="EYF1314" s="1"/>
      <c r="EYG1314" s="1"/>
      <c r="EYH1314" s="1"/>
      <c r="EYI1314" s="1"/>
      <c r="EYJ1314" s="1"/>
      <c r="EYK1314" s="1"/>
      <c r="EYL1314" s="1"/>
      <c r="EYM1314" s="1"/>
      <c r="EYN1314" s="1"/>
      <c r="EYO1314" s="1"/>
      <c r="EYP1314" s="1"/>
      <c r="EYQ1314" s="1"/>
      <c r="EYR1314" s="1"/>
      <c r="EYS1314" s="1"/>
      <c r="EYT1314" s="1"/>
      <c r="EYU1314" s="1"/>
      <c r="EYV1314" s="1"/>
      <c r="EYW1314" s="1"/>
      <c r="EYX1314" s="1"/>
      <c r="EYY1314" s="1"/>
      <c r="EYZ1314" s="1"/>
      <c r="EZA1314" s="1"/>
      <c r="EZB1314" s="1"/>
      <c r="EZC1314" s="1"/>
      <c r="EZD1314" s="1"/>
      <c r="EZE1314" s="1"/>
      <c r="EZF1314" s="1"/>
      <c r="EZG1314" s="1"/>
      <c r="EZH1314" s="1"/>
      <c r="EZI1314" s="1"/>
      <c r="EZJ1314" s="1"/>
      <c r="EZK1314" s="1"/>
      <c r="EZL1314" s="1"/>
      <c r="EZM1314" s="1"/>
      <c r="EZN1314" s="1"/>
      <c r="EZO1314" s="1"/>
      <c r="EZP1314" s="1"/>
      <c r="EZQ1314" s="1"/>
      <c r="EZR1314" s="1"/>
      <c r="EZS1314" s="1"/>
      <c r="EZT1314" s="1"/>
      <c r="EZU1314" s="1"/>
      <c r="EZV1314" s="1"/>
      <c r="EZW1314" s="1"/>
      <c r="EZX1314" s="1"/>
      <c r="EZY1314" s="1"/>
      <c r="EZZ1314" s="1"/>
      <c r="FAA1314" s="1"/>
      <c r="FAB1314" s="1"/>
      <c r="FAC1314" s="1"/>
      <c r="FAD1314" s="1"/>
      <c r="FAE1314" s="1"/>
      <c r="FAF1314" s="1"/>
      <c r="FAG1314" s="1"/>
      <c r="FAH1314" s="1"/>
      <c r="FAI1314" s="1"/>
      <c r="FAJ1314" s="1"/>
      <c r="FAK1314" s="1"/>
      <c r="FAL1314" s="1"/>
      <c r="FAM1314" s="1"/>
      <c r="FAN1314" s="1"/>
      <c r="FAO1314" s="1"/>
      <c r="FAP1314" s="1"/>
      <c r="FAQ1314" s="1"/>
      <c r="FAR1314" s="1"/>
      <c r="FAS1314" s="1"/>
      <c r="FAT1314" s="1"/>
      <c r="FAU1314" s="1"/>
      <c r="FAV1314" s="1"/>
      <c r="FAW1314" s="1"/>
      <c r="FAX1314" s="1"/>
      <c r="FAY1314" s="1"/>
      <c r="FAZ1314" s="1"/>
      <c r="FBA1314" s="1"/>
      <c r="FBB1314" s="1"/>
      <c r="FBC1314" s="1"/>
      <c r="FBD1314" s="1"/>
      <c r="FBE1314" s="1"/>
      <c r="FBF1314" s="1"/>
      <c r="FBG1314" s="1"/>
      <c r="FBH1314" s="1"/>
      <c r="FBI1314" s="1"/>
      <c r="FBJ1314" s="1"/>
      <c r="FBK1314" s="1"/>
      <c r="FBL1314" s="1"/>
      <c r="FBM1314" s="1"/>
      <c r="FBN1314" s="1"/>
      <c r="FBO1314" s="1"/>
      <c r="FBP1314" s="1"/>
      <c r="FBQ1314" s="1"/>
      <c r="FBR1314" s="1"/>
      <c r="FBS1314" s="1"/>
      <c r="FBT1314" s="1"/>
      <c r="FBU1314" s="1"/>
      <c r="FBV1314" s="1"/>
      <c r="FBW1314" s="1"/>
      <c r="FBX1314" s="1"/>
      <c r="FBY1314" s="1"/>
      <c r="FBZ1314" s="1"/>
      <c r="FCA1314" s="1"/>
      <c r="FCB1314" s="1"/>
      <c r="FCC1314" s="1"/>
      <c r="FCD1314" s="1"/>
      <c r="FCE1314" s="1"/>
      <c r="FCF1314" s="1"/>
      <c r="FCG1314" s="1"/>
      <c r="FCH1314" s="1"/>
      <c r="FCI1314" s="1"/>
      <c r="FCJ1314" s="1"/>
      <c r="FCK1314" s="1"/>
      <c r="FCL1314" s="1"/>
      <c r="FCM1314" s="1"/>
      <c r="FCN1314" s="1"/>
      <c r="FCO1314" s="1"/>
      <c r="FCP1314" s="1"/>
      <c r="FCQ1314" s="1"/>
      <c r="FCR1314" s="1"/>
      <c r="FCS1314" s="1"/>
      <c r="FCT1314" s="1"/>
      <c r="FCU1314" s="1"/>
      <c r="FCV1314" s="1"/>
      <c r="FCW1314" s="1"/>
      <c r="FCX1314" s="1"/>
      <c r="FCY1314" s="1"/>
      <c r="FCZ1314" s="1"/>
      <c r="FDA1314" s="1"/>
      <c r="FDB1314" s="1"/>
      <c r="FDC1314" s="1"/>
      <c r="FDD1314" s="1"/>
      <c r="FDE1314" s="1"/>
      <c r="FDF1314" s="1"/>
      <c r="FDG1314" s="1"/>
      <c r="FDH1314" s="1"/>
      <c r="FDI1314" s="1"/>
      <c r="FDJ1314" s="1"/>
      <c r="FDK1314" s="1"/>
      <c r="FDL1314" s="1"/>
      <c r="FDM1314" s="1"/>
      <c r="FDN1314" s="1"/>
      <c r="FDO1314" s="1"/>
      <c r="FDP1314" s="1"/>
      <c r="FDQ1314" s="1"/>
      <c r="FDR1314" s="1"/>
      <c r="FDS1314" s="1"/>
      <c r="FDT1314" s="1"/>
      <c r="FDU1314" s="1"/>
      <c r="FDV1314" s="1"/>
      <c r="FDW1314" s="1"/>
      <c r="FDX1314" s="1"/>
      <c r="FDY1314" s="1"/>
      <c r="FDZ1314" s="1"/>
      <c r="FEA1314" s="1"/>
      <c r="FEB1314" s="1"/>
      <c r="FEC1314" s="1"/>
      <c r="FED1314" s="1"/>
      <c r="FEE1314" s="1"/>
      <c r="FEF1314" s="1"/>
      <c r="FEG1314" s="1"/>
      <c r="FEH1314" s="1"/>
      <c r="FEI1314" s="1"/>
      <c r="FEJ1314" s="1"/>
      <c r="FEK1314" s="1"/>
      <c r="FEL1314" s="1"/>
      <c r="FEM1314" s="1"/>
      <c r="FEN1314" s="1"/>
      <c r="FEO1314" s="1"/>
      <c r="FEP1314" s="1"/>
      <c r="FEQ1314" s="1"/>
      <c r="FER1314" s="1"/>
      <c r="FES1314" s="1"/>
      <c r="FET1314" s="1"/>
      <c r="FEU1314" s="1"/>
      <c r="FEV1314" s="1"/>
      <c r="FEW1314" s="1"/>
      <c r="FEX1314" s="1"/>
      <c r="FEY1314" s="1"/>
      <c r="FEZ1314" s="1"/>
      <c r="FFA1314" s="1"/>
      <c r="FFB1314" s="1"/>
      <c r="FFC1314" s="1"/>
      <c r="FFD1314" s="1"/>
      <c r="FFE1314" s="1"/>
      <c r="FFF1314" s="1"/>
      <c r="FFG1314" s="1"/>
      <c r="FFH1314" s="1"/>
      <c r="FFI1314" s="1"/>
      <c r="FFJ1314" s="1"/>
      <c r="FFK1314" s="1"/>
      <c r="FFL1314" s="1"/>
      <c r="FFM1314" s="1"/>
      <c r="FFN1314" s="1"/>
      <c r="FFO1314" s="1"/>
      <c r="FFP1314" s="1"/>
      <c r="FFQ1314" s="1"/>
      <c r="FFR1314" s="1"/>
      <c r="FFS1314" s="1"/>
      <c r="FFT1314" s="1"/>
      <c r="FFU1314" s="1"/>
      <c r="FFV1314" s="1"/>
      <c r="FFW1314" s="1"/>
      <c r="FFX1314" s="1"/>
      <c r="FFY1314" s="1"/>
      <c r="FFZ1314" s="1"/>
      <c r="FGA1314" s="1"/>
      <c r="FGB1314" s="1"/>
      <c r="FGC1314" s="1"/>
      <c r="FGD1314" s="1"/>
      <c r="FGE1314" s="1"/>
      <c r="FGF1314" s="1"/>
      <c r="FGG1314" s="1"/>
      <c r="FGH1314" s="1"/>
      <c r="FGI1314" s="1"/>
      <c r="FGJ1314" s="1"/>
      <c r="FGK1314" s="1"/>
      <c r="FGL1314" s="1"/>
      <c r="FGM1314" s="1"/>
      <c r="FGN1314" s="1"/>
      <c r="FGO1314" s="1"/>
      <c r="FGP1314" s="1"/>
      <c r="FGQ1314" s="1"/>
      <c r="FGR1314" s="1"/>
      <c r="FGS1314" s="1"/>
      <c r="FGT1314" s="1"/>
      <c r="FGU1314" s="1"/>
      <c r="FGV1314" s="1"/>
      <c r="FGW1314" s="1"/>
      <c r="FGX1314" s="1"/>
      <c r="FGY1314" s="1"/>
      <c r="FGZ1314" s="1"/>
      <c r="FHA1314" s="1"/>
      <c r="FHB1314" s="1"/>
      <c r="FHC1314" s="1"/>
      <c r="FHD1314" s="1"/>
      <c r="FHE1314" s="1"/>
      <c r="FHF1314" s="1"/>
      <c r="FHG1314" s="1"/>
      <c r="FHH1314" s="1"/>
      <c r="FHI1314" s="1"/>
      <c r="FHJ1314" s="1"/>
      <c r="FHK1314" s="1"/>
      <c r="FHL1314" s="1"/>
      <c r="FHM1314" s="1"/>
      <c r="FHN1314" s="1"/>
      <c r="FHO1314" s="1"/>
      <c r="FHP1314" s="1"/>
      <c r="FHQ1314" s="1"/>
      <c r="FHR1314" s="1"/>
      <c r="FHS1314" s="1"/>
      <c r="FHT1314" s="1"/>
      <c r="FHU1314" s="1"/>
      <c r="FHV1314" s="1"/>
      <c r="FHW1314" s="1"/>
      <c r="FHX1314" s="1"/>
      <c r="FHY1314" s="1"/>
      <c r="FHZ1314" s="1"/>
      <c r="FIA1314" s="1"/>
      <c r="FIB1314" s="1"/>
      <c r="FIC1314" s="1"/>
      <c r="FID1314" s="1"/>
      <c r="FIE1314" s="1"/>
      <c r="FIF1314" s="1"/>
      <c r="FIG1314" s="1"/>
      <c r="FIH1314" s="1"/>
      <c r="FII1314" s="1"/>
      <c r="FIJ1314" s="1"/>
      <c r="FIK1314" s="1"/>
      <c r="FIL1314" s="1"/>
      <c r="FIM1314" s="1"/>
      <c r="FIN1314" s="1"/>
      <c r="FIO1314" s="1"/>
      <c r="FIP1314" s="1"/>
      <c r="FIQ1314" s="1"/>
      <c r="FIR1314" s="1"/>
      <c r="FIS1314" s="1"/>
      <c r="FIT1314" s="1"/>
      <c r="FIU1314" s="1"/>
      <c r="FIV1314" s="1"/>
      <c r="FIW1314" s="1"/>
      <c r="FIX1314" s="1"/>
      <c r="FIY1314" s="1"/>
      <c r="FIZ1314" s="1"/>
      <c r="FJA1314" s="1"/>
      <c r="FJB1314" s="1"/>
      <c r="FJC1314" s="1"/>
      <c r="FJD1314" s="1"/>
      <c r="FJE1314" s="1"/>
      <c r="FJF1314" s="1"/>
      <c r="FJG1314" s="1"/>
      <c r="FJH1314" s="1"/>
      <c r="FJI1314" s="1"/>
      <c r="FJJ1314" s="1"/>
      <c r="FJK1314" s="1"/>
      <c r="FJL1314" s="1"/>
      <c r="FJM1314" s="1"/>
      <c r="FJN1314" s="1"/>
      <c r="FJO1314" s="1"/>
      <c r="FJP1314" s="1"/>
      <c r="FJQ1314" s="1"/>
      <c r="FJR1314" s="1"/>
      <c r="FJS1314" s="1"/>
      <c r="FJT1314" s="1"/>
      <c r="FJU1314" s="1"/>
      <c r="FJV1314" s="1"/>
      <c r="FJW1314" s="1"/>
      <c r="FJX1314" s="1"/>
      <c r="FJY1314" s="1"/>
      <c r="FJZ1314" s="1"/>
      <c r="FKA1314" s="1"/>
      <c r="FKB1314" s="1"/>
      <c r="FKC1314" s="1"/>
      <c r="FKD1314" s="1"/>
      <c r="FKE1314" s="1"/>
      <c r="FKF1314" s="1"/>
      <c r="FKG1314" s="1"/>
      <c r="FKH1314" s="1"/>
      <c r="FKI1314" s="1"/>
      <c r="FKJ1314" s="1"/>
      <c r="FKK1314" s="1"/>
      <c r="FKL1314" s="1"/>
      <c r="FKM1314" s="1"/>
      <c r="FKN1314" s="1"/>
      <c r="FKO1314" s="1"/>
      <c r="FKP1314" s="1"/>
      <c r="FKQ1314" s="1"/>
      <c r="FKR1314" s="1"/>
      <c r="FKS1314" s="1"/>
      <c r="FKT1314" s="1"/>
      <c r="FKU1314" s="1"/>
      <c r="FKV1314" s="1"/>
      <c r="FKW1314" s="1"/>
      <c r="FKX1314" s="1"/>
      <c r="FKY1314" s="1"/>
      <c r="FKZ1314" s="1"/>
      <c r="FLA1314" s="1"/>
      <c r="FLB1314" s="1"/>
      <c r="FLC1314" s="1"/>
      <c r="FLD1314" s="1"/>
      <c r="FLE1314" s="1"/>
      <c r="FLF1314" s="1"/>
      <c r="FLG1314" s="1"/>
      <c r="FLH1314" s="1"/>
      <c r="FLI1314" s="1"/>
      <c r="FLJ1314" s="1"/>
      <c r="FLK1314" s="1"/>
      <c r="FLL1314" s="1"/>
      <c r="FLM1314" s="1"/>
      <c r="FLN1314" s="1"/>
      <c r="FLO1314" s="1"/>
      <c r="FLP1314" s="1"/>
      <c r="FLQ1314" s="1"/>
      <c r="FLR1314" s="1"/>
      <c r="FLS1314" s="1"/>
      <c r="FLT1314" s="1"/>
      <c r="FLU1314" s="1"/>
      <c r="FLV1314" s="1"/>
      <c r="FLW1314" s="1"/>
      <c r="FLX1314" s="1"/>
      <c r="FLY1314" s="1"/>
      <c r="FLZ1314" s="1"/>
      <c r="FMA1314" s="1"/>
      <c r="FMB1314" s="1"/>
      <c r="FMC1314" s="1"/>
      <c r="FMD1314" s="1"/>
      <c r="FME1314" s="1"/>
      <c r="FMF1314" s="1"/>
      <c r="FMG1314" s="1"/>
      <c r="FMH1314" s="1"/>
      <c r="FMI1314" s="1"/>
      <c r="FMJ1314" s="1"/>
      <c r="FMK1314" s="1"/>
      <c r="FML1314" s="1"/>
      <c r="FMM1314" s="1"/>
      <c r="FMN1314" s="1"/>
      <c r="FMO1314" s="1"/>
      <c r="FMP1314" s="1"/>
      <c r="FMQ1314" s="1"/>
      <c r="FMR1314" s="1"/>
      <c r="FMS1314" s="1"/>
      <c r="FMT1314" s="1"/>
      <c r="FMU1314" s="1"/>
      <c r="FMV1314" s="1"/>
      <c r="FMW1314" s="1"/>
      <c r="FMX1314" s="1"/>
      <c r="FMY1314" s="1"/>
      <c r="FMZ1314" s="1"/>
      <c r="FNA1314" s="1"/>
      <c r="FNB1314" s="1"/>
      <c r="FNC1314" s="1"/>
      <c r="FND1314" s="1"/>
      <c r="FNE1314" s="1"/>
      <c r="FNF1314" s="1"/>
      <c r="FNG1314" s="1"/>
      <c r="FNH1314" s="1"/>
      <c r="FNI1314" s="1"/>
      <c r="FNJ1314" s="1"/>
      <c r="FNK1314" s="1"/>
      <c r="FNL1314" s="1"/>
      <c r="FNM1314" s="1"/>
      <c r="FNN1314" s="1"/>
      <c r="FNO1314" s="1"/>
      <c r="FNP1314" s="1"/>
      <c r="FNQ1314" s="1"/>
      <c r="FNR1314" s="1"/>
      <c r="FNS1314" s="1"/>
      <c r="FNT1314" s="1"/>
      <c r="FNU1314" s="1"/>
      <c r="FNV1314" s="1"/>
      <c r="FNW1314" s="1"/>
      <c r="FNX1314" s="1"/>
      <c r="FNY1314" s="1"/>
      <c r="FNZ1314" s="1"/>
      <c r="FOA1314" s="1"/>
      <c r="FOB1314" s="1"/>
      <c r="FOC1314" s="1"/>
      <c r="FOD1314" s="1"/>
      <c r="FOE1314" s="1"/>
      <c r="FOF1314" s="1"/>
      <c r="FOG1314" s="1"/>
      <c r="FOH1314" s="1"/>
      <c r="FOI1314" s="1"/>
      <c r="FOJ1314" s="1"/>
      <c r="FOK1314" s="1"/>
      <c r="FOL1314" s="1"/>
      <c r="FOM1314" s="1"/>
      <c r="FON1314" s="1"/>
      <c r="FOO1314" s="1"/>
      <c r="FOP1314" s="1"/>
      <c r="FOQ1314" s="1"/>
      <c r="FOR1314" s="1"/>
      <c r="FOS1314" s="1"/>
      <c r="FOT1314" s="1"/>
      <c r="FOU1314" s="1"/>
      <c r="FOV1314" s="1"/>
      <c r="FOW1314" s="1"/>
      <c r="FOX1314" s="1"/>
      <c r="FOY1314" s="1"/>
      <c r="FOZ1314" s="1"/>
      <c r="FPA1314" s="1"/>
      <c r="FPB1314" s="1"/>
      <c r="FPC1314" s="1"/>
      <c r="FPD1314" s="1"/>
      <c r="FPE1314" s="1"/>
      <c r="FPF1314" s="1"/>
      <c r="FPG1314" s="1"/>
      <c r="FPH1314" s="1"/>
      <c r="FPI1314" s="1"/>
      <c r="FPJ1314" s="1"/>
      <c r="FPK1314" s="1"/>
      <c r="FPL1314" s="1"/>
      <c r="FPM1314" s="1"/>
      <c r="FPN1314" s="1"/>
      <c r="FPO1314" s="1"/>
      <c r="FPP1314" s="1"/>
      <c r="FPQ1314" s="1"/>
      <c r="FPR1314" s="1"/>
      <c r="FPS1314" s="1"/>
      <c r="FPT1314" s="1"/>
      <c r="FPU1314" s="1"/>
      <c r="FPV1314" s="1"/>
      <c r="FPW1314" s="1"/>
      <c r="FPX1314" s="1"/>
      <c r="FPY1314" s="1"/>
      <c r="FPZ1314" s="1"/>
      <c r="FQA1314" s="1"/>
      <c r="FQB1314" s="1"/>
      <c r="FQC1314" s="1"/>
      <c r="FQD1314" s="1"/>
      <c r="FQE1314" s="1"/>
      <c r="FQF1314" s="1"/>
      <c r="FQG1314" s="1"/>
      <c r="FQH1314" s="1"/>
      <c r="FQI1314" s="1"/>
      <c r="FQJ1314" s="1"/>
      <c r="FQK1314" s="1"/>
      <c r="FQL1314" s="1"/>
      <c r="FQM1314" s="1"/>
      <c r="FQN1314" s="1"/>
      <c r="FQO1314" s="1"/>
      <c r="FQP1314" s="1"/>
      <c r="FQQ1314" s="1"/>
      <c r="FQR1314" s="1"/>
      <c r="FQS1314" s="1"/>
      <c r="FQT1314" s="1"/>
      <c r="FQU1314" s="1"/>
      <c r="FQV1314" s="1"/>
      <c r="FQW1314" s="1"/>
      <c r="FQX1314" s="1"/>
      <c r="FQY1314" s="1"/>
      <c r="FQZ1314" s="1"/>
      <c r="FRA1314" s="1"/>
      <c r="FRB1314" s="1"/>
      <c r="FRC1314" s="1"/>
      <c r="FRD1314" s="1"/>
      <c r="FRE1314" s="1"/>
      <c r="FRF1314" s="1"/>
      <c r="FRG1314" s="1"/>
      <c r="FRH1314" s="1"/>
      <c r="FRI1314" s="1"/>
      <c r="FRJ1314" s="1"/>
      <c r="FRK1314" s="1"/>
      <c r="FRL1314" s="1"/>
      <c r="FRM1314" s="1"/>
      <c r="FRN1314" s="1"/>
      <c r="FRO1314" s="1"/>
      <c r="FRP1314" s="1"/>
      <c r="FRQ1314" s="1"/>
      <c r="FRR1314" s="1"/>
      <c r="FRS1314" s="1"/>
      <c r="FRT1314" s="1"/>
      <c r="FRU1314" s="1"/>
      <c r="FRV1314" s="1"/>
      <c r="FRW1314" s="1"/>
      <c r="FRX1314" s="1"/>
      <c r="FRY1314" s="1"/>
      <c r="FRZ1314" s="1"/>
      <c r="FSA1314" s="1"/>
      <c r="FSB1314" s="1"/>
      <c r="FSC1314" s="1"/>
      <c r="FSD1314" s="1"/>
      <c r="FSE1314" s="1"/>
      <c r="FSF1314" s="1"/>
      <c r="FSG1314" s="1"/>
      <c r="FSH1314" s="1"/>
      <c r="FSI1314" s="1"/>
      <c r="FSJ1314" s="1"/>
      <c r="FSK1314" s="1"/>
      <c r="FSL1314" s="1"/>
      <c r="FSM1314" s="1"/>
      <c r="FSN1314" s="1"/>
      <c r="FSO1314" s="1"/>
      <c r="FSP1314" s="1"/>
      <c r="FSQ1314" s="1"/>
      <c r="FSR1314" s="1"/>
      <c r="FSS1314" s="1"/>
      <c r="FST1314" s="1"/>
      <c r="FSU1314" s="1"/>
      <c r="FSV1314" s="1"/>
      <c r="FSW1314" s="1"/>
      <c r="FSX1314" s="1"/>
      <c r="FSY1314" s="1"/>
      <c r="FSZ1314" s="1"/>
      <c r="FTA1314" s="1"/>
      <c r="FTB1314" s="1"/>
      <c r="FTC1314" s="1"/>
      <c r="FTD1314" s="1"/>
      <c r="FTE1314" s="1"/>
      <c r="FTF1314" s="1"/>
      <c r="FTG1314" s="1"/>
      <c r="FTH1314" s="1"/>
      <c r="FTI1314" s="1"/>
      <c r="FTJ1314" s="1"/>
      <c r="FTK1314" s="1"/>
      <c r="FTL1314" s="1"/>
      <c r="FTM1314" s="1"/>
      <c r="FTN1314" s="1"/>
      <c r="FTO1314" s="1"/>
      <c r="FTP1314" s="1"/>
      <c r="FTQ1314" s="1"/>
      <c r="FTR1314" s="1"/>
      <c r="FTS1314" s="1"/>
      <c r="FTT1314" s="1"/>
      <c r="FTU1314" s="1"/>
      <c r="FTV1314" s="1"/>
      <c r="FTW1314" s="1"/>
      <c r="FTX1314" s="1"/>
      <c r="FTY1314" s="1"/>
      <c r="FTZ1314" s="1"/>
      <c r="FUA1314" s="1"/>
      <c r="FUB1314" s="1"/>
      <c r="FUC1314" s="1"/>
      <c r="FUD1314" s="1"/>
      <c r="FUE1314" s="1"/>
      <c r="FUF1314" s="1"/>
      <c r="FUG1314" s="1"/>
      <c r="FUH1314" s="1"/>
      <c r="FUI1314" s="1"/>
      <c r="FUJ1314" s="1"/>
      <c r="FUK1314" s="1"/>
      <c r="FUL1314" s="1"/>
      <c r="FUM1314" s="1"/>
      <c r="FUN1314" s="1"/>
      <c r="FUO1314" s="1"/>
      <c r="FUP1314" s="1"/>
      <c r="FUQ1314" s="1"/>
      <c r="FUR1314" s="1"/>
      <c r="FUS1314" s="1"/>
      <c r="FUT1314" s="1"/>
      <c r="FUU1314" s="1"/>
      <c r="FUV1314" s="1"/>
      <c r="FUW1314" s="1"/>
      <c r="FUX1314" s="1"/>
      <c r="FUY1314" s="1"/>
      <c r="FUZ1314" s="1"/>
      <c r="FVA1314" s="1"/>
      <c r="FVB1314" s="1"/>
      <c r="FVC1314" s="1"/>
      <c r="FVD1314" s="1"/>
      <c r="FVE1314" s="1"/>
      <c r="FVF1314" s="1"/>
      <c r="FVG1314" s="1"/>
      <c r="FVH1314" s="1"/>
      <c r="FVI1314" s="1"/>
      <c r="FVJ1314" s="1"/>
      <c r="FVK1314" s="1"/>
      <c r="FVL1314" s="1"/>
      <c r="FVM1314" s="1"/>
      <c r="FVN1314" s="1"/>
      <c r="FVO1314" s="1"/>
      <c r="FVP1314" s="1"/>
      <c r="FVQ1314" s="1"/>
      <c r="FVR1314" s="1"/>
      <c r="FVS1314" s="1"/>
      <c r="FVT1314" s="1"/>
      <c r="FVU1314" s="1"/>
      <c r="FVV1314" s="1"/>
      <c r="FVW1314" s="1"/>
      <c r="FVX1314" s="1"/>
      <c r="FVY1314" s="1"/>
      <c r="FVZ1314" s="1"/>
      <c r="FWA1314" s="1"/>
      <c r="FWB1314" s="1"/>
      <c r="FWC1314" s="1"/>
      <c r="FWD1314" s="1"/>
      <c r="FWE1314" s="1"/>
      <c r="FWF1314" s="1"/>
      <c r="FWG1314" s="1"/>
      <c r="FWH1314" s="1"/>
      <c r="FWI1314" s="1"/>
      <c r="FWJ1314" s="1"/>
      <c r="FWK1314" s="1"/>
      <c r="FWL1314" s="1"/>
      <c r="FWM1314" s="1"/>
      <c r="FWN1314" s="1"/>
      <c r="FWO1314" s="1"/>
      <c r="FWP1314" s="1"/>
      <c r="FWQ1314" s="1"/>
      <c r="FWR1314" s="1"/>
      <c r="FWS1314" s="1"/>
      <c r="FWT1314" s="1"/>
      <c r="FWU1314" s="1"/>
      <c r="FWV1314" s="1"/>
      <c r="FWW1314" s="1"/>
      <c r="FWX1314" s="1"/>
      <c r="FWY1314" s="1"/>
      <c r="FWZ1314" s="1"/>
      <c r="FXA1314" s="1"/>
      <c r="FXB1314" s="1"/>
      <c r="FXC1314" s="1"/>
      <c r="FXD1314" s="1"/>
      <c r="FXE1314" s="1"/>
      <c r="FXF1314" s="1"/>
      <c r="FXG1314" s="1"/>
      <c r="FXH1314" s="1"/>
      <c r="FXI1314" s="1"/>
      <c r="FXJ1314" s="1"/>
      <c r="FXK1314" s="1"/>
      <c r="FXL1314" s="1"/>
      <c r="FXM1314" s="1"/>
      <c r="FXN1314" s="1"/>
      <c r="FXO1314" s="1"/>
      <c r="FXP1314" s="1"/>
      <c r="FXQ1314" s="1"/>
      <c r="FXR1314" s="1"/>
      <c r="FXS1314" s="1"/>
      <c r="FXT1314" s="1"/>
      <c r="FXU1314" s="1"/>
      <c r="FXV1314" s="1"/>
      <c r="FXW1314" s="1"/>
      <c r="FXX1314" s="1"/>
      <c r="FXY1314" s="1"/>
      <c r="FXZ1314" s="1"/>
      <c r="FYA1314" s="1"/>
      <c r="FYB1314" s="1"/>
      <c r="FYC1314" s="1"/>
      <c r="FYD1314" s="1"/>
      <c r="FYE1314" s="1"/>
      <c r="FYF1314" s="1"/>
      <c r="FYG1314" s="1"/>
      <c r="FYH1314" s="1"/>
      <c r="FYI1314" s="1"/>
      <c r="FYJ1314" s="1"/>
      <c r="FYK1314" s="1"/>
      <c r="FYL1314" s="1"/>
      <c r="FYM1314" s="1"/>
      <c r="FYN1314" s="1"/>
      <c r="FYO1314" s="1"/>
      <c r="FYP1314" s="1"/>
      <c r="FYQ1314" s="1"/>
      <c r="FYR1314" s="1"/>
      <c r="FYS1314" s="1"/>
      <c r="FYT1314" s="1"/>
      <c r="FYU1314" s="1"/>
      <c r="FYV1314" s="1"/>
      <c r="FYW1314" s="1"/>
      <c r="FYX1314" s="1"/>
      <c r="FYY1314" s="1"/>
      <c r="FYZ1314" s="1"/>
      <c r="FZA1314" s="1"/>
      <c r="FZB1314" s="1"/>
      <c r="FZC1314" s="1"/>
      <c r="FZD1314" s="1"/>
      <c r="FZE1314" s="1"/>
      <c r="FZF1314" s="1"/>
      <c r="FZG1314" s="1"/>
      <c r="FZH1314" s="1"/>
      <c r="FZI1314" s="1"/>
      <c r="FZJ1314" s="1"/>
      <c r="FZK1314" s="1"/>
      <c r="FZL1314" s="1"/>
      <c r="FZM1314" s="1"/>
      <c r="FZN1314" s="1"/>
      <c r="FZO1314" s="1"/>
      <c r="FZP1314" s="1"/>
      <c r="FZQ1314" s="1"/>
      <c r="FZR1314" s="1"/>
      <c r="FZS1314" s="1"/>
      <c r="FZT1314" s="1"/>
      <c r="FZU1314" s="1"/>
      <c r="FZV1314" s="1"/>
      <c r="FZW1314" s="1"/>
      <c r="FZX1314" s="1"/>
      <c r="FZY1314" s="1"/>
      <c r="FZZ1314" s="1"/>
      <c r="GAA1314" s="1"/>
      <c r="GAB1314" s="1"/>
      <c r="GAC1314" s="1"/>
      <c r="GAD1314" s="1"/>
      <c r="GAE1314" s="1"/>
      <c r="GAF1314" s="1"/>
      <c r="GAG1314" s="1"/>
      <c r="GAH1314" s="1"/>
      <c r="GAI1314" s="1"/>
      <c r="GAJ1314" s="1"/>
      <c r="GAK1314" s="1"/>
      <c r="GAL1314" s="1"/>
      <c r="GAM1314" s="1"/>
      <c r="GAN1314" s="1"/>
      <c r="GAO1314" s="1"/>
      <c r="GAP1314" s="1"/>
      <c r="GAQ1314" s="1"/>
      <c r="GAR1314" s="1"/>
      <c r="GAS1314" s="1"/>
      <c r="GAT1314" s="1"/>
      <c r="GAU1314" s="1"/>
      <c r="GAV1314" s="1"/>
      <c r="GAW1314" s="1"/>
      <c r="GAX1314" s="1"/>
      <c r="GAY1314" s="1"/>
      <c r="GAZ1314" s="1"/>
      <c r="GBA1314" s="1"/>
      <c r="GBB1314" s="1"/>
      <c r="GBC1314" s="1"/>
      <c r="GBD1314" s="1"/>
      <c r="GBE1314" s="1"/>
      <c r="GBF1314" s="1"/>
      <c r="GBG1314" s="1"/>
      <c r="GBH1314" s="1"/>
      <c r="GBI1314" s="1"/>
      <c r="GBJ1314" s="1"/>
      <c r="GBK1314" s="1"/>
      <c r="GBL1314" s="1"/>
      <c r="GBM1314" s="1"/>
      <c r="GBN1314" s="1"/>
      <c r="GBO1314" s="1"/>
      <c r="GBP1314" s="1"/>
      <c r="GBQ1314" s="1"/>
      <c r="GBR1314" s="1"/>
      <c r="GBS1314" s="1"/>
      <c r="GBT1314" s="1"/>
      <c r="GBU1314" s="1"/>
      <c r="GBV1314" s="1"/>
      <c r="GBW1314" s="1"/>
      <c r="GBX1314" s="1"/>
      <c r="GBY1314" s="1"/>
      <c r="GBZ1314" s="1"/>
      <c r="GCA1314" s="1"/>
      <c r="GCB1314" s="1"/>
      <c r="GCC1314" s="1"/>
      <c r="GCD1314" s="1"/>
      <c r="GCE1314" s="1"/>
      <c r="GCF1314" s="1"/>
      <c r="GCG1314" s="1"/>
      <c r="GCH1314" s="1"/>
      <c r="GCI1314" s="1"/>
      <c r="GCJ1314" s="1"/>
      <c r="GCK1314" s="1"/>
      <c r="GCL1314" s="1"/>
      <c r="GCM1314" s="1"/>
      <c r="GCN1314" s="1"/>
      <c r="GCO1314" s="1"/>
      <c r="GCP1314" s="1"/>
      <c r="GCQ1314" s="1"/>
      <c r="GCR1314" s="1"/>
      <c r="GCS1314" s="1"/>
      <c r="GCT1314" s="1"/>
      <c r="GCU1314" s="1"/>
      <c r="GCV1314" s="1"/>
      <c r="GCW1314" s="1"/>
      <c r="GCX1314" s="1"/>
      <c r="GCY1314" s="1"/>
      <c r="GCZ1314" s="1"/>
      <c r="GDA1314" s="1"/>
      <c r="GDB1314" s="1"/>
      <c r="GDC1314" s="1"/>
      <c r="GDD1314" s="1"/>
      <c r="GDE1314" s="1"/>
      <c r="GDF1314" s="1"/>
      <c r="GDG1314" s="1"/>
      <c r="GDH1314" s="1"/>
      <c r="GDI1314" s="1"/>
      <c r="GDJ1314" s="1"/>
      <c r="GDK1314" s="1"/>
      <c r="GDL1314" s="1"/>
      <c r="GDM1314" s="1"/>
      <c r="GDN1314" s="1"/>
      <c r="GDO1314" s="1"/>
      <c r="GDP1314" s="1"/>
      <c r="GDQ1314" s="1"/>
      <c r="GDR1314" s="1"/>
      <c r="GDS1314" s="1"/>
      <c r="GDT1314" s="1"/>
      <c r="GDU1314" s="1"/>
      <c r="GDV1314" s="1"/>
      <c r="GDW1314" s="1"/>
      <c r="GDX1314" s="1"/>
      <c r="GDY1314" s="1"/>
      <c r="GDZ1314" s="1"/>
      <c r="GEA1314" s="1"/>
      <c r="GEB1314" s="1"/>
      <c r="GEC1314" s="1"/>
      <c r="GED1314" s="1"/>
      <c r="GEE1314" s="1"/>
      <c r="GEF1314" s="1"/>
      <c r="GEG1314" s="1"/>
      <c r="GEH1314" s="1"/>
      <c r="GEI1314" s="1"/>
      <c r="GEJ1314" s="1"/>
      <c r="GEK1314" s="1"/>
      <c r="GEL1314" s="1"/>
      <c r="GEM1314" s="1"/>
      <c r="GEN1314" s="1"/>
      <c r="GEO1314" s="1"/>
      <c r="GEP1314" s="1"/>
      <c r="GEQ1314" s="1"/>
      <c r="GER1314" s="1"/>
      <c r="GES1314" s="1"/>
      <c r="GET1314" s="1"/>
      <c r="GEU1314" s="1"/>
      <c r="GEV1314" s="1"/>
      <c r="GEW1314" s="1"/>
      <c r="GEX1314" s="1"/>
      <c r="GEY1314" s="1"/>
      <c r="GEZ1314" s="1"/>
      <c r="GFA1314" s="1"/>
      <c r="GFB1314" s="1"/>
      <c r="GFC1314" s="1"/>
      <c r="GFD1314" s="1"/>
      <c r="GFE1314" s="1"/>
      <c r="GFF1314" s="1"/>
      <c r="GFG1314" s="1"/>
      <c r="GFH1314" s="1"/>
      <c r="GFI1314" s="1"/>
      <c r="GFJ1314" s="1"/>
      <c r="GFK1314" s="1"/>
      <c r="GFL1314" s="1"/>
      <c r="GFM1314" s="1"/>
      <c r="GFN1314" s="1"/>
      <c r="GFO1314" s="1"/>
      <c r="GFP1314" s="1"/>
      <c r="GFQ1314" s="1"/>
      <c r="GFR1314" s="1"/>
      <c r="GFS1314" s="1"/>
      <c r="GFT1314" s="1"/>
      <c r="GFU1314" s="1"/>
      <c r="GFV1314" s="1"/>
      <c r="GFW1314" s="1"/>
      <c r="GFX1314" s="1"/>
      <c r="GFY1314" s="1"/>
      <c r="GFZ1314" s="1"/>
      <c r="GGA1314" s="1"/>
      <c r="GGB1314" s="1"/>
      <c r="GGC1314" s="1"/>
      <c r="GGD1314" s="1"/>
      <c r="GGE1314" s="1"/>
      <c r="GGF1314" s="1"/>
      <c r="GGG1314" s="1"/>
      <c r="GGH1314" s="1"/>
      <c r="GGI1314" s="1"/>
      <c r="GGJ1314" s="1"/>
      <c r="GGK1314" s="1"/>
      <c r="GGL1314" s="1"/>
      <c r="GGM1314" s="1"/>
      <c r="GGN1314" s="1"/>
      <c r="GGO1314" s="1"/>
      <c r="GGP1314" s="1"/>
      <c r="GGQ1314" s="1"/>
      <c r="GGR1314" s="1"/>
      <c r="GGS1314" s="1"/>
      <c r="GGT1314" s="1"/>
      <c r="GGU1314" s="1"/>
      <c r="GGV1314" s="1"/>
      <c r="GGW1314" s="1"/>
      <c r="GGX1314" s="1"/>
      <c r="GGY1314" s="1"/>
      <c r="GGZ1314" s="1"/>
      <c r="GHA1314" s="1"/>
      <c r="GHB1314" s="1"/>
      <c r="GHC1314" s="1"/>
      <c r="GHD1314" s="1"/>
      <c r="GHE1314" s="1"/>
      <c r="GHF1314" s="1"/>
      <c r="GHG1314" s="1"/>
      <c r="GHH1314" s="1"/>
      <c r="GHI1314" s="1"/>
      <c r="GHJ1314" s="1"/>
      <c r="GHK1314" s="1"/>
      <c r="GHL1314" s="1"/>
      <c r="GHM1314" s="1"/>
      <c r="GHN1314" s="1"/>
      <c r="GHO1314" s="1"/>
      <c r="GHP1314" s="1"/>
      <c r="GHQ1314" s="1"/>
      <c r="GHR1314" s="1"/>
      <c r="GHS1314" s="1"/>
      <c r="GHT1314" s="1"/>
      <c r="GHU1314" s="1"/>
      <c r="GHV1314" s="1"/>
      <c r="GHW1314" s="1"/>
      <c r="GHX1314" s="1"/>
      <c r="GHY1314" s="1"/>
      <c r="GHZ1314" s="1"/>
      <c r="GIA1314" s="1"/>
      <c r="GIB1314" s="1"/>
      <c r="GIC1314" s="1"/>
      <c r="GID1314" s="1"/>
      <c r="GIE1314" s="1"/>
      <c r="GIF1314" s="1"/>
      <c r="GIG1314" s="1"/>
      <c r="GIH1314" s="1"/>
      <c r="GII1314" s="1"/>
      <c r="GIJ1314" s="1"/>
      <c r="GIK1314" s="1"/>
      <c r="GIL1314" s="1"/>
      <c r="GIM1314" s="1"/>
      <c r="GIN1314" s="1"/>
      <c r="GIO1314" s="1"/>
      <c r="GIP1314" s="1"/>
      <c r="GIQ1314" s="1"/>
      <c r="GIR1314" s="1"/>
      <c r="GIS1314" s="1"/>
      <c r="GIT1314" s="1"/>
      <c r="GIU1314" s="1"/>
      <c r="GIV1314" s="1"/>
      <c r="GIW1314" s="1"/>
      <c r="GIX1314" s="1"/>
      <c r="GIY1314" s="1"/>
      <c r="GIZ1314" s="1"/>
      <c r="GJA1314" s="1"/>
      <c r="GJB1314" s="1"/>
      <c r="GJC1314" s="1"/>
      <c r="GJD1314" s="1"/>
      <c r="GJE1314" s="1"/>
      <c r="GJF1314" s="1"/>
      <c r="GJG1314" s="1"/>
      <c r="GJH1314" s="1"/>
      <c r="GJI1314" s="1"/>
      <c r="GJJ1314" s="1"/>
      <c r="GJK1314" s="1"/>
      <c r="GJL1314" s="1"/>
      <c r="GJM1314" s="1"/>
      <c r="GJN1314" s="1"/>
      <c r="GJO1314" s="1"/>
      <c r="GJP1314" s="1"/>
      <c r="GJQ1314" s="1"/>
      <c r="GJR1314" s="1"/>
      <c r="GJS1314" s="1"/>
      <c r="GJT1314" s="1"/>
      <c r="GJU1314" s="1"/>
      <c r="GJV1314" s="1"/>
      <c r="GJW1314" s="1"/>
      <c r="GJX1314" s="1"/>
      <c r="GJY1314" s="1"/>
      <c r="GJZ1314" s="1"/>
      <c r="GKA1314" s="1"/>
      <c r="GKB1314" s="1"/>
      <c r="GKC1314" s="1"/>
      <c r="GKD1314" s="1"/>
      <c r="GKE1314" s="1"/>
      <c r="GKF1314" s="1"/>
      <c r="GKG1314" s="1"/>
      <c r="GKH1314" s="1"/>
      <c r="GKI1314" s="1"/>
      <c r="GKJ1314" s="1"/>
      <c r="GKK1314" s="1"/>
      <c r="GKL1314" s="1"/>
      <c r="GKM1314" s="1"/>
      <c r="GKN1314" s="1"/>
      <c r="GKO1314" s="1"/>
      <c r="GKP1314" s="1"/>
      <c r="GKQ1314" s="1"/>
      <c r="GKR1314" s="1"/>
      <c r="GKS1314" s="1"/>
      <c r="GKT1314" s="1"/>
      <c r="GKU1314" s="1"/>
      <c r="GKV1314" s="1"/>
      <c r="GKW1314" s="1"/>
      <c r="GKX1314" s="1"/>
      <c r="GKY1314" s="1"/>
      <c r="GKZ1314" s="1"/>
      <c r="GLA1314" s="1"/>
      <c r="GLB1314" s="1"/>
      <c r="GLC1314" s="1"/>
      <c r="GLD1314" s="1"/>
      <c r="GLE1314" s="1"/>
      <c r="GLF1314" s="1"/>
      <c r="GLG1314" s="1"/>
      <c r="GLH1314" s="1"/>
      <c r="GLI1314" s="1"/>
      <c r="GLJ1314" s="1"/>
      <c r="GLK1314" s="1"/>
      <c r="GLL1314" s="1"/>
      <c r="GLM1314" s="1"/>
      <c r="GLN1314" s="1"/>
      <c r="GLO1314" s="1"/>
      <c r="GLP1314" s="1"/>
      <c r="GLQ1314" s="1"/>
      <c r="GLR1314" s="1"/>
      <c r="GLS1314" s="1"/>
      <c r="GLT1314" s="1"/>
      <c r="GLU1314" s="1"/>
      <c r="GLV1314" s="1"/>
      <c r="GLW1314" s="1"/>
      <c r="GLX1314" s="1"/>
      <c r="GLY1314" s="1"/>
      <c r="GLZ1314" s="1"/>
      <c r="GMA1314" s="1"/>
      <c r="GMB1314" s="1"/>
      <c r="GMC1314" s="1"/>
      <c r="GMD1314" s="1"/>
      <c r="GME1314" s="1"/>
      <c r="GMF1314" s="1"/>
      <c r="GMG1314" s="1"/>
      <c r="GMH1314" s="1"/>
      <c r="GMI1314" s="1"/>
      <c r="GMJ1314" s="1"/>
      <c r="GMK1314" s="1"/>
      <c r="GML1314" s="1"/>
      <c r="GMM1314" s="1"/>
      <c r="GMN1314" s="1"/>
      <c r="GMO1314" s="1"/>
      <c r="GMP1314" s="1"/>
      <c r="GMQ1314" s="1"/>
      <c r="GMR1314" s="1"/>
      <c r="GMS1314" s="1"/>
      <c r="GMT1314" s="1"/>
      <c r="GMU1314" s="1"/>
      <c r="GMV1314" s="1"/>
      <c r="GMW1314" s="1"/>
      <c r="GMX1314" s="1"/>
      <c r="GMY1314" s="1"/>
      <c r="GMZ1314" s="1"/>
      <c r="GNA1314" s="1"/>
      <c r="GNB1314" s="1"/>
      <c r="GNC1314" s="1"/>
      <c r="GND1314" s="1"/>
      <c r="GNE1314" s="1"/>
      <c r="GNF1314" s="1"/>
      <c r="GNG1314" s="1"/>
      <c r="GNH1314" s="1"/>
      <c r="GNI1314" s="1"/>
      <c r="GNJ1314" s="1"/>
      <c r="GNK1314" s="1"/>
      <c r="GNL1314" s="1"/>
      <c r="GNM1314" s="1"/>
      <c r="GNN1314" s="1"/>
      <c r="GNO1314" s="1"/>
      <c r="GNP1314" s="1"/>
      <c r="GNQ1314" s="1"/>
      <c r="GNR1314" s="1"/>
      <c r="GNS1314" s="1"/>
      <c r="GNT1314" s="1"/>
      <c r="GNU1314" s="1"/>
      <c r="GNV1314" s="1"/>
      <c r="GNW1314" s="1"/>
      <c r="GNX1314" s="1"/>
      <c r="GNY1314" s="1"/>
      <c r="GNZ1314" s="1"/>
      <c r="GOA1314" s="1"/>
      <c r="GOB1314" s="1"/>
      <c r="GOC1314" s="1"/>
      <c r="GOD1314" s="1"/>
      <c r="GOE1314" s="1"/>
      <c r="GOF1314" s="1"/>
      <c r="GOG1314" s="1"/>
      <c r="GOH1314" s="1"/>
      <c r="GOI1314" s="1"/>
      <c r="GOJ1314" s="1"/>
      <c r="GOK1314" s="1"/>
      <c r="GOL1314" s="1"/>
      <c r="GOM1314" s="1"/>
      <c r="GON1314" s="1"/>
      <c r="GOO1314" s="1"/>
      <c r="GOP1314" s="1"/>
      <c r="GOQ1314" s="1"/>
      <c r="GOR1314" s="1"/>
      <c r="GOS1314" s="1"/>
      <c r="GOT1314" s="1"/>
      <c r="GOU1314" s="1"/>
      <c r="GOV1314" s="1"/>
      <c r="GOW1314" s="1"/>
      <c r="GOX1314" s="1"/>
      <c r="GOY1314" s="1"/>
      <c r="GOZ1314" s="1"/>
      <c r="GPA1314" s="1"/>
      <c r="GPB1314" s="1"/>
      <c r="GPC1314" s="1"/>
      <c r="GPD1314" s="1"/>
      <c r="GPE1314" s="1"/>
      <c r="GPF1314" s="1"/>
      <c r="GPG1314" s="1"/>
      <c r="GPH1314" s="1"/>
      <c r="GPI1314" s="1"/>
      <c r="GPJ1314" s="1"/>
      <c r="GPK1314" s="1"/>
      <c r="GPL1314" s="1"/>
      <c r="GPM1314" s="1"/>
      <c r="GPN1314" s="1"/>
      <c r="GPO1314" s="1"/>
      <c r="GPP1314" s="1"/>
      <c r="GPQ1314" s="1"/>
      <c r="GPR1314" s="1"/>
      <c r="GPS1314" s="1"/>
      <c r="GPT1314" s="1"/>
      <c r="GPU1314" s="1"/>
      <c r="GPV1314" s="1"/>
      <c r="GPW1314" s="1"/>
      <c r="GPX1314" s="1"/>
      <c r="GPY1314" s="1"/>
      <c r="GPZ1314" s="1"/>
      <c r="GQA1314" s="1"/>
      <c r="GQB1314" s="1"/>
      <c r="GQC1314" s="1"/>
      <c r="GQD1314" s="1"/>
      <c r="GQE1314" s="1"/>
      <c r="GQF1314" s="1"/>
      <c r="GQG1314" s="1"/>
      <c r="GQH1314" s="1"/>
      <c r="GQI1314" s="1"/>
      <c r="GQJ1314" s="1"/>
      <c r="GQK1314" s="1"/>
      <c r="GQL1314" s="1"/>
      <c r="GQM1314" s="1"/>
      <c r="GQN1314" s="1"/>
      <c r="GQO1314" s="1"/>
      <c r="GQP1314" s="1"/>
      <c r="GQQ1314" s="1"/>
      <c r="GQR1314" s="1"/>
      <c r="GQS1314" s="1"/>
      <c r="GQT1314" s="1"/>
      <c r="GQU1314" s="1"/>
      <c r="GQV1314" s="1"/>
      <c r="GQW1314" s="1"/>
      <c r="GQX1314" s="1"/>
      <c r="GQY1314" s="1"/>
      <c r="GQZ1314" s="1"/>
      <c r="GRA1314" s="1"/>
      <c r="GRB1314" s="1"/>
      <c r="GRC1314" s="1"/>
      <c r="GRD1314" s="1"/>
      <c r="GRE1314" s="1"/>
      <c r="GRF1314" s="1"/>
      <c r="GRG1314" s="1"/>
      <c r="GRH1314" s="1"/>
      <c r="GRI1314" s="1"/>
      <c r="GRJ1314" s="1"/>
      <c r="GRK1314" s="1"/>
      <c r="GRL1314" s="1"/>
      <c r="GRM1314" s="1"/>
      <c r="GRN1314" s="1"/>
      <c r="GRO1314" s="1"/>
      <c r="GRP1314" s="1"/>
      <c r="GRQ1314" s="1"/>
      <c r="GRR1314" s="1"/>
      <c r="GRS1314" s="1"/>
      <c r="GRT1314" s="1"/>
      <c r="GRU1314" s="1"/>
      <c r="GRV1314" s="1"/>
      <c r="GRW1314" s="1"/>
      <c r="GRX1314" s="1"/>
      <c r="GRY1314" s="1"/>
      <c r="GRZ1314" s="1"/>
      <c r="GSA1314" s="1"/>
      <c r="GSB1314" s="1"/>
      <c r="GSC1314" s="1"/>
      <c r="GSD1314" s="1"/>
      <c r="GSE1314" s="1"/>
      <c r="GSF1314" s="1"/>
      <c r="GSG1314" s="1"/>
      <c r="GSH1314" s="1"/>
      <c r="GSI1314" s="1"/>
      <c r="GSJ1314" s="1"/>
      <c r="GSK1314" s="1"/>
      <c r="GSL1314" s="1"/>
      <c r="GSM1314" s="1"/>
      <c r="GSN1314" s="1"/>
      <c r="GSO1314" s="1"/>
      <c r="GSP1314" s="1"/>
      <c r="GSQ1314" s="1"/>
      <c r="GSR1314" s="1"/>
      <c r="GSS1314" s="1"/>
      <c r="GST1314" s="1"/>
      <c r="GSU1314" s="1"/>
      <c r="GSV1314" s="1"/>
      <c r="GSW1314" s="1"/>
      <c r="GSX1314" s="1"/>
      <c r="GSY1314" s="1"/>
      <c r="GSZ1314" s="1"/>
      <c r="GTA1314" s="1"/>
      <c r="GTB1314" s="1"/>
      <c r="GTC1314" s="1"/>
      <c r="GTD1314" s="1"/>
      <c r="GTE1314" s="1"/>
      <c r="GTF1314" s="1"/>
      <c r="GTG1314" s="1"/>
      <c r="GTH1314" s="1"/>
      <c r="GTI1314" s="1"/>
      <c r="GTJ1314" s="1"/>
      <c r="GTK1314" s="1"/>
      <c r="GTL1314" s="1"/>
      <c r="GTM1314" s="1"/>
      <c r="GTN1314" s="1"/>
      <c r="GTO1314" s="1"/>
      <c r="GTP1314" s="1"/>
      <c r="GTQ1314" s="1"/>
      <c r="GTR1314" s="1"/>
      <c r="GTS1314" s="1"/>
      <c r="GTT1314" s="1"/>
      <c r="GTU1314" s="1"/>
      <c r="GTV1314" s="1"/>
      <c r="GTW1314" s="1"/>
      <c r="GTX1314" s="1"/>
      <c r="GTY1314" s="1"/>
      <c r="GTZ1314" s="1"/>
      <c r="GUA1314" s="1"/>
      <c r="GUB1314" s="1"/>
      <c r="GUC1314" s="1"/>
      <c r="GUD1314" s="1"/>
      <c r="GUE1314" s="1"/>
      <c r="GUF1314" s="1"/>
      <c r="GUG1314" s="1"/>
      <c r="GUH1314" s="1"/>
      <c r="GUI1314" s="1"/>
      <c r="GUJ1314" s="1"/>
      <c r="GUK1314" s="1"/>
      <c r="GUL1314" s="1"/>
      <c r="GUM1314" s="1"/>
      <c r="GUN1314" s="1"/>
      <c r="GUO1314" s="1"/>
      <c r="GUP1314" s="1"/>
      <c r="GUQ1314" s="1"/>
      <c r="GUR1314" s="1"/>
      <c r="GUS1314" s="1"/>
      <c r="GUT1314" s="1"/>
      <c r="GUU1314" s="1"/>
      <c r="GUV1314" s="1"/>
      <c r="GUW1314" s="1"/>
      <c r="GUX1314" s="1"/>
      <c r="GUY1314" s="1"/>
      <c r="GUZ1314" s="1"/>
      <c r="GVA1314" s="1"/>
      <c r="GVB1314" s="1"/>
      <c r="GVC1314" s="1"/>
      <c r="GVD1314" s="1"/>
      <c r="GVE1314" s="1"/>
      <c r="GVF1314" s="1"/>
      <c r="GVG1314" s="1"/>
      <c r="GVH1314" s="1"/>
      <c r="GVI1314" s="1"/>
      <c r="GVJ1314" s="1"/>
      <c r="GVK1314" s="1"/>
      <c r="GVL1314" s="1"/>
      <c r="GVM1314" s="1"/>
      <c r="GVN1314" s="1"/>
      <c r="GVO1314" s="1"/>
      <c r="GVP1314" s="1"/>
      <c r="GVQ1314" s="1"/>
      <c r="GVR1314" s="1"/>
      <c r="GVS1314" s="1"/>
      <c r="GVT1314" s="1"/>
      <c r="GVU1314" s="1"/>
      <c r="GVV1314" s="1"/>
      <c r="GVW1314" s="1"/>
      <c r="GVX1314" s="1"/>
      <c r="GVY1314" s="1"/>
      <c r="GVZ1314" s="1"/>
      <c r="GWA1314" s="1"/>
      <c r="GWB1314" s="1"/>
      <c r="GWC1314" s="1"/>
      <c r="GWD1314" s="1"/>
      <c r="GWE1314" s="1"/>
      <c r="GWF1314" s="1"/>
      <c r="GWG1314" s="1"/>
      <c r="GWH1314" s="1"/>
      <c r="GWI1314" s="1"/>
      <c r="GWJ1314" s="1"/>
      <c r="GWK1314" s="1"/>
      <c r="GWL1314" s="1"/>
      <c r="GWM1314" s="1"/>
      <c r="GWN1314" s="1"/>
      <c r="GWO1314" s="1"/>
      <c r="GWP1314" s="1"/>
      <c r="GWQ1314" s="1"/>
      <c r="GWR1314" s="1"/>
      <c r="GWS1314" s="1"/>
      <c r="GWT1314" s="1"/>
      <c r="GWU1314" s="1"/>
      <c r="GWV1314" s="1"/>
      <c r="GWW1314" s="1"/>
      <c r="GWX1314" s="1"/>
      <c r="GWY1314" s="1"/>
      <c r="GWZ1314" s="1"/>
      <c r="GXA1314" s="1"/>
      <c r="GXB1314" s="1"/>
      <c r="GXC1314" s="1"/>
      <c r="GXD1314" s="1"/>
      <c r="GXE1314" s="1"/>
      <c r="GXF1314" s="1"/>
      <c r="GXG1314" s="1"/>
      <c r="GXH1314" s="1"/>
      <c r="GXI1314" s="1"/>
      <c r="GXJ1314" s="1"/>
      <c r="GXK1314" s="1"/>
      <c r="GXL1314" s="1"/>
      <c r="GXM1314" s="1"/>
      <c r="GXN1314" s="1"/>
      <c r="GXO1314" s="1"/>
      <c r="GXP1314" s="1"/>
      <c r="GXQ1314" s="1"/>
      <c r="GXR1314" s="1"/>
      <c r="GXS1314" s="1"/>
      <c r="GXT1314" s="1"/>
      <c r="GXU1314" s="1"/>
      <c r="GXV1314" s="1"/>
      <c r="GXW1314" s="1"/>
      <c r="GXX1314" s="1"/>
      <c r="GXY1314" s="1"/>
      <c r="GXZ1314" s="1"/>
      <c r="GYA1314" s="1"/>
      <c r="GYB1314" s="1"/>
      <c r="GYC1314" s="1"/>
      <c r="GYD1314" s="1"/>
      <c r="GYE1314" s="1"/>
      <c r="GYF1314" s="1"/>
      <c r="GYG1314" s="1"/>
      <c r="GYH1314" s="1"/>
      <c r="GYI1314" s="1"/>
      <c r="GYJ1314" s="1"/>
      <c r="GYK1314" s="1"/>
      <c r="GYL1314" s="1"/>
      <c r="GYM1314" s="1"/>
      <c r="GYN1314" s="1"/>
      <c r="GYO1314" s="1"/>
      <c r="GYP1314" s="1"/>
      <c r="GYQ1314" s="1"/>
      <c r="GYR1314" s="1"/>
      <c r="GYS1314" s="1"/>
      <c r="GYT1314" s="1"/>
      <c r="GYU1314" s="1"/>
      <c r="GYV1314" s="1"/>
      <c r="GYW1314" s="1"/>
      <c r="GYX1314" s="1"/>
      <c r="GYY1314" s="1"/>
      <c r="GYZ1314" s="1"/>
      <c r="GZA1314" s="1"/>
      <c r="GZB1314" s="1"/>
      <c r="GZC1314" s="1"/>
      <c r="GZD1314" s="1"/>
      <c r="GZE1314" s="1"/>
      <c r="GZF1314" s="1"/>
      <c r="GZG1314" s="1"/>
      <c r="GZH1314" s="1"/>
      <c r="GZI1314" s="1"/>
      <c r="GZJ1314" s="1"/>
      <c r="GZK1314" s="1"/>
      <c r="GZL1314" s="1"/>
      <c r="GZM1314" s="1"/>
      <c r="GZN1314" s="1"/>
      <c r="GZO1314" s="1"/>
      <c r="GZP1314" s="1"/>
      <c r="GZQ1314" s="1"/>
      <c r="GZR1314" s="1"/>
      <c r="GZS1314" s="1"/>
      <c r="GZT1314" s="1"/>
      <c r="GZU1314" s="1"/>
      <c r="GZV1314" s="1"/>
      <c r="GZW1314" s="1"/>
      <c r="GZX1314" s="1"/>
      <c r="GZY1314" s="1"/>
      <c r="GZZ1314" s="1"/>
      <c r="HAA1314" s="1"/>
      <c r="HAB1314" s="1"/>
      <c r="HAC1314" s="1"/>
      <c r="HAD1314" s="1"/>
      <c r="HAE1314" s="1"/>
      <c r="HAF1314" s="1"/>
      <c r="HAG1314" s="1"/>
      <c r="HAH1314" s="1"/>
      <c r="HAI1314" s="1"/>
      <c r="HAJ1314" s="1"/>
      <c r="HAK1314" s="1"/>
      <c r="HAL1314" s="1"/>
      <c r="HAM1314" s="1"/>
      <c r="HAN1314" s="1"/>
      <c r="HAO1314" s="1"/>
      <c r="HAP1314" s="1"/>
      <c r="HAQ1314" s="1"/>
      <c r="HAR1314" s="1"/>
      <c r="HAS1314" s="1"/>
      <c r="HAT1314" s="1"/>
      <c r="HAU1314" s="1"/>
      <c r="HAV1314" s="1"/>
      <c r="HAW1314" s="1"/>
      <c r="HAX1314" s="1"/>
      <c r="HAY1314" s="1"/>
      <c r="HAZ1314" s="1"/>
      <c r="HBA1314" s="1"/>
      <c r="HBB1314" s="1"/>
      <c r="HBC1314" s="1"/>
      <c r="HBD1314" s="1"/>
      <c r="HBE1314" s="1"/>
      <c r="HBF1314" s="1"/>
      <c r="HBG1314" s="1"/>
      <c r="HBH1314" s="1"/>
      <c r="HBI1314" s="1"/>
      <c r="HBJ1314" s="1"/>
      <c r="HBK1314" s="1"/>
      <c r="HBL1314" s="1"/>
      <c r="HBM1314" s="1"/>
      <c r="HBN1314" s="1"/>
      <c r="HBO1314" s="1"/>
      <c r="HBP1314" s="1"/>
      <c r="HBQ1314" s="1"/>
      <c r="HBR1314" s="1"/>
      <c r="HBS1314" s="1"/>
      <c r="HBT1314" s="1"/>
      <c r="HBU1314" s="1"/>
      <c r="HBV1314" s="1"/>
      <c r="HBW1314" s="1"/>
      <c r="HBX1314" s="1"/>
      <c r="HBY1314" s="1"/>
      <c r="HBZ1314" s="1"/>
      <c r="HCA1314" s="1"/>
      <c r="HCB1314" s="1"/>
      <c r="HCC1314" s="1"/>
      <c r="HCD1314" s="1"/>
      <c r="HCE1314" s="1"/>
      <c r="HCF1314" s="1"/>
      <c r="HCG1314" s="1"/>
      <c r="HCH1314" s="1"/>
      <c r="HCI1314" s="1"/>
      <c r="HCJ1314" s="1"/>
      <c r="HCK1314" s="1"/>
      <c r="HCL1314" s="1"/>
      <c r="HCM1314" s="1"/>
      <c r="HCN1314" s="1"/>
      <c r="HCO1314" s="1"/>
      <c r="HCP1314" s="1"/>
      <c r="HCQ1314" s="1"/>
      <c r="HCR1314" s="1"/>
      <c r="HCS1314" s="1"/>
      <c r="HCT1314" s="1"/>
      <c r="HCU1314" s="1"/>
      <c r="HCV1314" s="1"/>
      <c r="HCW1314" s="1"/>
      <c r="HCX1314" s="1"/>
      <c r="HCY1314" s="1"/>
      <c r="HCZ1314" s="1"/>
      <c r="HDA1314" s="1"/>
      <c r="HDB1314" s="1"/>
      <c r="HDC1314" s="1"/>
      <c r="HDD1314" s="1"/>
      <c r="HDE1314" s="1"/>
      <c r="HDF1314" s="1"/>
      <c r="HDG1314" s="1"/>
      <c r="HDH1314" s="1"/>
      <c r="HDI1314" s="1"/>
      <c r="HDJ1314" s="1"/>
      <c r="HDK1314" s="1"/>
      <c r="HDL1314" s="1"/>
      <c r="HDM1314" s="1"/>
      <c r="HDN1314" s="1"/>
      <c r="HDO1314" s="1"/>
      <c r="HDP1314" s="1"/>
      <c r="HDQ1314" s="1"/>
      <c r="HDR1314" s="1"/>
      <c r="HDS1314" s="1"/>
      <c r="HDT1314" s="1"/>
      <c r="HDU1314" s="1"/>
      <c r="HDV1314" s="1"/>
      <c r="HDW1314" s="1"/>
      <c r="HDX1314" s="1"/>
      <c r="HDY1314" s="1"/>
      <c r="HDZ1314" s="1"/>
      <c r="HEA1314" s="1"/>
      <c r="HEB1314" s="1"/>
      <c r="HEC1314" s="1"/>
      <c r="HED1314" s="1"/>
      <c r="HEE1314" s="1"/>
      <c r="HEF1314" s="1"/>
      <c r="HEG1314" s="1"/>
      <c r="HEH1314" s="1"/>
      <c r="HEI1314" s="1"/>
      <c r="HEJ1314" s="1"/>
      <c r="HEK1314" s="1"/>
      <c r="HEL1314" s="1"/>
      <c r="HEM1314" s="1"/>
      <c r="HEN1314" s="1"/>
      <c r="HEO1314" s="1"/>
      <c r="HEP1314" s="1"/>
      <c r="HEQ1314" s="1"/>
      <c r="HER1314" s="1"/>
      <c r="HES1314" s="1"/>
      <c r="HET1314" s="1"/>
      <c r="HEU1314" s="1"/>
      <c r="HEV1314" s="1"/>
      <c r="HEW1314" s="1"/>
      <c r="HEX1314" s="1"/>
      <c r="HEY1314" s="1"/>
      <c r="HEZ1314" s="1"/>
      <c r="HFA1314" s="1"/>
      <c r="HFB1314" s="1"/>
      <c r="HFC1314" s="1"/>
      <c r="HFD1314" s="1"/>
      <c r="HFE1314" s="1"/>
      <c r="HFF1314" s="1"/>
      <c r="HFG1314" s="1"/>
      <c r="HFH1314" s="1"/>
      <c r="HFI1314" s="1"/>
      <c r="HFJ1314" s="1"/>
      <c r="HFK1314" s="1"/>
      <c r="HFL1314" s="1"/>
      <c r="HFM1314" s="1"/>
      <c r="HFN1314" s="1"/>
      <c r="HFO1314" s="1"/>
      <c r="HFP1314" s="1"/>
      <c r="HFQ1314" s="1"/>
      <c r="HFR1314" s="1"/>
      <c r="HFS1314" s="1"/>
      <c r="HFT1314" s="1"/>
      <c r="HFU1314" s="1"/>
      <c r="HFV1314" s="1"/>
      <c r="HFW1314" s="1"/>
      <c r="HFX1314" s="1"/>
      <c r="HFY1314" s="1"/>
      <c r="HFZ1314" s="1"/>
      <c r="HGA1314" s="1"/>
      <c r="HGB1314" s="1"/>
      <c r="HGC1314" s="1"/>
      <c r="HGD1314" s="1"/>
      <c r="HGE1314" s="1"/>
      <c r="HGF1314" s="1"/>
      <c r="HGG1314" s="1"/>
      <c r="HGH1314" s="1"/>
      <c r="HGI1314" s="1"/>
      <c r="HGJ1314" s="1"/>
      <c r="HGK1314" s="1"/>
      <c r="HGL1314" s="1"/>
      <c r="HGM1314" s="1"/>
      <c r="HGN1314" s="1"/>
      <c r="HGO1314" s="1"/>
      <c r="HGP1314" s="1"/>
      <c r="HGQ1314" s="1"/>
      <c r="HGR1314" s="1"/>
      <c r="HGS1314" s="1"/>
      <c r="HGT1314" s="1"/>
      <c r="HGU1314" s="1"/>
      <c r="HGV1314" s="1"/>
      <c r="HGW1314" s="1"/>
      <c r="HGX1314" s="1"/>
      <c r="HGY1314" s="1"/>
      <c r="HGZ1314" s="1"/>
      <c r="HHA1314" s="1"/>
      <c r="HHB1314" s="1"/>
      <c r="HHC1314" s="1"/>
      <c r="HHD1314" s="1"/>
      <c r="HHE1314" s="1"/>
      <c r="HHF1314" s="1"/>
      <c r="HHG1314" s="1"/>
      <c r="HHH1314" s="1"/>
      <c r="HHI1314" s="1"/>
      <c r="HHJ1314" s="1"/>
      <c r="HHK1314" s="1"/>
      <c r="HHL1314" s="1"/>
      <c r="HHM1314" s="1"/>
      <c r="HHN1314" s="1"/>
      <c r="HHO1314" s="1"/>
      <c r="HHP1314" s="1"/>
      <c r="HHQ1314" s="1"/>
      <c r="HHR1314" s="1"/>
      <c r="HHS1314" s="1"/>
      <c r="HHT1314" s="1"/>
      <c r="HHU1314" s="1"/>
      <c r="HHV1314" s="1"/>
      <c r="HHW1314" s="1"/>
      <c r="HHX1314" s="1"/>
      <c r="HHY1314" s="1"/>
      <c r="HHZ1314" s="1"/>
      <c r="HIA1314" s="1"/>
      <c r="HIB1314" s="1"/>
      <c r="HIC1314" s="1"/>
      <c r="HID1314" s="1"/>
      <c r="HIE1314" s="1"/>
      <c r="HIF1314" s="1"/>
      <c r="HIG1314" s="1"/>
      <c r="HIH1314" s="1"/>
      <c r="HII1314" s="1"/>
      <c r="HIJ1314" s="1"/>
      <c r="HIK1314" s="1"/>
      <c r="HIL1314" s="1"/>
      <c r="HIM1314" s="1"/>
      <c r="HIN1314" s="1"/>
      <c r="HIO1314" s="1"/>
      <c r="HIP1314" s="1"/>
      <c r="HIQ1314" s="1"/>
      <c r="HIR1314" s="1"/>
      <c r="HIS1314" s="1"/>
      <c r="HIT1314" s="1"/>
      <c r="HIU1314" s="1"/>
      <c r="HIV1314" s="1"/>
      <c r="HIW1314" s="1"/>
      <c r="HIX1314" s="1"/>
      <c r="HIY1314" s="1"/>
      <c r="HIZ1314" s="1"/>
      <c r="HJA1314" s="1"/>
      <c r="HJB1314" s="1"/>
      <c r="HJC1314" s="1"/>
      <c r="HJD1314" s="1"/>
      <c r="HJE1314" s="1"/>
      <c r="HJF1314" s="1"/>
      <c r="HJG1314" s="1"/>
      <c r="HJH1314" s="1"/>
      <c r="HJI1314" s="1"/>
      <c r="HJJ1314" s="1"/>
      <c r="HJK1314" s="1"/>
      <c r="HJL1314" s="1"/>
      <c r="HJM1314" s="1"/>
      <c r="HJN1314" s="1"/>
      <c r="HJO1314" s="1"/>
      <c r="HJP1314" s="1"/>
      <c r="HJQ1314" s="1"/>
      <c r="HJR1314" s="1"/>
      <c r="HJS1314" s="1"/>
      <c r="HJT1314" s="1"/>
      <c r="HJU1314" s="1"/>
      <c r="HJV1314" s="1"/>
      <c r="HJW1314" s="1"/>
      <c r="HJX1314" s="1"/>
      <c r="HJY1314" s="1"/>
      <c r="HJZ1314" s="1"/>
      <c r="HKA1314" s="1"/>
      <c r="HKB1314" s="1"/>
      <c r="HKC1314" s="1"/>
      <c r="HKD1314" s="1"/>
      <c r="HKE1314" s="1"/>
      <c r="HKF1314" s="1"/>
      <c r="HKG1314" s="1"/>
      <c r="HKH1314" s="1"/>
      <c r="HKI1314" s="1"/>
      <c r="HKJ1314" s="1"/>
      <c r="HKK1314" s="1"/>
      <c r="HKL1314" s="1"/>
      <c r="HKM1314" s="1"/>
      <c r="HKN1314" s="1"/>
      <c r="HKO1314" s="1"/>
      <c r="HKP1314" s="1"/>
      <c r="HKQ1314" s="1"/>
      <c r="HKR1314" s="1"/>
      <c r="HKS1314" s="1"/>
      <c r="HKT1314" s="1"/>
      <c r="HKU1314" s="1"/>
      <c r="HKV1314" s="1"/>
      <c r="HKW1314" s="1"/>
      <c r="HKX1314" s="1"/>
      <c r="HKY1314" s="1"/>
      <c r="HKZ1314" s="1"/>
      <c r="HLA1314" s="1"/>
      <c r="HLB1314" s="1"/>
      <c r="HLC1314" s="1"/>
      <c r="HLD1314" s="1"/>
      <c r="HLE1314" s="1"/>
      <c r="HLF1314" s="1"/>
      <c r="HLG1314" s="1"/>
      <c r="HLH1314" s="1"/>
      <c r="HLI1314" s="1"/>
      <c r="HLJ1314" s="1"/>
      <c r="HLK1314" s="1"/>
      <c r="HLL1314" s="1"/>
      <c r="HLM1314" s="1"/>
      <c r="HLN1314" s="1"/>
      <c r="HLO1314" s="1"/>
      <c r="HLP1314" s="1"/>
      <c r="HLQ1314" s="1"/>
      <c r="HLR1314" s="1"/>
      <c r="HLS1314" s="1"/>
      <c r="HLT1314" s="1"/>
      <c r="HLU1314" s="1"/>
      <c r="HLV1314" s="1"/>
      <c r="HLW1314" s="1"/>
      <c r="HLX1314" s="1"/>
      <c r="HLY1314" s="1"/>
      <c r="HLZ1314" s="1"/>
      <c r="HMA1314" s="1"/>
      <c r="HMB1314" s="1"/>
      <c r="HMC1314" s="1"/>
      <c r="HMD1314" s="1"/>
      <c r="HME1314" s="1"/>
      <c r="HMF1314" s="1"/>
      <c r="HMG1314" s="1"/>
      <c r="HMH1314" s="1"/>
      <c r="HMI1314" s="1"/>
      <c r="HMJ1314" s="1"/>
      <c r="HMK1314" s="1"/>
      <c r="HML1314" s="1"/>
      <c r="HMM1314" s="1"/>
      <c r="HMN1314" s="1"/>
      <c r="HMO1314" s="1"/>
      <c r="HMP1314" s="1"/>
      <c r="HMQ1314" s="1"/>
      <c r="HMR1314" s="1"/>
      <c r="HMS1314" s="1"/>
      <c r="HMT1314" s="1"/>
      <c r="HMU1314" s="1"/>
      <c r="HMV1314" s="1"/>
      <c r="HMW1314" s="1"/>
      <c r="HMX1314" s="1"/>
      <c r="HMY1314" s="1"/>
      <c r="HMZ1314" s="1"/>
      <c r="HNA1314" s="1"/>
      <c r="HNB1314" s="1"/>
      <c r="HNC1314" s="1"/>
      <c r="HND1314" s="1"/>
      <c r="HNE1314" s="1"/>
      <c r="HNF1314" s="1"/>
      <c r="HNG1314" s="1"/>
      <c r="HNH1314" s="1"/>
      <c r="HNI1314" s="1"/>
      <c r="HNJ1314" s="1"/>
      <c r="HNK1314" s="1"/>
      <c r="HNL1314" s="1"/>
      <c r="HNM1314" s="1"/>
      <c r="HNN1314" s="1"/>
      <c r="HNO1314" s="1"/>
      <c r="HNP1314" s="1"/>
      <c r="HNQ1314" s="1"/>
      <c r="HNR1314" s="1"/>
      <c r="HNS1314" s="1"/>
      <c r="HNT1314" s="1"/>
      <c r="HNU1314" s="1"/>
      <c r="HNV1314" s="1"/>
      <c r="HNW1314" s="1"/>
      <c r="HNX1314" s="1"/>
      <c r="HNY1314" s="1"/>
      <c r="HNZ1314" s="1"/>
      <c r="HOA1314" s="1"/>
      <c r="HOB1314" s="1"/>
      <c r="HOC1314" s="1"/>
      <c r="HOD1314" s="1"/>
      <c r="HOE1314" s="1"/>
      <c r="HOF1314" s="1"/>
      <c r="HOG1314" s="1"/>
      <c r="HOH1314" s="1"/>
      <c r="HOI1314" s="1"/>
      <c r="HOJ1314" s="1"/>
      <c r="HOK1314" s="1"/>
      <c r="HOL1314" s="1"/>
      <c r="HOM1314" s="1"/>
      <c r="HON1314" s="1"/>
      <c r="HOO1314" s="1"/>
      <c r="HOP1314" s="1"/>
      <c r="HOQ1314" s="1"/>
      <c r="HOR1314" s="1"/>
      <c r="HOS1314" s="1"/>
      <c r="HOT1314" s="1"/>
      <c r="HOU1314" s="1"/>
      <c r="HOV1314" s="1"/>
      <c r="HOW1314" s="1"/>
      <c r="HOX1314" s="1"/>
      <c r="HOY1314" s="1"/>
      <c r="HOZ1314" s="1"/>
      <c r="HPA1314" s="1"/>
      <c r="HPB1314" s="1"/>
      <c r="HPC1314" s="1"/>
      <c r="HPD1314" s="1"/>
      <c r="HPE1314" s="1"/>
      <c r="HPF1314" s="1"/>
      <c r="HPG1314" s="1"/>
      <c r="HPH1314" s="1"/>
      <c r="HPI1314" s="1"/>
      <c r="HPJ1314" s="1"/>
      <c r="HPK1314" s="1"/>
      <c r="HPL1314" s="1"/>
      <c r="HPM1314" s="1"/>
      <c r="HPN1314" s="1"/>
      <c r="HPO1314" s="1"/>
      <c r="HPP1314" s="1"/>
      <c r="HPQ1314" s="1"/>
      <c r="HPR1314" s="1"/>
      <c r="HPS1314" s="1"/>
      <c r="HPT1314" s="1"/>
      <c r="HPU1314" s="1"/>
      <c r="HPV1314" s="1"/>
      <c r="HPW1314" s="1"/>
      <c r="HPX1314" s="1"/>
      <c r="HPY1314" s="1"/>
      <c r="HPZ1314" s="1"/>
      <c r="HQA1314" s="1"/>
      <c r="HQB1314" s="1"/>
      <c r="HQC1314" s="1"/>
      <c r="HQD1314" s="1"/>
      <c r="HQE1314" s="1"/>
      <c r="HQF1314" s="1"/>
      <c r="HQG1314" s="1"/>
      <c r="HQH1314" s="1"/>
      <c r="HQI1314" s="1"/>
      <c r="HQJ1314" s="1"/>
      <c r="HQK1314" s="1"/>
      <c r="HQL1314" s="1"/>
      <c r="HQM1314" s="1"/>
      <c r="HQN1314" s="1"/>
      <c r="HQO1314" s="1"/>
      <c r="HQP1314" s="1"/>
      <c r="HQQ1314" s="1"/>
      <c r="HQR1314" s="1"/>
      <c r="HQS1314" s="1"/>
      <c r="HQT1314" s="1"/>
      <c r="HQU1314" s="1"/>
      <c r="HQV1314" s="1"/>
      <c r="HQW1314" s="1"/>
      <c r="HQX1314" s="1"/>
      <c r="HQY1314" s="1"/>
      <c r="HQZ1314" s="1"/>
      <c r="HRA1314" s="1"/>
      <c r="HRB1314" s="1"/>
      <c r="HRC1314" s="1"/>
      <c r="HRD1314" s="1"/>
      <c r="HRE1314" s="1"/>
      <c r="HRF1314" s="1"/>
      <c r="HRG1314" s="1"/>
      <c r="HRH1314" s="1"/>
      <c r="HRI1314" s="1"/>
      <c r="HRJ1314" s="1"/>
      <c r="HRK1314" s="1"/>
      <c r="HRL1314" s="1"/>
      <c r="HRM1314" s="1"/>
      <c r="HRN1314" s="1"/>
      <c r="HRO1314" s="1"/>
      <c r="HRP1314" s="1"/>
      <c r="HRQ1314" s="1"/>
      <c r="HRR1314" s="1"/>
      <c r="HRS1314" s="1"/>
      <c r="HRT1314" s="1"/>
      <c r="HRU1314" s="1"/>
      <c r="HRV1314" s="1"/>
      <c r="HRW1314" s="1"/>
      <c r="HRX1314" s="1"/>
      <c r="HRY1314" s="1"/>
      <c r="HRZ1314" s="1"/>
      <c r="HSA1314" s="1"/>
      <c r="HSB1314" s="1"/>
      <c r="HSC1314" s="1"/>
      <c r="HSD1314" s="1"/>
      <c r="HSE1314" s="1"/>
      <c r="HSF1314" s="1"/>
      <c r="HSG1314" s="1"/>
      <c r="HSH1314" s="1"/>
      <c r="HSI1314" s="1"/>
      <c r="HSJ1314" s="1"/>
      <c r="HSK1314" s="1"/>
      <c r="HSL1314" s="1"/>
      <c r="HSM1314" s="1"/>
      <c r="HSN1314" s="1"/>
      <c r="HSO1314" s="1"/>
      <c r="HSP1314" s="1"/>
      <c r="HSQ1314" s="1"/>
      <c r="HSR1314" s="1"/>
      <c r="HSS1314" s="1"/>
      <c r="HST1314" s="1"/>
      <c r="HSU1314" s="1"/>
      <c r="HSV1314" s="1"/>
      <c r="HSW1314" s="1"/>
      <c r="HSX1314" s="1"/>
      <c r="HSY1314" s="1"/>
      <c r="HSZ1314" s="1"/>
      <c r="HTA1314" s="1"/>
      <c r="HTB1314" s="1"/>
      <c r="HTC1314" s="1"/>
      <c r="HTD1314" s="1"/>
      <c r="HTE1314" s="1"/>
      <c r="HTF1314" s="1"/>
      <c r="HTG1314" s="1"/>
      <c r="HTH1314" s="1"/>
      <c r="HTI1314" s="1"/>
      <c r="HTJ1314" s="1"/>
      <c r="HTK1314" s="1"/>
      <c r="HTL1314" s="1"/>
      <c r="HTM1314" s="1"/>
      <c r="HTN1314" s="1"/>
      <c r="HTO1314" s="1"/>
      <c r="HTP1314" s="1"/>
      <c r="HTQ1314" s="1"/>
      <c r="HTR1314" s="1"/>
      <c r="HTS1314" s="1"/>
      <c r="HTT1314" s="1"/>
      <c r="HTU1314" s="1"/>
      <c r="HTV1314" s="1"/>
      <c r="HTW1314" s="1"/>
      <c r="HTX1314" s="1"/>
      <c r="HTY1314" s="1"/>
      <c r="HTZ1314" s="1"/>
      <c r="HUA1314" s="1"/>
      <c r="HUB1314" s="1"/>
      <c r="HUC1314" s="1"/>
      <c r="HUD1314" s="1"/>
      <c r="HUE1314" s="1"/>
      <c r="HUF1314" s="1"/>
      <c r="HUG1314" s="1"/>
      <c r="HUH1314" s="1"/>
      <c r="HUI1314" s="1"/>
      <c r="HUJ1314" s="1"/>
      <c r="HUK1314" s="1"/>
      <c r="HUL1314" s="1"/>
      <c r="HUM1314" s="1"/>
      <c r="HUN1314" s="1"/>
      <c r="HUO1314" s="1"/>
      <c r="HUP1314" s="1"/>
      <c r="HUQ1314" s="1"/>
      <c r="HUR1314" s="1"/>
      <c r="HUS1314" s="1"/>
      <c r="HUT1314" s="1"/>
      <c r="HUU1314" s="1"/>
      <c r="HUV1314" s="1"/>
      <c r="HUW1314" s="1"/>
      <c r="HUX1314" s="1"/>
      <c r="HUY1314" s="1"/>
      <c r="HUZ1314" s="1"/>
      <c r="HVA1314" s="1"/>
      <c r="HVB1314" s="1"/>
      <c r="HVC1314" s="1"/>
      <c r="HVD1314" s="1"/>
      <c r="HVE1314" s="1"/>
      <c r="HVF1314" s="1"/>
      <c r="HVG1314" s="1"/>
      <c r="HVH1314" s="1"/>
      <c r="HVI1314" s="1"/>
      <c r="HVJ1314" s="1"/>
      <c r="HVK1314" s="1"/>
      <c r="HVL1314" s="1"/>
      <c r="HVM1314" s="1"/>
      <c r="HVN1314" s="1"/>
      <c r="HVO1314" s="1"/>
      <c r="HVP1314" s="1"/>
      <c r="HVQ1314" s="1"/>
      <c r="HVR1314" s="1"/>
      <c r="HVS1314" s="1"/>
      <c r="HVT1314" s="1"/>
      <c r="HVU1314" s="1"/>
      <c r="HVV1314" s="1"/>
      <c r="HVW1314" s="1"/>
      <c r="HVX1314" s="1"/>
      <c r="HVY1314" s="1"/>
      <c r="HVZ1314" s="1"/>
      <c r="HWA1314" s="1"/>
      <c r="HWB1314" s="1"/>
      <c r="HWC1314" s="1"/>
      <c r="HWD1314" s="1"/>
      <c r="HWE1314" s="1"/>
      <c r="HWF1314" s="1"/>
      <c r="HWG1314" s="1"/>
      <c r="HWH1314" s="1"/>
      <c r="HWI1314" s="1"/>
      <c r="HWJ1314" s="1"/>
      <c r="HWK1314" s="1"/>
      <c r="HWL1314" s="1"/>
      <c r="HWM1314" s="1"/>
      <c r="HWN1314" s="1"/>
      <c r="HWO1314" s="1"/>
      <c r="HWP1314" s="1"/>
      <c r="HWQ1314" s="1"/>
      <c r="HWR1314" s="1"/>
      <c r="HWS1314" s="1"/>
      <c r="HWT1314" s="1"/>
      <c r="HWU1314" s="1"/>
      <c r="HWV1314" s="1"/>
      <c r="HWW1314" s="1"/>
      <c r="HWX1314" s="1"/>
      <c r="HWY1314" s="1"/>
      <c r="HWZ1314" s="1"/>
      <c r="HXA1314" s="1"/>
      <c r="HXB1314" s="1"/>
      <c r="HXC1314" s="1"/>
      <c r="HXD1314" s="1"/>
      <c r="HXE1314" s="1"/>
      <c r="HXF1314" s="1"/>
      <c r="HXG1314" s="1"/>
      <c r="HXH1314" s="1"/>
      <c r="HXI1314" s="1"/>
      <c r="HXJ1314" s="1"/>
      <c r="HXK1314" s="1"/>
      <c r="HXL1314" s="1"/>
      <c r="HXM1314" s="1"/>
      <c r="HXN1314" s="1"/>
      <c r="HXO1314" s="1"/>
      <c r="HXP1314" s="1"/>
      <c r="HXQ1314" s="1"/>
      <c r="HXR1314" s="1"/>
      <c r="HXS1314" s="1"/>
      <c r="HXT1314" s="1"/>
      <c r="HXU1314" s="1"/>
      <c r="HXV1314" s="1"/>
      <c r="HXW1314" s="1"/>
      <c r="HXX1314" s="1"/>
      <c r="HXY1314" s="1"/>
      <c r="HXZ1314" s="1"/>
      <c r="HYA1314" s="1"/>
      <c r="HYB1314" s="1"/>
      <c r="HYC1314" s="1"/>
      <c r="HYD1314" s="1"/>
      <c r="HYE1314" s="1"/>
      <c r="HYF1314" s="1"/>
      <c r="HYG1314" s="1"/>
      <c r="HYH1314" s="1"/>
      <c r="HYI1314" s="1"/>
      <c r="HYJ1314" s="1"/>
      <c r="HYK1314" s="1"/>
      <c r="HYL1314" s="1"/>
      <c r="HYM1314" s="1"/>
      <c r="HYN1314" s="1"/>
      <c r="HYO1314" s="1"/>
      <c r="HYP1314" s="1"/>
      <c r="HYQ1314" s="1"/>
      <c r="HYR1314" s="1"/>
      <c r="HYS1314" s="1"/>
      <c r="HYT1314" s="1"/>
      <c r="HYU1314" s="1"/>
      <c r="HYV1314" s="1"/>
      <c r="HYW1314" s="1"/>
      <c r="HYX1314" s="1"/>
      <c r="HYY1314" s="1"/>
      <c r="HYZ1314" s="1"/>
      <c r="HZA1314" s="1"/>
      <c r="HZB1314" s="1"/>
      <c r="HZC1314" s="1"/>
      <c r="HZD1314" s="1"/>
      <c r="HZE1314" s="1"/>
      <c r="HZF1314" s="1"/>
      <c r="HZG1314" s="1"/>
      <c r="HZH1314" s="1"/>
      <c r="HZI1314" s="1"/>
      <c r="HZJ1314" s="1"/>
      <c r="HZK1314" s="1"/>
      <c r="HZL1314" s="1"/>
      <c r="HZM1314" s="1"/>
      <c r="HZN1314" s="1"/>
      <c r="HZO1314" s="1"/>
      <c r="HZP1314" s="1"/>
      <c r="HZQ1314" s="1"/>
      <c r="HZR1314" s="1"/>
      <c r="HZS1314" s="1"/>
      <c r="HZT1314" s="1"/>
      <c r="HZU1314" s="1"/>
      <c r="HZV1314" s="1"/>
      <c r="HZW1314" s="1"/>
      <c r="HZX1314" s="1"/>
      <c r="HZY1314" s="1"/>
      <c r="HZZ1314" s="1"/>
      <c r="IAA1314" s="1"/>
      <c r="IAB1314" s="1"/>
      <c r="IAC1314" s="1"/>
      <c r="IAD1314" s="1"/>
      <c r="IAE1314" s="1"/>
      <c r="IAF1314" s="1"/>
      <c r="IAG1314" s="1"/>
      <c r="IAH1314" s="1"/>
      <c r="IAI1314" s="1"/>
      <c r="IAJ1314" s="1"/>
      <c r="IAK1314" s="1"/>
      <c r="IAL1314" s="1"/>
      <c r="IAM1314" s="1"/>
      <c r="IAN1314" s="1"/>
      <c r="IAO1314" s="1"/>
      <c r="IAP1314" s="1"/>
      <c r="IAQ1314" s="1"/>
      <c r="IAR1314" s="1"/>
      <c r="IAS1314" s="1"/>
      <c r="IAT1314" s="1"/>
      <c r="IAU1314" s="1"/>
      <c r="IAV1314" s="1"/>
      <c r="IAW1314" s="1"/>
      <c r="IAX1314" s="1"/>
      <c r="IAY1314" s="1"/>
      <c r="IAZ1314" s="1"/>
      <c r="IBA1314" s="1"/>
      <c r="IBB1314" s="1"/>
      <c r="IBC1314" s="1"/>
      <c r="IBD1314" s="1"/>
      <c r="IBE1314" s="1"/>
      <c r="IBF1314" s="1"/>
      <c r="IBG1314" s="1"/>
      <c r="IBH1314" s="1"/>
      <c r="IBI1314" s="1"/>
      <c r="IBJ1314" s="1"/>
      <c r="IBK1314" s="1"/>
      <c r="IBL1314" s="1"/>
      <c r="IBM1314" s="1"/>
      <c r="IBN1314" s="1"/>
      <c r="IBO1314" s="1"/>
      <c r="IBP1314" s="1"/>
      <c r="IBQ1314" s="1"/>
      <c r="IBR1314" s="1"/>
      <c r="IBS1314" s="1"/>
      <c r="IBT1314" s="1"/>
      <c r="IBU1314" s="1"/>
      <c r="IBV1314" s="1"/>
      <c r="IBW1314" s="1"/>
      <c r="IBX1314" s="1"/>
      <c r="IBY1314" s="1"/>
      <c r="IBZ1314" s="1"/>
      <c r="ICA1314" s="1"/>
      <c r="ICB1314" s="1"/>
      <c r="ICC1314" s="1"/>
      <c r="ICD1314" s="1"/>
      <c r="ICE1314" s="1"/>
      <c r="ICF1314" s="1"/>
      <c r="ICG1314" s="1"/>
      <c r="ICH1314" s="1"/>
      <c r="ICI1314" s="1"/>
      <c r="ICJ1314" s="1"/>
      <c r="ICK1314" s="1"/>
      <c r="ICL1314" s="1"/>
      <c r="ICM1314" s="1"/>
      <c r="ICN1314" s="1"/>
      <c r="ICO1314" s="1"/>
      <c r="ICP1314" s="1"/>
      <c r="ICQ1314" s="1"/>
      <c r="ICR1314" s="1"/>
      <c r="ICS1314" s="1"/>
      <c r="ICT1314" s="1"/>
      <c r="ICU1314" s="1"/>
      <c r="ICV1314" s="1"/>
      <c r="ICW1314" s="1"/>
      <c r="ICX1314" s="1"/>
      <c r="ICY1314" s="1"/>
      <c r="ICZ1314" s="1"/>
      <c r="IDA1314" s="1"/>
      <c r="IDB1314" s="1"/>
      <c r="IDC1314" s="1"/>
      <c r="IDD1314" s="1"/>
      <c r="IDE1314" s="1"/>
      <c r="IDF1314" s="1"/>
      <c r="IDG1314" s="1"/>
      <c r="IDH1314" s="1"/>
      <c r="IDI1314" s="1"/>
      <c r="IDJ1314" s="1"/>
      <c r="IDK1314" s="1"/>
      <c r="IDL1314" s="1"/>
      <c r="IDM1314" s="1"/>
      <c r="IDN1314" s="1"/>
      <c r="IDO1314" s="1"/>
      <c r="IDP1314" s="1"/>
      <c r="IDQ1314" s="1"/>
      <c r="IDR1314" s="1"/>
      <c r="IDS1314" s="1"/>
      <c r="IDT1314" s="1"/>
      <c r="IDU1314" s="1"/>
      <c r="IDV1314" s="1"/>
      <c r="IDW1314" s="1"/>
      <c r="IDX1314" s="1"/>
      <c r="IDY1314" s="1"/>
      <c r="IDZ1314" s="1"/>
      <c r="IEA1314" s="1"/>
      <c r="IEB1314" s="1"/>
      <c r="IEC1314" s="1"/>
      <c r="IED1314" s="1"/>
      <c r="IEE1314" s="1"/>
      <c r="IEF1314" s="1"/>
      <c r="IEG1314" s="1"/>
      <c r="IEH1314" s="1"/>
      <c r="IEI1314" s="1"/>
      <c r="IEJ1314" s="1"/>
      <c r="IEK1314" s="1"/>
      <c r="IEL1314" s="1"/>
      <c r="IEM1314" s="1"/>
      <c r="IEN1314" s="1"/>
      <c r="IEO1314" s="1"/>
      <c r="IEP1314" s="1"/>
      <c r="IEQ1314" s="1"/>
      <c r="IER1314" s="1"/>
      <c r="IES1314" s="1"/>
      <c r="IET1314" s="1"/>
      <c r="IEU1314" s="1"/>
      <c r="IEV1314" s="1"/>
      <c r="IEW1314" s="1"/>
      <c r="IEX1314" s="1"/>
      <c r="IEY1314" s="1"/>
      <c r="IEZ1314" s="1"/>
      <c r="IFA1314" s="1"/>
      <c r="IFB1314" s="1"/>
      <c r="IFC1314" s="1"/>
      <c r="IFD1314" s="1"/>
      <c r="IFE1314" s="1"/>
      <c r="IFF1314" s="1"/>
      <c r="IFG1314" s="1"/>
      <c r="IFH1314" s="1"/>
      <c r="IFI1314" s="1"/>
      <c r="IFJ1314" s="1"/>
      <c r="IFK1314" s="1"/>
      <c r="IFL1314" s="1"/>
      <c r="IFM1314" s="1"/>
      <c r="IFN1314" s="1"/>
      <c r="IFO1314" s="1"/>
      <c r="IFP1314" s="1"/>
      <c r="IFQ1314" s="1"/>
      <c r="IFR1314" s="1"/>
      <c r="IFS1314" s="1"/>
      <c r="IFT1314" s="1"/>
      <c r="IFU1314" s="1"/>
      <c r="IFV1314" s="1"/>
      <c r="IFW1314" s="1"/>
      <c r="IFX1314" s="1"/>
      <c r="IFY1314" s="1"/>
      <c r="IFZ1314" s="1"/>
      <c r="IGA1314" s="1"/>
      <c r="IGB1314" s="1"/>
      <c r="IGC1314" s="1"/>
      <c r="IGD1314" s="1"/>
      <c r="IGE1314" s="1"/>
      <c r="IGF1314" s="1"/>
      <c r="IGG1314" s="1"/>
      <c r="IGH1314" s="1"/>
      <c r="IGI1314" s="1"/>
      <c r="IGJ1314" s="1"/>
      <c r="IGK1314" s="1"/>
      <c r="IGL1314" s="1"/>
      <c r="IGM1314" s="1"/>
      <c r="IGN1314" s="1"/>
      <c r="IGO1314" s="1"/>
      <c r="IGP1314" s="1"/>
      <c r="IGQ1314" s="1"/>
      <c r="IGR1314" s="1"/>
      <c r="IGS1314" s="1"/>
      <c r="IGT1314" s="1"/>
      <c r="IGU1314" s="1"/>
      <c r="IGV1314" s="1"/>
      <c r="IGW1314" s="1"/>
      <c r="IGX1314" s="1"/>
      <c r="IGY1314" s="1"/>
      <c r="IGZ1314" s="1"/>
      <c r="IHA1314" s="1"/>
      <c r="IHB1314" s="1"/>
      <c r="IHC1314" s="1"/>
      <c r="IHD1314" s="1"/>
      <c r="IHE1314" s="1"/>
      <c r="IHF1314" s="1"/>
      <c r="IHG1314" s="1"/>
      <c r="IHH1314" s="1"/>
      <c r="IHI1314" s="1"/>
      <c r="IHJ1314" s="1"/>
      <c r="IHK1314" s="1"/>
      <c r="IHL1314" s="1"/>
      <c r="IHM1314" s="1"/>
      <c r="IHN1314" s="1"/>
      <c r="IHO1314" s="1"/>
      <c r="IHP1314" s="1"/>
      <c r="IHQ1314" s="1"/>
      <c r="IHR1314" s="1"/>
      <c r="IHS1314" s="1"/>
      <c r="IHT1314" s="1"/>
      <c r="IHU1314" s="1"/>
      <c r="IHV1314" s="1"/>
      <c r="IHW1314" s="1"/>
      <c r="IHX1314" s="1"/>
      <c r="IHY1314" s="1"/>
      <c r="IHZ1314" s="1"/>
      <c r="IIA1314" s="1"/>
      <c r="IIB1314" s="1"/>
      <c r="IIC1314" s="1"/>
      <c r="IID1314" s="1"/>
      <c r="IIE1314" s="1"/>
      <c r="IIF1314" s="1"/>
      <c r="IIG1314" s="1"/>
      <c r="IIH1314" s="1"/>
      <c r="III1314" s="1"/>
      <c r="IIJ1314" s="1"/>
      <c r="IIK1314" s="1"/>
      <c r="IIL1314" s="1"/>
      <c r="IIM1314" s="1"/>
      <c r="IIN1314" s="1"/>
      <c r="IIO1314" s="1"/>
      <c r="IIP1314" s="1"/>
      <c r="IIQ1314" s="1"/>
      <c r="IIR1314" s="1"/>
      <c r="IIS1314" s="1"/>
      <c r="IIT1314" s="1"/>
      <c r="IIU1314" s="1"/>
      <c r="IIV1314" s="1"/>
      <c r="IIW1314" s="1"/>
      <c r="IIX1314" s="1"/>
      <c r="IIY1314" s="1"/>
      <c r="IIZ1314" s="1"/>
      <c r="IJA1314" s="1"/>
      <c r="IJB1314" s="1"/>
      <c r="IJC1314" s="1"/>
      <c r="IJD1314" s="1"/>
      <c r="IJE1314" s="1"/>
      <c r="IJF1314" s="1"/>
      <c r="IJG1314" s="1"/>
      <c r="IJH1314" s="1"/>
      <c r="IJI1314" s="1"/>
      <c r="IJJ1314" s="1"/>
      <c r="IJK1314" s="1"/>
      <c r="IJL1314" s="1"/>
      <c r="IJM1314" s="1"/>
      <c r="IJN1314" s="1"/>
      <c r="IJO1314" s="1"/>
      <c r="IJP1314" s="1"/>
      <c r="IJQ1314" s="1"/>
      <c r="IJR1314" s="1"/>
      <c r="IJS1314" s="1"/>
      <c r="IJT1314" s="1"/>
      <c r="IJU1314" s="1"/>
      <c r="IJV1314" s="1"/>
      <c r="IJW1314" s="1"/>
      <c r="IJX1314" s="1"/>
      <c r="IJY1314" s="1"/>
      <c r="IJZ1314" s="1"/>
      <c r="IKA1314" s="1"/>
      <c r="IKB1314" s="1"/>
      <c r="IKC1314" s="1"/>
      <c r="IKD1314" s="1"/>
      <c r="IKE1314" s="1"/>
      <c r="IKF1314" s="1"/>
      <c r="IKG1314" s="1"/>
      <c r="IKH1314" s="1"/>
      <c r="IKI1314" s="1"/>
      <c r="IKJ1314" s="1"/>
      <c r="IKK1314" s="1"/>
      <c r="IKL1314" s="1"/>
      <c r="IKM1314" s="1"/>
      <c r="IKN1314" s="1"/>
      <c r="IKO1314" s="1"/>
      <c r="IKP1314" s="1"/>
      <c r="IKQ1314" s="1"/>
      <c r="IKR1314" s="1"/>
      <c r="IKS1314" s="1"/>
      <c r="IKT1314" s="1"/>
      <c r="IKU1314" s="1"/>
      <c r="IKV1314" s="1"/>
      <c r="IKW1314" s="1"/>
      <c r="IKX1314" s="1"/>
      <c r="IKY1314" s="1"/>
      <c r="IKZ1314" s="1"/>
      <c r="ILA1314" s="1"/>
      <c r="ILB1314" s="1"/>
      <c r="ILC1314" s="1"/>
      <c r="ILD1314" s="1"/>
      <c r="ILE1314" s="1"/>
      <c r="ILF1314" s="1"/>
      <c r="ILG1314" s="1"/>
      <c r="ILH1314" s="1"/>
      <c r="ILI1314" s="1"/>
      <c r="ILJ1314" s="1"/>
      <c r="ILK1314" s="1"/>
      <c r="ILL1314" s="1"/>
      <c r="ILM1314" s="1"/>
      <c r="ILN1314" s="1"/>
      <c r="ILO1314" s="1"/>
      <c r="ILP1314" s="1"/>
      <c r="ILQ1314" s="1"/>
      <c r="ILR1314" s="1"/>
      <c r="ILS1314" s="1"/>
      <c r="ILT1314" s="1"/>
      <c r="ILU1314" s="1"/>
      <c r="ILV1314" s="1"/>
      <c r="ILW1314" s="1"/>
      <c r="ILX1314" s="1"/>
      <c r="ILY1314" s="1"/>
      <c r="ILZ1314" s="1"/>
      <c r="IMA1314" s="1"/>
      <c r="IMB1314" s="1"/>
      <c r="IMC1314" s="1"/>
      <c r="IMD1314" s="1"/>
      <c r="IME1314" s="1"/>
      <c r="IMF1314" s="1"/>
      <c r="IMG1314" s="1"/>
      <c r="IMH1314" s="1"/>
      <c r="IMI1314" s="1"/>
      <c r="IMJ1314" s="1"/>
      <c r="IMK1314" s="1"/>
      <c r="IML1314" s="1"/>
      <c r="IMM1314" s="1"/>
      <c r="IMN1314" s="1"/>
      <c r="IMO1314" s="1"/>
      <c r="IMP1314" s="1"/>
      <c r="IMQ1314" s="1"/>
      <c r="IMR1314" s="1"/>
      <c r="IMS1314" s="1"/>
      <c r="IMT1314" s="1"/>
      <c r="IMU1314" s="1"/>
      <c r="IMV1314" s="1"/>
      <c r="IMW1314" s="1"/>
      <c r="IMX1314" s="1"/>
      <c r="IMY1314" s="1"/>
      <c r="IMZ1314" s="1"/>
      <c r="INA1314" s="1"/>
      <c r="INB1314" s="1"/>
      <c r="INC1314" s="1"/>
      <c r="IND1314" s="1"/>
      <c r="INE1314" s="1"/>
      <c r="INF1314" s="1"/>
      <c r="ING1314" s="1"/>
      <c r="INH1314" s="1"/>
      <c r="INI1314" s="1"/>
      <c r="INJ1314" s="1"/>
      <c r="INK1314" s="1"/>
      <c r="INL1314" s="1"/>
      <c r="INM1314" s="1"/>
      <c r="INN1314" s="1"/>
      <c r="INO1314" s="1"/>
      <c r="INP1314" s="1"/>
      <c r="INQ1314" s="1"/>
      <c r="INR1314" s="1"/>
      <c r="INS1314" s="1"/>
      <c r="INT1314" s="1"/>
      <c r="INU1314" s="1"/>
      <c r="INV1314" s="1"/>
      <c r="INW1314" s="1"/>
      <c r="INX1314" s="1"/>
      <c r="INY1314" s="1"/>
      <c r="INZ1314" s="1"/>
      <c r="IOA1314" s="1"/>
      <c r="IOB1314" s="1"/>
      <c r="IOC1314" s="1"/>
      <c r="IOD1314" s="1"/>
      <c r="IOE1314" s="1"/>
      <c r="IOF1314" s="1"/>
      <c r="IOG1314" s="1"/>
      <c r="IOH1314" s="1"/>
      <c r="IOI1314" s="1"/>
      <c r="IOJ1314" s="1"/>
      <c r="IOK1314" s="1"/>
      <c r="IOL1314" s="1"/>
      <c r="IOM1314" s="1"/>
      <c r="ION1314" s="1"/>
      <c r="IOO1314" s="1"/>
      <c r="IOP1314" s="1"/>
      <c r="IOQ1314" s="1"/>
      <c r="IOR1314" s="1"/>
      <c r="IOS1314" s="1"/>
      <c r="IOT1314" s="1"/>
      <c r="IOU1314" s="1"/>
      <c r="IOV1314" s="1"/>
      <c r="IOW1314" s="1"/>
      <c r="IOX1314" s="1"/>
      <c r="IOY1314" s="1"/>
      <c r="IOZ1314" s="1"/>
      <c r="IPA1314" s="1"/>
      <c r="IPB1314" s="1"/>
      <c r="IPC1314" s="1"/>
      <c r="IPD1314" s="1"/>
      <c r="IPE1314" s="1"/>
      <c r="IPF1314" s="1"/>
      <c r="IPG1314" s="1"/>
      <c r="IPH1314" s="1"/>
      <c r="IPI1314" s="1"/>
      <c r="IPJ1314" s="1"/>
      <c r="IPK1314" s="1"/>
      <c r="IPL1314" s="1"/>
      <c r="IPM1314" s="1"/>
      <c r="IPN1314" s="1"/>
      <c r="IPO1314" s="1"/>
      <c r="IPP1314" s="1"/>
      <c r="IPQ1314" s="1"/>
      <c r="IPR1314" s="1"/>
      <c r="IPS1314" s="1"/>
      <c r="IPT1314" s="1"/>
      <c r="IPU1314" s="1"/>
      <c r="IPV1314" s="1"/>
      <c r="IPW1314" s="1"/>
      <c r="IPX1314" s="1"/>
      <c r="IPY1314" s="1"/>
      <c r="IPZ1314" s="1"/>
      <c r="IQA1314" s="1"/>
      <c r="IQB1314" s="1"/>
      <c r="IQC1314" s="1"/>
      <c r="IQD1314" s="1"/>
      <c r="IQE1314" s="1"/>
      <c r="IQF1314" s="1"/>
      <c r="IQG1314" s="1"/>
      <c r="IQH1314" s="1"/>
      <c r="IQI1314" s="1"/>
      <c r="IQJ1314" s="1"/>
      <c r="IQK1314" s="1"/>
      <c r="IQL1314" s="1"/>
      <c r="IQM1314" s="1"/>
      <c r="IQN1314" s="1"/>
      <c r="IQO1314" s="1"/>
      <c r="IQP1314" s="1"/>
      <c r="IQQ1314" s="1"/>
      <c r="IQR1314" s="1"/>
      <c r="IQS1314" s="1"/>
      <c r="IQT1314" s="1"/>
      <c r="IQU1314" s="1"/>
      <c r="IQV1314" s="1"/>
      <c r="IQW1314" s="1"/>
      <c r="IQX1314" s="1"/>
      <c r="IQY1314" s="1"/>
      <c r="IQZ1314" s="1"/>
      <c r="IRA1314" s="1"/>
      <c r="IRB1314" s="1"/>
      <c r="IRC1314" s="1"/>
      <c r="IRD1314" s="1"/>
      <c r="IRE1314" s="1"/>
      <c r="IRF1314" s="1"/>
      <c r="IRG1314" s="1"/>
      <c r="IRH1314" s="1"/>
      <c r="IRI1314" s="1"/>
      <c r="IRJ1314" s="1"/>
      <c r="IRK1314" s="1"/>
      <c r="IRL1314" s="1"/>
      <c r="IRM1314" s="1"/>
      <c r="IRN1314" s="1"/>
      <c r="IRO1314" s="1"/>
      <c r="IRP1314" s="1"/>
      <c r="IRQ1314" s="1"/>
      <c r="IRR1314" s="1"/>
      <c r="IRS1314" s="1"/>
      <c r="IRT1314" s="1"/>
      <c r="IRU1314" s="1"/>
      <c r="IRV1314" s="1"/>
      <c r="IRW1314" s="1"/>
      <c r="IRX1314" s="1"/>
      <c r="IRY1314" s="1"/>
      <c r="IRZ1314" s="1"/>
      <c r="ISA1314" s="1"/>
      <c r="ISB1314" s="1"/>
      <c r="ISC1314" s="1"/>
      <c r="ISD1314" s="1"/>
      <c r="ISE1314" s="1"/>
      <c r="ISF1314" s="1"/>
      <c r="ISG1314" s="1"/>
      <c r="ISH1314" s="1"/>
      <c r="ISI1314" s="1"/>
      <c r="ISJ1314" s="1"/>
      <c r="ISK1314" s="1"/>
      <c r="ISL1314" s="1"/>
      <c r="ISM1314" s="1"/>
      <c r="ISN1314" s="1"/>
      <c r="ISO1314" s="1"/>
      <c r="ISP1314" s="1"/>
      <c r="ISQ1314" s="1"/>
      <c r="ISR1314" s="1"/>
      <c r="ISS1314" s="1"/>
      <c r="IST1314" s="1"/>
      <c r="ISU1314" s="1"/>
      <c r="ISV1314" s="1"/>
      <c r="ISW1314" s="1"/>
      <c r="ISX1314" s="1"/>
      <c r="ISY1314" s="1"/>
      <c r="ISZ1314" s="1"/>
      <c r="ITA1314" s="1"/>
      <c r="ITB1314" s="1"/>
      <c r="ITC1314" s="1"/>
      <c r="ITD1314" s="1"/>
      <c r="ITE1314" s="1"/>
      <c r="ITF1314" s="1"/>
      <c r="ITG1314" s="1"/>
      <c r="ITH1314" s="1"/>
      <c r="ITI1314" s="1"/>
      <c r="ITJ1314" s="1"/>
      <c r="ITK1314" s="1"/>
      <c r="ITL1314" s="1"/>
      <c r="ITM1314" s="1"/>
      <c r="ITN1314" s="1"/>
      <c r="ITO1314" s="1"/>
      <c r="ITP1314" s="1"/>
      <c r="ITQ1314" s="1"/>
      <c r="ITR1314" s="1"/>
      <c r="ITS1314" s="1"/>
      <c r="ITT1314" s="1"/>
      <c r="ITU1314" s="1"/>
      <c r="ITV1314" s="1"/>
      <c r="ITW1314" s="1"/>
      <c r="ITX1314" s="1"/>
      <c r="ITY1314" s="1"/>
      <c r="ITZ1314" s="1"/>
      <c r="IUA1314" s="1"/>
      <c r="IUB1314" s="1"/>
      <c r="IUC1314" s="1"/>
      <c r="IUD1314" s="1"/>
      <c r="IUE1314" s="1"/>
      <c r="IUF1314" s="1"/>
      <c r="IUG1314" s="1"/>
      <c r="IUH1314" s="1"/>
      <c r="IUI1314" s="1"/>
      <c r="IUJ1314" s="1"/>
      <c r="IUK1314" s="1"/>
      <c r="IUL1314" s="1"/>
      <c r="IUM1314" s="1"/>
      <c r="IUN1314" s="1"/>
      <c r="IUO1314" s="1"/>
      <c r="IUP1314" s="1"/>
      <c r="IUQ1314" s="1"/>
      <c r="IUR1314" s="1"/>
      <c r="IUS1314" s="1"/>
      <c r="IUT1314" s="1"/>
      <c r="IUU1314" s="1"/>
      <c r="IUV1314" s="1"/>
      <c r="IUW1314" s="1"/>
      <c r="IUX1314" s="1"/>
      <c r="IUY1314" s="1"/>
      <c r="IUZ1314" s="1"/>
      <c r="IVA1314" s="1"/>
      <c r="IVB1314" s="1"/>
      <c r="IVC1314" s="1"/>
      <c r="IVD1314" s="1"/>
      <c r="IVE1314" s="1"/>
      <c r="IVF1314" s="1"/>
      <c r="IVG1314" s="1"/>
      <c r="IVH1314" s="1"/>
      <c r="IVI1314" s="1"/>
      <c r="IVJ1314" s="1"/>
      <c r="IVK1314" s="1"/>
      <c r="IVL1314" s="1"/>
      <c r="IVM1314" s="1"/>
      <c r="IVN1314" s="1"/>
      <c r="IVO1314" s="1"/>
      <c r="IVP1314" s="1"/>
      <c r="IVQ1314" s="1"/>
      <c r="IVR1314" s="1"/>
      <c r="IVS1314" s="1"/>
      <c r="IVT1314" s="1"/>
      <c r="IVU1314" s="1"/>
      <c r="IVV1314" s="1"/>
      <c r="IVW1314" s="1"/>
      <c r="IVX1314" s="1"/>
      <c r="IVY1314" s="1"/>
      <c r="IVZ1314" s="1"/>
      <c r="IWA1314" s="1"/>
      <c r="IWB1314" s="1"/>
      <c r="IWC1314" s="1"/>
      <c r="IWD1314" s="1"/>
      <c r="IWE1314" s="1"/>
      <c r="IWF1314" s="1"/>
      <c r="IWG1314" s="1"/>
      <c r="IWH1314" s="1"/>
      <c r="IWI1314" s="1"/>
      <c r="IWJ1314" s="1"/>
      <c r="IWK1314" s="1"/>
      <c r="IWL1314" s="1"/>
      <c r="IWM1314" s="1"/>
      <c r="IWN1314" s="1"/>
      <c r="IWO1314" s="1"/>
      <c r="IWP1314" s="1"/>
      <c r="IWQ1314" s="1"/>
      <c r="IWR1314" s="1"/>
      <c r="IWS1314" s="1"/>
      <c r="IWT1314" s="1"/>
      <c r="IWU1314" s="1"/>
      <c r="IWV1314" s="1"/>
      <c r="IWW1314" s="1"/>
      <c r="IWX1314" s="1"/>
      <c r="IWY1314" s="1"/>
      <c r="IWZ1314" s="1"/>
      <c r="IXA1314" s="1"/>
      <c r="IXB1314" s="1"/>
      <c r="IXC1314" s="1"/>
      <c r="IXD1314" s="1"/>
      <c r="IXE1314" s="1"/>
      <c r="IXF1314" s="1"/>
      <c r="IXG1314" s="1"/>
      <c r="IXH1314" s="1"/>
      <c r="IXI1314" s="1"/>
      <c r="IXJ1314" s="1"/>
      <c r="IXK1314" s="1"/>
      <c r="IXL1314" s="1"/>
      <c r="IXM1314" s="1"/>
      <c r="IXN1314" s="1"/>
      <c r="IXO1314" s="1"/>
      <c r="IXP1314" s="1"/>
      <c r="IXQ1314" s="1"/>
      <c r="IXR1314" s="1"/>
      <c r="IXS1314" s="1"/>
      <c r="IXT1314" s="1"/>
      <c r="IXU1314" s="1"/>
      <c r="IXV1314" s="1"/>
      <c r="IXW1314" s="1"/>
      <c r="IXX1314" s="1"/>
      <c r="IXY1314" s="1"/>
      <c r="IXZ1314" s="1"/>
      <c r="IYA1314" s="1"/>
      <c r="IYB1314" s="1"/>
      <c r="IYC1314" s="1"/>
      <c r="IYD1314" s="1"/>
      <c r="IYE1314" s="1"/>
      <c r="IYF1314" s="1"/>
      <c r="IYG1314" s="1"/>
      <c r="IYH1314" s="1"/>
      <c r="IYI1314" s="1"/>
      <c r="IYJ1314" s="1"/>
      <c r="IYK1314" s="1"/>
      <c r="IYL1314" s="1"/>
      <c r="IYM1314" s="1"/>
      <c r="IYN1314" s="1"/>
      <c r="IYO1314" s="1"/>
      <c r="IYP1314" s="1"/>
      <c r="IYQ1314" s="1"/>
      <c r="IYR1314" s="1"/>
      <c r="IYS1314" s="1"/>
      <c r="IYT1314" s="1"/>
      <c r="IYU1314" s="1"/>
      <c r="IYV1314" s="1"/>
      <c r="IYW1314" s="1"/>
      <c r="IYX1314" s="1"/>
      <c r="IYY1314" s="1"/>
      <c r="IYZ1314" s="1"/>
      <c r="IZA1314" s="1"/>
      <c r="IZB1314" s="1"/>
      <c r="IZC1314" s="1"/>
      <c r="IZD1314" s="1"/>
      <c r="IZE1314" s="1"/>
      <c r="IZF1314" s="1"/>
      <c r="IZG1314" s="1"/>
      <c r="IZH1314" s="1"/>
      <c r="IZI1314" s="1"/>
      <c r="IZJ1314" s="1"/>
      <c r="IZK1314" s="1"/>
      <c r="IZL1314" s="1"/>
      <c r="IZM1314" s="1"/>
      <c r="IZN1314" s="1"/>
      <c r="IZO1314" s="1"/>
      <c r="IZP1314" s="1"/>
      <c r="IZQ1314" s="1"/>
      <c r="IZR1314" s="1"/>
      <c r="IZS1314" s="1"/>
      <c r="IZT1314" s="1"/>
      <c r="IZU1314" s="1"/>
      <c r="IZV1314" s="1"/>
      <c r="IZW1314" s="1"/>
      <c r="IZX1314" s="1"/>
      <c r="IZY1314" s="1"/>
      <c r="IZZ1314" s="1"/>
      <c r="JAA1314" s="1"/>
      <c r="JAB1314" s="1"/>
      <c r="JAC1314" s="1"/>
      <c r="JAD1314" s="1"/>
      <c r="JAE1314" s="1"/>
      <c r="JAF1314" s="1"/>
      <c r="JAG1314" s="1"/>
      <c r="JAH1314" s="1"/>
      <c r="JAI1314" s="1"/>
      <c r="JAJ1314" s="1"/>
      <c r="JAK1314" s="1"/>
      <c r="JAL1314" s="1"/>
      <c r="JAM1314" s="1"/>
      <c r="JAN1314" s="1"/>
      <c r="JAO1314" s="1"/>
      <c r="JAP1314" s="1"/>
      <c r="JAQ1314" s="1"/>
      <c r="JAR1314" s="1"/>
      <c r="JAS1314" s="1"/>
      <c r="JAT1314" s="1"/>
      <c r="JAU1314" s="1"/>
      <c r="JAV1314" s="1"/>
      <c r="JAW1314" s="1"/>
      <c r="JAX1314" s="1"/>
      <c r="JAY1314" s="1"/>
      <c r="JAZ1314" s="1"/>
      <c r="JBA1314" s="1"/>
      <c r="JBB1314" s="1"/>
      <c r="JBC1314" s="1"/>
      <c r="JBD1314" s="1"/>
      <c r="JBE1314" s="1"/>
      <c r="JBF1314" s="1"/>
      <c r="JBG1314" s="1"/>
      <c r="JBH1314" s="1"/>
      <c r="JBI1314" s="1"/>
      <c r="JBJ1314" s="1"/>
      <c r="JBK1314" s="1"/>
      <c r="JBL1314" s="1"/>
      <c r="JBM1314" s="1"/>
      <c r="JBN1314" s="1"/>
      <c r="JBO1314" s="1"/>
      <c r="JBP1314" s="1"/>
      <c r="JBQ1314" s="1"/>
      <c r="JBR1314" s="1"/>
      <c r="JBS1314" s="1"/>
      <c r="JBT1314" s="1"/>
      <c r="JBU1314" s="1"/>
      <c r="JBV1314" s="1"/>
      <c r="JBW1314" s="1"/>
      <c r="JBX1314" s="1"/>
      <c r="JBY1314" s="1"/>
      <c r="JBZ1314" s="1"/>
      <c r="JCA1314" s="1"/>
      <c r="JCB1314" s="1"/>
      <c r="JCC1314" s="1"/>
      <c r="JCD1314" s="1"/>
      <c r="JCE1314" s="1"/>
      <c r="JCF1314" s="1"/>
      <c r="JCG1314" s="1"/>
      <c r="JCH1314" s="1"/>
      <c r="JCI1314" s="1"/>
      <c r="JCJ1314" s="1"/>
      <c r="JCK1314" s="1"/>
      <c r="JCL1314" s="1"/>
      <c r="JCM1314" s="1"/>
      <c r="JCN1314" s="1"/>
      <c r="JCO1314" s="1"/>
      <c r="JCP1314" s="1"/>
      <c r="JCQ1314" s="1"/>
      <c r="JCR1314" s="1"/>
      <c r="JCS1314" s="1"/>
      <c r="JCT1314" s="1"/>
      <c r="JCU1314" s="1"/>
      <c r="JCV1314" s="1"/>
      <c r="JCW1314" s="1"/>
      <c r="JCX1314" s="1"/>
      <c r="JCY1314" s="1"/>
      <c r="JCZ1314" s="1"/>
      <c r="JDA1314" s="1"/>
      <c r="JDB1314" s="1"/>
      <c r="JDC1314" s="1"/>
      <c r="JDD1314" s="1"/>
      <c r="JDE1314" s="1"/>
      <c r="JDF1314" s="1"/>
      <c r="JDG1314" s="1"/>
      <c r="JDH1314" s="1"/>
      <c r="JDI1314" s="1"/>
      <c r="JDJ1314" s="1"/>
      <c r="JDK1314" s="1"/>
      <c r="JDL1314" s="1"/>
      <c r="JDM1314" s="1"/>
      <c r="JDN1314" s="1"/>
      <c r="JDO1314" s="1"/>
      <c r="JDP1314" s="1"/>
      <c r="JDQ1314" s="1"/>
      <c r="JDR1314" s="1"/>
      <c r="JDS1314" s="1"/>
      <c r="JDT1314" s="1"/>
      <c r="JDU1314" s="1"/>
      <c r="JDV1314" s="1"/>
      <c r="JDW1314" s="1"/>
      <c r="JDX1314" s="1"/>
      <c r="JDY1314" s="1"/>
      <c r="JDZ1314" s="1"/>
      <c r="JEA1314" s="1"/>
      <c r="JEB1314" s="1"/>
      <c r="JEC1314" s="1"/>
      <c r="JED1314" s="1"/>
      <c r="JEE1314" s="1"/>
      <c r="JEF1314" s="1"/>
      <c r="JEG1314" s="1"/>
      <c r="JEH1314" s="1"/>
      <c r="JEI1314" s="1"/>
      <c r="JEJ1314" s="1"/>
      <c r="JEK1314" s="1"/>
      <c r="JEL1314" s="1"/>
      <c r="JEM1314" s="1"/>
      <c r="JEN1314" s="1"/>
      <c r="JEO1314" s="1"/>
      <c r="JEP1314" s="1"/>
      <c r="JEQ1314" s="1"/>
      <c r="JER1314" s="1"/>
      <c r="JES1314" s="1"/>
      <c r="JET1314" s="1"/>
      <c r="JEU1314" s="1"/>
      <c r="JEV1314" s="1"/>
      <c r="JEW1314" s="1"/>
      <c r="JEX1314" s="1"/>
      <c r="JEY1314" s="1"/>
      <c r="JEZ1314" s="1"/>
      <c r="JFA1314" s="1"/>
      <c r="JFB1314" s="1"/>
      <c r="JFC1314" s="1"/>
      <c r="JFD1314" s="1"/>
      <c r="JFE1314" s="1"/>
      <c r="JFF1314" s="1"/>
      <c r="JFG1314" s="1"/>
      <c r="JFH1314" s="1"/>
      <c r="JFI1314" s="1"/>
      <c r="JFJ1314" s="1"/>
      <c r="JFK1314" s="1"/>
      <c r="JFL1314" s="1"/>
      <c r="JFM1314" s="1"/>
      <c r="JFN1314" s="1"/>
      <c r="JFO1314" s="1"/>
      <c r="JFP1314" s="1"/>
      <c r="JFQ1314" s="1"/>
      <c r="JFR1314" s="1"/>
      <c r="JFS1314" s="1"/>
      <c r="JFT1314" s="1"/>
      <c r="JFU1314" s="1"/>
      <c r="JFV1314" s="1"/>
      <c r="JFW1314" s="1"/>
      <c r="JFX1314" s="1"/>
      <c r="JFY1314" s="1"/>
      <c r="JFZ1314" s="1"/>
      <c r="JGA1314" s="1"/>
      <c r="JGB1314" s="1"/>
      <c r="JGC1314" s="1"/>
      <c r="JGD1314" s="1"/>
      <c r="JGE1314" s="1"/>
      <c r="JGF1314" s="1"/>
      <c r="JGG1314" s="1"/>
      <c r="JGH1314" s="1"/>
      <c r="JGI1314" s="1"/>
      <c r="JGJ1314" s="1"/>
      <c r="JGK1314" s="1"/>
      <c r="JGL1314" s="1"/>
      <c r="JGM1314" s="1"/>
      <c r="JGN1314" s="1"/>
      <c r="JGO1314" s="1"/>
      <c r="JGP1314" s="1"/>
      <c r="JGQ1314" s="1"/>
      <c r="JGR1314" s="1"/>
      <c r="JGS1314" s="1"/>
      <c r="JGT1314" s="1"/>
      <c r="JGU1314" s="1"/>
      <c r="JGV1314" s="1"/>
      <c r="JGW1314" s="1"/>
      <c r="JGX1314" s="1"/>
      <c r="JGY1314" s="1"/>
      <c r="JGZ1314" s="1"/>
      <c r="JHA1314" s="1"/>
      <c r="JHB1314" s="1"/>
      <c r="JHC1314" s="1"/>
      <c r="JHD1314" s="1"/>
      <c r="JHE1314" s="1"/>
      <c r="JHF1314" s="1"/>
      <c r="JHG1314" s="1"/>
      <c r="JHH1314" s="1"/>
      <c r="JHI1314" s="1"/>
      <c r="JHJ1314" s="1"/>
      <c r="JHK1314" s="1"/>
      <c r="JHL1314" s="1"/>
      <c r="JHM1314" s="1"/>
      <c r="JHN1314" s="1"/>
      <c r="JHO1314" s="1"/>
      <c r="JHP1314" s="1"/>
      <c r="JHQ1314" s="1"/>
      <c r="JHR1314" s="1"/>
      <c r="JHS1314" s="1"/>
      <c r="JHT1314" s="1"/>
      <c r="JHU1314" s="1"/>
      <c r="JHV1314" s="1"/>
      <c r="JHW1314" s="1"/>
      <c r="JHX1314" s="1"/>
      <c r="JHY1314" s="1"/>
      <c r="JHZ1314" s="1"/>
      <c r="JIA1314" s="1"/>
      <c r="JIB1314" s="1"/>
      <c r="JIC1314" s="1"/>
      <c r="JID1314" s="1"/>
      <c r="JIE1314" s="1"/>
      <c r="JIF1314" s="1"/>
      <c r="JIG1314" s="1"/>
      <c r="JIH1314" s="1"/>
      <c r="JII1314" s="1"/>
      <c r="JIJ1314" s="1"/>
      <c r="JIK1314" s="1"/>
      <c r="JIL1314" s="1"/>
      <c r="JIM1314" s="1"/>
      <c r="JIN1314" s="1"/>
      <c r="JIO1314" s="1"/>
      <c r="JIP1314" s="1"/>
      <c r="JIQ1314" s="1"/>
      <c r="JIR1314" s="1"/>
      <c r="JIS1314" s="1"/>
      <c r="JIT1314" s="1"/>
      <c r="JIU1314" s="1"/>
      <c r="JIV1314" s="1"/>
      <c r="JIW1314" s="1"/>
      <c r="JIX1314" s="1"/>
      <c r="JIY1314" s="1"/>
      <c r="JIZ1314" s="1"/>
      <c r="JJA1314" s="1"/>
      <c r="JJB1314" s="1"/>
      <c r="JJC1314" s="1"/>
      <c r="JJD1314" s="1"/>
      <c r="JJE1314" s="1"/>
      <c r="JJF1314" s="1"/>
      <c r="JJG1314" s="1"/>
      <c r="JJH1314" s="1"/>
      <c r="JJI1314" s="1"/>
      <c r="JJJ1314" s="1"/>
      <c r="JJK1314" s="1"/>
      <c r="JJL1314" s="1"/>
      <c r="JJM1314" s="1"/>
      <c r="JJN1314" s="1"/>
      <c r="JJO1314" s="1"/>
      <c r="JJP1314" s="1"/>
      <c r="JJQ1314" s="1"/>
      <c r="JJR1314" s="1"/>
      <c r="JJS1314" s="1"/>
      <c r="JJT1314" s="1"/>
      <c r="JJU1314" s="1"/>
      <c r="JJV1314" s="1"/>
      <c r="JJW1314" s="1"/>
      <c r="JJX1314" s="1"/>
      <c r="JJY1314" s="1"/>
      <c r="JJZ1314" s="1"/>
      <c r="JKA1314" s="1"/>
      <c r="JKB1314" s="1"/>
      <c r="JKC1314" s="1"/>
      <c r="JKD1314" s="1"/>
      <c r="JKE1314" s="1"/>
      <c r="JKF1314" s="1"/>
      <c r="JKG1314" s="1"/>
      <c r="JKH1314" s="1"/>
      <c r="JKI1314" s="1"/>
      <c r="JKJ1314" s="1"/>
      <c r="JKK1314" s="1"/>
      <c r="JKL1314" s="1"/>
      <c r="JKM1314" s="1"/>
      <c r="JKN1314" s="1"/>
      <c r="JKO1314" s="1"/>
      <c r="JKP1314" s="1"/>
      <c r="JKQ1314" s="1"/>
      <c r="JKR1314" s="1"/>
      <c r="JKS1314" s="1"/>
      <c r="JKT1314" s="1"/>
      <c r="JKU1314" s="1"/>
      <c r="JKV1314" s="1"/>
      <c r="JKW1314" s="1"/>
      <c r="JKX1314" s="1"/>
      <c r="JKY1314" s="1"/>
      <c r="JKZ1314" s="1"/>
      <c r="JLA1314" s="1"/>
      <c r="JLB1314" s="1"/>
      <c r="JLC1314" s="1"/>
      <c r="JLD1314" s="1"/>
      <c r="JLE1314" s="1"/>
      <c r="JLF1314" s="1"/>
      <c r="JLG1314" s="1"/>
      <c r="JLH1314" s="1"/>
      <c r="JLI1314" s="1"/>
      <c r="JLJ1314" s="1"/>
      <c r="JLK1314" s="1"/>
      <c r="JLL1314" s="1"/>
      <c r="JLM1314" s="1"/>
      <c r="JLN1314" s="1"/>
      <c r="JLO1314" s="1"/>
      <c r="JLP1314" s="1"/>
      <c r="JLQ1314" s="1"/>
      <c r="JLR1314" s="1"/>
      <c r="JLS1314" s="1"/>
      <c r="JLT1314" s="1"/>
      <c r="JLU1314" s="1"/>
      <c r="JLV1314" s="1"/>
      <c r="JLW1314" s="1"/>
      <c r="JLX1314" s="1"/>
      <c r="JLY1314" s="1"/>
      <c r="JLZ1314" s="1"/>
      <c r="JMA1314" s="1"/>
      <c r="JMB1314" s="1"/>
      <c r="JMC1314" s="1"/>
      <c r="JMD1314" s="1"/>
      <c r="JME1314" s="1"/>
      <c r="JMF1314" s="1"/>
      <c r="JMG1314" s="1"/>
      <c r="JMH1314" s="1"/>
      <c r="JMI1314" s="1"/>
      <c r="JMJ1314" s="1"/>
      <c r="JMK1314" s="1"/>
      <c r="JML1314" s="1"/>
      <c r="JMM1314" s="1"/>
      <c r="JMN1314" s="1"/>
      <c r="JMO1314" s="1"/>
      <c r="JMP1314" s="1"/>
      <c r="JMQ1314" s="1"/>
      <c r="JMR1314" s="1"/>
      <c r="JMS1314" s="1"/>
      <c r="JMT1314" s="1"/>
      <c r="JMU1314" s="1"/>
      <c r="JMV1314" s="1"/>
      <c r="JMW1314" s="1"/>
      <c r="JMX1314" s="1"/>
      <c r="JMY1314" s="1"/>
      <c r="JMZ1314" s="1"/>
      <c r="JNA1314" s="1"/>
      <c r="JNB1314" s="1"/>
      <c r="JNC1314" s="1"/>
      <c r="JND1314" s="1"/>
      <c r="JNE1314" s="1"/>
      <c r="JNF1314" s="1"/>
      <c r="JNG1314" s="1"/>
      <c r="JNH1314" s="1"/>
      <c r="JNI1314" s="1"/>
      <c r="JNJ1314" s="1"/>
      <c r="JNK1314" s="1"/>
      <c r="JNL1314" s="1"/>
      <c r="JNM1314" s="1"/>
      <c r="JNN1314" s="1"/>
      <c r="JNO1314" s="1"/>
      <c r="JNP1314" s="1"/>
      <c r="JNQ1314" s="1"/>
      <c r="JNR1314" s="1"/>
      <c r="JNS1314" s="1"/>
      <c r="JNT1314" s="1"/>
      <c r="JNU1314" s="1"/>
      <c r="JNV1314" s="1"/>
      <c r="JNW1314" s="1"/>
      <c r="JNX1314" s="1"/>
      <c r="JNY1314" s="1"/>
      <c r="JNZ1314" s="1"/>
      <c r="JOA1314" s="1"/>
      <c r="JOB1314" s="1"/>
      <c r="JOC1314" s="1"/>
      <c r="JOD1314" s="1"/>
      <c r="JOE1314" s="1"/>
      <c r="JOF1314" s="1"/>
      <c r="JOG1314" s="1"/>
      <c r="JOH1314" s="1"/>
      <c r="JOI1314" s="1"/>
      <c r="JOJ1314" s="1"/>
      <c r="JOK1314" s="1"/>
      <c r="JOL1314" s="1"/>
      <c r="JOM1314" s="1"/>
      <c r="JON1314" s="1"/>
      <c r="JOO1314" s="1"/>
      <c r="JOP1314" s="1"/>
      <c r="JOQ1314" s="1"/>
      <c r="JOR1314" s="1"/>
      <c r="JOS1314" s="1"/>
      <c r="JOT1314" s="1"/>
      <c r="JOU1314" s="1"/>
      <c r="JOV1314" s="1"/>
      <c r="JOW1314" s="1"/>
      <c r="JOX1314" s="1"/>
      <c r="JOY1314" s="1"/>
      <c r="JOZ1314" s="1"/>
      <c r="JPA1314" s="1"/>
      <c r="JPB1314" s="1"/>
      <c r="JPC1314" s="1"/>
      <c r="JPD1314" s="1"/>
      <c r="JPE1314" s="1"/>
      <c r="JPF1314" s="1"/>
      <c r="JPG1314" s="1"/>
      <c r="JPH1314" s="1"/>
      <c r="JPI1314" s="1"/>
      <c r="JPJ1314" s="1"/>
      <c r="JPK1314" s="1"/>
      <c r="JPL1314" s="1"/>
      <c r="JPM1314" s="1"/>
      <c r="JPN1314" s="1"/>
      <c r="JPO1314" s="1"/>
      <c r="JPP1314" s="1"/>
      <c r="JPQ1314" s="1"/>
      <c r="JPR1314" s="1"/>
      <c r="JPS1314" s="1"/>
      <c r="JPT1314" s="1"/>
      <c r="JPU1314" s="1"/>
      <c r="JPV1314" s="1"/>
      <c r="JPW1314" s="1"/>
      <c r="JPX1314" s="1"/>
      <c r="JPY1314" s="1"/>
      <c r="JPZ1314" s="1"/>
      <c r="JQA1314" s="1"/>
      <c r="JQB1314" s="1"/>
      <c r="JQC1314" s="1"/>
      <c r="JQD1314" s="1"/>
      <c r="JQE1314" s="1"/>
      <c r="JQF1314" s="1"/>
      <c r="JQG1314" s="1"/>
      <c r="JQH1314" s="1"/>
      <c r="JQI1314" s="1"/>
      <c r="JQJ1314" s="1"/>
      <c r="JQK1314" s="1"/>
      <c r="JQL1314" s="1"/>
      <c r="JQM1314" s="1"/>
      <c r="JQN1314" s="1"/>
      <c r="JQO1314" s="1"/>
      <c r="JQP1314" s="1"/>
      <c r="JQQ1314" s="1"/>
      <c r="JQR1314" s="1"/>
      <c r="JQS1314" s="1"/>
      <c r="JQT1314" s="1"/>
      <c r="JQU1314" s="1"/>
      <c r="JQV1314" s="1"/>
      <c r="JQW1314" s="1"/>
      <c r="JQX1314" s="1"/>
      <c r="JQY1314" s="1"/>
      <c r="JQZ1314" s="1"/>
      <c r="JRA1314" s="1"/>
      <c r="JRB1314" s="1"/>
      <c r="JRC1314" s="1"/>
      <c r="JRD1314" s="1"/>
      <c r="JRE1314" s="1"/>
      <c r="JRF1314" s="1"/>
      <c r="JRG1314" s="1"/>
      <c r="JRH1314" s="1"/>
      <c r="JRI1314" s="1"/>
      <c r="JRJ1314" s="1"/>
      <c r="JRK1314" s="1"/>
      <c r="JRL1314" s="1"/>
      <c r="JRM1314" s="1"/>
      <c r="JRN1314" s="1"/>
      <c r="JRO1314" s="1"/>
      <c r="JRP1314" s="1"/>
      <c r="JRQ1314" s="1"/>
      <c r="JRR1314" s="1"/>
      <c r="JRS1314" s="1"/>
      <c r="JRT1314" s="1"/>
      <c r="JRU1314" s="1"/>
      <c r="JRV1314" s="1"/>
      <c r="JRW1314" s="1"/>
      <c r="JRX1314" s="1"/>
      <c r="JRY1314" s="1"/>
      <c r="JRZ1314" s="1"/>
      <c r="JSA1314" s="1"/>
      <c r="JSB1314" s="1"/>
      <c r="JSC1314" s="1"/>
      <c r="JSD1314" s="1"/>
      <c r="JSE1314" s="1"/>
      <c r="JSF1314" s="1"/>
      <c r="JSG1314" s="1"/>
      <c r="JSH1314" s="1"/>
      <c r="JSI1314" s="1"/>
      <c r="JSJ1314" s="1"/>
      <c r="JSK1314" s="1"/>
      <c r="JSL1314" s="1"/>
      <c r="JSM1314" s="1"/>
      <c r="JSN1314" s="1"/>
      <c r="JSO1314" s="1"/>
      <c r="JSP1314" s="1"/>
      <c r="JSQ1314" s="1"/>
      <c r="JSR1314" s="1"/>
      <c r="JSS1314" s="1"/>
      <c r="JST1314" s="1"/>
      <c r="JSU1314" s="1"/>
      <c r="JSV1314" s="1"/>
      <c r="JSW1314" s="1"/>
      <c r="JSX1314" s="1"/>
      <c r="JSY1314" s="1"/>
      <c r="JSZ1314" s="1"/>
      <c r="JTA1314" s="1"/>
      <c r="JTB1314" s="1"/>
      <c r="JTC1314" s="1"/>
      <c r="JTD1314" s="1"/>
      <c r="JTE1314" s="1"/>
      <c r="JTF1314" s="1"/>
      <c r="JTG1314" s="1"/>
      <c r="JTH1314" s="1"/>
      <c r="JTI1314" s="1"/>
      <c r="JTJ1314" s="1"/>
      <c r="JTK1314" s="1"/>
      <c r="JTL1314" s="1"/>
      <c r="JTM1314" s="1"/>
      <c r="JTN1314" s="1"/>
      <c r="JTO1314" s="1"/>
      <c r="JTP1314" s="1"/>
      <c r="JTQ1314" s="1"/>
      <c r="JTR1314" s="1"/>
      <c r="JTS1314" s="1"/>
      <c r="JTT1314" s="1"/>
      <c r="JTU1314" s="1"/>
      <c r="JTV1314" s="1"/>
      <c r="JTW1314" s="1"/>
      <c r="JTX1314" s="1"/>
      <c r="JTY1314" s="1"/>
      <c r="JTZ1314" s="1"/>
      <c r="JUA1314" s="1"/>
      <c r="JUB1314" s="1"/>
      <c r="JUC1314" s="1"/>
      <c r="JUD1314" s="1"/>
      <c r="JUE1314" s="1"/>
      <c r="JUF1314" s="1"/>
      <c r="JUG1314" s="1"/>
      <c r="JUH1314" s="1"/>
      <c r="JUI1314" s="1"/>
      <c r="JUJ1314" s="1"/>
      <c r="JUK1314" s="1"/>
      <c r="JUL1314" s="1"/>
      <c r="JUM1314" s="1"/>
      <c r="JUN1314" s="1"/>
      <c r="JUO1314" s="1"/>
      <c r="JUP1314" s="1"/>
      <c r="JUQ1314" s="1"/>
      <c r="JUR1314" s="1"/>
      <c r="JUS1314" s="1"/>
      <c r="JUT1314" s="1"/>
      <c r="JUU1314" s="1"/>
      <c r="JUV1314" s="1"/>
      <c r="JUW1314" s="1"/>
      <c r="JUX1314" s="1"/>
      <c r="JUY1314" s="1"/>
      <c r="JUZ1314" s="1"/>
      <c r="JVA1314" s="1"/>
      <c r="JVB1314" s="1"/>
      <c r="JVC1314" s="1"/>
      <c r="JVD1314" s="1"/>
      <c r="JVE1314" s="1"/>
      <c r="JVF1314" s="1"/>
      <c r="JVG1314" s="1"/>
      <c r="JVH1314" s="1"/>
      <c r="JVI1314" s="1"/>
      <c r="JVJ1314" s="1"/>
      <c r="JVK1314" s="1"/>
      <c r="JVL1314" s="1"/>
      <c r="JVM1314" s="1"/>
      <c r="JVN1314" s="1"/>
      <c r="JVO1314" s="1"/>
      <c r="JVP1314" s="1"/>
      <c r="JVQ1314" s="1"/>
      <c r="JVR1314" s="1"/>
      <c r="JVS1314" s="1"/>
      <c r="JVT1314" s="1"/>
      <c r="JVU1314" s="1"/>
      <c r="JVV1314" s="1"/>
      <c r="JVW1314" s="1"/>
      <c r="JVX1314" s="1"/>
      <c r="JVY1314" s="1"/>
      <c r="JVZ1314" s="1"/>
      <c r="JWA1314" s="1"/>
      <c r="JWB1314" s="1"/>
      <c r="JWC1314" s="1"/>
      <c r="JWD1314" s="1"/>
      <c r="JWE1314" s="1"/>
      <c r="JWF1314" s="1"/>
      <c r="JWG1314" s="1"/>
      <c r="JWH1314" s="1"/>
      <c r="JWI1314" s="1"/>
      <c r="JWJ1314" s="1"/>
      <c r="JWK1314" s="1"/>
      <c r="JWL1314" s="1"/>
      <c r="JWM1314" s="1"/>
      <c r="JWN1314" s="1"/>
      <c r="JWO1314" s="1"/>
      <c r="JWP1314" s="1"/>
      <c r="JWQ1314" s="1"/>
      <c r="JWR1314" s="1"/>
      <c r="JWS1314" s="1"/>
      <c r="JWT1314" s="1"/>
      <c r="JWU1314" s="1"/>
      <c r="JWV1314" s="1"/>
      <c r="JWW1314" s="1"/>
      <c r="JWX1314" s="1"/>
      <c r="JWY1314" s="1"/>
      <c r="JWZ1314" s="1"/>
      <c r="JXA1314" s="1"/>
      <c r="JXB1314" s="1"/>
      <c r="JXC1314" s="1"/>
      <c r="JXD1314" s="1"/>
      <c r="JXE1314" s="1"/>
      <c r="JXF1314" s="1"/>
      <c r="JXG1314" s="1"/>
      <c r="JXH1314" s="1"/>
      <c r="JXI1314" s="1"/>
      <c r="JXJ1314" s="1"/>
      <c r="JXK1314" s="1"/>
      <c r="JXL1314" s="1"/>
      <c r="JXM1314" s="1"/>
      <c r="JXN1314" s="1"/>
      <c r="JXO1314" s="1"/>
      <c r="JXP1314" s="1"/>
      <c r="JXQ1314" s="1"/>
      <c r="JXR1314" s="1"/>
      <c r="JXS1314" s="1"/>
      <c r="JXT1314" s="1"/>
      <c r="JXU1314" s="1"/>
      <c r="JXV1314" s="1"/>
      <c r="JXW1314" s="1"/>
      <c r="JXX1314" s="1"/>
      <c r="JXY1314" s="1"/>
      <c r="JXZ1314" s="1"/>
      <c r="JYA1314" s="1"/>
      <c r="JYB1314" s="1"/>
      <c r="JYC1314" s="1"/>
      <c r="JYD1314" s="1"/>
      <c r="JYE1314" s="1"/>
      <c r="JYF1314" s="1"/>
      <c r="JYG1314" s="1"/>
      <c r="JYH1314" s="1"/>
      <c r="JYI1314" s="1"/>
      <c r="JYJ1314" s="1"/>
      <c r="JYK1314" s="1"/>
      <c r="JYL1314" s="1"/>
      <c r="JYM1314" s="1"/>
      <c r="JYN1314" s="1"/>
      <c r="JYO1314" s="1"/>
      <c r="JYP1314" s="1"/>
      <c r="JYQ1314" s="1"/>
      <c r="JYR1314" s="1"/>
      <c r="JYS1314" s="1"/>
      <c r="JYT1314" s="1"/>
      <c r="JYU1314" s="1"/>
      <c r="JYV1314" s="1"/>
      <c r="JYW1314" s="1"/>
      <c r="JYX1314" s="1"/>
      <c r="JYY1314" s="1"/>
      <c r="JYZ1314" s="1"/>
      <c r="JZA1314" s="1"/>
      <c r="JZB1314" s="1"/>
      <c r="JZC1314" s="1"/>
      <c r="JZD1314" s="1"/>
      <c r="JZE1314" s="1"/>
      <c r="JZF1314" s="1"/>
      <c r="JZG1314" s="1"/>
      <c r="JZH1314" s="1"/>
      <c r="JZI1314" s="1"/>
      <c r="JZJ1314" s="1"/>
      <c r="JZK1314" s="1"/>
      <c r="JZL1314" s="1"/>
      <c r="JZM1314" s="1"/>
      <c r="JZN1314" s="1"/>
      <c r="JZO1314" s="1"/>
      <c r="JZP1314" s="1"/>
      <c r="JZQ1314" s="1"/>
      <c r="JZR1314" s="1"/>
      <c r="JZS1314" s="1"/>
      <c r="JZT1314" s="1"/>
      <c r="JZU1314" s="1"/>
      <c r="JZV1314" s="1"/>
      <c r="JZW1314" s="1"/>
      <c r="JZX1314" s="1"/>
      <c r="JZY1314" s="1"/>
      <c r="JZZ1314" s="1"/>
      <c r="KAA1314" s="1"/>
      <c r="KAB1314" s="1"/>
      <c r="KAC1314" s="1"/>
      <c r="KAD1314" s="1"/>
      <c r="KAE1314" s="1"/>
      <c r="KAF1314" s="1"/>
      <c r="KAG1314" s="1"/>
      <c r="KAH1314" s="1"/>
      <c r="KAI1314" s="1"/>
      <c r="KAJ1314" s="1"/>
      <c r="KAK1314" s="1"/>
      <c r="KAL1314" s="1"/>
      <c r="KAM1314" s="1"/>
      <c r="KAN1314" s="1"/>
      <c r="KAO1314" s="1"/>
      <c r="KAP1314" s="1"/>
      <c r="KAQ1314" s="1"/>
      <c r="KAR1314" s="1"/>
      <c r="KAS1314" s="1"/>
      <c r="KAT1314" s="1"/>
      <c r="KAU1314" s="1"/>
      <c r="KAV1314" s="1"/>
      <c r="KAW1314" s="1"/>
      <c r="KAX1314" s="1"/>
      <c r="KAY1314" s="1"/>
      <c r="KAZ1314" s="1"/>
      <c r="KBA1314" s="1"/>
      <c r="KBB1314" s="1"/>
      <c r="KBC1314" s="1"/>
      <c r="KBD1314" s="1"/>
      <c r="KBE1314" s="1"/>
      <c r="KBF1314" s="1"/>
      <c r="KBG1314" s="1"/>
      <c r="KBH1314" s="1"/>
      <c r="KBI1314" s="1"/>
      <c r="KBJ1314" s="1"/>
      <c r="KBK1314" s="1"/>
      <c r="KBL1314" s="1"/>
      <c r="KBM1314" s="1"/>
      <c r="KBN1314" s="1"/>
      <c r="KBO1314" s="1"/>
      <c r="KBP1314" s="1"/>
      <c r="KBQ1314" s="1"/>
      <c r="KBR1314" s="1"/>
      <c r="KBS1314" s="1"/>
      <c r="KBT1314" s="1"/>
      <c r="KBU1314" s="1"/>
      <c r="KBV1314" s="1"/>
      <c r="KBW1314" s="1"/>
      <c r="KBX1314" s="1"/>
      <c r="KBY1314" s="1"/>
      <c r="KBZ1314" s="1"/>
      <c r="KCA1314" s="1"/>
      <c r="KCB1314" s="1"/>
      <c r="KCC1314" s="1"/>
      <c r="KCD1314" s="1"/>
      <c r="KCE1314" s="1"/>
      <c r="KCF1314" s="1"/>
      <c r="KCG1314" s="1"/>
      <c r="KCH1314" s="1"/>
      <c r="KCI1314" s="1"/>
      <c r="KCJ1314" s="1"/>
      <c r="KCK1314" s="1"/>
      <c r="KCL1314" s="1"/>
      <c r="KCM1314" s="1"/>
      <c r="KCN1314" s="1"/>
      <c r="KCO1314" s="1"/>
      <c r="KCP1314" s="1"/>
      <c r="KCQ1314" s="1"/>
      <c r="KCR1314" s="1"/>
      <c r="KCS1314" s="1"/>
      <c r="KCT1314" s="1"/>
      <c r="KCU1314" s="1"/>
      <c r="KCV1314" s="1"/>
      <c r="KCW1314" s="1"/>
      <c r="KCX1314" s="1"/>
      <c r="KCY1314" s="1"/>
      <c r="KCZ1314" s="1"/>
      <c r="KDA1314" s="1"/>
      <c r="KDB1314" s="1"/>
      <c r="KDC1314" s="1"/>
      <c r="KDD1314" s="1"/>
      <c r="KDE1314" s="1"/>
      <c r="KDF1314" s="1"/>
      <c r="KDG1314" s="1"/>
      <c r="KDH1314" s="1"/>
      <c r="KDI1314" s="1"/>
      <c r="KDJ1314" s="1"/>
      <c r="KDK1314" s="1"/>
      <c r="KDL1314" s="1"/>
      <c r="KDM1314" s="1"/>
      <c r="KDN1314" s="1"/>
      <c r="KDO1314" s="1"/>
      <c r="KDP1314" s="1"/>
      <c r="KDQ1314" s="1"/>
      <c r="KDR1314" s="1"/>
      <c r="KDS1314" s="1"/>
      <c r="KDT1314" s="1"/>
      <c r="KDU1314" s="1"/>
      <c r="KDV1314" s="1"/>
      <c r="KDW1314" s="1"/>
      <c r="KDX1314" s="1"/>
      <c r="KDY1314" s="1"/>
      <c r="KDZ1314" s="1"/>
      <c r="KEA1314" s="1"/>
      <c r="KEB1314" s="1"/>
      <c r="KEC1314" s="1"/>
      <c r="KED1314" s="1"/>
      <c r="KEE1314" s="1"/>
      <c r="KEF1314" s="1"/>
      <c r="KEG1314" s="1"/>
      <c r="KEH1314" s="1"/>
      <c r="KEI1314" s="1"/>
      <c r="KEJ1314" s="1"/>
      <c r="KEK1314" s="1"/>
      <c r="KEL1314" s="1"/>
      <c r="KEM1314" s="1"/>
      <c r="KEN1314" s="1"/>
      <c r="KEO1314" s="1"/>
      <c r="KEP1314" s="1"/>
      <c r="KEQ1314" s="1"/>
      <c r="KER1314" s="1"/>
      <c r="KES1314" s="1"/>
      <c r="KET1314" s="1"/>
      <c r="KEU1314" s="1"/>
      <c r="KEV1314" s="1"/>
      <c r="KEW1314" s="1"/>
      <c r="KEX1314" s="1"/>
      <c r="KEY1314" s="1"/>
      <c r="KEZ1314" s="1"/>
      <c r="KFA1314" s="1"/>
      <c r="KFB1314" s="1"/>
      <c r="KFC1314" s="1"/>
      <c r="KFD1314" s="1"/>
      <c r="KFE1314" s="1"/>
      <c r="KFF1314" s="1"/>
      <c r="KFG1314" s="1"/>
      <c r="KFH1314" s="1"/>
      <c r="KFI1314" s="1"/>
      <c r="KFJ1314" s="1"/>
      <c r="KFK1314" s="1"/>
      <c r="KFL1314" s="1"/>
      <c r="KFM1314" s="1"/>
      <c r="KFN1314" s="1"/>
      <c r="KFO1314" s="1"/>
      <c r="KFP1314" s="1"/>
      <c r="KFQ1314" s="1"/>
      <c r="KFR1314" s="1"/>
      <c r="KFS1314" s="1"/>
      <c r="KFT1314" s="1"/>
      <c r="KFU1314" s="1"/>
      <c r="KFV1314" s="1"/>
      <c r="KFW1314" s="1"/>
      <c r="KFX1314" s="1"/>
      <c r="KFY1314" s="1"/>
      <c r="KFZ1314" s="1"/>
      <c r="KGA1314" s="1"/>
      <c r="KGB1314" s="1"/>
      <c r="KGC1314" s="1"/>
      <c r="KGD1314" s="1"/>
      <c r="KGE1314" s="1"/>
      <c r="KGF1314" s="1"/>
      <c r="KGG1314" s="1"/>
      <c r="KGH1314" s="1"/>
      <c r="KGI1314" s="1"/>
      <c r="KGJ1314" s="1"/>
      <c r="KGK1314" s="1"/>
      <c r="KGL1314" s="1"/>
      <c r="KGM1314" s="1"/>
      <c r="KGN1314" s="1"/>
      <c r="KGO1314" s="1"/>
      <c r="KGP1314" s="1"/>
      <c r="KGQ1314" s="1"/>
      <c r="KGR1314" s="1"/>
      <c r="KGS1314" s="1"/>
      <c r="KGT1314" s="1"/>
      <c r="KGU1314" s="1"/>
      <c r="KGV1314" s="1"/>
      <c r="KGW1314" s="1"/>
      <c r="KGX1314" s="1"/>
      <c r="KGY1314" s="1"/>
      <c r="KGZ1314" s="1"/>
      <c r="KHA1314" s="1"/>
      <c r="KHB1314" s="1"/>
      <c r="KHC1314" s="1"/>
      <c r="KHD1314" s="1"/>
      <c r="KHE1314" s="1"/>
      <c r="KHF1314" s="1"/>
      <c r="KHG1314" s="1"/>
      <c r="KHH1314" s="1"/>
      <c r="KHI1314" s="1"/>
      <c r="KHJ1314" s="1"/>
      <c r="KHK1314" s="1"/>
      <c r="KHL1314" s="1"/>
      <c r="KHM1314" s="1"/>
      <c r="KHN1314" s="1"/>
      <c r="KHO1314" s="1"/>
      <c r="KHP1314" s="1"/>
      <c r="KHQ1314" s="1"/>
      <c r="KHR1314" s="1"/>
      <c r="KHS1314" s="1"/>
      <c r="KHT1314" s="1"/>
      <c r="KHU1314" s="1"/>
      <c r="KHV1314" s="1"/>
      <c r="KHW1314" s="1"/>
      <c r="KHX1314" s="1"/>
      <c r="KHY1314" s="1"/>
      <c r="KHZ1314" s="1"/>
      <c r="KIA1314" s="1"/>
      <c r="KIB1314" s="1"/>
      <c r="KIC1314" s="1"/>
      <c r="KID1314" s="1"/>
      <c r="KIE1314" s="1"/>
      <c r="KIF1314" s="1"/>
      <c r="KIG1314" s="1"/>
      <c r="KIH1314" s="1"/>
      <c r="KII1314" s="1"/>
      <c r="KIJ1314" s="1"/>
      <c r="KIK1314" s="1"/>
      <c r="KIL1314" s="1"/>
      <c r="KIM1314" s="1"/>
      <c r="KIN1314" s="1"/>
      <c r="KIO1314" s="1"/>
      <c r="KIP1314" s="1"/>
      <c r="KIQ1314" s="1"/>
      <c r="KIR1314" s="1"/>
      <c r="KIS1314" s="1"/>
      <c r="KIT1314" s="1"/>
      <c r="KIU1314" s="1"/>
      <c r="KIV1314" s="1"/>
      <c r="KIW1314" s="1"/>
      <c r="KIX1314" s="1"/>
      <c r="KIY1314" s="1"/>
      <c r="KIZ1314" s="1"/>
      <c r="KJA1314" s="1"/>
      <c r="KJB1314" s="1"/>
      <c r="KJC1314" s="1"/>
      <c r="KJD1314" s="1"/>
      <c r="KJE1314" s="1"/>
      <c r="KJF1314" s="1"/>
      <c r="KJG1314" s="1"/>
      <c r="KJH1314" s="1"/>
      <c r="KJI1314" s="1"/>
      <c r="KJJ1314" s="1"/>
      <c r="KJK1314" s="1"/>
      <c r="KJL1314" s="1"/>
      <c r="KJM1314" s="1"/>
      <c r="KJN1314" s="1"/>
      <c r="KJO1314" s="1"/>
      <c r="KJP1314" s="1"/>
      <c r="KJQ1314" s="1"/>
      <c r="KJR1314" s="1"/>
      <c r="KJS1314" s="1"/>
      <c r="KJT1314" s="1"/>
      <c r="KJU1314" s="1"/>
      <c r="KJV1314" s="1"/>
      <c r="KJW1314" s="1"/>
      <c r="KJX1314" s="1"/>
      <c r="KJY1314" s="1"/>
      <c r="KJZ1314" s="1"/>
      <c r="KKA1314" s="1"/>
      <c r="KKB1314" s="1"/>
      <c r="KKC1314" s="1"/>
      <c r="KKD1314" s="1"/>
      <c r="KKE1314" s="1"/>
      <c r="KKF1314" s="1"/>
      <c r="KKG1314" s="1"/>
      <c r="KKH1314" s="1"/>
      <c r="KKI1314" s="1"/>
      <c r="KKJ1314" s="1"/>
      <c r="KKK1314" s="1"/>
      <c r="KKL1314" s="1"/>
      <c r="KKM1314" s="1"/>
      <c r="KKN1314" s="1"/>
      <c r="KKO1314" s="1"/>
      <c r="KKP1314" s="1"/>
      <c r="KKQ1314" s="1"/>
      <c r="KKR1314" s="1"/>
      <c r="KKS1314" s="1"/>
      <c r="KKT1314" s="1"/>
      <c r="KKU1314" s="1"/>
      <c r="KKV1314" s="1"/>
      <c r="KKW1314" s="1"/>
      <c r="KKX1314" s="1"/>
      <c r="KKY1314" s="1"/>
      <c r="KKZ1314" s="1"/>
      <c r="KLA1314" s="1"/>
      <c r="KLB1314" s="1"/>
      <c r="KLC1314" s="1"/>
      <c r="KLD1314" s="1"/>
      <c r="KLE1314" s="1"/>
      <c r="KLF1314" s="1"/>
      <c r="KLG1314" s="1"/>
      <c r="KLH1314" s="1"/>
      <c r="KLI1314" s="1"/>
      <c r="KLJ1314" s="1"/>
      <c r="KLK1314" s="1"/>
      <c r="KLL1314" s="1"/>
      <c r="KLM1314" s="1"/>
      <c r="KLN1314" s="1"/>
      <c r="KLO1314" s="1"/>
      <c r="KLP1314" s="1"/>
      <c r="KLQ1314" s="1"/>
      <c r="KLR1314" s="1"/>
      <c r="KLS1314" s="1"/>
      <c r="KLT1314" s="1"/>
      <c r="KLU1314" s="1"/>
      <c r="KLV1314" s="1"/>
      <c r="KLW1314" s="1"/>
      <c r="KLX1314" s="1"/>
      <c r="KLY1314" s="1"/>
      <c r="KLZ1314" s="1"/>
      <c r="KMA1314" s="1"/>
      <c r="KMB1314" s="1"/>
      <c r="KMC1314" s="1"/>
      <c r="KMD1314" s="1"/>
      <c r="KME1314" s="1"/>
      <c r="KMF1314" s="1"/>
      <c r="KMG1314" s="1"/>
      <c r="KMH1314" s="1"/>
      <c r="KMI1314" s="1"/>
      <c r="KMJ1314" s="1"/>
      <c r="KMK1314" s="1"/>
      <c r="KML1314" s="1"/>
      <c r="KMM1314" s="1"/>
      <c r="KMN1314" s="1"/>
      <c r="KMO1314" s="1"/>
      <c r="KMP1314" s="1"/>
      <c r="KMQ1314" s="1"/>
      <c r="KMR1314" s="1"/>
      <c r="KMS1314" s="1"/>
      <c r="KMT1314" s="1"/>
      <c r="KMU1314" s="1"/>
      <c r="KMV1314" s="1"/>
      <c r="KMW1314" s="1"/>
      <c r="KMX1314" s="1"/>
      <c r="KMY1314" s="1"/>
      <c r="KMZ1314" s="1"/>
      <c r="KNA1314" s="1"/>
      <c r="KNB1314" s="1"/>
      <c r="KNC1314" s="1"/>
      <c r="KND1314" s="1"/>
      <c r="KNE1314" s="1"/>
      <c r="KNF1314" s="1"/>
      <c r="KNG1314" s="1"/>
      <c r="KNH1314" s="1"/>
      <c r="KNI1314" s="1"/>
      <c r="KNJ1314" s="1"/>
      <c r="KNK1314" s="1"/>
      <c r="KNL1314" s="1"/>
      <c r="KNM1314" s="1"/>
      <c r="KNN1314" s="1"/>
      <c r="KNO1314" s="1"/>
      <c r="KNP1314" s="1"/>
      <c r="KNQ1314" s="1"/>
      <c r="KNR1314" s="1"/>
      <c r="KNS1314" s="1"/>
      <c r="KNT1314" s="1"/>
      <c r="KNU1314" s="1"/>
      <c r="KNV1314" s="1"/>
      <c r="KNW1314" s="1"/>
      <c r="KNX1314" s="1"/>
      <c r="KNY1314" s="1"/>
      <c r="KNZ1314" s="1"/>
      <c r="KOA1314" s="1"/>
      <c r="KOB1314" s="1"/>
      <c r="KOC1314" s="1"/>
      <c r="KOD1314" s="1"/>
      <c r="KOE1314" s="1"/>
      <c r="KOF1314" s="1"/>
      <c r="KOG1314" s="1"/>
      <c r="KOH1314" s="1"/>
      <c r="KOI1314" s="1"/>
      <c r="KOJ1314" s="1"/>
      <c r="KOK1314" s="1"/>
      <c r="KOL1314" s="1"/>
      <c r="KOM1314" s="1"/>
      <c r="KON1314" s="1"/>
      <c r="KOO1314" s="1"/>
      <c r="KOP1314" s="1"/>
      <c r="KOQ1314" s="1"/>
      <c r="KOR1314" s="1"/>
      <c r="KOS1314" s="1"/>
      <c r="KOT1314" s="1"/>
      <c r="KOU1314" s="1"/>
      <c r="KOV1314" s="1"/>
      <c r="KOW1314" s="1"/>
      <c r="KOX1314" s="1"/>
      <c r="KOY1314" s="1"/>
      <c r="KOZ1314" s="1"/>
      <c r="KPA1314" s="1"/>
      <c r="KPB1314" s="1"/>
      <c r="KPC1314" s="1"/>
      <c r="KPD1314" s="1"/>
      <c r="KPE1314" s="1"/>
      <c r="KPF1314" s="1"/>
      <c r="KPG1314" s="1"/>
      <c r="KPH1314" s="1"/>
      <c r="KPI1314" s="1"/>
      <c r="KPJ1314" s="1"/>
      <c r="KPK1314" s="1"/>
      <c r="KPL1314" s="1"/>
      <c r="KPM1314" s="1"/>
      <c r="KPN1314" s="1"/>
      <c r="KPO1314" s="1"/>
      <c r="KPP1314" s="1"/>
      <c r="KPQ1314" s="1"/>
      <c r="KPR1314" s="1"/>
      <c r="KPS1314" s="1"/>
      <c r="KPT1314" s="1"/>
      <c r="KPU1314" s="1"/>
      <c r="KPV1314" s="1"/>
      <c r="KPW1314" s="1"/>
      <c r="KPX1314" s="1"/>
      <c r="KPY1314" s="1"/>
      <c r="KPZ1314" s="1"/>
      <c r="KQA1314" s="1"/>
      <c r="KQB1314" s="1"/>
      <c r="KQC1314" s="1"/>
      <c r="KQD1314" s="1"/>
      <c r="KQE1314" s="1"/>
      <c r="KQF1314" s="1"/>
      <c r="KQG1314" s="1"/>
      <c r="KQH1314" s="1"/>
      <c r="KQI1314" s="1"/>
      <c r="KQJ1314" s="1"/>
      <c r="KQK1314" s="1"/>
      <c r="KQL1314" s="1"/>
      <c r="KQM1314" s="1"/>
      <c r="KQN1314" s="1"/>
      <c r="KQO1314" s="1"/>
      <c r="KQP1314" s="1"/>
      <c r="KQQ1314" s="1"/>
      <c r="KQR1314" s="1"/>
      <c r="KQS1314" s="1"/>
      <c r="KQT1314" s="1"/>
      <c r="KQU1314" s="1"/>
      <c r="KQV1314" s="1"/>
      <c r="KQW1314" s="1"/>
      <c r="KQX1314" s="1"/>
      <c r="KQY1314" s="1"/>
      <c r="KQZ1314" s="1"/>
      <c r="KRA1314" s="1"/>
      <c r="KRB1314" s="1"/>
      <c r="KRC1314" s="1"/>
      <c r="KRD1314" s="1"/>
      <c r="KRE1314" s="1"/>
      <c r="KRF1314" s="1"/>
      <c r="KRG1314" s="1"/>
      <c r="KRH1314" s="1"/>
      <c r="KRI1314" s="1"/>
      <c r="KRJ1314" s="1"/>
      <c r="KRK1314" s="1"/>
      <c r="KRL1314" s="1"/>
      <c r="KRM1314" s="1"/>
      <c r="KRN1314" s="1"/>
      <c r="KRO1314" s="1"/>
      <c r="KRP1314" s="1"/>
      <c r="KRQ1314" s="1"/>
      <c r="KRR1314" s="1"/>
      <c r="KRS1314" s="1"/>
      <c r="KRT1314" s="1"/>
      <c r="KRU1314" s="1"/>
      <c r="KRV1314" s="1"/>
      <c r="KRW1314" s="1"/>
      <c r="KRX1314" s="1"/>
      <c r="KRY1314" s="1"/>
      <c r="KRZ1314" s="1"/>
      <c r="KSA1314" s="1"/>
      <c r="KSB1314" s="1"/>
      <c r="KSC1314" s="1"/>
      <c r="KSD1314" s="1"/>
      <c r="KSE1314" s="1"/>
      <c r="KSF1314" s="1"/>
      <c r="KSG1314" s="1"/>
      <c r="KSH1314" s="1"/>
      <c r="KSI1314" s="1"/>
      <c r="KSJ1314" s="1"/>
      <c r="KSK1314" s="1"/>
      <c r="KSL1314" s="1"/>
      <c r="KSM1314" s="1"/>
      <c r="KSN1314" s="1"/>
      <c r="KSO1314" s="1"/>
      <c r="KSP1314" s="1"/>
      <c r="KSQ1314" s="1"/>
      <c r="KSR1314" s="1"/>
      <c r="KSS1314" s="1"/>
      <c r="KST1314" s="1"/>
      <c r="KSU1314" s="1"/>
      <c r="KSV1314" s="1"/>
      <c r="KSW1314" s="1"/>
      <c r="KSX1314" s="1"/>
      <c r="KSY1314" s="1"/>
      <c r="KSZ1314" s="1"/>
      <c r="KTA1314" s="1"/>
      <c r="KTB1314" s="1"/>
      <c r="KTC1314" s="1"/>
      <c r="KTD1314" s="1"/>
      <c r="KTE1314" s="1"/>
      <c r="KTF1314" s="1"/>
      <c r="KTG1314" s="1"/>
      <c r="KTH1314" s="1"/>
      <c r="KTI1314" s="1"/>
      <c r="KTJ1314" s="1"/>
      <c r="KTK1314" s="1"/>
      <c r="KTL1314" s="1"/>
      <c r="KTM1314" s="1"/>
      <c r="KTN1314" s="1"/>
      <c r="KTO1314" s="1"/>
      <c r="KTP1314" s="1"/>
      <c r="KTQ1314" s="1"/>
      <c r="KTR1314" s="1"/>
      <c r="KTS1314" s="1"/>
      <c r="KTT1314" s="1"/>
      <c r="KTU1314" s="1"/>
      <c r="KTV1314" s="1"/>
      <c r="KTW1314" s="1"/>
      <c r="KTX1314" s="1"/>
      <c r="KTY1314" s="1"/>
      <c r="KTZ1314" s="1"/>
      <c r="KUA1314" s="1"/>
      <c r="KUB1314" s="1"/>
      <c r="KUC1314" s="1"/>
      <c r="KUD1314" s="1"/>
      <c r="KUE1314" s="1"/>
      <c r="KUF1314" s="1"/>
      <c r="KUG1314" s="1"/>
      <c r="KUH1314" s="1"/>
      <c r="KUI1314" s="1"/>
      <c r="KUJ1314" s="1"/>
      <c r="KUK1314" s="1"/>
      <c r="KUL1314" s="1"/>
      <c r="KUM1314" s="1"/>
      <c r="KUN1314" s="1"/>
      <c r="KUO1314" s="1"/>
      <c r="KUP1314" s="1"/>
      <c r="KUQ1314" s="1"/>
      <c r="KUR1314" s="1"/>
      <c r="KUS1314" s="1"/>
      <c r="KUT1314" s="1"/>
      <c r="KUU1314" s="1"/>
      <c r="KUV1314" s="1"/>
      <c r="KUW1314" s="1"/>
      <c r="KUX1314" s="1"/>
      <c r="KUY1314" s="1"/>
      <c r="KUZ1314" s="1"/>
      <c r="KVA1314" s="1"/>
      <c r="KVB1314" s="1"/>
      <c r="KVC1314" s="1"/>
      <c r="KVD1314" s="1"/>
      <c r="KVE1314" s="1"/>
      <c r="KVF1314" s="1"/>
      <c r="KVG1314" s="1"/>
      <c r="KVH1314" s="1"/>
      <c r="KVI1314" s="1"/>
      <c r="KVJ1314" s="1"/>
      <c r="KVK1314" s="1"/>
      <c r="KVL1314" s="1"/>
      <c r="KVM1314" s="1"/>
      <c r="KVN1314" s="1"/>
      <c r="KVO1314" s="1"/>
      <c r="KVP1314" s="1"/>
      <c r="KVQ1314" s="1"/>
      <c r="KVR1314" s="1"/>
      <c r="KVS1314" s="1"/>
      <c r="KVT1314" s="1"/>
      <c r="KVU1314" s="1"/>
      <c r="KVV1314" s="1"/>
      <c r="KVW1314" s="1"/>
      <c r="KVX1314" s="1"/>
      <c r="KVY1314" s="1"/>
      <c r="KVZ1314" s="1"/>
      <c r="KWA1314" s="1"/>
      <c r="KWB1314" s="1"/>
      <c r="KWC1314" s="1"/>
      <c r="KWD1314" s="1"/>
      <c r="KWE1314" s="1"/>
      <c r="KWF1314" s="1"/>
      <c r="KWG1314" s="1"/>
      <c r="KWH1314" s="1"/>
      <c r="KWI1314" s="1"/>
      <c r="KWJ1314" s="1"/>
      <c r="KWK1314" s="1"/>
      <c r="KWL1314" s="1"/>
      <c r="KWM1314" s="1"/>
      <c r="KWN1314" s="1"/>
      <c r="KWO1314" s="1"/>
      <c r="KWP1314" s="1"/>
      <c r="KWQ1314" s="1"/>
      <c r="KWR1314" s="1"/>
      <c r="KWS1314" s="1"/>
      <c r="KWT1314" s="1"/>
      <c r="KWU1314" s="1"/>
      <c r="KWV1314" s="1"/>
      <c r="KWW1314" s="1"/>
      <c r="KWX1314" s="1"/>
      <c r="KWY1314" s="1"/>
      <c r="KWZ1314" s="1"/>
      <c r="KXA1314" s="1"/>
      <c r="KXB1314" s="1"/>
      <c r="KXC1314" s="1"/>
      <c r="KXD1314" s="1"/>
      <c r="KXE1314" s="1"/>
      <c r="KXF1314" s="1"/>
      <c r="KXG1314" s="1"/>
      <c r="KXH1314" s="1"/>
      <c r="KXI1314" s="1"/>
      <c r="KXJ1314" s="1"/>
      <c r="KXK1314" s="1"/>
      <c r="KXL1314" s="1"/>
      <c r="KXM1314" s="1"/>
      <c r="KXN1314" s="1"/>
      <c r="KXO1314" s="1"/>
      <c r="KXP1314" s="1"/>
      <c r="KXQ1314" s="1"/>
      <c r="KXR1314" s="1"/>
      <c r="KXS1314" s="1"/>
      <c r="KXT1314" s="1"/>
      <c r="KXU1314" s="1"/>
      <c r="KXV1314" s="1"/>
      <c r="KXW1314" s="1"/>
      <c r="KXX1314" s="1"/>
      <c r="KXY1314" s="1"/>
      <c r="KXZ1314" s="1"/>
      <c r="KYA1314" s="1"/>
      <c r="KYB1314" s="1"/>
      <c r="KYC1314" s="1"/>
      <c r="KYD1314" s="1"/>
      <c r="KYE1314" s="1"/>
      <c r="KYF1314" s="1"/>
      <c r="KYG1314" s="1"/>
      <c r="KYH1314" s="1"/>
      <c r="KYI1314" s="1"/>
      <c r="KYJ1314" s="1"/>
      <c r="KYK1314" s="1"/>
      <c r="KYL1314" s="1"/>
      <c r="KYM1314" s="1"/>
      <c r="KYN1314" s="1"/>
      <c r="KYO1314" s="1"/>
      <c r="KYP1314" s="1"/>
      <c r="KYQ1314" s="1"/>
      <c r="KYR1314" s="1"/>
      <c r="KYS1314" s="1"/>
      <c r="KYT1314" s="1"/>
      <c r="KYU1314" s="1"/>
      <c r="KYV1314" s="1"/>
      <c r="KYW1314" s="1"/>
      <c r="KYX1314" s="1"/>
      <c r="KYY1314" s="1"/>
      <c r="KYZ1314" s="1"/>
      <c r="KZA1314" s="1"/>
      <c r="KZB1314" s="1"/>
      <c r="KZC1314" s="1"/>
      <c r="KZD1314" s="1"/>
      <c r="KZE1314" s="1"/>
      <c r="KZF1314" s="1"/>
      <c r="KZG1314" s="1"/>
      <c r="KZH1314" s="1"/>
      <c r="KZI1314" s="1"/>
      <c r="KZJ1314" s="1"/>
      <c r="KZK1314" s="1"/>
      <c r="KZL1314" s="1"/>
      <c r="KZM1314" s="1"/>
      <c r="KZN1314" s="1"/>
      <c r="KZO1314" s="1"/>
      <c r="KZP1314" s="1"/>
      <c r="KZQ1314" s="1"/>
      <c r="KZR1314" s="1"/>
      <c r="KZS1314" s="1"/>
      <c r="KZT1314" s="1"/>
      <c r="KZU1314" s="1"/>
      <c r="KZV1314" s="1"/>
      <c r="KZW1314" s="1"/>
      <c r="KZX1314" s="1"/>
      <c r="KZY1314" s="1"/>
      <c r="KZZ1314" s="1"/>
      <c r="LAA1314" s="1"/>
      <c r="LAB1314" s="1"/>
      <c r="LAC1314" s="1"/>
      <c r="LAD1314" s="1"/>
      <c r="LAE1314" s="1"/>
      <c r="LAF1314" s="1"/>
      <c r="LAG1314" s="1"/>
      <c r="LAH1314" s="1"/>
      <c r="LAI1314" s="1"/>
      <c r="LAJ1314" s="1"/>
      <c r="LAK1314" s="1"/>
      <c r="LAL1314" s="1"/>
      <c r="LAM1314" s="1"/>
      <c r="LAN1314" s="1"/>
      <c r="LAO1314" s="1"/>
      <c r="LAP1314" s="1"/>
      <c r="LAQ1314" s="1"/>
      <c r="LAR1314" s="1"/>
      <c r="LAS1314" s="1"/>
      <c r="LAT1314" s="1"/>
      <c r="LAU1314" s="1"/>
      <c r="LAV1314" s="1"/>
      <c r="LAW1314" s="1"/>
      <c r="LAX1314" s="1"/>
      <c r="LAY1314" s="1"/>
      <c r="LAZ1314" s="1"/>
      <c r="LBA1314" s="1"/>
      <c r="LBB1314" s="1"/>
      <c r="LBC1314" s="1"/>
      <c r="LBD1314" s="1"/>
      <c r="LBE1314" s="1"/>
      <c r="LBF1314" s="1"/>
      <c r="LBG1314" s="1"/>
      <c r="LBH1314" s="1"/>
      <c r="LBI1314" s="1"/>
      <c r="LBJ1314" s="1"/>
      <c r="LBK1314" s="1"/>
      <c r="LBL1314" s="1"/>
      <c r="LBM1314" s="1"/>
      <c r="LBN1314" s="1"/>
      <c r="LBO1314" s="1"/>
      <c r="LBP1314" s="1"/>
      <c r="LBQ1314" s="1"/>
      <c r="LBR1314" s="1"/>
      <c r="LBS1314" s="1"/>
      <c r="LBT1314" s="1"/>
      <c r="LBU1314" s="1"/>
      <c r="LBV1314" s="1"/>
      <c r="LBW1314" s="1"/>
      <c r="LBX1314" s="1"/>
      <c r="LBY1314" s="1"/>
      <c r="LBZ1314" s="1"/>
      <c r="LCA1314" s="1"/>
      <c r="LCB1314" s="1"/>
      <c r="LCC1314" s="1"/>
      <c r="LCD1314" s="1"/>
      <c r="LCE1314" s="1"/>
      <c r="LCF1314" s="1"/>
      <c r="LCG1314" s="1"/>
      <c r="LCH1314" s="1"/>
      <c r="LCI1314" s="1"/>
      <c r="LCJ1314" s="1"/>
      <c r="LCK1314" s="1"/>
      <c r="LCL1314" s="1"/>
      <c r="LCM1314" s="1"/>
      <c r="LCN1314" s="1"/>
      <c r="LCO1314" s="1"/>
      <c r="LCP1314" s="1"/>
      <c r="LCQ1314" s="1"/>
      <c r="LCR1314" s="1"/>
      <c r="LCS1314" s="1"/>
      <c r="LCT1314" s="1"/>
      <c r="LCU1314" s="1"/>
      <c r="LCV1314" s="1"/>
      <c r="LCW1314" s="1"/>
      <c r="LCX1314" s="1"/>
      <c r="LCY1314" s="1"/>
      <c r="LCZ1314" s="1"/>
      <c r="LDA1314" s="1"/>
      <c r="LDB1314" s="1"/>
      <c r="LDC1314" s="1"/>
      <c r="LDD1314" s="1"/>
      <c r="LDE1314" s="1"/>
      <c r="LDF1314" s="1"/>
      <c r="LDG1314" s="1"/>
      <c r="LDH1314" s="1"/>
      <c r="LDI1314" s="1"/>
      <c r="LDJ1314" s="1"/>
      <c r="LDK1314" s="1"/>
      <c r="LDL1314" s="1"/>
      <c r="LDM1314" s="1"/>
      <c r="LDN1314" s="1"/>
      <c r="LDO1314" s="1"/>
      <c r="LDP1314" s="1"/>
      <c r="LDQ1314" s="1"/>
      <c r="LDR1314" s="1"/>
      <c r="LDS1314" s="1"/>
      <c r="LDT1314" s="1"/>
      <c r="LDU1314" s="1"/>
      <c r="LDV1314" s="1"/>
      <c r="LDW1314" s="1"/>
      <c r="LDX1314" s="1"/>
      <c r="LDY1314" s="1"/>
      <c r="LDZ1314" s="1"/>
      <c r="LEA1314" s="1"/>
      <c r="LEB1314" s="1"/>
      <c r="LEC1314" s="1"/>
      <c r="LED1314" s="1"/>
      <c r="LEE1314" s="1"/>
      <c r="LEF1314" s="1"/>
      <c r="LEG1314" s="1"/>
      <c r="LEH1314" s="1"/>
      <c r="LEI1314" s="1"/>
      <c r="LEJ1314" s="1"/>
      <c r="LEK1314" s="1"/>
      <c r="LEL1314" s="1"/>
      <c r="LEM1314" s="1"/>
      <c r="LEN1314" s="1"/>
      <c r="LEO1314" s="1"/>
      <c r="LEP1314" s="1"/>
      <c r="LEQ1314" s="1"/>
      <c r="LER1314" s="1"/>
      <c r="LES1314" s="1"/>
      <c r="LET1314" s="1"/>
      <c r="LEU1314" s="1"/>
      <c r="LEV1314" s="1"/>
      <c r="LEW1314" s="1"/>
      <c r="LEX1314" s="1"/>
      <c r="LEY1314" s="1"/>
      <c r="LEZ1314" s="1"/>
      <c r="LFA1314" s="1"/>
      <c r="LFB1314" s="1"/>
      <c r="LFC1314" s="1"/>
      <c r="LFD1314" s="1"/>
      <c r="LFE1314" s="1"/>
      <c r="LFF1314" s="1"/>
      <c r="LFG1314" s="1"/>
      <c r="LFH1314" s="1"/>
      <c r="LFI1314" s="1"/>
      <c r="LFJ1314" s="1"/>
      <c r="LFK1314" s="1"/>
      <c r="LFL1314" s="1"/>
      <c r="LFM1314" s="1"/>
      <c r="LFN1314" s="1"/>
      <c r="LFO1314" s="1"/>
      <c r="LFP1314" s="1"/>
      <c r="LFQ1314" s="1"/>
      <c r="LFR1314" s="1"/>
      <c r="LFS1314" s="1"/>
      <c r="LFT1314" s="1"/>
      <c r="LFU1314" s="1"/>
      <c r="LFV1314" s="1"/>
      <c r="LFW1314" s="1"/>
      <c r="LFX1314" s="1"/>
      <c r="LFY1314" s="1"/>
      <c r="LFZ1314" s="1"/>
      <c r="LGA1314" s="1"/>
      <c r="LGB1314" s="1"/>
      <c r="LGC1314" s="1"/>
      <c r="LGD1314" s="1"/>
      <c r="LGE1314" s="1"/>
      <c r="LGF1314" s="1"/>
      <c r="LGG1314" s="1"/>
      <c r="LGH1314" s="1"/>
      <c r="LGI1314" s="1"/>
      <c r="LGJ1314" s="1"/>
      <c r="LGK1314" s="1"/>
      <c r="LGL1314" s="1"/>
      <c r="LGM1314" s="1"/>
      <c r="LGN1314" s="1"/>
      <c r="LGO1314" s="1"/>
      <c r="LGP1314" s="1"/>
      <c r="LGQ1314" s="1"/>
      <c r="LGR1314" s="1"/>
      <c r="LGS1314" s="1"/>
      <c r="LGT1314" s="1"/>
      <c r="LGU1314" s="1"/>
      <c r="LGV1314" s="1"/>
      <c r="LGW1314" s="1"/>
      <c r="LGX1314" s="1"/>
      <c r="LGY1314" s="1"/>
      <c r="LGZ1314" s="1"/>
      <c r="LHA1314" s="1"/>
      <c r="LHB1314" s="1"/>
      <c r="LHC1314" s="1"/>
      <c r="LHD1314" s="1"/>
      <c r="LHE1314" s="1"/>
      <c r="LHF1314" s="1"/>
      <c r="LHG1314" s="1"/>
      <c r="LHH1314" s="1"/>
      <c r="LHI1314" s="1"/>
      <c r="LHJ1314" s="1"/>
      <c r="LHK1314" s="1"/>
      <c r="LHL1314" s="1"/>
      <c r="LHM1314" s="1"/>
      <c r="LHN1314" s="1"/>
      <c r="LHO1314" s="1"/>
      <c r="LHP1314" s="1"/>
      <c r="LHQ1314" s="1"/>
      <c r="LHR1314" s="1"/>
      <c r="LHS1314" s="1"/>
      <c r="LHT1314" s="1"/>
      <c r="LHU1314" s="1"/>
      <c r="LHV1314" s="1"/>
      <c r="LHW1314" s="1"/>
      <c r="LHX1314" s="1"/>
      <c r="LHY1314" s="1"/>
      <c r="LHZ1314" s="1"/>
      <c r="LIA1314" s="1"/>
      <c r="LIB1314" s="1"/>
      <c r="LIC1314" s="1"/>
      <c r="LID1314" s="1"/>
      <c r="LIE1314" s="1"/>
      <c r="LIF1314" s="1"/>
      <c r="LIG1314" s="1"/>
      <c r="LIH1314" s="1"/>
      <c r="LII1314" s="1"/>
      <c r="LIJ1314" s="1"/>
      <c r="LIK1314" s="1"/>
      <c r="LIL1314" s="1"/>
      <c r="LIM1314" s="1"/>
      <c r="LIN1314" s="1"/>
      <c r="LIO1314" s="1"/>
      <c r="LIP1314" s="1"/>
      <c r="LIQ1314" s="1"/>
      <c r="LIR1314" s="1"/>
      <c r="LIS1314" s="1"/>
      <c r="LIT1314" s="1"/>
      <c r="LIU1314" s="1"/>
      <c r="LIV1314" s="1"/>
      <c r="LIW1314" s="1"/>
      <c r="LIX1314" s="1"/>
      <c r="LIY1314" s="1"/>
      <c r="LIZ1314" s="1"/>
      <c r="LJA1314" s="1"/>
      <c r="LJB1314" s="1"/>
      <c r="LJC1314" s="1"/>
      <c r="LJD1314" s="1"/>
      <c r="LJE1314" s="1"/>
      <c r="LJF1314" s="1"/>
      <c r="LJG1314" s="1"/>
      <c r="LJH1314" s="1"/>
      <c r="LJI1314" s="1"/>
      <c r="LJJ1314" s="1"/>
      <c r="LJK1314" s="1"/>
      <c r="LJL1314" s="1"/>
      <c r="LJM1314" s="1"/>
      <c r="LJN1314" s="1"/>
      <c r="LJO1314" s="1"/>
      <c r="LJP1314" s="1"/>
      <c r="LJQ1314" s="1"/>
      <c r="LJR1314" s="1"/>
      <c r="LJS1314" s="1"/>
      <c r="LJT1314" s="1"/>
      <c r="LJU1314" s="1"/>
      <c r="LJV1314" s="1"/>
      <c r="LJW1314" s="1"/>
      <c r="LJX1314" s="1"/>
      <c r="LJY1314" s="1"/>
      <c r="LJZ1314" s="1"/>
      <c r="LKA1314" s="1"/>
      <c r="LKB1314" s="1"/>
      <c r="LKC1314" s="1"/>
      <c r="LKD1314" s="1"/>
      <c r="LKE1314" s="1"/>
      <c r="LKF1314" s="1"/>
      <c r="LKG1314" s="1"/>
      <c r="LKH1314" s="1"/>
      <c r="LKI1314" s="1"/>
      <c r="LKJ1314" s="1"/>
      <c r="LKK1314" s="1"/>
      <c r="LKL1314" s="1"/>
      <c r="LKM1314" s="1"/>
      <c r="LKN1314" s="1"/>
      <c r="LKO1314" s="1"/>
      <c r="LKP1314" s="1"/>
      <c r="LKQ1314" s="1"/>
      <c r="LKR1314" s="1"/>
      <c r="LKS1314" s="1"/>
      <c r="LKT1314" s="1"/>
      <c r="LKU1314" s="1"/>
      <c r="LKV1314" s="1"/>
      <c r="LKW1314" s="1"/>
      <c r="LKX1314" s="1"/>
      <c r="LKY1314" s="1"/>
      <c r="LKZ1314" s="1"/>
      <c r="LLA1314" s="1"/>
      <c r="LLB1314" s="1"/>
      <c r="LLC1314" s="1"/>
      <c r="LLD1314" s="1"/>
      <c r="LLE1314" s="1"/>
      <c r="LLF1314" s="1"/>
      <c r="LLG1314" s="1"/>
      <c r="LLH1314" s="1"/>
      <c r="LLI1314" s="1"/>
      <c r="LLJ1314" s="1"/>
      <c r="LLK1314" s="1"/>
      <c r="LLL1314" s="1"/>
      <c r="LLM1314" s="1"/>
      <c r="LLN1314" s="1"/>
      <c r="LLO1314" s="1"/>
      <c r="LLP1314" s="1"/>
      <c r="LLQ1314" s="1"/>
      <c r="LLR1314" s="1"/>
      <c r="LLS1314" s="1"/>
      <c r="LLT1314" s="1"/>
      <c r="LLU1314" s="1"/>
      <c r="LLV1314" s="1"/>
      <c r="LLW1314" s="1"/>
      <c r="LLX1314" s="1"/>
      <c r="LLY1314" s="1"/>
      <c r="LLZ1314" s="1"/>
      <c r="LMA1314" s="1"/>
      <c r="LMB1314" s="1"/>
      <c r="LMC1314" s="1"/>
      <c r="LMD1314" s="1"/>
      <c r="LME1314" s="1"/>
      <c r="LMF1314" s="1"/>
      <c r="LMG1314" s="1"/>
      <c r="LMH1314" s="1"/>
      <c r="LMI1314" s="1"/>
      <c r="LMJ1314" s="1"/>
      <c r="LMK1314" s="1"/>
      <c r="LML1314" s="1"/>
      <c r="LMM1314" s="1"/>
      <c r="LMN1314" s="1"/>
      <c r="LMO1314" s="1"/>
      <c r="LMP1314" s="1"/>
      <c r="LMQ1314" s="1"/>
      <c r="LMR1314" s="1"/>
      <c r="LMS1314" s="1"/>
      <c r="LMT1314" s="1"/>
      <c r="LMU1314" s="1"/>
      <c r="LMV1314" s="1"/>
      <c r="LMW1314" s="1"/>
      <c r="LMX1314" s="1"/>
      <c r="LMY1314" s="1"/>
      <c r="LMZ1314" s="1"/>
      <c r="LNA1314" s="1"/>
      <c r="LNB1314" s="1"/>
      <c r="LNC1314" s="1"/>
      <c r="LND1314" s="1"/>
      <c r="LNE1314" s="1"/>
      <c r="LNF1314" s="1"/>
      <c r="LNG1314" s="1"/>
      <c r="LNH1314" s="1"/>
      <c r="LNI1314" s="1"/>
      <c r="LNJ1314" s="1"/>
      <c r="LNK1314" s="1"/>
      <c r="LNL1314" s="1"/>
      <c r="LNM1314" s="1"/>
      <c r="LNN1314" s="1"/>
      <c r="LNO1314" s="1"/>
      <c r="LNP1314" s="1"/>
      <c r="LNQ1314" s="1"/>
      <c r="LNR1314" s="1"/>
      <c r="LNS1314" s="1"/>
      <c r="LNT1314" s="1"/>
      <c r="LNU1314" s="1"/>
      <c r="LNV1314" s="1"/>
      <c r="LNW1314" s="1"/>
      <c r="LNX1314" s="1"/>
      <c r="LNY1314" s="1"/>
      <c r="LNZ1314" s="1"/>
      <c r="LOA1314" s="1"/>
      <c r="LOB1314" s="1"/>
      <c r="LOC1314" s="1"/>
      <c r="LOD1314" s="1"/>
      <c r="LOE1314" s="1"/>
      <c r="LOF1314" s="1"/>
      <c r="LOG1314" s="1"/>
      <c r="LOH1314" s="1"/>
      <c r="LOI1314" s="1"/>
      <c r="LOJ1314" s="1"/>
      <c r="LOK1314" s="1"/>
      <c r="LOL1314" s="1"/>
      <c r="LOM1314" s="1"/>
      <c r="LON1314" s="1"/>
      <c r="LOO1314" s="1"/>
      <c r="LOP1314" s="1"/>
      <c r="LOQ1314" s="1"/>
      <c r="LOR1314" s="1"/>
      <c r="LOS1314" s="1"/>
      <c r="LOT1314" s="1"/>
      <c r="LOU1314" s="1"/>
      <c r="LOV1314" s="1"/>
      <c r="LOW1314" s="1"/>
      <c r="LOX1314" s="1"/>
      <c r="LOY1314" s="1"/>
      <c r="LOZ1314" s="1"/>
      <c r="LPA1314" s="1"/>
      <c r="LPB1314" s="1"/>
      <c r="LPC1314" s="1"/>
      <c r="LPD1314" s="1"/>
      <c r="LPE1314" s="1"/>
      <c r="LPF1314" s="1"/>
      <c r="LPG1314" s="1"/>
      <c r="LPH1314" s="1"/>
      <c r="LPI1314" s="1"/>
      <c r="LPJ1314" s="1"/>
      <c r="LPK1314" s="1"/>
      <c r="LPL1314" s="1"/>
      <c r="LPM1314" s="1"/>
      <c r="LPN1314" s="1"/>
      <c r="LPO1314" s="1"/>
      <c r="LPP1314" s="1"/>
      <c r="LPQ1314" s="1"/>
      <c r="LPR1314" s="1"/>
      <c r="LPS1314" s="1"/>
      <c r="LPT1314" s="1"/>
      <c r="LPU1314" s="1"/>
      <c r="LPV1314" s="1"/>
      <c r="LPW1314" s="1"/>
      <c r="LPX1314" s="1"/>
      <c r="LPY1314" s="1"/>
      <c r="LPZ1314" s="1"/>
      <c r="LQA1314" s="1"/>
      <c r="LQB1314" s="1"/>
      <c r="LQC1314" s="1"/>
      <c r="LQD1314" s="1"/>
      <c r="LQE1314" s="1"/>
      <c r="LQF1314" s="1"/>
      <c r="LQG1314" s="1"/>
      <c r="LQH1314" s="1"/>
      <c r="LQI1314" s="1"/>
      <c r="LQJ1314" s="1"/>
      <c r="LQK1314" s="1"/>
      <c r="LQL1314" s="1"/>
      <c r="LQM1314" s="1"/>
      <c r="LQN1314" s="1"/>
      <c r="LQO1314" s="1"/>
      <c r="LQP1314" s="1"/>
      <c r="LQQ1314" s="1"/>
      <c r="LQR1314" s="1"/>
      <c r="LQS1314" s="1"/>
      <c r="LQT1314" s="1"/>
      <c r="LQU1314" s="1"/>
      <c r="LQV1314" s="1"/>
      <c r="LQW1314" s="1"/>
      <c r="LQX1314" s="1"/>
      <c r="LQY1314" s="1"/>
      <c r="LQZ1314" s="1"/>
      <c r="LRA1314" s="1"/>
      <c r="LRB1314" s="1"/>
      <c r="LRC1314" s="1"/>
      <c r="LRD1314" s="1"/>
      <c r="LRE1314" s="1"/>
      <c r="LRF1314" s="1"/>
      <c r="LRG1314" s="1"/>
      <c r="LRH1314" s="1"/>
      <c r="LRI1314" s="1"/>
      <c r="LRJ1314" s="1"/>
      <c r="LRK1314" s="1"/>
      <c r="LRL1314" s="1"/>
      <c r="LRM1314" s="1"/>
      <c r="LRN1314" s="1"/>
      <c r="LRO1314" s="1"/>
      <c r="LRP1314" s="1"/>
      <c r="LRQ1314" s="1"/>
      <c r="LRR1314" s="1"/>
      <c r="LRS1314" s="1"/>
      <c r="LRT1314" s="1"/>
      <c r="LRU1314" s="1"/>
      <c r="LRV1314" s="1"/>
      <c r="LRW1314" s="1"/>
      <c r="LRX1314" s="1"/>
      <c r="LRY1314" s="1"/>
      <c r="LRZ1314" s="1"/>
      <c r="LSA1314" s="1"/>
      <c r="LSB1314" s="1"/>
      <c r="LSC1314" s="1"/>
      <c r="LSD1314" s="1"/>
      <c r="LSE1314" s="1"/>
      <c r="LSF1314" s="1"/>
      <c r="LSG1314" s="1"/>
      <c r="LSH1314" s="1"/>
      <c r="LSI1314" s="1"/>
      <c r="LSJ1314" s="1"/>
      <c r="LSK1314" s="1"/>
      <c r="LSL1314" s="1"/>
      <c r="LSM1314" s="1"/>
      <c r="LSN1314" s="1"/>
      <c r="LSO1314" s="1"/>
      <c r="LSP1314" s="1"/>
      <c r="LSQ1314" s="1"/>
      <c r="LSR1314" s="1"/>
      <c r="LSS1314" s="1"/>
      <c r="LST1314" s="1"/>
      <c r="LSU1314" s="1"/>
      <c r="LSV1314" s="1"/>
      <c r="LSW1314" s="1"/>
      <c r="LSX1314" s="1"/>
      <c r="LSY1314" s="1"/>
      <c r="LSZ1314" s="1"/>
      <c r="LTA1314" s="1"/>
      <c r="LTB1314" s="1"/>
      <c r="LTC1314" s="1"/>
      <c r="LTD1314" s="1"/>
      <c r="LTE1314" s="1"/>
      <c r="LTF1314" s="1"/>
      <c r="LTG1314" s="1"/>
      <c r="LTH1314" s="1"/>
      <c r="LTI1314" s="1"/>
      <c r="LTJ1314" s="1"/>
      <c r="LTK1314" s="1"/>
      <c r="LTL1314" s="1"/>
      <c r="LTM1314" s="1"/>
      <c r="LTN1314" s="1"/>
      <c r="LTO1314" s="1"/>
      <c r="LTP1314" s="1"/>
      <c r="LTQ1314" s="1"/>
      <c r="LTR1314" s="1"/>
      <c r="LTS1314" s="1"/>
      <c r="LTT1314" s="1"/>
      <c r="LTU1314" s="1"/>
      <c r="LTV1314" s="1"/>
      <c r="LTW1314" s="1"/>
      <c r="LTX1314" s="1"/>
      <c r="LTY1314" s="1"/>
      <c r="LTZ1314" s="1"/>
      <c r="LUA1314" s="1"/>
      <c r="LUB1314" s="1"/>
      <c r="LUC1314" s="1"/>
      <c r="LUD1314" s="1"/>
      <c r="LUE1314" s="1"/>
      <c r="LUF1314" s="1"/>
      <c r="LUG1314" s="1"/>
      <c r="LUH1314" s="1"/>
      <c r="LUI1314" s="1"/>
      <c r="LUJ1314" s="1"/>
      <c r="LUK1314" s="1"/>
      <c r="LUL1314" s="1"/>
      <c r="LUM1314" s="1"/>
      <c r="LUN1314" s="1"/>
      <c r="LUO1314" s="1"/>
      <c r="LUP1314" s="1"/>
      <c r="LUQ1314" s="1"/>
      <c r="LUR1314" s="1"/>
      <c r="LUS1314" s="1"/>
      <c r="LUT1314" s="1"/>
      <c r="LUU1314" s="1"/>
      <c r="LUV1314" s="1"/>
      <c r="LUW1314" s="1"/>
      <c r="LUX1314" s="1"/>
      <c r="LUY1314" s="1"/>
      <c r="LUZ1314" s="1"/>
      <c r="LVA1314" s="1"/>
      <c r="LVB1314" s="1"/>
      <c r="LVC1314" s="1"/>
      <c r="LVD1314" s="1"/>
      <c r="LVE1314" s="1"/>
      <c r="LVF1314" s="1"/>
      <c r="LVG1314" s="1"/>
      <c r="LVH1314" s="1"/>
      <c r="LVI1314" s="1"/>
      <c r="LVJ1314" s="1"/>
      <c r="LVK1314" s="1"/>
      <c r="LVL1314" s="1"/>
      <c r="LVM1314" s="1"/>
      <c r="LVN1314" s="1"/>
      <c r="LVO1314" s="1"/>
      <c r="LVP1314" s="1"/>
      <c r="LVQ1314" s="1"/>
      <c r="LVR1314" s="1"/>
      <c r="LVS1314" s="1"/>
      <c r="LVT1314" s="1"/>
      <c r="LVU1314" s="1"/>
      <c r="LVV1314" s="1"/>
      <c r="LVW1314" s="1"/>
      <c r="LVX1314" s="1"/>
      <c r="LVY1314" s="1"/>
      <c r="LVZ1314" s="1"/>
      <c r="LWA1314" s="1"/>
      <c r="LWB1314" s="1"/>
      <c r="LWC1314" s="1"/>
      <c r="LWD1314" s="1"/>
      <c r="LWE1314" s="1"/>
      <c r="LWF1314" s="1"/>
      <c r="LWG1314" s="1"/>
      <c r="LWH1314" s="1"/>
      <c r="LWI1314" s="1"/>
      <c r="LWJ1314" s="1"/>
      <c r="LWK1314" s="1"/>
      <c r="LWL1314" s="1"/>
      <c r="LWM1314" s="1"/>
      <c r="LWN1314" s="1"/>
      <c r="LWO1314" s="1"/>
      <c r="LWP1314" s="1"/>
      <c r="LWQ1314" s="1"/>
      <c r="LWR1314" s="1"/>
      <c r="LWS1314" s="1"/>
      <c r="LWT1314" s="1"/>
      <c r="LWU1314" s="1"/>
      <c r="LWV1314" s="1"/>
      <c r="LWW1314" s="1"/>
      <c r="LWX1314" s="1"/>
      <c r="LWY1314" s="1"/>
      <c r="LWZ1314" s="1"/>
      <c r="LXA1314" s="1"/>
      <c r="LXB1314" s="1"/>
      <c r="LXC1314" s="1"/>
      <c r="LXD1314" s="1"/>
      <c r="LXE1314" s="1"/>
      <c r="LXF1314" s="1"/>
      <c r="LXG1314" s="1"/>
      <c r="LXH1314" s="1"/>
      <c r="LXI1314" s="1"/>
      <c r="LXJ1314" s="1"/>
      <c r="LXK1314" s="1"/>
      <c r="LXL1314" s="1"/>
      <c r="LXM1314" s="1"/>
      <c r="LXN1314" s="1"/>
      <c r="LXO1314" s="1"/>
      <c r="LXP1314" s="1"/>
      <c r="LXQ1314" s="1"/>
      <c r="LXR1314" s="1"/>
      <c r="LXS1314" s="1"/>
      <c r="LXT1314" s="1"/>
      <c r="LXU1314" s="1"/>
      <c r="LXV1314" s="1"/>
      <c r="LXW1314" s="1"/>
      <c r="LXX1314" s="1"/>
      <c r="LXY1314" s="1"/>
      <c r="LXZ1314" s="1"/>
      <c r="LYA1314" s="1"/>
      <c r="LYB1314" s="1"/>
      <c r="LYC1314" s="1"/>
      <c r="LYD1314" s="1"/>
      <c r="LYE1314" s="1"/>
      <c r="LYF1314" s="1"/>
      <c r="LYG1314" s="1"/>
      <c r="LYH1314" s="1"/>
      <c r="LYI1314" s="1"/>
      <c r="LYJ1314" s="1"/>
      <c r="LYK1314" s="1"/>
      <c r="LYL1314" s="1"/>
      <c r="LYM1314" s="1"/>
      <c r="LYN1314" s="1"/>
      <c r="LYO1314" s="1"/>
      <c r="LYP1314" s="1"/>
      <c r="LYQ1314" s="1"/>
      <c r="LYR1314" s="1"/>
      <c r="LYS1314" s="1"/>
      <c r="LYT1314" s="1"/>
      <c r="LYU1314" s="1"/>
      <c r="LYV1314" s="1"/>
      <c r="LYW1314" s="1"/>
      <c r="LYX1314" s="1"/>
      <c r="LYY1314" s="1"/>
      <c r="LYZ1314" s="1"/>
      <c r="LZA1314" s="1"/>
      <c r="LZB1314" s="1"/>
      <c r="LZC1314" s="1"/>
      <c r="LZD1314" s="1"/>
      <c r="LZE1314" s="1"/>
      <c r="LZF1314" s="1"/>
      <c r="LZG1314" s="1"/>
      <c r="LZH1314" s="1"/>
      <c r="LZI1314" s="1"/>
      <c r="LZJ1314" s="1"/>
      <c r="LZK1314" s="1"/>
      <c r="LZL1314" s="1"/>
      <c r="LZM1314" s="1"/>
      <c r="LZN1314" s="1"/>
      <c r="LZO1314" s="1"/>
      <c r="LZP1314" s="1"/>
      <c r="LZQ1314" s="1"/>
      <c r="LZR1314" s="1"/>
      <c r="LZS1314" s="1"/>
      <c r="LZT1314" s="1"/>
      <c r="LZU1314" s="1"/>
      <c r="LZV1314" s="1"/>
      <c r="LZW1314" s="1"/>
      <c r="LZX1314" s="1"/>
      <c r="LZY1314" s="1"/>
      <c r="LZZ1314" s="1"/>
      <c r="MAA1314" s="1"/>
      <c r="MAB1314" s="1"/>
      <c r="MAC1314" s="1"/>
      <c r="MAD1314" s="1"/>
      <c r="MAE1314" s="1"/>
      <c r="MAF1314" s="1"/>
      <c r="MAG1314" s="1"/>
      <c r="MAH1314" s="1"/>
      <c r="MAI1314" s="1"/>
      <c r="MAJ1314" s="1"/>
      <c r="MAK1314" s="1"/>
      <c r="MAL1314" s="1"/>
      <c r="MAM1314" s="1"/>
      <c r="MAN1314" s="1"/>
      <c r="MAO1314" s="1"/>
      <c r="MAP1314" s="1"/>
      <c r="MAQ1314" s="1"/>
      <c r="MAR1314" s="1"/>
      <c r="MAS1314" s="1"/>
      <c r="MAT1314" s="1"/>
      <c r="MAU1314" s="1"/>
      <c r="MAV1314" s="1"/>
      <c r="MAW1314" s="1"/>
      <c r="MAX1314" s="1"/>
      <c r="MAY1314" s="1"/>
      <c r="MAZ1314" s="1"/>
      <c r="MBA1314" s="1"/>
      <c r="MBB1314" s="1"/>
      <c r="MBC1314" s="1"/>
      <c r="MBD1314" s="1"/>
      <c r="MBE1314" s="1"/>
      <c r="MBF1314" s="1"/>
      <c r="MBG1314" s="1"/>
      <c r="MBH1314" s="1"/>
      <c r="MBI1314" s="1"/>
      <c r="MBJ1314" s="1"/>
      <c r="MBK1314" s="1"/>
      <c r="MBL1314" s="1"/>
      <c r="MBM1314" s="1"/>
      <c r="MBN1314" s="1"/>
      <c r="MBO1314" s="1"/>
      <c r="MBP1314" s="1"/>
      <c r="MBQ1314" s="1"/>
      <c r="MBR1314" s="1"/>
      <c r="MBS1314" s="1"/>
      <c r="MBT1314" s="1"/>
      <c r="MBU1314" s="1"/>
      <c r="MBV1314" s="1"/>
      <c r="MBW1314" s="1"/>
      <c r="MBX1314" s="1"/>
      <c r="MBY1314" s="1"/>
      <c r="MBZ1314" s="1"/>
      <c r="MCA1314" s="1"/>
      <c r="MCB1314" s="1"/>
      <c r="MCC1314" s="1"/>
      <c r="MCD1314" s="1"/>
      <c r="MCE1314" s="1"/>
      <c r="MCF1314" s="1"/>
      <c r="MCG1314" s="1"/>
      <c r="MCH1314" s="1"/>
      <c r="MCI1314" s="1"/>
      <c r="MCJ1314" s="1"/>
      <c r="MCK1314" s="1"/>
      <c r="MCL1314" s="1"/>
      <c r="MCM1314" s="1"/>
      <c r="MCN1314" s="1"/>
      <c r="MCO1314" s="1"/>
      <c r="MCP1314" s="1"/>
      <c r="MCQ1314" s="1"/>
      <c r="MCR1314" s="1"/>
      <c r="MCS1314" s="1"/>
      <c r="MCT1314" s="1"/>
      <c r="MCU1314" s="1"/>
      <c r="MCV1314" s="1"/>
      <c r="MCW1314" s="1"/>
      <c r="MCX1314" s="1"/>
      <c r="MCY1314" s="1"/>
      <c r="MCZ1314" s="1"/>
      <c r="MDA1314" s="1"/>
      <c r="MDB1314" s="1"/>
      <c r="MDC1314" s="1"/>
      <c r="MDD1314" s="1"/>
      <c r="MDE1314" s="1"/>
      <c r="MDF1314" s="1"/>
      <c r="MDG1314" s="1"/>
      <c r="MDH1314" s="1"/>
      <c r="MDI1314" s="1"/>
      <c r="MDJ1314" s="1"/>
      <c r="MDK1314" s="1"/>
      <c r="MDL1314" s="1"/>
      <c r="MDM1314" s="1"/>
      <c r="MDN1314" s="1"/>
      <c r="MDO1314" s="1"/>
      <c r="MDP1314" s="1"/>
      <c r="MDQ1314" s="1"/>
      <c r="MDR1314" s="1"/>
      <c r="MDS1314" s="1"/>
      <c r="MDT1314" s="1"/>
      <c r="MDU1314" s="1"/>
      <c r="MDV1314" s="1"/>
      <c r="MDW1314" s="1"/>
      <c r="MDX1314" s="1"/>
      <c r="MDY1314" s="1"/>
      <c r="MDZ1314" s="1"/>
      <c r="MEA1314" s="1"/>
      <c r="MEB1314" s="1"/>
      <c r="MEC1314" s="1"/>
      <c r="MED1314" s="1"/>
      <c r="MEE1314" s="1"/>
      <c r="MEF1314" s="1"/>
      <c r="MEG1314" s="1"/>
      <c r="MEH1314" s="1"/>
      <c r="MEI1314" s="1"/>
      <c r="MEJ1314" s="1"/>
      <c r="MEK1314" s="1"/>
      <c r="MEL1314" s="1"/>
      <c r="MEM1314" s="1"/>
      <c r="MEN1314" s="1"/>
      <c r="MEO1314" s="1"/>
      <c r="MEP1314" s="1"/>
      <c r="MEQ1314" s="1"/>
      <c r="MER1314" s="1"/>
      <c r="MES1314" s="1"/>
      <c r="MET1314" s="1"/>
      <c r="MEU1314" s="1"/>
      <c r="MEV1314" s="1"/>
      <c r="MEW1314" s="1"/>
      <c r="MEX1314" s="1"/>
      <c r="MEY1314" s="1"/>
      <c r="MEZ1314" s="1"/>
      <c r="MFA1314" s="1"/>
      <c r="MFB1314" s="1"/>
      <c r="MFC1314" s="1"/>
      <c r="MFD1314" s="1"/>
      <c r="MFE1314" s="1"/>
      <c r="MFF1314" s="1"/>
      <c r="MFG1314" s="1"/>
      <c r="MFH1314" s="1"/>
      <c r="MFI1314" s="1"/>
      <c r="MFJ1314" s="1"/>
      <c r="MFK1314" s="1"/>
      <c r="MFL1314" s="1"/>
      <c r="MFM1314" s="1"/>
      <c r="MFN1314" s="1"/>
      <c r="MFO1314" s="1"/>
      <c r="MFP1314" s="1"/>
      <c r="MFQ1314" s="1"/>
      <c r="MFR1314" s="1"/>
      <c r="MFS1314" s="1"/>
      <c r="MFT1314" s="1"/>
      <c r="MFU1314" s="1"/>
      <c r="MFV1314" s="1"/>
      <c r="MFW1314" s="1"/>
      <c r="MFX1314" s="1"/>
      <c r="MFY1314" s="1"/>
      <c r="MFZ1314" s="1"/>
      <c r="MGA1314" s="1"/>
      <c r="MGB1314" s="1"/>
      <c r="MGC1314" s="1"/>
      <c r="MGD1314" s="1"/>
      <c r="MGE1314" s="1"/>
      <c r="MGF1314" s="1"/>
      <c r="MGG1314" s="1"/>
      <c r="MGH1314" s="1"/>
      <c r="MGI1314" s="1"/>
      <c r="MGJ1314" s="1"/>
      <c r="MGK1314" s="1"/>
      <c r="MGL1314" s="1"/>
      <c r="MGM1314" s="1"/>
      <c r="MGN1314" s="1"/>
      <c r="MGO1314" s="1"/>
      <c r="MGP1314" s="1"/>
      <c r="MGQ1314" s="1"/>
      <c r="MGR1314" s="1"/>
      <c r="MGS1314" s="1"/>
      <c r="MGT1314" s="1"/>
      <c r="MGU1314" s="1"/>
      <c r="MGV1314" s="1"/>
      <c r="MGW1314" s="1"/>
      <c r="MGX1314" s="1"/>
      <c r="MGY1314" s="1"/>
      <c r="MGZ1314" s="1"/>
      <c r="MHA1314" s="1"/>
      <c r="MHB1314" s="1"/>
      <c r="MHC1314" s="1"/>
      <c r="MHD1314" s="1"/>
      <c r="MHE1314" s="1"/>
      <c r="MHF1314" s="1"/>
      <c r="MHG1314" s="1"/>
      <c r="MHH1314" s="1"/>
      <c r="MHI1314" s="1"/>
      <c r="MHJ1314" s="1"/>
      <c r="MHK1314" s="1"/>
      <c r="MHL1314" s="1"/>
      <c r="MHM1314" s="1"/>
      <c r="MHN1314" s="1"/>
      <c r="MHO1314" s="1"/>
      <c r="MHP1314" s="1"/>
      <c r="MHQ1314" s="1"/>
      <c r="MHR1314" s="1"/>
      <c r="MHS1314" s="1"/>
      <c r="MHT1314" s="1"/>
      <c r="MHU1314" s="1"/>
      <c r="MHV1314" s="1"/>
      <c r="MHW1314" s="1"/>
      <c r="MHX1314" s="1"/>
      <c r="MHY1314" s="1"/>
      <c r="MHZ1314" s="1"/>
      <c r="MIA1314" s="1"/>
      <c r="MIB1314" s="1"/>
      <c r="MIC1314" s="1"/>
      <c r="MID1314" s="1"/>
      <c r="MIE1314" s="1"/>
      <c r="MIF1314" s="1"/>
      <c r="MIG1314" s="1"/>
      <c r="MIH1314" s="1"/>
      <c r="MII1314" s="1"/>
      <c r="MIJ1314" s="1"/>
      <c r="MIK1314" s="1"/>
      <c r="MIL1314" s="1"/>
      <c r="MIM1314" s="1"/>
      <c r="MIN1314" s="1"/>
      <c r="MIO1314" s="1"/>
      <c r="MIP1314" s="1"/>
      <c r="MIQ1314" s="1"/>
      <c r="MIR1314" s="1"/>
      <c r="MIS1314" s="1"/>
      <c r="MIT1314" s="1"/>
      <c r="MIU1314" s="1"/>
      <c r="MIV1314" s="1"/>
      <c r="MIW1314" s="1"/>
      <c r="MIX1314" s="1"/>
      <c r="MIY1314" s="1"/>
      <c r="MIZ1314" s="1"/>
      <c r="MJA1314" s="1"/>
      <c r="MJB1314" s="1"/>
      <c r="MJC1314" s="1"/>
      <c r="MJD1314" s="1"/>
      <c r="MJE1314" s="1"/>
      <c r="MJF1314" s="1"/>
      <c r="MJG1314" s="1"/>
      <c r="MJH1314" s="1"/>
      <c r="MJI1314" s="1"/>
      <c r="MJJ1314" s="1"/>
      <c r="MJK1314" s="1"/>
      <c r="MJL1314" s="1"/>
      <c r="MJM1314" s="1"/>
      <c r="MJN1314" s="1"/>
      <c r="MJO1314" s="1"/>
      <c r="MJP1314" s="1"/>
      <c r="MJQ1314" s="1"/>
      <c r="MJR1314" s="1"/>
      <c r="MJS1314" s="1"/>
      <c r="MJT1314" s="1"/>
      <c r="MJU1314" s="1"/>
      <c r="MJV1314" s="1"/>
      <c r="MJW1314" s="1"/>
      <c r="MJX1314" s="1"/>
      <c r="MJY1314" s="1"/>
      <c r="MJZ1314" s="1"/>
      <c r="MKA1314" s="1"/>
      <c r="MKB1314" s="1"/>
      <c r="MKC1314" s="1"/>
      <c r="MKD1314" s="1"/>
      <c r="MKE1314" s="1"/>
      <c r="MKF1314" s="1"/>
      <c r="MKG1314" s="1"/>
      <c r="MKH1314" s="1"/>
      <c r="MKI1314" s="1"/>
      <c r="MKJ1314" s="1"/>
      <c r="MKK1314" s="1"/>
      <c r="MKL1314" s="1"/>
      <c r="MKM1314" s="1"/>
      <c r="MKN1314" s="1"/>
      <c r="MKO1314" s="1"/>
      <c r="MKP1314" s="1"/>
      <c r="MKQ1314" s="1"/>
      <c r="MKR1314" s="1"/>
      <c r="MKS1314" s="1"/>
      <c r="MKT1314" s="1"/>
      <c r="MKU1314" s="1"/>
      <c r="MKV1314" s="1"/>
      <c r="MKW1314" s="1"/>
      <c r="MKX1314" s="1"/>
      <c r="MKY1314" s="1"/>
      <c r="MKZ1314" s="1"/>
      <c r="MLA1314" s="1"/>
      <c r="MLB1314" s="1"/>
      <c r="MLC1314" s="1"/>
      <c r="MLD1314" s="1"/>
      <c r="MLE1314" s="1"/>
      <c r="MLF1314" s="1"/>
      <c r="MLG1314" s="1"/>
      <c r="MLH1314" s="1"/>
      <c r="MLI1314" s="1"/>
      <c r="MLJ1314" s="1"/>
      <c r="MLK1314" s="1"/>
      <c r="MLL1314" s="1"/>
      <c r="MLM1314" s="1"/>
      <c r="MLN1314" s="1"/>
      <c r="MLO1314" s="1"/>
      <c r="MLP1314" s="1"/>
      <c r="MLQ1314" s="1"/>
      <c r="MLR1314" s="1"/>
      <c r="MLS1314" s="1"/>
      <c r="MLT1314" s="1"/>
      <c r="MLU1314" s="1"/>
      <c r="MLV1314" s="1"/>
      <c r="MLW1314" s="1"/>
      <c r="MLX1314" s="1"/>
      <c r="MLY1314" s="1"/>
      <c r="MLZ1314" s="1"/>
      <c r="MMA1314" s="1"/>
      <c r="MMB1314" s="1"/>
      <c r="MMC1314" s="1"/>
      <c r="MMD1314" s="1"/>
      <c r="MME1314" s="1"/>
      <c r="MMF1314" s="1"/>
      <c r="MMG1314" s="1"/>
      <c r="MMH1314" s="1"/>
      <c r="MMI1314" s="1"/>
      <c r="MMJ1314" s="1"/>
      <c r="MMK1314" s="1"/>
      <c r="MML1314" s="1"/>
      <c r="MMM1314" s="1"/>
      <c r="MMN1314" s="1"/>
      <c r="MMO1314" s="1"/>
      <c r="MMP1314" s="1"/>
      <c r="MMQ1314" s="1"/>
      <c r="MMR1314" s="1"/>
      <c r="MMS1314" s="1"/>
      <c r="MMT1314" s="1"/>
      <c r="MMU1314" s="1"/>
      <c r="MMV1314" s="1"/>
      <c r="MMW1314" s="1"/>
      <c r="MMX1314" s="1"/>
      <c r="MMY1314" s="1"/>
      <c r="MMZ1314" s="1"/>
      <c r="MNA1314" s="1"/>
      <c r="MNB1314" s="1"/>
      <c r="MNC1314" s="1"/>
      <c r="MND1314" s="1"/>
      <c r="MNE1314" s="1"/>
      <c r="MNF1314" s="1"/>
      <c r="MNG1314" s="1"/>
      <c r="MNH1314" s="1"/>
      <c r="MNI1314" s="1"/>
      <c r="MNJ1314" s="1"/>
      <c r="MNK1314" s="1"/>
      <c r="MNL1314" s="1"/>
      <c r="MNM1314" s="1"/>
      <c r="MNN1314" s="1"/>
      <c r="MNO1314" s="1"/>
      <c r="MNP1314" s="1"/>
      <c r="MNQ1314" s="1"/>
      <c r="MNR1314" s="1"/>
      <c r="MNS1314" s="1"/>
      <c r="MNT1314" s="1"/>
      <c r="MNU1314" s="1"/>
      <c r="MNV1314" s="1"/>
      <c r="MNW1314" s="1"/>
      <c r="MNX1314" s="1"/>
      <c r="MNY1314" s="1"/>
      <c r="MNZ1314" s="1"/>
      <c r="MOA1314" s="1"/>
      <c r="MOB1314" s="1"/>
      <c r="MOC1314" s="1"/>
      <c r="MOD1314" s="1"/>
      <c r="MOE1314" s="1"/>
      <c r="MOF1314" s="1"/>
      <c r="MOG1314" s="1"/>
      <c r="MOH1314" s="1"/>
      <c r="MOI1314" s="1"/>
      <c r="MOJ1314" s="1"/>
      <c r="MOK1314" s="1"/>
      <c r="MOL1314" s="1"/>
      <c r="MOM1314" s="1"/>
      <c r="MON1314" s="1"/>
      <c r="MOO1314" s="1"/>
      <c r="MOP1314" s="1"/>
      <c r="MOQ1314" s="1"/>
      <c r="MOR1314" s="1"/>
      <c r="MOS1314" s="1"/>
      <c r="MOT1314" s="1"/>
      <c r="MOU1314" s="1"/>
      <c r="MOV1314" s="1"/>
      <c r="MOW1314" s="1"/>
      <c r="MOX1314" s="1"/>
      <c r="MOY1314" s="1"/>
      <c r="MOZ1314" s="1"/>
      <c r="MPA1314" s="1"/>
      <c r="MPB1314" s="1"/>
      <c r="MPC1314" s="1"/>
      <c r="MPD1314" s="1"/>
      <c r="MPE1314" s="1"/>
      <c r="MPF1314" s="1"/>
      <c r="MPG1314" s="1"/>
      <c r="MPH1314" s="1"/>
      <c r="MPI1314" s="1"/>
      <c r="MPJ1314" s="1"/>
      <c r="MPK1314" s="1"/>
      <c r="MPL1314" s="1"/>
      <c r="MPM1314" s="1"/>
      <c r="MPN1314" s="1"/>
      <c r="MPO1314" s="1"/>
      <c r="MPP1314" s="1"/>
      <c r="MPQ1314" s="1"/>
      <c r="MPR1314" s="1"/>
      <c r="MPS1314" s="1"/>
      <c r="MPT1314" s="1"/>
      <c r="MPU1314" s="1"/>
      <c r="MPV1314" s="1"/>
      <c r="MPW1314" s="1"/>
      <c r="MPX1314" s="1"/>
      <c r="MPY1314" s="1"/>
      <c r="MPZ1314" s="1"/>
      <c r="MQA1314" s="1"/>
      <c r="MQB1314" s="1"/>
      <c r="MQC1314" s="1"/>
      <c r="MQD1314" s="1"/>
      <c r="MQE1314" s="1"/>
      <c r="MQF1314" s="1"/>
      <c r="MQG1314" s="1"/>
      <c r="MQH1314" s="1"/>
      <c r="MQI1314" s="1"/>
      <c r="MQJ1314" s="1"/>
      <c r="MQK1314" s="1"/>
      <c r="MQL1314" s="1"/>
      <c r="MQM1314" s="1"/>
      <c r="MQN1314" s="1"/>
      <c r="MQO1314" s="1"/>
      <c r="MQP1314" s="1"/>
      <c r="MQQ1314" s="1"/>
      <c r="MQR1314" s="1"/>
      <c r="MQS1314" s="1"/>
      <c r="MQT1314" s="1"/>
      <c r="MQU1314" s="1"/>
      <c r="MQV1314" s="1"/>
      <c r="MQW1314" s="1"/>
      <c r="MQX1314" s="1"/>
      <c r="MQY1314" s="1"/>
      <c r="MQZ1314" s="1"/>
      <c r="MRA1314" s="1"/>
      <c r="MRB1314" s="1"/>
      <c r="MRC1314" s="1"/>
      <c r="MRD1314" s="1"/>
      <c r="MRE1314" s="1"/>
      <c r="MRF1314" s="1"/>
      <c r="MRG1314" s="1"/>
      <c r="MRH1314" s="1"/>
      <c r="MRI1314" s="1"/>
      <c r="MRJ1314" s="1"/>
      <c r="MRK1314" s="1"/>
      <c r="MRL1314" s="1"/>
      <c r="MRM1314" s="1"/>
      <c r="MRN1314" s="1"/>
      <c r="MRO1314" s="1"/>
      <c r="MRP1314" s="1"/>
      <c r="MRQ1314" s="1"/>
      <c r="MRR1314" s="1"/>
      <c r="MRS1314" s="1"/>
      <c r="MRT1314" s="1"/>
      <c r="MRU1314" s="1"/>
      <c r="MRV1314" s="1"/>
      <c r="MRW1314" s="1"/>
      <c r="MRX1314" s="1"/>
      <c r="MRY1314" s="1"/>
      <c r="MRZ1314" s="1"/>
      <c r="MSA1314" s="1"/>
      <c r="MSB1314" s="1"/>
      <c r="MSC1314" s="1"/>
      <c r="MSD1314" s="1"/>
      <c r="MSE1314" s="1"/>
      <c r="MSF1314" s="1"/>
      <c r="MSG1314" s="1"/>
      <c r="MSH1314" s="1"/>
      <c r="MSI1314" s="1"/>
      <c r="MSJ1314" s="1"/>
      <c r="MSK1314" s="1"/>
      <c r="MSL1314" s="1"/>
      <c r="MSM1314" s="1"/>
      <c r="MSN1314" s="1"/>
      <c r="MSO1314" s="1"/>
      <c r="MSP1314" s="1"/>
      <c r="MSQ1314" s="1"/>
      <c r="MSR1314" s="1"/>
      <c r="MSS1314" s="1"/>
      <c r="MST1314" s="1"/>
      <c r="MSU1314" s="1"/>
      <c r="MSV1314" s="1"/>
      <c r="MSW1314" s="1"/>
      <c r="MSX1314" s="1"/>
      <c r="MSY1314" s="1"/>
      <c r="MSZ1314" s="1"/>
      <c r="MTA1314" s="1"/>
      <c r="MTB1314" s="1"/>
      <c r="MTC1314" s="1"/>
      <c r="MTD1314" s="1"/>
      <c r="MTE1314" s="1"/>
      <c r="MTF1314" s="1"/>
      <c r="MTG1314" s="1"/>
      <c r="MTH1314" s="1"/>
      <c r="MTI1314" s="1"/>
      <c r="MTJ1314" s="1"/>
      <c r="MTK1314" s="1"/>
      <c r="MTL1314" s="1"/>
      <c r="MTM1314" s="1"/>
      <c r="MTN1314" s="1"/>
      <c r="MTO1314" s="1"/>
      <c r="MTP1314" s="1"/>
      <c r="MTQ1314" s="1"/>
      <c r="MTR1314" s="1"/>
      <c r="MTS1314" s="1"/>
      <c r="MTT1314" s="1"/>
      <c r="MTU1314" s="1"/>
      <c r="MTV1314" s="1"/>
      <c r="MTW1314" s="1"/>
      <c r="MTX1314" s="1"/>
      <c r="MTY1314" s="1"/>
      <c r="MTZ1314" s="1"/>
      <c r="MUA1314" s="1"/>
      <c r="MUB1314" s="1"/>
      <c r="MUC1314" s="1"/>
      <c r="MUD1314" s="1"/>
      <c r="MUE1314" s="1"/>
      <c r="MUF1314" s="1"/>
      <c r="MUG1314" s="1"/>
      <c r="MUH1314" s="1"/>
      <c r="MUI1314" s="1"/>
      <c r="MUJ1314" s="1"/>
      <c r="MUK1314" s="1"/>
      <c r="MUL1314" s="1"/>
      <c r="MUM1314" s="1"/>
      <c r="MUN1314" s="1"/>
      <c r="MUO1314" s="1"/>
      <c r="MUP1314" s="1"/>
      <c r="MUQ1314" s="1"/>
      <c r="MUR1314" s="1"/>
      <c r="MUS1314" s="1"/>
      <c r="MUT1314" s="1"/>
      <c r="MUU1314" s="1"/>
      <c r="MUV1314" s="1"/>
      <c r="MUW1314" s="1"/>
      <c r="MUX1314" s="1"/>
      <c r="MUY1314" s="1"/>
      <c r="MUZ1314" s="1"/>
      <c r="MVA1314" s="1"/>
      <c r="MVB1314" s="1"/>
      <c r="MVC1314" s="1"/>
      <c r="MVD1314" s="1"/>
      <c r="MVE1314" s="1"/>
      <c r="MVF1314" s="1"/>
      <c r="MVG1314" s="1"/>
      <c r="MVH1314" s="1"/>
      <c r="MVI1314" s="1"/>
      <c r="MVJ1314" s="1"/>
      <c r="MVK1314" s="1"/>
      <c r="MVL1314" s="1"/>
      <c r="MVM1314" s="1"/>
      <c r="MVN1314" s="1"/>
      <c r="MVO1314" s="1"/>
      <c r="MVP1314" s="1"/>
      <c r="MVQ1314" s="1"/>
      <c r="MVR1314" s="1"/>
      <c r="MVS1314" s="1"/>
      <c r="MVT1314" s="1"/>
      <c r="MVU1314" s="1"/>
      <c r="MVV1314" s="1"/>
      <c r="MVW1314" s="1"/>
      <c r="MVX1314" s="1"/>
      <c r="MVY1314" s="1"/>
      <c r="MVZ1314" s="1"/>
      <c r="MWA1314" s="1"/>
      <c r="MWB1314" s="1"/>
      <c r="MWC1314" s="1"/>
      <c r="MWD1314" s="1"/>
      <c r="MWE1314" s="1"/>
      <c r="MWF1314" s="1"/>
      <c r="MWG1314" s="1"/>
      <c r="MWH1314" s="1"/>
      <c r="MWI1314" s="1"/>
      <c r="MWJ1314" s="1"/>
      <c r="MWK1314" s="1"/>
      <c r="MWL1314" s="1"/>
      <c r="MWM1314" s="1"/>
      <c r="MWN1314" s="1"/>
      <c r="MWO1314" s="1"/>
      <c r="MWP1314" s="1"/>
      <c r="MWQ1314" s="1"/>
      <c r="MWR1314" s="1"/>
      <c r="MWS1314" s="1"/>
      <c r="MWT1314" s="1"/>
      <c r="MWU1314" s="1"/>
      <c r="MWV1314" s="1"/>
      <c r="MWW1314" s="1"/>
      <c r="MWX1314" s="1"/>
      <c r="MWY1314" s="1"/>
      <c r="MWZ1314" s="1"/>
      <c r="MXA1314" s="1"/>
      <c r="MXB1314" s="1"/>
      <c r="MXC1314" s="1"/>
      <c r="MXD1314" s="1"/>
      <c r="MXE1314" s="1"/>
      <c r="MXF1314" s="1"/>
      <c r="MXG1314" s="1"/>
      <c r="MXH1314" s="1"/>
      <c r="MXI1314" s="1"/>
      <c r="MXJ1314" s="1"/>
      <c r="MXK1314" s="1"/>
      <c r="MXL1314" s="1"/>
      <c r="MXM1314" s="1"/>
      <c r="MXN1314" s="1"/>
      <c r="MXO1314" s="1"/>
      <c r="MXP1314" s="1"/>
      <c r="MXQ1314" s="1"/>
      <c r="MXR1314" s="1"/>
      <c r="MXS1314" s="1"/>
      <c r="MXT1314" s="1"/>
      <c r="MXU1314" s="1"/>
      <c r="MXV1314" s="1"/>
      <c r="MXW1314" s="1"/>
      <c r="MXX1314" s="1"/>
      <c r="MXY1314" s="1"/>
      <c r="MXZ1314" s="1"/>
      <c r="MYA1314" s="1"/>
      <c r="MYB1314" s="1"/>
      <c r="MYC1314" s="1"/>
      <c r="MYD1314" s="1"/>
      <c r="MYE1314" s="1"/>
      <c r="MYF1314" s="1"/>
      <c r="MYG1314" s="1"/>
      <c r="MYH1314" s="1"/>
      <c r="MYI1314" s="1"/>
      <c r="MYJ1314" s="1"/>
      <c r="MYK1314" s="1"/>
      <c r="MYL1314" s="1"/>
      <c r="MYM1314" s="1"/>
      <c r="MYN1314" s="1"/>
      <c r="MYO1314" s="1"/>
      <c r="MYP1314" s="1"/>
      <c r="MYQ1314" s="1"/>
      <c r="MYR1314" s="1"/>
      <c r="MYS1314" s="1"/>
      <c r="MYT1314" s="1"/>
      <c r="MYU1314" s="1"/>
      <c r="MYV1314" s="1"/>
      <c r="MYW1314" s="1"/>
      <c r="MYX1314" s="1"/>
      <c r="MYY1314" s="1"/>
      <c r="MYZ1314" s="1"/>
      <c r="MZA1314" s="1"/>
      <c r="MZB1314" s="1"/>
      <c r="MZC1314" s="1"/>
      <c r="MZD1314" s="1"/>
      <c r="MZE1314" s="1"/>
      <c r="MZF1314" s="1"/>
      <c r="MZG1314" s="1"/>
      <c r="MZH1314" s="1"/>
      <c r="MZI1314" s="1"/>
      <c r="MZJ1314" s="1"/>
      <c r="MZK1314" s="1"/>
      <c r="MZL1314" s="1"/>
      <c r="MZM1314" s="1"/>
      <c r="MZN1314" s="1"/>
      <c r="MZO1314" s="1"/>
      <c r="MZP1314" s="1"/>
      <c r="MZQ1314" s="1"/>
      <c r="MZR1314" s="1"/>
      <c r="MZS1314" s="1"/>
      <c r="MZT1314" s="1"/>
      <c r="MZU1314" s="1"/>
      <c r="MZV1314" s="1"/>
      <c r="MZW1314" s="1"/>
      <c r="MZX1314" s="1"/>
      <c r="MZY1314" s="1"/>
      <c r="MZZ1314" s="1"/>
      <c r="NAA1314" s="1"/>
      <c r="NAB1314" s="1"/>
      <c r="NAC1314" s="1"/>
      <c r="NAD1314" s="1"/>
      <c r="NAE1314" s="1"/>
      <c r="NAF1314" s="1"/>
      <c r="NAG1314" s="1"/>
      <c r="NAH1314" s="1"/>
      <c r="NAI1314" s="1"/>
      <c r="NAJ1314" s="1"/>
      <c r="NAK1314" s="1"/>
      <c r="NAL1314" s="1"/>
      <c r="NAM1314" s="1"/>
      <c r="NAN1314" s="1"/>
      <c r="NAO1314" s="1"/>
      <c r="NAP1314" s="1"/>
      <c r="NAQ1314" s="1"/>
      <c r="NAR1314" s="1"/>
      <c r="NAS1314" s="1"/>
      <c r="NAT1314" s="1"/>
      <c r="NAU1314" s="1"/>
      <c r="NAV1314" s="1"/>
      <c r="NAW1314" s="1"/>
      <c r="NAX1314" s="1"/>
      <c r="NAY1314" s="1"/>
      <c r="NAZ1314" s="1"/>
      <c r="NBA1314" s="1"/>
      <c r="NBB1314" s="1"/>
      <c r="NBC1314" s="1"/>
      <c r="NBD1314" s="1"/>
      <c r="NBE1314" s="1"/>
      <c r="NBF1314" s="1"/>
      <c r="NBG1314" s="1"/>
      <c r="NBH1314" s="1"/>
      <c r="NBI1314" s="1"/>
      <c r="NBJ1314" s="1"/>
      <c r="NBK1314" s="1"/>
      <c r="NBL1314" s="1"/>
      <c r="NBM1314" s="1"/>
      <c r="NBN1314" s="1"/>
      <c r="NBO1314" s="1"/>
      <c r="NBP1314" s="1"/>
      <c r="NBQ1314" s="1"/>
      <c r="NBR1314" s="1"/>
      <c r="NBS1314" s="1"/>
      <c r="NBT1314" s="1"/>
      <c r="NBU1314" s="1"/>
      <c r="NBV1314" s="1"/>
      <c r="NBW1314" s="1"/>
      <c r="NBX1314" s="1"/>
      <c r="NBY1314" s="1"/>
      <c r="NBZ1314" s="1"/>
      <c r="NCA1314" s="1"/>
      <c r="NCB1314" s="1"/>
      <c r="NCC1314" s="1"/>
      <c r="NCD1314" s="1"/>
      <c r="NCE1314" s="1"/>
      <c r="NCF1314" s="1"/>
      <c r="NCG1314" s="1"/>
      <c r="NCH1314" s="1"/>
      <c r="NCI1314" s="1"/>
      <c r="NCJ1314" s="1"/>
      <c r="NCK1314" s="1"/>
      <c r="NCL1314" s="1"/>
      <c r="NCM1314" s="1"/>
      <c r="NCN1314" s="1"/>
      <c r="NCO1314" s="1"/>
      <c r="NCP1314" s="1"/>
      <c r="NCQ1314" s="1"/>
      <c r="NCR1314" s="1"/>
      <c r="NCS1314" s="1"/>
      <c r="NCT1314" s="1"/>
      <c r="NCU1314" s="1"/>
      <c r="NCV1314" s="1"/>
      <c r="NCW1314" s="1"/>
      <c r="NCX1314" s="1"/>
      <c r="NCY1314" s="1"/>
      <c r="NCZ1314" s="1"/>
      <c r="NDA1314" s="1"/>
      <c r="NDB1314" s="1"/>
      <c r="NDC1314" s="1"/>
      <c r="NDD1314" s="1"/>
      <c r="NDE1314" s="1"/>
      <c r="NDF1314" s="1"/>
      <c r="NDG1314" s="1"/>
      <c r="NDH1314" s="1"/>
      <c r="NDI1314" s="1"/>
      <c r="NDJ1314" s="1"/>
      <c r="NDK1314" s="1"/>
      <c r="NDL1314" s="1"/>
      <c r="NDM1314" s="1"/>
      <c r="NDN1314" s="1"/>
      <c r="NDO1314" s="1"/>
      <c r="NDP1314" s="1"/>
      <c r="NDQ1314" s="1"/>
      <c r="NDR1314" s="1"/>
      <c r="NDS1314" s="1"/>
      <c r="NDT1314" s="1"/>
      <c r="NDU1314" s="1"/>
      <c r="NDV1314" s="1"/>
      <c r="NDW1314" s="1"/>
      <c r="NDX1314" s="1"/>
      <c r="NDY1314" s="1"/>
      <c r="NDZ1314" s="1"/>
      <c r="NEA1314" s="1"/>
      <c r="NEB1314" s="1"/>
      <c r="NEC1314" s="1"/>
      <c r="NED1314" s="1"/>
      <c r="NEE1314" s="1"/>
      <c r="NEF1314" s="1"/>
      <c r="NEG1314" s="1"/>
      <c r="NEH1314" s="1"/>
      <c r="NEI1314" s="1"/>
      <c r="NEJ1314" s="1"/>
      <c r="NEK1314" s="1"/>
      <c r="NEL1314" s="1"/>
      <c r="NEM1314" s="1"/>
      <c r="NEN1314" s="1"/>
      <c r="NEO1314" s="1"/>
      <c r="NEP1314" s="1"/>
      <c r="NEQ1314" s="1"/>
      <c r="NER1314" s="1"/>
      <c r="NES1314" s="1"/>
      <c r="NET1314" s="1"/>
      <c r="NEU1314" s="1"/>
      <c r="NEV1314" s="1"/>
      <c r="NEW1314" s="1"/>
      <c r="NEX1314" s="1"/>
      <c r="NEY1314" s="1"/>
      <c r="NEZ1314" s="1"/>
      <c r="NFA1314" s="1"/>
      <c r="NFB1314" s="1"/>
      <c r="NFC1314" s="1"/>
      <c r="NFD1314" s="1"/>
      <c r="NFE1314" s="1"/>
      <c r="NFF1314" s="1"/>
      <c r="NFG1314" s="1"/>
      <c r="NFH1314" s="1"/>
      <c r="NFI1314" s="1"/>
      <c r="NFJ1314" s="1"/>
      <c r="NFK1314" s="1"/>
      <c r="NFL1314" s="1"/>
      <c r="NFM1314" s="1"/>
      <c r="NFN1314" s="1"/>
      <c r="NFO1314" s="1"/>
      <c r="NFP1314" s="1"/>
      <c r="NFQ1314" s="1"/>
      <c r="NFR1314" s="1"/>
      <c r="NFS1314" s="1"/>
      <c r="NFT1314" s="1"/>
      <c r="NFU1314" s="1"/>
      <c r="NFV1314" s="1"/>
      <c r="NFW1314" s="1"/>
      <c r="NFX1314" s="1"/>
      <c r="NFY1314" s="1"/>
      <c r="NFZ1314" s="1"/>
      <c r="NGA1314" s="1"/>
      <c r="NGB1314" s="1"/>
      <c r="NGC1314" s="1"/>
      <c r="NGD1314" s="1"/>
      <c r="NGE1314" s="1"/>
      <c r="NGF1314" s="1"/>
      <c r="NGG1314" s="1"/>
      <c r="NGH1314" s="1"/>
      <c r="NGI1314" s="1"/>
      <c r="NGJ1314" s="1"/>
      <c r="NGK1314" s="1"/>
      <c r="NGL1314" s="1"/>
      <c r="NGM1314" s="1"/>
      <c r="NGN1314" s="1"/>
      <c r="NGO1314" s="1"/>
      <c r="NGP1314" s="1"/>
      <c r="NGQ1314" s="1"/>
      <c r="NGR1314" s="1"/>
      <c r="NGS1314" s="1"/>
      <c r="NGT1314" s="1"/>
      <c r="NGU1314" s="1"/>
      <c r="NGV1314" s="1"/>
      <c r="NGW1314" s="1"/>
      <c r="NGX1314" s="1"/>
      <c r="NGY1314" s="1"/>
      <c r="NGZ1314" s="1"/>
      <c r="NHA1314" s="1"/>
      <c r="NHB1314" s="1"/>
      <c r="NHC1314" s="1"/>
      <c r="NHD1314" s="1"/>
      <c r="NHE1314" s="1"/>
      <c r="NHF1314" s="1"/>
      <c r="NHG1314" s="1"/>
      <c r="NHH1314" s="1"/>
      <c r="NHI1314" s="1"/>
      <c r="NHJ1314" s="1"/>
      <c r="NHK1314" s="1"/>
      <c r="NHL1314" s="1"/>
      <c r="NHM1314" s="1"/>
      <c r="NHN1314" s="1"/>
      <c r="NHO1314" s="1"/>
      <c r="NHP1314" s="1"/>
      <c r="NHQ1314" s="1"/>
      <c r="NHR1314" s="1"/>
      <c r="NHS1314" s="1"/>
      <c r="NHT1314" s="1"/>
      <c r="NHU1314" s="1"/>
      <c r="NHV1314" s="1"/>
      <c r="NHW1314" s="1"/>
      <c r="NHX1314" s="1"/>
      <c r="NHY1314" s="1"/>
      <c r="NHZ1314" s="1"/>
      <c r="NIA1314" s="1"/>
      <c r="NIB1314" s="1"/>
      <c r="NIC1314" s="1"/>
      <c r="NID1314" s="1"/>
      <c r="NIE1314" s="1"/>
      <c r="NIF1314" s="1"/>
      <c r="NIG1314" s="1"/>
      <c r="NIH1314" s="1"/>
      <c r="NII1314" s="1"/>
      <c r="NIJ1314" s="1"/>
      <c r="NIK1314" s="1"/>
      <c r="NIL1314" s="1"/>
      <c r="NIM1314" s="1"/>
      <c r="NIN1314" s="1"/>
      <c r="NIO1314" s="1"/>
      <c r="NIP1314" s="1"/>
      <c r="NIQ1314" s="1"/>
      <c r="NIR1314" s="1"/>
      <c r="NIS1314" s="1"/>
      <c r="NIT1314" s="1"/>
      <c r="NIU1314" s="1"/>
      <c r="NIV1314" s="1"/>
      <c r="NIW1314" s="1"/>
      <c r="NIX1314" s="1"/>
      <c r="NIY1314" s="1"/>
      <c r="NIZ1314" s="1"/>
      <c r="NJA1314" s="1"/>
      <c r="NJB1314" s="1"/>
      <c r="NJC1314" s="1"/>
      <c r="NJD1314" s="1"/>
      <c r="NJE1314" s="1"/>
      <c r="NJF1314" s="1"/>
      <c r="NJG1314" s="1"/>
      <c r="NJH1314" s="1"/>
      <c r="NJI1314" s="1"/>
      <c r="NJJ1314" s="1"/>
      <c r="NJK1314" s="1"/>
      <c r="NJL1314" s="1"/>
      <c r="NJM1314" s="1"/>
      <c r="NJN1314" s="1"/>
      <c r="NJO1314" s="1"/>
      <c r="NJP1314" s="1"/>
      <c r="NJQ1314" s="1"/>
      <c r="NJR1314" s="1"/>
      <c r="NJS1314" s="1"/>
      <c r="NJT1314" s="1"/>
      <c r="NJU1314" s="1"/>
      <c r="NJV1314" s="1"/>
      <c r="NJW1314" s="1"/>
      <c r="NJX1314" s="1"/>
      <c r="NJY1314" s="1"/>
      <c r="NJZ1314" s="1"/>
      <c r="NKA1314" s="1"/>
      <c r="NKB1314" s="1"/>
      <c r="NKC1314" s="1"/>
      <c r="NKD1314" s="1"/>
      <c r="NKE1314" s="1"/>
      <c r="NKF1314" s="1"/>
      <c r="NKG1314" s="1"/>
      <c r="NKH1314" s="1"/>
      <c r="NKI1314" s="1"/>
      <c r="NKJ1314" s="1"/>
      <c r="NKK1314" s="1"/>
      <c r="NKL1314" s="1"/>
      <c r="NKM1314" s="1"/>
      <c r="NKN1314" s="1"/>
      <c r="NKO1314" s="1"/>
      <c r="NKP1314" s="1"/>
      <c r="NKQ1314" s="1"/>
      <c r="NKR1314" s="1"/>
      <c r="NKS1314" s="1"/>
      <c r="NKT1314" s="1"/>
      <c r="NKU1314" s="1"/>
      <c r="NKV1314" s="1"/>
      <c r="NKW1314" s="1"/>
      <c r="NKX1314" s="1"/>
      <c r="NKY1314" s="1"/>
      <c r="NKZ1314" s="1"/>
      <c r="NLA1314" s="1"/>
      <c r="NLB1314" s="1"/>
      <c r="NLC1314" s="1"/>
      <c r="NLD1314" s="1"/>
      <c r="NLE1314" s="1"/>
      <c r="NLF1314" s="1"/>
      <c r="NLG1314" s="1"/>
      <c r="NLH1314" s="1"/>
      <c r="NLI1314" s="1"/>
      <c r="NLJ1314" s="1"/>
      <c r="NLK1314" s="1"/>
      <c r="NLL1314" s="1"/>
      <c r="NLM1314" s="1"/>
      <c r="NLN1314" s="1"/>
      <c r="NLO1314" s="1"/>
      <c r="NLP1314" s="1"/>
      <c r="NLQ1314" s="1"/>
      <c r="NLR1314" s="1"/>
      <c r="NLS1314" s="1"/>
      <c r="NLT1314" s="1"/>
      <c r="NLU1314" s="1"/>
      <c r="NLV1314" s="1"/>
      <c r="NLW1314" s="1"/>
      <c r="NLX1314" s="1"/>
      <c r="NLY1314" s="1"/>
      <c r="NLZ1314" s="1"/>
      <c r="NMA1314" s="1"/>
      <c r="NMB1314" s="1"/>
      <c r="NMC1314" s="1"/>
      <c r="NMD1314" s="1"/>
      <c r="NME1314" s="1"/>
      <c r="NMF1314" s="1"/>
      <c r="NMG1314" s="1"/>
      <c r="NMH1314" s="1"/>
      <c r="NMI1314" s="1"/>
      <c r="NMJ1314" s="1"/>
      <c r="NMK1314" s="1"/>
      <c r="NML1314" s="1"/>
      <c r="NMM1314" s="1"/>
      <c r="NMN1314" s="1"/>
      <c r="NMO1314" s="1"/>
      <c r="NMP1314" s="1"/>
      <c r="NMQ1314" s="1"/>
      <c r="NMR1314" s="1"/>
      <c r="NMS1314" s="1"/>
      <c r="NMT1314" s="1"/>
      <c r="NMU1314" s="1"/>
      <c r="NMV1314" s="1"/>
      <c r="NMW1314" s="1"/>
      <c r="NMX1314" s="1"/>
      <c r="NMY1314" s="1"/>
      <c r="NMZ1314" s="1"/>
      <c r="NNA1314" s="1"/>
      <c r="NNB1314" s="1"/>
      <c r="NNC1314" s="1"/>
      <c r="NND1314" s="1"/>
      <c r="NNE1314" s="1"/>
      <c r="NNF1314" s="1"/>
      <c r="NNG1314" s="1"/>
      <c r="NNH1314" s="1"/>
      <c r="NNI1314" s="1"/>
      <c r="NNJ1314" s="1"/>
      <c r="NNK1314" s="1"/>
      <c r="NNL1314" s="1"/>
      <c r="NNM1314" s="1"/>
      <c r="NNN1314" s="1"/>
      <c r="NNO1314" s="1"/>
      <c r="NNP1314" s="1"/>
      <c r="NNQ1314" s="1"/>
      <c r="NNR1314" s="1"/>
      <c r="NNS1314" s="1"/>
      <c r="NNT1314" s="1"/>
      <c r="NNU1314" s="1"/>
      <c r="NNV1314" s="1"/>
      <c r="NNW1314" s="1"/>
      <c r="NNX1314" s="1"/>
      <c r="NNY1314" s="1"/>
      <c r="NNZ1314" s="1"/>
      <c r="NOA1314" s="1"/>
      <c r="NOB1314" s="1"/>
      <c r="NOC1314" s="1"/>
      <c r="NOD1314" s="1"/>
      <c r="NOE1314" s="1"/>
      <c r="NOF1314" s="1"/>
      <c r="NOG1314" s="1"/>
      <c r="NOH1314" s="1"/>
      <c r="NOI1314" s="1"/>
      <c r="NOJ1314" s="1"/>
      <c r="NOK1314" s="1"/>
      <c r="NOL1314" s="1"/>
      <c r="NOM1314" s="1"/>
      <c r="NON1314" s="1"/>
      <c r="NOO1314" s="1"/>
      <c r="NOP1314" s="1"/>
      <c r="NOQ1314" s="1"/>
      <c r="NOR1314" s="1"/>
      <c r="NOS1314" s="1"/>
      <c r="NOT1314" s="1"/>
      <c r="NOU1314" s="1"/>
      <c r="NOV1314" s="1"/>
      <c r="NOW1314" s="1"/>
      <c r="NOX1314" s="1"/>
      <c r="NOY1314" s="1"/>
      <c r="NOZ1314" s="1"/>
      <c r="NPA1314" s="1"/>
      <c r="NPB1314" s="1"/>
      <c r="NPC1314" s="1"/>
      <c r="NPD1314" s="1"/>
      <c r="NPE1314" s="1"/>
      <c r="NPF1314" s="1"/>
      <c r="NPG1314" s="1"/>
      <c r="NPH1314" s="1"/>
      <c r="NPI1314" s="1"/>
      <c r="NPJ1314" s="1"/>
      <c r="NPK1314" s="1"/>
      <c r="NPL1314" s="1"/>
      <c r="NPM1314" s="1"/>
      <c r="NPN1314" s="1"/>
      <c r="NPO1314" s="1"/>
      <c r="NPP1314" s="1"/>
      <c r="NPQ1314" s="1"/>
      <c r="NPR1314" s="1"/>
      <c r="NPS1314" s="1"/>
      <c r="NPT1314" s="1"/>
      <c r="NPU1314" s="1"/>
      <c r="NPV1314" s="1"/>
      <c r="NPW1314" s="1"/>
      <c r="NPX1314" s="1"/>
      <c r="NPY1314" s="1"/>
      <c r="NPZ1314" s="1"/>
      <c r="NQA1314" s="1"/>
      <c r="NQB1314" s="1"/>
      <c r="NQC1314" s="1"/>
      <c r="NQD1314" s="1"/>
      <c r="NQE1314" s="1"/>
      <c r="NQF1314" s="1"/>
      <c r="NQG1314" s="1"/>
      <c r="NQH1314" s="1"/>
      <c r="NQI1314" s="1"/>
      <c r="NQJ1314" s="1"/>
      <c r="NQK1314" s="1"/>
      <c r="NQL1314" s="1"/>
      <c r="NQM1314" s="1"/>
      <c r="NQN1314" s="1"/>
      <c r="NQO1314" s="1"/>
      <c r="NQP1314" s="1"/>
      <c r="NQQ1314" s="1"/>
      <c r="NQR1314" s="1"/>
      <c r="NQS1314" s="1"/>
      <c r="NQT1314" s="1"/>
      <c r="NQU1314" s="1"/>
      <c r="NQV1314" s="1"/>
      <c r="NQW1314" s="1"/>
      <c r="NQX1314" s="1"/>
      <c r="NQY1314" s="1"/>
      <c r="NQZ1314" s="1"/>
      <c r="NRA1314" s="1"/>
      <c r="NRB1314" s="1"/>
      <c r="NRC1314" s="1"/>
      <c r="NRD1314" s="1"/>
      <c r="NRE1314" s="1"/>
      <c r="NRF1314" s="1"/>
      <c r="NRG1314" s="1"/>
      <c r="NRH1314" s="1"/>
      <c r="NRI1314" s="1"/>
      <c r="NRJ1314" s="1"/>
      <c r="NRK1314" s="1"/>
      <c r="NRL1314" s="1"/>
      <c r="NRM1314" s="1"/>
      <c r="NRN1314" s="1"/>
      <c r="NRO1314" s="1"/>
      <c r="NRP1314" s="1"/>
      <c r="NRQ1314" s="1"/>
      <c r="NRR1314" s="1"/>
      <c r="NRS1314" s="1"/>
      <c r="NRT1314" s="1"/>
      <c r="NRU1314" s="1"/>
      <c r="NRV1314" s="1"/>
      <c r="NRW1314" s="1"/>
      <c r="NRX1314" s="1"/>
      <c r="NRY1314" s="1"/>
      <c r="NRZ1314" s="1"/>
      <c r="NSA1314" s="1"/>
      <c r="NSB1314" s="1"/>
      <c r="NSC1314" s="1"/>
      <c r="NSD1314" s="1"/>
      <c r="NSE1314" s="1"/>
      <c r="NSF1314" s="1"/>
      <c r="NSG1314" s="1"/>
      <c r="NSH1314" s="1"/>
      <c r="NSI1314" s="1"/>
      <c r="NSJ1314" s="1"/>
      <c r="NSK1314" s="1"/>
      <c r="NSL1314" s="1"/>
      <c r="NSM1314" s="1"/>
      <c r="NSN1314" s="1"/>
      <c r="NSO1314" s="1"/>
      <c r="NSP1314" s="1"/>
      <c r="NSQ1314" s="1"/>
      <c r="NSR1314" s="1"/>
      <c r="NSS1314" s="1"/>
      <c r="NST1314" s="1"/>
      <c r="NSU1314" s="1"/>
      <c r="NSV1314" s="1"/>
      <c r="NSW1314" s="1"/>
      <c r="NSX1314" s="1"/>
      <c r="NSY1314" s="1"/>
      <c r="NSZ1314" s="1"/>
      <c r="NTA1314" s="1"/>
      <c r="NTB1314" s="1"/>
      <c r="NTC1314" s="1"/>
      <c r="NTD1314" s="1"/>
      <c r="NTE1314" s="1"/>
      <c r="NTF1314" s="1"/>
      <c r="NTG1314" s="1"/>
      <c r="NTH1314" s="1"/>
      <c r="NTI1314" s="1"/>
      <c r="NTJ1314" s="1"/>
      <c r="NTK1314" s="1"/>
      <c r="NTL1314" s="1"/>
      <c r="NTM1314" s="1"/>
      <c r="NTN1314" s="1"/>
      <c r="NTO1314" s="1"/>
      <c r="NTP1314" s="1"/>
      <c r="NTQ1314" s="1"/>
      <c r="NTR1314" s="1"/>
      <c r="NTS1314" s="1"/>
      <c r="NTT1314" s="1"/>
      <c r="NTU1314" s="1"/>
      <c r="NTV1314" s="1"/>
      <c r="NTW1314" s="1"/>
      <c r="NTX1314" s="1"/>
      <c r="NTY1314" s="1"/>
      <c r="NTZ1314" s="1"/>
      <c r="NUA1314" s="1"/>
      <c r="NUB1314" s="1"/>
      <c r="NUC1314" s="1"/>
      <c r="NUD1314" s="1"/>
      <c r="NUE1314" s="1"/>
      <c r="NUF1314" s="1"/>
      <c r="NUG1314" s="1"/>
      <c r="NUH1314" s="1"/>
      <c r="NUI1314" s="1"/>
      <c r="NUJ1314" s="1"/>
      <c r="NUK1314" s="1"/>
      <c r="NUL1314" s="1"/>
      <c r="NUM1314" s="1"/>
      <c r="NUN1314" s="1"/>
      <c r="NUO1314" s="1"/>
      <c r="NUP1314" s="1"/>
      <c r="NUQ1314" s="1"/>
      <c r="NUR1314" s="1"/>
      <c r="NUS1314" s="1"/>
      <c r="NUT1314" s="1"/>
      <c r="NUU1314" s="1"/>
      <c r="NUV1314" s="1"/>
      <c r="NUW1314" s="1"/>
      <c r="NUX1314" s="1"/>
      <c r="NUY1314" s="1"/>
      <c r="NUZ1314" s="1"/>
      <c r="NVA1314" s="1"/>
      <c r="NVB1314" s="1"/>
      <c r="NVC1314" s="1"/>
      <c r="NVD1314" s="1"/>
      <c r="NVE1314" s="1"/>
      <c r="NVF1314" s="1"/>
      <c r="NVG1314" s="1"/>
      <c r="NVH1314" s="1"/>
      <c r="NVI1314" s="1"/>
      <c r="NVJ1314" s="1"/>
      <c r="NVK1314" s="1"/>
      <c r="NVL1314" s="1"/>
      <c r="NVM1314" s="1"/>
      <c r="NVN1314" s="1"/>
      <c r="NVO1314" s="1"/>
      <c r="NVP1314" s="1"/>
      <c r="NVQ1314" s="1"/>
      <c r="NVR1314" s="1"/>
      <c r="NVS1314" s="1"/>
      <c r="NVT1314" s="1"/>
      <c r="NVU1314" s="1"/>
      <c r="NVV1314" s="1"/>
      <c r="NVW1314" s="1"/>
      <c r="NVX1314" s="1"/>
      <c r="NVY1314" s="1"/>
      <c r="NVZ1314" s="1"/>
      <c r="NWA1314" s="1"/>
      <c r="NWB1314" s="1"/>
      <c r="NWC1314" s="1"/>
      <c r="NWD1314" s="1"/>
      <c r="NWE1314" s="1"/>
      <c r="NWF1314" s="1"/>
      <c r="NWG1314" s="1"/>
      <c r="NWH1314" s="1"/>
      <c r="NWI1314" s="1"/>
      <c r="NWJ1314" s="1"/>
      <c r="NWK1314" s="1"/>
      <c r="NWL1314" s="1"/>
      <c r="NWM1314" s="1"/>
      <c r="NWN1314" s="1"/>
      <c r="NWO1314" s="1"/>
      <c r="NWP1314" s="1"/>
      <c r="NWQ1314" s="1"/>
      <c r="NWR1314" s="1"/>
      <c r="NWS1314" s="1"/>
      <c r="NWT1314" s="1"/>
      <c r="NWU1314" s="1"/>
      <c r="NWV1314" s="1"/>
      <c r="NWW1314" s="1"/>
      <c r="NWX1314" s="1"/>
      <c r="NWY1314" s="1"/>
      <c r="NWZ1314" s="1"/>
      <c r="NXA1314" s="1"/>
      <c r="NXB1314" s="1"/>
      <c r="NXC1314" s="1"/>
      <c r="NXD1314" s="1"/>
      <c r="NXE1314" s="1"/>
      <c r="NXF1314" s="1"/>
      <c r="NXG1314" s="1"/>
      <c r="NXH1314" s="1"/>
      <c r="NXI1314" s="1"/>
      <c r="NXJ1314" s="1"/>
      <c r="NXK1314" s="1"/>
      <c r="NXL1314" s="1"/>
      <c r="NXM1314" s="1"/>
      <c r="NXN1314" s="1"/>
      <c r="NXO1314" s="1"/>
      <c r="NXP1314" s="1"/>
      <c r="NXQ1314" s="1"/>
      <c r="NXR1314" s="1"/>
      <c r="NXS1314" s="1"/>
      <c r="NXT1314" s="1"/>
      <c r="NXU1314" s="1"/>
      <c r="NXV1314" s="1"/>
      <c r="NXW1314" s="1"/>
      <c r="NXX1314" s="1"/>
      <c r="NXY1314" s="1"/>
      <c r="NXZ1314" s="1"/>
      <c r="NYA1314" s="1"/>
      <c r="NYB1314" s="1"/>
      <c r="NYC1314" s="1"/>
      <c r="NYD1314" s="1"/>
      <c r="NYE1314" s="1"/>
      <c r="NYF1314" s="1"/>
      <c r="NYG1314" s="1"/>
      <c r="NYH1314" s="1"/>
      <c r="NYI1314" s="1"/>
      <c r="NYJ1314" s="1"/>
      <c r="NYK1314" s="1"/>
      <c r="NYL1314" s="1"/>
      <c r="NYM1314" s="1"/>
      <c r="NYN1314" s="1"/>
      <c r="NYO1314" s="1"/>
      <c r="NYP1314" s="1"/>
      <c r="NYQ1314" s="1"/>
      <c r="NYR1314" s="1"/>
      <c r="NYS1314" s="1"/>
      <c r="NYT1314" s="1"/>
      <c r="NYU1314" s="1"/>
      <c r="NYV1314" s="1"/>
      <c r="NYW1314" s="1"/>
      <c r="NYX1314" s="1"/>
      <c r="NYY1314" s="1"/>
      <c r="NYZ1314" s="1"/>
      <c r="NZA1314" s="1"/>
      <c r="NZB1314" s="1"/>
      <c r="NZC1314" s="1"/>
      <c r="NZD1314" s="1"/>
      <c r="NZE1314" s="1"/>
      <c r="NZF1314" s="1"/>
      <c r="NZG1314" s="1"/>
      <c r="NZH1314" s="1"/>
      <c r="NZI1314" s="1"/>
      <c r="NZJ1314" s="1"/>
      <c r="NZK1314" s="1"/>
      <c r="NZL1314" s="1"/>
      <c r="NZM1314" s="1"/>
      <c r="NZN1314" s="1"/>
      <c r="NZO1314" s="1"/>
      <c r="NZP1314" s="1"/>
      <c r="NZQ1314" s="1"/>
      <c r="NZR1314" s="1"/>
      <c r="NZS1314" s="1"/>
      <c r="NZT1314" s="1"/>
      <c r="NZU1314" s="1"/>
      <c r="NZV1314" s="1"/>
      <c r="NZW1314" s="1"/>
      <c r="NZX1314" s="1"/>
      <c r="NZY1314" s="1"/>
      <c r="NZZ1314" s="1"/>
      <c r="OAA1314" s="1"/>
      <c r="OAB1314" s="1"/>
      <c r="OAC1314" s="1"/>
      <c r="OAD1314" s="1"/>
      <c r="OAE1314" s="1"/>
      <c r="OAF1314" s="1"/>
      <c r="OAG1314" s="1"/>
      <c r="OAH1314" s="1"/>
      <c r="OAI1314" s="1"/>
      <c r="OAJ1314" s="1"/>
      <c r="OAK1314" s="1"/>
      <c r="OAL1314" s="1"/>
      <c r="OAM1314" s="1"/>
      <c r="OAN1314" s="1"/>
      <c r="OAO1314" s="1"/>
      <c r="OAP1314" s="1"/>
      <c r="OAQ1314" s="1"/>
      <c r="OAR1314" s="1"/>
      <c r="OAS1314" s="1"/>
      <c r="OAT1314" s="1"/>
      <c r="OAU1314" s="1"/>
      <c r="OAV1314" s="1"/>
      <c r="OAW1314" s="1"/>
      <c r="OAX1314" s="1"/>
      <c r="OAY1314" s="1"/>
      <c r="OAZ1314" s="1"/>
      <c r="OBA1314" s="1"/>
      <c r="OBB1314" s="1"/>
      <c r="OBC1314" s="1"/>
      <c r="OBD1314" s="1"/>
      <c r="OBE1314" s="1"/>
      <c r="OBF1314" s="1"/>
      <c r="OBG1314" s="1"/>
      <c r="OBH1314" s="1"/>
      <c r="OBI1314" s="1"/>
      <c r="OBJ1314" s="1"/>
      <c r="OBK1314" s="1"/>
      <c r="OBL1314" s="1"/>
      <c r="OBM1314" s="1"/>
      <c r="OBN1314" s="1"/>
      <c r="OBO1314" s="1"/>
      <c r="OBP1314" s="1"/>
      <c r="OBQ1314" s="1"/>
      <c r="OBR1314" s="1"/>
      <c r="OBS1314" s="1"/>
      <c r="OBT1314" s="1"/>
      <c r="OBU1314" s="1"/>
      <c r="OBV1314" s="1"/>
      <c r="OBW1314" s="1"/>
      <c r="OBX1314" s="1"/>
      <c r="OBY1314" s="1"/>
      <c r="OBZ1314" s="1"/>
      <c r="OCA1314" s="1"/>
      <c r="OCB1314" s="1"/>
      <c r="OCC1314" s="1"/>
      <c r="OCD1314" s="1"/>
      <c r="OCE1314" s="1"/>
      <c r="OCF1314" s="1"/>
      <c r="OCG1314" s="1"/>
      <c r="OCH1314" s="1"/>
      <c r="OCI1314" s="1"/>
      <c r="OCJ1314" s="1"/>
      <c r="OCK1314" s="1"/>
      <c r="OCL1314" s="1"/>
      <c r="OCM1314" s="1"/>
      <c r="OCN1314" s="1"/>
      <c r="OCO1314" s="1"/>
      <c r="OCP1314" s="1"/>
      <c r="OCQ1314" s="1"/>
      <c r="OCR1314" s="1"/>
      <c r="OCS1314" s="1"/>
      <c r="OCT1314" s="1"/>
      <c r="OCU1314" s="1"/>
      <c r="OCV1314" s="1"/>
      <c r="OCW1314" s="1"/>
      <c r="OCX1314" s="1"/>
      <c r="OCY1314" s="1"/>
      <c r="OCZ1314" s="1"/>
      <c r="ODA1314" s="1"/>
      <c r="ODB1314" s="1"/>
      <c r="ODC1314" s="1"/>
      <c r="ODD1314" s="1"/>
      <c r="ODE1314" s="1"/>
      <c r="ODF1314" s="1"/>
      <c r="ODG1314" s="1"/>
      <c r="ODH1314" s="1"/>
      <c r="ODI1314" s="1"/>
      <c r="ODJ1314" s="1"/>
      <c r="ODK1314" s="1"/>
      <c r="ODL1314" s="1"/>
      <c r="ODM1314" s="1"/>
      <c r="ODN1314" s="1"/>
      <c r="ODO1314" s="1"/>
      <c r="ODP1314" s="1"/>
      <c r="ODQ1314" s="1"/>
      <c r="ODR1314" s="1"/>
      <c r="ODS1314" s="1"/>
      <c r="ODT1314" s="1"/>
      <c r="ODU1314" s="1"/>
      <c r="ODV1314" s="1"/>
      <c r="ODW1314" s="1"/>
      <c r="ODX1314" s="1"/>
      <c r="ODY1314" s="1"/>
      <c r="ODZ1314" s="1"/>
      <c r="OEA1314" s="1"/>
      <c r="OEB1314" s="1"/>
      <c r="OEC1314" s="1"/>
      <c r="OED1314" s="1"/>
      <c r="OEE1314" s="1"/>
      <c r="OEF1314" s="1"/>
      <c r="OEG1314" s="1"/>
      <c r="OEH1314" s="1"/>
      <c r="OEI1314" s="1"/>
      <c r="OEJ1314" s="1"/>
      <c r="OEK1314" s="1"/>
      <c r="OEL1314" s="1"/>
      <c r="OEM1314" s="1"/>
      <c r="OEN1314" s="1"/>
      <c r="OEO1314" s="1"/>
      <c r="OEP1314" s="1"/>
      <c r="OEQ1314" s="1"/>
      <c r="OER1314" s="1"/>
      <c r="OES1314" s="1"/>
      <c r="OET1314" s="1"/>
      <c r="OEU1314" s="1"/>
      <c r="OEV1314" s="1"/>
      <c r="OEW1314" s="1"/>
      <c r="OEX1314" s="1"/>
      <c r="OEY1314" s="1"/>
      <c r="OEZ1314" s="1"/>
      <c r="OFA1314" s="1"/>
      <c r="OFB1314" s="1"/>
      <c r="OFC1314" s="1"/>
      <c r="OFD1314" s="1"/>
      <c r="OFE1314" s="1"/>
      <c r="OFF1314" s="1"/>
      <c r="OFG1314" s="1"/>
      <c r="OFH1314" s="1"/>
      <c r="OFI1314" s="1"/>
      <c r="OFJ1314" s="1"/>
      <c r="OFK1314" s="1"/>
      <c r="OFL1314" s="1"/>
      <c r="OFM1314" s="1"/>
      <c r="OFN1314" s="1"/>
      <c r="OFO1314" s="1"/>
      <c r="OFP1314" s="1"/>
      <c r="OFQ1314" s="1"/>
      <c r="OFR1314" s="1"/>
      <c r="OFS1314" s="1"/>
      <c r="OFT1314" s="1"/>
      <c r="OFU1314" s="1"/>
      <c r="OFV1314" s="1"/>
      <c r="OFW1314" s="1"/>
      <c r="OFX1314" s="1"/>
      <c r="OFY1314" s="1"/>
      <c r="OFZ1314" s="1"/>
      <c r="OGA1314" s="1"/>
      <c r="OGB1314" s="1"/>
      <c r="OGC1314" s="1"/>
      <c r="OGD1314" s="1"/>
      <c r="OGE1314" s="1"/>
      <c r="OGF1314" s="1"/>
      <c r="OGG1314" s="1"/>
      <c r="OGH1314" s="1"/>
      <c r="OGI1314" s="1"/>
      <c r="OGJ1314" s="1"/>
      <c r="OGK1314" s="1"/>
      <c r="OGL1314" s="1"/>
      <c r="OGM1314" s="1"/>
      <c r="OGN1314" s="1"/>
      <c r="OGO1314" s="1"/>
      <c r="OGP1314" s="1"/>
      <c r="OGQ1314" s="1"/>
      <c r="OGR1314" s="1"/>
      <c r="OGS1314" s="1"/>
      <c r="OGT1314" s="1"/>
      <c r="OGU1314" s="1"/>
      <c r="OGV1314" s="1"/>
      <c r="OGW1314" s="1"/>
      <c r="OGX1314" s="1"/>
      <c r="OGY1314" s="1"/>
      <c r="OGZ1314" s="1"/>
      <c r="OHA1314" s="1"/>
      <c r="OHB1314" s="1"/>
      <c r="OHC1314" s="1"/>
      <c r="OHD1314" s="1"/>
      <c r="OHE1314" s="1"/>
      <c r="OHF1314" s="1"/>
      <c r="OHG1314" s="1"/>
      <c r="OHH1314" s="1"/>
      <c r="OHI1314" s="1"/>
      <c r="OHJ1314" s="1"/>
      <c r="OHK1314" s="1"/>
      <c r="OHL1314" s="1"/>
      <c r="OHM1314" s="1"/>
      <c r="OHN1314" s="1"/>
      <c r="OHO1314" s="1"/>
      <c r="OHP1314" s="1"/>
      <c r="OHQ1314" s="1"/>
      <c r="OHR1314" s="1"/>
      <c r="OHS1314" s="1"/>
      <c r="OHT1314" s="1"/>
      <c r="OHU1314" s="1"/>
      <c r="OHV1314" s="1"/>
      <c r="OHW1314" s="1"/>
      <c r="OHX1314" s="1"/>
      <c r="OHY1314" s="1"/>
      <c r="OHZ1314" s="1"/>
      <c r="OIA1314" s="1"/>
      <c r="OIB1314" s="1"/>
      <c r="OIC1314" s="1"/>
      <c r="OID1314" s="1"/>
      <c r="OIE1314" s="1"/>
      <c r="OIF1314" s="1"/>
      <c r="OIG1314" s="1"/>
      <c r="OIH1314" s="1"/>
      <c r="OII1314" s="1"/>
      <c r="OIJ1314" s="1"/>
      <c r="OIK1314" s="1"/>
      <c r="OIL1314" s="1"/>
      <c r="OIM1314" s="1"/>
      <c r="OIN1314" s="1"/>
      <c r="OIO1314" s="1"/>
      <c r="OIP1314" s="1"/>
      <c r="OIQ1314" s="1"/>
      <c r="OIR1314" s="1"/>
      <c r="OIS1314" s="1"/>
      <c r="OIT1314" s="1"/>
      <c r="OIU1314" s="1"/>
      <c r="OIV1314" s="1"/>
      <c r="OIW1314" s="1"/>
      <c r="OIX1314" s="1"/>
      <c r="OIY1314" s="1"/>
      <c r="OIZ1314" s="1"/>
      <c r="OJA1314" s="1"/>
      <c r="OJB1314" s="1"/>
      <c r="OJC1314" s="1"/>
      <c r="OJD1314" s="1"/>
      <c r="OJE1314" s="1"/>
      <c r="OJF1314" s="1"/>
      <c r="OJG1314" s="1"/>
      <c r="OJH1314" s="1"/>
      <c r="OJI1314" s="1"/>
      <c r="OJJ1314" s="1"/>
      <c r="OJK1314" s="1"/>
      <c r="OJL1314" s="1"/>
      <c r="OJM1314" s="1"/>
      <c r="OJN1314" s="1"/>
      <c r="OJO1314" s="1"/>
      <c r="OJP1314" s="1"/>
      <c r="OJQ1314" s="1"/>
      <c r="OJR1314" s="1"/>
      <c r="OJS1314" s="1"/>
      <c r="OJT1314" s="1"/>
      <c r="OJU1314" s="1"/>
      <c r="OJV1314" s="1"/>
      <c r="OJW1314" s="1"/>
      <c r="OJX1314" s="1"/>
      <c r="OJY1314" s="1"/>
      <c r="OJZ1314" s="1"/>
      <c r="OKA1314" s="1"/>
      <c r="OKB1314" s="1"/>
      <c r="OKC1314" s="1"/>
      <c r="OKD1314" s="1"/>
      <c r="OKE1314" s="1"/>
      <c r="OKF1314" s="1"/>
      <c r="OKG1314" s="1"/>
      <c r="OKH1314" s="1"/>
      <c r="OKI1314" s="1"/>
      <c r="OKJ1314" s="1"/>
      <c r="OKK1314" s="1"/>
      <c r="OKL1314" s="1"/>
      <c r="OKM1314" s="1"/>
      <c r="OKN1314" s="1"/>
      <c r="OKO1314" s="1"/>
      <c r="OKP1314" s="1"/>
      <c r="OKQ1314" s="1"/>
      <c r="OKR1314" s="1"/>
      <c r="OKS1314" s="1"/>
      <c r="OKT1314" s="1"/>
      <c r="OKU1314" s="1"/>
      <c r="OKV1314" s="1"/>
      <c r="OKW1314" s="1"/>
      <c r="OKX1314" s="1"/>
      <c r="OKY1314" s="1"/>
      <c r="OKZ1314" s="1"/>
      <c r="OLA1314" s="1"/>
      <c r="OLB1314" s="1"/>
      <c r="OLC1314" s="1"/>
      <c r="OLD1314" s="1"/>
      <c r="OLE1314" s="1"/>
      <c r="OLF1314" s="1"/>
      <c r="OLG1314" s="1"/>
      <c r="OLH1314" s="1"/>
      <c r="OLI1314" s="1"/>
      <c r="OLJ1314" s="1"/>
      <c r="OLK1314" s="1"/>
      <c r="OLL1314" s="1"/>
      <c r="OLM1314" s="1"/>
      <c r="OLN1314" s="1"/>
      <c r="OLO1314" s="1"/>
      <c r="OLP1314" s="1"/>
      <c r="OLQ1314" s="1"/>
      <c r="OLR1314" s="1"/>
      <c r="OLS1314" s="1"/>
      <c r="OLT1314" s="1"/>
      <c r="OLU1314" s="1"/>
      <c r="OLV1314" s="1"/>
      <c r="OLW1314" s="1"/>
      <c r="OLX1314" s="1"/>
      <c r="OLY1314" s="1"/>
      <c r="OLZ1314" s="1"/>
      <c r="OMA1314" s="1"/>
      <c r="OMB1314" s="1"/>
      <c r="OMC1314" s="1"/>
      <c r="OMD1314" s="1"/>
      <c r="OME1314" s="1"/>
      <c r="OMF1314" s="1"/>
      <c r="OMG1314" s="1"/>
      <c r="OMH1314" s="1"/>
      <c r="OMI1314" s="1"/>
      <c r="OMJ1314" s="1"/>
      <c r="OMK1314" s="1"/>
      <c r="OML1314" s="1"/>
      <c r="OMM1314" s="1"/>
      <c r="OMN1314" s="1"/>
      <c r="OMO1314" s="1"/>
      <c r="OMP1314" s="1"/>
      <c r="OMQ1314" s="1"/>
      <c r="OMR1314" s="1"/>
      <c r="OMS1314" s="1"/>
      <c r="OMT1314" s="1"/>
      <c r="OMU1314" s="1"/>
      <c r="OMV1314" s="1"/>
      <c r="OMW1314" s="1"/>
      <c r="OMX1314" s="1"/>
      <c r="OMY1314" s="1"/>
      <c r="OMZ1314" s="1"/>
      <c r="ONA1314" s="1"/>
      <c r="ONB1314" s="1"/>
      <c r="ONC1314" s="1"/>
      <c r="OND1314" s="1"/>
      <c r="ONE1314" s="1"/>
      <c r="ONF1314" s="1"/>
      <c r="ONG1314" s="1"/>
      <c r="ONH1314" s="1"/>
      <c r="ONI1314" s="1"/>
      <c r="ONJ1314" s="1"/>
      <c r="ONK1314" s="1"/>
      <c r="ONL1314" s="1"/>
      <c r="ONM1314" s="1"/>
      <c r="ONN1314" s="1"/>
      <c r="ONO1314" s="1"/>
      <c r="ONP1314" s="1"/>
      <c r="ONQ1314" s="1"/>
      <c r="ONR1314" s="1"/>
      <c r="ONS1314" s="1"/>
      <c r="ONT1314" s="1"/>
      <c r="ONU1314" s="1"/>
      <c r="ONV1314" s="1"/>
      <c r="ONW1314" s="1"/>
      <c r="ONX1314" s="1"/>
      <c r="ONY1314" s="1"/>
      <c r="ONZ1314" s="1"/>
      <c r="OOA1314" s="1"/>
      <c r="OOB1314" s="1"/>
      <c r="OOC1314" s="1"/>
      <c r="OOD1314" s="1"/>
      <c r="OOE1314" s="1"/>
      <c r="OOF1314" s="1"/>
      <c r="OOG1314" s="1"/>
      <c r="OOH1314" s="1"/>
      <c r="OOI1314" s="1"/>
      <c r="OOJ1314" s="1"/>
      <c r="OOK1314" s="1"/>
      <c r="OOL1314" s="1"/>
      <c r="OOM1314" s="1"/>
      <c r="OON1314" s="1"/>
      <c r="OOO1314" s="1"/>
      <c r="OOP1314" s="1"/>
      <c r="OOQ1314" s="1"/>
      <c r="OOR1314" s="1"/>
      <c r="OOS1314" s="1"/>
      <c r="OOT1314" s="1"/>
      <c r="OOU1314" s="1"/>
      <c r="OOV1314" s="1"/>
      <c r="OOW1314" s="1"/>
      <c r="OOX1314" s="1"/>
      <c r="OOY1314" s="1"/>
      <c r="OOZ1314" s="1"/>
      <c r="OPA1314" s="1"/>
      <c r="OPB1314" s="1"/>
      <c r="OPC1314" s="1"/>
      <c r="OPD1314" s="1"/>
      <c r="OPE1314" s="1"/>
      <c r="OPF1314" s="1"/>
      <c r="OPG1314" s="1"/>
      <c r="OPH1314" s="1"/>
      <c r="OPI1314" s="1"/>
      <c r="OPJ1314" s="1"/>
      <c r="OPK1314" s="1"/>
      <c r="OPL1314" s="1"/>
      <c r="OPM1314" s="1"/>
      <c r="OPN1314" s="1"/>
      <c r="OPO1314" s="1"/>
      <c r="OPP1314" s="1"/>
      <c r="OPQ1314" s="1"/>
      <c r="OPR1314" s="1"/>
      <c r="OPS1314" s="1"/>
      <c r="OPT1314" s="1"/>
      <c r="OPU1314" s="1"/>
      <c r="OPV1314" s="1"/>
      <c r="OPW1314" s="1"/>
      <c r="OPX1314" s="1"/>
      <c r="OPY1314" s="1"/>
      <c r="OPZ1314" s="1"/>
      <c r="OQA1314" s="1"/>
      <c r="OQB1314" s="1"/>
      <c r="OQC1314" s="1"/>
      <c r="OQD1314" s="1"/>
      <c r="OQE1314" s="1"/>
      <c r="OQF1314" s="1"/>
      <c r="OQG1314" s="1"/>
      <c r="OQH1314" s="1"/>
      <c r="OQI1314" s="1"/>
      <c r="OQJ1314" s="1"/>
      <c r="OQK1314" s="1"/>
      <c r="OQL1314" s="1"/>
      <c r="OQM1314" s="1"/>
      <c r="OQN1314" s="1"/>
      <c r="OQO1314" s="1"/>
      <c r="OQP1314" s="1"/>
      <c r="OQQ1314" s="1"/>
      <c r="OQR1314" s="1"/>
      <c r="OQS1314" s="1"/>
      <c r="OQT1314" s="1"/>
      <c r="OQU1314" s="1"/>
      <c r="OQV1314" s="1"/>
      <c r="OQW1314" s="1"/>
      <c r="OQX1314" s="1"/>
      <c r="OQY1314" s="1"/>
      <c r="OQZ1314" s="1"/>
      <c r="ORA1314" s="1"/>
      <c r="ORB1314" s="1"/>
      <c r="ORC1314" s="1"/>
      <c r="ORD1314" s="1"/>
      <c r="ORE1314" s="1"/>
      <c r="ORF1314" s="1"/>
      <c r="ORG1314" s="1"/>
      <c r="ORH1314" s="1"/>
      <c r="ORI1314" s="1"/>
      <c r="ORJ1314" s="1"/>
      <c r="ORK1314" s="1"/>
      <c r="ORL1314" s="1"/>
      <c r="ORM1314" s="1"/>
      <c r="ORN1314" s="1"/>
      <c r="ORO1314" s="1"/>
      <c r="ORP1314" s="1"/>
      <c r="ORQ1314" s="1"/>
      <c r="ORR1314" s="1"/>
      <c r="ORS1314" s="1"/>
      <c r="ORT1314" s="1"/>
      <c r="ORU1314" s="1"/>
      <c r="ORV1314" s="1"/>
      <c r="ORW1314" s="1"/>
      <c r="ORX1314" s="1"/>
      <c r="ORY1314" s="1"/>
      <c r="ORZ1314" s="1"/>
      <c r="OSA1314" s="1"/>
      <c r="OSB1314" s="1"/>
      <c r="OSC1314" s="1"/>
      <c r="OSD1314" s="1"/>
      <c r="OSE1314" s="1"/>
      <c r="OSF1314" s="1"/>
      <c r="OSG1314" s="1"/>
      <c r="OSH1314" s="1"/>
      <c r="OSI1314" s="1"/>
      <c r="OSJ1314" s="1"/>
      <c r="OSK1314" s="1"/>
      <c r="OSL1314" s="1"/>
      <c r="OSM1314" s="1"/>
      <c r="OSN1314" s="1"/>
      <c r="OSO1314" s="1"/>
      <c r="OSP1314" s="1"/>
      <c r="OSQ1314" s="1"/>
      <c r="OSR1314" s="1"/>
      <c r="OSS1314" s="1"/>
      <c r="OST1314" s="1"/>
      <c r="OSU1314" s="1"/>
      <c r="OSV1314" s="1"/>
      <c r="OSW1314" s="1"/>
      <c r="OSX1314" s="1"/>
      <c r="OSY1314" s="1"/>
      <c r="OSZ1314" s="1"/>
      <c r="OTA1314" s="1"/>
      <c r="OTB1314" s="1"/>
      <c r="OTC1314" s="1"/>
      <c r="OTD1314" s="1"/>
      <c r="OTE1314" s="1"/>
      <c r="OTF1314" s="1"/>
      <c r="OTG1314" s="1"/>
      <c r="OTH1314" s="1"/>
      <c r="OTI1314" s="1"/>
      <c r="OTJ1314" s="1"/>
      <c r="OTK1314" s="1"/>
      <c r="OTL1314" s="1"/>
      <c r="OTM1314" s="1"/>
      <c r="OTN1314" s="1"/>
      <c r="OTO1314" s="1"/>
      <c r="OTP1314" s="1"/>
      <c r="OTQ1314" s="1"/>
      <c r="OTR1314" s="1"/>
      <c r="OTS1314" s="1"/>
      <c r="OTT1314" s="1"/>
      <c r="OTU1314" s="1"/>
      <c r="OTV1314" s="1"/>
      <c r="OTW1314" s="1"/>
      <c r="OTX1314" s="1"/>
      <c r="OTY1314" s="1"/>
      <c r="OTZ1314" s="1"/>
      <c r="OUA1314" s="1"/>
      <c r="OUB1314" s="1"/>
      <c r="OUC1314" s="1"/>
      <c r="OUD1314" s="1"/>
      <c r="OUE1314" s="1"/>
      <c r="OUF1314" s="1"/>
      <c r="OUG1314" s="1"/>
      <c r="OUH1314" s="1"/>
      <c r="OUI1314" s="1"/>
      <c r="OUJ1314" s="1"/>
      <c r="OUK1314" s="1"/>
      <c r="OUL1314" s="1"/>
      <c r="OUM1314" s="1"/>
      <c r="OUN1314" s="1"/>
      <c r="OUO1314" s="1"/>
      <c r="OUP1314" s="1"/>
      <c r="OUQ1314" s="1"/>
      <c r="OUR1314" s="1"/>
      <c r="OUS1314" s="1"/>
      <c r="OUT1314" s="1"/>
      <c r="OUU1314" s="1"/>
      <c r="OUV1314" s="1"/>
      <c r="OUW1314" s="1"/>
      <c r="OUX1314" s="1"/>
      <c r="OUY1314" s="1"/>
      <c r="OUZ1314" s="1"/>
      <c r="OVA1314" s="1"/>
      <c r="OVB1314" s="1"/>
      <c r="OVC1314" s="1"/>
      <c r="OVD1314" s="1"/>
      <c r="OVE1314" s="1"/>
      <c r="OVF1314" s="1"/>
      <c r="OVG1314" s="1"/>
      <c r="OVH1314" s="1"/>
      <c r="OVI1314" s="1"/>
      <c r="OVJ1314" s="1"/>
      <c r="OVK1314" s="1"/>
      <c r="OVL1314" s="1"/>
      <c r="OVM1314" s="1"/>
      <c r="OVN1314" s="1"/>
      <c r="OVO1314" s="1"/>
      <c r="OVP1314" s="1"/>
      <c r="OVQ1314" s="1"/>
      <c r="OVR1314" s="1"/>
      <c r="OVS1314" s="1"/>
      <c r="OVT1314" s="1"/>
      <c r="OVU1314" s="1"/>
      <c r="OVV1314" s="1"/>
      <c r="OVW1314" s="1"/>
      <c r="OVX1314" s="1"/>
      <c r="OVY1314" s="1"/>
      <c r="OVZ1314" s="1"/>
      <c r="OWA1314" s="1"/>
      <c r="OWB1314" s="1"/>
      <c r="OWC1314" s="1"/>
      <c r="OWD1314" s="1"/>
      <c r="OWE1314" s="1"/>
      <c r="OWF1314" s="1"/>
      <c r="OWG1314" s="1"/>
      <c r="OWH1314" s="1"/>
      <c r="OWI1314" s="1"/>
      <c r="OWJ1314" s="1"/>
      <c r="OWK1314" s="1"/>
      <c r="OWL1314" s="1"/>
      <c r="OWM1314" s="1"/>
      <c r="OWN1314" s="1"/>
      <c r="OWO1314" s="1"/>
      <c r="OWP1314" s="1"/>
      <c r="OWQ1314" s="1"/>
      <c r="OWR1314" s="1"/>
      <c r="OWS1314" s="1"/>
      <c r="OWT1314" s="1"/>
      <c r="OWU1314" s="1"/>
      <c r="OWV1314" s="1"/>
      <c r="OWW1314" s="1"/>
      <c r="OWX1314" s="1"/>
      <c r="OWY1314" s="1"/>
      <c r="OWZ1314" s="1"/>
      <c r="OXA1314" s="1"/>
      <c r="OXB1314" s="1"/>
      <c r="OXC1314" s="1"/>
      <c r="OXD1314" s="1"/>
      <c r="OXE1314" s="1"/>
      <c r="OXF1314" s="1"/>
      <c r="OXG1314" s="1"/>
      <c r="OXH1314" s="1"/>
      <c r="OXI1314" s="1"/>
      <c r="OXJ1314" s="1"/>
      <c r="OXK1314" s="1"/>
      <c r="OXL1314" s="1"/>
      <c r="OXM1314" s="1"/>
      <c r="OXN1314" s="1"/>
      <c r="OXO1314" s="1"/>
      <c r="OXP1314" s="1"/>
      <c r="OXQ1314" s="1"/>
      <c r="OXR1314" s="1"/>
      <c r="OXS1314" s="1"/>
      <c r="OXT1314" s="1"/>
      <c r="OXU1314" s="1"/>
      <c r="OXV1314" s="1"/>
      <c r="OXW1314" s="1"/>
      <c r="OXX1314" s="1"/>
      <c r="OXY1314" s="1"/>
      <c r="OXZ1314" s="1"/>
      <c r="OYA1314" s="1"/>
      <c r="OYB1314" s="1"/>
      <c r="OYC1314" s="1"/>
      <c r="OYD1314" s="1"/>
      <c r="OYE1314" s="1"/>
      <c r="OYF1314" s="1"/>
      <c r="OYG1314" s="1"/>
      <c r="OYH1314" s="1"/>
      <c r="OYI1314" s="1"/>
      <c r="OYJ1314" s="1"/>
      <c r="OYK1314" s="1"/>
      <c r="OYL1314" s="1"/>
      <c r="OYM1314" s="1"/>
      <c r="OYN1314" s="1"/>
      <c r="OYO1314" s="1"/>
      <c r="OYP1314" s="1"/>
      <c r="OYQ1314" s="1"/>
      <c r="OYR1314" s="1"/>
      <c r="OYS1314" s="1"/>
      <c r="OYT1314" s="1"/>
      <c r="OYU1314" s="1"/>
      <c r="OYV1314" s="1"/>
      <c r="OYW1314" s="1"/>
      <c r="OYX1314" s="1"/>
      <c r="OYY1314" s="1"/>
      <c r="OYZ1314" s="1"/>
      <c r="OZA1314" s="1"/>
      <c r="OZB1314" s="1"/>
      <c r="OZC1314" s="1"/>
      <c r="OZD1314" s="1"/>
      <c r="OZE1314" s="1"/>
      <c r="OZF1314" s="1"/>
      <c r="OZG1314" s="1"/>
      <c r="OZH1314" s="1"/>
      <c r="OZI1314" s="1"/>
      <c r="OZJ1314" s="1"/>
      <c r="OZK1314" s="1"/>
      <c r="OZL1314" s="1"/>
      <c r="OZM1314" s="1"/>
      <c r="OZN1314" s="1"/>
      <c r="OZO1314" s="1"/>
      <c r="OZP1314" s="1"/>
      <c r="OZQ1314" s="1"/>
      <c r="OZR1314" s="1"/>
      <c r="OZS1314" s="1"/>
      <c r="OZT1314" s="1"/>
      <c r="OZU1314" s="1"/>
      <c r="OZV1314" s="1"/>
      <c r="OZW1314" s="1"/>
      <c r="OZX1314" s="1"/>
      <c r="OZY1314" s="1"/>
      <c r="OZZ1314" s="1"/>
      <c r="PAA1314" s="1"/>
      <c r="PAB1314" s="1"/>
      <c r="PAC1314" s="1"/>
      <c r="PAD1314" s="1"/>
      <c r="PAE1314" s="1"/>
      <c r="PAF1314" s="1"/>
      <c r="PAG1314" s="1"/>
      <c r="PAH1314" s="1"/>
      <c r="PAI1314" s="1"/>
      <c r="PAJ1314" s="1"/>
      <c r="PAK1314" s="1"/>
      <c r="PAL1314" s="1"/>
      <c r="PAM1314" s="1"/>
      <c r="PAN1314" s="1"/>
      <c r="PAO1314" s="1"/>
      <c r="PAP1314" s="1"/>
      <c r="PAQ1314" s="1"/>
      <c r="PAR1314" s="1"/>
      <c r="PAS1314" s="1"/>
      <c r="PAT1314" s="1"/>
      <c r="PAU1314" s="1"/>
      <c r="PAV1314" s="1"/>
      <c r="PAW1314" s="1"/>
      <c r="PAX1314" s="1"/>
      <c r="PAY1314" s="1"/>
      <c r="PAZ1314" s="1"/>
      <c r="PBA1314" s="1"/>
      <c r="PBB1314" s="1"/>
      <c r="PBC1314" s="1"/>
      <c r="PBD1314" s="1"/>
      <c r="PBE1314" s="1"/>
      <c r="PBF1314" s="1"/>
      <c r="PBG1314" s="1"/>
      <c r="PBH1314" s="1"/>
      <c r="PBI1314" s="1"/>
      <c r="PBJ1314" s="1"/>
      <c r="PBK1314" s="1"/>
      <c r="PBL1314" s="1"/>
      <c r="PBM1314" s="1"/>
      <c r="PBN1314" s="1"/>
      <c r="PBO1314" s="1"/>
      <c r="PBP1314" s="1"/>
      <c r="PBQ1314" s="1"/>
      <c r="PBR1314" s="1"/>
      <c r="PBS1314" s="1"/>
      <c r="PBT1314" s="1"/>
      <c r="PBU1314" s="1"/>
      <c r="PBV1314" s="1"/>
      <c r="PBW1314" s="1"/>
      <c r="PBX1314" s="1"/>
      <c r="PBY1314" s="1"/>
      <c r="PBZ1314" s="1"/>
      <c r="PCA1314" s="1"/>
      <c r="PCB1314" s="1"/>
      <c r="PCC1314" s="1"/>
      <c r="PCD1314" s="1"/>
      <c r="PCE1314" s="1"/>
      <c r="PCF1314" s="1"/>
      <c r="PCG1314" s="1"/>
      <c r="PCH1314" s="1"/>
      <c r="PCI1314" s="1"/>
      <c r="PCJ1314" s="1"/>
      <c r="PCK1314" s="1"/>
      <c r="PCL1314" s="1"/>
      <c r="PCM1314" s="1"/>
      <c r="PCN1314" s="1"/>
      <c r="PCO1314" s="1"/>
      <c r="PCP1314" s="1"/>
      <c r="PCQ1314" s="1"/>
      <c r="PCR1314" s="1"/>
      <c r="PCS1314" s="1"/>
      <c r="PCT1314" s="1"/>
      <c r="PCU1314" s="1"/>
      <c r="PCV1314" s="1"/>
      <c r="PCW1314" s="1"/>
      <c r="PCX1314" s="1"/>
      <c r="PCY1314" s="1"/>
      <c r="PCZ1314" s="1"/>
      <c r="PDA1314" s="1"/>
      <c r="PDB1314" s="1"/>
      <c r="PDC1314" s="1"/>
      <c r="PDD1314" s="1"/>
      <c r="PDE1314" s="1"/>
      <c r="PDF1314" s="1"/>
      <c r="PDG1314" s="1"/>
      <c r="PDH1314" s="1"/>
      <c r="PDI1314" s="1"/>
      <c r="PDJ1314" s="1"/>
      <c r="PDK1314" s="1"/>
      <c r="PDL1314" s="1"/>
      <c r="PDM1314" s="1"/>
      <c r="PDN1314" s="1"/>
      <c r="PDO1314" s="1"/>
      <c r="PDP1314" s="1"/>
      <c r="PDQ1314" s="1"/>
      <c r="PDR1314" s="1"/>
      <c r="PDS1314" s="1"/>
      <c r="PDT1314" s="1"/>
      <c r="PDU1314" s="1"/>
      <c r="PDV1314" s="1"/>
      <c r="PDW1314" s="1"/>
      <c r="PDX1314" s="1"/>
      <c r="PDY1314" s="1"/>
      <c r="PDZ1314" s="1"/>
      <c r="PEA1314" s="1"/>
      <c r="PEB1314" s="1"/>
      <c r="PEC1314" s="1"/>
      <c r="PED1314" s="1"/>
      <c r="PEE1314" s="1"/>
      <c r="PEF1314" s="1"/>
      <c r="PEG1314" s="1"/>
      <c r="PEH1314" s="1"/>
      <c r="PEI1314" s="1"/>
      <c r="PEJ1314" s="1"/>
      <c r="PEK1314" s="1"/>
      <c r="PEL1314" s="1"/>
      <c r="PEM1314" s="1"/>
      <c r="PEN1314" s="1"/>
      <c r="PEO1314" s="1"/>
      <c r="PEP1314" s="1"/>
      <c r="PEQ1314" s="1"/>
      <c r="PER1314" s="1"/>
      <c r="PES1314" s="1"/>
      <c r="PET1314" s="1"/>
      <c r="PEU1314" s="1"/>
      <c r="PEV1314" s="1"/>
      <c r="PEW1314" s="1"/>
      <c r="PEX1314" s="1"/>
      <c r="PEY1314" s="1"/>
      <c r="PEZ1314" s="1"/>
      <c r="PFA1314" s="1"/>
      <c r="PFB1314" s="1"/>
      <c r="PFC1314" s="1"/>
      <c r="PFD1314" s="1"/>
      <c r="PFE1314" s="1"/>
      <c r="PFF1314" s="1"/>
      <c r="PFG1314" s="1"/>
      <c r="PFH1314" s="1"/>
      <c r="PFI1314" s="1"/>
      <c r="PFJ1314" s="1"/>
      <c r="PFK1314" s="1"/>
      <c r="PFL1314" s="1"/>
      <c r="PFM1314" s="1"/>
      <c r="PFN1314" s="1"/>
      <c r="PFO1314" s="1"/>
      <c r="PFP1314" s="1"/>
      <c r="PFQ1314" s="1"/>
      <c r="PFR1314" s="1"/>
      <c r="PFS1314" s="1"/>
      <c r="PFT1314" s="1"/>
      <c r="PFU1314" s="1"/>
      <c r="PFV1314" s="1"/>
      <c r="PFW1314" s="1"/>
      <c r="PFX1314" s="1"/>
      <c r="PFY1314" s="1"/>
      <c r="PFZ1314" s="1"/>
      <c r="PGA1314" s="1"/>
      <c r="PGB1314" s="1"/>
      <c r="PGC1314" s="1"/>
      <c r="PGD1314" s="1"/>
      <c r="PGE1314" s="1"/>
      <c r="PGF1314" s="1"/>
      <c r="PGG1314" s="1"/>
      <c r="PGH1314" s="1"/>
      <c r="PGI1314" s="1"/>
      <c r="PGJ1314" s="1"/>
      <c r="PGK1314" s="1"/>
      <c r="PGL1314" s="1"/>
      <c r="PGM1314" s="1"/>
      <c r="PGN1314" s="1"/>
      <c r="PGO1314" s="1"/>
      <c r="PGP1314" s="1"/>
      <c r="PGQ1314" s="1"/>
      <c r="PGR1314" s="1"/>
      <c r="PGS1314" s="1"/>
      <c r="PGT1314" s="1"/>
      <c r="PGU1314" s="1"/>
      <c r="PGV1314" s="1"/>
      <c r="PGW1314" s="1"/>
      <c r="PGX1314" s="1"/>
      <c r="PGY1314" s="1"/>
      <c r="PGZ1314" s="1"/>
      <c r="PHA1314" s="1"/>
      <c r="PHB1314" s="1"/>
      <c r="PHC1314" s="1"/>
      <c r="PHD1314" s="1"/>
      <c r="PHE1314" s="1"/>
      <c r="PHF1314" s="1"/>
      <c r="PHG1314" s="1"/>
      <c r="PHH1314" s="1"/>
      <c r="PHI1314" s="1"/>
      <c r="PHJ1314" s="1"/>
      <c r="PHK1314" s="1"/>
      <c r="PHL1314" s="1"/>
      <c r="PHM1314" s="1"/>
      <c r="PHN1314" s="1"/>
      <c r="PHO1314" s="1"/>
      <c r="PHP1314" s="1"/>
      <c r="PHQ1314" s="1"/>
      <c r="PHR1314" s="1"/>
      <c r="PHS1314" s="1"/>
      <c r="PHT1314" s="1"/>
      <c r="PHU1314" s="1"/>
      <c r="PHV1314" s="1"/>
      <c r="PHW1314" s="1"/>
      <c r="PHX1314" s="1"/>
      <c r="PHY1314" s="1"/>
      <c r="PHZ1314" s="1"/>
      <c r="PIA1314" s="1"/>
      <c r="PIB1314" s="1"/>
      <c r="PIC1314" s="1"/>
      <c r="PID1314" s="1"/>
      <c r="PIE1314" s="1"/>
      <c r="PIF1314" s="1"/>
      <c r="PIG1314" s="1"/>
      <c r="PIH1314" s="1"/>
      <c r="PII1314" s="1"/>
      <c r="PIJ1314" s="1"/>
      <c r="PIK1314" s="1"/>
      <c r="PIL1314" s="1"/>
      <c r="PIM1314" s="1"/>
      <c r="PIN1314" s="1"/>
      <c r="PIO1314" s="1"/>
      <c r="PIP1314" s="1"/>
      <c r="PIQ1314" s="1"/>
      <c r="PIR1314" s="1"/>
      <c r="PIS1314" s="1"/>
      <c r="PIT1314" s="1"/>
      <c r="PIU1314" s="1"/>
      <c r="PIV1314" s="1"/>
      <c r="PIW1314" s="1"/>
      <c r="PIX1314" s="1"/>
      <c r="PIY1314" s="1"/>
      <c r="PIZ1314" s="1"/>
      <c r="PJA1314" s="1"/>
      <c r="PJB1314" s="1"/>
      <c r="PJC1314" s="1"/>
      <c r="PJD1314" s="1"/>
      <c r="PJE1314" s="1"/>
      <c r="PJF1314" s="1"/>
      <c r="PJG1314" s="1"/>
      <c r="PJH1314" s="1"/>
      <c r="PJI1314" s="1"/>
      <c r="PJJ1314" s="1"/>
      <c r="PJK1314" s="1"/>
      <c r="PJL1314" s="1"/>
      <c r="PJM1314" s="1"/>
      <c r="PJN1314" s="1"/>
      <c r="PJO1314" s="1"/>
      <c r="PJP1314" s="1"/>
      <c r="PJQ1314" s="1"/>
      <c r="PJR1314" s="1"/>
      <c r="PJS1314" s="1"/>
      <c r="PJT1314" s="1"/>
      <c r="PJU1314" s="1"/>
      <c r="PJV1314" s="1"/>
      <c r="PJW1314" s="1"/>
      <c r="PJX1314" s="1"/>
      <c r="PJY1314" s="1"/>
      <c r="PJZ1314" s="1"/>
      <c r="PKA1314" s="1"/>
      <c r="PKB1314" s="1"/>
      <c r="PKC1314" s="1"/>
      <c r="PKD1314" s="1"/>
      <c r="PKE1314" s="1"/>
      <c r="PKF1314" s="1"/>
      <c r="PKG1314" s="1"/>
      <c r="PKH1314" s="1"/>
      <c r="PKI1314" s="1"/>
      <c r="PKJ1314" s="1"/>
      <c r="PKK1314" s="1"/>
      <c r="PKL1314" s="1"/>
      <c r="PKM1314" s="1"/>
      <c r="PKN1314" s="1"/>
      <c r="PKO1314" s="1"/>
      <c r="PKP1314" s="1"/>
      <c r="PKQ1314" s="1"/>
      <c r="PKR1314" s="1"/>
      <c r="PKS1314" s="1"/>
      <c r="PKT1314" s="1"/>
      <c r="PKU1314" s="1"/>
      <c r="PKV1314" s="1"/>
      <c r="PKW1314" s="1"/>
      <c r="PKX1314" s="1"/>
      <c r="PKY1314" s="1"/>
      <c r="PKZ1314" s="1"/>
      <c r="PLA1314" s="1"/>
      <c r="PLB1314" s="1"/>
      <c r="PLC1314" s="1"/>
      <c r="PLD1314" s="1"/>
      <c r="PLE1314" s="1"/>
      <c r="PLF1314" s="1"/>
      <c r="PLG1314" s="1"/>
      <c r="PLH1314" s="1"/>
      <c r="PLI1314" s="1"/>
      <c r="PLJ1314" s="1"/>
      <c r="PLK1314" s="1"/>
      <c r="PLL1314" s="1"/>
      <c r="PLM1314" s="1"/>
      <c r="PLN1314" s="1"/>
      <c r="PLO1314" s="1"/>
      <c r="PLP1314" s="1"/>
      <c r="PLQ1314" s="1"/>
      <c r="PLR1314" s="1"/>
      <c r="PLS1314" s="1"/>
      <c r="PLT1314" s="1"/>
      <c r="PLU1314" s="1"/>
      <c r="PLV1314" s="1"/>
      <c r="PLW1314" s="1"/>
      <c r="PLX1314" s="1"/>
      <c r="PLY1314" s="1"/>
      <c r="PLZ1314" s="1"/>
      <c r="PMA1314" s="1"/>
      <c r="PMB1314" s="1"/>
      <c r="PMC1314" s="1"/>
      <c r="PMD1314" s="1"/>
      <c r="PME1314" s="1"/>
      <c r="PMF1314" s="1"/>
      <c r="PMG1314" s="1"/>
      <c r="PMH1314" s="1"/>
      <c r="PMI1314" s="1"/>
      <c r="PMJ1314" s="1"/>
      <c r="PMK1314" s="1"/>
      <c r="PML1314" s="1"/>
      <c r="PMM1314" s="1"/>
      <c r="PMN1314" s="1"/>
      <c r="PMO1314" s="1"/>
      <c r="PMP1314" s="1"/>
      <c r="PMQ1314" s="1"/>
      <c r="PMR1314" s="1"/>
      <c r="PMS1314" s="1"/>
      <c r="PMT1314" s="1"/>
      <c r="PMU1314" s="1"/>
      <c r="PMV1314" s="1"/>
      <c r="PMW1314" s="1"/>
      <c r="PMX1314" s="1"/>
      <c r="PMY1314" s="1"/>
      <c r="PMZ1314" s="1"/>
      <c r="PNA1314" s="1"/>
      <c r="PNB1314" s="1"/>
      <c r="PNC1314" s="1"/>
      <c r="PND1314" s="1"/>
      <c r="PNE1314" s="1"/>
      <c r="PNF1314" s="1"/>
      <c r="PNG1314" s="1"/>
      <c r="PNH1314" s="1"/>
      <c r="PNI1314" s="1"/>
      <c r="PNJ1314" s="1"/>
      <c r="PNK1314" s="1"/>
      <c r="PNL1314" s="1"/>
      <c r="PNM1314" s="1"/>
      <c r="PNN1314" s="1"/>
      <c r="PNO1314" s="1"/>
      <c r="PNP1314" s="1"/>
      <c r="PNQ1314" s="1"/>
      <c r="PNR1314" s="1"/>
      <c r="PNS1314" s="1"/>
      <c r="PNT1314" s="1"/>
      <c r="PNU1314" s="1"/>
      <c r="PNV1314" s="1"/>
      <c r="PNW1314" s="1"/>
      <c r="PNX1314" s="1"/>
      <c r="PNY1314" s="1"/>
      <c r="PNZ1314" s="1"/>
      <c r="POA1314" s="1"/>
      <c r="POB1314" s="1"/>
      <c r="POC1314" s="1"/>
      <c r="POD1314" s="1"/>
      <c r="POE1314" s="1"/>
      <c r="POF1314" s="1"/>
      <c r="POG1314" s="1"/>
      <c r="POH1314" s="1"/>
      <c r="POI1314" s="1"/>
      <c r="POJ1314" s="1"/>
      <c r="POK1314" s="1"/>
      <c r="POL1314" s="1"/>
      <c r="POM1314" s="1"/>
      <c r="PON1314" s="1"/>
      <c r="POO1314" s="1"/>
      <c r="POP1314" s="1"/>
      <c r="POQ1314" s="1"/>
      <c r="POR1314" s="1"/>
      <c r="POS1314" s="1"/>
      <c r="POT1314" s="1"/>
      <c r="POU1314" s="1"/>
      <c r="POV1314" s="1"/>
      <c r="POW1314" s="1"/>
      <c r="POX1314" s="1"/>
      <c r="POY1314" s="1"/>
      <c r="POZ1314" s="1"/>
      <c r="PPA1314" s="1"/>
      <c r="PPB1314" s="1"/>
      <c r="PPC1314" s="1"/>
      <c r="PPD1314" s="1"/>
      <c r="PPE1314" s="1"/>
      <c r="PPF1314" s="1"/>
      <c r="PPG1314" s="1"/>
      <c r="PPH1314" s="1"/>
      <c r="PPI1314" s="1"/>
      <c r="PPJ1314" s="1"/>
      <c r="PPK1314" s="1"/>
      <c r="PPL1314" s="1"/>
      <c r="PPM1314" s="1"/>
      <c r="PPN1314" s="1"/>
      <c r="PPO1314" s="1"/>
      <c r="PPP1314" s="1"/>
      <c r="PPQ1314" s="1"/>
      <c r="PPR1314" s="1"/>
      <c r="PPS1314" s="1"/>
      <c r="PPT1314" s="1"/>
      <c r="PPU1314" s="1"/>
      <c r="PPV1314" s="1"/>
      <c r="PPW1314" s="1"/>
      <c r="PPX1314" s="1"/>
      <c r="PPY1314" s="1"/>
      <c r="PPZ1314" s="1"/>
      <c r="PQA1314" s="1"/>
      <c r="PQB1314" s="1"/>
      <c r="PQC1314" s="1"/>
      <c r="PQD1314" s="1"/>
      <c r="PQE1314" s="1"/>
      <c r="PQF1314" s="1"/>
      <c r="PQG1314" s="1"/>
      <c r="PQH1314" s="1"/>
      <c r="PQI1314" s="1"/>
      <c r="PQJ1314" s="1"/>
      <c r="PQK1314" s="1"/>
      <c r="PQL1314" s="1"/>
      <c r="PQM1314" s="1"/>
      <c r="PQN1314" s="1"/>
      <c r="PQO1314" s="1"/>
      <c r="PQP1314" s="1"/>
      <c r="PQQ1314" s="1"/>
      <c r="PQR1314" s="1"/>
      <c r="PQS1314" s="1"/>
      <c r="PQT1314" s="1"/>
      <c r="PQU1314" s="1"/>
      <c r="PQV1314" s="1"/>
      <c r="PQW1314" s="1"/>
      <c r="PQX1314" s="1"/>
      <c r="PQY1314" s="1"/>
      <c r="PQZ1314" s="1"/>
      <c r="PRA1314" s="1"/>
      <c r="PRB1314" s="1"/>
      <c r="PRC1314" s="1"/>
      <c r="PRD1314" s="1"/>
      <c r="PRE1314" s="1"/>
      <c r="PRF1314" s="1"/>
      <c r="PRG1314" s="1"/>
      <c r="PRH1314" s="1"/>
      <c r="PRI1314" s="1"/>
      <c r="PRJ1314" s="1"/>
      <c r="PRK1314" s="1"/>
      <c r="PRL1314" s="1"/>
      <c r="PRM1314" s="1"/>
      <c r="PRN1314" s="1"/>
      <c r="PRO1314" s="1"/>
      <c r="PRP1314" s="1"/>
      <c r="PRQ1314" s="1"/>
      <c r="PRR1314" s="1"/>
      <c r="PRS1314" s="1"/>
      <c r="PRT1314" s="1"/>
      <c r="PRU1314" s="1"/>
      <c r="PRV1314" s="1"/>
      <c r="PRW1314" s="1"/>
      <c r="PRX1314" s="1"/>
      <c r="PRY1314" s="1"/>
      <c r="PRZ1314" s="1"/>
      <c r="PSA1314" s="1"/>
      <c r="PSB1314" s="1"/>
      <c r="PSC1314" s="1"/>
      <c r="PSD1314" s="1"/>
      <c r="PSE1314" s="1"/>
      <c r="PSF1314" s="1"/>
      <c r="PSG1314" s="1"/>
      <c r="PSH1314" s="1"/>
      <c r="PSI1314" s="1"/>
      <c r="PSJ1314" s="1"/>
      <c r="PSK1314" s="1"/>
      <c r="PSL1314" s="1"/>
      <c r="PSM1314" s="1"/>
      <c r="PSN1314" s="1"/>
      <c r="PSO1314" s="1"/>
      <c r="PSP1314" s="1"/>
      <c r="PSQ1314" s="1"/>
      <c r="PSR1314" s="1"/>
      <c r="PSS1314" s="1"/>
      <c r="PST1314" s="1"/>
      <c r="PSU1314" s="1"/>
      <c r="PSV1314" s="1"/>
      <c r="PSW1314" s="1"/>
      <c r="PSX1314" s="1"/>
      <c r="PSY1314" s="1"/>
      <c r="PSZ1314" s="1"/>
      <c r="PTA1314" s="1"/>
      <c r="PTB1314" s="1"/>
      <c r="PTC1314" s="1"/>
      <c r="PTD1314" s="1"/>
      <c r="PTE1314" s="1"/>
      <c r="PTF1314" s="1"/>
      <c r="PTG1314" s="1"/>
      <c r="PTH1314" s="1"/>
      <c r="PTI1314" s="1"/>
      <c r="PTJ1314" s="1"/>
      <c r="PTK1314" s="1"/>
      <c r="PTL1314" s="1"/>
      <c r="PTM1314" s="1"/>
      <c r="PTN1314" s="1"/>
      <c r="PTO1314" s="1"/>
      <c r="PTP1314" s="1"/>
      <c r="PTQ1314" s="1"/>
      <c r="PTR1314" s="1"/>
      <c r="PTS1314" s="1"/>
      <c r="PTT1314" s="1"/>
      <c r="PTU1314" s="1"/>
      <c r="PTV1314" s="1"/>
      <c r="PTW1314" s="1"/>
      <c r="PTX1314" s="1"/>
      <c r="PTY1314" s="1"/>
      <c r="PTZ1314" s="1"/>
      <c r="PUA1314" s="1"/>
      <c r="PUB1314" s="1"/>
      <c r="PUC1314" s="1"/>
      <c r="PUD1314" s="1"/>
      <c r="PUE1314" s="1"/>
      <c r="PUF1314" s="1"/>
      <c r="PUG1314" s="1"/>
      <c r="PUH1314" s="1"/>
      <c r="PUI1314" s="1"/>
      <c r="PUJ1314" s="1"/>
      <c r="PUK1314" s="1"/>
      <c r="PUL1314" s="1"/>
      <c r="PUM1314" s="1"/>
      <c r="PUN1314" s="1"/>
      <c r="PUO1314" s="1"/>
      <c r="PUP1314" s="1"/>
      <c r="PUQ1314" s="1"/>
      <c r="PUR1314" s="1"/>
      <c r="PUS1314" s="1"/>
      <c r="PUT1314" s="1"/>
      <c r="PUU1314" s="1"/>
      <c r="PUV1314" s="1"/>
      <c r="PUW1314" s="1"/>
      <c r="PUX1314" s="1"/>
      <c r="PUY1314" s="1"/>
      <c r="PUZ1314" s="1"/>
      <c r="PVA1314" s="1"/>
      <c r="PVB1314" s="1"/>
      <c r="PVC1314" s="1"/>
      <c r="PVD1314" s="1"/>
      <c r="PVE1314" s="1"/>
      <c r="PVF1314" s="1"/>
      <c r="PVG1314" s="1"/>
      <c r="PVH1314" s="1"/>
      <c r="PVI1314" s="1"/>
      <c r="PVJ1314" s="1"/>
      <c r="PVK1314" s="1"/>
      <c r="PVL1314" s="1"/>
      <c r="PVM1314" s="1"/>
      <c r="PVN1314" s="1"/>
      <c r="PVO1314" s="1"/>
      <c r="PVP1314" s="1"/>
      <c r="PVQ1314" s="1"/>
      <c r="PVR1314" s="1"/>
      <c r="PVS1314" s="1"/>
      <c r="PVT1314" s="1"/>
      <c r="PVU1314" s="1"/>
      <c r="PVV1314" s="1"/>
      <c r="PVW1314" s="1"/>
      <c r="PVX1314" s="1"/>
      <c r="PVY1314" s="1"/>
      <c r="PVZ1314" s="1"/>
      <c r="PWA1314" s="1"/>
      <c r="PWB1314" s="1"/>
      <c r="PWC1314" s="1"/>
      <c r="PWD1314" s="1"/>
      <c r="PWE1314" s="1"/>
      <c r="PWF1314" s="1"/>
      <c r="PWG1314" s="1"/>
      <c r="PWH1314" s="1"/>
      <c r="PWI1314" s="1"/>
      <c r="PWJ1314" s="1"/>
      <c r="PWK1314" s="1"/>
      <c r="PWL1314" s="1"/>
      <c r="PWM1314" s="1"/>
      <c r="PWN1314" s="1"/>
      <c r="PWO1314" s="1"/>
      <c r="PWP1314" s="1"/>
      <c r="PWQ1314" s="1"/>
      <c r="PWR1314" s="1"/>
      <c r="PWS1314" s="1"/>
      <c r="PWT1314" s="1"/>
      <c r="PWU1314" s="1"/>
      <c r="PWV1314" s="1"/>
      <c r="PWW1314" s="1"/>
      <c r="PWX1314" s="1"/>
      <c r="PWY1314" s="1"/>
      <c r="PWZ1314" s="1"/>
      <c r="PXA1314" s="1"/>
      <c r="PXB1314" s="1"/>
      <c r="PXC1314" s="1"/>
      <c r="PXD1314" s="1"/>
      <c r="PXE1314" s="1"/>
      <c r="PXF1314" s="1"/>
      <c r="PXG1314" s="1"/>
      <c r="PXH1314" s="1"/>
      <c r="PXI1314" s="1"/>
      <c r="PXJ1314" s="1"/>
      <c r="PXK1314" s="1"/>
      <c r="PXL1314" s="1"/>
      <c r="PXM1314" s="1"/>
      <c r="PXN1314" s="1"/>
      <c r="PXO1314" s="1"/>
      <c r="PXP1314" s="1"/>
      <c r="PXQ1314" s="1"/>
      <c r="PXR1314" s="1"/>
      <c r="PXS1314" s="1"/>
      <c r="PXT1314" s="1"/>
      <c r="PXU1314" s="1"/>
      <c r="PXV1314" s="1"/>
      <c r="PXW1314" s="1"/>
      <c r="PXX1314" s="1"/>
      <c r="PXY1314" s="1"/>
      <c r="PXZ1314" s="1"/>
      <c r="PYA1314" s="1"/>
      <c r="PYB1314" s="1"/>
      <c r="PYC1314" s="1"/>
      <c r="PYD1314" s="1"/>
      <c r="PYE1314" s="1"/>
      <c r="PYF1314" s="1"/>
      <c r="PYG1314" s="1"/>
      <c r="PYH1314" s="1"/>
      <c r="PYI1314" s="1"/>
      <c r="PYJ1314" s="1"/>
      <c r="PYK1314" s="1"/>
      <c r="PYL1314" s="1"/>
      <c r="PYM1314" s="1"/>
      <c r="PYN1314" s="1"/>
      <c r="PYO1314" s="1"/>
      <c r="PYP1314" s="1"/>
      <c r="PYQ1314" s="1"/>
      <c r="PYR1314" s="1"/>
      <c r="PYS1314" s="1"/>
      <c r="PYT1314" s="1"/>
      <c r="PYU1314" s="1"/>
      <c r="PYV1314" s="1"/>
      <c r="PYW1314" s="1"/>
      <c r="PYX1314" s="1"/>
      <c r="PYY1314" s="1"/>
      <c r="PYZ1314" s="1"/>
      <c r="PZA1314" s="1"/>
      <c r="PZB1314" s="1"/>
      <c r="PZC1314" s="1"/>
      <c r="PZD1314" s="1"/>
      <c r="PZE1314" s="1"/>
      <c r="PZF1314" s="1"/>
      <c r="PZG1314" s="1"/>
      <c r="PZH1314" s="1"/>
      <c r="PZI1314" s="1"/>
      <c r="PZJ1314" s="1"/>
      <c r="PZK1314" s="1"/>
      <c r="PZL1314" s="1"/>
      <c r="PZM1314" s="1"/>
      <c r="PZN1314" s="1"/>
      <c r="PZO1314" s="1"/>
      <c r="PZP1314" s="1"/>
      <c r="PZQ1314" s="1"/>
      <c r="PZR1314" s="1"/>
      <c r="PZS1314" s="1"/>
      <c r="PZT1314" s="1"/>
      <c r="PZU1314" s="1"/>
      <c r="PZV1314" s="1"/>
      <c r="PZW1314" s="1"/>
      <c r="PZX1314" s="1"/>
      <c r="PZY1314" s="1"/>
      <c r="PZZ1314" s="1"/>
      <c r="QAA1314" s="1"/>
      <c r="QAB1314" s="1"/>
      <c r="QAC1314" s="1"/>
      <c r="QAD1314" s="1"/>
      <c r="QAE1314" s="1"/>
      <c r="QAF1314" s="1"/>
      <c r="QAG1314" s="1"/>
      <c r="QAH1314" s="1"/>
      <c r="QAI1314" s="1"/>
      <c r="QAJ1314" s="1"/>
      <c r="QAK1314" s="1"/>
      <c r="QAL1314" s="1"/>
      <c r="QAM1314" s="1"/>
      <c r="QAN1314" s="1"/>
      <c r="QAO1314" s="1"/>
      <c r="QAP1314" s="1"/>
      <c r="QAQ1314" s="1"/>
      <c r="QAR1314" s="1"/>
      <c r="QAS1314" s="1"/>
      <c r="QAT1314" s="1"/>
      <c r="QAU1314" s="1"/>
      <c r="QAV1314" s="1"/>
      <c r="QAW1314" s="1"/>
      <c r="QAX1314" s="1"/>
      <c r="QAY1314" s="1"/>
      <c r="QAZ1314" s="1"/>
      <c r="QBA1314" s="1"/>
      <c r="QBB1314" s="1"/>
      <c r="QBC1314" s="1"/>
      <c r="QBD1314" s="1"/>
      <c r="QBE1314" s="1"/>
      <c r="QBF1314" s="1"/>
      <c r="QBG1314" s="1"/>
      <c r="QBH1314" s="1"/>
      <c r="QBI1314" s="1"/>
      <c r="QBJ1314" s="1"/>
      <c r="QBK1314" s="1"/>
      <c r="QBL1314" s="1"/>
      <c r="QBM1314" s="1"/>
      <c r="QBN1314" s="1"/>
      <c r="QBO1314" s="1"/>
      <c r="QBP1314" s="1"/>
      <c r="QBQ1314" s="1"/>
      <c r="QBR1314" s="1"/>
      <c r="QBS1314" s="1"/>
      <c r="QBT1314" s="1"/>
      <c r="QBU1314" s="1"/>
      <c r="QBV1314" s="1"/>
      <c r="QBW1314" s="1"/>
      <c r="QBX1314" s="1"/>
      <c r="QBY1314" s="1"/>
      <c r="QBZ1314" s="1"/>
      <c r="QCA1314" s="1"/>
      <c r="QCB1314" s="1"/>
      <c r="QCC1314" s="1"/>
      <c r="QCD1314" s="1"/>
      <c r="QCE1314" s="1"/>
      <c r="QCF1314" s="1"/>
      <c r="QCG1314" s="1"/>
      <c r="QCH1314" s="1"/>
      <c r="QCI1314" s="1"/>
      <c r="QCJ1314" s="1"/>
      <c r="QCK1314" s="1"/>
      <c r="QCL1314" s="1"/>
      <c r="QCM1314" s="1"/>
      <c r="QCN1314" s="1"/>
      <c r="QCO1314" s="1"/>
      <c r="QCP1314" s="1"/>
      <c r="QCQ1314" s="1"/>
      <c r="QCR1314" s="1"/>
      <c r="QCS1314" s="1"/>
      <c r="QCT1314" s="1"/>
      <c r="QCU1314" s="1"/>
      <c r="QCV1314" s="1"/>
      <c r="QCW1314" s="1"/>
      <c r="QCX1314" s="1"/>
      <c r="QCY1314" s="1"/>
      <c r="QCZ1314" s="1"/>
      <c r="QDA1314" s="1"/>
      <c r="QDB1314" s="1"/>
      <c r="QDC1314" s="1"/>
      <c r="QDD1314" s="1"/>
      <c r="QDE1314" s="1"/>
      <c r="QDF1314" s="1"/>
      <c r="QDG1314" s="1"/>
      <c r="QDH1314" s="1"/>
      <c r="QDI1314" s="1"/>
      <c r="QDJ1314" s="1"/>
      <c r="QDK1314" s="1"/>
      <c r="QDL1314" s="1"/>
      <c r="QDM1314" s="1"/>
      <c r="QDN1314" s="1"/>
      <c r="QDO1314" s="1"/>
      <c r="QDP1314" s="1"/>
      <c r="QDQ1314" s="1"/>
      <c r="QDR1314" s="1"/>
      <c r="QDS1314" s="1"/>
      <c r="QDT1314" s="1"/>
      <c r="QDU1314" s="1"/>
      <c r="QDV1314" s="1"/>
      <c r="QDW1314" s="1"/>
      <c r="QDX1314" s="1"/>
      <c r="QDY1314" s="1"/>
      <c r="QDZ1314" s="1"/>
      <c r="QEA1314" s="1"/>
      <c r="QEB1314" s="1"/>
      <c r="QEC1314" s="1"/>
      <c r="QED1314" s="1"/>
      <c r="QEE1314" s="1"/>
      <c r="QEF1314" s="1"/>
      <c r="QEG1314" s="1"/>
      <c r="QEH1314" s="1"/>
      <c r="QEI1314" s="1"/>
      <c r="QEJ1314" s="1"/>
      <c r="QEK1314" s="1"/>
      <c r="QEL1314" s="1"/>
      <c r="QEM1314" s="1"/>
      <c r="QEN1314" s="1"/>
      <c r="QEO1314" s="1"/>
      <c r="QEP1314" s="1"/>
      <c r="QEQ1314" s="1"/>
      <c r="QER1314" s="1"/>
      <c r="QES1314" s="1"/>
      <c r="QET1314" s="1"/>
      <c r="QEU1314" s="1"/>
      <c r="QEV1314" s="1"/>
      <c r="QEW1314" s="1"/>
      <c r="QEX1314" s="1"/>
      <c r="QEY1314" s="1"/>
      <c r="QEZ1314" s="1"/>
      <c r="QFA1314" s="1"/>
      <c r="QFB1314" s="1"/>
      <c r="QFC1314" s="1"/>
      <c r="QFD1314" s="1"/>
      <c r="QFE1314" s="1"/>
      <c r="QFF1314" s="1"/>
      <c r="QFG1314" s="1"/>
      <c r="QFH1314" s="1"/>
      <c r="QFI1314" s="1"/>
      <c r="QFJ1314" s="1"/>
      <c r="QFK1314" s="1"/>
      <c r="QFL1314" s="1"/>
      <c r="QFM1314" s="1"/>
      <c r="QFN1314" s="1"/>
      <c r="QFO1314" s="1"/>
      <c r="QFP1314" s="1"/>
      <c r="QFQ1314" s="1"/>
      <c r="QFR1314" s="1"/>
      <c r="QFS1314" s="1"/>
      <c r="QFT1314" s="1"/>
      <c r="QFU1314" s="1"/>
      <c r="QFV1314" s="1"/>
      <c r="QFW1314" s="1"/>
      <c r="QFX1314" s="1"/>
      <c r="QFY1314" s="1"/>
      <c r="QFZ1314" s="1"/>
      <c r="QGA1314" s="1"/>
      <c r="QGB1314" s="1"/>
      <c r="QGC1314" s="1"/>
      <c r="QGD1314" s="1"/>
      <c r="QGE1314" s="1"/>
      <c r="QGF1314" s="1"/>
      <c r="QGG1314" s="1"/>
      <c r="QGH1314" s="1"/>
      <c r="QGI1314" s="1"/>
      <c r="QGJ1314" s="1"/>
      <c r="QGK1314" s="1"/>
      <c r="QGL1314" s="1"/>
      <c r="QGM1314" s="1"/>
      <c r="QGN1314" s="1"/>
      <c r="QGO1314" s="1"/>
      <c r="QGP1314" s="1"/>
      <c r="QGQ1314" s="1"/>
      <c r="QGR1314" s="1"/>
      <c r="QGS1314" s="1"/>
      <c r="QGT1314" s="1"/>
      <c r="QGU1314" s="1"/>
      <c r="QGV1314" s="1"/>
      <c r="QGW1314" s="1"/>
      <c r="QGX1314" s="1"/>
      <c r="QGY1314" s="1"/>
      <c r="QGZ1314" s="1"/>
      <c r="QHA1314" s="1"/>
      <c r="QHB1314" s="1"/>
      <c r="QHC1314" s="1"/>
      <c r="QHD1314" s="1"/>
      <c r="QHE1314" s="1"/>
      <c r="QHF1314" s="1"/>
      <c r="QHG1314" s="1"/>
      <c r="QHH1314" s="1"/>
      <c r="QHI1314" s="1"/>
      <c r="QHJ1314" s="1"/>
      <c r="QHK1314" s="1"/>
      <c r="QHL1314" s="1"/>
      <c r="QHM1314" s="1"/>
      <c r="QHN1314" s="1"/>
      <c r="QHO1314" s="1"/>
      <c r="QHP1314" s="1"/>
      <c r="QHQ1314" s="1"/>
      <c r="QHR1314" s="1"/>
      <c r="QHS1314" s="1"/>
      <c r="QHT1314" s="1"/>
      <c r="QHU1314" s="1"/>
      <c r="QHV1314" s="1"/>
      <c r="QHW1314" s="1"/>
      <c r="QHX1314" s="1"/>
      <c r="QHY1314" s="1"/>
      <c r="QHZ1314" s="1"/>
      <c r="QIA1314" s="1"/>
      <c r="QIB1314" s="1"/>
      <c r="QIC1314" s="1"/>
      <c r="QID1314" s="1"/>
      <c r="QIE1314" s="1"/>
      <c r="QIF1314" s="1"/>
      <c r="QIG1314" s="1"/>
      <c r="QIH1314" s="1"/>
      <c r="QII1314" s="1"/>
      <c r="QIJ1314" s="1"/>
      <c r="QIK1314" s="1"/>
      <c r="QIL1314" s="1"/>
      <c r="QIM1314" s="1"/>
      <c r="QIN1314" s="1"/>
      <c r="QIO1314" s="1"/>
      <c r="QIP1314" s="1"/>
      <c r="QIQ1314" s="1"/>
      <c r="QIR1314" s="1"/>
      <c r="QIS1314" s="1"/>
      <c r="QIT1314" s="1"/>
      <c r="QIU1314" s="1"/>
      <c r="QIV1314" s="1"/>
      <c r="QIW1314" s="1"/>
      <c r="QIX1314" s="1"/>
      <c r="QIY1314" s="1"/>
      <c r="QIZ1314" s="1"/>
      <c r="QJA1314" s="1"/>
      <c r="QJB1314" s="1"/>
      <c r="QJC1314" s="1"/>
      <c r="QJD1314" s="1"/>
      <c r="QJE1314" s="1"/>
      <c r="QJF1314" s="1"/>
      <c r="QJG1314" s="1"/>
      <c r="QJH1314" s="1"/>
      <c r="QJI1314" s="1"/>
      <c r="QJJ1314" s="1"/>
      <c r="QJK1314" s="1"/>
      <c r="QJL1314" s="1"/>
      <c r="QJM1314" s="1"/>
      <c r="QJN1314" s="1"/>
      <c r="QJO1314" s="1"/>
      <c r="QJP1314" s="1"/>
      <c r="QJQ1314" s="1"/>
      <c r="QJR1314" s="1"/>
      <c r="QJS1314" s="1"/>
      <c r="QJT1314" s="1"/>
      <c r="QJU1314" s="1"/>
      <c r="QJV1314" s="1"/>
      <c r="QJW1314" s="1"/>
      <c r="QJX1314" s="1"/>
      <c r="QJY1314" s="1"/>
      <c r="QJZ1314" s="1"/>
      <c r="QKA1314" s="1"/>
      <c r="QKB1314" s="1"/>
      <c r="QKC1314" s="1"/>
      <c r="QKD1314" s="1"/>
      <c r="QKE1314" s="1"/>
      <c r="QKF1314" s="1"/>
      <c r="QKG1314" s="1"/>
      <c r="QKH1314" s="1"/>
      <c r="QKI1314" s="1"/>
      <c r="QKJ1314" s="1"/>
      <c r="QKK1314" s="1"/>
      <c r="QKL1314" s="1"/>
      <c r="QKM1314" s="1"/>
      <c r="QKN1314" s="1"/>
      <c r="QKO1314" s="1"/>
      <c r="QKP1314" s="1"/>
      <c r="QKQ1314" s="1"/>
      <c r="QKR1314" s="1"/>
      <c r="QKS1314" s="1"/>
      <c r="QKT1314" s="1"/>
      <c r="QKU1314" s="1"/>
      <c r="QKV1314" s="1"/>
      <c r="QKW1314" s="1"/>
      <c r="QKX1314" s="1"/>
      <c r="QKY1314" s="1"/>
      <c r="QKZ1314" s="1"/>
      <c r="QLA1314" s="1"/>
      <c r="QLB1314" s="1"/>
      <c r="QLC1314" s="1"/>
      <c r="QLD1314" s="1"/>
      <c r="QLE1314" s="1"/>
      <c r="QLF1314" s="1"/>
      <c r="QLG1314" s="1"/>
      <c r="QLH1314" s="1"/>
      <c r="QLI1314" s="1"/>
      <c r="QLJ1314" s="1"/>
      <c r="QLK1314" s="1"/>
      <c r="QLL1314" s="1"/>
      <c r="QLM1314" s="1"/>
      <c r="QLN1314" s="1"/>
      <c r="QLO1314" s="1"/>
      <c r="QLP1314" s="1"/>
      <c r="QLQ1314" s="1"/>
      <c r="QLR1314" s="1"/>
      <c r="QLS1314" s="1"/>
      <c r="QLT1314" s="1"/>
      <c r="QLU1314" s="1"/>
      <c r="QLV1314" s="1"/>
      <c r="QLW1314" s="1"/>
      <c r="QLX1314" s="1"/>
      <c r="QLY1314" s="1"/>
      <c r="QLZ1314" s="1"/>
      <c r="QMA1314" s="1"/>
      <c r="QMB1314" s="1"/>
      <c r="QMC1314" s="1"/>
      <c r="QMD1314" s="1"/>
      <c r="QME1314" s="1"/>
      <c r="QMF1314" s="1"/>
      <c r="QMG1314" s="1"/>
      <c r="QMH1314" s="1"/>
      <c r="QMI1314" s="1"/>
      <c r="QMJ1314" s="1"/>
      <c r="QMK1314" s="1"/>
      <c r="QML1314" s="1"/>
      <c r="QMM1314" s="1"/>
      <c r="QMN1314" s="1"/>
      <c r="QMO1314" s="1"/>
      <c r="QMP1314" s="1"/>
      <c r="QMQ1314" s="1"/>
      <c r="QMR1314" s="1"/>
      <c r="QMS1314" s="1"/>
      <c r="QMT1314" s="1"/>
      <c r="QMU1314" s="1"/>
      <c r="QMV1314" s="1"/>
      <c r="QMW1314" s="1"/>
      <c r="QMX1314" s="1"/>
      <c r="QMY1314" s="1"/>
      <c r="QMZ1314" s="1"/>
      <c r="QNA1314" s="1"/>
      <c r="QNB1314" s="1"/>
      <c r="QNC1314" s="1"/>
      <c r="QND1314" s="1"/>
      <c r="QNE1314" s="1"/>
      <c r="QNF1314" s="1"/>
      <c r="QNG1314" s="1"/>
      <c r="QNH1314" s="1"/>
      <c r="QNI1314" s="1"/>
      <c r="QNJ1314" s="1"/>
      <c r="QNK1314" s="1"/>
      <c r="QNL1314" s="1"/>
      <c r="QNM1314" s="1"/>
      <c r="QNN1314" s="1"/>
      <c r="QNO1314" s="1"/>
      <c r="QNP1314" s="1"/>
      <c r="QNQ1314" s="1"/>
      <c r="QNR1314" s="1"/>
      <c r="QNS1314" s="1"/>
      <c r="QNT1314" s="1"/>
      <c r="QNU1314" s="1"/>
      <c r="QNV1314" s="1"/>
      <c r="QNW1314" s="1"/>
      <c r="QNX1314" s="1"/>
      <c r="QNY1314" s="1"/>
      <c r="QNZ1314" s="1"/>
      <c r="QOA1314" s="1"/>
      <c r="QOB1314" s="1"/>
      <c r="QOC1314" s="1"/>
      <c r="QOD1314" s="1"/>
      <c r="QOE1314" s="1"/>
      <c r="QOF1314" s="1"/>
      <c r="QOG1314" s="1"/>
      <c r="QOH1314" s="1"/>
      <c r="QOI1314" s="1"/>
      <c r="QOJ1314" s="1"/>
      <c r="QOK1314" s="1"/>
      <c r="QOL1314" s="1"/>
      <c r="QOM1314" s="1"/>
      <c r="QON1314" s="1"/>
      <c r="QOO1314" s="1"/>
      <c r="QOP1314" s="1"/>
      <c r="QOQ1314" s="1"/>
      <c r="QOR1314" s="1"/>
      <c r="QOS1314" s="1"/>
      <c r="QOT1314" s="1"/>
      <c r="QOU1314" s="1"/>
      <c r="QOV1314" s="1"/>
      <c r="QOW1314" s="1"/>
      <c r="QOX1314" s="1"/>
      <c r="QOY1314" s="1"/>
      <c r="QOZ1314" s="1"/>
      <c r="QPA1314" s="1"/>
      <c r="QPB1314" s="1"/>
      <c r="QPC1314" s="1"/>
      <c r="QPD1314" s="1"/>
      <c r="QPE1314" s="1"/>
      <c r="QPF1314" s="1"/>
      <c r="QPG1314" s="1"/>
      <c r="QPH1314" s="1"/>
      <c r="QPI1314" s="1"/>
      <c r="QPJ1314" s="1"/>
      <c r="QPK1314" s="1"/>
      <c r="QPL1314" s="1"/>
      <c r="QPM1314" s="1"/>
      <c r="QPN1314" s="1"/>
      <c r="QPO1314" s="1"/>
      <c r="QPP1314" s="1"/>
      <c r="QPQ1314" s="1"/>
      <c r="QPR1314" s="1"/>
      <c r="QPS1314" s="1"/>
      <c r="QPT1314" s="1"/>
      <c r="QPU1314" s="1"/>
      <c r="QPV1314" s="1"/>
      <c r="QPW1314" s="1"/>
      <c r="QPX1314" s="1"/>
      <c r="QPY1314" s="1"/>
      <c r="QPZ1314" s="1"/>
      <c r="QQA1314" s="1"/>
      <c r="QQB1314" s="1"/>
      <c r="QQC1314" s="1"/>
      <c r="QQD1314" s="1"/>
      <c r="QQE1314" s="1"/>
      <c r="QQF1314" s="1"/>
      <c r="QQG1314" s="1"/>
      <c r="QQH1314" s="1"/>
      <c r="QQI1314" s="1"/>
      <c r="QQJ1314" s="1"/>
      <c r="QQK1314" s="1"/>
      <c r="QQL1314" s="1"/>
      <c r="QQM1314" s="1"/>
      <c r="QQN1314" s="1"/>
      <c r="QQO1314" s="1"/>
      <c r="QQP1314" s="1"/>
      <c r="QQQ1314" s="1"/>
      <c r="QQR1314" s="1"/>
      <c r="QQS1314" s="1"/>
      <c r="QQT1314" s="1"/>
      <c r="QQU1314" s="1"/>
      <c r="QQV1314" s="1"/>
      <c r="QQW1314" s="1"/>
      <c r="QQX1314" s="1"/>
      <c r="QQY1314" s="1"/>
      <c r="QQZ1314" s="1"/>
      <c r="QRA1314" s="1"/>
      <c r="QRB1314" s="1"/>
      <c r="QRC1314" s="1"/>
      <c r="QRD1314" s="1"/>
      <c r="QRE1314" s="1"/>
      <c r="QRF1314" s="1"/>
      <c r="QRG1314" s="1"/>
      <c r="QRH1314" s="1"/>
      <c r="QRI1314" s="1"/>
      <c r="QRJ1314" s="1"/>
      <c r="QRK1314" s="1"/>
      <c r="QRL1314" s="1"/>
      <c r="QRM1314" s="1"/>
      <c r="QRN1314" s="1"/>
      <c r="QRO1314" s="1"/>
      <c r="QRP1314" s="1"/>
      <c r="QRQ1314" s="1"/>
      <c r="QRR1314" s="1"/>
      <c r="QRS1314" s="1"/>
      <c r="QRT1314" s="1"/>
      <c r="QRU1314" s="1"/>
      <c r="QRV1314" s="1"/>
      <c r="QRW1314" s="1"/>
      <c r="QRX1314" s="1"/>
      <c r="QRY1314" s="1"/>
      <c r="QRZ1314" s="1"/>
      <c r="QSA1314" s="1"/>
      <c r="QSB1314" s="1"/>
      <c r="QSC1314" s="1"/>
      <c r="QSD1314" s="1"/>
      <c r="QSE1314" s="1"/>
      <c r="QSF1314" s="1"/>
      <c r="QSG1314" s="1"/>
      <c r="QSH1314" s="1"/>
      <c r="QSI1314" s="1"/>
      <c r="QSJ1314" s="1"/>
      <c r="QSK1314" s="1"/>
      <c r="QSL1314" s="1"/>
      <c r="QSM1314" s="1"/>
      <c r="QSN1314" s="1"/>
      <c r="QSO1314" s="1"/>
      <c r="QSP1314" s="1"/>
      <c r="QSQ1314" s="1"/>
      <c r="QSR1314" s="1"/>
      <c r="QSS1314" s="1"/>
      <c r="QST1314" s="1"/>
      <c r="QSU1314" s="1"/>
      <c r="QSV1314" s="1"/>
      <c r="QSW1314" s="1"/>
      <c r="QSX1314" s="1"/>
      <c r="QSY1314" s="1"/>
      <c r="QSZ1314" s="1"/>
      <c r="QTA1314" s="1"/>
      <c r="QTB1314" s="1"/>
      <c r="QTC1314" s="1"/>
      <c r="QTD1314" s="1"/>
      <c r="QTE1314" s="1"/>
      <c r="QTF1314" s="1"/>
      <c r="QTG1314" s="1"/>
      <c r="QTH1314" s="1"/>
      <c r="QTI1314" s="1"/>
      <c r="QTJ1314" s="1"/>
      <c r="QTK1314" s="1"/>
      <c r="QTL1314" s="1"/>
      <c r="QTM1314" s="1"/>
      <c r="QTN1314" s="1"/>
      <c r="QTO1314" s="1"/>
      <c r="QTP1314" s="1"/>
      <c r="QTQ1314" s="1"/>
      <c r="QTR1314" s="1"/>
      <c r="QTS1314" s="1"/>
      <c r="QTT1314" s="1"/>
      <c r="QTU1314" s="1"/>
      <c r="QTV1314" s="1"/>
      <c r="QTW1314" s="1"/>
      <c r="QTX1314" s="1"/>
      <c r="QTY1314" s="1"/>
      <c r="QTZ1314" s="1"/>
      <c r="QUA1314" s="1"/>
      <c r="QUB1314" s="1"/>
      <c r="QUC1314" s="1"/>
      <c r="QUD1314" s="1"/>
      <c r="QUE1314" s="1"/>
      <c r="QUF1314" s="1"/>
      <c r="QUG1314" s="1"/>
      <c r="QUH1314" s="1"/>
      <c r="QUI1314" s="1"/>
      <c r="QUJ1314" s="1"/>
      <c r="QUK1314" s="1"/>
      <c r="QUL1314" s="1"/>
      <c r="QUM1314" s="1"/>
      <c r="QUN1314" s="1"/>
      <c r="QUO1314" s="1"/>
      <c r="QUP1314" s="1"/>
      <c r="QUQ1314" s="1"/>
      <c r="QUR1314" s="1"/>
      <c r="QUS1314" s="1"/>
      <c r="QUT1314" s="1"/>
      <c r="QUU1314" s="1"/>
      <c r="QUV1314" s="1"/>
      <c r="QUW1314" s="1"/>
      <c r="QUX1314" s="1"/>
      <c r="QUY1314" s="1"/>
      <c r="QUZ1314" s="1"/>
      <c r="QVA1314" s="1"/>
      <c r="QVB1314" s="1"/>
      <c r="QVC1314" s="1"/>
      <c r="QVD1314" s="1"/>
      <c r="QVE1314" s="1"/>
      <c r="QVF1314" s="1"/>
      <c r="QVG1314" s="1"/>
      <c r="QVH1314" s="1"/>
      <c r="QVI1314" s="1"/>
      <c r="QVJ1314" s="1"/>
      <c r="QVK1314" s="1"/>
      <c r="QVL1314" s="1"/>
      <c r="QVM1314" s="1"/>
      <c r="QVN1314" s="1"/>
      <c r="QVO1314" s="1"/>
      <c r="QVP1314" s="1"/>
      <c r="QVQ1314" s="1"/>
      <c r="QVR1314" s="1"/>
      <c r="QVS1314" s="1"/>
      <c r="QVT1314" s="1"/>
      <c r="QVU1314" s="1"/>
      <c r="QVV1314" s="1"/>
      <c r="QVW1314" s="1"/>
      <c r="QVX1314" s="1"/>
      <c r="QVY1314" s="1"/>
      <c r="QVZ1314" s="1"/>
      <c r="QWA1314" s="1"/>
      <c r="QWB1314" s="1"/>
      <c r="QWC1314" s="1"/>
      <c r="QWD1314" s="1"/>
      <c r="QWE1314" s="1"/>
      <c r="QWF1314" s="1"/>
      <c r="QWG1314" s="1"/>
      <c r="QWH1314" s="1"/>
      <c r="QWI1314" s="1"/>
      <c r="QWJ1314" s="1"/>
      <c r="QWK1314" s="1"/>
      <c r="QWL1314" s="1"/>
      <c r="QWM1314" s="1"/>
      <c r="QWN1314" s="1"/>
      <c r="QWO1314" s="1"/>
      <c r="QWP1314" s="1"/>
      <c r="QWQ1314" s="1"/>
      <c r="QWR1314" s="1"/>
      <c r="QWS1314" s="1"/>
      <c r="QWT1314" s="1"/>
      <c r="QWU1314" s="1"/>
      <c r="QWV1314" s="1"/>
      <c r="QWW1314" s="1"/>
      <c r="QWX1314" s="1"/>
      <c r="QWY1314" s="1"/>
      <c r="QWZ1314" s="1"/>
      <c r="QXA1314" s="1"/>
      <c r="QXB1314" s="1"/>
      <c r="QXC1314" s="1"/>
      <c r="QXD1314" s="1"/>
      <c r="QXE1314" s="1"/>
      <c r="QXF1314" s="1"/>
      <c r="QXG1314" s="1"/>
      <c r="QXH1314" s="1"/>
      <c r="QXI1314" s="1"/>
      <c r="QXJ1314" s="1"/>
      <c r="QXK1314" s="1"/>
      <c r="QXL1314" s="1"/>
      <c r="QXM1314" s="1"/>
      <c r="QXN1314" s="1"/>
      <c r="QXO1314" s="1"/>
      <c r="QXP1314" s="1"/>
      <c r="QXQ1314" s="1"/>
      <c r="QXR1314" s="1"/>
      <c r="QXS1314" s="1"/>
      <c r="QXT1314" s="1"/>
      <c r="QXU1314" s="1"/>
      <c r="QXV1314" s="1"/>
      <c r="QXW1314" s="1"/>
      <c r="QXX1314" s="1"/>
      <c r="QXY1314" s="1"/>
      <c r="QXZ1314" s="1"/>
      <c r="QYA1314" s="1"/>
      <c r="QYB1314" s="1"/>
      <c r="QYC1314" s="1"/>
      <c r="QYD1314" s="1"/>
      <c r="QYE1314" s="1"/>
      <c r="QYF1314" s="1"/>
      <c r="QYG1314" s="1"/>
      <c r="QYH1314" s="1"/>
      <c r="QYI1314" s="1"/>
      <c r="QYJ1314" s="1"/>
      <c r="QYK1314" s="1"/>
      <c r="QYL1314" s="1"/>
      <c r="QYM1314" s="1"/>
      <c r="QYN1314" s="1"/>
      <c r="QYO1314" s="1"/>
      <c r="QYP1314" s="1"/>
      <c r="QYQ1314" s="1"/>
      <c r="QYR1314" s="1"/>
      <c r="QYS1314" s="1"/>
      <c r="QYT1314" s="1"/>
      <c r="QYU1314" s="1"/>
      <c r="QYV1314" s="1"/>
      <c r="QYW1314" s="1"/>
      <c r="QYX1314" s="1"/>
      <c r="QYY1314" s="1"/>
      <c r="QYZ1314" s="1"/>
      <c r="QZA1314" s="1"/>
      <c r="QZB1314" s="1"/>
      <c r="QZC1314" s="1"/>
      <c r="QZD1314" s="1"/>
      <c r="QZE1314" s="1"/>
      <c r="QZF1314" s="1"/>
      <c r="QZG1314" s="1"/>
      <c r="QZH1314" s="1"/>
      <c r="QZI1314" s="1"/>
      <c r="QZJ1314" s="1"/>
      <c r="QZK1314" s="1"/>
      <c r="QZL1314" s="1"/>
      <c r="QZM1314" s="1"/>
      <c r="QZN1314" s="1"/>
      <c r="QZO1314" s="1"/>
      <c r="QZP1314" s="1"/>
      <c r="QZQ1314" s="1"/>
      <c r="QZR1314" s="1"/>
      <c r="QZS1314" s="1"/>
      <c r="QZT1314" s="1"/>
      <c r="QZU1314" s="1"/>
      <c r="QZV1314" s="1"/>
      <c r="QZW1314" s="1"/>
      <c r="QZX1314" s="1"/>
      <c r="QZY1314" s="1"/>
      <c r="QZZ1314" s="1"/>
      <c r="RAA1314" s="1"/>
      <c r="RAB1314" s="1"/>
      <c r="RAC1314" s="1"/>
      <c r="RAD1314" s="1"/>
      <c r="RAE1314" s="1"/>
      <c r="RAF1314" s="1"/>
      <c r="RAG1314" s="1"/>
      <c r="RAH1314" s="1"/>
      <c r="RAI1314" s="1"/>
      <c r="RAJ1314" s="1"/>
      <c r="RAK1314" s="1"/>
      <c r="RAL1314" s="1"/>
      <c r="RAM1314" s="1"/>
      <c r="RAN1314" s="1"/>
      <c r="RAO1314" s="1"/>
      <c r="RAP1314" s="1"/>
      <c r="RAQ1314" s="1"/>
      <c r="RAR1314" s="1"/>
      <c r="RAS1314" s="1"/>
      <c r="RAT1314" s="1"/>
      <c r="RAU1314" s="1"/>
      <c r="RAV1314" s="1"/>
      <c r="RAW1314" s="1"/>
      <c r="RAX1314" s="1"/>
      <c r="RAY1314" s="1"/>
      <c r="RAZ1314" s="1"/>
      <c r="RBA1314" s="1"/>
      <c r="RBB1314" s="1"/>
      <c r="RBC1314" s="1"/>
      <c r="RBD1314" s="1"/>
      <c r="RBE1314" s="1"/>
      <c r="RBF1314" s="1"/>
      <c r="RBG1314" s="1"/>
      <c r="RBH1314" s="1"/>
      <c r="RBI1314" s="1"/>
      <c r="RBJ1314" s="1"/>
      <c r="RBK1314" s="1"/>
      <c r="RBL1314" s="1"/>
      <c r="RBM1314" s="1"/>
      <c r="RBN1314" s="1"/>
      <c r="RBO1314" s="1"/>
      <c r="RBP1314" s="1"/>
      <c r="RBQ1314" s="1"/>
      <c r="RBR1314" s="1"/>
      <c r="RBS1314" s="1"/>
      <c r="RBT1314" s="1"/>
      <c r="RBU1314" s="1"/>
      <c r="RBV1314" s="1"/>
      <c r="RBW1314" s="1"/>
      <c r="RBX1314" s="1"/>
      <c r="RBY1314" s="1"/>
      <c r="RBZ1314" s="1"/>
      <c r="RCA1314" s="1"/>
      <c r="RCB1314" s="1"/>
      <c r="RCC1314" s="1"/>
      <c r="RCD1314" s="1"/>
      <c r="RCE1314" s="1"/>
      <c r="RCF1314" s="1"/>
      <c r="RCG1314" s="1"/>
      <c r="RCH1314" s="1"/>
      <c r="RCI1314" s="1"/>
      <c r="RCJ1314" s="1"/>
      <c r="RCK1314" s="1"/>
      <c r="RCL1314" s="1"/>
      <c r="RCM1314" s="1"/>
      <c r="RCN1314" s="1"/>
      <c r="RCO1314" s="1"/>
      <c r="RCP1314" s="1"/>
      <c r="RCQ1314" s="1"/>
      <c r="RCR1314" s="1"/>
      <c r="RCS1314" s="1"/>
      <c r="RCT1314" s="1"/>
      <c r="RCU1314" s="1"/>
      <c r="RCV1314" s="1"/>
      <c r="RCW1314" s="1"/>
      <c r="RCX1314" s="1"/>
      <c r="RCY1314" s="1"/>
      <c r="RCZ1314" s="1"/>
      <c r="RDA1314" s="1"/>
      <c r="RDB1314" s="1"/>
      <c r="RDC1314" s="1"/>
      <c r="RDD1314" s="1"/>
      <c r="RDE1314" s="1"/>
      <c r="RDF1314" s="1"/>
      <c r="RDG1314" s="1"/>
      <c r="RDH1314" s="1"/>
      <c r="RDI1314" s="1"/>
      <c r="RDJ1314" s="1"/>
      <c r="RDK1314" s="1"/>
      <c r="RDL1314" s="1"/>
      <c r="RDM1314" s="1"/>
      <c r="RDN1314" s="1"/>
      <c r="RDO1314" s="1"/>
      <c r="RDP1314" s="1"/>
      <c r="RDQ1314" s="1"/>
      <c r="RDR1314" s="1"/>
      <c r="RDS1314" s="1"/>
      <c r="RDT1314" s="1"/>
      <c r="RDU1314" s="1"/>
      <c r="RDV1314" s="1"/>
      <c r="RDW1314" s="1"/>
      <c r="RDX1314" s="1"/>
      <c r="RDY1314" s="1"/>
      <c r="RDZ1314" s="1"/>
      <c r="REA1314" s="1"/>
      <c r="REB1314" s="1"/>
      <c r="REC1314" s="1"/>
      <c r="RED1314" s="1"/>
      <c r="REE1314" s="1"/>
      <c r="REF1314" s="1"/>
      <c r="REG1314" s="1"/>
      <c r="REH1314" s="1"/>
      <c r="REI1314" s="1"/>
      <c r="REJ1314" s="1"/>
      <c r="REK1314" s="1"/>
      <c r="REL1314" s="1"/>
      <c r="REM1314" s="1"/>
      <c r="REN1314" s="1"/>
      <c r="REO1314" s="1"/>
      <c r="REP1314" s="1"/>
      <c r="REQ1314" s="1"/>
      <c r="RER1314" s="1"/>
      <c r="RES1314" s="1"/>
      <c r="RET1314" s="1"/>
      <c r="REU1314" s="1"/>
      <c r="REV1314" s="1"/>
      <c r="REW1314" s="1"/>
      <c r="REX1314" s="1"/>
      <c r="REY1314" s="1"/>
      <c r="REZ1314" s="1"/>
      <c r="RFA1314" s="1"/>
      <c r="RFB1314" s="1"/>
      <c r="RFC1314" s="1"/>
      <c r="RFD1314" s="1"/>
      <c r="RFE1314" s="1"/>
      <c r="RFF1314" s="1"/>
      <c r="RFG1314" s="1"/>
      <c r="RFH1314" s="1"/>
      <c r="RFI1314" s="1"/>
      <c r="RFJ1314" s="1"/>
      <c r="RFK1314" s="1"/>
      <c r="RFL1314" s="1"/>
      <c r="RFM1314" s="1"/>
      <c r="RFN1314" s="1"/>
      <c r="RFO1314" s="1"/>
      <c r="RFP1314" s="1"/>
      <c r="RFQ1314" s="1"/>
      <c r="RFR1314" s="1"/>
      <c r="RFS1314" s="1"/>
      <c r="RFT1314" s="1"/>
      <c r="RFU1314" s="1"/>
      <c r="RFV1314" s="1"/>
      <c r="RFW1314" s="1"/>
      <c r="RFX1314" s="1"/>
      <c r="RFY1314" s="1"/>
      <c r="RFZ1314" s="1"/>
      <c r="RGA1314" s="1"/>
      <c r="RGB1314" s="1"/>
      <c r="RGC1314" s="1"/>
      <c r="RGD1314" s="1"/>
      <c r="RGE1314" s="1"/>
      <c r="RGF1314" s="1"/>
      <c r="RGG1314" s="1"/>
      <c r="RGH1314" s="1"/>
      <c r="RGI1314" s="1"/>
      <c r="RGJ1314" s="1"/>
      <c r="RGK1314" s="1"/>
      <c r="RGL1314" s="1"/>
      <c r="RGM1314" s="1"/>
      <c r="RGN1314" s="1"/>
      <c r="RGO1314" s="1"/>
      <c r="RGP1314" s="1"/>
      <c r="RGQ1314" s="1"/>
      <c r="RGR1314" s="1"/>
      <c r="RGS1314" s="1"/>
      <c r="RGT1314" s="1"/>
      <c r="RGU1314" s="1"/>
      <c r="RGV1314" s="1"/>
      <c r="RGW1314" s="1"/>
      <c r="RGX1314" s="1"/>
      <c r="RGY1314" s="1"/>
      <c r="RGZ1314" s="1"/>
      <c r="RHA1314" s="1"/>
      <c r="RHB1314" s="1"/>
      <c r="RHC1314" s="1"/>
      <c r="RHD1314" s="1"/>
      <c r="RHE1314" s="1"/>
      <c r="RHF1314" s="1"/>
      <c r="RHG1314" s="1"/>
      <c r="RHH1314" s="1"/>
      <c r="RHI1314" s="1"/>
      <c r="RHJ1314" s="1"/>
      <c r="RHK1314" s="1"/>
      <c r="RHL1314" s="1"/>
      <c r="RHM1314" s="1"/>
      <c r="RHN1314" s="1"/>
      <c r="RHO1314" s="1"/>
      <c r="RHP1314" s="1"/>
      <c r="RHQ1314" s="1"/>
      <c r="RHR1314" s="1"/>
      <c r="RHS1314" s="1"/>
      <c r="RHT1314" s="1"/>
      <c r="RHU1314" s="1"/>
      <c r="RHV1314" s="1"/>
      <c r="RHW1314" s="1"/>
      <c r="RHX1314" s="1"/>
      <c r="RHY1314" s="1"/>
      <c r="RHZ1314" s="1"/>
      <c r="RIA1314" s="1"/>
      <c r="RIB1314" s="1"/>
      <c r="RIC1314" s="1"/>
      <c r="RID1314" s="1"/>
      <c r="RIE1314" s="1"/>
      <c r="RIF1314" s="1"/>
      <c r="RIG1314" s="1"/>
      <c r="RIH1314" s="1"/>
      <c r="RII1314" s="1"/>
      <c r="RIJ1314" s="1"/>
      <c r="RIK1314" s="1"/>
      <c r="RIL1314" s="1"/>
      <c r="RIM1314" s="1"/>
      <c r="RIN1314" s="1"/>
      <c r="RIO1314" s="1"/>
      <c r="RIP1314" s="1"/>
      <c r="RIQ1314" s="1"/>
      <c r="RIR1314" s="1"/>
      <c r="RIS1314" s="1"/>
      <c r="RIT1314" s="1"/>
      <c r="RIU1314" s="1"/>
      <c r="RIV1314" s="1"/>
      <c r="RIW1314" s="1"/>
      <c r="RIX1314" s="1"/>
      <c r="RIY1314" s="1"/>
      <c r="RIZ1314" s="1"/>
      <c r="RJA1314" s="1"/>
      <c r="RJB1314" s="1"/>
      <c r="RJC1314" s="1"/>
      <c r="RJD1314" s="1"/>
      <c r="RJE1314" s="1"/>
      <c r="RJF1314" s="1"/>
      <c r="RJG1314" s="1"/>
      <c r="RJH1314" s="1"/>
      <c r="RJI1314" s="1"/>
      <c r="RJJ1314" s="1"/>
      <c r="RJK1314" s="1"/>
      <c r="RJL1314" s="1"/>
      <c r="RJM1314" s="1"/>
      <c r="RJN1314" s="1"/>
      <c r="RJO1314" s="1"/>
      <c r="RJP1314" s="1"/>
      <c r="RJQ1314" s="1"/>
      <c r="RJR1314" s="1"/>
      <c r="RJS1314" s="1"/>
      <c r="RJT1314" s="1"/>
      <c r="RJU1314" s="1"/>
      <c r="RJV1314" s="1"/>
      <c r="RJW1314" s="1"/>
      <c r="RJX1314" s="1"/>
      <c r="RJY1314" s="1"/>
      <c r="RJZ1314" s="1"/>
      <c r="RKA1314" s="1"/>
      <c r="RKB1314" s="1"/>
      <c r="RKC1314" s="1"/>
      <c r="RKD1314" s="1"/>
      <c r="RKE1314" s="1"/>
      <c r="RKF1314" s="1"/>
      <c r="RKG1314" s="1"/>
      <c r="RKH1314" s="1"/>
      <c r="RKI1314" s="1"/>
      <c r="RKJ1314" s="1"/>
      <c r="RKK1314" s="1"/>
      <c r="RKL1314" s="1"/>
      <c r="RKM1314" s="1"/>
      <c r="RKN1314" s="1"/>
      <c r="RKO1314" s="1"/>
      <c r="RKP1314" s="1"/>
      <c r="RKQ1314" s="1"/>
      <c r="RKR1314" s="1"/>
      <c r="RKS1314" s="1"/>
      <c r="RKT1314" s="1"/>
      <c r="RKU1314" s="1"/>
      <c r="RKV1314" s="1"/>
      <c r="RKW1314" s="1"/>
      <c r="RKX1314" s="1"/>
      <c r="RKY1314" s="1"/>
      <c r="RKZ1314" s="1"/>
      <c r="RLA1314" s="1"/>
      <c r="RLB1314" s="1"/>
      <c r="RLC1314" s="1"/>
      <c r="RLD1314" s="1"/>
      <c r="RLE1314" s="1"/>
      <c r="RLF1314" s="1"/>
      <c r="RLG1314" s="1"/>
      <c r="RLH1314" s="1"/>
      <c r="RLI1314" s="1"/>
      <c r="RLJ1314" s="1"/>
      <c r="RLK1314" s="1"/>
      <c r="RLL1314" s="1"/>
      <c r="RLM1314" s="1"/>
      <c r="RLN1314" s="1"/>
      <c r="RLO1314" s="1"/>
      <c r="RLP1314" s="1"/>
      <c r="RLQ1314" s="1"/>
      <c r="RLR1314" s="1"/>
      <c r="RLS1314" s="1"/>
      <c r="RLT1314" s="1"/>
      <c r="RLU1314" s="1"/>
      <c r="RLV1314" s="1"/>
      <c r="RLW1314" s="1"/>
      <c r="RLX1314" s="1"/>
      <c r="RLY1314" s="1"/>
      <c r="RLZ1314" s="1"/>
      <c r="RMA1314" s="1"/>
      <c r="RMB1314" s="1"/>
      <c r="RMC1314" s="1"/>
      <c r="RMD1314" s="1"/>
      <c r="RME1314" s="1"/>
      <c r="RMF1314" s="1"/>
      <c r="RMG1314" s="1"/>
      <c r="RMH1314" s="1"/>
      <c r="RMI1314" s="1"/>
      <c r="RMJ1314" s="1"/>
      <c r="RMK1314" s="1"/>
      <c r="RML1314" s="1"/>
      <c r="RMM1314" s="1"/>
      <c r="RMN1314" s="1"/>
      <c r="RMO1314" s="1"/>
      <c r="RMP1314" s="1"/>
      <c r="RMQ1314" s="1"/>
      <c r="RMR1314" s="1"/>
      <c r="RMS1314" s="1"/>
      <c r="RMT1314" s="1"/>
      <c r="RMU1314" s="1"/>
      <c r="RMV1314" s="1"/>
      <c r="RMW1314" s="1"/>
      <c r="RMX1314" s="1"/>
      <c r="RMY1314" s="1"/>
      <c r="RMZ1314" s="1"/>
      <c r="RNA1314" s="1"/>
      <c r="RNB1314" s="1"/>
      <c r="RNC1314" s="1"/>
      <c r="RND1314" s="1"/>
      <c r="RNE1314" s="1"/>
      <c r="RNF1314" s="1"/>
      <c r="RNG1314" s="1"/>
      <c r="RNH1314" s="1"/>
      <c r="RNI1314" s="1"/>
      <c r="RNJ1314" s="1"/>
      <c r="RNK1314" s="1"/>
      <c r="RNL1314" s="1"/>
      <c r="RNM1314" s="1"/>
      <c r="RNN1314" s="1"/>
      <c r="RNO1314" s="1"/>
      <c r="RNP1314" s="1"/>
      <c r="RNQ1314" s="1"/>
      <c r="RNR1314" s="1"/>
      <c r="RNS1314" s="1"/>
      <c r="RNT1314" s="1"/>
      <c r="RNU1314" s="1"/>
      <c r="RNV1314" s="1"/>
      <c r="RNW1314" s="1"/>
      <c r="RNX1314" s="1"/>
      <c r="RNY1314" s="1"/>
      <c r="RNZ1314" s="1"/>
      <c r="ROA1314" s="1"/>
      <c r="ROB1314" s="1"/>
      <c r="ROC1314" s="1"/>
      <c r="ROD1314" s="1"/>
      <c r="ROE1314" s="1"/>
      <c r="ROF1314" s="1"/>
      <c r="ROG1314" s="1"/>
      <c r="ROH1314" s="1"/>
      <c r="ROI1314" s="1"/>
      <c r="ROJ1314" s="1"/>
      <c r="ROK1314" s="1"/>
      <c r="ROL1314" s="1"/>
      <c r="ROM1314" s="1"/>
      <c r="RON1314" s="1"/>
      <c r="ROO1314" s="1"/>
      <c r="ROP1314" s="1"/>
      <c r="ROQ1314" s="1"/>
      <c r="ROR1314" s="1"/>
      <c r="ROS1314" s="1"/>
      <c r="ROT1314" s="1"/>
      <c r="ROU1314" s="1"/>
      <c r="ROV1314" s="1"/>
      <c r="ROW1314" s="1"/>
      <c r="ROX1314" s="1"/>
      <c r="ROY1314" s="1"/>
      <c r="ROZ1314" s="1"/>
      <c r="RPA1314" s="1"/>
      <c r="RPB1314" s="1"/>
      <c r="RPC1314" s="1"/>
      <c r="RPD1314" s="1"/>
      <c r="RPE1314" s="1"/>
      <c r="RPF1314" s="1"/>
      <c r="RPG1314" s="1"/>
      <c r="RPH1314" s="1"/>
      <c r="RPI1314" s="1"/>
      <c r="RPJ1314" s="1"/>
      <c r="RPK1314" s="1"/>
      <c r="RPL1314" s="1"/>
      <c r="RPM1314" s="1"/>
      <c r="RPN1314" s="1"/>
      <c r="RPO1314" s="1"/>
      <c r="RPP1314" s="1"/>
      <c r="RPQ1314" s="1"/>
      <c r="RPR1314" s="1"/>
      <c r="RPS1314" s="1"/>
      <c r="RPT1314" s="1"/>
      <c r="RPU1314" s="1"/>
      <c r="RPV1314" s="1"/>
      <c r="RPW1314" s="1"/>
      <c r="RPX1314" s="1"/>
      <c r="RPY1314" s="1"/>
      <c r="RPZ1314" s="1"/>
      <c r="RQA1314" s="1"/>
      <c r="RQB1314" s="1"/>
      <c r="RQC1314" s="1"/>
      <c r="RQD1314" s="1"/>
      <c r="RQE1314" s="1"/>
      <c r="RQF1314" s="1"/>
      <c r="RQG1314" s="1"/>
      <c r="RQH1314" s="1"/>
      <c r="RQI1314" s="1"/>
      <c r="RQJ1314" s="1"/>
      <c r="RQK1314" s="1"/>
      <c r="RQL1314" s="1"/>
      <c r="RQM1314" s="1"/>
      <c r="RQN1314" s="1"/>
      <c r="RQO1314" s="1"/>
      <c r="RQP1314" s="1"/>
      <c r="RQQ1314" s="1"/>
      <c r="RQR1314" s="1"/>
      <c r="RQS1314" s="1"/>
      <c r="RQT1314" s="1"/>
      <c r="RQU1314" s="1"/>
      <c r="RQV1314" s="1"/>
      <c r="RQW1314" s="1"/>
      <c r="RQX1314" s="1"/>
      <c r="RQY1314" s="1"/>
      <c r="RQZ1314" s="1"/>
      <c r="RRA1314" s="1"/>
      <c r="RRB1314" s="1"/>
      <c r="RRC1314" s="1"/>
      <c r="RRD1314" s="1"/>
      <c r="RRE1314" s="1"/>
      <c r="RRF1314" s="1"/>
      <c r="RRG1314" s="1"/>
      <c r="RRH1314" s="1"/>
      <c r="RRI1314" s="1"/>
      <c r="RRJ1314" s="1"/>
      <c r="RRK1314" s="1"/>
      <c r="RRL1314" s="1"/>
      <c r="RRM1314" s="1"/>
      <c r="RRN1314" s="1"/>
      <c r="RRO1314" s="1"/>
      <c r="RRP1314" s="1"/>
      <c r="RRQ1314" s="1"/>
      <c r="RRR1314" s="1"/>
      <c r="RRS1314" s="1"/>
      <c r="RRT1314" s="1"/>
      <c r="RRU1314" s="1"/>
      <c r="RRV1314" s="1"/>
      <c r="RRW1314" s="1"/>
      <c r="RRX1314" s="1"/>
      <c r="RRY1314" s="1"/>
      <c r="RRZ1314" s="1"/>
      <c r="RSA1314" s="1"/>
      <c r="RSB1314" s="1"/>
      <c r="RSC1314" s="1"/>
      <c r="RSD1314" s="1"/>
      <c r="RSE1314" s="1"/>
      <c r="RSF1314" s="1"/>
      <c r="RSG1314" s="1"/>
      <c r="RSH1314" s="1"/>
      <c r="RSI1314" s="1"/>
      <c r="RSJ1314" s="1"/>
      <c r="RSK1314" s="1"/>
      <c r="RSL1314" s="1"/>
      <c r="RSM1314" s="1"/>
      <c r="RSN1314" s="1"/>
      <c r="RSO1314" s="1"/>
      <c r="RSP1314" s="1"/>
      <c r="RSQ1314" s="1"/>
      <c r="RSR1314" s="1"/>
      <c r="RSS1314" s="1"/>
      <c r="RST1314" s="1"/>
      <c r="RSU1314" s="1"/>
      <c r="RSV1314" s="1"/>
      <c r="RSW1314" s="1"/>
      <c r="RSX1314" s="1"/>
      <c r="RSY1314" s="1"/>
      <c r="RSZ1314" s="1"/>
      <c r="RTA1314" s="1"/>
      <c r="RTB1314" s="1"/>
      <c r="RTC1314" s="1"/>
      <c r="RTD1314" s="1"/>
      <c r="RTE1314" s="1"/>
      <c r="RTF1314" s="1"/>
      <c r="RTG1314" s="1"/>
      <c r="RTH1314" s="1"/>
      <c r="RTI1314" s="1"/>
      <c r="RTJ1314" s="1"/>
      <c r="RTK1314" s="1"/>
      <c r="RTL1314" s="1"/>
      <c r="RTM1314" s="1"/>
      <c r="RTN1314" s="1"/>
      <c r="RTO1314" s="1"/>
      <c r="RTP1314" s="1"/>
      <c r="RTQ1314" s="1"/>
      <c r="RTR1314" s="1"/>
      <c r="RTS1314" s="1"/>
      <c r="RTT1314" s="1"/>
      <c r="RTU1314" s="1"/>
      <c r="RTV1314" s="1"/>
      <c r="RTW1314" s="1"/>
      <c r="RTX1314" s="1"/>
      <c r="RTY1314" s="1"/>
      <c r="RTZ1314" s="1"/>
      <c r="RUA1314" s="1"/>
      <c r="RUB1314" s="1"/>
      <c r="RUC1314" s="1"/>
      <c r="RUD1314" s="1"/>
      <c r="RUE1314" s="1"/>
      <c r="RUF1314" s="1"/>
      <c r="RUG1314" s="1"/>
      <c r="RUH1314" s="1"/>
      <c r="RUI1314" s="1"/>
      <c r="RUJ1314" s="1"/>
      <c r="RUK1314" s="1"/>
      <c r="RUL1314" s="1"/>
      <c r="RUM1314" s="1"/>
      <c r="RUN1314" s="1"/>
      <c r="RUO1314" s="1"/>
      <c r="RUP1314" s="1"/>
      <c r="RUQ1314" s="1"/>
      <c r="RUR1314" s="1"/>
      <c r="RUS1314" s="1"/>
      <c r="RUT1314" s="1"/>
      <c r="RUU1314" s="1"/>
      <c r="RUV1314" s="1"/>
      <c r="RUW1314" s="1"/>
      <c r="RUX1314" s="1"/>
      <c r="RUY1314" s="1"/>
      <c r="RUZ1314" s="1"/>
      <c r="RVA1314" s="1"/>
      <c r="RVB1314" s="1"/>
      <c r="RVC1314" s="1"/>
      <c r="RVD1314" s="1"/>
      <c r="RVE1314" s="1"/>
      <c r="RVF1314" s="1"/>
      <c r="RVG1314" s="1"/>
      <c r="RVH1314" s="1"/>
      <c r="RVI1314" s="1"/>
      <c r="RVJ1314" s="1"/>
      <c r="RVK1314" s="1"/>
      <c r="RVL1314" s="1"/>
      <c r="RVM1314" s="1"/>
      <c r="RVN1314" s="1"/>
      <c r="RVO1314" s="1"/>
      <c r="RVP1314" s="1"/>
      <c r="RVQ1314" s="1"/>
      <c r="RVR1314" s="1"/>
      <c r="RVS1314" s="1"/>
      <c r="RVT1314" s="1"/>
      <c r="RVU1314" s="1"/>
      <c r="RVV1314" s="1"/>
      <c r="RVW1314" s="1"/>
      <c r="RVX1314" s="1"/>
      <c r="RVY1314" s="1"/>
      <c r="RVZ1314" s="1"/>
      <c r="RWA1314" s="1"/>
      <c r="RWB1314" s="1"/>
      <c r="RWC1314" s="1"/>
      <c r="RWD1314" s="1"/>
      <c r="RWE1314" s="1"/>
      <c r="RWF1314" s="1"/>
      <c r="RWG1314" s="1"/>
      <c r="RWH1314" s="1"/>
      <c r="RWI1314" s="1"/>
      <c r="RWJ1314" s="1"/>
      <c r="RWK1314" s="1"/>
      <c r="RWL1314" s="1"/>
      <c r="RWM1314" s="1"/>
      <c r="RWN1314" s="1"/>
      <c r="RWO1314" s="1"/>
      <c r="RWP1314" s="1"/>
      <c r="RWQ1314" s="1"/>
      <c r="RWR1314" s="1"/>
      <c r="RWS1314" s="1"/>
      <c r="RWT1314" s="1"/>
      <c r="RWU1314" s="1"/>
      <c r="RWV1314" s="1"/>
      <c r="RWW1314" s="1"/>
      <c r="RWX1314" s="1"/>
      <c r="RWY1314" s="1"/>
      <c r="RWZ1314" s="1"/>
      <c r="RXA1314" s="1"/>
      <c r="RXB1314" s="1"/>
      <c r="RXC1314" s="1"/>
      <c r="RXD1314" s="1"/>
      <c r="RXE1314" s="1"/>
      <c r="RXF1314" s="1"/>
      <c r="RXG1314" s="1"/>
      <c r="RXH1314" s="1"/>
      <c r="RXI1314" s="1"/>
      <c r="RXJ1314" s="1"/>
      <c r="RXK1314" s="1"/>
      <c r="RXL1314" s="1"/>
      <c r="RXM1314" s="1"/>
      <c r="RXN1314" s="1"/>
      <c r="RXO1314" s="1"/>
      <c r="RXP1314" s="1"/>
      <c r="RXQ1314" s="1"/>
      <c r="RXR1314" s="1"/>
      <c r="RXS1314" s="1"/>
      <c r="RXT1314" s="1"/>
      <c r="RXU1314" s="1"/>
      <c r="RXV1314" s="1"/>
      <c r="RXW1314" s="1"/>
      <c r="RXX1314" s="1"/>
      <c r="RXY1314" s="1"/>
      <c r="RXZ1314" s="1"/>
      <c r="RYA1314" s="1"/>
      <c r="RYB1314" s="1"/>
      <c r="RYC1314" s="1"/>
      <c r="RYD1314" s="1"/>
      <c r="RYE1314" s="1"/>
      <c r="RYF1314" s="1"/>
      <c r="RYG1314" s="1"/>
      <c r="RYH1314" s="1"/>
      <c r="RYI1314" s="1"/>
      <c r="RYJ1314" s="1"/>
      <c r="RYK1314" s="1"/>
      <c r="RYL1314" s="1"/>
      <c r="RYM1314" s="1"/>
      <c r="RYN1314" s="1"/>
      <c r="RYO1314" s="1"/>
      <c r="RYP1314" s="1"/>
      <c r="RYQ1314" s="1"/>
      <c r="RYR1314" s="1"/>
      <c r="RYS1314" s="1"/>
      <c r="RYT1314" s="1"/>
      <c r="RYU1314" s="1"/>
      <c r="RYV1314" s="1"/>
      <c r="RYW1314" s="1"/>
      <c r="RYX1314" s="1"/>
      <c r="RYY1314" s="1"/>
      <c r="RYZ1314" s="1"/>
      <c r="RZA1314" s="1"/>
      <c r="RZB1314" s="1"/>
      <c r="RZC1314" s="1"/>
      <c r="RZD1314" s="1"/>
      <c r="RZE1314" s="1"/>
      <c r="RZF1314" s="1"/>
      <c r="RZG1314" s="1"/>
      <c r="RZH1314" s="1"/>
      <c r="RZI1314" s="1"/>
      <c r="RZJ1314" s="1"/>
      <c r="RZK1314" s="1"/>
      <c r="RZL1314" s="1"/>
      <c r="RZM1314" s="1"/>
      <c r="RZN1314" s="1"/>
      <c r="RZO1314" s="1"/>
      <c r="RZP1314" s="1"/>
      <c r="RZQ1314" s="1"/>
      <c r="RZR1314" s="1"/>
      <c r="RZS1314" s="1"/>
      <c r="RZT1314" s="1"/>
      <c r="RZU1314" s="1"/>
      <c r="RZV1314" s="1"/>
      <c r="RZW1314" s="1"/>
      <c r="RZX1314" s="1"/>
      <c r="RZY1314" s="1"/>
      <c r="RZZ1314" s="1"/>
      <c r="SAA1314" s="1"/>
      <c r="SAB1314" s="1"/>
      <c r="SAC1314" s="1"/>
      <c r="SAD1314" s="1"/>
      <c r="SAE1314" s="1"/>
      <c r="SAF1314" s="1"/>
      <c r="SAG1314" s="1"/>
      <c r="SAH1314" s="1"/>
      <c r="SAI1314" s="1"/>
      <c r="SAJ1314" s="1"/>
      <c r="SAK1314" s="1"/>
      <c r="SAL1314" s="1"/>
      <c r="SAM1314" s="1"/>
      <c r="SAN1314" s="1"/>
      <c r="SAO1314" s="1"/>
      <c r="SAP1314" s="1"/>
      <c r="SAQ1314" s="1"/>
      <c r="SAR1314" s="1"/>
      <c r="SAS1314" s="1"/>
      <c r="SAT1314" s="1"/>
      <c r="SAU1314" s="1"/>
      <c r="SAV1314" s="1"/>
      <c r="SAW1314" s="1"/>
      <c r="SAX1314" s="1"/>
      <c r="SAY1314" s="1"/>
      <c r="SAZ1314" s="1"/>
      <c r="SBA1314" s="1"/>
      <c r="SBB1314" s="1"/>
      <c r="SBC1314" s="1"/>
      <c r="SBD1314" s="1"/>
      <c r="SBE1314" s="1"/>
      <c r="SBF1314" s="1"/>
      <c r="SBG1314" s="1"/>
      <c r="SBH1314" s="1"/>
      <c r="SBI1314" s="1"/>
      <c r="SBJ1314" s="1"/>
      <c r="SBK1314" s="1"/>
      <c r="SBL1314" s="1"/>
      <c r="SBM1314" s="1"/>
      <c r="SBN1314" s="1"/>
      <c r="SBO1314" s="1"/>
      <c r="SBP1314" s="1"/>
      <c r="SBQ1314" s="1"/>
      <c r="SBR1314" s="1"/>
      <c r="SBS1314" s="1"/>
      <c r="SBT1314" s="1"/>
      <c r="SBU1314" s="1"/>
      <c r="SBV1314" s="1"/>
      <c r="SBW1314" s="1"/>
      <c r="SBX1314" s="1"/>
      <c r="SBY1314" s="1"/>
      <c r="SBZ1314" s="1"/>
      <c r="SCA1314" s="1"/>
      <c r="SCB1314" s="1"/>
      <c r="SCC1314" s="1"/>
      <c r="SCD1314" s="1"/>
      <c r="SCE1314" s="1"/>
      <c r="SCF1314" s="1"/>
      <c r="SCG1314" s="1"/>
      <c r="SCH1314" s="1"/>
      <c r="SCI1314" s="1"/>
      <c r="SCJ1314" s="1"/>
      <c r="SCK1314" s="1"/>
      <c r="SCL1314" s="1"/>
      <c r="SCM1314" s="1"/>
      <c r="SCN1314" s="1"/>
      <c r="SCO1314" s="1"/>
      <c r="SCP1314" s="1"/>
      <c r="SCQ1314" s="1"/>
      <c r="SCR1314" s="1"/>
      <c r="SCS1314" s="1"/>
      <c r="SCT1314" s="1"/>
      <c r="SCU1314" s="1"/>
      <c r="SCV1314" s="1"/>
      <c r="SCW1314" s="1"/>
      <c r="SCX1314" s="1"/>
      <c r="SCY1314" s="1"/>
      <c r="SCZ1314" s="1"/>
      <c r="SDA1314" s="1"/>
      <c r="SDB1314" s="1"/>
      <c r="SDC1314" s="1"/>
      <c r="SDD1314" s="1"/>
      <c r="SDE1314" s="1"/>
      <c r="SDF1314" s="1"/>
      <c r="SDG1314" s="1"/>
      <c r="SDH1314" s="1"/>
      <c r="SDI1314" s="1"/>
      <c r="SDJ1314" s="1"/>
      <c r="SDK1314" s="1"/>
      <c r="SDL1314" s="1"/>
      <c r="SDM1314" s="1"/>
      <c r="SDN1314" s="1"/>
      <c r="SDO1314" s="1"/>
      <c r="SDP1314" s="1"/>
      <c r="SDQ1314" s="1"/>
      <c r="SDR1314" s="1"/>
      <c r="SDS1314" s="1"/>
      <c r="SDT1314" s="1"/>
      <c r="SDU1314" s="1"/>
      <c r="SDV1314" s="1"/>
      <c r="SDW1314" s="1"/>
      <c r="SDX1314" s="1"/>
      <c r="SDY1314" s="1"/>
      <c r="SDZ1314" s="1"/>
      <c r="SEA1314" s="1"/>
      <c r="SEB1314" s="1"/>
      <c r="SEC1314" s="1"/>
      <c r="SED1314" s="1"/>
      <c r="SEE1314" s="1"/>
      <c r="SEF1314" s="1"/>
      <c r="SEG1314" s="1"/>
      <c r="SEH1314" s="1"/>
      <c r="SEI1314" s="1"/>
      <c r="SEJ1314" s="1"/>
      <c r="SEK1314" s="1"/>
      <c r="SEL1314" s="1"/>
      <c r="SEM1314" s="1"/>
      <c r="SEN1314" s="1"/>
      <c r="SEO1314" s="1"/>
      <c r="SEP1314" s="1"/>
      <c r="SEQ1314" s="1"/>
      <c r="SER1314" s="1"/>
      <c r="SES1314" s="1"/>
      <c r="SET1314" s="1"/>
      <c r="SEU1314" s="1"/>
      <c r="SEV1314" s="1"/>
      <c r="SEW1314" s="1"/>
      <c r="SEX1314" s="1"/>
      <c r="SEY1314" s="1"/>
      <c r="SEZ1314" s="1"/>
      <c r="SFA1314" s="1"/>
      <c r="SFB1314" s="1"/>
      <c r="SFC1314" s="1"/>
      <c r="SFD1314" s="1"/>
      <c r="SFE1314" s="1"/>
      <c r="SFF1314" s="1"/>
      <c r="SFG1314" s="1"/>
      <c r="SFH1314" s="1"/>
      <c r="SFI1314" s="1"/>
      <c r="SFJ1314" s="1"/>
      <c r="SFK1314" s="1"/>
      <c r="SFL1314" s="1"/>
      <c r="SFM1314" s="1"/>
      <c r="SFN1314" s="1"/>
      <c r="SFO1314" s="1"/>
      <c r="SFP1314" s="1"/>
      <c r="SFQ1314" s="1"/>
      <c r="SFR1314" s="1"/>
      <c r="SFS1314" s="1"/>
      <c r="SFT1314" s="1"/>
      <c r="SFU1314" s="1"/>
      <c r="SFV1314" s="1"/>
      <c r="SFW1314" s="1"/>
      <c r="SFX1314" s="1"/>
      <c r="SFY1314" s="1"/>
      <c r="SFZ1314" s="1"/>
      <c r="SGA1314" s="1"/>
      <c r="SGB1314" s="1"/>
      <c r="SGC1314" s="1"/>
      <c r="SGD1314" s="1"/>
      <c r="SGE1314" s="1"/>
      <c r="SGF1314" s="1"/>
      <c r="SGG1314" s="1"/>
      <c r="SGH1314" s="1"/>
      <c r="SGI1314" s="1"/>
      <c r="SGJ1314" s="1"/>
      <c r="SGK1314" s="1"/>
      <c r="SGL1314" s="1"/>
      <c r="SGM1314" s="1"/>
      <c r="SGN1314" s="1"/>
      <c r="SGO1314" s="1"/>
      <c r="SGP1314" s="1"/>
      <c r="SGQ1314" s="1"/>
      <c r="SGR1314" s="1"/>
      <c r="SGS1314" s="1"/>
      <c r="SGT1314" s="1"/>
      <c r="SGU1314" s="1"/>
      <c r="SGV1314" s="1"/>
      <c r="SGW1314" s="1"/>
      <c r="SGX1314" s="1"/>
      <c r="SGY1314" s="1"/>
      <c r="SGZ1314" s="1"/>
      <c r="SHA1314" s="1"/>
      <c r="SHB1314" s="1"/>
      <c r="SHC1314" s="1"/>
      <c r="SHD1314" s="1"/>
      <c r="SHE1314" s="1"/>
      <c r="SHF1314" s="1"/>
      <c r="SHG1314" s="1"/>
      <c r="SHH1314" s="1"/>
      <c r="SHI1314" s="1"/>
      <c r="SHJ1314" s="1"/>
      <c r="SHK1314" s="1"/>
      <c r="SHL1314" s="1"/>
      <c r="SHM1314" s="1"/>
      <c r="SHN1314" s="1"/>
      <c r="SHO1314" s="1"/>
      <c r="SHP1314" s="1"/>
      <c r="SHQ1314" s="1"/>
      <c r="SHR1314" s="1"/>
      <c r="SHS1314" s="1"/>
      <c r="SHT1314" s="1"/>
      <c r="SHU1314" s="1"/>
      <c r="SHV1314" s="1"/>
      <c r="SHW1314" s="1"/>
      <c r="SHX1314" s="1"/>
      <c r="SHY1314" s="1"/>
      <c r="SHZ1314" s="1"/>
      <c r="SIA1314" s="1"/>
      <c r="SIB1314" s="1"/>
      <c r="SIC1314" s="1"/>
      <c r="SID1314" s="1"/>
      <c r="SIE1314" s="1"/>
      <c r="SIF1314" s="1"/>
      <c r="SIG1314" s="1"/>
      <c r="SIH1314" s="1"/>
      <c r="SII1314" s="1"/>
      <c r="SIJ1314" s="1"/>
      <c r="SIK1314" s="1"/>
      <c r="SIL1314" s="1"/>
      <c r="SIM1314" s="1"/>
      <c r="SIN1314" s="1"/>
      <c r="SIO1314" s="1"/>
      <c r="SIP1314" s="1"/>
      <c r="SIQ1314" s="1"/>
      <c r="SIR1314" s="1"/>
      <c r="SIS1314" s="1"/>
      <c r="SIT1314" s="1"/>
      <c r="SIU1314" s="1"/>
      <c r="SIV1314" s="1"/>
      <c r="SIW1314" s="1"/>
      <c r="SIX1314" s="1"/>
      <c r="SIY1314" s="1"/>
      <c r="SIZ1314" s="1"/>
      <c r="SJA1314" s="1"/>
      <c r="SJB1314" s="1"/>
      <c r="SJC1314" s="1"/>
      <c r="SJD1314" s="1"/>
      <c r="SJE1314" s="1"/>
      <c r="SJF1314" s="1"/>
      <c r="SJG1314" s="1"/>
      <c r="SJH1314" s="1"/>
      <c r="SJI1314" s="1"/>
      <c r="SJJ1314" s="1"/>
      <c r="SJK1314" s="1"/>
      <c r="SJL1314" s="1"/>
      <c r="SJM1314" s="1"/>
      <c r="SJN1314" s="1"/>
      <c r="SJO1314" s="1"/>
      <c r="SJP1314" s="1"/>
      <c r="SJQ1314" s="1"/>
      <c r="SJR1314" s="1"/>
      <c r="SJS1314" s="1"/>
      <c r="SJT1314" s="1"/>
      <c r="SJU1314" s="1"/>
      <c r="SJV1314" s="1"/>
      <c r="SJW1314" s="1"/>
      <c r="SJX1314" s="1"/>
      <c r="SJY1314" s="1"/>
      <c r="SJZ1314" s="1"/>
      <c r="SKA1314" s="1"/>
      <c r="SKB1314" s="1"/>
      <c r="SKC1314" s="1"/>
      <c r="SKD1314" s="1"/>
      <c r="SKE1314" s="1"/>
      <c r="SKF1314" s="1"/>
      <c r="SKG1314" s="1"/>
      <c r="SKH1314" s="1"/>
      <c r="SKI1314" s="1"/>
      <c r="SKJ1314" s="1"/>
      <c r="SKK1314" s="1"/>
      <c r="SKL1314" s="1"/>
      <c r="SKM1314" s="1"/>
      <c r="SKN1314" s="1"/>
      <c r="SKO1314" s="1"/>
      <c r="SKP1314" s="1"/>
      <c r="SKQ1314" s="1"/>
      <c r="SKR1314" s="1"/>
      <c r="SKS1314" s="1"/>
      <c r="SKT1314" s="1"/>
      <c r="SKU1314" s="1"/>
      <c r="SKV1314" s="1"/>
      <c r="SKW1314" s="1"/>
      <c r="SKX1314" s="1"/>
      <c r="SKY1314" s="1"/>
      <c r="SKZ1314" s="1"/>
      <c r="SLA1314" s="1"/>
      <c r="SLB1314" s="1"/>
      <c r="SLC1314" s="1"/>
      <c r="SLD1314" s="1"/>
      <c r="SLE1314" s="1"/>
      <c r="SLF1314" s="1"/>
      <c r="SLG1314" s="1"/>
      <c r="SLH1314" s="1"/>
      <c r="SLI1314" s="1"/>
      <c r="SLJ1314" s="1"/>
      <c r="SLK1314" s="1"/>
      <c r="SLL1314" s="1"/>
      <c r="SLM1314" s="1"/>
      <c r="SLN1314" s="1"/>
      <c r="SLO1314" s="1"/>
      <c r="SLP1314" s="1"/>
      <c r="SLQ1314" s="1"/>
      <c r="SLR1314" s="1"/>
      <c r="SLS1314" s="1"/>
      <c r="SLT1314" s="1"/>
      <c r="SLU1314" s="1"/>
      <c r="SLV1314" s="1"/>
      <c r="SLW1314" s="1"/>
      <c r="SLX1314" s="1"/>
      <c r="SLY1314" s="1"/>
      <c r="SLZ1314" s="1"/>
      <c r="SMA1314" s="1"/>
      <c r="SMB1314" s="1"/>
      <c r="SMC1314" s="1"/>
      <c r="SMD1314" s="1"/>
      <c r="SME1314" s="1"/>
      <c r="SMF1314" s="1"/>
      <c r="SMG1314" s="1"/>
      <c r="SMH1314" s="1"/>
      <c r="SMI1314" s="1"/>
      <c r="SMJ1314" s="1"/>
      <c r="SMK1314" s="1"/>
      <c r="SML1314" s="1"/>
      <c r="SMM1314" s="1"/>
      <c r="SMN1314" s="1"/>
      <c r="SMO1314" s="1"/>
      <c r="SMP1314" s="1"/>
      <c r="SMQ1314" s="1"/>
      <c r="SMR1314" s="1"/>
      <c r="SMS1314" s="1"/>
      <c r="SMT1314" s="1"/>
      <c r="SMU1314" s="1"/>
      <c r="SMV1314" s="1"/>
      <c r="SMW1314" s="1"/>
      <c r="SMX1314" s="1"/>
      <c r="SMY1314" s="1"/>
      <c r="SMZ1314" s="1"/>
      <c r="SNA1314" s="1"/>
      <c r="SNB1314" s="1"/>
      <c r="SNC1314" s="1"/>
      <c r="SND1314" s="1"/>
      <c r="SNE1314" s="1"/>
      <c r="SNF1314" s="1"/>
      <c r="SNG1314" s="1"/>
      <c r="SNH1314" s="1"/>
      <c r="SNI1314" s="1"/>
      <c r="SNJ1314" s="1"/>
      <c r="SNK1314" s="1"/>
      <c r="SNL1314" s="1"/>
      <c r="SNM1314" s="1"/>
      <c r="SNN1314" s="1"/>
      <c r="SNO1314" s="1"/>
      <c r="SNP1314" s="1"/>
      <c r="SNQ1314" s="1"/>
      <c r="SNR1314" s="1"/>
      <c r="SNS1314" s="1"/>
      <c r="SNT1314" s="1"/>
      <c r="SNU1314" s="1"/>
      <c r="SNV1314" s="1"/>
      <c r="SNW1314" s="1"/>
      <c r="SNX1314" s="1"/>
      <c r="SNY1314" s="1"/>
      <c r="SNZ1314" s="1"/>
      <c r="SOA1314" s="1"/>
      <c r="SOB1314" s="1"/>
      <c r="SOC1314" s="1"/>
      <c r="SOD1314" s="1"/>
      <c r="SOE1314" s="1"/>
      <c r="SOF1314" s="1"/>
      <c r="SOG1314" s="1"/>
      <c r="SOH1314" s="1"/>
      <c r="SOI1314" s="1"/>
      <c r="SOJ1314" s="1"/>
      <c r="SOK1314" s="1"/>
      <c r="SOL1314" s="1"/>
      <c r="SOM1314" s="1"/>
      <c r="SON1314" s="1"/>
      <c r="SOO1314" s="1"/>
      <c r="SOP1314" s="1"/>
      <c r="SOQ1314" s="1"/>
      <c r="SOR1314" s="1"/>
      <c r="SOS1314" s="1"/>
      <c r="SOT1314" s="1"/>
      <c r="SOU1314" s="1"/>
      <c r="SOV1314" s="1"/>
      <c r="SOW1314" s="1"/>
      <c r="SOX1314" s="1"/>
      <c r="SOY1314" s="1"/>
      <c r="SOZ1314" s="1"/>
      <c r="SPA1314" s="1"/>
      <c r="SPB1314" s="1"/>
      <c r="SPC1314" s="1"/>
      <c r="SPD1314" s="1"/>
      <c r="SPE1314" s="1"/>
      <c r="SPF1314" s="1"/>
      <c r="SPG1314" s="1"/>
      <c r="SPH1314" s="1"/>
      <c r="SPI1314" s="1"/>
      <c r="SPJ1314" s="1"/>
      <c r="SPK1314" s="1"/>
      <c r="SPL1314" s="1"/>
      <c r="SPM1314" s="1"/>
      <c r="SPN1314" s="1"/>
      <c r="SPO1314" s="1"/>
      <c r="SPP1314" s="1"/>
      <c r="SPQ1314" s="1"/>
      <c r="SPR1314" s="1"/>
      <c r="SPS1314" s="1"/>
      <c r="SPT1314" s="1"/>
      <c r="SPU1314" s="1"/>
      <c r="SPV1314" s="1"/>
      <c r="SPW1314" s="1"/>
      <c r="SPX1314" s="1"/>
      <c r="SPY1314" s="1"/>
      <c r="SPZ1314" s="1"/>
      <c r="SQA1314" s="1"/>
      <c r="SQB1314" s="1"/>
      <c r="SQC1314" s="1"/>
      <c r="SQD1314" s="1"/>
      <c r="SQE1314" s="1"/>
      <c r="SQF1314" s="1"/>
      <c r="SQG1314" s="1"/>
      <c r="SQH1314" s="1"/>
      <c r="SQI1314" s="1"/>
      <c r="SQJ1314" s="1"/>
      <c r="SQK1314" s="1"/>
      <c r="SQL1314" s="1"/>
      <c r="SQM1314" s="1"/>
      <c r="SQN1314" s="1"/>
      <c r="SQO1314" s="1"/>
      <c r="SQP1314" s="1"/>
      <c r="SQQ1314" s="1"/>
      <c r="SQR1314" s="1"/>
      <c r="SQS1314" s="1"/>
      <c r="SQT1314" s="1"/>
      <c r="SQU1314" s="1"/>
      <c r="SQV1314" s="1"/>
      <c r="SQW1314" s="1"/>
      <c r="SQX1314" s="1"/>
      <c r="SQY1314" s="1"/>
      <c r="SQZ1314" s="1"/>
      <c r="SRA1314" s="1"/>
      <c r="SRB1314" s="1"/>
      <c r="SRC1314" s="1"/>
      <c r="SRD1314" s="1"/>
      <c r="SRE1314" s="1"/>
      <c r="SRF1314" s="1"/>
      <c r="SRG1314" s="1"/>
      <c r="SRH1314" s="1"/>
      <c r="SRI1314" s="1"/>
      <c r="SRJ1314" s="1"/>
      <c r="SRK1314" s="1"/>
      <c r="SRL1314" s="1"/>
      <c r="SRM1314" s="1"/>
      <c r="SRN1314" s="1"/>
      <c r="SRO1314" s="1"/>
      <c r="SRP1314" s="1"/>
      <c r="SRQ1314" s="1"/>
      <c r="SRR1314" s="1"/>
      <c r="SRS1314" s="1"/>
      <c r="SRT1314" s="1"/>
      <c r="SRU1314" s="1"/>
      <c r="SRV1314" s="1"/>
      <c r="SRW1314" s="1"/>
      <c r="SRX1314" s="1"/>
      <c r="SRY1314" s="1"/>
      <c r="SRZ1314" s="1"/>
      <c r="SSA1314" s="1"/>
      <c r="SSB1314" s="1"/>
      <c r="SSC1314" s="1"/>
      <c r="SSD1314" s="1"/>
      <c r="SSE1314" s="1"/>
      <c r="SSF1314" s="1"/>
      <c r="SSG1314" s="1"/>
      <c r="SSH1314" s="1"/>
      <c r="SSI1314" s="1"/>
      <c r="SSJ1314" s="1"/>
      <c r="SSK1314" s="1"/>
      <c r="SSL1314" s="1"/>
      <c r="SSM1314" s="1"/>
      <c r="SSN1314" s="1"/>
      <c r="SSO1314" s="1"/>
      <c r="SSP1314" s="1"/>
      <c r="SSQ1314" s="1"/>
      <c r="SSR1314" s="1"/>
      <c r="SSS1314" s="1"/>
      <c r="SST1314" s="1"/>
      <c r="SSU1314" s="1"/>
      <c r="SSV1314" s="1"/>
      <c r="SSW1314" s="1"/>
      <c r="SSX1314" s="1"/>
      <c r="SSY1314" s="1"/>
      <c r="SSZ1314" s="1"/>
      <c r="STA1314" s="1"/>
      <c r="STB1314" s="1"/>
      <c r="STC1314" s="1"/>
      <c r="STD1314" s="1"/>
      <c r="STE1314" s="1"/>
      <c r="STF1314" s="1"/>
      <c r="STG1314" s="1"/>
      <c r="STH1314" s="1"/>
      <c r="STI1314" s="1"/>
      <c r="STJ1314" s="1"/>
      <c r="STK1314" s="1"/>
      <c r="STL1314" s="1"/>
      <c r="STM1314" s="1"/>
      <c r="STN1314" s="1"/>
      <c r="STO1314" s="1"/>
      <c r="STP1314" s="1"/>
      <c r="STQ1314" s="1"/>
      <c r="STR1314" s="1"/>
      <c r="STS1314" s="1"/>
      <c r="STT1314" s="1"/>
      <c r="STU1314" s="1"/>
      <c r="STV1314" s="1"/>
      <c r="STW1314" s="1"/>
      <c r="STX1314" s="1"/>
      <c r="STY1314" s="1"/>
      <c r="STZ1314" s="1"/>
      <c r="SUA1314" s="1"/>
      <c r="SUB1314" s="1"/>
      <c r="SUC1314" s="1"/>
      <c r="SUD1314" s="1"/>
      <c r="SUE1314" s="1"/>
      <c r="SUF1314" s="1"/>
      <c r="SUG1314" s="1"/>
      <c r="SUH1314" s="1"/>
      <c r="SUI1314" s="1"/>
      <c r="SUJ1314" s="1"/>
      <c r="SUK1314" s="1"/>
      <c r="SUL1314" s="1"/>
      <c r="SUM1314" s="1"/>
      <c r="SUN1314" s="1"/>
      <c r="SUO1314" s="1"/>
      <c r="SUP1314" s="1"/>
      <c r="SUQ1314" s="1"/>
      <c r="SUR1314" s="1"/>
      <c r="SUS1314" s="1"/>
      <c r="SUT1314" s="1"/>
      <c r="SUU1314" s="1"/>
      <c r="SUV1314" s="1"/>
      <c r="SUW1314" s="1"/>
      <c r="SUX1314" s="1"/>
      <c r="SUY1314" s="1"/>
      <c r="SUZ1314" s="1"/>
      <c r="SVA1314" s="1"/>
      <c r="SVB1314" s="1"/>
      <c r="SVC1314" s="1"/>
      <c r="SVD1314" s="1"/>
      <c r="SVE1314" s="1"/>
      <c r="SVF1314" s="1"/>
      <c r="SVG1314" s="1"/>
      <c r="SVH1314" s="1"/>
      <c r="SVI1314" s="1"/>
      <c r="SVJ1314" s="1"/>
      <c r="SVK1314" s="1"/>
      <c r="SVL1314" s="1"/>
      <c r="SVM1314" s="1"/>
      <c r="SVN1314" s="1"/>
      <c r="SVO1314" s="1"/>
      <c r="SVP1314" s="1"/>
      <c r="SVQ1314" s="1"/>
      <c r="SVR1314" s="1"/>
      <c r="SVS1314" s="1"/>
      <c r="SVT1314" s="1"/>
      <c r="SVU1314" s="1"/>
      <c r="SVV1314" s="1"/>
      <c r="SVW1314" s="1"/>
      <c r="SVX1314" s="1"/>
      <c r="SVY1314" s="1"/>
      <c r="SVZ1314" s="1"/>
      <c r="SWA1314" s="1"/>
      <c r="SWB1314" s="1"/>
      <c r="SWC1314" s="1"/>
      <c r="SWD1314" s="1"/>
      <c r="SWE1314" s="1"/>
      <c r="SWF1314" s="1"/>
      <c r="SWG1314" s="1"/>
      <c r="SWH1314" s="1"/>
      <c r="SWI1314" s="1"/>
      <c r="SWJ1314" s="1"/>
      <c r="SWK1314" s="1"/>
      <c r="SWL1314" s="1"/>
      <c r="SWM1314" s="1"/>
      <c r="SWN1314" s="1"/>
      <c r="SWO1314" s="1"/>
      <c r="SWP1314" s="1"/>
      <c r="SWQ1314" s="1"/>
      <c r="SWR1314" s="1"/>
      <c r="SWS1314" s="1"/>
      <c r="SWT1314" s="1"/>
      <c r="SWU1314" s="1"/>
      <c r="SWV1314" s="1"/>
      <c r="SWW1314" s="1"/>
      <c r="SWX1314" s="1"/>
      <c r="SWY1314" s="1"/>
      <c r="SWZ1314" s="1"/>
      <c r="SXA1314" s="1"/>
      <c r="SXB1314" s="1"/>
      <c r="SXC1314" s="1"/>
      <c r="SXD1314" s="1"/>
      <c r="SXE1314" s="1"/>
      <c r="SXF1314" s="1"/>
      <c r="SXG1314" s="1"/>
      <c r="SXH1314" s="1"/>
      <c r="SXI1314" s="1"/>
      <c r="SXJ1314" s="1"/>
      <c r="SXK1314" s="1"/>
      <c r="SXL1314" s="1"/>
      <c r="SXM1314" s="1"/>
      <c r="SXN1314" s="1"/>
      <c r="SXO1314" s="1"/>
      <c r="SXP1314" s="1"/>
      <c r="SXQ1314" s="1"/>
      <c r="SXR1314" s="1"/>
      <c r="SXS1314" s="1"/>
      <c r="SXT1314" s="1"/>
      <c r="SXU1314" s="1"/>
      <c r="SXV1314" s="1"/>
      <c r="SXW1314" s="1"/>
      <c r="SXX1314" s="1"/>
      <c r="SXY1314" s="1"/>
      <c r="SXZ1314" s="1"/>
      <c r="SYA1314" s="1"/>
      <c r="SYB1314" s="1"/>
      <c r="SYC1314" s="1"/>
      <c r="SYD1314" s="1"/>
      <c r="SYE1314" s="1"/>
      <c r="SYF1314" s="1"/>
      <c r="SYG1314" s="1"/>
      <c r="SYH1314" s="1"/>
      <c r="SYI1314" s="1"/>
      <c r="SYJ1314" s="1"/>
      <c r="SYK1314" s="1"/>
      <c r="SYL1314" s="1"/>
      <c r="SYM1314" s="1"/>
      <c r="SYN1314" s="1"/>
      <c r="SYO1314" s="1"/>
      <c r="SYP1314" s="1"/>
      <c r="SYQ1314" s="1"/>
      <c r="SYR1314" s="1"/>
      <c r="SYS1314" s="1"/>
      <c r="SYT1314" s="1"/>
      <c r="SYU1314" s="1"/>
      <c r="SYV1314" s="1"/>
      <c r="SYW1314" s="1"/>
      <c r="SYX1314" s="1"/>
      <c r="SYY1314" s="1"/>
      <c r="SYZ1314" s="1"/>
      <c r="SZA1314" s="1"/>
      <c r="SZB1314" s="1"/>
      <c r="SZC1314" s="1"/>
      <c r="SZD1314" s="1"/>
      <c r="SZE1314" s="1"/>
      <c r="SZF1314" s="1"/>
      <c r="SZG1314" s="1"/>
      <c r="SZH1314" s="1"/>
      <c r="SZI1314" s="1"/>
      <c r="SZJ1314" s="1"/>
      <c r="SZK1314" s="1"/>
      <c r="SZL1314" s="1"/>
      <c r="SZM1314" s="1"/>
      <c r="SZN1314" s="1"/>
      <c r="SZO1314" s="1"/>
      <c r="SZP1314" s="1"/>
      <c r="SZQ1314" s="1"/>
      <c r="SZR1314" s="1"/>
      <c r="SZS1314" s="1"/>
      <c r="SZT1314" s="1"/>
      <c r="SZU1314" s="1"/>
      <c r="SZV1314" s="1"/>
      <c r="SZW1314" s="1"/>
      <c r="SZX1314" s="1"/>
      <c r="SZY1314" s="1"/>
      <c r="SZZ1314" s="1"/>
      <c r="TAA1314" s="1"/>
      <c r="TAB1314" s="1"/>
      <c r="TAC1314" s="1"/>
      <c r="TAD1314" s="1"/>
      <c r="TAE1314" s="1"/>
      <c r="TAF1314" s="1"/>
      <c r="TAG1314" s="1"/>
      <c r="TAH1314" s="1"/>
      <c r="TAI1314" s="1"/>
      <c r="TAJ1314" s="1"/>
      <c r="TAK1314" s="1"/>
      <c r="TAL1314" s="1"/>
      <c r="TAM1314" s="1"/>
      <c r="TAN1314" s="1"/>
      <c r="TAO1314" s="1"/>
      <c r="TAP1314" s="1"/>
      <c r="TAQ1314" s="1"/>
      <c r="TAR1314" s="1"/>
      <c r="TAS1314" s="1"/>
      <c r="TAT1314" s="1"/>
      <c r="TAU1314" s="1"/>
      <c r="TAV1314" s="1"/>
      <c r="TAW1314" s="1"/>
      <c r="TAX1314" s="1"/>
      <c r="TAY1314" s="1"/>
      <c r="TAZ1314" s="1"/>
      <c r="TBA1314" s="1"/>
      <c r="TBB1314" s="1"/>
      <c r="TBC1314" s="1"/>
      <c r="TBD1314" s="1"/>
      <c r="TBE1314" s="1"/>
      <c r="TBF1314" s="1"/>
      <c r="TBG1314" s="1"/>
      <c r="TBH1314" s="1"/>
      <c r="TBI1314" s="1"/>
      <c r="TBJ1314" s="1"/>
      <c r="TBK1314" s="1"/>
      <c r="TBL1314" s="1"/>
      <c r="TBM1314" s="1"/>
      <c r="TBN1314" s="1"/>
      <c r="TBO1314" s="1"/>
      <c r="TBP1314" s="1"/>
      <c r="TBQ1314" s="1"/>
      <c r="TBR1314" s="1"/>
      <c r="TBS1314" s="1"/>
      <c r="TBT1314" s="1"/>
      <c r="TBU1314" s="1"/>
      <c r="TBV1314" s="1"/>
      <c r="TBW1314" s="1"/>
      <c r="TBX1314" s="1"/>
      <c r="TBY1314" s="1"/>
      <c r="TBZ1314" s="1"/>
      <c r="TCA1314" s="1"/>
      <c r="TCB1314" s="1"/>
      <c r="TCC1314" s="1"/>
      <c r="TCD1314" s="1"/>
      <c r="TCE1314" s="1"/>
      <c r="TCF1314" s="1"/>
      <c r="TCG1314" s="1"/>
      <c r="TCH1314" s="1"/>
      <c r="TCI1314" s="1"/>
      <c r="TCJ1314" s="1"/>
      <c r="TCK1314" s="1"/>
      <c r="TCL1314" s="1"/>
      <c r="TCM1314" s="1"/>
      <c r="TCN1314" s="1"/>
      <c r="TCO1314" s="1"/>
      <c r="TCP1314" s="1"/>
      <c r="TCQ1314" s="1"/>
      <c r="TCR1314" s="1"/>
      <c r="TCS1314" s="1"/>
      <c r="TCT1314" s="1"/>
      <c r="TCU1314" s="1"/>
      <c r="TCV1314" s="1"/>
      <c r="TCW1314" s="1"/>
      <c r="TCX1314" s="1"/>
      <c r="TCY1314" s="1"/>
      <c r="TCZ1314" s="1"/>
      <c r="TDA1314" s="1"/>
      <c r="TDB1314" s="1"/>
      <c r="TDC1314" s="1"/>
      <c r="TDD1314" s="1"/>
      <c r="TDE1314" s="1"/>
      <c r="TDF1314" s="1"/>
      <c r="TDG1314" s="1"/>
      <c r="TDH1314" s="1"/>
      <c r="TDI1314" s="1"/>
      <c r="TDJ1314" s="1"/>
      <c r="TDK1314" s="1"/>
      <c r="TDL1314" s="1"/>
      <c r="TDM1314" s="1"/>
      <c r="TDN1314" s="1"/>
      <c r="TDO1314" s="1"/>
      <c r="TDP1314" s="1"/>
      <c r="TDQ1314" s="1"/>
      <c r="TDR1314" s="1"/>
      <c r="TDS1314" s="1"/>
      <c r="TDT1314" s="1"/>
      <c r="TDU1314" s="1"/>
      <c r="TDV1314" s="1"/>
      <c r="TDW1314" s="1"/>
      <c r="TDX1314" s="1"/>
      <c r="TDY1314" s="1"/>
      <c r="TDZ1314" s="1"/>
      <c r="TEA1314" s="1"/>
      <c r="TEB1314" s="1"/>
      <c r="TEC1314" s="1"/>
      <c r="TED1314" s="1"/>
      <c r="TEE1314" s="1"/>
      <c r="TEF1314" s="1"/>
      <c r="TEG1314" s="1"/>
      <c r="TEH1314" s="1"/>
      <c r="TEI1314" s="1"/>
      <c r="TEJ1314" s="1"/>
      <c r="TEK1314" s="1"/>
      <c r="TEL1314" s="1"/>
      <c r="TEM1314" s="1"/>
      <c r="TEN1314" s="1"/>
      <c r="TEO1314" s="1"/>
      <c r="TEP1314" s="1"/>
      <c r="TEQ1314" s="1"/>
      <c r="TER1314" s="1"/>
      <c r="TES1314" s="1"/>
      <c r="TET1314" s="1"/>
      <c r="TEU1314" s="1"/>
      <c r="TEV1314" s="1"/>
      <c r="TEW1314" s="1"/>
      <c r="TEX1314" s="1"/>
      <c r="TEY1314" s="1"/>
      <c r="TEZ1314" s="1"/>
      <c r="TFA1314" s="1"/>
      <c r="TFB1314" s="1"/>
      <c r="TFC1314" s="1"/>
      <c r="TFD1314" s="1"/>
      <c r="TFE1314" s="1"/>
      <c r="TFF1314" s="1"/>
      <c r="TFG1314" s="1"/>
      <c r="TFH1314" s="1"/>
      <c r="TFI1314" s="1"/>
      <c r="TFJ1314" s="1"/>
      <c r="TFK1314" s="1"/>
      <c r="TFL1314" s="1"/>
      <c r="TFM1314" s="1"/>
      <c r="TFN1314" s="1"/>
      <c r="TFO1314" s="1"/>
      <c r="TFP1314" s="1"/>
      <c r="TFQ1314" s="1"/>
      <c r="TFR1314" s="1"/>
      <c r="TFS1314" s="1"/>
      <c r="TFT1314" s="1"/>
      <c r="TFU1314" s="1"/>
      <c r="TFV1314" s="1"/>
      <c r="TFW1314" s="1"/>
      <c r="TFX1314" s="1"/>
      <c r="TFY1314" s="1"/>
      <c r="TFZ1314" s="1"/>
      <c r="TGA1314" s="1"/>
      <c r="TGB1314" s="1"/>
      <c r="TGC1314" s="1"/>
      <c r="TGD1314" s="1"/>
      <c r="TGE1314" s="1"/>
      <c r="TGF1314" s="1"/>
      <c r="TGG1314" s="1"/>
      <c r="TGH1314" s="1"/>
      <c r="TGI1314" s="1"/>
      <c r="TGJ1314" s="1"/>
      <c r="TGK1314" s="1"/>
      <c r="TGL1314" s="1"/>
      <c r="TGM1314" s="1"/>
      <c r="TGN1314" s="1"/>
      <c r="TGO1314" s="1"/>
      <c r="TGP1314" s="1"/>
      <c r="TGQ1314" s="1"/>
      <c r="TGR1314" s="1"/>
      <c r="TGS1314" s="1"/>
      <c r="TGT1314" s="1"/>
      <c r="TGU1314" s="1"/>
      <c r="TGV1314" s="1"/>
      <c r="TGW1314" s="1"/>
      <c r="TGX1314" s="1"/>
      <c r="TGY1314" s="1"/>
      <c r="TGZ1314" s="1"/>
      <c r="THA1314" s="1"/>
      <c r="THB1314" s="1"/>
      <c r="THC1314" s="1"/>
      <c r="THD1314" s="1"/>
      <c r="THE1314" s="1"/>
      <c r="THF1314" s="1"/>
      <c r="THG1314" s="1"/>
      <c r="THH1314" s="1"/>
      <c r="THI1314" s="1"/>
      <c r="THJ1314" s="1"/>
      <c r="THK1314" s="1"/>
      <c r="THL1314" s="1"/>
      <c r="THM1314" s="1"/>
      <c r="THN1314" s="1"/>
      <c r="THO1314" s="1"/>
      <c r="THP1314" s="1"/>
      <c r="THQ1314" s="1"/>
      <c r="THR1314" s="1"/>
      <c r="THS1314" s="1"/>
      <c r="THT1314" s="1"/>
      <c r="THU1314" s="1"/>
      <c r="THV1314" s="1"/>
      <c r="THW1314" s="1"/>
      <c r="THX1314" s="1"/>
      <c r="THY1314" s="1"/>
      <c r="THZ1314" s="1"/>
      <c r="TIA1314" s="1"/>
      <c r="TIB1314" s="1"/>
      <c r="TIC1314" s="1"/>
      <c r="TID1314" s="1"/>
      <c r="TIE1314" s="1"/>
      <c r="TIF1314" s="1"/>
      <c r="TIG1314" s="1"/>
      <c r="TIH1314" s="1"/>
      <c r="TII1314" s="1"/>
      <c r="TIJ1314" s="1"/>
      <c r="TIK1314" s="1"/>
      <c r="TIL1314" s="1"/>
      <c r="TIM1314" s="1"/>
      <c r="TIN1314" s="1"/>
      <c r="TIO1314" s="1"/>
      <c r="TIP1314" s="1"/>
      <c r="TIQ1314" s="1"/>
      <c r="TIR1314" s="1"/>
      <c r="TIS1314" s="1"/>
      <c r="TIT1314" s="1"/>
      <c r="TIU1314" s="1"/>
      <c r="TIV1314" s="1"/>
      <c r="TIW1314" s="1"/>
      <c r="TIX1314" s="1"/>
      <c r="TIY1314" s="1"/>
      <c r="TIZ1314" s="1"/>
      <c r="TJA1314" s="1"/>
      <c r="TJB1314" s="1"/>
      <c r="TJC1314" s="1"/>
      <c r="TJD1314" s="1"/>
      <c r="TJE1314" s="1"/>
      <c r="TJF1314" s="1"/>
      <c r="TJG1314" s="1"/>
      <c r="TJH1314" s="1"/>
      <c r="TJI1314" s="1"/>
      <c r="TJJ1314" s="1"/>
      <c r="TJK1314" s="1"/>
      <c r="TJL1314" s="1"/>
      <c r="TJM1314" s="1"/>
      <c r="TJN1314" s="1"/>
      <c r="TJO1314" s="1"/>
      <c r="TJP1314" s="1"/>
      <c r="TJQ1314" s="1"/>
      <c r="TJR1314" s="1"/>
      <c r="TJS1314" s="1"/>
      <c r="TJT1314" s="1"/>
      <c r="TJU1314" s="1"/>
      <c r="TJV1314" s="1"/>
      <c r="TJW1314" s="1"/>
      <c r="TJX1314" s="1"/>
      <c r="TJY1314" s="1"/>
      <c r="TJZ1314" s="1"/>
      <c r="TKA1314" s="1"/>
      <c r="TKB1314" s="1"/>
      <c r="TKC1314" s="1"/>
      <c r="TKD1314" s="1"/>
      <c r="TKE1314" s="1"/>
      <c r="TKF1314" s="1"/>
      <c r="TKG1314" s="1"/>
      <c r="TKH1314" s="1"/>
      <c r="TKI1314" s="1"/>
      <c r="TKJ1314" s="1"/>
      <c r="TKK1314" s="1"/>
      <c r="TKL1314" s="1"/>
      <c r="TKM1314" s="1"/>
      <c r="TKN1314" s="1"/>
      <c r="TKO1314" s="1"/>
      <c r="TKP1314" s="1"/>
      <c r="TKQ1314" s="1"/>
      <c r="TKR1314" s="1"/>
      <c r="TKS1314" s="1"/>
      <c r="TKT1314" s="1"/>
      <c r="TKU1314" s="1"/>
      <c r="TKV1314" s="1"/>
      <c r="TKW1314" s="1"/>
      <c r="TKX1314" s="1"/>
      <c r="TKY1314" s="1"/>
      <c r="TKZ1314" s="1"/>
      <c r="TLA1314" s="1"/>
      <c r="TLB1314" s="1"/>
      <c r="TLC1314" s="1"/>
      <c r="TLD1314" s="1"/>
      <c r="TLE1314" s="1"/>
      <c r="TLF1314" s="1"/>
      <c r="TLG1314" s="1"/>
      <c r="TLH1314" s="1"/>
      <c r="TLI1314" s="1"/>
      <c r="TLJ1314" s="1"/>
      <c r="TLK1314" s="1"/>
      <c r="TLL1314" s="1"/>
      <c r="TLM1314" s="1"/>
      <c r="TLN1314" s="1"/>
      <c r="TLO1314" s="1"/>
      <c r="TLP1314" s="1"/>
      <c r="TLQ1314" s="1"/>
      <c r="TLR1314" s="1"/>
      <c r="TLS1314" s="1"/>
      <c r="TLT1314" s="1"/>
      <c r="TLU1314" s="1"/>
      <c r="TLV1314" s="1"/>
      <c r="TLW1314" s="1"/>
      <c r="TLX1314" s="1"/>
      <c r="TLY1314" s="1"/>
      <c r="TLZ1314" s="1"/>
      <c r="TMA1314" s="1"/>
      <c r="TMB1314" s="1"/>
      <c r="TMC1314" s="1"/>
      <c r="TMD1314" s="1"/>
      <c r="TME1314" s="1"/>
      <c r="TMF1314" s="1"/>
      <c r="TMG1314" s="1"/>
      <c r="TMH1314" s="1"/>
      <c r="TMI1314" s="1"/>
      <c r="TMJ1314" s="1"/>
      <c r="TMK1314" s="1"/>
      <c r="TML1314" s="1"/>
      <c r="TMM1314" s="1"/>
      <c r="TMN1314" s="1"/>
      <c r="TMO1314" s="1"/>
      <c r="TMP1314" s="1"/>
      <c r="TMQ1314" s="1"/>
      <c r="TMR1314" s="1"/>
      <c r="TMS1314" s="1"/>
      <c r="TMT1314" s="1"/>
      <c r="TMU1314" s="1"/>
      <c r="TMV1314" s="1"/>
      <c r="TMW1314" s="1"/>
      <c r="TMX1314" s="1"/>
      <c r="TMY1314" s="1"/>
      <c r="TMZ1314" s="1"/>
      <c r="TNA1314" s="1"/>
      <c r="TNB1314" s="1"/>
      <c r="TNC1314" s="1"/>
      <c r="TND1314" s="1"/>
      <c r="TNE1314" s="1"/>
      <c r="TNF1314" s="1"/>
      <c r="TNG1314" s="1"/>
      <c r="TNH1314" s="1"/>
      <c r="TNI1314" s="1"/>
      <c r="TNJ1314" s="1"/>
      <c r="TNK1314" s="1"/>
      <c r="TNL1314" s="1"/>
      <c r="TNM1314" s="1"/>
      <c r="TNN1314" s="1"/>
      <c r="TNO1314" s="1"/>
      <c r="TNP1314" s="1"/>
      <c r="TNQ1314" s="1"/>
      <c r="TNR1314" s="1"/>
      <c r="TNS1314" s="1"/>
      <c r="TNT1314" s="1"/>
      <c r="TNU1314" s="1"/>
      <c r="TNV1314" s="1"/>
      <c r="TNW1314" s="1"/>
      <c r="TNX1314" s="1"/>
      <c r="TNY1314" s="1"/>
      <c r="TNZ1314" s="1"/>
      <c r="TOA1314" s="1"/>
      <c r="TOB1314" s="1"/>
      <c r="TOC1314" s="1"/>
      <c r="TOD1314" s="1"/>
      <c r="TOE1314" s="1"/>
      <c r="TOF1314" s="1"/>
      <c r="TOG1314" s="1"/>
      <c r="TOH1314" s="1"/>
      <c r="TOI1314" s="1"/>
      <c r="TOJ1314" s="1"/>
      <c r="TOK1314" s="1"/>
      <c r="TOL1314" s="1"/>
      <c r="TOM1314" s="1"/>
      <c r="TON1314" s="1"/>
      <c r="TOO1314" s="1"/>
      <c r="TOP1314" s="1"/>
      <c r="TOQ1314" s="1"/>
      <c r="TOR1314" s="1"/>
      <c r="TOS1314" s="1"/>
      <c r="TOT1314" s="1"/>
      <c r="TOU1314" s="1"/>
      <c r="TOV1314" s="1"/>
      <c r="TOW1314" s="1"/>
      <c r="TOX1314" s="1"/>
      <c r="TOY1314" s="1"/>
      <c r="TOZ1314" s="1"/>
      <c r="TPA1314" s="1"/>
      <c r="TPB1314" s="1"/>
      <c r="TPC1314" s="1"/>
      <c r="TPD1314" s="1"/>
      <c r="TPE1314" s="1"/>
      <c r="TPF1314" s="1"/>
      <c r="TPG1314" s="1"/>
      <c r="TPH1314" s="1"/>
      <c r="TPI1314" s="1"/>
      <c r="TPJ1314" s="1"/>
      <c r="TPK1314" s="1"/>
      <c r="TPL1314" s="1"/>
      <c r="TPM1314" s="1"/>
      <c r="TPN1314" s="1"/>
      <c r="TPO1314" s="1"/>
      <c r="TPP1314" s="1"/>
      <c r="TPQ1314" s="1"/>
      <c r="TPR1314" s="1"/>
      <c r="TPS1314" s="1"/>
      <c r="TPT1314" s="1"/>
      <c r="TPU1314" s="1"/>
      <c r="TPV1314" s="1"/>
      <c r="TPW1314" s="1"/>
      <c r="TPX1314" s="1"/>
      <c r="TPY1314" s="1"/>
      <c r="TPZ1314" s="1"/>
      <c r="TQA1314" s="1"/>
      <c r="TQB1314" s="1"/>
      <c r="TQC1314" s="1"/>
      <c r="TQD1314" s="1"/>
      <c r="TQE1314" s="1"/>
      <c r="TQF1314" s="1"/>
      <c r="TQG1314" s="1"/>
      <c r="TQH1314" s="1"/>
      <c r="TQI1314" s="1"/>
      <c r="TQJ1314" s="1"/>
      <c r="TQK1314" s="1"/>
      <c r="TQL1314" s="1"/>
      <c r="TQM1314" s="1"/>
      <c r="TQN1314" s="1"/>
      <c r="TQO1314" s="1"/>
      <c r="TQP1314" s="1"/>
      <c r="TQQ1314" s="1"/>
      <c r="TQR1314" s="1"/>
      <c r="TQS1314" s="1"/>
      <c r="TQT1314" s="1"/>
      <c r="TQU1314" s="1"/>
      <c r="TQV1314" s="1"/>
      <c r="TQW1314" s="1"/>
      <c r="TQX1314" s="1"/>
      <c r="TQY1314" s="1"/>
      <c r="TQZ1314" s="1"/>
      <c r="TRA1314" s="1"/>
      <c r="TRB1314" s="1"/>
      <c r="TRC1314" s="1"/>
      <c r="TRD1314" s="1"/>
      <c r="TRE1314" s="1"/>
      <c r="TRF1314" s="1"/>
      <c r="TRG1314" s="1"/>
      <c r="TRH1314" s="1"/>
      <c r="TRI1314" s="1"/>
      <c r="TRJ1314" s="1"/>
      <c r="TRK1314" s="1"/>
      <c r="TRL1314" s="1"/>
      <c r="TRM1314" s="1"/>
      <c r="TRN1314" s="1"/>
      <c r="TRO1314" s="1"/>
      <c r="TRP1314" s="1"/>
      <c r="TRQ1314" s="1"/>
      <c r="TRR1314" s="1"/>
      <c r="TRS1314" s="1"/>
      <c r="TRT1314" s="1"/>
      <c r="TRU1314" s="1"/>
      <c r="TRV1314" s="1"/>
      <c r="TRW1314" s="1"/>
      <c r="TRX1314" s="1"/>
      <c r="TRY1314" s="1"/>
      <c r="TRZ1314" s="1"/>
      <c r="TSA1314" s="1"/>
      <c r="TSB1314" s="1"/>
      <c r="TSC1314" s="1"/>
      <c r="TSD1314" s="1"/>
      <c r="TSE1314" s="1"/>
      <c r="TSF1314" s="1"/>
      <c r="TSG1314" s="1"/>
      <c r="TSH1314" s="1"/>
      <c r="TSI1314" s="1"/>
      <c r="TSJ1314" s="1"/>
      <c r="TSK1314" s="1"/>
      <c r="TSL1314" s="1"/>
      <c r="TSM1314" s="1"/>
      <c r="TSN1314" s="1"/>
      <c r="TSO1314" s="1"/>
      <c r="TSP1314" s="1"/>
      <c r="TSQ1314" s="1"/>
      <c r="TSR1314" s="1"/>
      <c r="TSS1314" s="1"/>
      <c r="TST1314" s="1"/>
      <c r="TSU1314" s="1"/>
      <c r="TSV1314" s="1"/>
      <c r="TSW1314" s="1"/>
      <c r="TSX1314" s="1"/>
      <c r="TSY1314" s="1"/>
      <c r="TSZ1314" s="1"/>
      <c r="TTA1314" s="1"/>
      <c r="TTB1314" s="1"/>
      <c r="TTC1314" s="1"/>
      <c r="TTD1314" s="1"/>
      <c r="TTE1314" s="1"/>
      <c r="TTF1314" s="1"/>
      <c r="TTG1314" s="1"/>
      <c r="TTH1314" s="1"/>
      <c r="TTI1314" s="1"/>
      <c r="TTJ1314" s="1"/>
      <c r="TTK1314" s="1"/>
      <c r="TTL1314" s="1"/>
      <c r="TTM1314" s="1"/>
      <c r="TTN1314" s="1"/>
      <c r="TTO1314" s="1"/>
      <c r="TTP1314" s="1"/>
      <c r="TTQ1314" s="1"/>
      <c r="TTR1314" s="1"/>
      <c r="TTS1314" s="1"/>
      <c r="TTT1314" s="1"/>
      <c r="TTU1314" s="1"/>
      <c r="TTV1314" s="1"/>
      <c r="TTW1314" s="1"/>
      <c r="TTX1314" s="1"/>
      <c r="TTY1314" s="1"/>
      <c r="TTZ1314" s="1"/>
      <c r="TUA1314" s="1"/>
      <c r="TUB1314" s="1"/>
      <c r="TUC1314" s="1"/>
      <c r="TUD1314" s="1"/>
      <c r="TUE1314" s="1"/>
      <c r="TUF1314" s="1"/>
      <c r="TUG1314" s="1"/>
      <c r="TUH1314" s="1"/>
      <c r="TUI1314" s="1"/>
      <c r="TUJ1314" s="1"/>
      <c r="TUK1314" s="1"/>
      <c r="TUL1314" s="1"/>
      <c r="TUM1314" s="1"/>
      <c r="TUN1314" s="1"/>
      <c r="TUO1314" s="1"/>
      <c r="TUP1314" s="1"/>
      <c r="TUQ1314" s="1"/>
      <c r="TUR1314" s="1"/>
      <c r="TUS1314" s="1"/>
      <c r="TUT1314" s="1"/>
      <c r="TUU1314" s="1"/>
      <c r="TUV1314" s="1"/>
      <c r="TUW1314" s="1"/>
      <c r="TUX1314" s="1"/>
      <c r="TUY1314" s="1"/>
      <c r="TUZ1314" s="1"/>
      <c r="TVA1314" s="1"/>
      <c r="TVB1314" s="1"/>
      <c r="TVC1314" s="1"/>
      <c r="TVD1314" s="1"/>
      <c r="TVE1314" s="1"/>
      <c r="TVF1314" s="1"/>
      <c r="TVG1314" s="1"/>
      <c r="TVH1314" s="1"/>
      <c r="TVI1314" s="1"/>
      <c r="TVJ1314" s="1"/>
      <c r="TVK1314" s="1"/>
      <c r="TVL1314" s="1"/>
      <c r="TVM1314" s="1"/>
      <c r="TVN1314" s="1"/>
      <c r="TVO1314" s="1"/>
      <c r="TVP1314" s="1"/>
      <c r="TVQ1314" s="1"/>
      <c r="TVR1314" s="1"/>
      <c r="TVS1314" s="1"/>
      <c r="TVT1314" s="1"/>
      <c r="TVU1314" s="1"/>
      <c r="TVV1314" s="1"/>
      <c r="TVW1314" s="1"/>
      <c r="TVX1314" s="1"/>
      <c r="TVY1314" s="1"/>
      <c r="TVZ1314" s="1"/>
      <c r="TWA1314" s="1"/>
      <c r="TWB1314" s="1"/>
      <c r="TWC1314" s="1"/>
      <c r="TWD1314" s="1"/>
      <c r="TWE1314" s="1"/>
      <c r="TWF1314" s="1"/>
      <c r="TWG1314" s="1"/>
      <c r="TWH1314" s="1"/>
      <c r="TWI1314" s="1"/>
      <c r="TWJ1314" s="1"/>
      <c r="TWK1314" s="1"/>
      <c r="TWL1314" s="1"/>
      <c r="TWM1314" s="1"/>
      <c r="TWN1314" s="1"/>
      <c r="TWO1314" s="1"/>
      <c r="TWP1314" s="1"/>
      <c r="TWQ1314" s="1"/>
      <c r="TWR1314" s="1"/>
      <c r="TWS1314" s="1"/>
      <c r="TWT1314" s="1"/>
      <c r="TWU1314" s="1"/>
      <c r="TWV1314" s="1"/>
      <c r="TWW1314" s="1"/>
      <c r="TWX1314" s="1"/>
      <c r="TWY1314" s="1"/>
      <c r="TWZ1314" s="1"/>
      <c r="TXA1314" s="1"/>
      <c r="TXB1314" s="1"/>
      <c r="TXC1314" s="1"/>
      <c r="TXD1314" s="1"/>
      <c r="TXE1314" s="1"/>
      <c r="TXF1314" s="1"/>
      <c r="TXG1314" s="1"/>
      <c r="TXH1314" s="1"/>
      <c r="TXI1314" s="1"/>
      <c r="TXJ1314" s="1"/>
      <c r="TXK1314" s="1"/>
      <c r="TXL1314" s="1"/>
      <c r="TXM1314" s="1"/>
      <c r="TXN1314" s="1"/>
      <c r="TXO1314" s="1"/>
      <c r="TXP1314" s="1"/>
      <c r="TXQ1314" s="1"/>
      <c r="TXR1314" s="1"/>
      <c r="TXS1314" s="1"/>
      <c r="TXT1314" s="1"/>
      <c r="TXU1314" s="1"/>
      <c r="TXV1314" s="1"/>
      <c r="TXW1314" s="1"/>
      <c r="TXX1314" s="1"/>
      <c r="TXY1314" s="1"/>
      <c r="TXZ1314" s="1"/>
      <c r="TYA1314" s="1"/>
      <c r="TYB1314" s="1"/>
      <c r="TYC1314" s="1"/>
      <c r="TYD1314" s="1"/>
      <c r="TYE1314" s="1"/>
      <c r="TYF1314" s="1"/>
      <c r="TYG1314" s="1"/>
      <c r="TYH1314" s="1"/>
      <c r="TYI1314" s="1"/>
      <c r="TYJ1314" s="1"/>
      <c r="TYK1314" s="1"/>
      <c r="TYL1314" s="1"/>
      <c r="TYM1314" s="1"/>
      <c r="TYN1314" s="1"/>
      <c r="TYO1314" s="1"/>
      <c r="TYP1314" s="1"/>
      <c r="TYQ1314" s="1"/>
      <c r="TYR1314" s="1"/>
      <c r="TYS1314" s="1"/>
      <c r="TYT1314" s="1"/>
      <c r="TYU1314" s="1"/>
      <c r="TYV1314" s="1"/>
      <c r="TYW1314" s="1"/>
      <c r="TYX1314" s="1"/>
      <c r="TYY1314" s="1"/>
      <c r="TYZ1314" s="1"/>
      <c r="TZA1314" s="1"/>
      <c r="TZB1314" s="1"/>
      <c r="TZC1314" s="1"/>
      <c r="TZD1314" s="1"/>
      <c r="TZE1314" s="1"/>
      <c r="TZF1314" s="1"/>
      <c r="TZG1314" s="1"/>
      <c r="TZH1314" s="1"/>
      <c r="TZI1314" s="1"/>
      <c r="TZJ1314" s="1"/>
      <c r="TZK1314" s="1"/>
      <c r="TZL1314" s="1"/>
      <c r="TZM1314" s="1"/>
      <c r="TZN1314" s="1"/>
      <c r="TZO1314" s="1"/>
      <c r="TZP1314" s="1"/>
      <c r="TZQ1314" s="1"/>
      <c r="TZR1314" s="1"/>
      <c r="TZS1314" s="1"/>
      <c r="TZT1314" s="1"/>
      <c r="TZU1314" s="1"/>
      <c r="TZV1314" s="1"/>
      <c r="TZW1314" s="1"/>
      <c r="TZX1314" s="1"/>
      <c r="TZY1314" s="1"/>
      <c r="TZZ1314" s="1"/>
      <c r="UAA1314" s="1"/>
      <c r="UAB1314" s="1"/>
      <c r="UAC1314" s="1"/>
      <c r="UAD1314" s="1"/>
      <c r="UAE1314" s="1"/>
      <c r="UAF1314" s="1"/>
      <c r="UAG1314" s="1"/>
      <c r="UAH1314" s="1"/>
      <c r="UAI1314" s="1"/>
      <c r="UAJ1314" s="1"/>
      <c r="UAK1314" s="1"/>
      <c r="UAL1314" s="1"/>
      <c r="UAM1314" s="1"/>
      <c r="UAN1314" s="1"/>
      <c r="UAO1314" s="1"/>
      <c r="UAP1314" s="1"/>
      <c r="UAQ1314" s="1"/>
      <c r="UAR1314" s="1"/>
      <c r="UAS1314" s="1"/>
      <c r="UAT1314" s="1"/>
      <c r="UAU1314" s="1"/>
      <c r="UAV1314" s="1"/>
      <c r="UAW1314" s="1"/>
      <c r="UAX1314" s="1"/>
      <c r="UAY1314" s="1"/>
      <c r="UAZ1314" s="1"/>
      <c r="UBA1314" s="1"/>
      <c r="UBB1314" s="1"/>
      <c r="UBC1314" s="1"/>
      <c r="UBD1314" s="1"/>
      <c r="UBE1314" s="1"/>
      <c r="UBF1314" s="1"/>
      <c r="UBG1314" s="1"/>
      <c r="UBH1314" s="1"/>
      <c r="UBI1314" s="1"/>
      <c r="UBJ1314" s="1"/>
      <c r="UBK1314" s="1"/>
      <c r="UBL1314" s="1"/>
      <c r="UBM1314" s="1"/>
      <c r="UBN1314" s="1"/>
      <c r="UBO1314" s="1"/>
      <c r="UBP1314" s="1"/>
      <c r="UBQ1314" s="1"/>
      <c r="UBR1314" s="1"/>
      <c r="UBS1314" s="1"/>
      <c r="UBT1314" s="1"/>
      <c r="UBU1314" s="1"/>
      <c r="UBV1314" s="1"/>
      <c r="UBW1314" s="1"/>
      <c r="UBX1314" s="1"/>
      <c r="UBY1314" s="1"/>
      <c r="UBZ1314" s="1"/>
      <c r="UCA1314" s="1"/>
      <c r="UCB1314" s="1"/>
      <c r="UCC1314" s="1"/>
      <c r="UCD1314" s="1"/>
      <c r="UCE1314" s="1"/>
      <c r="UCF1314" s="1"/>
      <c r="UCG1314" s="1"/>
      <c r="UCH1314" s="1"/>
      <c r="UCI1314" s="1"/>
      <c r="UCJ1314" s="1"/>
      <c r="UCK1314" s="1"/>
      <c r="UCL1314" s="1"/>
      <c r="UCM1314" s="1"/>
      <c r="UCN1314" s="1"/>
      <c r="UCO1314" s="1"/>
      <c r="UCP1314" s="1"/>
      <c r="UCQ1314" s="1"/>
      <c r="UCR1314" s="1"/>
      <c r="UCS1314" s="1"/>
      <c r="UCT1314" s="1"/>
      <c r="UCU1314" s="1"/>
      <c r="UCV1314" s="1"/>
      <c r="UCW1314" s="1"/>
      <c r="UCX1314" s="1"/>
      <c r="UCY1314" s="1"/>
      <c r="UCZ1314" s="1"/>
      <c r="UDA1314" s="1"/>
      <c r="UDB1314" s="1"/>
      <c r="UDC1314" s="1"/>
      <c r="UDD1314" s="1"/>
      <c r="UDE1314" s="1"/>
      <c r="UDF1314" s="1"/>
      <c r="UDG1314" s="1"/>
      <c r="UDH1314" s="1"/>
      <c r="UDI1314" s="1"/>
      <c r="UDJ1314" s="1"/>
      <c r="UDK1314" s="1"/>
      <c r="UDL1314" s="1"/>
      <c r="UDM1314" s="1"/>
      <c r="UDN1314" s="1"/>
      <c r="UDO1314" s="1"/>
      <c r="UDP1314" s="1"/>
      <c r="UDQ1314" s="1"/>
      <c r="UDR1314" s="1"/>
      <c r="UDS1314" s="1"/>
      <c r="UDT1314" s="1"/>
      <c r="UDU1314" s="1"/>
      <c r="UDV1314" s="1"/>
      <c r="UDW1314" s="1"/>
      <c r="UDX1314" s="1"/>
      <c r="UDY1314" s="1"/>
      <c r="UDZ1314" s="1"/>
      <c r="UEA1314" s="1"/>
      <c r="UEB1314" s="1"/>
      <c r="UEC1314" s="1"/>
      <c r="UED1314" s="1"/>
      <c r="UEE1314" s="1"/>
      <c r="UEF1314" s="1"/>
      <c r="UEG1314" s="1"/>
      <c r="UEH1314" s="1"/>
      <c r="UEI1314" s="1"/>
      <c r="UEJ1314" s="1"/>
      <c r="UEK1314" s="1"/>
      <c r="UEL1314" s="1"/>
      <c r="UEM1314" s="1"/>
      <c r="UEN1314" s="1"/>
      <c r="UEO1314" s="1"/>
      <c r="UEP1314" s="1"/>
      <c r="UEQ1314" s="1"/>
      <c r="UER1314" s="1"/>
      <c r="UES1314" s="1"/>
      <c r="UET1314" s="1"/>
      <c r="UEU1314" s="1"/>
      <c r="UEV1314" s="1"/>
      <c r="UEW1314" s="1"/>
      <c r="UEX1314" s="1"/>
      <c r="UEY1314" s="1"/>
      <c r="UEZ1314" s="1"/>
      <c r="UFA1314" s="1"/>
      <c r="UFB1314" s="1"/>
      <c r="UFC1314" s="1"/>
      <c r="UFD1314" s="1"/>
      <c r="UFE1314" s="1"/>
      <c r="UFF1314" s="1"/>
      <c r="UFG1314" s="1"/>
      <c r="UFH1314" s="1"/>
      <c r="UFI1314" s="1"/>
      <c r="UFJ1314" s="1"/>
      <c r="UFK1314" s="1"/>
      <c r="UFL1314" s="1"/>
      <c r="UFM1314" s="1"/>
      <c r="UFN1314" s="1"/>
      <c r="UFO1314" s="1"/>
      <c r="UFP1314" s="1"/>
      <c r="UFQ1314" s="1"/>
      <c r="UFR1314" s="1"/>
      <c r="UFS1314" s="1"/>
      <c r="UFT1314" s="1"/>
      <c r="UFU1314" s="1"/>
      <c r="UFV1314" s="1"/>
      <c r="UFW1314" s="1"/>
      <c r="UFX1314" s="1"/>
      <c r="UFY1314" s="1"/>
      <c r="UFZ1314" s="1"/>
      <c r="UGA1314" s="1"/>
      <c r="UGB1314" s="1"/>
      <c r="UGC1314" s="1"/>
      <c r="UGD1314" s="1"/>
      <c r="UGE1314" s="1"/>
      <c r="UGF1314" s="1"/>
      <c r="UGG1314" s="1"/>
      <c r="UGH1314" s="1"/>
      <c r="UGI1314" s="1"/>
      <c r="UGJ1314" s="1"/>
      <c r="UGK1314" s="1"/>
      <c r="UGL1314" s="1"/>
      <c r="UGM1314" s="1"/>
      <c r="UGN1314" s="1"/>
      <c r="UGO1314" s="1"/>
      <c r="UGP1314" s="1"/>
      <c r="UGQ1314" s="1"/>
      <c r="UGR1314" s="1"/>
      <c r="UGS1314" s="1"/>
      <c r="UGT1314" s="1"/>
      <c r="UGU1314" s="1"/>
      <c r="UGV1314" s="1"/>
      <c r="UGW1314" s="1"/>
      <c r="UGX1314" s="1"/>
      <c r="UGY1314" s="1"/>
      <c r="UGZ1314" s="1"/>
      <c r="UHA1314" s="1"/>
      <c r="UHB1314" s="1"/>
      <c r="UHC1314" s="1"/>
      <c r="UHD1314" s="1"/>
      <c r="UHE1314" s="1"/>
      <c r="UHF1314" s="1"/>
      <c r="UHG1314" s="1"/>
      <c r="UHH1314" s="1"/>
      <c r="UHI1314" s="1"/>
      <c r="UHJ1314" s="1"/>
      <c r="UHK1314" s="1"/>
      <c r="UHL1314" s="1"/>
      <c r="UHM1314" s="1"/>
      <c r="UHN1314" s="1"/>
      <c r="UHO1314" s="1"/>
      <c r="UHP1314" s="1"/>
      <c r="UHQ1314" s="1"/>
      <c r="UHR1314" s="1"/>
      <c r="UHS1314" s="1"/>
      <c r="UHT1314" s="1"/>
      <c r="UHU1314" s="1"/>
      <c r="UHV1314" s="1"/>
      <c r="UHW1314" s="1"/>
      <c r="UHX1314" s="1"/>
      <c r="UHY1314" s="1"/>
      <c r="UHZ1314" s="1"/>
      <c r="UIA1314" s="1"/>
      <c r="UIB1314" s="1"/>
      <c r="UIC1314" s="1"/>
      <c r="UID1314" s="1"/>
      <c r="UIE1314" s="1"/>
      <c r="UIF1314" s="1"/>
      <c r="UIG1314" s="1"/>
      <c r="UIH1314" s="1"/>
      <c r="UII1314" s="1"/>
      <c r="UIJ1314" s="1"/>
      <c r="UIK1314" s="1"/>
      <c r="UIL1314" s="1"/>
      <c r="UIM1314" s="1"/>
      <c r="UIN1314" s="1"/>
      <c r="UIO1314" s="1"/>
      <c r="UIP1314" s="1"/>
      <c r="UIQ1314" s="1"/>
      <c r="UIR1314" s="1"/>
      <c r="UIS1314" s="1"/>
      <c r="UIT1314" s="1"/>
      <c r="UIU1314" s="1"/>
      <c r="UIV1314" s="1"/>
      <c r="UIW1314" s="1"/>
      <c r="UIX1314" s="1"/>
      <c r="UIY1314" s="1"/>
      <c r="UIZ1314" s="1"/>
      <c r="UJA1314" s="1"/>
      <c r="UJB1314" s="1"/>
      <c r="UJC1314" s="1"/>
      <c r="UJD1314" s="1"/>
      <c r="UJE1314" s="1"/>
      <c r="UJF1314" s="1"/>
      <c r="UJG1314" s="1"/>
      <c r="UJH1314" s="1"/>
      <c r="UJI1314" s="1"/>
      <c r="UJJ1314" s="1"/>
      <c r="UJK1314" s="1"/>
      <c r="UJL1314" s="1"/>
      <c r="UJM1314" s="1"/>
      <c r="UJN1314" s="1"/>
      <c r="UJO1314" s="1"/>
      <c r="UJP1314" s="1"/>
      <c r="UJQ1314" s="1"/>
      <c r="UJR1314" s="1"/>
      <c r="UJS1314" s="1"/>
      <c r="UJT1314" s="1"/>
      <c r="UJU1314" s="1"/>
      <c r="UJV1314" s="1"/>
      <c r="UJW1314" s="1"/>
      <c r="UJX1314" s="1"/>
      <c r="UJY1314" s="1"/>
      <c r="UJZ1314" s="1"/>
      <c r="UKA1314" s="1"/>
      <c r="UKB1314" s="1"/>
      <c r="UKC1314" s="1"/>
      <c r="UKD1314" s="1"/>
      <c r="UKE1314" s="1"/>
      <c r="UKF1314" s="1"/>
      <c r="UKG1314" s="1"/>
      <c r="UKH1314" s="1"/>
      <c r="UKI1314" s="1"/>
      <c r="UKJ1314" s="1"/>
      <c r="UKK1314" s="1"/>
      <c r="UKL1314" s="1"/>
      <c r="UKM1314" s="1"/>
      <c r="UKN1314" s="1"/>
      <c r="UKO1314" s="1"/>
      <c r="UKP1314" s="1"/>
      <c r="UKQ1314" s="1"/>
      <c r="UKR1314" s="1"/>
      <c r="UKS1314" s="1"/>
      <c r="UKT1314" s="1"/>
      <c r="UKU1314" s="1"/>
      <c r="UKV1314" s="1"/>
      <c r="UKW1314" s="1"/>
      <c r="UKX1314" s="1"/>
      <c r="UKY1314" s="1"/>
      <c r="UKZ1314" s="1"/>
      <c r="ULA1314" s="1"/>
      <c r="ULB1314" s="1"/>
      <c r="ULC1314" s="1"/>
      <c r="ULD1314" s="1"/>
      <c r="ULE1314" s="1"/>
      <c r="ULF1314" s="1"/>
      <c r="ULG1314" s="1"/>
      <c r="ULH1314" s="1"/>
      <c r="ULI1314" s="1"/>
      <c r="ULJ1314" s="1"/>
      <c r="ULK1314" s="1"/>
      <c r="ULL1314" s="1"/>
      <c r="ULM1314" s="1"/>
      <c r="ULN1314" s="1"/>
      <c r="ULO1314" s="1"/>
      <c r="ULP1314" s="1"/>
      <c r="ULQ1314" s="1"/>
      <c r="ULR1314" s="1"/>
      <c r="ULS1314" s="1"/>
      <c r="ULT1314" s="1"/>
      <c r="ULU1314" s="1"/>
      <c r="ULV1314" s="1"/>
      <c r="ULW1314" s="1"/>
      <c r="ULX1314" s="1"/>
      <c r="ULY1314" s="1"/>
      <c r="ULZ1314" s="1"/>
      <c r="UMA1314" s="1"/>
      <c r="UMB1314" s="1"/>
      <c r="UMC1314" s="1"/>
      <c r="UMD1314" s="1"/>
      <c r="UME1314" s="1"/>
      <c r="UMF1314" s="1"/>
      <c r="UMG1314" s="1"/>
      <c r="UMH1314" s="1"/>
      <c r="UMI1314" s="1"/>
      <c r="UMJ1314" s="1"/>
      <c r="UMK1314" s="1"/>
      <c r="UML1314" s="1"/>
      <c r="UMM1314" s="1"/>
      <c r="UMN1314" s="1"/>
      <c r="UMO1314" s="1"/>
      <c r="UMP1314" s="1"/>
      <c r="UMQ1314" s="1"/>
      <c r="UMR1314" s="1"/>
      <c r="UMS1314" s="1"/>
      <c r="UMT1314" s="1"/>
      <c r="UMU1314" s="1"/>
      <c r="UMV1314" s="1"/>
      <c r="UMW1314" s="1"/>
      <c r="UMX1314" s="1"/>
      <c r="UMY1314" s="1"/>
      <c r="UMZ1314" s="1"/>
      <c r="UNA1314" s="1"/>
      <c r="UNB1314" s="1"/>
      <c r="UNC1314" s="1"/>
      <c r="UND1314" s="1"/>
      <c r="UNE1314" s="1"/>
      <c r="UNF1314" s="1"/>
      <c r="UNG1314" s="1"/>
      <c r="UNH1314" s="1"/>
      <c r="UNI1314" s="1"/>
      <c r="UNJ1314" s="1"/>
      <c r="UNK1314" s="1"/>
      <c r="UNL1314" s="1"/>
      <c r="UNM1314" s="1"/>
      <c r="UNN1314" s="1"/>
      <c r="UNO1314" s="1"/>
      <c r="UNP1314" s="1"/>
      <c r="UNQ1314" s="1"/>
      <c r="UNR1314" s="1"/>
      <c r="UNS1314" s="1"/>
      <c r="UNT1314" s="1"/>
      <c r="UNU1314" s="1"/>
      <c r="UNV1314" s="1"/>
      <c r="UNW1314" s="1"/>
      <c r="UNX1314" s="1"/>
      <c r="UNY1314" s="1"/>
      <c r="UNZ1314" s="1"/>
      <c r="UOA1314" s="1"/>
      <c r="UOB1314" s="1"/>
      <c r="UOC1314" s="1"/>
      <c r="UOD1314" s="1"/>
      <c r="UOE1314" s="1"/>
      <c r="UOF1314" s="1"/>
      <c r="UOG1314" s="1"/>
      <c r="UOH1314" s="1"/>
      <c r="UOI1314" s="1"/>
      <c r="UOJ1314" s="1"/>
      <c r="UOK1314" s="1"/>
      <c r="UOL1314" s="1"/>
      <c r="UOM1314" s="1"/>
      <c r="UON1314" s="1"/>
      <c r="UOO1314" s="1"/>
      <c r="UOP1314" s="1"/>
      <c r="UOQ1314" s="1"/>
      <c r="UOR1314" s="1"/>
      <c r="UOS1314" s="1"/>
      <c r="UOT1314" s="1"/>
      <c r="UOU1314" s="1"/>
      <c r="UOV1314" s="1"/>
      <c r="UOW1314" s="1"/>
      <c r="UOX1314" s="1"/>
      <c r="UOY1314" s="1"/>
      <c r="UOZ1314" s="1"/>
      <c r="UPA1314" s="1"/>
      <c r="UPB1314" s="1"/>
      <c r="UPC1314" s="1"/>
      <c r="UPD1314" s="1"/>
      <c r="UPE1314" s="1"/>
      <c r="UPF1314" s="1"/>
      <c r="UPG1314" s="1"/>
      <c r="UPH1314" s="1"/>
      <c r="UPI1314" s="1"/>
      <c r="UPJ1314" s="1"/>
      <c r="UPK1314" s="1"/>
      <c r="UPL1314" s="1"/>
      <c r="UPM1314" s="1"/>
      <c r="UPN1314" s="1"/>
      <c r="UPO1314" s="1"/>
      <c r="UPP1314" s="1"/>
      <c r="UPQ1314" s="1"/>
      <c r="UPR1314" s="1"/>
      <c r="UPS1314" s="1"/>
      <c r="UPT1314" s="1"/>
      <c r="UPU1314" s="1"/>
      <c r="UPV1314" s="1"/>
      <c r="UPW1314" s="1"/>
      <c r="UPX1314" s="1"/>
      <c r="UPY1314" s="1"/>
      <c r="UPZ1314" s="1"/>
      <c r="UQA1314" s="1"/>
      <c r="UQB1314" s="1"/>
      <c r="UQC1314" s="1"/>
      <c r="UQD1314" s="1"/>
      <c r="UQE1314" s="1"/>
      <c r="UQF1314" s="1"/>
      <c r="UQG1314" s="1"/>
      <c r="UQH1314" s="1"/>
      <c r="UQI1314" s="1"/>
      <c r="UQJ1314" s="1"/>
      <c r="UQK1314" s="1"/>
      <c r="UQL1314" s="1"/>
      <c r="UQM1314" s="1"/>
      <c r="UQN1314" s="1"/>
      <c r="UQO1314" s="1"/>
      <c r="UQP1314" s="1"/>
      <c r="UQQ1314" s="1"/>
      <c r="UQR1314" s="1"/>
      <c r="UQS1314" s="1"/>
      <c r="UQT1314" s="1"/>
      <c r="UQU1314" s="1"/>
      <c r="UQV1314" s="1"/>
      <c r="UQW1314" s="1"/>
      <c r="UQX1314" s="1"/>
      <c r="UQY1314" s="1"/>
      <c r="UQZ1314" s="1"/>
      <c r="URA1314" s="1"/>
      <c r="URB1314" s="1"/>
      <c r="URC1314" s="1"/>
      <c r="URD1314" s="1"/>
      <c r="URE1314" s="1"/>
      <c r="URF1314" s="1"/>
      <c r="URG1314" s="1"/>
      <c r="URH1314" s="1"/>
      <c r="URI1314" s="1"/>
      <c r="URJ1314" s="1"/>
      <c r="URK1314" s="1"/>
      <c r="URL1314" s="1"/>
      <c r="URM1314" s="1"/>
      <c r="URN1314" s="1"/>
      <c r="URO1314" s="1"/>
      <c r="URP1314" s="1"/>
      <c r="URQ1314" s="1"/>
      <c r="URR1314" s="1"/>
      <c r="URS1314" s="1"/>
      <c r="URT1314" s="1"/>
      <c r="URU1314" s="1"/>
      <c r="URV1314" s="1"/>
      <c r="URW1314" s="1"/>
      <c r="URX1314" s="1"/>
      <c r="URY1314" s="1"/>
      <c r="URZ1314" s="1"/>
      <c r="USA1314" s="1"/>
      <c r="USB1314" s="1"/>
      <c r="USC1314" s="1"/>
      <c r="USD1314" s="1"/>
      <c r="USE1314" s="1"/>
      <c r="USF1314" s="1"/>
      <c r="USG1314" s="1"/>
      <c r="USH1314" s="1"/>
      <c r="USI1314" s="1"/>
      <c r="USJ1314" s="1"/>
      <c r="USK1314" s="1"/>
      <c r="USL1314" s="1"/>
      <c r="USM1314" s="1"/>
      <c r="USN1314" s="1"/>
      <c r="USO1314" s="1"/>
      <c r="USP1314" s="1"/>
      <c r="USQ1314" s="1"/>
      <c r="USR1314" s="1"/>
      <c r="USS1314" s="1"/>
      <c r="UST1314" s="1"/>
      <c r="USU1314" s="1"/>
      <c r="USV1314" s="1"/>
      <c r="USW1314" s="1"/>
      <c r="USX1314" s="1"/>
      <c r="USY1314" s="1"/>
      <c r="USZ1314" s="1"/>
      <c r="UTA1314" s="1"/>
      <c r="UTB1314" s="1"/>
      <c r="UTC1314" s="1"/>
      <c r="UTD1314" s="1"/>
      <c r="UTE1314" s="1"/>
      <c r="UTF1314" s="1"/>
      <c r="UTG1314" s="1"/>
      <c r="UTH1314" s="1"/>
      <c r="UTI1314" s="1"/>
      <c r="UTJ1314" s="1"/>
      <c r="UTK1314" s="1"/>
      <c r="UTL1314" s="1"/>
      <c r="UTM1314" s="1"/>
      <c r="UTN1314" s="1"/>
      <c r="UTO1314" s="1"/>
      <c r="UTP1314" s="1"/>
      <c r="UTQ1314" s="1"/>
      <c r="UTR1314" s="1"/>
      <c r="UTS1314" s="1"/>
      <c r="UTT1314" s="1"/>
      <c r="UTU1314" s="1"/>
      <c r="UTV1314" s="1"/>
      <c r="UTW1314" s="1"/>
      <c r="UTX1314" s="1"/>
      <c r="UTY1314" s="1"/>
      <c r="UTZ1314" s="1"/>
      <c r="UUA1314" s="1"/>
      <c r="UUB1314" s="1"/>
      <c r="UUC1314" s="1"/>
      <c r="UUD1314" s="1"/>
      <c r="UUE1314" s="1"/>
      <c r="UUF1314" s="1"/>
      <c r="UUG1314" s="1"/>
      <c r="UUH1314" s="1"/>
      <c r="UUI1314" s="1"/>
      <c r="UUJ1314" s="1"/>
      <c r="UUK1314" s="1"/>
      <c r="UUL1314" s="1"/>
      <c r="UUM1314" s="1"/>
      <c r="UUN1314" s="1"/>
      <c r="UUO1314" s="1"/>
      <c r="UUP1314" s="1"/>
      <c r="UUQ1314" s="1"/>
      <c r="UUR1314" s="1"/>
      <c r="UUS1314" s="1"/>
      <c r="UUT1314" s="1"/>
      <c r="UUU1314" s="1"/>
      <c r="UUV1314" s="1"/>
      <c r="UUW1314" s="1"/>
      <c r="UUX1314" s="1"/>
      <c r="UUY1314" s="1"/>
      <c r="UUZ1314" s="1"/>
      <c r="UVA1314" s="1"/>
      <c r="UVB1314" s="1"/>
      <c r="UVC1314" s="1"/>
      <c r="UVD1314" s="1"/>
      <c r="UVE1314" s="1"/>
      <c r="UVF1314" s="1"/>
      <c r="UVG1314" s="1"/>
      <c r="UVH1314" s="1"/>
      <c r="UVI1314" s="1"/>
      <c r="UVJ1314" s="1"/>
      <c r="UVK1314" s="1"/>
      <c r="UVL1314" s="1"/>
      <c r="UVM1314" s="1"/>
      <c r="UVN1314" s="1"/>
      <c r="UVO1314" s="1"/>
      <c r="UVP1314" s="1"/>
      <c r="UVQ1314" s="1"/>
      <c r="UVR1314" s="1"/>
      <c r="UVS1314" s="1"/>
      <c r="UVT1314" s="1"/>
      <c r="UVU1314" s="1"/>
      <c r="UVV1314" s="1"/>
      <c r="UVW1314" s="1"/>
      <c r="UVX1314" s="1"/>
      <c r="UVY1314" s="1"/>
      <c r="UVZ1314" s="1"/>
      <c r="UWA1314" s="1"/>
      <c r="UWB1314" s="1"/>
      <c r="UWC1314" s="1"/>
      <c r="UWD1314" s="1"/>
      <c r="UWE1314" s="1"/>
      <c r="UWF1314" s="1"/>
      <c r="UWG1314" s="1"/>
      <c r="UWH1314" s="1"/>
      <c r="UWI1314" s="1"/>
      <c r="UWJ1314" s="1"/>
      <c r="UWK1314" s="1"/>
      <c r="UWL1314" s="1"/>
      <c r="UWM1314" s="1"/>
      <c r="UWN1314" s="1"/>
      <c r="UWO1314" s="1"/>
      <c r="UWP1314" s="1"/>
      <c r="UWQ1314" s="1"/>
      <c r="UWR1314" s="1"/>
      <c r="UWS1314" s="1"/>
      <c r="UWT1314" s="1"/>
      <c r="UWU1314" s="1"/>
      <c r="UWV1314" s="1"/>
      <c r="UWW1314" s="1"/>
      <c r="UWX1314" s="1"/>
      <c r="UWY1314" s="1"/>
      <c r="UWZ1314" s="1"/>
      <c r="UXA1314" s="1"/>
      <c r="UXB1314" s="1"/>
      <c r="UXC1314" s="1"/>
      <c r="UXD1314" s="1"/>
      <c r="UXE1314" s="1"/>
      <c r="UXF1314" s="1"/>
      <c r="UXG1314" s="1"/>
      <c r="UXH1314" s="1"/>
      <c r="UXI1314" s="1"/>
      <c r="UXJ1314" s="1"/>
      <c r="UXK1314" s="1"/>
      <c r="UXL1314" s="1"/>
      <c r="UXM1314" s="1"/>
      <c r="UXN1314" s="1"/>
      <c r="UXO1314" s="1"/>
      <c r="UXP1314" s="1"/>
      <c r="UXQ1314" s="1"/>
      <c r="UXR1314" s="1"/>
      <c r="UXS1314" s="1"/>
      <c r="UXT1314" s="1"/>
      <c r="UXU1314" s="1"/>
      <c r="UXV1314" s="1"/>
      <c r="UXW1314" s="1"/>
      <c r="UXX1314" s="1"/>
      <c r="UXY1314" s="1"/>
      <c r="UXZ1314" s="1"/>
      <c r="UYA1314" s="1"/>
      <c r="UYB1314" s="1"/>
      <c r="UYC1314" s="1"/>
      <c r="UYD1314" s="1"/>
      <c r="UYE1314" s="1"/>
      <c r="UYF1314" s="1"/>
      <c r="UYG1314" s="1"/>
      <c r="UYH1314" s="1"/>
      <c r="UYI1314" s="1"/>
      <c r="UYJ1314" s="1"/>
      <c r="UYK1314" s="1"/>
      <c r="UYL1314" s="1"/>
      <c r="UYM1314" s="1"/>
      <c r="UYN1314" s="1"/>
      <c r="UYO1314" s="1"/>
      <c r="UYP1314" s="1"/>
      <c r="UYQ1314" s="1"/>
      <c r="UYR1314" s="1"/>
      <c r="UYS1314" s="1"/>
      <c r="UYT1314" s="1"/>
      <c r="UYU1314" s="1"/>
      <c r="UYV1314" s="1"/>
      <c r="UYW1314" s="1"/>
      <c r="UYX1314" s="1"/>
      <c r="UYY1314" s="1"/>
      <c r="UYZ1314" s="1"/>
      <c r="UZA1314" s="1"/>
      <c r="UZB1314" s="1"/>
      <c r="UZC1314" s="1"/>
      <c r="UZD1314" s="1"/>
      <c r="UZE1314" s="1"/>
      <c r="UZF1314" s="1"/>
      <c r="UZG1314" s="1"/>
      <c r="UZH1314" s="1"/>
      <c r="UZI1314" s="1"/>
      <c r="UZJ1314" s="1"/>
      <c r="UZK1314" s="1"/>
      <c r="UZL1314" s="1"/>
      <c r="UZM1314" s="1"/>
      <c r="UZN1314" s="1"/>
      <c r="UZO1314" s="1"/>
      <c r="UZP1314" s="1"/>
      <c r="UZQ1314" s="1"/>
      <c r="UZR1314" s="1"/>
      <c r="UZS1314" s="1"/>
      <c r="UZT1314" s="1"/>
      <c r="UZU1314" s="1"/>
      <c r="UZV1314" s="1"/>
      <c r="UZW1314" s="1"/>
      <c r="UZX1314" s="1"/>
      <c r="UZY1314" s="1"/>
      <c r="UZZ1314" s="1"/>
      <c r="VAA1314" s="1"/>
      <c r="VAB1314" s="1"/>
      <c r="VAC1314" s="1"/>
      <c r="VAD1314" s="1"/>
      <c r="VAE1314" s="1"/>
      <c r="VAF1314" s="1"/>
      <c r="VAG1314" s="1"/>
      <c r="VAH1314" s="1"/>
      <c r="VAI1314" s="1"/>
      <c r="VAJ1314" s="1"/>
      <c r="VAK1314" s="1"/>
      <c r="VAL1314" s="1"/>
      <c r="VAM1314" s="1"/>
      <c r="VAN1314" s="1"/>
      <c r="VAO1314" s="1"/>
      <c r="VAP1314" s="1"/>
      <c r="VAQ1314" s="1"/>
      <c r="VAR1314" s="1"/>
      <c r="VAS1314" s="1"/>
      <c r="VAT1314" s="1"/>
      <c r="VAU1314" s="1"/>
      <c r="VAV1314" s="1"/>
      <c r="VAW1314" s="1"/>
      <c r="VAX1314" s="1"/>
      <c r="VAY1314" s="1"/>
      <c r="VAZ1314" s="1"/>
      <c r="VBA1314" s="1"/>
      <c r="VBB1314" s="1"/>
      <c r="VBC1314" s="1"/>
      <c r="VBD1314" s="1"/>
      <c r="VBE1314" s="1"/>
      <c r="VBF1314" s="1"/>
      <c r="VBG1314" s="1"/>
      <c r="VBH1314" s="1"/>
      <c r="VBI1314" s="1"/>
      <c r="VBJ1314" s="1"/>
      <c r="VBK1314" s="1"/>
      <c r="VBL1314" s="1"/>
      <c r="VBM1314" s="1"/>
      <c r="VBN1314" s="1"/>
      <c r="VBO1314" s="1"/>
      <c r="VBP1314" s="1"/>
      <c r="VBQ1314" s="1"/>
      <c r="VBR1314" s="1"/>
      <c r="VBS1314" s="1"/>
      <c r="VBT1314" s="1"/>
      <c r="VBU1314" s="1"/>
      <c r="VBV1314" s="1"/>
      <c r="VBW1314" s="1"/>
      <c r="VBX1314" s="1"/>
      <c r="VBY1314" s="1"/>
      <c r="VBZ1314" s="1"/>
      <c r="VCA1314" s="1"/>
      <c r="VCB1314" s="1"/>
      <c r="VCC1314" s="1"/>
      <c r="VCD1314" s="1"/>
      <c r="VCE1314" s="1"/>
      <c r="VCF1314" s="1"/>
      <c r="VCG1314" s="1"/>
      <c r="VCH1314" s="1"/>
      <c r="VCI1314" s="1"/>
      <c r="VCJ1314" s="1"/>
      <c r="VCK1314" s="1"/>
      <c r="VCL1314" s="1"/>
      <c r="VCM1314" s="1"/>
      <c r="VCN1314" s="1"/>
      <c r="VCO1314" s="1"/>
      <c r="VCP1314" s="1"/>
      <c r="VCQ1314" s="1"/>
      <c r="VCR1314" s="1"/>
      <c r="VCS1314" s="1"/>
      <c r="VCT1314" s="1"/>
      <c r="VCU1314" s="1"/>
      <c r="VCV1314" s="1"/>
      <c r="VCW1314" s="1"/>
      <c r="VCX1314" s="1"/>
      <c r="VCY1314" s="1"/>
      <c r="VCZ1314" s="1"/>
      <c r="VDA1314" s="1"/>
      <c r="VDB1314" s="1"/>
      <c r="VDC1314" s="1"/>
      <c r="VDD1314" s="1"/>
      <c r="VDE1314" s="1"/>
      <c r="VDF1314" s="1"/>
      <c r="VDG1314" s="1"/>
      <c r="VDH1314" s="1"/>
      <c r="VDI1314" s="1"/>
      <c r="VDJ1314" s="1"/>
      <c r="VDK1314" s="1"/>
      <c r="VDL1314" s="1"/>
      <c r="VDM1314" s="1"/>
      <c r="VDN1314" s="1"/>
      <c r="VDO1314" s="1"/>
      <c r="VDP1314" s="1"/>
      <c r="VDQ1314" s="1"/>
      <c r="VDR1314" s="1"/>
      <c r="VDS1314" s="1"/>
      <c r="VDT1314" s="1"/>
      <c r="VDU1314" s="1"/>
      <c r="VDV1314" s="1"/>
      <c r="VDW1314" s="1"/>
      <c r="VDX1314" s="1"/>
      <c r="VDY1314" s="1"/>
      <c r="VDZ1314" s="1"/>
      <c r="VEA1314" s="1"/>
      <c r="VEB1314" s="1"/>
      <c r="VEC1314" s="1"/>
      <c r="VED1314" s="1"/>
      <c r="VEE1314" s="1"/>
      <c r="VEF1314" s="1"/>
      <c r="VEG1314" s="1"/>
      <c r="VEH1314" s="1"/>
      <c r="VEI1314" s="1"/>
      <c r="VEJ1314" s="1"/>
      <c r="VEK1314" s="1"/>
      <c r="VEL1314" s="1"/>
      <c r="VEM1314" s="1"/>
      <c r="VEN1314" s="1"/>
      <c r="VEO1314" s="1"/>
      <c r="VEP1314" s="1"/>
      <c r="VEQ1314" s="1"/>
      <c r="VER1314" s="1"/>
      <c r="VES1314" s="1"/>
      <c r="VET1314" s="1"/>
      <c r="VEU1314" s="1"/>
      <c r="VEV1314" s="1"/>
      <c r="VEW1314" s="1"/>
      <c r="VEX1314" s="1"/>
      <c r="VEY1314" s="1"/>
      <c r="VEZ1314" s="1"/>
      <c r="VFA1314" s="1"/>
      <c r="VFB1314" s="1"/>
      <c r="VFC1314" s="1"/>
      <c r="VFD1314" s="1"/>
      <c r="VFE1314" s="1"/>
      <c r="VFF1314" s="1"/>
      <c r="VFG1314" s="1"/>
      <c r="VFH1314" s="1"/>
      <c r="VFI1314" s="1"/>
      <c r="VFJ1314" s="1"/>
      <c r="VFK1314" s="1"/>
      <c r="VFL1314" s="1"/>
      <c r="VFM1314" s="1"/>
      <c r="VFN1314" s="1"/>
      <c r="VFO1314" s="1"/>
      <c r="VFP1314" s="1"/>
      <c r="VFQ1314" s="1"/>
      <c r="VFR1314" s="1"/>
      <c r="VFS1314" s="1"/>
      <c r="VFT1314" s="1"/>
      <c r="VFU1314" s="1"/>
      <c r="VFV1314" s="1"/>
      <c r="VFW1314" s="1"/>
      <c r="VFX1314" s="1"/>
      <c r="VFY1314" s="1"/>
      <c r="VFZ1314" s="1"/>
      <c r="VGA1314" s="1"/>
      <c r="VGB1314" s="1"/>
      <c r="VGC1314" s="1"/>
      <c r="VGD1314" s="1"/>
      <c r="VGE1314" s="1"/>
      <c r="VGF1314" s="1"/>
      <c r="VGG1314" s="1"/>
      <c r="VGH1314" s="1"/>
      <c r="VGI1314" s="1"/>
      <c r="VGJ1314" s="1"/>
      <c r="VGK1314" s="1"/>
      <c r="VGL1314" s="1"/>
      <c r="VGM1314" s="1"/>
      <c r="VGN1314" s="1"/>
      <c r="VGO1314" s="1"/>
      <c r="VGP1314" s="1"/>
      <c r="VGQ1314" s="1"/>
      <c r="VGR1314" s="1"/>
      <c r="VGS1314" s="1"/>
      <c r="VGT1314" s="1"/>
      <c r="VGU1314" s="1"/>
      <c r="VGV1314" s="1"/>
      <c r="VGW1314" s="1"/>
      <c r="VGX1314" s="1"/>
      <c r="VGY1314" s="1"/>
      <c r="VGZ1314" s="1"/>
      <c r="VHA1314" s="1"/>
      <c r="VHB1314" s="1"/>
      <c r="VHC1314" s="1"/>
      <c r="VHD1314" s="1"/>
      <c r="VHE1314" s="1"/>
      <c r="VHF1314" s="1"/>
      <c r="VHG1314" s="1"/>
      <c r="VHH1314" s="1"/>
      <c r="VHI1314" s="1"/>
      <c r="VHJ1314" s="1"/>
      <c r="VHK1314" s="1"/>
      <c r="VHL1314" s="1"/>
      <c r="VHM1314" s="1"/>
      <c r="VHN1314" s="1"/>
      <c r="VHO1314" s="1"/>
      <c r="VHP1314" s="1"/>
      <c r="VHQ1314" s="1"/>
      <c r="VHR1314" s="1"/>
      <c r="VHS1314" s="1"/>
      <c r="VHT1314" s="1"/>
      <c r="VHU1314" s="1"/>
      <c r="VHV1314" s="1"/>
      <c r="VHW1314" s="1"/>
      <c r="VHX1314" s="1"/>
      <c r="VHY1314" s="1"/>
      <c r="VHZ1314" s="1"/>
      <c r="VIA1314" s="1"/>
      <c r="VIB1314" s="1"/>
      <c r="VIC1314" s="1"/>
      <c r="VID1314" s="1"/>
      <c r="VIE1314" s="1"/>
      <c r="VIF1314" s="1"/>
      <c r="VIG1314" s="1"/>
      <c r="VIH1314" s="1"/>
      <c r="VII1314" s="1"/>
      <c r="VIJ1314" s="1"/>
      <c r="VIK1314" s="1"/>
      <c r="VIL1314" s="1"/>
      <c r="VIM1314" s="1"/>
      <c r="VIN1314" s="1"/>
      <c r="VIO1314" s="1"/>
      <c r="VIP1314" s="1"/>
      <c r="VIQ1314" s="1"/>
      <c r="VIR1314" s="1"/>
      <c r="VIS1314" s="1"/>
      <c r="VIT1314" s="1"/>
      <c r="VIU1314" s="1"/>
      <c r="VIV1314" s="1"/>
      <c r="VIW1314" s="1"/>
      <c r="VIX1314" s="1"/>
      <c r="VIY1314" s="1"/>
      <c r="VIZ1314" s="1"/>
      <c r="VJA1314" s="1"/>
      <c r="VJB1314" s="1"/>
      <c r="VJC1314" s="1"/>
      <c r="VJD1314" s="1"/>
      <c r="VJE1314" s="1"/>
      <c r="VJF1314" s="1"/>
      <c r="VJG1314" s="1"/>
      <c r="VJH1314" s="1"/>
      <c r="VJI1314" s="1"/>
      <c r="VJJ1314" s="1"/>
      <c r="VJK1314" s="1"/>
      <c r="VJL1314" s="1"/>
      <c r="VJM1314" s="1"/>
      <c r="VJN1314" s="1"/>
      <c r="VJO1314" s="1"/>
      <c r="VJP1314" s="1"/>
      <c r="VJQ1314" s="1"/>
      <c r="VJR1314" s="1"/>
      <c r="VJS1314" s="1"/>
      <c r="VJT1314" s="1"/>
      <c r="VJU1314" s="1"/>
      <c r="VJV1314" s="1"/>
      <c r="VJW1314" s="1"/>
      <c r="VJX1314" s="1"/>
      <c r="VJY1314" s="1"/>
      <c r="VJZ1314" s="1"/>
      <c r="VKA1314" s="1"/>
      <c r="VKB1314" s="1"/>
      <c r="VKC1314" s="1"/>
      <c r="VKD1314" s="1"/>
      <c r="VKE1314" s="1"/>
      <c r="VKF1314" s="1"/>
      <c r="VKG1314" s="1"/>
      <c r="VKH1314" s="1"/>
      <c r="VKI1314" s="1"/>
      <c r="VKJ1314" s="1"/>
      <c r="VKK1314" s="1"/>
      <c r="VKL1314" s="1"/>
      <c r="VKM1314" s="1"/>
      <c r="VKN1314" s="1"/>
      <c r="VKO1314" s="1"/>
      <c r="VKP1314" s="1"/>
      <c r="VKQ1314" s="1"/>
      <c r="VKR1314" s="1"/>
      <c r="VKS1314" s="1"/>
      <c r="VKT1314" s="1"/>
      <c r="VKU1314" s="1"/>
      <c r="VKV1314" s="1"/>
      <c r="VKW1314" s="1"/>
      <c r="VKX1314" s="1"/>
      <c r="VKY1314" s="1"/>
      <c r="VKZ1314" s="1"/>
      <c r="VLA1314" s="1"/>
      <c r="VLB1314" s="1"/>
      <c r="VLC1314" s="1"/>
      <c r="VLD1314" s="1"/>
      <c r="VLE1314" s="1"/>
      <c r="VLF1314" s="1"/>
      <c r="VLG1314" s="1"/>
      <c r="VLH1314" s="1"/>
      <c r="VLI1314" s="1"/>
      <c r="VLJ1314" s="1"/>
      <c r="VLK1314" s="1"/>
      <c r="VLL1314" s="1"/>
      <c r="VLM1314" s="1"/>
      <c r="VLN1314" s="1"/>
      <c r="VLO1314" s="1"/>
      <c r="VLP1314" s="1"/>
      <c r="VLQ1314" s="1"/>
      <c r="VLR1314" s="1"/>
      <c r="VLS1314" s="1"/>
      <c r="VLT1314" s="1"/>
      <c r="VLU1314" s="1"/>
      <c r="VLV1314" s="1"/>
      <c r="VLW1314" s="1"/>
      <c r="VLX1314" s="1"/>
      <c r="VLY1314" s="1"/>
      <c r="VLZ1314" s="1"/>
      <c r="VMA1314" s="1"/>
      <c r="VMB1314" s="1"/>
      <c r="VMC1314" s="1"/>
      <c r="VMD1314" s="1"/>
      <c r="VME1314" s="1"/>
      <c r="VMF1314" s="1"/>
      <c r="VMG1314" s="1"/>
      <c r="VMH1314" s="1"/>
      <c r="VMI1314" s="1"/>
      <c r="VMJ1314" s="1"/>
      <c r="VMK1314" s="1"/>
      <c r="VML1314" s="1"/>
      <c r="VMM1314" s="1"/>
      <c r="VMN1314" s="1"/>
      <c r="VMO1314" s="1"/>
      <c r="VMP1314" s="1"/>
      <c r="VMQ1314" s="1"/>
      <c r="VMR1314" s="1"/>
      <c r="VMS1314" s="1"/>
      <c r="VMT1314" s="1"/>
      <c r="VMU1314" s="1"/>
      <c r="VMV1314" s="1"/>
      <c r="VMW1314" s="1"/>
      <c r="VMX1314" s="1"/>
      <c r="VMY1314" s="1"/>
      <c r="VMZ1314" s="1"/>
      <c r="VNA1314" s="1"/>
      <c r="VNB1314" s="1"/>
      <c r="VNC1314" s="1"/>
      <c r="VND1314" s="1"/>
      <c r="VNE1314" s="1"/>
      <c r="VNF1314" s="1"/>
      <c r="VNG1314" s="1"/>
      <c r="VNH1314" s="1"/>
      <c r="VNI1314" s="1"/>
      <c r="VNJ1314" s="1"/>
      <c r="VNK1314" s="1"/>
      <c r="VNL1314" s="1"/>
      <c r="VNM1314" s="1"/>
      <c r="VNN1314" s="1"/>
      <c r="VNO1314" s="1"/>
      <c r="VNP1314" s="1"/>
      <c r="VNQ1314" s="1"/>
      <c r="VNR1314" s="1"/>
      <c r="VNS1314" s="1"/>
      <c r="VNT1314" s="1"/>
      <c r="VNU1314" s="1"/>
      <c r="VNV1314" s="1"/>
      <c r="VNW1314" s="1"/>
      <c r="VNX1314" s="1"/>
      <c r="VNY1314" s="1"/>
      <c r="VNZ1314" s="1"/>
      <c r="VOA1314" s="1"/>
      <c r="VOB1314" s="1"/>
      <c r="VOC1314" s="1"/>
      <c r="VOD1314" s="1"/>
      <c r="VOE1314" s="1"/>
      <c r="VOF1314" s="1"/>
      <c r="VOG1314" s="1"/>
      <c r="VOH1314" s="1"/>
      <c r="VOI1314" s="1"/>
      <c r="VOJ1314" s="1"/>
      <c r="VOK1314" s="1"/>
      <c r="VOL1314" s="1"/>
      <c r="VOM1314" s="1"/>
      <c r="VON1314" s="1"/>
      <c r="VOO1314" s="1"/>
      <c r="VOP1314" s="1"/>
      <c r="VOQ1314" s="1"/>
      <c r="VOR1314" s="1"/>
      <c r="VOS1314" s="1"/>
      <c r="VOT1314" s="1"/>
      <c r="VOU1314" s="1"/>
      <c r="VOV1314" s="1"/>
      <c r="VOW1314" s="1"/>
      <c r="VOX1314" s="1"/>
      <c r="VOY1314" s="1"/>
      <c r="VOZ1314" s="1"/>
      <c r="VPA1314" s="1"/>
      <c r="VPB1314" s="1"/>
      <c r="VPC1314" s="1"/>
      <c r="VPD1314" s="1"/>
      <c r="VPE1314" s="1"/>
      <c r="VPF1314" s="1"/>
      <c r="VPG1314" s="1"/>
      <c r="VPH1314" s="1"/>
      <c r="VPI1314" s="1"/>
      <c r="VPJ1314" s="1"/>
      <c r="VPK1314" s="1"/>
      <c r="VPL1314" s="1"/>
      <c r="VPM1314" s="1"/>
      <c r="VPN1314" s="1"/>
      <c r="VPO1314" s="1"/>
      <c r="VPP1314" s="1"/>
      <c r="VPQ1314" s="1"/>
      <c r="VPR1314" s="1"/>
      <c r="VPS1314" s="1"/>
      <c r="VPT1314" s="1"/>
      <c r="VPU1314" s="1"/>
      <c r="VPV1314" s="1"/>
      <c r="VPW1314" s="1"/>
      <c r="VPX1314" s="1"/>
      <c r="VPY1314" s="1"/>
      <c r="VPZ1314" s="1"/>
      <c r="VQA1314" s="1"/>
      <c r="VQB1314" s="1"/>
      <c r="VQC1314" s="1"/>
      <c r="VQD1314" s="1"/>
      <c r="VQE1314" s="1"/>
      <c r="VQF1314" s="1"/>
      <c r="VQG1314" s="1"/>
      <c r="VQH1314" s="1"/>
      <c r="VQI1314" s="1"/>
      <c r="VQJ1314" s="1"/>
      <c r="VQK1314" s="1"/>
      <c r="VQL1314" s="1"/>
      <c r="VQM1314" s="1"/>
      <c r="VQN1314" s="1"/>
      <c r="VQO1314" s="1"/>
      <c r="VQP1314" s="1"/>
      <c r="VQQ1314" s="1"/>
      <c r="VQR1314" s="1"/>
      <c r="VQS1314" s="1"/>
      <c r="VQT1314" s="1"/>
      <c r="VQU1314" s="1"/>
      <c r="VQV1314" s="1"/>
      <c r="VQW1314" s="1"/>
      <c r="VQX1314" s="1"/>
      <c r="VQY1314" s="1"/>
      <c r="VQZ1314" s="1"/>
      <c r="VRA1314" s="1"/>
      <c r="VRB1314" s="1"/>
      <c r="VRC1314" s="1"/>
      <c r="VRD1314" s="1"/>
      <c r="VRE1314" s="1"/>
      <c r="VRF1314" s="1"/>
      <c r="VRG1314" s="1"/>
      <c r="VRH1314" s="1"/>
      <c r="VRI1314" s="1"/>
      <c r="VRJ1314" s="1"/>
      <c r="VRK1314" s="1"/>
      <c r="VRL1314" s="1"/>
      <c r="VRM1314" s="1"/>
      <c r="VRN1314" s="1"/>
      <c r="VRO1314" s="1"/>
      <c r="VRP1314" s="1"/>
      <c r="VRQ1314" s="1"/>
      <c r="VRR1314" s="1"/>
      <c r="VRS1314" s="1"/>
      <c r="VRT1314" s="1"/>
      <c r="VRU1314" s="1"/>
      <c r="VRV1314" s="1"/>
      <c r="VRW1314" s="1"/>
      <c r="VRX1314" s="1"/>
      <c r="VRY1314" s="1"/>
      <c r="VRZ1314" s="1"/>
      <c r="VSA1314" s="1"/>
      <c r="VSB1314" s="1"/>
      <c r="VSC1314" s="1"/>
      <c r="VSD1314" s="1"/>
      <c r="VSE1314" s="1"/>
      <c r="VSF1314" s="1"/>
      <c r="VSG1314" s="1"/>
      <c r="VSH1314" s="1"/>
      <c r="VSI1314" s="1"/>
      <c r="VSJ1314" s="1"/>
      <c r="VSK1314" s="1"/>
      <c r="VSL1314" s="1"/>
      <c r="VSM1314" s="1"/>
      <c r="VSN1314" s="1"/>
      <c r="VSO1314" s="1"/>
      <c r="VSP1314" s="1"/>
      <c r="VSQ1314" s="1"/>
      <c r="VSR1314" s="1"/>
      <c r="VSS1314" s="1"/>
      <c r="VST1314" s="1"/>
      <c r="VSU1314" s="1"/>
      <c r="VSV1314" s="1"/>
      <c r="VSW1314" s="1"/>
      <c r="VSX1314" s="1"/>
      <c r="VSY1314" s="1"/>
      <c r="VSZ1314" s="1"/>
      <c r="VTA1314" s="1"/>
      <c r="VTB1314" s="1"/>
      <c r="VTC1314" s="1"/>
      <c r="VTD1314" s="1"/>
      <c r="VTE1314" s="1"/>
      <c r="VTF1314" s="1"/>
      <c r="VTG1314" s="1"/>
      <c r="VTH1314" s="1"/>
      <c r="VTI1314" s="1"/>
      <c r="VTJ1314" s="1"/>
      <c r="VTK1314" s="1"/>
      <c r="VTL1314" s="1"/>
      <c r="VTM1314" s="1"/>
      <c r="VTN1314" s="1"/>
      <c r="VTO1314" s="1"/>
      <c r="VTP1314" s="1"/>
      <c r="VTQ1314" s="1"/>
      <c r="VTR1314" s="1"/>
      <c r="VTS1314" s="1"/>
      <c r="VTT1314" s="1"/>
      <c r="VTU1314" s="1"/>
      <c r="VTV1314" s="1"/>
      <c r="VTW1314" s="1"/>
      <c r="VTX1314" s="1"/>
      <c r="VTY1314" s="1"/>
      <c r="VTZ1314" s="1"/>
      <c r="VUA1314" s="1"/>
      <c r="VUB1314" s="1"/>
      <c r="VUC1314" s="1"/>
      <c r="VUD1314" s="1"/>
      <c r="VUE1314" s="1"/>
      <c r="VUF1314" s="1"/>
      <c r="VUG1314" s="1"/>
      <c r="VUH1314" s="1"/>
      <c r="VUI1314" s="1"/>
      <c r="VUJ1314" s="1"/>
      <c r="VUK1314" s="1"/>
      <c r="VUL1314" s="1"/>
      <c r="VUM1314" s="1"/>
      <c r="VUN1314" s="1"/>
      <c r="VUO1314" s="1"/>
      <c r="VUP1314" s="1"/>
      <c r="VUQ1314" s="1"/>
      <c r="VUR1314" s="1"/>
      <c r="VUS1314" s="1"/>
      <c r="VUT1314" s="1"/>
      <c r="VUU1314" s="1"/>
      <c r="VUV1314" s="1"/>
      <c r="VUW1314" s="1"/>
      <c r="VUX1314" s="1"/>
      <c r="VUY1314" s="1"/>
      <c r="VUZ1314" s="1"/>
      <c r="VVA1314" s="1"/>
      <c r="VVB1314" s="1"/>
      <c r="VVC1314" s="1"/>
      <c r="VVD1314" s="1"/>
      <c r="VVE1314" s="1"/>
      <c r="VVF1314" s="1"/>
      <c r="VVG1314" s="1"/>
      <c r="VVH1314" s="1"/>
      <c r="VVI1314" s="1"/>
      <c r="VVJ1314" s="1"/>
      <c r="VVK1314" s="1"/>
      <c r="VVL1314" s="1"/>
      <c r="VVM1314" s="1"/>
      <c r="VVN1314" s="1"/>
      <c r="VVO1314" s="1"/>
      <c r="VVP1314" s="1"/>
      <c r="VVQ1314" s="1"/>
      <c r="VVR1314" s="1"/>
      <c r="VVS1314" s="1"/>
      <c r="VVT1314" s="1"/>
      <c r="VVU1314" s="1"/>
      <c r="VVV1314" s="1"/>
      <c r="VVW1314" s="1"/>
      <c r="VVX1314" s="1"/>
      <c r="VVY1314" s="1"/>
      <c r="VVZ1314" s="1"/>
      <c r="VWA1314" s="1"/>
      <c r="VWB1314" s="1"/>
      <c r="VWC1314" s="1"/>
      <c r="VWD1314" s="1"/>
      <c r="VWE1314" s="1"/>
      <c r="VWF1314" s="1"/>
      <c r="VWG1314" s="1"/>
      <c r="VWH1314" s="1"/>
      <c r="VWI1314" s="1"/>
      <c r="VWJ1314" s="1"/>
      <c r="VWK1314" s="1"/>
      <c r="VWL1314" s="1"/>
      <c r="VWM1314" s="1"/>
      <c r="VWN1314" s="1"/>
      <c r="VWO1314" s="1"/>
      <c r="VWP1314" s="1"/>
      <c r="VWQ1314" s="1"/>
      <c r="VWR1314" s="1"/>
      <c r="VWS1314" s="1"/>
      <c r="VWT1314" s="1"/>
      <c r="VWU1314" s="1"/>
      <c r="VWV1314" s="1"/>
      <c r="VWW1314" s="1"/>
      <c r="VWX1314" s="1"/>
      <c r="VWY1314" s="1"/>
      <c r="VWZ1314" s="1"/>
      <c r="VXA1314" s="1"/>
      <c r="VXB1314" s="1"/>
      <c r="VXC1314" s="1"/>
      <c r="VXD1314" s="1"/>
      <c r="VXE1314" s="1"/>
      <c r="VXF1314" s="1"/>
      <c r="VXG1314" s="1"/>
      <c r="VXH1314" s="1"/>
      <c r="VXI1314" s="1"/>
      <c r="VXJ1314" s="1"/>
      <c r="VXK1314" s="1"/>
      <c r="VXL1314" s="1"/>
      <c r="VXM1314" s="1"/>
      <c r="VXN1314" s="1"/>
      <c r="VXO1314" s="1"/>
      <c r="VXP1314" s="1"/>
      <c r="VXQ1314" s="1"/>
      <c r="VXR1314" s="1"/>
      <c r="VXS1314" s="1"/>
      <c r="VXT1314" s="1"/>
      <c r="VXU1314" s="1"/>
      <c r="VXV1314" s="1"/>
      <c r="VXW1314" s="1"/>
      <c r="VXX1314" s="1"/>
      <c r="VXY1314" s="1"/>
      <c r="VXZ1314" s="1"/>
      <c r="VYA1314" s="1"/>
      <c r="VYB1314" s="1"/>
      <c r="VYC1314" s="1"/>
      <c r="VYD1314" s="1"/>
      <c r="VYE1314" s="1"/>
      <c r="VYF1314" s="1"/>
      <c r="VYG1314" s="1"/>
      <c r="VYH1314" s="1"/>
      <c r="VYI1314" s="1"/>
      <c r="VYJ1314" s="1"/>
      <c r="VYK1314" s="1"/>
      <c r="VYL1314" s="1"/>
      <c r="VYM1314" s="1"/>
      <c r="VYN1314" s="1"/>
      <c r="VYO1314" s="1"/>
      <c r="VYP1314" s="1"/>
      <c r="VYQ1314" s="1"/>
      <c r="VYR1314" s="1"/>
      <c r="VYS1314" s="1"/>
      <c r="VYT1314" s="1"/>
      <c r="VYU1314" s="1"/>
      <c r="VYV1314" s="1"/>
      <c r="VYW1314" s="1"/>
      <c r="VYX1314" s="1"/>
      <c r="VYY1314" s="1"/>
      <c r="VYZ1314" s="1"/>
      <c r="VZA1314" s="1"/>
      <c r="VZB1314" s="1"/>
      <c r="VZC1314" s="1"/>
      <c r="VZD1314" s="1"/>
      <c r="VZE1314" s="1"/>
      <c r="VZF1314" s="1"/>
      <c r="VZG1314" s="1"/>
      <c r="VZH1314" s="1"/>
      <c r="VZI1314" s="1"/>
      <c r="VZJ1314" s="1"/>
      <c r="VZK1314" s="1"/>
      <c r="VZL1314" s="1"/>
      <c r="VZM1314" s="1"/>
      <c r="VZN1314" s="1"/>
      <c r="VZO1314" s="1"/>
      <c r="VZP1314" s="1"/>
      <c r="VZQ1314" s="1"/>
      <c r="VZR1314" s="1"/>
      <c r="VZS1314" s="1"/>
      <c r="VZT1314" s="1"/>
      <c r="VZU1314" s="1"/>
      <c r="VZV1314" s="1"/>
      <c r="VZW1314" s="1"/>
      <c r="VZX1314" s="1"/>
      <c r="VZY1314" s="1"/>
      <c r="VZZ1314" s="1"/>
      <c r="WAA1314" s="1"/>
      <c r="WAB1314" s="1"/>
      <c r="WAC1314" s="1"/>
      <c r="WAD1314" s="1"/>
      <c r="WAE1314" s="1"/>
      <c r="WAF1314" s="1"/>
      <c r="WAG1314" s="1"/>
      <c r="WAH1314" s="1"/>
      <c r="WAI1314" s="1"/>
      <c r="WAJ1314" s="1"/>
      <c r="WAK1314" s="1"/>
      <c r="WAL1314" s="1"/>
      <c r="WAM1314" s="1"/>
      <c r="WAN1314" s="1"/>
      <c r="WAO1314" s="1"/>
      <c r="WAP1314" s="1"/>
      <c r="WAQ1314" s="1"/>
      <c r="WAR1314" s="1"/>
      <c r="WAS1314" s="1"/>
      <c r="WAT1314" s="1"/>
      <c r="WAU1314" s="1"/>
      <c r="WAV1314" s="1"/>
      <c r="WAW1314" s="1"/>
      <c r="WAX1314" s="1"/>
      <c r="WAY1314" s="1"/>
      <c r="WAZ1314" s="1"/>
      <c r="WBA1314" s="1"/>
      <c r="WBB1314" s="1"/>
      <c r="WBC1314" s="1"/>
      <c r="WBD1314" s="1"/>
      <c r="WBE1314" s="1"/>
      <c r="WBF1314" s="1"/>
      <c r="WBG1314" s="1"/>
      <c r="WBH1314" s="1"/>
      <c r="WBI1314" s="1"/>
      <c r="WBJ1314" s="1"/>
      <c r="WBK1314" s="1"/>
      <c r="WBL1314" s="1"/>
      <c r="WBM1314" s="1"/>
      <c r="WBN1314" s="1"/>
      <c r="WBO1314" s="1"/>
      <c r="WBP1314" s="1"/>
      <c r="WBQ1314" s="1"/>
      <c r="WBR1314" s="1"/>
      <c r="WBS1314" s="1"/>
      <c r="WBT1314" s="1"/>
      <c r="WBU1314" s="1"/>
      <c r="WBV1314" s="1"/>
      <c r="WBW1314" s="1"/>
      <c r="WBX1314" s="1"/>
      <c r="WBY1314" s="1"/>
      <c r="WBZ1314" s="1"/>
      <c r="WCA1314" s="1"/>
      <c r="WCB1314" s="1"/>
      <c r="WCC1314" s="1"/>
      <c r="WCD1314" s="1"/>
      <c r="WCE1314" s="1"/>
      <c r="WCF1314" s="1"/>
      <c r="WCG1314" s="1"/>
      <c r="WCH1314" s="1"/>
      <c r="WCI1314" s="1"/>
      <c r="WCJ1314" s="1"/>
      <c r="WCK1314" s="1"/>
      <c r="WCL1314" s="1"/>
      <c r="WCM1314" s="1"/>
      <c r="WCN1314" s="1"/>
      <c r="WCO1314" s="1"/>
      <c r="WCP1314" s="1"/>
      <c r="WCQ1314" s="1"/>
      <c r="WCR1314" s="1"/>
      <c r="WCS1314" s="1"/>
      <c r="WCT1314" s="1"/>
      <c r="WCU1314" s="1"/>
      <c r="WCV1314" s="1"/>
      <c r="WCW1314" s="1"/>
      <c r="WCX1314" s="1"/>
      <c r="WCY1314" s="1"/>
      <c r="WCZ1314" s="1"/>
      <c r="WDA1314" s="1"/>
      <c r="WDB1314" s="1"/>
      <c r="WDC1314" s="1"/>
      <c r="WDD1314" s="1"/>
      <c r="WDE1314" s="1"/>
      <c r="WDF1314" s="1"/>
      <c r="WDG1314" s="1"/>
      <c r="WDH1314" s="1"/>
      <c r="WDI1314" s="1"/>
      <c r="WDJ1314" s="1"/>
      <c r="WDK1314" s="1"/>
      <c r="WDL1314" s="1"/>
      <c r="WDM1314" s="1"/>
      <c r="WDN1314" s="1"/>
      <c r="WDO1314" s="1"/>
      <c r="WDP1314" s="1"/>
      <c r="WDQ1314" s="1"/>
      <c r="WDR1314" s="1"/>
      <c r="WDS1314" s="1"/>
      <c r="WDT1314" s="1"/>
      <c r="WDU1314" s="1"/>
      <c r="WDV1314" s="1"/>
      <c r="WDW1314" s="1"/>
      <c r="WDX1314" s="1"/>
      <c r="WDY1314" s="1"/>
      <c r="WDZ1314" s="1"/>
      <c r="WEA1314" s="1"/>
      <c r="WEB1314" s="1"/>
      <c r="WEC1314" s="1"/>
      <c r="WED1314" s="1"/>
      <c r="WEE1314" s="1"/>
      <c r="WEF1314" s="1"/>
      <c r="WEG1314" s="1"/>
      <c r="WEH1314" s="1"/>
      <c r="WEI1314" s="1"/>
      <c r="WEJ1314" s="1"/>
      <c r="WEK1314" s="1"/>
      <c r="WEL1314" s="1"/>
      <c r="WEM1314" s="1"/>
      <c r="WEN1314" s="1"/>
      <c r="WEO1314" s="1"/>
      <c r="WEP1314" s="1"/>
      <c r="WEQ1314" s="1"/>
      <c r="WER1314" s="1"/>
      <c r="WES1314" s="1"/>
      <c r="WET1314" s="1"/>
      <c r="WEU1314" s="1"/>
      <c r="WEV1314" s="1"/>
      <c r="WEW1314" s="1"/>
      <c r="WEX1314" s="1"/>
      <c r="WEY1314" s="1"/>
      <c r="WEZ1314" s="1"/>
      <c r="WFA1314" s="1"/>
      <c r="WFB1314" s="1"/>
      <c r="WFC1314" s="1"/>
      <c r="WFD1314" s="1"/>
      <c r="WFE1314" s="1"/>
      <c r="WFF1314" s="1"/>
      <c r="WFG1314" s="1"/>
      <c r="WFH1314" s="1"/>
      <c r="WFI1314" s="1"/>
      <c r="WFJ1314" s="1"/>
      <c r="WFK1314" s="1"/>
      <c r="WFL1314" s="1"/>
      <c r="WFM1314" s="1"/>
      <c r="WFN1314" s="1"/>
      <c r="WFO1314" s="1"/>
      <c r="WFP1314" s="1"/>
      <c r="WFQ1314" s="1"/>
      <c r="WFR1314" s="1"/>
      <c r="WFS1314" s="1"/>
      <c r="WFT1314" s="1"/>
      <c r="WFU1314" s="1"/>
      <c r="WFV1314" s="1"/>
      <c r="WFW1314" s="1"/>
      <c r="WFX1314" s="1"/>
      <c r="WFY1314" s="1"/>
      <c r="WFZ1314" s="1"/>
      <c r="WGA1314" s="1"/>
      <c r="WGB1314" s="1"/>
      <c r="WGC1314" s="1"/>
      <c r="WGD1314" s="1"/>
      <c r="WGE1314" s="1"/>
      <c r="WGF1314" s="1"/>
      <c r="WGG1314" s="1"/>
      <c r="WGH1314" s="1"/>
      <c r="WGI1314" s="1"/>
      <c r="WGJ1314" s="1"/>
      <c r="WGK1314" s="1"/>
      <c r="WGL1314" s="1"/>
      <c r="WGM1314" s="1"/>
      <c r="WGN1314" s="1"/>
      <c r="WGO1314" s="1"/>
      <c r="WGP1314" s="1"/>
      <c r="WGQ1314" s="1"/>
      <c r="WGR1314" s="1"/>
      <c r="WGS1314" s="1"/>
      <c r="WGT1314" s="1"/>
      <c r="WGU1314" s="1"/>
      <c r="WGV1314" s="1"/>
      <c r="WGW1314" s="1"/>
      <c r="WGX1314" s="1"/>
      <c r="WGY1314" s="1"/>
      <c r="WGZ1314" s="1"/>
      <c r="WHA1314" s="1"/>
      <c r="WHB1314" s="1"/>
      <c r="WHC1314" s="1"/>
      <c r="WHD1314" s="1"/>
      <c r="WHE1314" s="1"/>
      <c r="WHF1314" s="1"/>
      <c r="WHG1314" s="1"/>
      <c r="WHH1314" s="1"/>
      <c r="WHI1314" s="1"/>
      <c r="WHJ1314" s="1"/>
      <c r="WHK1314" s="1"/>
      <c r="WHL1314" s="1"/>
      <c r="WHM1314" s="1"/>
      <c r="WHN1314" s="1"/>
      <c r="WHO1314" s="1"/>
      <c r="WHP1314" s="1"/>
      <c r="WHQ1314" s="1"/>
      <c r="WHR1314" s="1"/>
      <c r="WHS1314" s="1"/>
      <c r="WHT1314" s="1"/>
      <c r="WHU1314" s="1"/>
      <c r="WHV1314" s="1"/>
      <c r="WHW1314" s="1"/>
      <c r="WHX1314" s="1"/>
      <c r="WHY1314" s="1"/>
      <c r="WHZ1314" s="1"/>
      <c r="WIA1314" s="1"/>
      <c r="WIB1314" s="1"/>
      <c r="WIC1314" s="1"/>
      <c r="WID1314" s="1"/>
      <c r="WIE1314" s="1"/>
      <c r="WIF1314" s="1"/>
      <c r="WIG1314" s="1"/>
      <c r="WIH1314" s="1"/>
      <c r="WII1314" s="1"/>
      <c r="WIJ1314" s="1"/>
      <c r="WIK1314" s="1"/>
      <c r="WIL1314" s="1"/>
      <c r="WIM1314" s="1"/>
      <c r="WIN1314" s="1"/>
      <c r="WIO1314" s="1"/>
      <c r="WIP1314" s="1"/>
      <c r="WIQ1314" s="1"/>
      <c r="WIR1314" s="1"/>
      <c r="WIS1314" s="1"/>
      <c r="WIT1314" s="1"/>
      <c r="WIU1314" s="1"/>
      <c r="WIV1314" s="1"/>
      <c r="WIW1314" s="1"/>
      <c r="WIX1314" s="1"/>
      <c r="WIY1314" s="1"/>
      <c r="WIZ1314" s="1"/>
      <c r="WJA1314" s="1"/>
      <c r="WJB1314" s="1"/>
      <c r="WJC1314" s="1"/>
      <c r="WJD1314" s="1"/>
      <c r="WJE1314" s="1"/>
      <c r="WJF1314" s="1"/>
      <c r="WJG1314" s="1"/>
      <c r="WJH1314" s="1"/>
      <c r="WJI1314" s="1"/>
      <c r="WJJ1314" s="1"/>
      <c r="WJK1314" s="1"/>
      <c r="WJL1314" s="1"/>
      <c r="WJM1314" s="1"/>
      <c r="WJN1314" s="1"/>
      <c r="WJO1314" s="1"/>
      <c r="WJP1314" s="1"/>
      <c r="WJQ1314" s="1"/>
      <c r="WJR1314" s="1"/>
      <c r="WJS1314" s="1"/>
      <c r="WJT1314" s="1"/>
      <c r="WJU1314" s="1"/>
      <c r="WJV1314" s="1"/>
      <c r="WJW1314" s="1"/>
      <c r="WJX1314" s="1"/>
      <c r="WJY1314" s="1"/>
      <c r="WJZ1314" s="1"/>
      <c r="WKA1314" s="1"/>
      <c r="WKB1314" s="1"/>
      <c r="WKC1314" s="1"/>
      <c r="WKD1314" s="1"/>
      <c r="WKE1314" s="1"/>
      <c r="WKF1314" s="1"/>
      <c r="WKG1314" s="1"/>
      <c r="WKH1314" s="1"/>
      <c r="WKI1314" s="1"/>
      <c r="WKJ1314" s="1"/>
      <c r="WKK1314" s="1"/>
      <c r="WKL1314" s="1"/>
      <c r="WKM1314" s="1"/>
      <c r="WKN1314" s="1"/>
      <c r="WKO1314" s="1"/>
      <c r="WKP1314" s="1"/>
      <c r="WKQ1314" s="1"/>
      <c r="WKR1314" s="1"/>
      <c r="WKS1314" s="1"/>
      <c r="WKT1314" s="1"/>
      <c r="WKU1314" s="1"/>
      <c r="WKV1314" s="1"/>
      <c r="WKW1314" s="1"/>
      <c r="WKX1314" s="1"/>
      <c r="WKY1314" s="1"/>
      <c r="WKZ1314" s="1"/>
      <c r="WLA1314" s="1"/>
      <c r="WLB1314" s="1"/>
      <c r="WLC1314" s="1"/>
      <c r="WLD1314" s="1"/>
      <c r="WLE1314" s="1"/>
      <c r="WLF1314" s="1"/>
      <c r="WLG1314" s="1"/>
      <c r="WLH1314" s="1"/>
      <c r="WLI1314" s="1"/>
      <c r="WLJ1314" s="1"/>
      <c r="WLK1314" s="1"/>
      <c r="WLL1314" s="1"/>
      <c r="WLM1314" s="1"/>
      <c r="WLN1314" s="1"/>
      <c r="WLO1314" s="1"/>
      <c r="WLP1314" s="1"/>
      <c r="WLQ1314" s="1"/>
      <c r="WLR1314" s="1"/>
      <c r="WLS1314" s="1"/>
      <c r="WLT1314" s="1"/>
      <c r="WLU1314" s="1"/>
      <c r="WLV1314" s="1"/>
      <c r="WLW1314" s="1"/>
      <c r="WLX1314" s="1"/>
      <c r="WLY1314" s="1"/>
      <c r="WLZ1314" s="1"/>
      <c r="WMA1314" s="1"/>
      <c r="WMB1314" s="1"/>
      <c r="WMC1314" s="1"/>
      <c r="WMD1314" s="1"/>
      <c r="WME1314" s="1"/>
      <c r="WMF1314" s="1"/>
      <c r="WMG1314" s="1"/>
      <c r="WMH1314" s="1"/>
      <c r="WMI1314" s="1"/>
      <c r="WMJ1314" s="1"/>
      <c r="WMK1314" s="1"/>
      <c r="WML1314" s="1"/>
      <c r="WMM1314" s="1"/>
      <c r="WMN1314" s="1"/>
      <c r="WMO1314" s="1"/>
      <c r="WMP1314" s="1"/>
      <c r="WMQ1314" s="1"/>
      <c r="WMR1314" s="1"/>
      <c r="WMS1314" s="1"/>
      <c r="WMT1314" s="1"/>
      <c r="WMU1314" s="1"/>
      <c r="WMV1314" s="1"/>
      <c r="WMW1314" s="1"/>
      <c r="WMX1314" s="1"/>
      <c r="WMY1314" s="1"/>
      <c r="WMZ1314" s="1"/>
      <c r="WNA1314" s="1"/>
      <c r="WNB1314" s="1"/>
      <c r="WNC1314" s="1"/>
      <c r="WND1314" s="1"/>
      <c r="WNE1314" s="1"/>
      <c r="WNF1314" s="1"/>
      <c r="WNG1314" s="1"/>
      <c r="WNH1314" s="1"/>
      <c r="WNI1314" s="1"/>
      <c r="WNJ1314" s="1"/>
      <c r="WNK1314" s="1"/>
      <c r="WNL1314" s="1"/>
      <c r="WNM1314" s="1"/>
      <c r="WNN1314" s="1"/>
      <c r="WNO1314" s="1"/>
      <c r="WNP1314" s="1"/>
      <c r="WNQ1314" s="1"/>
      <c r="WNR1314" s="1"/>
      <c r="WNS1314" s="1"/>
      <c r="WNT1314" s="1"/>
      <c r="WNU1314" s="1"/>
      <c r="WNV1314" s="1"/>
      <c r="WNW1314" s="1"/>
      <c r="WNX1314" s="1"/>
      <c r="WNY1314" s="1"/>
      <c r="WNZ1314" s="1"/>
      <c r="WOA1314" s="1"/>
      <c r="WOB1314" s="1"/>
      <c r="WOC1314" s="1"/>
      <c r="WOD1314" s="1"/>
      <c r="WOE1314" s="1"/>
      <c r="WOF1314" s="1"/>
      <c r="WOG1314" s="1"/>
      <c r="WOH1314" s="1"/>
      <c r="WOI1314" s="1"/>
      <c r="WOJ1314" s="1"/>
      <c r="WOK1314" s="1"/>
      <c r="WOL1314" s="1"/>
      <c r="WOM1314" s="1"/>
      <c r="WON1314" s="1"/>
      <c r="WOO1314" s="1"/>
      <c r="WOP1314" s="1"/>
      <c r="WOQ1314" s="1"/>
      <c r="WOR1314" s="1"/>
      <c r="WOS1314" s="1"/>
      <c r="WOT1314" s="1"/>
      <c r="WOU1314" s="1"/>
      <c r="WOV1314" s="1"/>
      <c r="WOW1314" s="1"/>
      <c r="WOX1314" s="1"/>
      <c r="WOY1314" s="1"/>
      <c r="WOZ1314" s="1"/>
      <c r="WPA1314" s="1"/>
      <c r="WPB1314" s="1"/>
      <c r="WPC1314" s="1"/>
      <c r="WPD1314" s="1"/>
      <c r="WPE1314" s="1"/>
      <c r="WPF1314" s="1"/>
      <c r="WPG1314" s="1"/>
      <c r="WPH1314" s="1"/>
      <c r="WPI1314" s="1"/>
      <c r="WPJ1314" s="1"/>
      <c r="WPK1314" s="1"/>
      <c r="WPL1314" s="1"/>
      <c r="WPM1314" s="1"/>
      <c r="WPN1314" s="1"/>
      <c r="WPO1314" s="1"/>
      <c r="WPP1314" s="1"/>
      <c r="WPQ1314" s="1"/>
      <c r="WPR1314" s="1"/>
      <c r="WPS1314" s="1"/>
      <c r="WPT1314" s="1"/>
      <c r="WPU1314" s="1"/>
      <c r="WPV1314" s="1"/>
      <c r="WPW1314" s="1"/>
      <c r="WPX1314" s="1"/>
      <c r="WPY1314" s="1"/>
      <c r="WPZ1314" s="1"/>
      <c r="WQA1314" s="1"/>
      <c r="WQB1314" s="1"/>
      <c r="WQC1314" s="1"/>
      <c r="WQD1314" s="1"/>
      <c r="WQE1314" s="1"/>
      <c r="WQF1314" s="1"/>
      <c r="WQG1314" s="1"/>
      <c r="WQH1314" s="1"/>
      <c r="WQI1314" s="1"/>
      <c r="WQJ1314" s="1"/>
      <c r="WQK1314" s="1"/>
      <c r="WQL1314" s="1"/>
      <c r="WQM1314" s="1"/>
      <c r="WQN1314" s="1"/>
      <c r="WQO1314" s="1"/>
      <c r="WQP1314" s="1"/>
      <c r="WQQ1314" s="1"/>
      <c r="WQR1314" s="1"/>
      <c r="WQS1314" s="1"/>
      <c r="WQT1314" s="1"/>
      <c r="WQU1314" s="1"/>
      <c r="WQV1314" s="1"/>
      <c r="WQW1314" s="1"/>
      <c r="WQX1314" s="1"/>
      <c r="WQY1314" s="1"/>
      <c r="WQZ1314" s="1"/>
      <c r="WRA1314" s="1"/>
      <c r="WRB1314" s="1"/>
      <c r="WRC1314" s="1"/>
      <c r="WRD1314" s="1"/>
      <c r="WRE1314" s="1"/>
      <c r="WRF1314" s="1"/>
      <c r="WRG1314" s="1"/>
      <c r="WRH1314" s="1"/>
      <c r="WRI1314" s="1"/>
      <c r="WRJ1314" s="1"/>
      <c r="WRK1314" s="1"/>
      <c r="WRL1314" s="1"/>
      <c r="WRM1314" s="1"/>
      <c r="WRN1314" s="1"/>
      <c r="WRO1314" s="1"/>
      <c r="WRP1314" s="1"/>
      <c r="WRQ1314" s="1"/>
      <c r="WRR1314" s="1"/>
      <c r="WRS1314" s="1"/>
      <c r="WRT1314" s="1"/>
      <c r="WRU1314" s="1"/>
      <c r="WRV1314" s="1"/>
      <c r="WRW1314" s="1"/>
      <c r="WRX1314" s="1"/>
      <c r="WRY1314" s="1"/>
      <c r="WRZ1314" s="1"/>
      <c r="WSA1314" s="1"/>
      <c r="WSB1314" s="1"/>
      <c r="WSC1314" s="1"/>
      <c r="WSD1314" s="1"/>
      <c r="WSE1314" s="1"/>
      <c r="WSF1314" s="1"/>
      <c r="WSG1314" s="1"/>
      <c r="WSH1314" s="1"/>
      <c r="WSI1314" s="1"/>
      <c r="WSJ1314" s="1"/>
      <c r="WSK1314" s="1"/>
      <c r="WSL1314" s="1"/>
      <c r="WSM1314" s="1"/>
      <c r="WSN1314" s="1"/>
      <c r="WSO1314" s="1"/>
      <c r="WSP1314" s="1"/>
      <c r="WSQ1314" s="1"/>
      <c r="WSR1314" s="1"/>
      <c r="WSS1314" s="1"/>
      <c r="WST1314" s="1"/>
      <c r="WSU1314" s="1"/>
      <c r="WSV1314" s="1"/>
      <c r="WSW1314" s="1"/>
      <c r="WSX1314" s="1"/>
      <c r="WSY1314" s="1"/>
      <c r="WSZ1314" s="1"/>
      <c r="WTA1314" s="1"/>
      <c r="WTB1314" s="1"/>
      <c r="WTC1314" s="1"/>
      <c r="WTD1314" s="1"/>
      <c r="WTE1314" s="1"/>
      <c r="WTF1314" s="1"/>
      <c r="WTG1314" s="1"/>
      <c r="WTH1314" s="1"/>
      <c r="WTI1314" s="1"/>
      <c r="WTJ1314" s="1"/>
      <c r="WTK1314" s="1"/>
      <c r="WTL1314" s="1"/>
      <c r="WTM1314" s="1"/>
      <c r="WTN1314" s="1"/>
      <c r="WTO1314" s="1"/>
      <c r="WTP1314" s="1"/>
      <c r="WTQ1314" s="1"/>
      <c r="WTR1314" s="1"/>
      <c r="WTS1314" s="1"/>
      <c r="WTT1314" s="1"/>
      <c r="WTU1314" s="1"/>
      <c r="WTV1314" s="1"/>
      <c r="WTW1314" s="1"/>
      <c r="WTX1314" s="1"/>
      <c r="WTY1314" s="1"/>
      <c r="WTZ1314" s="1"/>
      <c r="WUA1314" s="1"/>
      <c r="WUB1314" s="1"/>
      <c r="WUC1314" s="1"/>
      <c r="WUD1314" s="1"/>
      <c r="WUE1314" s="1"/>
      <c r="WUF1314" s="1"/>
      <c r="WUG1314" s="1"/>
      <c r="WUH1314" s="1"/>
      <c r="WUI1314" s="1"/>
      <c r="WUJ1314" s="1"/>
      <c r="WUK1314" s="1"/>
      <c r="WUL1314" s="1"/>
      <c r="WUM1314" s="1"/>
      <c r="WUN1314" s="1"/>
      <c r="WUO1314" s="1"/>
      <c r="WUP1314" s="1"/>
      <c r="WUQ1314" s="1"/>
      <c r="WUR1314" s="1"/>
      <c r="WUS1314" s="1"/>
      <c r="WUT1314" s="1"/>
      <c r="WUU1314" s="1"/>
      <c r="WUV1314" s="1"/>
      <c r="WUW1314" s="1"/>
      <c r="WUX1314" s="1"/>
      <c r="WUY1314" s="1"/>
      <c r="WUZ1314" s="1"/>
      <c r="WVA1314" s="1"/>
      <c r="WVB1314" s="1"/>
      <c r="WVC1314" s="1"/>
      <c r="WVD1314" s="1"/>
      <c r="WVE1314" s="1"/>
      <c r="WVF1314" s="1"/>
      <c r="WVG1314" s="1"/>
      <c r="WVH1314" s="1"/>
      <c r="WVI1314" s="1"/>
      <c r="WVJ1314" s="1"/>
      <c r="WVK1314" s="1"/>
      <c r="WVL1314" s="1"/>
      <c r="WVM1314" s="1"/>
      <c r="WVN1314" s="1"/>
      <c r="WVO1314" s="1"/>
      <c r="WVP1314" s="1"/>
      <c r="WVQ1314" s="1"/>
      <c r="WVR1314" s="1"/>
      <c r="WVS1314" s="1"/>
      <c r="WVT1314" s="1"/>
      <c r="WVU1314" s="1"/>
      <c r="WVV1314" s="1"/>
      <c r="WVW1314" s="1"/>
      <c r="WVX1314" s="1"/>
      <c r="WVY1314" s="1"/>
      <c r="WVZ1314" s="1"/>
      <c r="WWA1314" s="1"/>
    </row>
    <row r="1315" spans="1:16147" s="52" customFormat="1" ht="18" customHeight="1">
      <c r="A1315" s="67"/>
      <c r="B1315" s="22"/>
      <c r="C1315" s="23"/>
      <c r="D1315" s="23"/>
      <c r="E1315" s="23"/>
      <c r="F1315" s="23"/>
      <c r="G1315" s="27"/>
      <c r="H1315" s="960"/>
      <c r="I1315" s="960"/>
      <c r="J1315" s="21"/>
      <c r="K1315" s="897" t="s">
        <v>862</v>
      </c>
      <c r="L1315" s="1075" t="s">
        <v>14</v>
      </c>
      <c r="M1315" s="876">
        <v>620</v>
      </c>
      <c r="N1315" s="1076"/>
      <c r="O1315" s="4"/>
      <c r="P1315" s="39">
        <v>620000</v>
      </c>
      <c r="Q1315" s="6">
        <v>1</v>
      </c>
      <c r="R1315" s="6">
        <v>1</v>
      </c>
      <c r="S1315" s="6">
        <v>1</v>
      </c>
      <c r="T1315" s="14">
        <f t="shared" ref="T1315:T1319" si="38">P1315*Q1315*R1315*S1315</f>
        <v>620000</v>
      </c>
      <c r="U1315" s="5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  <c r="FY1315" s="1"/>
      <c r="FZ1315" s="1"/>
      <c r="GA1315" s="1"/>
      <c r="GB1315" s="1"/>
      <c r="GC1315" s="1"/>
      <c r="GD1315" s="1"/>
      <c r="GE1315" s="1"/>
      <c r="GF1315" s="1"/>
      <c r="GG1315" s="1"/>
      <c r="GH1315" s="1"/>
      <c r="GI1315" s="1"/>
      <c r="GJ1315" s="1"/>
      <c r="GK1315" s="1"/>
      <c r="GL1315" s="1"/>
      <c r="GM1315" s="1"/>
      <c r="GN1315" s="1"/>
      <c r="GO1315" s="1"/>
      <c r="GP1315" s="1"/>
      <c r="GQ1315" s="1"/>
      <c r="GR1315" s="1"/>
      <c r="GS1315" s="1"/>
      <c r="GT1315" s="1"/>
      <c r="GU1315" s="1"/>
      <c r="GV1315" s="1"/>
      <c r="GW1315" s="1"/>
      <c r="GX1315" s="1"/>
      <c r="GY1315" s="1"/>
      <c r="GZ1315" s="1"/>
      <c r="HA1315" s="1"/>
      <c r="HB1315" s="1"/>
      <c r="HC1315" s="1"/>
      <c r="HD1315" s="1"/>
      <c r="HE1315" s="1"/>
      <c r="HF1315" s="1"/>
      <c r="HG1315" s="1"/>
      <c r="HH1315" s="1"/>
      <c r="HI1315" s="1"/>
      <c r="HJ1315" s="1"/>
      <c r="HK1315" s="1"/>
      <c r="HL1315" s="1"/>
      <c r="HM1315" s="1"/>
      <c r="HN1315" s="1"/>
      <c r="HO1315" s="1"/>
      <c r="HP1315" s="1"/>
      <c r="HQ1315" s="1"/>
      <c r="HR1315" s="1"/>
      <c r="HS1315" s="1"/>
      <c r="HT1315" s="1"/>
      <c r="HU1315" s="1"/>
      <c r="HV1315" s="1"/>
      <c r="HW1315" s="1"/>
      <c r="HX1315" s="1"/>
      <c r="HY1315" s="1"/>
      <c r="HZ1315" s="1"/>
      <c r="IA1315" s="1"/>
      <c r="IB1315" s="1"/>
      <c r="IC1315" s="1"/>
      <c r="ID1315" s="1"/>
      <c r="IE1315" s="1"/>
      <c r="IF1315" s="1"/>
      <c r="IG1315" s="1"/>
      <c r="IH1315" s="1"/>
      <c r="II1315" s="1"/>
      <c r="IJ1315" s="1"/>
      <c r="IK1315" s="1"/>
      <c r="IL1315" s="1"/>
      <c r="IM1315" s="1"/>
      <c r="IN1315" s="1"/>
      <c r="IO1315" s="1"/>
      <c r="IP1315" s="1"/>
      <c r="IQ1315" s="1"/>
      <c r="IR1315" s="1"/>
      <c r="IS1315" s="1"/>
      <c r="IT1315" s="1"/>
      <c r="IU1315" s="1"/>
      <c r="IV1315" s="1"/>
      <c r="IW1315" s="1"/>
      <c r="IX1315" s="1"/>
      <c r="IY1315" s="1"/>
      <c r="IZ1315" s="1"/>
      <c r="JA1315" s="1"/>
      <c r="JB1315" s="1"/>
      <c r="JC1315" s="1"/>
      <c r="JD1315" s="1"/>
      <c r="JE1315" s="1"/>
      <c r="JF1315" s="1"/>
      <c r="JG1315" s="1"/>
      <c r="JH1315" s="1"/>
      <c r="JI1315" s="1"/>
      <c r="JJ1315" s="1"/>
      <c r="JK1315" s="1"/>
      <c r="JL1315" s="1"/>
      <c r="JM1315" s="1"/>
      <c r="JN1315" s="1"/>
      <c r="JO1315" s="1"/>
      <c r="JP1315" s="1"/>
      <c r="JQ1315" s="1"/>
      <c r="JR1315" s="1"/>
      <c r="JS1315" s="1"/>
      <c r="JT1315" s="1"/>
      <c r="JU1315" s="1"/>
      <c r="JV1315" s="1"/>
      <c r="JW1315" s="1"/>
      <c r="JX1315" s="1"/>
      <c r="JY1315" s="1"/>
      <c r="JZ1315" s="1"/>
      <c r="KA1315" s="1"/>
      <c r="KB1315" s="1"/>
      <c r="KC1315" s="1"/>
      <c r="KD1315" s="1"/>
      <c r="KE1315" s="1"/>
      <c r="KF1315" s="1"/>
      <c r="KG1315" s="1"/>
      <c r="KH1315" s="1"/>
      <c r="KI1315" s="1"/>
      <c r="KJ1315" s="1"/>
      <c r="KK1315" s="1"/>
      <c r="KL1315" s="1"/>
      <c r="KM1315" s="1"/>
      <c r="KN1315" s="1"/>
      <c r="KO1315" s="1"/>
      <c r="KP1315" s="1"/>
      <c r="KQ1315" s="1"/>
      <c r="KR1315" s="1"/>
      <c r="KS1315" s="1"/>
      <c r="KT1315" s="1"/>
      <c r="KU1315" s="1"/>
      <c r="KV1315" s="1"/>
      <c r="KW1315" s="1"/>
      <c r="KX1315" s="1"/>
      <c r="KY1315" s="1"/>
      <c r="KZ1315" s="1"/>
      <c r="LA1315" s="1"/>
      <c r="LB1315" s="1"/>
      <c r="LC1315" s="1"/>
      <c r="LD1315" s="1"/>
      <c r="LE1315" s="1"/>
      <c r="LF1315" s="1"/>
      <c r="LG1315" s="1"/>
      <c r="LH1315" s="1"/>
      <c r="LI1315" s="1"/>
      <c r="LJ1315" s="1"/>
      <c r="LK1315" s="1"/>
      <c r="LL1315" s="1"/>
      <c r="LM1315" s="1"/>
      <c r="LN1315" s="1"/>
      <c r="LO1315" s="1"/>
      <c r="LP1315" s="1"/>
      <c r="LQ1315" s="1"/>
      <c r="LR1315" s="1"/>
      <c r="LS1315" s="1"/>
      <c r="LT1315" s="1"/>
      <c r="LU1315" s="1"/>
      <c r="LV1315" s="1"/>
      <c r="LW1315" s="1"/>
      <c r="LX1315" s="1"/>
      <c r="LY1315" s="1"/>
      <c r="LZ1315" s="1"/>
      <c r="MA1315" s="1"/>
      <c r="MB1315" s="1"/>
      <c r="MC1315" s="1"/>
      <c r="MD1315" s="1"/>
      <c r="ME1315" s="1"/>
      <c r="MF1315" s="1"/>
      <c r="MG1315" s="1"/>
      <c r="MH1315" s="1"/>
      <c r="MI1315" s="1"/>
      <c r="MJ1315" s="1"/>
      <c r="MK1315" s="1"/>
      <c r="ML1315" s="1"/>
      <c r="MM1315" s="1"/>
      <c r="MN1315" s="1"/>
      <c r="MO1315" s="1"/>
      <c r="MP1315" s="1"/>
      <c r="MQ1315" s="1"/>
      <c r="MR1315" s="1"/>
      <c r="MS1315" s="1"/>
      <c r="MT1315" s="1"/>
      <c r="MU1315" s="1"/>
      <c r="MV1315" s="1"/>
      <c r="MW1315" s="1"/>
      <c r="MX1315" s="1"/>
      <c r="MY1315" s="1"/>
      <c r="MZ1315" s="1"/>
      <c r="NA1315" s="1"/>
      <c r="NB1315" s="1"/>
      <c r="NC1315" s="1"/>
      <c r="ND1315" s="1"/>
      <c r="NE1315" s="1"/>
      <c r="NF1315" s="1"/>
      <c r="NG1315" s="1"/>
      <c r="NH1315" s="1"/>
      <c r="NI1315" s="1"/>
      <c r="NJ1315" s="1"/>
      <c r="NK1315" s="1"/>
      <c r="NL1315" s="1"/>
      <c r="NM1315" s="1"/>
      <c r="NN1315" s="1"/>
      <c r="NO1315" s="1"/>
      <c r="NP1315" s="1"/>
      <c r="NQ1315" s="1"/>
      <c r="NR1315" s="1"/>
      <c r="NS1315" s="1"/>
      <c r="NT1315" s="1"/>
      <c r="NU1315" s="1"/>
      <c r="NV1315" s="1"/>
      <c r="NW1315" s="1"/>
      <c r="NX1315" s="1"/>
      <c r="NY1315" s="1"/>
      <c r="NZ1315" s="1"/>
      <c r="OA1315" s="1"/>
      <c r="OB1315" s="1"/>
      <c r="OC1315" s="1"/>
      <c r="OD1315" s="1"/>
      <c r="OE1315" s="1"/>
      <c r="OF1315" s="1"/>
      <c r="OG1315" s="1"/>
      <c r="OH1315" s="1"/>
      <c r="OI1315" s="1"/>
      <c r="OJ1315" s="1"/>
      <c r="OK1315" s="1"/>
      <c r="OL1315" s="1"/>
      <c r="OM1315" s="1"/>
      <c r="ON1315" s="1"/>
      <c r="OO1315" s="1"/>
      <c r="OP1315" s="1"/>
      <c r="OQ1315" s="1"/>
      <c r="OR1315" s="1"/>
      <c r="OS1315" s="1"/>
      <c r="OT1315" s="1"/>
      <c r="OU1315" s="1"/>
      <c r="OV1315" s="1"/>
      <c r="OW1315" s="1"/>
      <c r="OX1315" s="1"/>
      <c r="OY1315" s="1"/>
      <c r="OZ1315" s="1"/>
      <c r="PA1315" s="1"/>
      <c r="PB1315" s="1"/>
      <c r="PC1315" s="1"/>
      <c r="PD1315" s="1"/>
      <c r="PE1315" s="1"/>
      <c r="PF1315" s="1"/>
      <c r="PG1315" s="1"/>
      <c r="PH1315" s="1"/>
      <c r="PI1315" s="1"/>
      <c r="PJ1315" s="1"/>
      <c r="PK1315" s="1"/>
      <c r="PL1315" s="1"/>
      <c r="PM1315" s="1"/>
      <c r="PN1315" s="1"/>
      <c r="PO1315" s="1"/>
      <c r="PP1315" s="1"/>
      <c r="PQ1315" s="1"/>
      <c r="PR1315" s="1"/>
      <c r="PS1315" s="1"/>
      <c r="PT1315" s="1"/>
      <c r="PU1315" s="1"/>
      <c r="PV1315" s="1"/>
      <c r="PW1315" s="1"/>
      <c r="PX1315" s="1"/>
      <c r="PY1315" s="1"/>
      <c r="PZ1315" s="1"/>
      <c r="QA1315" s="1"/>
      <c r="QB1315" s="1"/>
      <c r="QC1315" s="1"/>
      <c r="QD1315" s="1"/>
      <c r="QE1315" s="1"/>
      <c r="QF1315" s="1"/>
      <c r="QG1315" s="1"/>
      <c r="QH1315" s="1"/>
      <c r="QI1315" s="1"/>
      <c r="QJ1315" s="1"/>
      <c r="QK1315" s="1"/>
      <c r="QL1315" s="1"/>
      <c r="QM1315" s="1"/>
      <c r="QN1315" s="1"/>
      <c r="QO1315" s="1"/>
      <c r="QP1315" s="1"/>
      <c r="QQ1315" s="1"/>
      <c r="QR1315" s="1"/>
      <c r="QS1315" s="1"/>
      <c r="QT1315" s="1"/>
      <c r="QU1315" s="1"/>
      <c r="QV1315" s="1"/>
      <c r="QW1315" s="1"/>
      <c r="QX1315" s="1"/>
      <c r="QY1315" s="1"/>
      <c r="QZ1315" s="1"/>
      <c r="RA1315" s="1"/>
      <c r="RB1315" s="1"/>
      <c r="RC1315" s="1"/>
      <c r="RD1315" s="1"/>
      <c r="RE1315" s="1"/>
      <c r="RF1315" s="1"/>
      <c r="RG1315" s="1"/>
      <c r="RH1315" s="1"/>
      <c r="RI1315" s="1"/>
      <c r="RJ1315" s="1"/>
      <c r="RK1315" s="1"/>
      <c r="RL1315" s="1"/>
      <c r="RM1315" s="1"/>
      <c r="RN1315" s="1"/>
      <c r="RO1315" s="1"/>
      <c r="RP1315" s="1"/>
      <c r="RQ1315" s="1"/>
      <c r="RR1315" s="1"/>
      <c r="RS1315" s="1"/>
      <c r="RT1315" s="1"/>
      <c r="RU1315" s="1"/>
      <c r="RV1315" s="1"/>
      <c r="RW1315" s="1"/>
      <c r="RX1315" s="1"/>
      <c r="RY1315" s="1"/>
      <c r="RZ1315" s="1"/>
      <c r="SA1315" s="1"/>
      <c r="SB1315" s="1"/>
      <c r="SC1315" s="1"/>
      <c r="SD1315" s="1"/>
      <c r="SE1315" s="1"/>
      <c r="SF1315" s="1"/>
      <c r="SG1315" s="1"/>
      <c r="SH1315" s="1"/>
      <c r="SI1315" s="1"/>
      <c r="SJ1315" s="1"/>
      <c r="SK1315" s="1"/>
      <c r="SL1315" s="1"/>
      <c r="SM1315" s="1"/>
      <c r="SN1315" s="1"/>
      <c r="SO1315" s="1"/>
      <c r="SP1315" s="1"/>
      <c r="SQ1315" s="1"/>
      <c r="SR1315" s="1"/>
      <c r="SS1315" s="1"/>
      <c r="ST1315" s="1"/>
      <c r="SU1315" s="1"/>
      <c r="SV1315" s="1"/>
      <c r="SW1315" s="1"/>
      <c r="SX1315" s="1"/>
      <c r="SY1315" s="1"/>
      <c r="SZ1315" s="1"/>
      <c r="TA1315" s="1"/>
      <c r="TB1315" s="1"/>
      <c r="TC1315" s="1"/>
      <c r="TD1315" s="1"/>
      <c r="TE1315" s="1"/>
      <c r="TF1315" s="1"/>
      <c r="TG1315" s="1"/>
      <c r="TH1315" s="1"/>
      <c r="TI1315" s="1"/>
      <c r="TJ1315" s="1"/>
      <c r="TK1315" s="1"/>
      <c r="TL1315" s="1"/>
      <c r="TM1315" s="1"/>
      <c r="TN1315" s="1"/>
      <c r="TO1315" s="1"/>
      <c r="TP1315" s="1"/>
      <c r="TQ1315" s="1"/>
      <c r="TR1315" s="1"/>
      <c r="TS1315" s="1"/>
      <c r="TT1315" s="1"/>
      <c r="TU1315" s="1"/>
      <c r="TV1315" s="1"/>
      <c r="TW1315" s="1"/>
      <c r="TX1315" s="1"/>
      <c r="TY1315" s="1"/>
      <c r="TZ1315" s="1"/>
      <c r="UA1315" s="1"/>
      <c r="UB1315" s="1"/>
      <c r="UC1315" s="1"/>
      <c r="UD1315" s="1"/>
      <c r="UE1315" s="1"/>
      <c r="UF1315" s="1"/>
      <c r="UG1315" s="1"/>
      <c r="UH1315" s="1"/>
      <c r="UI1315" s="1"/>
      <c r="UJ1315" s="1"/>
      <c r="UK1315" s="1"/>
      <c r="UL1315" s="1"/>
      <c r="UM1315" s="1"/>
      <c r="UN1315" s="1"/>
      <c r="UO1315" s="1"/>
      <c r="UP1315" s="1"/>
      <c r="UQ1315" s="1"/>
      <c r="UR1315" s="1"/>
      <c r="US1315" s="1"/>
      <c r="UT1315" s="1"/>
      <c r="UU1315" s="1"/>
      <c r="UV1315" s="1"/>
      <c r="UW1315" s="1"/>
      <c r="UX1315" s="1"/>
      <c r="UY1315" s="1"/>
      <c r="UZ1315" s="1"/>
      <c r="VA1315" s="1"/>
      <c r="VB1315" s="1"/>
      <c r="VC1315" s="1"/>
      <c r="VD1315" s="1"/>
      <c r="VE1315" s="1"/>
      <c r="VF1315" s="1"/>
      <c r="VG1315" s="1"/>
      <c r="VH1315" s="1"/>
      <c r="VI1315" s="1"/>
      <c r="VJ1315" s="1"/>
      <c r="VK1315" s="1"/>
      <c r="VL1315" s="1"/>
      <c r="VM1315" s="1"/>
      <c r="VN1315" s="1"/>
      <c r="VO1315" s="1"/>
      <c r="VP1315" s="1"/>
      <c r="VQ1315" s="1"/>
      <c r="VR1315" s="1"/>
      <c r="VS1315" s="1"/>
      <c r="VT1315" s="1"/>
      <c r="VU1315" s="1"/>
      <c r="VV1315" s="1"/>
      <c r="VW1315" s="1"/>
      <c r="VX1315" s="1"/>
      <c r="VY1315" s="1"/>
      <c r="VZ1315" s="1"/>
      <c r="WA1315" s="1"/>
      <c r="WB1315" s="1"/>
      <c r="WC1315" s="1"/>
      <c r="WD1315" s="1"/>
      <c r="WE1315" s="1"/>
      <c r="WF1315" s="1"/>
      <c r="WG1315" s="1"/>
      <c r="WH1315" s="1"/>
      <c r="WI1315" s="1"/>
      <c r="WJ1315" s="1"/>
      <c r="WK1315" s="1"/>
      <c r="WL1315" s="1"/>
      <c r="WM1315" s="1"/>
      <c r="WN1315" s="1"/>
      <c r="WO1315" s="1"/>
      <c r="WP1315" s="1"/>
      <c r="WQ1315" s="1"/>
      <c r="WR1315" s="1"/>
      <c r="WS1315" s="1"/>
      <c r="WT1315" s="1"/>
      <c r="WU1315" s="1"/>
      <c r="WV1315" s="1"/>
      <c r="WW1315" s="1"/>
      <c r="WX1315" s="1"/>
      <c r="WY1315" s="1"/>
      <c r="WZ1315" s="1"/>
      <c r="XA1315" s="1"/>
      <c r="XB1315" s="1"/>
      <c r="XC1315" s="1"/>
      <c r="XD1315" s="1"/>
      <c r="XE1315" s="1"/>
      <c r="XF1315" s="1"/>
      <c r="XG1315" s="1"/>
      <c r="XH1315" s="1"/>
      <c r="XI1315" s="1"/>
      <c r="XJ1315" s="1"/>
      <c r="XK1315" s="1"/>
      <c r="XL1315" s="1"/>
      <c r="XM1315" s="1"/>
      <c r="XN1315" s="1"/>
      <c r="XO1315" s="1"/>
      <c r="XP1315" s="1"/>
      <c r="XQ1315" s="1"/>
      <c r="XR1315" s="1"/>
      <c r="XS1315" s="1"/>
      <c r="XT1315" s="1"/>
      <c r="XU1315" s="1"/>
      <c r="XV1315" s="1"/>
      <c r="XW1315" s="1"/>
      <c r="XX1315" s="1"/>
      <c r="XY1315" s="1"/>
      <c r="XZ1315" s="1"/>
      <c r="YA1315" s="1"/>
      <c r="YB1315" s="1"/>
      <c r="YC1315" s="1"/>
      <c r="YD1315" s="1"/>
      <c r="YE1315" s="1"/>
      <c r="YF1315" s="1"/>
      <c r="YG1315" s="1"/>
      <c r="YH1315" s="1"/>
      <c r="YI1315" s="1"/>
      <c r="YJ1315" s="1"/>
      <c r="YK1315" s="1"/>
      <c r="YL1315" s="1"/>
      <c r="YM1315" s="1"/>
      <c r="YN1315" s="1"/>
      <c r="YO1315" s="1"/>
      <c r="YP1315" s="1"/>
      <c r="YQ1315" s="1"/>
      <c r="YR1315" s="1"/>
      <c r="YS1315" s="1"/>
      <c r="YT1315" s="1"/>
      <c r="YU1315" s="1"/>
      <c r="YV1315" s="1"/>
      <c r="YW1315" s="1"/>
      <c r="YX1315" s="1"/>
      <c r="YY1315" s="1"/>
      <c r="YZ1315" s="1"/>
      <c r="ZA1315" s="1"/>
      <c r="ZB1315" s="1"/>
      <c r="ZC1315" s="1"/>
      <c r="ZD1315" s="1"/>
      <c r="ZE1315" s="1"/>
      <c r="ZF1315" s="1"/>
      <c r="ZG1315" s="1"/>
      <c r="ZH1315" s="1"/>
      <c r="ZI1315" s="1"/>
      <c r="ZJ1315" s="1"/>
      <c r="ZK1315" s="1"/>
      <c r="ZL1315" s="1"/>
      <c r="ZM1315" s="1"/>
      <c r="ZN1315" s="1"/>
      <c r="ZO1315" s="1"/>
      <c r="ZP1315" s="1"/>
      <c r="ZQ1315" s="1"/>
      <c r="ZR1315" s="1"/>
      <c r="ZS1315" s="1"/>
      <c r="ZT1315" s="1"/>
      <c r="ZU1315" s="1"/>
      <c r="ZV1315" s="1"/>
      <c r="ZW1315" s="1"/>
      <c r="ZX1315" s="1"/>
      <c r="ZY1315" s="1"/>
      <c r="ZZ1315" s="1"/>
      <c r="AAA1315" s="1"/>
      <c r="AAB1315" s="1"/>
      <c r="AAC1315" s="1"/>
      <c r="AAD1315" s="1"/>
      <c r="AAE1315" s="1"/>
      <c r="AAF1315" s="1"/>
      <c r="AAG1315" s="1"/>
      <c r="AAH1315" s="1"/>
      <c r="AAI1315" s="1"/>
      <c r="AAJ1315" s="1"/>
      <c r="AAK1315" s="1"/>
      <c r="AAL1315" s="1"/>
      <c r="AAM1315" s="1"/>
      <c r="AAN1315" s="1"/>
      <c r="AAO1315" s="1"/>
      <c r="AAP1315" s="1"/>
      <c r="AAQ1315" s="1"/>
      <c r="AAR1315" s="1"/>
      <c r="AAS1315" s="1"/>
      <c r="AAT1315" s="1"/>
      <c r="AAU1315" s="1"/>
      <c r="AAV1315" s="1"/>
      <c r="AAW1315" s="1"/>
      <c r="AAX1315" s="1"/>
      <c r="AAY1315" s="1"/>
      <c r="AAZ1315" s="1"/>
      <c r="ABA1315" s="1"/>
      <c r="ABB1315" s="1"/>
      <c r="ABC1315" s="1"/>
      <c r="ABD1315" s="1"/>
      <c r="ABE1315" s="1"/>
      <c r="ABF1315" s="1"/>
      <c r="ABG1315" s="1"/>
      <c r="ABH1315" s="1"/>
      <c r="ABI1315" s="1"/>
      <c r="ABJ1315" s="1"/>
      <c r="ABK1315" s="1"/>
      <c r="ABL1315" s="1"/>
      <c r="ABM1315" s="1"/>
      <c r="ABN1315" s="1"/>
      <c r="ABO1315" s="1"/>
      <c r="ABP1315" s="1"/>
      <c r="ABQ1315" s="1"/>
      <c r="ABR1315" s="1"/>
      <c r="ABS1315" s="1"/>
      <c r="ABT1315" s="1"/>
      <c r="ABU1315" s="1"/>
      <c r="ABV1315" s="1"/>
      <c r="ABW1315" s="1"/>
      <c r="ABX1315" s="1"/>
      <c r="ABY1315" s="1"/>
      <c r="ABZ1315" s="1"/>
      <c r="ACA1315" s="1"/>
      <c r="ACB1315" s="1"/>
      <c r="ACC1315" s="1"/>
      <c r="ACD1315" s="1"/>
      <c r="ACE1315" s="1"/>
      <c r="ACF1315" s="1"/>
      <c r="ACG1315" s="1"/>
      <c r="ACH1315" s="1"/>
      <c r="ACI1315" s="1"/>
      <c r="ACJ1315" s="1"/>
      <c r="ACK1315" s="1"/>
      <c r="ACL1315" s="1"/>
      <c r="ACM1315" s="1"/>
      <c r="ACN1315" s="1"/>
      <c r="ACO1315" s="1"/>
      <c r="ACP1315" s="1"/>
      <c r="ACQ1315" s="1"/>
      <c r="ACR1315" s="1"/>
      <c r="ACS1315" s="1"/>
      <c r="ACT1315" s="1"/>
      <c r="ACU1315" s="1"/>
      <c r="ACV1315" s="1"/>
      <c r="ACW1315" s="1"/>
      <c r="ACX1315" s="1"/>
      <c r="ACY1315" s="1"/>
      <c r="ACZ1315" s="1"/>
      <c r="ADA1315" s="1"/>
      <c r="ADB1315" s="1"/>
      <c r="ADC1315" s="1"/>
      <c r="ADD1315" s="1"/>
      <c r="ADE1315" s="1"/>
      <c r="ADF1315" s="1"/>
      <c r="ADG1315" s="1"/>
      <c r="ADH1315" s="1"/>
      <c r="ADI1315" s="1"/>
      <c r="ADJ1315" s="1"/>
      <c r="ADK1315" s="1"/>
      <c r="ADL1315" s="1"/>
      <c r="ADM1315" s="1"/>
      <c r="ADN1315" s="1"/>
      <c r="ADO1315" s="1"/>
      <c r="ADP1315" s="1"/>
      <c r="ADQ1315" s="1"/>
      <c r="ADR1315" s="1"/>
      <c r="ADS1315" s="1"/>
      <c r="ADT1315" s="1"/>
      <c r="ADU1315" s="1"/>
      <c r="ADV1315" s="1"/>
      <c r="ADW1315" s="1"/>
      <c r="ADX1315" s="1"/>
      <c r="ADY1315" s="1"/>
      <c r="ADZ1315" s="1"/>
      <c r="AEA1315" s="1"/>
      <c r="AEB1315" s="1"/>
      <c r="AEC1315" s="1"/>
      <c r="AED1315" s="1"/>
      <c r="AEE1315" s="1"/>
      <c r="AEF1315" s="1"/>
      <c r="AEG1315" s="1"/>
      <c r="AEH1315" s="1"/>
      <c r="AEI1315" s="1"/>
      <c r="AEJ1315" s="1"/>
      <c r="AEK1315" s="1"/>
      <c r="AEL1315" s="1"/>
      <c r="AEM1315" s="1"/>
      <c r="AEN1315" s="1"/>
      <c r="AEO1315" s="1"/>
      <c r="AEP1315" s="1"/>
      <c r="AEQ1315" s="1"/>
      <c r="AER1315" s="1"/>
      <c r="AES1315" s="1"/>
      <c r="AET1315" s="1"/>
      <c r="AEU1315" s="1"/>
      <c r="AEV1315" s="1"/>
      <c r="AEW1315" s="1"/>
      <c r="AEX1315" s="1"/>
      <c r="AEY1315" s="1"/>
      <c r="AEZ1315" s="1"/>
      <c r="AFA1315" s="1"/>
      <c r="AFB1315" s="1"/>
      <c r="AFC1315" s="1"/>
      <c r="AFD1315" s="1"/>
      <c r="AFE1315" s="1"/>
      <c r="AFF1315" s="1"/>
      <c r="AFG1315" s="1"/>
      <c r="AFH1315" s="1"/>
      <c r="AFI1315" s="1"/>
      <c r="AFJ1315" s="1"/>
      <c r="AFK1315" s="1"/>
      <c r="AFL1315" s="1"/>
      <c r="AFM1315" s="1"/>
      <c r="AFN1315" s="1"/>
      <c r="AFO1315" s="1"/>
      <c r="AFP1315" s="1"/>
      <c r="AFQ1315" s="1"/>
      <c r="AFR1315" s="1"/>
      <c r="AFS1315" s="1"/>
      <c r="AFT1315" s="1"/>
      <c r="AFU1315" s="1"/>
      <c r="AFV1315" s="1"/>
      <c r="AFW1315" s="1"/>
      <c r="AFX1315" s="1"/>
      <c r="AFY1315" s="1"/>
      <c r="AFZ1315" s="1"/>
      <c r="AGA1315" s="1"/>
      <c r="AGB1315" s="1"/>
      <c r="AGC1315" s="1"/>
      <c r="AGD1315" s="1"/>
      <c r="AGE1315" s="1"/>
      <c r="AGF1315" s="1"/>
      <c r="AGG1315" s="1"/>
      <c r="AGH1315" s="1"/>
      <c r="AGI1315" s="1"/>
      <c r="AGJ1315" s="1"/>
      <c r="AGK1315" s="1"/>
      <c r="AGL1315" s="1"/>
      <c r="AGM1315" s="1"/>
      <c r="AGN1315" s="1"/>
      <c r="AGO1315" s="1"/>
      <c r="AGP1315" s="1"/>
      <c r="AGQ1315" s="1"/>
      <c r="AGR1315" s="1"/>
      <c r="AGS1315" s="1"/>
      <c r="AGT1315" s="1"/>
      <c r="AGU1315" s="1"/>
      <c r="AGV1315" s="1"/>
      <c r="AGW1315" s="1"/>
      <c r="AGX1315" s="1"/>
      <c r="AGY1315" s="1"/>
      <c r="AGZ1315" s="1"/>
      <c r="AHA1315" s="1"/>
      <c r="AHB1315" s="1"/>
      <c r="AHC1315" s="1"/>
      <c r="AHD1315" s="1"/>
      <c r="AHE1315" s="1"/>
      <c r="AHF1315" s="1"/>
      <c r="AHG1315" s="1"/>
      <c r="AHH1315" s="1"/>
      <c r="AHI1315" s="1"/>
      <c r="AHJ1315" s="1"/>
      <c r="AHK1315" s="1"/>
      <c r="AHL1315" s="1"/>
      <c r="AHM1315" s="1"/>
      <c r="AHN1315" s="1"/>
      <c r="AHO1315" s="1"/>
      <c r="AHP1315" s="1"/>
      <c r="AHQ1315" s="1"/>
      <c r="AHR1315" s="1"/>
      <c r="AHS1315" s="1"/>
      <c r="AHT1315" s="1"/>
      <c r="AHU1315" s="1"/>
      <c r="AHV1315" s="1"/>
      <c r="AHW1315" s="1"/>
      <c r="AHX1315" s="1"/>
      <c r="AHY1315" s="1"/>
      <c r="AHZ1315" s="1"/>
      <c r="AIA1315" s="1"/>
      <c r="AIB1315" s="1"/>
      <c r="AIC1315" s="1"/>
      <c r="AID1315" s="1"/>
      <c r="AIE1315" s="1"/>
      <c r="AIF1315" s="1"/>
      <c r="AIG1315" s="1"/>
      <c r="AIH1315" s="1"/>
      <c r="AII1315" s="1"/>
      <c r="AIJ1315" s="1"/>
      <c r="AIK1315" s="1"/>
      <c r="AIL1315" s="1"/>
      <c r="AIM1315" s="1"/>
      <c r="AIN1315" s="1"/>
      <c r="AIO1315" s="1"/>
      <c r="AIP1315" s="1"/>
      <c r="AIQ1315" s="1"/>
      <c r="AIR1315" s="1"/>
      <c r="AIS1315" s="1"/>
      <c r="AIT1315" s="1"/>
      <c r="AIU1315" s="1"/>
      <c r="AIV1315" s="1"/>
      <c r="AIW1315" s="1"/>
      <c r="AIX1315" s="1"/>
      <c r="AIY1315" s="1"/>
      <c r="AIZ1315" s="1"/>
      <c r="AJA1315" s="1"/>
      <c r="AJB1315" s="1"/>
      <c r="AJC1315" s="1"/>
      <c r="AJD1315" s="1"/>
      <c r="AJE1315" s="1"/>
      <c r="AJF1315" s="1"/>
      <c r="AJG1315" s="1"/>
      <c r="AJH1315" s="1"/>
      <c r="AJI1315" s="1"/>
      <c r="AJJ1315" s="1"/>
      <c r="AJK1315" s="1"/>
      <c r="AJL1315" s="1"/>
      <c r="AJM1315" s="1"/>
      <c r="AJN1315" s="1"/>
      <c r="AJO1315" s="1"/>
      <c r="AJP1315" s="1"/>
      <c r="AJQ1315" s="1"/>
      <c r="AJR1315" s="1"/>
      <c r="AJS1315" s="1"/>
      <c r="AJT1315" s="1"/>
      <c r="AJU1315" s="1"/>
      <c r="AJV1315" s="1"/>
      <c r="AJW1315" s="1"/>
      <c r="AJX1315" s="1"/>
      <c r="AJY1315" s="1"/>
      <c r="AJZ1315" s="1"/>
      <c r="AKA1315" s="1"/>
      <c r="AKB1315" s="1"/>
      <c r="AKC1315" s="1"/>
      <c r="AKD1315" s="1"/>
      <c r="AKE1315" s="1"/>
      <c r="AKF1315" s="1"/>
      <c r="AKG1315" s="1"/>
      <c r="AKH1315" s="1"/>
      <c r="AKI1315" s="1"/>
      <c r="AKJ1315" s="1"/>
      <c r="AKK1315" s="1"/>
      <c r="AKL1315" s="1"/>
      <c r="AKM1315" s="1"/>
      <c r="AKN1315" s="1"/>
      <c r="AKO1315" s="1"/>
      <c r="AKP1315" s="1"/>
      <c r="AKQ1315" s="1"/>
      <c r="AKR1315" s="1"/>
      <c r="AKS1315" s="1"/>
      <c r="AKT1315" s="1"/>
      <c r="AKU1315" s="1"/>
      <c r="AKV1315" s="1"/>
      <c r="AKW1315" s="1"/>
      <c r="AKX1315" s="1"/>
      <c r="AKY1315" s="1"/>
      <c r="AKZ1315" s="1"/>
      <c r="ALA1315" s="1"/>
      <c r="ALB1315" s="1"/>
      <c r="ALC1315" s="1"/>
      <c r="ALD1315" s="1"/>
      <c r="ALE1315" s="1"/>
      <c r="ALF1315" s="1"/>
      <c r="ALG1315" s="1"/>
      <c r="ALH1315" s="1"/>
      <c r="ALI1315" s="1"/>
      <c r="ALJ1315" s="1"/>
      <c r="ALK1315" s="1"/>
      <c r="ALL1315" s="1"/>
      <c r="ALM1315" s="1"/>
      <c r="ALN1315" s="1"/>
      <c r="ALO1315" s="1"/>
      <c r="ALP1315" s="1"/>
      <c r="ALQ1315" s="1"/>
      <c r="ALR1315" s="1"/>
      <c r="ALS1315" s="1"/>
      <c r="ALT1315" s="1"/>
      <c r="ALU1315" s="1"/>
      <c r="ALV1315" s="1"/>
      <c r="ALW1315" s="1"/>
      <c r="ALX1315" s="1"/>
      <c r="ALY1315" s="1"/>
      <c r="ALZ1315" s="1"/>
      <c r="AMA1315" s="1"/>
      <c r="AMB1315" s="1"/>
      <c r="AMC1315" s="1"/>
      <c r="AMD1315" s="1"/>
      <c r="AME1315" s="1"/>
      <c r="AMF1315" s="1"/>
      <c r="AMG1315" s="1"/>
      <c r="AMH1315" s="1"/>
      <c r="AMI1315" s="1"/>
      <c r="AMJ1315" s="1"/>
      <c r="AMK1315" s="1"/>
      <c r="AML1315" s="1"/>
      <c r="AMM1315" s="1"/>
      <c r="AMN1315" s="1"/>
      <c r="AMO1315" s="1"/>
      <c r="AMP1315" s="1"/>
      <c r="AMQ1315" s="1"/>
      <c r="AMR1315" s="1"/>
      <c r="AMS1315" s="1"/>
      <c r="AMT1315" s="1"/>
      <c r="AMU1315" s="1"/>
      <c r="AMV1315" s="1"/>
      <c r="AMW1315" s="1"/>
      <c r="AMX1315" s="1"/>
      <c r="AMY1315" s="1"/>
      <c r="AMZ1315" s="1"/>
      <c r="ANA1315" s="1"/>
      <c r="ANB1315" s="1"/>
      <c r="ANC1315" s="1"/>
      <c r="AND1315" s="1"/>
      <c r="ANE1315" s="1"/>
      <c r="ANF1315" s="1"/>
      <c r="ANG1315" s="1"/>
      <c r="ANH1315" s="1"/>
      <c r="ANI1315" s="1"/>
      <c r="ANJ1315" s="1"/>
      <c r="ANK1315" s="1"/>
      <c r="ANL1315" s="1"/>
      <c r="ANM1315" s="1"/>
      <c r="ANN1315" s="1"/>
      <c r="ANO1315" s="1"/>
      <c r="ANP1315" s="1"/>
      <c r="ANQ1315" s="1"/>
      <c r="ANR1315" s="1"/>
      <c r="ANS1315" s="1"/>
      <c r="ANT1315" s="1"/>
      <c r="ANU1315" s="1"/>
      <c r="ANV1315" s="1"/>
      <c r="ANW1315" s="1"/>
      <c r="ANX1315" s="1"/>
      <c r="ANY1315" s="1"/>
      <c r="ANZ1315" s="1"/>
      <c r="AOA1315" s="1"/>
      <c r="AOB1315" s="1"/>
      <c r="AOC1315" s="1"/>
      <c r="AOD1315" s="1"/>
      <c r="AOE1315" s="1"/>
      <c r="AOF1315" s="1"/>
      <c r="AOG1315" s="1"/>
      <c r="AOH1315" s="1"/>
      <c r="AOI1315" s="1"/>
      <c r="AOJ1315" s="1"/>
      <c r="AOK1315" s="1"/>
      <c r="AOL1315" s="1"/>
      <c r="AOM1315" s="1"/>
      <c r="AON1315" s="1"/>
      <c r="AOO1315" s="1"/>
      <c r="AOP1315" s="1"/>
      <c r="AOQ1315" s="1"/>
      <c r="AOR1315" s="1"/>
      <c r="AOS1315" s="1"/>
      <c r="AOT1315" s="1"/>
      <c r="AOU1315" s="1"/>
      <c r="AOV1315" s="1"/>
      <c r="AOW1315" s="1"/>
      <c r="AOX1315" s="1"/>
      <c r="AOY1315" s="1"/>
      <c r="AOZ1315" s="1"/>
      <c r="APA1315" s="1"/>
      <c r="APB1315" s="1"/>
      <c r="APC1315" s="1"/>
      <c r="APD1315" s="1"/>
      <c r="APE1315" s="1"/>
      <c r="APF1315" s="1"/>
      <c r="APG1315" s="1"/>
      <c r="APH1315" s="1"/>
      <c r="API1315" s="1"/>
      <c r="APJ1315" s="1"/>
      <c r="APK1315" s="1"/>
      <c r="APL1315" s="1"/>
      <c r="APM1315" s="1"/>
      <c r="APN1315" s="1"/>
      <c r="APO1315" s="1"/>
      <c r="APP1315" s="1"/>
      <c r="APQ1315" s="1"/>
      <c r="APR1315" s="1"/>
      <c r="APS1315" s="1"/>
      <c r="APT1315" s="1"/>
      <c r="APU1315" s="1"/>
      <c r="APV1315" s="1"/>
      <c r="APW1315" s="1"/>
      <c r="APX1315" s="1"/>
      <c r="APY1315" s="1"/>
      <c r="APZ1315" s="1"/>
      <c r="AQA1315" s="1"/>
      <c r="AQB1315" s="1"/>
      <c r="AQC1315" s="1"/>
      <c r="AQD1315" s="1"/>
      <c r="AQE1315" s="1"/>
      <c r="AQF1315" s="1"/>
      <c r="AQG1315" s="1"/>
      <c r="AQH1315" s="1"/>
      <c r="AQI1315" s="1"/>
      <c r="AQJ1315" s="1"/>
      <c r="AQK1315" s="1"/>
      <c r="AQL1315" s="1"/>
      <c r="AQM1315" s="1"/>
      <c r="AQN1315" s="1"/>
      <c r="AQO1315" s="1"/>
      <c r="AQP1315" s="1"/>
      <c r="AQQ1315" s="1"/>
      <c r="AQR1315" s="1"/>
      <c r="AQS1315" s="1"/>
      <c r="AQT1315" s="1"/>
      <c r="AQU1315" s="1"/>
      <c r="AQV1315" s="1"/>
      <c r="AQW1315" s="1"/>
      <c r="AQX1315" s="1"/>
      <c r="AQY1315" s="1"/>
      <c r="AQZ1315" s="1"/>
      <c r="ARA1315" s="1"/>
      <c r="ARB1315" s="1"/>
      <c r="ARC1315" s="1"/>
      <c r="ARD1315" s="1"/>
      <c r="ARE1315" s="1"/>
      <c r="ARF1315" s="1"/>
      <c r="ARG1315" s="1"/>
      <c r="ARH1315" s="1"/>
      <c r="ARI1315" s="1"/>
      <c r="ARJ1315" s="1"/>
      <c r="ARK1315" s="1"/>
      <c r="ARL1315" s="1"/>
      <c r="ARM1315" s="1"/>
      <c r="ARN1315" s="1"/>
      <c r="ARO1315" s="1"/>
      <c r="ARP1315" s="1"/>
      <c r="ARQ1315" s="1"/>
      <c r="ARR1315" s="1"/>
      <c r="ARS1315" s="1"/>
      <c r="ART1315" s="1"/>
      <c r="ARU1315" s="1"/>
      <c r="ARV1315" s="1"/>
      <c r="ARW1315" s="1"/>
      <c r="ARX1315" s="1"/>
      <c r="ARY1315" s="1"/>
      <c r="ARZ1315" s="1"/>
      <c r="ASA1315" s="1"/>
      <c r="ASB1315" s="1"/>
      <c r="ASC1315" s="1"/>
      <c r="ASD1315" s="1"/>
      <c r="ASE1315" s="1"/>
      <c r="ASF1315" s="1"/>
      <c r="ASG1315" s="1"/>
      <c r="ASH1315" s="1"/>
      <c r="ASI1315" s="1"/>
      <c r="ASJ1315" s="1"/>
      <c r="ASK1315" s="1"/>
      <c r="ASL1315" s="1"/>
      <c r="ASM1315" s="1"/>
      <c r="ASN1315" s="1"/>
      <c r="ASO1315" s="1"/>
      <c r="ASP1315" s="1"/>
      <c r="ASQ1315" s="1"/>
      <c r="ASR1315" s="1"/>
      <c r="ASS1315" s="1"/>
      <c r="AST1315" s="1"/>
      <c r="ASU1315" s="1"/>
      <c r="ASV1315" s="1"/>
      <c r="ASW1315" s="1"/>
      <c r="ASX1315" s="1"/>
      <c r="ASY1315" s="1"/>
      <c r="ASZ1315" s="1"/>
      <c r="ATA1315" s="1"/>
      <c r="ATB1315" s="1"/>
      <c r="ATC1315" s="1"/>
      <c r="ATD1315" s="1"/>
      <c r="ATE1315" s="1"/>
      <c r="ATF1315" s="1"/>
      <c r="ATG1315" s="1"/>
      <c r="ATH1315" s="1"/>
      <c r="ATI1315" s="1"/>
      <c r="ATJ1315" s="1"/>
      <c r="ATK1315" s="1"/>
      <c r="ATL1315" s="1"/>
      <c r="ATM1315" s="1"/>
      <c r="ATN1315" s="1"/>
      <c r="ATO1315" s="1"/>
      <c r="ATP1315" s="1"/>
      <c r="ATQ1315" s="1"/>
      <c r="ATR1315" s="1"/>
      <c r="ATS1315" s="1"/>
      <c r="ATT1315" s="1"/>
      <c r="ATU1315" s="1"/>
      <c r="ATV1315" s="1"/>
      <c r="ATW1315" s="1"/>
      <c r="ATX1315" s="1"/>
      <c r="ATY1315" s="1"/>
      <c r="ATZ1315" s="1"/>
      <c r="AUA1315" s="1"/>
      <c r="AUB1315" s="1"/>
      <c r="AUC1315" s="1"/>
      <c r="AUD1315" s="1"/>
      <c r="AUE1315" s="1"/>
      <c r="AUF1315" s="1"/>
      <c r="AUG1315" s="1"/>
      <c r="AUH1315" s="1"/>
      <c r="AUI1315" s="1"/>
      <c r="AUJ1315" s="1"/>
      <c r="AUK1315" s="1"/>
      <c r="AUL1315" s="1"/>
      <c r="AUM1315" s="1"/>
      <c r="AUN1315" s="1"/>
      <c r="AUO1315" s="1"/>
      <c r="AUP1315" s="1"/>
      <c r="AUQ1315" s="1"/>
      <c r="AUR1315" s="1"/>
      <c r="AUS1315" s="1"/>
      <c r="AUT1315" s="1"/>
      <c r="AUU1315" s="1"/>
      <c r="AUV1315" s="1"/>
      <c r="AUW1315" s="1"/>
      <c r="AUX1315" s="1"/>
      <c r="AUY1315" s="1"/>
      <c r="AUZ1315" s="1"/>
      <c r="AVA1315" s="1"/>
      <c r="AVB1315" s="1"/>
      <c r="AVC1315" s="1"/>
      <c r="AVD1315" s="1"/>
      <c r="AVE1315" s="1"/>
      <c r="AVF1315" s="1"/>
      <c r="AVG1315" s="1"/>
      <c r="AVH1315" s="1"/>
      <c r="AVI1315" s="1"/>
      <c r="AVJ1315" s="1"/>
      <c r="AVK1315" s="1"/>
      <c r="AVL1315" s="1"/>
      <c r="AVM1315" s="1"/>
      <c r="AVN1315" s="1"/>
      <c r="AVO1315" s="1"/>
      <c r="AVP1315" s="1"/>
      <c r="AVQ1315" s="1"/>
      <c r="AVR1315" s="1"/>
      <c r="AVS1315" s="1"/>
      <c r="AVT1315" s="1"/>
      <c r="AVU1315" s="1"/>
      <c r="AVV1315" s="1"/>
      <c r="AVW1315" s="1"/>
      <c r="AVX1315" s="1"/>
      <c r="AVY1315" s="1"/>
      <c r="AVZ1315" s="1"/>
      <c r="AWA1315" s="1"/>
      <c r="AWB1315" s="1"/>
      <c r="AWC1315" s="1"/>
      <c r="AWD1315" s="1"/>
      <c r="AWE1315" s="1"/>
      <c r="AWF1315" s="1"/>
      <c r="AWG1315" s="1"/>
      <c r="AWH1315" s="1"/>
      <c r="AWI1315" s="1"/>
      <c r="AWJ1315" s="1"/>
      <c r="AWK1315" s="1"/>
      <c r="AWL1315" s="1"/>
      <c r="AWM1315" s="1"/>
      <c r="AWN1315" s="1"/>
      <c r="AWO1315" s="1"/>
      <c r="AWP1315" s="1"/>
      <c r="AWQ1315" s="1"/>
      <c r="AWR1315" s="1"/>
      <c r="AWS1315" s="1"/>
      <c r="AWT1315" s="1"/>
      <c r="AWU1315" s="1"/>
      <c r="AWV1315" s="1"/>
      <c r="AWW1315" s="1"/>
      <c r="AWX1315" s="1"/>
      <c r="AWY1315" s="1"/>
      <c r="AWZ1315" s="1"/>
      <c r="AXA1315" s="1"/>
      <c r="AXB1315" s="1"/>
      <c r="AXC1315" s="1"/>
      <c r="AXD1315" s="1"/>
      <c r="AXE1315" s="1"/>
      <c r="AXF1315" s="1"/>
      <c r="AXG1315" s="1"/>
      <c r="AXH1315" s="1"/>
      <c r="AXI1315" s="1"/>
      <c r="AXJ1315" s="1"/>
      <c r="AXK1315" s="1"/>
      <c r="AXL1315" s="1"/>
      <c r="AXM1315" s="1"/>
      <c r="AXN1315" s="1"/>
      <c r="AXO1315" s="1"/>
      <c r="AXP1315" s="1"/>
      <c r="AXQ1315" s="1"/>
      <c r="AXR1315" s="1"/>
      <c r="AXS1315" s="1"/>
      <c r="AXT1315" s="1"/>
      <c r="AXU1315" s="1"/>
      <c r="AXV1315" s="1"/>
      <c r="AXW1315" s="1"/>
      <c r="AXX1315" s="1"/>
      <c r="AXY1315" s="1"/>
      <c r="AXZ1315" s="1"/>
      <c r="AYA1315" s="1"/>
      <c r="AYB1315" s="1"/>
      <c r="AYC1315" s="1"/>
      <c r="AYD1315" s="1"/>
      <c r="AYE1315" s="1"/>
      <c r="AYF1315" s="1"/>
      <c r="AYG1315" s="1"/>
      <c r="AYH1315" s="1"/>
      <c r="AYI1315" s="1"/>
      <c r="AYJ1315" s="1"/>
      <c r="AYK1315" s="1"/>
      <c r="AYL1315" s="1"/>
      <c r="AYM1315" s="1"/>
      <c r="AYN1315" s="1"/>
      <c r="AYO1315" s="1"/>
      <c r="AYP1315" s="1"/>
      <c r="AYQ1315" s="1"/>
      <c r="AYR1315" s="1"/>
      <c r="AYS1315" s="1"/>
      <c r="AYT1315" s="1"/>
      <c r="AYU1315" s="1"/>
      <c r="AYV1315" s="1"/>
      <c r="AYW1315" s="1"/>
      <c r="AYX1315" s="1"/>
      <c r="AYY1315" s="1"/>
      <c r="AYZ1315" s="1"/>
      <c r="AZA1315" s="1"/>
      <c r="AZB1315" s="1"/>
      <c r="AZC1315" s="1"/>
      <c r="AZD1315" s="1"/>
      <c r="AZE1315" s="1"/>
      <c r="AZF1315" s="1"/>
      <c r="AZG1315" s="1"/>
      <c r="AZH1315" s="1"/>
      <c r="AZI1315" s="1"/>
      <c r="AZJ1315" s="1"/>
      <c r="AZK1315" s="1"/>
      <c r="AZL1315" s="1"/>
      <c r="AZM1315" s="1"/>
      <c r="AZN1315" s="1"/>
      <c r="AZO1315" s="1"/>
      <c r="AZP1315" s="1"/>
      <c r="AZQ1315" s="1"/>
      <c r="AZR1315" s="1"/>
      <c r="AZS1315" s="1"/>
      <c r="AZT1315" s="1"/>
      <c r="AZU1315" s="1"/>
      <c r="AZV1315" s="1"/>
      <c r="AZW1315" s="1"/>
      <c r="AZX1315" s="1"/>
      <c r="AZY1315" s="1"/>
      <c r="AZZ1315" s="1"/>
      <c r="BAA1315" s="1"/>
      <c r="BAB1315" s="1"/>
      <c r="BAC1315" s="1"/>
      <c r="BAD1315" s="1"/>
      <c r="BAE1315" s="1"/>
      <c r="BAF1315" s="1"/>
      <c r="BAG1315" s="1"/>
      <c r="BAH1315" s="1"/>
      <c r="BAI1315" s="1"/>
      <c r="BAJ1315" s="1"/>
      <c r="BAK1315" s="1"/>
      <c r="BAL1315" s="1"/>
      <c r="BAM1315" s="1"/>
      <c r="BAN1315" s="1"/>
      <c r="BAO1315" s="1"/>
      <c r="BAP1315" s="1"/>
      <c r="BAQ1315" s="1"/>
      <c r="BAR1315" s="1"/>
      <c r="BAS1315" s="1"/>
      <c r="BAT1315" s="1"/>
      <c r="BAU1315" s="1"/>
      <c r="BAV1315" s="1"/>
      <c r="BAW1315" s="1"/>
      <c r="BAX1315" s="1"/>
      <c r="BAY1315" s="1"/>
      <c r="BAZ1315" s="1"/>
      <c r="BBA1315" s="1"/>
      <c r="BBB1315" s="1"/>
      <c r="BBC1315" s="1"/>
      <c r="BBD1315" s="1"/>
      <c r="BBE1315" s="1"/>
      <c r="BBF1315" s="1"/>
      <c r="BBG1315" s="1"/>
      <c r="BBH1315" s="1"/>
      <c r="BBI1315" s="1"/>
      <c r="BBJ1315" s="1"/>
      <c r="BBK1315" s="1"/>
      <c r="BBL1315" s="1"/>
      <c r="BBM1315" s="1"/>
      <c r="BBN1315" s="1"/>
      <c r="BBO1315" s="1"/>
      <c r="BBP1315" s="1"/>
      <c r="BBQ1315" s="1"/>
      <c r="BBR1315" s="1"/>
      <c r="BBS1315" s="1"/>
      <c r="BBT1315" s="1"/>
      <c r="BBU1315" s="1"/>
      <c r="BBV1315" s="1"/>
      <c r="BBW1315" s="1"/>
      <c r="BBX1315" s="1"/>
      <c r="BBY1315" s="1"/>
      <c r="BBZ1315" s="1"/>
      <c r="BCA1315" s="1"/>
      <c r="BCB1315" s="1"/>
      <c r="BCC1315" s="1"/>
      <c r="BCD1315" s="1"/>
      <c r="BCE1315" s="1"/>
      <c r="BCF1315" s="1"/>
      <c r="BCG1315" s="1"/>
      <c r="BCH1315" s="1"/>
      <c r="BCI1315" s="1"/>
      <c r="BCJ1315" s="1"/>
      <c r="BCK1315" s="1"/>
      <c r="BCL1315" s="1"/>
      <c r="BCM1315" s="1"/>
      <c r="BCN1315" s="1"/>
      <c r="BCO1315" s="1"/>
      <c r="BCP1315" s="1"/>
      <c r="BCQ1315" s="1"/>
      <c r="BCR1315" s="1"/>
      <c r="BCS1315" s="1"/>
      <c r="BCT1315" s="1"/>
      <c r="BCU1315" s="1"/>
      <c r="BCV1315" s="1"/>
      <c r="BCW1315" s="1"/>
      <c r="BCX1315" s="1"/>
      <c r="BCY1315" s="1"/>
      <c r="BCZ1315" s="1"/>
      <c r="BDA1315" s="1"/>
      <c r="BDB1315" s="1"/>
      <c r="BDC1315" s="1"/>
      <c r="BDD1315" s="1"/>
      <c r="BDE1315" s="1"/>
      <c r="BDF1315" s="1"/>
      <c r="BDG1315" s="1"/>
      <c r="BDH1315" s="1"/>
      <c r="BDI1315" s="1"/>
      <c r="BDJ1315" s="1"/>
      <c r="BDK1315" s="1"/>
      <c r="BDL1315" s="1"/>
      <c r="BDM1315" s="1"/>
      <c r="BDN1315" s="1"/>
      <c r="BDO1315" s="1"/>
      <c r="BDP1315" s="1"/>
      <c r="BDQ1315" s="1"/>
      <c r="BDR1315" s="1"/>
      <c r="BDS1315" s="1"/>
      <c r="BDT1315" s="1"/>
      <c r="BDU1315" s="1"/>
      <c r="BDV1315" s="1"/>
      <c r="BDW1315" s="1"/>
      <c r="BDX1315" s="1"/>
      <c r="BDY1315" s="1"/>
      <c r="BDZ1315" s="1"/>
      <c r="BEA1315" s="1"/>
      <c r="BEB1315" s="1"/>
      <c r="BEC1315" s="1"/>
      <c r="BED1315" s="1"/>
      <c r="BEE1315" s="1"/>
      <c r="BEF1315" s="1"/>
      <c r="BEG1315" s="1"/>
      <c r="BEH1315" s="1"/>
      <c r="BEI1315" s="1"/>
      <c r="BEJ1315" s="1"/>
      <c r="BEK1315" s="1"/>
      <c r="BEL1315" s="1"/>
      <c r="BEM1315" s="1"/>
      <c r="BEN1315" s="1"/>
      <c r="BEO1315" s="1"/>
      <c r="BEP1315" s="1"/>
      <c r="BEQ1315" s="1"/>
      <c r="BER1315" s="1"/>
      <c r="BES1315" s="1"/>
      <c r="BET1315" s="1"/>
      <c r="BEU1315" s="1"/>
      <c r="BEV1315" s="1"/>
      <c r="BEW1315" s="1"/>
      <c r="BEX1315" s="1"/>
      <c r="BEY1315" s="1"/>
      <c r="BEZ1315" s="1"/>
      <c r="BFA1315" s="1"/>
      <c r="BFB1315" s="1"/>
      <c r="BFC1315" s="1"/>
      <c r="BFD1315" s="1"/>
      <c r="BFE1315" s="1"/>
      <c r="BFF1315" s="1"/>
      <c r="BFG1315" s="1"/>
      <c r="BFH1315" s="1"/>
      <c r="BFI1315" s="1"/>
      <c r="BFJ1315" s="1"/>
      <c r="BFK1315" s="1"/>
      <c r="BFL1315" s="1"/>
      <c r="BFM1315" s="1"/>
      <c r="BFN1315" s="1"/>
      <c r="BFO1315" s="1"/>
      <c r="BFP1315" s="1"/>
      <c r="BFQ1315" s="1"/>
      <c r="BFR1315" s="1"/>
      <c r="BFS1315" s="1"/>
      <c r="BFT1315" s="1"/>
      <c r="BFU1315" s="1"/>
      <c r="BFV1315" s="1"/>
      <c r="BFW1315" s="1"/>
      <c r="BFX1315" s="1"/>
      <c r="BFY1315" s="1"/>
      <c r="BFZ1315" s="1"/>
      <c r="BGA1315" s="1"/>
      <c r="BGB1315" s="1"/>
      <c r="BGC1315" s="1"/>
      <c r="BGD1315" s="1"/>
      <c r="BGE1315" s="1"/>
      <c r="BGF1315" s="1"/>
      <c r="BGG1315" s="1"/>
      <c r="BGH1315" s="1"/>
      <c r="BGI1315" s="1"/>
      <c r="BGJ1315" s="1"/>
      <c r="BGK1315" s="1"/>
      <c r="BGL1315" s="1"/>
      <c r="BGM1315" s="1"/>
      <c r="BGN1315" s="1"/>
      <c r="BGO1315" s="1"/>
      <c r="BGP1315" s="1"/>
      <c r="BGQ1315" s="1"/>
      <c r="BGR1315" s="1"/>
      <c r="BGS1315" s="1"/>
      <c r="BGT1315" s="1"/>
      <c r="BGU1315" s="1"/>
      <c r="BGV1315" s="1"/>
      <c r="BGW1315" s="1"/>
      <c r="BGX1315" s="1"/>
      <c r="BGY1315" s="1"/>
      <c r="BGZ1315" s="1"/>
      <c r="BHA1315" s="1"/>
      <c r="BHB1315" s="1"/>
      <c r="BHC1315" s="1"/>
      <c r="BHD1315" s="1"/>
      <c r="BHE1315" s="1"/>
      <c r="BHF1315" s="1"/>
      <c r="BHG1315" s="1"/>
      <c r="BHH1315" s="1"/>
      <c r="BHI1315" s="1"/>
      <c r="BHJ1315" s="1"/>
      <c r="BHK1315" s="1"/>
      <c r="BHL1315" s="1"/>
      <c r="BHM1315" s="1"/>
      <c r="BHN1315" s="1"/>
      <c r="BHO1315" s="1"/>
      <c r="BHP1315" s="1"/>
      <c r="BHQ1315" s="1"/>
      <c r="BHR1315" s="1"/>
      <c r="BHS1315" s="1"/>
      <c r="BHT1315" s="1"/>
      <c r="BHU1315" s="1"/>
      <c r="BHV1315" s="1"/>
      <c r="BHW1315" s="1"/>
      <c r="BHX1315" s="1"/>
      <c r="BHY1315" s="1"/>
      <c r="BHZ1315" s="1"/>
      <c r="BIA1315" s="1"/>
      <c r="BIB1315" s="1"/>
      <c r="BIC1315" s="1"/>
      <c r="BID1315" s="1"/>
      <c r="BIE1315" s="1"/>
      <c r="BIF1315" s="1"/>
      <c r="BIG1315" s="1"/>
      <c r="BIH1315" s="1"/>
      <c r="BII1315" s="1"/>
      <c r="BIJ1315" s="1"/>
      <c r="BIK1315" s="1"/>
      <c r="BIL1315" s="1"/>
      <c r="BIM1315" s="1"/>
      <c r="BIN1315" s="1"/>
      <c r="BIO1315" s="1"/>
      <c r="BIP1315" s="1"/>
      <c r="BIQ1315" s="1"/>
      <c r="BIR1315" s="1"/>
      <c r="BIS1315" s="1"/>
      <c r="BIT1315" s="1"/>
      <c r="BIU1315" s="1"/>
      <c r="BIV1315" s="1"/>
      <c r="BIW1315" s="1"/>
      <c r="BIX1315" s="1"/>
      <c r="BIY1315" s="1"/>
      <c r="BIZ1315" s="1"/>
      <c r="BJA1315" s="1"/>
      <c r="BJB1315" s="1"/>
      <c r="BJC1315" s="1"/>
      <c r="BJD1315" s="1"/>
      <c r="BJE1315" s="1"/>
      <c r="BJF1315" s="1"/>
      <c r="BJG1315" s="1"/>
      <c r="BJH1315" s="1"/>
      <c r="BJI1315" s="1"/>
      <c r="BJJ1315" s="1"/>
      <c r="BJK1315" s="1"/>
      <c r="BJL1315" s="1"/>
      <c r="BJM1315" s="1"/>
      <c r="BJN1315" s="1"/>
      <c r="BJO1315" s="1"/>
      <c r="BJP1315" s="1"/>
      <c r="BJQ1315" s="1"/>
      <c r="BJR1315" s="1"/>
      <c r="BJS1315" s="1"/>
      <c r="BJT1315" s="1"/>
      <c r="BJU1315" s="1"/>
      <c r="BJV1315" s="1"/>
      <c r="BJW1315" s="1"/>
      <c r="BJX1315" s="1"/>
      <c r="BJY1315" s="1"/>
      <c r="BJZ1315" s="1"/>
      <c r="BKA1315" s="1"/>
      <c r="BKB1315" s="1"/>
      <c r="BKC1315" s="1"/>
      <c r="BKD1315" s="1"/>
      <c r="BKE1315" s="1"/>
      <c r="BKF1315" s="1"/>
      <c r="BKG1315" s="1"/>
      <c r="BKH1315" s="1"/>
      <c r="BKI1315" s="1"/>
      <c r="BKJ1315" s="1"/>
      <c r="BKK1315" s="1"/>
      <c r="BKL1315" s="1"/>
      <c r="BKM1315" s="1"/>
      <c r="BKN1315" s="1"/>
      <c r="BKO1315" s="1"/>
      <c r="BKP1315" s="1"/>
      <c r="BKQ1315" s="1"/>
      <c r="BKR1315" s="1"/>
      <c r="BKS1315" s="1"/>
      <c r="BKT1315" s="1"/>
      <c r="BKU1315" s="1"/>
      <c r="BKV1315" s="1"/>
      <c r="BKW1315" s="1"/>
      <c r="BKX1315" s="1"/>
      <c r="BKY1315" s="1"/>
      <c r="BKZ1315" s="1"/>
      <c r="BLA1315" s="1"/>
      <c r="BLB1315" s="1"/>
      <c r="BLC1315" s="1"/>
      <c r="BLD1315" s="1"/>
      <c r="BLE1315" s="1"/>
      <c r="BLF1315" s="1"/>
      <c r="BLG1315" s="1"/>
      <c r="BLH1315" s="1"/>
      <c r="BLI1315" s="1"/>
      <c r="BLJ1315" s="1"/>
      <c r="BLK1315" s="1"/>
      <c r="BLL1315" s="1"/>
      <c r="BLM1315" s="1"/>
      <c r="BLN1315" s="1"/>
      <c r="BLO1315" s="1"/>
      <c r="BLP1315" s="1"/>
      <c r="BLQ1315" s="1"/>
      <c r="BLR1315" s="1"/>
      <c r="BLS1315" s="1"/>
      <c r="BLT1315" s="1"/>
      <c r="BLU1315" s="1"/>
      <c r="BLV1315" s="1"/>
      <c r="BLW1315" s="1"/>
      <c r="BLX1315" s="1"/>
      <c r="BLY1315" s="1"/>
      <c r="BLZ1315" s="1"/>
      <c r="BMA1315" s="1"/>
      <c r="BMB1315" s="1"/>
      <c r="BMC1315" s="1"/>
      <c r="BMD1315" s="1"/>
      <c r="BME1315" s="1"/>
      <c r="BMF1315" s="1"/>
      <c r="BMG1315" s="1"/>
      <c r="BMH1315" s="1"/>
      <c r="BMI1315" s="1"/>
      <c r="BMJ1315" s="1"/>
      <c r="BMK1315" s="1"/>
      <c r="BML1315" s="1"/>
      <c r="BMM1315" s="1"/>
      <c r="BMN1315" s="1"/>
      <c r="BMO1315" s="1"/>
      <c r="BMP1315" s="1"/>
      <c r="BMQ1315" s="1"/>
      <c r="BMR1315" s="1"/>
      <c r="BMS1315" s="1"/>
      <c r="BMT1315" s="1"/>
      <c r="BMU1315" s="1"/>
      <c r="BMV1315" s="1"/>
      <c r="BMW1315" s="1"/>
      <c r="BMX1315" s="1"/>
      <c r="BMY1315" s="1"/>
      <c r="BMZ1315" s="1"/>
      <c r="BNA1315" s="1"/>
      <c r="BNB1315" s="1"/>
      <c r="BNC1315" s="1"/>
      <c r="BND1315" s="1"/>
      <c r="BNE1315" s="1"/>
      <c r="BNF1315" s="1"/>
      <c r="BNG1315" s="1"/>
      <c r="BNH1315" s="1"/>
      <c r="BNI1315" s="1"/>
      <c r="BNJ1315" s="1"/>
      <c r="BNK1315" s="1"/>
      <c r="BNL1315" s="1"/>
      <c r="BNM1315" s="1"/>
      <c r="BNN1315" s="1"/>
      <c r="BNO1315" s="1"/>
      <c r="BNP1315" s="1"/>
      <c r="BNQ1315" s="1"/>
      <c r="BNR1315" s="1"/>
      <c r="BNS1315" s="1"/>
      <c r="BNT1315" s="1"/>
      <c r="BNU1315" s="1"/>
      <c r="BNV1315" s="1"/>
      <c r="BNW1315" s="1"/>
      <c r="BNX1315" s="1"/>
      <c r="BNY1315" s="1"/>
      <c r="BNZ1315" s="1"/>
      <c r="BOA1315" s="1"/>
      <c r="BOB1315" s="1"/>
      <c r="BOC1315" s="1"/>
      <c r="BOD1315" s="1"/>
      <c r="BOE1315" s="1"/>
      <c r="BOF1315" s="1"/>
      <c r="BOG1315" s="1"/>
      <c r="BOH1315" s="1"/>
      <c r="BOI1315" s="1"/>
      <c r="BOJ1315" s="1"/>
      <c r="BOK1315" s="1"/>
      <c r="BOL1315" s="1"/>
      <c r="BOM1315" s="1"/>
      <c r="BON1315" s="1"/>
      <c r="BOO1315" s="1"/>
      <c r="BOP1315" s="1"/>
      <c r="BOQ1315" s="1"/>
      <c r="BOR1315" s="1"/>
      <c r="BOS1315" s="1"/>
      <c r="BOT1315" s="1"/>
      <c r="BOU1315" s="1"/>
      <c r="BOV1315" s="1"/>
      <c r="BOW1315" s="1"/>
      <c r="BOX1315" s="1"/>
      <c r="BOY1315" s="1"/>
      <c r="BOZ1315" s="1"/>
      <c r="BPA1315" s="1"/>
      <c r="BPB1315" s="1"/>
      <c r="BPC1315" s="1"/>
      <c r="BPD1315" s="1"/>
      <c r="BPE1315" s="1"/>
      <c r="BPF1315" s="1"/>
      <c r="BPG1315" s="1"/>
      <c r="BPH1315" s="1"/>
      <c r="BPI1315" s="1"/>
      <c r="BPJ1315" s="1"/>
      <c r="BPK1315" s="1"/>
      <c r="BPL1315" s="1"/>
      <c r="BPM1315" s="1"/>
      <c r="BPN1315" s="1"/>
      <c r="BPO1315" s="1"/>
      <c r="BPP1315" s="1"/>
      <c r="BPQ1315" s="1"/>
      <c r="BPR1315" s="1"/>
      <c r="BPS1315" s="1"/>
      <c r="BPT1315" s="1"/>
      <c r="BPU1315" s="1"/>
      <c r="BPV1315" s="1"/>
      <c r="BPW1315" s="1"/>
      <c r="BPX1315" s="1"/>
      <c r="BPY1315" s="1"/>
      <c r="BPZ1315" s="1"/>
      <c r="BQA1315" s="1"/>
      <c r="BQB1315" s="1"/>
      <c r="BQC1315" s="1"/>
      <c r="BQD1315" s="1"/>
      <c r="BQE1315" s="1"/>
      <c r="BQF1315" s="1"/>
      <c r="BQG1315" s="1"/>
      <c r="BQH1315" s="1"/>
      <c r="BQI1315" s="1"/>
      <c r="BQJ1315" s="1"/>
      <c r="BQK1315" s="1"/>
      <c r="BQL1315" s="1"/>
      <c r="BQM1315" s="1"/>
      <c r="BQN1315" s="1"/>
      <c r="BQO1315" s="1"/>
      <c r="BQP1315" s="1"/>
      <c r="BQQ1315" s="1"/>
      <c r="BQR1315" s="1"/>
      <c r="BQS1315" s="1"/>
      <c r="BQT1315" s="1"/>
      <c r="BQU1315" s="1"/>
      <c r="BQV1315" s="1"/>
      <c r="BQW1315" s="1"/>
      <c r="BQX1315" s="1"/>
      <c r="BQY1315" s="1"/>
      <c r="BQZ1315" s="1"/>
      <c r="BRA1315" s="1"/>
      <c r="BRB1315" s="1"/>
      <c r="BRC1315" s="1"/>
      <c r="BRD1315" s="1"/>
      <c r="BRE1315" s="1"/>
      <c r="BRF1315" s="1"/>
      <c r="BRG1315" s="1"/>
      <c r="BRH1315" s="1"/>
      <c r="BRI1315" s="1"/>
      <c r="BRJ1315" s="1"/>
      <c r="BRK1315" s="1"/>
      <c r="BRL1315" s="1"/>
      <c r="BRM1315" s="1"/>
      <c r="BRN1315" s="1"/>
      <c r="BRO1315" s="1"/>
      <c r="BRP1315" s="1"/>
      <c r="BRQ1315" s="1"/>
      <c r="BRR1315" s="1"/>
      <c r="BRS1315" s="1"/>
      <c r="BRT1315" s="1"/>
      <c r="BRU1315" s="1"/>
      <c r="BRV1315" s="1"/>
      <c r="BRW1315" s="1"/>
      <c r="BRX1315" s="1"/>
      <c r="BRY1315" s="1"/>
      <c r="BRZ1315" s="1"/>
      <c r="BSA1315" s="1"/>
      <c r="BSB1315" s="1"/>
      <c r="BSC1315" s="1"/>
      <c r="BSD1315" s="1"/>
      <c r="BSE1315" s="1"/>
      <c r="BSF1315" s="1"/>
      <c r="BSG1315" s="1"/>
      <c r="BSH1315" s="1"/>
      <c r="BSI1315" s="1"/>
      <c r="BSJ1315" s="1"/>
      <c r="BSK1315" s="1"/>
      <c r="BSL1315" s="1"/>
      <c r="BSM1315" s="1"/>
      <c r="BSN1315" s="1"/>
      <c r="BSO1315" s="1"/>
      <c r="BSP1315" s="1"/>
      <c r="BSQ1315" s="1"/>
      <c r="BSR1315" s="1"/>
      <c r="BSS1315" s="1"/>
      <c r="BST1315" s="1"/>
      <c r="BSU1315" s="1"/>
      <c r="BSV1315" s="1"/>
      <c r="BSW1315" s="1"/>
      <c r="BSX1315" s="1"/>
      <c r="BSY1315" s="1"/>
      <c r="BSZ1315" s="1"/>
      <c r="BTA1315" s="1"/>
      <c r="BTB1315" s="1"/>
      <c r="BTC1315" s="1"/>
      <c r="BTD1315" s="1"/>
      <c r="BTE1315" s="1"/>
      <c r="BTF1315" s="1"/>
      <c r="BTG1315" s="1"/>
      <c r="BTH1315" s="1"/>
      <c r="BTI1315" s="1"/>
      <c r="BTJ1315" s="1"/>
      <c r="BTK1315" s="1"/>
      <c r="BTL1315" s="1"/>
      <c r="BTM1315" s="1"/>
      <c r="BTN1315" s="1"/>
      <c r="BTO1315" s="1"/>
      <c r="BTP1315" s="1"/>
      <c r="BTQ1315" s="1"/>
      <c r="BTR1315" s="1"/>
      <c r="BTS1315" s="1"/>
      <c r="BTT1315" s="1"/>
      <c r="BTU1315" s="1"/>
      <c r="BTV1315" s="1"/>
      <c r="BTW1315" s="1"/>
      <c r="BTX1315" s="1"/>
      <c r="BTY1315" s="1"/>
      <c r="BTZ1315" s="1"/>
      <c r="BUA1315" s="1"/>
      <c r="BUB1315" s="1"/>
      <c r="BUC1315" s="1"/>
      <c r="BUD1315" s="1"/>
      <c r="BUE1315" s="1"/>
      <c r="BUF1315" s="1"/>
      <c r="BUG1315" s="1"/>
      <c r="BUH1315" s="1"/>
      <c r="BUI1315" s="1"/>
      <c r="BUJ1315" s="1"/>
      <c r="BUK1315" s="1"/>
      <c r="BUL1315" s="1"/>
      <c r="BUM1315" s="1"/>
      <c r="BUN1315" s="1"/>
      <c r="BUO1315" s="1"/>
      <c r="BUP1315" s="1"/>
      <c r="BUQ1315" s="1"/>
      <c r="BUR1315" s="1"/>
      <c r="BUS1315" s="1"/>
      <c r="BUT1315" s="1"/>
      <c r="BUU1315" s="1"/>
      <c r="BUV1315" s="1"/>
      <c r="BUW1315" s="1"/>
      <c r="BUX1315" s="1"/>
      <c r="BUY1315" s="1"/>
      <c r="BUZ1315" s="1"/>
      <c r="BVA1315" s="1"/>
      <c r="BVB1315" s="1"/>
      <c r="BVC1315" s="1"/>
      <c r="BVD1315" s="1"/>
      <c r="BVE1315" s="1"/>
      <c r="BVF1315" s="1"/>
      <c r="BVG1315" s="1"/>
      <c r="BVH1315" s="1"/>
      <c r="BVI1315" s="1"/>
      <c r="BVJ1315" s="1"/>
      <c r="BVK1315" s="1"/>
      <c r="BVL1315" s="1"/>
      <c r="BVM1315" s="1"/>
      <c r="BVN1315" s="1"/>
      <c r="BVO1315" s="1"/>
      <c r="BVP1315" s="1"/>
      <c r="BVQ1315" s="1"/>
      <c r="BVR1315" s="1"/>
      <c r="BVS1315" s="1"/>
      <c r="BVT1315" s="1"/>
      <c r="BVU1315" s="1"/>
      <c r="BVV1315" s="1"/>
      <c r="BVW1315" s="1"/>
      <c r="BVX1315" s="1"/>
      <c r="BVY1315" s="1"/>
      <c r="BVZ1315" s="1"/>
      <c r="BWA1315" s="1"/>
      <c r="BWB1315" s="1"/>
      <c r="BWC1315" s="1"/>
      <c r="BWD1315" s="1"/>
      <c r="BWE1315" s="1"/>
      <c r="BWF1315" s="1"/>
      <c r="BWG1315" s="1"/>
      <c r="BWH1315" s="1"/>
      <c r="BWI1315" s="1"/>
      <c r="BWJ1315" s="1"/>
      <c r="BWK1315" s="1"/>
      <c r="BWL1315" s="1"/>
      <c r="BWM1315" s="1"/>
      <c r="BWN1315" s="1"/>
      <c r="BWO1315" s="1"/>
      <c r="BWP1315" s="1"/>
      <c r="BWQ1315" s="1"/>
      <c r="BWR1315" s="1"/>
      <c r="BWS1315" s="1"/>
      <c r="BWT1315" s="1"/>
      <c r="BWU1315" s="1"/>
      <c r="BWV1315" s="1"/>
      <c r="BWW1315" s="1"/>
      <c r="BWX1315" s="1"/>
      <c r="BWY1315" s="1"/>
      <c r="BWZ1315" s="1"/>
      <c r="BXA1315" s="1"/>
      <c r="BXB1315" s="1"/>
      <c r="BXC1315" s="1"/>
      <c r="BXD1315" s="1"/>
      <c r="BXE1315" s="1"/>
      <c r="BXF1315" s="1"/>
      <c r="BXG1315" s="1"/>
      <c r="BXH1315" s="1"/>
      <c r="BXI1315" s="1"/>
      <c r="BXJ1315" s="1"/>
      <c r="BXK1315" s="1"/>
      <c r="BXL1315" s="1"/>
      <c r="BXM1315" s="1"/>
      <c r="BXN1315" s="1"/>
      <c r="BXO1315" s="1"/>
      <c r="BXP1315" s="1"/>
      <c r="BXQ1315" s="1"/>
      <c r="BXR1315" s="1"/>
      <c r="BXS1315" s="1"/>
      <c r="BXT1315" s="1"/>
      <c r="BXU1315" s="1"/>
      <c r="BXV1315" s="1"/>
      <c r="BXW1315" s="1"/>
      <c r="BXX1315" s="1"/>
      <c r="BXY1315" s="1"/>
      <c r="BXZ1315" s="1"/>
      <c r="BYA1315" s="1"/>
      <c r="BYB1315" s="1"/>
      <c r="BYC1315" s="1"/>
      <c r="BYD1315" s="1"/>
      <c r="BYE1315" s="1"/>
      <c r="BYF1315" s="1"/>
      <c r="BYG1315" s="1"/>
      <c r="BYH1315" s="1"/>
      <c r="BYI1315" s="1"/>
      <c r="BYJ1315" s="1"/>
      <c r="BYK1315" s="1"/>
      <c r="BYL1315" s="1"/>
      <c r="BYM1315" s="1"/>
      <c r="BYN1315" s="1"/>
      <c r="BYO1315" s="1"/>
      <c r="BYP1315" s="1"/>
      <c r="BYQ1315" s="1"/>
      <c r="BYR1315" s="1"/>
      <c r="BYS1315" s="1"/>
      <c r="BYT1315" s="1"/>
      <c r="BYU1315" s="1"/>
      <c r="BYV1315" s="1"/>
      <c r="BYW1315" s="1"/>
      <c r="BYX1315" s="1"/>
      <c r="BYY1315" s="1"/>
      <c r="BYZ1315" s="1"/>
      <c r="BZA1315" s="1"/>
      <c r="BZB1315" s="1"/>
      <c r="BZC1315" s="1"/>
      <c r="BZD1315" s="1"/>
      <c r="BZE1315" s="1"/>
      <c r="BZF1315" s="1"/>
      <c r="BZG1315" s="1"/>
      <c r="BZH1315" s="1"/>
      <c r="BZI1315" s="1"/>
      <c r="BZJ1315" s="1"/>
      <c r="BZK1315" s="1"/>
      <c r="BZL1315" s="1"/>
      <c r="BZM1315" s="1"/>
      <c r="BZN1315" s="1"/>
      <c r="BZO1315" s="1"/>
      <c r="BZP1315" s="1"/>
      <c r="BZQ1315" s="1"/>
      <c r="BZR1315" s="1"/>
      <c r="BZS1315" s="1"/>
      <c r="BZT1315" s="1"/>
      <c r="BZU1315" s="1"/>
      <c r="BZV1315" s="1"/>
      <c r="BZW1315" s="1"/>
      <c r="BZX1315" s="1"/>
      <c r="BZY1315" s="1"/>
      <c r="BZZ1315" s="1"/>
      <c r="CAA1315" s="1"/>
      <c r="CAB1315" s="1"/>
      <c r="CAC1315" s="1"/>
      <c r="CAD1315" s="1"/>
      <c r="CAE1315" s="1"/>
      <c r="CAF1315" s="1"/>
      <c r="CAG1315" s="1"/>
      <c r="CAH1315" s="1"/>
      <c r="CAI1315" s="1"/>
      <c r="CAJ1315" s="1"/>
      <c r="CAK1315" s="1"/>
      <c r="CAL1315" s="1"/>
      <c r="CAM1315" s="1"/>
      <c r="CAN1315" s="1"/>
      <c r="CAO1315" s="1"/>
      <c r="CAP1315" s="1"/>
      <c r="CAQ1315" s="1"/>
      <c r="CAR1315" s="1"/>
      <c r="CAS1315" s="1"/>
      <c r="CAT1315" s="1"/>
      <c r="CAU1315" s="1"/>
      <c r="CAV1315" s="1"/>
      <c r="CAW1315" s="1"/>
      <c r="CAX1315" s="1"/>
      <c r="CAY1315" s="1"/>
      <c r="CAZ1315" s="1"/>
      <c r="CBA1315" s="1"/>
      <c r="CBB1315" s="1"/>
      <c r="CBC1315" s="1"/>
      <c r="CBD1315" s="1"/>
      <c r="CBE1315" s="1"/>
      <c r="CBF1315" s="1"/>
      <c r="CBG1315" s="1"/>
      <c r="CBH1315" s="1"/>
      <c r="CBI1315" s="1"/>
      <c r="CBJ1315" s="1"/>
      <c r="CBK1315" s="1"/>
      <c r="CBL1315" s="1"/>
      <c r="CBM1315" s="1"/>
      <c r="CBN1315" s="1"/>
      <c r="CBO1315" s="1"/>
      <c r="CBP1315" s="1"/>
      <c r="CBQ1315" s="1"/>
      <c r="CBR1315" s="1"/>
      <c r="CBS1315" s="1"/>
      <c r="CBT1315" s="1"/>
      <c r="CBU1315" s="1"/>
      <c r="CBV1315" s="1"/>
      <c r="CBW1315" s="1"/>
      <c r="CBX1315" s="1"/>
      <c r="CBY1315" s="1"/>
      <c r="CBZ1315" s="1"/>
      <c r="CCA1315" s="1"/>
      <c r="CCB1315" s="1"/>
      <c r="CCC1315" s="1"/>
      <c r="CCD1315" s="1"/>
      <c r="CCE1315" s="1"/>
      <c r="CCF1315" s="1"/>
      <c r="CCG1315" s="1"/>
      <c r="CCH1315" s="1"/>
      <c r="CCI1315" s="1"/>
      <c r="CCJ1315" s="1"/>
      <c r="CCK1315" s="1"/>
      <c r="CCL1315" s="1"/>
      <c r="CCM1315" s="1"/>
      <c r="CCN1315" s="1"/>
      <c r="CCO1315" s="1"/>
      <c r="CCP1315" s="1"/>
      <c r="CCQ1315" s="1"/>
      <c r="CCR1315" s="1"/>
      <c r="CCS1315" s="1"/>
      <c r="CCT1315" s="1"/>
      <c r="CCU1315" s="1"/>
      <c r="CCV1315" s="1"/>
      <c r="CCW1315" s="1"/>
      <c r="CCX1315" s="1"/>
      <c r="CCY1315" s="1"/>
      <c r="CCZ1315" s="1"/>
      <c r="CDA1315" s="1"/>
      <c r="CDB1315" s="1"/>
      <c r="CDC1315" s="1"/>
      <c r="CDD1315" s="1"/>
      <c r="CDE1315" s="1"/>
      <c r="CDF1315" s="1"/>
      <c r="CDG1315" s="1"/>
      <c r="CDH1315" s="1"/>
      <c r="CDI1315" s="1"/>
      <c r="CDJ1315" s="1"/>
      <c r="CDK1315" s="1"/>
      <c r="CDL1315" s="1"/>
      <c r="CDM1315" s="1"/>
      <c r="CDN1315" s="1"/>
      <c r="CDO1315" s="1"/>
      <c r="CDP1315" s="1"/>
      <c r="CDQ1315" s="1"/>
      <c r="CDR1315" s="1"/>
      <c r="CDS1315" s="1"/>
      <c r="CDT1315" s="1"/>
      <c r="CDU1315" s="1"/>
      <c r="CDV1315" s="1"/>
      <c r="CDW1315" s="1"/>
      <c r="CDX1315" s="1"/>
      <c r="CDY1315" s="1"/>
      <c r="CDZ1315" s="1"/>
      <c r="CEA1315" s="1"/>
      <c r="CEB1315" s="1"/>
      <c r="CEC1315" s="1"/>
      <c r="CED1315" s="1"/>
      <c r="CEE1315" s="1"/>
      <c r="CEF1315" s="1"/>
      <c r="CEG1315" s="1"/>
      <c r="CEH1315" s="1"/>
      <c r="CEI1315" s="1"/>
      <c r="CEJ1315" s="1"/>
      <c r="CEK1315" s="1"/>
      <c r="CEL1315" s="1"/>
      <c r="CEM1315" s="1"/>
      <c r="CEN1315" s="1"/>
      <c r="CEO1315" s="1"/>
      <c r="CEP1315" s="1"/>
      <c r="CEQ1315" s="1"/>
      <c r="CER1315" s="1"/>
      <c r="CES1315" s="1"/>
      <c r="CET1315" s="1"/>
      <c r="CEU1315" s="1"/>
      <c r="CEV1315" s="1"/>
      <c r="CEW1315" s="1"/>
      <c r="CEX1315" s="1"/>
      <c r="CEY1315" s="1"/>
      <c r="CEZ1315" s="1"/>
      <c r="CFA1315" s="1"/>
      <c r="CFB1315" s="1"/>
      <c r="CFC1315" s="1"/>
      <c r="CFD1315" s="1"/>
      <c r="CFE1315" s="1"/>
      <c r="CFF1315" s="1"/>
      <c r="CFG1315" s="1"/>
      <c r="CFH1315" s="1"/>
      <c r="CFI1315" s="1"/>
      <c r="CFJ1315" s="1"/>
      <c r="CFK1315" s="1"/>
      <c r="CFL1315" s="1"/>
      <c r="CFM1315" s="1"/>
      <c r="CFN1315" s="1"/>
      <c r="CFO1315" s="1"/>
      <c r="CFP1315" s="1"/>
      <c r="CFQ1315" s="1"/>
      <c r="CFR1315" s="1"/>
      <c r="CFS1315" s="1"/>
      <c r="CFT1315" s="1"/>
      <c r="CFU1315" s="1"/>
      <c r="CFV1315" s="1"/>
      <c r="CFW1315" s="1"/>
      <c r="CFX1315" s="1"/>
      <c r="CFY1315" s="1"/>
      <c r="CFZ1315" s="1"/>
      <c r="CGA1315" s="1"/>
      <c r="CGB1315" s="1"/>
      <c r="CGC1315" s="1"/>
      <c r="CGD1315" s="1"/>
      <c r="CGE1315" s="1"/>
      <c r="CGF1315" s="1"/>
      <c r="CGG1315" s="1"/>
      <c r="CGH1315" s="1"/>
      <c r="CGI1315" s="1"/>
      <c r="CGJ1315" s="1"/>
      <c r="CGK1315" s="1"/>
      <c r="CGL1315" s="1"/>
      <c r="CGM1315" s="1"/>
      <c r="CGN1315" s="1"/>
      <c r="CGO1315" s="1"/>
      <c r="CGP1315" s="1"/>
      <c r="CGQ1315" s="1"/>
      <c r="CGR1315" s="1"/>
      <c r="CGS1315" s="1"/>
      <c r="CGT1315" s="1"/>
      <c r="CGU1315" s="1"/>
      <c r="CGV1315" s="1"/>
      <c r="CGW1315" s="1"/>
      <c r="CGX1315" s="1"/>
      <c r="CGY1315" s="1"/>
      <c r="CGZ1315" s="1"/>
      <c r="CHA1315" s="1"/>
      <c r="CHB1315" s="1"/>
      <c r="CHC1315" s="1"/>
      <c r="CHD1315" s="1"/>
      <c r="CHE1315" s="1"/>
      <c r="CHF1315" s="1"/>
      <c r="CHG1315" s="1"/>
      <c r="CHH1315" s="1"/>
      <c r="CHI1315" s="1"/>
      <c r="CHJ1315" s="1"/>
      <c r="CHK1315" s="1"/>
      <c r="CHL1315" s="1"/>
      <c r="CHM1315" s="1"/>
      <c r="CHN1315" s="1"/>
      <c r="CHO1315" s="1"/>
      <c r="CHP1315" s="1"/>
      <c r="CHQ1315" s="1"/>
      <c r="CHR1315" s="1"/>
      <c r="CHS1315" s="1"/>
      <c r="CHT1315" s="1"/>
      <c r="CHU1315" s="1"/>
      <c r="CHV1315" s="1"/>
      <c r="CHW1315" s="1"/>
      <c r="CHX1315" s="1"/>
      <c r="CHY1315" s="1"/>
      <c r="CHZ1315" s="1"/>
      <c r="CIA1315" s="1"/>
      <c r="CIB1315" s="1"/>
      <c r="CIC1315" s="1"/>
      <c r="CID1315" s="1"/>
      <c r="CIE1315" s="1"/>
      <c r="CIF1315" s="1"/>
      <c r="CIG1315" s="1"/>
      <c r="CIH1315" s="1"/>
      <c r="CII1315" s="1"/>
      <c r="CIJ1315" s="1"/>
      <c r="CIK1315" s="1"/>
      <c r="CIL1315" s="1"/>
      <c r="CIM1315" s="1"/>
      <c r="CIN1315" s="1"/>
      <c r="CIO1315" s="1"/>
      <c r="CIP1315" s="1"/>
      <c r="CIQ1315" s="1"/>
      <c r="CIR1315" s="1"/>
      <c r="CIS1315" s="1"/>
      <c r="CIT1315" s="1"/>
      <c r="CIU1315" s="1"/>
      <c r="CIV1315" s="1"/>
      <c r="CIW1315" s="1"/>
      <c r="CIX1315" s="1"/>
      <c r="CIY1315" s="1"/>
      <c r="CIZ1315" s="1"/>
      <c r="CJA1315" s="1"/>
      <c r="CJB1315" s="1"/>
      <c r="CJC1315" s="1"/>
      <c r="CJD1315" s="1"/>
      <c r="CJE1315" s="1"/>
      <c r="CJF1315" s="1"/>
      <c r="CJG1315" s="1"/>
      <c r="CJH1315" s="1"/>
      <c r="CJI1315" s="1"/>
      <c r="CJJ1315" s="1"/>
      <c r="CJK1315" s="1"/>
      <c r="CJL1315" s="1"/>
      <c r="CJM1315" s="1"/>
      <c r="CJN1315" s="1"/>
      <c r="CJO1315" s="1"/>
      <c r="CJP1315" s="1"/>
      <c r="CJQ1315" s="1"/>
      <c r="CJR1315" s="1"/>
      <c r="CJS1315" s="1"/>
      <c r="CJT1315" s="1"/>
      <c r="CJU1315" s="1"/>
      <c r="CJV1315" s="1"/>
      <c r="CJW1315" s="1"/>
      <c r="CJX1315" s="1"/>
      <c r="CJY1315" s="1"/>
      <c r="CJZ1315" s="1"/>
      <c r="CKA1315" s="1"/>
      <c r="CKB1315" s="1"/>
      <c r="CKC1315" s="1"/>
      <c r="CKD1315" s="1"/>
      <c r="CKE1315" s="1"/>
      <c r="CKF1315" s="1"/>
      <c r="CKG1315" s="1"/>
      <c r="CKH1315" s="1"/>
      <c r="CKI1315" s="1"/>
      <c r="CKJ1315" s="1"/>
      <c r="CKK1315" s="1"/>
      <c r="CKL1315" s="1"/>
      <c r="CKM1315" s="1"/>
      <c r="CKN1315" s="1"/>
      <c r="CKO1315" s="1"/>
      <c r="CKP1315" s="1"/>
      <c r="CKQ1315" s="1"/>
      <c r="CKR1315" s="1"/>
      <c r="CKS1315" s="1"/>
      <c r="CKT1315" s="1"/>
      <c r="CKU1315" s="1"/>
      <c r="CKV1315" s="1"/>
      <c r="CKW1315" s="1"/>
      <c r="CKX1315" s="1"/>
      <c r="CKY1315" s="1"/>
      <c r="CKZ1315" s="1"/>
      <c r="CLA1315" s="1"/>
      <c r="CLB1315" s="1"/>
      <c r="CLC1315" s="1"/>
      <c r="CLD1315" s="1"/>
      <c r="CLE1315" s="1"/>
      <c r="CLF1315" s="1"/>
      <c r="CLG1315" s="1"/>
      <c r="CLH1315" s="1"/>
      <c r="CLI1315" s="1"/>
      <c r="CLJ1315" s="1"/>
      <c r="CLK1315" s="1"/>
      <c r="CLL1315" s="1"/>
      <c r="CLM1315" s="1"/>
      <c r="CLN1315" s="1"/>
      <c r="CLO1315" s="1"/>
      <c r="CLP1315" s="1"/>
      <c r="CLQ1315" s="1"/>
      <c r="CLR1315" s="1"/>
      <c r="CLS1315" s="1"/>
      <c r="CLT1315" s="1"/>
      <c r="CLU1315" s="1"/>
      <c r="CLV1315" s="1"/>
      <c r="CLW1315" s="1"/>
      <c r="CLX1315" s="1"/>
      <c r="CLY1315" s="1"/>
      <c r="CLZ1315" s="1"/>
      <c r="CMA1315" s="1"/>
      <c r="CMB1315" s="1"/>
      <c r="CMC1315" s="1"/>
      <c r="CMD1315" s="1"/>
      <c r="CME1315" s="1"/>
      <c r="CMF1315" s="1"/>
      <c r="CMG1315" s="1"/>
      <c r="CMH1315" s="1"/>
      <c r="CMI1315" s="1"/>
      <c r="CMJ1315" s="1"/>
      <c r="CMK1315" s="1"/>
      <c r="CML1315" s="1"/>
      <c r="CMM1315" s="1"/>
      <c r="CMN1315" s="1"/>
      <c r="CMO1315" s="1"/>
      <c r="CMP1315" s="1"/>
      <c r="CMQ1315" s="1"/>
      <c r="CMR1315" s="1"/>
      <c r="CMS1315" s="1"/>
      <c r="CMT1315" s="1"/>
      <c r="CMU1315" s="1"/>
      <c r="CMV1315" s="1"/>
      <c r="CMW1315" s="1"/>
      <c r="CMX1315" s="1"/>
      <c r="CMY1315" s="1"/>
      <c r="CMZ1315" s="1"/>
      <c r="CNA1315" s="1"/>
      <c r="CNB1315" s="1"/>
      <c r="CNC1315" s="1"/>
      <c r="CND1315" s="1"/>
      <c r="CNE1315" s="1"/>
      <c r="CNF1315" s="1"/>
      <c r="CNG1315" s="1"/>
      <c r="CNH1315" s="1"/>
      <c r="CNI1315" s="1"/>
      <c r="CNJ1315" s="1"/>
      <c r="CNK1315" s="1"/>
      <c r="CNL1315" s="1"/>
      <c r="CNM1315" s="1"/>
      <c r="CNN1315" s="1"/>
      <c r="CNO1315" s="1"/>
      <c r="CNP1315" s="1"/>
      <c r="CNQ1315" s="1"/>
      <c r="CNR1315" s="1"/>
      <c r="CNS1315" s="1"/>
      <c r="CNT1315" s="1"/>
      <c r="CNU1315" s="1"/>
      <c r="CNV1315" s="1"/>
      <c r="CNW1315" s="1"/>
      <c r="CNX1315" s="1"/>
      <c r="CNY1315" s="1"/>
      <c r="CNZ1315" s="1"/>
      <c r="COA1315" s="1"/>
      <c r="COB1315" s="1"/>
      <c r="COC1315" s="1"/>
      <c r="COD1315" s="1"/>
      <c r="COE1315" s="1"/>
      <c r="COF1315" s="1"/>
      <c r="COG1315" s="1"/>
      <c r="COH1315" s="1"/>
      <c r="COI1315" s="1"/>
      <c r="COJ1315" s="1"/>
      <c r="COK1315" s="1"/>
      <c r="COL1315" s="1"/>
      <c r="COM1315" s="1"/>
      <c r="CON1315" s="1"/>
      <c r="COO1315" s="1"/>
      <c r="COP1315" s="1"/>
      <c r="COQ1315" s="1"/>
      <c r="COR1315" s="1"/>
      <c r="COS1315" s="1"/>
      <c r="COT1315" s="1"/>
      <c r="COU1315" s="1"/>
      <c r="COV1315" s="1"/>
      <c r="COW1315" s="1"/>
      <c r="COX1315" s="1"/>
      <c r="COY1315" s="1"/>
      <c r="COZ1315" s="1"/>
      <c r="CPA1315" s="1"/>
      <c r="CPB1315" s="1"/>
      <c r="CPC1315" s="1"/>
      <c r="CPD1315" s="1"/>
      <c r="CPE1315" s="1"/>
      <c r="CPF1315" s="1"/>
      <c r="CPG1315" s="1"/>
      <c r="CPH1315" s="1"/>
      <c r="CPI1315" s="1"/>
      <c r="CPJ1315" s="1"/>
      <c r="CPK1315" s="1"/>
      <c r="CPL1315" s="1"/>
      <c r="CPM1315" s="1"/>
      <c r="CPN1315" s="1"/>
      <c r="CPO1315" s="1"/>
      <c r="CPP1315" s="1"/>
      <c r="CPQ1315" s="1"/>
      <c r="CPR1315" s="1"/>
      <c r="CPS1315" s="1"/>
      <c r="CPT1315" s="1"/>
      <c r="CPU1315" s="1"/>
      <c r="CPV1315" s="1"/>
      <c r="CPW1315" s="1"/>
      <c r="CPX1315" s="1"/>
      <c r="CPY1315" s="1"/>
      <c r="CPZ1315" s="1"/>
      <c r="CQA1315" s="1"/>
      <c r="CQB1315" s="1"/>
      <c r="CQC1315" s="1"/>
      <c r="CQD1315" s="1"/>
      <c r="CQE1315" s="1"/>
      <c r="CQF1315" s="1"/>
      <c r="CQG1315" s="1"/>
      <c r="CQH1315" s="1"/>
      <c r="CQI1315" s="1"/>
      <c r="CQJ1315" s="1"/>
      <c r="CQK1315" s="1"/>
      <c r="CQL1315" s="1"/>
      <c r="CQM1315" s="1"/>
      <c r="CQN1315" s="1"/>
      <c r="CQO1315" s="1"/>
      <c r="CQP1315" s="1"/>
      <c r="CQQ1315" s="1"/>
      <c r="CQR1315" s="1"/>
      <c r="CQS1315" s="1"/>
      <c r="CQT1315" s="1"/>
      <c r="CQU1315" s="1"/>
      <c r="CQV1315" s="1"/>
      <c r="CQW1315" s="1"/>
      <c r="CQX1315" s="1"/>
      <c r="CQY1315" s="1"/>
      <c r="CQZ1315" s="1"/>
      <c r="CRA1315" s="1"/>
      <c r="CRB1315" s="1"/>
      <c r="CRC1315" s="1"/>
      <c r="CRD1315" s="1"/>
      <c r="CRE1315" s="1"/>
      <c r="CRF1315" s="1"/>
      <c r="CRG1315" s="1"/>
      <c r="CRH1315" s="1"/>
      <c r="CRI1315" s="1"/>
      <c r="CRJ1315" s="1"/>
      <c r="CRK1315" s="1"/>
      <c r="CRL1315" s="1"/>
      <c r="CRM1315" s="1"/>
      <c r="CRN1315" s="1"/>
      <c r="CRO1315" s="1"/>
      <c r="CRP1315" s="1"/>
      <c r="CRQ1315" s="1"/>
      <c r="CRR1315" s="1"/>
      <c r="CRS1315" s="1"/>
      <c r="CRT1315" s="1"/>
      <c r="CRU1315" s="1"/>
      <c r="CRV1315" s="1"/>
      <c r="CRW1315" s="1"/>
      <c r="CRX1315" s="1"/>
      <c r="CRY1315" s="1"/>
      <c r="CRZ1315" s="1"/>
      <c r="CSA1315" s="1"/>
      <c r="CSB1315" s="1"/>
      <c r="CSC1315" s="1"/>
      <c r="CSD1315" s="1"/>
      <c r="CSE1315" s="1"/>
      <c r="CSF1315" s="1"/>
      <c r="CSG1315" s="1"/>
      <c r="CSH1315" s="1"/>
      <c r="CSI1315" s="1"/>
      <c r="CSJ1315" s="1"/>
      <c r="CSK1315" s="1"/>
      <c r="CSL1315" s="1"/>
      <c r="CSM1315" s="1"/>
      <c r="CSN1315" s="1"/>
      <c r="CSO1315" s="1"/>
      <c r="CSP1315" s="1"/>
      <c r="CSQ1315" s="1"/>
      <c r="CSR1315" s="1"/>
      <c r="CSS1315" s="1"/>
      <c r="CST1315" s="1"/>
      <c r="CSU1315" s="1"/>
      <c r="CSV1315" s="1"/>
      <c r="CSW1315" s="1"/>
      <c r="CSX1315" s="1"/>
      <c r="CSY1315" s="1"/>
      <c r="CSZ1315" s="1"/>
      <c r="CTA1315" s="1"/>
      <c r="CTB1315" s="1"/>
      <c r="CTC1315" s="1"/>
      <c r="CTD1315" s="1"/>
      <c r="CTE1315" s="1"/>
      <c r="CTF1315" s="1"/>
      <c r="CTG1315" s="1"/>
      <c r="CTH1315" s="1"/>
      <c r="CTI1315" s="1"/>
      <c r="CTJ1315" s="1"/>
      <c r="CTK1315" s="1"/>
      <c r="CTL1315" s="1"/>
      <c r="CTM1315" s="1"/>
      <c r="CTN1315" s="1"/>
      <c r="CTO1315" s="1"/>
      <c r="CTP1315" s="1"/>
      <c r="CTQ1315" s="1"/>
      <c r="CTR1315" s="1"/>
      <c r="CTS1315" s="1"/>
      <c r="CTT1315" s="1"/>
      <c r="CTU1315" s="1"/>
      <c r="CTV1315" s="1"/>
      <c r="CTW1315" s="1"/>
      <c r="CTX1315" s="1"/>
      <c r="CTY1315" s="1"/>
      <c r="CTZ1315" s="1"/>
      <c r="CUA1315" s="1"/>
      <c r="CUB1315" s="1"/>
      <c r="CUC1315" s="1"/>
      <c r="CUD1315" s="1"/>
      <c r="CUE1315" s="1"/>
      <c r="CUF1315" s="1"/>
      <c r="CUG1315" s="1"/>
      <c r="CUH1315" s="1"/>
      <c r="CUI1315" s="1"/>
      <c r="CUJ1315" s="1"/>
      <c r="CUK1315" s="1"/>
      <c r="CUL1315" s="1"/>
      <c r="CUM1315" s="1"/>
      <c r="CUN1315" s="1"/>
      <c r="CUO1315" s="1"/>
      <c r="CUP1315" s="1"/>
      <c r="CUQ1315" s="1"/>
      <c r="CUR1315" s="1"/>
      <c r="CUS1315" s="1"/>
      <c r="CUT1315" s="1"/>
      <c r="CUU1315" s="1"/>
      <c r="CUV1315" s="1"/>
      <c r="CUW1315" s="1"/>
      <c r="CUX1315" s="1"/>
      <c r="CUY1315" s="1"/>
      <c r="CUZ1315" s="1"/>
      <c r="CVA1315" s="1"/>
      <c r="CVB1315" s="1"/>
      <c r="CVC1315" s="1"/>
      <c r="CVD1315" s="1"/>
      <c r="CVE1315" s="1"/>
      <c r="CVF1315" s="1"/>
      <c r="CVG1315" s="1"/>
      <c r="CVH1315" s="1"/>
      <c r="CVI1315" s="1"/>
      <c r="CVJ1315" s="1"/>
      <c r="CVK1315" s="1"/>
      <c r="CVL1315" s="1"/>
      <c r="CVM1315" s="1"/>
      <c r="CVN1315" s="1"/>
      <c r="CVO1315" s="1"/>
      <c r="CVP1315" s="1"/>
      <c r="CVQ1315" s="1"/>
      <c r="CVR1315" s="1"/>
      <c r="CVS1315" s="1"/>
      <c r="CVT1315" s="1"/>
      <c r="CVU1315" s="1"/>
      <c r="CVV1315" s="1"/>
      <c r="CVW1315" s="1"/>
      <c r="CVX1315" s="1"/>
      <c r="CVY1315" s="1"/>
      <c r="CVZ1315" s="1"/>
      <c r="CWA1315" s="1"/>
      <c r="CWB1315" s="1"/>
      <c r="CWC1315" s="1"/>
      <c r="CWD1315" s="1"/>
      <c r="CWE1315" s="1"/>
      <c r="CWF1315" s="1"/>
      <c r="CWG1315" s="1"/>
      <c r="CWH1315" s="1"/>
      <c r="CWI1315" s="1"/>
      <c r="CWJ1315" s="1"/>
      <c r="CWK1315" s="1"/>
      <c r="CWL1315" s="1"/>
      <c r="CWM1315" s="1"/>
      <c r="CWN1315" s="1"/>
      <c r="CWO1315" s="1"/>
      <c r="CWP1315" s="1"/>
      <c r="CWQ1315" s="1"/>
      <c r="CWR1315" s="1"/>
      <c r="CWS1315" s="1"/>
      <c r="CWT1315" s="1"/>
      <c r="CWU1315" s="1"/>
      <c r="CWV1315" s="1"/>
      <c r="CWW1315" s="1"/>
      <c r="CWX1315" s="1"/>
      <c r="CWY1315" s="1"/>
      <c r="CWZ1315" s="1"/>
      <c r="CXA1315" s="1"/>
      <c r="CXB1315" s="1"/>
      <c r="CXC1315" s="1"/>
      <c r="CXD1315" s="1"/>
      <c r="CXE1315" s="1"/>
      <c r="CXF1315" s="1"/>
      <c r="CXG1315" s="1"/>
      <c r="CXH1315" s="1"/>
      <c r="CXI1315" s="1"/>
      <c r="CXJ1315" s="1"/>
      <c r="CXK1315" s="1"/>
      <c r="CXL1315" s="1"/>
      <c r="CXM1315" s="1"/>
      <c r="CXN1315" s="1"/>
      <c r="CXO1315" s="1"/>
      <c r="CXP1315" s="1"/>
      <c r="CXQ1315" s="1"/>
      <c r="CXR1315" s="1"/>
      <c r="CXS1315" s="1"/>
      <c r="CXT1315" s="1"/>
      <c r="CXU1315" s="1"/>
      <c r="CXV1315" s="1"/>
      <c r="CXW1315" s="1"/>
      <c r="CXX1315" s="1"/>
      <c r="CXY1315" s="1"/>
      <c r="CXZ1315" s="1"/>
      <c r="CYA1315" s="1"/>
      <c r="CYB1315" s="1"/>
      <c r="CYC1315" s="1"/>
      <c r="CYD1315" s="1"/>
      <c r="CYE1315" s="1"/>
      <c r="CYF1315" s="1"/>
      <c r="CYG1315" s="1"/>
      <c r="CYH1315" s="1"/>
      <c r="CYI1315" s="1"/>
      <c r="CYJ1315" s="1"/>
      <c r="CYK1315" s="1"/>
      <c r="CYL1315" s="1"/>
      <c r="CYM1315" s="1"/>
      <c r="CYN1315" s="1"/>
      <c r="CYO1315" s="1"/>
      <c r="CYP1315" s="1"/>
      <c r="CYQ1315" s="1"/>
      <c r="CYR1315" s="1"/>
      <c r="CYS1315" s="1"/>
      <c r="CYT1315" s="1"/>
      <c r="CYU1315" s="1"/>
      <c r="CYV1315" s="1"/>
      <c r="CYW1315" s="1"/>
      <c r="CYX1315" s="1"/>
      <c r="CYY1315" s="1"/>
      <c r="CYZ1315" s="1"/>
      <c r="CZA1315" s="1"/>
      <c r="CZB1315" s="1"/>
      <c r="CZC1315" s="1"/>
      <c r="CZD1315" s="1"/>
      <c r="CZE1315" s="1"/>
      <c r="CZF1315" s="1"/>
      <c r="CZG1315" s="1"/>
      <c r="CZH1315" s="1"/>
      <c r="CZI1315" s="1"/>
      <c r="CZJ1315" s="1"/>
      <c r="CZK1315" s="1"/>
      <c r="CZL1315" s="1"/>
      <c r="CZM1315" s="1"/>
      <c r="CZN1315" s="1"/>
      <c r="CZO1315" s="1"/>
      <c r="CZP1315" s="1"/>
      <c r="CZQ1315" s="1"/>
      <c r="CZR1315" s="1"/>
      <c r="CZS1315" s="1"/>
      <c r="CZT1315" s="1"/>
      <c r="CZU1315" s="1"/>
      <c r="CZV1315" s="1"/>
      <c r="CZW1315" s="1"/>
      <c r="CZX1315" s="1"/>
      <c r="CZY1315" s="1"/>
      <c r="CZZ1315" s="1"/>
      <c r="DAA1315" s="1"/>
      <c r="DAB1315" s="1"/>
      <c r="DAC1315" s="1"/>
      <c r="DAD1315" s="1"/>
      <c r="DAE1315" s="1"/>
      <c r="DAF1315" s="1"/>
      <c r="DAG1315" s="1"/>
      <c r="DAH1315" s="1"/>
      <c r="DAI1315" s="1"/>
      <c r="DAJ1315" s="1"/>
      <c r="DAK1315" s="1"/>
      <c r="DAL1315" s="1"/>
      <c r="DAM1315" s="1"/>
      <c r="DAN1315" s="1"/>
      <c r="DAO1315" s="1"/>
      <c r="DAP1315" s="1"/>
      <c r="DAQ1315" s="1"/>
      <c r="DAR1315" s="1"/>
      <c r="DAS1315" s="1"/>
      <c r="DAT1315" s="1"/>
      <c r="DAU1315" s="1"/>
      <c r="DAV1315" s="1"/>
      <c r="DAW1315" s="1"/>
      <c r="DAX1315" s="1"/>
      <c r="DAY1315" s="1"/>
      <c r="DAZ1315" s="1"/>
      <c r="DBA1315" s="1"/>
      <c r="DBB1315" s="1"/>
      <c r="DBC1315" s="1"/>
      <c r="DBD1315" s="1"/>
      <c r="DBE1315" s="1"/>
      <c r="DBF1315" s="1"/>
      <c r="DBG1315" s="1"/>
      <c r="DBH1315" s="1"/>
      <c r="DBI1315" s="1"/>
      <c r="DBJ1315" s="1"/>
      <c r="DBK1315" s="1"/>
      <c r="DBL1315" s="1"/>
      <c r="DBM1315" s="1"/>
      <c r="DBN1315" s="1"/>
      <c r="DBO1315" s="1"/>
      <c r="DBP1315" s="1"/>
      <c r="DBQ1315" s="1"/>
      <c r="DBR1315" s="1"/>
      <c r="DBS1315" s="1"/>
      <c r="DBT1315" s="1"/>
      <c r="DBU1315" s="1"/>
      <c r="DBV1315" s="1"/>
      <c r="DBW1315" s="1"/>
      <c r="DBX1315" s="1"/>
      <c r="DBY1315" s="1"/>
      <c r="DBZ1315" s="1"/>
      <c r="DCA1315" s="1"/>
      <c r="DCB1315" s="1"/>
      <c r="DCC1315" s="1"/>
      <c r="DCD1315" s="1"/>
      <c r="DCE1315" s="1"/>
      <c r="DCF1315" s="1"/>
      <c r="DCG1315" s="1"/>
      <c r="DCH1315" s="1"/>
      <c r="DCI1315" s="1"/>
      <c r="DCJ1315" s="1"/>
      <c r="DCK1315" s="1"/>
      <c r="DCL1315" s="1"/>
      <c r="DCM1315" s="1"/>
      <c r="DCN1315" s="1"/>
      <c r="DCO1315" s="1"/>
      <c r="DCP1315" s="1"/>
      <c r="DCQ1315" s="1"/>
      <c r="DCR1315" s="1"/>
      <c r="DCS1315" s="1"/>
      <c r="DCT1315" s="1"/>
      <c r="DCU1315" s="1"/>
      <c r="DCV1315" s="1"/>
      <c r="DCW1315" s="1"/>
      <c r="DCX1315" s="1"/>
      <c r="DCY1315" s="1"/>
      <c r="DCZ1315" s="1"/>
      <c r="DDA1315" s="1"/>
      <c r="DDB1315" s="1"/>
      <c r="DDC1315" s="1"/>
      <c r="DDD1315" s="1"/>
      <c r="DDE1315" s="1"/>
      <c r="DDF1315" s="1"/>
      <c r="DDG1315" s="1"/>
      <c r="DDH1315" s="1"/>
      <c r="DDI1315" s="1"/>
      <c r="DDJ1315" s="1"/>
      <c r="DDK1315" s="1"/>
      <c r="DDL1315" s="1"/>
      <c r="DDM1315" s="1"/>
      <c r="DDN1315" s="1"/>
      <c r="DDO1315" s="1"/>
      <c r="DDP1315" s="1"/>
      <c r="DDQ1315" s="1"/>
      <c r="DDR1315" s="1"/>
      <c r="DDS1315" s="1"/>
      <c r="DDT1315" s="1"/>
      <c r="DDU1315" s="1"/>
      <c r="DDV1315" s="1"/>
      <c r="DDW1315" s="1"/>
      <c r="DDX1315" s="1"/>
      <c r="DDY1315" s="1"/>
      <c r="DDZ1315" s="1"/>
      <c r="DEA1315" s="1"/>
      <c r="DEB1315" s="1"/>
      <c r="DEC1315" s="1"/>
      <c r="DED1315" s="1"/>
      <c r="DEE1315" s="1"/>
      <c r="DEF1315" s="1"/>
      <c r="DEG1315" s="1"/>
      <c r="DEH1315" s="1"/>
      <c r="DEI1315" s="1"/>
      <c r="DEJ1315" s="1"/>
      <c r="DEK1315" s="1"/>
      <c r="DEL1315" s="1"/>
      <c r="DEM1315" s="1"/>
      <c r="DEN1315" s="1"/>
      <c r="DEO1315" s="1"/>
      <c r="DEP1315" s="1"/>
      <c r="DEQ1315" s="1"/>
      <c r="DER1315" s="1"/>
      <c r="DES1315" s="1"/>
      <c r="DET1315" s="1"/>
      <c r="DEU1315" s="1"/>
      <c r="DEV1315" s="1"/>
      <c r="DEW1315" s="1"/>
      <c r="DEX1315" s="1"/>
      <c r="DEY1315" s="1"/>
      <c r="DEZ1315" s="1"/>
      <c r="DFA1315" s="1"/>
      <c r="DFB1315" s="1"/>
      <c r="DFC1315" s="1"/>
      <c r="DFD1315" s="1"/>
      <c r="DFE1315" s="1"/>
      <c r="DFF1315" s="1"/>
      <c r="DFG1315" s="1"/>
      <c r="DFH1315" s="1"/>
      <c r="DFI1315" s="1"/>
      <c r="DFJ1315" s="1"/>
      <c r="DFK1315" s="1"/>
      <c r="DFL1315" s="1"/>
      <c r="DFM1315" s="1"/>
      <c r="DFN1315" s="1"/>
      <c r="DFO1315" s="1"/>
      <c r="DFP1315" s="1"/>
      <c r="DFQ1315" s="1"/>
      <c r="DFR1315" s="1"/>
      <c r="DFS1315" s="1"/>
      <c r="DFT1315" s="1"/>
      <c r="DFU1315" s="1"/>
      <c r="DFV1315" s="1"/>
      <c r="DFW1315" s="1"/>
      <c r="DFX1315" s="1"/>
      <c r="DFY1315" s="1"/>
      <c r="DFZ1315" s="1"/>
      <c r="DGA1315" s="1"/>
      <c r="DGB1315" s="1"/>
      <c r="DGC1315" s="1"/>
      <c r="DGD1315" s="1"/>
      <c r="DGE1315" s="1"/>
      <c r="DGF1315" s="1"/>
      <c r="DGG1315" s="1"/>
      <c r="DGH1315" s="1"/>
      <c r="DGI1315" s="1"/>
      <c r="DGJ1315" s="1"/>
      <c r="DGK1315" s="1"/>
      <c r="DGL1315" s="1"/>
      <c r="DGM1315" s="1"/>
      <c r="DGN1315" s="1"/>
      <c r="DGO1315" s="1"/>
      <c r="DGP1315" s="1"/>
      <c r="DGQ1315" s="1"/>
      <c r="DGR1315" s="1"/>
      <c r="DGS1315" s="1"/>
      <c r="DGT1315" s="1"/>
      <c r="DGU1315" s="1"/>
      <c r="DGV1315" s="1"/>
      <c r="DGW1315" s="1"/>
      <c r="DGX1315" s="1"/>
      <c r="DGY1315" s="1"/>
      <c r="DGZ1315" s="1"/>
      <c r="DHA1315" s="1"/>
      <c r="DHB1315" s="1"/>
      <c r="DHC1315" s="1"/>
      <c r="DHD1315" s="1"/>
      <c r="DHE1315" s="1"/>
      <c r="DHF1315" s="1"/>
      <c r="DHG1315" s="1"/>
      <c r="DHH1315" s="1"/>
      <c r="DHI1315" s="1"/>
      <c r="DHJ1315" s="1"/>
      <c r="DHK1315" s="1"/>
      <c r="DHL1315" s="1"/>
      <c r="DHM1315" s="1"/>
      <c r="DHN1315" s="1"/>
      <c r="DHO1315" s="1"/>
      <c r="DHP1315" s="1"/>
      <c r="DHQ1315" s="1"/>
      <c r="DHR1315" s="1"/>
      <c r="DHS1315" s="1"/>
      <c r="DHT1315" s="1"/>
      <c r="DHU1315" s="1"/>
      <c r="DHV1315" s="1"/>
      <c r="DHW1315" s="1"/>
      <c r="DHX1315" s="1"/>
      <c r="DHY1315" s="1"/>
      <c r="DHZ1315" s="1"/>
      <c r="DIA1315" s="1"/>
      <c r="DIB1315" s="1"/>
      <c r="DIC1315" s="1"/>
      <c r="DID1315" s="1"/>
      <c r="DIE1315" s="1"/>
      <c r="DIF1315" s="1"/>
      <c r="DIG1315" s="1"/>
      <c r="DIH1315" s="1"/>
      <c r="DII1315" s="1"/>
      <c r="DIJ1315" s="1"/>
      <c r="DIK1315" s="1"/>
      <c r="DIL1315" s="1"/>
      <c r="DIM1315" s="1"/>
      <c r="DIN1315" s="1"/>
      <c r="DIO1315" s="1"/>
      <c r="DIP1315" s="1"/>
      <c r="DIQ1315" s="1"/>
      <c r="DIR1315" s="1"/>
      <c r="DIS1315" s="1"/>
      <c r="DIT1315" s="1"/>
      <c r="DIU1315" s="1"/>
      <c r="DIV1315" s="1"/>
      <c r="DIW1315" s="1"/>
      <c r="DIX1315" s="1"/>
      <c r="DIY1315" s="1"/>
      <c r="DIZ1315" s="1"/>
      <c r="DJA1315" s="1"/>
      <c r="DJB1315" s="1"/>
      <c r="DJC1315" s="1"/>
      <c r="DJD1315" s="1"/>
      <c r="DJE1315" s="1"/>
      <c r="DJF1315" s="1"/>
      <c r="DJG1315" s="1"/>
      <c r="DJH1315" s="1"/>
      <c r="DJI1315" s="1"/>
      <c r="DJJ1315" s="1"/>
      <c r="DJK1315" s="1"/>
      <c r="DJL1315" s="1"/>
      <c r="DJM1315" s="1"/>
      <c r="DJN1315" s="1"/>
      <c r="DJO1315" s="1"/>
      <c r="DJP1315" s="1"/>
      <c r="DJQ1315" s="1"/>
      <c r="DJR1315" s="1"/>
      <c r="DJS1315" s="1"/>
      <c r="DJT1315" s="1"/>
      <c r="DJU1315" s="1"/>
      <c r="DJV1315" s="1"/>
      <c r="DJW1315" s="1"/>
      <c r="DJX1315" s="1"/>
      <c r="DJY1315" s="1"/>
      <c r="DJZ1315" s="1"/>
      <c r="DKA1315" s="1"/>
      <c r="DKB1315" s="1"/>
      <c r="DKC1315" s="1"/>
      <c r="DKD1315" s="1"/>
      <c r="DKE1315" s="1"/>
      <c r="DKF1315" s="1"/>
      <c r="DKG1315" s="1"/>
      <c r="DKH1315" s="1"/>
      <c r="DKI1315" s="1"/>
      <c r="DKJ1315" s="1"/>
      <c r="DKK1315" s="1"/>
      <c r="DKL1315" s="1"/>
      <c r="DKM1315" s="1"/>
      <c r="DKN1315" s="1"/>
      <c r="DKO1315" s="1"/>
      <c r="DKP1315" s="1"/>
      <c r="DKQ1315" s="1"/>
      <c r="DKR1315" s="1"/>
      <c r="DKS1315" s="1"/>
      <c r="DKT1315" s="1"/>
      <c r="DKU1315" s="1"/>
      <c r="DKV1315" s="1"/>
      <c r="DKW1315" s="1"/>
      <c r="DKX1315" s="1"/>
      <c r="DKY1315" s="1"/>
      <c r="DKZ1315" s="1"/>
      <c r="DLA1315" s="1"/>
      <c r="DLB1315" s="1"/>
      <c r="DLC1315" s="1"/>
      <c r="DLD1315" s="1"/>
      <c r="DLE1315" s="1"/>
      <c r="DLF1315" s="1"/>
      <c r="DLG1315" s="1"/>
      <c r="DLH1315" s="1"/>
      <c r="DLI1315" s="1"/>
      <c r="DLJ1315" s="1"/>
      <c r="DLK1315" s="1"/>
      <c r="DLL1315" s="1"/>
      <c r="DLM1315" s="1"/>
      <c r="DLN1315" s="1"/>
      <c r="DLO1315" s="1"/>
      <c r="DLP1315" s="1"/>
      <c r="DLQ1315" s="1"/>
      <c r="DLR1315" s="1"/>
      <c r="DLS1315" s="1"/>
      <c r="DLT1315" s="1"/>
      <c r="DLU1315" s="1"/>
      <c r="DLV1315" s="1"/>
      <c r="DLW1315" s="1"/>
      <c r="DLX1315" s="1"/>
      <c r="DLY1315" s="1"/>
      <c r="DLZ1315" s="1"/>
      <c r="DMA1315" s="1"/>
      <c r="DMB1315" s="1"/>
      <c r="DMC1315" s="1"/>
      <c r="DMD1315" s="1"/>
      <c r="DME1315" s="1"/>
      <c r="DMF1315" s="1"/>
      <c r="DMG1315" s="1"/>
      <c r="DMH1315" s="1"/>
      <c r="DMI1315" s="1"/>
      <c r="DMJ1315" s="1"/>
      <c r="DMK1315" s="1"/>
      <c r="DML1315" s="1"/>
      <c r="DMM1315" s="1"/>
      <c r="DMN1315" s="1"/>
      <c r="DMO1315" s="1"/>
      <c r="DMP1315" s="1"/>
      <c r="DMQ1315" s="1"/>
      <c r="DMR1315" s="1"/>
      <c r="DMS1315" s="1"/>
      <c r="DMT1315" s="1"/>
      <c r="DMU1315" s="1"/>
      <c r="DMV1315" s="1"/>
      <c r="DMW1315" s="1"/>
      <c r="DMX1315" s="1"/>
      <c r="DMY1315" s="1"/>
      <c r="DMZ1315" s="1"/>
      <c r="DNA1315" s="1"/>
      <c r="DNB1315" s="1"/>
      <c r="DNC1315" s="1"/>
      <c r="DND1315" s="1"/>
      <c r="DNE1315" s="1"/>
      <c r="DNF1315" s="1"/>
      <c r="DNG1315" s="1"/>
      <c r="DNH1315" s="1"/>
      <c r="DNI1315" s="1"/>
      <c r="DNJ1315" s="1"/>
      <c r="DNK1315" s="1"/>
      <c r="DNL1315" s="1"/>
      <c r="DNM1315" s="1"/>
      <c r="DNN1315" s="1"/>
      <c r="DNO1315" s="1"/>
      <c r="DNP1315" s="1"/>
      <c r="DNQ1315" s="1"/>
      <c r="DNR1315" s="1"/>
      <c r="DNS1315" s="1"/>
      <c r="DNT1315" s="1"/>
      <c r="DNU1315" s="1"/>
      <c r="DNV1315" s="1"/>
      <c r="DNW1315" s="1"/>
      <c r="DNX1315" s="1"/>
      <c r="DNY1315" s="1"/>
      <c r="DNZ1315" s="1"/>
      <c r="DOA1315" s="1"/>
      <c r="DOB1315" s="1"/>
      <c r="DOC1315" s="1"/>
      <c r="DOD1315" s="1"/>
      <c r="DOE1315" s="1"/>
      <c r="DOF1315" s="1"/>
      <c r="DOG1315" s="1"/>
      <c r="DOH1315" s="1"/>
      <c r="DOI1315" s="1"/>
      <c r="DOJ1315" s="1"/>
      <c r="DOK1315" s="1"/>
      <c r="DOL1315" s="1"/>
      <c r="DOM1315" s="1"/>
      <c r="DON1315" s="1"/>
      <c r="DOO1315" s="1"/>
      <c r="DOP1315" s="1"/>
      <c r="DOQ1315" s="1"/>
      <c r="DOR1315" s="1"/>
      <c r="DOS1315" s="1"/>
      <c r="DOT1315" s="1"/>
      <c r="DOU1315" s="1"/>
      <c r="DOV1315" s="1"/>
      <c r="DOW1315" s="1"/>
      <c r="DOX1315" s="1"/>
      <c r="DOY1315" s="1"/>
      <c r="DOZ1315" s="1"/>
      <c r="DPA1315" s="1"/>
      <c r="DPB1315" s="1"/>
      <c r="DPC1315" s="1"/>
      <c r="DPD1315" s="1"/>
      <c r="DPE1315" s="1"/>
      <c r="DPF1315" s="1"/>
      <c r="DPG1315" s="1"/>
      <c r="DPH1315" s="1"/>
      <c r="DPI1315" s="1"/>
      <c r="DPJ1315" s="1"/>
      <c r="DPK1315" s="1"/>
      <c r="DPL1315" s="1"/>
      <c r="DPM1315" s="1"/>
      <c r="DPN1315" s="1"/>
      <c r="DPO1315" s="1"/>
      <c r="DPP1315" s="1"/>
      <c r="DPQ1315" s="1"/>
      <c r="DPR1315" s="1"/>
      <c r="DPS1315" s="1"/>
      <c r="DPT1315" s="1"/>
      <c r="DPU1315" s="1"/>
      <c r="DPV1315" s="1"/>
      <c r="DPW1315" s="1"/>
      <c r="DPX1315" s="1"/>
      <c r="DPY1315" s="1"/>
      <c r="DPZ1315" s="1"/>
      <c r="DQA1315" s="1"/>
      <c r="DQB1315" s="1"/>
      <c r="DQC1315" s="1"/>
      <c r="DQD1315" s="1"/>
      <c r="DQE1315" s="1"/>
      <c r="DQF1315" s="1"/>
      <c r="DQG1315" s="1"/>
      <c r="DQH1315" s="1"/>
      <c r="DQI1315" s="1"/>
      <c r="DQJ1315" s="1"/>
      <c r="DQK1315" s="1"/>
      <c r="DQL1315" s="1"/>
      <c r="DQM1315" s="1"/>
      <c r="DQN1315" s="1"/>
      <c r="DQO1315" s="1"/>
      <c r="DQP1315" s="1"/>
      <c r="DQQ1315" s="1"/>
      <c r="DQR1315" s="1"/>
      <c r="DQS1315" s="1"/>
      <c r="DQT1315" s="1"/>
      <c r="DQU1315" s="1"/>
      <c r="DQV1315" s="1"/>
      <c r="DQW1315" s="1"/>
      <c r="DQX1315" s="1"/>
      <c r="DQY1315" s="1"/>
      <c r="DQZ1315" s="1"/>
      <c r="DRA1315" s="1"/>
      <c r="DRB1315" s="1"/>
      <c r="DRC1315" s="1"/>
      <c r="DRD1315" s="1"/>
      <c r="DRE1315" s="1"/>
      <c r="DRF1315" s="1"/>
      <c r="DRG1315" s="1"/>
      <c r="DRH1315" s="1"/>
      <c r="DRI1315" s="1"/>
      <c r="DRJ1315" s="1"/>
      <c r="DRK1315" s="1"/>
      <c r="DRL1315" s="1"/>
      <c r="DRM1315" s="1"/>
      <c r="DRN1315" s="1"/>
      <c r="DRO1315" s="1"/>
      <c r="DRP1315" s="1"/>
      <c r="DRQ1315" s="1"/>
      <c r="DRR1315" s="1"/>
      <c r="DRS1315" s="1"/>
      <c r="DRT1315" s="1"/>
      <c r="DRU1315" s="1"/>
      <c r="DRV1315" s="1"/>
      <c r="DRW1315" s="1"/>
      <c r="DRX1315" s="1"/>
      <c r="DRY1315" s="1"/>
      <c r="DRZ1315" s="1"/>
      <c r="DSA1315" s="1"/>
      <c r="DSB1315" s="1"/>
      <c r="DSC1315" s="1"/>
      <c r="DSD1315" s="1"/>
      <c r="DSE1315" s="1"/>
      <c r="DSF1315" s="1"/>
      <c r="DSG1315" s="1"/>
      <c r="DSH1315" s="1"/>
      <c r="DSI1315" s="1"/>
      <c r="DSJ1315" s="1"/>
      <c r="DSK1315" s="1"/>
      <c r="DSL1315" s="1"/>
      <c r="DSM1315" s="1"/>
      <c r="DSN1315" s="1"/>
      <c r="DSO1315" s="1"/>
      <c r="DSP1315" s="1"/>
      <c r="DSQ1315" s="1"/>
      <c r="DSR1315" s="1"/>
      <c r="DSS1315" s="1"/>
      <c r="DST1315" s="1"/>
      <c r="DSU1315" s="1"/>
      <c r="DSV1315" s="1"/>
      <c r="DSW1315" s="1"/>
      <c r="DSX1315" s="1"/>
      <c r="DSY1315" s="1"/>
      <c r="DSZ1315" s="1"/>
      <c r="DTA1315" s="1"/>
      <c r="DTB1315" s="1"/>
      <c r="DTC1315" s="1"/>
      <c r="DTD1315" s="1"/>
      <c r="DTE1315" s="1"/>
      <c r="DTF1315" s="1"/>
      <c r="DTG1315" s="1"/>
      <c r="DTH1315" s="1"/>
      <c r="DTI1315" s="1"/>
      <c r="DTJ1315" s="1"/>
      <c r="DTK1315" s="1"/>
      <c r="DTL1315" s="1"/>
      <c r="DTM1315" s="1"/>
      <c r="DTN1315" s="1"/>
      <c r="DTO1315" s="1"/>
      <c r="DTP1315" s="1"/>
      <c r="DTQ1315" s="1"/>
      <c r="DTR1315" s="1"/>
      <c r="DTS1315" s="1"/>
      <c r="DTT1315" s="1"/>
      <c r="DTU1315" s="1"/>
      <c r="DTV1315" s="1"/>
      <c r="DTW1315" s="1"/>
      <c r="DTX1315" s="1"/>
      <c r="DTY1315" s="1"/>
      <c r="DTZ1315" s="1"/>
      <c r="DUA1315" s="1"/>
      <c r="DUB1315" s="1"/>
      <c r="DUC1315" s="1"/>
      <c r="DUD1315" s="1"/>
      <c r="DUE1315" s="1"/>
      <c r="DUF1315" s="1"/>
      <c r="DUG1315" s="1"/>
      <c r="DUH1315" s="1"/>
      <c r="DUI1315" s="1"/>
      <c r="DUJ1315" s="1"/>
      <c r="DUK1315" s="1"/>
      <c r="DUL1315" s="1"/>
      <c r="DUM1315" s="1"/>
      <c r="DUN1315" s="1"/>
      <c r="DUO1315" s="1"/>
      <c r="DUP1315" s="1"/>
      <c r="DUQ1315" s="1"/>
      <c r="DUR1315" s="1"/>
      <c r="DUS1315" s="1"/>
      <c r="DUT1315" s="1"/>
      <c r="DUU1315" s="1"/>
      <c r="DUV1315" s="1"/>
      <c r="DUW1315" s="1"/>
      <c r="DUX1315" s="1"/>
      <c r="DUY1315" s="1"/>
      <c r="DUZ1315" s="1"/>
      <c r="DVA1315" s="1"/>
      <c r="DVB1315" s="1"/>
      <c r="DVC1315" s="1"/>
      <c r="DVD1315" s="1"/>
      <c r="DVE1315" s="1"/>
      <c r="DVF1315" s="1"/>
      <c r="DVG1315" s="1"/>
      <c r="DVH1315" s="1"/>
      <c r="DVI1315" s="1"/>
      <c r="DVJ1315" s="1"/>
      <c r="DVK1315" s="1"/>
      <c r="DVL1315" s="1"/>
      <c r="DVM1315" s="1"/>
      <c r="DVN1315" s="1"/>
      <c r="DVO1315" s="1"/>
      <c r="DVP1315" s="1"/>
      <c r="DVQ1315" s="1"/>
      <c r="DVR1315" s="1"/>
      <c r="DVS1315" s="1"/>
      <c r="DVT1315" s="1"/>
      <c r="DVU1315" s="1"/>
      <c r="DVV1315" s="1"/>
      <c r="DVW1315" s="1"/>
      <c r="DVX1315" s="1"/>
      <c r="DVY1315" s="1"/>
      <c r="DVZ1315" s="1"/>
      <c r="DWA1315" s="1"/>
      <c r="DWB1315" s="1"/>
      <c r="DWC1315" s="1"/>
      <c r="DWD1315" s="1"/>
      <c r="DWE1315" s="1"/>
      <c r="DWF1315" s="1"/>
      <c r="DWG1315" s="1"/>
      <c r="DWH1315" s="1"/>
      <c r="DWI1315" s="1"/>
      <c r="DWJ1315" s="1"/>
      <c r="DWK1315" s="1"/>
      <c r="DWL1315" s="1"/>
      <c r="DWM1315" s="1"/>
      <c r="DWN1315" s="1"/>
      <c r="DWO1315" s="1"/>
      <c r="DWP1315" s="1"/>
      <c r="DWQ1315" s="1"/>
      <c r="DWR1315" s="1"/>
      <c r="DWS1315" s="1"/>
      <c r="DWT1315" s="1"/>
      <c r="DWU1315" s="1"/>
      <c r="DWV1315" s="1"/>
      <c r="DWW1315" s="1"/>
      <c r="DWX1315" s="1"/>
      <c r="DWY1315" s="1"/>
      <c r="DWZ1315" s="1"/>
      <c r="DXA1315" s="1"/>
      <c r="DXB1315" s="1"/>
      <c r="DXC1315" s="1"/>
      <c r="DXD1315" s="1"/>
      <c r="DXE1315" s="1"/>
      <c r="DXF1315" s="1"/>
      <c r="DXG1315" s="1"/>
      <c r="DXH1315" s="1"/>
      <c r="DXI1315" s="1"/>
      <c r="DXJ1315" s="1"/>
      <c r="DXK1315" s="1"/>
      <c r="DXL1315" s="1"/>
      <c r="DXM1315" s="1"/>
      <c r="DXN1315" s="1"/>
      <c r="DXO1315" s="1"/>
      <c r="DXP1315" s="1"/>
      <c r="DXQ1315" s="1"/>
      <c r="DXR1315" s="1"/>
      <c r="DXS1315" s="1"/>
      <c r="DXT1315" s="1"/>
      <c r="DXU1315" s="1"/>
      <c r="DXV1315" s="1"/>
      <c r="DXW1315" s="1"/>
      <c r="DXX1315" s="1"/>
      <c r="DXY1315" s="1"/>
      <c r="DXZ1315" s="1"/>
      <c r="DYA1315" s="1"/>
      <c r="DYB1315" s="1"/>
      <c r="DYC1315" s="1"/>
      <c r="DYD1315" s="1"/>
      <c r="DYE1315" s="1"/>
      <c r="DYF1315" s="1"/>
      <c r="DYG1315" s="1"/>
      <c r="DYH1315" s="1"/>
      <c r="DYI1315" s="1"/>
      <c r="DYJ1315" s="1"/>
      <c r="DYK1315" s="1"/>
      <c r="DYL1315" s="1"/>
      <c r="DYM1315" s="1"/>
      <c r="DYN1315" s="1"/>
      <c r="DYO1315" s="1"/>
      <c r="DYP1315" s="1"/>
      <c r="DYQ1315" s="1"/>
      <c r="DYR1315" s="1"/>
      <c r="DYS1315" s="1"/>
      <c r="DYT1315" s="1"/>
      <c r="DYU1315" s="1"/>
      <c r="DYV1315" s="1"/>
      <c r="DYW1315" s="1"/>
      <c r="DYX1315" s="1"/>
      <c r="DYY1315" s="1"/>
      <c r="DYZ1315" s="1"/>
      <c r="DZA1315" s="1"/>
      <c r="DZB1315" s="1"/>
      <c r="DZC1315" s="1"/>
      <c r="DZD1315" s="1"/>
      <c r="DZE1315" s="1"/>
      <c r="DZF1315" s="1"/>
      <c r="DZG1315" s="1"/>
      <c r="DZH1315" s="1"/>
      <c r="DZI1315" s="1"/>
      <c r="DZJ1315" s="1"/>
      <c r="DZK1315" s="1"/>
      <c r="DZL1315" s="1"/>
      <c r="DZM1315" s="1"/>
      <c r="DZN1315" s="1"/>
      <c r="DZO1315" s="1"/>
      <c r="DZP1315" s="1"/>
      <c r="DZQ1315" s="1"/>
      <c r="DZR1315" s="1"/>
      <c r="DZS1315" s="1"/>
      <c r="DZT1315" s="1"/>
      <c r="DZU1315" s="1"/>
      <c r="DZV1315" s="1"/>
      <c r="DZW1315" s="1"/>
      <c r="DZX1315" s="1"/>
      <c r="DZY1315" s="1"/>
      <c r="DZZ1315" s="1"/>
      <c r="EAA1315" s="1"/>
      <c r="EAB1315" s="1"/>
      <c r="EAC1315" s="1"/>
      <c r="EAD1315" s="1"/>
      <c r="EAE1315" s="1"/>
      <c r="EAF1315" s="1"/>
      <c r="EAG1315" s="1"/>
      <c r="EAH1315" s="1"/>
      <c r="EAI1315" s="1"/>
      <c r="EAJ1315" s="1"/>
      <c r="EAK1315" s="1"/>
      <c r="EAL1315" s="1"/>
      <c r="EAM1315" s="1"/>
      <c r="EAN1315" s="1"/>
      <c r="EAO1315" s="1"/>
      <c r="EAP1315" s="1"/>
      <c r="EAQ1315" s="1"/>
      <c r="EAR1315" s="1"/>
      <c r="EAS1315" s="1"/>
      <c r="EAT1315" s="1"/>
      <c r="EAU1315" s="1"/>
      <c r="EAV1315" s="1"/>
      <c r="EAW1315" s="1"/>
      <c r="EAX1315" s="1"/>
      <c r="EAY1315" s="1"/>
      <c r="EAZ1315" s="1"/>
      <c r="EBA1315" s="1"/>
      <c r="EBB1315" s="1"/>
      <c r="EBC1315" s="1"/>
      <c r="EBD1315" s="1"/>
      <c r="EBE1315" s="1"/>
      <c r="EBF1315" s="1"/>
      <c r="EBG1315" s="1"/>
      <c r="EBH1315" s="1"/>
      <c r="EBI1315" s="1"/>
      <c r="EBJ1315" s="1"/>
      <c r="EBK1315" s="1"/>
      <c r="EBL1315" s="1"/>
      <c r="EBM1315" s="1"/>
      <c r="EBN1315" s="1"/>
      <c r="EBO1315" s="1"/>
      <c r="EBP1315" s="1"/>
      <c r="EBQ1315" s="1"/>
      <c r="EBR1315" s="1"/>
      <c r="EBS1315" s="1"/>
      <c r="EBT1315" s="1"/>
      <c r="EBU1315" s="1"/>
      <c r="EBV1315" s="1"/>
      <c r="EBW1315" s="1"/>
      <c r="EBX1315" s="1"/>
      <c r="EBY1315" s="1"/>
      <c r="EBZ1315" s="1"/>
      <c r="ECA1315" s="1"/>
      <c r="ECB1315" s="1"/>
      <c r="ECC1315" s="1"/>
      <c r="ECD1315" s="1"/>
      <c r="ECE1315" s="1"/>
      <c r="ECF1315" s="1"/>
      <c r="ECG1315" s="1"/>
      <c r="ECH1315" s="1"/>
      <c r="ECI1315" s="1"/>
      <c r="ECJ1315" s="1"/>
      <c r="ECK1315" s="1"/>
      <c r="ECL1315" s="1"/>
      <c r="ECM1315" s="1"/>
      <c r="ECN1315" s="1"/>
      <c r="ECO1315" s="1"/>
      <c r="ECP1315" s="1"/>
      <c r="ECQ1315" s="1"/>
      <c r="ECR1315" s="1"/>
      <c r="ECS1315" s="1"/>
      <c r="ECT1315" s="1"/>
      <c r="ECU1315" s="1"/>
      <c r="ECV1315" s="1"/>
      <c r="ECW1315" s="1"/>
      <c r="ECX1315" s="1"/>
      <c r="ECY1315" s="1"/>
      <c r="ECZ1315" s="1"/>
      <c r="EDA1315" s="1"/>
      <c r="EDB1315" s="1"/>
      <c r="EDC1315" s="1"/>
      <c r="EDD1315" s="1"/>
      <c r="EDE1315" s="1"/>
      <c r="EDF1315" s="1"/>
      <c r="EDG1315" s="1"/>
      <c r="EDH1315" s="1"/>
      <c r="EDI1315" s="1"/>
      <c r="EDJ1315" s="1"/>
      <c r="EDK1315" s="1"/>
      <c r="EDL1315" s="1"/>
      <c r="EDM1315" s="1"/>
      <c r="EDN1315" s="1"/>
      <c r="EDO1315" s="1"/>
      <c r="EDP1315" s="1"/>
      <c r="EDQ1315" s="1"/>
      <c r="EDR1315" s="1"/>
      <c r="EDS1315" s="1"/>
      <c r="EDT1315" s="1"/>
      <c r="EDU1315" s="1"/>
      <c r="EDV1315" s="1"/>
      <c r="EDW1315" s="1"/>
      <c r="EDX1315" s="1"/>
      <c r="EDY1315" s="1"/>
      <c r="EDZ1315" s="1"/>
      <c r="EEA1315" s="1"/>
      <c r="EEB1315" s="1"/>
      <c r="EEC1315" s="1"/>
      <c r="EED1315" s="1"/>
      <c r="EEE1315" s="1"/>
      <c r="EEF1315" s="1"/>
      <c r="EEG1315" s="1"/>
      <c r="EEH1315" s="1"/>
      <c r="EEI1315" s="1"/>
      <c r="EEJ1315" s="1"/>
      <c r="EEK1315" s="1"/>
      <c r="EEL1315" s="1"/>
      <c r="EEM1315" s="1"/>
      <c r="EEN1315" s="1"/>
      <c r="EEO1315" s="1"/>
      <c r="EEP1315" s="1"/>
      <c r="EEQ1315" s="1"/>
      <c r="EER1315" s="1"/>
      <c r="EES1315" s="1"/>
      <c r="EET1315" s="1"/>
      <c r="EEU1315" s="1"/>
      <c r="EEV1315" s="1"/>
      <c r="EEW1315" s="1"/>
      <c r="EEX1315" s="1"/>
      <c r="EEY1315" s="1"/>
      <c r="EEZ1315" s="1"/>
      <c r="EFA1315" s="1"/>
      <c r="EFB1315" s="1"/>
      <c r="EFC1315" s="1"/>
      <c r="EFD1315" s="1"/>
      <c r="EFE1315" s="1"/>
      <c r="EFF1315" s="1"/>
      <c r="EFG1315" s="1"/>
      <c r="EFH1315" s="1"/>
      <c r="EFI1315" s="1"/>
      <c r="EFJ1315" s="1"/>
      <c r="EFK1315" s="1"/>
      <c r="EFL1315" s="1"/>
      <c r="EFM1315" s="1"/>
      <c r="EFN1315" s="1"/>
      <c r="EFO1315" s="1"/>
      <c r="EFP1315" s="1"/>
      <c r="EFQ1315" s="1"/>
      <c r="EFR1315" s="1"/>
      <c r="EFS1315" s="1"/>
      <c r="EFT1315" s="1"/>
      <c r="EFU1315" s="1"/>
      <c r="EFV1315" s="1"/>
      <c r="EFW1315" s="1"/>
      <c r="EFX1315" s="1"/>
      <c r="EFY1315" s="1"/>
      <c r="EFZ1315" s="1"/>
      <c r="EGA1315" s="1"/>
      <c r="EGB1315" s="1"/>
      <c r="EGC1315" s="1"/>
      <c r="EGD1315" s="1"/>
      <c r="EGE1315" s="1"/>
      <c r="EGF1315" s="1"/>
      <c r="EGG1315" s="1"/>
      <c r="EGH1315" s="1"/>
      <c r="EGI1315" s="1"/>
      <c r="EGJ1315" s="1"/>
      <c r="EGK1315" s="1"/>
      <c r="EGL1315" s="1"/>
      <c r="EGM1315" s="1"/>
      <c r="EGN1315" s="1"/>
      <c r="EGO1315" s="1"/>
      <c r="EGP1315" s="1"/>
      <c r="EGQ1315" s="1"/>
      <c r="EGR1315" s="1"/>
      <c r="EGS1315" s="1"/>
      <c r="EGT1315" s="1"/>
      <c r="EGU1315" s="1"/>
      <c r="EGV1315" s="1"/>
      <c r="EGW1315" s="1"/>
      <c r="EGX1315" s="1"/>
      <c r="EGY1315" s="1"/>
      <c r="EGZ1315" s="1"/>
      <c r="EHA1315" s="1"/>
      <c r="EHB1315" s="1"/>
      <c r="EHC1315" s="1"/>
      <c r="EHD1315" s="1"/>
      <c r="EHE1315" s="1"/>
      <c r="EHF1315" s="1"/>
      <c r="EHG1315" s="1"/>
      <c r="EHH1315" s="1"/>
      <c r="EHI1315" s="1"/>
      <c r="EHJ1315" s="1"/>
      <c r="EHK1315" s="1"/>
      <c r="EHL1315" s="1"/>
      <c r="EHM1315" s="1"/>
      <c r="EHN1315" s="1"/>
      <c r="EHO1315" s="1"/>
      <c r="EHP1315" s="1"/>
      <c r="EHQ1315" s="1"/>
      <c r="EHR1315" s="1"/>
      <c r="EHS1315" s="1"/>
      <c r="EHT1315" s="1"/>
      <c r="EHU1315" s="1"/>
      <c r="EHV1315" s="1"/>
      <c r="EHW1315" s="1"/>
      <c r="EHX1315" s="1"/>
      <c r="EHY1315" s="1"/>
      <c r="EHZ1315" s="1"/>
      <c r="EIA1315" s="1"/>
      <c r="EIB1315" s="1"/>
      <c r="EIC1315" s="1"/>
      <c r="EID1315" s="1"/>
      <c r="EIE1315" s="1"/>
      <c r="EIF1315" s="1"/>
      <c r="EIG1315" s="1"/>
      <c r="EIH1315" s="1"/>
      <c r="EII1315" s="1"/>
      <c r="EIJ1315" s="1"/>
      <c r="EIK1315" s="1"/>
      <c r="EIL1315" s="1"/>
      <c r="EIM1315" s="1"/>
      <c r="EIN1315" s="1"/>
      <c r="EIO1315" s="1"/>
      <c r="EIP1315" s="1"/>
      <c r="EIQ1315" s="1"/>
      <c r="EIR1315" s="1"/>
      <c r="EIS1315" s="1"/>
      <c r="EIT1315" s="1"/>
      <c r="EIU1315" s="1"/>
      <c r="EIV1315" s="1"/>
      <c r="EIW1315" s="1"/>
      <c r="EIX1315" s="1"/>
      <c r="EIY1315" s="1"/>
      <c r="EIZ1315" s="1"/>
      <c r="EJA1315" s="1"/>
      <c r="EJB1315" s="1"/>
      <c r="EJC1315" s="1"/>
      <c r="EJD1315" s="1"/>
      <c r="EJE1315" s="1"/>
      <c r="EJF1315" s="1"/>
      <c r="EJG1315" s="1"/>
      <c r="EJH1315" s="1"/>
      <c r="EJI1315" s="1"/>
      <c r="EJJ1315" s="1"/>
      <c r="EJK1315" s="1"/>
      <c r="EJL1315" s="1"/>
      <c r="EJM1315" s="1"/>
      <c r="EJN1315" s="1"/>
      <c r="EJO1315" s="1"/>
      <c r="EJP1315" s="1"/>
      <c r="EJQ1315" s="1"/>
      <c r="EJR1315" s="1"/>
      <c r="EJS1315" s="1"/>
      <c r="EJT1315" s="1"/>
      <c r="EJU1315" s="1"/>
      <c r="EJV1315" s="1"/>
      <c r="EJW1315" s="1"/>
      <c r="EJX1315" s="1"/>
      <c r="EJY1315" s="1"/>
      <c r="EJZ1315" s="1"/>
      <c r="EKA1315" s="1"/>
      <c r="EKB1315" s="1"/>
      <c r="EKC1315" s="1"/>
      <c r="EKD1315" s="1"/>
      <c r="EKE1315" s="1"/>
      <c r="EKF1315" s="1"/>
      <c r="EKG1315" s="1"/>
      <c r="EKH1315" s="1"/>
      <c r="EKI1315" s="1"/>
      <c r="EKJ1315" s="1"/>
      <c r="EKK1315" s="1"/>
      <c r="EKL1315" s="1"/>
      <c r="EKM1315" s="1"/>
      <c r="EKN1315" s="1"/>
      <c r="EKO1315" s="1"/>
      <c r="EKP1315" s="1"/>
      <c r="EKQ1315" s="1"/>
      <c r="EKR1315" s="1"/>
      <c r="EKS1315" s="1"/>
      <c r="EKT1315" s="1"/>
      <c r="EKU1315" s="1"/>
      <c r="EKV1315" s="1"/>
      <c r="EKW1315" s="1"/>
      <c r="EKX1315" s="1"/>
      <c r="EKY1315" s="1"/>
      <c r="EKZ1315" s="1"/>
      <c r="ELA1315" s="1"/>
      <c r="ELB1315" s="1"/>
      <c r="ELC1315" s="1"/>
      <c r="ELD1315" s="1"/>
      <c r="ELE1315" s="1"/>
      <c r="ELF1315" s="1"/>
      <c r="ELG1315" s="1"/>
      <c r="ELH1315" s="1"/>
      <c r="ELI1315" s="1"/>
      <c r="ELJ1315" s="1"/>
      <c r="ELK1315" s="1"/>
      <c r="ELL1315" s="1"/>
      <c r="ELM1315" s="1"/>
      <c r="ELN1315" s="1"/>
      <c r="ELO1315" s="1"/>
      <c r="ELP1315" s="1"/>
      <c r="ELQ1315" s="1"/>
      <c r="ELR1315" s="1"/>
      <c r="ELS1315" s="1"/>
      <c r="ELT1315" s="1"/>
      <c r="ELU1315" s="1"/>
      <c r="ELV1315" s="1"/>
      <c r="ELW1315" s="1"/>
      <c r="ELX1315" s="1"/>
      <c r="ELY1315" s="1"/>
      <c r="ELZ1315" s="1"/>
      <c r="EMA1315" s="1"/>
      <c r="EMB1315" s="1"/>
      <c r="EMC1315" s="1"/>
      <c r="EMD1315" s="1"/>
      <c r="EME1315" s="1"/>
      <c r="EMF1315" s="1"/>
      <c r="EMG1315" s="1"/>
      <c r="EMH1315" s="1"/>
      <c r="EMI1315" s="1"/>
      <c r="EMJ1315" s="1"/>
      <c r="EMK1315" s="1"/>
      <c r="EML1315" s="1"/>
      <c r="EMM1315" s="1"/>
      <c r="EMN1315" s="1"/>
      <c r="EMO1315" s="1"/>
      <c r="EMP1315" s="1"/>
      <c r="EMQ1315" s="1"/>
      <c r="EMR1315" s="1"/>
      <c r="EMS1315" s="1"/>
      <c r="EMT1315" s="1"/>
      <c r="EMU1315" s="1"/>
      <c r="EMV1315" s="1"/>
      <c r="EMW1315" s="1"/>
      <c r="EMX1315" s="1"/>
      <c r="EMY1315" s="1"/>
      <c r="EMZ1315" s="1"/>
      <c r="ENA1315" s="1"/>
      <c r="ENB1315" s="1"/>
      <c r="ENC1315" s="1"/>
      <c r="END1315" s="1"/>
      <c r="ENE1315" s="1"/>
      <c r="ENF1315" s="1"/>
      <c r="ENG1315" s="1"/>
      <c r="ENH1315" s="1"/>
      <c r="ENI1315" s="1"/>
      <c r="ENJ1315" s="1"/>
      <c r="ENK1315" s="1"/>
      <c r="ENL1315" s="1"/>
      <c r="ENM1315" s="1"/>
      <c r="ENN1315" s="1"/>
      <c r="ENO1315" s="1"/>
      <c r="ENP1315" s="1"/>
      <c r="ENQ1315" s="1"/>
      <c r="ENR1315" s="1"/>
      <c r="ENS1315" s="1"/>
      <c r="ENT1315" s="1"/>
      <c r="ENU1315" s="1"/>
      <c r="ENV1315" s="1"/>
      <c r="ENW1315" s="1"/>
      <c r="ENX1315" s="1"/>
      <c r="ENY1315" s="1"/>
      <c r="ENZ1315" s="1"/>
      <c r="EOA1315" s="1"/>
      <c r="EOB1315" s="1"/>
      <c r="EOC1315" s="1"/>
      <c r="EOD1315" s="1"/>
      <c r="EOE1315" s="1"/>
      <c r="EOF1315" s="1"/>
      <c r="EOG1315" s="1"/>
      <c r="EOH1315" s="1"/>
      <c r="EOI1315" s="1"/>
      <c r="EOJ1315" s="1"/>
      <c r="EOK1315" s="1"/>
      <c r="EOL1315" s="1"/>
      <c r="EOM1315" s="1"/>
      <c r="EON1315" s="1"/>
      <c r="EOO1315" s="1"/>
      <c r="EOP1315" s="1"/>
      <c r="EOQ1315" s="1"/>
      <c r="EOR1315" s="1"/>
      <c r="EOS1315" s="1"/>
      <c r="EOT1315" s="1"/>
      <c r="EOU1315" s="1"/>
      <c r="EOV1315" s="1"/>
      <c r="EOW1315" s="1"/>
      <c r="EOX1315" s="1"/>
      <c r="EOY1315" s="1"/>
      <c r="EOZ1315" s="1"/>
      <c r="EPA1315" s="1"/>
      <c r="EPB1315" s="1"/>
      <c r="EPC1315" s="1"/>
      <c r="EPD1315" s="1"/>
      <c r="EPE1315" s="1"/>
      <c r="EPF1315" s="1"/>
      <c r="EPG1315" s="1"/>
      <c r="EPH1315" s="1"/>
      <c r="EPI1315" s="1"/>
      <c r="EPJ1315" s="1"/>
      <c r="EPK1315" s="1"/>
      <c r="EPL1315" s="1"/>
      <c r="EPM1315" s="1"/>
      <c r="EPN1315" s="1"/>
      <c r="EPO1315" s="1"/>
      <c r="EPP1315" s="1"/>
      <c r="EPQ1315" s="1"/>
      <c r="EPR1315" s="1"/>
      <c r="EPS1315" s="1"/>
      <c r="EPT1315" s="1"/>
      <c r="EPU1315" s="1"/>
      <c r="EPV1315" s="1"/>
      <c r="EPW1315" s="1"/>
      <c r="EPX1315" s="1"/>
      <c r="EPY1315" s="1"/>
      <c r="EPZ1315" s="1"/>
      <c r="EQA1315" s="1"/>
      <c r="EQB1315" s="1"/>
      <c r="EQC1315" s="1"/>
      <c r="EQD1315" s="1"/>
      <c r="EQE1315" s="1"/>
      <c r="EQF1315" s="1"/>
      <c r="EQG1315" s="1"/>
      <c r="EQH1315" s="1"/>
      <c r="EQI1315" s="1"/>
      <c r="EQJ1315" s="1"/>
      <c r="EQK1315" s="1"/>
      <c r="EQL1315" s="1"/>
      <c r="EQM1315" s="1"/>
      <c r="EQN1315" s="1"/>
      <c r="EQO1315" s="1"/>
      <c r="EQP1315" s="1"/>
      <c r="EQQ1315" s="1"/>
      <c r="EQR1315" s="1"/>
      <c r="EQS1315" s="1"/>
      <c r="EQT1315" s="1"/>
      <c r="EQU1315" s="1"/>
      <c r="EQV1315" s="1"/>
      <c r="EQW1315" s="1"/>
      <c r="EQX1315" s="1"/>
      <c r="EQY1315" s="1"/>
      <c r="EQZ1315" s="1"/>
      <c r="ERA1315" s="1"/>
      <c r="ERB1315" s="1"/>
      <c r="ERC1315" s="1"/>
      <c r="ERD1315" s="1"/>
      <c r="ERE1315" s="1"/>
      <c r="ERF1315" s="1"/>
      <c r="ERG1315" s="1"/>
      <c r="ERH1315" s="1"/>
      <c r="ERI1315" s="1"/>
      <c r="ERJ1315" s="1"/>
      <c r="ERK1315" s="1"/>
      <c r="ERL1315" s="1"/>
      <c r="ERM1315" s="1"/>
      <c r="ERN1315" s="1"/>
      <c r="ERO1315" s="1"/>
      <c r="ERP1315" s="1"/>
      <c r="ERQ1315" s="1"/>
      <c r="ERR1315" s="1"/>
      <c r="ERS1315" s="1"/>
      <c r="ERT1315" s="1"/>
      <c r="ERU1315" s="1"/>
      <c r="ERV1315" s="1"/>
      <c r="ERW1315" s="1"/>
      <c r="ERX1315" s="1"/>
      <c r="ERY1315" s="1"/>
      <c r="ERZ1315" s="1"/>
      <c r="ESA1315" s="1"/>
      <c r="ESB1315" s="1"/>
      <c r="ESC1315" s="1"/>
      <c r="ESD1315" s="1"/>
      <c r="ESE1315" s="1"/>
      <c r="ESF1315" s="1"/>
      <c r="ESG1315" s="1"/>
      <c r="ESH1315" s="1"/>
      <c r="ESI1315" s="1"/>
      <c r="ESJ1315" s="1"/>
      <c r="ESK1315" s="1"/>
      <c r="ESL1315" s="1"/>
      <c r="ESM1315" s="1"/>
      <c r="ESN1315" s="1"/>
      <c r="ESO1315" s="1"/>
      <c r="ESP1315" s="1"/>
      <c r="ESQ1315" s="1"/>
      <c r="ESR1315" s="1"/>
      <c r="ESS1315" s="1"/>
      <c r="EST1315" s="1"/>
      <c r="ESU1315" s="1"/>
      <c r="ESV1315" s="1"/>
      <c r="ESW1315" s="1"/>
      <c r="ESX1315" s="1"/>
      <c r="ESY1315" s="1"/>
      <c r="ESZ1315" s="1"/>
      <c r="ETA1315" s="1"/>
      <c r="ETB1315" s="1"/>
      <c r="ETC1315" s="1"/>
      <c r="ETD1315" s="1"/>
      <c r="ETE1315" s="1"/>
      <c r="ETF1315" s="1"/>
      <c r="ETG1315" s="1"/>
      <c r="ETH1315" s="1"/>
      <c r="ETI1315" s="1"/>
      <c r="ETJ1315" s="1"/>
      <c r="ETK1315" s="1"/>
      <c r="ETL1315" s="1"/>
      <c r="ETM1315" s="1"/>
      <c r="ETN1315" s="1"/>
      <c r="ETO1315" s="1"/>
      <c r="ETP1315" s="1"/>
      <c r="ETQ1315" s="1"/>
      <c r="ETR1315" s="1"/>
      <c r="ETS1315" s="1"/>
      <c r="ETT1315" s="1"/>
      <c r="ETU1315" s="1"/>
      <c r="ETV1315" s="1"/>
      <c r="ETW1315" s="1"/>
      <c r="ETX1315" s="1"/>
      <c r="ETY1315" s="1"/>
      <c r="ETZ1315" s="1"/>
      <c r="EUA1315" s="1"/>
      <c r="EUB1315" s="1"/>
      <c r="EUC1315" s="1"/>
      <c r="EUD1315" s="1"/>
      <c r="EUE1315" s="1"/>
      <c r="EUF1315" s="1"/>
      <c r="EUG1315" s="1"/>
      <c r="EUH1315" s="1"/>
      <c r="EUI1315" s="1"/>
      <c r="EUJ1315" s="1"/>
      <c r="EUK1315" s="1"/>
      <c r="EUL1315" s="1"/>
      <c r="EUM1315" s="1"/>
      <c r="EUN1315" s="1"/>
      <c r="EUO1315" s="1"/>
      <c r="EUP1315" s="1"/>
      <c r="EUQ1315" s="1"/>
      <c r="EUR1315" s="1"/>
      <c r="EUS1315" s="1"/>
      <c r="EUT1315" s="1"/>
      <c r="EUU1315" s="1"/>
      <c r="EUV1315" s="1"/>
      <c r="EUW1315" s="1"/>
      <c r="EUX1315" s="1"/>
      <c r="EUY1315" s="1"/>
      <c r="EUZ1315" s="1"/>
      <c r="EVA1315" s="1"/>
      <c r="EVB1315" s="1"/>
      <c r="EVC1315" s="1"/>
      <c r="EVD1315" s="1"/>
      <c r="EVE1315" s="1"/>
      <c r="EVF1315" s="1"/>
      <c r="EVG1315" s="1"/>
      <c r="EVH1315" s="1"/>
      <c r="EVI1315" s="1"/>
      <c r="EVJ1315" s="1"/>
      <c r="EVK1315" s="1"/>
      <c r="EVL1315" s="1"/>
      <c r="EVM1315" s="1"/>
      <c r="EVN1315" s="1"/>
      <c r="EVO1315" s="1"/>
      <c r="EVP1315" s="1"/>
      <c r="EVQ1315" s="1"/>
      <c r="EVR1315" s="1"/>
      <c r="EVS1315" s="1"/>
      <c r="EVT1315" s="1"/>
      <c r="EVU1315" s="1"/>
      <c r="EVV1315" s="1"/>
      <c r="EVW1315" s="1"/>
      <c r="EVX1315" s="1"/>
      <c r="EVY1315" s="1"/>
      <c r="EVZ1315" s="1"/>
      <c r="EWA1315" s="1"/>
      <c r="EWB1315" s="1"/>
      <c r="EWC1315" s="1"/>
      <c r="EWD1315" s="1"/>
      <c r="EWE1315" s="1"/>
      <c r="EWF1315" s="1"/>
      <c r="EWG1315" s="1"/>
      <c r="EWH1315" s="1"/>
      <c r="EWI1315" s="1"/>
      <c r="EWJ1315" s="1"/>
      <c r="EWK1315" s="1"/>
      <c r="EWL1315" s="1"/>
      <c r="EWM1315" s="1"/>
      <c r="EWN1315" s="1"/>
      <c r="EWO1315" s="1"/>
      <c r="EWP1315" s="1"/>
      <c r="EWQ1315" s="1"/>
      <c r="EWR1315" s="1"/>
      <c r="EWS1315" s="1"/>
      <c r="EWT1315" s="1"/>
      <c r="EWU1315" s="1"/>
      <c r="EWV1315" s="1"/>
      <c r="EWW1315" s="1"/>
      <c r="EWX1315" s="1"/>
      <c r="EWY1315" s="1"/>
      <c r="EWZ1315" s="1"/>
      <c r="EXA1315" s="1"/>
      <c r="EXB1315" s="1"/>
      <c r="EXC1315" s="1"/>
      <c r="EXD1315" s="1"/>
      <c r="EXE1315" s="1"/>
      <c r="EXF1315" s="1"/>
      <c r="EXG1315" s="1"/>
      <c r="EXH1315" s="1"/>
      <c r="EXI1315" s="1"/>
      <c r="EXJ1315" s="1"/>
      <c r="EXK1315" s="1"/>
      <c r="EXL1315" s="1"/>
      <c r="EXM1315" s="1"/>
      <c r="EXN1315" s="1"/>
      <c r="EXO1315" s="1"/>
      <c r="EXP1315" s="1"/>
      <c r="EXQ1315" s="1"/>
      <c r="EXR1315" s="1"/>
      <c r="EXS1315" s="1"/>
      <c r="EXT1315" s="1"/>
      <c r="EXU1315" s="1"/>
      <c r="EXV1315" s="1"/>
      <c r="EXW1315" s="1"/>
      <c r="EXX1315" s="1"/>
      <c r="EXY1315" s="1"/>
      <c r="EXZ1315" s="1"/>
      <c r="EYA1315" s="1"/>
      <c r="EYB1315" s="1"/>
      <c r="EYC1315" s="1"/>
      <c r="EYD1315" s="1"/>
      <c r="EYE1315" s="1"/>
      <c r="EYF1315" s="1"/>
      <c r="EYG1315" s="1"/>
      <c r="EYH1315" s="1"/>
      <c r="EYI1315" s="1"/>
      <c r="EYJ1315" s="1"/>
      <c r="EYK1315" s="1"/>
      <c r="EYL1315" s="1"/>
      <c r="EYM1315" s="1"/>
      <c r="EYN1315" s="1"/>
      <c r="EYO1315" s="1"/>
      <c r="EYP1315" s="1"/>
      <c r="EYQ1315" s="1"/>
      <c r="EYR1315" s="1"/>
      <c r="EYS1315" s="1"/>
      <c r="EYT1315" s="1"/>
      <c r="EYU1315" s="1"/>
      <c r="EYV1315" s="1"/>
      <c r="EYW1315" s="1"/>
      <c r="EYX1315" s="1"/>
      <c r="EYY1315" s="1"/>
      <c r="EYZ1315" s="1"/>
      <c r="EZA1315" s="1"/>
      <c r="EZB1315" s="1"/>
      <c r="EZC1315" s="1"/>
      <c r="EZD1315" s="1"/>
      <c r="EZE1315" s="1"/>
      <c r="EZF1315" s="1"/>
      <c r="EZG1315" s="1"/>
      <c r="EZH1315" s="1"/>
      <c r="EZI1315" s="1"/>
      <c r="EZJ1315" s="1"/>
      <c r="EZK1315" s="1"/>
      <c r="EZL1315" s="1"/>
      <c r="EZM1315" s="1"/>
      <c r="EZN1315" s="1"/>
      <c r="EZO1315" s="1"/>
      <c r="EZP1315" s="1"/>
      <c r="EZQ1315" s="1"/>
      <c r="EZR1315" s="1"/>
      <c r="EZS1315" s="1"/>
      <c r="EZT1315" s="1"/>
      <c r="EZU1315" s="1"/>
      <c r="EZV1315" s="1"/>
      <c r="EZW1315" s="1"/>
      <c r="EZX1315" s="1"/>
      <c r="EZY1315" s="1"/>
      <c r="EZZ1315" s="1"/>
      <c r="FAA1315" s="1"/>
      <c r="FAB1315" s="1"/>
      <c r="FAC1315" s="1"/>
      <c r="FAD1315" s="1"/>
      <c r="FAE1315" s="1"/>
      <c r="FAF1315" s="1"/>
      <c r="FAG1315" s="1"/>
      <c r="FAH1315" s="1"/>
      <c r="FAI1315" s="1"/>
      <c r="FAJ1315" s="1"/>
      <c r="FAK1315" s="1"/>
      <c r="FAL1315" s="1"/>
      <c r="FAM1315" s="1"/>
      <c r="FAN1315" s="1"/>
      <c r="FAO1315" s="1"/>
      <c r="FAP1315" s="1"/>
      <c r="FAQ1315" s="1"/>
      <c r="FAR1315" s="1"/>
      <c r="FAS1315" s="1"/>
      <c r="FAT1315" s="1"/>
      <c r="FAU1315" s="1"/>
      <c r="FAV1315" s="1"/>
      <c r="FAW1315" s="1"/>
      <c r="FAX1315" s="1"/>
      <c r="FAY1315" s="1"/>
      <c r="FAZ1315" s="1"/>
      <c r="FBA1315" s="1"/>
      <c r="FBB1315" s="1"/>
      <c r="FBC1315" s="1"/>
      <c r="FBD1315" s="1"/>
      <c r="FBE1315" s="1"/>
      <c r="FBF1315" s="1"/>
      <c r="FBG1315" s="1"/>
      <c r="FBH1315" s="1"/>
      <c r="FBI1315" s="1"/>
      <c r="FBJ1315" s="1"/>
      <c r="FBK1315" s="1"/>
      <c r="FBL1315" s="1"/>
      <c r="FBM1315" s="1"/>
      <c r="FBN1315" s="1"/>
      <c r="FBO1315" s="1"/>
      <c r="FBP1315" s="1"/>
      <c r="FBQ1315" s="1"/>
      <c r="FBR1315" s="1"/>
      <c r="FBS1315" s="1"/>
      <c r="FBT1315" s="1"/>
      <c r="FBU1315" s="1"/>
      <c r="FBV1315" s="1"/>
      <c r="FBW1315" s="1"/>
      <c r="FBX1315" s="1"/>
      <c r="FBY1315" s="1"/>
      <c r="FBZ1315" s="1"/>
      <c r="FCA1315" s="1"/>
      <c r="FCB1315" s="1"/>
      <c r="FCC1315" s="1"/>
      <c r="FCD1315" s="1"/>
      <c r="FCE1315" s="1"/>
      <c r="FCF1315" s="1"/>
      <c r="FCG1315" s="1"/>
      <c r="FCH1315" s="1"/>
      <c r="FCI1315" s="1"/>
      <c r="FCJ1315" s="1"/>
      <c r="FCK1315" s="1"/>
      <c r="FCL1315" s="1"/>
      <c r="FCM1315" s="1"/>
      <c r="FCN1315" s="1"/>
      <c r="FCO1315" s="1"/>
      <c r="FCP1315" s="1"/>
      <c r="FCQ1315" s="1"/>
      <c r="FCR1315" s="1"/>
      <c r="FCS1315" s="1"/>
      <c r="FCT1315" s="1"/>
      <c r="FCU1315" s="1"/>
      <c r="FCV1315" s="1"/>
      <c r="FCW1315" s="1"/>
      <c r="FCX1315" s="1"/>
      <c r="FCY1315" s="1"/>
      <c r="FCZ1315" s="1"/>
      <c r="FDA1315" s="1"/>
      <c r="FDB1315" s="1"/>
      <c r="FDC1315" s="1"/>
      <c r="FDD1315" s="1"/>
      <c r="FDE1315" s="1"/>
      <c r="FDF1315" s="1"/>
      <c r="FDG1315" s="1"/>
      <c r="FDH1315" s="1"/>
      <c r="FDI1315" s="1"/>
      <c r="FDJ1315" s="1"/>
      <c r="FDK1315" s="1"/>
      <c r="FDL1315" s="1"/>
      <c r="FDM1315" s="1"/>
      <c r="FDN1315" s="1"/>
      <c r="FDO1315" s="1"/>
      <c r="FDP1315" s="1"/>
      <c r="FDQ1315" s="1"/>
      <c r="FDR1315" s="1"/>
      <c r="FDS1315" s="1"/>
      <c r="FDT1315" s="1"/>
      <c r="FDU1315" s="1"/>
      <c r="FDV1315" s="1"/>
      <c r="FDW1315" s="1"/>
      <c r="FDX1315" s="1"/>
      <c r="FDY1315" s="1"/>
      <c r="FDZ1315" s="1"/>
      <c r="FEA1315" s="1"/>
      <c r="FEB1315" s="1"/>
      <c r="FEC1315" s="1"/>
      <c r="FED1315" s="1"/>
      <c r="FEE1315" s="1"/>
      <c r="FEF1315" s="1"/>
      <c r="FEG1315" s="1"/>
      <c r="FEH1315" s="1"/>
      <c r="FEI1315" s="1"/>
      <c r="FEJ1315" s="1"/>
      <c r="FEK1315" s="1"/>
      <c r="FEL1315" s="1"/>
      <c r="FEM1315" s="1"/>
      <c r="FEN1315" s="1"/>
      <c r="FEO1315" s="1"/>
      <c r="FEP1315" s="1"/>
      <c r="FEQ1315" s="1"/>
      <c r="FER1315" s="1"/>
      <c r="FES1315" s="1"/>
      <c r="FET1315" s="1"/>
      <c r="FEU1315" s="1"/>
      <c r="FEV1315" s="1"/>
      <c r="FEW1315" s="1"/>
      <c r="FEX1315" s="1"/>
      <c r="FEY1315" s="1"/>
      <c r="FEZ1315" s="1"/>
      <c r="FFA1315" s="1"/>
      <c r="FFB1315" s="1"/>
      <c r="FFC1315" s="1"/>
      <c r="FFD1315" s="1"/>
      <c r="FFE1315" s="1"/>
      <c r="FFF1315" s="1"/>
      <c r="FFG1315" s="1"/>
      <c r="FFH1315" s="1"/>
      <c r="FFI1315" s="1"/>
      <c r="FFJ1315" s="1"/>
      <c r="FFK1315" s="1"/>
      <c r="FFL1315" s="1"/>
      <c r="FFM1315" s="1"/>
      <c r="FFN1315" s="1"/>
      <c r="FFO1315" s="1"/>
      <c r="FFP1315" s="1"/>
      <c r="FFQ1315" s="1"/>
      <c r="FFR1315" s="1"/>
      <c r="FFS1315" s="1"/>
      <c r="FFT1315" s="1"/>
      <c r="FFU1315" s="1"/>
      <c r="FFV1315" s="1"/>
      <c r="FFW1315" s="1"/>
      <c r="FFX1315" s="1"/>
      <c r="FFY1315" s="1"/>
      <c r="FFZ1315" s="1"/>
      <c r="FGA1315" s="1"/>
      <c r="FGB1315" s="1"/>
      <c r="FGC1315" s="1"/>
      <c r="FGD1315" s="1"/>
      <c r="FGE1315" s="1"/>
      <c r="FGF1315" s="1"/>
      <c r="FGG1315" s="1"/>
      <c r="FGH1315" s="1"/>
      <c r="FGI1315" s="1"/>
      <c r="FGJ1315" s="1"/>
      <c r="FGK1315" s="1"/>
      <c r="FGL1315" s="1"/>
      <c r="FGM1315" s="1"/>
      <c r="FGN1315" s="1"/>
      <c r="FGO1315" s="1"/>
      <c r="FGP1315" s="1"/>
      <c r="FGQ1315" s="1"/>
      <c r="FGR1315" s="1"/>
      <c r="FGS1315" s="1"/>
      <c r="FGT1315" s="1"/>
      <c r="FGU1315" s="1"/>
      <c r="FGV1315" s="1"/>
      <c r="FGW1315" s="1"/>
      <c r="FGX1315" s="1"/>
      <c r="FGY1315" s="1"/>
      <c r="FGZ1315" s="1"/>
      <c r="FHA1315" s="1"/>
      <c r="FHB1315" s="1"/>
      <c r="FHC1315" s="1"/>
      <c r="FHD1315" s="1"/>
      <c r="FHE1315" s="1"/>
      <c r="FHF1315" s="1"/>
      <c r="FHG1315" s="1"/>
      <c r="FHH1315" s="1"/>
      <c r="FHI1315" s="1"/>
      <c r="FHJ1315" s="1"/>
      <c r="FHK1315" s="1"/>
      <c r="FHL1315" s="1"/>
      <c r="FHM1315" s="1"/>
      <c r="FHN1315" s="1"/>
      <c r="FHO1315" s="1"/>
      <c r="FHP1315" s="1"/>
      <c r="FHQ1315" s="1"/>
      <c r="FHR1315" s="1"/>
      <c r="FHS1315" s="1"/>
      <c r="FHT1315" s="1"/>
      <c r="FHU1315" s="1"/>
      <c r="FHV1315" s="1"/>
      <c r="FHW1315" s="1"/>
      <c r="FHX1315" s="1"/>
      <c r="FHY1315" s="1"/>
      <c r="FHZ1315" s="1"/>
      <c r="FIA1315" s="1"/>
      <c r="FIB1315" s="1"/>
      <c r="FIC1315" s="1"/>
      <c r="FID1315" s="1"/>
      <c r="FIE1315" s="1"/>
      <c r="FIF1315" s="1"/>
      <c r="FIG1315" s="1"/>
      <c r="FIH1315" s="1"/>
      <c r="FII1315" s="1"/>
      <c r="FIJ1315" s="1"/>
      <c r="FIK1315" s="1"/>
      <c r="FIL1315" s="1"/>
      <c r="FIM1315" s="1"/>
      <c r="FIN1315" s="1"/>
      <c r="FIO1315" s="1"/>
      <c r="FIP1315" s="1"/>
      <c r="FIQ1315" s="1"/>
      <c r="FIR1315" s="1"/>
      <c r="FIS1315" s="1"/>
      <c r="FIT1315" s="1"/>
      <c r="FIU1315" s="1"/>
      <c r="FIV1315" s="1"/>
      <c r="FIW1315" s="1"/>
      <c r="FIX1315" s="1"/>
      <c r="FIY1315" s="1"/>
      <c r="FIZ1315" s="1"/>
      <c r="FJA1315" s="1"/>
      <c r="FJB1315" s="1"/>
      <c r="FJC1315" s="1"/>
      <c r="FJD1315" s="1"/>
      <c r="FJE1315" s="1"/>
      <c r="FJF1315" s="1"/>
      <c r="FJG1315" s="1"/>
      <c r="FJH1315" s="1"/>
      <c r="FJI1315" s="1"/>
      <c r="FJJ1315" s="1"/>
      <c r="FJK1315" s="1"/>
      <c r="FJL1315" s="1"/>
      <c r="FJM1315" s="1"/>
      <c r="FJN1315" s="1"/>
      <c r="FJO1315" s="1"/>
      <c r="FJP1315" s="1"/>
      <c r="FJQ1315" s="1"/>
      <c r="FJR1315" s="1"/>
      <c r="FJS1315" s="1"/>
      <c r="FJT1315" s="1"/>
      <c r="FJU1315" s="1"/>
      <c r="FJV1315" s="1"/>
      <c r="FJW1315" s="1"/>
      <c r="FJX1315" s="1"/>
      <c r="FJY1315" s="1"/>
      <c r="FJZ1315" s="1"/>
      <c r="FKA1315" s="1"/>
      <c r="FKB1315" s="1"/>
      <c r="FKC1315" s="1"/>
      <c r="FKD1315" s="1"/>
      <c r="FKE1315" s="1"/>
      <c r="FKF1315" s="1"/>
      <c r="FKG1315" s="1"/>
      <c r="FKH1315" s="1"/>
      <c r="FKI1315" s="1"/>
      <c r="FKJ1315" s="1"/>
      <c r="FKK1315" s="1"/>
      <c r="FKL1315" s="1"/>
      <c r="FKM1315" s="1"/>
      <c r="FKN1315" s="1"/>
      <c r="FKO1315" s="1"/>
      <c r="FKP1315" s="1"/>
      <c r="FKQ1315" s="1"/>
      <c r="FKR1315" s="1"/>
      <c r="FKS1315" s="1"/>
      <c r="FKT1315" s="1"/>
      <c r="FKU1315" s="1"/>
      <c r="FKV1315" s="1"/>
      <c r="FKW1315" s="1"/>
      <c r="FKX1315" s="1"/>
      <c r="FKY1315" s="1"/>
      <c r="FKZ1315" s="1"/>
      <c r="FLA1315" s="1"/>
      <c r="FLB1315" s="1"/>
      <c r="FLC1315" s="1"/>
      <c r="FLD1315" s="1"/>
      <c r="FLE1315" s="1"/>
      <c r="FLF1315" s="1"/>
      <c r="FLG1315" s="1"/>
      <c r="FLH1315" s="1"/>
      <c r="FLI1315" s="1"/>
      <c r="FLJ1315" s="1"/>
      <c r="FLK1315" s="1"/>
      <c r="FLL1315" s="1"/>
      <c r="FLM1315" s="1"/>
      <c r="FLN1315" s="1"/>
      <c r="FLO1315" s="1"/>
      <c r="FLP1315" s="1"/>
      <c r="FLQ1315" s="1"/>
      <c r="FLR1315" s="1"/>
      <c r="FLS1315" s="1"/>
      <c r="FLT1315" s="1"/>
      <c r="FLU1315" s="1"/>
      <c r="FLV1315" s="1"/>
      <c r="FLW1315" s="1"/>
      <c r="FLX1315" s="1"/>
      <c r="FLY1315" s="1"/>
      <c r="FLZ1315" s="1"/>
      <c r="FMA1315" s="1"/>
      <c r="FMB1315" s="1"/>
      <c r="FMC1315" s="1"/>
      <c r="FMD1315" s="1"/>
      <c r="FME1315" s="1"/>
      <c r="FMF1315" s="1"/>
      <c r="FMG1315" s="1"/>
      <c r="FMH1315" s="1"/>
      <c r="FMI1315" s="1"/>
      <c r="FMJ1315" s="1"/>
      <c r="FMK1315" s="1"/>
      <c r="FML1315" s="1"/>
      <c r="FMM1315" s="1"/>
      <c r="FMN1315" s="1"/>
      <c r="FMO1315" s="1"/>
      <c r="FMP1315" s="1"/>
      <c r="FMQ1315" s="1"/>
      <c r="FMR1315" s="1"/>
      <c r="FMS1315" s="1"/>
      <c r="FMT1315" s="1"/>
      <c r="FMU1315" s="1"/>
      <c r="FMV1315" s="1"/>
      <c r="FMW1315" s="1"/>
      <c r="FMX1315" s="1"/>
      <c r="FMY1315" s="1"/>
      <c r="FMZ1315" s="1"/>
      <c r="FNA1315" s="1"/>
      <c r="FNB1315" s="1"/>
      <c r="FNC1315" s="1"/>
      <c r="FND1315" s="1"/>
      <c r="FNE1315" s="1"/>
      <c r="FNF1315" s="1"/>
      <c r="FNG1315" s="1"/>
      <c r="FNH1315" s="1"/>
      <c r="FNI1315" s="1"/>
      <c r="FNJ1315" s="1"/>
      <c r="FNK1315" s="1"/>
      <c r="FNL1315" s="1"/>
      <c r="FNM1315" s="1"/>
      <c r="FNN1315" s="1"/>
      <c r="FNO1315" s="1"/>
      <c r="FNP1315" s="1"/>
      <c r="FNQ1315" s="1"/>
      <c r="FNR1315" s="1"/>
      <c r="FNS1315" s="1"/>
      <c r="FNT1315" s="1"/>
      <c r="FNU1315" s="1"/>
      <c r="FNV1315" s="1"/>
      <c r="FNW1315" s="1"/>
      <c r="FNX1315" s="1"/>
      <c r="FNY1315" s="1"/>
      <c r="FNZ1315" s="1"/>
      <c r="FOA1315" s="1"/>
      <c r="FOB1315" s="1"/>
      <c r="FOC1315" s="1"/>
      <c r="FOD1315" s="1"/>
      <c r="FOE1315" s="1"/>
      <c r="FOF1315" s="1"/>
      <c r="FOG1315" s="1"/>
      <c r="FOH1315" s="1"/>
      <c r="FOI1315" s="1"/>
      <c r="FOJ1315" s="1"/>
      <c r="FOK1315" s="1"/>
      <c r="FOL1315" s="1"/>
      <c r="FOM1315" s="1"/>
      <c r="FON1315" s="1"/>
      <c r="FOO1315" s="1"/>
      <c r="FOP1315" s="1"/>
      <c r="FOQ1315" s="1"/>
      <c r="FOR1315" s="1"/>
      <c r="FOS1315" s="1"/>
      <c r="FOT1315" s="1"/>
      <c r="FOU1315" s="1"/>
      <c r="FOV1315" s="1"/>
      <c r="FOW1315" s="1"/>
      <c r="FOX1315" s="1"/>
      <c r="FOY1315" s="1"/>
      <c r="FOZ1315" s="1"/>
      <c r="FPA1315" s="1"/>
      <c r="FPB1315" s="1"/>
      <c r="FPC1315" s="1"/>
      <c r="FPD1315" s="1"/>
      <c r="FPE1315" s="1"/>
      <c r="FPF1315" s="1"/>
      <c r="FPG1315" s="1"/>
      <c r="FPH1315" s="1"/>
      <c r="FPI1315" s="1"/>
      <c r="FPJ1315" s="1"/>
      <c r="FPK1315" s="1"/>
      <c r="FPL1315" s="1"/>
      <c r="FPM1315" s="1"/>
      <c r="FPN1315" s="1"/>
      <c r="FPO1315" s="1"/>
      <c r="FPP1315" s="1"/>
      <c r="FPQ1315" s="1"/>
      <c r="FPR1315" s="1"/>
      <c r="FPS1315" s="1"/>
      <c r="FPT1315" s="1"/>
      <c r="FPU1315" s="1"/>
      <c r="FPV1315" s="1"/>
      <c r="FPW1315" s="1"/>
      <c r="FPX1315" s="1"/>
      <c r="FPY1315" s="1"/>
      <c r="FPZ1315" s="1"/>
      <c r="FQA1315" s="1"/>
      <c r="FQB1315" s="1"/>
      <c r="FQC1315" s="1"/>
      <c r="FQD1315" s="1"/>
      <c r="FQE1315" s="1"/>
      <c r="FQF1315" s="1"/>
      <c r="FQG1315" s="1"/>
      <c r="FQH1315" s="1"/>
      <c r="FQI1315" s="1"/>
      <c r="FQJ1315" s="1"/>
      <c r="FQK1315" s="1"/>
      <c r="FQL1315" s="1"/>
      <c r="FQM1315" s="1"/>
      <c r="FQN1315" s="1"/>
      <c r="FQO1315" s="1"/>
      <c r="FQP1315" s="1"/>
      <c r="FQQ1315" s="1"/>
      <c r="FQR1315" s="1"/>
      <c r="FQS1315" s="1"/>
      <c r="FQT1315" s="1"/>
      <c r="FQU1315" s="1"/>
      <c r="FQV1315" s="1"/>
      <c r="FQW1315" s="1"/>
      <c r="FQX1315" s="1"/>
      <c r="FQY1315" s="1"/>
      <c r="FQZ1315" s="1"/>
      <c r="FRA1315" s="1"/>
      <c r="FRB1315" s="1"/>
      <c r="FRC1315" s="1"/>
      <c r="FRD1315" s="1"/>
      <c r="FRE1315" s="1"/>
      <c r="FRF1315" s="1"/>
      <c r="FRG1315" s="1"/>
      <c r="FRH1315" s="1"/>
      <c r="FRI1315" s="1"/>
      <c r="FRJ1315" s="1"/>
      <c r="FRK1315" s="1"/>
      <c r="FRL1315" s="1"/>
      <c r="FRM1315" s="1"/>
      <c r="FRN1315" s="1"/>
      <c r="FRO1315" s="1"/>
      <c r="FRP1315" s="1"/>
      <c r="FRQ1315" s="1"/>
      <c r="FRR1315" s="1"/>
      <c r="FRS1315" s="1"/>
      <c r="FRT1315" s="1"/>
      <c r="FRU1315" s="1"/>
      <c r="FRV1315" s="1"/>
      <c r="FRW1315" s="1"/>
      <c r="FRX1315" s="1"/>
      <c r="FRY1315" s="1"/>
      <c r="FRZ1315" s="1"/>
      <c r="FSA1315" s="1"/>
      <c r="FSB1315" s="1"/>
      <c r="FSC1315" s="1"/>
      <c r="FSD1315" s="1"/>
      <c r="FSE1315" s="1"/>
      <c r="FSF1315" s="1"/>
      <c r="FSG1315" s="1"/>
      <c r="FSH1315" s="1"/>
      <c r="FSI1315" s="1"/>
      <c r="FSJ1315" s="1"/>
      <c r="FSK1315" s="1"/>
      <c r="FSL1315" s="1"/>
      <c r="FSM1315" s="1"/>
      <c r="FSN1315" s="1"/>
      <c r="FSO1315" s="1"/>
      <c r="FSP1315" s="1"/>
      <c r="FSQ1315" s="1"/>
      <c r="FSR1315" s="1"/>
      <c r="FSS1315" s="1"/>
      <c r="FST1315" s="1"/>
      <c r="FSU1315" s="1"/>
      <c r="FSV1315" s="1"/>
      <c r="FSW1315" s="1"/>
      <c r="FSX1315" s="1"/>
      <c r="FSY1315" s="1"/>
      <c r="FSZ1315" s="1"/>
      <c r="FTA1315" s="1"/>
      <c r="FTB1315" s="1"/>
      <c r="FTC1315" s="1"/>
      <c r="FTD1315" s="1"/>
      <c r="FTE1315" s="1"/>
      <c r="FTF1315" s="1"/>
      <c r="FTG1315" s="1"/>
      <c r="FTH1315" s="1"/>
      <c r="FTI1315" s="1"/>
      <c r="FTJ1315" s="1"/>
      <c r="FTK1315" s="1"/>
      <c r="FTL1315" s="1"/>
      <c r="FTM1315" s="1"/>
      <c r="FTN1315" s="1"/>
      <c r="FTO1315" s="1"/>
      <c r="FTP1315" s="1"/>
      <c r="FTQ1315" s="1"/>
      <c r="FTR1315" s="1"/>
      <c r="FTS1315" s="1"/>
      <c r="FTT1315" s="1"/>
      <c r="FTU1315" s="1"/>
      <c r="FTV1315" s="1"/>
      <c r="FTW1315" s="1"/>
      <c r="FTX1315" s="1"/>
      <c r="FTY1315" s="1"/>
      <c r="FTZ1315" s="1"/>
      <c r="FUA1315" s="1"/>
      <c r="FUB1315" s="1"/>
      <c r="FUC1315" s="1"/>
      <c r="FUD1315" s="1"/>
      <c r="FUE1315" s="1"/>
      <c r="FUF1315" s="1"/>
      <c r="FUG1315" s="1"/>
      <c r="FUH1315" s="1"/>
      <c r="FUI1315" s="1"/>
      <c r="FUJ1315" s="1"/>
      <c r="FUK1315" s="1"/>
      <c r="FUL1315" s="1"/>
      <c r="FUM1315" s="1"/>
      <c r="FUN1315" s="1"/>
      <c r="FUO1315" s="1"/>
      <c r="FUP1315" s="1"/>
      <c r="FUQ1315" s="1"/>
      <c r="FUR1315" s="1"/>
      <c r="FUS1315" s="1"/>
      <c r="FUT1315" s="1"/>
      <c r="FUU1315" s="1"/>
      <c r="FUV1315" s="1"/>
      <c r="FUW1315" s="1"/>
      <c r="FUX1315" s="1"/>
      <c r="FUY1315" s="1"/>
      <c r="FUZ1315" s="1"/>
      <c r="FVA1315" s="1"/>
      <c r="FVB1315" s="1"/>
      <c r="FVC1315" s="1"/>
      <c r="FVD1315" s="1"/>
      <c r="FVE1315" s="1"/>
      <c r="FVF1315" s="1"/>
      <c r="FVG1315" s="1"/>
      <c r="FVH1315" s="1"/>
      <c r="FVI1315" s="1"/>
      <c r="FVJ1315" s="1"/>
      <c r="FVK1315" s="1"/>
      <c r="FVL1315" s="1"/>
      <c r="FVM1315" s="1"/>
      <c r="FVN1315" s="1"/>
      <c r="FVO1315" s="1"/>
      <c r="FVP1315" s="1"/>
      <c r="FVQ1315" s="1"/>
      <c r="FVR1315" s="1"/>
      <c r="FVS1315" s="1"/>
      <c r="FVT1315" s="1"/>
      <c r="FVU1315" s="1"/>
      <c r="FVV1315" s="1"/>
      <c r="FVW1315" s="1"/>
      <c r="FVX1315" s="1"/>
      <c r="FVY1315" s="1"/>
      <c r="FVZ1315" s="1"/>
      <c r="FWA1315" s="1"/>
      <c r="FWB1315" s="1"/>
      <c r="FWC1315" s="1"/>
      <c r="FWD1315" s="1"/>
      <c r="FWE1315" s="1"/>
      <c r="FWF1315" s="1"/>
      <c r="FWG1315" s="1"/>
      <c r="FWH1315" s="1"/>
      <c r="FWI1315" s="1"/>
      <c r="FWJ1315" s="1"/>
      <c r="FWK1315" s="1"/>
      <c r="FWL1315" s="1"/>
      <c r="FWM1315" s="1"/>
      <c r="FWN1315" s="1"/>
      <c r="FWO1315" s="1"/>
      <c r="FWP1315" s="1"/>
      <c r="FWQ1315" s="1"/>
      <c r="FWR1315" s="1"/>
      <c r="FWS1315" s="1"/>
      <c r="FWT1315" s="1"/>
      <c r="FWU1315" s="1"/>
      <c r="FWV1315" s="1"/>
      <c r="FWW1315" s="1"/>
      <c r="FWX1315" s="1"/>
      <c r="FWY1315" s="1"/>
      <c r="FWZ1315" s="1"/>
      <c r="FXA1315" s="1"/>
      <c r="FXB1315" s="1"/>
      <c r="FXC1315" s="1"/>
      <c r="FXD1315" s="1"/>
      <c r="FXE1315" s="1"/>
      <c r="FXF1315" s="1"/>
      <c r="FXG1315" s="1"/>
      <c r="FXH1315" s="1"/>
      <c r="FXI1315" s="1"/>
      <c r="FXJ1315" s="1"/>
      <c r="FXK1315" s="1"/>
      <c r="FXL1315" s="1"/>
      <c r="FXM1315" s="1"/>
      <c r="FXN1315" s="1"/>
      <c r="FXO1315" s="1"/>
      <c r="FXP1315" s="1"/>
      <c r="FXQ1315" s="1"/>
      <c r="FXR1315" s="1"/>
      <c r="FXS1315" s="1"/>
      <c r="FXT1315" s="1"/>
      <c r="FXU1315" s="1"/>
      <c r="FXV1315" s="1"/>
      <c r="FXW1315" s="1"/>
      <c r="FXX1315" s="1"/>
      <c r="FXY1315" s="1"/>
      <c r="FXZ1315" s="1"/>
      <c r="FYA1315" s="1"/>
      <c r="FYB1315" s="1"/>
      <c r="FYC1315" s="1"/>
      <c r="FYD1315" s="1"/>
      <c r="FYE1315" s="1"/>
      <c r="FYF1315" s="1"/>
      <c r="FYG1315" s="1"/>
      <c r="FYH1315" s="1"/>
      <c r="FYI1315" s="1"/>
      <c r="FYJ1315" s="1"/>
      <c r="FYK1315" s="1"/>
      <c r="FYL1315" s="1"/>
      <c r="FYM1315" s="1"/>
      <c r="FYN1315" s="1"/>
      <c r="FYO1315" s="1"/>
      <c r="FYP1315" s="1"/>
      <c r="FYQ1315" s="1"/>
      <c r="FYR1315" s="1"/>
      <c r="FYS1315" s="1"/>
      <c r="FYT1315" s="1"/>
      <c r="FYU1315" s="1"/>
      <c r="FYV1315" s="1"/>
      <c r="FYW1315" s="1"/>
      <c r="FYX1315" s="1"/>
      <c r="FYY1315" s="1"/>
      <c r="FYZ1315" s="1"/>
      <c r="FZA1315" s="1"/>
      <c r="FZB1315" s="1"/>
      <c r="FZC1315" s="1"/>
      <c r="FZD1315" s="1"/>
      <c r="FZE1315" s="1"/>
      <c r="FZF1315" s="1"/>
      <c r="FZG1315" s="1"/>
      <c r="FZH1315" s="1"/>
      <c r="FZI1315" s="1"/>
      <c r="FZJ1315" s="1"/>
      <c r="FZK1315" s="1"/>
      <c r="FZL1315" s="1"/>
      <c r="FZM1315" s="1"/>
      <c r="FZN1315" s="1"/>
      <c r="FZO1315" s="1"/>
      <c r="FZP1315" s="1"/>
      <c r="FZQ1315" s="1"/>
      <c r="FZR1315" s="1"/>
      <c r="FZS1315" s="1"/>
      <c r="FZT1315" s="1"/>
      <c r="FZU1315" s="1"/>
      <c r="FZV1315" s="1"/>
      <c r="FZW1315" s="1"/>
      <c r="FZX1315" s="1"/>
      <c r="FZY1315" s="1"/>
      <c r="FZZ1315" s="1"/>
      <c r="GAA1315" s="1"/>
      <c r="GAB1315" s="1"/>
      <c r="GAC1315" s="1"/>
      <c r="GAD1315" s="1"/>
      <c r="GAE1315" s="1"/>
      <c r="GAF1315" s="1"/>
      <c r="GAG1315" s="1"/>
      <c r="GAH1315" s="1"/>
      <c r="GAI1315" s="1"/>
      <c r="GAJ1315" s="1"/>
      <c r="GAK1315" s="1"/>
      <c r="GAL1315" s="1"/>
      <c r="GAM1315" s="1"/>
      <c r="GAN1315" s="1"/>
      <c r="GAO1315" s="1"/>
      <c r="GAP1315" s="1"/>
      <c r="GAQ1315" s="1"/>
      <c r="GAR1315" s="1"/>
      <c r="GAS1315" s="1"/>
      <c r="GAT1315" s="1"/>
      <c r="GAU1315" s="1"/>
      <c r="GAV1315" s="1"/>
      <c r="GAW1315" s="1"/>
      <c r="GAX1315" s="1"/>
      <c r="GAY1315" s="1"/>
      <c r="GAZ1315" s="1"/>
      <c r="GBA1315" s="1"/>
      <c r="GBB1315" s="1"/>
      <c r="GBC1315" s="1"/>
      <c r="GBD1315" s="1"/>
      <c r="GBE1315" s="1"/>
      <c r="GBF1315" s="1"/>
      <c r="GBG1315" s="1"/>
      <c r="GBH1315" s="1"/>
      <c r="GBI1315" s="1"/>
      <c r="GBJ1315" s="1"/>
      <c r="GBK1315" s="1"/>
      <c r="GBL1315" s="1"/>
      <c r="GBM1315" s="1"/>
      <c r="GBN1315" s="1"/>
      <c r="GBO1315" s="1"/>
      <c r="GBP1315" s="1"/>
      <c r="GBQ1315" s="1"/>
      <c r="GBR1315" s="1"/>
      <c r="GBS1315" s="1"/>
      <c r="GBT1315" s="1"/>
      <c r="GBU1315" s="1"/>
      <c r="GBV1315" s="1"/>
      <c r="GBW1315" s="1"/>
      <c r="GBX1315" s="1"/>
      <c r="GBY1315" s="1"/>
      <c r="GBZ1315" s="1"/>
      <c r="GCA1315" s="1"/>
      <c r="GCB1315" s="1"/>
      <c r="GCC1315" s="1"/>
      <c r="GCD1315" s="1"/>
      <c r="GCE1315" s="1"/>
      <c r="GCF1315" s="1"/>
      <c r="GCG1315" s="1"/>
      <c r="GCH1315" s="1"/>
      <c r="GCI1315" s="1"/>
      <c r="GCJ1315" s="1"/>
      <c r="GCK1315" s="1"/>
      <c r="GCL1315" s="1"/>
      <c r="GCM1315" s="1"/>
      <c r="GCN1315" s="1"/>
      <c r="GCO1315" s="1"/>
      <c r="GCP1315" s="1"/>
      <c r="GCQ1315" s="1"/>
      <c r="GCR1315" s="1"/>
      <c r="GCS1315" s="1"/>
      <c r="GCT1315" s="1"/>
      <c r="GCU1315" s="1"/>
      <c r="GCV1315" s="1"/>
      <c r="GCW1315" s="1"/>
      <c r="GCX1315" s="1"/>
      <c r="GCY1315" s="1"/>
      <c r="GCZ1315" s="1"/>
      <c r="GDA1315" s="1"/>
      <c r="GDB1315" s="1"/>
      <c r="GDC1315" s="1"/>
      <c r="GDD1315" s="1"/>
      <c r="GDE1315" s="1"/>
      <c r="GDF1315" s="1"/>
      <c r="GDG1315" s="1"/>
      <c r="GDH1315" s="1"/>
      <c r="GDI1315" s="1"/>
      <c r="GDJ1315" s="1"/>
      <c r="GDK1315" s="1"/>
      <c r="GDL1315" s="1"/>
      <c r="GDM1315" s="1"/>
      <c r="GDN1315" s="1"/>
      <c r="GDO1315" s="1"/>
      <c r="GDP1315" s="1"/>
      <c r="GDQ1315" s="1"/>
      <c r="GDR1315" s="1"/>
      <c r="GDS1315" s="1"/>
      <c r="GDT1315" s="1"/>
      <c r="GDU1315" s="1"/>
      <c r="GDV1315" s="1"/>
      <c r="GDW1315" s="1"/>
      <c r="GDX1315" s="1"/>
      <c r="GDY1315" s="1"/>
      <c r="GDZ1315" s="1"/>
      <c r="GEA1315" s="1"/>
      <c r="GEB1315" s="1"/>
      <c r="GEC1315" s="1"/>
      <c r="GED1315" s="1"/>
      <c r="GEE1315" s="1"/>
      <c r="GEF1315" s="1"/>
      <c r="GEG1315" s="1"/>
      <c r="GEH1315" s="1"/>
      <c r="GEI1315" s="1"/>
      <c r="GEJ1315" s="1"/>
      <c r="GEK1315" s="1"/>
      <c r="GEL1315" s="1"/>
      <c r="GEM1315" s="1"/>
      <c r="GEN1315" s="1"/>
      <c r="GEO1315" s="1"/>
      <c r="GEP1315" s="1"/>
      <c r="GEQ1315" s="1"/>
      <c r="GER1315" s="1"/>
      <c r="GES1315" s="1"/>
      <c r="GET1315" s="1"/>
      <c r="GEU1315" s="1"/>
      <c r="GEV1315" s="1"/>
      <c r="GEW1315" s="1"/>
      <c r="GEX1315" s="1"/>
      <c r="GEY1315" s="1"/>
      <c r="GEZ1315" s="1"/>
      <c r="GFA1315" s="1"/>
      <c r="GFB1315" s="1"/>
      <c r="GFC1315" s="1"/>
      <c r="GFD1315" s="1"/>
      <c r="GFE1315" s="1"/>
      <c r="GFF1315" s="1"/>
      <c r="GFG1315" s="1"/>
      <c r="GFH1315" s="1"/>
      <c r="GFI1315" s="1"/>
      <c r="GFJ1315" s="1"/>
      <c r="GFK1315" s="1"/>
      <c r="GFL1315" s="1"/>
      <c r="GFM1315" s="1"/>
      <c r="GFN1315" s="1"/>
      <c r="GFO1315" s="1"/>
      <c r="GFP1315" s="1"/>
      <c r="GFQ1315" s="1"/>
      <c r="GFR1315" s="1"/>
      <c r="GFS1315" s="1"/>
      <c r="GFT1315" s="1"/>
      <c r="GFU1315" s="1"/>
      <c r="GFV1315" s="1"/>
      <c r="GFW1315" s="1"/>
      <c r="GFX1315" s="1"/>
      <c r="GFY1315" s="1"/>
      <c r="GFZ1315" s="1"/>
      <c r="GGA1315" s="1"/>
      <c r="GGB1315" s="1"/>
      <c r="GGC1315" s="1"/>
      <c r="GGD1315" s="1"/>
      <c r="GGE1315" s="1"/>
      <c r="GGF1315" s="1"/>
      <c r="GGG1315" s="1"/>
      <c r="GGH1315" s="1"/>
      <c r="GGI1315" s="1"/>
      <c r="GGJ1315" s="1"/>
      <c r="GGK1315" s="1"/>
      <c r="GGL1315" s="1"/>
      <c r="GGM1315" s="1"/>
      <c r="GGN1315" s="1"/>
      <c r="GGO1315" s="1"/>
      <c r="GGP1315" s="1"/>
      <c r="GGQ1315" s="1"/>
      <c r="GGR1315" s="1"/>
      <c r="GGS1315" s="1"/>
      <c r="GGT1315" s="1"/>
      <c r="GGU1315" s="1"/>
      <c r="GGV1315" s="1"/>
      <c r="GGW1315" s="1"/>
      <c r="GGX1315" s="1"/>
      <c r="GGY1315" s="1"/>
      <c r="GGZ1315" s="1"/>
      <c r="GHA1315" s="1"/>
      <c r="GHB1315" s="1"/>
      <c r="GHC1315" s="1"/>
      <c r="GHD1315" s="1"/>
      <c r="GHE1315" s="1"/>
      <c r="GHF1315" s="1"/>
      <c r="GHG1315" s="1"/>
      <c r="GHH1315" s="1"/>
      <c r="GHI1315" s="1"/>
      <c r="GHJ1315" s="1"/>
      <c r="GHK1315" s="1"/>
      <c r="GHL1315" s="1"/>
      <c r="GHM1315" s="1"/>
      <c r="GHN1315" s="1"/>
      <c r="GHO1315" s="1"/>
      <c r="GHP1315" s="1"/>
      <c r="GHQ1315" s="1"/>
      <c r="GHR1315" s="1"/>
      <c r="GHS1315" s="1"/>
      <c r="GHT1315" s="1"/>
      <c r="GHU1315" s="1"/>
      <c r="GHV1315" s="1"/>
      <c r="GHW1315" s="1"/>
      <c r="GHX1315" s="1"/>
      <c r="GHY1315" s="1"/>
      <c r="GHZ1315" s="1"/>
      <c r="GIA1315" s="1"/>
      <c r="GIB1315" s="1"/>
      <c r="GIC1315" s="1"/>
      <c r="GID1315" s="1"/>
      <c r="GIE1315" s="1"/>
      <c r="GIF1315" s="1"/>
      <c r="GIG1315" s="1"/>
      <c r="GIH1315" s="1"/>
      <c r="GII1315" s="1"/>
      <c r="GIJ1315" s="1"/>
      <c r="GIK1315" s="1"/>
      <c r="GIL1315" s="1"/>
      <c r="GIM1315" s="1"/>
      <c r="GIN1315" s="1"/>
      <c r="GIO1315" s="1"/>
      <c r="GIP1315" s="1"/>
      <c r="GIQ1315" s="1"/>
      <c r="GIR1315" s="1"/>
      <c r="GIS1315" s="1"/>
      <c r="GIT1315" s="1"/>
      <c r="GIU1315" s="1"/>
      <c r="GIV1315" s="1"/>
      <c r="GIW1315" s="1"/>
      <c r="GIX1315" s="1"/>
      <c r="GIY1315" s="1"/>
      <c r="GIZ1315" s="1"/>
      <c r="GJA1315" s="1"/>
      <c r="GJB1315" s="1"/>
      <c r="GJC1315" s="1"/>
      <c r="GJD1315" s="1"/>
      <c r="GJE1315" s="1"/>
      <c r="GJF1315" s="1"/>
      <c r="GJG1315" s="1"/>
      <c r="GJH1315" s="1"/>
      <c r="GJI1315" s="1"/>
      <c r="GJJ1315" s="1"/>
      <c r="GJK1315" s="1"/>
      <c r="GJL1315" s="1"/>
      <c r="GJM1315" s="1"/>
      <c r="GJN1315" s="1"/>
      <c r="GJO1315" s="1"/>
      <c r="GJP1315" s="1"/>
      <c r="GJQ1315" s="1"/>
      <c r="GJR1315" s="1"/>
      <c r="GJS1315" s="1"/>
      <c r="GJT1315" s="1"/>
      <c r="GJU1315" s="1"/>
      <c r="GJV1315" s="1"/>
      <c r="GJW1315" s="1"/>
      <c r="GJX1315" s="1"/>
      <c r="GJY1315" s="1"/>
      <c r="GJZ1315" s="1"/>
      <c r="GKA1315" s="1"/>
      <c r="GKB1315" s="1"/>
      <c r="GKC1315" s="1"/>
      <c r="GKD1315" s="1"/>
      <c r="GKE1315" s="1"/>
      <c r="GKF1315" s="1"/>
      <c r="GKG1315" s="1"/>
      <c r="GKH1315" s="1"/>
      <c r="GKI1315" s="1"/>
      <c r="GKJ1315" s="1"/>
      <c r="GKK1315" s="1"/>
      <c r="GKL1315" s="1"/>
      <c r="GKM1315" s="1"/>
      <c r="GKN1315" s="1"/>
      <c r="GKO1315" s="1"/>
      <c r="GKP1315" s="1"/>
      <c r="GKQ1315" s="1"/>
      <c r="GKR1315" s="1"/>
      <c r="GKS1315" s="1"/>
      <c r="GKT1315" s="1"/>
      <c r="GKU1315" s="1"/>
      <c r="GKV1315" s="1"/>
      <c r="GKW1315" s="1"/>
      <c r="GKX1315" s="1"/>
      <c r="GKY1315" s="1"/>
      <c r="GKZ1315" s="1"/>
      <c r="GLA1315" s="1"/>
      <c r="GLB1315" s="1"/>
      <c r="GLC1315" s="1"/>
      <c r="GLD1315" s="1"/>
      <c r="GLE1315" s="1"/>
      <c r="GLF1315" s="1"/>
      <c r="GLG1315" s="1"/>
      <c r="GLH1315" s="1"/>
      <c r="GLI1315" s="1"/>
      <c r="GLJ1315" s="1"/>
      <c r="GLK1315" s="1"/>
      <c r="GLL1315" s="1"/>
      <c r="GLM1315" s="1"/>
      <c r="GLN1315" s="1"/>
      <c r="GLO1315" s="1"/>
      <c r="GLP1315" s="1"/>
      <c r="GLQ1315" s="1"/>
      <c r="GLR1315" s="1"/>
      <c r="GLS1315" s="1"/>
      <c r="GLT1315" s="1"/>
      <c r="GLU1315" s="1"/>
      <c r="GLV1315" s="1"/>
      <c r="GLW1315" s="1"/>
      <c r="GLX1315" s="1"/>
      <c r="GLY1315" s="1"/>
      <c r="GLZ1315" s="1"/>
      <c r="GMA1315" s="1"/>
      <c r="GMB1315" s="1"/>
      <c r="GMC1315" s="1"/>
      <c r="GMD1315" s="1"/>
      <c r="GME1315" s="1"/>
      <c r="GMF1315" s="1"/>
      <c r="GMG1315" s="1"/>
      <c r="GMH1315" s="1"/>
      <c r="GMI1315" s="1"/>
      <c r="GMJ1315" s="1"/>
      <c r="GMK1315" s="1"/>
      <c r="GML1315" s="1"/>
      <c r="GMM1315" s="1"/>
      <c r="GMN1315" s="1"/>
      <c r="GMO1315" s="1"/>
      <c r="GMP1315" s="1"/>
      <c r="GMQ1315" s="1"/>
      <c r="GMR1315" s="1"/>
      <c r="GMS1315" s="1"/>
      <c r="GMT1315" s="1"/>
      <c r="GMU1315" s="1"/>
      <c r="GMV1315" s="1"/>
      <c r="GMW1315" s="1"/>
      <c r="GMX1315" s="1"/>
      <c r="GMY1315" s="1"/>
      <c r="GMZ1315" s="1"/>
      <c r="GNA1315" s="1"/>
      <c r="GNB1315" s="1"/>
      <c r="GNC1315" s="1"/>
      <c r="GND1315" s="1"/>
      <c r="GNE1315" s="1"/>
      <c r="GNF1315" s="1"/>
      <c r="GNG1315" s="1"/>
      <c r="GNH1315" s="1"/>
      <c r="GNI1315" s="1"/>
      <c r="GNJ1315" s="1"/>
      <c r="GNK1315" s="1"/>
      <c r="GNL1315" s="1"/>
      <c r="GNM1315" s="1"/>
      <c r="GNN1315" s="1"/>
      <c r="GNO1315" s="1"/>
      <c r="GNP1315" s="1"/>
      <c r="GNQ1315" s="1"/>
      <c r="GNR1315" s="1"/>
      <c r="GNS1315" s="1"/>
      <c r="GNT1315" s="1"/>
      <c r="GNU1315" s="1"/>
      <c r="GNV1315" s="1"/>
      <c r="GNW1315" s="1"/>
      <c r="GNX1315" s="1"/>
      <c r="GNY1315" s="1"/>
      <c r="GNZ1315" s="1"/>
      <c r="GOA1315" s="1"/>
      <c r="GOB1315" s="1"/>
      <c r="GOC1315" s="1"/>
      <c r="GOD1315" s="1"/>
      <c r="GOE1315" s="1"/>
      <c r="GOF1315" s="1"/>
      <c r="GOG1315" s="1"/>
      <c r="GOH1315" s="1"/>
      <c r="GOI1315" s="1"/>
      <c r="GOJ1315" s="1"/>
      <c r="GOK1315" s="1"/>
      <c r="GOL1315" s="1"/>
      <c r="GOM1315" s="1"/>
      <c r="GON1315" s="1"/>
      <c r="GOO1315" s="1"/>
      <c r="GOP1315" s="1"/>
      <c r="GOQ1315" s="1"/>
      <c r="GOR1315" s="1"/>
      <c r="GOS1315" s="1"/>
      <c r="GOT1315" s="1"/>
      <c r="GOU1315" s="1"/>
      <c r="GOV1315" s="1"/>
      <c r="GOW1315" s="1"/>
      <c r="GOX1315" s="1"/>
      <c r="GOY1315" s="1"/>
      <c r="GOZ1315" s="1"/>
      <c r="GPA1315" s="1"/>
      <c r="GPB1315" s="1"/>
      <c r="GPC1315" s="1"/>
      <c r="GPD1315" s="1"/>
      <c r="GPE1315" s="1"/>
      <c r="GPF1315" s="1"/>
      <c r="GPG1315" s="1"/>
      <c r="GPH1315" s="1"/>
      <c r="GPI1315" s="1"/>
      <c r="GPJ1315" s="1"/>
      <c r="GPK1315" s="1"/>
      <c r="GPL1315" s="1"/>
      <c r="GPM1315" s="1"/>
      <c r="GPN1315" s="1"/>
      <c r="GPO1315" s="1"/>
      <c r="GPP1315" s="1"/>
      <c r="GPQ1315" s="1"/>
      <c r="GPR1315" s="1"/>
      <c r="GPS1315" s="1"/>
      <c r="GPT1315" s="1"/>
      <c r="GPU1315" s="1"/>
      <c r="GPV1315" s="1"/>
      <c r="GPW1315" s="1"/>
      <c r="GPX1315" s="1"/>
      <c r="GPY1315" s="1"/>
      <c r="GPZ1315" s="1"/>
      <c r="GQA1315" s="1"/>
      <c r="GQB1315" s="1"/>
      <c r="GQC1315" s="1"/>
      <c r="GQD1315" s="1"/>
      <c r="GQE1315" s="1"/>
      <c r="GQF1315" s="1"/>
      <c r="GQG1315" s="1"/>
      <c r="GQH1315" s="1"/>
      <c r="GQI1315" s="1"/>
      <c r="GQJ1315" s="1"/>
      <c r="GQK1315" s="1"/>
      <c r="GQL1315" s="1"/>
      <c r="GQM1315" s="1"/>
      <c r="GQN1315" s="1"/>
      <c r="GQO1315" s="1"/>
      <c r="GQP1315" s="1"/>
      <c r="GQQ1315" s="1"/>
      <c r="GQR1315" s="1"/>
      <c r="GQS1315" s="1"/>
      <c r="GQT1315" s="1"/>
      <c r="GQU1315" s="1"/>
      <c r="GQV1315" s="1"/>
      <c r="GQW1315" s="1"/>
      <c r="GQX1315" s="1"/>
      <c r="GQY1315" s="1"/>
      <c r="GQZ1315" s="1"/>
      <c r="GRA1315" s="1"/>
      <c r="GRB1315" s="1"/>
      <c r="GRC1315" s="1"/>
      <c r="GRD1315" s="1"/>
      <c r="GRE1315" s="1"/>
      <c r="GRF1315" s="1"/>
      <c r="GRG1315" s="1"/>
      <c r="GRH1315" s="1"/>
      <c r="GRI1315" s="1"/>
      <c r="GRJ1315" s="1"/>
      <c r="GRK1315" s="1"/>
      <c r="GRL1315" s="1"/>
      <c r="GRM1315" s="1"/>
      <c r="GRN1315" s="1"/>
      <c r="GRO1315" s="1"/>
      <c r="GRP1315" s="1"/>
      <c r="GRQ1315" s="1"/>
      <c r="GRR1315" s="1"/>
      <c r="GRS1315" s="1"/>
      <c r="GRT1315" s="1"/>
      <c r="GRU1315" s="1"/>
      <c r="GRV1315" s="1"/>
      <c r="GRW1315" s="1"/>
      <c r="GRX1315" s="1"/>
      <c r="GRY1315" s="1"/>
      <c r="GRZ1315" s="1"/>
      <c r="GSA1315" s="1"/>
      <c r="GSB1315" s="1"/>
      <c r="GSC1315" s="1"/>
      <c r="GSD1315" s="1"/>
      <c r="GSE1315" s="1"/>
      <c r="GSF1315" s="1"/>
      <c r="GSG1315" s="1"/>
      <c r="GSH1315" s="1"/>
      <c r="GSI1315" s="1"/>
      <c r="GSJ1315" s="1"/>
      <c r="GSK1315" s="1"/>
      <c r="GSL1315" s="1"/>
      <c r="GSM1315" s="1"/>
      <c r="GSN1315" s="1"/>
      <c r="GSO1315" s="1"/>
      <c r="GSP1315" s="1"/>
      <c r="GSQ1315" s="1"/>
      <c r="GSR1315" s="1"/>
      <c r="GSS1315" s="1"/>
      <c r="GST1315" s="1"/>
      <c r="GSU1315" s="1"/>
      <c r="GSV1315" s="1"/>
      <c r="GSW1315" s="1"/>
      <c r="GSX1315" s="1"/>
      <c r="GSY1315" s="1"/>
      <c r="GSZ1315" s="1"/>
      <c r="GTA1315" s="1"/>
      <c r="GTB1315" s="1"/>
      <c r="GTC1315" s="1"/>
      <c r="GTD1315" s="1"/>
      <c r="GTE1315" s="1"/>
      <c r="GTF1315" s="1"/>
      <c r="GTG1315" s="1"/>
      <c r="GTH1315" s="1"/>
      <c r="GTI1315" s="1"/>
      <c r="GTJ1315" s="1"/>
      <c r="GTK1315" s="1"/>
      <c r="GTL1315" s="1"/>
      <c r="GTM1315" s="1"/>
      <c r="GTN1315" s="1"/>
      <c r="GTO1315" s="1"/>
      <c r="GTP1315" s="1"/>
      <c r="GTQ1315" s="1"/>
      <c r="GTR1315" s="1"/>
      <c r="GTS1315" s="1"/>
      <c r="GTT1315" s="1"/>
      <c r="GTU1315" s="1"/>
      <c r="GTV1315" s="1"/>
      <c r="GTW1315" s="1"/>
      <c r="GTX1315" s="1"/>
      <c r="GTY1315" s="1"/>
      <c r="GTZ1315" s="1"/>
      <c r="GUA1315" s="1"/>
      <c r="GUB1315" s="1"/>
      <c r="GUC1315" s="1"/>
      <c r="GUD1315" s="1"/>
      <c r="GUE1315" s="1"/>
      <c r="GUF1315" s="1"/>
      <c r="GUG1315" s="1"/>
      <c r="GUH1315" s="1"/>
      <c r="GUI1315" s="1"/>
      <c r="GUJ1315" s="1"/>
      <c r="GUK1315" s="1"/>
      <c r="GUL1315" s="1"/>
      <c r="GUM1315" s="1"/>
      <c r="GUN1315" s="1"/>
      <c r="GUO1315" s="1"/>
      <c r="GUP1315" s="1"/>
      <c r="GUQ1315" s="1"/>
      <c r="GUR1315" s="1"/>
      <c r="GUS1315" s="1"/>
      <c r="GUT1315" s="1"/>
      <c r="GUU1315" s="1"/>
      <c r="GUV1315" s="1"/>
      <c r="GUW1315" s="1"/>
      <c r="GUX1315" s="1"/>
      <c r="GUY1315" s="1"/>
      <c r="GUZ1315" s="1"/>
      <c r="GVA1315" s="1"/>
      <c r="GVB1315" s="1"/>
      <c r="GVC1315" s="1"/>
      <c r="GVD1315" s="1"/>
      <c r="GVE1315" s="1"/>
      <c r="GVF1315" s="1"/>
      <c r="GVG1315" s="1"/>
      <c r="GVH1315" s="1"/>
      <c r="GVI1315" s="1"/>
      <c r="GVJ1315" s="1"/>
      <c r="GVK1315" s="1"/>
      <c r="GVL1315" s="1"/>
      <c r="GVM1315" s="1"/>
      <c r="GVN1315" s="1"/>
      <c r="GVO1315" s="1"/>
      <c r="GVP1315" s="1"/>
      <c r="GVQ1315" s="1"/>
      <c r="GVR1315" s="1"/>
      <c r="GVS1315" s="1"/>
      <c r="GVT1315" s="1"/>
      <c r="GVU1315" s="1"/>
      <c r="GVV1315" s="1"/>
      <c r="GVW1315" s="1"/>
      <c r="GVX1315" s="1"/>
      <c r="GVY1315" s="1"/>
      <c r="GVZ1315" s="1"/>
      <c r="GWA1315" s="1"/>
      <c r="GWB1315" s="1"/>
      <c r="GWC1315" s="1"/>
      <c r="GWD1315" s="1"/>
      <c r="GWE1315" s="1"/>
      <c r="GWF1315" s="1"/>
      <c r="GWG1315" s="1"/>
      <c r="GWH1315" s="1"/>
      <c r="GWI1315" s="1"/>
      <c r="GWJ1315" s="1"/>
      <c r="GWK1315" s="1"/>
      <c r="GWL1315" s="1"/>
      <c r="GWM1315" s="1"/>
      <c r="GWN1315" s="1"/>
      <c r="GWO1315" s="1"/>
      <c r="GWP1315" s="1"/>
      <c r="GWQ1315" s="1"/>
      <c r="GWR1315" s="1"/>
      <c r="GWS1315" s="1"/>
      <c r="GWT1315" s="1"/>
      <c r="GWU1315" s="1"/>
      <c r="GWV1315" s="1"/>
      <c r="GWW1315" s="1"/>
      <c r="GWX1315" s="1"/>
      <c r="GWY1315" s="1"/>
      <c r="GWZ1315" s="1"/>
      <c r="GXA1315" s="1"/>
      <c r="GXB1315" s="1"/>
      <c r="GXC1315" s="1"/>
      <c r="GXD1315" s="1"/>
      <c r="GXE1315" s="1"/>
      <c r="GXF1315" s="1"/>
      <c r="GXG1315" s="1"/>
      <c r="GXH1315" s="1"/>
      <c r="GXI1315" s="1"/>
      <c r="GXJ1315" s="1"/>
      <c r="GXK1315" s="1"/>
      <c r="GXL1315" s="1"/>
      <c r="GXM1315" s="1"/>
      <c r="GXN1315" s="1"/>
      <c r="GXO1315" s="1"/>
      <c r="GXP1315" s="1"/>
      <c r="GXQ1315" s="1"/>
      <c r="GXR1315" s="1"/>
      <c r="GXS1315" s="1"/>
      <c r="GXT1315" s="1"/>
      <c r="GXU1315" s="1"/>
      <c r="GXV1315" s="1"/>
      <c r="GXW1315" s="1"/>
      <c r="GXX1315" s="1"/>
      <c r="GXY1315" s="1"/>
      <c r="GXZ1315" s="1"/>
      <c r="GYA1315" s="1"/>
      <c r="GYB1315" s="1"/>
      <c r="GYC1315" s="1"/>
      <c r="GYD1315" s="1"/>
      <c r="GYE1315" s="1"/>
      <c r="GYF1315" s="1"/>
      <c r="GYG1315" s="1"/>
      <c r="GYH1315" s="1"/>
      <c r="GYI1315" s="1"/>
      <c r="GYJ1315" s="1"/>
      <c r="GYK1315" s="1"/>
      <c r="GYL1315" s="1"/>
      <c r="GYM1315" s="1"/>
      <c r="GYN1315" s="1"/>
      <c r="GYO1315" s="1"/>
      <c r="GYP1315" s="1"/>
      <c r="GYQ1315" s="1"/>
      <c r="GYR1315" s="1"/>
      <c r="GYS1315" s="1"/>
      <c r="GYT1315" s="1"/>
      <c r="GYU1315" s="1"/>
      <c r="GYV1315" s="1"/>
      <c r="GYW1315" s="1"/>
      <c r="GYX1315" s="1"/>
      <c r="GYY1315" s="1"/>
      <c r="GYZ1315" s="1"/>
      <c r="GZA1315" s="1"/>
      <c r="GZB1315" s="1"/>
      <c r="GZC1315" s="1"/>
      <c r="GZD1315" s="1"/>
      <c r="GZE1315" s="1"/>
      <c r="GZF1315" s="1"/>
      <c r="GZG1315" s="1"/>
      <c r="GZH1315" s="1"/>
      <c r="GZI1315" s="1"/>
      <c r="GZJ1315" s="1"/>
      <c r="GZK1315" s="1"/>
      <c r="GZL1315" s="1"/>
      <c r="GZM1315" s="1"/>
      <c r="GZN1315" s="1"/>
      <c r="GZO1315" s="1"/>
      <c r="GZP1315" s="1"/>
      <c r="GZQ1315" s="1"/>
      <c r="GZR1315" s="1"/>
      <c r="GZS1315" s="1"/>
      <c r="GZT1315" s="1"/>
      <c r="GZU1315" s="1"/>
      <c r="GZV1315" s="1"/>
      <c r="GZW1315" s="1"/>
      <c r="GZX1315" s="1"/>
      <c r="GZY1315" s="1"/>
      <c r="GZZ1315" s="1"/>
      <c r="HAA1315" s="1"/>
      <c r="HAB1315" s="1"/>
      <c r="HAC1315" s="1"/>
      <c r="HAD1315" s="1"/>
      <c r="HAE1315" s="1"/>
      <c r="HAF1315" s="1"/>
      <c r="HAG1315" s="1"/>
      <c r="HAH1315" s="1"/>
      <c r="HAI1315" s="1"/>
      <c r="HAJ1315" s="1"/>
      <c r="HAK1315" s="1"/>
      <c r="HAL1315" s="1"/>
      <c r="HAM1315" s="1"/>
      <c r="HAN1315" s="1"/>
      <c r="HAO1315" s="1"/>
      <c r="HAP1315" s="1"/>
      <c r="HAQ1315" s="1"/>
      <c r="HAR1315" s="1"/>
      <c r="HAS1315" s="1"/>
      <c r="HAT1315" s="1"/>
      <c r="HAU1315" s="1"/>
      <c r="HAV1315" s="1"/>
      <c r="HAW1315" s="1"/>
      <c r="HAX1315" s="1"/>
      <c r="HAY1315" s="1"/>
      <c r="HAZ1315" s="1"/>
      <c r="HBA1315" s="1"/>
      <c r="HBB1315" s="1"/>
      <c r="HBC1315" s="1"/>
      <c r="HBD1315" s="1"/>
      <c r="HBE1315" s="1"/>
      <c r="HBF1315" s="1"/>
      <c r="HBG1315" s="1"/>
      <c r="HBH1315" s="1"/>
      <c r="HBI1315" s="1"/>
      <c r="HBJ1315" s="1"/>
      <c r="HBK1315" s="1"/>
      <c r="HBL1315" s="1"/>
      <c r="HBM1315" s="1"/>
      <c r="HBN1315" s="1"/>
      <c r="HBO1315" s="1"/>
      <c r="HBP1315" s="1"/>
      <c r="HBQ1315" s="1"/>
      <c r="HBR1315" s="1"/>
      <c r="HBS1315" s="1"/>
      <c r="HBT1315" s="1"/>
      <c r="HBU1315" s="1"/>
      <c r="HBV1315" s="1"/>
      <c r="HBW1315" s="1"/>
      <c r="HBX1315" s="1"/>
      <c r="HBY1315" s="1"/>
      <c r="HBZ1315" s="1"/>
      <c r="HCA1315" s="1"/>
      <c r="HCB1315" s="1"/>
      <c r="HCC1315" s="1"/>
      <c r="HCD1315" s="1"/>
      <c r="HCE1315" s="1"/>
      <c r="HCF1315" s="1"/>
      <c r="HCG1315" s="1"/>
      <c r="HCH1315" s="1"/>
      <c r="HCI1315" s="1"/>
      <c r="HCJ1315" s="1"/>
      <c r="HCK1315" s="1"/>
      <c r="HCL1315" s="1"/>
      <c r="HCM1315" s="1"/>
      <c r="HCN1315" s="1"/>
      <c r="HCO1315" s="1"/>
      <c r="HCP1315" s="1"/>
      <c r="HCQ1315" s="1"/>
      <c r="HCR1315" s="1"/>
      <c r="HCS1315" s="1"/>
      <c r="HCT1315" s="1"/>
      <c r="HCU1315" s="1"/>
      <c r="HCV1315" s="1"/>
      <c r="HCW1315" s="1"/>
      <c r="HCX1315" s="1"/>
      <c r="HCY1315" s="1"/>
      <c r="HCZ1315" s="1"/>
      <c r="HDA1315" s="1"/>
      <c r="HDB1315" s="1"/>
      <c r="HDC1315" s="1"/>
      <c r="HDD1315" s="1"/>
      <c r="HDE1315" s="1"/>
      <c r="HDF1315" s="1"/>
      <c r="HDG1315" s="1"/>
      <c r="HDH1315" s="1"/>
      <c r="HDI1315" s="1"/>
      <c r="HDJ1315" s="1"/>
      <c r="HDK1315" s="1"/>
      <c r="HDL1315" s="1"/>
      <c r="HDM1315" s="1"/>
      <c r="HDN1315" s="1"/>
      <c r="HDO1315" s="1"/>
      <c r="HDP1315" s="1"/>
      <c r="HDQ1315" s="1"/>
      <c r="HDR1315" s="1"/>
      <c r="HDS1315" s="1"/>
      <c r="HDT1315" s="1"/>
      <c r="HDU1315" s="1"/>
      <c r="HDV1315" s="1"/>
      <c r="HDW1315" s="1"/>
      <c r="HDX1315" s="1"/>
      <c r="HDY1315" s="1"/>
      <c r="HDZ1315" s="1"/>
      <c r="HEA1315" s="1"/>
      <c r="HEB1315" s="1"/>
      <c r="HEC1315" s="1"/>
      <c r="HED1315" s="1"/>
      <c r="HEE1315" s="1"/>
      <c r="HEF1315" s="1"/>
      <c r="HEG1315" s="1"/>
      <c r="HEH1315" s="1"/>
      <c r="HEI1315" s="1"/>
      <c r="HEJ1315" s="1"/>
      <c r="HEK1315" s="1"/>
      <c r="HEL1315" s="1"/>
      <c r="HEM1315" s="1"/>
      <c r="HEN1315" s="1"/>
      <c r="HEO1315" s="1"/>
      <c r="HEP1315" s="1"/>
      <c r="HEQ1315" s="1"/>
      <c r="HER1315" s="1"/>
      <c r="HES1315" s="1"/>
      <c r="HET1315" s="1"/>
      <c r="HEU1315" s="1"/>
      <c r="HEV1315" s="1"/>
      <c r="HEW1315" s="1"/>
      <c r="HEX1315" s="1"/>
      <c r="HEY1315" s="1"/>
      <c r="HEZ1315" s="1"/>
      <c r="HFA1315" s="1"/>
      <c r="HFB1315" s="1"/>
      <c r="HFC1315" s="1"/>
      <c r="HFD1315" s="1"/>
      <c r="HFE1315" s="1"/>
      <c r="HFF1315" s="1"/>
      <c r="HFG1315" s="1"/>
      <c r="HFH1315" s="1"/>
      <c r="HFI1315" s="1"/>
      <c r="HFJ1315" s="1"/>
      <c r="HFK1315" s="1"/>
      <c r="HFL1315" s="1"/>
      <c r="HFM1315" s="1"/>
      <c r="HFN1315" s="1"/>
      <c r="HFO1315" s="1"/>
      <c r="HFP1315" s="1"/>
      <c r="HFQ1315" s="1"/>
      <c r="HFR1315" s="1"/>
      <c r="HFS1315" s="1"/>
      <c r="HFT1315" s="1"/>
      <c r="HFU1315" s="1"/>
      <c r="HFV1315" s="1"/>
      <c r="HFW1315" s="1"/>
      <c r="HFX1315" s="1"/>
      <c r="HFY1315" s="1"/>
      <c r="HFZ1315" s="1"/>
      <c r="HGA1315" s="1"/>
      <c r="HGB1315" s="1"/>
      <c r="HGC1315" s="1"/>
      <c r="HGD1315" s="1"/>
      <c r="HGE1315" s="1"/>
      <c r="HGF1315" s="1"/>
      <c r="HGG1315" s="1"/>
      <c r="HGH1315" s="1"/>
      <c r="HGI1315" s="1"/>
      <c r="HGJ1315" s="1"/>
      <c r="HGK1315" s="1"/>
      <c r="HGL1315" s="1"/>
      <c r="HGM1315" s="1"/>
      <c r="HGN1315" s="1"/>
      <c r="HGO1315" s="1"/>
      <c r="HGP1315" s="1"/>
      <c r="HGQ1315" s="1"/>
      <c r="HGR1315" s="1"/>
      <c r="HGS1315" s="1"/>
      <c r="HGT1315" s="1"/>
      <c r="HGU1315" s="1"/>
      <c r="HGV1315" s="1"/>
      <c r="HGW1315" s="1"/>
      <c r="HGX1315" s="1"/>
      <c r="HGY1315" s="1"/>
      <c r="HGZ1315" s="1"/>
      <c r="HHA1315" s="1"/>
      <c r="HHB1315" s="1"/>
      <c r="HHC1315" s="1"/>
      <c r="HHD1315" s="1"/>
      <c r="HHE1315" s="1"/>
      <c r="HHF1315" s="1"/>
      <c r="HHG1315" s="1"/>
      <c r="HHH1315" s="1"/>
      <c r="HHI1315" s="1"/>
      <c r="HHJ1315" s="1"/>
      <c r="HHK1315" s="1"/>
      <c r="HHL1315" s="1"/>
      <c r="HHM1315" s="1"/>
      <c r="HHN1315" s="1"/>
      <c r="HHO1315" s="1"/>
      <c r="HHP1315" s="1"/>
      <c r="HHQ1315" s="1"/>
      <c r="HHR1315" s="1"/>
      <c r="HHS1315" s="1"/>
      <c r="HHT1315" s="1"/>
      <c r="HHU1315" s="1"/>
      <c r="HHV1315" s="1"/>
      <c r="HHW1315" s="1"/>
      <c r="HHX1315" s="1"/>
      <c r="HHY1315" s="1"/>
      <c r="HHZ1315" s="1"/>
      <c r="HIA1315" s="1"/>
      <c r="HIB1315" s="1"/>
      <c r="HIC1315" s="1"/>
      <c r="HID1315" s="1"/>
      <c r="HIE1315" s="1"/>
      <c r="HIF1315" s="1"/>
      <c r="HIG1315" s="1"/>
      <c r="HIH1315" s="1"/>
      <c r="HII1315" s="1"/>
      <c r="HIJ1315" s="1"/>
      <c r="HIK1315" s="1"/>
      <c r="HIL1315" s="1"/>
      <c r="HIM1315" s="1"/>
      <c r="HIN1315" s="1"/>
      <c r="HIO1315" s="1"/>
      <c r="HIP1315" s="1"/>
      <c r="HIQ1315" s="1"/>
      <c r="HIR1315" s="1"/>
      <c r="HIS1315" s="1"/>
      <c r="HIT1315" s="1"/>
      <c r="HIU1315" s="1"/>
      <c r="HIV1315" s="1"/>
      <c r="HIW1315" s="1"/>
      <c r="HIX1315" s="1"/>
      <c r="HIY1315" s="1"/>
      <c r="HIZ1315" s="1"/>
      <c r="HJA1315" s="1"/>
      <c r="HJB1315" s="1"/>
      <c r="HJC1315" s="1"/>
      <c r="HJD1315" s="1"/>
      <c r="HJE1315" s="1"/>
      <c r="HJF1315" s="1"/>
      <c r="HJG1315" s="1"/>
      <c r="HJH1315" s="1"/>
      <c r="HJI1315" s="1"/>
      <c r="HJJ1315" s="1"/>
      <c r="HJK1315" s="1"/>
      <c r="HJL1315" s="1"/>
      <c r="HJM1315" s="1"/>
      <c r="HJN1315" s="1"/>
      <c r="HJO1315" s="1"/>
      <c r="HJP1315" s="1"/>
      <c r="HJQ1315" s="1"/>
      <c r="HJR1315" s="1"/>
      <c r="HJS1315" s="1"/>
      <c r="HJT1315" s="1"/>
      <c r="HJU1315" s="1"/>
      <c r="HJV1315" s="1"/>
      <c r="HJW1315" s="1"/>
      <c r="HJX1315" s="1"/>
      <c r="HJY1315" s="1"/>
      <c r="HJZ1315" s="1"/>
      <c r="HKA1315" s="1"/>
      <c r="HKB1315" s="1"/>
      <c r="HKC1315" s="1"/>
      <c r="HKD1315" s="1"/>
      <c r="HKE1315" s="1"/>
      <c r="HKF1315" s="1"/>
      <c r="HKG1315" s="1"/>
      <c r="HKH1315" s="1"/>
      <c r="HKI1315" s="1"/>
      <c r="HKJ1315" s="1"/>
      <c r="HKK1315" s="1"/>
      <c r="HKL1315" s="1"/>
      <c r="HKM1315" s="1"/>
      <c r="HKN1315" s="1"/>
      <c r="HKO1315" s="1"/>
      <c r="HKP1315" s="1"/>
      <c r="HKQ1315" s="1"/>
      <c r="HKR1315" s="1"/>
      <c r="HKS1315" s="1"/>
      <c r="HKT1315" s="1"/>
      <c r="HKU1315" s="1"/>
      <c r="HKV1315" s="1"/>
      <c r="HKW1315" s="1"/>
      <c r="HKX1315" s="1"/>
      <c r="HKY1315" s="1"/>
      <c r="HKZ1315" s="1"/>
      <c r="HLA1315" s="1"/>
      <c r="HLB1315" s="1"/>
      <c r="HLC1315" s="1"/>
      <c r="HLD1315" s="1"/>
      <c r="HLE1315" s="1"/>
      <c r="HLF1315" s="1"/>
      <c r="HLG1315" s="1"/>
      <c r="HLH1315" s="1"/>
      <c r="HLI1315" s="1"/>
      <c r="HLJ1315" s="1"/>
      <c r="HLK1315" s="1"/>
      <c r="HLL1315" s="1"/>
      <c r="HLM1315" s="1"/>
      <c r="HLN1315" s="1"/>
      <c r="HLO1315" s="1"/>
      <c r="HLP1315" s="1"/>
      <c r="HLQ1315" s="1"/>
      <c r="HLR1315" s="1"/>
      <c r="HLS1315" s="1"/>
      <c r="HLT1315" s="1"/>
      <c r="HLU1315" s="1"/>
      <c r="HLV1315" s="1"/>
      <c r="HLW1315" s="1"/>
      <c r="HLX1315" s="1"/>
      <c r="HLY1315" s="1"/>
      <c r="HLZ1315" s="1"/>
      <c r="HMA1315" s="1"/>
      <c r="HMB1315" s="1"/>
      <c r="HMC1315" s="1"/>
      <c r="HMD1315" s="1"/>
      <c r="HME1315" s="1"/>
      <c r="HMF1315" s="1"/>
      <c r="HMG1315" s="1"/>
      <c r="HMH1315" s="1"/>
      <c r="HMI1315" s="1"/>
      <c r="HMJ1315" s="1"/>
      <c r="HMK1315" s="1"/>
      <c r="HML1315" s="1"/>
      <c r="HMM1315" s="1"/>
      <c r="HMN1315" s="1"/>
      <c r="HMO1315" s="1"/>
      <c r="HMP1315" s="1"/>
      <c r="HMQ1315" s="1"/>
      <c r="HMR1315" s="1"/>
      <c r="HMS1315" s="1"/>
      <c r="HMT1315" s="1"/>
      <c r="HMU1315" s="1"/>
      <c r="HMV1315" s="1"/>
      <c r="HMW1315" s="1"/>
      <c r="HMX1315" s="1"/>
      <c r="HMY1315" s="1"/>
      <c r="HMZ1315" s="1"/>
      <c r="HNA1315" s="1"/>
      <c r="HNB1315" s="1"/>
      <c r="HNC1315" s="1"/>
      <c r="HND1315" s="1"/>
      <c r="HNE1315" s="1"/>
      <c r="HNF1315" s="1"/>
      <c r="HNG1315" s="1"/>
      <c r="HNH1315" s="1"/>
      <c r="HNI1315" s="1"/>
      <c r="HNJ1315" s="1"/>
      <c r="HNK1315" s="1"/>
      <c r="HNL1315" s="1"/>
      <c r="HNM1315" s="1"/>
      <c r="HNN1315" s="1"/>
      <c r="HNO1315" s="1"/>
      <c r="HNP1315" s="1"/>
      <c r="HNQ1315" s="1"/>
      <c r="HNR1315" s="1"/>
      <c r="HNS1315" s="1"/>
      <c r="HNT1315" s="1"/>
      <c r="HNU1315" s="1"/>
      <c r="HNV1315" s="1"/>
      <c r="HNW1315" s="1"/>
      <c r="HNX1315" s="1"/>
      <c r="HNY1315" s="1"/>
      <c r="HNZ1315" s="1"/>
      <c r="HOA1315" s="1"/>
      <c r="HOB1315" s="1"/>
      <c r="HOC1315" s="1"/>
      <c r="HOD1315" s="1"/>
      <c r="HOE1315" s="1"/>
      <c r="HOF1315" s="1"/>
      <c r="HOG1315" s="1"/>
      <c r="HOH1315" s="1"/>
      <c r="HOI1315" s="1"/>
      <c r="HOJ1315" s="1"/>
      <c r="HOK1315" s="1"/>
      <c r="HOL1315" s="1"/>
      <c r="HOM1315" s="1"/>
      <c r="HON1315" s="1"/>
      <c r="HOO1315" s="1"/>
      <c r="HOP1315" s="1"/>
      <c r="HOQ1315" s="1"/>
      <c r="HOR1315" s="1"/>
      <c r="HOS1315" s="1"/>
      <c r="HOT1315" s="1"/>
      <c r="HOU1315" s="1"/>
      <c r="HOV1315" s="1"/>
      <c r="HOW1315" s="1"/>
      <c r="HOX1315" s="1"/>
      <c r="HOY1315" s="1"/>
      <c r="HOZ1315" s="1"/>
      <c r="HPA1315" s="1"/>
      <c r="HPB1315" s="1"/>
      <c r="HPC1315" s="1"/>
      <c r="HPD1315" s="1"/>
      <c r="HPE1315" s="1"/>
      <c r="HPF1315" s="1"/>
      <c r="HPG1315" s="1"/>
      <c r="HPH1315" s="1"/>
      <c r="HPI1315" s="1"/>
      <c r="HPJ1315" s="1"/>
      <c r="HPK1315" s="1"/>
      <c r="HPL1315" s="1"/>
      <c r="HPM1315" s="1"/>
      <c r="HPN1315" s="1"/>
      <c r="HPO1315" s="1"/>
      <c r="HPP1315" s="1"/>
      <c r="HPQ1315" s="1"/>
      <c r="HPR1315" s="1"/>
      <c r="HPS1315" s="1"/>
      <c r="HPT1315" s="1"/>
      <c r="HPU1315" s="1"/>
      <c r="HPV1315" s="1"/>
      <c r="HPW1315" s="1"/>
      <c r="HPX1315" s="1"/>
      <c r="HPY1315" s="1"/>
      <c r="HPZ1315" s="1"/>
      <c r="HQA1315" s="1"/>
      <c r="HQB1315" s="1"/>
      <c r="HQC1315" s="1"/>
      <c r="HQD1315" s="1"/>
      <c r="HQE1315" s="1"/>
      <c r="HQF1315" s="1"/>
      <c r="HQG1315" s="1"/>
      <c r="HQH1315" s="1"/>
      <c r="HQI1315" s="1"/>
      <c r="HQJ1315" s="1"/>
      <c r="HQK1315" s="1"/>
      <c r="HQL1315" s="1"/>
      <c r="HQM1315" s="1"/>
      <c r="HQN1315" s="1"/>
      <c r="HQO1315" s="1"/>
      <c r="HQP1315" s="1"/>
      <c r="HQQ1315" s="1"/>
      <c r="HQR1315" s="1"/>
      <c r="HQS1315" s="1"/>
      <c r="HQT1315" s="1"/>
      <c r="HQU1315" s="1"/>
      <c r="HQV1315" s="1"/>
      <c r="HQW1315" s="1"/>
      <c r="HQX1315" s="1"/>
      <c r="HQY1315" s="1"/>
      <c r="HQZ1315" s="1"/>
      <c r="HRA1315" s="1"/>
      <c r="HRB1315" s="1"/>
      <c r="HRC1315" s="1"/>
      <c r="HRD1315" s="1"/>
      <c r="HRE1315" s="1"/>
      <c r="HRF1315" s="1"/>
      <c r="HRG1315" s="1"/>
      <c r="HRH1315" s="1"/>
      <c r="HRI1315" s="1"/>
      <c r="HRJ1315" s="1"/>
      <c r="HRK1315" s="1"/>
      <c r="HRL1315" s="1"/>
      <c r="HRM1315" s="1"/>
      <c r="HRN1315" s="1"/>
      <c r="HRO1315" s="1"/>
      <c r="HRP1315" s="1"/>
      <c r="HRQ1315" s="1"/>
      <c r="HRR1315" s="1"/>
      <c r="HRS1315" s="1"/>
      <c r="HRT1315" s="1"/>
      <c r="HRU1315" s="1"/>
      <c r="HRV1315" s="1"/>
      <c r="HRW1315" s="1"/>
      <c r="HRX1315" s="1"/>
      <c r="HRY1315" s="1"/>
      <c r="HRZ1315" s="1"/>
      <c r="HSA1315" s="1"/>
      <c r="HSB1315" s="1"/>
      <c r="HSC1315" s="1"/>
      <c r="HSD1315" s="1"/>
      <c r="HSE1315" s="1"/>
      <c r="HSF1315" s="1"/>
      <c r="HSG1315" s="1"/>
      <c r="HSH1315" s="1"/>
      <c r="HSI1315" s="1"/>
      <c r="HSJ1315" s="1"/>
      <c r="HSK1315" s="1"/>
      <c r="HSL1315" s="1"/>
      <c r="HSM1315" s="1"/>
      <c r="HSN1315" s="1"/>
      <c r="HSO1315" s="1"/>
      <c r="HSP1315" s="1"/>
      <c r="HSQ1315" s="1"/>
      <c r="HSR1315" s="1"/>
      <c r="HSS1315" s="1"/>
      <c r="HST1315" s="1"/>
      <c r="HSU1315" s="1"/>
      <c r="HSV1315" s="1"/>
      <c r="HSW1315" s="1"/>
      <c r="HSX1315" s="1"/>
      <c r="HSY1315" s="1"/>
      <c r="HSZ1315" s="1"/>
      <c r="HTA1315" s="1"/>
      <c r="HTB1315" s="1"/>
      <c r="HTC1315" s="1"/>
      <c r="HTD1315" s="1"/>
      <c r="HTE1315" s="1"/>
      <c r="HTF1315" s="1"/>
      <c r="HTG1315" s="1"/>
      <c r="HTH1315" s="1"/>
      <c r="HTI1315" s="1"/>
      <c r="HTJ1315" s="1"/>
      <c r="HTK1315" s="1"/>
      <c r="HTL1315" s="1"/>
      <c r="HTM1315" s="1"/>
      <c r="HTN1315" s="1"/>
      <c r="HTO1315" s="1"/>
      <c r="HTP1315" s="1"/>
      <c r="HTQ1315" s="1"/>
      <c r="HTR1315" s="1"/>
      <c r="HTS1315" s="1"/>
      <c r="HTT1315" s="1"/>
      <c r="HTU1315" s="1"/>
      <c r="HTV1315" s="1"/>
      <c r="HTW1315" s="1"/>
      <c r="HTX1315" s="1"/>
      <c r="HTY1315" s="1"/>
      <c r="HTZ1315" s="1"/>
      <c r="HUA1315" s="1"/>
      <c r="HUB1315" s="1"/>
      <c r="HUC1315" s="1"/>
      <c r="HUD1315" s="1"/>
      <c r="HUE1315" s="1"/>
      <c r="HUF1315" s="1"/>
      <c r="HUG1315" s="1"/>
      <c r="HUH1315" s="1"/>
      <c r="HUI1315" s="1"/>
      <c r="HUJ1315" s="1"/>
      <c r="HUK1315" s="1"/>
      <c r="HUL1315" s="1"/>
      <c r="HUM1315" s="1"/>
      <c r="HUN1315" s="1"/>
      <c r="HUO1315" s="1"/>
      <c r="HUP1315" s="1"/>
      <c r="HUQ1315" s="1"/>
      <c r="HUR1315" s="1"/>
      <c r="HUS1315" s="1"/>
      <c r="HUT1315" s="1"/>
      <c r="HUU1315" s="1"/>
      <c r="HUV1315" s="1"/>
      <c r="HUW1315" s="1"/>
      <c r="HUX1315" s="1"/>
      <c r="HUY1315" s="1"/>
      <c r="HUZ1315" s="1"/>
      <c r="HVA1315" s="1"/>
      <c r="HVB1315" s="1"/>
      <c r="HVC1315" s="1"/>
      <c r="HVD1315" s="1"/>
      <c r="HVE1315" s="1"/>
      <c r="HVF1315" s="1"/>
      <c r="HVG1315" s="1"/>
      <c r="HVH1315" s="1"/>
      <c r="HVI1315" s="1"/>
      <c r="HVJ1315" s="1"/>
      <c r="HVK1315" s="1"/>
      <c r="HVL1315" s="1"/>
      <c r="HVM1315" s="1"/>
      <c r="HVN1315" s="1"/>
      <c r="HVO1315" s="1"/>
      <c r="HVP1315" s="1"/>
      <c r="HVQ1315" s="1"/>
      <c r="HVR1315" s="1"/>
      <c r="HVS1315" s="1"/>
      <c r="HVT1315" s="1"/>
      <c r="HVU1315" s="1"/>
      <c r="HVV1315" s="1"/>
      <c r="HVW1315" s="1"/>
      <c r="HVX1315" s="1"/>
      <c r="HVY1315" s="1"/>
      <c r="HVZ1315" s="1"/>
      <c r="HWA1315" s="1"/>
      <c r="HWB1315" s="1"/>
      <c r="HWC1315" s="1"/>
      <c r="HWD1315" s="1"/>
      <c r="HWE1315" s="1"/>
      <c r="HWF1315" s="1"/>
      <c r="HWG1315" s="1"/>
      <c r="HWH1315" s="1"/>
      <c r="HWI1315" s="1"/>
      <c r="HWJ1315" s="1"/>
      <c r="HWK1315" s="1"/>
      <c r="HWL1315" s="1"/>
      <c r="HWM1315" s="1"/>
      <c r="HWN1315" s="1"/>
      <c r="HWO1315" s="1"/>
      <c r="HWP1315" s="1"/>
      <c r="HWQ1315" s="1"/>
      <c r="HWR1315" s="1"/>
      <c r="HWS1315" s="1"/>
      <c r="HWT1315" s="1"/>
      <c r="HWU1315" s="1"/>
      <c r="HWV1315" s="1"/>
      <c r="HWW1315" s="1"/>
      <c r="HWX1315" s="1"/>
      <c r="HWY1315" s="1"/>
      <c r="HWZ1315" s="1"/>
      <c r="HXA1315" s="1"/>
      <c r="HXB1315" s="1"/>
      <c r="HXC1315" s="1"/>
      <c r="HXD1315" s="1"/>
      <c r="HXE1315" s="1"/>
      <c r="HXF1315" s="1"/>
      <c r="HXG1315" s="1"/>
      <c r="HXH1315" s="1"/>
      <c r="HXI1315" s="1"/>
      <c r="HXJ1315" s="1"/>
      <c r="HXK1315" s="1"/>
      <c r="HXL1315" s="1"/>
      <c r="HXM1315" s="1"/>
      <c r="HXN1315" s="1"/>
      <c r="HXO1315" s="1"/>
      <c r="HXP1315" s="1"/>
      <c r="HXQ1315" s="1"/>
      <c r="HXR1315" s="1"/>
      <c r="HXS1315" s="1"/>
      <c r="HXT1315" s="1"/>
      <c r="HXU1315" s="1"/>
      <c r="HXV1315" s="1"/>
      <c r="HXW1315" s="1"/>
      <c r="HXX1315" s="1"/>
      <c r="HXY1315" s="1"/>
      <c r="HXZ1315" s="1"/>
      <c r="HYA1315" s="1"/>
      <c r="HYB1315" s="1"/>
      <c r="HYC1315" s="1"/>
      <c r="HYD1315" s="1"/>
      <c r="HYE1315" s="1"/>
      <c r="HYF1315" s="1"/>
      <c r="HYG1315" s="1"/>
      <c r="HYH1315" s="1"/>
      <c r="HYI1315" s="1"/>
      <c r="HYJ1315" s="1"/>
      <c r="HYK1315" s="1"/>
      <c r="HYL1315" s="1"/>
      <c r="HYM1315" s="1"/>
      <c r="HYN1315" s="1"/>
      <c r="HYO1315" s="1"/>
      <c r="HYP1315" s="1"/>
      <c r="HYQ1315" s="1"/>
      <c r="HYR1315" s="1"/>
      <c r="HYS1315" s="1"/>
      <c r="HYT1315" s="1"/>
      <c r="HYU1315" s="1"/>
      <c r="HYV1315" s="1"/>
      <c r="HYW1315" s="1"/>
      <c r="HYX1315" s="1"/>
      <c r="HYY1315" s="1"/>
      <c r="HYZ1315" s="1"/>
      <c r="HZA1315" s="1"/>
      <c r="HZB1315" s="1"/>
      <c r="HZC1315" s="1"/>
      <c r="HZD1315" s="1"/>
      <c r="HZE1315" s="1"/>
      <c r="HZF1315" s="1"/>
      <c r="HZG1315" s="1"/>
      <c r="HZH1315" s="1"/>
      <c r="HZI1315" s="1"/>
      <c r="HZJ1315" s="1"/>
      <c r="HZK1315" s="1"/>
      <c r="HZL1315" s="1"/>
      <c r="HZM1315" s="1"/>
      <c r="HZN1315" s="1"/>
      <c r="HZO1315" s="1"/>
      <c r="HZP1315" s="1"/>
      <c r="HZQ1315" s="1"/>
      <c r="HZR1315" s="1"/>
      <c r="HZS1315" s="1"/>
      <c r="HZT1315" s="1"/>
      <c r="HZU1315" s="1"/>
      <c r="HZV1315" s="1"/>
      <c r="HZW1315" s="1"/>
      <c r="HZX1315" s="1"/>
      <c r="HZY1315" s="1"/>
      <c r="HZZ1315" s="1"/>
      <c r="IAA1315" s="1"/>
      <c r="IAB1315" s="1"/>
      <c r="IAC1315" s="1"/>
      <c r="IAD1315" s="1"/>
      <c r="IAE1315" s="1"/>
      <c r="IAF1315" s="1"/>
      <c r="IAG1315" s="1"/>
      <c r="IAH1315" s="1"/>
      <c r="IAI1315" s="1"/>
      <c r="IAJ1315" s="1"/>
      <c r="IAK1315" s="1"/>
      <c r="IAL1315" s="1"/>
      <c r="IAM1315" s="1"/>
      <c r="IAN1315" s="1"/>
      <c r="IAO1315" s="1"/>
      <c r="IAP1315" s="1"/>
      <c r="IAQ1315" s="1"/>
      <c r="IAR1315" s="1"/>
      <c r="IAS1315" s="1"/>
      <c r="IAT1315" s="1"/>
      <c r="IAU1315" s="1"/>
      <c r="IAV1315" s="1"/>
      <c r="IAW1315" s="1"/>
      <c r="IAX1315" s="1"/>
      <c r="IAY1315" s="1"/>
      <c r="IAZ1315" s="1"/>
      <c r="IBA1315" s="1"/>
      <c r="IBB1315" s="1"/>
      <c r="IBC1315" s="1"/>
      <c r="IBD1315" s="1"/>
      <c r="IBE1315" s="1"/>
      <c r="IBF1315" s="1"/>
      <c r="IBG1315" s="1"/>
      <c r="IBH1315" s="1"/>
      <c r="IBI1315" s="1"/>
      <c r="IBJ1315" s="1"/>
      <c r="IBK1315" s="1"/>
      <c r="IBL1315" s="1"/>
      <c r="IBM1315" s="1"/>
      <c r="IBN1315" s="1"/>
      <c r="IBO1315" s="1"/>
      <c r="IBP1315" s="1"/>
      <c r="IBQ1315" s="1"/>
      <c r="IBR1315" s="1"/>
      <c r="IBS1315" s="1"/>
      <c r="IBT1315" s="1"/>
      <c r="IBU1315" s="1"/>
      <c r="IBV1315" s="1"/>
      <c r="IBW1315" s="1"/>
      <c r="IBX1315" s="1"/>
      <c r="IBY1315" s="1"/>
      <c r="IBZ1315" s="1"/>
      <c r="ICA1315" s="1"/>
      <c r="ICB1315" s="1"/>
      <c r="ICC1315" s="1"/>
      <c r="ICD1315" s="1"/>
      <c r="ICE1315" s="1"/>
      <c r="ICF1315" s="1"/>
      <c r="ICG1315" s="1"/>
      <c r="ICH1315" s="1"/>
      <c r="ICI1315" s="1"/>
      <c r="ICJ1315" s="1"/>
      <c r="ICK1315" s="1"/>
      <c r="ICL1315" s="1"/>
      <c r="ICM1315" s="1"/>
      <c r="ICN1315" s="1"/>
      <c r="ICO1315" s="1"/>
      <c r="ICP1315" s="1"/>
      <c r="ICQ1315" s="1"/>
      <c r="ICR1315" s="1"/>
      <c r="ICS1315" s="1"/>
      <c r="ICT1315" s="1"/>
      <c r="ICU1315" s="1"/>
      <c r="ICV1315" s="1"/>
      <c r="ICW1315" s="1"/>
      <c r="ICX1315" s="1"/>
      <c r="ICY1315" s="1"/>
      <c r="ICZ1315" s="1"/>
      <c r="IDA1315" s="1"/>
      <c r="IDB1315" s="1"/>
      <c r="IDC1315" s="1"/>
      <c r="IDD1315" s="1"/>
      <c r="IDE1315" s="1"/>
      <c r="IDF1315" s="1"/>
      <c r="IDG1315" s="1"/>
      <c r="IDH1315" s="1"/>
      <c r="IDI1315" s="1"/>
      <c r="IDJ1315" s="1"/>
      <c r="IDK1315" s="1"/>
      <c r="IDL1315" s="1"/>
      <c r="IDM1315" s="1"/>
      <c r="IDN1315" s="1"/>
      <c r="IDO1315" s="1"/>
      <c r="IDP1315" s="1"/>
      <c r="IDQ1315" s="1"/>
      <c r="IDR1315" s="1"/>
      <c r="IDS1315" s="1"/>
      <c r="IDT1315" s="1"/>
      <c r="IDU1315" s="1"/>
      <c r="IDV1315" s="1"/>
      <c r="IDW1315" s="1"/>
      <c r="IDX1315" s="1"/>
      <c r="IDY1315" s="1"/>
      <c r="IDZ1315" s="1"/>
      <c r="IEA1315" s="1"/>
      <c r="IEB1315" s="1"/>
      <c r="IEC1315" s="1"/>
      <c r="IED1315" s="1"/>
      <c r="IEE1315" s="1"/>
      <c r="IEF1315" s="1"/>
      <c r="IEG1315" s="1"/>
      <c r="IEH1315" s="1"/>
      <c r="IEI1315" s="1"/>
      <c r="IEJ1315" s="1"/>
      <c r="IEK1315" s="1"/>
      <c r="IEL1315" s="1"/>
      <c r="IEM1315" s="1"/>
      <c r="IEN1315" s="1"/>
      <c r="IEO1315" s="1"/>
      <c r="IEP1315" s="1"/>
      <c r="IEQ1315" s="1"/>
      <c r="IER1315" s="1"/>
      <c r="IES1315" s="1"/>
      <c r="IET1315" s="1"/>
      <c r="IEU1315" s="1"/>
      <c r="IEV1315" s="1"/>
      <c r="IEW1315" s="1"/>
      <c r="IEX1315" s="1"/>
      <c r="IEY1315" s="1"/>
      <c r="IEZ1315" s="1"/>
      <c r="IFA1315" s="1"/>
      <c r="IFB1315" s="1"/>
      <c r="IFC1315" s="1"/>
      <c r="IFD1315" s="1"/>
      <c r="IFE1315" s="1"/>
      <c r="IFF1315" s="1"/>
      <c r="IFG1315" s="1"/>
      <c r="IFH1315" s="1"/>
      <c r="IFI1315" s="1"/>
      <c r="IFJ1315" s="1"/>
      <c r="IFK1315" s="1"/>
      <c r="IFL1315" s="1"/>
      <c r="IFM1315" s="1"/>
      <c r="IFN1315" s="1"/>
      <c r="IFO1315" s="1"/>
      <c r="IFP1315" s="1"/>
      <c r="IFQ1315" s="1"/>
      <c r="IFR1315" s="1"/>
      <c r="IFS1315" s="1"/>
      <c r="IFT1315" s="1"/>
      <c r="IFU1315" s="1"/>
      <c r="IFV1315" s="1"/>
      <c r="IFW1315" s="1"/>
      <c r="IFX1315" s="1"/>
      <c r="IFY1315" s="1"/>
      <c r="IFZ1315" s="1"/>
      <c r="IGA1315" s="1"/>
      <c r="IGB1315" s="1"/>
      <c r="IGC1315" s="1"/>
      <c r="IGD1315" s="1"/>
      <c r="IGE1315" s="1"/>
      <c r="IGF1315" s="1"/>
      <c r="IGG1315" s="1"/>
      <c r="IGH1315" s="1"/>
      <c r="IGI1315" s="1"/>
      <c r="IGJ1315" s="1"/>
      <c r="IGK1315" s="1"/>
      <c r="IGL1315" s="1"/>
      <c r="IGM1315" s="1"/>
      <c r="IGN1315" s="1"/>
      <c r="IGO1315" s="1"/>
      <c r="IGP1315" s="1"/>
      <c r="IGQ1315" s="1"/>
      <c r="IGR1315" s="1"/>
      <c r="IGS1315" s="1"/>
      <c r="IGT1315" s="1"/>
      <c r="IGU1315" s="1"/>
      <c r="IGV1315" s="1"/>
      <c r="IGW1315" s="1"/>
      <c r="IGX1315" s="1"/>
      <c r="IGY1315" s="1"/>
      <c r="IGZ1315" s="1"/>
      <c r="IHA1315" s="1"/>
      <c r="IHB1315" s="1"/>
      <c r="IHC1315" s="1"/>
      <c r="IHD1315" s="1"/>
      <c r="IHE1315" s="1"/>
      <c r="IHF1315" s="1"/>
      <c r="IHG1315" s="1"/>
      <c r="IHH1315" s="1"/>
      <c r="IHI1315" s="1"/>
      <c r="IHJ1315" s="1"/>
      <c r="IHK1315" s="1"/>
      <c r="IHL1315" s="1"/>
      <c r="IHM1315" s="1"/>
      <c r="IHN1315" s="1"/>
      <c r="IHO1315" s="1"/>
      <c r="IHP1315" s="1"/>
      <c r="IHQ1315" s="1"/>
      <c r="IHR1315" s="1"/>
      <c r="IHS1315" s="1"/>
      <c r="IHT1315" s="1"/>
      <c r="IHU1315" s="1"/>
      <c r="IHV1315" s="1"/>
      <c r="IHW1315" s="1"/>
      <c r="IHX1315" s="1"/>
      <c r="IHY1315" s="1"/>
      <c r="IHZ1315" s="1"/>
      <c r="IIA1315" s="1"/>
      <c r="IIB1315" s="1"/>
      <c r="IIC1315" s="1"/>
      <c r="IID1315" s="1"/>
      <c r="IIE1315" s="1"/>
      <c r="IIF1315" s="1"/>
      <c r="IIG1315" s="1"/>
      <c r="IIH1315" s="1"/>
      <c r="III1315" s="1"/>
      <c r="IIJ1315" s="1"/>
      <c r="IIK1315" s="1"/>
      <c r="IIL1315" s="1"/>
      <c r="IIM1315" s="1"/>
      <c r="IIN1315" s="1"/>
      <c r="IIO1315" s="1"/>
      <c r="IIP1315" s="1"/>
      <c r="IIQ1315" s="1"/>
      <c r="IIR1315" s="1"/>
      <c r="IIS1315" s="1"/>
      <c r="IIT1315" s="1"/>
      <c r="IIU1315" s="1"/>
      <c r="IIV1315" s="1"/>
      <c r="IIW1315" s="1"/>
      <c r="IIX1315" s="1"/>
      <c r="IIY1315" s="1"/>
      <c r="IIZ1315" s="1"/>
      <c r="IJA1315" s="1"/>
      <c r="IJB1315" s="1"/>
      <c r="IJC1315" s="1"/>
      <c r="IJD1315" s="1"/>
      <c r="IJE1315" s="1"/>
      <c r="IJF1315" s="1"/>
      <c r="IJG1315" s="1"/>
      <c r="IJH1315" s="1"/>
      <c r="IJI1315" s="1"/>
      <c r="IJJ1315" s="1"/>
      <c r="IJK1315" s="1"/>
      <c r="IJL1315" s="1"/>
      <c r="IJM1315" s="1"/>
      <c r="IJN1315" s="1"/>
      <c r="IJO1315" s="1"/>
      <c r="IJP1315" s="1"/>
      <c r="IJQ1315" s="1"/>
      <c r="IJR1315" s="1"/>
      <c r="IJS1315" s="1"/>
      <c r="IJT1315" s="1"/>
      <c r="IJU1315" s="1"/>
      <c r="IJV1315" s="1"/>
      <c r="IJW1315" s="1"/>
      <c r="IJX1315" s="1"/>
      <c r="IJY1315" s="1"/>
      <c r="IJZ1315" s="1"/>
      <c r="IKA1315" s="1"/>
      <c r="IKB1315" s="1"/>
      <c r="IKC1315" s="1"/>
      <c r="IKD1315" s="1"/>
      <c r="IKE1315" s="1"/>
      <c r="IKF1315" s="1"/>
      <c r="IKG1315" s="1"/>
      <c r="IKH1315" s="1"/>
      <c r="IKI1315" s="1"/>
      <c r="IKJ1315" s="1"/>
      <c r="IKK1315" s="1"/>
      <c r="IKL1315" s="1"/>
      <c r="IKM1315" s="1"/>
      <c r="IKN1315" s="1"/>
      <c r="IKO1315" s="1"/>
      <c r="IKP1315" s="1"/>
      <c r="IKQ1315" s="1"/>
      <c r="IKR1315" s="1"/>
      <c r="IKS1315" s="1"/>
      <c r="IKT1315" s="1"/>
      <c r="IKU1315" s="1"/>
      <c r="IKV1315" s="1"/>
      <c r="IKW1315" s="1"/>
      <c r="IKX1315" s="1"/>
      <c r="IKY1315" s="1"/>
      <c r="IKZ1315" s="1"/>
      <c r="ILA1315" s="1"/>
      <c r="ILB1315" s="1"/>
      <c r="ILC1315" s="1"/>
      <c r="ILD1315" s="1"/>
      <c r="ILE1315" s="1"/>
      <c r="ILF1315" s="1"/>
      <c r="ILG1315" s="1"/>
      <c r="ILH1315" s="1"/>
      <c r="ILI1315" s="1"/>
      <c r="ILJ1315" s="1"/>
      <c r="ILK1315" s="1"/>
      <c r="ILL1315" s="1"/>
      <c r="ILM1315" s="1"/>
      <c r="ILN1315" s="1"/>
      <c r="ILO1315" s="1"/>
      <c r="ILP1315" s="1"/>
      <c r="ILQ1315" s="1"/>
      <c r="ILR1315" s="1"/>
      <c r="ILS1315" s="1"/>
      <c r="ILT1315" s="1"/>
      <c r="ILU1315" s="1"/>
      <c r="ILV1315" s="1"/>
      <c r="ILW1315" s="1"/>
      <c r="ILX1315" s="1"/>
      <c r="ILY1315" s="1"/>
      <c r="ILZ1315" s="1"/>
      <c r="IMA1315" s="1"/>
      <c r="IMB1315" s="1"/>
      <c r="IMC1315" s="1"/>
      <c r="IMD1315" s="1"/>
      <c r="IME1315" s="1"/>
      <c r="IMF1315" s="1"/>
      <c r="IMG1315" s="1"/>
      <c r="IMH1315" s="1"/>
      <c r="IMI1315" s="1"/>
      <c r="IMJ1315" s="1"/>
      <c r="IMK1315" s="1"/>
      <c r="IML1315" s="1"/>
      <c r="IMM1315" s="1"/>
      <c r="IMN1315" s="1"/>
      <c r="IMO1315" s="1"/>
      <c r="IMP1315" s="1"/>
      <c r="IMQ1315" s="1"/>
      <c r="IMR1315" s="1"/>
      <c r="IMS1315" s="1"/>
      <c r="IMT1315" s="1"/>
      <c r="IMU1315" s="1"/>
      <c r="IMV1315" s="1"/>
      <c r="IMW1315" s="1"/>
      <c r="IMX1315" s="1"/>
      <c r="IMY1315" s="1"/>
      <c r="IMZ1315" s="1"/>
      <c r="INA1315" s="1"/>
      <c r="INB1315" s="1"/>
      <c r="INC1315" s="1"/>
      <c r="IND1315" s="1"/>
      <c r="INE1315" s="1"/>
      <c r="INF1315" s="1"/>
      <c r="ING1315" s="1"/>
      <c r="INH1315" s="1"/>
      <c r="INI1315" s="1"/>
      <c r="INJ1315" s="1"/>
      <c r="INK1315" s="1"/>
      <c r="INL1315" s="1"/>
      <c r="INM1315" s="1"/>
      <c r="INN1315" s="1"/>
      <c r="INO1315" s="1"/>
      <c r="INP1315" s="1"/>
      <c r="INQ1315" s="1"/>
      <c r="INR1315" s="1"/>
      <c r="INS1315" s="1"/>
      <c r="INT1315" s="1"/>
      <c r="INU1315" s="1"/>
      <c r="INV1315" s="1"/>
      <c r="INW1315" s="1"/>
      <c r="INX1315" s="1"/>
      <c r="INY1315" s="1"/>
      <c r="INZ1315" s="1"/>
      <c r="IOA1315" s="1"/>
      <c r="IOB1315" s="1"/>
      <c r="IOC1315" s="1"/>
      <c r="IOD1315" s="1"/>
      <c r="IOE1315" s="1"/>
      <c r="IOF1315" s="1"/>
      <c r="IOG1315" s="1"/>
      <c r="IOH1315" s="1"/>
      <c r="IOI1315" s="1"/>
      <c r="IOJ1315" s="1"/>
      <c r="IOK1315" s="1"/>
      <c r="IOL1315" s="1"/>
      <c r="IOM1315" s="1"/>
      <c r="ION1315" s="1"/>
      <c r="IOO1315" s="1"/>
      <c r="IOP1315" s="1"/>
      <c r="IOQ1315" s="1"/>
      <c r="IOR1315" s="1"/>
      <c r="IOS1315" s="1"/>
      <c r="IOT1315" s="1"/>
      <c r="IOU1315" s="1"/>
      <c r="IOV1315" s="1"/>
      <c r="IOW1315" s="1"/>
      <c r="IOX1315" s="1"/>
      <c r="IOY1315" s="1"/>
      <c r="IOZ1315" s="1"/>
      <c r="IPA1315" s="1"/>
      <c r="IPB1315" s="1"/>
      <c r="IPC1315" s="1"/>
      <c r="IPD1315" s="1"/>
      <c r="IPE1315" s="1"/>
      <c r="IPF1315" s="1"/>
      <c r="IPG1315" s="1"/>
      <c r="IPH1315" s="1"/>
      <c r="IPI1315" s="1"/>
      <c r="IPJ1315" s="1"/>
      <c r="IPK1315" s="1"/>
      <c r="IPL1315" s="1"/>
      <c r="IPM1315" s="1"/>
      <c r="IPN1315" s="1"/>
      <c r="IPO1315" s="1"/>
      <c r="IPP1315" s="1"/>
      <c r="IPQ1315" s="1"/>
      <c r="IPR1315" s="1"/>
      <c r="IPS1315" s="1"/>
      <c r="IPT1315" s="1"/>
      <c r="IPU1315" s="1"/>
      <c r="IPV1315" s="1"/>
      <c r="IPW1315" s="1"/>
      <c r="IPX1315" s="1"/>
      <c r="IPY1315" s="1"/>
      <c r="IPZ1315" s="1"/>
      <c r="IQA1315" s="1"/>
      <c r="IQB1315" s="1"/>
      <c r="IQC1315" s="1"/>
      <c r="IQD1315" s="1"/>
      <c r="IQE1315" s="1"/>
      <c r="IQF1315" s="1"/>
      <c r="IQG1315" s="1"/>
      <c r="IQH1315" s="1"/>
      <c r="IQI1315" s="1"/>
      <c r="IQJ1315" s="1"/>
      <c r="IQK1315" s="1"/>
      <c r="IQL1315" s="1"/>
      <c r="IQM1315" s="1"/>
      <c r="IQN1315" s="1"/>
      <c r="IQO1315" s="1"/>
      <c r="IQP1315" s="1"/>
      <c r="IQQ1315" s="1"/>
      <c r="IQR1315" s="1"/>
      <c r="IQS1315" s="1"/>
      <c r="IQT1315" s="1"/>
      <c r="IQU1315" s="1"/>
      <c r="IQV1315" s="1"/>
      <c r="IQW1315" s="1"/>
      <c r="IQX1315" s="1"/>
      <c r="IQY1315" s="1"/>
      <c r="IQZ1315" s="1"/>
      <c r="IRA1315" s="1"/>
      <c r="IRB1315" s="1"/>
      <c r="IRC1315" s="1"/>
      <c r="IRD1315" s="1"/>
      <c r="IRE1315" s="1"/>
      <c r="IRF1315" s="1"/>
      <c r="IRG1315" s="1"/>
      <c r="IRH1315" s="1"/>
      <c r="IRI1315" s="1"/>
      <c r="IRJ1315" s="1"/>
      <c r="IRK1315" s="1"/>
      <c r="IRL1315" s="1"/>
      <c r="IRM1315" s="1"/>
      <c r="IRN1315" s="1"/>
      <c r="IRO1315" s="1"/>
      <c r="IRP1315" s="1"/>
      <c r="IRQ1315" s="1"/>
      <c r="IRR1315" s="1"/>
      <c r="IRS1315" s="1"/>
      <c r="IRT1315" s="1"/>
      <c r="IRU1315" s="1"/>
      <c r="IRV1315" s="1"/>
      <c r="IRW1315" s="1"/>
      <c r="IRX1315" s="1"/>
      <c r="IRY1315" s="1"/>
      <c r="IRZ1315" s="1"/>
      <c r="ISA1315" s="1"/>
      <c r="ISB1315" s="1"/>
      <c r="ISC1315" s="1"/>
      <c r="ISD1315" s="1"/>
      <c r="ISE1315" s="1"/>
      <c r="ISF1315" s="1"/>
      <c r="ISG1315" s="1"/>
      <c r="ISH1315" s="1"/>
      <c r="ISI1315" s="1"/>
      <c r="ISJ1315" s="1"/>
      <c r="ISK1315" s="1"/>
      <c r="ISL1315" s="1"/>
      <c r="ISM1315" s="1"/>
      <c r="ISN1315" s="1"/>
      <c r="ISO1315" s="1"/>
      <c r="ISP1315" s="1"/>
      <c r="ISQ1315" s="1"/>
      <c r="ISR1315" s="1"/>
      <c r="ISS1315" s="1"/>
      <c r="IST1315" s="1"/>
      <c r="ISU1315" s="1"/>
      <c r="ISV1315" s="1"/>
      <c r="ISW1315" s="1"/>
      <c r="ISX1315" s="1"/>
      <c r="ISY1315" s="1"/>
      <c r="ISZ1315" s="1"/>
      <c r="ITA1315" s="1"/>
      <c r="ITB1315" s="1"/>
      <c r="ITC1315" s="1"/>
      <c r="ITD1315" s="1"/>
      <c r="ITE1315" s="1"/>
      <c r="ITF1315" s="1"/>
      <c r="ITG1315" s="1"/>
      <c r="ITH1315" s="1"/>
      <c r="ITI1315" s="1"/>
      <c r="ITJ1315" s="1"/>
      <c r="ITK1315" s="1"/>
      <c r="ITL1315" s="1"/>
      <c r="ITM1315" s="1"/>
      <c r="ITN1315" s="1"/>
      <c r="ITO1315" s="1"/>
      <c r="ITP1315" s="1"/>
      <c r="ITQ1315" s="1"/>
      <c r="ITR1315" s="1"/>
      <c r="ITS1315" s="1"/>
      <c r="ITT1315" s="1"/>
      <c r="ITU1315" s="1"/>
      <c r="ITV1315" s="1"/>
      <c r="ITW1315" s="1"/>
      <c r="ITX1315" s="1"/>
      <c r="ITY1315" s="1"/>
      <c r="ITZ1315" s="1"/>
      <c r="IUA1315" s="1"/>
      <c r="IUB1315" s="1"/>
      <c r="IUC1315" s="1"/>
      <c r="IUD1315" s="1"/>
      <c r="IUE1315" s="1"/>
      <c r="IUF1315" s="1"/>
      <c r="IUG1315" s="1"/>
      <c r="IUH1315" s="1"/>
      <c r="IUI1315" s="1"/>
      <c r="IUJ1315" s="1"/>
      <c r="IUK1315" s="1"/>
      <c r="IUL1315" s="1"/>
      <c r="IUM1315" s="1"/>
      <c r="IUN1315" s="1"/>
      <c r="IUO1315" s="1"/>
      <c r="IUP1315" s="1"/>
      <c r="IUQ1315" s="1"/>
      <c r="IUR1315" s="1"/>
      <c r="IUS1315" s="1"/>
      <c r="IUT1315" s="1"/>
      <c r="IUU1315" s="1"/>
      <c r="IUV1315" s="1"/>
      <c r="IUW1315" s="1"/>
      <c r="IUX1315" s="1"/>
      <c r="IUY1315" s="1"/>
      <c r="IUZ1315" s="1"/>
      <c r="IVA1315" s="1"/>
      <c r="IVB1315" s="1"/>
      <c r="IVC1315" s="1"/>
      <c r="IVD1315" s="1"/>
      <c r="IVE1315" s="1"/>
      <c r="IVF1315" s="1"/>
      <c r="IVG1315" s="1"/>
      <c r="IVH1315" s="1"/>
      <c r="IVI1315" s="1"/>
      <c r="IVJ1315" s="1"/>
      <c r="IVK1315" s="1"/>
      <c r="IVL1315" s="1"/>
      <c r="IVM1315" s="1"/>
      <c r="IVN1315" s="1"/>
      <c r="IVO1315" s="1"/>
      <c r="IVP1315" s="1"/>
      <c r="IVQ1315" s="1"/>
      <c r="IVR1315" s="1"/>
      <c r="IVS1315" s="1"/>
      <c r="IVT1315" s="1"/>
      <c r="IVU1315" s="1"/>
      <c r="IVV1315" s="1"/>
      <c r="IVW1315" s="1"/>
      <c r="IVX1315" s="1"/>
      <c r="IVY1315" s="1"/>
      <c r="IVZ1315" s="1"/>
      <c r="IWA1315" s="1"/>
      <c r="IWB1315" s="1"/>
      <c r="IWC1315" s="1"/>
      <c r="IWD1315" s="1"/>
      <c r="IWE1315" s="1"/>
      <c r="IWF1315" s="1"/>
      <c r="IWG1315" s="1"/>
      <c r="IWH1315" s="1"/>
      <c r="IWI1315" s="1"/>
      <c r="IWJ1315" s="1"/>
      <c r="IWK1315" s="1"/>
      <c r="IWL1315" s="1"/>
      <c r="IWM1315" s="1"/>
      <c r="IWN1315" s="1"/>
      <c r="IWO1315" s="1"/>
      <c r="IWP1315" s="1"/>
      <c r="IWQ1315" s="1"/>
      <c r="IWR1315" s="1"/>
      <c r="IWS1315" s="1"/>
      <c r="IWT1315" s="1"/>
      <c r="IWU1315" s="1"/>
      <c r="IWV1315" s="1"/>
      <c r="IWW1315" s="1"/>
      <c r="IWX1315" s="1"/>
      <c r="IWY1315" s="1"/>
      <c r="IWZ1315" s="1"/>
      <c r="IXA1315" s="1"/>
      <c r="IXB1315" s="1"/>
      <c r="IXC1315" s="1"/>
      <c r="IXD1315" s="1"/>
      <c r="IXE1315" s="1"/>
      <c r="IXF1315" s="1"/>
      <c r="IXG1315" s="1"/>
      <c r="IXH1315" s="1"/>
      <c r="IXI1315" s="1"/>
      <c r="IXJ1315" s="1"/>
      <c r="IXK1315" s="1"/>
      <c r="IXL1315" s="1"/>
      <c r="IXM1315" s="1"/>
      <c r="IXN1315" s="1"/>
      <c r="IXO1315" s="1"/>
      <c r="IXP1315" s="1"/>
      <c r="IXQ1315" s="1"/>
      <c r="IXR1315" s="1"/>
      <c r="IXS1315" s="1"/>
      <c r="IXT1315" s="1"/>
      <c r="IXU1315" s="1"/>
      <c r="IXV1315" s="1"/>
      <c r="IXW1315" s="1"/>
      <c r="IXX1315" s="1"/>
      <c r="IXY1315" s="1"/>
      <c r="IXZ1315" s="1"/>
      <c r="IYA1315" s="1"/>
      <c r="IYB1315" s="1"/>
      <c r="IYC1315" s="1"/>
      <c r="IYD1315" s="1"/>
      <c r="IYE1315" s="1"/>
      <c r="IYF1315" s="1"/>
      <c r="IYG1315" s="1"/>
      <c r="IYH1315" s="1"/>
      <c r="IYI1315" s="1"/>
      <c r="IYJ1315" s="1"/>
      <c r="IYK1315" s="1"/>
      <c r="IYL1315" s="1"/>
      <c r="IYM1315" s="1"/>
      <c r="IYN1315" s="1"/>
      <c r="IYO1315" s="1"/>
      <c r="IYP1315" s="1"/>
      <c r="IYQ1315" s="1"/>
      <c r="IYR1315" s="1"/>
      <c r="IYS1315" s="1"/>
      <c r="IYT1315" s="1"/>
      <c r="IYU1315" s="1"/>
      <c r="IYV1315" s="1"/>
      <c r="IYW1315" s="1"/>
      <c r="IYX1315" s="1"/>
      <c r="IYY1315" s="1"/>
      <c r="IYZ1315" s="1"/>
      <c r="IZA1315" s="1"/>
      <c r="IZB1315" s="1"/>
      <c r="IZC1315" s="1"/>
      <c r="IZD1315" s="1"/>
      <c r="IZE1315" s="1"/>
      <c r="IZF1315" s="1"/>
      <c r="IZG1315" s="1"/>
      <c r="IZH1315" s="1"/>
      <c r="IZI1315" s="1"/>
      <c r="IZJ1315" s="1"/>
      <c r="IZK1315" s="1"/>
      <c r="IZL1315" s="1"/>
      <c r="IZM1315" s="1"/>
      <c r="IZN1315" s="1"/>
      <c r="IZO1315" s="1"/>
      <c r="IZP1315" s="1"/>
      <c r="IZQ1315" s="1"/>
      <c r="IZR1315" s="1"/>
      <c r="IZS1315" s="1"/>
      <c r="IZT1315" s="1"/>
      <c r="IZU1315" s="1"/>
      <c r="IZV1315" s="1"/>
      <c r="IZW1315" s="1"/>
      <c r="IZX1315" s="1"/>
      <c r="IZY1315" s="1"/>
      <c r="IZZ1315" s="1"/>
      <c r="JAA1315" s="1"/>
      <c r="JAB1315" s="1"/>
      <c r="JAC1315" s="1"/>
      <c r="JAD1315" s="1"/>
      <c r="JAE1315" s="1"/>
      <c r="JAF1315" s="1"/>
      <c r="JAG1315" s="1"/>
      <c r="JAH1315" s="1"/>
      <c r="JAI1315" s="1"/>
      <c r="JAJ1315" s="1"/>
      <c r="JAK1315" s="1"/>
      <c r="JAL1315" s="1"/>
      <c r="JAM1315" s="1"/>
      <c r="JAN1315" s="1"/>
      <c r="JAO1315" s="1"/>
      <c r="JAP1315" s="1"/>
      <c r="JAQ1315" s="1"/>
      <c r="JAR1315" s="1"/>
      <c r="JAS1315" s="1"/>
      <c r="JAT1315" s="1"/>
      <c r="JAU1315" s="1"/>
      <c r="JAV1315" s="1"/>
      <c r="JAW1315" s="1"/>
      <c r="JAX1315" s="1"/>
      <c r="JAY1315" s="1"/>
      <c r="JAZ1315" s="1"/>
      <c r="JBA1315" s="1"/>
      <c r="JBB1315" s="1"/>
      <c r="JBC1315" s="1"/>
      <c r="JBD1315" s="1"/>
      <c r="JBE1315" s="1"/>
      <c r="JBF1315" s="1"/>
      <c r="JBG1315" s="1"/>
      <c r="JBH1315" s="1"/>
      <c r="JBI1315" s="1"/>
      <c r="JBJ1315" s="1"/>
      <c r="JBK1315" s="1"/>
      <c r="JBL1315" s="1"/>
      <c r="JBM1315" s="1"/>
      <c r="JBN1315" s="1"/>
      <c r="JBO1315" s="1"/>
      <c r="JBP1315" s="1"/>
      <c r="JBQ1315" s="1"/>
      <c r="JBR1315" s="1"/>
      <c r="JBS1315" s="1"/>
      <c r="JBT1315" s="1"/>
      <c r="JBU1315" s="1"/>
      <c r="JBV1315" s="1"/>
      <c r="JBW1315" s="1"/>
      <c r="JBX1315" s="1"/>
      <c r="JBY1315" s="1"/>
      <c r="JBZ1315" s="1"/>
      <c r="JCA1315" s="1"/>
      <c r="JCB1315" s="1"/>
      <c r="JCC1315" s="1"/>
      <c r="JCD1315" s="1"/>
      <c r="JCE1315" s="1"/>
      <c r="JCF1315" s="1"/>
      <c r="JCG1315" s="1"/>
      <c r="JCH1315" s="1"/>
      <c r="JCI1315" s="1"/>
      <c r="JCJ1315" s="1"/>
      <c r="JCK1315" s="1"/>
      <c r="JCL1315" s="1"/>
      <c r="JCM1315" s="1"/>
      <c r="JCN1315" s="1"/>
      <c r="JCO1315" s="1"/>
      <c r="JCP1315" s="1"/>
      <c r="JCQ1315" s="1"/>
      <c r="JCR1315" s="1"/>
      <c r="JCS1315" s="1"/>
      <c r="JCT1315" s="1"/>
      <c r="JCU1315" s="1"/>
      <c r="JCV1315" s="1"/>
      <c r="JCW1315" s="1"/>
      <c r="JCX1315" s="1"/>
      <c r="JCY1315" s="1"/>
      <c r="JCZ1315" s="1"/>
      <c r="JDA1315" s="1"/>
      <c r="JDB1315" s="1"/>
      <c r="JDC1315" s="1"/>
      <c r="JDD1315" s="1"/>
      <c r="JDE1315" s="1"/>
      <c r="JDF1315" s="1"/>
      <c r="JDG1315" s="1"/>
      <c r="JDH1315" s="1"/>
      <c r="JDI1315" s="1"/>
      <c r="JDJ1315" s="1"/>
      <c r="JDK1315" s="1"/>
      <c r="JDL1315" s="1"/>
      <c r="JDM1315" s="1"/>
      <c r="JDN1315" s="1"/>
      <c r="JDO1315" s="1"/>
      <c r="JDP1315" s="1"/>
      <c r="JDQ1315" s="1"/>
      <c r="JDR1315" s="1"/>
      <c r="JDS1315" s="1"/>
      <c r="JDT1315" s="1"/>
      <c r="JDU1315" s="1"/>
      <c r="JDV1315" s="1"/>
      <c r="JDW1315" s="1"/>
      <c r="JDX1315" s="1"/>
      <c r="JDY1315" s="1"/>
      <c r="JDZ1315" s="1"/>
      <c r="JEA1315" s="1"/>
      <c r="JEB1315" s="1"/>
      <c r="JEC1315" s="1"/>
      <c r="JED1315" s="1"/>
      <c r="JEE1315" s="1"/>
      <c r="JEF1315" s="1"/>
      <c r="JEG1315" s="1"/>
      <c r="JEH1315" s="1"/>
      <c r="JEI1315" s="1"/>
      <c r="JEJ1315" s="1"/>
      <c r="JEK1315" s="1"/>
      <c r="JEL1315" s="1"/>
      <c r="JEM1315" s="1"/>
      <c r="JEN1315" s="1"/>
      <c r="JEO1315" s="1"/>
      <c r="JEP1315" s="1"/>
      <c r="JEQ1315" s="1"/>
      <c r="JER1315" s="1"/>
      <c r="JES1315" s="1"/>
      <c r="JET1315" s="1"/>
      <c r="JEU1315" s="1"/>
      <c r="JEV1315" s="1"/>
      <c r="JEW1315" s="1"/>
      <c r="JEX1315" s="1"/>
      <c r="JEY1315" s="1"/>
      <c r="JEZ1315" s="1"/>
      <c r="JFA1315" s="1"/>
      <c r="JFB1315" s="1"/>
      <c r="JFC1315" s="1"/>
      <c r="JFD1315" s="1"/>
      <c r="JFE1315" s="1"/>
      <c r="JFF1315" s="1"/>
      <c r="JFG1315" s="1"/>
      <c r="JFH1315" s="1"/>
      <c r="JFI1315" s="1"/>
      <c r="JFJ1315" s="1"/>
      <c r="JFK1315" s="1"/>
      <c r="JFL1315" s="1"/>
      <c r="JFM1315" s="1"/>
      <c r="JFN1315" s="1"/>
      <c r="JFO1315" s="1"/>
      <c r="JFP1315" s="1"/>
      <c r="JFQ1315" s="1"/>
      <c r="JFR1315" s="1"/>
      <c r="JFS1315" s="1"/>
      <c r="JFT1315" s="1"/>
      <c r="JFU1315" s="1"/>
      <c r="JFV1315" s="1"/>
      <c r="JFW1315" s="1"/>
      <c r="JFX1315" s="1"/>
      <c r="JFY1315" s="1"/>
      <c r="JFZ1315" s="1"/>
      <c r="JGA1315" s="1"/>
      <c r="JGB1315" s="1"/>
      <c r="JGC1315" s="1"/>
      <c r="JGD1315" s="1"/>
      <c r="JGE1315" s="1"/>
      <c r="JGF1315" s="1"/>
      <c r="JGG1315" s="1"/>
      <c r="JGH1315" s="1"/>
      <c r="JGI1315" s="1"/>
      <c r="JGJ1315" s="1"/>
      <c r="JGK1315" s="1"/>
      <c r="JGL1315" s="1"/>
      <c r="JGM1315" s="1"/>
      <c r="JGN1315" s="1"/>
      <c r="JGO1315" s="1"/>
      <c r="JGP1315" s="1"/>
      <c r="JGQ1315" s="1"/>
      <c r="JGR1315" s="1"/>
      <c r="JGS1315" s="1"/>
      <c r="JGT1315" s="1"/>
      <c r="JGU1315" s="1"/>
      <c r="JGV1315" s="1"/>
      <c r="JGW1315" s="1"/>
      <c r="JGX1315" s="1"/>
      <c r="JGY1315" s="1"/>
      <c r="JGZ1315" s="1"/>
      <c r="JHA1315" s="1"/>
      <c r="JHB1315" s="1"/>
      <c r="JHC1315" s="1"/>
      <c r="JHD1315" s="1"/>
      <c r="JHE1315" s="1"/>
      <c r="JHF1315" s="1"/>
      <c r="JHG1315" s="1"/>
      <c r="JHH1315" s="1"/>
      <c r="JHI1315" s="1"/>
      <c r="JHJ1315" s="1"/>
      <c r="JHK1315" s="1"/>
      <c r="JHL1315" s="1"/>
      <c r="JHM1315" s="1"/>
      <c r="JHN1315" s="1"/>
      <c r="JHO1315" s="1"/>
      <c r="JHP1315" s="1"/>
      <c r="JHQ1315" s="1"/>
      <c r="JHR1315" s="1"/>
      <c r="JHS1315" s="1"/>
      <c r="JHT1315" s="1"/>
      <c r="JHU1315" s="1"/>
      <c r="JHV1315" s="1"/>
      <c r="JHW1315" s="1"/>
      <c r="JHX1315" s="1"/>
      <c r="JHY1315" s="1"/>
      <c r="JHZ1315" s="1"/>
      <c r="JIA1315" s="1"/>
      <c r="JIB1315" s="1"/>
      <c r="JIC1315" s="1"/>
      <c r="JID1315" s="1"/>
      <c r="JIE1315" s="1"/>
      <c r="JIF1315" s="1"/>
      <c r="JIG1315" s="1"/>
      <c r="JIH1315" s="1"/>
      <c r="JII1315" s="1"/>
      <c r="JIJ1315" s="1"/>
      <c r="JIK1315" s="1"/>
      <c r="JIL1315" s="1"/>
      <c r="JIM1315" s="1"/>
      <c r="JIN1315" s="1"/>
      <c r="JIO1315" s="1"/>
      <c r="JIP1315" s="1"/>
      <c r="JIQ1315" s="1"/>
      <c r="JIR1315" s="1"/>
      <c r="JIS1315" s="1"/>
      <c r="JIT1315" s="1"/>
      <c r="JIU1315" s="1"/>
      <c r="JIV1315" s="1"/>
      <c r="JIW1315" s="1"/>
      <c r="JIX1315" s="1"/>
      <c r="JIY1315" s="1"/>
      <c r="JIZ1315" s="1"/>
      <c r="JJA1315" s="1"/>
      <c r="JJB1315" s="1"/>
      <c r="JJC1315" s="1"/>
      <c r="JJD1315" s="1"/>
      <c r="JJE1315" s="1"/>
      <c r="JJF1315" s="1"/>
      <c r="JJG1315" s="1"/>
      <c r="JJH1315" s="1"/>
      <c r="JJI1315" s="1"/>
      <c r="JJJ1315" s="1"/>
      <c r="JJK1315" s="1"/>
      <c r="JJL1315" s="1"/>
      <c r="JJM1315" s="1"/>
      <c r="JJN1315" s="1"/>
      <c r="JJO1315" s="1"/>
      <c r="JJP1315" s="1"/>
      <c r="JJQ1315" s="1"/>
      <c r="JJR1315" s="1"/>
      <c r="JJS1315" s="1"/>
      <c r="JJT1315" s="1"/>
      <c r="JJU1315" s="1"/>
      <c r="JJV1315" s="1"/>
      <c r="JJW1315" s="1"/>
      <c r="JJX1315" s="1"/>
      <c r="JJY1315" s="1"/>
      <c r="JJZ1315" s="1"/>
      <c r="JKA1315" s="1"/>
      <c r="JKB1315" s="1"/>
      <c r="JKC1315" s="1"/>
      <c r="JKD1315" s="1"/>
      <c r="JKE1315" s="1"/>
      <c r="JKF1315" s="1"/>
      <c r="JKG1315" s="1"/>
      <c r="JKH1315" s="1"/>
      <c r="JKI1315" s="1"/>
      <c r="JKJ1315" s="1"/>
      <c r="JKK1315" s="1"/>
      <c r="JKL1315" s="1"/>
      <c r="JKM1315" s="1"/>
      <c r="JKN1315" s="1"/>
      <c r="JKO1315" s="1"/>
      <c r="JKP1315" s="1"/>
      <c r="JKQ1315" s="1"/>
      <c r="JKR1315" s="1"/>
      <c r="JKS1315" s="1"/>
      <c r="JKT1315" s="1"/>
      <c r="JKU1315" s="1"/>
      <c r="JKV1315" s="1"/>
      <c r="JKW1315" s="1"/>
      <c r="JKX1315" s="1"/>
      <c r="JKY1315" s="1"/>
      <c r="JKZ1315" s="1"/>
      <c r="JLA1315" s="1"/>
      <c r="JLB1315" s="1"/>
      <c r="JLC1315" s="1"/>
      <c r="JLD1315" s="1"/>
      <c r="JLE1315" s="1"/>
      <c r="JLF1315" s="1"/>
      <c r="JLG1315" s="1"/>
      <c r="JLH1315" s="1"/>
      <c r="JLI1315" s="1"/>
      <c r="JLJ1315" s="1"/>
      <c r="JLK1315" s="1"/>
      <c r="JLL1315" s="1"/>
      <c r="JLM1315" s="1"/>
      <c r="JLN1315" s="1"/>
      <c r="JLO1315" s="1"/>
      <c r="JLP1315" s="1"/>
      <c r="JLQ1315" s="1"/>
      <c r="JLR1315" s="1"/>
      <c r="JLS1315" s="1"/>
      <c r="JLT1315" s="1"/>
      <c r="JLU1315" s="1"/>
      <c r="JLV1315" s="1"/>
      <c r="JLW1315" s="1"/>
      <c r="JLX1315" s="1"/>
      <c r="JLY1315" s="1"/>
      <c r="JLZ1315" s="1"/>
      <c r="JMA1315" s="1"/>
      <c r="JMB1315" s="1"/>
      <c r="JMC1315" s="1"/>
      <c r="JMD1315" s="1"/>
      <c r="JME1315" s="1"/>
      <c r="JMF1315" s="1"/>
      <c r="JMG1315" s="1"/>
      <c r="JMH1315" s="1"/>
      <c r="JMI1315" s="1"/>
      <c r="JMJ1315" s="1"/>
      <c r="JMK1315" s="1"/>
      <c r="JML1315" s="1"/>
      <c r="JMM1315" s="1"/>
      <c r="JMN1315" s="1"/>
      <c r="JMO1315" s="1"/>
      <c r="JMP1315" s="1"/>
      <c r="JMQ1315" s="1"/>
      <c r="JMR1315" s="1"/>
      <c r="JMS1315" s="1"/>
      <c r="JMT1315" s="1"/>
      <c r="JMU1315" s="1"/>
      <c r="JMV1315" s="1"/>
      <c r="JMW1315" s="1"/>
      <c r="JMX1315" s="1"/>
      <c r="JMY1315" s="1"/>
      <c r="JMZ1315" s="1"/>
      <c r="JNA1315" s="1"/>
      <c r="JNB1315" s="1"/>
      <c r="JNC1315" s="1"/>
      <c r="JND1315" s="1"/>
      <c r="JNE1315" s="1"/>
      <c r="JNF1315" s="1"/>
      <c r="JNG1315" s="1"/>
      <c r="JNH1315" s="1"/>
      <c r="JNI1315" s="1"/>
      <c r="JNJ1315" s="1"/>
      <c r="JNK1315" s="1"/>
      <c r="JNL1315" s="1"/>
      <c r="JNM1315" s="1"/>
      <c r="JNN1315" s="1"/>
      <c r="JNO1315" s="1"/>
      <c r="JNP1315" s="1"/>
      <c r="JNQ1315" s="1"/>
      <c r="JNR1315" s="1"/>
      <c r="JNS1315" s="1"/>
      <c r="JNT1315" s="1"/>
      <c r="JNU1315" s="1"/>
      <c r="JNV1315" s="1"/>
      <c r="JNW1315" s="1"/>
      <c r="JNX1315" s="1"/>
      <c r="JNY1315" s="1"/>
      <c r="JNZ1315" s="1"/>
      <c r="JOA1315" s="1"/>
      <c r="JOB1315" s="1"/>
      <c r="JOC1315" s="1"/>
      <c r="JOD1315" s="1"/>
      <c r="JOE1315" s="1"/>
      <c r="JOF1315" s="1"/>
      <c r="JOG1315" s="1"/>
      <c r="JOH1315" s="1"/>
      <c r="JOI1315" s="1"/>
      <c r="JOJ1315" s="1"/>
      <c r="JOK1315" s="1"/>
      <c r="JOL1315" s="1"/>
      <c r="JOM1315" s="1"/>
      <c r="JON1315" s="1"/>
      <c r="JOO1315" s="1"/>
      <c r="JOP1315" s="1"/>
      <c r="JOQ1315" s="1"/>
      <c r="JOR1315" s="1"/>
      <c r="JOS1315" s="1"/>
      <c r="JOT1315" s="1"/>
      <c r="JOU1315" s="1"/>
      <c r="JOV1315" s="1"/>
      <c r="JOW1315" s="1"/>
      <c r="JOX1315" s="1"/>
      <c r="JOY1315" s="1"/>
      <c r="JOZ1315" s="1"/>
      <c r="JPA1315" s="1"/>
      <c r="JPB1315" s="1"/>
      <c r="JPC1315" s="1"/>
      <c r="JPD1315" s="1"/>
      <c r="JPE1315" s="1"/>
      <c r="JPF1315" s="1"/>
      <c r="JPG1315" s="1"/>
      <c r="JPH1315" s="1"/>
      <c r="JPI1315" s="1"/>
      <c r="JPJ1315" s="1"/>
      <c r="JPK1315" s="1"/>
      <c r="JPL1315" s="1"/>
      <c r="JPM1315" s="1"/>
      <c r="JPN1315" s="1"/>
      <c r="JPO1315" s="1"/>
      <c r="JPP1315" s="1"/>
      <c r="JPQ1315" s="1"/>
      <c r="JPR1315" s="1"/>
      <c r="JPS1315" s="1"/>
      <c r="JPT1315" s="1"/>
      <c r="JPU1315" s="1"/>
      <c r="JPV1315" s="1"/>
      <c r="JPW1315" s="1"/>
      <c r="JPX1315" s="1"/>
      <c r="JPY1315" s="1"/>
      <c r="JPZ1315" s="1"/>
      <c r="JQA1315" s="1"/>
      <c r="JQB1315" s="1"/>
      <c r="JQC1315" s="1"/>
      <c r="JQD1315" s="1"/>
      <c r="JQE1315" s="1"/>
      <c r="JQF1315" s="1"/>
      <c r="JQG1315" s="1"/>
      <c r="JQH1315" s="1"/>
      <c r="JQI1315" s="1"/>
      <c r="JQJ1315" s="1"/>
      <c r="JQK1315" s="1"/>
      <c r="JQL1315" s="1"/>
      <c r="JQM1315" s="1"/>
      <c r="JQN1315" s="1"/>
      <c r="JQO1315" s="1"/>
      <c r="JQP1315" s="1"/>
      <c r="JQQ1315" s="1"/>
      <c r="JQR1315" s="1"/>
      <c r="JQS1315" s="1"/>
      <c r="JQT1315" s="1"/>
      <c r="JQU1315" s="1"/>
      <c r="JQV1315" s="1"/>
      <c r="JQW1315" s="1"/>
      <c r="JQX1315" s="1"/>
      <c r="JQY1315" s="1"/>
      <c r="JQZ1315" s="1"/>
      <c r="JRA1315" s="1"/>
      <c r="JRB1315" s="1"/>
      <c r="JRC1315" s="1"/>
      <c r="JRD1315" s="1"/>
      <c r="JRE1315" s="1"/>
      <c r="JRF1315" s="1"/>
      <c r="JRG1315" s="1"/>
      <c r="JRH1315" s="1"/>
      <c r="JRI1315" s="1"/>
      <c r="JRJ1315" s="1"/>
      <c r="JRK1315" s="1"/>
      <c r="JRL1315" s="1"/>
      <c r="JRM1315" s="1"/>
      <c r="JRN1315" s="1"/>
      <c r="JRO1315" s="1"/>
      <c r="JRP1315" s="1"/>
      <c r="JRQ1315" s="1"/>
      <c r="JRR1315" s="1"/>
      <c r="JRS1315" s="1"/>
      <c r="JRT1315" s="1"/>
      <c r="JRU1315" s="1"/>
      <c r="JRV1315" s="1"/>
      <c r="JRW1315" s="1"/>
      <c r="JRX1315" s="1"/>
      <c r="JRY1315" s="1"/>
      <c r="JRZ1315" s="1"/>
      <c r="JSA1315" s="1"/>
      <c r="JSB1315" s="1"/>
      <c r="JSC1315" s="1"/>
      <c r="JSD1315" s="1"/>
      <c r="JSE1315" s="1"/>
      <c r="JSF1315" s="1"/>
      <c r="JSG1315" s="1"/>
      <c r="JSH1315" s="1"/>
      <c r="JSI1315" s="1"/>
      <c r="JSJ1315" s="1"/>
      <c r="JSK1315" s="1"/>
      <c r="JSL1315" s="1"/>
      <c r="JSM1315" s="1"/>
      <c r="JSN1315" s="1"/>
      <c r="JSO1315" s="1"/>
      <c r="JSP1315" s="1"/>
      <c r="JSQ1315" s="1"/>
      <c r="JSR1315" s="1"/>
      <c r="JSS1315" s="1"/>
      <c r="JST1315" s="1"/>
      <c r="JSU1315" s="1"/>
      <c r="JSV1315" s="1"/>
      <c r="JSW1315" s="1"/>
      <c r="JSX1315" s="1"/>
      <c r="JSY1315" s="1"/>
      <c r="JSZ1315" s="1"/>
      <c r="JTA1315" s="1"/>
      <c r="JTB1315" s="1"/>
      <c r="JTC1315" s="1"/>
      <c r="JTD1315" s="1"/>
      <c r="JTE1315" s="1"/>
      <c r="JTF1315" s="1"/>
      <c r="JTG1315" s="1"/>
      <c r="JTH1315" s="1"/>
      <c r="JTI1315" s="1"/>
      <c r="JTJ1315" s="1"/>
      <c r="JTK1315" s="1"/>
      <c r="JTL1315" s="1"/>
      <c r="JTM1315" s="1"/>
      <c r="JTN1315" s="1"/>
      <c r="JTO1315" s="1"/>
      <c r="JTP1315" s="1"/>
      <c r="JTQ1315" s="1"/>
      <c r="JTR1315" s="1"/>
      <c r="JTS1315" s="1"/>
      <c r="JTT1315" s="1"/>
      <c r="JTU1315" s="1"/>
      <c r="JTV1315" s="1"/>
      <c r="JTW1315" s="1"/>
      <c r="JTX1315" s="1"/>
      <c r="JTY1315" s="1"/>
      <c r="JTZ1315" s="1"/>
      <c r="JUA1315" s="1"/>
      <c r="JUB1315" s="1"/>
      <c r="JUC1315" s="1"/>
      <c r="JUD1315" s="1"/>
      <c r="JUE1315" s="1"/>
      <c r="JUF1315" s="1"/>
      <c r="JUG1315" s="1"/>
      <c r="JUH1315" s="1"/>
      <c r="JUI1315" s="1"/>
      <c r="JUJ1315" s="1"/>
      <c r="JUK1315" s="1"/>
      <c r="JUL1315" s="1"/>
      <c r="JUM1315" s="1"/>
      <c r="JUN1315" s="1"/>
      <c r="JUO1315" s="1"/>
      <c r="JUP1315" s="1"/>
      <c r="JUQ1315" s="1"/>
      <c r="JUR1315" s="1"/>
      <c r="JUS1315" s="1"/>
      <c r="JUT1315" s="1"/>
      <c r="JUU1315" s="1"/>
      <c r="JUV1315" s="1"/>
      <c r="JUW1315" s="1"/>
      <c r="JUX1315" s="1"/>
      <c r="JUY1315" s="1"/>
      <c r="JUZ1315" s="1"/>
      <c r="JVA1315" s="1"/>
      <c r="JVB1315" s="1"/>
      <c r="JVC1315" s="1"/>
      <c r="JVD1315" s="1"/>
      <c r="JVE1315" s="1"/>
      <c r="JVF1315" s="1"/>
      <c r="JVG1315" s="1"/>
      <c r="JVH1315" s="1"/>
      <c r="JVI1315" s="1"/>
      <c r="JVJ1315" s="1"/>
      <c r="JVK1315" s="1"/>
      <c r="JVL1315" s="1"/>
      <c r="JVM1315" s="1"/>
      <c r="JVN1315" s="1"/>
      <c r="JVO1315" s="1"/>
      <c r="JVP1315" s="1"/>
      <c r="JVQ1315" s="1"/>
      <c r="JVR1315" s="1"/>
      <c r="JVS1315" s="1"/>
      <c r="JVT1315" s="1"/>
      <c r="JVU1315" s="1"/>
      <c r="JVV1315" s="1"/>
      <c r="JVW1315" s="1"/>
      <c r="JVX1315" s="1"/>
      <c r="JVY1315" s="1"/>
      <c r="JVZ1315" s="1"/>
      <c r="JWA1315" s="1"/>
      <c r="JWB1315" s="1"/>
      <c r="JWC1315" s="1"/>
      <c r="JWD1315" s="1"/>
      <c r="JWE1315" s="1"/>
      <c r="JWF1315" s="1"/>
      <c r="JWG1315" s="1"/>
      <c r="JWH1315" s="1"/>
      <c r="JWI1315" s="1"/>
      <c r="JWJ1315" s="1"/>
      <c r="JWK1315" s="1"/>
      <c r="JWL1315" s="1"/>
      <c r="JWM1315" s="1"/>
      <c r="JWN1315" s="1"/>
      <c r="JWO1315" s="1"/>
      <c r="JWP1315" s="1"/>
      <c r="JWQ1315" s="1"/>
      <c r="JWR1315" s="1"/>
      <c r="JWS1315" s="1"/>
      <c r="JWT1315" s="1"/>
      <c r="JWU1315" s="1"/>
      <c r="JWV1315" s="1"/>
      <c r="JWW1315" s="1"/>
      <c r="JWX1315" s="1"/>
      <c r="JWY1315" s="1"/>
      <c r="JWZ1315" s="1"/>
      <c r="JXA1315" s="1"/>
      <c r="JXB1315" s="1"/>
      <c r="JXC1315" s="1"/>
      <c r="JXD1315" s="1"/>
      <c r="JXE1315" s="1"/>
      <c r="JXF1315" s="1"/>
      <c r="JXG1315" s="1"/>
      <c r="JXH1315" s="1"/>
      <c r="JXI1315" s="1"/>
      <c r="JXJ1315" s="1"/>
      <c r="JXK1315" s="1"/>
      <c r="JXL1315" s="1"/>
      <c r="JXM1315" s="1"/>
      <c r="JXN1315" s="1"/>
      <c r="JXO1315" s="1"/>
      <c r="JXP1315" s="1"/>
      <c r="JXQ1315" s="1"/>
      <c r="JXR1315" s="1"/>
      <c r="JXS1315" s="1"/>
      <c r="JXT1315" s="1"/>
      <c r="JXU1315" s="1"/>
      <c r="JXV1315" s="1"/>
      <c r="JXW1315" s="1"/>
      <c r="JXX1315" s="1"/>
      <c r="JXY1315" s="1"/>
      <c r="JXZ1315" s="1"/>
      <c r="JYA1315" s="1"/>
      <c r="JYB1315" s="1"/>
      <c r="JYC1315" s="1"/>
      <c r="JYD1315" s="1"/>
      <c r="JYE1315" s="1"/>
      <c r="JYF1315" s="1"/>
      <c r="JYG1315" s="1"/>
      <c r="JYH1315" s="1"/>
      <c r="JYI1315" s="1"/>
      <c r="JYJ1315" s="1"/>
      <c r="JYK1315" s="1"/>
      <c r="JYL1315" s="1"/>
      <c r="JYM1315" s="1"/>
      <c r="JYN1315" s="1"/>
      <c r="JYO1315" s="1"/>
      <c r="JYP1315" s="1"/>
      <c r="JYQ1315" s="1"/>
      <c r="JYR1315" s="1"/>
      <c r="JYS1315" s="1"/>
      <c r="JYT1315" s="1"/>
      <c r="JYU1315" s="1"/>
      <c r="JYV1315" s="1"/>
      <c r="JYW1315" s="1"/>
      <c r="JYX1315" s="1"/>
      <c r="JYY1315" s="1"/>
      <c r="JYZ1315" s="1"/>
      <c r="JZA1315" s="1"/>
      <c r="JZB1315" s="1"/>
      <c r="JZC1315" s="1"/>
      <c r="JZD1315" s="1"/>
      <c r="JZE1315" s="1"/>
      <c r="JZF1315" s="1"/>
      <c r="JZG1315" s="1"/>
      <c r="JZH1315" s="1"/>
      <c r="JZI1315" s="1"/>
      <c r="JZJ1315" s="1"/>
      <c r="JZK1315" s="1"/>
      <c r="JZL1315" s="1"/>
      <c r="JZM1315" s="1"/>
      <c r="JZN1315" s="1"/>
      <c r="JZO1315" s="1"/>
      <c r="JZP1315" s="1"/>
      <c r="JZQ1315" s="1"/>
      <c r="JZR1315" s="1"/>
      <c r="JZS1315" s="1"/>
      <c r="JZT1315" s="1"/>
      <c r="JZU1315" s="1"/>
      <c r="JZV1315" s="1"/>
      <c r="JZW1315" s="1"/>
      <c r="JZX1315" s="1"/>
      <c r="JZY1315" s="1"/>
      <c r="JZZ1315" s="1"/>
      <c r="KAA1315" s="1"/>
      <c r="KAB1315" s="1"/>
      <c r="KAC1315" s="1"/>
      <c r="KAD1315" s="1"/>
      <c r="KAE1315" s="1"/>
      <c r="KAF1315" s="1"/>
      <c r="KAG1315" s="1"/>
      <c r="KAH1315" s="1"/>
      <c r="KAI1315" s="1"/>
      <c r="KAJ1315" s="1"/>
      <c r="KAK1315" s="1"/>
      <c r="KAL1315" s="1"/>
      <c r="KAM1315" s="1"/>
      <c r="KAN1315" s="1"/>
      <c r="KAO1315" s="1"/>
      <c r="KAP1315" s="1"/>
      <c r="KAQ1315" s="1"/>
      <c r="KAR1315" s="1"/>
      <c r="KAS1315" s="1"/>
      <c r="KAT1315" s="1"/>
      <c r="KAU1315" s="1"/>
      <c r="KAV1315" s="1"/>
      <c r="KAW1315" s="1"/>
      <c r="KAX1315" s="1"/>
      <c r="KAY1315" s="1"/>
      <c r="KAZ1315" s="1"/>
      <c r="KBA1315" s="1"/>
      <c r="KBB1315" s="1"/>
      <c r="KBC1315" s="1"/>
      <c r="KBD1315" s="1"/>
      <c r="KBE1315" s="1"/>
      <c r="KBF1315" s="1"/>
      <c r="KBG1315" s="1"/>
      <c r="KBH1315" s="1"/>
      <c r="KBI1315" s="1"/>
      <c r="KBJ1315" s="1"/>
      <c r="KBK1315" s="1"/>
      <c r="KBL1315" s="1"/>
      <c r="KBM1315" s="1"/>
      <c r="KBN1315" s="1"/>
      <c r="KBO1315" s="1"/>
      <c r="KBP1315" s="1"/>
      <c r="KBQ1315" s="1"/>
      <c r="KBR1315" s="1"/>
      <c r="KBS1315" s="1"/>
      <c r="KBT1315" s="1"/>
      <c r="KBU1315" s="1"/>
      <c r="KBV1315" s="1"/>
      <c r="KBW1315" s="1"/>
      <c r="KBX1315" s="1"/>
      <c r="KBY1315" s="1"/>
      <c r="KBZ1315" s="1"/>
      <c r="KCA1315" s="1"/>
      <c r="KCB1315" s="1"/>
      <c r="KCC1315" s="1"/>
      <c r="KCD1315" s="1"/>
      <c r="KCE1315" s="1"/>
      <c r="KCF1315" s="1"/>
      <c r="KCG1315" s="1"/>
      <c r="KCH1315" s="1"/>
      <c r="KCI1315" s="1"/>
      <c r="KCJ1315" s="1"/>
      <c r="KCK1315" s="1"/>
      <c r="KCL1315" s="1"/>
      <c r="KCM1315" s="1"/>
      <c r="KCN1315" s="1"/>
      <c r="KCO1315" s="1"/>
      <c r="KCP1315" s="1"/>
      <c r="KCQ1315" s="1"/>
      <c r="KCR1315" s="1"/>
      <c r="KCS1315" s="1"/>
      <c r="KCT1315" s="1"/>
      <c r="KCU1315" s="1"/>
      <c r="KCV1315" s="1"/>
      <c r="KCW1315" s="1"/>
      <c r="KCX1315" s="1"/>
      <c r="KCY1315" s="1"/>
      <c r="KCZ1315" s="1"/>
      <c r="KDA1315" s="1"/>
      <c r="KDB1315" s="1"/>
      <c r="KDC1315" s="1"/>
      <c r="KDD1315" s="1"/>
      <c r="KDE1315" s="1"/>
      <c r="KDF1315" s="1"/>
      <c r="KDG1315" s="1"/>
      <c r="KDH1315" s="1"/>
      <c r="KDI1315" s="1"/>
      <c r="KDJ1315" s="1"/>
      <c r="KDK1315" s="1"/>
      <c r="KDL1315" s="1"/>
      <c r="KDM1315" s="1"/>
      <c r="KDN1315" s="1"/>
      <c r="KDO1315" s="1"/>
      <c r="KDP1315" s="1"/>
      <c r="KDQ1315" s="1"/>
      <c r="KDR1315" s="1"/>
      <c r="KDS1315" s="1"/>
      <c r="KDT1315" s="1"/>
      <c r="KDU1315" s="1"/>
      <c r="KDV1315" s="1"/>
      <c r="KDW1315" s="1"/>
      <c r="KDX1315" s="1"/>
      <c r="KDY1315" s="1"/>
      <c r="KDZ1315" s="1"/>
      <c r="KEA1315" s="1"/>
      <c r="KEB1315" s="1"/>
      <c r="KEC1315" s="1"/>
      <c r="KED1315" s="1"/>
      <c r="KEE1315" s="1"/>
      <c r="KEF1315" s="1"/>
      <c r="KEG1315" s="1"/>
      <c r="KEH1315" s="1"/>
      <c r="KEI1315" s="1"/>
      <c r="KEJ1315" s="1"/>
      <c r="KEK1315" s="1"/>
      <c r="KEL1315" s="1"/>
      <c r="KEM1315" s="1"/>
      <c r="KEN1315" s="1"/>
      <c r="KEO1315" s="1"/>
      <c r="KEP1315" s="1"/>
      <c r="KEQ1315" s="1"/>
      <c r="KER1315" s="1"/>
      <c r="KES1315" s="1"/>
      <c r="KET1315" s="1"/>
      <c r="KEU1315" s="1"/>
      <c r="KEV1315" s="1"/>
      <c r="KEW1315" s="1"/>
      <c r="KEX1315" s="1"/>
      <c r="KEY1315" s="1"/>
      <c r="KEZ1315" s="1"/>
      <c r="KFA1315" s="1"/>
      <c r="KFB1315" s="1"/>
      <c r="KFC1315" s="1"/>
      <c r="KFD1315" s="1"/>
      <c r="KFE1315" s="1"/>
      <c r="KFF1315" s="1"/>
      <c r="KFG1315" s="1"/>
      <c r="KFH1315" s="1"/>
      <c r="KFI1315" s="1"/>
      <c r="KFJ1315" s="1"/>
      <c r="KFK1315" s="1"/>
      <c r="KFL1315" s="1"/>
      <c r="KFM1315" s="1"/>
      <c r="KFN1315" s="1"/>
      <c r="KFO1315" s="1"/>
      <c r="KFP1315" s="1"/>
      <c r="KFQ1315" s="1"/>
      <c r="KFR1315" s="1"/>
      <c r="KFS1315" s="1"/>
      <c r="KFT1315" s="1"/>
      <c r="KFU1315" s="1"/>
      <c r="KFV1315" s="1"/>
      <c r="KFW1315" s="1"/>
      <c r="KFX1315" s="1"/>
      <c r="KFY1315" s="1"/>
      <c r="KFZ1315" s="1"/>
      <c r="KGA1315" s="1"/>
      <c r="KGB1315" s="1"/>
      <c r="KGC1315" s="1"/>
      <c r="KGD1315" s="1"/>
      <c r="KGE1315" s="1"/>
      <c r="KGF1315" s="1"/>
      <c r="KGG1315" s="1"/>
      <c r="KGH1315" s="1"/>
      <c r="KGI1315" s="1"/>
      <c r="KGJ1315" s="1"/>
      <c r="KGK1315" s="1"/>
      <c r="KGL1315" s="1"/>
      <c r="KGM1315" s="1"/>
      <c r="KGN1315" s="1"/>
      <c r="KGO1315" s="1"/>
      <c r="KGP1315" s="1"/>
      <c r="KGQ1315" s="1"/>
      <c r="KGR1315" s="1"/>
      <c r="KGS1315" s="1"/>
      <c r="KGT1315" s="1"/>
      <c r="KGU1315" s="1"/>
      <c r="KGV1315" s="1"/>
      <c r="KGW1315" s="1"/>
      <c r="KGX1315" s="1"/>
      <c r="KGY1315" s="1"/>
      <c r="KGZ1315" s="1"/>
      <c r="KHA1315" s="1"/>
      <c r="KHB1315" s="1"/>
      <c r="KHC1315" s="1"/>
      <c r="KHD1315" s="1"/>
      <c r="KHE1315" s="1"/>
      <c r="KHF1315" s="1"/>
      <c r="KHG1315" s="1"/>
      <c r="KHH1315" s="1"/>
      <c r="KHI1315" s="1"/>
      <c r="KHJ1315" s="1"/>
      <c r="KHK1315" s="1"/>
      <c r="KHL1315" s="1"/>
      <c r="KHM1315" s="1"/>
      <c r="KHN1315" s="1"/>
      <c r="KHO1315" s="1"/>
      <c r="KHP1315" s="1"/>
      <c r="KHQ1315" s="1"/>
      <c r="KHR1315" s="1"/>
      <c r="KHS1315" s="1"/>
      <c r="KHT1315" s="1"/>
      <c r="KHU1315" s="1"/>
      <c r="KHV1315" s="1"/>
      <c r="KHW1315" s="1"/>
      <c r="KHX1315" s="1"/>
      <c r="KHY1315" s="1"/>
      <c r="KHZ1315" s="1"/>
      <c r="KIA1315" s="1"/>
      <c r="KIB1315" s="1"/>
      <c r="KIC1315" s="1"/>
      <c r="KID1315" s="1"/>
      <c r="KIE1315" s="1"/>
      <c r="KIF1315" s="1"/>
      <c r="KIG1315" s="1"/>
      <c r="KIH1315" s="1"/>
      <c r="KII1315" s="1"/>
      <c r="KIJ1315" s="1"/>
      <c r="KIK1315" s="1"/>
      <c r="KIL1315" s="1"/>
      <c r="KIM1315" s="1"/>
      <c r="KIN1315" s="1"/>
      <c r="KIO1315" s="1"/>
      <c r="KIP1315" s="1"/>
      <c r="KIQ1315" s="1"/>
      <c r="KIR1315" s="1"/>
      <c r="KIS1315" s="1"/>
      <c r="KIT1315" s="1"/>
      <c r="KIU1315" s="1"/>
      <c r="KIV1315" s="1"/>
      <c r="KIW1315" s="1"/>
      <c r="KIX1315" s="1"/>
      <c r="KIY1315" s="1"/>
      <c r="KIZ1315" s="1"/>
      <c r="KJA1315" s="1"/>
      <c r="KJB1315" s="1"/>
      <c r="KJC1315" s="1"/>
      <c r="KJD1315" s="1"/>
      <c r="KJE1315" s="1"/>
      <c r="KJF1315" s="1"/>
      <c r="KJG1315" s="1"/>
      <c r="KJH1315" s="1"/>
      <c r="KJI1315" s="1"/>
      <c r="KJJ1315" s="1"/>
      <c r="KJK1315" s="1"/>
      <c r="KJL1315" s="1"/>
      <c r="KJM1315" s="1"/>
      <c r="KJN1315" s="1"/>
      <c r="KJO1315" s="1"/>
      <c r="KJP1315" s="1"/>
      <c r="KJQ1315" s="1"/>
      <c r="KJR1315" s="1"/>
      <c r="KJS1315" s="1"/>
      <c r="KJT1315" s="1"/>
      <c r="KJU1315" s="1"/>
      <c r="KJV1315" s="1"/>
      <c r="KJW1315" s="1"/>
      <c r="KJX1315" s="1"/>
      <c r="KJY1315" s="1"/>
      <c r="KJZ1315" s="1"/>
      <c r="KKA1315" s="1"/>
      <c r="KKB1315" s="1"/>
      <c r="KKC1315" s="1"/>
      <c r="KKD1315" s="1"/>
      <c r="KKE1315" s="1"/>
      <c r="KKF1315" s="1"/>
      <c r="KKG1315" s="1"/>
      <c r="KKH1315" s="1"/>
      <c r="KKI1315" s="1"/>
      <c r="KKJ1315" s="1"/>
      <c r="KKK1315" s="1"/>
      <c r="KKL1315" s="1"/>
      <c r="KKM1315" s="1"/>
      <c r="KKN1315" s="1"/>
      <c r="KKO1315" s="1"/>
      <c r="KKP1315" s="1"/>
      <c r="KKQ1315" s="1"/>
      <c r="KKR1315" s="1"/>
      <c r="KKS1315" s="1"/>
      <c r="KKT1315" s="1"/>
      <c r="KKU1315" s="1"/>
      <c r="KKV1315" s="1"/>
      <c r="KKW1315" s="1"/>
      <c r="KKX1315" s="1"/>
      <c r="KKY1315" s="1"/>
      <c r="KKZ1315" s="1"/>
      <c r="KLA1315" s="1"/>
      <c r="KLB1315" s="1"/>
      <c r="KLC1315" s="1"/>
      <c r="KLD1315" s="1"/>
      <c r="KLE1315" s="1"/>
      <c r="KLF1315" s="1"/>
      <c r="KLG1315" s="1"/>
      <c r="KLH1315" s="1"/>
      <c r="KLI1315" s="1"/>
      <c r="KLJ1315" s="1"/>
      <c r="KLK1315" s="1"/>
      <c r="KLL1315" s="1"/>
      <c r="KLM1315" s="1"/>
      <c r="KLN1315" s="1"/>
      <c r="KLO1315" s="1"/>
      <c r="KLP1315" s="1"/>
      <c r="KLQ1315" s="1"/>
      <c r="KLR1315" s="1"/>
      <c r="KLS1315" s="1"/>
      <c r="KLT1315" s="1"/>
      <c r="KLU1315" s="1"/>
      <c r="KLV1315" s="1"/>
      <c r="KLW1315" s="1"/>
      <c r="KLX1315" s="1"/>
      <c r="KLY1315" s="1"/>
      <c r="KLZ1315" s="1"/>
      <c r="KMA1315" s="1"/>
      <c r="KMB1315" s="1"/>
      <c r="KMC1315" s="1"/>
      <c r="KMD1315" s="1"/>
      <c r="KME1315" s="1"/>
      <c r="KMF1315" s="1"/>
      <c r="KMG1315" s="1"/>
      <c r="KMH1315" s="1"/>
      <c r="KMI1315" s="1"/>
      <c r="KMJ1315" s="1"/>
      <c r="KMK1315" s="1"/>
      <c r="KML1315" s="1"/>
      <c r="KMM1315" s="1"/>
      <c r="KMN1315" s="1"/>
      <c r="KMO1315" s="1"/>
      <c r="KMP1315" s="1"/>
      <c r="KMQ1315" s="1"/>
      <c r="KMR1315" s="1"/>
      <c r="KMS1315" s="1"/>
      <c r="KMT1315" s="1"/>
      <c r="KMU1315" s="1"/>
      <c r="KMV1315" s="1"/>
      <c r="KMW1315" s="1"/>
      <c r="KMX1315" s="1"/>
      <c r="KMY1315" s="1"/>
      <c r="KMZ1315" s="1"/>
      <c r="KNA1315" s="1"/>
      <c r="KNB1315" s="1"/>
      <c r="KNC1315" s="1"/>
      <c r="KND1315" s="1"/>
      <c r="KNE1315" s="1"/>
      <c r="KNF1315" s="1"/>
      <c r="KNG1315" s="1"/>
      <c r="KNH1315" s="1"/>
      <c r="KNI1315" s="1"/>
      <c r="KNJ1315" s="1"/>
      <c r="KNK1315" s="1"/>
      <c r="KNL1315" s="1"/>
      <c r="KNM1315" s="1"/>
      <c r="KNN1315" s="1"/>
      <c r="KNO1315" s="1"/>
      <c r="KNP1315" s="1"/>
      <c r="KNQ1315" s="1"/>
      <c r="KNR1315" s="1"/>
      <c r="KNS1315" s="1"/>
      <c r="KNT1315" s="1"/>
      <c r="KNU1315" s="1"/>
      <c r="KNV1315" s="1"/>
      <c r="KNW1315" s="1"/>
      <c r="KNX1315" s="1"/>
      <c r="KNY1315" s="1"/>
      <c r="KNZ1315" s="1"/>
      <c r="KOA1315" s="1"/>
      <c r="KOB1315" s="1"/>
      <c r="KOC1315" s="1"/>
      <c r="KOD1315" s="1"/>
      <c r="KOE1315" s="1"/>
      <c r="KOF1315" s="1"/>
      <c r="KOG1315" s="1"/>
      <c r="KOH1315" s="1"/>
      <c r="KOI1315" s="1"/>
      <c r="KOJ1315" s="1"/>
      <c r="KOK1315" s="1"/>
      <c r="KOL1315" s="1"/>
      <c r="KOM1315" s="1"/>
      <c r="KON1315" s="1"/>
      <c r="KOO1315" s="1"/>
      <c r="KOP1315" s="1"/>
      <c r="KOQ1315" s="1"/>
      <c r="KOR1315" s="1"/>
      <c r="KOS1315" s="1"/>
      <c r="KOT1315" s="1"/>
      <c r="KOU1315" s="1"/>
      <c r="KOV1315" s="1"/>
      <c r="KOW1315" s="1"/>
      <c r="KOX1315" s="1"/>
      <c r="KOY1315" s="1"/>
      <c r="KOZ1315" s="1"/>
      <c r="KPA1315" s="1"/>
      <c r="KPB1315" s="1"/>
      <c r="KPC1315" s="1"/>
      <c r="KPD1315" s="1"/>
      <c r="KPE1315" s="1"/>
      <c r="KPF1315" s="1"/>
      <c r="KPG1315" s="1"/>
      <c r="KPH1315" s="1"/>
      <c r="KPI1315" s="1"/>
      <c r="KPJ1315" s="1"/>
      <c r="KPK1315" s="1"/>
      <c r="KPL1315" s="1"/>
      <c r="KPM1315" s="1"/>
      <c r="KPN1315" s="1"/>
      <c r="KPO1315" s="1"/>
      <c r="KPP1315" s="1"/>
      <c r="KPQ1315" s="1"/>
      <c r="KPR1315" s="1"/>
      <c r="KPS1315" s="1"/>
      <c r="KPT1315" s="1"/>
      <c r="KPU1315" s="1"/>
      <c r="KPV1315" s="1"/>
      <c r="KPW1315" s="1"/>
      <c r="KPX1315" s="1"/>
      <c r="KPY1315" s="1"/>
      <c r="KPZ1315" s="1"/>
      <c r="KQA1315" s="1"/>
      <c r="KQB1315" s="1"/>
      <c r="KQC1315" s="1"/>
      <c r="KQD1315" s="1"/>
      <c r="KQE1315" s="1"/>
      <c r="KQF1315" s="1"/>
      <c r="KQG1315" s="1"/>
      <c r="KQH1315" s="1"/>
      <c r="KQI1315" s="1"/>
      <c r="KQJ1315" s="1"/>
      <c r="KQK1315" s="1"/>
      <c r="KQL1315" s="1"/>
      <c r="KQM1315" s="1"/>
      <c r="KQN1315" s="1"/>
      <c r="KQO1315" s="1"/>
      <c r="KQP1315" s="1"/>
      <c r="KQQ1315" s="1"/>
      <c r="KQR1315" s="1"/>
      <c r="KQS1315" s="1"/>
      <c r="KQT1315" s="1"/>
      <c r="KQU1315" s="1"/>
      <c r="KQV1315" s="1"/>
      <c r="KQW1315" s="1"/>
      <c r="KQX1315" s="1"/>
      <c r="KQY1315" s="1"/>
      <c r="KQZ1315" s="1"/>
      <c r="KRA1315" s="1"/>
      <c r="KRB1315" s="1"/>
      <c r="KRC1315" s="1"/>
      <c r="KRD1315" s="1"/>
      <c r="KRE1315" s="1"/>
      <c r="KRF1315" s="1"/>
      <c r="KRG1315" s="1"/>
      <c r="KRH1315" s="1"/>
      <c r="KRI1315" s="1"/>
      <c r="KRJ1315" s="1"/>
      <c r="KRK1315" s="1"/>
      <c r="KRL1315" s="1"/>
      <c r="KRM1315" s="1"/>
      <c r="KRN1315" s="1"/>
      <c r="KRO1315" s="1"/>
      <c r="KRP1315" s="1"/>
      <c r="KRQ1315" s="1"/>
      <c r="KRR1315" s="1"/>
      <c r="KRS1315" s="1"/>
      <c r="KRT1315" s="1"/>
      <c r="KRU1315" s="1"/>
      <c r="KRV1315" s="1"/>
      <c r="KRW1315" s="1"/>
      <c r="KRX1315" s="1"/>
      <c r="KRY1315" s="1"/>
      <c r="KRZ1315" s="1"/>
      <c r="KSA1315" s="1"/>
      <c r="KSB1315" s="1"/>
      <c r="KSC1315" s="1"/>
      <c r="KSD1315" s="1"/>
      <c r="KSE1315" s="1"/>
      <c r="KSF1315" s="1"/>
      <c r="KSG1315" s="1"/>
      <c r="KSH1315" s="1"/>
      <c r="KSI1315" s="1"/>
      <c r="KSJ1315" s="1"/>
      <c r="KSK1315" s="1"/>
      <c r="KSL1315" s="1"/>
      <c r="KSM1315" s="1"/>
      <c r="KSN1315" s="1"/>
      <c r="KSO1315" s="1"/>
      <c r="KSP1315" s="1"/>
      <c r="KSQ1315" s="1"/>
      <c r="KSR1315" s="1"/>
      <c r="KSS1315" s="1"/>
      <c r="KST1315" s="1"/>
      <c r="KSU1315" s="1"/>
      <c r="KSV1315" s="1"/>
      <c r="KSW1315" s="1"/>
      <c r="KSX1315" s="1"/>
      <c r="KSY1315" s="1"/>
      <c r="KSZ1315" s="1"/>
      <c r="KTA1315" s="1"/>
      <c r="KTB1315" s="1"/>
      <c r="KTC1315" s="1"/>
      <c r="KTD1315" s="1"/>
      <c r="KTE1315" s="1"/>
      <c r="KTF1315" s="1"/>
      <c r="KTG1315" s="1"/>
      <c r="KTH1315" s="1"/>
      <c r="KTI1315" s="1"/>
      <c r="KTJ1315" s="1"/>
      <c r="KTK1315" s="1"/>
      <c r="KTL1315" s="1"/>
      <c r="KTM1315" s="1"/>
      <c r="KTN1315" s="1"/>
      <c r="KTO1315" s="1"/>
      <c r="KTP1315" s="1"/>
      <c r="KTQ1315" s="1"/>
      <c r="KTR1315" s="1"/>
      <c r="KTS1315" s="1"/>
      <c r="KTT1315" s="1"/>
      <c r="KTU1315" s="1"/>
      <c r="KTV1315" s="1"/>
      <c r="KTW1315" s="1"/>
      <c r="KTX1315" s="1"/>
      <c r="KTY1315" s="1"/>
      <c r="KTZ1315" s="1"/>
      <c r="KUA1315" s="1"/>
      <c r="KUB1315" s="1"/>
      <c r="KUC1315" s="1"/>
      <c r="KUD1315" s="1"/>
      <c r="KUE1315" s="1"/>
      <c r="KUF1315" s="1"/>
      <c r="KUG1315" s="1"/>
      <c r="KUH1315" s="1"/>
      <c r="KUI1315" s="1"/>
      <c r="KUJ1315" s="1"/>
      <c r="KUK1315" s="1"/>
      <c r="KUL1315" s="1"/>
      <c r="KUM1315" s="1"/>
      <c r="KUN1315" s="1"/>
      <c r="KUO1315" s="1"/>
      <c r="KUP1315" s="1"/>
      <c r="KUQ1315" s="1"/>
      <c r="KUR1315" s="1"/>
      <c r="KUS1315" s="1"/>
      <c r="KUT1315" s="1"/>
      <c r="KUU1315" s="1"/>
      <c r="KUV1315" s="1"/>
      <c r="KUW1315" s="1"/>
      <c r="KUX1315" s="1"/>
      <c r="KUY1315" s="1"/>
      <c r="KUZ1315" s="1"/>
      <c r="KVA1315" s="1"/>
      <c r="KVB1315" s="1"/>
      <c r="KVC1315" s="1"/>
      <c r="KVD1315" s="1"/>
      <c r="KVE1315" s="1"/>
      <c r="KVF1315" s="1"/>
      <c r="KVG1315" s="1"/>
      <c r="KVH1315" s="1"/>
      <c r="KVI1315" s="1"/>
      <c r="KVJ1315" s="1"/>
      <c r="KVK1315" s="1"/>
      <c r="KVL1315" s="1"/>
      <c r="KVM1315" s="1"/>
      <c r="KVN1315" s="1"/>
      <c r="KVO1315" s="1"/>
      <c r="KVP1315" s="1"/>
      <c r="KVQ1315" s="1"/>
      <c r="KVR1315" s="1"/>
      <c r="KVS1315" s="1"/>
      <c r="KVT1315" s="1"/>
      <c r="KVU1315" s="1"/>
      <c r="KVV1315" s="1"/>
      <c r="KVW1315" s="1"/>
      <c r="KVX1315" s="1"/>
      <c r="KVY1315" s="1"/>
      <c r="KVZ1315" s="1"/>
      <c r="KWA1315" s="1"/>
      <c r="KWB1315" s="1"/>
      <c r="KWC1315" s="1"/>
      <c r="KWD1315" s="1"/>
      <c r="KWE1315" s="1"/>
      <c r="KWF1315" s="1"/>
      <c r="KWG1315" s="1"/>
      <c r="KWH1315" s="1"/>
      <c r="KWI1315" s="1"/>
      <c r="KWJ1315" s="1"/>
      <c r="KWK1315" s="1"/>
      <c r="KWL1315" s="1"/>
      <c r="KWM1315" s="1"/>
      <c r="KWN1315" s="1"/>
      <c r="KWO1315" s="1"/>
      <c r="KWP1315" s="1"/>
      <c r="KWQ1315" s="1"/>
      <c r="KWR1315" s="1"/>
      <c r="KWS1315" s="1"/>
      <c r="KWT1315" s="1"/>
      <c r="KWU1315" s="1"/>
      <c r="KWV1315" s="1"/>
      <c r="KWW1315" s="1"/>
      <c r="KWX1315" s="1"/>
      <c r="KWY1315" s="1"/>
      <c r="KWZ1315" s="1"/>
      <c r="KXA1315" s="1"/>
      <c r="KXB1315" s="1"/>
      <c r="KXC1315" s="1"/>
      <c r="KXD1315" s="1"/>
      <c r="KXE1315" s="1"/>
      <c r="KXF1315" s="1"/>
      <c r="KXG1315" s="1"/>
      <c r="KXH1315" s="1"/>
      <c r="KXI1315" s="1"/>
      <c r="KXJ1315" s="1"/>
      <c r="KXK1315" s="1"/>
      <c r="KXL1315" s="1"/>
      <c r="KXM1315" s="1"/>
      <c r="KXN1315" s="1"/>
      <c r="KXO1315" s="1"/>
      <c r="KXP1315" s="1"/>
      <c r="KXQ1315" s="1"/>
      <c r="KXR1315" s="1"/>
      <c r="KXS1315" s="1"/>
      <c r="KXT1315" s="1"/>
      <c r="KXU1315" s="1"/>
      <c r="KXV1315" s="1"/>
      <c r="KXW1315" s="1"/>
      <c r="KXX1315" s="1"/>
      <c r="KXY1315" s="1"/>
      <c r="KXZ1315" s="1"/>
      <c r="KYA1315" s="1"/>
      <c r="KYB1315" s="1"/>
      <c r="KYC1315" s="1"/>
      <c r="KYD1315" s="1"/>
      <c r="KYE1315" s="1"/>
      <c r="KYF1315" s="1"/>
      <c r="KYG1315" s="1"/>
      <c r="KYH1315" s="1"/>
      <c r="KYI1315" s="1"/>
      <c r="KYJ1315" s="1"/>
      <c r="KYK1315" s="1"/>
      <c r="KYL1315" s="1"/>
      <c r="KYM1315" s="1"/>
      <c r="KYN1315" s="1"/>
      <c r="KYO1315" s="1"/>
      <c r="KYP1315" s="1"/>
      <c r="KYQ1315" s="1"/>
      <c r="KYR1315" s="1"/>
      <c r="KYS1315" s="1"/>
      <c r="KYT1315" s="1"/>
      <c r="KYU1315" s="1"/>
      <c r="KYV1315" s="1"/>
      <c r="KYW1315" s="1"/>
      <c r="KYX1315" s="1"/>
      <c r="KYY1315" s="1"/>
      <c r="KYZ1315" s="1"/>
      <c r="KZA1315" s="1"/>
      <c r="KZB1315" s="1"/>
      <c r="KZC1315" s="1"/>
      <c r="KZD1315" s="1"/>
      <c r="KZE1315" s="1"/>
      <c r="KZF1315" s="1"/>
      <c r="KZG1315" s="1"/>
      <c r="KZH1315" s="1"/>
      <c r="KZI1315" s="1"/>
      <c r="KZJ1315" s="1"/>
      <c r="KZK1315" s="1"/>
      <c r="KZL1315" s="1"/>
      <c r="KZM1315" s="1"/>
      <c r="KZN1315" s="1"/>
      <c r="KZO1315" s="1"/>
      <c r="KZP1315" s="1"/>
      <c r="KZQ1315" s="1"/>
      <c r="KZR1315" s="1"/>
      <c r="KZS1315" s="1"/>
      <c r="KZT1315" s="1"/>
      <c r="KZU1315" s="1"/>
      <c r="KZV1315" s="1"/>
      <c r="KZW1315" s="1"/>
      <c r="KZX1315" s="1"/>
      <c r="KZY1315" s="1"/>
      <c r="KZZ1315" s="1"/>
      <c r="LAA1315" s="1"/>
      <c r="LAB1315" s="1"/>
      <c r="LAC1315" s="1"/>
      <c r="LAD1315" s="1"/>
      <c r="LAE1315" s="1"/>
      <c r="LAF1315" s="1"/>
      <c r="LAG1315" s="1"/>
      <c r="LAH1315" s="1"/>
      <c r="LAI1315" s="1"/>
      <c r="LAJ1315" s="1"/>
      <c r="LAK1315" s="1"/>
      <c r="LAL1315" s="1"/>
      <c r="LAM1315" s="1"/>
      <c r="LAN1315" s="1"/>
      <c r="LAO1315" s="1"/>
      <c r="LAP1315" s="1"/>
      <c r="LAQ1315" s="1"/>
      <c r="LAR1315" s="1"/>
      <c r="LAS1315" s="1"/>
      <c r="LAT1315" s="1"/>
      <c r="LAU1315" s="1"/>
      <c r="LAV1315" s="1"/>
      <c r="LAW1315" s="1"/>
      <c r="LAX1315" s="1"/>
      <c r="LAY1315" s="1"/>
      <c r="LAZ1315" s="1"/>
      <c r="LBA1315" s="1"/>
      <c r="LBB1315" s="1"/>
      <c r="LBC1315" s="1"/>
      <c r="LBD1315" s="1"/>
      <c r="LBE1315" s="1"/>
      <c r="LBF1315" s="1"/>
      <c r="LBG1315" s="1"/>
      <c r="LBH1315" s="1"/>
      <c r="LBI1315" s="1"/>
      <c r="LBJ1315" s="1"/>
      <c r="LBK1315" s="1"/>
      <c r="LBL1315" s="1"/>
      <c r="LBM1315" s="1"/>
      <c r="LBN1315" s="1"/>
      <c r="LBO1315" s="1"/>
      <c r="LBP1315" s="1"/>
      <c r="LBQ1315" s="1"/>
      <c r="LBR1315" s="1"/>
      <c r="LBS1315" s="1"/>
      <c r="LBT1315" s="1"/>
      <c r="LBU1315" s="1"/>
      <c r="LBV1315" s="1"/>
      <c r="LBW1315" s="1"/>
      <c r="LBX1315" s="1"/>
      <c r="LBY1315" s="1"/>
      <c r="LBZ1315" s="1"/>
      <c r="LCA1315" s="1"/>
      <c r="LCB1315" s="1"/>
      <c r="LCC1315" s="1"/>
      <c r="LCD1315" s="1"/>
      <c r="LCE1315" s="1"/>
      <c r="LCF1315" s="1"/>
      <c r="LCG1315" s="1"/>
      <c r="LCH1315" s="1"/>
      <c r="LCI1315" s="1"/>
      <c r="LCJ1315" s="1"/>
      <c r="LCK1315" s="1"/>
      <c r="LCL1315" s="1"/>
      <c r="LCM1315" s="1"/>
      <c r="LCN1315" s="1"/>
      <c r="LCO1315" s="1"/>
      <c r="LCP1315" s="1"/>
      <c r="LCQ1315" s="1"/>
      <c r="LCR1315" s="1"/>
      <c r="LCS1315" s="1"/>
      <c r="LCT1315" s="1"/>
      <c r="LCU1315" s="1"/>
      <c r="LCV1315" s="1"/>
      <c r="LCW1315" s="1"/>
      <c r="LCX1315" s="1"/>
      <c r="LCY1315" s="1"/>
      <c r="LCZ1315" s="1"/>
      <c r="LDA1315" s="1"/>
      <c r="LDB1315" s="1"/>
      <c r="LDC1315" s="1"/>
      <c r="LDD1315" s="1"/>
      <c r="LDE1315" s="1"/>
      <c r="LDF1315" s="1"/>
      <c r="LDG1315" s="1"/>
      <c r="LDH1315" s="1"/>
      <c r="LDI1315" s="1"/>
      <c r="LDJ1315" s="1"/>
      <c r="LDK1315" s="1"/>
      <c r="LDL1315" s="1"/>
      <c r="LDM1315" s="1"/>
      <c r="LDN1315" s="1"/>
      <c r="LDO1315" s="1"/>
      <c r="LDP1315" s="1"/>
      <c r="LDQ1315" s="1"/>
      <c r="LDR1315" s="1"/>
      <c r="LDS1315" s="1"/>
      <c r="LDT1315" s="1"/>
      <c r="LDU1315" s="1"/>
      <c r="LDV1315" s="1"/>
      <c r="LDW1315" s="1"/>
      <c r="LDX1315" s="1"/>
      <c r="LDY1315" s="1"/>
      <c r="LDZ1315" s="1"/>
      <c r="LEA1315" s="1"/>
      <c r="LEB1315" s="1"/>
      <c r="LEC1315" s="1"/>
      <c r="LED1315" s="1"/>
      <c r="LEE1315" s="1"/>
      <c r="LEF1315" s="1"/>
      <c r="LEG1315" s="1"/>
      <c r="LEH1315" s="1"/>
      <c r="LEI1315" s="1"/>
      <c r="LEJ1315" s="1"/>
      <c r="LEK1315" s="1"/>
      <c r="LEL1315" s="1"/>
      <c r="LEM1315" s="1"/>
      <c r="LEN1315" s="1"/>
      <c r="LEO1315" s="1"/>
      <c r="LEP1315" s="1"/>
      <c r="LEQ1315" s="1"/>
      <c r="LER1315" s="1"/>
      <c r="LES1315" s="1"/>
      <c r="LET1315" s="1"/>
      <c r="LEU1315" s="1"/>
      <c r="LEV1315" s="1"/>
      <c r="LEW1315" s="1"/>
      <c r="LEX1315" s="1"/>
      <c r="LEY1315" s="1"/>
      <c r="LEZ1315" s="1"/>
      <c r="LFA1315" s="1"/>
      <c r="LFB1315" s="1"/>
      <c r="LFC1315" s="1"/>
      <c r="LFD1315" s="1"/>
      <c r="LFE1315" s="1"/>
      <c r="LFF1315" s="1"/>
      <c r="LFG1315" s="1"/>
      <c r="LFH1315" s="1"/>
      <c r="LFI1315" s="1"/>
      <c r="LFJ1315" s="1"/>
      <c r="LFK1315" s="1"/>
      <c r="LFL1315" s="1"/>
      <c r="LFM1315" s="1"/>
      <c r="LFN1315" s="1"/>
      <c r="LFO1315" s="1"/>
      <c r="LFP1315" s="1"/>
      <c r="LFQ1315" s="1"/>
      <c r="LFR1315" s="1"/>
      <c r="LFS1315" s="1"/>
      <c r="LFT1315" s="1"/>
      <c r="LFU1315" s="1"/>
      <c r="LFV1315" s="1"/>
      <c r="LFW1315" s="1"/>
      <c r="LFX1315" s="1"/>
      <c r="LFY1315" s="1"/>
      <c r="LFZ1315" s="1"/>
      <c r="LGA1315" s="1"/>
      <c r="LGB1315" s="1"/>
      <c r="LGC1315" s="1"/>
      <c r="LGD1315" s="1"/>
      <c r="LGE1315" s="1"/>
      <c r="LGF1315" s="1"/>
      <c r="LGG1315" s="1"/>
      <c r="LGH1315" s="1"/>
      <c r="LGI1315" s="1"/>
      <c r="LGJ1315" s="1"/>
      <c r="LGK1315" s="1"/>
      <c r="LGL1315" s="1"/>
      <c r="LGM1315" s="1"/>
      <c r="LGN1315" s="1"/>
      <c r="LGO1315" s="1"/>
      <c r="LGP1315" s="1"/>
      <c r="LGQ1315" s="1"/>
      <c r="LGR1315" s="1"/>
      <c r="LGS1315" s="1"/>
      <c r="LGT1315" s="1"/>
      <c r="LGU1315" s="1"/>
      <c r="LGV1315" s="1"/>
      <c r="LGW1315" s="1"/>
      <c r="LGX1315" s="1"/>
      <c r="LGY1315" s="1"/>
      <c r="LGZ1315" s="1"/>
      <c r="LHA1315" s="1"/>
      <c r="LHB1315" s="1"/>
      <c r="LHC1315" s="1"/>
      <c r="LHD1315" s="1"/>
      <c r="LHE1315" s="1"/>
      <c r="LHF1315" s="1"/>
      <c r="LHG1315" s="1"/>
      <c r="LHH1315" s="1"/>
      <c r="LHI1315" s="1"/>
      <c r="LHJ1315" s="1"/>
      <c r="LHK1315" s="1"/>
      <c r="LHL1315" s="1"/>
      <c r="LHM1315" s="1"/>
      <c r="LHN1315" s="1"/>
      <c r="LHO1315" s="1"/>
      <c r="LHP1315" s="1"/>
      <c r="LHQ1315" s="1"/>
      <c r="LHR1315" s="1"/>
      <c r="LHS1315" s="1"/>
      <c r="LHT1315" s="1"/>
      <c r="LHU1315" s="1"/>
      <c r="LHV1315" s="1"/>
      <c r="LHW1315" s="1"/>
      <c r="LHX1315" s="1"/>
      <c r="LHY1315" s="1"/>
      <c r="LHZ1315" s="1"/>
      <c r="LIA1315" s="1"/>
      <c r="LIB1315" s="1"/>
      <c r="LIC1315" s="1"/>
      <c r="LID1315" s="1"/>
      <c r="LIE1315" s="1"/>
      <c r="LIF1315" s="1"/>
      <c r="LIG1315" s="1"/>
      <c r="LIH1315" s="1"/>
      <c r="LII1315" s="1"/>
      <c r="LIJ1315" s="1"/>
      <c r="LIK1315" s="1"/>
      <c r="LIL1315" s="1"/>
      <c r="LIM1315" s="1"/>
      <c r="LIN1315" s="1"/>
      <c r="LIO1315" s="1"/>
      <c r="LIP1315" s="1"/>
      <c r="LIQ1315" s="1"/>
      <c r="LIR1315" s="1"/>
      <c r="LIS1315" s="1"/>
      <c r="LIT1315" s="1"/>
      <c r="LIU1315" s="1"/>
      <c r="LIV1315" s="1"/>
      <c r="LIW1315" s="1"/>
      <c r="LIX1315" s="1"/>
      <c r="LIY1315" s="1"/>
      <c r="LIZ1315" s="1"/>
      <c r="LJA1315" s="1"/>
      <c r="LJB1315" s="1"/>
      <c r="LJC1315" s="1"/>
      <c r="LJD1315" s="1"/>
      <c r="LJE1315" s="1"/>
      <c r="LJF1315" s="1"/>
      <c r="LJG1315" s="1"/>
      <c r="LJH1315" s="1"/>
      <c r="LJI1315" s="1"/>
      <c r="LJJ1315" s="1"/>
      <c r="LJK1315" s="1"/>
      <c r="LJL1315" s="1"/>
      <c r="LJM1315" s="1"/>
      <c r="LJN1315" s="1"/>
      <c r="LJO1315" s="1"/>
      <c r="LJP1315" s="1"/>
      <c r="LJQ1315" s="1"/>
      <c r="LJR1315" s="1"/>
      <c r="LJS1315" s="1"/>
      <c r="LJT1315" s="1"/>
      <c r="LJU1315" s="1"/>
      <c r="LJV1315" s="1"/>
      <c r="LJW1315" s="1"/>
      <c r="LJX1315" s="1"/>
      <c r="LJY1315" s="1"/>
      <c r="LJZ1315" s="1"/>
      <c r="LKA1315" s="1"/>
      <c r="LKB1315" s="1"/>
      <c r="LKC1315" s="1"/>
      <c r="LKD1315" s="1"/>
      <c r="LKE1315" s="1"/>
      <c r="LKF1315" s="1"/>
      <c r="LKG1315" s="1"/>
      <c r="LKH1315" s="1"/>
      <c r="LKI1315" s="1"/>
      <c r="LKJ1315" s="1"/>
      <c r="LKK1315" s="1"/>
      <c r="LKL1315" s="1"/>
      <c r="LKM1315" s="1"/>
      <c r="LKN1315" s="1"/>
      <c r="LKO1315" s="1"/>
      <c r="LKP1315" s="1"/>
      <c r="LKQ1315" s="1"/>
      <c r="LKR1315" s="1"/>
      <c r="LKS1315" s="1"/>
      <c r="LKT1315" s="1"/>
      <c r="LKU1315" s="1"/>
      <c r="LKV1315" s="1"/>
      <c r="LKW1315" s="1"/>
      <c r="LKX1315" s="1"/>
      <c r="LKY1315" s="1"/>
      <c r="LKZ1315" s="1"/>
      <c r="LLA1315" s="1"/>
      <c r="LLB1315" s="1"/>
      <c r="LLC1315" s="1"/>
      <c r="LLD1315" s="1"/>
      <c r="LLE1315" s="1"/>
      <c r="LLF1315" s="1"/>
      <c r="LLG1315" s="1"/>
      <c r="LLH1315" s="1"/>
      <c r="LLI1315" s="1"/>
      <c r="LLJ1315" s="1"/>
      <c r="LLK1315" s="1"/>
      <c r="LLL1315" s="1"/>
      <c r="LLM1315" s="1"/>
      <c r="LLN1315" s="1"/>
      <c r="LLO1315" s="1"/>
      <c r="LLP1315" s="1"/>
      <c r="LLQ1315" s="1"/>
      <c r="LLR1315" s="1"/>
      <c r="LLS1315" s="1"/>
      <c r="LLT1315" s="1"/>
      <c r="LLU1315" s="1"/>
      <c r="LLV1315" s="1"/>
      <c r="LLW1315" s="1"/>
      <c r="LLX1315" s="1"/>
      <c r="LLY1315" s="1"/>
      <c r="LLZ1315" s="1"/>
      <c r="LMA1315" s="1"/>
      <c r="LMB1315" s="1"/>
      <c r="LMC1315" s="1"/>
      <c r="LMD1315" s="1"/>
      <c r="LME1315" s="1"/>
      <c r="LMF1315" s="1"/>
      <c r="LMG1315" s="1"/>
      <c r="LMH1315" s="1"/>
      <c r="LMI1315" s="1"/>
      <c r="LMJ1315" s="1"/>
      <c r="LMK1315" s="1"/>
      <c r="LML1315" s="1"/>
      <c r="LMM1315" s="1"/>
      <c r="LMN1315" s="1"/>
      <c r="LMO1315" s="1"/>
      <c r="LMP1315" s="1"/>
      <c r="LMQ1315" s="1"/>
      <c r="LMR1315" s="1"/>
      <c r="LMS1315" s="1"/>
      <c r="LMT1315" s="1"/>
      <c r="LMU1315" s="1"/>
      <c r="LMV1315" s="1"/>
      <c r="LMW1315" s="1"/>
      <c r="LMX1315" s="1"/>
      <c r="LMY1315" s="1"/>
      <c r="LMZ1315" s="1"/>
      <c r="LNA1315" s="1"/>
      <c r="LNB1315" s="1"/>
      <c r="LNC1315" s="1"/>
      <c r="LND1315" s="1"/>
      <c r="LNE1315" s="1"/>
      <c r="LNF1315" s="1"/>
      <c r="LNG1315" s="1"/>
      <c r="LNH1315" s="1"/>
      <c r="LNI1315" s="1"/>
      <c r="LNJ1315" s="1"/>
      <c r="LNK1315" s="1"/>
      <c r="LNL1315" s="1"/>
      <c r="LNM1315" s="1"/>
      <c r="LNN1315" s="1"/>
      <c r="LNO1315" s="1"/>
      <c r="LNP1315" s="1"/>
      <c r="LNQ1315" s="1"/>
      <c r="LNR1315" s="1"/>
      <c r="LNS1315" s="1"/>
      <c r="LNT1315" s="1"/>
      <c r="LNU1315" s="1"/>
      <c r="LNV1315" s="1"/>
      <c r="LNW1315" s="1"/>
      <c r="LNX1315" s="1"/>
      <c r="LNY1315" s="1"/>
      <c r="LNZ1315" s="1"/>
      <c r="LOA1315" s="1"/>
      <c r="LOB1315" s="1"/>
      <c r="LOC1315" s="1"/>
      <c r="LOD1315" s="1"/>
      <c r="LOE1315" s="1"/>
      <c r="LOF1315" s="1"/>
      <c r="LOG1315" s="1"/>
      <c r="LOH1315" s="1"/>
      <c r="LOI1315" s="1"/>
      <c r="LOJ1315" s="1"/>
      <c r="LOK1315" s="1"/>
      <c r="LOL1315" s="1"/>
      <c r="LOM1315" s="1"/>
      <c r="LON1315" s="1"/>
      <c r="LOO1315" s="1"/>
      <c r="LOP1315" s="1"/>
      <c r="LOQ1315" s="1"/>
      <c r="LOR1315" s="1"/>
      <c r="LOS1315" s="1"/>
      <c r="LOT1315" s="1"/>
      <c r="LOU1315" s="1"/>
      <c r="LOV1315" s="1"/>
      <c r="LOW1315" s="1"/>
      <c r="LOX1315" s="1"/>
      <c r="LOY1315" s="1"/>
      <c r="LOZ1315" s="1"/>
      <c r="LPA1315" s="1"/>
      <c r="LPB1315" s="1"/>
      <c r="LPC1315" s="1"/>
      <c r="LPD1315" s="1"/>
      <c r="LPE1315" s="1"/>
      <c r="LPF1315" s="1"/>
      <c r="LPG1315" s="1"/>
      <c r="LPH1315" s="1"/>
      <c r="LPI1315" s="1"/>
      <c r="LPJ1315" s="1"/>
      <c r="LPK1315" s="1"/>
      <c r="LPL1315" s="1"/>
      <c r="LPM1315" s="1"/>
      <c r="LPN1315" s="1"/>
      <c r="LPO1315" s="1"/>
      <c r="LPP1315" s="1"/>
      <c r="LPQ1315" s="1"/>
      <c r="LPR1315" s="1"/>
      <c r="LPS1315" s="1"/>
      <c r="LPT1315" s="1"/>
      <c r="LPU1315" s="1"/>
      <c r="LPV1315" s="1"/>
      <c r="LPW1315" s="1"/>
      <c r="LPX1315" s="1"/>
      <c r="LPY1315" s="1"/>
      <c r="LPZ1315" s="1"/>
      <c r="LQA1315" s="1"/>
      <c r="LQB1315" s="1"/>
      <c r="LQC1315" s="1"/>
      <c r="LQD1315" s="1"/>
      <c r="LQE1315" s="1"/>
      <c r="LQF1315" s="1"/>
      <c r="LQG1315" s="1"/>
      <c r="LQH1315" s="1"/>
      <c r="LQI1315" s="1"/>
      <c r="LQJ1315" s="1"/>
      <c r="LQK1315" s="1"/>
      <c r="LQL1315" s="1"/>
      <c r="LQM1315" s="1"/>
      <c r="LQN1315" s="1"/>
      <c r="LQO1315" s="1"/>
      <c r="LQP1315" s="1"/>
      <c r="LQQ1315" s="1"/>
      <c r="LQR1315" s="1"/>
      <c r="LQS1315" s="1"/>
      <c r="LQT1315" s="1"/>
      <c r="LQU1315" s="1"/>
      <c r="LQV1315" s="1"/>
      <c r="LQW1315" s="1"/>
      <c r="LQX1315" s="1"/>
      <c r="LQY1315" s="1"/>
      <c r="LQZ1315" s="1"/>
      <c r="LRA1315" s="1"/>
      <c r="LRB1315" s="1"/>
      <c r="LRC1315" s="1"/>
      <c r="LRD1315" s="1"/>
      <c r="LRE1315" s="1"/>
      <c r="LRF1315" s="1"/>
      <c r="LRG1315" s="1"/>
      <c r="LRH1315" s="1"/>
      <c r="LRI1315" s="1"/>
      <c r="LRJ1315" s="1"/>
      <c r="LRK1315" s="1"/>
      <c r="LRL1315" s="1"/>
      <c r="LRM1315" s="1"/>
      <c r="LRN1315" s="1"/>
      <c r="LRO1315" s="1"/>
      <c r="LRP1315" s="1"/>
      <c r="LRQ1315" s="1"/>
      <c r="LRR1315" s="1"/>
      <c r="LRS1315" s="1"/>
      <c r="LRT1315" s="1"/>
      <c r="LRU1315" s="1"/>
      <c r="LRV1315" s="1"/>
      <c r="LRW1315" s="1"/>
      <c r="LRX1315" s="1"/>
      <c r="LRY1315" s="1"/>
      <c r="LRZ1315" s="1"/>
      <c r="LSA1315" s="1"/>
      <c r="LSB1315" s="1"/>
      <c r="LSC1315" s="1"/>
      <c r="LSD1315" s="1"/>
      <c r="LSE1315" s="1"/>
      <c r="LSF1315" s="1"/>
      <c r="LSG1315" s="1"/>
      <c r="LSH1315" s="1"/>
      <c r="LSI1315" s="1"/>
      <c r="LSJ1315" s="1"/>
      <c r="LSK1315" s="1"/>
      <c r="LSL1315" s="1"/>
      <c r="LSM1315" s="1"/>
      <c r="LSN1315" s="1"/>
      <c r="LSO1315" s="1"/>
      <c r="LSP1315" s="1"/>
      <c r="LSQ1315" s="1"/>
      <c r="LSR1315" s="1"/>
      <c r="LSS1315" s="1"/>
      <c r="LST1315" s="1"/>
      <c r="LSU1315" s="1"/>
      <c r="LSV1315" s="1"/>
      <c r="LSW1315" s="1"/>
      <c r="LSX1315" s="1"/>
      <c r="LSY1315" s="1"/>
      <c r="LSZ1315" s="1"/>
      <c r="LTA1315" s="1"/>
      <c r="LTB1315" s="1"/>
      <c r="LTC1315" s="1"/>
      <c r="LTD1315" s="1"/>
      <c r="LTE1315" s="1"/>
      <c r="LTF1315" s="1"/>
      <c r="LTG1315" s="1"/>
      <c r="LTH1315" s="1"/>
      <c r="LTI1315" s="1"/>
      <c r="LTJ1315" s="1"/>
      <c r="LTK1315" s="1"/>
      <c r="LTL1315" s="1"/>
      <c r="LTM1315" s="1"/>
      <c r="LTN1315" s="1"/>
      <c r="LTO1315" s="1"/>
      <c r="LTP1315" s="1"/>
      <c r="LTQ1315" s="1"/>
      <c r="LTR1315" s="1"/>
      <c r="LTS1315" s="1"/>
      <c r="LTT1315" s="1"/>
      <c r="LTU1315" s="1"/>
      <c r="LTV1315" s="1"/>
      <c r="LTW1315" s="1"/>
      <c r="LTX1315" s="1"/>
      <c r="LTY1315" s="1"/>
      <c r="LTZ1315" s="1"/>
      <c r="LUA1315" s="1"/>
      <c r="LUB1315" s="1"/>
      <c r="LUC1315" s="1"/>
      <c r="LUD1315" s="1"/>
      <c r="LUE1315" s="1"/>
      <c r="LUF1315" s="1"/>
      <c r="LUG1315" s="1"/>
      <c r="LUH1315" s="1"/>
      <c r="LUI1315" s="1"/>
      <c r="LUJ1315" s="1"/>
      <c r="LUK1315" s="1"/>
      <c r="LUL1315" s="1"/>
      <c r="LUM1315" s="1"/>
      <c r="LUN1315" s="1"/>
      <c r="LUO1315" s="1"/>
      <c r="LUP1315" s="1"/>
      <c r="LUQ1315" s="1"/>
      <c r="LUR1315" s="1"/>
      <c r="LUS1315" s="1"/>
      <c r="LUT1315" s="1"/>
      <c r="LUU1315" s="1"/>
      <c r="LUV1315" s="1"/>
      <c r="LUW1315" s="1"/>
      <c r="LUX1315" s="1"/>
      <c r="LUY1315" s="1"/>
      <c r="LUZ1315" s="1"/>
      <c r="LVA1315" s="1"/>
      <c r="LVB1315" s="1"/>
      <c r="LVC1315" s="1"/>
      <c r="LVD1315" s="1"/>
      <c r="LVE1315" s="1"/>
      <c r="LVF1315" s="1"/>
      <c r="LVG1315" s="1"/>
      <c r="LVH1315" s="1"/>
      <c r="LVI1315" s="1"/>
      <c r="LVJ1315" s="1"/>
      <c r="LVK1315" s="1"/>
      <c r="LVL1315" s="1"/>
      <c r="LVM1315" s="1"/>
      <c r="LVN1315" s="1"/>
      <c r="LVO1315" s="1"/>
      <c r="LVP1315" s="1"/>
      <c r="LVQ1315" s="1"/>
      <c r="LVR1315" s="1"/>
      <c r="LVS1315" s="1"/>
      <c r="LVT1315" s="1"/>
      <c r="LVU1315" s="1"/>
      <c r="LVV1315" s="1"/>
      <c r="LVW1315" s="1"/>
      <c r="LVX1315" s="1"/>
      <c r="LVY1315" s="1"/>
      <c r="LVZ1315" s="1"/>
      <c r="LWA1315" s="1"/>
      <c r="LWB1315" s="1"/>
      <c r="LWC1315" s="1"/>
      <c r="LWD1315" s="1"/>
      <c r="LWE1315" s="1"/>
      <c r="LWF1315" s="1"/>
      <c r="LWG1315" s="1"/>
      <c r="LWH1315" s="1"/>
      <c r="LWI1315" s="1"/>
      <c r="LWJ1315" s="1"/>
      <c r="LWK1315" s="1"/>
      <c r="LWL1315" s="1"/>
      <c r="LWM1315" s="1"/>
      <c r="LWN1315" s="1"/>
      <c r="LWO1315" s="1"/>
      <c r="LWP1315" s="1"/>
      <c r="LWQ1315" s="1"/>
      <c r="LWR1315" s="1"/>
      <c r="LWS1315" s="1"/>
      <c r="LWT1315" s="1"/>
      <c r="LWU1315" s="1"/>
      <c r="LWV1315" s="1"/>
      <c r="LWW1315" s="1"/>
      <c r="LWX1315" s="1"/>
      <c r="LWY1315" s="1"/>
      <c r="LWZ1315" s="1"/>
      <c r="LXA1315" s="1"/>
      <c r="LXB1315" s="1"/>
      <c r="LXC1315" s="1"/>
      <c r="LXD1315" s="1"/>
      <c r="LXE1315" s="1"/>
      <c r="LXF1315" s="1"/>
      <c r="LXG1315" s="1"/>
      <c r="LXH1315" s="1"/>
      <c r="LXI1315" s="1"/>
      <c r="LXJ1315" s="1"/>
      <c r="LXK1315" s="1"/>
      <c r="LXL1315" s="1"/>
      <c r="LXM1315" s="1"/>
      <c r="LXN1315" s="1"/>
      <c r="LXO1315" s="1"/>
      <c r="LXP1315" s="1"/>
      <c r="LXQ1315" s="1"/>
      <c r="LXR1315" s="1"/>
      <c r="LXS1315" s="1"/>
      <c r="LXT1315" s="1"/>
      <c r="LXU1315" s="1"/>
      <c r="LXV1315" s="1"/>
      <c r="LXW1315" s="1"/>
      <c r="LXX1315" s="1"/>
      <c r="LXY1315" s="1"/>
      <c r="LXZ1315" s="1"/>
      <c r="LYA1315" s="1"/>
      <c r="LYB1315" s="1"/>
      <c r="LYC1315" s="1"/>
      <c r="LYD1315" s="1"/>
      <c r="LYE1315" s="1"/>
      <c r="LYF1315" s="1"/>
      <c r="LYG1315" s="1"/>
      <c r="LYH1315" s="1"/>
      <c r="LYI1315" s="1"/>
      <c r="LYJ1315" s="1"/>
      <c r="LYK1315" s="1"/>
      <c r="LYL1315" s="1"/>
      <c r="LYM1315" s="1"/>
      <c r="LYN1315" s="1"/>
      <c r="LYO1315" s="1"/>
      <c r="LYP1315" s="1"/>
      <c r="LYQ1315" s="1"/>
      <c r="LYR1315" s="1"/>
      <c r="LYS1315" s="1"/>
      <c r="LYT1315" s="1"/>
      <c r="LYU1315" s="1"/>
      <c r="LYV1315" s="1"/>
      <c r="LYW1315" s="1"/>
      <c r="LYX1315" s="1"/>
      <c r="LYY1315" s="1"/>
      <c r="LYZ1315" s="1"/>
      <c r="LZA1315" s="1"/>
      <c r="LZB1315" s="1"/>
      <c r="LZC1315" s="1"/>
      <c r="LZD1315" s="1"/>
      <c r="LZE1315" s="1"/>
      <c r="LZF1315" s="1"/>
      <c r="LZG1315" s="1"/>
      <c r="LZH1315" s="1"/>
      <c r="LZI1315" s="1"/>
      <c r="LZJ1315" s="1"/>
      <c r="LZK1315" s="1"/>
      <c r="LZL1315" s="1"/>
      <c r="LZM1315" s="1"/>
      <c r="LZN1315" s="1"/>
      <c r="LZO1315" s="1"/>
      <c r="LZP1315" s="1"/>
      <c r="LZQ1315" s="1"/>
      <c r="LZR1315" s="1"/>
      <c r="LZS1315" s="1"/>
      <c r="LZT1315" s="1"/>
      <c r="LZU1315" s="1"/>
      <c r="LZV1315" s="1"/>
      <c r="LZW1315" s="1"/>
      <c r="LZX1315" s="1"/>
      <c r="LZY1315" s="1"/>
      <c r="LZZ1315" s="1"/>
      <c r="MAA1315" s="1"/>
      <c r="MAB1315" s="1"/>
      <c r="MAC1315" s="1"/>
      <c r="MAD1315" s="1"/>
      <c r="MAE1315" s="1"/>
      <c r="MAF1315" s="1"/>
      <c r="MAG1315" s="1"/>
      <c r="MAH1315" s="1"/>
      <c r="MAI1315" s="1"/>
      <c r="MAJ1315" s="1"/>
      <c r="MAK1315" s="1"/>
      <c r="MAL1315" s="1"/>
      <c r="MAM1315" s="1"/>
      <c r="MAN1315" s="1"/>
      <c r="MAO1315" s="1"/>
      <c r="MAP1315" s="1"/>
      <c r="MAQ1315" s="1"/>
      <c r="MAR1315" s="1"/>
      <c r="MAS1315" s="1"/>
      <c r="MAT1315" s="1"/>
      <c r="MAU1315" s="1"/>
      <c r="MAV1315" s="1"/>
      <c r="MAW1315" s="1"/>
      <c r="MAX1315" s="1"/>
      <c r="MAY1315" s="1"/>
      <c r="MAZ1315" s="1"/>
      <c r="MBA1315" s="1"/>
      <c r="MBB1315" s="1"/>
      <c r="MBC1315" s="1"/>
      <c r="MBD1315" s="1"/>
      <c r="MBE1315" s="1"/>
      <c r="MBF1315" s="1"/>
      <c r="MBG1315" s="1"/>
      <c r="MBH1315" s="1"/>
      <c r="MBI1315" s="1"/>
      <c r="MBJ1315" s="1"/>
      <c r="MBK1315" s="1"/>
      <c r="MBL1315" s="1"/>
      <c r="MBM1315" s="1"/>
      <c r="MBN1315" s="1"/>
      <c r="MBO1315" s="1"/>
      <c r="MBP1315" s="1"/>
      <c r="MBQ1315" s="1"/>
      <c r="MBR1315" s="1"/>
      <c r="MBS1315" s="1"/>
      <c r="MBT1315" s="1"/>
      <c r="MBU1315" s="1"/>
      <c r="MBV1315" s="1"/>
      <c r="MBW1315" s="1"/>
      <c r="MBX1315" s="1"/>
      <c r="MBY1315" s="1"/>
      <c r="MBZ1315" s="1"/>
      <c r="MCA1315" s="1"/>
      <c r="MCB1315" s="1"/>
      <c r="MCC1315" s="1"/>
      <c r="MCD1315" s="1"/>
      <c r="MCE1315" s="1"/>
      <c r="MCF1315" s="1"/>
      <c r="MCG1315" s="1"/>
      <c r="MCH1315" s="1"/>
      <c r="MCI1315" s="1"/>
      <c r="MCJ1315" s="1"/>
      <c r="MCK1315" s="1"/>
      <c r="MCL1315" s="1"/>
      <c r="MCM1315" s="1"/>
      <c r="MCN1315" s="1"/>
      <c r="MCO1315" s="1"/>
      <c r="MCP1315" s="1"/>
      <c r="MCQ1315" s="1"/>
      <c r="MCR1315" s="1"/>
      <c r="MCS1315" s="1"/>
      <c r="MCT1315" s="1"/>
      <c r="MCU1315" s="1"/>
      <c r="MCV1315" s="1"/>
      <c r="MCW1315" s="1"/>
      <c r="MCX1315" s="1"/>
      <c r="MCY1315" s="1"/>
      <c r="MCZ1315" s="1"/>
      <c r="MDA1315" s="1"/>
      <c r="MDB1315" s="1"/>
      <c r="MDC1315" s="1"/>
      <c r="MDD1315" s="1"/>
      <c r="MDE1315" s="1"/>
      <c r="MDF1315" s="1"/>
      <c r="MDG1315" s="1"/>
      <c r="MDH1315" s="1"/>
      <c r="MDI1315" s="1"/>
      <c r="MDJ1315" s="1"/>
      <c r="MDK1315" s="1"/>
      <c r="MDL1315" s="1"/>
      <c r="MDM1315" s="1"/>
      <c r="MDN1315" s="1"/>
      <c r="MDO1315" s="1"/>
      <c r="MDP1315" s="1"/>
      <c r="MDQ1315" s="1"/>
      <c r="MDR1315" s="1"/>
      <c r="MDS1315" s="1"/>
      <c r="MDT1315" s="1"/>
      <c r="MDU1315" s="1"/>
      <c r="MDV1315" s="1"/>
      <c r="MDW1315" s="1"/>
      <c r="MDX1315" s="1"/>
      <c r="MDY1315" s="1"/>
      <c r="MDZ1315" s="1"/>
      <c r="MEA1315" s="1"/>
      <c r="MEB1315" s="1"/>
      <c r="MEC1315" s="1"/>
      <c r="MED1315" s="1"/>
      <c r="MEE1315" s="1"/>
      <c r="MEF1315" s="1"/>
      <c r="MEG1315" s="1"/>
      <c r="MEH1315" s="1"/>
      <c r="MEI1315" s="1"/>
      <c r="MEJ1315" s="1"/>
      <c r="MEK1315" s="1"/>
      <c r="MEL1315" s="1"/>
      <c r="MEM1315" s="1"/>
      <c r="MEN1315" s="1"/>
      <c r="MEO1315" s="1"/>
      <c r="MEP1315" s="1"/>
      <c r="MEQ1315" s="1"/>
      <c r="MER1315" s="1"/>
      <c r="MES1315" s="1"/>
      <c r="MET1315" s="1"/>
      <c r="MEU1315" s="1"/>
      <c r="MEV1315" s="1"/>
      <c r="MEW1315" s="1"/>
      <c r="MEX1315" s="1"/>
      <c r="MEY1315" s="1"/>
      <c r="MEZ1315" s="1"/>
      <c r="MFA1315" s="1"/>
      <c r="MFB1315" s="1"/>
      <c r="MFC1315" s="1"/>
      <c r="MFD1315" s="1"/>
      <c r="MFE1315" s="1"/>
      <c r="MFF1315" s="1"/>
      <c r="MFG1315" s="1"/>
      <c r="MFH1315" s="1"/>
      <c r="MFI1315" s="1"/>
      <c r="MFJ1315" s="1"/>
      <c r="MFK1315" s="1"/>
      <c r="MFL1315" s="1"/>
      <c r="MFM1315" s="1"/>
      <c r="MFN1315" s="1"/>
      <c r="MFO1315" s="1"/>
      <c r="MFP1315" s="1"/>
      <c r="MFQ1315" s="1"/>
      <c r="MFR1315" s="1"/>
      <c r="MFS1315" s="1"/>
      <c r="MFT1315" s="1"/>
      <c r="MFU1315" s="1"/>
      <c r="MFV1315" s="1"/>
      <c r="MFW1315" s="1"/>
      <c r="MFX1315" s="1"/>
      <c r="MFY1315" s="1"/>
      <c r="MFZ1315" s="1"/>
      <c r="MGA1315" s="1"/>
      <c r="MGB1315" s="1"/>
      <c r="MGC1315" s="1"/>
      <c r="MGD1315" s="1"/>
      <c r="MGE1315" s="1"/>
      <c r="MGF1315" s="1"/>
      <c r="MGG1315" s="1"/>
      <c r="MGH1315" s="1"/>
      <c r="MGI1315" s="1"/>
      <c r="MGJ1315" s="1"/>
      <c r="MGK1315" s="1"/>
      <c r="MGL1315" s="1"/>
      <c r="MGM1315" s="1"/>
      <c r="MGN1315" s="1"/>
      <c r="MGO1315" s="1"/>
      <c r="MGP1315" s="1"/>
      <c r="MGQ1315" s="1"/>
      <c r="MGR1315" s="1"/>
      <c r="MGS1315" s="1"/>
      <c r="MGT1315" s="1"/>
      <c r="MGU1315" s="1"/>
      <c r="MGV1315" s="1"/>
      <c r="MGW1315" s="1"/>
      <c r="MGX1315" s="1"/>
      <c r="MGY1315" s="1"/>
      <c r="MGZ1315" s="1"/>
      <c r="MHA1315" s="1"/>
      <c r="MHB1315" s="1"/>
      <c r="MHC1315" s="1"/>
      <c r="MHD1315" s="1"/>
      <c r="MHE1315" s="1"/>
      <c r="MHF1315" s="1"/>
      <c r="MHG1315" s="1"/>
      <c r="MHH1315" s="1"/>
      <c r="MHI1315" s="1"/>
      <c r="MHJ1315" s="1"/>
      <c r="MHK1315" s="1"/>
      <c r="MHL1315" s="1"/>
      <c r="MHM1315" s="1"/>
      <c r="MHN1315" s="1"/>
      <c r="MHO1315" s="1"/>
      <c r="MHP1315" s="1"/>
      <c r="MHQ1315" s="1"/>
      <c r="MHR1315" s="1"/>
      <c r="MHS1315" s="1"/>
      <c r="MHT1315" s="1"/>
      <c r="MHU1315" s="1"/>
      <c r="MHV1315" s="1"/>
      <c r="MHW1315" s="1"/>
      <c r="MHX1315" s="1"/>
      <c r="MHY1315" s="1"/>
      <c r="MHZ1315" s="1"/>
      <c r="MIA1315" s="1"/>
      <c r="MIB1315" s="1"/>
      <c r="MIC1315" s="1"/>
      <c r="MID1315" s="1"/>
      <c r="MIE1315" s="1"/>
      <c r="MIF1315" s="1"/>
      <c r="MIG1315" s="1"/>
      <c r="MIH1315" s="1"/>
      <c r="MII1315" s="1"/>
      <c r="MIJ1315" s="1"/>
      <c r="MIK1315" s="1"/>
      <c r="MIL1315" s="1"/>
      <c r="MIM1315" s="1"/>
      <c r="MIN1315" s="1"/>
      <c r="MIO1315" s="1"/>
      <c r="MIP1315" s="1"/>
      <c r="MIQ1315" s="1"/>
      <c r="MIR1315" s="1"/>
      <c r="MIS1315" s="1"/>
      <c r="MIT1315" s="1"/>
      <c r="MIU1315" s="1"/>
      <c r="MIV1315" s="1"/>
      <c r="MIW1315" s="1"/>
      <c r="MIX1315" s="1"/>
      <c r="MIY1315" s="1"/>
      <c r="MIZ1315" s="1"/>
      <c r="MJA1315" s="1"/>
      <c r="MJB1315" s="1"/>
      <c r="MJC1315" s="1"/>
      <c r="MJD1315" s="1"/>
      <c r="MJE1315" s="1"/>
      <c r="MJF1315" s="1"/>
      <c r="MJG1315" s="1"/>
      <c r="MJH1315" s="1"/>
      <c r="MJI1315" s="1"/>
      <c r="MJJ1315" s="1"/>
      <c r="MJK1315" s="1"/>
      <c r="MJL1315" s="1"/>
      <c r="MJM1315" s="1"/>
      <c r="MJN1315" s="1"/>
      <c r="MJO1315" s="1"/>
      <c r="MJP1315" s="1"/>
      <c r="MJQ1315" s="1"/>
      <c r="MJR1315" s="1"/>
      <c r="MJS1315" s="1"/>
      <c r="MJT1315" s="1"/>
      <c r="MJU1315" s="1"/>
      <c r="MJV1315" s="1"/>
      <c r="MJW1315" s="1"/>
      <c r="MJX1315" s="1"/>
      <c r="MJY1315" s="1"/>
      <c r="MJZ1315" s="1"/>
      <c r="MKA1315" s="1"/>
      <c r="MKB1315" s="1"/>
      <c r="MKC1315" s="1"/>
      <c r="MKD1315" s="1"/>
      <c r="MKE1315" s="1"/>
      <c r="MKF1315" s="1"/>
      <c r="MKG1315" s="1"/>
      <c r="MKH1315" s="1"/>
      <c r="MKI1315" s="1"/>
      <c r="MKJ1315" s="1"/>
      <c r="MKK1315" s="1"/>
      <c r="MKL1315" s="1"/>
      <c r="MKM1315" s="1"/>
      <c r="MKN1315" s="1"/>
      <c r="MKO1315" s="1"/>
      <c r="MKP1315" s="1"/>
      <c r="MKQ1315" s="1"/>
      <c r="MKR1315" s="1"/>
      <c r="MKS1315" s="1"/>
      <c r="MKT1315" s="1"/>
      <c r="MKU1315" s="1"/>
      <c r="MKV1315" s="1"/>
      <c r="MKW1315" s="1"/>
      <c r="MKX1315" s="1"/>
      <c r="MKY1315" s="1"/>
      <c r="MKZ1315" s="1"/>
      <c r="MLA1315" s="1"/>
      <c r="MLB1315" s="1"/>
      <c r="MLC1315" s="1"/>
      <c r="MLD1315" s="1"/>
      <c r="MLE1315" s="1"/>
      <c r="MLF1315" s="1"/>
      <c r="MLG1315" s="1"/>
      <c r="MLH1315" s="1"/>
      <c r="MLI1315" s="1"/>
      <c r="MLJ1315" s="1"/>
      <c r="MLK1315" s="1"/>
      <c r="MLL1315" s="1"/>
      <c r="MLM1315" s="1"/>
      <c r="MLN1315" s="1"/>
      <c r="MLO1315" s="1"/>
      <c r="MLP1315" s="1"/>
      <c r="MLQ1315" s="1"/>
      <c r="MLR1315" s="1"/>
      <c r="MLS1315" s="1"/>
      <c r="MLT1315" s="1"/>
      <c r="MLU1315" s="1"/>
      <c r="MLV1315" s="1"/>
      <c r="MLW1315" s="1"/>
      <c r="MLX1315" s="1"/>
      <c r="MLY1315" s="1"/>
      <c r="MLZ1315" s="1"/>
      <c r="MMA1315" s="1"/>
      <c r="MMB1315" s="1"/>
      <c r="MMC1315" s="1"/>
      <c r="MMD1315" s="1"/>
      <c r="MME1315" s="1"/>
      <c r="MMF1315" s="1"/>
      <c r="MMG1315" s="1"/>
      <c r="MMH1315" s="1"/>
      <c r="MMI1315" s="1"/>
      <c r="MMJ1315" s="1"/>
      <c r="MMK1315" s="1"/>
      <c r="MML1315" s="1"/>
      <c r="MMM1315" s="1"/>
      <c r="MMN1315" s="1"/>
      <c r="MMO1315" s="1"/>
      <c r="MMP1315" s="1"/>
      <c r="MMQ1315" s="1"/>
      <c r="MMR1315" s="1"/>
      <c r="MMS1315" s="1"/>
      <c r="MMT1315" s="1"/>
      <c r="MMU1315" s="1"/>
      <c r="MMV1315" s="1"/>
      <c r="MMW1315" s="1"/>
      <c r="MMX1315" s="1"/>
      <c r="MMY1315" s="1"/>
      <c r="MMZ1315" s="1"/>
      <c r="MNA1315" s="1"/>
      <c r="MNB1315" s="1"/>
      <c r="MNC1315" s="1"/>
      <c r="MND1315" s="1"/>
      <c r="MNE1315" s="1"/>
      <c r="MNF1315" s="1"/>
      <c r="MNG1315" s="1"/>
      <c r="MNH1315" s="1"/>
      <c r="MNI1315" s="1"/>
      <c r="MNJ1315" s="1"/>
      <c r="MNK1315" s="1"/>
      <c r="MNL1315" s="1"/>
      <c r="MNM1315" s="1"/>
      <c r="MNN1315" s="1"/>
      <c r="MNO1315" s="1"/>
      <c r="MNP1315" s="1"/>
      <c r="MNQ1315" s="1"/>
      <c r="MNR1315" s="1"/>
      <c r="MNS1315" s="1"/>
      <c r="MNT1315" s="1"/>
      <c r="MNU1315" s="1"/>
      <c r="MNV1315" s="1"/>
      <c r="MNW1315" s="1"/>
      <c r="MNX1315" s="1"/>
      <c r="MNY1315" s="1"/>
      <c r="MNZ1315" s="1"/>
      <c r="MOA1315" s="1"/>
      <c r="MOB1315" s="1"/>
      <c r="MOC1315" s="1"/>
      <c r="MOD1315" s="1"/>
      <c r="MOE1315" s="1"/>
      <c r="MOF1315" s="1"/>
      <c r="MOG1315" s="1"/>
      <c r="MOH1315" s="1"/>
      <c r="MOI1315" s="1"/>
      <c r="MOJ1315" s="1"/>
      <c r="MOK1315" s="1"/>
      <c r="MOL1315" s="1"/>
      <c r="MOM1315" s="1"/>
      <c r="MON1315" s="1"/>
      <c r="MOO1315" s="1"/>
      <c r="MOP1315" s="1"/>
      <c r="MOQ1315" s="1"/>
      <c r="MOR1315" s="1"/>
      <c r="MOS1315" s="1"/>
      <c r="MOT1315" s="1"/>
      <c r="MOU1315" s="1"/>
      <c r="MOV1315" s="1"/>
      <c r="MOW1315" s="1"/>
      <c r="MOX1315" s="1"/>
      <c r="MOY1315" s="1"/>
      <c r="MOZ1315" s="1"/>
      <c r="MPA1315" s="1"/>
      <c r="MPB1315" s="1"/>
      <c r="MPC1315" s="1"/>
      <c r="MPD1315" s="1"/>
      <c r="MPE1315" s="1"/>
      <c r="MPF1315" s="1"/>
      <c r="MPG1315" s="1"/>
      <c r="MPH1315" s="1"/>
      <c r="MPI1315" s="1"/>
      <c r="MPJ1315" s="1"/>
      <c r="MPK1315" s="1"/>
      <c r="MPL1315" s="1"/>
      <c r="MPM1315" s="1"/>
      <c r="MPN1315" s="1"/>
      <c r="MPO1315" s="1"/>
      <c r="MPP1315" s="1"/>
      <c r="MPQ1315" s="1"/>
      <c r="MPR1315" s="1"/>
      <c r="MPS1315" s="1"/>
      <c r="MPT1315" s="1"/>
      <c r="MPU1315" s="1"/>
      <c r="MPV1315" s="1"/>
      <c r="MPW1315" s="1"/>
      <c r="MPX1315" s="1"/>
      <c r="MPY1315" s="1"/>
      <c r="MPZ1315" s="1"/>
      <c r="MQA1315" s="1"/>
      <c r="MQB1315" s="1"/>
      <c r="MQC1315" s="1"/>
      <c r="MQD1315" s="1"/>
      <c r="MQE1315" s="1"/>
      <c r="MQF1315" s="1"/>
      <c r="MQG1315" s="1"/>
      <c r="MQH1315" s="1"/>
      <c r="MQI1315" s="1"/>
      <c r="MQJ1315" s="1"/>
      <c r="MQK1315" s="1"/>
      <c r="MQL1315" s="1"/>
      <c r="MQM1315" s="1"/>
      <c r="MQN1315" s="1"/>
      <c r="MQO1315" s="1"/>
      <c r="MQP1315" s="1"/>
      <c r="MQQ1315" s="1"/>
      <c r="MQR1315" s="1"/>
      <c r="MQS1315" s="1"/>
      <c r="MQT1315" s="1"/>
      <c r="MQU1315" s="1"/>
      <c r="MQV1315" s="1"/>
      <c r="MQW1315" s="1"/>
      <c r="MQX1315" s="1"/>
      <c r="MQY1315" s="1"/>
      <c r="MQZ1315" s="1"/>
      <c r="MRA1315" s="1"/>
      <c r="MRB1315" s="1"/>
      <c r="MRC1315" s="1"/>
      <c r="MRD1315" s="1"/>
      <c r="MRE1315" s="1"/>
      <c r="MRF1315" s="1"/>
      <c r="MRG1315" s="1"/>
      <c r="MRH1315" s="1"/>
      <c r="MRI1315" s="1"/>
      <c r="MRJ1315" s="1"/>
      <c r="MRK1315" s="1"/>
      <c r="MRL1315" s="1"/>
      <c r="MRM1315" s="1"/>
      <c r="MRN1315" s="1"/>
      <c r="MRO1315" s="1"/>
      <c r="MRP1315" s="1"/>
      <c r="MRQ1315" s="1"/>
      <c r="MRR1315" s="1"/>
      <c r="MRS1315" s="1"/>
      <c r="MRT1315" s="1"/>
      <c r="MRU1315" s="1"/>
      <c r="MRV1315" s="1"/>
      <c r="MRW1315" s="1"/>
      <c r="MRX1315" s="1"/>
      <c r="MRY1315" s="1"/>
      <c r="MRZ1315" s="1"/>
      <c r="MSA1315" s="1"/>
      <c r="MSB1315" s="1"/>
      <c r="MSC1315" s="1"/>
      <c r="MSD1315" s="1"/>
      <c r="MSE1315" s="1"/>
      <c r="MSF1315" s="1"/>
      <c r="MSG1315" s="1"/>
      <c r="MSH1315" s="1"/>
      <c r="MSI1315" s="1"/>
      <c r="MSJ1315" s="1"/>
      <c r="MSK1315" s="1"/>
      <c r="MSL1315" s="1"/>
      <c r="MSM1315" s="1"/>
      <c r="MSN1315" s="1"/>
      <c r="MSO1315" s="1"/>
      <c r="MSP1315" s="1"/>
      <c r="MSQ1315" s="1"/>
      <c r="MSR1315" s="1"/>
      <c r="MSS1315" s="1"/>
      <c r="MST1315" s="1"/>
      <c r="MSU1315" s="1"/>
      <c r="MSV1315" s="1"/>
      <c r="MSW1315" s="1"/>
      <c r="MSX1315" s="1"/>
      <c r="MSY1315" s="1"/>
      <c r="MSZ1315" s="1"/>
      <c r="MTA1315" s="1"/>
      <c r="MTB1315" s="1"/>
      <c r="MTC1315" s="1"/>
      <c r="MTD1315" s="1"/>
      <c r="MTE1315" s="1"/>
      <c r="MTF1315" s="1"/>
      <c r="MTG1315" s="1"/>
      <c r="MTH1315" s="1"/>
      <c r="MTI1315" s="1"/>
      <c r="MTJ1315" s="1"/>
      <c r="MTK1315" s="1"/>
      <c r="MTL1315" s="1"/>
      <c r="MTM1315" s="1"/>
      <c r="MTN1315" s="1"/>
      <c r="MTO1315" s="1"/>
      <c r="MTP1315" s="1"/>
      <c r="MTQ1315" s="1"/>
      <c r="MTR1315" s="1"/>
      <c r="MTS1315" s="1"/>
      <c r="MTT1315" s="1"/>
      <c r="MTU1315" s="1"/>
      <c r="MTV1315" s="1"/>
      <c r="MTW1315" s="1"/>
      <c r="MTX1315" s="1"/>
      <c r="MTY1315" s="1"/>
      <c r="MTZ1315" s="1"/>
      <c r="MUA1315" s="1"/>
      <c r="MUB1315" s="1"/>
      <c r="MUC1315" s="1"/>
      <c r="MUD1315" s="1"/>
      <c r="MUE1315" s="1"/>
      <c r="MUF1315" s="1"/>
      <c r="MUG1315" s="1"/>
      <c r="MUH1315" s="1"/>
      <c r="MUI1315" s="1"/>
      <c r="MUJ1315" s="1"/>
      <c r="MUK1315" s="1"/>
      <c r="MUL1315" s="1"/>
      <c r="MUM1315" s="1"/>
      <c r="MUN1315" s="1"/>
      <c r="MUO1315" s="1"/>
      <c r="MUP1315" s="1"/>
      <c r="MUQ1315" s="1"/>
      <c r="MUR1315" s="1"/>
      <c r="MUS1315" s="1"/>
      <c r="MUT1315" s="1"/>
      <c r="MUU1315" s="1"/>
      <c r="MUV1315" s="1"/>
      <c r="MUW1315" s="1"/>
      <c r="MUX1315" s="1"/>
      <c r="MUY1315" s="1"/>
      <c r="MUZ1315" s="1"/>
      <c r="MVA1315" s="1"/>
      <c r="MVB1315" s="1"/>
      <c r="MVC1315" s="1"/>
      <c r="MVD1315" s="1"/>
      <c r="MVE1315" s="1"/>
      <c r="MVF1315" s="1"/>
      <c r="MVG1315" s="1"/>
      <c r="MVH1315" s="1"/>
      <c r="MVI1315" s="1"/>
      <c r="MVJ1315" s="1"/>
      <c r="MVK1315" s="1"/>
      <c r="MVL1315" s="1"/>
      <c r="MVM1315" s="1"/>
      <c r="MVN1315" s="1"/>
      <c r="MVO1315" s="1"/>
      <c r="MVP1315" s="1"/>
      <c r="MVQ1315" s="1"/>
      <c r="MVR1315" s="1"/>
      <c r="MVS1315" s="1"/>
      <c r="MVT1315" s="1"/>
      <c r="MVU1315" s="1"/>
      <c r="MVV1315" s="1"/>
      <c r="MVW1315" s="1"/>
      <c r="MVX1315" s="1"/>
      <c r="MVY1315" s="1"/>
      <c r="MVZ1315" s="1"/>
      <c r="MWA1315" s="1"/>
      <c r="MWB1315" s="1"/>
      <c r="MWC1315" s="1"/>
      <c r="MWD1315" s="1"/>
      <c r="MWE1315" s="1"/>
      <c r="MWF1315" s="1"/>
      <c r="MWG1315" s="1"/>
      <c r="MWH1315" s="1"/>
      <c r="MWI1315" s="1"/>
      <c r="MWJ1315" s="1"/>
      <c r="MWK1315" s="1"/>
      <c r="MWL1315" s="1"/>
      <c r="MWM1315" s="1"/>
      <c r="MWN1315" s="1"/>
      <c r="MWO1315" s="1"/>
      <c r="MWP1315" s="1"/>
      <c r="MWQ1315" s="1"/>
      <c r="MWR1315" s="1"/>
      <c r="MWS1315" s="1"/>
      <c r="MWT1315" s="1"/>
      <c r="MWU1315" s="1"/>
      <c r="MWV1315" s="1"/>
      <c r="MWW1315" s="1"/>
      <c r="MWX1315" s="1"/>
      <c r="MWY1315" s="1"/>
      <c r="MWZ1315" s="1"/>
      <c r="MXA1315" s="1"/>
      <c r="MXB1315" s="1"/>
      <c r="MXC1315" s="1"/>
      <c r="MXD1315" s="1"/>
      <c r="MXE1315" s="1"/>
      <c r="MXF1315" s="1"/>
      <c r="MXG1315" s="1"/>
      <c r="MXH1315" s="1"/>
      <c r="MXI1315" s="1"/>
      <c r="MXJ1315" s="1"/>
      <c r="MXK1315" s="1"/>
      <c r="MXL1315" s="1"/>
      <c r="MXM1315" s="1"/>
      <c r="MXN1315" s="1"/>
      <c r="MXO1315" s="1"/>
      <c r="MXP1315" s="1"/>
      <c r="MXQ1315" s="1"/>
      <c r="MXR1315" s="1"/>
      <c r="MXS1315" s="1"/>
      <c r="MXT1315" s="1"/>
      <c r="MXU1315" s="1"/>
      <c r="MXV1315" s="1"/>
      <c r="MXW1315" s="1"/>
      <c r="MXX1315" s="1"/>
      <c r="MXY1315" s="1"/>
      <c r="MXZ1315" s="1"/>
      <c r="MYA1315" s="1"/>
      <c r="MYB1315" s="1"/>
      <c r="MYC1315" s="1"/>
      <c r="MYD1315" s="1"/>
      <c r="MYE1315" s="1"/>
      <c r="MYF1315" s="1"/>
      <c r="MYG1315" s="1"/>
      <c r="MYH1315" s="1"/>
      <c r="MYI1315" s="1"/>
      <c r="MYJ1315" s="1"/>
      <c r="MYK1315" s="1"/>
      <c r="MYL1315" s="1"/>
      <c r="MYM1315" s="1"/>
      <c r="MYN1315" s="1"/>
      <c r="MYO1315" s="1"/>
      <c r="MYP1315" s="1"/>
      <c r="MYQ1315" s="1"/>
      <c r="MYR1315" s="1"/>
      <c r="MYS1315" s="1"/>
      <c r="MYT1315" s="1"/>
      <c r="MYU1315" s="1"/>
      <c r="MYV1315" s="1"/>
      <c r="MYW1315" s="1"/>
      <c r="MYX1315" s="1"/>
      <c r="MYY1315" s="1"/>
      <c r="MYZ1315" s="1"/>
      <c r="MZA1315" s="1"/>
      <c r="MZB1315" s="1"/>
      <c r="MZC1315" s="1"/>
      <c r="MZD1315" s="1"/>
      <c r="MZE1315" s="1"/>
      <c r="MZF1315" s="1"/>
      <c r="MZG1315" s="1"/>
      <c r="MZH1315" s="1"/>
      <c r="MZI1315" s="1"/>
      <c r="MZJ1315" s="1"/>
      <c r="MZK1315" s="1"/>
      <c r="MZL1315" s="1"/>
      <c r="MZM1315" s="1"/>
      <c r="MZN1315" s="1"/>
      <c r="MZO1315" s="1"/>
      <c r="MZP1315" s="1"/>
      <c r="MZQ1315" s="1"/>
      <c r="MZR1315" s="1"/>
      <c r="MZS1315" s="1"/>
      <c r="MZT1315" s="1"/>
      <c r="MZU1315" s="1"/>
      <c r="MZV1315" s="1"/>
      <c r="MZW1315" s="1"/>
      <c r="MZX1315" s="1"/>
      <c r="MZY1315" s="1"/>
      <c r="MZZ1315" s="1"/>
      <c r="NAA1315" s="1"/>
      <c r="NAB1315" s="1"/>
      <c r="NAC1315" s="1"/>
      <c r="NAD1315" s="1"/>
      <c r="NAE1315" s="1"/>
      <c r="NAF1315" s="1"/>
      <c r="NAG1315" s="1"/>
      <c r="NAH1315" s="1"/>
      <c r="NAI1315" s="1"/>
      <c r="NAJ1315" s="1"/>
      <c r="NAK1315" s="1"/>
      <c r="NAL1315" s="1"/>
      <c r="NAM1315" s="1"/>
      <c r="NAN1315" s="1"/>
      <c r="NAO1315" s="1"/>
      <c r="NAP1315" s="1"/>
      <c r="NAQ1315" s="1"/>
      <c r="NAR1315" s="1"/>
      <c r="NAS1315" s="1"/>
      <c r="NAT1315" s="1"/>
      <c r="NAU1315" s="1"/>
      <c r="NAV1315" s="1"/>
      <c r="NAW1315" s="1"/>
      <c r="NAX1315" s="1"/>
      <c r="NAY1315" s="1"/>
      <c r="NAZ1315" s="1"/>
      <c r="NBA1315" s="1"/>
      <c r="NBB1315" s="1"/>
      <c r="NBC1315" s="1"/>
      <c r="NBD1315" s="1"/>
      <c r="NBE1315" s="1"/>
      <c r="NBF1315" s="1"/>
      <c r="NBG1315" s="1"/>
      <c r="NBH1315" s="1"/>
      <c r="NBI1315" s="1"/>
      <c r="NBJ1315" s="1"/>
      <c r="NBK1315" s="1"/>
      <c r="NBL1315" s="1"/>
      <c r="NBM1315" s="1"/>
      <c r="NBN1315" s="1"/>
      <c r="NBO1315" s="1"/>
      <c r="NBP1315" s="1"/>
      <c r="NBQ1315" s="1"/>
      <c r="NBR1315" s="1"/>
      <c r="NBS1315" s="1"/>
      <c r="NBT1315" s="1"/>
      <c r="NBU1315" s="1"/>
      <c r="NBV1315" s="1"/>
      <c r="NBW1315" s="1"/>
      <c r="NBX1315" s="1"/>
      <c r="NBY1315" s="1"/>
      <c r="NBZ1315" s="1"/>
      <c r="NCA1315" s="1"/>
      <c r="NCB1315" s="1"/>
      <c r="NCC1315" s="1"/>
      <c r="NCD1315" s="1"/>
      <c r="NCE1315" s="1"/>
      <c r="NCF1315" s="1"/>
      <c r="NCG1315" s="1"/>
      <c r="NCH1315" s="1"/>
      <c r="NCI1315" s="1"/>
      <c r="NCJ1315" s="1"/>
      <c r="NCK1315" s="1"/>
      <c r="NCL1315" s="1"/>
      <c r="NCM1315" s="1"/>
      <c r="NCN1315" s="1"/>
      <c r="NCO1315" s="1"/>
      <c r="NCP1315" s="1"/>
      <c r="NCQ1315" s="1"/>
      <c r="NCR1315" s="1"/>
      <c r="NCS1315" s="1"/>
      <c r="NCT1315" s="1"/>
      <c r="NCU1315" s="1"/>
      <c r="NCV1315" s="1"/>
      <c r="NCW1315" s="1"/>
      <c r="NCX1315" s="1"/>
      <c r="NCY1315" s="1"/>
      <c r="NCZ1315" s="1"/>
      <c r="NDA1315" s="1"/>
      <c r="NDB1315" s="1"/>
      <c r="NDC1315" s="1"/>
      <c r="NDD1315" s="1"/>
      <c r="NDE1315" s="1"/>
      <c r="NDF1315" s="1"/>
      <c r="NDG1315" s="1"/>
      <c r="NDH1315" s="1"/>
      <c r="NDI1315" s="1"/>
      <c r="NDJ1315" s="1"/>
      <c r="NDK1315" s="1"/>
      <c r="NDL1315" s="1"/>
      <c r="NDM1315" s="1"/>
      <c r="NDN1315" s="1"/>
      <c r="NDO1315" s="1"/>
      <c r="NDP1315" s="1"/>
      <c r="NDQ1315" s="1"/>
      <c r="NDR1315" s="1"/>
      <c r="NDS1315" s="1"/>
      <c r="NDT1315" s="1"/>
      <c r="NDU1315" s="1"/>
      <c r="NDV1315" s="1"/>
      <c r="NDW1315" s="1"/>
      <c r="NDX1315" s="1"/>
      <c r="NDY1315" s="1"/>
      <c r="NDZ1315" s="1"/>
      <c r="NEA1315" s="1"/>
      <c r="NEB1315" s="1"/>
      <c r="NEC1315" s="1"/>
      <c r="NED1315" s="1"/>
      <c r="NEE1315" s="1"/>
      <c r="NEF1315" s="1"/>
      <c r="NEG1315" s="1"/>
      <c r="NEH1315" s="1"/>
      <c r="NEI1315" s="1"/>
      <c r="NEJ1315" s="1"/>
      <c r="NEK1315" s="1"/>
      <c r="NEL1315" s="1"/>
      <c r="NEM1315" s="1"/>
      <c r="NEN1315" s="1"/>
      <c r="NEO1315" s="1"/>
      <c r="NEP1315" s="1"/>
      <c r="NEQ1315" s="1"/>
      <c r="NER1315" s="1"/>
      <c r="NES1315" s="1"/>
      <c r="NET1315" s="1"/>
      <c r="NEU1315" s="1"/>
      <c r="NEV1315" s="1"/>
      <c r="NEW1315" s="1"/>
      <c r="NEX1315" s="1"/>
      <c r="NEY1315" s="1"/>
      <c r="NEZ1315" s="1"/>
      <c r="NFA1315" s="1"/>
      <c r="NFB1315" s="1"/>
      <c r="NFC1315" s="1"/>
      <c r="NFD1315" s="1"/>
      <c r="NFE1315" s="1"/>
      <c r="NFF1315" s="1"/>
      <c r="NFG1315" s="1"/>
      <c r="NFH1315" s="1"/>
      <c r="NFI1315" s="1"/>
      <c r="NFJ1315" s="1"/>
      <c r="NFK1315" s="1"/>
      <c r="NFL1315" s="1"/>
      <c r="NFM1315" s="1"/>
      <c r="NFN1315" s="1"/>
      <c r="NFO1315" s="1"/>
      <c r="NFP1315" s="1"/>
      <c r="NFQ1315" s="1"/>
      <c r="NFR1315" s="1"/>
      <c r="NFS1315" s="1"/>
      <c r="NFT1315" s="1"/>
      <c r="NFU1315" s="1"/>
      <c r="NFV1315" s="1"/>
      <c r="NFW1315" s="1"/>
      <c r="NFX1315" s="1"/>
      <c r="NFY1315" s="1"/>
      <c r="NFZ1315" s="1"/>
      <c r="NGA1315" s="1"/>
      <c r="NGB1315" s="1"/>
      <c r="NGC1315" s="1"/>
      <c r="NGD1315" s="1"/>
      <c r="NGE1315" s="1"/>
      <c r="NGF1315" s="1"/>
      <c r="NGG1315" s="1"/>
      <c r="NGH1315" s="1"/>
      <c r="NGI1315" s="1"/>
      <c r="NGJ1315" s="1"/>
      <c r="NGK1315" s="1"/>
      <c r="NGL1315" s="1"/>
      <c r="NGM1315" s="1"/>
      <c r="NGN1315" s="1"/>
      <c r="NGO1315" s="1"/>
      <c r="NGP1315" s="1"/>
      <c r="NGQ1315" s="1"/>
      <c r="NGR1315" s="1"/>
      <c r="NGS1315" s="1"/>
      <c r="NGT1315" s="1"/>
      <c r="NGU1315" s="1"/>
      <c r="NGV1315" s="1"/>
      <c r="NGW1315" s="1"/>
      <c r="NGX1315" s="1"/>
      <c r="NGY1315" s="1"/>
      <c r="NGZ1315" s="1"/>
      <c r="NHA1315" s="1"/>
      <c r="NHB1315" s="1"/>
      <c r="NHC1315" s="1"/>
      <c r="NHD1315" s="1"/>
      <c r="NHE1315" s="1"/>
      <c r="NHF1315" s="1"/>
      <c r="NHG1315" s="1"/>
      <c r="NHH1315" s="1"/>
      <c r="NHI1315" s="1"/>
      <c r="NHJ1315" s="1"/>
      <c r="NHK1315" s="1"/>
      <c r="NHL1315" s="1"/>
      <c r="NHM1315" s="1"/>
      <c r="NHN1315" s="1"/>
      <c r="NHO1315" s="1"/>
      <c r="NHP1315" s="1"/>
      <c r="NHQ1315" s="1"/>
      <c r="NHR1315" s="1"/>
      <c r="NHS1315" s="1"/>
      <c r="NHT1315" s="1"/>
      <c r="NHU1315" s="1"/>
      <c r="NHV1315" s="1"/>
      <c r="NHW1315" s="1"/>
      <c r="NHX1315" s="1"/>
      <c r="NHY1315" s="1"/>
      <c r="NHZ1315" s="1"/>
      <c r="NIA1315" s="1"/>
      <c r="NIB1315" s="1"/>
      <c r="NIC1315" s="1"/>
      <c r="NID1315" s="1"/>
      <c r="NIE1315" s="1"/>
      <c r="NIF1315" s="1"/>
      <c r="NIG1315" s="1"/>
      <c r="NIH1315" s="1"/>
      <c r="NII1315" s="1"/>
      <c r="NIJ1315" s="1"/>
      <c r="NIK1315" s="1"/>
      <c r="NIL1315" s="1"/>
      <c r="NIM1315" s="1"/>
      <c r="NIN1315" s="1"/>
      <c r="NIO1315" s="1"/>
      <c r="NIP1315" s="1"/>
      <c r="NIQ1315" s="1"/>
      <c r="NIR1315" s="1"/>
      <c r="NIS1315" s="1"/>
      <c r="NIT1315" s="1"/>
      <c r="NIU1315" s="1"/>
      <c r="NIV1315" s="1"/>
      <c r="NIW1315" s="1"/>
      <c r="NIX1315" s="1"/>
      <c r="NIY1315" s="1"/>
      <c r="NIZ1315" s="1"/>
      <c r="NJA1315" s="1"/>
      <c r="NJB1315" s="1"/>
      <c r="NJC1315" s="1"/>
      <c r="NJD1315" s="1"/>
      <c r="NJE1315" s="1"/>
      <c r="NJF1315" s="1"/>
      <c r="NJG1315" s="1"/>
      <c r="NJH1315" s="1"/>
      <c r="NJI1315" s="1"/>
      <c r="NJJ1315" s="1"/>
      <c r="NJK1315" s="1"/>
      <c r="NJL1315" s="1"/>
      <c r="NJM1315" s="1"/>
      <c r="NJN1315" s="1"/>
      <c r="NJO1315" s="1"/>
      <c r="NJP1315" s="1"/>
      <c r="NJQ1315" s="1"/>
      <c r="NJR1315" s="1"/>
      <c r="NJS1315" s="1"/>
      <c r="NJT1315" s="1"/>
      <c r="NJU1315" s="1"/>
      <c r="NJV1315" s="1"/>
      <c r="NJW1315" s="1"/>
      <c r="NJX1315" s="1"/>
      <c r="NJY1315" s="1"/>
      <c r="NJZ1315" s="1"/>
      <c r="NKA1315" s="1"/>
      <c r="NKB1315" s="1"/>
      <c r="NKC1315" s="1"/>
      <c r="NKD1315" s="1"/>
      <c r="NKE1315" s="1"/>
      <c r="NKF1315" s="1"/>
      <c r="NKG1315" s="1"/>
      <c r="NKH1315" s="1"/>
      <c r="NKI1315" s="1"/>
      <c r="NKJ1315" s="1"/>
      <c r="NKK1315" s="1"/>
      <c r="NKL1315" s="1"/>
      <c r="NKM1315" s="1"/>
      <c r="NKN1315" s="1"/>
      <c r="NKO1315" s="1"/>
      <c r="NKP1315" s="1"/>
      <c r="NKQ1315" s="1"/>
      <c r="NKR1315" s="1"/>
      <c r="NKS1315" s="1"/>
      <c r="NKT1315" s="1"/>
      <c r="NKU1315" s="1"/>
      <c r="NKV1315" s="1"/>
      <c r="NKW1315" s="1"/>
      <c r="NKX1315" s="1"/>
      <c r="NKY1315" s="1"/>
      <c r="NKZ1315" s="1"/>
      <c r="NLA1315" s="1"/>
      <c r="NLB1315" s="1"/>
      <c r="NLC1315" s="1"/>
      <c r="NLD1315" s="1"/>
      <c r="NLE1315" s="1"/>
      <c r="NLF1315" s="1"/>
      <c r="NLG1315" s="1"/>
      <c r="NLH1315" s="1"/>
      <c r="NLI1315" s="1"/>
      <c r="NLJ1315" s="1"/>
      <c r="NLK1315" s="1"/>
      <c r="NLL1315" s="1"/>
      <c r="NLM1315" s="1"/>
      <c r="NLN1315" s="1"/>
      <c r="NLO1315" s="1"/>
      <c r="NLP1315" s="1"/>
      <c r="NLQ1315" s="1"/>
      <c r="NLR1315" s="1"/>
      <c r="NLS1315" s="1"/>
      <c r="NLT1315" s="1"/>
      <c r="NLU1315" s="1"/>
      <c r="NLV1315" s="1"/>
      <c r="NLW1315" s="1"/>
      <c r="NLX1315" s="1"/>
      <c r="NLY1315" s="1"/>
      <c r="NLZ1315" s="1"/>
      <c r="NMA1315" s="1"/>
      <c r="NMB1315" s="1"/>
      <c r="NMC1315" s="1"/>
      <c r="NMD1315" s="1"/>
      <c r="NME1315" s="1"/>
      <c r="NMF1315" s="1"/>
      <c r="NMG1315" s="1"/>
      <c r="NMH1315" s="1"/>
      <c r="NMI1315" s="1"/>
      <c r="NMJ1315" s="1"/>
      <c r="NMK1315" s="1"/>
      <c r="NML1315" s="1"/>
      <c r="NMM1315" s="1"/>
      <c r="NMN1315" s="1"/>
      <c r="NMO1315" s="1"/>
      <c r="NMP1315" s="1"/>
      <c r="NMQ1315" s="1"/>
      <c r="NMR1315" s="1"/>
      <c r="NMS1315" s="1"/>
      <c r="NMT1315" s="1"/>
      <c r="NMU1315" s="1"/>
      <c r="NMV1315" s="1"/>
      <c r="NMW1315" s="1"/>
      <c r="NMX1315" s="1"/>
      <c r="NMY1315" s="1"/>
      <c r="NMZ1315" s="1"/>
      <c r="NNA1315" s="1"/>
      <c r="NNB1315" s="1"/>
      <c r="NNC1315" s="1"/>
      <c r="NND1315" s="1"/>
      <c r="NNE1315" s="1"/>
      <c r="NNF1315" s="1"/>
      <c r="NNG1315" s="1"/>
      <c r="NNH1315" s="1"/>
      <c r="NNI1315" s="1"/>
      <c r="NNJ1315" s="1"/>
      <c r="NNK1315" s="1"/>
      <c r="NNL1315" s="1"/>
      <c r="NNM1315" s="1"/>
      <c r="NNN1315" s="1"/>
      <c r="NNO1315" s="1"/>
      <c r="NNP1315" s="1"/>
      <c r="NNQ1315" s="1"/>
      <c r="NNR1315" s="1"/>
      <c r="NNS1315" s="1"/>
      <c r="NNT1315" s="1"/>
      <c r="NNU1315" s="1"/>
      <c r="NNV1315" s="1"/>
      <c r="NNW1315" s="1"/>
      <c r="NNX1315" s="1"/>
      <c r="NNY1315" s="1"/>
      <c r="NNZ1315" s="1"/>
      <c r="NOA1315" s="1"/>
      <c r="NOB1315" s="1"/>
      <c r="NOC1315" s="1"/>
      <c r="NOD1315" s="1"/>
      <c r="NOE1315" s="1"/>
      <c r="NOF1315" s="1"/>
      <c r="NOG1315" s="1"/>
      <c r="NOH1315" s="1"/>
      <c r="NOI1315" s="1"/>
      <c r="NOJ1315" s="1"/>
      <c r="NOK1315" s="1"/>
      <c r="NOL1315" s="1"/>
      <c r="NOM1315" s="1"/>
      <c r="NON1315" s="1"/>
      <c r="NOO1315" s="1"/>
      <c r="NOP1315" s="1"/>
      <c r="NOQ1315" s="1"/>
      <c r="NOR1315" s="1"/>
      <c r="NOS1315" s="1"/>
      <c r="NOT1315" s="1"/>
      <c r="NOU1315" s="1"/>
      <c r="NOV1315" s="1"/>
      <c r="NOW1315" s="1"/>
      <c r="NOX1315" s="1"/>
      <c r="NOY1315" s="1"/>
      <c r="NOZ1315" s="1"/>
      <c r="NPA1315" s="1"/>
      <c r="NPB1315" s="1"/>
      <c r="NPC1315" s="1"/>
      <c r="NPD1315" s="1"/>
      <c r="NPE1315" s="1"/>
      <c r="NPF1315" s="1"/>
      <c r="NPG1315" s="1"/>
      <c r="NPH1315" s="1"/>
      <c r="NPI1315" s="1"/>
      <c r="NPJ1315" s="1"/>
      <c r="NPK1315" s="1"/>
      <c r="NPL1315" s="1"/>
      <c r="NPM1315" s="1"/>
      <c r="NPN1315" s="1"/>
      <c r="NPO1315" s="1"/>
      <c r="NPP1315" s="1"/>
      <c r="NPQ1315" s="1"/>
      <c r="NPR1315" s="1"/>
      <c r="NPS1315" s="1"/>
      <c r="NPT1315" s="1"/>
      <c r="NPU1315" s="1"/>
      <c r="NPV1315" s="1"/>
      <c r="NPW1315" s="1"/>
      <c r="NPX1315" s="1"/>
      <c r="NPY1315" s="1"/>
      <c r="NPZ1315" s="1"/>
      <c r="NQA1315" s="1"/>
      <c r="NQB1315" s="1"/>
      <c r="NQC1315" s="1"/>
      <c r="NQD1315" s="1"/>
      <c r="NQE1315" s="1"/>
      <c r="NQF1315" s="1"/>
      <c r="NQG1315" s="1"/>
      <c r="NQH1315" s="1"/>
      <c r="NQI1315" s="1"/>
      <c r="NQJ1315" s="1"/>
      <c r="NQK1315" s="1"/>
      <c r="NQL1315" s="1"/>
      <c r="NQM1315" s="1"/>
      <c r="NQN1315" s="1"/>
      <c r="NQO1315" s="1"/>
      <c r="NQP1315" s="1"/>
      <c r="NQQ1315" s="1"/>
      <c r="NQR1315" s="1"/>
      <c r="NQS1315" s="1"/>
      <c r="NQT1315" s="1"/>
      <c r="NQU1315" s="1"/>
      <c r="NQV1315" s="1"/>
      <c r="NQW1315" s="1"/>
      <c r="NQX1315" s="1"/>
      <c r="NQY1315" s="1"/>
      <c r="NQZ1315" s="1"/>
      <c r="NRA1315" s="1"/>
      <c r="NRB1315" s="1"/>
      <c r="NRC1315" s="1"/>
      <c r="NRD1315" s="1"/>
      <c r="NRE1315" s="1"/>
      <c r="NRF1315" s="1"/>
      <c r="NRG1315" s="1"/>
      <c r="NRH1315" s="1"/>
      <c r="NRI1315" s="1"/>
      <c r="NRJ1315" s="1"/>
      <c r="NRK1315" s="1"/>
      <c r="NRL1315" s="1"/>
      <c r="NRM1315" s="1"/>
      <c r="NRN1315" s="1"/>
      <c r="NRO1315" s="1"/>
      <c r="NRP1315" s="1"/>
      <c r="NRQ1315" s="1"/>
      <c r="NRR1315" s="1"/>
      <c r="NRS1315" s="1"/>
      <c r="NRT1315" s="1"/>
      <c r="NRU1315" s="1"/>
      <c r="NRV1315" s="1"/>
      <c r="NRW1315" s="1"/>
      <c r="NRX1315" s="1"/>
      <c r="NRY1315" s="1"/>
      <c r="NRZ1315" s="1"/>
      <c r="NSA1315" s="1"/>
      <c r="NSB1315" s="1"/>
      <c r="NSC1315" s="1"/>
      <c r="NSD1315" s="1"/>
      <c r="NSE1315" s="1"/>
      <c r="NSF1315" s="1"/>
      <c r="NSG1315" s="1"/>
      <c r="NSH1315" s="1"/>
      <c r="NSI1315" s="1"/>
      <c r="NSJ1315" s="1"/>
      <c r="NSK1315" s="1"/>
      <c r="NSL1315" s="1"/>
      <c r="NSM1315" s="1"/>
      <c r="NSN1315" s="1"/>
      <c r="NSO1315" s="1"/>
      <c r="NSP1315" s="1"/>
      <c r="NSQ1315" s="1"/>
      <c r="NSR1315" s="1"/>
      <c r="NSS1315" s="1"/>
      <c r="NST1315" s="1"/>
      <c r="NSU1315" s="1"/>
      <c r="NSV1315" s="1"/>
      <c r="NSW1315" s="1"/>
      <c r="NSX1315" s="1"/>
      <c r="NSY1315" s="1"/>
      <c r="NSZ1315" s="1"/>
      <c r="NTA1315" s="1"/>
      <c r="NTB1315" s="1"/>
      <c r="NTC1315" s="1"/>
      <c r="NTD1315" s="1"/>
      <c r="NTE1315" s="1"/>
      <c r="NTF1315" s="1"/>
      <c r="NTG1315" s="1"/>
      <c r="NTH1315" s="1"/>
      <c r="NTI1315" s="1"/>
      <c r="NTJ1315" s="1"/>
      <c r="NTK1315" s="1"/>
      <c r="NTL1315" s="1"/>
      <c r="NTM1315" s="1"/>
      <c r="NTN1315" s="1"/>
      <c r="NTO1315" s="1"/>
      <c r="NTP1315" s="1"/>
      <c r="NTQ1315" s="1"/>
      <c r="NTR1315" s="1"/>
      <c r="NTS1315" s="1"/>
      <c r="NTT1315" s="1"/>
      <c r="NTU1315" s="1"/>
      <c r="NTV1315" s="1"/>
      <c r="NTW1315" s="1"/>
      <c r="NTX1315" s="1"/>
      <c r="NTY1315" s="1"/>
      <c r="NTZ1315" s="1"/>
      <c r="NUA1315" s="1"/>
      <c r="NUB1315" s="1"/>
      <c r="NUC1315" s="1"/>
      <c r="NUD1315" s="1"/>
      <c r="NUE1315" s="1"/>
      <c r="NUF1315" s="1"/>
      <c r="NUG1315" s="1"/>
      <c r="NUH1315" s="1"/>
      <c r="NUI1315" s="1"/>
      <c r="NUJ1315" s="1"/>
      <c r="NUK1315" s="1"/>
      <c r="NUL1315" s="1"/>
      <c r="NUM1315" s="1"/>
      <c r="NUN1315" s="1"/>
      <c r="NUO1315" s="1"/>
      <c r="NUP1315" s="1"/>
      <c r="NUQ1315" s="1"/>
      <c r="NUR1315" s="1"/>
      <c r="NUS1315" s="1"/>
      <c r="NUT1315" s="1"/>
      <c r="NUU1315" s="1"/>
      <c r="NUV1315" s="1"/>
      <c r="NUW1315" s="1"/>
      <c r="NUX1315" s="1"/>
      <c r="NUY1315" s="1"/>
      <c r="NUZ1315" s="1"/>
      <c r="NVA1315" s="1"/>
      <c r="NVB1315" s="1"/>
      <c r="NVC1315" s="1"/>
      <c r="NVD1315" s="1"/>
      <c r="NVE1315" s="1"/>
      <c r="NVF1315" s="1"/>
      <c r="NVG1315" s="1"/>
      <c r="NVH1315" s="1"/>
      <c r="NVI1315" s="1"/>
      <c r="NVJ1315" s="1"/>
      <c r="NVK1315" s="1"/>
      <c r="NVL1315" s="1"/>
      <c r="NVM1315" s="1"/>
      <c r="NVN1315" s="1"/>
      <c r="NVO1315" s="1"/>
      <c r="NVP1315" s="1"/>
      <c r="NVQ1315" s="1"/>
      <c r="NVR1315" s="1"/>
      <c r="NVS1315" s="1"/>
      <c r="NVT1315" s="1"/>
      <c r="NVU1315" s="1"/>
      <c r="NVV1315" s="1"/>
      <c r="NVW1315" s="1"/>
      <c r="NVX1315" s="1"/>
      <c r="NVY1315" s="1"/>
      <c r="NVZ1315" s="1"/>
      <c r="NWA1315" s="1"/>
      <c r="NWB1315" s="1"/>
      <c r="NWC1315" s="1"/>
      <c r="NWD1315" s="1"/>
      <c r="NWE1315" s="1"/>
      <c r="NWF1315" s="1"/>
      <c r="NWG1315" s="1"/>
      <c r="NWH1315" s="1"/>
      <c r="NWI1315" s="1"/>
      <c r="NWJ1315" s="1"/>
      <c r="NWK1315" s="1"/>
      <c r="NWL1315" s="1"/>
      <c r="NWM1315" s="1"/>
      <c r="NWN1315" s="1"/>
      <c r="NWO1315" s="1"/>
      <c r="NWP1315" s="1"/>
      <c r="NWQ1315" s="1"/>
      <c r="NWR1315" s="1"/>
      <c r="NWS1315" s="1"/>
      <c r="NWT1315" s="1"/>
      <c r="NWU1315" s="1"/>
      <c r="NWV1315" s="1"/>
      <c r="NWW1315" s="1"/>
      <c r="NWX1315" s="1"/>
      <c r="NWY1315" s="1"/>
      <c r="NWZ1315" s="1"/>
      <c r="NXA1315" s="1"/>
      <c r="NXB1315" s="1"/>
      <c r="NXC1315" s="1"/>
      <c r="NXD1315" s="1"/>
      <c r="NXE1315" s="1"/>
      <c r="NXF1315" s="1"/>
      <c r="NXG1315" s="1"/>
      <c r="NXH1315" s="1"/>
      <c r="NXI1315" s="1"/>
      <c r="NXJ1315" s="1"/>
      <c r="NXK1315" s="1"/>
      <c r="NXL1315" s="1"/>
      <c r="NXM1315" s="1"/>
      <c r="NXN1315" s="1"/>
      <c r="NXO1315" s="1"/>
      <c r="NXP1315" s="1"/>
      <c r="NXQ1315" s="1"/>
      <c r="NXR1315" s="1"/>
      <c r="NXS1315" s="1"/>
      <c r="NXT1315" s="1"/>
      <c r="NXU1315" s="1"/>
      <c r="NXV1315" s="1"/>
      <c r="NXW1315" s="1"/>
      <c r="NXX1315" s="1"/>
      <c r="NXY1315" s="1"/>
      <c r="NXZ1315" s="1"/>
      <c r="NYA1315" s="1"/>
      <c r="NYB1315" s="1"/>
      <c r="NYC1315" s="1"/>
      <c r="NYD1315" s="1"/>
      <c r="NYE1315" s="1"/>
      <c r="NYF1315" s="1"/>
      <c r="NYG1315" s="1"/>
      <c r="NYH1315" s="1"/>
      <c r="NYI1315" s="1"/>
      <c r="NYJ1315" s="1"/>
      <c r="NYK1315" s="1"/>
      <c r="NYL1315" s="1"/>
      <c r="NYM1315" s="1"/>
      <c r="NYN1315" s="1"/>
      <c r="NYO1315" s="1"/>
      <c r="NYP1315" s="1"/>
      <c r="NYQ1315" s="1"/>
      <c r="NYR1315" s="1"/>
      <c r="NYS1315" s="1"/>
      <c r="NYT1315" s="1"/>
      <c r="NYU1315" s="1"/>
      <c r="NYV1315" s="1"/>
      <c r="NYW1315" s="1"/>
      <c r="NYX1315" s="1"/>
      <c r="NYY1315" s="1"/>
      <c r="NYZ1315" s="1"/>
      <c r="NZA1315" s="1"/>
      <c r="NZB1315" s="1"/>
      <c r="NZC1315" s="1"/>
      <c r="NZD1315" s="1"/>
      <c r="NZE1315" s="1"/>
      <c r="NZF1315" s="1"/>
      <c r="NZG1315" s="1"/>
      <c r="NZH1315" s="1"/>
      <c r="NZI1315" s="1"/>
      <c r="NZJ1315" s="1"/>
      <c r="NZK1315" s="1"/>
      <c r="NZL1315" s="1"/>
      <c r="NZM1315" s="1"/>
      <c r="NZN1315" s="1"/>
      <c r="NZO1315" s="1"/>
      <c r="NZP1315" s="1"/>
      <c r="NZQ1315" s="1"/>
      <c r="NZR1315" s="1"/>
      <c r="NZS1315" s="1"/>
      <c r="NZT1315" s="1"/>
      <c r="NZU1315" s="1"/>
      <c r="NZV1315" s="1"/>
      <c r="NZW1315" s="1"/>
      <c r="NZX1315" s="1"/>
      <c r="NZY1315" s="1"/>
      <c r="NZZ1315" s="1"/>
      <c r="OAA1315" s="1"/>
      <c r="OAB1315" s="1"/>
      <c r="OAC1315" s="1"/>
      <c r="OAD1315" s="1"/>
      <c r="OAE1315" s="1"/>
      <c r="OAF1315" s="1"/>
      <c r="OAG1315" s="1"/>
      <c r="OAH1315" s="1"/>
      <c r="OAI1315" s="1"/>
      <c r="OAJ1315" s="1"/>
      <c r="OAK1315" s="1"/>
      <c r="OAL1315" s="1"/>
      <c r="OAM1315" s="1"/>
      <c r="OAN1315" s="1"/>
      <c r="OAO1315" s="1"/>
      <c r="OAP1315" s="1"/>
      <c r="OAQ1315" s="1"/>
      <c r="OAR1315" s="1"/>
      <c r="OAS1315" s="1"/>
      <c r="OAT1315" s="1"/>
      <c r="OAU1315" s="1"/>
      <c r="OAV1315" s="1"/>
      <c r="OAW1315" s="1"/>
      <c r="OAX1315" s="1"/>
      <c r="OAY1315" s="1"/>
      <c r="OAZ1315" s="1"/>
      <c r="OBA1315" s="1"/>
      <c r="OBB1315" s="1"/>
      <c r="OBC1315" s="1"/>
      <c r="OBD1315" s="1"/>
      <c r="OBE1315" s="1"/>
      <c r="OBF1315" s="1"/>
      <c r="OBG1315" s="1"/>
      <c r="OBH1315" s="1"/>
      <c r="OBI1315" s="1"/>
      <c r="OBJ1315" s="1"/>
      <c r="OBK1315" s="1"/>
      <c r="OBL1315" s="1"/>
      <c r="OBM1315" s="1"/>
      <c r="OBN1315" s="1"/>
      <c r="OBO1315" s="1"/>
      <c r="OBP1315" s="1"/>
      <c r="OBQ1315" s="1"/>
      <c r="OBR1315" s="1"/>
      <c r="OBS1315" s="1"/>
      <c r="OBT1315" s="1"/>
      <c r="OBU1315" s="1"/>
      <c r="OBV1315" s="1"/>
      <c r="OBW1315" s="1"/>
      <c r="OBX1315" s="1"/>
      <c r="OBY1315" s="1"/>
      <c r="OBZ1315" s="1"/>
      <c r="OCA1315" s="1"/>
      <c r="OCB1315" s="1"/>
      <c r="OCC1315" s="1"/>
      <c r="OCD1315" s="1"/>
      <c r="OCE1315" s="1"/>
      <c r="OCF1315" s="1"/>
      <c r="OCG1315" s="1"/>
      <c r="OCH1315" s="1"/>
      <c r="OCI1315" s="1"/>
      <c r="OCJ1315" s="1"/>
      <c r="OCK1315" s="1"/>
      <c r="OCL1315" s="1"/>
      <c r="OCM1315" s="1"/>
      <c r="OCN1315" s="1"/>
      <c r="OCO1315" s="1"/>
      <c r="OCP1315" s="1"/>
      <c r="OCQ1315" s="1"/>
      <c r="OCR1315" s="1"/>
      <c r="OCS1315" s="1"/>
      <c r="OCT1315" s="1"/>
      <c r="OCU1315" s="1"/>
      <c r="OCV1315" s="1"/>
      <c r="OCW1315" s="1"/>
      <c r="OCX1315" s="1"/>
      <c r="OCY1315" s="1"/>
      <c r="OCZ1315" s="1"/>
      <c r="ODA1315" s="1"/>
      <c r="ODB1315" s="1"/>
      <c r="ODC1315" s="1"/>
      <c r="ODD1315" s="1"/>
      <c r="ODE1315" s="1"/>
      <c r="ODF1315" s="1"/>
      <c r="ODG1315" s="1"/>
      <c r="ODH1315" s="1"/>
      <c r="ODI1315" s="1"/>
      <c r="ODJ1315" s="1"/>
      <c r="ODK1315" s="1"/>
      <c r="ODL1315" s="1"/>
      <c r="ODM1315" s="1"/>
      <c r="ODN1315" s="1"/>
      <c r="ODO1315" s="1"/>
      <c r="ODP1315" s="1"/>
      <c r="ODQ1315" s="1"/>
      <c r="ODR1315" s="1"/>
      <c r="ODS1315" s="1"/>
      <c r="ODT1315" s="1"/>
      <c r="ODU1315" s="1"/>
      <c r="ODV1315" s="1"/>
      <c r="ODW1315" s="1"/>
      <c r="ODX1315" s="1"/>
      <c r="ODY1315" s="1"/>
      <c r="ODZ1315" s="1"/>
      <c r="OEA1315" s="1"/>
      <c r="OEB1315" s="1"/>
      <c r="OEC1315" s="1"/>
      <c r="OED1315" s="1"/>
      <c r="OEE1315" s="1"/>
      <c r="OEF1315" s="1"/>
      <c r="OEG1315" s="1"/>
      <c r="OEH1315" s="1"/>
      <c r="OEI1315" s="1"/>
      <c r="OEJ1315" s="1"/>
      <c r="OEK1315" s="1"/>
      <c r="OEL1315" s="1"/>
      <c r="OEM1315" s="1"/>
      <c r="OEN1315" s="1"/>
      <c r="OEO1315" s="1"/>
      <c r="OEP1315" s="1"/>
      <c r="OEQ1315" s="1"/>
      <c r="OER1315" s="1"/>
      <c r="OES1315" s="1"/>
      <c r="OET1315" s="1"/>
      <c r="OEU1315" s="1"/>
      <c r="OEV1315" s="1"/>
      <c r="OEW1315" s="1"/>
      <c r="OEX1315" s="1"/>
      <c r="OEY1315" s="1"/>
      <c r="OEZ1315" s="1"/>
      <c r="OFA1315" s="1"/>
      <c r="OFB1315" s="1"/>
      <c r="OFC1315" s="1"/>
      <c r="OFD1315" s="1"/>
      <c r="OFE1315" s="1"/>
      <c r="OFF1315" s="1"/>
      <c r="OFG1315" s="1"/>
      <c r="OFH1315" s="1"/>
      <c r="OFI1315" s="1"/>
      <c r="OFJ1315" s="1"/>
      <c r="OFK1315" s="1"/>
      <c r="OFL1315" s="1"/>
      <c r="OFM1315" s="1"/>
      <c r="OFN1315" s="1"/>
      <c r="OFO1315" s="1"/>
      <c r="OFP1315" s="1"/>
      <c r="OFQ1315" s="1"/>
      <c r="OFR1315" s="1"/>
      <c r="OFS1315" s="1"/>
      <c r="OFT1315" s="1"/>
      <c r="OFU1315" s="1"/>
      <c r="OFV1315" s="1"/>
      <c r="OFW1315" s="1"/>
      <c r="OFX1315" s="1"/>
      <c r="OFY1315" s="1"/>
      <c r="OFZ1315" s="1"/>
      <c r="OGA1315" s="1"/>
      <c r="OGB1315" s="1"/>
      <c r="OGC1315" s="1"/>
      <c r="OGD1315" s="1"/>
      <c r="OGE1315" s="1"/>
      <c r="OGF1315" s="1"/>
      <c r="OGG1315" s="1"/>
      <c r="OGH1315" s="1"/>
      <c r="OGI1315" s="1"/>
      <c r="OGJ1315" s="1"/>
      <c r="OGK1315" s="1"/>
      <c r="OGL1315" s="1"/>
      <c r="OGM1315" s="1"/>
      <c r="OGN1315" s="1"/>
      <c r="OGO1315" s="1"/>
      <c r="OGP1315" s="1"/>
      <c r="OGQ1315" s="1"/>
      <c r="OGR1315" s="1"/>
      <c r="OGS1315" s="1"/>
      <c r="OGT1315" s="1"/>
      <c r="OGU1315" s="1"/>
      <c r="OGV1315" s="1"/>
      <c r="OGW1315" s="1"/>
      <c r="OGX1315" s="1"/>
      <c r="OGY1315" s="1"/>
      <c r="OGZ1315" s="1"/>
      <c r="OHA1315" s="1"/>
      <c r="OHB1315" s="1"/>
      <c r="OHC1315" s="1"/>
      <c r="OHD1315" s="1"/>
      <c r="OHE1315" s="1"/>
      <c r="OHF1315" s="1"/>
      <c r="OHG1315" s="1"/>
      <c r="OHH1315" s="1"/>
      <c r="OHI1315" s="1"/>
      <c r="OHJ1315" s="1"/>
      <c r="OHK1315" s="1"/>
      <c r="OHL1315" s="1"/>
      <c r="OHM1315" s="1"/>
      <c r="OHN1315" s="1"/>
      <c r="OHO1315" s="1"/>
      <c r="OHP1315" s="1"/>
      <c r="OHQ1315" s="1"/>
      <c r="OHR1315" s="1"/>
      <c r="OHS1315" s="1"/>
      <c r="OHT1315" s="1"/>
      <c r="OHU1315" s="1"/>
      <c r="OHV1315" s="1"/>
      <c r="OHW1315" s="1"/>
      <c r="OHX1315" s="1"/>
      <c r="OHY1315" s="1"/>
      <c r="OHZ1315" s="1"/>
      <c r="OIA1315" s="1"/>
      <c r="OIB1315" s="1"/>
      <c r="OIC1315" s="1"/>
      <c r="OID1315" s="1"/>
      <c r="OIE1315" s="1"/>
      <c r="OIF1315" s="1"/>
      <c r="OIG1315" s="1"/>
      <c r="OIH1315" s="1"/>
      <c r="OII1315" s="1"/>
      <c r="OIJ1315" s="1"/>
      <c r="OIK1315" s="1"/>
      <c r="OIL1315" s="1"/>
      <c r="OIM1315" s="1"/>
      <c r="OIN1315" s="1"/>
      <c r="OIO1315" s="1"/>
      <c r="OIP1315" s="1"/>
      <c r="OIQ1315" s="1"/>
      <c r="OIR1315" s="1"/>
      <c r="OIS1315" s="1"/>
      <c r="OIT1315" s="1"/>
      <c r="OIU1315" s="1"/>
      <c r="OIV1315" s="1"/>
      <c r="OIW1315" s="1"/>
      <c r="OIX1315" s="1"/>
      <c r="OIY1315" s="1"/>
      <c r="OIZ1315" s="1"/>
      <c r="OJA1315" s="1"/>
      <c r="OJB1315" s="1"/>
      <c r="OJC1315" s="1"/>
      <c r="OJD1315" s="1"/>
      <c r="OJE1315" s="1"/>
      <c r="OJF1315" s="1"/>
      <c r="OJG1315" s="1"/>
      <c r="OJH1315" s="1"/>
      <c r="OJI1315" s="1"/>
      <c r="OJJ1315" s="1"/>
      <c r="OJK1315" s="1"/>
      <c r="OJL1315" s="1"/>
      <c r="OJM1315" s="1"/>
      <c r="OJN1315" s="1"/>
      <c r="OJO1315" s="1"/>
      <c r="OJP1315" s="1"/>
      <c r="OJQ1315" s="1"/>
      <c r="OJR1315" s="1"/>
      <c r="OJS1315" s="1"/>
      <c r="OJT1315" s="1"/>
      <c r="OJU1315" s="1"/>
      <c r="OJV1315" s="1"/>
      <c r="OJW1315" s="1"/>
      <c r="OJX1315" s="1"/>
      <c r="OJY1315" s="1"/>
      <c r="OJZ1315" s="1"/>
      <c r="OKA1315" s="1"/>
      <c r="OKB1315" s="1"/>
      <c r="OKC1315" s="1"/>
      <c r="OKD1315" s="1"/>
      <c r="OKE1315" s="1"/>
      <c r="OKF1315" s="1"/>
      <c r="OKG1315" s="1"/>
      <c r="OKH1315" s="1"/>
      <c r="OKI1315" s="1"/>
      <c r="OKJ1315" s="1"/>
      <c r="OKK1315" s="1"/>
      <c r="OKL1315" s="1"/>
      <c r="OKM1315" s="1"/>
      <c r="OKN1315" s="1"/>
      <c r="OKO1315" s="1"/>
      <c r="OKP1315" s="1"/>
      <c r="OKQ1315" s="1"/>
      <c r="OKR1315" s="1"/>
      <c r="OKS1315" s="1"/>
      <c r="OKT1315" s="1"/>
      <c r="OKU1315" s="1"/>
      <c r="OKV1315" s="1"/>
      <c r="OKW1315" s="1"/>
      <c r="OKX1315" s="1"/>
      <c r="OKY1315" s="1"/>
      <c r="OKZ1315" s="1"/>
      <c r="OLA1315" s="1"/>
      <c r="OLB1315" s="1"/>
      <c r="OLC1315" s="1"/>
      <c r="OLD1315" s="1"/>
      <c r="OLE1315" s="1"/>
      <c r="OLF1315" s="1"/>
      <c r="OLG1315" s="1"/>
      <c r="OLH1315" s="1"/>
      <c r="OLI1315" s="1"/>
      <c r="OLJ1315" s="1"/>
      <c r="OLK1315" s="1"/>
      <c r="OLL1315" s="1"/>
      <c r="OLM1315" s="1"/>
      <c r="OLN1315" s="1"/>
      <c r="OLO1315" s="1"/>
      <c r="OLP1315" s="1"/>
      <c r="OLQ1315" s="1"/>
      <c r="OLR1315" s="1"/>
      <c r="OLS1315" s="1"/>
      <c r="OLT1315" s="1"/>
      <c r="OLU1315" s="1"/>
      <c r="OLV1315" s="1"/>
      <c r="OLW1315" s="1"/>
      <c r="OLX1315" s="1"/>
      <c r="OLY1315" s="1"/>
      <c r="OLZ1315" s="1"/>
      <c r="OMA1315" s="1"/>
      <c r="OMB1315" s="1"/>
      <c r="OMC1315" s="1"/>
      <c r="OMD1315" s="1"/>
      <c r="OME1315" s="1"/>
      <c r="OMF1315" s="1"/>
      <c r="OMG1315" s="1"/>
      <c r="OMH1315" s="1"/>
      <c r="OMI1315" s="1"/>
      <c r="OMJ1315" s="1"/>
      <c r="OMK1315" s="1"/>
      <c r="OML1315" s="1"/>
      <c r="OMM1315" s="1"/>
      <c r="OMN1315" s="1"/>
      <c r="OMO1315" s="1"/>
      <c r="OMP1315" s="1"/>
      <c r="OMQ1315" s="1"/>
      <c r="OMR1315" s="1"/>
      <c r="OMS1315" s="1"/>
      <c r="OMT1315" s="1"/>
      <c r="OMU1315" s="1"/>
      <c r="OMV1315" s="1"/>
      <c r="OMW1315" s="1"/>
      <c r="OMX1315" s="1"/>
      <c r="OMY1315" s="1"/>
      <c r="OMZ1315" s="1"/>
      <c r="ONA1315" s="1"/>
      <c r="ONB1315" s="1"/>
      <c r="ONC1315" s="1"/>
      <c r="OND1315" s="1"/>
      <c r="ONE1315" s="1"/>
      <c r="ONF1315" s="1"/>
      <c r="ONG1315" s="1"/>
      <c r="ONH1315" s="1"/>
      <c r="ONI1315" s="1"/>
      <c r="ONJ1315" s="1"/>
      <c r="ONK1315" s="1"/>
      <c r="ONL1315" s="1"/>
      <c r="ONM1315" s="1"/>
      <c r="ONN1315" s="1"/>
      <c r="ONO1315" s="1"/>
      <c r="ONP1315" s="1"/>
      <c r="ONQ1315" s="1"/>
      <c r="ONR1315" s="1"/>
      <c r="ONS1315" s="1"/>
      <c r="ONT1315" s="1"/>
      <c r="ONU1315" s="1"/>
      <c r="ONV1315" s="1"/>
      <c r="ONW1315" s="1"/>
      <c r="ONX1315" s="1"/>
      <c r="ONY1315" s="1"/>
      <c r="ONZ1315" s="1"/>
      <c r="OOA1315" s="1"/>
      <c r="OOB1315" s="1"/>
      <c r="OOC1315" s="1"/>
      <c r="OOD1315" s="1"/>
      <c r="OOE1315" s="1"/>
      <c r="OOF1315" s="1"/>
      <c r="OOG1315" s="1"/>
      <c r="OOH1315" s="1"/>
      <c r="OOI1315" s="1"/>
      <c r="OOJ1315" s="1"/>
      <c r="OOK1315" s="1"/>
      <c r="OOL1315" s="1"/>
      <c r="OOM1315" s="1"/>
      <c r="OON1315" s="1"/>
      <c r="OOO1315" s="1"/>
      <c r="OOP1315" s="1"/>
      <c r="OOQ1315" s="1"/>
      <c r="OOR1315" s="1"/>
      <c r="OOS1315" s="1"/>
      <c r="OOT1315" s="1"/>
      <c r="OOU1315" s="1"/>
      <c r="OOV1315" s="1"/>
      <c r="OOW1315" s="1"/>
      <c r="OOX1315" s="1"/>
      <c r="OOY1315" s="1"/>
      <c r="OOZ1315" s="1"/>
      <c r="OPA1315" s="1"/>
      <c r="OPB1315" s="1"/>
      <c r="OPC1315" s="1"/>
      <c r="OPD1315" s="1"/>
      <c r="OPE1315" s="1"/>
      <c r="OPF1315" s="1"/>
      <c r="OPG1315" s="1"/>
      <c r="OPH1315" s="1"/>
      <c r="OPI1315" s="1"/>
      <c r="OPJ1315" s="1"/>
      <c r="OPK1315" s="1"/>
      <c r="OPL1315" s="1"/>
      <c r="OPM1315" s="1"/>
      <c r="OPN1315" s="1"/>
      <c r="OPO1315" s="1"/>
      <c r="OPP1315" s="1"/>
      <c r="OPQ1315" s="1"/>
      <c r="OPR1315" s="1"/>
      <c r="OPS1315" s="1"/>
      <c r="OPT1315" s="1"/>
      <c r="OPU1315" s="1"/>
      <c r="OPV1315" s="1"/>
      <c r="OPW1315" s="1"/>
      <c r="OPX1315" s="1"/>
      <c r="OPY1315" s="1"/>
      <c r="OPZ1315" s="1"/>
      <c r="OQA1315" s="1"/>
      <c r="OQB1315" s="1"/>
      <c r="OQC1315" s="1"/>
      <c r="OQD1315" s="1"/>
      <c r="OQE1315" s="1"/>
      <c r="OQF1315" s="1"/>
      <c r="OQG1315" s="1"/>
      <c r="OQH1315" s="1"/>
      <c r="OQI1315" s="1"/>
      <c r="OQJ1315" s="1"/>
      <c r="OQK1315" s="1"/>
      <c r="OQL1315" s="1"/>
      <c r="OQM1315" s="1"/>
      <c r="OQN1315" s="1"/>
      <c r="OQO1315" s="1"/>
      <c r="OQP1315" s="1"/>
      <c r="OQQ1315" s="1"/>
      <c r="OQR1315" s="1"/>
      <c r="OQS1315" s="1"/>
      <c r="OQT1315" s="1"/>
      <c r="OQU1315" s="1"/>
      <c r="OQV1315" s="1"/>
      <c r="OQW1315" s="1"/>
      <c r="OQX1315" s="1"/>
      <c r="OQY1315" s="1"/>
      <c r="OQZ1315" s="1"/>
      <c r="ORA1315" s="1"/>
      <c r="ORB1315" s="1"/>
      <c r="ORC1315" s="1"/>
      <c r="ORD1315" s="1"/>
      <c r="ORE1315" s="1"/>
      <c r="ORF1315" s="1"/>
      <c r="ORG1315" s="1"/>
      <c r="ORH1315" s="1"/>
      <c r="ORI1315" s="1"/>
      <c r="ORJ1315" s="1"/>
      <c r="ORK1315" s="1"/>
      <c r="ORL1315" s="1"/>
      <c r="ORM1315" s="1"/>
      <c r="ORN1315" s="1"/>
      <c r="ORO1315" s="1"/>
      <c r="ORP1315" s="1"/>
      <c r="ORQ1315" s="1"/>
      <c r="ORR1315" s="1"/>
      <c r="ORS1315" s="1"/>
      <c r="ORT1315" s="1"/>
      <c r="ORU1315" s="1"/>
      <c r="ORV1315" s="1"/>
      <c r="ORW1315" s="1"/>
      <c r="ORX1315" s="1"/>
      <c r="ORY1315" s="1"/>
      <c r="ORZ1315" s="1"/>
      <c r="OSA1315" s="1"/>
      <c r="OSB1315" s="1"/>
      <c r="OSC1315" s="1"/>
      <c r="OSD1315" s="1"/>
      <c r="OSE1315" s="1"/>
      <c r="OSF1315" s="1"/>
      <c r="OSG1315" s="1"/>
      <c r="OSH1315" s="1"/>
      <c r="OSI1315" s="1"/>
      <c r="OSJ1315" s="1"/>
      <c r="OSK1315" s="1"/>
      <c r="OSL1315" s="1"/>
      <c r="OSM1315" s="1"/>
      <c r="OSN1315" s="1"/>
      <c r="OSO1315" s="1"/>
      <c r="OSP1315" s="1"/>
      <c r="OSQ1315" s="1"/>
      <c r="OSR1315" s="1"/>
      <c r="OSS1315" s="1"/>
      <c r="OST1315" s="1"/>
      <c r="OSU1315" s="1"/>
      <c r="OSV1315" s="1"/>
      <c r="OSW1315" s="1"/>
      <c r="OSX1315" s="1"/>
      <c r="OSY1315" s="1"/>
      <c r="OSZ1315" s="1"/>
      <c r="OTA1315" s="1"/>
      <c r="OTB1315" s="1"/>
      <c r="OTC1315" s="1"/>
      <c r="OTD1315" s="1"/>
      <c r="OTE1315" s="1"/>
      <c r="OTF1315" s="1"/>
      <c r="OTG1315" s="1"/>
      <c r="OTH1315" s="1"/>
      <c r="OTI1315" s="1"/>
      <c r="OTJ1315" s="1"/>
      <c r="OTK1315" s="1"/>
      <c r="OTL1315" s="1"/>
      <c r="OTM1315" s="1"/>
      <c r="OTN1315" s="1"/>
      <c r="OTO1315" s="1"/>
      <c r="OTP1315" s="1"/>
      <c r="OTQ1315" s="1"/>
      <c r="OTR1315" s="1"/>
      <c r="OTS1315" s="1"/>
      <c r="OTT1315" s="1"/>
      <c r="OTU1315" s="1"/>
      <c r="OTV1315" s="1"/>
      <c r="OTW1315" s="1"/>
      <c r="OTX1315" s="1"/>
      <c r="OTY1315" s="1"/>
      <c r="OTZ1315" s="1"/>
      <c r="OUA1315" s="1"/>
      <c r="OUB1315" s="1"/>
      <c r="OUC1315" s="1"/>
      <c r="OUD1315" s="1"/>
      <c r="OUE1315" s="1"/>
      <c r="OUF1315" s="1"/>
      <c r="OUG1315" s="1"/>
      <c r="OUH1315" s="1"/>
      <c r="OUI1315" s="1"/>
      <c r="OUJ1315" s="1"/>
      <c r="OUK1315" s="1"/>
      <c r="OUL1315" s="1"/>
      <c r="OUM1315" s="1"/>
      <c r="OUN1315" s="1"/>
      <c r="OUO1315" s="1"/>
      <c r="OUP1315" s="1"/>
      <c r="OUQ1315" s="1"/>
      <c r="OUR1315" s="1"/>
      <c r="OUS1315" s="1"/>
      <c r="OUT1315" s="1"/>
      <c r="OUU1315" s="1"/>
      <c r="OUV1315" s="1"/>
      <c r="OUW1315" s="1"/>
      <c r="OUX1315" s="1"/>
      <c r="OUY1315" s="1"/>
      <c r="OUZ1315" s="1"/>
      <c r="OVA1315" s="1"/>
      <c r="OVB1315" s="1"/>
      <c r="OVC1315" s="1"/>
      <c r="OVD1315" s="1"/>
      <c r="OVE1315" s="1"/>
      <c r="OVF1315" s="1"/>
      <c r="OVG1315" s="1"/>
      <c r="OVH1315" s="1"/>
      <c r="OVI1315" s="1"/>
      <c r="OVJ1315" s="1"/>
      <c r="OVK1315" s="1"/>
      <c r="OVL1315" s="1"/>
      <c r="OVM1315" s="1"/>
      <c r="OVN1315" s="1"/>
      <c r="OVO1315" s="1"/>
      <c r="OVP1315" s="1"/>
      <c r="OVQ1315" s="1"/>
      <c r="OVR1315" s="1"/>
      <c r="OVS1315" s="1"/>
      <c r="OVT1315" s="1"/>
      <c r="OVU1315" s="1"/>
      <c r="OVV1315" s="1"/>
      <c r="OVW1315" s="1"/>
      <c r="OVX1315" s="1"/>
      <c r="OVY1315" s="1"/>
      <c r="OVZ1315" s="1"/>
      <c r="OWA1315" s="1"/>
      <c r="OWB1315" s="1"/>
      <c r="OWC1315" s="1"/>
      <c r="OWD1315" s="1"/>
      <c r="OWE1315" s="1"/>
      <c r="OWF1315" s="1"/>
      <c r="OWG1315" s="1"/>
      <c r="OWH1315" s="1"/>
      <c r="OWI1315" s="1"/>
      <c r="OWJ1315" s="1"/>
      <c r="OWK1315" s="1"/>
      <c r="OWL1315" s="1"/>
      <c r="OWM1315" s="1"/>
      <c r="OWN1315" s="1"/>
      <c r="OWO1315" s="1"/>
      <c r="OWP1315" s="1"/>
      <c r="OWQ1315" s="1"/>
      <c r="OWR1315" s="1"/>
      <c r="OWS1315" s="1"/>
      <c r="OWT1315" s="1"/>
      <c r="OWU1315" s="1"/>
      <c r="OWV1315" s="1"/>
      <c r="OWW1315" s="1"/>
      <c r="OWX1315" s="1"/>
      <c r="OWY1315" s="1"/>
      <c r="OWZ1315" s="1"/>
      <c r="OXA1315" s="1"/>
      <c r="OXB1315" s="1"/>
      <c r="OXC1315" s="1"/>
      <c r="OXD1315" s="1"/>
      <c r="OXE1315" s="1"/>
      <c r="OXF1315" s="1"/>
      <c r="OXG1315" s="1"/>
      <c r="OXH1315" s="1"/>
      <c r="OXI1315" s="1"/>
      <c r="OXJ1315" s="1"/>
      <c r="OXK1315" s="1"/>
      <c r="OXL1315" s="1"/>
      <c r="OXM1315" s="1"/>
      <c r="OXN1315" s="1"/>
      <c r="OXO1315" s="1"/>
      <c r="OXP1315" s="1"/>
      <c r="OXQ1315" s="1"/>
      <c r="OXR1315" s="1"/>
      <c r="OXS1315" s="1"/>
      <c r="OXT1315" s="1"/>
      <c r="OXU1315" s="1"/>
      <c r="OXV1315" s="1"/>
      <c r="OXW1315" s="1"/>
      <c r="OXX1315" s="1"/>
      <c r="OXY1315" s="1"/>
      <c r="OXZ1315" s="1"/>
      <c r="OYA1315" s="1"/>
      <c r="OYB1315" s="1"/>
      <c r="OYC1315" s="1"/>
      <c r="OYD1315" s="1"/>
      <c r="OYE1315" s="1"/>
      <c r="OYF1315" s="1"/>
      <c r="OYG1315" s="1"/>
      <c r="OYH1315" s="1"/>
      <c r="OYI1315" s="1"/>
      <c r="OYJ1315" s="1"/>
      <c r="OYK1315" s="1"/>
      <c r="OYL1315" s="1"/>
      <c r="OYM1315" s="1"/>
      <c r="OYN1315" s="1"/>
      <c r="OYO1315" s="1"/>
      <c r="OYP1315" s="1"/>
      <c r="OYQ1315" s="1"/>
      <c r="OYR1315" s="1"/>
      <c r="OYS1315" s="1"/>
      <c r="OYT1315" s="1"/>
      <c r="OYU1315" s="1"/>
      <c r="OYV1315" s="1"/>
      <c r="OYW1315" s="1"/>
      <c r="OYX1315" s="1"/>
      <c r="OYY1315" s="1"/>
      <c r="OYZ1315" s="1"/>
      <c r="OZA1315" s="1"/>
      <c r="OZB1315" s="1"/>
      <c r="OZC1315" s="1"/>
      <c r="OZD1315" s="1"/>
      <c r="OZE1315" s="1"/>
      <c r="OZF1315" s="1"/>
      <c r="OZG1315" s="1"/>
      <c r="OZH1315" s="1"/>
      <c r="OZI1315" s="1"/>
      <c r="OZJ1315" s="1"/>
      <c r="OZK1315" s="1"/>
      <c r="OZL1315" s="1"/>
      <c r="OZM1315" s="1"/>
      <c r="OZN1315" s="1"/>
      <c r="OZO1315" s="1"/>
      <c r="OZP1315" s="1"/>
      <c r="OZQ1315" s="1"/>
      <c r="OZR1315" s="1"/>
      <c r="OZS1315" s="1"/>
      <c r="OZT1315" s="1"/>
      <c r="OZU1315" s="1"/>
      <c r="OZV1315" s="1"/>
      <c r="OZW1315" s="1"/>
      <c r="OZX1315" s="1"/>
      <c r="OZY1315" s="1"/>
      <c r="OZZ1315" s="1"/>
      <c r="PAA1315" s="1"/>
      <c r="PAB1315" s="1"/>
      <c r="PAC1315" s="1"/>
      <c r="PAD1315" s="1"/>
      <c r="PAE1315" s="1"/>
      <c r="PAF1315" s="1"/>
      <c r="PAG1315" s="1"/>
      <c r="PAH1315" s="1"/>
      <c r="PAI1315" s="1"/>
      <c r="PAJ1315" s="1"/>
      <c r="PAK1315" s="1"/>
      <c r="PAL1315" s="1"/>
      <c r="PAM1315" s="1"/>
      <c r="PAN1315" s="1"/>
      <c r="PAO1315" s="1"/>
      <c r="PAP1315" s="1"/>
      <c r="PAQ1315" s="1"/>
      <c r="PAR1315" s="1"/>
      <c r="PAS1315" s="1"/>
      <c r="PAT1315" s="1"/>
      <c r="PAU1315" s="1"/>
      <c r="PAV1315" s="1"/>
      <c r="PAW1315" s="1"/>
      <c r="PAX1315" s="1"/>
      <c r="PAY1315" s="1"/>
      <c r="PAZ1315" s="1"/>
      <c r="PBA1315" s="1"/>
      <c r="PBB1315" s="1"/>
      <c r="PBC1315" s="1"/>
      <c r="PBD1315" s="1"/>
      <c r="PBE1315" s="1"/>
      <c r="PBF1315" s="1"/>
      <c r="PBG1315" s="1"/>
      <c r="PBH1315" s="1"/>
      <c r="PBI1315" s="1"/>
      <c r="PBJ1315" s="1"/>
      <c r="PBK1315" s="1"/>
      <c r="PBL1315" s="1"/>
      <c r="PBM1315" s="1"/>
      <c r="PBN1315" s="1"/>
      <c r="PBO1315" s="1"/>
      <c r="PBP1315" s="1"/>
      <c r="PBQ1315" s="1"/>
      <c r="PBR1315" s="1"/>
      <c r="PBS1315" s="1"/>
      <c r="PBT1315" s="1"/>
      <c r="PBU1315" s="1"/>
      <c r="PBV1315" s="1"/>
      <c r="PBW1315" s="1"/>
      <c r="PBX1315" s="1"/>
      <c r="PBY1315" s="1"/>
      <c r="PBZ1315" s="1"/>
      <c r="PCA1315" s="1"/>
      <c r="PCB1315" s="1"/>
      <c r="PCC1315" s="1"/>
      <c r="PCD1315" s="1"/>
      <c r="PCE1315" s="1"/>
      <c r="PCF1315" s="1"/>
      <c r="PCG1315" s="1"/>
      <c r="PCH1315" s="1"/>
      <c r="PCI1315" s="1"/>
      <c r="PCJ1315" s="1"/>
      <c r="PCK1315" s="1"/>
      <c r="PCL1315" s="1"/>
      <c r="PCM1315" s="1"/>
      <c r="PCN1315" s="1"/>
      <c r="PCO1315" s="1"/>
      <c r="PCP1315" s="1"/>
      <c r="PCQ1315" s="1"/>
      <c r="PCR1315" s="1"/>
      <c r="PCS1315" s="1"/>
      <c r="PCT1315" s="1"/>
      <c r="PCU1315" s="1"/>
      <c r="PCV1315" s="1"/>
      <c r="PCW1315" s="1"/>
      <c r="PCX1315" s="1"/>
      <c r="PCY1315" s="1"/>
      <c r="PCZ1315" s="1"/>
      <c r="PDA1315" s="1"/>
      <c r="PDB1315" s="1"/>
      <c r="PDC1315" s="1"/>
      <c r="PDD1315" s="1"/>
      <c r="PDE1315" s="1"/>
      <c r="PDF1315" s="1"/>
      <c r="PDG1315" s="1"/>
      <c r="PDH1315" s="1"/>
      <c r="PDI1315" s="1"/>
      <c r="PDJ1315" s="1"/>
      <c r="PDK1315" s="1"/>
      <c r="PDL1315" s="1"/>
      <c r="PDM1315" s="1"/>
      <c r="PDN1315" s="1"/>
      <c r="PDO1315" s="1"/>
      <c r="PDP1315" s="1"/>
      <c r="PDQ1315" s="1"/>
      <c r="PDR1315" s="1"/>
      <c r="PDS1315" s="1"/>
      <c r="PDT1315" s="1"/>
      <c r="PDU1315" s="1"/>
      <c r="PDV1315" s="1"/>
      <c r="PDW1315" s="1"/>
      <c r="PDX1315" s="1"/>
      <c r="PDY1315" s="1"/>
      <c r="PDZ1315" s="1"/>
      <c r="PEA1315" s="1"/>
      <c r="PEB1315" s="1"/>
      <c r="PEC1315" s="1"/>
      <c r="PED1315" s="1"/>
      <c r="PEE1315" s="1"/>
      <c r="PEF1315" s="1"/>
      <c r="PEG1315" s="1"/>
      <c r="PEH1315" s="1"/>
      <c r="PEI1315" s="1"/>
      <c r="PEJ1315" s="1"/>
      <c r="PEK1315" s="1"/>
      <c r="PEL1315" s="1"/>
      <c r="PEM1315" s="1"/>
      <c r="PEN1315" s="1"/>
      <c r="PEO1315" s="1"/>
      <c r="PEP1315" s="1"/>
      <c r="PEQ1315" s="1"/>
      <c r="PER1315" s="1"/>
      <c r="PES1315" s="1"/>
      <c r="PET1315" s="1"/>
      <c r="PEU1315" s="1"/>
      <c r="PEV1315" s="1"/>
      <c r="PEW1315" s="1"/>
      <c r="PEX1315" s="1"/>
      <c r="PEY1315" s="1"/>
      <c r="PEZ1315" s="1"/>
      <c r="PFA1315" s="1"/>
      <c r="PFB1315" s="1"/>
      <c r="PFC1315" s="1"/>
      <c r="PFD1315" s="1"/>
      <c r="PFE1315" s="1"/>
      <c r="PFF1315" s="1"/>
      <c r="PFG1315" s="1"/>
      <c r="PFH1315" s="1"/>
      <c r="PFI1315" s="1"/>
      <c r="PFJ1315" s="1"/>
      <c r="PFK1315" s="1"/>
      <c r="PFL1315" s="1"/>
      <c r="PFM1315" s="1"/>
      <c r="PFN1315" s="1"/>
      <c r="PFO1315" s="1"/>
      <c r="PFP1315" s="1"/>
      <c r="PFQ1315" s="1"/>
      <c r="PFR1315" s="1"/>
      <c r="PFS1315" s="1"/>
      <c r="PFT1315" s="1"/>
      <c r="PFU1315" s="1"/>
      <c r="PFV1315" s="1"/>
      <c r="PFW1315" s="1"/>
      <c r="PFX1315" s="1"/>
      <c r="PFY1315" s="1"/>
      <c r="PFZ1315" s="1"/>
      <c r="PGA1315" s="1"/>
      <c r="PGB1315" s="1"/>
      <c r="PGC1315" s="1"/>
      <c r="PGD1315" s="1"/>
      <c r="PGE1315" s="1"/>
      <c r="PGF1315" s="1"/>
      <c r="PGG1315" s="1"/>
      <c r="PGH1315" s="1"/>
      <c r="PGI1315" s="1"/>
      <c r="PGJ1315" s="1"/>
      <c r="PGK1315" s="1"/>
      <c r="PGL1315" s="1"/>
      <c r="PGM1315" s="1"/>
      <c r="PGN1315" s="1"/>
      <c r="PGO1315" s="1"/>
      <c r="PGP1315" s="1"/>
      <c r="PGQ1315" s="1"/>
      <c r="PGR1315" s="1"/>
      <c r="PGS1315" s="1"/>
      <c r="PGT1315" s="1"/>
      <c r="PGU1315" s="1"/>
      <c r="PGV1315" s="1"/>
      <c r="PGW1315" s="1"/>
      <c r="PGX1315" s="1"/>
      <c r="PGY1315" s="1"/>
      <c r="PGZ1315" s="1"/>
      <c r="PHA1315" s="1"/>
      <c r="PHB1315" s="1"/>
      <c r="PHC1315" s="1"/>
      <c r="PHD1315" s="1"/>
      <c r="PHE1315" s="1"/>
      <c r="PHF1315" s="1"/>
      <c r="PHG1315" s="1"/>
      <c r="PHH1315" s="1"/>
      <c r="PHI1315" s="1"/>
      <c r="PHJ1315" s="1"/>
      <c r="PHK1315" s="1"/>
      <c r="PHL1315" s="1"/>
      <c r="PHM1315" s="1"/>
      <c r="PHN1315" s="1"/>
      <c r="PHO1315" s="1"/>
      <c r="PHP1315" s="1"/>
      <c r="PHQ1315" s="1"/>
      <c r="PHR1315" s="1"/>
      <c r="PHS1315" s="1"/>
      <c r="PHT1315" s="1"/>
      <c r="PHU1315" s="1"/>
      <c r="PHV1315" s="1"/>
      <c r="PHW1315" s="1"/>
      <c r="PHX1315" s="1"/>
      <c r="PHY1315" s="1"/>
      <c r="PHZ1315" s="1"/>
      <c r="PIA1315" s="1"/>
      <c r="PIB1315" s="1"/>
      <c r="PIC1315" s="1"/>
      <c r="PID1315" s="1"/>
      <c r="PIE1315" s="1"/>
      <c r="PIF1315" s="1"/>
      <c r="PIG1315" s="1"/>
      <c r="PIH1315" s="1"/>
      <c r="PII1315" s="1"/>
      <c r="PIJ1315" s="1"/>
      <c r="PIK1315" s="1"/>
      <c r="PIL1315" s="1"/>
      <c r="PIM1315" s="1"/>
      <c r="PIN1315" s="1"/>
      <c r="PIO1315" s="1"/>
      <c r="PIP1315" s="1"/>
      <c r="PIQ1315" s="1"/>
      <c r="PIR1315" s="1"/>
      <c r="PIS1315" s="1"/>
      <c r="PIT1315" s="1"/>
      <c r="PIU1315" s="1"/>
      <c r="PIV1315" s="1"/>
      <c r="PIW1315" s="1"/>
      <c r="PIX1315" s="1"/>
      <c r="PIY1315" s="1"/>
      <c r="PIZ1315" s="1"/>
      <c r="PJA1315" s="1"/>
      <c r="PJB1315" s="1"/>
      <c r="PJC1315" s="1"/>
      <c r="PJD1315" s="1"/>
      <c r="PJE1315" s="1"/>
      <c r="PJF1315" s="1"/>
      <c r="PJG1315" s="1"/>
      <c r="PJH1315" s="1"/>
      <c r="PJI1315" s="1"/>
      <c r="PJJ1315" s="1"/>
      <c r="PJK1315" s="1"/>
      <c r="PJL1315" s="1"/>
      <c r="PJM1315" s="1"/>
      <c r="PJN1315" s="1"/>
      <c r="PJO1315" s="1"/>
      <c r="PJP1315" s="1"/>
      <c r="PJQ1315" s="1"/>
      <c r="PJR1315" s="1"/>
      <c r="PJS1315" s="1"/>
      <c r="PJT1315" s="1"/>
      <c r="PJU1315" s="1"/>
      <c r="PJV1315" s="1"/>
      <c r="PJW1315" s="1"/>
      <c r="PJX1315" s="1"/>
      <c r="PJY1315" s="1"/>
      <c r="PJZ1315" s="1"/>
      <c r="PKA1315" s="1"/>
      <c r="PKB1315" s="1"/>
      <c r="PKC1315" s="1"/>
      <c r="PKD1315" s="1"/>
      <c r="PKE1315" s="1"/>
      <c r="PKF1315" s="1"/>
      <c r="PKG1315" s="1"/>
      <c r="PKH1315" s="1"/>
      <c r="PKI1315" s="1"/>
      <c r="PKJ1315" s="1"/>
      <c r="PKK1315" s="1"/>
      <c r="PKL1315" s="1"/>
      <c r="PKM1315" s="1"/>
      <c r="PKN1315" s="1"/>
      <c r="PKO1315" s="1"/>
      <c r="PKP1315" s="1"/>
      <c r="PKQ1315" s="1"/>
      <c r="PKR1315" s="1"/>
      <c r="PKS1315" s="1"/>
      <c r="PKT1315" s="1"/>
      <c r="PKU1315" s="1"/>
      <c r="PKV1315" s="1"/>
      <c r="PKW1315" s="1"/>
      <c r="PKX1315" s="1"/>
      <c r="PKY1315" s="1"/>
      <c r="PKZ1315" s="1"/>
      <c r="PLA1315" s="1"/>
      <c r="PLB1315" s="1"/>
      <c r="PLC1315" s="1"/>
      <c r="PLD1315" s="1"/>
      <c r="PLE1315" s="1"/>
      <c r="PLF1315" s="1"/>
      <c r="PLG1315" s="1"/>
      <c r="PLH1315" s="1"/>
      <c r="PLI1315" s="1"/>
      <c r="PLJ1315" s="1"/>
      <c r="PLK1315" s="1"/>
      <c r="PLL1315" s="1"/>
      <c r="PLM1315" s="1"/>
      <c r="PLN1315" s="1"/>
      <c r="PLO1315" s="1"/>
      <c r="PLP1315" s="1"/>
      <c r="PLQ1315" s="1"/>
      <c r="PLR1315" s="1"/>
      <c r="PLS1315" s="1"/>
      <c r="PLT1315" s="1"/>
      <c r="PLU1315" s="1"/>
      <c r="PLV1315" s="1"/>
      <c r="PLW1315" s="1"/>
      <c r="PLX1315" s="1"/>
      <c r="PLY1315" s="1"/>
      <c r="PLZ1315" s="1"/>
      <c r="PMA1315" s="1"/>
      <c r="PMB1315" s="1"/>
      <c r="PMC1315" s="1"/>
      <c r="PMD1315" s="1"/>
      <c r="PME1315" s="1"/>
      <c r="PMF1315" s="1"/>
      <c r="PMG1315" s="1"/>
      <c r="PMH1315" s="1"/>
      <c r="PMI1315" s="1"/>
      <c r="PMJ1315" s="1"/>
      <c r="PMK1315" s="1"/>
      <c r="PML1315" s="1"/>
      <c r="PMM1315" s="1"/>
      <c r="PMN1315" s="1"/>
      <c r="PMO1315" s="1"/>
      <c r="PMP1315" s="1"/>
      <c r="PMQ1315" s="1"/>
      <c r="PMR1315" s="1"/>
      <c r="PMS1315" s="1"/>
      <c r="PMT1315" s="1"/>
      <c r="PMU1315" s="1"/>
      <c r="PMV1315" s="1"/>
      <c r="PMW1315" s="1"/>
      <c r="PMX1315" s="1"/>
      <c r="PMY1315" s="1"/>
      <c r="PMZ1315" s="1"/>
      <c r="PNA1315" s="1"/>
      <c r="PNB1315" s="1"/>
      <c r="PNC1315" s="1"/>
      <c r="PND1315" s="1"/>
      <c r="PNE1315" s="1"/>
      <c r="PNF1315" s="1"/>
      <c r="PNG1315" s="1"/>
      <c r="PNH1315" s="1"/>
      <c r="PNI1315" s="1"/>
      <c r="PNJ1315" s="1"/>
      <c r="PNK1315" s="1"/>
      <c r="PNL1315" s="1"/>
      <c r="PNM1315" s="1"/>
      <c r="PNN1315" s="1"/>
      <c r="PNO1315" s="1"/>
      <c r="PNP1315" s="1"/>
      <c r="PNQ1315" s="1"/>
      <c r="PNR1315" s="1"/>
      <c r="PNS1315" s="1"/>
      <c r="PNT1315" s="1"/>
      <c r="PNU1315" s="1"/>
      <c r="PNV1315" s="1"/>
      <c r="PNW1315" s="1"/>
      <c r="PNX1315" s="1"/>
      <c r="PNY1315" s="1"/>
      <c r="PNZ1315" s="1"/>
      <c r="POA1315" s="1"/>
      <c r="POB1315" s="1"/>
      <c r="POC1315" s="1"/>
      <c r="POD1315" s="1"/>
      <c r="POE1315" s="1"/>
      <c r="POF1315" s="1"/>
      <c r="POG1315" s="1"/>
      <c r="POH1315" s="1"/>
      <c r="POI1315" s="1"/>
      <c r="POJ1315" s="1"/>
      <c r="POK1315" s="1"/>
      <c r="POL1315" s="1"/>
      <c r="POM1315" s="1"/>
      <c r="PON1315" s="1"/>
      <c r="POO1315" s="1"/>
      <c r="POP1315" s="1"/>
      <c r="POQ1315" s="1"/>
      <c r="POR1315" s="1"/>
      <c r="POS1315" s="1"/>
      <c r="POT1315" s="1"/>
      <c r="POU1315" s="1"/>
      <c r="POV1315" s="1"/>
      <c r="POW1315" s="1"/>
      <c r="POX1315" s="1"/>
      <c r="POY1315" s="1"/>
      <c r="POZ1315" s="1"/>
      <c r="PPA1315" s="1"/>
      <c r="PPB1315" s="1"/>
      <c r="PPC1315" s="1"/>
      <c r="PPD1315" s="1"/>
      <c r="PPE1315" s="1"/>
      <c r="PPF1315" s="1"/>
      <c r="PPG1315" s="1"/>
      <c r="PPH1315" s="1"/>
      <c r="PPI1315" s="1"/>
      <c r="PPJ1315" s="1"/>
      <c r="PPK1315" s="1"/>
      <c r="PPL1315" s="1"/>
      <c r="PPM1315" s="1"/>
      <c r="PPN1315" s="1"/>
      <c r="PPO1315" s="1"/>
      <c r="PPP1315" s="1"/>
      <c r="PPQ1315" s="1"/>
      <c r="PPR1315" s="1"/>
      <c r="PPS1315" s="1"/>
      <c r="PPT1315" s="1"/>
      <c r="PPU1315" s="1"/>
      <c r="PPV1315" s="1"/>
      <c r="PPW1315" s="1"/>
      <c r="PPX1315" s="1"/>
      <c r="PPY1315" s="1"/>
      <c r="PPZ1315" s="1"/>
      <c r="PQA1315" s="1"/>
      <c r="PQB1315" s="1"/>
      <c r="PQC1315" s="1"/>
      <c r="PQD1315" s="1"/>
      <c r="PQE1315" s="1"/>
      <c r="PQF1315" s="1"/>
      <c r="PQG1315" s="1"/>
      <c r="PQH1315" s="1"/>
      <c r="PQI1315" s="1"/>
      <c r="PQJ1315" s="1"/>
      <c r="PQK1315" s="1"/>
      <c r="PQL1315" s="1"/>
      <c r="PQM1315" s="1"/>
      <c r="PQN1315" s="1"/>
      <c r="PQO1315" s="1"/>
      <c r="PQP1315" s="1"/>
      <c r="PQQ1315" s="1"/>
      <c r="PQR1315" s="1"/>
      <c r="PQS1315" s="1"/>
      <c r="PQT1315" s="1"/>
      <c r="PQU1315" s="1"/>
      <c r="PQV1315" s="1"/>
      <c r="PQW1315" s="1"/>
      <c r="PQX1315" s="1"/>
      <c r="PQY1315" s="1"/>
      <c r="PQZ1315" s="1"/>
      <c r="PRA1315" s="1"/>
      <c r="PRB1315" s="1"/>
      <c r="PRC1315" s="1"/>
      <c r="PRD1315" s="1"/>
      <c r="PRE1315" s="1"/>
      <c r="PRF1315" s="1"/>
      <c r="PRG1315" s="1"/>
      <c r="PRH1315" s="1"/>
      <c r="PRI1315" s="1"/>
      <c r="PRJ1315" s="1"/>
      <c r="PRK1315" s="1"/>
      <c r="PRL1315" s="1"/>
      <c r="PRM1315" s="1"/>
      <c r="PRN1315" s="1"/>
      <c r="PRO1315" s="1"/>
      <c r="PRP1315" s="1"/>
      <c r="PRQ1315" s="1"/>
      <c r="PRR1315" s="1"/>
      <c r="PRS1315" s="1"/>
      <c r="PRT1315" s="1"/>
      <c r="PRU1315" s="1"/>
      <c r="PRV1315" s="1"/>
      <c r="PRW1315" s="1"/>
      <c r="PRX1315" s="1"/>
      <c r="PRY1315" s="1"/>
      <c r="PRZ1315" s="1"/>
      <c r="PSA1315" s="1"/>
      <c r="PSB1315" s="1"/>
      <c r="PSC1315" s="1"/>
      <c r="PSD1315" s="1"/>
      <c r="PSE1315" s="1"/>
      <c r="PSF1315" s="1"/>
      <c r="PSG1315" s="1"/>
      <c r="PSH1315" s="1"/>
      <c r="PSI1315" s="1"/>
      <c r="PSJ1315" s="1"/>
      <c r="PSK1315" s="1"/>
      <c r="PSL1315" s="1"/>
      <c r="PSM1315" s="1"/>
      <c r="PSN1315" s="1"/>
      <c r="PSO1315" s="1"/>
      <c r="PSP1315" s="1"/>
      <c r="PSQ1315" s="1"/>
      <c r="PSR1315" s="1"/>
      <c r="PSS1315" s="1"/>
      <c r="PST1315" s="1"/>
      <c r="PSU1315" s="1"/>
      <c r="PSV1315" s="1"/>
      <c r="PSW1315" s="1"/>
      <c r="PSX1315" s="1"/>
      <c r="PSY1315" s="1"/>
      <c r="PSZ1315" s="1"/>
      <c r="PTA1315" s="1"/>
      <c r="PTB1315" s="1"/>
      <c r="PTC1315" s="1"/>
      <c r="PTD1315" s="1"/>
      <c r="PTE1315" s="1"/>
      <c r="PTF1315" s="1"/>
      <c r="PTG1315" s="1"/>
      <c r="PTH1315" s="1"/>
      <c r="PTI1315" s="1"/>
      <c r="PTJ1315" s="1"/>
      <c r="PTK1315" s="1"/>
      <c r="PTL1315" s="1"/>
      <c r="PTM1315" s="1"/>
      <c r="PTN1315" s="1"/>
      <c r="PTO1315" s="1"/>
      <c r="PTP1315" s="1"/>
      <c r="PTQ1315" s="1"/>
      <c r="PTR1315" s="1"/>
      <c r="PTS1315" s="1"/>
      <c r="PTT1315" s="1"/>
      <c r="PTU1315" s="1"/>
      <c r="PTV1315" s="1"/>
      <c r="PTW1315" s="1"/>
      <c r="PTX1315" s="1"/>
      <c r="PTY1315" s="1"/>
      <c r="PTZ1315" s="1"/>
      <c r="PUA1315" s="1"/>
      <c r="PUB1315" s="1"/>
      <c r="PUC1315" s="1"/>
      <c r="PUD1315" s="1"/>
      <c r="PUE1315" s="1"/>
      <c r="PUF1315" s="1"/>
      <c r="PUG1315" s="1"/>
      <c r="PUH1315" s="1"/>
      <c r="PUI1315" s="1"/>
      <c r="PUJ1315" s="1"/>
      <c r="PUK1315" s="1"/>
      <c r="PUL1315" s="1"/>
      <c r="PUM1315" s="1"/>
      <c r="PUN1315" s="1"/>
      <c r="PUO1315" s="1"/>
      <c r="PUP1315" s="1"/>
      <c r="PUQ1315" s="1"/>
      <c r="PUR1315" s="1"/>
      <c r="PUS1315" s="1"/>
      <c r="PUT1315" s="1"/>
      <c r="PUU1315" s="1"/>
      <c r="PUV1315" s="1"/>
      <c r="PUW1315" s="1"/>
      <c r="PUX1315" s="1"/>
      <c r="PUY1315" s="1"/>
      <c r="PUZ1315" s="1"/>
      <c r="PVA1315" s="1"/>
      <c r="PVB1315" s="1"/>
      <c r="PVC1315" s="1"/>
      <c r="PVD1315" s="1"/>
      <c r="PVE1315" s="1"/>
      <c r="PVF1315" s="1"/>
      <c r="PVG1315" s="1"/>
      <c r="PVH1315" s="1"/>
      <c r="PVI1315" s="1"/>
      <c r="PVJ1315" s="1"/>
      <c r="PVK1315" s="1"/>
      <c r="PVL1315" s="1"/>
      <c r="PVM1315" s="1"/>
      <c r="PVN1315" s="1"/>
      <c r="PVO1315" s="1"/>
      <c r="PVP1315" s="1"/>
      <c r="PVQ1315" s="1"/>
      <c r="PVR1315" s="1"/>
      <c r="PVS1315" s="1"/>
      <c r="PVT1315" s="1"/>
      <c r="PVU1315" s="1"/>
      <c r="PVV1315" s="1"/>
      <c r="PVW1315" s="1"/>
      <c r="PVX1315" s="1"/>
      <c r="PVY1315" s="1"/>
      <c r="PVZ1315" s="1"/>
      <c r="PWA1315" s="1"/>
      <c r="PWB1315" s="1"/>
      <c r="PWC1315" s="1"/>
      <c r="PWD1315" s="1"/>
      <c r="PWE1315" s="1"/>
      <c r="PWF1315" s="1"/>
      <c r="PWG1315" s="1"/>
      <c r="PWH1315" s="1"/>
      <c r="PWI1315" s="1"/>
      <c r="PWJ1315" s="1"/>
      <c r="PWK1315" s="1"/>
      <c r="PWL1315" s="1"/>
      <c r="PWM1315" s="1"/>
      <c r="PWN1315" s="1"/>
      <c r="PWO1315" s="1"/>
      <c r="PWP1315" s="1"/>
      <c r="PWQ1315" s="1"/>
      <c r="PWR1315" s="1"/>
      <c r="PWS1315" s="1"/>
      <c r="PWT1315" s="1"/>
      <c r="PWU1315" s="1"/>
      <c r="PWV1315" s="1"/>
      <c r="PWW1315" s="1"/>
      <c r="PWX1315" s="1"/>
      <c r="PWY1315" s="1"/>
      <c r="PWZ1315" s="1"/>
      <c r="PXA1315" s="1"/>
      <c r="PXB1315" s="1"/>
      <c r="PXC1315" s="1"/>
      <c r="PXD1315" s="1"/>
      <c r="PXE1315" s="1"/>
      <c r="PXF1315" s="1"/>
      <c r="PXG1315" s="1"/>
      <c r="PXH1315" s="1"/>
      <c r="PXI1315" s="1"/>
      <c r="PXJ1315" s="1"/>
      <c r="PXK1315" s="1"/>
      <c r="PXL1315" s="1"/>
      <c r="PXM1315" s="1"/>
      <c r="PXN1315" s="1"/>
      <c r="PXO1315" s="1"/>
      <c r="PXP1315" s="1"/>
      <c r="PXQ1315" s="1"/>
      <c r="PXR1315" s="1"/>
      <c r="PXS1315" s="1"/>
      <c r="PXT1315" s="1"/>
      <c r="PXU1315" s="1"/>
      <c r="PXV1315" s="1"/>
      <c r="PXW1315" s="1"/>
      <c r="PXX1315" s="1"/>
      <c r="PXY1315" s="1"/>
      <c r="PXZ1315" s="1"/>
      <c r="PYA1315" s="1"/>
      <c r="PYB1315" s="1"/>
      <c r="PYC1315" s="1"/>
      <c r="PYD1315" s="1"/>
      <c r="PYE1315" s="1"/>
      <c r="PYF1315" s="1"/>
      <c r="PYG1315" s="1"/>
      <c r="PYH1315" s="1"/>
      <c r="PYI1315" s="1"/>
      <c r="PYJ1315" s="1"/>
      <c r="PYK1315" s="1"/>
      <c r="PYL1315" s="1"/>
      <c r="PYM1315" s="1"/>
      <c r="PYN1315" s="1"/>
      <c r="PYO1315" s="1"/>
      <c r="PYP1315" s="1"/>
      <c r="PYQ1315" s="1"/>
      <c r="PYR1315" s="1"/>
      <c r="PYS1315" s="1"/>
      <c r="PYT1315" s="1"/>
      <c r="PYU1315" s="1"/>
      <c r="PYV1315" s="1"/>
      <c r="PYW1315" s="1"/>
      <c r="PYX1315" s="1"/>
      <c r="PYY1315" s="1"/>
      <c r="PYZ1315" s="1"/>
      <c r="PZA1315" s="1"/>
      <c r="PZB1315" s="1"/>
      <c r="PZC1315" s="1"/>
      <c r="PZD1315" s="1"/>
      <c r="PZE1315" s="1"/>
      <c r="PZF1315" s="1"/>
      <c r="PZG1315" s="1"/>
      <c r="PZH1315" s="1"/>
      <c r="PZI1315" s="1"/>
      <c r="PZJ1315" s="1"/>
      <c r="PZK1315" s="1"/>
      <c r="PZL1315" s="1"/>
      <c r="PZM1315" s="1"/>
      <c r="PZN1315" s="1"/>
      <c r="PZO1315" s="1"/>
      <c r="PZP1315" s="1"/>
      <c r="PZQ1315" s="1"/>
      <c r="PZR1315" s="1"/>
      <c r="PZS1315" s="1"/>
      <c r="PZT1315" s="1"/>
      <c r="PZU1315" s="1"/>
      <c r="PZV1315" s="1"/>
      <c r="PZW1315" s="1"/>
      <c r="PZX1315" s="1"/>
      <c r="PZY1315" s="1"/>
      <c r="PZZ1315" s="1"/>
      <c r="QAA1315" s="1"/>
      <c r="QAB1315" s="1"/>
      <c r="QAC1315" s="1"/>
      <c r="QAD1315" s="1"/>
      <c r="QAE1315" s="1"/>
      <c r="QAF1315" s="1"/>
      <c r="QAG1315" s="1"/>
      <c r="QAH1315" s="1"/>
      <c r="QAI1315" s="1"/>
      <c r="QAJ1315" s="1"/>
      <c r="QAK1315" s="1"/>
      <c r="QAL1315" s="1"/>
      <c r="QAM1315" s="1"/>
      <c r="QAN1315" s="1"/>
      <c r="QAO1315" s="1"/>
      <c r="QAP1315" s="1"/>
      <c r="QAQ1315" s="1"/>
      <c r="QAR1315" s="1"/>
      <c r="QAS1315" s="1"/>
      <c r="QAT1315" s="1"/>
      <c r="QAU1315" s="1"/>
      <c r="QAV1315" s="1"/>
      <c r="QAW1315" s="1"/>
      <c r="QAX1315" s="1"/>
      <c r="QAY1315" s="1"/>
      <c r="QAZ1315" s="1"/>
      <c r="QBA1315" s="1"/>
      <c r="QBB1315" s="1"/>
      <c r="QBC1315" s="1"/>
      <c r="QBD1315" s="1"/>
      <c r="QBE1315" s="1"/>
      <c r="QBF1315" s="1"/>
      <c r="QBG1315" s="1"/>
      <c r="QBH1315" s="1"/>
      <c r="QBI1315" s="1"/>
      <c r="QBJ1315" s="1"/>
      <c r="QBK1315" s="1"/>
      <c r="QBL1315" s="1"/>
      <c r="QBM1315" s="1"/>
      <c r="QBN1315" s="1"/>
      <c r="QBO1315" s="1"/>
      <c r="QBP1315" s="1"/>
      <c r="QBQ1315" s="1"/>
      <c r="QBR1315" s="1"/>
      <c r="QBS1315" s="1"/>
      <c r="QBT1315" s="1"/>
      <c r="QBU1315" s="1"/>
      <c r="QBV1315" s="1"/>
      <c r="QBW1315" s="1"/>
      <c r="QBX1315" s="1"/>
      <c r="QBY1315" s="1"/>
      <c r="QBZ1315" s="1"/>
      <c r="QCA1315" s="1"/>
      <c r="QCB1315" s="1"/>
      <c r="QCC1315" s="1"/>
      <c r="QCD1315" s="1"/>
      <c r="QCE1315" s="1"/>
      <c r="QCF1315" s="1"/>
      <c r="QCG1315" s="1"/>
      <c r="QCH1315" s="1"/>
      <c r="QCI1315" s="1"/>
      <c r="QCJ1315" s="1"/>
      <c r="QCK1315" s="1"/>
      <c r="QCL1315" s="1"/>
      <c r="QCM1315" s="1"/>
      <c r="QCN1315" s="1"/>
      <c r="QCO1315" s="1"/>
      <c r="QCP1315" s="1"/>
      <c r="QCQ1315" s="1"/>
      <c r="QCR1315" s="1"/>
      <c r="QCS1315" s="1"/>
      <c r="QCT1315" s="1"/>
      <c r="QCU1315" s="1"/>
      <c r="QCV1315" s="1"/>
      <c r="QCW1315" s="1"/>
      <c r="QCX1315" s="1"/>
      <c r="QCY1315" s="1"/>
      <c r="QCZ1315" s="1"/>
      <c r="QDA1315" s="1"/>
      <c r="QDB1315" s="1"/>
      <c r="QDC1315" s="1"/>
      <c r="QDD1315" s="1"/>
      <c r="QDE1315" s="1"/>
      <c r="QDF1315" s="1"/>
      <c r="QDG1315" s="1"/>
      <c r="QDH1315" s="1"/>
      <c r="QDI1315" s="1"/>
      <c r="QDJ1315" s="1"/>
      <c r="QDK1315" s="1"/>
      <c r="QDL1315" s="1"/>
      <c r="QDM1315" s="1"/>
      <c r="QDN1315" s="1"/>
      <c r="QDO1315" s="1"/>
      <c r="QDP1315" s="1"/>
      <c r="QDQ1315" s="1"/>
      <c r="QDR1315" s="1"/>
      <c r="QDS1315" s="1"/>
      <c r="QDT1315" s="1"/>
      <c r="QDU1315" s="1"/>
      <c r="QDV1315" s="1"/>
      <c r="QDW1315" s="1"/>
      <c r="QDX1315" s="1"/>
      <c r="QDY1315" s="1"/>
      <c r="QDZ1315" s="1"/>
      <c r="QEA1315" s="1"/>
      <c r="QEB1315" s="1"/>
      <c r="QEC1315" s="1"/>
      <c r="QED1315" s="1"/>
      <c r="QEE1315" s="1"/>
      <c r="QEF1315" s="1"/>
      <c r="QEG1315" s="1"/>
      <c r="QEH1315" s="1"/>
      <c r="QEI1315" s="1"/>
      <c r="QEJ1315" s="1"/>
      <c r="QEK1315" s="1"/>
      <c r="QEL1315" s="1"/>
      <c r="QEM1315" s="1"/>
      <c r="QEN1315" s="1"/>
      <c r="QEO1315" s="1"/>
      <c r="QEP1315" s="1"/>
      <c r="QEQ1315" s="1"/>
      <c r="QER1315" s="1"/>
      <c r="QES1315" s="1"/>
      <c r="QET1315" s="1"/>
      <c r="QEU1315" s="1"/>
      <c r="QEV1315" s="1"/>
      <c r="QEW1315" s="1"/>
      <c r="QEX1315" s="1"/>
      <c r="QEY1315" s="1"/>
      <c r="QEZ1315" s="1"/>
      <c r="QFA1315" s="1"/>
      <c r="QFB1315" s="1"/>
      <c r="QFC1315" s="1"/>
      <c r="QFD1315" s="1"/>
      <c r="QFE1315" s="1"/>
      <c r="QFF1315" s="1"/>
      <c r="QFG1315" s="1"/>
      <c r="QFH1315" s="1"/>
      <c r="QFI1315" s="1"/>
      <c r="QFJ1315" s="1"/>
      <c r="QFK1315" s="1"/>
      <c r="QFL1315" s="1"/>
      <c r="QFM1315" s="1"/>
      <c r="QFN1315" s="1"/>
      <c r="QFO1315" s="1"/>
      <c r="QFP1315" s="1"/>
      <c r="QFQ1315" s="1"/>
      <c r="QFR1315" s="1"/>
      <c r="QFS1315" s="1"/>
      <c r="QFT1315" s="1"/>
      <c r="QFU1315" s="1"/>
      <c r="QFV1315" s="1"/>
      <c r="QFW1315" s="1"/>
      <c r="QFX1315" s="1"/>
      <c r="QFY1315" s="1"/>
      <c r="QFZ1315" s="1"/>
      <c r="QGA1315" s="1"/>
      <c r="QGB1315" s="1"/>
      <c r="QGC1315" s="1"/>
      <c r="QGD1315" s="1"/>
      <c r="QGE1315" s="1"/>
      <c r="QGF1315" s="1"/>
      <c r="QGG1315" s="1"/>
      <c r="QGH1315" s="1"/>
      <c r="QGI1315" s="1"/>
      <c r="QGJ1315" s="1"/>
      <c r="QGK1315" s="1"/>
      <c r="QGL1315" s="1"/>
      <c r="QGM1315" s="1"/>
      <c r="QGN1315" s="1"/>
      <c r="QGO1315" s="1"/>
      <c r="QGP1315" s="1"/>
      <c r="QGQ1315" s="1"/>
      <c r="QGR1315" s="1"/>
      <c r="QGS1315" s="1"/>
      <c r="QGT1315" s="1"/>
      <c r="QGU1315" s="1"/>
      <c r="QGV1315" s="1"/>
      <c r="QGW1315" s="1"/>
      <c r="QGX1315" s="1"/>
      <c r="QGY1315" s="1"/>
      <c r="QGZ1315" s="1"/>
      <c r="QHA1315" s="1"/>
      <c r="QHB1315" s="1"/>
      <c r="QHC1315" s="1"/>
      <c r="QHD1315" s="1"/>
      <c r="QHE1315" s="1"/>
      <c r="QHF1315" s="1"/>
      <c r="QHG1315" s="1"/>
      <c r="QHH1315" s="1"/>
      <c r="QHI1315" s="1"/>
      <c r="QHJ1315" s="1"/>
      <c r="QHK1315" s="1"/>
      <c r="QHL1315" s="1"/>
      <c r="QHM1315" s="1"/>
      <c r="QHN1315" s="1"/>
      <c r="QHO1315" s="1"/>
      <c r="QHP1315" s="1"/>
      <c r="QHQ1315" s="1"/>
      <c r="QHR1315" s="1"/>
      <c r="QHS1315" s="1"/>
      <c r="QHT1315" s="1"/>
      <c r="QHU1315" s="1"/>
      <c r="QHV1315" s="1"/>
      <c r="QHW1315" s="1"/>
      <c r="QHX1315" s="1"/>
      <c r="QHY1315" s="1"/>
      <c r="QHZ1315" s="1"/>
      <c r="QIA1315" s="1"/>
      <c r="QIB1315" s="1"/>
      <c r="QIC1315" s="1"/>
      <c r="QID1315" s="1"/>
      <c r="QIE1315" s="1"/>
      <c r="QIF1315" s="1"/>
      <c r="QIG1315" s="1"/>
      <c r="QIH1315" s="1"/>
      <c r="QII1315" s="1"/>
      <c r="QIJ1315" s="1"/>
      <c r="QIK1315" s="1"/>
      <c r="QIL1315" s="1"/>
      <c r="QIM1315" s="1"/>
      <c r="QIN1315" s="1"/>
      <c r="QIO1315" s="1"/>
      <c r="QIP1315" s="1"/>
      <c r="QIQ1315" s="1"/>
      <c r="QIR1315" s="1"/>
      <c r="QIS1315" s="1"/>
      <c r="QIT1315" s="1"/>
      <c r="QIU1315" s="1"/>
      <c r="QIV1315" s="1"/>
      <c r="QIW1315" s="1"/>
      <c r="QIX1315" s="1"/>
      <c r="QIY1315" s="1"/>
      <c r="QIZ1315" s="1"/>
      <c r="QJA1315" s="1"/>
      <c r="QJB1315" s="1"/>
      <c r="QJC1315" s="1"/>
      <c r="QJD1315" s="1"/>
      <c r="QJE1315" s="1"/>
      <c r="QJF1315" s="1"/>
      <c r="QJG1315" s="1"/>
      <c r="QJH1315" s="1"/>
      <c r="QJI1315" s="1"/>
      <c r="QJJ1315" s="1"/>
      <c r="QJK1315" s="1"/>
      <c r="QJL1315" s="1"/>
      <c r="QJM1315" s="1"/>
      <c r="QJN1315" s="1"/>
      <c r="QJO1315" s="1"/>
      <c r="QJP1315" s="1"/>
      <c r="QJQ1315" s="1"/>
      <c r="QJR1315" s="1"/>
      <c r="QJS1315" s="1"/>
      <c r="QJT1315" s="1"/>
      <c r="QJU1315" s="1"/>
      <c r="QJV1315" s="1"/>
      <c r="QJW1315" s="1"/>
      <c r="QJX1315" s="1"/>
      <c r="QJY1315" s="1"/>
      <c r="QJZ1315" s="1"/>
      <c r="QKA1315" s="1"/>
      <c r="QKB1315" s="1"/>
      <c r="QKC1315" s="1"/>
      <c r="QKD1315" s="1"/>
      <c r="QKE1315" s="1"/>
      <c r="QKF1315" s="1"/>
      <c r="QKG1315" s="1"/>
      <c r="QKH1315" s="1"/>
      <c r="QKI1315" s="1"/>
      <c r="QKJ1315" s="1"/>
      <c r="QKK1315" s="1"/>
      <c r="QKL1315" s="1"/>
      <c r="QKM1315" s="1"/>
      <c r="QKN1315" s="1"/>
      <c r="QKO1315" s="1"/>
      <c r="QKP1315" s="1"/>
      <c r="QKQ1315" s="1"/>
      <c r="QKR1315" s="1"/>
      <c r="QKS1315" s="1"/>
      <c r="QKT1315" s="1"/>
      <c r="QKU1315" s="1"/>
      <c r="QKV1315" s="1"/>
      <c r="QKW1315" s="1"/>
      <c r="QKX1315" s="1"/>
      <c r="QKY1315" s="1"/>
      <c r="QKZ1315" s="1"/>
      <c r="QLA1315" s="1"/>
      <c r="QLB1315" s="1"/>
      <c r="QLC1315" s="1"/>
      <c r="QLD1315" s="1"/>
      <c r="QLE1315" s="1"/>
      <c r="QLF1315" s="1"/>
      <c r="QLG1315" s="1"/>
      <c r="QLH1315" s="1"/>
      <c r="QLI1315" s="1"/>
      <c r="QLJ1315" s="1"/>
      <c r="QLK1315" s="1"/>
      <c r="QLL1315" s="1"/>
      <c r="QLM1315" s="1"/>
      <c r="QLN1315" s="1"/>
      <c r="QLO1315" s="1"/>
      <c r="QLP1315" s="1"/>
      <c r="QLQ1315" s="1"/>
      <c r="QLR1315" s="1"/>
      <c r="QLS1315" s="1"/>
      <c r="QLT1315" s="1"/>
      <c r="QLU1315" s="1"/>
      <c r="QLV1315" s="1"/>
      <c r="QLW1315" s="1"/>
      <c r="QLX1315" s="1"/>
      <c r="QLY1315" s="1"/>
      <c r="QLZ1315" s="1"/>
      <c r="QMA1315" s="1"/>
      <c r="QMB1315" s="1"/>
      <c r="QMC1315" s="1"/>
      <c r="QMD1315" s="1"/>
      <c r="QME1315" s="1"/>
      <c r="QMF1315" s="1"/>
      <c r="QMG1315" s="1"/>
      <c r="QMH1315" s="1"/>
      <c r="QMI1315" s="1"/>
      <c r="QMJ1315" s="1"/>
      <c r="QMK1315" s="1"/>
      <c r="QML1315" s="1"/>
      <c r="QMM1315" s="1"/>
      <c r="QMN1315" s="1"/>
      <c r="QMO1315" s="1"/>
      <c r="QMP1315" s="1"/>
      <c r="QMQ1315" s="1"/>
      <c r="QMR1315" s="1"/>
      <c r="QMS1315" s="1"/>
      <c r="QMT1315" s="1"/>
      <c r="QMU1315" s="1"/>
      <c r="QMV1315" s="1"/>
      <c r="QMW1315" s="1"/>
      <c r="QMX1315" s="1"/>
      <c r="QMY1315" s="1"/>
      <c r="QMZ1315" s="1"/>
      <c r="QNA1315" s="1"/>
      <c r="QNB1315" s="1"/>
      <c r="QNC1315" s="1"/>
      <c r="QND1315" s="1"/>
      <c r="QNE1315" s="1"/>
      <c r="QNF1315" s="1"/>
      <c r="QNG1315" s="1"/>
      <c r="QNH1315" s="1"/>
      <c r="QNI1315" s="1"/>
      <c r="QNJ1315" s="1"/>
      <c r="QNK1315" s="1"/>
      <c r="QNL1315" s="1"/>
      <c r="QNM1315" s="1"/>
      <c r="QNN1315" s="1"/>
      <c r="QNO1315" s="1"/>
      <c r="QNP1315" s="1"/>
      <c r="QNQ1315" s="1"/>
      <c r="QNR1315" s="1"/>
      <c r="QNS1315" s="1"/>
      <c r="QNT1315" s="1"/>
      <c r="QNU1315" s="1"/>
      <c r="QNV1315" s="1"/>
      <c r="QNW1315" s="1"/>
      <c r="QNX1315" s="1"/>
      <c r="QNY1315" s="1"/>
      <c r="QNZ1315" s="1"/>
      <c r="QOA1315" s="1"/>
      <c r="QOB1315" s="1"/>
      <c r="QOC1315" s="1"/>
      <c r="QOD1315" s="1"/>
      <c r="QOE1315" s="1"/>
      <c r="QOF1315" s="1"/>
      <c r="QOG1315" s="1"/>
      <c r="QOH1315" s="1"/>
      <c r="QOI1315" s="1"/>
      <c r="QOJ1315" s="1"/>
      <c r="QOK1315" s="1"/>
      <c r="QOL1315" s="1"/>
      <c r="QOM1315" s="1"/>
      <c r="QON1315" s="1"/>
      <c r="QOO1315" s="1"/>
      <c r="QOP1315" s="1"/>
      <c r="QOQ1315" s="1"/>
      <c r="QOR1315" s="1"/>
      <c r="QOS1315" s="1"/>
      <c r="QOT1315" s="1"/>
      <c r="QOU1315" s="1"/>
      <c r="QOV1315" s="1"/>
      <c r="QOW1315" s="1"/>
      <c r="QOX1315" s="1"/>
      <c r="QOY1315" s="1"/>
      <c r="QOZ1315" s="1"/>
      <c r="QPA1315" s="1"/>
      <c r="QPB1315" s="1"/>
      <c r="QPC1315" s="1"/>
      <c r="QPD1315" s="1"/>
      <c r="QPE1315" s="1"/>
      <c r="QPF1315" s="1"/>
      <c r="QPG1315" s="1"/>
      <c r="QPH1315" s="1"/>
      <c r="QPI1315" s="1"/>
      <c r="QPJ1315" s="1"/>
      <c r="QPK1315" s="1"/>
      <c r="QPL1315" s="1"/>
      <c r="QPM1315" s="1"/>
      <c r="QPN1315" s="1"/>
      <c r="QPO1315" s="1"/>
      <c r="QPP1315" s="1"/>
      <c r="QPQ1315" s="1"/>
      <c r="QPR1315" s="1"/>
      <c r="QPS1315" s="1"/>
      <c r="QPT1315" s="1"/>
      <c r="QPU1315" s="1"/>
      <c r="QPV1315" s="1"/>
      <c r="QPW1315" s="1"/>
      <c r="QPX1315" s="1"/>
      <c r="QPY1315" s="1"/>
      <c r="QPZ1315" s="1"/>
      <c r="QQA1315" s="1"/>
      <c r="QQB1315" s="1"/>
      <c r="QQC1315" s="1"/>
      <c r="QQD1315" s="1"/>
      <c r="QQE1315" s="1"/>
      <c r="QQF1315" s="1"/>
      <c r="QQG1315" s="1"/>
      <c r="QQH1315" s="1"/>
      <c r="QQI1315" s="1"/>
      <c r="QQJ1315" s="1"/>
      <c r="QQK1315" s="1"/>
      <c r="QQL1315" s="1"/>
      <c r="QQM1315" s="1"/>
      <c r="QQN1315" s="1"/>
      <c r="QQO1315" s="1"/>
      <c r="QQP1315" s="1"/>
      <c r="QQQ1315" s="1"/>
      <c r="QQR1315" s="1"/>
      <c r="QQS1315" s="1"/>
      <c r="QQT1315" s="1"/>
      <c r="QQU1315" s="1"/>
      <c r="QQV1315" s="1"/>
      <c r="QQW1315" s="1"/>
      <c r="QQX1315" s="1"/>
      <c r="QQY1315" s="1"/>
      <c r="QQZ1315" s="1"/>
      <c r="QRA1315" s="1"/>
      <c r="QRB1315" s="1"/>
      <c r="QRC1315" s="1"/>
      <c r="QRD1315" s="1"/>
      <c r="QRE1315" s="1"/>
      <c r="QRF1315" s="1"/>
      <c r="QRG1315" s="1"/>
      <c r="QRH1315" s="1"/>
      <c r="QRI1315" s="1"/>
      <c r="QRJ1315" s="1"/>
      <c r="QRK1315" s="1"/>
      <c r="QRL1315" s="1"/>
      <c r="QRM1315" s="1"/>
      <c r="QRN1315" s="1"/>
      <c r="QRO1315" s="1"/>
      <c r="QRP1315" s="1"/>
      <c r="QRQ1315" s="1"/>
      <c r="QRR1315" s="1"/>
      <c r="QRS1315" s="1"/>
      <c r="QRT1315" s="1"/>
      <c r="QRU1315" s="1"/>
      <c r="QRV1315" s="1"/>
      <c r="QRW1315" s="1"/>
      <c r="QRX1315" s="1"/>
      <c r="QRY1315" s="1"/>
      <c r="QRZ1315" s="1"/>
      <c r="QSA1315" s="1"/>
      <c r="QSB1315" s="1"/>
      <c r="QSC1315" s="1"/>
      <c r="QSD1315" s="1"/>
      <c r="QSE1315" s="1"/>
      <c r="QSF1315" s="1"/>
      <c r="QSG1315" s="1"/>
      <c r="QSH1315" s="1"/>
      <c r="QSI1315" s="1"/>
      <c r="QSJ1315" s="1"/>
      <c r="QSK1315" s="1"/>
      <c r="QSL1315" s="1"/>
      <c r="QSM1315" s="1"/>
      <c r="QSN1315" s="1"/>
      <c r="QSO1315" s="1"/>
      <c r="QSP1315" s="1"/>
      <c r="QSQ1315" s="1"/>
      <c r="QSR1315" s="1"/>
      <c r="QSS1315" s="1"/>
      <c r="QST1315" s="1"/>
      <c r="QSU1315" s="1"/>
      <c r="QSV1315" s="1"/>
      <c r="QSW1315" s="1"/>
      <c r="QSX1315" s="1"/>
      <c r="QSY1315" s="1"/>
      <c r="QSZ1315" s="1"/>
      <c r="QTA1315" s="1"/>
      <c r="QTB1315" s="1"/>
      <c r="QTC1315" s="1"/>
      <c r="QTD1315" s="1"/>
      <c r="QTE1315" s="1"/>
      <c r="QTF1315" s="1"/>
      <c r="QTG1315" s="1"/>
      <c r="QTH1315" s="1"/>
      <c r="QTI1315" s="1"/>
      <c r="QTJ1315" s="1"/>
      <c r="QTK1315" s="1"/>
      <c r="QTL1315" s="1"/>
      <c r="QTM1315" s="1"/>
      <c r="QTN1315" s="1"/>
      <c r="QTO1315" s="1"/>
      <c r="QTP1315" s="1"/>
      <c r="QTQ1315" s="1"/>
      <c r="QTR1315" s="1"/>
      <c r="QTS1315" s="1"/>
      <c r="QTT1315" s="1"/>
      <c r="QTU1315" s="1"/>
      <c r="QTV1315" s="1"/>
      <c r="QTW1315" s="1"/>
      <c r="QTX1315" s="1"/>
      <c r="QTY1315" s="1"/>
      <c r="QTZ1315" s="1"/>
      <c r="QUA1315" s="1"/>
      <c r="QUB1315" s="1"/>
      <c r="QUC1315" s="1"/>
      <c r="QUD1315" s="1"/>
      <c r="QUE1315" s="1"/>
      <c r="QUF1315" s="1"/>
      <c r="QUG1315" s="1"/>
      <c r="QUH1315" s="1"/>
      <c r="QUI1315" s="1"/>
      <c r="QUJ1315" s="1"/>
      <c r="QUK1315" s="1"/>
      <c r="QUL1315" s="1"/>
      <c r="QUM1315" s="1"/>
      <c r="QUN1315" s="1"/>
      <c r="QUO1315" s="1"/>
      <c r="QUP1315" s="1"/>
      <c r="QUQ1315" s="1"/>
      <c r="QUR1315" s="1"/>
      <c r="QUS1315" s="1"/>
      <c r="QUT1315" s="1"/>
      <c r="QUU1315" s="1"/>
      <c r="QUV1315" s="1"/>
      <c r="QUW1315" s="1"/>
      <c r="QUX1315" s="1"/>
      <c r="QUY1315" s="1"/>
      <c r="QUZ1315" s="1"/>
      <c r="QVA1315" s="1"/>
      <c r="QVB1315" s="1"/>
      <c r="QVC1315" s="1"/>
      <c r="QVD1315" s="1"/>
      <c r="QVE1315" s="1"/>
      <c r="QVF1315" s="1"/>
      <c r="QVG1315" s="1"/>
      <c r="QVH1315" s="1"/>
      <c r="QVI1315" s="1"/>
      <c r="QVJ1315" s="1"/>
      <c r="QVK1315" s="1"/>
      <c r="QVL1315" s="1"/>
      <c r="QVM1315" s="1"/>
      <c r="QVN1315" s="1"/>
      <c r="QVO1315" s="1"/>
      <c r="QVP1315" s="1"/>
      <c r="QVQ1315" s="1"/>
      <c r="QVR1315" s="1"/>
      <c r="QVS1315" s="1"/>
      <c r="QVT1315" s="1"/>
      <c r="QVU1315" s="1"/>
      <c r="QVV1315" s="1"/>
      <c r="QVW1315" s="1"/>
      <c r="QVX1315" s="1"/>
      <c r="QVY1315" s="1"/>
      <c r="QVZ1315" s="1"/>
      <c r="QWA1315" s="1"/>
      <c r="QWB1315" s="1"/>
      <c r="QWC1315" s="1"/>
      <c r="QWD1315" s="1"/>
      <c r="QWE1315" s="1"/>
      <c r="QWF1315" s="1"/>
      <c r="QWG1315" s="1"/>
      <c r="QWH1315" s="1"/>
      <c r="QWI1315" s="1"/>
      <c r="QWJ1315" s="1"/>
      <c r="QWK1315" s="1"/>
      <c r="QWL1315" s="1"/>
      <c r="QWM1315" s="1"/>
      <c r="QWN1315" s="1"/>
      <c r="QWO1315" s="1"/>
      <c r="QWP1315" s="1"/>
      <c r="QWQ1315" s="1"/>
      <c r="QWR1315" s="1"/>
      <c r="QWS1315" s="1"/>
      <c r="QWT1315" s="1"/>
      <c r="QWU1315" s="1"/>
      <c r="QWV1315" s="1"/>
      <c r="QWW1315" s="1"/>
      <c r="QWX1315" s="1"/>
      <c r="QWY1315" s="1"/>
      <c r="QWZ1315" s="1"/>
      <c r="QXA1315" s="1"/>
      <c r="QXB1315" s="1"/>
      <c r="QXC1315" s="1"/>
      <c r="QXD1315" s="1"/>
      <c r="QXE1315" s="1"/>
      <c r="QXF1315" s="1"/>
      <c r="QXG1315" s="1"/>
      <c r="QXH1315" s="1"/>
      <c r="QXI1315" s="1"/>
      <c r="QXJ1315" s="1"/>
      <c r="QXK1315" s="1"/>
      <c r="QXL1315" s="1"/>
      <c r="QXM1315" s="1"/>
      <c r="QXN1315" s="1"/>
      <c r="QXO1315" s="1"/>
      <c r="QXP1315" s="1"/>
      <c r="QXQ1315" s="1"/>
      <c r="QXR1315" s="1"/>
      <c r="QXS1315" s="1"/>
      <c r="QXT1315" s="1"/>
      <c r="QXU1315" s="1"/>
      <c r="QXV1315" s="1"/>
      <c r="QXW1315" s="1"/>
      <c r="QXX1315" s="1"/>
      <c r="QXY1315" s="1"/>
      <c r="QXZ1315" s="1"/>
      <c r="QYA1315" s="1"/>
      <c r="QYB1315" s="1"/>
      <c r="QYC1315" s="1"/>
      <c r="QYD1315" s="1"/>
      <c r="QYE1315" s="1"/>
      <c r="QYF1315" s="1"/>
      <c r="QYG1315" s="1"/>
      <c r="QYH1315" s="1"/>
      <c r="QYI1315" s="1"/>
      <c r="QYJ1315" s="1"/>
      <c r="QYK1315" s="1"/>
      <c r="QYL1315" s="1"/>
      <c r="QYM1315" s="1"/>
      <c r="QYN1315" s="1"/>
      <c r="QYO1315" s="1"/>
      <c r="QYP1315" s="1"/>
      <c r="QYQ1315" s="1"/>
      <c r="QYR1315" s="1"/>
      <c r="QYS1315" s="1"/>
      <c r="QYT1315" s="1"/>
      <c r="QYU1315" s="1"/>
      <c r="QYV1315" s="1"/>
      <c r="QYW1315" s="1"/>
      <c r="QYX1315" s="1"/>
      <c r="QYY1315" s="1"/>
      <c r="QYZ1315" s="1"/>
      <c r="QZA1315" s="1"/>
      <c r="QZB1315" s="1"/>
      <c r="QZC1315" s="1"/>
      <c r="QZD1315" s="1"/>
      <c r="QZE1315" s="1"/>
      <c r="QZF1315" s="1"/>
      <c r="QZG1315" s="1"/>
      <c r="QZH1315" s="1"/>
      <c r="QZI1315" s="1"/>
      <c r="QZJ1315" s="1"/>
      <c r="QZK1315" s="1"/>
      <c r="QZL1315" s="1"/>
      <c r="QZM1315" s="1"/>
      <c r="QZN1315" s="1"/>
      <c r="QZO1315" s="1"/>
      <c r="QZP1315" s="1"/>
      <c r="QZQ1315" s="1"/>
      <c r="QZR1315" s="1"/>
      <c r="QZS1315" s="1"/>
      <c r="QZT1315" s="1"/>
      <c r="QZU1315" s="1"/>
      <c r="QZV1315" s="1"/>
      <c r="QZW1315" s="1"/>
      <c r="QZX1315" s="1"/>
      <c r="QZY1315" s="1"/>
      <c r="QZZ1315" s="1"/>
      <c r="RAA1315" s="1"/>
      <c r="RAB1315" s="1"/>
      <c r="RAC1315" s="1"/>
      <c r="RAD1315" s="1"/>
      <c r="RAE1315" s="1"/>
      <c r="RAF1315" s="1"/>
      <c r="RAG1315" s="1"/>
      <c r="RAH1315" s="1"/>
      <c r="RAI1315" s="1"/>
      <c r="RAJ1315" s="1"/>
      <c r="RAK1315" s="1"/>
      <c r="RAL1315" s="1"/>
      <c r="RAM1315" s="1"/>
      <c r="RAN1315" s="1"/>
      <c r="RAO1315" s="1"/>
      <c r="RAP1315" s="1"/>
      <c r="RAQ1315" s="1"/>
      <c r="RAR1315" s="1"/>
      <c r="RAS1315" s="1"/>
      <c r="RAT1315" s="1"/>
      <c r="RAU1315" s="1"/>
      <c r="RAV1315" s="1"/>
      <c r="RAW1315" s="1"/>
      <c r="RAX1315" s="1"/>
      <c r="RAY1315" s="1"/>
      <c r="RAZ1315" s="1"/>
      <c r="RBA1315" s="1"/>
      <c r="RBB1315" s="1"/>
      <c r="RBC1315" s="1"/>
      <c r="RBD1315" s="1"/>
      <c r="RBE1315" s="1"/>
      <c r="RBF1315" s="1"/>
      <c r="RBG1315" s="1"/>
      <c r="RBH1315" s="1"/>
      <c r="RBI1315" s="1"/>
      <c r="RBJ1315" s="1"/>
      <c r="RBK1315" s="1"/>
      <c r="RBL1315" s="1"/>
      <c r="RBM1315" s="1"/>
      <c r="RBN1315" s="1"/>
      <c r="RBO1315" s="1"/>
      <c r="RBP1315" s="1"/>
      <c r="RBQ1315" s="1"/>
      <c r="RBR1315" s="1"/>
      <c r="RBS1315" s="1"/>
      <c r="RBT1315" s="1"/>
      <c r="RBU1315" s="1"/>
      <c r="RBV1315" s="1"/>
      <c r="RBW1315" s="1"/>
      <c r="RBX1315" s="1"/>
      <c r="RBY1315" s="1"/>
      <c r="RBZ1315" s="1"/>
      <c r="RCA1315" s="1"/>
      <c r="RCB1315" s="1"/>
      <c r="RCC1315" s="1"/>
      <c r="RCD1315" s="1"/>
      <c r="RCE1315" s="1"/>
      <c r="RCF1315" s="1"/>
      <c r="RCG1315" s="1"/>
      <c r="RCH1315" s="1"/>
      <c r="RCI1315" s="1"/>
      <c r="RCJ1315" s="1"/>
      <c r="RCK1315" s="1"/>
      <c r="RCL1315" s="1"/>
      <c r="RCM1315" s="1"/>
      <c r="RCN1315" s="1"/>
      <c r="RCO1315" s="1"/>
      <c r="RCP1315" s="1"/>
      <c r="RCQ1315" s="1"/>
      <c r="RCR1315" s="1"/>
      <c r="RCS1315" s="1"/>
      <c r="RCT1315" s="1"/>
      <c r="RCU1315" s="1"/>
      <c r="RCV1315" s="1"/>
      <c r="RCW1315" s="1"/>
      <c r="RCX1315" s="1"/>
      <c r="RCY1315" s="1"/>
      <c r="RCZ1315" s="1"/>
      <c r="RDA1315" s="1"/>
      <c r="RDB1315" s="1"/>
      <c r="RDC1315" s="1"/>
      <c r="RDD1315" s="1"/>
      <c r="RDE1315" s="1"/>
      <c r="RDF1315" s="1"/>
      <c r="RDG1315" s="1"/>
      <c r="RDH1315" s="1"/>
      <c r="RDI1315" s="1"/>
      <c r="RDJ1315" s="1"/>
      <c r="RDK1315" s="1"/>
      <c r="RDL1315" s="1"/>
      <c r="RDM1315" s="1"/>
      <c r="RDN1315" s="1"/>
      <c r="RDO1315" s="1"/>
      <c r="RDP1315" s="1"/>
      <c r="RDQ1315" s="1"/>
      <c r="RDR1315" s="1"/>
      <c r="RDS1315" s="1"/>
      <c r="RDT1315" s="1"/>
      <c r="RDU1315" s="1"/>
      <c r="RDV1315" s="1"/>
      <c r="RDW1315" s="1"/>
      <c r="RDX1315" s="1"/>
      <c r="RDY1315" s="1"/>
      <c r="RDZ1315" s="1"/>
      <c r="REA1315" s="1"/>
      <c r="REB1315" s="1"/>
      <c r="REC1315" s="1"/>
      <c r="RED1315" s="1"/>
      <c r="REE1315" s="1"/>
      <c r="REF1315" s="1"/>
      <c r="REG1315" s="1"/>
      <c r="REH1315" s="1"/>
      <c r="REI1315" s="1"/>
      <c r="REJ1315" s="1"/>
      <c r="REK1315" s="1"/>
      <c r="REL1315" s="1"/>
      <c r="REM1315" s="1"/>
      <c r="REN1315" s="1"/>
      <c r="REO1315" s="1"/>
      <c r="REP1315" s="1"/>
      <c r="REQ1315" s="1"/>
      <c r="RER1315" s="1"/>
      <c r="RES1315" s="1"/>
      <c r="RET1315" s="1"/>
      <c r="REU1315" s="1"/>
      <c r="REV1315" s="1"/>
      <c r="REW1315" s="1"/>
      <c r="REX1315" s="1"/>
      <c r="REY1315" s="1"/>
      <c r="REZ1315" s="1"/>
      <c r="RFA1315" s="1"/>
      <c r="RFB1315" s="1"/>
      <c r="RFC1315" s="1"/>
      <c r="RFD1315" s="1"/>
      <c r="RFE1315" s="1"/>
      <c r="RFF1315" s="1"/>
      <c r="RFG1315" s="1"/>
      <c r="RFH1315" s="1"/>
      <c r="RFI1315" s="1"/>
      <c r="RFJ1315" s="1"/>
      <c r="RFK1315" s="1"/>
      <c r="RFL1315" s="1"/>
      <c r="RFM1315" s="1"/>
      <c r="RFN1315" s="1"/>
      <c r="RFO1315" s="1"/>
      <c r="RFP1315" s="1"/>
      <c r="RFQ1315" s="1"/>
      <c r="RFR1315" s="1"/>
      <c r="RFS1315" s="1"/>
      <c r="RFT1315" s="1"/>
      <c r="RFU1315" s="1"/>
      <c r="RFV1315" s="1"/>
      <c r="RFW1315" s="1"/>
      <c r="RFX1315" s="1"/>
      <c r="RFY1315" s="1"/>
      <c r="RFZ1315" s="1"/>
      <c r="RGA1315" s="1"/>
      <c r="RGB1315" s="1"/>
      <c r="RGC1315" s="1"/>
      <c r="RGD1315" s="1"/>
      <c r="RGE1315" s="1"/>
      <c r="RGF1315" s="1"/>
      <c r="RGG1315" s="1"/>
      <c r="RGH1315" s="1"/>
      <c r="RGI1315" s="1"/>
      <c r="RGJ1315" s="1"/>
      <c r="RGK1315" s="1"/>
      <c r="RGL1315" s="1"/>
      <c r="RGM1315" s="1"/>
      <c r="RGN1315" s="1"/>
      <c r="RGO1315" s="1"/>
      <c r="RGP1315" s="1"/>
      <c r="RGQ1315" s="1"/>
      <c r="RGR1315" s="1"/>
      <c r="RGS1315" s="1"/>
      <c r="RGT1315" s="1"/>
      <c r="RGU1315" s="1"/>
      <c r="RGV1315" s="1"/>
      <c r="RGW1315" s="1"/>
      <c r="RGX1315" s="1"/>
      <c r="RGY1315" s="1"/>
      <c r="RGZ1315" s="1"/>
      <c r="RHA1315" s="1"/>
      <c r="RHB1315" s="1"/>
      <c r="RHC1315" s="1"/>
      <c r="RHD1315" s="1"/>
      <c r="RHE1315" s="1"/>
      <c r="RHF1315" s="1"/>
      <c r="RHG1315" s="1"/>
      <c r="RHH1315" s="1"/>
      <c r="RHI1315" s="1"/>
      <c r="RHJ1315" s="1"/>
      <c r="RHK1315" s="1"/>
      <c r="RHL1315" s="1"/>
      <c r="RHM1315" s="1"/>
      <c r="RHN1315" s="1"/>
      <c r="RHO1315" s="1"/>
      <c r="RHP1315" s="1"/>
      <c r="RHQ1315" s="1"/>
      <c r="RHR1315" s="1"/>
      <c r="RHS1315" s="1"/>
      <c r="RHT1315" s="1"/>
      <c r="RHU1315" s="1"/>
      <c r="RHV1315" s="1"/>
      <c r="RHW1315" s="1"/>
      <c r="RHX1315" s="1"/>
      <c r="RHY1315" s="1"/>
      <c r="RHZ1315" s="1"/>
      <c r="RIA1315" s="1"/>
      <c r="RIB1315" s="1"/>
      <c r="RIC1315" s="1"/>
      <c r="RID1315" s="1"/>
      <c r="RIE1315" s="1"/>
      <c r="RIF1315" s="1"/>
      <c r="RIG1315" s="1"/>
      <c r="RIH1315" s="1"/>
      <c r="RII1315" s="1"/>
      <c r="RIJ1315" s="1"/>
      <c r="RIK1315" s="1"/>
      <c r="RIL1315" s="1"/>
      <c r="RIM1315" s="1"/>
      <c r="RIN1315" s="1"/>
      <c r="RIO1315" s="1"/>
      <c r="RIP1315" s="1"/>
      <c r="RIQ1315" s="1"/>
      <c r="RIR1315" s="1"/>
      <c r="RIS1315" s="1"/>
      <c r="RIT1315" s="1"/>
      <c r="RIU1315" s="1"/>
      <c r="RIV1315" s="1"/>
      <c r="RIW1315" s="1"/>
      <c r="RIX1315" s="1"/>
      <c r="RIY1315" s="1"/>
      <c r="RIZ1315" s="1"/>
      <c r="RJA1315" s="1"/>
      <c r="RJB1315" s="1"/>
      <c r="RJC1315" s="1"/>
      <c r="RJD1315" s="1"/>
      <c r="RJE1315" s="1"/>
      <c r="RJF1315" s="1"/>
      <c r="RJG1315" s="1"/>
      <c r="RJH1315" s="1"/>
      <c r="RJI1315" s="1"/>
      <c r="RJJ1315" s="1"/>
      <c r="RJK1315" s="1"/>
      <c r="RJL1315" s="1"/>
      <c r="RJM1315" s="1"/>
      <c r="RJN1315" s="1"/>
      <c r="RJO1315" s="1"/>
      <c r="RJP1315" s="1"/>
      <c r="RJQ1315" s="1"/>
      <c r="RJR1315" s="1"/>
      <c r="RJS1315" s="1"/>
      <c r="RJT1315" s="1"/>
      <c r="RJU1315" s="1"/>
      <c r="RJV1315" s="1"/>
      <c r="RJW1315" s="1"/>
      <c r="RJX1315" s="1"/>
      <c r="RJY1315" s="1"/>
      <c r="RJZ1315" s="1"/>
      <c r="RKA1315" s="1"/>
      <c r="RKB1315" s="1"/>
      <c r="RKC1315" s="1"/>
      <c r="RKD1315" s="1"/>
      <c r="RKE1315" s="1"/>
      <c r="RKF1315" s="1"/>
      <c r="RKG1315" s="1"/>
      <c r="RKH1315" s="1"/>
      <c r="RKI1315" s="1"/>
      <c r="RKJ1315" s="1"/>
      <c r="RKK1315" s="1"/>
      <c r="RKL1315" s="1"/>
      <c r="RKM1315" s="1"/>
      <c r="RKN1315" s="1"/>
      <c r="RKO1315" s="1"/>
      <c r="RKP1315" s="1"/>
      <c r="RKQ1315" s="1"/>
      <c r="RKR1315" s="1"/>
      <c r="RKS1315" s="1"/>
      <c r="RKT1315" s="1"/>
      <c r="RKU1315" s="1"/>
      <c r="RKV1315" s="1"/>
      <c r="RKW1315" s="1"/>
      <c r="RKX1315" s="1"/>
      <c r="RKY1315" s="1"/>
      <c r="RKZ1315" s="1"/>
      <c r="RLA1315" s="1"/>
      <c r="RLB1315" s="1"/>
      <c r="RLC1315" s="1"/>
      <c r="RLD1315" s="1"/>
      <c r="RLE1315" s="1"/>
      <c r="RLF1315" s="1"/>
      <c r="RLG1315" s="1"/>
      <c r="RLH1315" s="1"/>
      <c r="RLI1315" s="1"/>
      <c r="RLJ1315" s="1"/>
      <c r="RLK1315" s="1"/>
      <c r="RLL1315" s="1"/>
      <c r="RLM1315" s="1"/>
      <c r="RLN1315" s="1"/>
      <c r="RLO1315" s="1"/>
      <c r="RLP1315" s="1"/>
      <c r="RLQ1315" s="1"/>
      <c r="RLR1315" s="1"/>
      <c r="RLS1315" s="1"/>
      <c r="RLT1315" s="1"/>
      <c r="RLU1315" s="1"/>
      <c r="RLV1315" s="1"/>
      <c r="RLW1315" s="1"/>
      <c r="RLX1315" s="1"/>
      <c r="RLY1315" s="1"/>
      <c r="RLZ1315" s="1"/>
      <c r="RMA1315" s="1"/>
      <c r="RMB1315" s="1"/>
      <c r="RMC1315" s="1"/>
      <c r="RMD1315" s="1"/>
      <c r="RME1315" s="1"/>
      <c r="RMF1315" s="1"/>
      <c r="RMG1315" s="1"/>
      <c r="RMH1315" s="1"/>
      <c r="RMI1315" s="1"/>
      <c r="RMJ1315" s="1"/>
      <c r="RMK1315" s="1"/>
      <c r="RML1315" s="1"/>
      <c r="RMM1315" s="1"/>
      <c r="RMN1315" s="1"/>
      <c r="RMO1315" s="1"/>
      <c r="RMP1315" s="1"/>
      <c r="RMQ1315" s="1"/>
      <c r="RMR1315" s="1"/>
      <c r="RMS1315" s="1"/>
      <c r="RMT1315" s="1"/>
      <c r="RMU1315" s="1"/>
      <c r="RMV1315" s="1"/>
      <c r="RMW1315" s="1"/>
      <c r="RMX1315" s="1"/>
      <c r="RMY1315" s="1"/>
      <c r="RMZ1315" s="1"/>
      <c r="RNA1315" s="1"/>
      <c r="RNB1315" s="1"/>
      <c r="RNC1315" s="1"/>
      <c r="RND1315" s="1"/>
      <c r="RNE1315" s="1"/>
      <c r="RNF1315" s="1"/>
      <c r="RNG1315" s="1"/>
      <c r="RNH1315" s="1"/>
      <c r="RNI1315" s="1"/>
      <c r="RNJ1315" s="1"/>
      <c r="RNK1315" s="1"/>
      <c r="RNL1315" s="1"/>
      <c r="RNM1315" s="1"/>
      <c r="RNN1315" s="1"/>
      <c r="RNO1315" s="1"/>
      <c r="RNP1315" s="1"/>
      <c r="RNQ1315" s="1"/>
      <c r="RNR1315" s="1"/>
      <c r="RNS1315" s="1"/>
      <c r="RNT1315" s="1"/>
      <c r="RNU1315" s="1"/>
      <c r="RNV1315" s="1"/>
      <c r="RNW1315" s="1"/>
      <c r="RNX1315" s="1"/>
      <c r="RNY1315" s="1"/>
      <c r="RNZ1315" s="1"/>
      <c r="ROA1315" s="1"/>
      <c r="ROB1315" s="1"/>
      <c r="ROC1315" s="1"/>
      <c r="ROD1315" s="1"/>
      <c r="ROE1315" s="1"/>
      <c r="ROF1315" s="1"/>
      <c r="ROG1315" s="1"/>
      <c r="ROH1315" s="1"/>
      <c r="ROI1315" s="1"/>
      <c r="ROJ1315" s="1"/>
      <c r="ROK1315" s="1"/>
      <c r="ROL1315" s="1"/>
      <c r="ROM1315" s="1"/>
      <c r="RON1315" s="1"/>
      <c r="ROO1315" s="1"/>
      <c r="ROP1315" s="1"/>
      <c r="ROQ1315" s="1"/>
      <c r="ROR1315" s="1"/>
      <c r="ROS1315" s="1"/>
      <c r="ROT1315" s="1"/>
      <c r="ROU1315" s="1"/>
      <c r="ROV1315" s="1"/>
      <c r="ROW1315" s="1"/>
      <c r="ROX1315" s="1"/>
      <c r="ROY1315" s="1"/>
      <c r="ROZ1315" s="1"/>
      <c r="RPA1315" s="1"/>
      <c r="RPB1315" s="1"/>
      <c r="RPC1315" s="1"/>
      <c r="RPD1315" s="1"/>
      <c r="RPE1315" s="1"/>
      <c r="RPF1315" s="1"/>
      <c r="RPG1315" s="1"/>
      <c r="RPH1315" s="1"/>
      <c r="RPI1315" s="1"/>
      <c r="RPJ1315" s="1"/>
      <c r="RPK1315" s="1"/>
      <c r="RPL1315" s="1"/>
      <c r="RPM1315" s="1"/>
      <c r="RPN1315" s="1"/>
      <c r="RPO1315" s="1"/>
      <c r="RPP1315" s="1"/>
      <c r="RPQ1315" s="1"/>
      <c r="RPR1315" s="1"/>
      <c r="RPS1315" s="1"/>
      <c r="RPT1315" s="1"/>
      <c r="RPU1315" s="1"/>
      <c r="RPV1315" s="1"/>
      <c r="RPW1315" s="1"/>
      <c r="RPX1315" s="1"/>
      <c r="RPY1315" s="1"/>
      <c r="RPZ1315" s="1"/>
      <c r="RQA1315" s="1"/>
      <c r="RQB1315" s="1"/>
      <c r="RQC1315" s="1"/>
      <c r="RQD1315" s="1"/>
      <c r="RQE1315" s="1"/>
      <c r="RQF1315" s="1"/>
      <c r="RQG1315" s="1"/>
      <c r="RQH1315" s="1"/>
      <c r="RQI1315" s="1"/>
      <c r="RQJ1315" s="1"/>
      <c r="RQK1315" s="1"/>
      <c r="RQL1315" s="1"/>
      <c r="RQM1315" s="1"/>
      <c r="RQN1315" s="1"/>
      <c r="RQO1315" s="1"/>
      <c r="RQP1315" s="1"/>
      <c r="RQQ1315" s="1"/>
      <c r="RQR1315" s="1"/>
      <c r="RQS1315" s="1"/>
      <c r="RQT1315" s="1"/>
      <c r="RQU1315" s="1"/>
      <c r="RQV1315" s="1"/>
      <c r="RQW1315" s="1"/>
      <c r="RQX1315" s="1"/>
      <c r="RQY1315" s="1"/>
      <c r="RQZ1315" s="1"/>
      <c r="RRA1315" s="1"/>
      <c r="RRB1315" s="1"/>
      <c r="RRC1315" s="1"/>
      <c r="RRD1315" s="1"/>
      <c r="RRE1315" s="1"/>
      <c r="RRF1315" s="1"/>
      <c r="RRG1315" s="1"/>
      <c r="RRH1315" s="1"/>
      <c r="RRI1315" s="1"/>
      <c r="RRJ1315" s="1"/>
      <c r="RRK1315" s="1"/>
      <c r="RRL1315" s="1"/>
      <c r="RRM1315" s="1"/>
      <c r="RRN1315" s="1"/>
      <c r="RRO1315" s="1"/>
      <c r="RRP1315" s="1"/>
      <c r="RRQ1315" s="1"/>
      <c r="RRR1315" s="1"/>
      <c r="RRS1315" s="1"/>
      <c r="RRT1315" s="1"/>
      <c r="RRU1315" s="1"/>
      <c r="RRV1315" s="1"/>
      <c r="RRW1315" s="1"/>
      <c r="RRX1315" s="1"/>
      <c r="RRY1315" s="1"/>
      <c r="RRZ1315" s="1"/>
      <c r="RSA1315" s="1"/>
      <c r="RSB1315" s="1"/>
      <c r="RSC1315" s="1"/>
      <c r="RSD1315" s="1"/>
      <c r="RSE1315" s="1"/>
      <c r="RSF1315" s="1"/>
      <c r="RSG1315" s="1"/>
      <c r="RSH1315" s="1"/>
      <c r="RSI1315" s="1"/>
      <c r="RSJ1315" s="1"/>
      <c r="RSK1315" s="1"/>
      <c r="RSL1315" s="1"/>
      <c r="RSM1315" s="1"/>
      <c r="RSN1315" s="1"/>
      <c r="RSO1315" s="1"/>
      <c r="RSP1315" s="1"/>
      <c r="RSQ1315" s="1"/>
      <c r="RSR1315" s="1"/>
      <c r="RSS1315" s="1"/>
      <c r="RST1315" s="1"/>
      <c r="RSU1315" s="1"/>
      <c r="RSV1315" s="1"/>
      <c r="RSW1315" s="1"/>
      <c r="RSX1315" s="1"/>
      <c r="RSY1315" s="1"/>
      <c r="RSZ1315" s="1"/>
      <c r="RTA1315" s="1"/>
      <c r="RTB1315" s="1"/>
      <c r="RTC1315" s="1"/>
      <c r="RTD1315" s="1"/>
      <c r="RTE1315" s="1"/>
      <c r="RTF1315" s="1"/>
      <c r="RTG1315" s="1"/>
      <c r="RTH1315" s="1"/>
      <c r="RTI1315" s="1"/>
      <c r="RTJ1315" s="1"/>
      <c r="RTK1315" s="1"/>
      <c r="RTL1315" s="1"/>
      <c r="RTM1315" s="1"/>
      <c r="RTN1315" s="1"/>
      <c r="RTO1315" s="1"/>
      <c r="RTP1315" s="1"/>
      <c r="RTQ1315" s="1"/>
      <c r="RTR1315" s="1"/>
      <c r="RTS1315" s="1"/>
      <c r="RTT1315" s="1"/>
      <c r="RTU1315" s="1"/>
      <c r="RTV1315" s="1"/>
      <c r="RTW1315" s="1"/>
      <c r="RTX1315" s="1"/>
      <c r="RTY1315" s="1"/>
      <c r="RTZ1315" s="1"/>
      <c r="RUA1315" s="1"/>
      <c r="RUB1315" s="1"/>
      <c r="RUC1315" s="1"/>
      <c r="RUD1315" s="1"/>
      <c r="RUE1315" s="1"/>
      <c r="RUF1315" s="1"/>
      <c r="RUG1315" s="1"/>
      <c r="RUH1315" s="1"/>
      <c r="RUI1315" s="1"/>
      <c r="RUJ1315" s="1"/>
      <c r="RUK1315" s="1"/>
      <c r="RUL1315" s="1"/>
      <c r="RUM1315" s="1"/>
      <c r="RUN1315" s="1"/>
      <c r="RUO1315" s="1"/>
      <c r="RUP1315" s="1"/>
      <c r="RUQ1315" s="1"/>
      <c r="RUR1315" s="1"/>
      <c r="RUS1315" s="1"/>
      <c r="RUT1315" s="1"/>
      <c r="RUU1315" s="1"/>
      <c r="RUV1315" s="1"/>
      <c r="RUW1315" s="1"/>
      <c r="RUX1315" s="1"/>
      <c r="RUY1315" s="1"/>
      <c r="RUZ1315" s="1"/>
      <c r="RVA1315" s="1"/>
      <c r="RVB1315" s="1"/>
      <c r="RVC1315" s="1"/>
      <c r="RVD1315" s="1"/>
      <c r="RVE1315" s="1"/>
      <c r="RVF1315" s="1"/>
      <c r="RVG1315" s="1"/>
      <c r="RVH1315" s="1"/>
      <c r="RVI1315" s="1"/>
      <c r="RVJ1315" s="1"/>
      <c r="RVK1315" s="1"/>
      <c r="RVL1315" s="1"/>
      <c r="RVM1315" s="1"/>
      <c r="RVN1315" s="1"/>
      <c r="RVO1315" s="1"/>
      <c r="RVP1315" s="1"/>
      <c r="RVQ1315" s="1"/>
      <c r="RVR1315" s="1"/>
      <c r="RVS1315" s="1"/>
      <c r="RVT1315" s="1"/>
      <c r="RVU1315" s="1"/>
      <c r="RVV1315" s="1"/>
      <c r="RVW1315" s="1"/>
      <c r="RVX1315" s="1"/>
      <c r="RVY1315" s="1"/>
      <c r="RVZ1315" s="1"/>
      <c r="RWA1315" s="1"/>
      <c r="RWB1315" s="1"/>
      <c r="RWC1315" s="1"/>
      <c r="RWD1315" s="1"/>
      <c r="RWE1315" s="1"/>
      <c r="RWF1315" s="1"/>
      <c r="RWG1315" s="1"/>
      <c r="RWH1315" s="1"/>
      <c r="RWI1315" s="1"/>
      <c r="RWJ1315" s="1"/>
      <c r="RWK1315" s="1"/>
      <c r="RWL1315" s="1"/>
      <c r="RWM1315" s="1"/>
      <c r="RWN1315" s="1"/>
      <c r="RWO1315" s="1"/>
      <c r="RWP1315" s="1"/>
      <c r="RWQ1315" s="1"/>
      <c r="RWR1315" s="1"/>
      <c r="RWS1315" s="1"/>
      <c r="RWT1315" s="1"/>
      <c r="RWU1315" s="1"/>
      <c r="RWV1315" s="1"/>
      <c r="RWW1315" s="1"/>
      <c r="RWX1315" s="1"/>
      <c r="RWY1315" s="1"/>
      <c r="RWZ1315" s="1"/>
      <c r="RXA1315" s="1"/>
      <c r="RXB1315" s="1"/>
      <c r="RXC1315" s="1"/>
      <c r="RXD1315" s="1"/>
      <c r="RXE1315" s="1"/>
      <c r="RXF1315" s="1"/>
      <c r="RXG1315" s="1"/>
      <c r="RXH1315" s="1"/>
      <c r="RXI1315" s="1"/>
      <c r="RXJ1315" s="1"/>
      <c r="RXK1315" s="1"/>
      <c r="RXL1315" s="1"/>
      <c r="RXM1315" s="1"/>
      <c r="RXN1315" s="1"/>
      <c r="RXO1315" s="1"/>
      <c r="RXP1315" s="1"/>
      <c r="RXQ1315" s="1"/>
      <c r="RXR1315" s="1"/>
      <c r="RXS1315" s="1"/>
      <c r="RXT1315" s="1"/>
      <c r="RXU1315" s="1"/>
      <c r="RXV1315" s="1"/>
      <c r="RXW1315" s="1"/>
      <c r="RXX1315" s="1"/>
      <c r="RXY1315" s="1"/>
      <c r="RXZ1315" s="1"/>
      <c r="RYA1315" s="1"/>
      <c r="RYB1315" s="1"/>
      <c r="RYC1315" s="1"/>
      <c r="RYD1315" s="1"/>
      <c r="RYE1315" s="1"/>
      <c r="RYF1315" s="1"/>
      <c r="RYG1315" s="1"/>
      <c r="RYH1315" s="1"/>
      <c r="RYI1315" s="1"/>
      <c r="RYJ1315" s="1"/>
      <c r="RYK1315" s="1"/>
      <c r="RYL1315" s="1"/>
      <c r="RYM1315" s="1"/>
      <c r="RYN1315" s="1"/>
      <c r="RYO1315" s="1"/>
      <c r="RYP1315" s="1"/>
      <c r="RYQ1315" s="1"/>
      <c r="RYR1315" s="1"/>
      <c r="RYS1315" s="1"/>
      <c r="RYT1315" s="1"/>
      <c r="RYU1315" s="1"/>
      <c r="RYV1315" s="1"/>
      <c r="RYW1315" s="1"/>
      <c r="RYX1315" s="1"/>
      <c r="RYY1315" s="1"/>
      <c r="RYZ1315" s="1"/>
      <c r="RZA1315" s="1"/>
      <c r="RZB1315" s="1"/>
      <c r="RZC1315" s="1"/>
      <c r="RZD1315" s="1"/>
      <c r="RZE1315" s="1"/>
      <c r="RZF1315" s="1"/>
      <c r="RZG1315" s="1"/>
      <c r="RZH1315" s="1"/>
      <c r="RZI1315" s="1"/>
      <c r="RZJ1315" s="1"/>
      <c r="RZK1315" s="1"/>
      <c r="RZL1315" s="1"/>
      <c r="RZM1315" s="1"/>
      <c r="RZN1315" s="1"/>
      <c r="RZO1315" s="1"/>
      <c r="RZP1315" s="1"/>
      <c r="RZQ1315" s="1"/>
      <c r="RZR1315" s="1"/>
      <c r="RZS1315" s="1"/>
      <c r="RZT1315" s="1"/>
      <c r="RZU1315" s="1"/>
      <c r="RZV1315" s="1"/>
      <c r="RZW1315" s="1"/>
      <c r="RZX1315" s="1"/>
      <c r="RZY1315" s="1"/>
      <c r="RZZ1315" s="1"/>
      <c r="SAA1315" s="1"/>
      <c r="SAB1315" s="1"/>
      <c r="SAC1315" s="1"/>
      <c r="SAD1315" s="1"/>
      <c r="SAE1315" s="1"/>
      <c r="SAF1315" s="1"/>
      <c r="SAG1315" s="1"/>
      <c r="SAH1315" s="1"/>
      <c r="SAI1315" s="1"/>
      <c r="SAJ1315" s="1"/>
      <c r="SAK1315" s="1"/>
      <c r="SAL1315" s="1"/>
      <c r="SAM1315" s="1"/>
      <c r="SAN1315" s="1"/>
      <c r="SAO1315" s="1"/>
      <c r="SAP1315" s="1"/>
      <c r="SAQ1315" s="1"/>
      <c r="SAR1315" s="1"/>
      <c r="SAS1315" s="1"/>
      <c r="SAT1315" s="1"/>
      <c r="SAU1315" s="1"/>
      <c r="SAV1315" s="1"/>
      <c r="SAW1315" s="1"/>
      <c r="SAX1315" s="1"/>
      <c r="SAY1315" s="1"/>
      <c r="SAZ1315" s="1"/>
      <c r="SBA1315" s="1"/>
      <c r="SBB1315" s="1"/>
      <c r="SBC1315" s="1"/>
      <c r="SBD1315" s="1"/>
      <c r="SBE1315" s="1"/>
      <c r="SBF1315" s="1"/>
      <c r="SBG1315" s="1"/>
      <c r="SBH1315" s="1"/>
      <c r="SBI1315" s="1"/>
      <c r="SBJ1315" s="1"/>
      <c r="SBK1315" s="1"/>
      <c r="SBL1315" s="1"/>
      <c r="SBM1315" s="1"/>
      <c r="SBN1315" s="1"/>
      <c r="SBO1315" s="1"/>
      <c r="SBP1315" s="1"/>
      <c r="SBQ1315" s="1"/>
      <c r="SBR1315" s="1"/>
      <c r="SBS1315" s="1"/>
      <c r="SBT1315" s="1"/>
      <c r="SBU1315" s="1"/>
      <c r="SBV1315" s="1"/>
      <c r="SBW1315" s="1"/>
      <c r="SBX1315" s="1"/>
      <c r="SBY1315" s="1"/>
      <c r="SBZ1315" s="1"/>
      <c r="SCA1315" s="1"/>
      <c r="SCB1315" s="1"/>
      <c r="SCC1315" s="1"/>
      <c r="SCD1315" s="1"/>
      <c r="SCE1315" s="1"/>
      <c r="SCF1315" s="1"/>
      <c r="SCG1315" s="1"/>
      <c r="SCH1315" s="1"/>
      <c r="SCI1315" s="1"/>
      <c r="SCJ1315" s="1"/>
      <c r="SCK1315" s="1"/>
      <c r="SCL1315" s="1"/>
      <c r="SCM1315" s="1"/>
      <c r="SCN1315" s="1"/>
      <c r="SCO1315" s="1"/>
      <c r="SCP1315" s="1"/>
      <c r="SCQ1315" s="1"/>
      <c r="SCR1315" s="1"/>
      <c r="SCS1315" s="1"/>
      <c r="SCT1315" s="1"/>
      <c r="SCU1315" s="1"/>
      <c r="SCV1315" s="1"/>
      <c r="SCW1315" s="1"/>
      <c r="SCX1315" s="1"/>
      <c r="SCY1315" s="1"/>
      <c r="SCZ1315" s="1"/>
      <c r="SDA1315" s="1"/>
      <c r="SDB1315" s="1"/>
      <c r="SDC1315" s="1"/>
      <c r="SDD1315" s="1"/>
      <c r="SDE1315" s="1"/>
      <c r="SDF1315" s="1"/>
      <c r="SDG1315" s="1"/>
      <c r="SDH1315" s="1"/>
      <c r="SDI1315" s="1"/>
      <c r="SDJ1315" s="1"/>
      <c r="SDK1315" s="1"/>
      <c r="SDL1315" s="1"/>
      <c r="SDM1315" s="1"/>
      <c r="SDN1315" s="1"/>
      <c r="SDO1315" s="1"/>
      <c r="SDP1315" s="1"/>
      <c r="SDQ1315" s="1"/>
      <c r="SDR1315" s="1"/>
      <c r="SDS1315" s="1"/>
      <c r="SDT1315" s="1"/>
      <c r="SDU1315" s="1"/>
      <c r="SDV1315" s="1"/>
      <c r="SDW1315" s="1"/>
      <c r="SDX1315" s="1"/>
      <c r="SDY1315" s="1"/>
      <c r="SDZ1315" s="1"/>
      <c r="SEA1315" s="1"/>
      <c r="SEB1315" s="1"/>
      <c r="SEC1315" s="1"/>
      <c r="SED1315" s="1"/>
      <c r="SEE1315" s="1"/>
      <c r="SEF1315" s="1"/>
      <c r="SEG1315" s="1"/>
      <c r="SEH1315" s="1"/>
      <c r="SEI1315" s="1"/>
      <c r="SEJ1315" s="1"/>
      <c r="SEK1315" s="1"/>
      <c r="SEL1315" s="1"/>
      <c r="SEM1315" s="1"/>
      <c r="SEN1315" s="1"/>
      <c r="SEO1315" s="1"/>
      <c r="SEP1315" s="1"/>
      <c r="SEQ1315" s="1"/>
      <c r="SER1315" s="1"/>
      <c r="SES1315" s="1"/>
      <c r="SET1315" s="1"/>
      <c r="SEU1315" s="1"/>
      <c r="SEV1315" s="1"/>
      <c r="SEW1315" s="1"/>
      <c r="SEX1315" s="1"/>
      <c r="SEY1315" s="1"/>
      <c r="SEZ1315" s="1"/>
      <c r="SFA1315" s="1"/>
      <c r="SFB1315" s="1"/>
      <c r="SFC1315" s="1"/>
      <c r="SFD1315" s="1"/>
      <c r="SFE1315" s="1"/>
      <c r="SFF1315" s="1"/>
      <c r="SFG1315" s="1"/>
      <c r="SFH1315" s="1"/>
      <c r="SFI1315" s="1"/>
      <c r="SFJ1315" s="1"/>
      <c r="SFK1315" s="1"/>
      <c r="SFL1315" s="1"/>
      <c r="SFM1315" s="1"/>
      <c r="SFN1315" s="1"/>
      <c r="SFO1315" s="1"/>
      <c r="SFP1315" s="1"/>
      <c r="SFQ1315" s="1"/>
      <c r="SFR1315" s="1"/>
      <c r="SFS1315" s="1"/>
      <c r="SFT1315" s="1"/>
      <c r="SFU1315" s="1"/>
      <c r="SFV1315" s="1"/>
      <c r="SFW1315" s="1"/>
      <c r="SFX1315" s="1"/>
      <c r="SFY1315" s="1"/>
      <c r="SFZ1315" s="1"/>
      <c r="SGA1315" s="1"/>
      <c r="SGB1315" s="1"/>
      <c r="SGC1315" s="1"/>
      <c r="SGD1315" s="1"/>
      <c r="SGE1315" s="1"/>
      <c r="SGF1315" s="1"/>
      <c r="SGG1315" s="1"/>
      <c r="SGH1315" s="1"/>
      <c r="SGI1315" s="1"/>
      <c r="SGJ1315" s="1"/>
      <c r="SGK1315" s="1"/>
      <c r="SGL1315" s="1"/>
      <c r="SGM1315" s="1"/>
      <c r="SGN1315" s="1"/>
      <c r="SGO1315" s="1"/>
      <c r="SGP1315" s="1"/>
      <c r="SGQ1315" s="1"/>
      <c r="SGR1315" s="1"/>
      <c r="SGS1315" s="1"/>
      <c r="SGT1315" s="1"/>
      <c r="SGU1315" s="1"/>
      <c r="SGV1315" s="1"/>
      <c r="SGW1315" s="1"/>
      <c r="SGX1315" s="1"/>
      <c r="SGY1315" s="1"/>
      <c r="SGZ1315" s="1"/>
      <c r="SHA1315" s="1"/>
      <c r="SHB1315" s="1"/>
      <c r="SHC1315" s="1"/>
      <c r="SHD1315" s="1"/>
      <c r="SHE1315" s="1"/>
      <c r="SHF1315" s="1"/>
      <c r="SHG1315" s="1"/>
      <c r="SHH1315" s="1"/>
      <c r="SHI1315" s="1"/>
      <c r="SHJ1315" s="1"/>
      <c r="SHK1315" s="1"/>
      <c r="SHL1315" s="1"/>
      <c r="SHM1315" s="1"/>
      <c r="SHN1315" s="1"/>
      <c r="SHO1315" s="1"/>
      <c r="SHP1315" s="1"/>
      <c r="SHQ1315" s="1"/>
      <c r="SHR1315" s="1"/>
      <c r="SHS1315" s="1"/>
      <c r="SHT1315" s="1"/>
      <c r="SHU1315" s="1"/>
      <c r="SHV1315" s="1"/>
      <c r="SHW1315" s="1"/>
      <c r="SHX1315" s="1"/>
      <c r="SHY1315" s="1"/>
      <c r="SHZ1315" s="1"/>
      <c r="SIA1315" s="1"/>
      <c r="SIB1315" s="1"/>
      <c r="SIC1315" s="1"/>
      <c r="SID1315" s="1"/>
      <c r="SIE1315" s="1"/>
      <c r="SIF1315" s="1"/>
      <c r="SIG1315" s="1"/>
      <c r="SIH1315" s="1"/>
      <c r="SII1315" s="1"/>
      <c r="SIJ1315" s="1"/>
      <c r="SIK1315" s="1"/>
      <c r="SIL1315" s="1"/>
      <c r="SIM1315" s="1"/>
      <c r="SIN1315" s="1"/>
      <c r="SIO1315" s="1"/>
      <c r="SIP1315" s="1"/>
      <c r="SIQ1315" s="1"/>
      <c r="SIR1315" s="1"/>
      <c r="SIS1315" s="1"/>
      <c r="SIT1315" s="1"/>
      <c r="SIU1315" s="1"/>
      <c r="SIV1315" s="1"/>
      <c r="SIW1315" s="1"/>
      <c r="SIX1315" s="1"/>
      <c r="SIY1315" s="1"/>
      <c r="SIZ1315" s="1"/>
      <c r="SJA1315" s="1"/>
      <c r="SJB1315" s="1"/>
      <c r="SJC1315" s="1"/>
      <c r="SJD1315" s="1"/>
      <c r="SJE1315" s="1"/>
      <c r="SJF1315" s="1"/>
      <c r="SJG1315" s="1"/>
      <c r="SJH1315" s="1"/>
      <c r="SJI1315" s="1"/>
      <c r="SJJ1315" s="1"/>
      <c r="SJK1315" s="1"/>
      <c r="SJL1315" s="1"/>
      <c r="SJM1315" s="1"/>
      <c r="SJN1315" s="1"/>
      <c r="SJO1315" s="1"/>
      <c r="SJP1315" s="1"/>
      <c r="SJQ1315" s="1"/>
      <c r="SJR1315" s="1"/>
      <c r="SJS1315" s="1"/>
      <c r="SJT1315" s="1"/>
      <c r="SJU1315" s="1"/>
      <c r="SJV1315" s="1"/>
      <c r="SJW1315" s="1"/>
      <c r="SJX1315" s="1"/>
      <c r="SJY1315" s="1"/>
      <c r="SJZ1315" s="1"/>
      <c r="SKA1315" s="1"/>
      <c r="SKB1315" s="1"/>
      <c r="SKC1315" s="1"/>
      <c r="SKD1315" s="1"/>
      <c r="SKE1315" s="1"/>
      <c r="SKF1315" s="1"/>
      <c r="SKG1315" s="1"/>
      <c r="SKH1315" s="1"/>
      <c r="SKI1315" s="1"/>
      <c r="SKJ1315" s="1"/>
      <c r="SKK1315" s="1"/>
      <c r="SKL1315" s="1"/>
      <c r="SKM1315" s="1"/>
      <c r="SKN1315" s="1"/>
      <c r="SKO1315" s="1"/>
      <c r="SKP1315" s="1"/>
      <c r="SKQ1315" s="1"/>
      <c r="SKR1315" s="1"/>
      <c r="SKS1315" s="1"/>
      <c r="SKT1315" s="1"/>
      <c r="SKU1315" s="1"/>
      <c r="SKV1315" s="1"/>
      <c r="SKW1315" s="1"/>
      <c r="SKX1315" s="1"/>
      <c r="SKY1315" s="1"/>
      <c r="SKZ1315" s="1"/>
      <c r="SLA1315" s="1"/>
      <c r="SLB1315" s="1"/>
      <c r="SLC1315" s="1"/>
      <c r="SLD1315" s="1"/>
      <c r="SLE1315" s="1"/>
      <c r="SLF1315" s="1"/>
      <c r="SLG1315" s="1"/>
      <c r="SLH1315" s="1"/>
      <c r="SLI1315" s="1"/>
      <c r="SLJ1315" s="1"/>
      <c r="SLK1315" s="1"/>
      <c r="SLL1315" s="1"/>
      <c r="SLM1315" s="1"/>
      <c r="SLN1315" s="1"/>
      <c r="SLO1315" s="1"/>
      <c r="SLP1315" s="1"/>
      <c r="SLQ1315" s="1"/>
      <c r="SLR1315" s="1"/>
      <c r="SLS1315" s="1"/>
      <c r="SLT1315" s="1"/>
      <c r="SLU1315" s="1"/>
      <c r="SLV1315" s="1"/>
      <c r="SLW1315" s="1"/>
      <c r="SLX1315" s="1"/>
      <c r="SLY1315" s="1"/>
      <c r="SLZ1315" s="1"/>
      <c r="SMA1315" s="1"/>
      <c r="SMB1315" s="1"/>
      <c r="SMC1315" s="1"/>
      <c r="SMD1315" s="1"/>
      <c r="SME1315" s="1"/>
      <c r="SMF1315" s="1"/>
      <c r="SMG1315" s="1"/>
      <c r="SMH1315" s="1"/>
      <c r="SMI1315" s="1"/>
      <c r="SMJ1315" s="1"/>
      <c r="SMK1315" s="1"/>
      <c r="SML1315" s="1"/>
      <c r="SMM1315" s="1"/>
      <c r="SMN1315" s="1"/>
      <c r="SMO1315" s="1"/>
      <c r="SMP1315" s="1"/>
      <c r="SMQ1315" s="1"/>
      <c r="SMR1315" s="1"/>
      <c r="SMS1315" s="1"/>
      <c r="SMT1315" s="1"/>
      <c r="SMU1315" s="1"/>
      <c r="SMV1315" s="1"/>
      <c r="SMW1315" s="1"/>
      <c r="SMX1315" s="1"/>
      <c r="SMY1315" s="1"/>
      <c r="SMZ1315" s="1"/>
      <c r="SNA1315" s="1"/>
      <c r="SNB1315" s="1"/>
      <c r="SNC1315" s="1"/>
      <c r="SND1315" s="1"/>
      <c r="SNE1315" s="1"/>
      <c r="SNF1315" s="1"/>
      <c r="SNG1315" s="1"/>
      <c r="SNH1315" s="1"/>
      <c r="SNI1315" s="1"/>
      <c r="SNJ1315" s="1"/>
      <c r="SNK1315" s="1"/>
      <c r="SNL1315" s="1"/>
      <c r="SNM1315" s="1"/>
      <c r="SNN1315" s="1"/>
      <c r="SNO1315" s="1"/>
      <c r="SNP1315" s="1"/>
      <c r="SNQ1315" s="1"/>
      <c r="SNR1315" s="1"/>
      <c r="SNS1315" s="1"/>
      <c r="SNT1315" s="1"/>
      <c r="SNU1315" s="1"/>
      <c r="SNV1315" s="1"/>
      <c r="SNW1315" s="1"/>
      <c r="SNX1315" s="1"/>
      <c r="SNY1315" s="1"/>
      <c r="SNZ1315" s="1"/>
      <c r="SOA1315" s="1"/>
      <c r="SOB1315" s="1"/>
      <c r="SOC1315" s="1"/>
      <c r="SOD1315" s="1"/>
      <c r="SOE1315" s="1"/>
      <c r="SOF1315" s="1"/>
      <c r="SOG1315" s="1"/>
      <c r="SOH1315" s="1"/>
      <c r="SOI1315" s="1"/>
      <c r="SOJ1315" s="1"/>
      <c r="SOK1315" s="1"/>
      <c r="SOL1315" s="1"/>
      <c r="SOM1315" s="1"/>
      <c r="SON1315" s="1"/>
      <c r="SOO1315" s="1"/>
      <c r="SOP1315" s="1"/>
      <c r="SOQ1315" s="1"/>
      <c r="SOR1315" s="1"/>
      <c r="SOS1315" s="1"/>
      <c r="SOT1315" s="1"/>
      <c r="SOU1315" s="1"/>
      <c r="SOV1315" s="1"/>
      <c r="SOW1315" s="1"/>
      <c r="SOX1315" s="1"/>
      <c r="SOY1315" s="1"/>
      <c r="SOZ1315" s="1"/>
      <c r="SPA1315" s="1"/>
      <c r="SPB1315" s="1"/>
      <c r="SPC1315" s="1"/>
      <c r="SPD1315" s="1"/>
      <c r="SPE1315" s="1"/>
      <c r="SPF1315" s="1"/>
      <c r="SPG1315" s="1"/>
      <c r="SPH1315" s="1"/>
      <c r="SPI1315" s="1"/>
      <c r="SPJ1315" s="1"/>
      <c r="SPK1315" s="1"/>
      <c r="SPL1315" s="1"/>
      <c r="SPM1315" s="1"/>
      <c r="SPN1315" s="1"/>
      <c r="SPO1315" s="1"/>
      <c r="SPP1315" s="1"/>
      <c r="SPQ1315" s="1"/>
      <c r="SPR1315" s="1"/>
      <c r="SPS1315" s="1"/>
      <c r="SPT1315" s="1"/>
      <c r="SPU1315" s="1"/>
      <c r="SPV1315" s="1"/>
      <c r="SPW1315" s="1"/>
      <c r="SPX1315" s="1"/>
      <c r="SPY1315" s="1"/>
      <c r="SPZ1315" s="1"/>
      <c r="SQA1315" s="1"/>
      <c r="SQB1315" s="1"/>
      <c r="SQC1315" s="1"/>
      <c r="SQD1315" s="1"/>
      <c r="SQE1315" s="1"/>
      <c r="SQF1315" s="1"/>
      <c r="SQG1315" s="1"/>
      <c r="SQH1315" s="1"/>
      <c r="SQI1315" s="1"/>
      <c r="SQJ1315" s="1"/>
      <c r="SQK1315" s="1"/>
      <c r="SQL1315" s="1"/>
      <c r="SQM1315" s="1"/>
      <c r="SQN1315" s="1"/>
      <c r="SQO1315" s="1"/>
      <c r="SQP1315" s="1"/>
      <c r="SQQ1315" s="1"/>
      <c r="SQR1315" s="1"/>
      <c r="SQS1315" s="1"/>
      <c r="SQT1315" s="1"/>
      <c r="SQU1315" s="1"/>
      <c r="SQV1315" s="1"/>
      <c r="SQW1315" s="1"/>
      <c r="SQX1315" s="1"/>
      <c r="SQY1315" s="1"/>
      <c r="SQZ1315" s="1"/>
      <c r="SRA1315" s="1"/>
      <c r="SRB1315" s="1"/>
      <c r="SRC1315" s="1"/>
      <c r="SRD1315" s="1"/>
      <c r="SRE1315" s="1"/>
      <c r="SRF1315" s="1"/>
      <c r="SRG1315" s="1"/>
      <c r="SRH1315" s="1"/>
      <c r="SRI1315" s="1"/>
      <c r="SRJ1315" s="1"/>
      <c r="SRK1315" s="1"/>
      <c r="SRL1315" s="1"/>
      <c r="SRM1315" s="1"/>
      <c r="SRN1315" s="1"/>
      <c r="SRO1315" s="1"/>
      <c r="SRP1315" s="1"/>
      <c r="SRQ1315" s="1"/>
      <c r="SRR1315" s="1"/>
      <c r="SRS1315" s="1"/>
      <c r="SRT1315" s="1"/>
      <c r="SRU1315" s="1"/>
      <c r="SRV1315" s="1"/>
      <c r="SRW1315" s="1"/>
      <c r="SRX1315" s="1"/>
      <c r="SRY1315" s="1"/>
      <c r="SRZ1315" s="1"/>
      <c r="SSA1315" s="1"/>
      <c r="SSB1315" s="1"/>
      <c r="SSC1315" s="1"/>
      <c r="SSD1315" s="1"/>
      <c r="SSE1315" s="1"/>
      <c r="SSF1315" s="1"/>
      <c r="SSG1315" s="1"/>
      <c r="SSH1315" s="1"/>
      <c r="SSI1315" s="1"/>
      <c r="SSJ1315" s="1"/>
      <c r="SSK1315" s="1"/>
      <c r="SSL1315" s="1"/>
      <c r="SSM1315" s="1"/>
      <c r="SSN1315" s="1"/>
      <c r="SSO1315" s="1"/>
      <c r="SSP1315" s="1"/>
      <c r="SSQ1315" s="1"/>
      <c r="SSR1315" s="1"/>
      <c r="SSS1315" s="1"/>
      <c r="SST1315" s="1"/>
      <c r="SSU1315" s="1"/>
      <c r="SSV1315" s="1"/>
      <c r="SSW1315" s="1"/>
      <c r="SSX1315" s="1"/>
      <c r="SSY1315" s="1"/>
      <c r="SSZ1315" s="1"/>
      <c r="STA1315" s="1"/>
      <c r="STB1315" s="1"/>
      <c r="STC1315" s="1"/>
      <c r="STD1315" s="1"/>
      <c r="STE1315" s="1"/>
      <c r="STF1315" s="1"/>
      <c r="STG1315" s="1"/>
      <c r="STH1315" s="1"/>
      <c r="STI1315" s="1"/>
      <c r="STJ1315" s="1"/>
      <c r="STK1315" s="1"/>
      <c r="STL1315" s="1"/>
      <c r="STM1315" s="1"/>
      <c r="STN1315" s="1"/>
      <c r="STO1315" s="1"/>
      <c r="STP1315" s="1"/>
      <c r="STQ1315" s="1"/>
      <c r="STR1315" s="1"/>
      <c r="STS1315" s="1"/>
      <c r="STT1315" s="1"/>
      <c r="STU1315" s="1"/>
      <c r="STV1315" s="1"/>
      <c r="STW1315" s="1"/>
      <c r="STX1315" s="1"/>
      <c r="STY1315" s="1"/>
      <c r="STZ1315" s="1"/>
      <c r="SUA1315" s="1"/>
      <c r="SUB1315" s="1"/>
      <c r="SUC1315" s="1"/>
      <c r="SUD1315" s="1"/>
      <c r="SUE1315" s="1"/>
      <c r="SUF1315" s="1"/>
      <c r="SUG1315" s="1"/>
      <c r="SUH1315" s="1"/>
      <c r="SUI1315" s="1"/>
      <c r="SUJ1315" s="1"/>
      <c r="SUK1315" s="1"/>
      <c r="SUL1315" s="1"/>
      <c r="SUM1315" s="1"/>
      <c r="SUN1315" s="1"/>
      <c r="SUO1315" s="1"/>
      <c r="SUP1315" s="1"/>
      <c r="SUQ1315" s="1"/>
      <c r="SUR1315" s="1"/>
      <c r="SUS1315" s="1"/>
      <c r="SUT1315" s="1"/>
      <c r="SUU1315" s="1"/>
      <c r="SUV1315" s="1"/>
      <c r="SUW1315" s="1"/>
      <c r="SUX1315" s="1"/>
      <c r="SUY1315" s="1"/>
      <c r="SUZ1315" s="1"/>
      <c r="SVA1315" s="1"/>
      <c r="SVB1315" s="1"/>
      <c r="SVC1315" s="1"/>
      <c r="SVD1315" s="1"/>
      <c r="SVE1315" s="1"/>
      <c r="SVF1315" s="1"/>
      <c r="SVG1315" s="1"/>
      <c r="SVH1315" s="1"/>
      <c r="SVI1315" s="1"/>
      <c r="SVJ1315" s="1"/>
      <c r="SVK1315" s="1"/>
      <c r="SVL1315" s="1"/>
      <c r="SVM1315" s="1"/>
      <c r="SVN1315" s="1"/>
      <c r="SVO1315" s="1"/>
      <c r="SVP1315" s="1"/>
      <c r="SVQ1315" s="1"/>
      <c r="SVR1315" s="1"/>
      <c r="SVS1315" s="1"/>
      <c r="SVT1315" s="1"/>
      <c r="SVU1315" s="1"/>
      <c r="SVV1315" s="1"/>
      <c r="SVW1315" s="1"/>
      <c r="SVX1315" s="1"/>
      <c r="SVY1315" s="1"/>
      <c r="SVZ1315" s="1"/>
      <c r="SWA1315" s="1"/>
      <c r="SWB1315" s="1"/>
      <c r="SWC1315" s="1"/>
      <c r="SWD1315" s="1"/>
      <c r="SWE1315" s="1"/>
      <c r="SWF1315" s="1"/>
      <c r="SWG1315" s="1"/>
      <c r="SWH1315" s="1"/>
      <c r="SWI1315" s="1"/>
      <c r="SWJ1315" s="1"/>
      <c r="SWK1315" s="1"/>
      <c r="SWL1315" s="1"/>
      <c r="SWM1315" s="1"/>
      <c r="SWN1315" s="1"/>
      <c r="SWO1315" s="1"/>
      <c r="SWP1315" s="1"/>
      <c r="SWQ1315" s="1"/>
      <c r="SWR1315" s="1"/>
      <c r="SWS1315" s="1"/>
      <c r="SWT1315" s="1"/>
      <c r="SWU1315" s="1"/>
      <c r="SWV1315" s="1"/>
      <c r="SWW1315" s="1"/>
      <c r="SWX1315" s="1"/>
      <c r="SWY1315" s="1"/>
      <c r="SWZ1315" s="1"/>
      <c r="SXA1315" s="1"/>
      <c r="SXB1315" s="1"/>
      <c r="SXC1315" s="1"/>
      <c r="SXD1315" s="1"/>
      <c r="SXE1315" s="1"/>
      <c r="SXF1315" s="1"/>
      <c r="SXG1315" s="1"/>
      <c r="SXH1315" s="1"/>
      <c r="SXI1315" s="1"/>
      <c r="SXJ1315" s="1"/>
      <c r="SXK1315" s="1"/>
      <c r="SXL1315" s="1"/>
      <c r="SXM1315" s="1"/>
      <c r="SXN1315" s="1"/>
      <c r="SXO1315" s="1"/>
      <c r="SXP1315" s="1"/>
      <c r="SXQ1315" s="1"/>
      <c r="SXR1315" s="1"/>
      <c r="SXS1315" s="1"/>
      <c r="SXT1315" s="1"/>
      <c r="SXU1315" s="1"/>
      <c r="SXV1315" s="1"/>
      <c r="SXW1315" s="1"/>
      <c r="SXX1315" s="1"/>
      <c r="SXY1315" s="1"/>
      <c r="SXZ1315" s="1"/>
      <c r="SYA1315" s="1"/>
      <c r="SYB1315" s="1"/>
      <c r="SYC1315" s="1"/>
      <c r="SYD1315" s="1"/>
      <c r="SYE1315" s="1"/>
      <c r="SYF1315" s="1"/>
      <c r="SYG1315" s="1"/>
      <c r="SYH1315" s="1"/>
      <c r="SYI1315" s="1"/>
      <c r="SYJ1315" s="1"/>
      <c r="SYK1315" s="1"/>
      <c r="SYL1315" s="1"/>
      <c r="SYM1315" s="1"/>
      <c r="SYN1315" s="1"/>
      <c r="SYO1315" s="1"/>
      <c r="SYP1315" s="1"/>
      <c r="SYQ1315" s="1"/>
      <c r="SYR1315" s="1"/>
      <c r="SYS1315" s="1"/>
      <c r="SYT1315" s="1"/>
      <c r="SYU1315" s="1"/>
      <c r="SYV1315" s="1"/>
      <c r="SYW1315" s="1"/>
      <c r="SYX1315" s="1"/>
      <c r="SYY1315" s="1"/>
      <c r="SYZ1315" s="1"/>
      <c r="SZA1315" s="1"/>
      <c r="SZB1315" s="1"/>
      <c r="SZC1315" s="1"/>
      <c r="SZD1315" s="1"/>
      <c r="SZE1315" s="1"/>
      <c r="SZF1315" s="1"/>
      <c r="SZG1315" s="1"/>
      <c r="SZH1315" s="1"/>
      <c r="SZI1315" s="1"/>
      <c r="SZJ1315" s="1"/>
      <c r="SZK1315" s="1"/>
      <c r="SZL1315" s="1"/>
      <c r="SZM1315" s="1"/>
      <c r="SZN1315" s="1"/>
      <c r="SZO1315" s="1"/>
      <c r="SZP1315" s="1"/>
      <c r="SZQ1315" s="1"/>
      <c r="SZR1315" s="1"/>
      <c r="SZS1315" s="1"/>
      <c r="SZT1315" s="1"/>
      <c r="SZU1315" s="1"/>
      <c r="SZV1315" s="1"/>
      <c r="SZW1315" s="1"/>
      <c r="SZX1315" s="1"/>
      <c r="SZY1315" s="1"/>
      <c r="SZZ1315" s="1"/>
      <c r="TAA1315" s="1"/>
      <c r="TAB1315" s="1"/>
      <c r="TAC1315" s="1"/>
      <c r="TAD1315" s="1"/>
      <c r="TAE1315" s="1"/>
      <c r="TAF1315" s="1"/>
      <c r="TAG1315" s="1"/>
      <c r="TAH1315" s="1"/>
      <c r="TAI1315" s="1"/>
      <c r="TAJ1315" s="1"/>
      <c r="TAK1315" s="1"/>
      <c r="TAL1315" s="1"/>
      <c r="TAM1315" s="1"/>
      <c r="TAN1315" s="1"/>
      <c r="TAO1315" s="1"/>
      <c r="TAP1315" s="1"/>
      <c r="TAQ1315" s="1"/>
      <c r="TAR1315" s="1"/>
      <c r="TAS1315" s="1"/>
      <c r="TAT1315" s="1"/>
      <c r="TAU1315" s="1"/>
      <c r="TAV1315" s="1"/>
      <c r="TAW1315" s="1"/>
      <c r="TAX1315" s="1"/>
      <c r="TAY1315" s="1"/>
      <c r="TAZ1315" s="1"/>
      <c r="TBA1315" s="1"/>
      <c r="TBB1315" s="1"/>
      <c r="TBC1315" s="1"/>
      <c r="TBD1315" s="1"/>
      <c r="TBE1315" s="1"/>
      <c r="TBF1315" s="1"/>
      <c r="TBG1315" s="1"/>
      <c r="TBH1315" s="1"/>
      <c r="TBI1315" s="1"/>
      <c r="TBJ1315" s="1"/>
      <c r="TBK1315" s="1"/>
      <c r="TBL1315" s="1"/>
      <c r="TBM1315" s="1"/>
      <c r="TBN1315" s="1"/>
      <c r="TBO1315" s="1"/>
      <c r="TBP1315" s="1"/>
      <c r="TBQ1315" s="1"/>
      <c r="TBR1315" s="1"/>
      <c r="TBS1315" s="1"/>
      <c r="TBT1315" s="1"/>
      <c r="TBU1315" s="1"/>
      <c r="TBV1315" s="1"/>
      <c r="TBW1315" s="1"/>
      <c r="TBX1315" s="1"/>
      <c r="TBY1315" s="1"/>
      <c r="TBZ1315" s="1"/>
      <c r="TCA1315" s="1"/>
      <c r="TCB1315" s="1"/>
      <c r="TCC1315" s="1"/>
      <c r="TCD1315" s="1"/>
      <c r="TCE1315" s="1"/>
      <c r="TCF1315" s="1"/>
      <c r="TCG1315" s="1"/>
      <c r="TCH1315" s="1"/>
      <c r="TCI1315" s="1"/>
      <c r="TCJ1315" s="1"/>
      <c r="TCK1315" s="1"/>
      <c r="TCL1315" s="1"/>
      <c r="TCM1315" s="1"/>
      <c r="TCN1315" s="1"/>
      <c r="TCO1315" s="1"/>
      <c r="TCP1315" s="1"/>
      <c r="TCQ1315" s="1"/>
      <c r="TCR1315" s="1"/>
      <c r="TCS1315" s="1"/>
      <c r="TCT1315" s="1"/>
      <c r="TCU1315" s="1"/>
      <c r="TCV1315" s="1"/>
      <c r="TCW1315" s="1"/>
      <c r="TCX1315" s="1"/>
      <c r="TCY1315" s="1"/>
      <c r="TCZ1315" s="1"/>
      <c r="TDA1315" s="1"/>
      <c r="TDB1315" s="1"/>
      <c r="TDC1315" s="1"/>
      <c r="TDD1315" s="1"/>
      <c r="TDE1315" s="1"/>
      <c r="TDF1315" s="1"/>
      <c r="TDG1315" s="1"/>
      <c r="TDH1315" s="1"/>
      <c r="TDI1315" s="1"/>
      <c r="TDJ1315" s="1"/>
      <c r="TDK1315" s="1"/>
      <c r="TDL1315" s="1"/>
      <c r="TDM1315" s="1"/>
      <c r="TDN1315" s="1"/>
      <c r="TDO1315" s="1"/>
      <c r="TDP1315" s="1"/>
      <c r="TDQ1315" s="1"/>
      <c r="TDR1315" s="1"/>
      <c r="TDS1315" s="1"/>
      <c r="TDT1315" s="1"/>
      <c r="TDU1315" s="1"/>
      <c r="TDV1315" s="1"/>
      <c r="TDW1315" s="1"/>
      <c r="TDX1315" s="1"/>
      <c r="TDY1315" s="1"/>
      <c r="TDZ1315" s="1"/>
      <c r="TEA1315" s="1"/>
      <c r="TEB1315" s="1"/>
      <c r="TEC1315" s="1"/>
      <c r="TED1315" s="1"/>
      <c r="TEE1315" s="1"/>
      <c r="TEF1315" s="1"/>
      <c r="TEG1315" s="1"/>
      <c r="TEH1315" s="1"/>
      <c r="TEI1315" s="1"/>
      <c r="TEJ1315" s="1"/>
      <c r="TEK1315" s="1"/>
      <c r="TEL1315" s="1"/>
      <c r="TEM1315" s="1"/>
      <c r="TEN1315" s="1"/>
      <c r="TEO1315" s="1"/>
      <c r="TEP1315" s="1"/>
      <c r="TEQ1315" s="1"/>
      <c r="TER1315" s="1"/>
      <c r="TES1315" s="1"/>
      <c r="TET1315" s="1"/>
      <c r="TEU1315" s="1"/>
      <c r="TEV1315" s="1"/>
      <c r="TEW1315" s="1"/>
      <c r="TEX1315" s="1"/>
      <c r="TEY1315" s="1"/>
      <c r="TEZ1315" s="1"/>
      <c r="TFA1315" s="1"/>
      <c r="TFB1315" s="1"/>
      <c r="TFC1315" s="1"/>
      <c r="TFD1315" s="1"/>
      <c r="TFE1315" s="1"/>
      <c r="TFF1315" s="1"/>
      <c r="TFG1315" s="1"/>
      <c r="TFH1315" s="1"/>
      <c r="TFI1315" s="1"/>
      <c r="TFJ1315" s="1"/>
      <c r="TFK1315" s="1"/>
      <c r="TFL1315" s="1"/>
      <c r="TFM1315" s="1"/>
      <c r="TFN1315" s="1"/>
      <c r="TFO1315" s="1"/>
      <c r="TFP1315" s="1"/>
      <c r="TFQ1315" s="1"/>
      <c r="TFR1315" s="1"/>
      <c r="TFS1315" s="1"/>
      <c r="TFT1315" s="1"/>
      <c r="TFU1315" s="1"/>
      <c r="TFV1315" s="1"/>
      <c r="TFW1315" s="1"/>
      <c r="TFX1315" s="1"/>
      <c r="TFY1315" s="1"/>
      <c r="TFZ1315" s="1"/>
      <c r="TGA1315" s="1"/>
      <c r="TGB1315" s="1"/>
      <c r="TGC1315" s="1"/>
      <c r="TGD1315" s="1"/>
      <c r="TGE1315" s="1"/>
      <c r="TGF1315" s="1"/>
      <c r="TGG1315" s="1"/>
      <c r="TGH1315" s="1"/>
      <c r="TGI1315" s="1"/>
      <c r="TGJ1315" s="1"/>
      <c r="TGK1315" s="1"/>
      <c r="TGL1315" s="1"/>
      <c r="TGM1315" s="1"/>
      <c r="TGN1315" s="1"/>
      <c r="TGO1315" s="1"/>
      <c r="TGP1315" s="1"/>
      <c r="TGQ1315" s="1"/>
      <c r="TGR1315" s="1"/>
      <c r="TGS1315" s="1"/>
      <c r="TGT1315" s="1"/>
      <c r="TGU1315" s="1"/>
      <c r="TGV1315" s="1"/>
      <c r="TGW1315" s="1"/>
      <c r="TGX1315" s="1"/>
      <c r="TGY1315" s="1"/>
      <c r="TGZ1315" s="1"/>
      <c r="THA1315" s="1"/>
      <c r="THB1315" s="1"/>
      <c r="THC1315" s="1"/>
      <c r="THD1315" s="1"/>
      <c r="THE1315" s="1"/>
      <c r="THF1315" s="1"/>
      <c r="THG1315" s="1"/>
      <c r="THH1315" s="1"/>
      <c r="THI1315" s="1"/>
      <c r="THJ1315" s="1"/>
      <c r="THK1315" s="1"/>
      <c r="THL1315" s="1"/>
      <c r="THM1315" s="1"/>
      <c r="THN1315" s="1"/>
      <c r="THO1315" s="1"/>
      <c r="THP1315" s="1"/>
      <c r="THQ1315" s="1"/>
      <c r="THR1315" s="1"/>
      <c r="THS1315" s="1"/>
      <c r="THT1315" s="1"/>
      <c r="THU1315" s="1"/>
      <c r="THV1315" s="1"/>
      <c r="THW1315" s="1"/>
      <c r="THX1315" s="1"/>
      <c r="THY1315" s="1"/>
      <c r="THZ1315" s="1"/>
      <c r="TIA1315" s="1"/>
      <c r="TIB1315" s="1"/>
      <c r="TIC1315" s="1"/>
      <c r="TID1315" s="1"/>
      <c r="TIE1315" s="1"/>
      <c r="TIF1315" s="1"/>
      <c r="TIG1315" s="1"/>
      <c r="TIH1315" s="1"/>
      <c r="TII1315" s="1"/>
      <c r="TIJ1315" s="1"/>
      <c r="TIK1315" s="1"/>
      <c r="TIL1315" s="1"/>
      <c r="TIM1315" s="1"/>
      <c r="TIN1315" s="1"/>
      <c r="TIO1315" s="1"/>
      <c r="TIP1315" s="1"/>
      <c r="TIQ1315" s="1"/>
      <c r="TIR1315" s="1"/>
      <c r="TIS1315" s="1"/>
      <c r="TIT1315" s="1"/>
      <c r="TIU1315" s="1"/>
      <c r="TIV1315" s="1"/>
      <c r="TIW1315" s="1"/>
      <c r="TIX1315" s="1"/>
      <c r="TIY1315" s="1"/>
      <c r="TIZ1315" s="1"/>
      <c r="TJA1315" s="1"/>
      <c r="TJB1315" s="1"/>
      <c r="TJC1315" s="1"/>
      <c r="TJD1315" s="1"/>
      <c r="TJE1315" s="1"/>
      <c r="TJF1315" s="1"/>
      <c r="TJG1315" s="1"/>
      <c r="TJH1315" s="1"/>
      <c r="TJI1315" s="1"/>
      <c r="TJJ1315" s="1"/>
      <c r="TJK1315" s="1"/>
      <c r="TJL1315" s="1"/>
      <c r="TJM1315" s="1"/>
      <c r="TJN1315" s="1"/>
      <c r="TJO1315" s="1"/>
      <c r="TJP1315" s="1"/>
      <c r="TJQ1315" s="1"/>
      <c r="TJR1315" s="1"/>
      <c r="TJS1315" s="1"/>
      <c r="TJT1315" s="1"/>
      <c r="TJU1315" s="1"/>
      <c r="TJV1315" s="1"/>
      <c r="TJW1315" s="1"/>
      <c r="TJX1315" s="1"/>
      <c r="TJY1315" s="1"/>
      <c r="TJZ1315" s="1"/>
      <c r="TKA1315" s="1"/>
      <c r="TKB1315" s="1"/>
      <c r="TKC1315" s="1"/>
      <c r="TKD1315" s="1"/>
      <c r="TKE1315" s="1"/>
      <c r="TKF1315" s="1"/>
      <c r="TKG1315" s="1"/>
      <c r="TKH1315" s="1"/>
      <c r="TKI1315" s="1"/>
      <c r="TKJ1315" s="1"/>
      <c r="TKK1315" s="1"/>
      <c r="TKL1315" s="1"/>
      <c r="TKM1315" s="1"/>
      <c r="TKN1315" s="1"/>
      <c r="TKO1315" s="1"/>
      <c r="TKP1315" s="1"/>
      <c r="TKQ1315" s="1"/>
      <c r="TKR1315" s="1"/>
      <c r="TKS1315" s="1"/>
      <c r="TKT1315" s="1"/>
      <c r="TKU1315" s="1"/>
      <c r="TKV1315" s="1"/>
      <c r="TKW1315" s="1"/>
      <c r="TKX1315" s="1"/>
      <c r="TKY1315" s="1"/>
      <c r="TKZ1315" s="1"/>
      <c r="TLA1315" s="1"/>
      <c r="TLB1315" s="1"/>
      <c r="TLC1315" s="1"/>
      <c r="TLD1315" s="1"/>
      <c r="TLE1315" s="1"/>
      <c r="TLF1315" s="1"/>
      <c r="TLG1315" s="1"/>
      <c r="TLH1315" s="1"/>
      <c r="TLI1315" s="1"/>
      <c r="TLJ1315" s="1"/>
      <c r="TLK1315" s="1"/>
      <c r="TLL1315" s="1"/>
      <c r="TLM1315" s="1"/>
      <c r="TLN1315" s="1"/>
      <c r="TLO1315" s="1"/>
      <c r="TLP1315" s="1"/>
      <c r="TLQ1315" s="1"/>
      <c r="TLR1315" s="1"/>
      <c r="TLS1315" s="1"/>
      <c r="TLT1315" s="1"/>
      <c r="TLU1315" s="1"/>
      <c r="TLV1315" s="1"/>
      <c r="TLW1315" s="1"/>
      <c r="TLX1315" s="1"/>
      <c r="TLY1315" s="1"/>
      <c r="TLZ1315" s="1"/>
      <c r="TMA1315" s="1"/>
      <c r="TMB1315" s="1"/>
      <c r="TMC1315" s="1"/>
      <c r="TMD1315" s="1"/>
      <c r="TME1315" s="1"/>
      <c r="TMF1315" s="1"/>
      <c r="TMG1315" s="1"/>
      <c r="TMH1315" s="1"/>
      <c r="TMI1315" s="1"/>
      <c r="TMJ1315" s="1"/>
      <c r="TMK1315" s="1"/>
      <c r="TML1315" s="1"/>
      <c r="TMM1315" s="1"/>
      <c r="TMN1315" s="1"/>
      <c r="TMO1315" s="1"/>
      <c r="TMP1315" s="1"/>
      <c r="TMQ1315" s="1"/>
      <c r="TMR1315" s="1"/>
      <c r="TMS1315" s="1"/>
      <c r="TMT1315" s="1"/>
      <c r="TMU1315" s="1"/>
      <c r="TMV1315" s="1"/>
      <c r="TMW1315" s="1"/>
      <c r="TMX1315" s="1"/>
      <c r="TMY1315" s="1"/>
      <c r="TMZ1315" s="1"/>
      <c r="TNA1315" s="1"/>
      <c r="TNB1315" s="1"/>
      <c r="TNC1315" s="1"/>
      <c r="TND1315" s="1"/>
      <c r="TNE1315" s="1"/>
      <c r="TNF1315" s="1"/>
      <c r="TNG1315" s="1"/>
      <c r="TNH1315" s="1"/>
      <c r="TNI1315" s="1"/>
      <c r="TNJ1315" s="1"/>
      <c r="TNK1315" s="1"/>
      <c r="TNL1315" s="1"/>
      <c r="TNM1315" s="1"/>
      <c r="TNN1315" s="1"/>
      <c r="TNO1315" s="1"/>
      <c r="TNP1315" s="1"/>
      <c r="TNQ1315" s="1"/>
      <c r="TNR1315" s="1"/>
      <c r="TNS1315" s="1"/>
      <c r="TNT1315" s="1"/>
      <c r="TNU1315" s="1"/>
      <c r="TNV1315" s="1"/>
      <c r="TNW1315" s="1"/>
      <c r="TNX1315" s="1"/>
      <c r="TNY1315" s="1"/>
      <c r="TNZ1315" s="1"/>
      <c r="TOA1315" s="1"/>
      <c r="TOB1315" s="1"/>
      <c r="TOC1315" s="1"/>
      <c r="TOD1315" s="1"/>
      <c r="TOE1315" s="1"/>
      <c r="TOF1315" s="1"/>
      <c r="TOG1315" s="1"/>
      <c r="TOH1315" s="1"/>
      <c r="TOI1315" s="1"/>
      <c r="TOJ1315" s="1"/>
      <c r="TOK1315" s="1"/>
      <c r="TOL1315" s="1"/>
      <c r="TOM1315" s="1"/>
      <c r="TON1315" s="1"/>
      <c r="TOO1315" s="1"/>
      <c r="TOP1315" s="1"/>
      <c r="TOQ1315" s="1"/>
      <c r="TOR1315" s="1"/>
      <c r="TOS1315" s="1"/>
      <c r="TOT1315" s="1"/>
      <c r="TOU1315" s="1"/>
      <c r="TOV1315" s="1"/>
      <c r="TOW1315" s="1"/>
      <c r="TOX1315" s="1"/>
      <c r="TOY1315" s="1"/>
      <c r="TOZ1315" s="1"/>
      <c r="TPA1315" s="1"/>
      <c r="TPB1315" s="1"/>
      <c r="TPC1315" s="1"/>
      <c r="TPD1315" s="1"/>
      <c r="TPE1315" s="1"/>
      <c r="TPF1315" s="1"/>
      <c r="TPG1315" s="1"/>
      <c r="TPH1315" s="1"/>
      <c r="TPI1315" s="1"/>
      <c r="TPJ1315" s="1"/>
      <c r="TPK1315" s="1"/>
      <c r="TPL1315" s="1"/>
      <c r="TPM1315" s="1"/>
      <c r="TPN1315" s="1"/>
      <c r="TPO1315" s="1"/>
      <c r="TPP1315" s="1"/>
      <c r="TPQ1315" s="1"/>
      <c r="TPR1315" s="1"/>
      <c r="TPS1315" s="1"/>
      <c r="TPT1315" s="1"/>
      <c r="TPU1315" s="1"/>
      <c r="TPV1315" s="1"/>
      <c r="TPW1315" s="1"/>
      <c r="TPX1315" s="1"/>
      <c r="TPY1315" s="1"/>
      <c r="TPZ1315" s="1"/>
      <c r="TQA1315" s="1"/>
      <c r="TQB1315" s="1"/>
      <c r="TQC1315" s="1"/>
      <c r="TQD1315" s="1"/>
      <c r="TQE1315" s="1"/>
      <c r="TQF1315" s="1"/>
      <c r="TQG1315" s="1"/>
      <c r="TQH1315" s="1"/>
      <c r="TQI1315" s="1"/>
      <c r="TQJ1315" s="1"/>
      <c r="TQK1315" s="1"/>
      <c r="TQL1315" s="1"/>
      <c r="TQM1315" s="1"/>
      <c r="TQN1315" s="1"/>
      <c r="TQO1315" s="1"/>
      <c r="TQP1315" s="1"/>
      <c r="TQQ1315" s="1"/>
      <c r="TQR1315" s="1"/>
      <c r="TQS1315" s="1"/>
      <c r="TQT1315" s="1"/>
      <c r="TQU1315" s="1"/>
      <c r="TQV1315" s="1"/>
      <c r="TQW1315" s="1"/>
      <c r="TQX1315" s="1"/>
      <c r="TQY1315" s="1"/>
      <c r="TQZ1315" s="1"/>
      <c r="TRA1315" s="1"/>
      <c r="TRB1315" s="1"/>
      <c r="TRC1315" s="1"/>
      <c r="TRD1315" s="1"/>
      <c r="TRE1315" s="1"/>
      <c r="TRF1315" s="1"/>
      <c r="TRG1315" s="1"/>
      <c r="TRH1315" s="1"/>
      <c r="TRI1315" s="1"/>
      <c r="TRJ1315" s="1"/>
      <c r="TRK1315" s="1"/>
      <c r="TRL1315" s="1"/>
      <c r="TRM1315" s="1"/>
      <c r="TRN1315" s="1"/>
      <c r="TRO1315" s="1"/>
      <c r="TRP1315" s="1"/>
      <c r="TRQ1315" s="1"/>
      <c r="TRR1315" s="1"/>
      <c r="TRS1315" s="1"/>
      <c r="TRT1315" s="1"/>
      <c r="TRU1315" s="1"/>
      <c r="TRV1315" s="1"/>
      <c r="TRW1315" s="1"/>
      <c r="TRX1315" s="1"/>
      <c r="TRY1315" s="1"/>
      <c r="TRZ1315" s="1"/>
      <c r="TSA1315" s="1"/>
      <c r="TSB1315" s="1"/>
      <c r="TSC1315" s="1"/>
      <c r="TSD1315" s="1"/>
      <c r="TSE1315" s="1"/>
      <c r="TSF1315" s="1"/>
      <c r="TSG1315" s="1"/>
      <c r="TSH1315" s="1"/>
      <c r="TSI1315" s="1"/>
      <c r="TSJ1315" s="1"/>
      <c r="TSK1315" s="1"/>
      <c r="TSL1315" s="1"/>
      <c r="TSM1315" s="1"/>
      <c r="TSN1315" s="1"/>
      <c r="TSO1315" s="1"/>
      <c r="TSP1315" s="1"/>
      <c r="TSQ1315" s="1"/>
      <c r="TSR1315" s="1"/>
      <c r="TSS1315" s="1"/>
      <c r="TST1315" s="1"/>
      <c r="TSU1315" s="1"/>
      <c r="TSV1315" s="1"/>
      <c r="TSW1315" s="1"/>
      <c r="TSX1315" s="1"/>
      <c r="TSY1315" s="1"/>
      <c r="TSZ1315" s="1"/>
      <c r="TTA1315" s="1"/>
      <c r="TTB1315" s="1"/>
      <c r="TTC1315" s="1"/>
      <c r="TTD1315" s="1"/>
      <c r="TTE1315" s="1"/>
      <c r="TTF1315" s="1"/>
      <c r="TTG1315" s="1"/>
      <c r="TTH1315" s="1"/>
      <c r="TTI1315" s="1"/>
      <c r="TTJ1315" s="1"/>
      <c r="TTK1315" s="1"/>
      <c r="TTL1315" s="1"/>
      <c r="TTM1315" s="1"/>
      <c r="TTN1315" s="1"/>
      <c r="TTO1315" s="1"/>
      <c r="TTP1315" s="1"/>
      <c r="TTQ1315" s="1"/>
      <c r="TTR1315" s="1"/>
      <c r="TTS1315" s="1"/>
      <c r="TTT1315" s="1"/>
      <c r="TTU1315" s="1"/>
      <c r="TTV1315" s="1"/>
      <c r="TTW1315" s="1"/>
      <c r="TTX1315" s="1"/>
      <c r="TTY1315" s="1"/>
      <c r="TTZ1315" s="1"/>
      <c r="TUA1315" s="1"/>
      <c r="TUB1315" s="1"/>
      <c r="TUC1315" s="1"/>
      <c r="TUD1315" s="1"/>
      <c r="TUE1315" s="1"/>
      <c r="TUF1315" s="1"/>
      <c r="TUG1315" s="1"/>
      <c r="TUH1315" s="1"/>
      <c r="TUI1315" s="1"/>
      <c r="TUJ1315" s="1"/>
      <c r="TUK1315" s="1"/>
      <c r="TUL1315" s="1"/>
      <c r="TUM1315" s="1"/>
      <c r="TUN1315" s="1"/>
      <c r="TUO1315" s="1"/>
      <c r="TUP1315" s="1"/>
      <c r="TUQ1315" s="1"/>
      <c r="TUR1315" s="1"/>
      <c r="TUS1315" s="1"/>
      <c r="TUT1315" s="1"/>
      <c r="TUU1315" s="1"/>
      <c r="TUV1315" s="1"/>
      <c r="TUW1315" s="1"/>
      <c r="TUX1315" s="1"/>
      <c r="TUY1315" s="1"/>
      <c r="TUZ1315" s="1"/>
      <c r="TVA1315" s="1"/>
      <c r="TVB1315" s="1"/>
      <c r="TVC1315" s="1"/>
      <c r="TVD1315" s="1"/>
      <c r="TVE1315" s="1"/>
      <c r="TVF1315" s="1"/>
      <c r="TVG1315" s="1"/>
      <c r="TVH1315" s="1"/>
      <c r="TVI1315" s="1"/>
      <c r="TVJ1315" s="1"/>
      <c r="TVK1315" s="1"/>
      <c r="TVL1315" s="1"/>
      <c r="TVM1315" s="1"/>
      <c r="TVN1315" s="1"/>
      <c r="TVO1315" s="1"/>
      <c r="TVP1315" s="1"/>
      <c r="TVQ1315" s="1"/>
      <c r="TVR1315" s="1"/>
      <c r="TVS1315" s="1"/>
      <c r="TVT1315" s="1"/>
      <c r="TVU1315" s="1"/>
      <c r="TVV1315" s="1"/>
      <c r="TVW1315" s="1"/>
      <c r="TVX1315" s="1"/>
      <c r="TVY1315" s="1"/>
      <c r="TVZ1315" s="1"/>
      <c r="TWA1315" s="1"/>
      <c r="TWB1315" s="1"/>
      <c r="TWC1315" s="1"/>
      <c r="TWD1315" s="1"/>
      <c r="TWE1315" s="1"/>
      <c r="TWF1315" s="1"/>
      <c r="TWG1315" s="1"/>
      <c r="TWH1315" s="1"/>
      <c r="TWI1315" s="1"/>
      <c r="TWJ1315" s="1"/>
      <c r="TWK1315" s="1"/>
      <c r="TWL1315" s="1"/>
      <c r="TWM1315" s="1"/>
      <c r="TWN1315" s="1"/>
      <c r="TWO1315" s="1"/>
      <c r="TWP1315" s="1"/>
      <c r="TWQ1315" s="1"/>
      <c r="TWR1315" s="1"/>
      <c r="TWS1315" s="1"/>
      <c r="TWT1315" s="1"/>
      <c r="TWU1315" s="1"/>
      <c r="TWV1315" s="1"/>
      <c r="TWW1315" s="1"/>
      <c r="TWX1315" s="1"/>
      <c r="TWY1315" s="1"/>
      <c r="TWZ1315" s="1"/>
      <c r="TXA1315" s="1"/>
      <c r="TXB1315" s="1"/>
      <c r="TXC1315" s="1"/>
      <c r="TXD1315" s="1"/>
      <c r="TXE1315" s="1"/>
      <c r="TXF1315" s="1"/>
      <c r="TXG1315" s="1"/>
      <c r="TXH1315" s="1"/>
      <c r="TXI1315" s="1"/>
      <c r="TXJ1315" s="1"/>
      <c r="TXK1315" s="1"/>
      <c r="TXL1315" s="1"/>
      <c r="TXM1315" s="1"/>
      <c r="TXN1315" s="1"/>
      <c r="TXO1315" s="1"/>
      <c r="TXP1315" s="1"/>
      <c r="TXQ1315" s="1"/>
      <c r="TXR1315" s="1"/>
      <c r="TXS1315" s="1"/>
      <c r="TXT1315" s="1"/>
      <c r="TXU1315" s="1"/>
      <c r="TXV1315" s="1"/>
      <c r="TXW1315" s="1"/>
      <c r="TXX1315" s="1"/>
      <c r="TXY1315" s="1"/>
      <c r="TXZ1315" s="1"/>
      <c r="TYA1315" s="1"/>
      <c r="TYB1315" s="1"/>
      <c r="TYC1315" s="1"/>
      <c r="TYD1315" s="1"/>
      <c r="TYE1315" s="1"/>
      <c r="TYF1315" s="1"/>
      <c r="TYG1315" s="1"/>
      <c r="TYH1315" s="1"/>
      <c r="TYI1315" s="1"/>
      <c r="TYJ1315" s="1"/>
      <c r="TYK1315" s="1"/>
      <c r="TYL1315" s="1"/>
      <c r="TYM1315" s="1"/>
      <c r="TYN1315" s="1"/>
      <c r="TYO1315" s="1"/>
      <c r="TYP1315" s="1"/>
      <c r="TYQ1315" s="1"/>
      <c r="TYR1315" s="1"/>
      <c r="TYS1315" s="1"/>
      <c r="TYT1315" s="1"/>
      <c r="TYU1315" s="1"/>
      <c r="TYV1315" s="1"/>
      <c r="TYW1315" s="1"/>
      <c r="TYX1315" s="1"/>
      <c r="TYY1315" s="1"/>
      <c r="TYZ1315" s="1"/>
      <c r="TZA1315" s="1"/>
      <c r="TZB1315" s="1"/>
      <c r="TZC1315" s="1"/>
      <c r="TZD1315" s="1"/>
      <c r="TZE1315" s="1"/>
      <c r="TZF1315" s="1"/>
      <c r="TZG1315" s="1"/>
      <c r="TZH1315" s="1"/>
      <c r="TZI1315" s="1"/>
      <c r="TZJ1315" s="1"/>
      <c r="TZK1315" s="1"/>
      <c r="TZL1315" s="1"/>
      <c r="TZM1315" s="1"/>
      <c r="TZN1315" s="1"/>
      <c r="TZO1315" s="1"/>
      <c r="TZP1315" s="1"/>
      <c r="TZQ1315" s="1"/>
      <c r="TZR1315" s="1"/>
      <c r="TZS1315" s="1"/>
      <c r="TZT1315" s="1"/>
      <c r="TZU1315" s="1"/>
      <c r="TZV1315" s="1"/>
      <c r="TZW1315" s="1"/>
      <c r="TZX1315" s="1"/>
      <c r="TZY1315" s="1"/>
      <c r="TZZ1315" s="1"/>
      <c r="UAA1315" s="1"/>
      <c r="UAB1315" s="1"/>
      <c r="UAC1315" s="1"/>
      <c r="UAD1315" s="1"/>
      <c r="UAE1315" s="1"/>
      <c r="UAF1315" s="1"/>
      <c r="UAG1315" s="1"/>
      <c r="UAH1315" s="1"/>
      <c r="UAI1315" s="1"/>
      <c r="UAJ1315" s="1"/>
      <c r="UAK1315" s="1"/>
      <c r="UAL1315" s="1"/>
      <c r="UAM1315" s="1"/>
      <c r="UAN1315" s="1"/>
      <c r="UAO1315" s="1"/>
      <c r="UAP1315" s="1"/>
      <c r="UAQ1315" s="1"/>
      <c r="UAR1315" s="1"/>
      <c r="UAS1315" s="1"/>
      <c r="UAT1315" s="1"/>
      <c r="UAU1315" s="1"/>
      <c r="UAV1315" s="1"/>
      <c r="UAW1315" s="1"/>
      <c r="UAX1315" s="1"/>
      <c r="UAY1315" s="1"/>
      <c r="UAZ1315" s="1"/>
      <c r="UBA1315" s="1"/>
      <c r="UBB1315" s="1"/>
      <c r="UBC1315" s="1"/>
      <c r="UBD1315" s="1"/>
      <c r="UBE1315" s="1"/>
      <c r="UBF1315" s="1"/>
      <c r="UBG1315" s="1"/>
      <c r="UBH1315" s="1"/>
      <c r="UBI1315" s="1"/>
      <c r="UBJ1315" s="1"/>
      <c r="UBK1315" s="1"/>
      <c r="UBL1315" s="1"/>
      <c r="UBM1315" s="1"/>
      <c r="UBN1315" s="1"/>
      <c r="UBO1315" s="1"/>
      <c r="UBP1315" s="1"/>
      <c r="UBQ1315" s="1"/>
      <c r="UBR1315" s="1"/>
      <c r="UBS1315" s="1"/>
      <c r="UBT1315" s="1"/>
      <c r="UBU1315" s="1"/>
      <c r="UBV1315" s="1"/>
      <c r="UBW1315" s="1"/>
      <c r="UBX1315" s="1"/>
      <c r="UBY1315" s="1"/>
      <c r="UBZ1315" s="1"/>
      <c r="UCA1315" s="1"/>
      <c r="UCB1315" s="1"/>
      <c r="UCC1315" s="1"/>
      <c r="UCD1315" s="1"/>
      <c r="UCE1315" s="1"/>
      <c r="UCF1315" s="1"/>
      <c r="UCG1315" s="1"/>
      <c r="UCH1315" s="1"/>
      <c r="UCI1315" s="1"/>
      <c r="UCJ1315" s="1"/>
      <c r="UCK1315" s="1"/>
      <c r="UCL1315" s="1"/>
      <c r="UCM1315" s="1"/>
      <c r="UCN1315" s="1"/>
      <c r="UCO1315" s="1"/>
      <c r="UCP1315" s="1"/>
      <c r="UCQ1315" s="1"/>
      <c r="UCR1315" s="1"/>
      <c r="UCS1315" s="1"/>
      <c r="UCT1315" s="1"/>
      <c r="UCU1315" s="1"/>
      <c r="UCV1315" s="1"/>
      <c r="UCW1315" s="1"/>
      <c r="UCX1315" s="1"/>
      <c r="UCY1315" s="1"/>
      <c r="UCZ1315" s="1"/>
      <c r="UDA1315" s="1"/>
      <c r="UDB1315" s="1"/>
      <c r="UDC1315" s="1"/>
      <c r="UDD1315" s="1"/>
      <c r="UDE1315" s="1"/>
      <c r="UDF1315" s="1"/>
      <c r="UDG1315" s="1"/>
      <c r="UDH1315" s="1"/>
      <c r="UDI1315" s="1"/>
      <c r="UDJ1315" s="1"/>
      <c r="UDK1315" s="1"/>
      <c r="UDL1315" s="1"/>
      <c r="UDM1315" s="1"/>
      <c r="UDN1315" s="1"/>
      <c r="UDO1315" s="1"/>
      <c r="UDP1315" s="1"/>
      <c r="UDQ1315" s="1"/>
      <c r="UDR1315" s="1"/>
      <c r="UDS1315" s="1"/>
      <c r="UDT1315" s="1"/>
      <c r="UDU1315" s="1"/>
      <c r="UDV1315" s="1"/>
      <c r="UDW1315" s="1"/>
      <c r="UDX1315" s="1"/>
      <c r="UDY1315" s="1"/>
      <c r="UDZ1315" s="1"/>
      <c r="UEA1315" s="1"/>
      <c r="UEB1315" s="1"/>
      <c r="UEC1315" s="1"/>
      <c r="UED1315" s="1"/>
      <c r="UEE1315" s="1"/>
      <c r="UEF1315" s="1"/>
      <c r="UEG1315" s="1"/>
      <c r="UEH1315" s="1"/>
      <c r="UEI1315" s="1"/>
      <c r="UEJ1315" s="1"/>
      <c r="UEK1315" s="1"/>
      <c r="UEL1315" s="1"/>
      <c r="UEM1315" s="1"/>
      <c r="UEN1315" s="1"/>
      <c r="UEO1315" s="1"/>
      <c r="UEP1315" s="1"/>
      <c r="UEQ1315" s="1"/>
      <c r="UER1315" s="1"/>
      <c r="UES1315" s="1"/>
      <c r="UET1315" s="1"/>
      <c r="UEU1315" s="1"/>
      <c r="UEV1315" s="1"/>
      <c r="UEW1315" s="1"/>
      <c r="UEX1315" s="1"/>
      <c r="UEY1315" s="1"/>
      <c r="UEZ1315" s="1"/>
      <c r="UFA1315" s="1"/>
      <c r="UFB1315" s="1"/>
      <c r="UFC1315" s="1"/>
      <c r="UFD1315" s="1"/>
      <c r="UFE1315" s="1"/>
      <c r="UFF1315" s="1"/>
      <c r="UFG1315" s="1"/>
      <c r="UFH1315" s="1"/>
      <c r="UFI1315" s="1"/>
      <c r="UFJ1315" s="1"/>
      <c r="UFK1315" s="1"/>
      <c r="UFL1315" s="1"/>
      <c r="UFM1315" s="1"/>
      <c r="UFN1315" s="1"/>
      <c r="UFO1315" s="1"/>
      <c r="UFP1315" s="1"/>
      <c r="UFQ1315" s="1"/>
      <c r="UFR1315" s="1"/>
      <c r="UFS1315" s="1"/>
      <c r="UFT1315" s="1"/>
      <c r="UFU1315" s="1"/>
      <c r="UFV1315" s="1"/>
      <c r="UFW1315" s="1"/>
      <c r="UFX1315" s="1"/>
      <c r="UFY1315" s="1"/>
      <c r="UFZ1315" s="1"/>
      <c r="UGA1315" s="1"/>
      <c r="UGB1315" s="1"/>
      <c r="UGC1315" s="1"/>
      <c r="UGD1315" s="1"/>
      <c r="UGE1315" s="1"/>
      <c r="UGF1315" s="1"/>
      <c r="UGG1315" s="1"/>
      <c r="UGH1315" s="1"/>
      <c r="UGI1315" s="1"/>
      <c r="UGJ1315" s="1"/>
      <c r="UGK1315" s="1"/>
      <c r="UGL1315" s="1"/>
      <c r="UGM1315" s="1"/>
      <c r="UGN1315" s="1"/>
      <c r="UGO1315" s="1"/>
      <c r="UGP1315" s="1"/>
      <c r="UGQ1315" s="1"/>
      <c r="UGR1315" s="1"/>
      <c r="UGS1315" s="1"/>
      <c r="UGT1315" s="1"/>
      <c r="UGU1315" s="1"/>
      <c r="UGV1315" s="1"/>
      <c r="UGW1315" s="1"/>
      <c r="UGX1315" s="1"/>
      <c r="UGY1315" s="1"/>
      <c r="UGZ1315" s="1"/>
      <c r="UHA1315" s="1"/>
      <c r="UHB1315" s="1"/>
      <c r="UHC1315" s="1"/>
      <c r="UHD1315" s="1"/>
      <c r="UHE1315" s="1"/>
      <c r="UHF1315" s="1"/>
      <c r="UHG1315" s="1"/>
      <c r="UHH1315" s="1"/>
      <c r="UHI1315" s="1"/>
      <c r="UHJ1315" s="1"/>
      <c r="UHK1315" s="1"/>
      <c r="UHL1315" s="1"/>
      <c r="UHM1315" s="1"/>
      <c r="UHN1315" s="1"/>
      <c r="UHO1315" s="1"/>
      <c r="UHP1315" s="1"/>
      <c r="UHQ1315" s="1"/>
      <c r="UHR1315" s="1"/>
      <c r="UHS1315" s="1"/>
      <c r="UHT1315" s="1"/>
      <c r="UHU1315" s="1"/>
      <c r="UHV1315" s="1"/>
      <c r="UHW1315" s="1"/>
      <c r="UHX1315" s="1"/>
      <c r="UHY1315" s="1"/>
      <c r="UHZ1315" s="1"/>
      <c r="UIA1315" s="1"/>
      <c r="UIB1315" s="1"/>
      <c r="UIC1315" s="1"/>
      <c r="UID1315" s="1"/>
      <c r="UIE1315" s="1"/>
      <c r="UIF1315" s="1"/>
      <c r="UIG1315" s="1"/>
      <c r="UIH1315" s="1"/>
      <c r="UII1315" s="1"/>
      <c r="UIJ1315" s="1"/>
      <c r="UIK1315" s="1"/>
      <c r="UIL1315" s="1"/>
      <c r="UIM1315" s="1"/>
      <c r="UIN1315" s="1"/>
      <c r="UIO1315" s="1"/>
      <c r="UIP1315" s="1"/>
      <c r="UIQ1315" s="1"/>
      <c r="UIR1315" s="1"/>
      <c r="UIS1315" s="1"/>
      <c r="UIT1315" s="1"/>
      <c r="UIU1315" s="1"/>
      <c r="UIV1315" s="1"/>
      <c r="UIW1315" s="1"/>
      <c r="UIX1315" s="1"/>
      <c r="UIY1315" s="1"/>
      <c r="UIZ1315" s="1"/>
      <c r="UJA1315" s="1"/>
      <c r="UJB1315" s="1"/>
      <c r="UJC1315" s="1"/>
      <c r="UJD1315" s="1"/>
      <c r="UJE1315" s="1"/>
      <c r="UJF1315" s="1"/>
      <c r="UJG1315" s="1"/>
      <c r="UJH1315" s="1"/>
      <c r="UJI1315" s="1"/>
      <c r="UJJ1315" s="1"/>
      <c r="UJK1315" s="1"/>
      <c r="UJL1315" s="1"/>
      <c r="UJM1315" s="1"/>
      <c r="UJN1315" s="1"/>
      <c r="UJO1315" s="1"/>
      <c r="UJP1315" s="1"/>
      <c r="UJQ1315" s="1"/>
      <c r="UJR1315" s="1"/>
      <c r="UJS1315" s="1"/>
      <c r="UJT1315" s="1"/>
      <c r="UJU1315" s="1"/>
      <c r="UJV1315" s="1"/>
      <c r="UJW1315" s="1"/>
      <c r="UJX1315" s="1"/>
      <c r="UJY1315" s="1"/>
      <c r="UJZ1315" s="1"/>
      <c r="UKA1315" s="1"/>
      <c r="UKB1315" s="1"/>
      <c r="UKC1315" s="1"/>
      <c r="UKD1315" s="1"/>
      <c r="UKE1315" s="1"/>
      <c r="UKF1315" s="1"/>
      <c r="UKG1315" s="1"/>
      <c r="UKH1315" s="1"/>
      <c r="UKI1315" s="1"/>
      <c r="UKJ1315" s="1"/>
      <c r="UKK1315" s="1"/>
      <c r="UKL1315" s="1"/>
      <c r="UKM1315" s="1"/>
      <c r="UKN1315" s="1"/>
      <c r="UKO1315" s="1"/>
      <c r="UKP1315" s="1"/>
      <c r="UKQ1315" s="1"/>
      <c r="UKR1315" s="1"/>
      <c r="UKS1315" s="1"/>
      <c r="UKT1315" s="1"/>
      <c r="UKU1315" s="1"/>
      <c r="UKV1315" s="1"/>
      <c r="UKW1315" s="1"/>
      <c r="UKX1315" s="1"/>
      <c r="UKY1315" s="1"/>
      <c r="UKZ1315" s="1"/>
      <c r="ULA1315" s="1"/>
      <c r="ULB1315" s="1"/>
      <c r="ULC1315" s="1"/>
      <c r="ULD1315" s="1"/>
      <c r="ULE1315" s="1"/>
      <c r="ULF1315" s="1"/>
      <c r="ULG1315" s="1"/>
      <c r="ULH1315" s="1"/>
      <c r="ULI1315" s="1"/>
      <c r="ULJ1315" s="1"/>
      <c r="ULK1315" s="1"/>
      <c r="ULL1315" s="1"/>
      <c r="ULM1315" s="1"/>
      <c r="ULN1315" s="1"/>
      <c r="ULO1315" s="1"/>
      <c r="ULP1315" s="1"/>
      <c r="ULQ1315" s="1"/>
      <c r="ULR1315" s="1"/>
      <c r="ULS1315" s="1"/>
      <c r="ULT1315" s="1"/>
      <c r="ULU1315" s="1"/>
      <c r="ULV1315" s="1"/>
      <c r="ULW1315" s="1"/>
      <c r="ULX1315" s="1"/>
      <c r="ULY1315" s="1"/>
      <c r="ULZ1315" s="1"/>
      <c r="UMA1315" s="1"/>
      <c r="UMB1315" s="1"/>
      <c r="UMC1315" s="1"/>
      <c r="UMD1315" s="1"/>
      <c r="UME1315" s="1"/>
      <c r="UMF1315" s="1"/>
      <c r="UMG1315" s="1"/>
      <c r="UMH1315" s="1"/>
      <c r="UMI1315" s="1"/>
      <c r="UMJ1315" s="1"/>
      <c r="UMK1315" s="1"/>
      <c r="UML1315" s="1"/>
      <c r="UMM1315" s="1"/>
      <c r="UMN1315" s="1"/>
      <c r="UMO1315" s="1"/>
      <c r="UMP1315" s="1"/>
      <c r="UMQ1315" s="1"/>
      <c r="UMR1315" s="1"/>
      <c r="UMS1315" s="1"/>
      <c r="UMT1315" s="1"/>
      <c r="UMU1315" s="1"/>
      <c r="UMV1315" s="1"/>
      <c r="UMW1315" s="1"/>
      <c r="UMX1315" s="1"/>
      <c r="UMY1315" s="1"/>
      <c r="UMZ1315" s="1"/>
      <c r="UNA1315" s="1"/>
      <c r="UNB1315" s="1"/>
      <c r="UNC1315" s="1"/>
      <c r="UND1315" s="1"/>
      <c r="UNE1315" s="1"/>
      <c r="UNF1315" s="1"/>
      <c r="UNG1315" s="1"/>
      <c r="UNH1315" s="1"/>
      <c r="UNI1315" s="1"/>
      <c r="UNJ1315" s="1"/>
      <c r="UNK1315" s="1"/>
      <c r="UNL1315" s="1"/>
      <c r="UNM1315" s="1"/>
      <c r="UNN1315" s="1"/>
      <c r="UNO1315" s="1"/>
      <c r="UNP1315" s="1"/>
      <c r="UNQ1315" s="1"/>
      <c r="UNR1315" s="1"/>
      <c r="UNS1315" s="1"/>
      <c r="UNT1315" s="1"/>
      <c r="UNU1315" s="1"/>
      <c r="UNV1315" s="1"/>
      <c r="UNW1315" s="1"/>
      <c r="UNX1315" s="1"/>
      <c r="UNY1315" s="1"/>
      <c r="UNZ1315" s="1"/>
      <c r="UOA1315" s="1"/>
      <c r="UOB1315" s="1"/>
      <c r="UOC1315" s="1"/>
      <c r="UOD1315" s="1"/>
      <c r="UOE1315" s="1"/>
      <c r="UOF1315" s="1"/>
      <c r="UOG1315" s="1"/>
      <c r="UOH1315" s="1"/>
      <c r="UOI1315" s="1"/>
      <c r="UOJ1315" s="1"/>
      <c r="UOK1315" s="1"/>
      <c r="UOL1315" s="1"/>
      <c r="UOM1315" s="1"/>
      <c r="UON1315" s="1"/>
      <c r="UOO1315" s="1"/>
      <c r="UOP1315" s="1"/>
      <c r="UOQ1315" s="1"/>
      <c r="UOR1315" s="1"/>
      <c r="UOS1315" s="1"/>
      <c r="UOT1315" s="1"/>
      <c r="UOU1315" s="1"/>
      <c r="UOV1315" s="1"/>
      <c r="UOW1315" s="1"/>
      <c r="UOX1315" s="1"/>
      <c r="UOY1315" s="1"/>
      <c r="UOZ1315" s="1"/>
      <c r="UPA1315" s="1"/>
      <c r="UPB1315" s="1"/>
      <c r="UPC1315" s="1"/>
      <c r="UPD1315" s="1"/>
      <c r="UPE1315" s="1"/>
      <c r="UPF1315" s="1"/>
      <c r="UPG1315" s="1"/>
      <c r="UPH1315" s="1"/>
      <c r="UPI1315" s="1"/>
      <c r="UPJ1315" s="1"/>
      <c r="UPK1315" s="1"/>
      <c r="UPL1315" s="1"/>
      <c r="UPM1315" s="1"/>
      <c r="UPN1315" s="1"/>
      <c r="UPO1315" s="1"/>
      <c r="UPP1315" s="1"/>
      <c r="UPQ1315" s="1"/>
      <c r="UPR1315" s="1"/>
      <c r="UPS1315" s="1"/>
      <c r="UPT1315" s="1"/>
      <c r="UPU1315" s="1"/>
      <c r="UPV1315" s="1"/>
      <c r="UPW1315" s="1"/>
      <c r="UPX1315" s="1"/>
      <c r="UPY1315" s="1"/>
      <c r="UPZ1315" s="1"/>
      <c r="UQA1315" s="1"/>
      <c r="UQB1315" s="1"/>
      <c r="UQC1315" s="1"/>
      <c r="UQD1315" s="1"/>
      <c r="UQE1315" s="1"/>
      <c r="UQF1315" s="1"/>
      <c r="UQG1315" s="1"/>
      <c r="UQH1315" s="1"/>
      <c r="UQI1315" s="1"/>
      <c r="UQJ1315" s="1"/>
      <c r="UQK1315" s="1"/>
      <c r="UQL1315" s="1"/>
      <c r="UQM1315" s="1"/>
      <c r="UQN1315" s="1"/>
      <c r="UQO1315" s="1"/>
      <c r="UQP1315" s="1"/>
      <c r="UQQ1315" s="1"/>
      <c r="UQR1315" s="1"/>
      <c r="UQS1315" s="1"/>
      <c r="UQT1315" s="1"/>
      <c r="UQU1315" s="1"/>
      <c r="UQV1315" s="1"/>
      <c r="UQW1315" s="1"/>
      <c r="UQX1315" s="1"/>
      <c r="UQY1315" s="1"/>
      <c r="UQZ1315" s="1"/>
      <c r="URA1315" s="1"/>
      <c r="URB1315" s="1"/>
      <c r="URC1315" s="1"/>
      <c r="URD1315" s="1"/>
      <c r="URE1315" s="1"/>
      <c r="URF1315" s="1"/>
      <c r="URG1315" s="1"/>
      <c r="URH1315" s="1"/>
      <c r="URI1315" s="1"/>
      <c r="URJ1315" s="1"/>
      <c r="URK1315" s="1"/>
      <c r="URL1315" s="1"/>
      <c r="URM1315" s="1"/>
      <c r="URN1315" s="1"/>
      <c r="URO1315" s="1"/>
      <c r="URP1315" s="1"/>
      <c r="URQ1315" s="1"/>
      <c r="URR1315" s="1"/>
      <c r="URS1315" s="1"/>
      <c r="URT1315" s="1"/>
      <c r="URU1315" s="1"/>
      <c r="URV1315" s="1"/>
      <c r="URW1315" s="1"/>
      <c r="URX1315" s="1"/>
      <c r="URY1315" s="1"/>
      <c r="URZ1315" s="1"/>
      <c r="USA1315" s="1"/>
      <c r="USB1315" s="1"/>
      <c r="USC1315" s="1"/>
      <c r="USD1315" s="1"/>
      <c r="USE1315" s="1"/>
      <c r="USF1315" s="1"/>
      <c r="USG1315" s="1"/>
      <c r="USH1315" s="1"/>
      <c r="USI1315" s="1"/>
      <c r="USJ1315" s="1"/>
      <c r="USK1315" s="1"/>
      <c r="USL1315" s="1"/>
      <c r="USM1315" s="1"/>
      <c r="USN1315" s="1"/>
      <c r="USO1315" s="1"/>
      <c r="USP1315" s="1"/>
      <c r="USQ1315" s="1"/>
      <c r="USR1315" s="1"/>
      <c r="USS1315" s="1"/>
      <c r="UST1315" s="1"/>
      <c r="USU1315" s="1"/>
      <c r="USV1315" s="1"/>
      <c r="USW1315" s="1"/>
      <c r="USX1315" s="1"/>
      <c r="USY1315" s="1"/>
      <c r="USZ1315" s="1"/>
      <c r="UTA1315" s="1"/>
      <c r="UTB1315" s="1"/>
      <c r="UTC1315" s="1"/>
      <c r="UTD1315" s="1"/>
      <c r="UTE1315" s="1"/>
      <c r="UTF1315" s="1"/>
      <c r="UTG1315" s="1"/>
      <c r="UTH1315" s="1"/>
      <c r="UTI1315" s="1"/>
      <c r="UTJ1315" s="1"/>
      <c r="UTK1315" s="1"/>
      <c r="UTL1315" s="1"/>
      <c r="UTM1315" s="1"/>
      <c r="UTN1315" s="1"/>
      <c r="UTO1315" s="1"/>
      <c r="UTP1315" s="1"/>
      <c r="UTQ1315" s="1"/>
      <c r="UTR1315" s="1"/>
      <c r="UTS1315" s="1"/>
      <c r="UTT1315" s="1"/>
      <c r="UTU1315" s="1"/>
      <c r="UTV1315" s="1"/>
      <c r="UTW1315" s="1"/>
      <c r="UTX1315" s="1"/>
      <c r="UTY1315" s="1"/>
      <c r="UTZ1315" s="1"/>
      <c r="UUA1315" s="1"/>
      <c r="UUB1315" s="1"/>
      <c r="UUC1315" s="1"/>
      <c r="UUD1315" s="1"/>
      <c r="UUE1315" s="1"/>
      <c r="UUF1315" s="1"/>
      <c r="UUG1315" s="1"/>
      <c r="UUH1315" s="1"/>
      <c r="UUI1315" s="1"/>
      <c r="UUJ1315" s="1"/>
      <c r="UUK1315" s="1"/>
      <c r="UUL1315" s="1"/>
      <c r="UUM1315" s="1"/>
      <c r="UUN1315" s="1"/>
      <c r="UUO1315" s="1"/>
      <c r="UUP1315" s="1"/>
      <c r="UUQ1315" s="1"/>
      <c r="UUR1315" s="1"/>
      <c r="UUS1315" s="1"/>
      <c r="UUT1315" s="1"/>
      <c r="UUU1315" s="1"/>
      <c r="UUV1315" s="1"/>
      <c r="UUW1315" s="1"/>
      <c r="UUX1315" s="1"/>
      <c r="UUY1315" s="1"/>
      <c r="UUZ1315" s="1"/>
      <c r="UVA1315" s="1"/>
      <c r="UVB1315" s="1"/>
      <c r="UVC1315" s="1"/>
      <c r="UVD1315" s="1"/>
      <c r="UVE1315" s="1"/>
      <c r="UVF1315" s="1"/>
      <c r="UVG1315" s="1"/>
      <c r="UVH1315" s="1"/>
      <c r="UVI1315" s="1"/>
      <c r="UVJ1315" s="1"/>
      <c r="UVK1315" s="1"/>
      <c r="UVL1315" s="1"/>
      <c r="UVM1315" s="1"/>
      <c r="UVN1315" s="1"/>
      <c r="UVO1315" s="1"/>
      <c r="UVP1315" s="1"/>
      <c r="UVQ1315" s="1"/>
      <c r="UVR1315" s="1"/>
      <c r="UVS1315" s="1"/>
      <c r="UVT1315" s="1"/>
      <c r="UVU1315" s="1"/>
      <c r="UVV1315" s="1"/>
      <c r="UVW1315" s="1"/>
      <c r="UVX1315" s="1"/>
      <c r="UVY1315" s="1"/>
      <c r="UVZ1315" s="1"/>
      <c r="UWA1315" s="1"/>
      <c r="UWB1315" s="1"/>
      <c r="UWC1315" s="1"/>
      <c r="UWD1315" s="1"/>
      <c r="UWE1315" s="1"/>
      <c r="UWF1315" s="1"/>
      <c r="UWG1315" s="1"/>
      <c r="UWH1315" s="1"/>
      <c r="UWI1315" s="1"/>
      <c r="UWJ1315" s="1"/>
      <c r="UWK1315" s="1"/>
      <c r="UWL1315" s="1"/>
      <c r="UWM1315" s="1"/>
      <c r="UWN1315" s="1"/>
      <c r="UWO1315" s="1"/>
      <c r="UWP1315" s="1"/>
      <c r="UWQ1315" s="1"/>
      <c r="UWR1315" s="1"/>
      <c r="UWS1315" s="1"/>
      <c r="UWT1315" s="1"/>
      <c r="UWU1315" s="1"/>
      <c r="UWV1315" s="1"/>
      <c r="UWW1315" s="1"/>
      <c r="UWX1315" s="1"/>
      <c r="UWY1315" s="1"/>
      <c r="UWZ1315" s="1"/>
      <c r="UXA1315" s="1"/>
      <c r="UXB1315" s="1"/>
      <c r="UXC1315" s="1"/>
      <c r="UXD1315" s="1"/>
      <c r="UXE1315" s="1"/>
      <c r="UXF1315" s="1"/>
      <c r="UXG1315" s="1"/>
      <c r="UXH1315" s="1"/>
      <c r="UXI1315" s="1"/>
      <c r="UXJ1315" s="1"/>
      <c r="UXK1315" s="1"/>
      <c r="UXL1315" s="1"/>
      <c r="UXM1315" s="1"/>
      <c r="UXN1315" s="1"/>
      <c r="UXO1315" s="1"/>
      <c r="UXP1315" s="1"/>
      <c r="UXQ1315" s="1"/>
      <c r="UXR1315" s="1"/>
      <c r="UXS1315" s="1"/>
      <c r="UXT1315" s="1"/>
      <c r="UXU1315" s="1"/>
      <c r="UXV1315" s="1"/>
      <c r="UXW1315" s="1"/>
      <c r="UXX1315" s="1"/>
      <c r="UXY1315" s="1"/>
      <c r="UXZ1315" s="1"/>
      <c r="UYA1315" s="1"/>
      <c r="UYB1315" s="1"/>
      <c r="UYC1315" s="1"/>
      <c r="UYD1315" s="1"/>
      <c r="UYE1315" s="1"/>
      <c r="UYF1315" s="1"/>
      <c r="UYG1315" s="1"/>
      <c r="UYH1315" s="1"/>
      <c r="UYI1315" s="1"/>
      <c r="UYJ1315" s="1"/>
      <c r="UYK1315" s="1"/>
      <c r="UYL1315" s="1"/>
      <c r="UYM1315" s="1"/>
      <c r="UYN1315" s="1"/>
      <c r="UYO1315" s="1"/>
      <c r="UYP1315" s="1"/>
      <c r="UYQ1315" s="1"/>
      <c r="UYR1315" s="1"/>
      <c r="UYS1315" s="1"/>
      <c r="UYT1315" s="1"/>
      <c r="UYU1315" s="1"/>
      <c r="UYV1315" s="1"/>
      <c r="UYW1315" s="1"/>
      <c r="UYX1315" s="1"/>
      <c r="UYY1315" s="1"/>
      <c r="UYZ1315" s="1"/>
      <c r="UZA1315" s="1"/>
      <c r="UZB1315" s="1"/>
      <c r="UZC1315" s="1"/>
      <c r="UZD1315" s="1"/>
      <c r="UZE1315" s="1"/>
      <c r="UZF1315" s="1"/>
      <c r="UZG1315" s="1"/>
      <c r="UZH1315" s="1"/>
      <c r="UZI1315" s="1"/>
      <c r="UZJ1315" s="1"/>
      <c r="UZK1315" s="1"/>
      <c r="UZL1315" s="1"/>
      <c r="UZM1315" s="1"/>
      <c r="UZN1315" s="1"/>
      <c r="UZO1315" s="1"/>
      <c r="UZP1315" s="1"/>
      <c r="UZQ1315" s="1"/>
      <c r="UZR1315" s="1"/>
      <c r="UZS1315" s="1"/>
      <c r="UZT1315" s="1"/>
      <c r="UZU1315" s="1"/>
      <c r="UZV1315" s="1"/>
      <c r="UZW1315" s="1"/>
      <c r="UZX1315" s="1"/>
      <c r="UZY1315" s="1"/>
      <c r="UZZ1315" s="1"/>
      <c r="VAA1315" s="1"/>
      <c r="VAB1315" s="1"/>
      <c r="VAC1315" s="1"/>
      <c r="VAD1315" s="1"/>
      <c r="VAE1315" s="1"/>
      <c r="VAF1315" s="1"/>
      <c r="VAG1315" s="1"/>
      <c r="VAH1315" s="1"/>
      <c r="VAI1315" s="1"/>
      <c r="VAJ1315" s="1"/>
      <c r="VAK1315" s="1"/>
      <c r="VAL1315" s="1"/>
      <c r="VAM1315" s="1"/>
      <c r="VAN1315" s="1"/>
      <c r="VAO1315" s="1"/>
      <c r="VAP1315" s="1"/>
      <c r="VAQ1315" s="1"/>
      <c r="VAR1315" s="1"/>
      <c r="VAS1315" s="1"/>
      <c r="VAT1315" s="1"/>
      <c r="VAU1315" s="1"/>
      <c r="VAV1315" s="1"/>
      <c r="VAW1315" s="1"/>
      <c r="VAX1315" s="1"/>
      <c r="VAY1315" s="1"/>
      <c r="VAZ1315" s="1"/>
      <c r="VBA1315" s="1"/>
      <c r="VBB1315" s="1"/>
      <c r="VBC1315" s="1"/>
      <c r="VBD1315" s="1"/>
      <c r="VBE1315" s="1"/>
      <c r="VBF1315" s="1"/>
      <c r="VBG1315" s="1"/>
      <c r="VBH1315" s="1"/>
      <c r="VBI1315" s="1"/>
      <c r="VBJ1315" s="1"/>
      <c r="VBK1315" s="1"/>
      <c r="VBL1315" s="1"/>
      <c r="VBM1315" s="1"/>
      <c r="VBN1315" s="1"/>
      <c r="VBO1315" s="1"/>
      <c r="VBP1315" s="1"/>
      <c r="VBQ1315" s="1"/>
      <c r="VBR1315" s="1"/>
      <c r="VBS1315" s="1"/>
      <c r="VBT1315" s="1"/>
      <c r="VBU1315" s="1"/>
      <c r="VBV1315" s="1"/>
      <c r="VBW1315" s="1"/>
      <c r="VBX1315" s="1"/>
      <c r="VBY1315" s="1"/>
      <c r="VBZ1315" s="1"/>
      <c r="VCA1315" s="1"/>
      <c r="VCB1315" s="1"/>
      <c r="VCC1315" s="1"/>
      <c r="VCD1315" s="1"/>
      <c r="VCE1315" s="1"/>
      <c r="VCF1315" s="1"/>
      <c r="VCG1315" s="1"/>
      <c r="VCH1315" s="1"/>
      <c r="VCI1315" s="1"/>
      <c r="VCJ1315" s="1"/>
      <c r="VCK1315" s="1"/>
      <c r="VCL1315" s="1"/>
      <c r="VCM1315" s="1"/>
      <c r="VCN1315" s="1"/>
      <c r="VCO1315" s="1"/>
      <c r="VCP1315" s="1"/>
      <c r="VCQ1315" s="1"/>
      <c r="VCR1315" s="1"/>
      <c r="VCS1315" s="1"/>
      <c r="VCT1315" s="1"/>
      <c r="VCU1315" s="1"/>
      <c r="VCV1315" s="1"/>
      <c r="VCW1315" s="1"/>
      <c r="VCX1315" s="1"/>
      <c r="VCY1315" s="1"/>
      <c r="VCZ1315" s="1"/>
      <c r="VDA1315" s="1"/>
      <c r="VDB1315" s="1"/>
      <c r="VDC1315" s="1"/>
      <c r="VDD1315" s="1"/>
      <c r="VDE1315" s="1"/>
      <c r="VDF1315" s="1"/>
      <c r="VDG1315" s="1"/>
      <c r="VDH1315" s="1"/>
      <c r="VDI1315" s="1"/>
      <c r="VDJ1315" s="1"/>
      <c r="VDK1315" s="1"/>
      <c r="VDL1315" s="1"/>
      <c r="VDM1315" s="1"/>
      <c r="VDN1315" s="1"/>
      <c r="VDO1315" s="1"/>
      <c r="VDP1315" s="1"/>
      <c r="VDQ1315" s="1"/>
      <c r="VDR1315" s="1"/>
      <c r="VDS1315" s="1"/>
      <c r="VDT1315" s="1"/>
      <c r="VDU1315" s="1"/>
      <c r="VDV1315" s="1"/>
      <c r="VDW1315" s="1"/>
      <c r="VDX1315" s="1"/>
      <c r="VDY1315" s="1"/>
      <c r="VDZ1315" s="1"/>
      <c r="VEA1315" s="1"/>
      <c r="VEB1315" s="1"/>
      <c r="VEC1315" s="1"/>
      <c r="VED1315" s="1"/>
      <c r="VEE1315" s="1"/>
      <c r="VEF1315" s="1"/>
      <c r="VEG1315" s="1"/>
      <c r="VEH1315" s="1"/>
      <c r="VEI1315" s="1"/>
      <c r="VEJ1315" s="1"/>
      <c r="VEK1315" s="1"/>
      <c r="VEL1315" s="1"/>
      <c r="VEM1315" s="1"/>
      <c r="VEN1315" s="1"/>
      <c r="VEO1315" s="1"/>
      <c r="VEP1315" s="1"/>
      <c r="VEQ1315" s="1"/>
      <c r="VER1315" s="1"/>
      <c r="VES1315" s="1"/>
      <c r="VET1315" s="1"/>
      <c r="VEU1315" s="1"/>
      <c r="VEV1315" s="1"/>
      <c r="VEW1315" s="1"/>
      <c r="VEX1315" s="1"/>
      <c r="VEY1315" s="1"/>
      <c r="VEZ1315" s="1"/>
      <c r="VFA1315" s="1"/>
      <c r="VFB1315" s="1"/>
      <c r="VFC1315" s="1"/>
      <c r="VFD1315" s="1"/>
      <c r="VFE1315" s="1"/>
      <c r="VFF1315" s="1"/>
      <c r="VFG1315" s="1"/>
      <c r="VFH1315" s="1"/>
      <c r="VFI1315" s="1"/>
      <c r="VFJ1315" s="1"/>
      <c r="VFK1315" s="1"/>
      <c r="VFL1315" s="1"/>
      <c r="VFM1315" s="1"/>
      <c r="VFN1315" s="1"/>
      <c r="VFO1315" s="1"/>
      <c r="VFP1315" s="1"/>
      <c r="VFQ1315" s="1"/>
      <c r="VFR1315" s="1"/>
      <c r="VFS1315" s="1"/>
      <c r="VFT1315" s="1"/>
      <c r="VFU1315" s="1"/>
      <c r="VFV1315" s="1"/>
      <c r="VFW1315" s="1"/>
      <c r="VFX1315" s="1"/>
      <c r="VFY1315" s="1"/>
      <c r="VFZ1315" s="1"/>
      <c r="VGA1315" s="1"/>
      <c r="VGB1315" s="1"/>
      <c r="VGC1315" s="1"/>
      <c r="VGD1315" s="1"/>
      <c r="VGE1315" s="1"/>
      <c r="VGF1315" s="1"/>
      <c r="VGG1315" s="1"/>
      <c r="VGH1315" s="1"/>
      <c r="VGI1315" s="1"/>
      <c r="VGJ1315" s="1"/>
      <c r="VGK1315" s="1"/>
      <c r="VGL1315" s="1"/>
      <c r="VGM1315" s="1"/>
      <c r="VGN1315" s="1"/>
      <c r="VGO1315" s="1"/>
      <c r="VGP1315" s="1"/>
      <c r="VGQ1315" s="1"/>
      <c r="VGR1315" s="1"/>
      <c r="VGS1315" s="1"/>
      <c r="VGT1315" s="1"/>
      <c r="VGU1315" s="1"/>
      <c r="VGV1315" s="1"/>
      <c r="VGW1315" s="1"/>
      <c r="VGX1315" s="1"/>
      <c r="VGY1315" s="1"/>
      <c r="VGZ1315" s="1"/>
      <c r="VHA1315" s="1"/>
      <c r="VHB1315" s="1"/>
      <c r="VHC1315" s="1"/>
      <c r="VHD1315" s="1"/>
      <c r="VHE1315" s="1"/>
      <c r="VHF1315" s="1"/>
      <c r="VHG1315" s="1"/>
      <c r="VHH1315" s="1"/>
      <c r="VHI1315" s="1"/>
      <c r="VHJ1315" s="1"/>
      <c r="VHK1315" s="1"/>
      <c r="VHL1315" s="1"/>
      <c r="VHM1315" s="1"/>
      <c r="VHN1315" s="1"/>
      <c r="VHO1315" s="1"/>
      <c r="VHP1315" s="1"/>
      <c r="VHQ1315" s="1"/>
      <c r="VHR1315" s="1"/>
      <c r="VHS1315" s="1"/>
      <c r="VHT1315" s="1"/>
      <c r="VHU1315" s="1"/>
      <c r="VHV1315" s="1"/>
      <c r="VHW1315" s="1"/>
      <c r="VHX1315" s="1"/>
      <c r="VHY1315" s="1"/>
      <c r="VHZ1315" s="1"/>
      <c r="VIA1315" s="1"/>
      <c r="VIB1315" s="1"/>
      <c r="VIC1315" s="1"/>
      <c r="VID1315" s="1"/>
      <c r="VIE1315" s="1"/>
      <c r="VIF1315" s="1"/>
      <c r="VIG1315" s="1"/>
      <c r="VIH1315" s="1"/>
      <c r="VII1315" s="1"/>
      <c r="VIJ1315" s="1"/>
      <c r="VIK1315" s="1"/>
      <c r="VIL1315" s="1"/>
      <c r="VIM1315" s="1"/>
      <c r="VIN1315" s="1"/>
      <c r="VIO1315" s="1"/>
      <c r="VIP1315" s="1"/>
      <c r="VIQ1315" s="1"/>
      <c r="VIR1315" s="1"/>
      <c r="VIS1315" s="1"/>
      <c r="VIT1315" s="1"/>
      <c r="VIU1315" s="1"/>
      <c r="VIV1315" s="1"/>
      <c r="VIW1315" s="1"/>
      <c r="VIX1315" s="1"/>
      <c r="VIY1315" s="1"/>
      <c r="VIZ1315" s="1"/>
      <c r="VJA1315" s="1"/>
      <c r="VJB1315" s="1"/>
      <c r="VJC1315" s="1"/>
      <c r="VJD1315" s="1"/>
      <c r="VJE1315" s="1"/>
      <c r="VJF1315" s="1"/>
      <c r="VJG1315" s="1"/>
      <c r="VJH1315" s="1"/>
      <c r="VJI1315" s="1"/>
      <c r="VJJ1315" s="1"/>
      <c r="VJK1315" s="1"/>
      <c r="VJL1315" s="1"/>
      <c r="VJM1315" s="1"/>
      <c r="VJN1315" s="1"/>
      <c r="VJO1315" s="1"/>
      <c r="VJP1315" s="1"/>
      <c r="VJQ1315" s="1"/>
      <c r="VJR1315" s="1"/>
      <c r="VJS1315" s="1"/>
      <c r="VJT1315" s="1"/>
      <c r="VJU1315" s="1"/>
      <c r="VJV1315" s="1"/>
      <c r="VJW1315" s="1"/>
      <c r="VJX1315" s="1"/>
      <c r="VJY1315" s="1"/>
      <c r="VJZ1315" s="1"/>
      <c r="VKA1315" s="1"/>
      <c r="VKB1315" s="1"/>
      <c r="VKC1315" s="1"/>
      <c r="VKD1315" s="1"/>
      <c r="VKE1315" s="1"/>
      <c r="VKF1315" s="1"/>
      <c r="VKG1315" s="1"/>
      <c r="VKH1315" s="1"/>
      <c r="VKI1315" s="1"/>
      <c r="VKJ1315" s="1"/>
      <c r="VKK1315" s="1"/>
      <c r="VKL1315" s="1"/>
      <c r="VKM1315" s="1"/>
      <c r="VKN1315" s="1"/>
      <c r="VKO1315" s="1"/>
      <c r="VKP1315" s="1"/>
      <c r="VKQ1315" s="1"/>
      <c r="VKR1315" s="1"/>
      <c r="VKS1315" s="1"/>
      <c r="VKT1315" s="1"/>
      <c r="VKU1315" s="1"/>
      <c r="VKV1315" s="1"/>
      <c r="VKW1315" s="1"/>
      <c r="VKX1315" s="1"/>
      <c r="VKY1315" s="1"/>
      <c r="VKZ1315" s="1"/>
      <c r="VLA1315" s="1"/>
      <c r="VLB1315" s="1"/>
      <c r="VLC1315" s="1"/>
      <c r="VLD1315" s="1"/>
      <c r="VLE1315" s="1"/>
      <c r="VLF1315" s="1"/>
      <c r="VLG1315" s="1"/>
      <c r="VLH1315" s="1"/>
      <c r="VLI1315" s="1"/>
      <c r="VLJ1315" s="1"/>
      <c r="VLK1315" s="1"/>
      <c r="VLL1315" s="1"/>
      <c r="VLM1315" s="1"/>
      <c r="VLN1315" s="1"/>
      <c r="VLO1315" s="1"/>
      <c r="VLP1315" s="1"/>
      <c r="VLQ1315" s="1"/>
      <c r="VLR1315" s="1"/>
      <c r="VLS1315" s="1"/>
      <c r="VLT1315" s="1"/>
      <c r="VLU1315" s="1"/>
      <c r="VLV1315" s="1"/>
      <c r="VLW1315" s="1"/>
      <c r="VLX1315" s="1"/>
      <c r="VLY1315" s="1"/>
      <c r="VLZ1315" s="1"/>
      <c r="VMA1315" s="1"/>
      <c r="VMB1315" s="1"/>
      <c r="VMC1315" s="1"/>
      <c r="VMD1315" s="1"/>
      <c r="VME1315" s="1"/>
      <c r="VMF1315" s="1"/>
      <c r="VMG1315" s="1"/>
      <c r="VMH1315" s="1"/>
      <c r="VMI1315" s="1"/>
      <c r="VMJ1315" s="1"/>
      <c r="VMK1315" s="1"/>
      <c r="VML1315" s="1"/>
      <c r="VMM1315" s="1"/>
      <c r="VMN1315" s="1"/>
      <c r="VMO1315" s="1"/>
      <c r="VMP1315" s="1"/>
      <c r="VMQ1315" s="1"/>
      <c r="VMR1315" s="1"/>
      <c r="VMS1315" s="1"/>
      <c r="VMT1315" s="1"/>
      <c r="VMU1315" s="1"/>
      <c r="VMV1315" s="1"/>
      <c r="VMW1315" s="1"/>
      <c r="VMX1315" s="1"/>
      <c r="VMY1315" s="1"/>
      <c r="VMZ1315" s="1"/>
      <c r="VNA1315" s="1"/>
      <c r="VNB1315" s="1"/>
      <c r="VNC1315" s="1"/>
      <c r="VND1315" s="1"/>
      <c r="VNE1315" s="1"/>
      <c r="VNF1315" s="1"/>
      <c r="VNG1315" s="1"/>
      <c r="VNH1315" s="1"/>
      <c r="VNI1315" s="1"/>
      <c r="VNJ1315" s="1"/>
      <c r="VNK1315" s="1"/>
      <c r="VNL1315" s="1"/>
      <c r="VNM1315" s="1"/>
      <c r="VNN1315" s="1"/>
      <c r="VNO1315" s="1"/>
      <c r="VNP1315" s="1"/>
      <c r="VNQ1315" s="1"/>
      <c r="VNR1315" s="1"/>
      <c r="VNS1315" s="1"/>
      <c r="VNT1315" s="1"/>
      <c r="VNU1315" s="1"/>
      <c r="VNV1315" s="1"/>
      <c r="VNW1315" s="1"/>
      <c r="VNX1315" s="1"/>
      <c r="VNY1315" s="1"/>
      <c r="VNZ1315" s="1"/>
      <c r="VOA1315" s="1"/>
      <c r="VOB1315" s="1"/>
      <c r="VOC1315" s="1"/>
      <c r="VOD1315" s="1"/>
      <c r="VOE1315" s="1"/>
      <c r="VOF1315" s="1"/>
      <c r="VOG1315" s="1"/>
      <c r="VOH1315" s="1"/>
      <c r="VOI1315" s="1"/>
      <c r="VOJ1315" s="1"/>
      <c r="VOK1315" s="1"/>
      <c r="VOL1315" s="1"/>
      <c r="VOM1315" s="1"/>
      <c r="VON1315" s="1"/>
      <c r="VOO1315" s="1"/>
      <c r="VOP1315" s="1"/>
      <c r="VOQ1315" s="1"/>
      <c r="VOR1315" s="1"/>
      <c r="VOS1315" s="1"/>
      <c r="VOT1315" s="1"/>
      <c r="VOU1315" s="1"/>
      <c r="VOV1315" s="1"/>
      <c r="VOW1315" s="1"/>
      <c r="VOX1315" s="1"/>
      <c r="VOY1315" s="1"/>
      <c r="VOZ1315" s="1"/>
      <c r="VPA1315" s="1"/>
      <c r="VPB1315" s="1"/>
      <c r="VPC1315" s="1"/>
      <c r="VPD1315" s="1"/>
      <c r="VPE1315" s="1"/>
      <c r="VPF1315" s="1"/>
      <c r="VPG1315" s="1"/>
      <c r="VPH1315" s="1"/>
      <c r="VPI1315" s="1"/>
      <c r="VPJ1315" s="1"/>
      <c r="VPK1315" s="1"/>
      <c r="VPL1315" s="1"/>
      <c r="VPM1315" s="1"/>
      <c r="VPN1315" s="1"/>
      <c r="VPO1315" s="1"/>
      <c r="VPP1315" s="1"/>
      <c r="VPQ1315" s="1"/>
      <c r="VPR1315" s="1"/>
      <c r="VPS1315" s="1"/>
      <c r="VPT1315" s="1"/>
      <c r="VPU1315" s="1"/>
      <c r="VPV1315" s="1"/>
      <c r="VPW1315" s="1"/>
      <c r="VPX1315" s="1"/>
      <c r="VPY1315" s="1"/>
      <c r="VPZ1315" s="1"/>
      <c r="VQA1315" s="1"/>
      <c r="VQB1315" s="1"/>
      <c r="VQC1315" s="1"/>
      <c r="VQD1315" s="1"/>
      <c r="VQE1315" s="1"/>
      <c r="VQF1315" s="1"/>
      <c r="VQG1315" s="1"/>
      <c r="VQH1315" s="1"/>
      <c r="VQI1315" s="1"/>
      <c r="VQJ1315" s="1"/>
      <c r="VQK1315" s="1"/>
      <c r="VQL1315" s="1"/>
      <c r="VQM1315" s="1"/>
      <c r="VQN1315" s="1"/>
      <c r="VQO1315" s="1"/>
      <c r="VQP1315" s="1"/>
      <c r="VQQ1315" s="1"/>
      <c r="VQR1315" s="1"/>
      <c r="VQS1315" s="1"/>
      <c r="VQT1315" s="1"/>
      <c r="VQU1315" s="1"/>
      <c r="VQV1315" s="1"/>
      <c r="VQW1315" s="1"/>
      <c r="VQX1315" s="1"/>
      <c r="VQY1315" s="1"/>
      <c r="VQZ1315" s="1"/>
      <c r="VRA1315" s="1"/>
      <c r="VRB1315" s="1"/>
      <c r="VRC1315" s="1"/>
      <c r="VRD1315" s="1"/>
      <c r="VRE1315" s="1"/>
      <c r="VRF1315" s="1"/>
      <c r="VRG1315" s="1"/>
      <c r="VRH1315" s="1"/>
      <c r="VRI1315" s="1"/>
      <c r="VRJ1315" s="1"/>
      <c r="VRK1315" s="1"/>
      <c r="VRL1315" s="1"/>
      <c r="VRM1315" s="1"/>
      <c r="VRN1315" s="1"/>
      <c r="VRO1315" s="1"/>
      <c r="VRP1315" s="1"/>
      <c r="VRQ1315" s="1"/>
      <c r="VRR1315" s="1"/>
      <c r="VRS1315" s="1"/>
      <c r="VRT1315" s="1"/>
      <c r="VRU1315" s="1"/>
      <c r="VRV1315" s="1"/>
      <c r="VRW1315" s="1"/>
      <c r="VRX1315" s="1"/>
      <c r="VRY1315" s="1"/>
      <c r="VRZ1315" s="1"/>
      <c r="VSA1315" s="1"/>
      <c r="VSB1315" s="1"/>
      <c r="VSC1315" s="1"/>
      <c r="VSD1315" s="1"/>
      <c r="VSE1315" s="1"/>
      <c r="VSF1315" s="1"/>
      <c r="VSG1315" s="1"/>
      <c r="VSH1315" s="1"/>
      <c r="VSI1315" s="1"/>
      <c r="VSJ1315" s="1"/>
      <c r="VSK1315" s="1"/>
      <c r="VSL1315" s="1"/>
      <c r="VSM1315" s="1"/>
      <c r="VSN1315" s="1"/>
      <c r="VSO1315" s="1"/>
      <c r="VSP1315" s="1"/>
      <c r="VSQ1315" s="1"/>
      <c r="VSR1315" s="1"/>
      <c r="VSS1315" s="1"/>
      <c r="VST1315" s="1"/>
      <c r="VSU1315" s="1"/>
      <c r="VSV1315" s="1"/>
      <c r="VSW1315" s="1"/>
      <c r="VSX1315" s="1"/>
      <c r="VSY1315" s="1"/>
      <c r="VSZ1315" s="1"/>
      <c r="VTA1315" s="1"/>
      <c r="VTB1315" s="1"/>
      <c r="VTC1315" s="1"/>
      <c r="VTD1315" s="1"/>
      <c r="VTE1315" s="1"/>
      <c r="VTF1315" s="1"/>
      <c r="VTG1315" s="1"/>
      <c r="VTH1315" s="1"/>
      <c r="VTI1315" s="1"/>
      <c r="VTJ1315" s="1"/>
      <c r="VTK1315" s="1"/>
      <c r="VTL1315" s="1"/>
      <c r="VTM1315" s="1"/>
      <c r="VTN1315" s="1"/>
      <c r="VTO1315" s="1"/>
      <c r="VTP1315" s="1"/>
      <c r="VTQ1315" s="1"/>
      <c r="VTR1315" s="1"/>
      <c r="VTS1315" s="1"/>
      <c r="VTT1315" s="1"/>
      <c r="VTU1315" s="1"/>
      <c r="VTV1315" s="1"/>
      <c r="VTW1315" s="1"/>
      <c r="VTX1315" s="1"/>
      <c r="VTY1315" s="1"/>
      <c r="VTZ1315" s="1"/>
      <c r="VUA1315" s="1"/>
      <c r="VUB1315" s="1"/>
      <c r="VUC1315" s="1"/>
      <c r="VUD1315" s="1"/>
      <c r="VUE1315" s="1"/>
      <c r="VUF1315" s="1"/>
      <c r="VUG1315" s="1"/>
      <c r="VUH1315" s="1"/>
      <c r="VUI1315" s="1"/>
      <c r="VUJ1315" s="1"/>
      <c r="VUK1315" s="1"/>
      <c r="VUL1315" s="1"/>
      <c r="VUM1315" s="1"/>
      <c r="VUN1315" s="1"/>
      <c r="VUO1315" s="1"/>
      <c r="VUP1315" s="1"/>
      <c r="VUQ1315" s="1"/>
      <c r="VUR1315" s="1"/>
      <c r="VUS1315" s="1"/>
      <c r="VUT1315" s="1"/>
      <c r="VUU1315" s="1"/>
      <c r="VUV1315" s="1"/>
      <c r="VUW1315" s="1"/>
      <c r="VUX1315" s="1"/>
      <c r="VUY1315" s="1"/>
      <c r="VUZ1315" s="1"/>
      <c r="VVA1315" s="1"/>
      <c r="VVB1315" s="1"/>
      <c r="VVC1315" s="1"/>
      <c r="VVD1315" s="1"/>
      <c r="VVE1315" s="1"/>
      <c r="VVF1315" s="1"/>
      <c r="VVG1315" s="1"/>
      <c r="VVH1315" s="1"/>
      <c r="VVI1315" s="1"/>
      <c r="VVJ1315" s="1"/>
      <c r="VVK1315" s="1"/>
      <c r="VVL1315" s="1"/>
      <c r="VVM1315" s="1"/>
      <c r="VVN1315" s="1"/>
      <c r="VVO1315" s="1"/>
      <c r="VVP1315" s="1"/>
      <c r="VVQ1315" s="1"/>
      <c r="VVR1315" s="1"/>
      <c r="VVS1315" s="1"/>
      <c r="VVT1315" s="1"/>
      <c r="VVU1315" s="1"/>
      <c r="VVV1315" s="1"/>
      <c r="VVW1315" s="1"/>
      <c r="VVX1315" s="1"/>
      <c r="VVY1315" s="1"/>
      <c r="VVZ1315" s="1"/>
      <c r="VWA1315" s="1"/>
      <c r="VWB1315" s="1"/>
      <c r="VWC1315" s="1"/>
      <c r="VWD1315" s="1"/>
      <c r="VWE1315" s="1"/>
      <c r="VWF1315" s="1"/>
      <c r="VWG1315" s="1"/>
      <c r="VWH1315" s="1"/>
      <c r="VWI1315" s="1"/>
      <c r="VWJ1315" s="1"/>
      <c r="VWK1315" s="1"/>
      <c r="VWL1315" s="1"/>
      <c r="VWM1315" s="1"/>
      <c r="VWN1315" s="1"/>
      <c r="VWO1315" s="1"/>
      <c r="VWP1315" s="1"/>
      <c r="VWQ1315" s="1"/>
      <c r="VWR1315" s="1"/>
      <c r="VWS1315" s="1"/>
      <c r="VWT1315" s="1"/>
      <c r="VWU1315" s="1"/>
      <c r="VWV1315" s="1"/>
      <c r="VWW1315" s="1"/>
      <c r="VWX1315" s="1"/>
      <c r="VWY1315" s="1"/>
      <c r="VWZ1315" s="1"/>
      <c r="VXA1315" s="1"/>
      <c r="VXB1315" s="1"/>
      <c r="VXC1315" s="1"/>
      <c r="VXD1315" s="1"/>
      <c r="VXE1315" s="1"/>
      <c r="VXF1315" s="1"/>
      <c r="VXG1315" s="1"/>
      <c r="VXH1315" s="1"/>
      <c r="VXI1315" s="1"/>
      <c r="VXJ1315" s="1"/>
      <c r="VXK1315" s="1"/>
      <c r="VXL1315" s="1"/>
      <c r="VXM1315" s="1"/>
      <c r="VXN1315" s="1"/>
      <c r="VXO1315" s="1"/>
      <c r="VXP1315" s="1"/>
      <c r="VXQ1315" s="1"/>
      <c r="VXR1315" s="1"/>
      <c r="VXS1315" s="1"/>
      <c r="VXT1315" s="1"/>
      <c r="VXU1315" s="1"/>
      <c r="VXV1315" s="1"/>
      <c r="VXW1315" s="1"/>
      <c r="VXX1315" s="1"/>
      <c r="VXY1315" s="1"/>
      <c r="VXZ1315" s="1"/>
      <c r="VYA1315" s="1"/>
      <c r="VYB1315" s="1"/>
      <c r="VYC1315" s="1"/>
      <c r="VYD1315" s="1"/>
      <c r="VYE1315" s="1"/>
      <c r="VYF1315" s="1"/>
      <c r="VYG1315" s="1"/>
      <c r="VYH1315" s="1"/>
      <c r="VYI1315" s="1"/>
      <c r="VYJ1315" s="1"/>
      <c r="VYK1315" s="1"/>
      <c r="VYL1315" s="1"/>
      <c r="VYM1315" s="1"/>
      <c r="VYN1315" s="1"/>
      <c r="VYO1315" s="1"/>
      <c r="VYP1315" s="1"/>
      <c r="VYQ1315" s="1"/>
      <c r="VYR1315" s="1"/>
      <c r="VYS1315" s="1"/>
      <c r="VYT1315" s="1"/>
      <c r="VYU1315" s="1"/>
      <c r="VYV1315" s="1"/>
      <c r="VYW1315" s="1"/>
      <c r="VYX1315" s="1"/>
      <c r="VYY1315" s="1"/>
      <c r="VYZ1315" s="1"/>
      <c r="VZA1315" s="1"/>
      <c r="VZB1315" s="1"/>
      <c r="VZC1315" s="1"/>
      <c r="VZD1315" s="1"/>
      <c r="VZE1315" s="1"/>
      <c r="VZF1315" s="1"/>
      <c r="VZG1315" s="1"/>
      <c r="VZH1315" s="1"/>
      <c r="VZI1315" s="1"/>
      <c r="VZJ1315" s="1"/>
      <c r="VZK1315" s="1"/>
      <c r="VZL1315" s="1"/>
      <c r="VZM1315" s="1"/>
      <c r="VZN1315" s="1"/>
      <c r="VZO1315" s="1"/>
      <c r="VZP1315" s="1"/>
      <c r="VZQ1315" s="1"/>
      <c r="VZR1315" s="1"/>
      <c r="VZS1315" s="1"/>
      <c r="VZT1315" s="1"/>
      <c r="VZU1315" s="1"/>
      <c r="VZV1315" s="1"/>
      <c r="VZW1315" s="1"/>
      <c r="VZX1315" s="1"/>
      <c r="VZY1315" s="1"/>
      <c r="VZZ1315" s="1"/>
      <c r="WAA1315" s="1"/>
      <c r="WAB1315" s="1"/>
      <c r="WAC1315" s="1"/>
      <c r="WAD1315" s="1"/>
      <c r="WAE1315" s="1"/>
      <c r="WAF1315" s="1"/>
      <c r="WAG1315" s="1"/>
      <c r="WAH1315" s="1"/>
      <c r="WAI1315" s="1"/>
      <c r="WAJ1315" s="1"/>
      <c r="WAK1315" s="1"/>
      <c r="WAL1315" s="1"/>
      <c r="WAM1315" s="1"/>
      <c r="WAN1315" s="1"/>
      <c r="WAO1315" s="1"/>
      <c r="WAP1315" s="1"/>
      <c r="WAQ1315" s="1"/>
      <c r="WAR1315" s="1"/>
      <c r="WAS1315" s="1"/>
      <c r="WAT1315" s="1"/>
      <c r="WAU1315" s="1"/>
      <c r="WAV1315" s="1"/>
      <c r="WAW1315" s="1"/>
      <c r="WAX1315" s="1"/>
      <c r="WAY1315" s="1"/>
      <c r="WAZ1315" s="1"/>
      <c r="WBA1315" s="1"/>
      <c r="WBB1315" s="1"/>
      <c r="WBC1315" s="1"/>
      <c r="WBD1315" s="1"/>
      <c r="WBE1315" s="1"/>
      <c r="WBF1315" s="1"/>
      <c r="WBG1315" s="1"/>
      <c r="WBH1315" s="1"/>
      <c r="WBI1315" s="1"/>
      <c r="WBJ1315" s="1"/>
      <c r="WBK1315" s="1"/>
      <c r="WBL1315" s="1"/>
      <c r="WBM1315" s="1"/>
      <c r="WBN1315" s="1"/>
      <c r="WBO1315" s="1"/>
      <c r="WBP1315" s="1"/>
      <c r="WBQ1315" s="1"/>
      <c r="WBR1315" s="1"/>
      <c r="WBS1315" s="1"/>
      <c r="WBT1315" s="1"/>
      <c r="WBU1315" s="1"/>
      <c r="WBV1315" s="1"/>
      <c r="WBW1315" s="1"/>
      <c r="WBX1315" s="1"/>
      <c r="WBY1315" s="1"/>
      <c r="WBZ1315" s="1"/>
      <c r="WCA1315" s="1"/>
      <c r="WCB1315" s="1"/>
      <c r="WCC1315" s="1"/>
      <c r="WCD1315" s="1"/>
      <c r="WCE1315" s="1"/>
      <c r="WCF1315" s="1"/>
      <c r="WCG1315" s="1"/>
      <c r="WCH1315" s="1"/>
      <c r="WCI1315" s="1"/>
      <c r="WCJ1315" s="1"/>
      <c r="WCK1315" s="1"/>
      <c r="WCL1315" s="1"/>
      <c r="WCM1315" s="1"/>
      <c r="WCN1315" s="1"/>
      <c r="WCO1315" s="1"/>
      <c r="WCP1315" s="1"/>
      <c r="WCQ1315" s="1"/>
      <c r="WCR1315" s="1"/>
      <c r="WCS1315" s="1"/>
      <c r="WCT1315" s="1"/>
      <c r="WCU1315" s="1"/>
      <c r="WCV1315" s="1"/>
      <c r="WCW1315" s="1"/>
      <c r="WCX1315" s="1"/>
      <c r="WCY1315" s="1"/>
      <c r="WCZ1315" s="1"/>
      <c r="WDA1315" s="1"/>
      <c r="WDB1315" s="1"/>
      <c r="WDC1315" s="1"/>
      <c r="WDD1315" s="1"/>
      <c r="WDE1315" s="1"/>
      <c r="WDF1315" s="1"/>
      <c r="WDG1315" s="1"/>
      <c r="WDH1315" s="1"/>
      <c r="WDI1315" s="1"/>
      <c r="WDJ1315" s="1"/>
      <c r="WDK1315" s="1"/>
      <c r="WDL1315" s="1"/>
      <c r="WDM1315" s="1"/>
      <c r="WDN1315" s="1"/>
      <c r="WDO1315" s="1"/>
      <c r="WDP1315" s="1"/>
      <c r="WDQ1315" s="1"/>
      <c r="WDR1315" s="1"/>
      <c r="WDS1315" s="1"/>
      <c r="WDT1315" s="1"/>
      <c r="WDU1315" s="1"/>
      <c r="WDV1315" s="1"/>
      <c r="WDW1315" s="1"/>
      <c r="WDX1315" s="1"/>
      <c r="WDY1315" s="1"/>
      <c r="WDZ1315" s="1"/>
      <c r="WEA1315" s="1"/>
      <c r="WEB1315" s="1"/>
      <c r="WEC1315" s="1"/>
      <c r="WED1315" s="1"/>
      <c r="WEE1315" s="1"/>
      <c r="WEF1315" s="1"/>
      <c r="WEG1315" s="1"/>
      <c r="WEH1315" s="1"/>
      <c r="WEI1315" s="1"/>
      <c r="WEJ1315" s="1"/>
      <c r="WEK1315" s="1"/>
      <c r="WEL1315" s="1"/>
      <c r="WEM1315" s="1"/>
      <c r="WEN1315" s="1"/>
      <c r="WEO1315" s="1"/>
      <c r="WEP1315" s="1"/>
      <c r="WEQ1315" s="1"/>
      <c r="WER1315" s="1"/>
      <c r="WES1315" s="1"/>
      <c r="WET1315" s="1"/>
      <c r="WEU1315" s="1"/>
      <c r="WEV1315" s="1"/>
      <c r="WEW1315" s="1"/>
      <c r="WEX1315" s="1"/>
      <c r="WEY1315" s="1"/>
      <c r="WEZ1315" s="1"/>
      <c r="WFA1315" s="1"/>
      <c r="WFB1315" s="1"/>
      <c r="WFC1315" s="1"/>
      <c r="WFD1315" s="1"/>
      <c r="WFE1315" s="1"/>
      <c r="WFF1315" s="1"/>
      <c r="WFG1315" s="1"/>
      <c r="WFH1315" s="1"/>
      <c r="WFI1315" s="1"/>
      <c r="WFJ1315" s="1"/>
      <c r="WFK1315" s="1"/>
      <c r="WFL1315" s="1"/>
      <c r="WFM1315" s="1"/>
      <c r="WFN1315" s="1"/>
      <c r="WFO1315" s="1"/>
      <c r="WFP1315" s="1"/>
      <c r="WFQ1315" s="1"/>
      <c r="WFR1315" s="1"/>
      <c r="WFS1315" s="1"/>
      <c r="WFT1315" s="1"/>
      <c r="WFU1315" s="1"/>
      <c r="WFV1315" s="1"/>
      <c r="WFW1315" s="1"/>
      <c r="WFX1315" s="1"/>
      <c r="WFY1315" s="1"/>
      <c r="WFZ1315" s="1"/>
      <c r="WGA1315" s="1"/>
      <c r="WGB1315" s="1"/>
      <c r="WGC1315" s="1"/>
      <c r="WGD1315" s="1"/>
      <c r="WGE1315" s="1"/>
      <c r="WGF1315" s="1"/>
      <c r="WGG1315" s="1"/>
      <c r="WGH1315" s="1"/>
      <c r="WGI1315" s="1"/>
      <c r="WGJ1315" s="1"/>
      <c r="WGK1315" s="1"/>
      <c r="WGL1315" s="1"/>
      <c r="WGM1315" s="1"/>
      <c r="WGN1315" s="1"/>
      <c r="WGO1315" s="1"/>
      <c r="WGP1315" s="1"/>
      <c r="WGQ1315" s="1"/>
      <c r="WGR1315" s="1"/>
      <c r="WGS1315" s="1"/>
      <c r="WGT1315" s="1"/>
      <c r="WGU1315" s="1"/>
      <c r="WGV1315" s="1"/>
      <c r="WGW1315" s="1"/>
      <c r="WGX1315" s="1"/>
      <c r="WGY1315" s="1"/>
      <c r="WGZ1315" s="1"/>
      <c r="WHA1315" s="1"/>
      <c r="WHB1315" s="1"/>
      <c r="WHC1315" s="1"/>
      <c r="WHD1315" s="1"/>
      <c r="WHE1315" s="1"/>
      <c r="WHF1315" s="1"/>
      <c r="WHG1315" s="1"/>
      <c r="WHH1315" s="1"/>
      <c r="WHI1315" s="1"/>
      <c r="WHJ1315" s="1"/>
      <c r="WHK1315" s="1"/>
      <c r="WHL1315" s="1"/>
      <c r="WHM1315" s="1"/>
      <c r="WHN1315" s="1"/>
      <c r="WHO1315" s="1"/>
      <c r="WHP1315" s="1"/>
      <c r="WHQ1315" s="1"/>
      <c r="WHR1315" s="1"/>
      <c r="WHS1315" s="1"/>
      <c r="WHT1315" s="1"/>
      <c r="WHU1315" s="1"/>
      <c r="WHV1315" s="1"/>
      <c r="WHW1315" s="1"/>
      <c r="WHX1315" s="1"/>
      <c r="WHY1315" s="1"/>
      <c r="WHZ1315" s="1"/>
      <c r="WIA1315" s="1"/>
      <c r="WIB1315" s="1"/>
      <c r="WIC1315" s="1"/>
      <c r="WID1315" s="1"/>
      <c r="WIE1315" s="1"/>
      <c r="WIF1315" s="1"/>
      <c r="WIG1315" s="1"/>
      <c r="WIH1315" s="1"/>
      <c r="WII1315" s="1"/>
      <c r="WIJ1315" s="1"/>
      <c r="WIK1315" s="1"/>
      <c r="WIL1315" s="1"/>
      <c r="WIM1315" s="1"/>
      <c r="WIN1315" s="1"/>
      <c r="WIO1315" s="1"/>
      <c r="WIP1315" s="1"/>
      <c r="WIQ1315" s="1"/>
      <c r="WIR1315" s="1"/>
      <c r="WIS1315" s="1"/>
      <c r="WIT1315" s="1"/>
      <c r="WIU1315" s="1"/>
      <c r="WIV1315" s="1"/>
      <c r="WIW1315" s="1"/>
      <c r="WIX1315" s="1"/>
      <c r="WIY1315" s="1"/>
      <c r="WIZ1315" s="1"/>
      <c r="WJA1315" s="1"/>
      <c r="WJB1315" s="1"/>
      <c r="WJC1315" s="1"/>
      <c r="WJD1315" s="1"/>
      <c r="WJE1315" s="1"/>
      <c r="WJF1315" s="1"/>
      <c r="WJG1315" s="1"/>
      <c r="WJH1315" s="1"/>
      <c r="WJI1315" s="1"/>
      <c r="WJJ1315" s="1"/>
      <c r="WJK1315" s="1"/>
      <c r="WJL1315" s="1"/>
      <c r="WJM1315" s="1"/>
      <c r="WJN1315" s="1"/>
      <c r="WJO1315" s="1"/>
      <c r="WJP1315" s="1"/>
      <c r="WJQ1315" s="1"/>
      <c r="WJR1315" s="1"/>
      <c r="WJS1315" s="1"/>
      <c r="WJT1315" s="1"/>
      <c r="WJU1315" s="1"/>
      <c r="WJV1315" s="1"/>
      <c r="WJW1315" s="1"/>
      <c r="WJX1315" s="1"/>
      <c r="WJY1315" s="1"/>
      <c r="WJZ1315" s="1"/>
      <c r="WKA1315" s="1"/>
      <c r="WKB1315" s="1"/>
      <c r="WKC1315" s="1"/>
      <c r="WKD1315" s="1"/>
      <c r="WKE1315" s="1"/>
      <c r="WKF1315" s="1"/>
      <c r="WKG1315" s="1"/>
      <c r="WKH1315" s="1"/>
      <c r="WKI1315" s="1"/>
      <c r="WKJ1315" s="1"/>
      <c r="WKK1315" s="1"/>
      <c r="WKL1315" s="1"/>
      <c r="WKM1315" s="1"/>
      <c r="WKN1315" s="1"/>
      <c r="WKO1315" s="1"/>
      <c r="WKP1315" s="1"/>
      <c r="WKQ1315" s="1"/>
      <c r="WKR1315" s="1"/>
      <c r="WKS1315" s="1"/>
      <c r="WKT1315" s="1"/>
      <c r="WKU1315" s="1"/>
      <c r="WKV1315" s="1"/>
      <c r="WKW1315" s="1"/>
      <c r="WKX1315" s="1"/>
      <c r="WKY1315" s="1"/>
      <c r="WKZ1315" s="1"/>
      <c r="WLA1315" s="1"/>
      <c r="WLB1315" s="1"/>
      <c r="WLC1315" s="1"/>
      <c r="WLD1315" s="1"/>
      <c r="WLE1315" s="1"/>
      <c r="WLF1315" s="1"/>
      <c r="WLG1315" s="1"/>
      <c r="WLH1315" s="1"/>
      <c r="WLI1315" s="1"/>
      <c r="WLJ1315" s="1"/>
      <c r="WLK1315" s="1"/>
      <c r="WLL1315" s="1"/>
      <c r="WLM1315" s="1"/>
      <c r="WLN1315" s="1"/>
      <c r="WLO1315" s="1"/>
      <c r="WLP1315" s="1"/>
      <c r="WLQ1315" s="1"/>
      <c r="WLR1315" s="1"/>
      <c r="WLS1315" s="1"/>
      <c r="WLT1315" s="1"/>
      <c r="WLU1315" s="1"/>
      <c r="WLV1315" s="1"/>
      <c r="WLW1315" s="1"/>
      <c r="WLX1315" s="1"/>
      <c r="WLY1315" s="1"/>
      <c r="WLZ1315" s="1"/>
      <c r="WMA1315" s="1"/>
      <c r="WMB1315" s="1"/>
      <c r="WMC1315" s="1"/>
      <c r="WMD1315" s="1"/>
      <c r="WME1315" s="1"/>
      <c r="WMF1315" s="1"/>
      <c r="WMG1315" s="1"/>
      <c r="WMH1315" s="1"/>
      <c r="WMI1315" s="1"/>
      <c r="WMJ1315" s="1"/>
      <c r="WMK1315" s="1"/>
      <c r="WML1315" s="1"/>
      <c r="WMM1315" s="1"/>
      <c r="WMN1315" s="1"/>
      <c r="WMO1315" s="1"/>
      <c r="WMP1315" s="1"/>
      <c r="WMQ1315" s="1"/>
      <c r="WMR1315" s="1"/>
      <c r="WMS1315" s="1"/>
      <c r="WMT1315" s="1"/>
      <c r="WMU1315" s="1"/>
      <c r="WMV1315" s="1"/>
      <c r="WMW1315" s="1"/>
      <c r="WMX1315" s="1"/>
      <c r="WMY1315" s="1"/>
      <c r="WMZ1315" s="1"/>
      <c r="WNA1315" s="1"/>
      <c r="WNB1315" s="1"/>
      <c r="WNC1315" s="1"/>
      <c r="WND1315" s="1"/>
      <c r="WNE1315" s="1"/>
      <c r="WNF1315" s="1"/>
      <c r="WNG1315" s="1"/>
      <c r="WNH1315" s="1"/>
      <c r="WNI1315" s="1"/>
      <c r="WNJ1315" s="1"/>
      <c r="WNK1315" s="1"/>
      <c r="WNL1315" s="1"/>
      <c r="WNM1315" s="1"/>
      <c r="WNN1315" s="1"/>
      <c r="WNO1315" s="1"/>
      <c r="WNP1315" s="1"/>
      <c r="WNQ1315" s="1"/>
      <c r="WNR1315" s="1"/>
      <c r="WNS1315" s="1"/>
      <c r="WNT1315" s="1"/>
      <c r="WNU1315" s="1"/>
      <c r="WNV1315" s="1"/>
      <c r="WNW1315" s="1"/>
      <c r="WNX1315" s="1"/>
      <c r="WNY1315" s="1"/>
      <c r="WNZ1315" s="1"/>
      <c r="WOA1315" s="1"/>
      <c r="WOB1315" s="1"/>
      <c r="WOC1315" s="1"/>
      <c r="WOD1315" s="1"/>
      <c r="WOE1315" s="1"/>
      <c r="WOF1315" s="1"/>
      <c r="WOG1315" s="1"/>
      <c r="WOH1315" s="1"/>
      <c r="WOI1315" s="1"/>
      <c r="WOJ1315" s="1"/>
      <c r="WOK1315" s="1"/>
      <c r="WOL1315" s="1"/>
      <c r="WOM1315" s="1"/>
      <c r="WON1315" s="1"/>
      <c r="WOO1315" s="1"/>
      <c r="WOP1315" s="1"/>
      <c r="WOQ1315" s="1"/>
      <c r="WOR1315" s="1"/>
      <c r="WOS1315" s="1"/>
      <c r="WOT1315" s="1"/>
      <c r="WOU1315" s="1"/>
      <c r="WOV1315" s="1"/>
      <c r="WOW1315" s="1"/>
      <c r="WOX1315" s="1"/>
      <c r="WOY1315" s="1"/>
      <c r="WOZ1315" s="1"/>
      <c r="WPA1315" s="1"/>
      <c r="WPB1315" s="1"/>
      <c r="WPC1315" s="1"/>
      <c r="WPD1315" s="1"/>
      <c r="WPE1315" s="1"/>
      <c r="WPF1315" s="1"/>
      <c r="WPG1315" s="1"/>
      <c r="WPH1315" s="1"/>
      <c r="WPI1315" s="1"/>
      <c r="WPJ1315" s="1"/>
      <c r="WPK1315" s="1"/>
      <c r="WPL1315" s="1"/>
      <c r="WPM1315" s="1"/>
      <c r="WPN1315" s="1"/>
      <c r="WPO1315" s="1"/>
      <c r="WPP1315" s="1"/>
      <c r="WPQ1315" s="1"/>
      <c r="WPR1315" s="1"/>
      <c r="WPS1315" s="1"/>
      <c r="WPT1315" s="1"/>
      <c r="WPU1315" s="1"/>
      <c r="WPV1315" s="1"/>
      <c r="WPW1315" s="1"/>
      <c r="WPX1315" s="1"/>
      <c r="WPY1315" s="1"/>
      <c r="WPZ1315" s="1"/>
      <c r="WQA1315" s="1"/>
      <c r="WQB1315" s="1"/>
      <c r="WQC1315" s="1"/>
      <c r="WQD1315" s="1"/>
      <c r="WQE1315" s="1"/>
      <c r="WQF1315" s="1"/>
      <c r="WQG1315" s="1"/>
      <c r="WQH1315" s="1"/>
      <c r="WQI1315" s="1"/>
      <c r="WQJ1315" s="1"/>
      <c r="WQK1315" s="1"/>
      <c r="WQL1315" s="1"/>
      <c r="WQM1315" s="1"/>
      <c r="WQN1315" s="1"/>
      <c r="WQO1315" s="1"/>
      <c r="WQP1315" s="1"/>
      <c r="WQQ1315" s="1"/>
      <c r="WQR1315" s="1"/>
      <c r="WQS1315" s="1"/>
      <c r="WQT1315" s="1"/>
      <c r="WQU1315" s="1"/>
      <c r="WQV1315" s="1"/>
      <c r="WQW1315" s="1"/>
      <c r="WQX1315" s="1"/>
      <c r="WQY1315" s="1"/>
      <c r="WQZ1315" s="1"/>
      <c r="WRA1315" s="1"/>
      <c r="WRB1315" s="1"/>
      <c r="WRC1315" s="1"/>
      <c r="WRD1315" s="1"/>
      <c r="WRE1315" s="1"/>
      <c r="WRF1315" s="1"/>
      <c r="WRG1315" s="1"/>
      <c r="WRH1315" s="1"/>
      <c r="WRI1315" s="1"/>
      <c r="WRJ1315" s="1"/>
      <c r="WRK1315" s="1"/>
      <c r="WRL1315" s="1"/>
      <c r="WRM1315" s="1"/>
      <c r="WRN1315" s="1"/>
      <c r="WRO1315" s="1"/>
      <c r="WRP1315" s="1"/>
      <c r="WRQ1315" s="1"/>
      <c r="WRR1315" s="1"/>
      <c r="WRS1315" s="1"/>
      <c r="WRT1315" s="1"/>
      <c r="WRU1315" s="1"/>
      <c r="WRV1315" s="1"/>
      <c r="WRW1315" s="1"/>
      <c r="WRX1315" s="1"/>
      <c r="WRY1315" s="1"/>
      <c r="WRZ1315" s="1"/>
      <c r="WSA1315" s="1"/>
      <c r="WSB1315" s="1"/>
      <c r="WSC1315" s="1"/>
      <c r="WSD1315" s="1"/>
      <c r="WSE1315" s="1"/>
      <c r="WSF1315" s="1"/>
      <c r="WSG1315" s="1"/>
      <c r="WSH1315" s="1"/>
      <c r="WSI1315" s="1"/>
      <c r="WSJ1315" s="1"/>
      <c r="WSK1315" s="1"/>
      <c r="WSL1315" s="1"/>
      <c r="WSM1315" s="1"/>
      <c r="WSN1315" s="1"/>
      <c r="WSO1315" s="1"/>
      <c r="WSP1315" s="1"/>
      <c r="WSQ1315" s="1"/>
      <c r="WSR1315" s="1"/>
      <c r="WSS1315" s="1"/>
      <c r="WST1315" s="1"/>
      <c r="WSU1315" s="1"/>
      <c r="WSV1315" s="1"/>
      <c r="WSW1315" s="1"/>
      <c r="WSX1315" s="1"/>
      <c r="WSY1315" s="1"/>
      <c r="WSZ1315" s="1"/>
      <c r="WTA1315" s="1"/>
      <c r="WTB1315" s="1"/>
      <c r="WTC1315" s="1"/>
      <c r="WTD1315" s="1"/>
      <c r="WTE1315" s="1"/>
      <c r="WTF1315" s="1"/>
      <c r="WTG1315" s="1"/>
      <c r="WTH1315" s="1"/>
      <c r="WTI1315" s="1"/>
      <c r="WTJ1315" s="1"/>
      <c r="WTK1315" s="1"/>
      <c r="WTL1315" s="1"/>
      <c r="WTM1315" s="1"/>
      <c r="WTN1315" s="1"/>
      <c r="WTO1315" s="1"/>
      <c r="WTP1315" s="1"/>
      <c r="WTQ1315" s="1"/>
      <c r="WTR1315" s="1"/>
      <c r="WTS1315" s="1"/>
      <c r="WTT1315" s="1"/>
      <c r="WTU1315" s="1"/>
      <c r="WTV1315" s="1"/>
      <c r="WTW1315" s="1"/>
      <c r="WTX1315" s="1"/>
      <c r="WTY1315" s="1"/>
      <c r="WTZ1315" s="1"/>
      <c r="WUA1315" s="1"/>
      <c r="WUB1315" s="1"/>
      <c r="WUC1315" s="1"/>
      <c r="WUD1315" s="1"/>
      <c r="WUE1315" s="1"/>
      <c r="WUF1315" s="1"/>
      <c r="WUG1315" s="1"/>
      <c r="WUH1315" s="1"/>
      <c r="WUI1315" s="1"/>
      <c r="WUJ1315" s="1"/>
      <c r="WUK1315" s="1"/>
      <c r="WUL1315" s="1"/>
      <c r="WUM1315" s="1"/>
      <c r="WUN1315" s="1"/>
      <c r="WUO1315" s="1"/>
      <c r="WUP1315" s="1"/>
      <c r="WUQ1315" s="1"/>
      <c r="WUR1315" s="1"/>
      <c r="WUS1315" s="1"/>
      <c r="WUT1315" s="1"/>
      <c r="WUU1315" s="1"/>
      <c r="WUV1315" s="1"/>
      <c r="WUW1315" s="1"/>
      <c r="WUX1315" s="1"/>
      <c r="WUY1315" s="1"/>
      <c r="WUZ1315" s="1"/>
      <c r="WVA1315" s="1"/>
      <c r="WVB1315" s="1"/>
      <c r="WVC1315" s="1"/>
      <c r="WVD1315" s="1"/>
      <c r="WVE1315" s="1"/>
      <c r="WVF1315" s="1"/>
      <c r="WVG1315" s="1"/>
      <c r="WVH1315" s="1"/>
      <c r="WVI1315" s="1"/>
      <c r="WVJ1315" s="1"/>
      <c r="WVK1315" s="1"/>
      <c r="WVL1315" s="1"/>
      <c r="WVM1315" s="1"/>
      <c r="WVN1315" s="1"/>
      <c r="WVO1315" s="1"/>
      <c r="WVP1315" s="1"/>
      <c r="WVQ1315" s="1"/>
      <c r="WVR1315" s="1"/>
      <c r="WVS1315" s="1"/>
      <c r="WVT1315" s="1"/>
      <c r="WVU1315" s="1"/>
      <c r="WVV1315" s="1"/>
      <c r="WVW1315" s="1"/>
      <c r="WVX1315" s="1"/>
      <c r="WVY1315" s="1"/>
      <c r="WVZ1315" s="1"/>
      <c r="WWA1315" s="1"/>
    </row>
    <row r="1316" spans="1:16147" s="52" customFormat="1" ht="18" customHeight="1">
      <c r="A1316" s="67"/>
      <c r="B1316" s="22"/>
      <c r="C1316" s="23"/>
      <c r="D1316" s="23"/>
      <c r="E1316" s="23"/>
      <c r="F1316" s="23"/>
      <c r="G1316" s="27"/>
      <c r="H1316" s="960"/>
      <c r="I1316" s="960"/>
      <c r="J1316" s="21"/>
      <c r="K1316" s="897" t="s">
        <v>863</v>
      </c>
      <c r="L1316" s="1075" t="s">
        <v>14</v>
      </c>
      <c r="M1316" s="876">
        <v>240</v>
      </c>
      <c r="N1316" s="1076"/>
      <c r="O1316" s="4"/>
      <c r="P1316" s="39">
        <v>240000</v>
      </c>
      <c r="Q1316" s="6">
        <v>1</v>
      </c>
      <c r="R1316" s="6">
        <v>1</v>
      </c>
      <c r="S1316" s="6">
        <v>1</v>
      </c>
      <c r="T1316" s="14">
        <f t="shared" si="38"/>
        <v>240000</v>
      </c>
      <c r="U1316" s="5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  <c r="FY1316" s="1"/>
      <c r="FZ1316" s="1"/>
      <c r="GA1316" s="1"/>
      <c r="GB1316" s="1"/>
      <c r="GC1316" s="1"/>
      <c r="GD1316" s="1"/>
      <c r="GE1316" s="1"/>
      <c r="GF1316" s="1"/>
      <c r="GG1316" s="1"/>
      <c r="GH1316" s="1"/>
      <c r="GI1316" s="1"/>
      <c r="GJ1316" s="1"/>
      <c r="GK1316" s="1"/>
      <c r="GL1316" s="1"/>
      <c r="GM1316" s="1"/>
      <c r="GN1316" s="1"/>
      <c r="GO1316" s="1"/>
      <c r="GP1316" s="1"/>
      <c r="GQ1316" s="1"/>
      <c r="GR1316" s="1"/>
      <c r="GS1316" s="1"/>
      <c r="GT1316" s="1"/>
      <c r="GU1316" s="1"/>
      <c r="GV1316" s="1"/>
      <c r="GW1316" s="1"/>
      <c r="GX1316" s="1"/>
      <c r="GY1316" s="1"/>
      <c r="GZ1316" s="1"/>
      <c r="HA1316" s="1"/>
      <c r="HB1316" s="1"/>
      <c r="HC1316" s="1"/>
      <c r="HD1316" s="1"/>
      <c r="HE1316" s="1"/>
      <c r="HF1316" s="1"/>
      <c r="HG1316" s="1"/>
      <c r="HH1316" s="1"/>
      <c r="HI1316" s="1"/>
      <c r="HJ1316" s="1"/>
      <c r="HK1316" s="1"/>
      <c r="HL1316" s="1"/>
      <c r="HM1316" s="1"/>
      <c r="HN1316" s="1"/>
      <c r="HO1316" s="1"/>
      <c r="HP1316" s="1"/>
      <c r="HQ1316" s="1"/>
      <c r="HR1316" s="1"/>
      <c r="HS1316" s="1"/>
      <c r="HT1316" s="1"/>
      <c r="HU1316" s="1"/>
      <c r="HV1316" s="1"/>
      <c r="HW1316" s="1"/>
      <c r="HX1316" s="1"/>
      <c r="HY1316" s="1"/>
      <c r="HZ1316" s="1"/>
      <c r="IA1316" s="1"/>
      <c r="IB1316" s="1"/>
      <c r="IC1316" s="1"/>
      <c r="ID1316" s="1"/>
      <c r="IE1316" s="1"/>
      <c r="IF1316" s="1"/>
      <c r="IG1316" s="1"/>
      <c r="IH1316" s="1"/>
      <c r="II1316" s="1"/>
      <c r="IJ1316" s="1"/>
      <c r="IK1316" s="1"/>
      <c r="IL1316" s="1"/>
      <c r="IM1316" s="1"/>
      <c r="IN1316" s="1"/>
      <c r="IO1316" s="1"/>
      <c r="IP1316" s="1"/>
      <c r="IQ1316" s="1"/>
      <c r="IR1316" s="1"/>
      <c r="IS1316" s="1"/>
      <c r="IT1316" s="1"/>
      <c r="IU1316" s="1"/>
      <c r="IV1316" s="1"/>
      <c r="IW1316" s="1"/>
      <c r="IX1316" s="1"/>
      <c r="IY1316" s="1"/>
      <c r="IZ1316" s="1"/>
      <c r="JA1316" s="1"/>
      <c r="JB1316" s="1"/>
      <c r="JC1316" s="1"/>
      <c r="JD1316" s="1"/>
      <c r="JE1316" s="1"/>
      <c r="JF1316" s="1"/>
      <c r="JG1316" s="1"/>
      <c r="JH1316" s="1"/>
      <c r="JI1316" s="1"/>
      <c r="JJ1316" s="1"/>
      <c r="JK1316" s="1"/>
      <c r="JL1316" s="1"/>
      <c r="JM1316" s="1"/>
      <c r="JN1316" s="1"/>
      <c r="JO1316" s="1"/>
      <c r="JP1316" s="1"/>
      <c r="JQ1316" s="1"/>
      <c r="JR1316" s="1"/>
      <c r="JS1316" s="1"/>
      <c r="JT1316" s="1"/>
      <c r="JU1316" s="1"/>
      <c r="JV1316" s="1"/>
      <c r="JW1316" s="1"/>
      <c r="JX1316" s="1"/>
      <c r="JY1316" s="1"/>
      <c r="JZ1316" s="1"/>
      <c r="KA1316" s="1"/>
      <c r="KB1316" s="1"/>
      <c r="KC1316" s="1"/>
      <c r="KD1316" s="1"/>
      <c r="KE1316" s="1"/>
      <c r="KF1316" s="1"/>
      <c r="KG1316" s="1"/>
      <c r="KH1316" s="1"/>
      <c r="KI1316" s="1"/>
      <c r="KJ1316" s="1"/>
      <c r="KK1316" s="1"/>
      <c r="KL1316" s="1"/>
      <c r="KM1316" s="1"/>
      <c r="KN1316" s="1"/>
      <c r="KO1316" s="1"/>
      <c r="KP1316" s="1"/>
      <c r="KQ1316" s="1"/>
      <c r="KR1316" s="1"/>
      <c r="KS1316" s="1"/>
      <c r="KT1316" s="1"/>
      <c r="KU1316" s="1"/>
      <c r="KV1316" s="1"/>
      <c r="KW1316" s="1"/>
      <c r="KX1316" s="1"/>
      <c r="KY1316" s="1"/>
      <c r="KZ1316" s="1"/>
      <c r="LA1316" s="1"/>
      <c r="LB1316" s="1"/>
      <c r="LC1316" s="1"/>
      <c r="LD1316" s="1"/>
      <c r="LE1316" s="1"/>
      <c r="LF1316" s="1"/>
      <c r="LG1316" s="1"/>
      <c r="LH1316" s="1"/>
      <c r="LI1316" s="1"/>
      <c r="LJ1316" s="1"/>
      <c r="LK1316" s="1"/>
      <c r="LL1316" s="1"/>
      <c r="LM1316" s="1"/>
      <c r="LN1316" s="1"/>
      <c r="LO1316" s="1"/>
      <c r="LP1316" s="1"/>
      <c r="LQ1316" s="1"/>
      <c r="LR1316" s="1"/>
      <c r="LS1316" s="1"/>
      <c r="LT1316" s="1"/>
      <c r="LU1316" s="1"/>
      <c r="LV1316" s="1"/>
      <c r="LW1316" s="1"/>
      <c r="LX1316" s="1"/>
      <c r="LY1316" s="1"/>
      <c r="LZ1316" s="1"/>
      <c r="MA1316" s="1"/>
      <c r="MB1316" s="1"/>
      <c r="MC1316" s="1"/>
      <c r="MD1316" s="1"/>
      <c r="ME1316" s="1"/>
      <c r="MF1316" s="1"/>
      <c r="MG1316" s="1"/>
      <c r="MH1316" s="1"/>
      <c r="MI1316" s="1"/>
      <c r="MJ1316" s="1"/>
      <c r="MK1316" s="1"/>
      <c r="ML1316" s="1"/>
      <c r="MM1316" s="1"/>
      <c r="MN1316" s="1"/>
      <c r="MO1316" s="1"/>
      <c r="MP1316" s="1"/>
      <c r="MQ1316" s="1"/>
      <c r="MR1316" s="1"/>
      <c r="MS1316" s="1"/>
      <c r="MT1316" s="1"/>
      <c r="MU1316" s="1"/>
      <c r="MV1316" s="1"/>
      <c r="MW1316" s="1"/>
      <c r="MX1316" s="1"/>
      <c r="MY1316" s="1"/>
      <c r="MZ1316" s="1"/>
      <c r="NA1316" s="1"/>
      <c r="NB1316" s="1"/>
      <c r="NC1316" s="1"/>
      <c r="ND1316" s="1"/>
      <c r="NE1316" s="1"/>
      <c r="NF1316" s="1"/>
      <c r="NG1316" s="1"/>
      <c r="NH1316" s="1"/>
      <c r="NI1316" s="1"/>
      <c r="NJ1316" s="1"/>
      <c r="NK1316" s="1"/>
      <c r="NL1316" s="1"/>
      <c r="NM1316" s="1"/>
      <c r="NN1316" s="1"/>
      <c r="NO1316" s="1"/>
      <c r="NP1316" s="1"/>
      <c r="NQ1316" s="1"/>
      <c r="NR1316" s="1"/>
      <c r="NS1316" s="1"/>
      <c r="NT1316" s="1"/>
      <c r="NU1316" s="1"/>
      <c r="NV1316" s="1"/>
      <c r="NW1316" s="1"/>
      <c r="NX1316" s="1"/>
      <c r="NY1316" s="1"/>
      <c r="NZ1316" s="1"/>
      <c r="OA1316" s="1"/>
      <c r="OB1316" s="1"/>
      <c r="OC1316" s="1"/>
      <c r="OD1316" s="1"/>
      <c r="OE1316" s="1"/>
      <c r="OF1316" s="1"/>
      <c r="OG1316" s="1"/>
      <c r="OH1316" s="1"/>
      <c r="OI1316" s="1"/>
      <c r="OJ1316" s="1"/>
      <c r="OK1316" s="1"/>
      <c r="OL1316" s="1"/>
      <c r="OM1316" s="1"/>
      <c r="ON1316" s="1"/>
      <c r="OO1316" s="1"/>
      <c r="OP1316" s="1"/>
      <c r="OQ1316" s="1"/>
      <c r="OR1316" s="1"/>
      <c r="OS1316" s="1"/>
      <c r="OT1316" s="1"/>
      <c r="OU1316" s="1"/>
      <c r="OV1316" s="1"/>
      <c r="OW1316" s="1"/>
      <c r="OX1316" s="1"/>
      <c r="OY1316" s="1"/>
      <c r="OZ1316" s="1"/>
      <c r="PA1316" s="1"/>
      <c r="PB1316" s="1"/>
      <c r="PC1316" s="1"/>
      <c r="PD1316" s="1"/>
      <c r="PE1316" s="1"/>
      <c r="PF1316" s="1"/>
      <c r="PG1316" s="1"/>
      <c r="PH1316" s="1"/>
      <c r="PI1316" s="1"/>
      <c r="PJ1316" s="1"/>
      <c r="PK1316" s="1"/>
      <c r="PL1316" s="1"/>
      <c r="PM1316" s="1"/>
      <c r="PN1316" s="1"/>
      <c r="PO1316" s="1"/>
      <c r="PP1316" s="1"/>
      <c r="PQ1316" s="1"/>
      <c r="PR1316" s="1"/>
      <c r="PS1316" s="1"/>
      <c r="PT1316" s="1"/>
      <c r="PU1316" s="1"/>
      <c r="PV1316" s="1"/>
      <c r="PW1316" s="1"/>
      <c r="PX1316" s="1"/>
      <c r="PY1316" s="1"/>
      <c r="PZ1316" s="1"/>
      <c r="QA1316" s="1"/>
      <c r="QB1316" s="1"/>
      <c r="QC1316" s="1"/>
      <c r="QD1316" s="1"/>
      <c r="QE1316" s="1"/>
      <c r="QF1316" s="1"/>
      <c r="QG1316" s="1"/>
      <c r="QH1316" s="1"/>
      <c r="QI1316" s="1"/>
      <c r="QJ1316" s="1"/>
      <c r="QK1316" s="1"/>
      <c r="QL1316" s="1"/>
      <c r="QM1316" s="1"/>
      <c r="QN1316" s="1"/>
      <c r="QO1316" s="1"/>
      <c r="QP1316" s="1"/>
      <c r="QQ1316" s="1"/>
      <c r="QR1316" s="1"/>
      <c r="QS1316" s="1"/>
      <c r="QT1316" s="1"/>
      <c r="QU1316" s="1"/>
      <c r="QV1316" s="1"/>
      <c r="QW1316" s="1"/>
      <c r="QX1316" s="1"/>
      <c r="QY1316" s="1"/>
      <c r="QZ1316" s="1"/>
      <c r="RA1316" s="1"/>
      <c r="RB1316" s="1"/>
      <c r="RC1316" s="1"/>
      <c r="RD1316" s="1"/>
      <c r="RE1316" s="1"/>
      <c r="RF1316" s="1"/>
      <c r="RG1316" s="1"/>
      <c r="RH1316" s="1"/>
      <c r="RI1316" s="1"/>
      <c r="RJ1316" s="1"/>
      <c r="RK1316" s="1"/>
      <c r="RL1316" s="1"/>
      <c r="RM1316" s="1"/>
      <c r="RN1316" s="1"/>
      <c r="RO1316" s="1"/>
      <c r="RP1316" s="1"/>
      <c r="RQ1316" s="1"/>
      <c r="RR1316" s="1"/>
      <c r="RS1316" s="1"/>
      <c r="RT1316" s="1"/>
      <c r="RU1316" s="1"/>
      <c r="RV1316" s="1"/>
      <c r="RW1316" s="1"/>
      <c r="RX1316" s="1"/>
      <c r="RY1316" s="1"/>
      <c r="RZ1316" s="1"/>
      <c r="SA1316" s="1"/>
      <c r="SB1316" s="1"/>
      <c r="SC1316" s="1"/>
      <c r="SD1316" s="1"/>
      <c r="SE1316" s="1"/>
      <c r="SF1316" s="1"/>
      <c r="SG1316" s="1"/>
      <c r="SH1316" s="1"/>
      <c r="SI1316" s="1"/>
      <c r="SJ1316" s="1"/>
      <c r="SK1316" s="1"/>
      <c r="SL1316" s="1"/>
      <c r="SM1316" s="1"/>
      <c r="SN1316" s="1"/>
      <c r="SO1316" s="1"/>
      <c r="SP1316" s="1"/>
      <c r="SQ1316" s="1"/>
      <c r="SR1316" s="1"/>
      <c r="SS1316" s="1"/>
      <c r="ST1316" s="1"/>
      <c r="SU1316" s="1"/>
      <c r="SV1316" s="1"/>
      <c r="SW1316" s="1"/>
      <c r="SX1316" s="1"/>
      <c r="SY1316" s="1"/>
      <c r="SZ1316" s="1"/>
      <c r="TA1316" s="1"/>
      <c r="TB1316" s="1"/>
      <c r="TC1316" s="1"/>
      <c r="TD1316" s="1"/>
      <c r="TE1316" s="1"/>
      <c r="TF1316" s="1"/>
      <c r="TG1316" s="1"/>
      <c r="TH1316" s="1"/>
      <c r="TI1316" s="1"/>
      <c r="TJ1316" s="1"/>
      <c r="TK1316" s="1"/>
      <c r="TL1316" s="1"/>
      <c r="TM1316" s="1"/>
      <c r="TN1316" s="1"/>
      <c r="TO1316" s="1"/>
      <c r="TP1316" s="1"/>
      <c r="TQ1316" s="1"/>
      <c r="TR1316" s="1"/>
      <c r="TS1316" s="1"/>
      <c r="TT1316" s="1"/>
      <c r="TU1316" s="1"/>
      <c r="TV1316" s="1"/>
      <c r="TW1316" s="1"/>
      <c r="TX1316" s="1"/>
      <c r="TY1316" s="1"/>
      <c r="TZ1316" s="1"/>
      <c r="UA1316" s="1"/>
      <c r="UB1316" s="1"/>
      <c r="UC1316" s="1"/>
      <c r="UD1316" s="1"/>
      <c r="UE1316" s="1"/>
      <c r="UF1316" s="1"/>
      <c r="UG1316" s="1"/>
      <c r="UH1316" s="1"/>
      <c r="UI1316" s="1"/>
      <c r="UJ1316" s="1"/>
      <c r="UK1316" s="1"/>
      <c r="UL1316" s="1"/>
      <c r="UM1316" s="1"/>
      <c r="UN1316" s="1"/>
      <c r="UO1316" s="1"/>
      <c r="UP1316" s="1"/>
      <c r="UQ1316" s="1"/>
      <c r="UR1316" s="1"/>
      <c r="US1316" s="1"/>
      <c r="UT1316" s="1"/>
      <c r="UU1316" s="1"/>
      <c r="UV1316" s="1"/>
      <c r="UW1316" s="1"/>
      <c r="UX1316" s="1"/>
      <c r="UY1316" s="1"/>
      <c r="UZ1316" s="1"/>
      <c r="VA1316" s="1"/>
      <c r="VB1316" s="1"/>
      <c r="VC1316" s="1"/>
      <c r="VD1316" s="1"/>
      <c r="VE1316" s="1"/>
      <c r="VF1316" s="1"/>
      <c r="VG1316" s="1"/>
      <c r="VH1316" s="1"/>
      <c r="VI1316" s="1"/>
      <c r="VJ1316" s="1"/>
      <c r="VK1316" s="1"/>
      <c r="VL1316" s="1"/>
      <c r="VM1316" s="1"/>
      <c r="VN1316" s="1"/>
      <c r="VO1316" s="1"/>
      <c r="VP1316" s="1"/>
      <c r="VQ1316" s="1"/>
      <c r="VR1316" s="1"/>
      <c r="VS1316" s="1"/>
      <c r="VT1316" s="1"/>
      <c r="VU1316" s="1"/>
      <c r="VV1316" s="1"/>
      <c r="VW1316" s="1"/>
      <c r="VX1316" s="1"/>
      <c r="VY1316" s="1"/>
      <c r="VZ1316" s="1"/>
      <c r="WA1316" s="1"/>
      <c r="WB1316" s="1"/>
      <c r="WC1316" s="1"/>
      <c r="WD1316" s="1"/>
      <c r="WE1316" s="1"/>
      <c r="WF1316" s="1"/>
      <c r="WG1316" s="1"/>
      <c r="WH1316" s="1"/>
      <c r="WI1316" s="1"/>
      <c r="WJ1316" s="1"/>
      <c r="WK1316" s="1"/>
      <c r="WL1316" s="1"/>
      <c r="WM1316" s="1"/>
      <c r="WN1316" s="1"/>
      <c r="WO1316" s="1"/>
      <c r="WP1316" s="1"/>
      <c r="WQ1316" s="1"/>
      <c r="WR1316" s="1"/>
      <c r="WS1316" s="1"/>
      <c r="WT1316" s="1"/>
      <c r="WU1316" s="1"/>
      <c r="WV1316" s="1"/>
      <c r="WW1316" s="1"/>
      <c r="WX1316" s="1"/>
      <c r="WY1316" s="1"/>
      <c r="WZ1316" s="1"/>
      <c r="XA1316" s="1"/>
      <c r="XB1316" s="1"/>
      <c r="XC1316" s="1"/>
      <c r="XD1316" s="1"/>
      <c r="XE1316" s="1"/>
      <c r="XF1316" s="1"/>
      <c r="XG1316" s="1"/>
      <c r="XH1316" s="1"/>
      <c r="XI1316" s="1"/>
      <c r="XJ1316" s="1"/>
      <c r="XK1316" s="1"/>
      <c r="XL1316" s="1"/>
      <c r="XM1316" s="1"/>
      <c r="XN1316" s="1"/>
      <c r="XO1316" s="1"/>
      <c r="XP1316" s="1"/>
      <c r="XQ1316" s="1"/>
      <c r="XR1316" s="1"/>
      <c r="XS1316" s="1"/>
      <c r="XT1316" s="1"/>
      <c r="XU1316" s="1"/>
      <c r="XV1316" s="1"/>
      <c r="XW1316" s="1"/>
      <c r="XX1316" s="1"/>
      <c r="XY1316" s="1"/>
      <c r="XZ1316" s="1"/>
      <c r="YA1316" s="1"/>
      <c r="YB1316" s="1"/>
      <c r="YC1316" s="1"/>
      <c r="YD1316" s="1"/>
      <c r="YE1316" s="1"/>
      <c r="YF1316" s="1"/>
      <c r="YG1316" s="1"/>
      <c r="YH1316" s="1"/>
      <c r="YI1316" s="1"/>
      <c r="YJ1316" s="1"/>
      <c r="YK1316" s="1"/>
      <c r="YL1316" s="1"/>
      <c r="YM1316" s="1"/>
      <c r="YN1316" s="1"/>
      <c r="YO1316" s="1"/>
      <c r="YP1316" s="1"/>
      <c r="YQ1316" s="1"/>
      <c r="YR1316" s="1"/>
      <c r="YS1316" s="1"/>
      <c r="YT1316" s="1"/>
      <c r="YU1316" s="1"/>
      <c r="YV1316" s="1"/>
      <c r="YW1316" s="1"/>
      <c r="YX1316" s="1"/>
      <c r="YY1316" s="1"/>
      <c r="YZ1316" s="1"/>
      <c r="ZA1316" s="1"/>
      <c r="ZB1316" s="1"/>
      <c r="ZC1316" s="1"/>
      <c r="ZD1316" s="1"/>
      <c r="ZE1316" s="1"/>
      <c r="ZF1316" s="1"/>
      <c r="ZG1316" s="1"/>
      <c r="ZH1316" s="1"/>
      <c r="ZI1316" s="1"/>
      <c r="ZJ1316" s="1"/>
      <c r="ZK1316" s="1"/>
      <c r="ZL1316" s="1"/>
      <c r="ZM1316" s="1"/>
      <c r="ZN1316" s="1"/>
      <c r="ZO1316" s="1"/>
      <c r="ZP1316" s="1"/>
      <c r="ZQ1316" s="1"/>
      <c r="ZR1316" s="1"/>
      <c r="ZS1316" s="1"/>
      <c r="ZT1316" s="1"/>
      <c r="ZU1316" s="1"/>
      <c r="ZV1316" s="1"/>
      <c r="ZW1316" s="1"/>
      <c r="ZX1316" s="1"/>
      <c r="ZY1316" s="1"/>
      <c r="ZZ1316" s="1"/>
      <c r="AAA1316" s="1"/>
      <c r="AAB1316" s="1"/>
      <c r="AAC1316" s="1"/>
      <c r="AAD1316" s="1"/>
      <c r="AAE1316" s="1"/>
      <c r="AAF1316" s="1"/>
      <c r="AAG1316" s="1"/>
      <c r="AAH1316" s="1"/>
      <c r="AAI1316" s="1"/>
      <c r="AAJ1316" s="1"/>
      <c r="AAK1316" s="1"/>
      <c r="AAL1316" s="1"/>
      <c r="AAM1316" s="1"/>
      <c r="AAN1316" s="1"/>
      <c r="AAO1316" s="1"/>
      <c r="AAP1316" s="1"/>
      <c r="AAQ1316" s="1"/>
      <c r="AAR1316" s="1"/>
      <c r="AAS1316" s="1"/>
      <c r="AAT1316" s="1"/>
      <c r="AAU1316" s="1"/>
      <c r="AAV1316" s="1"/>
      <c r="AAW1316" s="1"/>
      <c r="AAX1316" s="1"/>
      <c r="AAY1316" s="1"/>
      <c r="AAZ1316" s="1"/>
      <c r="ABA1316" s="1"/>
      <c r="ABB1316" s="1"/>
      <c r="ABC1316" s="1"/>
      <c r="ABD1316" s="1"/>
      <c r="ABE1316" s="1"/>
      <c r="ABF1316" s="1"/>
      <c r="ABG1316" s="1"/>
      <c r="ABH1316" s="1"/>
      <c r="ABI1316" s="1"/>
      <c r="ABJ1316" s="1"/>
      <c r="ABK1316" s="1"/>
      <c r="ABL1316" s="1"/>
      <c r="ABM1316" s="1"/>
      <c r="ABN1316" s="1"/>
      <c r="ABO1316" s="1"/>
      <c r="ABP1316" s="1"/>
      <c r="ABQ1316" s="1"/>
      <c r="ABR1316" s="1"/>
      <c r="ABS1316" s="1"/>
      <c r="ABT1316" s="1"/>
      <c r="ABU1316" s="1"/>
      <c r="ABV1316" s="1"/>
      <c r="ABW1316" s="1"/>
      <c r="ABX1316" s="1"/>
      <c r="ABY1316" s="1"/>
      <c r="ABZ1316" s="1"/>
      <c r="ACA1316" s="1"/>
      <c r="ACB1316" s="1"/>
      <c r="ACC1316" s="1"/>
      <c r="ACD1316" s="1"/>
      <c r="ACE1316" s="1"/>
      <c r="ACF1316" s="1"/>
      <c r="ACG1316" s="1"/>
      <c r="ACH1316" s="1"/>
      <c r="ACI1316" s="1"/>
      <c r="ACJ1316" s="1"/>
      <c r="ACK1316" s="1"/>
      <c r="ACL1316" s="1"/>
      <c r="ACM1316" s="1"/>
      <c r="ACN1316" s="1"/>
      <c r="ACO1316" s="1"/>
      <c r="ACP1316" s="1"/>
      <c r="ACQ1316" s="1"/>
      <c r="ACR1316" s="1"/>
      <c r="ACS1316" s="1"/>
      <c r="ACT1316" s="1"/>
      <c r="ACU1316" s="1"/>
      <c r="ACV1316" s="1"/>
      <c r="ACW1316" s="1"/>
      <c r="ACX1316" s="1"/>
      <c r="ACY1316" s="1"/>
      <c r="ACZ1316" s="1"/>
      <c r="ADA1316" s="1"/>
      <c r="ADB1316" s="1"/>
      <c r="ADC1316" s="1"/>
      <c r="ADD1316" s="1"/>
      <c r="ADE1316" s="1"/>
      <c r="ADF1316" s="1"/>
      <c r="ADG1316" s="1"/>
      <c r="ADH1316" s="1"/>
      <c r="ADI1316" s="1"/>
      <c r="ADJ1316" s="1"/>
      <c r="ADK1316" s="1"/>
      <c r="ADL1316" s="1"/>
      <c r="ADM1316" s="1"/>
      <c r="ADN1316" s="1"/>
      <c r="ADO1316" s="1"/>
      <c r="ADP1316" s="1"/>
      <c r="ADQ1316" s="1"/>
      <c r="ADR1316" s="1"/>
      <c r="ADS1316" s="1"/>
      <c r="ADT1316" s="1"/>
      <c r="ADU1316" s="1"/>
      <c r="ADV1316" s="1"/>
      <c r="ADW1316" s="1"/>
      <c r="ADX1316" s="1"/>
      <c r="ADY1316" s="1"/>
      <c r="ADZ1316" s="1"/>
      <c r="AEA1316" s="1"/>
      <c r="AEB1316" s="1"/>
      <c r="AEC1316" s="1"/>
      <c r="AED1316" s="1"/>
      <c r="AEE1316" s="1"/>
      <c r="AEF1316" s="1"/>
      <c r="AEG1316" s="1"/>
      <c r="AEH1316" s="1"/>
      <c r="AEI1316" s="1"/>
      <c r="AEJ1316" s="1"/>
      <c r="AEK1316" s="1"/>
      <c r="AEL1316" s="1"/>
      <c r="AEM1316" s="1"/>
      <c r="AEN1316" s="1"/>
      <c r="AEO1316" s="1"/>
      <c r="AEP1316" s="1"/>
      <c r="AEQ1316" s="1"/>
      <c r="AER1316" s="1"/>
      <c r="AES1316" s="1"/>
      <c r="AET1316" s="1"/>
      <c r="AEU1316" s="1"/>
      <c r="AEV1316" s="1"/>
      <c r="AEW1316" s="1"/>
      <c r="AEX1316" s="1"/>
      <c r="AEY1316" s="1"/>
      <c r="AEZ1316" s="1"/>
      <c r="AFA1316" s="1"/>
      <c r="AFB1316" s="1"/>
      <c r="AFC1316" s="1"/>
      <c r="AFD1316" s="1"/>
      <c r="AFE1316" s="1"/>
      <c r="AFF1316" s="1"/>
      <c r="AFG1316" s="1"/>
      <c r="AFH1316" s="1"/>
      <c r="AFI1316" s="1"/>
      <c r="AFJ1316" s="1"/>
      <c r="AFK1316" s="1"/>
      <c r="AFL1316" s="1"/>
      <c r="AFM1316" s="1"/>
      <c r="AFN1316" s="1"/>
      <c r="AFO1316" s="1"/>
      <c r="AFP1316" s="1"/>
      <c r="AFQ1316" s="1"/>
      <c r="AFR1316" s="1"/>
      <c r="AFS1316" s="1"/>
      <c r="AFT1316" s="1"/>
      <c r="AFU1316" s="1"/>
      <c r="AFV1316" s="1"/>
      <c r="AFW1316" s="1"/>
      <c r="AFX1316" s="1"/>
      <c r="AFY1316" s="1"/>
      <c r="AFZ1316" s="1"/>
      <c r="AGA1316" s="1"/>
      <c r="AGB1316" s="1"/>
      <c r="AGC1316" s="1"/>
      <c r="AGD1316" s="1"/>
      <c r="AGE1316" s="1"/>
      <c r="AGF1316" s="1"/>
      <c r="AGG1316" s="1"/>
      <c r="AGH1316" s="1"/>
      <c r="AGI1316" s="1"/>
      <c r="AGJ1316" s="1"/>
      <c r="AGK1316" s="1"/>
      <c r="AGL1316" s="1"/>
      <c r="AGM1316" s="1"/>
      <c r="AGN1316" s="1"/>
      <c r="AGO1316" s="1"/>
      <c r="AGP1316" s="1"/>
      <c r="AGQ1316" s="1"/>
      <c r="AGR1316" s="1"/>
      <c r="AGS1316" s="1"/>
      <c r="AGT1316" s="1"/>
      <c r="AGU1316" s="1"/>
      <c r="AGV1316" s="1"/>
      <c r="AGW1316" s="1"/>
      <c r="AGX1316" s="1"/>
      <c r="AGY1316" s="1"/>
      <c r="AGZ1316" s="1"/>
      <c r="AHA1316" s="1"/>
      <c r="AHB1316" s="1"/>
      <c r="AHC1316" s="1"/>
      <c r="AHD1316" s="1"/>
      <c r="AHE1316" s="1"/>
      <c r="AHF1316" s="1"/>
      <c r="AHG1316" s="1"/>
      <c r="AHH1316" s="1"/>
      <c r="AHI1316" s="1"/>
      <c r="AHJ1316" s="1"/>
      <c r="AHK1316" s="1"/>
      <c r="AHL1316" s="1"/>
      <c r="AHM1316" s="1"/>
      <c r="AHN1316" s="1"/>
      <c r="AHO1316" s="1"/>
      <c r="AHP1316" s="1"/>
      <c r="AHQ1316" s="1"/>
      <c r="AHR1316" s="1"/>
      <c r="AHS1316" s="1"/>
      <c r="AHT1316" s="1"/>
      <c r="AHU1316" s="1"/>
      <c r="AHV1316" s="1"/>
      <c r="AHW1316" s="1"/>
      <c r="AHX1316" s="1"/>
      <c r="AHY1316" s="1"/>
      <c r="AHZ1316" s="1"/>
      <c r="AIA1316" s="1"/>
      <c r="AIB1316" s="1"/>
      <c r="AIC1316" s="1"/>
      <c r="AID1316" s="1"/>
      <c r="AIE1316" s="1"/>
      <c r="AIF1316" s="1"/>
      <c r="AIG1316" s="1"/>
      <c r="AIH1316" s="1"/>
      <c r="AII1316" s="1"/>
      <c r="AIJ1316" s="1"/>
      <c r="AIK1316" s="1"/>
      <c r="AIL1316" s="1"/>
      <c r="AIM1316" s="1"/>
      <c r="AIN1316" s="1"/>
      <c r="AIO1316" s="1"/>
      <c r="AIP1316" s="1"/>
      <c r="AIQ1316" s="1"/>
      <c r="AIR1316" s="1"/>
      <c r="AIS1316" s="1"/>
      <c r="AIT1316" s="1"/>
      <c r="AIU1316" s="1"/>
      <c r="AIV1316" s="1"/>
      <c r="AIW1316" s="1"/>
      <c r="AIX1316" s="1"/>
      <c r="AIY1316" s="1"/>
      <c r="AIZ1316" s="1"/>
      <c r="AJA1316" s="1"/>
      <c r="AJB1316" s="1"/>
      <c r="AJC1316" s="1"/>
      <c r="AJD1316" s="1"/>
      <c r="AJE1316" s="1"/>
      <c r="AJF1316" s="1"/>
      <c r="AJG1316" s="1"/>
      <c r="AJH1316" s="1"/>
      <c r="AJI1316" s="1"/>
      <c r="AJJ1316" s="1"/>
      <c r="AJK1316" s="1"/>
      <c r="AJL1316" s="1"/>
      <c r="AJM1316" s="1"/>
      <c r="AJN1316" s="1"/>
      <c r="AJO1316" s="1"/>
      <c r="AJP1316" s="1"/>
      <c r="AJQ1316" s="1"/>
      <c r="AJR1316" s="1"/>
      <c r="AJS1316" s="1"/>
      <c r="AJT1316" s="1"/>
      <c r="AJU1316" s="1"/>
      <c r="AJV1316" s="1"/>
      <c r="AJW1316" s="1"/>
      <c r="AJX1316" s="1"/>
      <c r="AJY1316" s="1"/>
      <c r="AJZ1316" s="1"/>
      <c r="AKA1316" s="1"/>
      <c r="AKB1316" s="1"/>
      <c r="AKC1316" s="1"/>
      <c r="AKD1316" s="1"/>
      <c r="AKE1316" s="1"/>
      <c r="AKF1316" s="1"/>
      <c r="AKG1316" s="1"/>
      <c r="AKH1316" s="1"/>
      <c r="AKI1316" s="1"/>
      <c r="AKJ1316" s="1"/>
      <c r="AKK1316" s="1"/>
      <c r="AKL1316" s="1"/>
      <c r="AKM1316" s="1"/>
      <c r="AKN1316" s="1"/>
      <c r="AKO1316" s="1"/>
      <c r="AKP1316" s="1"/>
      <c r="AKQ1316" s="1"/>
      <c r="AKR1316" s="1"/>
      <c r="AKS1316" s="1"/>
      <c r="AKT1316" s="1"/>
      <c r="AKU1316" s="1"/>
      <c r="AKV1316" s="1"/>
      <c r="AKW1316" s="1"/>
      <c r="AKX1316" s="1"/>
      <c r="AKY1316" s="1"/>
      <c r="AKZ1316" s="1"/>
      <c r="ALA1316" s="1"/>
      <c r="ALB1316" s="1"/>
      <c r="ALC1316" s="1"/>
      <c r="ALD1316" s="1"/>
      <c r="ALE1316" s="1"/>
      <c r="ALF1316" s="1"/>
      <c r="ALG1316" s="1"/>
      <c r="ALH1316" s="1"/>
      <c r="ALI1316" s="1"/>
      <c r="ALJ1316" s="1"/>
      <c r="ALK1316" s="1"/>
      <c r="ALL1316" s="1"/>
      <c r="ALM1316" s="1"/>
      <c r="ALN1316" s="1"/>
      <c r="ALO1316" s="1"/>
      <c r="ALP1316" s="1"/>
      <c r="ALQ1316" s="1"/>
      <c r="ALR1316" s="1"/>
      <c r="ALS1316" s="1"/>
      <c r="ALT1316" s="1"/>
      <c r="ALU1316" s="1"/>
      <c r="ALV1316" s="1"/>
      <c r="ALW1316" s="1"/>
      <c r="ALX1316" s="1"/>
      <c r="ALY1316" s="1"/>
      <c r="ALZ1316" s="1"/>
      <c r="AMA1316" s="1"/>
      <c r="AMB1316" s="1"/>
      <c r="AMC1316" s="1"/>
      <c r="AMD1316" s="1"/>
      <c r="AME1316" s="1"/>
      <c r="AMF1316" s="1"/>
      <c r="AMG1316" s="1"/>
      <c r="AMH1316" s="1"/>
      <c r="AMI1316" s="1"/>
      <c r="AMJ1316" s="1"/>
      <c r="AMK1316" s="1"/>
      <c r="AML1316" s="1"/>
      <c r="AMM1316" s="1"/>
      <c r="AMN1316" s="1"/>
      <c r="AMO1316" s="1"/>
      <c r="AMP1316" s="1"/>
      <c r="AMQ1316" s="1"/>
      <c r="AMR1316" s="1"/>
      <c r="AMS1316" s="1"/>
      <c r="AMT1316" s="1"/>
      <c r="AMU1316" s="1"/>
      <c r="AMV1316" s="1"/>
      <c r="AMW1316" s="1"/>
      <c r="AMX1316" s="1"/>
      <c r="AMY1316" s="1"/>
      <c r="AMZ1316" s="1"/>
      <c r="ANA1316" s="1"/>
      <c r="ANB1316" s="1"/>
      <c r="ANC1316" s="1"/>
      <c r="AND1316" s="1"/>
      <c r="ANE1316" s="1"/>
      <c r="ANF1316" s="1"/>
      <c r="ANG1316" s="1"/>
      <c r="ANH1316" s="1"/>
      <c r="ANI1316" s="1"/>
      <c r="ANJ1316" s="1"/>
      <c r="ANK1316" s="1"/>
      <c r="ANL1316" s="1"/>
      <c r="ANM1316" s="1"/>
      <c r="ANN1316" s="1"/>
      <c r="ANO1316" s="1"/>
      <c r="ANP1316" s="1"/>
      <c r="ANQ1316" s="1"/>
      <c r="ANR1316" s="1"/>
      <c r="ANS1316" s="1"/>
      <c r="ANT1316" s="1"/>
      <c r="ANU1316" s="1"/>
      <c r="ANV1316" s="1"/>
      <c r="ANW1316" s="1"/>
      <c r="ANX1316" s="1"/>
      <c r="ANY1316" s="1"/>
      <c r="ANZ1316" s="1"/>
      <c r="AOA1316" s="1"/>
      <c r="AOB1316" s="1"/>
      <c r="AOC1316" s="1"/>
      <c r="AOD1316" s="1"/>
      <c r="AOE1316" s="1"/>
      <c r="AOF1316" s="1"/>
      <c r="AOG1316" s="1"/>
      <c r="AOH1316" s="1"/>
      <c r="AOI1316" s="1"/>
      <c r="AOJ1316" s="1"/>
      <c r="AOK1316" s="1"/>
      <c r="AOL1316" s="1"/>
      <c r="AOM1316" s="1"/>
      <c r="AON1316" s="1"/>
      <c r="AOO1316" s="1"/>
      <c r="AOP1316" s="1"/>
      <c r="AOQ1316" s="1"/>
      <c r="AOR1316" s="1"/>
      <c r="AOS1316" s="1"/>
      <c r="AOT1316" s="1"/>
      <c r="AOU1316" s="1"/>
      <c r="AOV1316" s="1"/>
      <c r="AOW1316" s="1"/>
      <c r="AOX1316" s="1"/>
      <c r="AOY1316" s="1"/>
      <c r="AOZ1316" s="1"/>
      <c r="APA1316" s="1"/>
      <c r="APB1316" s="1"/>
      <c r="APC1316" s="1"/>
      <c r="APD1316" s="1"/>
      <c r="APE1316" s="1"/>
      <c r="APF1316" s="1"/>
      <c r="APG1316" s="1"/>
      <c r="APH1316" s="1"/>
      <c r="API1316" s="1"/>
      <c r="APJ1316" s="1"/>
      <c r="APK1316" s="1"/>
      <c r="APL1316" s="1"/>
      <c r="APM1316" s="1"/>
      <c r="APN1316" s="1"/>
      <c r="APO1316" s="1"/>
      <c r="APP1316" s="1"/>
      <c r="APQ1316" s="1"/>
      <c r="APR1316" s="1"/>
      <c r="APS1316" s="1"/>
      <c r="APT1316" s="1"/>
      <c r="APU1316" s="1"/>
      <c r="APV1316" s="1"/>
      <c r="APW1316" s="1"/>
      <c r="APX1316" s="1"/>
      <c r="APY1316" s="1"/>
      <c r="APZ1316" s="1"/>
      <c r="AQA1316" s="1"/>
      <c r="AQB1316" s="1"/>
      <c r="AQC1316" s="1"/>
      <c r="AQD1316" s="1"/>
      <c r="AQE1316" s="1"/>
      <c r="AQF1316" s="1"/>
      <c r="AQG1316" s="1"/>
      <c r="AQH1316" s="1"/>
      <c r="AQI1316" s="1"/>
      <c r="AQJ1316" s="1"/>
      <c r="AQK1316" s="1"/>
      <c r="AQL1316" s="1"/>
      <c r="AQM1316" s="1"/>
      <c r="AQN1316" s="1"/>
      <c r="AQO1316" s="1"/>
      <c r="AQP1316" s="1"/>
      <c r="AQQ1316" s="1"/>
      <c r="AQR1316" s="1"/>
      <c r="AQS1316" s="1"/>
      <c r="AQT1316" s="1"/>
      <c r="AQU1316" s="1"/>
      <c r="AQV1316" s="1"/>
      <c r="AQW1316" s="1"/>
      <c r="AQX1316" s="1"/>
      <c r="AQY1316" s="1"/>
      <c r="AQZ1316" s="1"/>
      <c r="ARA1316" s="1"/>
      <c r="ARB1316" s="1"/>
      <c r="ARC1316" s="1"/>
      <c r="ARD1316" s="1"/>
      <c r="ARE1316" s="1"/>
      <c r="ARF1316" s="1"/>
      <c r="ARG1316" s="1"/>
      <c r="ARH1316" s="1"/>
      <c r="ARI1316" s="1"/>
      <c r="ARJ1316" s="1"/>
      <c r="ARK1316" s="1"/>
      <c r="ARL1316" s="1"/>
      <c r="ARM1316" s="1"/>
      <c r="ARN1316" s="1"/>
      <c r="ARO1316" s="1"/>
      <c r="ARP1316" s="1"/>
      <c r="ARQ1316" s="1"/>
      <c r="ARR1316" s="1"/>
      <c r="ARS1316" s="1"/>
      <c r="ART1316" s="1"/>
      <c r="ARU1316" s="1"/>
      <c r="ARV1316" s="1"/>
      <c r="ARW1316" s="1"/>
      <c r="ARX1316" s="1"/>
      <c r="ARY1316" s="1"/>
      <c r="ARZ1316" s="1"/>
      <c r="ASA1316" s="1"/>
      <c r="ASB1316" s="1"/>
      <c r="ASC1316" s="1"/>
      <c r="ASD1316" s="1"/>
      <c r="ASE1316" s="1"/>
      <c r="ASF1316" s="1"/>
      <c r="ASG1316" s="1"/>
      <c r="ASH1316" s="1"/>
      <c r="ASI1316" s="1"/>
      <c r="ASJ1316" s="1"/>
      <c r="ASK1316" s="1"/>
      <c r="ASL1316" s="1"/>
      <c r="ASM1316" s="1"/>
      <c r="ASN1316" s="1"/>
      <c r="ASO1316" s="1"/>
      <c r="ASP1316" s="1"/>
      <c r="ASQ1316" s="1"/>
      <c r="ASR1316" s="1"/>
      <c r="ASS1316" s="1"/>
      <c r="AST1316" s="1"/>
      <c r="ASU1316" s="1"/>
      <c r="ASV1316" s="1"/>
      <c r="ASW1316" s="1"/>
      <c r="ASX1316" s="1"/>
      <c r="ASY1316" s="1"/>
      <c r="ASZ1316" s="1"/>
      <c r="ATA1316" s="1"/>
      <c r="ATB1316" s="1"/>
      <c r="ATC1316" s="1"/>
      <c r="ATD1316" s="1"/>
      <c r="ATE1316" s="1"/>
      <c r="ATF1316" s="1"/>
      <c r="ATG1316" s="1"/>
      <c r="ATH1316" s="1"/>
      <c r="ATI1316" s="1"/>
      <c r="ATJ1316" s="1"/>
      <c r="ATK1316" s="1"/>
      <c r="ATL1316" s="1"/>
      <c r="ATM1316" s="1"/>
      <c r="ATN1316" s="1"/>
      <c r="ATO1316" s="1"/>
      <c r="ATP1316" s="1"/>
      <c r="ATQ1316" s="1"/>
      <c r="ATR1316" s="1"/>
      <c r="ATS1316" s="1"/>
      <c r="ATT1316" s="1"/>
      <c r="ATU1316" s="1"/>
      <c r="ATV1316" s="1"/>
      <c r="ATW1316" s="1"/>
      <c r="ATX1316" s="1"/>
      <c r="ATY1316" s="1"/>
      <c r="ATZ1316" s="1"/>
      <c r="AUA1316" s="1"/>
      <c r="AUB1316" s="1"/>
      <c r="AUC1316" s="1"/>
      <c r="AUD1316" s="1"/>
      <c r="AUE1316" s="1"/>
      <c r="AUF1316" s="1"/>
      <c r="AUG1316" s="1"/>
      <c r="AUH1316" s="1"/>
      <c r="AUI1316" s="1"/>
      <c r="AUJ1316" s="1"/>
      <c r="AUK1316" s="1"/>
      <c r="AUL1316" s="1"/>
      <c r="AUM1316" s="1"/>
      <c r="AUN1316" s="1"/>
      <c r="AUO1316" s="1"/>
      <c r="AUP1316" s="1"/>
      <c r="AUQ1316" s="1"/>
      <c r="AUR1316" s="1"/>
      <c r="AUS1316" s="1"/>
      <c r="AUT1316" s="1"/>
      <c r="AUU1316" s="1"/>
      <c r="AUV1316" s="1"/>
      <c r="AUW1316" s="1"/>
      <c r="AUX1316" s="1"/>
      <c r="AUY1316" s="1"/>
      <c r="AUZ1316" s="1"/>
      <c r="AVA1316" s="1"/>
      <c r="AVB1316" s="1"/>
      <c r="AVC1316" s="1"/>
      <c r="AVD1316" s="1"/>
      <c r="AVE1316" s="1"/>
      <c r="AVF1316" s="1"/>
      <c r="AVG1316" s="1"/>
      <c r="AVH1316" s="1"/>
      <c r="AVI1316" s="1"/>
      <c r="AVJ1316" s="1"/>
      <c r="AVK1316" s="1"/>
      <c r="AVL1316" s="1"/>
      <c r="AVM1316" s="1"/>
      <c r="AVN1316" s="1"/>
      <c r="AVO1316" s="1"/>
      <c r="AVP1316" s="1"/>
      <c r="AVQ1316" s="1"/>
      <c r="AVR1316" s="1"/>
      <c r="AVS1316" s="1"/>
      <c r="AVT1316" s="1"/>
      <c r="AVU1316" s="1"/>
      <c r="AVV1316" s="1"/>
      <c r="AVW1316" s="1"/>
      <c r="AVX1316" s="1"/>
      <c r="AVY1316" s="1"/>
      <c r="AVZ1316" s="1"/>
      <c r="AWA1316" s="1"/>
      <c r="AWB1316" s="1"/>
      <c r="AWC1316" s="1"/>
      <c r="AWD1316" s="1"/>
      <c r="AWE1316" s="1"/>
      <c r="AWF1316" s="1"/>
      <c r="AWG1316" s="1"/>
      <c r="AWH1316" s="1"/>
      <c r="AWI1316" s="1"/>
      <c r="AWJ1316" s="1"/>
      <c r="AWK1316" s="1"/>
      <c r="AWL1316" s="1"/>
      <c r="AWM1316" s="1"/>
      <c r="AWN1316" s="1"/>
      <c r="AWO1316" s="1"/>
      <c r="AWP1316" s="1"/>
      <c r="AWQ1316" s="1"/>
      <c r="AWR1316" s="1"/>
      <c r="AWS1316" s="1"/>
      <c r="AWT1316" s="1"/>
      <c r="AWU1316" s="1"/>
      <c r="AWV1316" s="1"/>
      <c r="AWW1316" s="1"/>
      <c r="AWX1316" s="1"/>
      <c r="AWY1316" s="1"/>
      <c r="AWZ1316" s="1"/>
      <c r="AXA1316" s="1"/>
      <c r="AXB1316" s="1"/>
      <c r="AXC1316" s="1"/>
      <c r="AXD1316" s="1"/>
      <c r="AXE1316" s="1"/>
      <c r="AXF1316" s="1"/>
      <c r="AXG1316" s="1"/>
      <c r="AXH1316" s="1"/>
      <c r="AXI1316" s="1"/>
      <c r="AXJ1316" s="1"/>
      <c r="AXK1316" s="1"/>
      <c r="AXL1316" s="1"/>
      <c r="AXM1316" s="1"/>
      <c r="AXN1316" s="1"/>
      <c r="AXO1316" s="1"/>
      <c r="AXP1316" s="1"/>
      <c r="AXQ1316" s="1"/>
      <c r="AXR1316" s="1"/>
      <c r="AXS1316" s="1"/>
      <c r="AXT1316" s="1"/>
      <c r="AXU1316" s="1"/>
      <c r="AXV1316" s="1"/>
      <c r="AXW1316" s="1"/>
      <c r="AXX1316" s="1"/>
      <c r="AXY1316" s="1"/>
      <c r="AXZ1316" s="1"/>
      <c r="AYA1316" s="1"/>
      <c r="AYB1316" s="1"/>
      <c r="AYC1316" s="1"/>
      <c r="AYD1316" s="1"/>
      <c r="AYE1316" s="1"/>
      <c r="AYF1316" s="1"/>
      <c r="AYG1316" s="1"/>
      <c r="AYH1316" s="1"/>
      <c r="AYI1316" s="1"/>
      <c r="AYJ1316" s="1"/>
      <c r="AYK1316" s="1"/>
      <c r="AYL1316" s="1"/>
      <c r="AYM1316" s="1"/>
      <c r="AYN1316" s="1"/>
      <c r="AYO1316" s="1"/>
      <c r="AYP1316" s="1"/>
      <c r="AYQ1316" s="1"/>
      <c r="AYR1316" s="1"/>
      <c r="AYS1316" s="1"/>
      <c r="AYT1316" s="1"/>
      <c r="AYU1316" s="1"/>
      <c r="AYV1316" s="1"/>
      <c r="AYW1316" s="1"/>
      <c r="AYX1316" s="1"/>
      <c r="AYY1316" s="1"/>
      <c r="AYZ1316" s="1"/>
      <c r="AZA1316" s="1"/>
      <c r="AZB1316" s="1"/>
      <c r="AZC1316" s="1"/>
      <c r="AZD1316" s="1"/>
      <c r="AZE1316" s="1"/>
      <c r="AZF1316" s="1"/>
      <c r="AZG1316" s="1"/>
      <c r="AZH1316" s="1"/>
      <c r="AZI1316" s="1"/>
      <c r="AZJ1316" s="1"/>
      <c r="AZK1316" s="1"/>
      <c r="AZL1316" s="1"/>
      <c r="AZM1316" s="1"/>
      <c r="AZN1316" s="1"/>
      <c r="AZO1316" s="1"/>
      <c r="AZP1316" s="1"/>
      <c r="AZQ1316" s="1"/>
      <c r="AZR1316" s="1"/>
      <c r="AZS1316" s="1"/>
      <c r="AZT1316" s="1"/>
      <c r="AZU1316" s="1"/>
      <c r="AZV1316" s="1"/>
      <c r="AZW1316" s="1"/>
      <c r="AZX1316" s="1"/>
      <c r="AZY1316" s="1"/>
      <c r="AZZ1316" s="1"/>
      <c r="BAA1316" s="1"/>
      <c r="BAB1316" s="1"/>
      <c r="BAC1316" s="1"/>
      <c r="BAD1316" s="1"/>
      <c r="BAE1316" s="1"/>
      <c r="BAF1316" s="1"/>
      <c r="BAG1316" s="1"/>
      <c r="BAH1316" s="1"/>
      <c r="BAI1316" s="1"/>
      <c r="BAJ1316" s="1"/>
      <c r="BAK1316" s="1"/>
      <c r="BAL1316" s="1"/>
      <c r="BAM1316" s="1"/>
      <c r="BAN1316" s="1"/>
      <c r="BAO1316" s="1"/>
      <c r="BAP1316" s="1"/>
      <c r="BAQ1316" s="1"/>
      <c r="BAR1316" s="1"/>
      <c r="BAS1316" s="1"/>
      <c r="BAT1316" s="1"/>
      <c r="BAU1316" s="1"/>
      <c r="BAV1316" s="1"/>
      <c r="BAW1316" s="1"/>
      <c r="BAX1316" s="1"/>
      <c r="BAY1316" s="1"/>
      <c r="BAZ1316" s="1"/>
      <c r="BBA1316" s="1"/>
      <c r="BBB1316" s="1"/>
      <c r="BBC1316" s="1"/>
      <c r="BBD1316" s="1"/>
      <c r="BBE1316" s="1"/>
      <c r="BBF1316" s="1"/>
      <c r="BBG1316" s="1"/>
      <c r="BBH1316" s="1"/>
      <c r="BBI1316" s="1"/>
      <c r="BBJ1316" s="1"/>
      <c r="BBK1316" s="1"/>
      <c r="BBL1316" s="1"/>
      <c r="BBM1316" s="1"/>
      <c r="BBN1316" s="1"/>
      <c r="BBO1316" s="1"/>
      <c r="BBP1316" s="1"/>
      <c r="BBQ1316" s="1"/>
      <c r="BBR1316" s="1"/>
      <c r="BBS1316" s="1"/>
      <c r="BBT1316" s="1"/>
      <c r="BBU1316" s="1"/>
      <c r="BBV1316" s="1"/>
      <c r="BBW1316" s="1"/>
      <c r="BBX1316" s="1"/>
      <c r="BBY1316" s="1"/>
      <c r="BBZ1316" s="1"/>
      <c r="BCA1316" s="1"/>
      <c r="BCB1316" s="1"/>
      <c r="BCC1316" s="1"/>
      <c r="BCD1316" s="1"/>
      <c r="BCE1316" s="1"/>
      <c r="BCF1316" s="1"/>
      <c r="BCG1316" s="1"/>
      <c r="BCH1316" s="1"/>
      <c r="BCI1316" s="1"/>
      <c r="BCJ1316" s="1"/>
      <c r="BCK1316" s="1"/>
      <c r="BCL1316" s="1"/>
      <c r="BCM1316" s="1"/>
      <c r="BCN1316" s="1"/>
      <c r="BCO1316" s="1"/>
      <c r="BCP1316" s="1"/>
      <c r="BCQ1316" s="1"/>
      <c r="BCR1316" s="1"/>
      <c r="BCS1316" s="1"/>
      <c r="BCT1316" s="1"/>
      <c r="BCU1316" s="1"/>
      <c r="BCV1316" s="1"/>
      <c r="BCW1316" s="1"/>
      <c r="BCX1316" s="1"/>
      <c r="BCY1316" s="1"/>
      <c r="BCZ1316" s="1"/>
      <c r="BDA1316" s="1"/>
      <c r="BDB1316" s="1"/>
      <c r="BDC1316" s="1"/>
      <c r="BDD1316" s="1"/>
      <c r="BDE1316" s="1"/>
      <c r="BDF1316" s="1"/>
      <c r="BDG1316" s="1"/>
      <c r="BDH1316" s="1"/>
      <c r="BDI1316" s="1"/>
      <c r="BDJ1316" s="1"/>
      <c r="BDK1316" s="1"/>
      <c r="BDL1316" s="1"/>
      <c r="BDM1316" s="1"/>
      <c r="BDN1316" s="1"/>
      <c r="BDO1316" s="1"/>
      <c r="BDP1316" s="1"/>
      <c r="BDQ1316" s="1"/>
      <c r="BDR1316" s="1"/>
      <c r="BDS1316" s="1"/>
      <c r="BDT1316" s="1"/>
      <c r="BDU1316" s="1"/>
      <c r="BDV1316" s="1"/>
      <c r="BDW1316" s="1"/>
      <c r="BDX1316" s="1"/>
      <c r="BDY1316" s="1"/>
      <c r="BDZ1316" s="1"/>
      <c r="BEA1316" s="1"/>
      <c r="BEB1316" s="1"/>
      <c r="BEC1316" s="1"/>
      <c r="BED1316" s="1"/>
      <c r="BEE1316" s="1"/>
      <c r="BEF1316" s="1"/>
      <c r="BEG1316" s="1"/>
      <c r="BEH1316" s="1"/>
      <c r="BEI1316" s="1"/>
      <c r="BEJ1316" s="1"/>
      <c r="BEK1316" s="1"/>
      <c r="BEL1316" s="1"/>
      <c r="BEM1316" s="1"/>
      <c r="BEN1316" s="1"/>
      <c r="BEO1316" s="1"/>
      <c r="BEP1316" s="1"/>
      <c r="BEQ1316" s="1"/>
      <c r="BER1316" s="1"/>
      <c r="BES1316" s="1"/>
      <c r="BET1316" s="1"/>
      <c r="BEU1316" s="1"/>
      <c r="BEV1316" s="1"/>
      <c r="BEW1316" s="1"/>
      <c r="BEX1316" s="1"/>
      <c r="BEY1316" s="1"/>
      <c r="BEZ1316" s="1"/>
      <c r="BFA1316" s="1"/>
      <c r="BFB1316" s="1"/>
      <c r="BFC1316" s="1"/>
      <c r="BFD1316" s="1"/>
      <c r="BFE1316" s="1"/>
      <c r="BFF1316" s="1"/>
      <c r="BFG1316" s="1"/>
      <c r="BFH1316" s="1"/>
      <c r="BFI1316" s="1"/>
      <c r="BFJ1316" s="1"/>
      <c r="BFK1316" s="1"/>
      <c r="BFL1316" s="1"/>
      <c r="BFM1316" s="1"/>
      <c r="BFN1316" s="1"/>
      <c r="BFO1316" s="1"/>
      <c r="BFP1316" s="1"/>
      <c r="BFQ1316" s="1"/>
      <c r="BFR1316" s="1"/>
      <c r="BFS1316" s="1"/>
      <c r="BFT1316" s="1"/>
      <c r="BFU1316" s="1"/>
      <c r="BFV1316" s="1"/>
      <c r="BFW1316" s="1"/>
      <c r="BFX1316" s="1"/>
      <c r="BFY1316" s="1"/>
      <c r="BFZ1316" s="1"/>
      <c r="BGA1316" s="1"/>
      <c r="BGB1316" s="1"/>
      <c r="BGC1316" s="1"/>
      <c r="BGD1316" s="1"/>
      <c r="BGE1316" s="1"/>
      <c r="BGF1316" s="1"/>
      <c r="BGG1316" s="1"/>
      <c r="BGH1316" s="1"/>
      <c r="BGI1316" s="1"/>
      <c r="BGJ1316" s="1"/>
      <c r="BGK1316" s="1"/>
      <c r="BGL1316" s="1"/>
      <c r="BGM1316" s="1"/>
      <c r="BGN1316" s="1"/>
      <c r="BGO1316" s="1"/>
      <c r="BGP1316" s="1"/>
      <c r="BGQ1316" s="1"/>
      <c r="BGR1316" s="1"/>
      <c r="BGS1316" s="1"/>
      <c r="BGT1316" s="1"/>
      <c r="BGU1316" s="1"/>
      <c r="BGV1316" s="1"/>
      <c r="BGW1316" s="1"/>
      <c r="BGX1316" s="1"/>
      <c r="BGY1316" s="1"/>
      <c r="BGZ1316" s="1"/>
      <c r="BHA1316" s="1"/>
      <c r="BHB1316" s="1"/>
      <c r="BHC1316" s="1"/>
      <c r="BHD1316" s="1"/>
      <c r="BHE1316" s="1"/>
      <c r="BHF1316" s="1"/>
      <c r="BHG1316" s="1"/>
      <c r="BHH1316" s="1"/>
      <c r="BHI1316" s="1"/>
      <c r="BHJ1316" s="1"/>
      <c r="BHK1316" s="1"/>
      <c r="BHL1316" s="1"/>
      <c r="BHM1316" s="1"/>
      <c r="BHN1316" s="1"/>
      <c r="BHO1316" s="1"/>
      <c r="BHP1316" s="1"/>
      <c r="BHQ1316" s="1"/>
      <c r="BHR1316" s="1"/>
      <c r="BHS1316" s="1"/>
      <c r="BHT1316" s="1"/>
      <c r="BHU1316" s="1"/>
      <c r="BHV1316" s="1"/>
      <c r="BHW1316" s="1"/>
      <c r="BHX1316" s="1"/>
      <c r="BHY1316" s="1"/>
      <c r="BHZ1316" s="1"/>
      <c r="BIA1316" s="1"/>
      <c r="BIB1316" s="1"/>
      <c r="BIC1316" s="1"/>
      <c r="BID1316" s="1"/>
      <c r="BIE1316" s="1"/>
      <c r="BIF1316" s="1"/>
      <c r="BIG1316" s="1"/>
      <c r="BIH1316" s="1"/>
      <c r="BII1316" s="1"/>
      <c r="BIJ1316" s="1"/>
      <c r="BIK1316" s="1"/>
      <c r="BIL1316" s="1"/>
      <c r="BIM1316" s="1"/>
      <c r="BIN1316" s="1"/>
      <c r="BIO1316" s="1"/>
      <c r="BIP1316" s="1"/>
      <c r="BIQ1316" s="1"/>
      <c r="BIR1316" s="1"/>
      <c r="BIS1316" s="1"/>
      <c r="BIT1316" s="1"/>
      <c r="BIU1316" s="1"/>
      <c r="BIV1316" s="1"/>
      <c r="BIW1316" s="1"/>
      <c r="BIX1316" s="1"/>
      <c r="BIY1316" s="1"/>
      <c r="BIZ1316" s="1"/>
      <c r="BJA1316" s="1"/>
      <c r="BJB1316" s="1"/>
      <c r="BJC1316" s="1"/>
      <c r="BJD1316" s="1"/>
      <c r="BJE1316" s="1"/>
      <c r="BJF1316" s="1"/>
      <c r="BJG1316" s="1"/>
      <c r="BJH1316" s="1"/>
      <c r="BJI1316" s="1"/>
      <c r="BJJ1316" s="1"/>
      <c r="BJK1316" s="1"/>
      <c r="BJL1316" s="1"/>
      <c r="BJM1316" s="1"/>
      <c r="BJN1316" s="1"/>
      <c r="BJO1316" s="1"/>
      <c r="BJP1316" s="1"/>
      <c r="BJQ1316" s="1"/>
      <c r="BJR1316" s="1"/>
      <c r="BJS1316" s="1"/>
      <c r="BJT1316" s="1"/>
      <c r="BJU1316" s="1"/>
      <c r="BJV1316" s="1"/>
      <c r="BJW1316" s="1"/>
      <c r="BJX1316" s="1"/>
      <c r="BJY1316" s="1"/>
      <c r="BJZ1316" s="1"/>
      <c r="BKA1316" s="1"/>
      <c r="BKB1316" s="1"/>
      <c r="BKC1316" s="1"/>
      <c r="BKD1316" s="1"/>
      <c r="BKE1316" s="1"/>
      <c r="BKF1316" s="1"/>
      <c r="BKG1316" s="1"/>
      <c r="BKH1316" s="1"/>
      <c r="BKI1316" s="1"/>
      <c r="BKJ1316" s="1"/>
      <c r="BKK1316" s="1"/>
      <c r="BKL1316" s="1"/>
      <c r="BKM1316" s="1"/>
      <c r="BKN1316" s="1"/>
      <c r="BKO1316" s="1"/>
      <c r="BKP1316" s="1"/>
      <c r="BKQ1316" s="1"/>
      <c r="BKR1316" s="1"/>
      <c r="BKS1316" s="1"/>
      <c r="BKT1316" s="1"/>
      <c r="BKU1316" s="1"/>
      <c r="BKV1316" s="1"/>
      <c r="BKW1316" s="1"/>
      <c r="BKX1316" s="1"/>
      <c r="BKY1316" s="1"/>
      <c r="BKZ1316" s="1"/>
      <c r="BLA1316" s="1"/>
      <c r="BLB1316" s="1"/>
      <c r="BLC1316" s="1"/>
      <c r="BLD1316" s="1"/>
      <c r="BLE1316" s="1"/>
      <c r="BLF1316" s="1"/>
      <c r="BLG1316" s="1"/>
      <c r="BLH1316" s="1"/>
      <c r="BLI1316" s="1"/>
      <c r="BLJ1316" s="1"/>
      <c r="BLK1316" s="1"/>
      <c r="BLL1316" s="1"/>
      <c r="BLM1316" s="1"/>
      <c r="BLN1316" s="1"/>
      <c r="BLO1316" s="1"/>
      <c r="BLP1316" s="1"/>
      <c r="BLQ1316" s="1"/>
      <c r="BLR1316" s="1"/>
      <c r="BLS1316" s="1"/>
      <c r="BLT1316" s="1"/>
      <c r="BLU1316" s="1"/>
      <c r="BLV1316" s="1"/>
      <c r="BLW1316" s="1"/>
      <c r="BLX1316" s="1"/>
      <c r="BLY1316" s="1"/>
      <c r="BLZ1316" s="1"/>
      <c r="BMA1316" s="1"/>
      <c r="BMB1316" s="1"/>
      <c r="BMC1316" s="1"/>
      <c r="BMD1316" s="1"/>
      <c r="BME1316" s="1"/>
      <c r="BMF1316" s="1"/>
      <c r="BMG1316" s="1"/>
      <c r="BMH1316" s="1"/>
      <c r="BMI1316" s="1"/>
      <c r="BMJ1316" s="1"/>
      <c r="BMK1316" s="1"/>
      <c r="BML1316" s="1"/>
      <c r="BMM1316" s="1"/>
      <c r="BMN1316" s="1"/>
      <c r="BMO1316" s="1"/>
      <c r="BMP1316" s="1"/>
      <c r="BMQ1316" s="1"/>
      <c r="BMR1316" s="1"/>
      <c r="BMS1316" s="1"/>
      <c r="BMT1316" s="1"/>
      <c r="BMU1316" s="1"/>
      <c r="BMV1316" s="1"/>
      <c r="BMW1316" s="1"/>
      <c r="BMX1316" s="1"/>
      <c r="BMY1316" s="1"/>
      <c r="BMZ1316" s="1"/>
      <c r="BNA1316" s="1"/>
      <c r="BNB1316" s="1"/>
      <c r="BNC1316" s="1"/>
      <c r="BND1316" s="1"/>
      <c r="BNE1316" s="1"/>
      <c r="BNF1316" s="1"/>
      <c r="BNG1316" s="1"/>
      <c r="BNH1316" s="1"/>
      <c r="BNI1316" s="1"/>
      <c r="BNJ1316" s="1"/>
      <c r="BNK1316" s="1"/>
      <c r="BNL1316" s="1"/>
      <c r="BNM1316" s="1"/>
      <c r="BNN1316" s="1"/>
      <c r="BNO1316" s="1"/>
      <c r="BNP1316" s="1"/>
      <c r="BNQ1316" s="1"/>
      <c r="BNR1316" s="1"/>
      <c r="BNS1316" s="1"/>
      <c r="BNT1316" s="1"/>
      <c r="BNU1316" s="1"/>
      <c r="BNV1316" s="1"/>
      <c r="BNW1316" s="1"/>
      <c r="BNX1316" s="1"/>
      <c r="BNY1316" s="1"/>
      <c r="BNZ1316" s="1"/>
      <c r="BOA1316" s="1"/>
      <c r="BOB1316" s="1"/>
      <c r="BOC1316" s="1"/>
      <c r="BOD1316" s="1"/>
      <c r="BOE1316" s="1"/>
      <c r="BOF1316" s="1"/>
      <c r="BOG1316" s="1"/>
      <c r="BOH1316" s="1"/>
      <c r="BOI1316" s="1"/>
      <c r="BOJ1316" s="1"/>
      <c r="BOK1316" s="1"/>
      <c r="BOL1316" s="1"/>
      <c r="BOM1316" s="1"/>
      <c r="BON1316" s="1"/>
      <c r="BOO1316" s="1"/>
      <c r="BOP1316" s="1"/>
      <c r="BOQ1316" s="1"/>
      <c r="BOR1316" s="1"/>
      <c r="BOS1316" s="1"/>
      <c r="BOT1316" s="1"/>
      <c r="BOU1316" s="1"/>
      <c r="BOV1316" s="1"/>
      <c r="BOW1316" s="1"/>
      <c r="BOX1316" s="1"/>
      <c r="BOY1316" s="1"/>
      <c r="BOZ1316" s="1"/>
      <c r="BPA1316" s="1"/>
      <c r="BPB1316" s="1"/>
      <c r="BPC1316" s="1"/>
      <c r="BPD1316" s="1"/>
      <c r="BPE1316" s="1"/>
      <c r="BPF1316" s="1"/>
      <c r="BPG1316" s="1"/>
      <c r="BPH1316" s="1"/>
      <c r="BPI1316" s="1"/>
      <c r="BPJ1316" s="1"/>
      <c r="BPK1316" s="1"/>
      <c r="BPL1316" s="1"/>
      <c r="BPM1316" s="1"/>
      <c r="BPN1316" s="1"/>
      <c r="BPO1316" s="1"/>
      <c r="BPP1316" s="1"/>
      <c r="BPQ1316" s="1"/>
      <c r="BPR1316" s="1"/>
      <c r="BPS1316" s="1"/>
      <c r="BPT1316" s="1"/>
      <c r="BPU1316" s="1"/>
      <c r="BPV1316" s="1"/>
      <c r="BPW1316" s="1"/>
      <c r="BPX1316" s="1"/>
      <c r="BPY1316" s="1"/>
      <c r="BPZ1316" s="1"/>
      <c r="BQA1316" s="1"/>
      <c r="BQB1316" s="1"/>
      <c r="BQC1316" s="1"/>
      <c r="BQD1316" s="1"/>
      <c r="BQE1316" s="1"/>
      <c r="BQF1316" s="1"/>
      <c r="BQG1316" s="1"/>
      <c r="BQH1316" s="1"/>
      <c r="BQI1316" s="1"/>
      <c r="BQJ1316" s="1"/>
      <c r="BQK1316" s="1"/>
      <c r="BQL1316" s="1"/>
      <c r="BQM1316" s="1"/>
      <c r="BQN1316" s="1"/>
      <c r="BQO1316" s="1"/>
      <c r="BQP1316" s="1"/>
      <c r="BQQ1316" s="1"/>
      <c r="BQR1316" s="1"/>
      <c r="BQS1316" s="1"/>
      <c r="BQT1316" s="1"/>
      <c r="BQU1316" s="1"/>
      <c r="BQV1316" s="1"/>
      <c r="BQW1316" s="1"/>
      <c r="BQX1316" s="1"/>
      <c r="BQY1316" s="1"/>
      <c r="BQZ1316" s="1"/>
      <c r="BRA1316" s="1"/>
      <c r="BRB1316" s="1"/>
      <c r="BRC1316" s="1"/>
      <c r="BRD1316" s="1"/>
      <c r="BRE1316" s="1"/>
      <c r="BRF1316" s="1"/>
      <c r="BRG1316" s="1"/>
      <c r="BRH1316" s="1"/>
      <c r="BRI1316" s="1"/>
      <c r="BRJ1316" s="1"/>
      <c r="BRK1316" s="1"/>
      <c r="BRL1316" s="1"/>
      <c r="BRM1316" s="1"/>
      <c r="BRN1316" s="1"/>
      <c r="BRO1316" s="1"/>
      <c r="BRP1316" s="1"/>
      <c r="BRQ1316" s="1"/>
      <c r="BRR1316" s="1"/>
      <c r="BRS1316" s="1"/>
      <c r="BRT1316" s="1"/>
      <c r="BRU1316" s="1"/>
      <c r="BRV1316" s="1"/>
      <c r="BRW1316" s="1"/>
      <c r="BRX1316" s="1"/>
      <c r="BRY1316" s="1"/>
      <c r="BRZ1316" s="1"/>
      <c r="BSA1316" s="1"/>
      <c r="BSB1316" s="1"/>
      <c r="BSC1316" s="1"/>
      <c r="BSD1316" s="1"/>
      <c r="BSE1316" s="1"/>
      <c r="BSF1316" s="1"/>
      <c r="BSG1316" s="1"/>
      <c r="BSH1316" s="1"/>
      <c r="BSI1316" s="1"/>
      <c r="BSJ1316" s="1"/>
      <c r="BSK1316" s="1"/>
      <c r="BSL1316" s="1"/>
      <c r="BSM1316" s="1"/>
      <c r="BSN1316" s="1"/>
      <c r="BSO1316" s="1"/>
      <c r="BSP1316" s="1"/>
      <c r="BSQ1316" s="1"/>
      <c r="BSR1316" s="1"/>
      <c r="BSS1316" s="1"/>
      <c r="BST1316" s="1"/>
      <c r="BSU1316" s="1"/>
      <c r="BSV1316" s="1"/>
      <c r="BSW1316" s="1"/>
      <c r="BSX1316" s="1"/>
      <c r="BSY1316" s="1"/>
      <c r="BSZ1316" s="1"/>
      <c r="BTA1316" s="1"/>
      <c r="BTB1316" s="1"/>
      <c r="BTC1316" s="1"/>
      <c r="BTD1316" s="1"/>
      <c r="BTE1316" s="1"/>
      <c r="BTF1316" s="1"/>
      <c r="BTG1316" s="1"/>
      <c r="BTH1316" s="1"/>
      <c r="BTI1316" s="1"/>
      <c r="BTJ1316" s="1"/>
      <c r="BTK1316" s="1"/>
      <c r="BTL1316" s="1"/>
      <c r="BTM1316" s="1"/>
      <c r="BTN1316" s="1"/>
      <c r="BTO1316" s="1"/>
      <c r="BTP1316" s="1"/>
      <c r="BTQ1316" s="1"/>
      <c r="BTR1316" s="1"/>
      <c r="BTS1316" s="1"/>
      <c r="BTT1316" s="1"/>
      <c r="BTU1316" s="1"/>
      <c r="BTV1316" s="1"/>
      <c r="BTW1316" s="1"/>
      <c r="BTX1316" s="1"/>
      <c r="BTY1316" s="1"/>
      <c r="BTZ1316" s="1"/>
      <c r="BUA1316" s="1"/>
      <c r="BUB1316" s="1"/>
      <c r="BUC1316" s="1"/>
      <c r="BUD1316" s="1"/>
      <c r="BUE1316" s="1"/>
      <c r="BUF1316" s="1"/>
      <c r="BUG1316" s="1"/>
      <c r="BUH1316" s="1"/>
      <c r="BUI1316" s="1"/>
      <c r="BUJ1316" s="1"/>
      <c r="BUK1316" s="1"/>
      <c r="BUL1316" s="1"/>
      <c r="BUM1316" s="1"/>
      <c r="BUN1316" s="1"/>
      <c r="BUO1316" s="1"/>
      <c r="BUP1316" s="1"/>
      <c r="BUQ1316" s="1"/>
      <c r="BUR1316" s="1"/>
      <c r="BUS1316" s="1"/>
      <c r="BUT1316" s="1"/>
      <c r="BUU1316" s="1"/>
      <c r="BUV1316" s="1"/>
      <c r="BUW1316" s="1"/>
      <c r="BUX1316" s="1"/>
      <c r="BUY1316" s="1"/>
      <c r="BUZ1316" s="1"/>
      <c r="BVA1316" s="1"/>
      <c r="BVB1316" s="1"/>
      <c r="BVC1316" s="1"/>
      <c r="BVD1316" s="1"/>
      <c r="BVE1316" s="1"/>
      <c r="BVF1316" s="1"/>
      <c r="BVG1316" s="1"/>
      <c r="BVH1316" s="1"/>
      <c r="BVI1316" s="1"/>
      <c r="BVJ1316" s="1"/>
      <c r="BVK1316" s="1"/>
      <c r="BVL1316" s="1"/>
      <c r="BVM1316" s="1"/>
      <c r="BVN1316" s="1"/>
      <c r="BVO1316" s="1"/>
      <c r="BVP1316" s="1"/>
      <c r="BVQ1316" s="1"/>
      <c r="BVR1316" s="1"/>
      <c r="BVS1316" s="1"/>
      <c r="BVT1316" s="1"/>
      <c r="BVU1316" s="1"/>
      <c r="BVV1316" s="1"/>
      <c r="BVW1316" s="1"/>
      <c r="BVX1316" s="1"/>
      <c r="BVY1316" s="1"/>
      <c r="BVZ1316" s="1"/>
      <c r="BWA1316" s="1"/>
      <c r="BWB1316" s="1"/>
      <c r="BWC1316" s="1"/>
      <c r="BWD1316" s="1"/>
      <c r="BWE1316" s="1"/>
      <c r="BWF1316" s="1"/>
      <c r="BWG1316" s="1"/>
      <c r="BWH1316" s="1"/>
      <c r="BWI1316" s="1"/>
      <c r="BWJ1316" s="1"/>
      <c r="BWK1316" s="1"/>
      <c r="BWL1316" s="1"/>
      <c r="BWM1316" s="1"/>
      <c r="BWN1316" s="1"/>
      <c r="BWO1316" s="1"/>
      <c r="BWP1316" s="1"/>
      <c r="BWQ1316" s="1"/>
      <c r="BWR1316" s="1"/>
      <c r="BWS1316" s="1"/>
      <c r="BWT1316" s="1"/>
      <c r="BWU1316" s="1"/>
      <c r="BWV1316" s="1"/>
      <c r="BWW1316" s="1"/>
      <c r="BWX1316" s="1"/>
      <c r="BWY1316" s="1"/>
      <c r="BWZ1316" s="1"/>
      <c r="BXA1316" s="1"/>
      <c r="BXB1316" s="1"/>
      <c r="BXC1316" s="1"/>
      <c r="BXD1316" s="1"/>
      <c r="BXE1316" s="1"/>
      <c r="BXF1316" s="1"/>
      <c r="BXG1316" s="1"/>
      <c r="BXH1316" s="1"/>
      <c r="BXI1316" s="1"/>
      <c r="BXJ1316" s="1"/>
      <c r="BXK1316" s="1"/>
      <c r="BXL1316" s="1"/>
      <c r="BXM1316" s="1"/>
      <c r="BXN1316" s="1"/>
      <c r="BXO1316" s="1"/>
      <c r="BXP1316" s="1"/>
      <c r="BXQ1316" s="1"/>
      <c r="BXR1316" s="1"/>
      <c r="BXS1316" s="1"/>
      <c r="BXT1316" s="1"/>
      <c r="BXU1316" s="1"/>
      <c r="BXV1316" s="1"/>
      <c r="BXW1316" s="1"/>
      <c r="BXX1316" s="1"/>
      <c r="BXY1316" s="1"/>
      <c r="BXZ1316" s="1"/>
      <c r="BYA1316" s="1"/>
      <c r="BYB1316" s="1"/>
      <c r="BYC1316" s="1"/>
      <c r="BYD1316" s="1"/>
      <c r="BYE1316" s="1"/>
      <c r="BYF1316" s="1"/>
      <c r="BYG1316" s="1"/>
      <c r="BYH1316" s="1"/>
      <c r="BYI1316" s="1"/>
      <c r="BYJ1316" s="1"/>
      <c r="BYK1316" s="1"/>
      <c r="BYL1316" s="1"/>
      <c r="BYM1316" s="1"/>
      <c r="BYN1316" s="1"/>
      <c r="BYO1316" s="1"/>
      <c r="BYP1316" s="1"/>
      <c r="BYQ1316" s="1"/>
      <c r="BYR1316" s="1"/>
      <c r="BYS1316" s="1"/>
      <c r="BYT1316" s="1"/>
      <c r="BYU1316" s="1"/>
      <c r="BYV1316" s="1"/>
      <c r="BYW1316" s="1"/>
      <c r="BYX1316" s="1"/>
      <c r="BYY1316" s="1"/>
      <c r="BYZ1316" s="1"/>
      <c r="BZA1316" s="1"/>
      <c r="BZB1316" s="1"/>
      <c r="BZC1316" s="1"/>
      <c r="BZD1316" s="1"/>
      <c r="BZE1316" s="1"/>
      <c r="BZF1316" s="1"/>
      <c r="BZG1316" s="1"/>
      <c r="BZH1316" s="1"/>
      <c r="BZI1316" s="1"/>
      <c r="BZJ1316" s="1"/>
      <c r="BZK1316" s="1"/>
      <c r="BZL1316" s="1"/>
      <c r="BZM1316" s="1"/>
      <c r="BZN1316" s="1"/>
      <c r="BZO1316" s="1"/>
      <c r="BZP1316" s="1"/>
      <c r="BZQ1316" s="1"/>
      <c r="BZR1316" s="1"/>
      <c r="BZS1316" s="1"/>
      <c r="BZT1316" s="1"/>
      <c r="BZU1316" s="1"/>
      <c r="BZV1316" s="1"/>
      <c r="BZW1316" s="1"/>
      <c r="BZX1316" s="1"/>
      <c r="BZY1316" s="1"/>
      <c r="BZZ1316" s="1"/>
      <c r="CAA1316" s="1"/>
      <c r="CAB1316" s="1"/>
      <c r="CAC1316" s="1"/>
      <c r="CAD1316" s="1"/>
      <c r="CAE1316" s="1"/>
      <c r="CAF1316" s="1"/>
      <c r="CAG1316" s="1"/>
      <c r="CAH1316" s="1"/>
      <c r="CAI1316" s="1"/>
      <c r="CAJ1316" s="1"/>
      <c r="CAK1316" s="1"/>
      <c r="CAL1316" s="1"/>
      <c r="CAM1316" s="1"/>
      <c r="CAN1316" s="1"/>
      <c r="CAO1316" s="1"/>
      <c r="CAP1316" s="1"/>
      <c r="CAQ1316" s="1"/>
      <c r="CAR1316" s="1"/>
      <c r="CAS1316" s="1"/>
      <c r="CAT1316" s="1"/>
      <c r="CAU1316" s="1"/>
      <c r="CAV1316" s="1"/>
      <c r="CAW1316" s="1"/>
      <c r="CAX1316" s="1"/>
      <c r="CAY1316" s="1"/>
      <c r="CAZ1316" s="1"/>
      <c r="CBA1316" s="1"/>
      <c r="CBB1316" s="1"/>
      <c r="CBC1316" s="1"/>
      <c r="CBD1316" s="1"/>
      <c r="CBE1316" s="1"/>
      <c r="CBF1316" s="1"/>
      <c r="CBG1316" s="1"/>
      <c r="CBH1316" s="1"/>
      <c r="CBI1316" s="1"/>
      <c r="CBJ1316" s="1"/>
      <c r="CBK1316" s="1"/>
      <c r="CBL1316" s="1"/>
      <c r="CBM1316" s="1"/>
      <c r="CBN1316" s="1"/>
      <c r="CBO1316" s="1"/>
      <c r="CBP1316" s="1"/>
      <c r="CBQ1316" s="1"/>
      <c r="CBR1316" s="1"/>
      <c r="CBS1316" s="1"/>
      <c r="CBT1316" s="1"/>
      <c r="CBU1316" s="1"/>
      <c r="CBV1316" s="1"/>
      <c r="CBW1316" s="1"/>
      <c r="CBX1316" s="1"/>
      <c r="CBY1316" s="1"/>
      <c r="CBZ1316" s="1"/>
      <c r="CCA1316" s="1"/>
      <c r="CCB1316" s="1"/>
      <c r="CCC1316" s="1"/>
      <c r="CCD1316" s="1"/>
      <c r="CCE1316" s="1"/>
      <c r="CCF1316" s="1"/>
      <c r="CCG1316" s="1"/>
      <c r="CCH1316" s="1"/>
      <c r="CCI1316" s="1"/>
      <c r="CCJ1316" s="1"/>
      <c r="CCK1316" s="1"/>
      <c r="CCL1316" s="1"/>
      <c r="CCM1316" s="1"/>
      <c r="CCN1316" s="1"/>
      <c r="CCO1316" s="1"/>
      <c r="CCP1316" s="1"/>
      <c r="CCQ1316" s="1"/>
      <c r="CCR1316" s="1"/>
      <c r="CCS1316" s="1"/>
      <c r="CCT1316" s="1"/>
      <c r="CCU1316" s="1"/>
      <c r="CCV1316" s="1"/>
      <c r="CCW1316" s="1"/>
      <c r="CCX1316" s="1"/>
      <c r="CCY1316" s="1"/>
      <c r="CCZ1316" s="1"/>
      <c r="CDA1316" s="1"/>
      <c r="CDB1316" s="1"/>
      <c r="CDC1316" s="1"/>
      <c r="CDD1316" s="1"/>
      <c r="CDE1316" s="1"/>
      <c r="CDF1316" s="1"/>
      <c r="CDG1316" s="1"/>
      <c r="CDH1316" s="1"/>
      <c r="CDI1316" s="1"/>
      <c r="CDJ1316" s="1"/>
      <c r="CDK1316" s="1"/>
      <c r="CDL1316" s="1"/>
      <c r="CDM1316" s="1"/>
      <c r="CDN1316" s="1"/>
      <c r="CDO1316" s="1"/>
      <c r="CDP1316" s="1"/>
      <c r="CDQ1316" s="1"/>
      <c r="CDR1316" s="1"/>
      <c r="CDS1316" s="1"/>
      <c r="CDT1316" s="1"/>
      <c r="CDU1316" s="1"/>
      <c r="CDV1316" s="1"/>
      <c r="CDW1316" s="1"/>
      <c r="CDX1316" s="1"/>
      <c r="CDY1316" s="1"/>
      <c r="CDZ1316" s="1"/>
      <c r="CEA1316" s="1"/>
      <c r="CEB1316" s="1"/>
      <c r="CEC1316" s="1"/>
      <c r="CED1316" s="1"/>
      <c r="CEE1316" s="1"/>
      <c r="CEF1316" s="1"/>
      <c r="CEG1316" s="1"/>
      <c r="CEH1316" s="1"/>
      <c r="CEI1316" s="1"/>
      <c r="CEJ1316" s="1"/>
      <c r="CEK1316" s="1"/>
      <c r="CEL1316" s="1"/>
      <c r="CEM1316" s="1"/>
      <c r="CEN1316" s="1"/>
      <c r="CEO1316" s="1"/>
      <c r="CEP1316" s="1"/>
      <c r="CEQ1316" s="1"/>
      <c r="CER1316" s="1"/>
      <c r="CES1316" s="1"/>
      <c r="CET1316" s="1"/>
      <c r="CEU1316" s="1"/>
      <c r="CEV1316" s="1"/>
      <c r="CEW1316" s="1"/>
      <c r="CEX1316" s="1"/>
      <c r="CEY1316" s="1"/>
      <c r="CEZ1316" s="1"/>
      <c r="CFA1316" s="1"/>
      <c r="CFB1316" s="1"/>
      <c r="CFC1316" s="1"/>
      <c r="CFD1316" s="1"/>
      <c r="CFE1316" s="1"/>
      <c r="CFF1316" s="1"/>
      <c r="CFG1316" s="1"/>
      <c r="CFH1316" s="1"/>
      <c r="CFI1316" s="1"/>
      <c r="CFJ1316" s="1"/>
      <c r="CFK1316" s="1"/>
      <c r="CFL1316" s="1"/>
      <c r="CFM1316" s="1"/>
      <c r="CFN1316" s="1"/>
      <c r="CFO1316" s="1"/>
      <c r="CFP1316" s="1"/>
      <c r="CFQ1316" s="1"/>
      <c r="CFR1316" s="1"/>
      <c r="CFS1316" s="1"/>
      <c r="CFT1316" s="1"/>
      <c r="CFU1316" s="1"/>
      <c r="CFV1316" s="1"/>
      <c r="CFW1316" s="1"/>
      <c r="CFX1316" s="1"/>
      <c r="CFY1316" s="1"/>
      <c r="CFZ1316" s="1"/>
      <c r="CGA1316" s="1"/>
      <c r="CGB1316" s="1"/>
      <c r="CGC1316" s="1"/>
      <c r="CGD1316" s="1"/>
      <c r="CGE1316" s="1"/>
      <c r="CGF1316" s="1"/>
      <c r="CGG1316" s="1"/>
      <c r="CGH1316" s="1"/>
      <c r="CGI1316" s="1"/>
      <c r="CGJ1316" s="1"/>
      <c r="CGK1316" s="1"/>
      <c r="CGL1316" s="1"/>
      <c r="CGM1316" s="1"/>
      <c r="CGN1316" s="1"/>
      <c r="CGO1316" s="1"/>
      <c r="CGP1316" s="1"/>
      <c r="CGQ1316" s="1"/>
      <c r="CGR1316" s="1"/>
      <c r="CGS1316" s="1"/>
      <c r="CGT1316" s="1"/>
      <c r="CGU1316" s="1"/>
      <c r="CGV1316" s="1"/>
      <c r="CGW1316" s="1"/>
      <c r="CGX1316" s="1"/>
      <c r="CGY1316" s="1"/>
      <c r="CGZ1316" s="1"/>
      <c r="CHA1316" s="1"/>
      <c r="CHB1316" s="1"/>
      <c r="CHC1316" s="1"/>
      <c r="CHD1316" s="1"/>
      <c r="CHE1316" s="1"/>
      <c r="CHF1316" s="1"/>
      <c r="CHG1316" s="1"/>
      <c r="CHH1316" s="1"/>
      <c r="CHI1316" s="1"/>
      <c r="CHJ1316" s="1"/>
      <c r="CHK1316" s="1"/>
      <c r="CHL1316" s="1"/>
      <c r="CHM1316" s="1"/>
      <c r="CHN1316" s="1"/>
      <c r="CHO1316" s="1"/>
      <c r="CHP1316" s="1"/>
      <c r="CHQ1316" s="1"/>
      <c r="CHR1316" s="1"/>
      <c r="CHS1316" s="1"/>
      <c r="CHT1316" s="1"/>
      <c r="CHU1316" s="1"/>
      <c r="CHV1316" s="1"/>
      <c r="CHW1316" s="1"/>
      <c r="CHX1316" s="1"/>
      <c r="CHY1316" s="1"/>
      <c r="CHZ1316" s="1"/>
      <c r="CIA1316" s="1"/>
      <c r="CIB1316" s="1"/>
      <c r="CIC1316" s="1"/>
      <c r="CID1316" s="1"/>
      <c r="CIE1316" s="1"/>
      <c r="CIF1316" s="1"/>
      <c r="CIG1316" s="1"/>
      <c r="CIH1316" s="1"/>
      <c r="CII1316" s="1"/>
      <c r="CIJ1316" s="1"/>
      <c r="CIK1316" s="1"/>
      <c r="CIL1316" s="1"/>
      <c r="CIM1316" s="1"/>
      <c r="CIN1316" s="1"/>
      <c r="CIO1316" s="1"/>
      <c r="CIP1316" s="1"/>
      <c r="CIQ1316" s="1"/>
      <c r="CIR1316" s="1"/>
      <c r="CIS1316" s="1"/>
      <c r="CIT1316" s="1"/>
      <c r="CIU1316" s="1"/>
      <c r="CIV1316" s="1"/>
      <c r="CIW1316" s="1"/>
      <c r="CIX1316" s="1"/>
      <c r="CIY1316" s="1"/>
      <c r="CIZ1316" s="1"/>
      <c r="CJA1316" s="1"/>
      <c r="CJB1316" s="1"/>
      <c r="CJC1316" s="1"/>
      <c r="CJD1316" s="1"/>
      <c r="CJE1316" s="1"/>
      <c r="CJF1316" s="1"/>
      <c r="CJG1316" s="1"/>
      <c r="CJH1316" s="1"/>
      <c r="CJI1316" s="1"/>
      <c r="CJJ1316" s="1"/>
      <c r="CJK1316" s="1"/>
      <c r="CJL1316" s="1"/>
      <c r="CJM1316" s="1"/>
      <c r="CJN1316" s="1"/>
      <c r="CJO1316" s="1"/>
      <c r="CJP1316" s="1"/>
      <c r="CJQ1316" s="1"/>
      <c r="CJR1316" s="1"/>
      <c r="CJS1316" s="1"/>
      <c r="CJT1316" s="1"/>
      <c r="CJU1316" s="1"/>
      <c r="CJV1316" s="1"/>
      <c r="CJW1316" s="1"/>
      <c r="CJX1316" s="1"/>
      <c r="CJY1316" s="1"/>
      <c r="CJZ1316" s="1"/>
      <c r="CKA1316" s="1"/>
      <c r="CKB1316" s="1"/>
      <c r="CKC1316" s="1"/>
      <c r="CKD1316" s="1"/>
      <c r="CKE1316" s="1"/>
      <c r="CKF1316" s="1"/>
      <c r="CKG1316" s="1"/>
      <c r="CKH1316" s="1"/>
      <c r="CKI1316" s="1"/>
      <c r="CKJ1316" s="1"/>
      <c r="CKK1316" s="1"/>
      <c r="CKL1316" s="1"/>
      <c r="CKM1316" s="1"/>
      <c r="CKN1316" s="1"/>
      <c r="CKO1316" s="1"/>
      <c r="CKP1316" s="1"/>
      <c r="CKQ1316" s="1"/>
      <c r="CKR1316" s="1"/>
      <c r="CKS1316" s="1"/>
      <c r="CKT1316" s="1"/>
      <c r="CKU1316" s="1"/>
      <c r="CKV1316" s="1"/>
      <c r="CKW1316" s="1"/>
      <c r="CKX1316" s="1"/>
      <c r="CKY1316" s="1"/>
      <c r="CKZ1316" s="1"/>
      <c r="CLA1316" s="1"/>
      <c r="CLB1316" s="1"/>
      <c r="CLC1316" s="1"/>
      <c r="CLD1316" s="1"/>
      <c r="CLE1316" s="1"/>
      <c r="CLF1316" s="1"/>
      <c r="CLG1316" s="1"/>
      <c r="CLH1316" s="1"/>
      <c r="CLI1316" s="1"/>
      <c r="CLJ1316" s="1"/>
      <c r="CLK1316" s="1"/>
      <c r="CLL1316" s="1"/>
      <c r="CLM1316" s="1"/>
      <c r="CLN1316" s="1"/>
      <c r="CLO1316" s="1"/>
      <c r="CLP1316" s="1"/>
      <c r="CLQ1316" s="1"/>
      <c r="CLR1316" s="1"/>
      <c r="CLS1316" s="1"/>
      <c r="CLT1316" s="1"/>
      <c r="CLU1316" s="1"/>
      <c r="CLV1316" s="1"/>
      <c r="CLW1316" s="1"/>
      <c r="CLX1316" s="1"/>
      <c r="CLY1316" s="1"/>
      <c r="CLZ1316" s="1"/>
      <c r="CMA1316" s="1"/>
      <c r="CMB1316" s="1"/>
      <c r="CMC1316" s="1"/>
      <c r="CMD1316" s="1"/>
      <c r="CME1316" s="1"/>
      <c r="CMF1316" s="1"/>
      <c r="CMG1316" s="1"/>
      <c r="CMH1316" s="1"/>
      <c r="CMI1316" s="1"/>
      <c r="CMJ1316" s="1"/>
      <c r="CMK1316" s="1"/>
      <c r="CML1316" s="1"/>
      <c r="CMM1316" s="1"/>
      <c r="CMN1316" s="1"/>
      <c r="CMO1316" s="1"/>
      <c r="CMP1316" s="1"/>
      <c r="CMQ1316" s="1"/>
      <c r="CMR1316" s="1"/>
      <c r="CMS1316" s="1"/>
      <c r="CMT1316" s="1"/>
      <c r="CMU1316" s="1"/>
      <c r="CMV1316" s="1"/>
      <c r="CMW1316" s="1"/>
      <c r="CMX1316" s="1"/>
      <c r="CMY1316" s="1"/>
      <c r="CMZ1316" s="1"/>
      <c r="CNA1316" s="1"/>
      <c r="CNB1316" s="1"/>
      <c r="CNC1316" s="1"/>
      <c r="CND1316" s="1"/>
      <c r="CNE1316" s="1"/>
      <c r="CNF1316" s="1"/>
      <c r="CNG1316" s="1"/>
      <c r="CNH1316" s="1"/>
      <c r="CNI1316" s="1"/>
      <c r="CNJ1316" s="1"/>
      <c r="CNK1316" s="1"/>
      <c r="CNL1316" s="1"/>
      <c r="CNM1316" s="1"/>
      <c r="CNN1316" s="1"/>
      <c r="CNO1316" s="1"/>
      <c r="CNP1316" s="1"/>
      <c r="CNQ1316" s="1"/>
      <c r="CNR1316" s="1"/>
      <c r="CNS1316" s="1"/>
      <c r="CNT1316" s="1"/>
      <c r="CNU1316" s="1"/>
      <c r="CNV1316" s="1"/>
      <c r="CNW1316" s="1"/>
      <c r="CNX1316" s="1"/>
      <c r="CNY1316" s="1"/>
      <c r="CNZ1316" s="1"/>
      <c r="COA1316" s="1"/>
      <c r="COB1316" s="1"/>
      <c r="COC1316" s="1"/>
      <c r="COD1316" s="1"/>
      <c r="COE1316" s="1"/>
      <c r="COF1316" s="1"/>
      <c r="COG1316" s="1"/>
      <c r="COH1316" s="1"/>
      <c r="COI1316" s="1"/>
      <c r="COJ1316" s="1"/>
      <c r="COK1316" s="1"/>
      <c r="COL1316" s="1"/>
      <c r="COM1316" s="1"/>
      <c r="CON1316" s="1"/>
      <c r="COO1316" s="1"/>
      <c r="COP1316" s="1"/>
      <c r="COQ1316" s="1"/>
      <c r="COR1316" s="1"/>
      <c r="COS1316" s="1"/>
      <c r="COT1316" s="1"/>
      <c r="COU1316" s="1"/>
      <c r="COV1316" s="1"/>
      <c r="COW1316" s="1"/>
      <c r="COX1316" s="1"/>
      <c r="COY1316" s="1"/>
      <c r="COZ1316" s="1"/>
      <c r="CPA1316" s="1"/>
      <c r="CPB1316" s="1"/>
      <c r="CPC1316" s="1"/>
      <c r="CPD1316" s="1"/>
      <c r="CPE1316" s="1"/>
      <c r="CPF1316" s="1"/>
      <c r="CPG1316" s="1"/>
      <c r="CPH1316" s="1"/>
      <c r="CPI1316" s="1"/>
      <c r="CPJ1316" s="1"/>
      <c r="CPK1316" s="1"/>
      <c r="CPL1316" s="1"/>
      <c r="CPM1316" s="1"/>
      <c r="CPN1316" s="1"/>
      <c r="CPO1316" s="1"/>
      <c r="CPP1316" s="1"/>
      <c r="CPQ1316" s="1"/>
      <c r="CPR1316" s="1"/>
      <c r="CPS1316" s="1"/>
      <c r="CPT1316" s="1"/>
      <c r="CPU1316" s="1"/>
      <c r="CPV1316" s="1"/>
      <c r="CPW1316" s="1"/>
      <c r="CPX1316" s="1"/>
      <c r="CPY1316" s="1"/>
      <c r="CPZ1316" s="1"/>
      <c r="CQA1316" s="1"/>
      <c r="CQB1316" s="1"/>
      <c r="CQC1316" s="1"/>
      <c r="CQD1316" s="1"/>
      <c r="CQE1316" s="1"/>
      <c r="CQF1316" s="1"/>
      <c r="CQG1316" s="1"/>
      <c r="CQH1316" s="1"/>
      <c r="CQI1316" s="1"/>
      <c r="CQJ1316" s="1"/>
      <c r="CQK1316" s="1"/>
      <c r="CQL1316" s="1"/>
      <c r="CQM1316" s="1"/>
      <c r="CQN1316" s="1"/>
      <c r="CQO1316" s="1"/>
      <c r="CQP1316" s="1"/>
      <c r="CQQ1316" s="1"/>
      <c r="CQR1316" s="1"/>
      <c r="CQS1316" s="1"/>
      <c r="CQT1316" s="1"/>
      <c r="CQU1316" s="1"/>
      <c r="CQV1316" s="1"/>
      <c r="CQW1316" s="1"/>
      <c r="CQX1316" s="1"/>
      <c r="CQY1316" s="1"/>
      <c r="CQZ1316" s="1"/>
      <c r="CRA1316" s="1"/>
      <c r="CRB1316" s="1"/>
      <c r="CRC1316" s="1"/>
      <c r="CRD1316" s="1"/>
      <c r="CRE1316" s="1"/>
      <c r="CRF1316" s="1"/>
      <c r="CRG1316" s="1"/>
      <c r="CRH1316" s="1"/>
      <c r="CRI1316" s="1"/>
      <c r="CRJ1316" s="1"/>
      <c r="CRK1316" s="1"/>
      <c r="CRL1316" s="1"/>
      <c r="CRM1316" s="1"/>
      <c r="CRN1316" s="1"/>
      <c r="CRO1316" s="1"/>
      <c r="CRP1316" s="1"/>
      <c r="CRQ1316" s="1"/>
      <c r="CRR1316" s="1"/>
      <c r="CRS1316" s="1"/>
      <c r="CRT1316" s="1"/>
      <c r="CRU1316" s="1"/>
      <c r="CRV1316" s="1"/>
      <c r="CRW1316" s="1"/>
      <c r="CRX1316" s="1"/>
      <c r="CRY1316" s="1"/>
      <c r="CRZ1316" s="1"/>
      <c r="CSA1316" s="1"/>
      <c r="CSB1316" s="1"/>
      <c r="CSC1316" s="1"/>
      <c r="CSD1316" s="1"/>
      <c r="CSE1316" s="1"/>
      <c r="CSF1316" s="1"/>
      <c r="CSG1316" s="1"/>
      <c r="CSH1316" s="1"/>
      <c r="CSI1316" s="1"/>
      <c r="CSJ1316" s="1"/>
      <c r="CSK1316" s="1"/>
      <c r="CSL1316" s="1"/>
      <c r="CSM1316" s="1"/>
      <c r="CSN1316" s="1"/>
      <c r="CSO1316" s="1"/>
      <c r="CSP1316" s="1"/>
      <c r="CSQ1316" s="1"/>
      <c r="CSR1316" s="1"/>
      <c r="CSS1316" s="1"/>
      <c r="CST1316" s="1"/>
      <c r="CSU1316" s="1"/>
      <c r="CSV1316" s="1"/>
      <c r="CSW1316" s="1"/>
      <c r="CSX1316" s="1"/>
      <c r="CSY1316" s="1"/>
      <c r="CSZ1316" s="1"/>
      <c r="CTA1316" s="1"/>
      <c r="CTB1316" s="1"/>
      <c r="CTC1316" s="1"/>
      <c r="CTD1316" s="1"/>
      <c r="CTE1316" s="1"/>
      <c r="CTF1316" s="1"/>
      <c r="CTG1316" s="1"/>
      <c r="CTH1316" s="1"/>
      <c r="CTI1316" s="1"/>
      <c r="CTJ1316" s="1"/>
      <c r="CTK1316" s="1"/>
      <c r="CTL1316" s="1"/>
      <c r="CTM1316" s="1"/>
      <c r="CTN1316" s="1"/>
      <c r="CTO1316" s="1"/>
      <c r="CTP1316" s="1"/>
      <c r="CTQ1316" s="1"/>
      <c r="CTR1316" s="1"/>
      <c r="CTS1316" s="1"/>
      <c r="CTT1316" s="1"/>
      <c r="CTU1316" s="1"/>
      <c r="CTV1316" s="1"/>
      <c r="CTW1316" s="1"/>
      <c r="CTX1316" s="1"/>
      <c r="CTY1316" s="1"/>
      <c r="CTZ1316" s="1"/>
      <c r="CUA1316" s="1"/>
      <c r="CUB1316" s="1"/>
      <c r="CUC1316" s="1"/>
      <c r="CUD1316" s="1"/>
      <c r="CUE1316" s="1"/>
      <c r="CUF1316" s="1"/>
      <c r="CUG1316" s="1"/>
      <c r="CUH1316" s="1"/>
      <c r="CUI1316" s="1"/>
      <c r="CUJ1316" s="1"/>
      <c r="CUK1316" s="1"/>
      <c r="CUL1316" s="1"/>
      <c r="CUM1316" s="1"/>
      <c r="CUN1316" s="1"/>
      <c r="CUO1316" s="1"/>
      <c r="CUP1316" s="1"/>
      <c r="CUQ1316" s="1"/>
      <c r="CUR1316" s="1"/>
      <c r="CUS1316" s="1"/>
      <c r="CUT1316" s="1"/>
      <c r="CUU1316" s="1"/>
      <c r="CUV1316" s="1"/>
      <c r="CUW1316" s="1"/>
      <c r="CUX1316" s="1"/>
      <c r="CUY1316" s="1"/>
      <c r="CUZ1316" s="1"/>
      <c r="CVA1316" s="1"/>
      <c r="CVB1316" s="1"/>
      <c r="CVC1316" s="1"/>
      <c r="CVD1316" s="1"/>
      <c r="CVE1316" s="1"/>
      <c r="CVF1316" s="1"/>
      <c r="CVG1316" s="1"/>
      <c r="CVH1316" s="1"/>
      <c r="CVI1316" s="1"/>
      <c r="CVJ1316" s="1"/>
      <c r="CVK1316" s="1"/>
      <c r="CVL1316" s="1"/>
      <c r="CVM1316" s="1"/>
      <c r="CVN1316" s="1"/>
      <c r="CVO1316" s="1"/>
      <c r="CVP1316" s="1"/>
      <c r="CVQ1316" s="1"/>
      <c r="CVR1316" s="1"/>
      <c r="CVS1316" s="1"/>
      <c r="CVT1316" s="1"/>
      <c r="CVU1316" s="1"/>
      <c r="CVV1316" s="1"/>
      <c r="CVW1316" s="1"/>
      <c r="CVX1316" s="1"/>
      <c r="CVY1316" s="1"/>
      <c r="CVZ1316" s="1"/>
      <c r="CWA1316" s="1"/>
      <c r="CWB1316" s="1"/>
      <c r="CWC1316" s="1"/>
      <c r="CWD1316" s="1"/>
      <c r="CWE1316" s="1"/>
      <c r="CWF1316" s="1"/>
      <c r="CWG1316" s="1"/>
      <c r="CWH1316" s="1"/>
      <c r="CWI1316" s="1"/>
      <c r="CWJ1316" s="1"/>
      <c r="CWK1316" s="1"/>
      <c r="CWL1316" s="1"/>
      <c r="CWM1316" s="1"/>
      <c r="CWN1316" s="1"/>
      <c r="CWO1316" s="1"/>
      <c r="CWP1316" s="1"/>
      <c r="CWQ1316" s="1"/>
      <c r="CWR1316" s="1"/>
      <c r="CWS1316" s="1"/>
      <c r="CWT1316" s="1"/>
      <c r="CWU1316" s="1"/>
      <c r="CWV1316" s="1"/>
      <c r="CWW1316" s="1"/>
      <c r="CWX1316" s="1"/>
      <c r="CWY1316" s="1"/>
      <c r="CWZ1316" s="1"/>
      <c r="CXA1316" s="1"/>
      <c r="CXB1316" s="1"/>
      <c r="CXC1316" s="1"/>
      <c r="CXD1316" s="1"/>
      <c r="CXE1316" s="1"/>
      <c r="CXF1316" s="1"/>
      <c r="CXG1316" s="1"/>
      <c r="CXH1316" s="1"/>
      <c r="CXI1316" s="1"/>
      <c r="CXJ1316" s="1"/>
      <c r="CXK1316" s="1"/>
      <c r="CXL1316" s="1"/>
      <c r="CXM1316" s="1"/>
      <c r="CXN1316" s="1"/>
      <c r="CXO1316" s="1"/>
      <c r="CXP1316" s="1"/>
      <c r="CXQ1316" s="1"/>
      <c r="CXR1316" s="1"/>
      <c r="CXS1316" s="1"/>
      <c r="CXT1316" s="1"/>
      <c r="CXU1316" s="1"/>
      <c r="CXV1316" s="1"/>
      <c r="CXW1316" s="1"/>
      <c r="CXX1316" s="1"/>
      <c r="CXY1316" s="1"/>
      <c r="CXZ1316" s="1"/>
      <c r="CYA1316" s="1"/>
      <c r="CYB1316" s="1"/>
      <c r="CYC1316" s="1"/>
      <c r="CYD1316" s="1"/>
      <c r="CYE1316" s="1"/>
      <c r="CYF1316" s="1"/>
      <c r="CYG1316" s="1"/>
      <c r="CYH1316" s="1"/>
      <c r="CYI1316" s="1"/>
      <c r="CYJ1316" s="1"/>
      <c r="CYK1316" s="1"/>
      <c r="CYL1316" s="1"/>
      <c r="CYM1316" s="1"/>
      <c r="CYN1316" s="1"/>
      <c r="CYO1316" s="1"/>
      <c r="CYP1316" s="1"/>
      <c r="CYQ1316" s="1"/>
      <c r="CYR1316" s="1"/>
      <c r="CYS1316" s="1"/>
      <c r="CYT1316" s="1"/>
      <c r="CYU1316" s="1"/>
      <c r="CYV1316" s="1"/>
      <c r="CYW1316" s="1"/>
      <c r="CYX1316" s="1"/>
      <c r="CYY1316" s="1"/>
      <c r="CYZ1316" s="1"/>
      <c r="CZA1316" s="1"/>
      <c r="CZB1316" s="1"/>
      <c r="CZC1316" s="1"/>
      <c r="CZD1316" s="1"/>
      <c r="CZE1316" s="1"/>
      <c r="CZF1316" s="1"/>
      <c r="CZG1316" s="1"/>
      <c r="CZH1316" s="1"/>
      <c r="CZI1316" s="1"/>
      <c r="CZJ1316" s="1"/>
      <c r="CZK1316" s="1"/>
      <c r="CZL1316" s="1"/>
      <c r="CZM1316" s="1"/>
      <c r="CZN1316" s="1"/>
      <c r="CZO1316" s="1"/>
      <c r="CZP1316" s="1"/>
      <c r="CZQ1316" s="1"/>
      <c r="CZR1316" s="1"/>
      <c r="CZS1316" s="1"/>
      <c r="CZT1316" s="1"/>
      <c r="CZU1316" s="1"/>
      <c r="CZV1316" s="1"/>
      <c r="CZW1316" s="1"/>
      <c r="CZX1316" s="1"/>
      <c r="CZY1316" s="1"/>
      <c r="CZZ1316" s="1"/>
      <c r="DAA1316" s="1"/>
      <c r="DAB1316" s="1"/>
      <c r="DAC1316" s="1"/>
      <c r="DAD1316" s="1"/>
      <c r="DAE1316" s="1"/>
      <c r="DAF1316" s="1"/>
      <c r="DAG1316" s="1"/>
      <c r="DAH1316" s="1"/>
      <c r="DAI1316" s="1"/>
      <c r="DAJ1316" s="1"/>
      <c r="DAK1316" s="1"/>
      <c r="DAL1316" s="1"/>
      <c r="DAM1316" s="1"/>
      <c r="DAN1316" s="1"/>
      <c r="DAO1316" s="1"/>
      <c r="DAP1316" s="1"/>
      <c r="DAQ1316" s="1"/>
      <c r="DAR1316" s="1"/>
      <c r="DAS1316" s="1"/>
      <c r="DAT1316" s="1"/>
      <c r="DAU1316" s="1"/>
      <c r="DAV1316" s="1"/>
      <c r="DAW1316" s="1"/>
      <c r="DAX1316" s="1"/>
      <c r="DAY1316" s="1"/>
      <c r="DAZ1316" s="1"/>
      <c r="DBA1316" s="1"/>
      <c r="DBB1316" s="1"/>
      <c r="DBC1316" s="1"/>
      <c r="DBD1316" s="1"/>
      <c r="DBE1316" s="1"/>
      <c r="DBF1316" s="1"/>
      <c r="DBG1316" s="1"/>
      <c r="DBH1316" s="1"/>
      <c r="DBI1316" s="1"/>
      <c r="DBJ1316" s="1"/>
      <c r="DBK1316" s="1"/>
      <c r="DBL1316" s="1"/>
      <c r="DBM1316" s="1"/>
      <c r="DBN1316" s="1"/>
      <c r="DBO1316" s="1"/>
      <c r="DBP1316" s="1"/>
      <c r="DBQ1316" s="1"/>
      <c r="DBR1316" s="1"/>
      <c r="DBS1316" s="1"/>
      <c r="DBT1316" s="1"/>
      <c r="DBU1316" s="1"/>
      <c r="DBV1316" s="1"/>
      <c r="DBW1316" s="1"/>
      <c r="DBX1316" s="1"/>
      <c r="DBY1316" s="1"/>
      <c r="DBZ1316" s="1"/>
      <c r="DCA1316" s="1"/>
      <c r="DCB1316" s="1"/>
      <c r="DCC1316" s="1"/>
      <c r="DCD1316" s="1"/>
      <c r="DCE1316" s="1"/>
      <c r="DCF1316" s="1"/>
      <c r="DCG1316" s="1"/>
      <c r="DCH1316" s="1"/>
      <c r="DCI1316" s="1"/>
      <c r="DCJ1316" s="1"/>
      <c r="DCK1316" s="1"/>
      <c r="DCL1316" s="1"/>
      <c r="DCM1316" s="1"/>
      <c r="DCN1316" s="1"/>
      <c r="DCO1316" s="1"/>
      <c r="DCP1316" s="1"/>
      <c r="DCQ1316" s="1"/>
      <c r="DCR1316" s="1"/>
      <c r="DCS1316" s="1"/>
      <c r="DCT1316" s="1"/>
      <c r="DCU1316" s="1"/>
      <c r="DCV1316" s="1"/>
      <c r="DCW1316" s="1"/>
      <c r="DCX1316" s="1"/>
      <c r="DCY1316" s="1"/>
      <c r="DCZ1316" s="1"/>
      <c r="DDA1316" s="1"/>
      <c r="DDB1316" s="1"/>
      <c r="DDC1316" s="1"/>
      <c r="DDD1316" s="1"/>
      <c r="DDE1316" s="1"/>
      <c r="DDF1316" s="1"/>
      <c r="DDG1316" s="1"/>
      <c r="DDH1316" s="1"/>
      <c r="DDI1316" s="1"/>
      <c r="DDJ1316" s="1"/>
      <c r="DDK1316" s="1"/>
      <c r="DDL1316" s="1"/>
      <c r="DDM1316" s="1"/>
      <c r="DDN1316" s="1"/>
      <c r="DDO1316" s="1"/>
      <c r="DDP1316" s="1"/>
      <c r="DDQ1316" s="1"/>
      <c r="DDR1316" s="1"/>
      <c r="DDS1316" s="1"/>
      <c r="DDT1316" s="1"/>
      <c r="DDU1316" s="1"/>
      <c r="DDV1316" s="1"/>
      <c r="DDW1316" s="1"/>
      <c r="DDX1316" s="1"/>
      <c r="DDY1316" s="1"/>
      <c r="DDZ1316" s="1"/>
      <c r="DEA1316" s="1"/>
      <c r="DEB1316" s="1"/>
      <c r="DEC1316" s="1"/>
      <c r="DED1316" s="1"/>
      <c r="DEE1316" s="1"/>
      <c r="DEF1316" s="1"/>
      <c r="DEG1316" s="1"/>
      <c r="DEH1316" s="1"/>
      <c r="DEI1316" s="1"/>
      <c r="DEJ1316" s="1"/>
      <c r="DEK1316" s="1"/>
      <c r="DEL1316" s="1"/>
      <c r="DEM1316" s="1"/>
      <c r="DEN1316" s="1"/>
      <c r="DEO1316" s="1"/>
      <c r="DEP1316" s="1"/>
      <c r="DEQ1316" s="1"/>
      <c r="DER1316" s="1"/>
      <c r="DES1316" s="1"/>
      <c r="DET1316" s="1"/>
      <c r="DEU1316" s="1"/>
      <c r="DEV1316" s="1"/>
      <c r="DEW1316" s="1"/>
      <c r="DEX1316" s="1"/>
      <c r="DEY1316" s="1"/>
      <c r="DEZ1316" s="1"/>
      <c r="DFA1316" s="1"/>
      <c r="DFB1316" s="1"/>
      <c r="DFC1316" s="1"/>
      <c r="DFD1316" s="1"/>
      <c r="DFE1316" s="1"/>
      <c r="DFF1316" s="1"/>
      <c r="DFG1316" s="1"/>
      <c r="DFH1316" s="1"/>
      <c r="DFI1316" s="1"/>
      <c r="DFJ1316" s="1"/>
      <c r="DFK1316" s="1"/>
      <c r="DFL1316" s="1"/>
      <c r="DFM1316" s="1"/>
      <c r="DFN1316" s="1"/>
      <c r="DFO1316" s="1"/>
      <c r="DFP1316" s="1"/>
      <c r="DFQ1316" s="1"/>
      <c r="DFR1316" s="1"/>
      <c r="DFS1316" s="1"/>
      <c r="DFT1316" s="1"/>
      <c r="DFU1316" s="1"/>
      <c r="DFV1316" s="1"/>
      <c r="DFW1316" s="1"/>
      <c r="DFX1316" s="1"/>
      <c r="DFY1316" s="1"/>
      <c r="DFZ1316" s="1"/>
      <c r="DGA1316" s="1"/>
      <c r="DGB1316" s="1"/>
      <c r="DGC1316" s="1"/>
      <c r="DGD1316" s="1"/>
      <c r="DGE1316" s="1"/>
      <c r="DGF1316" s="1"/>
      <c r="DGG1316" s="1"/>
      <c r="DGH1316" s="1"/>
      <c r="DGI1316" s="1"/>
      <c r="DGJ1316" s="1"/>
      <c r="DGK1316" s="1"/>
      <c r="DGL1316" s="1"/>
      <c r="DGM1316" s="1"/>
      <c r="DGN1316" s="1"/>
      <c r="DGO1316" s="1"/>
      <c r="DGP1316" s="1"/>
      <c r="DGQ1316" s="1"/>
      <c r="DGR1316" s="1"/>
      <c r="DGS1316" s="1"/>
      <c r="DGT1316" s="1"/>
      <c r="DGU1316" s="1"/>
      <c r="DGV1316" s="1"/>
      <c r="DGW1316" s="1"/>
      <c r="DGX1316" s="1"/>
      <c r="DGY1316" s="1"/>
      <c r="DGZ1316" s="1"/>
      <c r="DHA1316" s="1"/>
      <c r="DHB1316" s="1"/>
      <c r="DHC1316" s="1"/>
      <c r="DHD1316" s="1"/>
      <c r="DHE1316" s="1"/>
      <c r="DHF1316" s="1"/>
      <c r="DHG1316" s="1"/>
      <c r="DHH1316" s="1"/>
      <c r="DHI1316" s="1"/>
      <c r="DHJ1316" s="1"/>
      <c r="DHK1316" s="1"/>
      <c r="DHL1316" s="1"/>
      <c r="DHM1316" s="1"/>
      <c r="DHN1316" s="1"/>
      <c r="DHO1316" s="1"/>
      <c r="DHP1316" s="1"/>
      <c r="DHQ1316" s="1"/>
      <c r="DHR1316" s="1"/>
      <c r="DHS1316" s="1"/>
      <c r="DHT1316" s="1"/>
      <c r="DHU1316" s="1"/>
      <c r="DHV1316" s="1"/>
      <c r="DHW1316" s="1"/>
      <c r="DHX1316" s="1"/>
      <c r="DHY1316" s="1"/>
      <c r="DHZ1316" s="1"/>
      <c r="DIA1316" s="1"/>
      <c r="DIB1316" s="1"/>
      <c r="DIC1316" s="1"/>
      <c r="DID1316" s="1"/>
      <c r="DIE1316" s="1"/>
      <c r="DIF1316" s="1"/>
      <c r="DIG1316" s="1"/>
      <c r="DIH1316" s="1"/>
      <c r="DII1316" s="1"/>
      <c r="DIJ1316" s="1"/>
      <c r="DIK1316" s="1"/>
      <c r="DIL1316" s="1"/>
      <c r="DIM1316" s="1"/>
      <c r="DIN1316" s="1"/>
      <c r="DIO1316" s="1"/>
      <c r="DIP1316" s="1"/>
      <c r="DIQ1316" s="1"/>
      <c r="DIR1316" s="1"/>
      <c r="DIS1316" s="1"/>
      <c r="DIT1316" s="1"/>
      <c r="DIU1316" s="1"/>
      <c r="DIV1316" s="1"/>
      <c r="DIW1316" s="1"/>
      <c r="DIX1316" s="1"/>
      <c r="DIY1316" s="1"/>
      <c r="DIZ1316" s="1"/>
      <c r="DJA1316" s="1"/>
      <c r="DJB1316" s="1"/>
      <c r="DJC1316" s="1"/>
      <c r="DJD1316" s="1"/>
      <c r="DJE1316" s="1"/>
      <c r="DJF1316" s="1"/>
      <c r="DJG1316" s="1"/>
      <c r="DJH1316" s="1"/>
      <c r="DJI1316" s="1"/>
      <c r="DJJ1316" s="1"/>
      <c r="DJK1316" s="1"/>
      <c r="DJL1316" s="1"/>
      <c r="DJM1316" s="1"/>
      <c r="DJN1316" s="1"/>
      <c r="DJO1316" s="1"/>
      <c r="DJP1316" s="1"/>
      <c r="DJQ1316" s="1"/>
      <c r="DJR1316" s="1"/>
      <c r="DJS1316" s="1"/>
      <c r="DJT1316" s="1"/>
      <c r="DJU1316" s="1"/>
      <c r="DJV1316" s="1"/>
      <c r="DJW1316" s="1"/>
      <c r="DJX1316" s="1"/>
      <c r="DJY1316" s="1"/>
      <c r="DJZ1316" s="1"/>
      <c r="DKA1316" s="1"/>
      <c r="DKB1316" s="1"/>
      <c r="DKC1316" s="1"/>
      <c r="DKD1316" s="1"/>
      <c r="DKE1316" s="1"/>
      <c r="DKF1316" s="1"/>
      <c r="DKG1316" s="1"/>
      <c r="DKH1316" s="1"/>
      <c r="DKI1316" s="1"/>
      <c r="DKJ1316" s="1"/>
      <c r="DKK1316" s="1"/>
      <c r="DKL1316" s="1"/>
      <c r="DKM1316" s="1"/>
      <c r="DKN1316" s="1"/>
      <c r="DKO1316" s="1"/>
      <c r="DKP1316" s="1"/>
      <c r="DKQ1316" s="1"/>
      <c r="DKR1316" s="1"/>
      <c r="DKS1316" s="1"/>
      <c r="DKT1316" s="1"/>
      <c r="DKU1316" s="1"/>
      <c r="DKV1316" s="1"/>
      <c r="DKW1316" s="1"/>
      <c r="DKX1316" s="1"/>
      <c r="DKY1316" s="1"/>
      <c r="DKZ1316" s="1"/>
      <c r="DLA1316" s="1"/>
      <c r="DLB1316" s="1"/>
      <c r="DLC1316" s="1"/>
      <c r="DLD1316" s="1"/>
      <c r="DLE1316" s="1"/>
      <c r="DLF1316" s="1"/>
      <c r="DLG1316" s="1"/>
      <c r="DLH1316" s="1"/>
      <c r="DLI1316" s="1"/>
      <c r="DLJ1316" s="1"/>
      <c r="DLK1316" s="1"/>
      <c r="DLL1316" s="1"/>
      <c r="DLM1316" s="1"/>
      <c r="DLN1316" s="1"/>
      <c r="DLO1316" s="1"/>
      <c r="DLP1316" s="1"/>
      <c r="DLQ1316" s="1"/>
      <c r="DLR1316" s="1"/>
      <c r="DLS1316" s="1"/>
      <c r="DLT1316" s="1"/>
      <c r="DLU1316" s="1"/>
      <c r="DLV1316" s="1"/>
      <c r="DLW1316" s="1"/>
      <c r="DLX1316" s="1"/>
      <c r="DLY1316" s="1"/>
      <c r="DLZ1316" s="1"/>
      <c r="DMA1316" s="1"/>
      <c r="DMB1316" s="1"/>
      <c r="DMC1316" s="1"/>
      <c r="DMD1316" s="1"/>
      <c r="DME1316" s="1"/>
      <c r="DMF1316" s="1"/>
      <c r="DMG1316" s="1"/>
      <c r="DMH1316" s="1"/>
      <c r="DMI1316" s="1"/>
      <c r="DMJ1316" s="1"/>
      <c r="DMK1316" s="1"/>
      <c r="DML1316" s="1"/>
      <c r="DMM1316" s="1"/>
      <c r="DMN1316" s="1"/>
      <c r="DMO1316" s="1"/>
      <c r="DMP1316" s="1"/>
      <c r="DMQ1316" s="1"/>
      <c r="DMR1316" s="1"/>
      <c r="DMS1316" s="1"/>
      <c r="DMT1316" s="1"/>
      <c r="DMU1316" s="1"/>
      <c r="DMV1316" s="1"/>
      <c r="DMW1316" s="1"/>
      <c r="DMX1316" s="1"/>
      <c r="DMY1316" s="1"/>
      <c r="DMZ1316" s="1"/>
      <c r="DNA1316" s="1"/>
      <c r="DNB1316" s="1"/>
      <c r="DNC1316" s="1"/>
      <c r="DND1316" s="1"/>
      <c r="DNE1316" s="1"/>
      <c r="DNF1316" s="1"/>
      <c r="DNG1316" s="1"/>
      <c r="DNH1316" s="1"/>
      <c r="DNI1316" s="1"/>
      <c r="DNJ1316" s="1"/>
      <c r="DNK1316" s="1"/>
      <c r="DNL1316" s="1"/>
      <c r="DNM1316" s="1"/>
      <c r="DNN1316" s="1"/>
      <c r="DNO1316" s="1"/>
      <c r="DNP1316" s="1"/>
      <c r="DNQ1316" s="1"/>
      <c r="DNR1316" s="1"/>
      <c r="DNS1316" s="1"/>
      <c r="DNT1316" s="1"/>
      <c r="DNU1316" s="1"/>
      <c r="DNV1316" s="1"/>
      <c r="DNW1316" s="1"/>
      <c r="DNX1316" s="1"/>
      <c r="DNY1316" s="1"/>
      <c r="DNZ1316" s="1"/>
      <c r="DOA1316" s="1"/>
      <c r="DOB1316" s="1"/>
      <c r="DOC1316" s="1"/>
      <c r="DOD1316" s="1"/>
      <c r="DOE1316" s="1"/>
      <c r="DOF1316" s="1"/>
      <c r="DOG1316" s="1"/>
      <c r="DOH1316" s="1"/>
      <c r="DOI1316" s="1"/>
      <c r="DOJ1316" s="1"/>
      <c r="DOK1316" s="1"/>
      <c r="DOL1316" s="1"/>
      <c r="DOM1316" s="1"/>
      <c r="DON1316" s="1"/>
      <c r="DOO1316" s="1"/>
      <c r="DOP1316" s="1"/>
      <c r="DOQ1316" s="1"/>
      <c r="DOR1316" s="1"/>
      <c r="DOS1316" s="1"/>
      <c r="DOT1316" s="1"/>
      <c r="DOU1316" s="1"/>
      <c r="DOV1316" s="1"/>
      <c r="DOW1316" s="1"/>
      <c r="DOX1316" s="1"/>
      <c r="DOY1316" s="1"/>
      <c r="DOZ1316" s="1"/>
      <c r="DPA1316" s="1"/>
      <c r="DPB1316" s="1"/>
      <c r="DPC1316" s="1"/>
      <c r="DPD1316" s="1"/>
      <c r="DPE1316" s="1"/>
      <c r="DPF1316" s="1"/>
      <c r="DPG1316" s="1"/>
      <c r="DPH1316" s="1"/>
      <c r="DPI1316" s="1"/>
      <c r="DPJ1316" s="1"/>
      <c r="DPK1316" s="1"/>
      <c r="DPL1316" s="1"/>
      <c r="DPM1316" s="1"/>
      <c r="DPN1316" s="1"/>
      <c r="DPO1316" s="1"/>
      <c r="DPP1316" s="1"/>
      <c r="DPQ1316" s="1"/>
      <c r="DPR1316" s="1"/>
      <c r="DPS1316" s="1"/>
      <c r="DPT1316" s="1"/>
      <c r="DPU1316" s="1"/>
      <c r="DPV1316" s="1"/>
      <c r="DPW1316" s="1"/>
      <c r="DPX1316" s="1"/>
      <c r="DPY1316" s="1"/>
      <c r="DPZ1316" s="1"/>
      <c r="DQA1316" s="1"/>
      <c r="DQB1316" s="1"/>
      <c r="DQC1316" s="1"/>
      <c r="DQD1316" s="1"/>
      <c r="DQE1316" s="1"/>
      <c r="DQF1316" s="1"/>
      <c r="DQG1316" s="1"/>
      <c r="DQH1316" s="1"/>
      <c r="DQI1316" s="1"/>
      <c r="DQJ1316" s="1"/>
      <c r="DQK1316" s="1"/>
      <c r="DQL1316" s="1"/>
      <c r="DQM1316" s="1"/>
      <c r="DQN1316" s="1"/>
      <c r="DQO1316" s="1"/>
      <c r="DQP1316" s="1"/>
      <c r="DQQ1316" s="1"/>
      <c r="DQR1316" s="1"/>
      <c r="DQS1316" s="1"/>
      <c r="DQT1316" s="1"/>
      <c r="DQU1316" s="1"/>
      <c r="DQV1316" s="1"/>
      <c r="DQW1316" s="1"/>
      <c r="DQX1316" s="1"/>
      <c r="DQY1316" s="1"/>
      <c r="DQZ1316" s="1"/>
      <c r="DRA1316" s="1"/>
      <c r="DRB1316" s="1"/>
      <c r="DRC1316" s="1"/>
      <c r="DRD1316" s="1"/>
      <c r="DRE1316" s="1"/>
      <c r="DRF1316" s="1"/>
      <c r="DRG1316" s="1"/>
      <c r="DRH1316" s="1"/>
      <c r="DRI1316" s="1"/>
      <c r="DRJ1316" s="1"/>
      <c r="DRK1316" s="1"/>
      <c r="DRL1316" s="1"/>
      <c r="DRM1316" s="1"/>
      <c r="DRN1316" s="1"/>
      <c r="DRO1316" s="1"/>
      <c r="DRP1316" s="1"/>
      <c r="DRQ1316" s="1"/>
      <c r="DRR1316" s="1"/>
      <c r="DRS1316" s="1"/>
      <c r="DRT1316" s="1"/>
      <c r="DRU1316" s="1"/>
      <c r="DRV1316" s="1"/>
      <c r="DRW1316" s="1"/>
      <c r="DRX1316" s="1"/>
      <c r="DRY1316" s="1"/>
      <c r="DRZ1316" s="1"/>
      <c r="DSA1316" s="1"/>
      <c r="DSB1316" s="1"/>
      <c r="DSC1316" s="1"/>
      <c r="DSD1316" s="1"/>
      <c r="DSE1316" s="1"/>
      <c r="DSF1316" s="1"/>
      <c r="DSG1316" s="1"/>
      <c r="DSH1316" s="1"/>
      <c r="DSI1316" s="1"/>
      <c r="DSJ1316" s="1"/>
      <c r="DSK1316" s="1"/>
      <c r="DSL1316" s="1"/>
      <c r="DSM1316" s="1"/>
      <c r="DSN1316" s="1"/>
      <c r="DSO1316" s="1"/>
      <c r="DSP1316" s="1"/>
      <c r="DSQ1316" s="1"/>
      <c r="DSR1316" s="1"/>
      <c r="DSS1316" s="1"/>
      <c r="DST1316" s="1"/>
      <c r="DSU1316" s="1"/>
      <c r="DSV1316" s="1"/>
      <c r="DSW1316" s="1"/>
      <c r="DSX1316" s="1"/>
      <c r="DSY1316" s="1"/>
      <c r="DSZ1316" s="1"/>
      <c r="DTA1316" s="1"/>
      <c r="DTB1316" s="1"/>
      <c r="DTC1316" s="1"/>
      <c r="DTD1316" s="1"/>
      <c r="DTE1316" s="1"/>
      <c r="DTF1316" s="1"/>
      <c r="DTG1316" s="1"/>
      <c r="DTH1316" s="1"/>
      <c r="DTI1316" s="1"/>
      <c r="DTJ1316" s="1"/>
      <c r="DTK1316" s="1"/>
      <c r="DTL1316" s="1"/>
      <c r="DTM1316" s="1"/>
      <c r="DTN1316" s="1"/>
      <c r="DTO1316" s="1"/>
      <c r="DTP1316" s="1"/>
      <c r="DTQ1316" s="1"/>
      <c r="DTR1316" s="1"/>
      <c r="DTS1316" s="1"/>
      <c r="DTT1316" s="1"/>
      <c r="DTU1316" s="1"/>
      <c r="DTV1316" s="1"/>
      <c r="DTW1316" s="1"/>
      <c r="DTX1316" s="1"/>
      <c r="DTY1316" s="1"/>
      <c r="DTZ1316" s="1"/>
      <c r="DUA1316" s="1"/>
      <c r="DUB1316" s="1"/>
      <c r="DUC1316" s="1"/>
      <c r="DUD1316" s="1"/>
      <c r="DUE1316" s="1"/>
      <c r="DUF1316" s="1"/>
      <c r="DUG1316" s="1"/>
      <c r="DUH1316" s="1"/>
      <c r="DUI1316" s="1"/>
      <c r="DUJ1316" s="1"/>
      <c r="DUK1316" s="1"/>
      <c r="DUL1316" s="1"/>
      <c r="DUM1316" s="1"/>
      <c r="DUN1316" s="1"/>
      <c r="DUO1316" s="1"/>
      <c r="DUP1316" s="1"/>
      <c r="DUQ1316" s="1"/>
      <c r="DUR1316" s="1"/>
      <c r="DUS1316" s="1"/>
      <c r="DUT1316" s="1"/>
      <c r="DUU1316" s="1"/>
      <c r="DUV1316" s="1"/>
      <c r="DUW1316" s="1"/>
      <c r="DUX1316" s="1"/>
      <c r="DUY1316" s="1"/>
      <c r="DUZ1316" s="1"/>
      <c r="DVA1316" s="1"/>
      <c r="DVB1316" s="1"/>
      <c r="DVC1316" s="1"/>
      <c r="DVD1316" s="1"/>
      <c r="DVE1316" s="1"/>
      <c r="DVF1316" s="1"/>
      <c r="DVG1316" s="1"/>
      <c r="DVH1316" s="1"/>
      <c r="DVI1316" s="1"/>
      <c r="DVJ1316" s="1"/>
      <c r="DVK1316" s="1"/>
      <c r="DVL1316" s="1"/>
      <c r="DVM1316" s="1"/>
      <c r="DVN1316" s="1"/>
      <c r="DVO1316" s="1"/>
      <c r="DVP1316" s="1"/>
      <c r="DVQ1316" s="1"/>
      <c r="DVR1316" s="1"/>
      <c r="DVS1316" s="1"/>
      <c r="DVT1316" s="1"/>
      <c r="DVU1316" s="1"/>
      <c r="DVV1316" s="1"/>
      <c r="DVW1316" s="1"/>
      <c r="DVX1316" s="1"/>
      <c r="DVY1316" s="1"/>
      <c r="DVZ1316" s="1"/>
      <c r="DWA1316" s="1"/>
      <c r="DWB1316" s="1"/>
      <c r="DWC1316" s="1"/>
      <c r="DWD1316" s="1"/>
      <c r="DWE1316" s="1"/>
      <c r="DWF1316" s="1"/>
      <c r="DWG1316" s="1"/>
      <c r="DWH1316" s="1"/>
      <c r="DWI1316" s="1"/>
      <c r="DWJ1316" s="1"/>
      <c r="DWK1316" s="1"/>
      <c r="DWL1316" s="1"/>
      <c r="DWM1316" s="1"/>
      <c r="DWN1316" s="1"/>
      <c r="DWO1316" s="1"/>
      <c r="DWP1316" s="1"/>
      <c r="DWQ1316" s="1"/>
      <c r="DWR1316" s="1"/>
      <c r="DWS1316" s="1"/>
      <c r="DWT1316" s="1"/>
      <c r="DWU1316" s="1"/>
      <c r="DWV1316" s="1"/>
      <c r="DWW1316" s="1"/>
      <c r="DWX1316" s="1"/>
      <c r="DWY1316" s="1"/>
      <c r="DWZ1316" s="1"/>
      <c r="DXA1316" s="1"/>
      <c r="DXB1316" s="1"/>
      <c r="DXC1316" s="1"/>
      <c r="DXD1316" s="1"/>
      <c r="DXE1316" s="1"/>
      <c r="DXF1316" s="1"/>
      <c r="DXG1316" s="1"/>
      <c r="DXH1316" s="1"/>
      <c r="DXI1316" s="1"/>
      <c r="DXJ1316" s="1"/>
      <c r="DXK1316" s="1"/>
      <c r="DXL1316" s="1"/>
      <c r="DXM1316" s="1"/>
      <c r="DXN1316" s="1"/>
      <c r="DXO1316" s="1"/>
      <c r="DXP1316" s="1"/>
      <c r="DXQ1316" s="1"/>
      <c r="DXR1316" s="1"/>
      <c r="DXS1316" s="1"/>
      <c r="DXT1316" s="1"/>
      <c r="DXU1316" s="1"/>
      <c r="DXV1316" s="1"/>
      <c r="DXW1316" s="1"/>
      <c r="DXX1316" s="1"/>
      <c r="DXY1316" s="1"/>
      <c r="DXZ1316" s="1"/>
      <c r="DYA1316" s="1"/>
      <c r="DYB1316" s="1"/>
      <c r="DYC1316" s="1"/>
      <c r="DYD1316" s="1"/>
      <c r="DYE1316" s="1"/>
      <c r="DYF1316" s="1"/>
      <c r="DYG1316" s="1"/>
      <c r="DYH1316" s="1"/>
      <c r="DYI1316" s="1"/>
      <c r="DYJ1316" s="1"/>
      <c r="DYK1316" s="1"/>
      <c r="DYL1316" s="1"/>
      <c r="DYM1316" s="1"/>
      <c r="DYN1316" s="1"/>
      <c r="DYO1316" s="1"/>
      <c r="DYP1316" s="1"/>
      <c r="DYQ1316" s="1"/>
      <c r="DYR1316" s="1"/>
      <c r="DYS1316" s="1"/>
      <c r="DYT1316" s="1"/>
      <c r="DYU1316" s="1"/>
      <c r="DYV1316" s="1"/>
      <c r="DYW1316" s="1"/>
      <c r="DYX1316" s="1"/>
      <c r="DYY1316" s="1"/>
      <c r="DYZ1316" s="1"/>
      <c r="DZA1316" s="1"/>
      <c r="DZB1316" s="1"/>
      <c r="DZC1316" s="1"/>
      <c r="DZD1316" s="1"/>
      <c r="DZE1316" s="1"/>
      <c r="DZF1316" s="1"/>
      <c r="DZG1316" s="1"/>
      <c r="DZH1316" s="1"/>
      <c r="DZI1316" s="1"/>
      <c r="DZJ1316" s="1"/>
      <c r="DZK1316" s="1"/>
      <c r="DZL1316" s="1"/>
      <c r="DZM1316" s="1"/>
      <c r="DZN1316" s="1"/>
      <c r="DZO1316" s="1"/>
      <c r="DZP1316" s="1"/>
      <c r="DZQ1316" s="1"/>
      <c r="DZR1316" s="1"/>
      <c r="DZS1316" s="1"/>
      <c r="DZT1316" s="1"/>
      <c r="DZU1316" s="1"/>
      <c r="DZV1316" s="1"/>
      <c r="DZW1316" s="1"/>
      <c r="DZX1316" s="1"/>
      <c r="DZY1316" s="1"/>
      <c r="DZZ1316" s="1"/>
      <c r="EAA1316" s="1"/>
      <c r="EAB1316" s="1"/>
      <c r="EAC1316" s="1"/>
      <c r="EAD1316" s="1"/>
      <c r="EAE1316" s="1"/>
      <c r="EAF1316" s="1"/>
      <c r="EAG1316" s="1"/>
      <c r="EAH1316" s="1"/>
      <c r="EAI1316" s="1"/>
      <c r="EAJ1316" s="1"/>
      <c r="EAK1316" s="1"/>
      <c r="EAL1316" s="1"/>
      <c r="EAM1316" s="1"/>
      <c r="EAN1316" s="1"/>
      <c r="EAO1316" s="1"/>
      <c r="EAP1316" s="1"/>
      <c r="EAQ1316" s="1"/>
      <c r="EAR1316" s="1"/>
      <c r="EAS1316" s="1"/>
      <c r="EAT1316" s="1"/>
      <c r="EAU1316" s="1"/>
      <c r="EAV1316" s="1"/>
      <c r="EAW1316" s="1"/>
      <c r="EAX1316" s="1"/>
      <c r="EAY1316" s="1"/>
      <c r="EAZ1316" s="1"/>
      <c r="EBA1316" s="1"/>
      <c r="EBB1316" s="1"/>
      <c r="EBC1316" s="1"/>
      <c r="EBD1316" s="1"/>
      <c r="EBE1316" s="1"/>
      <c r="EBF1316" s="1"/>
      <c r="EBG1316" s="1"/>
      <c r="EBH1316" s="1"/>
      <c r="EBI1316" s="1"/>
      <c r="EBJ1316" s="1"/>
      <c r="EBK1316" s="1"/>
      <c r="EBL1316" s="1"/>
      <c r="EBM1316" s="1"/>
      <c r="EBN1316" s="1"/>
      <c r="EBO1316" s="1"/>
      <c r="EBP1316" s="1"/>
      <c r="EBQ1316" s="1"/>
      <c r="EBR1316" s="1"/>
      <c r="EBS1316" s="1"/>
      <c r="EBT1316" s="1"/>
      <c r="EBU1316" s="1"/>
      <c r="EBV1316" s="1"/>
      <c r="EBW1316" s="1"/>
      <c r="EBX1316" s="1"/>
      <c r="EBY1316" s="1"/>
      <c r="EBZ1316" s="1"/>
      <c r="ECA1316" s="1"/>
      <c r="ECB1316" s="1"/>
      <c r="ECC1316" s="1"/>
      <c r="ECD1316" s="1"/>
      <c r="ECE1316" s="1"/>
      <c r="ECF1316" s="1"/>
      <c r="ECG1316" s="1"/>
      <c r="ECH1316" s="1"/>
      <c r="ECI1316" s="1"/>
      <c r="ECJ1316" s="1"/>
      <c r="ECK1316" s="1"/>
      <c r="ECL1316" s="1"/>
      <c r="ECM1316" s="1"/>
      <c r="ECN1316" s="1"/>
      <c r="ECO1316" s="1"/>
      <c r="ECP1316" s="1"/>
      <c r="ECQ1316" s="1"/>
      <c r="ECR1316" s="1"/>
      <c r="ECS1316" s="1"/>
      <c r="ECT1316" s="1"/>
      <c r="ECU1316" s="1"/>
      <c r="ECV1316" s="1"/>
      <c r="ECW1316" s="1"/>
      <c r="ECX1316" s="1"/>
      <c r="ECY1316" s="1"/>
      <c r="ECZ1316" s="1"/>
      <c r="EDA1316" s="1"/>
      <c r="EDB1316" s="1"/>
      <c r="EDC1316" s="1"/>
      <c r="EDD1316" s="1"/>
      <c r="EDE1316" s="1"/>
      <c r="EDF1316" s="1"/>
      <c r="EDG1316" s="1"/>
      <c r="EDH1316" s="1"/>
      <c r="EDI1316" s="1"/>
      <c r="EDJ1316" s="1"/>
      <c r="EDK1316" s="1"/>
      <c r="EDL1316" s="1"/>
      <c r="EDM1316" s="1"/>
      <c r="EDN1316" s="1"/>
      <c r="EDO1316" s="1"/>
      <c r="EDP1316" s="1"/>
      <c r="EDQ1316" s="1"/>
      <c r="EDR1316" s="1"/>
      <c r="EDS1316" s="1"/>
      <c r="EDT1316" s="1"/>
      <c r="EDU1316" s="1"/>
      <c r="EDV1316" s="1"/>
      <c r="EDW1316" s="1"/>
      <c r="EDX1316" s="1"/>
      <c r="EDY1316" s="1"/>
      <c r="EDZ1316" s="1"/>
      <c r="EEA1316" s="1"/>
      <c r="EEB1316" s="1"/>
      <c r="EEC1316" s="1"/>
      <c r="EED1316" s="1"/>
      <c r="EEE1316" s="1"/>
      <c r="EEF1316" s="1"/>
      <c r="EEG1316" s="1"/>
      <c r="EEH1316" s="1"/>
      <c r="EEI1316" s="1"/>
      <c r="EEJ1316" s="1"/>
      <c r="EEK1316" s="1"/>
      <c r="EEL1316" s="1"/>
      <c r="EEM1316" s="1"/>
      <c r="EEN1316" s="1"/>
      <c r="EEO1316" s="1"/>
      <c r="EEP1316" s="1"/>
      <c r="EEQ1316" s="1"/>
      <c r="EER1316" s="1"/>
      <c r="EES1316" s="1"/>
      <c r="EET1316" s="1"/>
      <c r="EEU1316" s="1"/>
      <c r="EEV1316" s="1"/>
      <c r="EEW1316" s="1"/>
      <c r="EEX1316" s="1"/>
      <c r="EEY1316" s="1"/>
      <c r="EEZ1316" s="1"/>
      <c r="EFA1316" s="1"/>
      <c r="EFB1316" s="1"/>
      <c r="EFC1316" s="1"/>
      <c r="EFD1316" s="1"/>
      <c r="EFE1316" s="1"/>
      <c r="EFF1316" s="1"/>
      <c r="EFG1316" s="1"/>
      <c r="EFH1316" s="1"/>
      <c r="EFI1316" s="1"/>
      <c r="EFJ1316" s="1"/>
      <c r="EFK1316" s="1"/>
      <c r="EFL1316" s="1"/>
      <c r="EFM1316" s="1"/>
      <c r="EFN1316" s="1"/>
      <c r="EFO1316" s="1"/>
      <c r="EFP1316" s="1"/>
      <c r="EFQ1316" s="1"/>
      <c r="EFR1316" s="1"/>
      <c r="EFS1316" s="1"/>
      <c r="EFT1316" s="1"/>
      <c r="EFU1316" s="1"/>
      <c r="EFV1316" s="1"/>
      <c r="EFW1316" s="1"/>
      <c r="EFX1316" s="1"/>
      <c r="EFY1316" s="1"/>
      <c r="EFZ1316" s="1"/>
      <c r="EGA1316" s="1"/>
      <c r="EGB1316" s="1"/>
      <c r="EGC1316" s="1"/>
      <c r="EGD1316" s="1"/>
      <c r="EGE1316" s="1"/>
      <c r="EGF1316" s="1"/>
      <c r="EGG1316" s="1"/>
      <c r="EGH1316" s="1"/>
      <c r="EGI1316" s="1"/>
      <c r="EGJ1316" s="1"/>
      <c r="EGK1316" s="1"/>
      <c r="EGL1316" s="1"/>
      <c r="EGM1316" s="1"/>
      <c r="EGN1316" s="1"/>
      <c r="EGO1316" s="1"/>
      <c r="EGP1316" s="1"/>
      <c r="EGQ1316" s="1"/>
      <c r="EGR1316" s="1"/>
      <c r="EGS1316" s="1"/>
      <c r="EGT1316" s="1"/>
      <c r="EGU1316" s="1"/>
      <c r="EGV1316" s="1"/>
      <c r="EGW1316" s="1"/>
      <c r="EGX1316" s="1"/>
      <c r="EGY1316" s="1"/>
      <c r="EGZ1316" s="1"/>
      <c r="EHA1316" s="1"/>
      <c r="EHB1316" s="1"/>
      <c r="EHC1316" s="1"/>
      <c r="EHD1316" s="1"/>
      <c r="EHE1316" s="1"/>
      <c r="EHF1316" s="1"/>
      <c r="EHG1316" s="1"/>
      <c r="EHH1316" s="1"/>
      <c r="EHI1316" s="1"/>
      <c r="EHJ1316" s="1"/>
      <c r="EHK1316" s="1"/>
      <c r="EHL1316" s="1"/>
      <c r="EHM1316" s="1"/>
      <c r="EHN1316" s="1"/>
      <c r="EHO1316" s="1"/>
      <c r="EHP1316" s="1"/>
      <c r="EHQ1316" s="1"/>
      <c r="EHR1316" s="1"/>
      <c r="EHS1316" s="1"/>
      <c r="EHT1316" s="1"/>
      <c r="EHU1316" s="1"/>
      <c r="EHV1316" s="1"/>
      <c r="EHW1316" s="1"/>
      <c r="EHX1316" s="1"/>
      <c r="EHY1316" s="1"/>
      <c r="EHZ1316" s="1"/>
      <c r="EIA1316" s="1"/>
      <c r="EIB1316" s="1"/>
      <c r="EIC1316" s="1"/>
      <c r="EID1316" s="1"/>
      <c r="EIE1316" s="1"/>
      <c r="EIF1316" s="1"/>
      <c r="EIG1316" s="1"/>
      <c r="EIH1316" s="1"/>
      <c r="EII1316" s="1"/>
      <c r="EIJ1316" s="1"/>
      <c r="EIK1316" s="1"/>
      <c r="EIL1316" s="1"/>
      <c r="EIM1316" s="1"/>
      <c r="EIN1316" s="1"/>
      <c r="EIO1316" s="1"/>
      <c r="EIP1316" s="1"/>
      <c r="EIQ1316" s="1"/>
      <c r="EIR1316" s="1"/>
      <c r="EIS1316" s="1"/>
      <c r="EIT1316" s="1"/>
      <c r="EIU1316" s="1"/>
      <c r="EIV1316" s="1"/>
      <c r="EIW1316" s="1"/>
      <c r="EIX1316" s="1"/>
      <c r="EIY1316" s="1"/>
      <c r="EIZ1316" s="1"/>
      <c r="EJA1316" s="1"/>
      <c r="EJB1316" s="1"/>
      <c r="EJC1316" s="1"/>
      <c r="EJD1316" s="1"/>
      <c r="EJE1316" s="1"/>
      <c r="EJF1316" s="1"/>
      <c r="EJG1316" s="1"/>
      <c r="EJH1316" s="1"/>
      <c r="EJI1316" s="1"/>
      <c r="EJJ1316" s="1"/>
      <c r="EJK1316" s="1"/>
      <c r="EJL1316" s="1"/>
      <c r="EJM1316" s="1"/>
      <c r="EJN1316" s="1"/>
      <c r="EJO1316" s="1"/>
      <c r="EJP1316" s="1"/>
      <c r="EJQ1316" s="1"/>
      <c r="EJR1316" s="1"/>
      <c r="EJS1316" s="1"/>
      <c r="EJT1316" s="1"/>
      <c r="EJU1316" s="1"/>
      <c r="EJV1316" s="1"/>
      <c r="EJW1316" s="1"/>
      <c r="EJX1316" s="1"/>
      <c r="EJY1316" s="1"/>
      <c r="EJZ1316" s="1"/>
      <c r="EKA1316" s="1"/>
      <c r="EKB1316" s="1"/>
      <c r="EKC1316" s="1"/>
      <c r="EKD1316" s="1"/>
      <c r="EKE1316" s="1"/>
      <c r="EKF1316" s="1"/>
      <c r="EKG1316" s="1"/>
      <c r="EKH1316" s="1"/>
      <c r="EKI1316" s="1"/>
      <c r="EKJ1316" s="1"/>
      <c r="EKK1316" s="1"/>
      <c r="EKL1316" s="1"/>
      <c r="EKM1316" s="1"/>
      <c r="EKN1316" s="1"/>
      <c r="EKO1316" s="1"/>
      <c r="EKP1316" s="1"/>
      <c r="EKQ1316" s="1"/>
      <c r="EKR1316" s="1"/>
      <c r="EKS1316" s="1"/>
      <c r="EKT1316" s="1"/>
      <c r="EKU1316" s="1"/>
      <c r="EKV1316" s="1"/>
      <c r="EKW1316" s="1"/>
      <c r="EKX1316" s="1"/>
      <c r="EKY1316" s="1"/>
      <c r="EKZ1316" s="1"/>
      <c r="ELA1316" s="1"/>
      <c r="ELB1316" s="1"/>
      <c r="ELC1316" s="1"/>
      <c r="ELD1316" s="1"/>
      <c r="ELE1316" s="1"/>
      <c r="ELF1316" s="1"/>
      <c r="ELG1316" s="1"/>
      <c r="ELH1316" s="1"/>
      <c r="ELI1316" s="1"/>
      <c r="ELJ1316" s="1"/>
      <c r="ELK1316" s="1"/>
      <c r="ELL1316" s="1"/>
      <c r="ELM1316" s="1"/>
      <c r="ELN1316" s="1"/>
      <c r="ELO1316" s="1"/>
      <c r="ELP1316" s="1"/>
      <c r="ELQ1316" s="1"/>
      <c r="ELR1316" s="1"/>
      <c r="ELS1316" s="1"/>
      <c r="ELT1316" s="1"/>
      <c r="ELU1316" s="1"/>
      <c r="ELV1316" s="1"/>
      <c r="ELW1316" s="1"/>
      <c r="ELX1316" s="1"/>
      <c r="ELY1316" s="1"/>
      <c r="ELZ1316" s="1"/>
      <c r="EMA1316" s="1"/>
      <c r="EMB1316" s="1"/>
      <c r="EMC1316" s="1"/>
      <c r="EMD1316" s="1"/>
      <c r="EME1316" s="1"/>
      <c r="EMF1316" s="1"/>
      <c r="EMG1316" s="1"/>
      <c r="EMH1316" s="1"/>
      <c r="EMI1316" s="1"/>
      <c r="EMJ1316" s="1"/>
      <c r="EMK1316" s="1"/>
      <c r="EML1316" s="1"/>
      <c r="EMM1316" s="1"/>
      <c r="EMN1316" s="1"/>
      <c r="EMO1316" s="1"/>
      <c r="EMP1316" s="1"/>
      <c r="EMQ1316" s="1"/>
      <c r="EMR1316" s="1"/>
      <c r="EMS1316" s="1"/>
      <c r="EMT1316" s="1"/>
      <c r="EMU1316" s="1"/>
      <c r="EMV1316" s="1"/>
      <c r="EMW1316" s="1"/>
      <c r="EMX1316" s="1"/>
      <c r="EMY1316" s="1"/>
      <c r="EMZ1316" s="1"/>
      <c r="ENA1316" s="1"/>
      <c r="ENB1316" s="1"/>
      <c r="ENC1316" s="1"/>
      <c r="END1316" s="1"/>
      <c r="ENE1316" s="1"/>
      <c r="ENF1316" s="1"/>
      <c r="ENG1316" s="1"/>
      <c r="ENH1316" s="1"/>
      <c r="ENI1316" s="1"/>
      <c r="ENJ1316" s="1"/>
      <c r="ENK1316" s="1"/>
      <c r="ENL1316" s="1"/>
      <c r="ENM1316" s="1"/>
      <c r="ENN1316" s="1"/>
      <c r="ENO1316" s="1"/>
      <c r="ENP1316" s="1"/>
      <c r="ENQ1316" s="1"/>
      <c r="ENR1316" s="1"/>
      <c r="ENS1316" s="1"/>
      <c r="ENT1316" s="1"/>
      <c r="ENU1316" s="1"/>
      <c r="ENV1316" s="1"/>
      <c r="ENW1316" s="1"/>
      <c r="ENX1316" s="1"/>
      <c r="ENY1316" s="1"/>
      <c r="ENZ1316" s="1"/>
      <c r="EOA1316" s="1"/>
      <c r="EOB1316" s="1"/>
      <c r="EOC1316" s="1"/>
      <c r="EOD1316" s="1"/>
      <c r="EOE1316" s="1"/>
      <c r="EOF1316" s="1"/>
      <c r="EOG1316" s="1"/>
      <c r="EOH1316" s="1"/>
      <c r="EOI1316" s="1"/>
      <c r="EOJ1316" s="1"/>
      <c r="EOK1316" s="1"/>
      <c r="EOL1316" s="1"/>
      <c r="EOM1316" s="1"/>
      <c r="EON1316" s="1"/>
      <c r="EOO1316" s="1"/>
      <c r="EOP1316" s="1"/>
      <c r="EOQ1316" s="1"/>
      <c r="EOR1316" s="1"/>
      <c r="EOS1316" s="1"/>
      <c r="EOT1316" s="1"/>
      <c r="EOU1316" s="1"/>
      <c r="EOV1316" s="1"/>
      <c r="EOW1316" s="1"/>
      <c r="EOX1316" s="1"/>
      <c r="EOY1316" s="1"/>
      <c r="EOZ1316" s="1"/>
      <c r="EPA1316" s="1"/>
      <c r="EPB1316" s="1"/>
      <c r="EPC1316" s="1"/>
      <c r="EPD1316" s="1"/>
      <c r="EPE1316" s="1"/>
      <c r="EPF1316" s="1"/>
      <c r="EPG1316" s="1"/>
      <c r="EPH1316" s="1"/>
      <c r="EPI1316" s="1"/>
      <c r="EPJ1316" s="1"/>
      <c r="EPK1316" s="1"/>
      <c r="EPL1316" s="1"/>
      <c r="EPM1316" s="1"/>
      <c r="EPN1316" s="1"/>
      <c r="EPO1316" s="1"/>
      <c r="EPP1316" s="1"/>
      <c r="EPQ1316" s="1"/>
      <c r="EPR1316" s="1"/>
      <c r="EPS1316" s="1"/>
      <c r="EPT1316" s="1"/>
      <c r="EPU1316" s="1"/>
      <c r="EPV1316" s="1"/>
      <c r="EPW1316" s="1"/>
      <c r="EPX1316" s="1"/>
      <c r="EPY1316" s="1"/>
      <c r="EPZ1316" s="1"/>
      <c r="EQA1316" s="1"/>
      <c r="EQB1316" s="1"/>
      <c r="EQC1316" s="1"/>
      <c r="EQD1316" s="1"/>
      <c r="EQE1316" s="1"/>
      <c r="EQF1316" s="1"/>
      <c r="EQG1316" s="1"/>
      <c r="EQH1316" s="1"/>
      <c r="EQI1316" s="1"/>
      <c r="EQJ1316" s="1"/>
      <c r="EQK1316" s="1"/>
      <c r="EQL1316" s="1"/>
      <c r="EQM1316" s="1"/>
      <c r="EQN1316" s="1"/>
      <c r="EQO1316" s="1"/>
      <c r="EQP1316" s="1"/>
      <c r="EQQ1316" s="1"/>
      <c r="EQR1316" s="1"/>
      <c r="EQS1316" s="1"/>
      <c r="EQT1316" s="1"/>
      <c r="EQU1316" s="1"/>
      <c r="EQV1316" s="1"/>
      <c r="EQW1316" s="1"/>
      <c r="EQX1316" s="1"/>
      <c r="EQY1316" s="1"/>
      <c r="EQZ1316" s="1"/>
      <c r="ERA1316" s="1"/>
      <c r="ERB1316" s="1"/>
      <c r="ERC1316" s="1"/>
      <c r="ERD1316" s="1"/>
      <c r="ERE1316" s="1"/>
      <c r="ERF1316" s="1"/>
      <c r="ERG1316" s="1"/>
      <c r="ERH1316" s="1"/>
      <c r="ERI1316" s="1"/>
      <c r="ERJ1316" s="1"/>
      <c r="ERK1316" s="1"/>
      <c r="ERL1316" s="1"/>
      <c r="ERM1316" s="1"/>
      <c r="ERN1316" s="1"/>
      <c r="ERO1316" s="1"/>
      <c r="ERP1316" s="1"/>
      <c r="ERQ1316" s="1"/>
      <c r="ERR1316" s="1"/>
      <c r="ERS1316" s="1"/>
      <c r="ERT1316" s="1"/>
      <c r="ERU1316" s="1"/>
      <c r="ERV1316" s="1"/>
      <c r="ERW1316" s="1"/>
      <c r="ERX1316" s="1"/>
      <c r="ERY1316" s="1"/>
      <c r="ERZ1316" s="1"/>
      <c r="ESA1316" s="1"/>
      <c r="ESB1316" s="1"/>
      <c r="ESC1316" s="1"/>
      <c r="ESD1316" s="1"/>
      <c r="ESE1316" s="1"/>
      <c r="ESF1316" s="1"/>
      <c r="ESG1316" s="1"/>
      <c r="ESH1316" s="1"/>
      <c r="ESI1316" s="1"/>
      <c r="ESJ1316" s="1"/>
      <c r="ESK1316" s="1"/>
      <c r="ESL1316" s="1"/>
      <c r="ESM1316" s="1"/>
      <c r="ESN1316" s="1"/>
      <c r="ESO1316" s="1"/>
      <c r="ESP1316" s="1"/>
      <c r="ESQ1316" s="1"/>
      <c r="ESR1316" s="1"/>
      <c r="ESS1316" s="1"/>
      <c r="EST1316" s="1"/>
      <c r="ESU1316" s="1"/>
      <c r="ESV1316" s="1"/>
      <c r="ESW1316" s="1"/>
      <c r="ESX1316" s="1"/>
      <c r="ESY1316" s="1"/>
      <c r="ESZ1316" s="1"/>
      <c r="ETA1316" s="1"/>
      <c r="ETB1316" s="1"/>
      <c r="ETC1316" s="1"/>
      <c r="ETD1316" s="1"/>
      <c r="ETE1316" s="1"/>
      <c r="ETF1316" s="1"/>
      <c r="ETG1316" s="1"/>
      <c r="ETH1316" s="1"/>
      <c r="ETI1316" s="1"/>
      <c r="ETJ1316" s="1"/>
      <c r="ETK1316" s="1"/>
      <c r="ETL1316" s="1"/>
      <c r="ETM1316" s="1"/>
      <c r="ETN1316" s="1"/>
      <c r="ETO1316" s="1"/>
      <c r="ETP1316" s="1"/>
      <c r="ETQ1316" s="1"/>
      <c r="ETR1316" s="1"/>
      <c r="ETS1316" s="1"/>
      <c r="ETT1316" s="1"/>
      <c r="ETU1316" s="1"/>
      <c r="ETV1316" s="1"/>
      <c r="ETW1316" s="1"/>
      <c r="ETX1316" s="1"/>
      <c r="ETY1316" s="1"/>
      <c r="ETZ1316" s="1"/>
      <c r="EUA1316" s="1"/>
      <c r="EUB1316" s="1"/>
      <c r="EUC1316" s="1"/>
      <c r="EUD1316" s="1"/>
      <c r="EUE1316" s="1"/>
      <c r="EUF1316" s="1"/>
      <c r="EUG1316" s="1"/>
      <c r="EUH1316" s="1"/>
      <c r="EUI1316" s="1"/>
      <c r="EUJ1316" s="1"/>
      <c r="EUK1316" s="1"/>
      <c r="EUL1316" s="1"/>
      <c r="EUM1316" s="1"/>
      <c r="EUN1316" s="1"/>
      <c r="EUO1316" s="1"/>
      <c r="EUP1316" s="1"/>
      <c r="EUQ1316" s="1"/>
      <c r="EUR1316" s="1"/>
      <c r="EUS1316" s="1"/>
      <c r="EUT1316" s="1"/>
      <c r="EUU1316" s="1"/>
      <c r="EUV1316" s="1"/>
      <c r="EUW1316" s="1"/>
      <c r="EUX1316" s="1"/>
      <c r="EUY1316" s="1"/>
      <c r="EUZ1316" s="1"/>
      <c r="EVA1316" s="1"/>
      <c r="EVB1316" s="1"/>
      <c r="EVC1316" s="1"/>
      <c r="EVD1316" s="1"/>
      <c r="EVE1316" s="1"/>
      <c r="EVF1316" s="1"/>
      <c r="EVG1316" s="1"/>
      <c r="EVH1316" s="1"/>
      <c r="EVI1316" s="1"/>
      <c r="EVJ1316" s="1"/>
      <c r="EVK1316" s="1"/>
      <c r="EVL1316" s="1"/>
      <c r="EVM1316" s="1"/>
      <c r="EVN1316" s="1"/>
      <c r="EVO1316" s="1"/>
      <c r="EVP1316" s="1"/>
      <c r="EVQ1316" s="1"/>
      <c r="EVR1316" s="1"/>
      <c r="EVS1316" s="1"/>
      <c r="EVT1316" s="1"/>
      <c r="EVU1316" s="1"/>
      <c r="EVV1316" s="1"/>
      <c r="EVW1316" s="1"/>
      <c r="EVX1316" s="1"/>
      <c r="EVY1316" s="1"/>
      <c r="EVZ1316" s="1"/>
      <c r="EWA1316" s="1"/>
      <c r="EWB1316" s="1"/>
      <c r="EWC1316" s="1"/>
      <c r="EWD1316" s="1"/>
      <c r="EWE1316" s="1"/>
      <c r="EWF1316" s="1"/>
      <c r="EWG1316" s="1"/>
      <c r="EWH1316" s="1"/>
      <c r="EWI1316" s="1"/>
      <c r="EWJ1316" s="1"/>
      <c r="EWK1316" s="1"/>
      <c r="EWL1316" s="1"/>
      <c r="EWM1316" s="1"/>
      <c r="EWN1316" s="1"/>
      <c r="EWO1316" s="1"/>
      <c r="EWP1316" s="1"/>
      <c r="EWQ1316" s="1"/>
      <c r="EWR1316" s="1"/>
      <c r="EWS1316" s="1"/>
      <c r="EWT1316" s="1"/>
      <c r="EWU1316" s="1"/>
      <c r="EWV1316" s="1"/>
      <c r="EWW1316" s="1"/>
      <c r="EWX1316" s="1"/>
      <c r="EWY1316" s="1"/>
      <c r="EWZ1316" s="1"/>
      <c r="EXA1316" s="1"/>
      <c r="EXB1316" s="1"/>
      <c r="EXC1316" s="1"/>
      <c r="EXD1316" s="1"/>
      <c r="EXE1316" s="1"/>
      <c r="EXF1316" s="1"/>
      <c r="EXG1316" s="1"/>
      <c r="EXH1316" s="1"/>
      <c r="EXI1316" s="1"/>
      <c r="EXJ1316" s="1"/>
      <c r="EXK1316" s="1"/>
      <c r="EXL1316" s="1"/>
      <c r="EXM1316" s="1"/>
      <c r="EXN1316" s="1"/>
      <c r="EXO1316" s="1"/>
      <c r="EXP1316" s="1"/>
      <c r="EXQ1316" s="1"/>
      <c r="EXR1316" s="1"/>
      <c r="EXS1316" s="1"/>
      <c r="EXT1316" s="1"/>
      <c r="EXU1316" s="1"/>
      <c r="EXV1316" s="1"/>
      <c r="EXW1316" s="1"/>
      <c r="EXX1316" s="1"/>
      <c r="EXY1316" s="1"/>
      <c r="EXZ1316" s="1"/>
      <c r="EYA1316" s="1"/>
      <c r="EYB1316" s="1"/>
      <c r="EYC1316" s="1"/>
      <c r="EYD1316" s="1"/>
      <c r="EYE1316" s="1"/>
      <c r="EYF1316" s="1"/>
      <c r="EYG1316" s="1"/>
      <c r="EYH1316" s="1"/>
      <c r="EYI1316" s="1"/>
      <c r="EYJ1316" s="1"/>
      <c r="EYK1316" s="1"/>
      <c r="EYL1316" s="1"/>
      <c r="EYM1316" s="1"/>
      <c r="EYN1316" s="1"/>
      <c r="EYO1316" s="1"/>
      <c r="EYP1316" s="1"/>
      <c r="EYQ1316" s="1"/>
      <c r="EYR1316" s="1"/>
      <c r="EYS1316" s="1"/>
      <c r="EYT1316" s="1"/>
      <c r="EYU1316" s="1"/>
      <c r="EYV1316" s="1"/>
      <c r="EYW1316" s="1"/>
      <c r="EYX1316" s="1"/>
      <c r="EYY1316" s="1"/>
      <c r="EYZ1316" s="1"/>
      <c r="EZA1316" s="1"/>
      <c r="EZB1316" s="1"/>
      <c r="EZC1316" s="1"/>
      <c r="EZD1316" s="1"/>
      <c r="EZE1316" s="1"/>
      <c r="EZF1316" s="1"/>
      <c r="EZG1316" s="1"/>
      <c r="EZH1316" s="1"/>
      <c r="EZI1316" s="1"/>
      <c r="EZJ1316" s="1"/>
      <c r="EZK1316" s="1"/>
      <c r="EZL1316" s="1"/>
      <c r="EZM1316" s="1"/>
      <c r="EZN1316" s="1"/>
      <c r="EZO1316" s="1"/>
      <c r="EZP1316" s="1"/>
      <c r="EZQ1316" s="1"/>
      <c r="EZR1316" s="1"/>
      <c r="EZS1316" s="1"/>
      <c r="EZT1316" s="1"/>
      <c r="EZU1316" s="1"/>
      <c r="EZV1316" s="1"/>
      <c r="EZW1316" s="1"/>
      <c r="EZX1316" s="1"/>
      <c r="EZY1316" s="1"/>
      <c r="EZZ1316" s="1"/>
      <c r="FAA1316" s="1"/>
      <c r="FAB1316" s="1"/>
      <c r="FAC1316" s="1"/>
      <c r="FAD1316" s="1"/>
      <c r="FAE1316" s="1"/>
      <c r="FAF1316" s="1"/>
      <c r="FAG1316" s="1"/>
      <c r="FAH1316" s="1"/>
      <c r="FAI1316" s="1"/>
      <c r="FAJ1316" s="1"/>
      <c r="FAK1316" s="1"/>
      <c r="FAL1316" s="1"/>
      <c r="FAM1316" s="1"/>
      <c r="FAN1316" s="1"/>
      <c r="FAO1316" s="1"/>
      <c r="FAP1316" s="1"/>
      <c r="FAQ1316" s="1"/>
      <c r="FAR1316" s="1"/>
      <c r="FAS1316" s="1"/>
      <c r="FAT1316" s="1"/>
      <c r="FAU1316" s="1"/>
      <c r="FAV1316" s="1"/>
      <c r="FAW1316" s="1"/>
      <c r="FAX1316" s="1"/>
      <c r="FAY1316" s="1"/>
      <c r="FAZ1316" s="1"/>
      <c r="FBA1316" s="1"/>
      <c r="FBB1316" s="1"/>
      <c r="FBC1316" s="1"/>
      <c r="FBD1316" s="1"/>
      <c r="FBE1316" s="1"/>
      <c r="FBF1316" s="1"/>
      <c r="FBG1316" s="1"/>
      <c r="FBH1316" s="1"/>
      <c r="FBI1316" s="1"/>
      <c r="FBJ1316" s="1"/>
      <c r="FBK1316" s="1"/>
      <c r="FBL1316" s="1"/>
      <c r="FBM1316" s="1"/>
      <c r="FBN1316" s="1"/>
      <c r="FBO1316" s="1"/>
      <c r="FBP1316" s="1"/>
      <c r="FBQ1316" s="1"/>
      <c r="FBR1316" s="1"/>
      <c r="FBS1316" s="1"/>
      <c r="FBT1316" s="1"/>
      <c r="FBU1316" s="1"/>
      <c r="FBV1316" s="1"/>
      <c r="FBW1316" s="1"/>
      <c r="FBX1316" s="1"/>
      <c r="FBY1316" s="1"/>
      <c r="FBZ1316" s="1"/>
      <c r="FCA1316" s="1"/>
      <c r="FCB1316" s="1"/>
      <c r="FCC1316" s="1"/>
      <c r="FCD1316" s="1"/>
      <c r="FCE1316" s="1"/>
      <c r="FCF1316" s="1"/>
      <c r="FCG1316" s="1"/>
      <c r="FCH1316" s="1"/>
      <c r="FCI1316" s="1"/>
      <c r="FCJ1316" s="1"/>
      <c r="FCK1316" s="1"/>
      <c r="FCL1316" s="1"/>
      <c r="FCM1316" s="1"/>
      <c r="FCN1316" s="1"/>
      <c r="FCO1316" s="1"/>
      <c r="FCP1316" s="1"/>
      <c r="FCQ1316" s="1"/>
      <c r="FCR1316" s="1"/>
      <c r="FCS1316" s="1"/>
      <c r="FCT1316" s="1"/>
      <c r="FCU1316" s="1"/>
      <c r="FCV1316" s="1"/>
      <c r="FCW1316" s="1"/>
      <c r="FCX1316" s="1"/>
      <c r="FCY1316" s="1"/>
      <c r="FCZ1316" s="1"/>
      <c r="FDA1316" s="1"/>
      <c r="FDB1316" s="1"/>
      <c r="FDC1316" s="1"/>
      <c r="FDD1316" s="1"/>
      <c r="FDE1316" s="1"/>
      <c r="FDF1316" s="1"/>
      <c r="FDG1316" s="1"/>
      <c r="FDH1316" s="1"/>
      <c r="FDI1316" s="1"/>
      <c r="FDJ1316" s="1"/>
      <c r="FDK1316" s="1"/>
      <c r="FDL1316" s="1"/>
      <c r="FDM1316" s="1"/>
      <c r="FDN1316" s="1"/>
      <c r="FDO1316" s="1"/>
      <c r="FDP1316" s="1"/>
      <c r="FDQ1316" s="1"/>
      <c r="FDR1316" s="1"/>
      <c r="FDS1316" s="1"/>
      <c r="FDT1316" s="1"/>
      <c r="FDU1316" s="1"/>
      <c r="FDV1316" s="1"/>
      <c r="FDW1316" s="1"/>
      <c r="FDX1316" s="1"/>
      <c r="FDY1316" s="1"/>
      <c r="FDZ1316" s="1"/>
      <c r="FEA1316" s="1"/>
      <c r="FEB1316" s="1"/>
      <c r="FEC1316" s="1"/>
      <c r="FED1316" s="1"/>
      <c r="FEE1316" s="1"/>
      <c r="FEF1316" s="1"/>
      <c r="FEG1316" s="1"/>
      <c r="FEH1316" s="1"/>
      <c r="FEI1316" s="1"/>
      <c r="FEJ1316" s="1"/>
      <c r="FEK1316" s="1"/>
      <c r="FEL1316" s="1"/>
      <c r="FEM1316" s="1"/>
      <c r="FEN1316" s="1"/>
      <c r="FEO1316" s="1"/>
      <c r="FEP1316" s="1"/>
      <c r="FEQ1316" s="1"/>
      <c r="FER1316" s="1"/>
      <c r="FES1316" s="1"/>
      <c r="FET1316" s="1"/>
      <c r="FEU1316" s="1"/>
      <c r="FEV1316" s="1"/>
      <c r="FEW1316" s="1"/>
      <c r="FEX1316" s="1"/>
      <c r="FEY1316" s="1"/>
      <c r="FEZ1316" s="1"/>
      <c r="FFA1316" s="1"/>
      <c r="FFB1316" s="1"/>
      <c r="FFC1316" s="1"/>
      <c r="FFD1316" s="1"/>
      <c r="FFE1316" s="1"/>
      <c r="FFF1316" s="1"/>
      <c r="FFG1316" s="1"/>
      <c r="FFH1316" s="1"/>
      <c r="FFI1316" s="1"/>
      <c r="FFJ1316" s="1"/>
      <c r="FFK1316" s="1"/>
      <c r="FFL1316" s="1"/>
      <c r="FFM1316" s="1"/>
      <c r="FFN1316" s="1"/>
      <c r="FFO1316" s="1"/>
      <c r="FFP1316" s="1"/>
      <c r="FFQ1316" s="1"/>
      <c r="FFR1316" s="1"/>
      <c r="FFS1316" s="1"/>
      <c r="FFT1316" s="1"/>
      <c r="FFU1316" s="1"/>
      <c r="FFV1316" s="1"/>
      <c r="FFW1316" s="1"/>
      <c r="FFX1316" s="1"/>
      <c r="FFY1316" s="1"/>
      <c r="FFZ1316" s="1"/>
      <c r="FGA1316" s="1"/>
      <c r="FGB1316" s="1"/>
      <c r="FGC1316" s="1"/>
      <c r="FGD1316" s="1"/>
      <c r="FGE1316" s="1"/>
      <c r="FGF1316" s="1"/>
      <c r="FGG1316" s="1"/>
      <c r="FGH1316" s="1"/>
      <c r="FGI1316" s="1"/>
      <c r="FGJ1316" s="1"/>
      <c r="FGK1316" s="1"/>
      <c r="FGL1316" s="1"/>
      <c r="FGM1316" s="1"/>
      <c r="FGN1316" s="1"/>
      <c r="FGO1316" s="1"/>
      <c r="FGP1316" s="1"/>
      <c r="FGQ1316" s="1"/>
      <c r="FGR1316" s="1"/>
      <c r="FGS1316" s="1"/>
      <c r="FGT1316" s="1"/>
      <c r="FGU1316" s="1"/>
      <c r="FGV1316" s="1"/>
      <c r="FGW1316" s="1"/>
      <c r="FGX1316" s="1"/>
      <c r="FGY1316" s="1"/>
      <c r="FGZ1316" s="1"/>
      <c r="FHA1316" s="1"/>
      <c r="FHB1316" s="1"/>
      <c r="FHC1316" s="1"/>
      <c r="FHD1316" s="1"/>
      <c r="FHE1316" s="1"/>
      <c r="FHF1316" s="1"/>
      <c r="FHG1316" s="1"/>
      <c r="FHH1316" s="1"/>
      <c r="FHI1316" s="1"/>
      <c r="FHJ1316" s="1"/>
      <c r="FHK1316" s="1"/>
      <c r="FHL1316" s="1"/>
      <c r="FHM1316" s="1"/>
      <c r="FHN1316" s="1"/>
      <c r="FHO1316" s="1"/>
      <c r="FHP1316" s="1"/>
      <c r="FHQ1316" s="1"/>
      <c r="FHR1316" s="1"/>
      <c r="FHS1316" s="1"/>
      <c r="FHT1316" s="1"/>
      <c r="FHU1316" s="1"/>
      <c r="FHV1316" s="1"/>
      <c r="FHW1316" s="1"/>
      <c r="FHX1316" s="1"/>
      <c r="FHY1316" s="1"/>
      <c r="FHZ1316" s="1"/>
      <c r="FIA1316" s="1"/>
      <c r="FIB1316" s="1"/>
      <c r="FIC1316" s="1"/>
      <c r="FID1316" s="1"/>
      <c r="FIE1316" s="1"/>
      <c r="FIF1316" s="1"/>
      <c r="FIG1316" s="1"/>
      <c r="FIH1316" s="1"/>
      <c r="FII1316" s="1"/>
      <c r="FIJ1316" s="1"/>
      <c r="FIK1316" s="1"/>
      <c r="FIL1316" s="1"/>
      <c r="FIM1316" s="1"/>
      <c r="FIN1316" s="1"/>
      <c r="FIO1316" s="1"/>
      <c r="FIP1316" s="1"/>
      <c r="FIQ1316" s="1"/>
      <c r="FIR1316" s="1"/>
      <c r="FIS1316" s="1"/>
      <c r="FIT1316" s="1"/>
      <c r="FIU1316" s="1"/>
      <c r="FIV1316" s="1"/>
      <c r="FIW1316" s="1"/>
      <c r="FIX1316" s="1"/>
      <c r="FIY1316" s="1"/>
      <c r="FIZ1316" s="1"/>
      <c r="FJA1316" s="1"/>
      <c r="FJB1316" s="1"/>
      <c r="FJC1316" s="1"/>
      <c r="FJD1316" s="1"/>
      <c r="FJE1316" s="1"/>
      <c r="FJF1316" s="1"/>
      <c r="FJG1316" s="1"/>
      <c r="FJH1316" s="1"/>
      <c r="FJI1316" s="1"/>
      <c r="FJJ1316" s="1"/>
      <c r="FJK1316" s="1"/>
      <c r="FJL1316" s="1"/>
      <c r="FJM1316" s="1"/>
      <c r="FJN1316" s="1"/>
      <c r="FJO1316" s="1"/>
      <c r="FJP1316" s="1"/>
      <c r="FJQ1316" s="1"/>
      <c r="FJR1316" s="1"/>
      <c r="FJS1316" s="1"/>
      <c r="FJT1316" s="1"/>
      <c r="FJU1316" s="1"/>
      <c r="FJV1316" s="1"/>
      <c r="FJW1316" s="1"/>
      <c r="FJX1316" s="1"/>
      <c r="FJY1316" s="1"/>
      <c r="FJZ1316" s="1"/>
      <c r="FKA1316" s="1"/>
      <c r="FKB1316" s="1"/>
      <c r="FKC1316" s="1"/>
      <c r="FKD1316" s="1"/>
      <c r="FKE1316" s="1"/>
      <c r="FKF1316" s="1"/>
      <c r="FKG1316" s="1"/>
      <c r="FKH1316" s="1"/>
      <c r="FKI1316" s="1"/>
      <c r="FKJ1316" s="1"/>
      <c r="FKK1316" s="1"/>
      <c r="FKL1316" s="1"/>
      <c r="FKM1316" s="1"/>
      <c r="FKN1316" s="1"/>
      <c r="FKO1316" s="1"/>
      <c r="FKP1316" s="1"/>
      <c r="FKQ1316" s="1"/>
      <c r="FKR1316" s="1"/>
      <c r="FKS1316" s="1"/>
      <c r="FKT1316" s="1"/>
      <c r="FKU1316" s="1"/>
      <c r="FKV1316" s="1"/>
      <c r="FKW1316" s="1"/>
      <c r="FKX1316" s="1"/>
      <c r="FKY1316" s="1"/>
      <c r="FKZ1316" s="1"/>
      <c r="FLA1316" s="1"/>
      <c r="FLB1316" s="1"/>
      <c r="FLC1316" s="1"/>
      <c r="FLD1316" s="1"/>
      <c r="FLE1316" s="1"/>
      <c r="FLF1316" s="1"/>
      <c r="FLG1316" s="1"/>
      <c r="FLH1316" s="1"/>
      <c r="FLI1316" s="1"/>
      <c r="FLJ1316" s="1"/>
      <c r="FLK1316" s="1"/>
      <c r="FLL1316" s="1"/>
      <c r="FLM1316" s="1"/>
      <c r="FLN1316" s="1"/>
      <c r="FLO1316" s="1"/>
      <c r="FLP1316" s="1"/>
      <c r="FLQ1316" s="1"/>
      <c r="FLR1316" s="1"/>
      <c r="FLS1316" s="1"/>
      <c r="FLT1316" s="1"/>
      <c r="FLU1316" s="1"/>
      <c r="FLV1316" s="1"/>
      <c r="FLW1316" s="1"/>
      <c r="FLX1316" s="1"/>
      <c r="FLY1316" s="1"/>
      <c r="FLZ1316" s="1"/>
      <c r="FMA1316" s="1"/>
      <c r="FMB1316" s="1"/>
      <c r="FMC1316" s="1"/>
      <c r="FMD1316" s="1"/>
      <c r="FME1316" s="1"/>
      <c r="FMF1316" s="1"/>
      <c r="FMG1316" s="1"/>
      <c r="FMH1316" s="1"/>
      <c r="FMI1316" s="1"/>
      <c r="FMJ1316" s="1"/>
      <c r="FMK1316" s="1"/>
      <c r="FML1316" s="1"/>
      <c r="FMM1316" s="1"/>
      <c r="FMN1316" s="1"/>
      <c r="FMO1316" s="1"/>
      <c r="FMP1316" s="1"/>
      <c r="FMQ1316" s="1"/>
      <c r="FMR1316" s="1"/>
      <c r="FMS1316" s="1"/>
      <c r="FMT1316" s="1"/>
      <c r="FMU1316" s="1"/>
      <c r="FMV1316" s="1"/>
      <c r="FMW1316" s="1"/>
      <c r="FMX1316" s="1"/>
      <c r="FMY1316" s="1"/>
      <c r="FMZ1316" s="1"/>
      <c r="FNA1316" s="1"/>
      <c r="FNB1316" s="1"/>
      <c r="FNC1316" s="1"/>
      <c r="FND1316" s="1"/>
      <c r="FNE1316" s="1"/>
      <c r="FNF1316" s="1"/>
      <c r="FNG1316" s="1"/>
      <c r="FNH1316" s="1"/>
      <c r="FNI1316" s="1"/>
      <c r="FNJ1316" s="1"/>
      <c r="FNK1316" s="1"/>
      <c r="FNL1316" s="1"/>
      <c r="FNM1316" s="1"/>
      <c r="FNN1316" s="1"/>
      <c r="FNO1316" s="1"/>
      <c r="FNP1316" s="1"/>
      <c r="FNQ1316" s="1"/>
      <c r="FNR1316" s="1"/>
      <c r="FNS1316" s="1"/>
      <c r="FNT1316" s="1"/>
      <c r="FNU1316" s="1"/>
      <c r="FNV1316" s="1"/>
      <c r="FNW1316" s="1"/>
      <c r="FNX1316" s="1"/>
      <c r="FNY1316" s="1"/>
      <c r="FNZ1316" s="1"/>
      <c r="FOA1316" s="1"/>
      <c r="FOB1316" s="1"/>
      <c r="FOC1316" s="1"/>
      <c r="FOD1316" s="1"/>
      <c r="FOE1316" s="1"/>
      <c r="FOF1316" s="1"/>
      <c r="FOG1316" s="1"/>
      <c r="FOH1316" s="1"/>
      <c r="FOI1316" s="1"/>
      <c r="FOJ1316" s="1"/>
      <c r="FOK1316" s="1"/>
      <c r="FOL1316" s="1"/>
      <c r="FOM1316" s="1"/>
      <c r="FON1316" s="1"/>
      <c r="FOO1316" s="1"/>
      <c r="FOP1316" s="1"/>
      <c r="FOQ1316" s="1"/>
      <c r="FOR1316" s="1"/>
      <c r="FOS1316" s="1"/>
      <c r="FOT1316" s="1"/>
      <c r="FOU1316" s="1"/>
      <c r="FOV1316" s="1"/>
      <c r="FOW1316" s="1"/>
      <c r="FOX1316" s="1"/>
      <c r="FOY1316" s="1"/>
      <c r="FOZ1316" s="1"/>
      <c r="FPA1316" s="1"/>
      <c r="FPB1316" s="1"/>
      <c r="FPC1316" s="1"/>
      <c r="FPD1316" s="1"/>
      <c r="FPE1316" s="1"/>
      <c r="FPF1316" s="1"/>
      <c r="FPG1316" s="1"/>
      <c r="FPH1316" s="1"/>
      <c r="FPI1316" s="1"/>
      <c r="FPJ1316" s="1"/>
      <c r="FPK1316" s="1"/>
      <c r="FPL1316" s="1"/>
      <c r="FPM1316" s="1"/>
      <c r="FPN1316" s="1"/>
      <c r="FPO1316" s="1"/>
      <c r="FPP1316" s="1"/>
      <c r="FPQ1316" s="1"/>
      <c r="FPR1316" s="1"/>
      <c r="FPS1316" s="1"/>
      <c r="FPT1316" s="1"/>
      <c r="FPU1316" s="1"/>
      <c r="FPV1316" s="1"/>
      <c r="FPW1316" s="1"/>
      <c r="FPX1316" s="1"/>
      <c r="FPY1316" s="1"/>
      <c r="FPZ1316" s="1"/>
      <c r="FQA1316" s="1"/>
      <c r="FQB1316" s="1"/>
      <c r="FQC1316" s="1"/>
      <c r="FQD1316" s="1"/>
      <c r="FQE1316" s="1"/>
      <c r="FQF1316" s="1"/>
      <c r="FQG1316" s="1"/>
      <c r="FQH1316" s="1"/>
      <c r="FQI1316" s="1"/>
      <c r="FQJ1316" s="1"/>
      <c r="FQK1316" s="1"/>
      <c r="FQL1316" s="1"/>
      <c r="FQM1316" s="1"/>
      <c r="FQN1316" s="1"/>
      <c r="FQO1316" s="1"/>
      <c r="FQP1316" s="1"/>
      <c r="FQQ1316" s="1"/>
      <c r="FQR1316" s="1"/>
      <c r="FQS1316" s="1"/>
      <c r="FQT1316" s="1"/>
      <c r="FQU1316" s="1"/>
      <c r="FQV1316" s="1"/>
      <c r="FQW1316" s="1"/>
      <c r="FQX1316" s="1"/>
      <c r="FQY1316" s="1"/>
      <c r="FQZ1316" s="1"/>
      <c r="FRA1316" s="1"/>
      <c r="FRB1316" s="1"/>
      <c r="FRC1316" s="1"/>
      <c r="FRD1316" s="1"/>
      <c r="FRE1316" s="1"/>
      <c r="FRF1316" s="1"/>
      <c r="FRG1316" s="1"/>
      <c r="FRH1316" s="1"/>
      <c r="FRI1316" s="1"/>
      <c r="FRJ1316" s="1"/>
      <c r="FRK1316" s="1"/>
      <c r="FRL1316" s="1"/>
      <c r="FRM1316" s="1"/>
      <c r="FRN1316" s="1"/>
      <c r="FRO1316" s="1"/>
      <c r="FRP1316" s="1"/>
      <c r="FRQ1316" s="1"/>
      <c r="FRR1316" s="1"/>
      <c r="FRS1316" s="1"/>
      <c r="FRT1316" s="1"/>
      <c r="FRU1316" s="1"/>
      <c r="FRV1316" s="1"/>
      <c r="FRW1316" s="1"/>
      <c r="FRX1316" s="1"/>
      <c r="FRY1316" s="1"/>
      <c r="FRZ1316" s="1"/>
      <c r="FSA1316" s="1"/>
      <c r="FSB1316" s="1"/>
      <c r="FSC1316" s="1"/>
      <c r="FSD1316" s="1"/>
      <c r="FSE1316" s="1"/>
      <c r="FSF1316" s="1"/>
      <c r="FSG1316" s="1"/>
      <c r="FSH1316" s="1"/>
      <c r="FSI1316" s="1"/>
      <c r="FSJ1316" s="1"/>
      <c r="FSK1316" s="1"/>
      <c r="FSL1316" s="1"/>
      <c r="FSM1316" s="1"/>
      <c r="FSN1316" s="1"/>
      <c r="FSO1316" s="1"/>
      <c r="FSP1316" s="1"/>
      <c r="FSQ1316" s="1"/>
      <c r="FSR1316" s="1"/>
      <c r="FSS1316" s="1"/>
      <c r="FST1316" s="1"/>
      <c r="FSU1316" s="1"/>
      <c r="FSV1316" s="1"/>
      <c r="FSW1316" s="1"/>
      <c r="FSX1316" s="1"/>
      <c r="FSY1316" s="1"/>
      <c r="FSZ1316" s="1"/>
      <c r="FTA1316" s="1"/>
      <c r="FTB1316" s="1"/>
      <c r="FTC1316" s="1"/>
      <c r="FTD1316" s="1"/>
      <c r="FTE1316" s="1"/>
      <c r="FTF1316" s="1"/>
      <c r="FTG1316" s="1"/>
      <c r="FTH1316" s="1"/>
      <c r="FTI1316" s="1"/>
      <c r="FTJ1316" s="1"/>
      <c r="FTK1316" s="1"/>
      <c r="FTL1316" s="1"/>
      <c r="FTM1316" s="1"/>
      <c r="FTN1316" s="1"/>
      <c r="FTO1316" s="1"/>
      <c r="FTP1316" s="1"/>
      <c r="FTQ1316" s="1"/>
      <c r="FTR1316" s="1"/>
      <c r="FTS1316" s="1"/>
      <c r="FTT1316" s="1"/>
      <c r="FTU1316" s="1"/>
      <c r="FTV1316" s="1"/>
      <c r="FTW1316" s="1"/>
      <c r="FTX1316" s="1"/>
      <c r="FTY1316" s="1"/>
      <c r="FTZ1316" s="1"/>
      <c r="FUA1316" s="1"/>
      <c r="FUB1316" s="1"/>
      <c r="FUC1316" s="1"/>
      <c r="FUD1316" s="1"/>
      <c r="FUE1316" s="1"/>
      <c r="FUF1316" s="1"/>
      <c r="FUG1316" s="1"/>
      <c r="FUH1316" s="1"/>
      <c r="FUI1316" s="1"/>
      <c r="FUJ1316" s="1"/>
      <c r="FUK1316" s="1"/>
      <c r="FUL1316" s="1"/>
      <c r="FUM1316" s="1"/>
      <c r="FUN1316" s="1"/>
      <c r="FUO1316" s="1"/>
      <c r="FUP1316" s="1"/>
      <c r="FUQ1316" s="1"/>
      <c r="FUR1316" s="1"/>
      <c r="FUS1316" s="1"/>
      <c r="FUT1316" s="1"/>
      <c r="FUU1316" s="1"/>
      <c r="FUV1316" s="1"/>
      <c r="FUW1316" s="1"/>
      <c r="FUX1316" s="1"/>
      <c r="FUY1316" s="1"/>
      <c r="FUZ1316" s="1"/>
      <c r="FVA1316" s="1"/>
      <c r="FVB1316" s="1"/>
      <c r="FVC1316" s="1"/>
      <c r="FVD1316" s="1"/>
      <c r="FVE1316" s="1"/>
      <c r="FVF1316" s="1"/>
      <c r="FVG1316" s="1"/>
      <c r="FVH1316" s="1"/>
      <c r="FVI1316" s="1"/>
      <c r="FVJ1316" s="1"/>
      <c r="FVK1316" s="1"/>
      <c r="FVL1316" s="1"/>
      <c r="FVM1316" s="1"/>
      <c r="FVN1316" s="1"/>
      <c r="FVO1316" s="1"/>
      <c r="FVP1316" s="1"/>
      <c r="FVQ1316" s="1"/>
      <c r="FVR1316" s="1"/>
      <c r="FVS1316" s="1"/>
      <c r="FVT1316" s="1"/>
      <c r="FVU1316" s="1"/>
      <c r="FVV1316" s="1"/>
      <c r="FVW1316" s="1"/>
      <c r="FVX1316" s="1"/>
      <c r="FVY1316" s="1"/>
      <c r="FVZ1316" s="1"/>
      <c r="FWA1316" s="1"/>
      <c r="FWB1316" s="1"/>
      <c r="FWC1316" s="1"/>
      <c r="FWD1316" s="1"/>
      <c r="FWE1316" s="1"/>
      <c r="FWF1316" s="1"/>
      <c r="FWG1316" s="1"/>
      <c r="FWH1316" s="1"/>
      <c r="FWI1316" s="1"/>
      <c r="FWJ1316" s="1"/>
      <c r="FWK1316" s="1"/>
      <c r="FWL1316" s="1"/>
      <c r="FWM1316" s="1"/>
      <c r="FWN1316" s="1"/>
      <c r="FWO1316" s="1"/>
      <c r="FWP1316" s="1"/>
      <c r="FWQ1316" s="1"/>
      <c r="FWR1316" s="1"/>
      <c r="FWS1316" s="1"/>
      <c r="FWT1316" s="1"/>
      <c r="FWU1316" s="1"/>
      <c r="FWV1316" s="1"/>
      <c r="FWW1316" s="1"/>
      <c r="FWX1316" s="1"/>
      <c r="FWY1316" s="1"/>
      <c r="FWZ1316" s="1"/>
      <c r="FXA1316" s="1"/>
      <c r="FXB1316" s="1"/>
      <c r="FXC1316" s="1"/>
      <c r="FXD1316" s="1"/>
      <c r="FXE1316" s="1"/>
      <c r="FXF1316" s="1"/>
      <c r="FXG1316" s="1"/>
      <c r="FXH1316" s="1"/>
      <c r="FXI1316" s="1"/>
      <c r="FXJ1316" s="1"/>
      <c r="FXK1316" s="1"/>
      <c r="FXL1316" s="1"/>
      <c r="FXM1316" s="1"/>
      <c r="FXN1316" s="1"/>
      <c r="FXO1316" s="1"/>
      <c r="FXP1316" s="1"/>
      <c r="FXQ1316" s="1"/>
      <c r="FXR1316" s="1"/>
      <c r="FXS1316" s="1"/>
      <c r="FXT1316" s="1"/>
      <c r="FXU1316" s="1"/>
      <c r="FXV1316" s="1"/>
      <c r="FXW1316" s="1"/>
      <c r="FXX1316" s="1"/>
      <c r="FXY1316" s="1"/>
      <c r="FXZ1316" s="1"/>
      <c r="FYA1316" s="1"/>
      <c r="FYB1316" s="1"/>
      <c r="FYC1316" s="1"/>
      <c r="FYD1316" s="1"/>
      <c r="FYE1316" s="1"/>
      <c r="FYF1316" s="1"/>
      <c r="FYG1316" s="1"/>
      <c r="FYH1316" s="1"/>
      <c r="FYI1316" s="1"/>
      <c r="FYJ1316" s="1"/>
      <c r="FYK1316" s="1"/>
      <c r="FYL1316" s="1"/>
      <c r="FYM1316" s="1"/>
      <c r="FYN1316" s="1"/>
      <c r="FYO1316" s="1"/>
      <c r="FYP1316" s="1"/>
      <c r="FYQ1316" s="1"/>
      <c r="FYR1316" s="1"/>
      <c r="FYS1316" s="1"/>
      <c r="FYT1316" s="1"/>
      <c r="FYU1316" s="1"/>
      <c r="FYV1316" s="1"/>
      <c r="FYW1316" s="1"/>
      <c r="FYX1316" s="1"/>
      <c r="FYY1316" s="1"/>
      <c r="FYZ1316" s="1"/>
      <c r="FZA1316" s="1"/>
      <c r="FZB1316" s="1"/>
      <c r="FZC1316" s="1"/>
      <c r="FZD1316" s="1"/>
      <c r="FZE1316" s="1"/>
      <c r="FZF1316" s="1"/>
      <c r="FZG1316" s="1"/>
      <c r="FZH1316" s="1"/>
      <c r="FZI1316" s="1"/>
      <c r="FZJ1316" s="1"/>
      <c r="FZK1316" s="1"/>
      <c r="FZL1316" s="1"/>
      <c r="FZM1316" s="1"/>
      <c r="FZN1316" s="1"/>
      <c r="FZO1316" s="1"/>
      <c r="FZP1316" s="1"/>
      <c r="FZQ1316" s="1"/>
      <c r="FZR1316" s="1"/>
      <c r="FZS1316" s="1"/>
      <c r="FZT1316" s="1"/>
      <c r="FZU1316" s="1"/>
      <c r="FZV1316" s="1"/>
      <c r="FZW1316" s="1"/>
      <c r="FZX1316" s="1"/>
      <c r="FZY1316" s="1"/>
      <c r="FZZ1316" s="1"/>
      <c r="GAA1316" s="1"/>
      <c r="GAB1316" s="1"/>
      <c r="GAC1316" s="1"/>
      <c r="GAD1316" s="1"/>
      <c r="GAE1316" s="1"/>
      <c r="GAF1316" s="1"/>
      <c r="GAG1316" s="1"/>
      <c r="GAH1316" s="1"/>
      <c r="GAI1316" s="1"/>
      <c r="GAJ1316" s="1"/>
      <c r="GAK1316" s="1"/>
      <c r="GAL1316" s="1"/>
      <c r="GAM1316" s="1"/>
      <c r="GAN1316" s="1"/>
      <c r="GAO1316" s="1"/>
      <c r="GAP1316" s="1"/>
      <c r="GAQ1316" s="1"/>
      <c r="GAR1316" s="1"/>
      <c r="GAS1316" s="1"/>
      <c r="GAT1316" s="1"/>
      <c r="GAU1316" s="1"/>
      <c r="GAV1316" s="1"/>
      <c r="GAW1316" s="1"/>
      <c r="GAX1316" s="1"/>
      <c r="GAY1316" s="1"/>
      <c r="GAZ1316" s="1"/>
      <c r="GBA1316" s="1"/>
      <c r="GBB1316" s="1"/>
      <c r="GBC1316" s="1"/>
      <c r="GBD1316" s="1"/>
      <c r="GBE1316" s="1"/>
      <c r="GBF1316" s="1"/>
      <c r="GBG1316" s="1"/>
      <c r="GBH1316" s="1"/>
      <c r="GBI1316" s="1"/>
      <c r="GBJ1316" s="1"/>
      <c r="GBK1316" s="1"/>
      <c r="GBL1316" s="1"/>
      <c r="GBM1316" s="1"/>
      <c r="GBN1316" s="1"/>
      <c r="GBO1316" s="1"/>
      <c r="GBP1316" s="1"/>
      <c r="GBQ1316" s="1"/>
      <c r="GBR1316" s="1"/>
      <c r="GBS1316" s="1"/>
      <c r="GBT1316" s="1"/>
      <c r="GBU1316" s="1"/>
      <c r="GBV1316" s="1"/>
      <c r="GBW1316" s="1"/>
      <c r="GBX1316" s="1"/>
      <c r="GBY1316" s="1"/>
      <c r="GBZ1316" s="1"/>
      <c r="GCA1316" s="1"/>
      <c r="GCB1316" s="1"/>
      <c r="GCC1316" s="1"/>
      <c r="GCD1316" s="1"/>
      <c r="GCE1316" s="1"/>
      <c r="GCF1316" s="1"/>
      <c r="GCG1316" s="1"/>
      <c r="GCH1316" s="1"/>
      <c r="GCI1316" s="1"/>
      <c r="GCJ1316" s="1"/>
      <c r="GCK1316" s="1"/>
      <c r="GCL1316" s="1"/>
      <c r="GCM1316" s="1"/>
      <c r="GCN1316" s="1"/>
      <c r="GCO1316" s="1"/>
      <c r="GCP1316" s="1"/>
      <c r="GCQ1316" s="1"/>
      <c r="GCR1316" s="1"/>
      <c r="GCS1316" s="1"/>
      <c r="GCT1316" s="1"/>
      <c r="GCU1316" s="1"/>
      <c r="GCV1316" s="1"/>
      <c r="GCW1316" s="1"/>
      <c r="GCX1316" s="1"/>
      <c r="GCY1316" s="1"/>
      <c r="GCZ1316" s="1"/>
      <c r="GDA1316" s="1"/>
      <c r="GDB1316" s="1"/>
      <c r="GDC1316" s="1"/>
      <c r="GDD1316" s="1"/>
      <c r="GDE1316" s="1"/>
      <c r="GDF1316" s="1"/>
      <c r="GDG1316" s="1"/>
      <c r="GDH1316" s="1"/>
      <c r="GDI1316" s="1"/>
      <c r="GDJ1316" s="1"/>
      <c r="GDK1316" s="1"/>
      <c r="GDL1316" s="1"/>
      <c r="GDM1316" s="1"/>
      <c r="GDN1316" s="1"/>
      <c r="GDO1316" s="1"/>
      <c r="GDP1316" s="1"/>
      <c r="GDQ1316" s="1"/>
      <c r="GDR1316" s="1"/>
      <c r="GDS1316" s="1"/>
      <c r="GDT1316" s="1"/>
      <c r="GDU1316" s="1"/>
      <c r="GDV1316" s="1"/>
      <c r="GDW1316" s="1"/>
      <c r="GDX1316" s="1"/>
      <c r="GDY1316" s="1"/>
      <c r="GDZ1316" s="1"/>
      <c r="GEA1316" s="1"/>
      <c r="GEB1316" s="1"/>
      <c r="GEC1316" s="1"/>
      <c r="GED1316" s="1"/>
      <c r="GEE1316" s="1"/>
      <c r="GEF1316" s="1"/>
      <c r="GEG1316" s="1"/>
      <c r="GEH1316" s="1"/>
      <c r="GEI1316" s="1"/>
      <c r="GEJ1316" s="1"/>
      <c r="GEK1316" s="1"/>
      <c r="GEL1316" s="1"/>
      <c r="GEM1316" s="1"/>
      <c r="GEN1316" s="1"/>
      <c r="GEO1316" s="1"/>
      <c r="GEP1316" s="1"/>
      <c r="GEQ1316" s="1"/>
      <c r="GER1316" s="1"/>
      <c r="GES1316" s="1"/>
      <c r="GET1316" s="1"/>
      <c r="GEU1316" s="1"/>
      <c r="GEV1316" s="1"/>
      <c r="GEW1316" s="1"/>
      <c r="GEX1316" s="1"/>
      <c r="GEY1316" s="1"/>
      <c r="GEZ1316" s="1"/>
      <c r="GFA1316" s="1"/>
      <c r="GFB1316" s="1"/>
      <c r="GFC1316" s="1"/>
      <c r="GFD1316" s="1"/>
      <c r="GFE1316" s="1"/>
      <c r="GFF1316" s="1"/>
      <c r="GFG1316" s="1"/>
      <c r="GFH1316" s="1"/>
      <c r="GFI1316" s="1"/>
      <c r="GFJ1316" s="1"/>
      <c r="GFK1316" s="1"/>
      <c r="GFL1316" s="1"/>
      <c r="GFM1316" s="1"/>
      <c r="GFN1316" s="1"/>
      <c r="GFO1316" s="1"/>
      <c r="GFP1316" s="1"/>
      <c r="GFQ1316" s="1"/>
      <c r="GFR1316" s="1"/>
      <c r="GFS1316" s="1"/>
      <c r="GFT1316" s="1"/>
      <c r="GFU1316" s="1"/>
      <c r="GFV1316" s="1"/>
      <c r="GFW1316" s="1"/>
      <c r="GFX1316" s="1"/>
      <c r="GFY1316" s="1"/>
      <c r="GFZ1316" s="1"/>
      <c r="GGA1316" s="1"/>
      <c r="GGB1316" s="1"/>
      <c r="GGC1316" s="1"/>
      <c r="GGD1316" s="1"/>
      <c r="GGE1316" s="1"/>
      <c r="GGF1316" s="1"/>
      <c r="GGG1316" s="1"/>
      <c r="GGH1316" s="1"/>
      <c r="GGI1316" s="1"/>
      <c r="GGJ1316" s="1"/>
      <c r="GGK1316" s="1"/>
      <c r="GGL1316" s="1"/>
      <c r="GGM1316" s="1"/>
      <c r="GGN1316" s="1"/>
      <c r="GGO1316" s="1"/>
      <c r="GGP1316" s="1"/>
      <c r="GGQ1316" s="1"/>
      <c r="GGR1316" s="1"/>
      <c r="GGS1316" s="1"/>
      <c r="GGT1316" s="1"/>
      <c r="GGU1316" s="1"/>
      <c r="GGV1316" s="1"/>
      <c r="GGW1316" s="1"/>
      <c r="GGX1316" s="1"/>
      <c r="GGY1316" s="1"/>
      <c r="GGZ1316" s="1"/>
      <c r="GHA1316" s="1"/>
      <c r="GHB1316" s="1"/>
      <c r="GHC1316" s="1"/>
      <c r="GHD1316" s="1"/>
      <c r="GHE1316" s="1"/>
      <c r="GHF1316" s="1"/>
      <c r="GHG1316" s="1"/>
      <c r="GHH1316" s="1"/>
      <c r="GHI1316" s="1"/>
      <c r="GHJ1316" s="1"/>
      <c r="GHK1316" s="1"/>
      <c r="GHL1316" s="1"/>
      <c r="GHM1316" s="1"/>
      <c r="GHN1316" s="1"/>
      <c r="GHO1316" s="1"/>
      <c r="GHP1316" s="1"/>
      <c r="GHQ1316" s="1"/>
      <c r="GHR1316" s="1"/>
      <c r="GHS1316" s="1"/>
      <c r="GHT1316" s="1"/>
      <c r="GHU1316" s="1"/>
      <c r="GHV1316" s="1"/>
      <c r="GHW1316" s="1"/>
      <c r="GHX1316" s="1"/>
      <c r="GHY1316" s="1"/>
      <c r="GHZ1316" s="1"/>
      <c r="GIA1316" s="1"/>
      <c r="GIB1316" s="1"/>
      <c r="GIC1316" s="1"/>
      <c r="GID1316" s="1"/>
      <c r="GIE1316" s="1"/>
      <c r="GIF1316" s="1"/>
      <c r="GIG1316" s="1"/>
      <c r="GIH1316" s="1"/>
      <c r="GII1316" s="1"/>
      <c r="GIJ1316" s="1"/>
      <c r="GIK1316" s="1"/>
      <c r="GIL1316" s="1"/>
      <c r="GIM1316" s="1"/>
      <c r="GIN1316" s="1"/>
      <c r="GIO1316" s="1"/>
      <c r="GIP1316" s="1"/>
      <c r="GIQ1316" s="1"/>
      <c r="GIR1316" s="1"/>
      <c r="GIS1316" s="1"/>
      <c r="GIT1316" s="1"/>
      <c r="GIU1316" s="1"/>
      <c r="GIV1316" s="1"/>
      <c r="GIW1316" s="1"/>
      <c r="GIX1316" s="1"/>
      <c r="GIY1316" s="1"/>
      <c r="GIZ1316" s="1"/>
      <c r="GJA1316" s="1"/>
      <c r="GJB1316" s="1"/>
      <c r="GJC1316" s="1"/>
      <c r="GJD1316" s="1"/>
      <c r="GJE1316" s="1"/>
      <c r="GJF1316" s="1"/>
      <c r="GJG1316" s="1"/>
      <c r="GJH1316" s="1"/>
      <c r="GJI1316" s="1"/>
      <c r="GJJ1316" s="1"/>
      <c r="GJK1316" s="1"/>
      <c r="GJL1316" s="1"/>
      <c r="GJM1316" s="1"/>
      <c r="GJN1316" s="1"/>
      <c r="GJO1316" s="1"/>
      <c r="GJP1316" s="1"/>
      <c r="GJQ1316" s="1"/>
      <c r="GJR1316" s="1"/>
      <c r="GJS1316" s="1"/>
      <c r="GJT1316" s="1"/>
      <c r="GJU1316" s="1"/>
      <c r="GJV1316" s="1"/>
      <c r="GJW1316" s="1"/>
      <c r="GJX1316" s="1"/>
      <c r="GJY1316" s="1"/>
      <c r="GJZ1316" s="1"/>
      <c r="GKA1316" s="1"/>
      <c r="GKB1316" s="1"/>
      <c r="GKC1316" s="1"/>
      <c r="GKD1316" s="1"/>
      <c r="GKE1316" s="1"/>
      <c r="GKF1316" s="1"/>
      <c r="GKG1316" s="1"/>
      <c r="GKH1316" s="1"/>
      <c r="GKI1316" s="1"/>
      <c r="GKJ1316" s="1"/>
      <c r="GKK1316" s="1"/>
      <c r="GKL1316" s="1"/>
      <c r="GKM1316" s="1"/>
      <c r="GKN1316" s="1"/>
      <c r="GKO1316" s="1"/>
      <c r="GKP1316" s="1"/>
      <c r="GKQ1316" s="1"/>
      <c r="GKR1316" s="1"/>
      <c r="GKS1316" s="1"/>
      <c r="GKT1316" s="1"/>
      <c r="GKU1316" s="1"/>
      <c r="GKV1316" s="1"/>
      <c r="GKW1316" s="1"/>
      <c r="GKX1316" s="1"/>
      <c r="GKY1316" s="1"/>
      <c r="GKZ1316" s="1"/>
      <c r="GLA1316" s="1"/>
      <c r="GLB1316" s="1"/>
      <c r="GLC1316" s="1"/>
      <c r="GLD1316" s="1"/>
      <c r="GLE1316" s="1"/>
      <c r="GLF1316" s="1"/>
      <c r="GLG1316" s="1"/>
      <c r="GLH1316" s="1"/>
      <c r="GLI1316" s="1"/>
      <c r="GLJ1316" s="1"/>
      <c r="GLK1316" s="1"/>
      <c r="GLL1316" s="1"/>
      <c r="GLM1316" s="1"/>
      <c r="GLN1316" s="1"/>
      <c r="GLO1316" s="1"/>
      <c r="GLP1316" s="1"/>
      <c r="GLQ1316" s="1"/>
      <c r="GLR1316" s="1"/>
      <c r="GLS1316" s="1"/>
      <c r="GLT1316" s="1"/>
      <c r="GLU1316" s="1"/>
      <c r="GLV1316" s="1"/>
      <c r="GLW1316" s="1"/>
      <c r="GLX1316" s="1"/>
      <c r="GLY1316" s="1"/>
      <c r="GLZ1316" s="1"/>
      <c r="GMA1316" s="1"/>
      <c r="GMB1316" s="1"/>
      <c r="GMC1316" s="1"/>
      <c r="GMD1316" s="1"/>
      <c r="GME1316" s="1"/>
      <c r="GMF1316" s="1"/>
      <c r="GMG1316" s="1"/>
      <c r="GMH1316" s="1"/>
      <c r="GMI1316" s="1"/>
      <c r="GMJ1316" s="1"/>
      <c r="GMK1316" s="1"/>
      <c r="GML1316" s="1"/>
      <c r="GMM1316" s="1"/>
      <c r="GMN1316" s="1"/>
      <c r="GMO1316" s="1"/>
      <c r="GMP1316" s="1"/>
      <c r="GMQ1316" s="1"/>
      <c r="GMR1316" s="1"/>
      <c r="GMS1316" s="1"/>
      <c r="GMT1316" s="1"/>
      <c r="GMU1316" s="1"/>
      <c r="GMV1316" s="1"/>
      <c r="GMW1316" s="1"/>
      <c r="GMX1316" s="1"/>
      <c r="GMY1316" s="1"/>
      <c r="GMZ1316" s="1"/>
      <c r="GNA1316" s="1"/>
      <c r="GNB1316" s="1"/>
      <c r="GNC1316" s="1"/>
      <c r="GND1316" s="1"/>
      <c r="GNE1316" s="1"/>
      <c r="GNF1316" s="1"/>
      <c r="GNG1316" s="1"/>
      <c r="GNH1316" s="1"/>
      <c r="GNI1316" s="1"/>
      <c r="GNJ1316" s="1"/>
      <c r="GNK1316" s="1"/>
      <c r="GNL1316" s="1"/>
      <c r="GNM1316" s="1"/>
      <c r="GNN1316" s="1"/>
      <c r="GNO1316" s="1"/>
      <c r="GNP1316" s="1"/>
      <c r="GNQ1316" s="1"/>
      <c r="GNR1316" s="1"/>
      <c r="GNS1316" s="1"/>
      <c r="GNT1316" s="1"/>
      <c r="GNU1316" s="1"/>
      <c r="GNV1316" s="1"/>
      <c r="GNW1316" s="1"/>
      <c r="GNX1316" s="1"/>
      <c r="GNY1316" s="1"/>
      <c r="GNZ1316" s="1"/>
      <c r="GOA1316" s="1"/>
      <c r="GOB1316" s="1"/>
      <c r="GOC1316" s="1"/>
      <c r="GOD1316" s="1"/>
      <c r="GOE1316" s="1"/>
      <c r="GOF1316" s="1"/>
      <c r="GOG1316" s="1"/>
      <c r="GOH1316" s="1"/>
      <c r="GOI1316" s="1"/>
      <c r="GOJ1316" s="1"/>
      <c r="GOK1316" s="1"/>
      <c r="GOL1316" s="1"/>
      <c r="GOM1316" s="1"/>
      <c r="GON1316" s="1"/>
      <c r="GOO1316" s="1"/>
      <c r="GOP1316" s="1"/>
      <c r="GOQ1316" s="1"/>
      <c r="GOR1316" s="1"/>
      <c r="GOS1316" s="1"/>
      <c r="GOT1316" s="1"/>
      <c r="GOU1316" s="1"/>
      <c r="GOV1316" s="1"/>
      <c r="GOW1316" s="1"/>
      <c r="GOX1316" s="1"/>
      <c r="GOY1316" s="1"/>
      <c r="GOZ1316" s="1"/>
      <c r="GPA1316" s="1"/>
      <c r="GPB1316" s="1"/>
      <c r="GPC1316" s="1"/>
      <c r="GPD1316" s="1"/>
      <c r="GPE1316" s="1"/>
      <c r="GPF1316" s="1"/>
      <c r="GPG1316" s="1"/>
      <c r="GPH1316" s="1"/>
      <c r="GPI1316" s="1"/>
      <c r="GPJ1316" s="1"/>
      <c r="GPK1316" s="1"/>
      <c r="GPL1316" s="1"/>
      <c r="GPM1316" s="1"/>
      <c r="GPN1316" s="1"/>
      <c r="GPO1316" s="1"/>
      <c r="GPP1316" s="1"/>
      <c r="GPQ1316" s="1"/>
      <c r="GPR1316" s="1"/>
      <c r="GPS1316" s="1"/>
      <c r="GPT1316" s="1"/>
      <c r="GPU1316" s="1"/>
      <c r="GPV1316" s="1"/>
      <c r="GPW1316" s="1"/>
      <c r="GPX1316" s="1"/>
      <c r="GPY1316" s="1"/>
      <c r="GPZ1316" s="1"/>
      <c r="GQA1316" s="1"/>
      <c r="GQB1316" s="1"/>
      <c r="GQC1316" s="1"/>
      <c r="GQD1316" s="1"/>
      <c r="GQE1316" s="1"/>
      <c r="GQF1316" s="1"/>
      <c r="GQG1316" s="1"/>
      <c r="GQH1316" s="1"/>
      <c r="GQI1316" s="1"/>
      <c r="GQJ1316" s="1"/>
      <c r="GQK1316" s="1"/>
      <c r="GQL1316" s="1"/>
      <c r="GQM1316" s="1"/>
      <c r="GQN1316" s="1"/>
      <c r="GQO1316" s="1"/>
      <c r="GQP1316" s="1"/>
      <c r="GQQ1316" s="1"/>
      <c r="GQR1316" s="1"/>
      <c r="GQS1316" s="1"/>
      <c r="GQT1316" s="1"/>
      <c r="GQU1316" s="1"/>
      <c r="GQV1316" s="1"/>
      <c r="GQW1316" s="1"/>
      <c r="GQX1316" s="1"/>
      <c r="GQY1316" s="1"/>
      <c r="GQZ1316" s="1"/>
      <c r="GRA1316" s="1"/>
      <c r="GRB1316" s="1"/>
      <c r="GRC1316" s="1"/>
      <c r="GRD1316" s="1"/>
      <c r="GRE1316" s="1"/>
      <c r="GRF1316" s="1"/>
      <c r="GRG1316" s="1"/>
      <c r="GRH1316" s="1"/>
      <c r="GRI1316" s="1"/>
      <c r="GRJ1316" s="1"/>
      <c r="GRK1316" s="1"/>
      <c r="GRL1316" s="1"/>
      <c r="GRM1316" s="1"/>
      <c r="GRN1316" s="1"/>
      <c r="GRO1316" s="1"/>
      <c r="GRP1316" s="1"/>
      <c r="GRQ1316" s="1"/>
      <c r="GRR1316" s="1"/>
      <c r="GRS1316" s="1"/>
      <c r="GRT1316" s="1"/>
      <c r="GRU1316" s="1"/>
      <c r="GRV1316" s="1"/>
      <c r="GRW1316" s="1"/>
      <c r="GRX1316" s="1"/>
      <c r="GRY1316" s="1"/>
      <c r="GRZ1316" s="1"/>
      <c r="GSA1316" s="1"/>
      <c r="GSB1316" s="1"/>
      <c r="GSC1316" s="1"/>
      <c r="GSD1316" s="1"/>
      <c r="GSE1316" s="1"/>
      <c r="GSF1316" s="1"/>
      <c r="GSG1316" s="1"/>
      <c r="GSH1316" s="1"/>
      <c r="GSI1316" s="1"/>
      <c r="GSJ1316" s="1"/>
      <c r="GSK1316" s="1"/>
      <c r="GSL1316" s="1"/>
      <c r="GSM1316" s="1"/>
      <c r="GSN1316" s="1"/>
      <c r="GSO1316" s="1"/>
      <c r="GSP1316" s="1"/>
      <c r="GSQ1316" s="1"/>
      <c r="GSR1316" s="1"/>
      <c r="GSS1316" s="1"/>
      <c r="GST1316" s="1"/>
      <c r="GSU1316" s="1"/>
      <c r="GSV1316" s="1"/>
      <c r="GSW1316" s="1"/>
      <c r="GSX1316" s="1"/>
      <c r="GSY1316" s="1"/>
      <c r="GSZ1316" s="1"/>
      <c r="GTA1316" s="1"/>
      <c r="GTB1316" s="1"/>
      <c r="GTC1316" s="1"/>
      <c r="GTD1316" s="1"/>
      <c r="GTE1316" s="1"/>
      <c r="GTF1316" s="1"/>
      <c r="GTG1316" s="1"/>
      <c r="GTH1316" s="1"/>
      <c r="GTI1316" s="1"/>
      <c r="GTJ1316" s="1"/>
      <c r="GTK1316" s="1"/>
      <c r="GTL1316" s="1"/>
      <c r="GTM1316" s="1"/>
      <c r="GTN1316" s="1"/>
      <c r="GTO1316" s="1"/>
      <c r="GTP1316" s="1"/>
      <c r="GTQ1316" s="1"/>
      <c r="GTR1316" s="1"/>
      <c r="GTS1316" s="1"/>
      <c r="GTT1316" s="1"/>
      <c r="GTU1316" s="1"/>
      <c r="GTV1316" s="1"/>
      <c r="GTW1316" s="1"/>
      <c r="GTX1316" s="1"/>
      <c r="GTY1316" s="1"/>
      <c r="GTZ1316" s="1"/>
      <c r="GUA1316" s="1"/>
      <c r="GUB1316" s="1"/>
      <c r="GUC1316" s="1"/>
      <c r="GUD1316" s="1"/>
      <c r="GUE1316" s="1"/>
      <c r="GUF1316" s="1"/>
      <c r="GUG1316" s="1"/>
      <c r="GUH1316" s="1"/>
      <c r="GUI1316" s="1"/>
      <c r="GUJ1316" s="1"/>
      <c r="GUK1316" s="1"/>
      <c r="GUL1316" s="1"/>
      <c r="GUM1316" s="1"/>
      <c r="GUN1316" s="1"/>
      <c r="GUO1316" s="1"/>
      <c r="GUP1316" s="1"/>
      <c r="GUQ1316" s="1"/>
      <c r="GUR1316" s="1"/>
      <c r="GUS1316" s="1"/>
      <c r="GUT1316" s="1"/>
      <c r="GUU1316" s="1"/>
      <c r="GUV1316" s="1"/>
      <c r="GUW1316" s="1"/>
      <c r="GUX1316" s="1"/>
      <c r="GUY1316" s="1"/>
      <c r="GUZ1316" s="1"/>
      <c r="GVA1316" s="1"/>
      <c r="GVB1316" s="1"/>
      <c r="GVC1316" s="1"/>
      <c r="GVD1316" s="1"/>
      <c r="GVE1316" s="1"/>
      <c r="GVF1316" s="1"/>
      <c r="GVG1316" s="1"/>
      <c r="GVH1316" s="1"/>
      <c r="GVI1316" s="1"/>
      <c r="GVJ1316" s="1"/>
      <c r="GVK1316" s="1"/>
      <c r="GVL1316" s="1"/>
      <c r="GVM1316" s="1"/>
      <c r="GVN1316" s="1"/>
      <c r="GVO1316" s="1"/>
      <c r="GVP1316" s="1"/>
      <c r="GVQ1316" s="1"/>
      <c r="GVR1316" s="1"/>
      <c r="GVS1316" s="1"/>
      <c r="GVT1316" s="1"/>
      <c r="GVU1316" s="1"/>
      <c r="GVV1316" s="1"/>
      <c r="GVW1316" s="1"/>
      <c r="GVX1316" s="1"/>
      <c r="GVY1316" s="1"/>
      <c r="GVZ1316" s="1"/>
      <c r="GWA1316" s="1"/>
      <c r="GWB1316" s="1"/>
      <c r="GWC1316" s="1"/>
      <c r="GWD1316" s="1"/>
      <c r="GWE1316" s="1"/>
      <c r="GWF1316" s="1"/>
      <c r="GWG1316" s="1"/>
      <c r="GWH1316" s="1"/>
      <c r="GWI1316" s="1"/>
      <c r="GWJ1316" s="1"/>
      <c r="GWK1316" s="1"/>
      <c r="GWL1316" s="1"/>
      <c r="GWM1316" s="1"/>
      <c r="GWN1316" s="1"/>
      <c r="GWO1316" s="1"/>
      <c r="GWP1316" s="1"/>
      <c r="GWQ1316" s="1"/>
      <c r="GWR1316" s="1"/>
      <c r="GWS1316" s="1"/>
      <c r="GWT1316" s="1"/>
      <c r="GWU1316" s="1"/>
      <c r="GWV1316" s="1"/>
      <c r="GWW1316" s="1"/>
      <c r="GWX1316" s="1"/>
      <c r="GWY1316" s="1"/>
      <c r="GWZ1316" s="1"/>
      <c r="GXA1316" s="1"/>
      <c r="GXB1316" s="1"/>
      <c r="GXC1316" s="1"/>
      <c r="GXD1316" s="1"/>
      <c r="GXE1316" s="1"/>
      <c r="GXF1316" s="1"/>
      <c r="GXG1316" s="1"/>
      <c r="GXH1316" s="1"/>
      <c r="GXI1316" s="1"/>
      <c r="GXJ1316" s="1"/>
      <c r="GXK1316" s="1"/>
      <c r="GXL1316" s="1"/>
      <c r="GXM1316" s="1"/>
      <c r="GXN1316" s="1"/>
      <c r="GXO1316" s="1"/>
      <c r="GXP1316" s="1"/>
      <c r="GXQ1316" s="1"/>
      <c r="GXR1316" s="1"/>
      <c r="GXS1316" s="1"/>
      <c r="GXT1316" s="1"/>
      <c r="GXU1316" s="1"/>
      <c r="GXV1316" s="1"/>
      <c r="GXW1316" s="1"/>
      <c r="GXX1316" s="1"/>
      <c r="GXY1316" s="1"/>
      <c r="GXZ1316" s="1"/>
      <c r="GYA1316" s="1"/>
      <c r="GYB1316" s="1"/>
      <c r="GYC1316" s="1"/>
      <c r="GYD1316" s="1"/>
      <c r="GYE1316" s="1"/>
      <c r="GYF1316" s="1"/>
      <c r="GYG1316" s="1"/>
      <c r="GYH1316" s="1"/>
      <c r="GYI1316" s="1"/>
      <c r="GYJ1316" s="1"/>
      <c r="GYK1316" s="1"/>
      <c r="GYL1316" s="1"/>
      <c r="GYM1316" s="1"/>
      <c r="GYN1316" s="1"/>
      <c r="GYO1316" s="1"/>
      <c r="GYP1316" s="1"/>
      <c r="GYQ1316" s="1"/>
      <c r="GYR1316" s="1"/>
      <c r="GYS1316" s="1"/>
      <c r="GYT1316" s="1"/>
      <c r="GYU1316" s="1"/>
      <c r="GYV1316" s="1"/>
      <c r="GYW1316" s="1"/>
      <c r="GYX1316" s="1"/>
      <c r="GYY1316" s="1"/>
      <c r="GYZ1316" s="1"/>
      <c r="GZA1316" s="1"/>
      <c r="GZB1316" s="1"/>
      <c r="GZC1316" s="1"/>
      <c r="GZD1316" s="1"/>
      <c r="GZE1316" s="1"/>
      <c r="GZF1316" s="1"/>
      <c r="GZG1316" s="1"/>
      <c r="GZH1316" s="1"/>
      <c r="GZI1316" s="1"/>
      <c r="GZJ1316" s="1"/>
      <c r="GZK1316" s="1"/>
      <c r="GZL1316" s="1"/>
      <c r="GZM1316" s="1"/>
      <c r="GZN1316" s="1"/>
      <c r="GZO1316" s="1"/>
      <c r="GZP1316" s="1"/>
      <c r="GZQ1316" s="1"/>
      <c r="GZR1316" s="1"/>
      <c r="GZS1316" s="1"/>
      <c r="GZT1316" s="1"/>
      <c r="GZU1316" s="1"/>
      <c r="GZV1316" s="1"/>
      <c r="GZW1316" s="1"/>
      <c r="GZX1316" s="1"/>
      <c r="GZY1316" s="1"/>
      <c r="GZZ1316" s="1"/>
      <c r="HAA1316" s="1"/>
      <c r="HAB1316" s="1"/>
      <c r="HAC1316" s="1"/>
      <c r="HAD1316" s="1"/>
      <c r="HAE1316" s="1"/>
      <c r="HAF1316" s="1"/>
      <c r="HAG1316" s="1"/>
      <c r="HAH1316" s="1"/>
      <c r="HAI1316" s="1"/>
      <c r="HAJ1316" s="1"/>
      <c r="HAK1316" s="1"/>
      <c r="HAL1316" s="1"/>
      <c r="HAM1316" s="1"/>
      <c r="HAN1316" s="1"/>
      <c r="HAO1316" s="1"/>
      <c r="HAP1316" s="1"/>
      <c r="HAQ1316" s="1"/>
      <c r="HAR1316" s="1"/>
      <c r="HAS1316" s="1"/>
      <c r="HAT1316" s="1"/>
      <c r="HAU1316" s="1"/>
      <c r="HAV1316" s="1"/>
      <c r="HAW1316" s="1"/>
      <c r="HAX1316" s="1"/>
      <c r="HAY1316" s="1"/>
      <c r="HAZ1316" s="1"/>
      <c r="HBA1316" s="1"/>
      <c r="HBB1316" s="1"/>
      <c r="HBC1316" s="1"/>
      <c r="HBD1316" s="1"/>
      <c r="HBE1316" s="1"/>
      <c r="HBF1316" s="1"/>
      <c r="HBG1316" s="1"/>
      <c r="HBH1316" s="1"/>
      <c r="HBI1316" s="1"/>
      <c r="HBJ1316" s="1"/>
      <c r="HBK1316" s="1"/>
      <c r="HBL1316" s="1"/>
      <c r="HBM1316" s="1"/>
      <c r="HBN1316" s="1"/>
      <c r="HBO1316" s="1"/>
      <c r="HBP1316" s="1"/>
      <c r="HBQ1316" s="1"/>
      <c r="HBR1316" s="1"/>
      <c r="HBS1316" s="1"/>
      <c r="HBT1316" s="1"/>
      <c r="HBU1316" s="1"/>
      <c r="HBV1316" s="1"/>
      <c r="HBW1316" s="1"/>
      <c r="HBX1316" s="1"/>
      <c r="HBY1316" s="1"/>
      <c r="HBZ1316" s="1"/>
      <c r="HCA1316" s="1"/>
      <c r="HCB1316" s="1"/>
      <c r="HCC1316" s="1"/>
      <c r="HCD1316" s="1"/>
      <c r="HCE1316" s="1"/>
      <c r="HCF1316" s="1"/>
      <c r="HCG1316" s="1"/>
      <c r="HCH1316" s="1"/>
      <c r="HCI1316" s="1"/>
      <c r="HCJ1316" s="1"/>
      <c r="HCK1316" s="1"/>
      <c r="HCL1316" s="1"/>
      <c r="HCM1316" s="1"/>
      <c r="HCN1316" s="1"/>
      <c r="HCO1316" s="1"/>
      <c r="HCP1316" s="1"/>
      <c r="HCQ1316" s="1"/>
      <c r="HCR1316" s="1"/>
      <c r="HCS1316" s="1"/>
      <c r="HCT1316" s="1"/>
      <c r="HCU1316" s="1"/>
      <c r="HCV1316" s="1"/>
      <c r="HCW1316" s="1"/>
      <c r="HCX1316" s="1"/>
      <c r="HCY1316" s="1"/>
      <c r="HCZ1316" s="1"/>
      <c r="HDA1316" s="1"/>
      <c r="HDB1316" s="1"/>
      <c r="HDC1316" s="1"/>
      <c r="HDD1316" s="1"/>
      <c r="HDE1316" s="1"/>
      <c r="HDF1316" s="1"/>
      <c r="HDG1316" s="1"/>
      <c r="HDH1316" s="1"/>
      <c r="HDI1316" s="1"/>
      <c r="HDJ1316" s="1"/>
      <c r="HDK1316" s="1"/>
      <c r="HDL1316" s="1"/>
      <c r="HDM1316" s="1"/>
      <c r="HDN1316" s="1"/>
      <c r="HDO1316" s="1"/>
      <c r="HDP1316" s="1"/>
      <c r="HDQ1316" s="1"/>
      <c r="HDR1316" s="1"/>
      <c r="HDS1316" s="1"/>
      <c r="HDT1316" s="1"/>
      <c r="HDU1316" s="1"/>
      <c r="HDV1316" s="1"/>
      <c r="HDW1316" s="1"/>
      <c r="HDX1316" s="1"/>
      <c r="HDY1316" s="1"/>
      <c r="HDZ1316" s="1"/>
      <c r="HEA1316" s="1"/>
      <c r="HEB1316" s="1"/>
      <c r="HEC1316" s="1"/>
      <c r="HED1316" s="1"/>
      <c r="HEE1316" s="1"/>
      <c r="HEF1316" s="1"/>
      <c r="HEG1316" s="1"/>
      <c r="HEH1316" s="1"/>
      <c r="HEI1316" s="1"/>
      <c r="HEJ1316" s="1"/>
      <c r="HEK1316" s="1"/>
      <c r="HEL1316" s="1"/>
      <c r="HEM1316" s="1"/>
      <c r="HEN1316" s="1"/>
      <c r="HEO1316" s="1"/>
      <c r="HEP1316" s="1"/>
      <c r="HEQ1316" s="1"/>
      <c r="HER1316" s="1"/>
      <c r="HES1316" s="1"/>
      <c r="HET1316" s="1"/>
      <c r="HEU1316" s="1"/>
      <c r="HEV1316" s="1"/>
      <c r="HEW1316" s="1"/>
      <c r="HEX1316" s="1"/>
      <c r="HEY1316" s="1"/>
      <c r="HEZ1316" s="1"/>
      <c r="HFA1316" s="1"/>
      <c r="HFB1316" s="1"/>
      <c r="HFC1316" s="1"/>
      <c r="HFD1316" s="1"/>
      <c r="HFE1316" s="1"/>
      <c r="HFF1316" s="1"/>
      <c r="HFG1316" s="1"/>
      <c r="HFH1316" s="1"/>
      <c r="HFI1316" s="1"/>
      <c r="HFJ1316" s="1"/>
      <c r="HFK1316" s="1"/>
      <c r="HFL1316" s="1"/>
      <c r="HFM1316" s="1"/>
      <c r="HFN1316" s="1"/>
      <c r="HFO1316" s="1"/>
      <c r="HFP1316" s="1"/>
      <c r="HFQ1316" s="1"/>
      <c r="HFR1316" s="1"/>
      <c r="HFS1316" s="1"/>
      <c r="HFT1316" s="1"/>
      <c r="HFU1316" s="1"/>
      <c r="HFV1316" s="1"/>
      <c r="HFW1316" s="1"/>
      <c r="HFX1316" s="1"/>
      <c r="HFY1316" s="1"/>
      <c r="HFZ1316" s="1"/>
      <c r="HGA1316" s="1"/>
      <c r="HGB1316" s="1"/>
      <c r="HGC1316" s="1"/>
      <c r="HGD1316" s="1"/>
      <c r="HGE1316" s="1"/>
      <c r="HGF1316" s="1"/>
      <c r="HGG1316" s="1"/>
      <c r="HGH1316" s="1"/>
      <c r="HGI1316" s="1"/>
      <c r="HGJ1316" s="1"/>
      <c r="HGK1316" s="1"/>
      <c r="HGL1316" s="1"/>
      <c r="HGM1316" s="1"/>
      <c r="HGN1316" s="1"/>
      <c r="HGO1316" s="1"/>
      <c r="HGP1316" s="1"/>
      <c r="HGQ1316" s="1"/>
      <c r="HGR1316" s="1"/>
      <c r="HGS1316" s="1"/>
      <c r="HGT1316" s="1"/>
      <c r="HGU1316" s="1"/>
      <c r="HGV1316" s="1"/>
      <c r="HGW1316" s="1"/>
      <c r="HGX1316" s="1"/>
      <c r="HGY1316" s="1"/>
      <c r="HGZ1316" s="1"/>
      <c r="HHA1316" s="1"/>
      <c r="HHB1316" s="1"/>
      <c r="HHC1316" s="1"/>
      <c r="HHD1316" s="1"/>
      <c r="HHE1316" s="1"/>
      <c r="HHF1316" s="1"/>
      <c r="HHG1316" s="1"/>
      <c r="HHH1316" s="1"/>
      <c r="HHI1316" s="1"/>
      <c r="HHJ1316" s="1"/>
      <c r="HHK1316" s="1"/>
      <c r="HHL1316" s="1"/>
      <c r="HHM1316" s="1"/>
      <c r="HHN1316" s="1"/>
      <c r="HHO1316" s="1"/>
      <c r="HHP1316" s="1"/>
      <c r="HHQ1316" s="1"/>
      <c r="HHR1316" s="1"/>
      <c r="HHS1316" s="1"/>
      <c r="HHT1316" s="1"/>
      <c r="HHU1316" s="1"/>
      <c r="HHV1316" s="1"/>
      <c r="HHW1316" s="1"/>
      <c r="HHX1316" s="1"/>
      <c r="HHY1316" s="1"/>
      <c r="HHZ1316" s="1"/>
      <c r="HIA1316" s="1"/>
      <c r="HIB1316" s="1"/>
      <c r="HIC1316" s="1"/>
      <c r="HID1316" s="1"/>
      <c r="HIE1316" s="1"/>
      <c r="HIF1316" s="1"/>
      <c r="HIG1316" s="1"/>
      <c r="HIH1316" s="1"/>
      <c r="HII1316" s="1"/>
      <c r="HIJ1316" s="1"/>
      <c r="HIK1316" s="1"/>
      <c r="HIL1316" s="1"/>
      <c r="HIM1316" s="1"/>
      <c r="HIN1316" s="1"/>
      <c r="HIO1316" s="1"/>
      <c r="HIP1316" s="1"/>
      <c r="HIQ1316" s="1"/>
      <c r="HIR1316" s="1"/>
      <c r="HIS1316" s="1"/>
      <c r="HIT1316" s="1"/>
      <c r="HIU1316" s="1"/>
      <c r="HIV1316" s="1"/>
      <c r="HIW1316" s="1"/>
      <c r="HIX1316" s="1"/>
      <c r="HIY1316" s="1"/>
      <c r="HIZ1316" s="1"/>
      <c r="HJA1316" s="1"/>
      <c r="HJB1316" s="1"/>
      <c r="HJC1316" s="1"/>
      <c r="HJD1316" s="1"/>
      <c r="HJE1316" s="1"/>
      <c r="HJF1316" s="1"/>
      <c r="HJG1316" s="1"/>
      <c r="HJH1316" s="1"/>
      <c r="HJI1316" s="1"/>
      <c r="HJJ1316" s="1"/>
      <c r="HJK1316" s="1"/>
      <c r="HJL1316" s="1"/>
      <c r="HJM1316" s="1"/>
      <c r="HJN1316" s="1"/>
      <c r="HJO1316" s="1"/>
      <c r="HJP1316" s="1"/>
      <c r="HJQ1316" s="1"/>
      <c r="HJR1316" s="1"/>
      <c r="HJS1316" s="1"/>
      <c r="HJT1316" s="1"/>
      <c r="HJU1316" s="1"/>
      <c r="HJV1316" s="1"/>
      <c r="HJW1316" s="1"/>
      <c r="HJX1316" s="1"/>
      <c r="HJY1316" s="1"/>
      <c r="HJZ1316" s="1"/>
      <c r="HKA1316" s="1"/>
      <c r="HKB1316" s="1"/>
      <c r="HKC1316" s="1"/>
      <c r="HKD1316" s="1"/>
      <c r="HKE1316" s="1"/>
      <c r="HKF1316" s="1"/>
      <c r="HKG1316" s="1"/>
      <c r="HKH1316" s="1"/>
      <c r="HKI1316" s="1"/>
      <c r="HKJ1316" s="1"/>
      <c r="HKK1316" s="1"/>
      <c r="HKL1316" s="1"/>
      <c r="HKM1316" s="1"/>
      <c r="HKN1316" s="1"/>
      <c r="HKO1316" s="1"/>
      <c r="HKP1316" s="1"/>
      <c r="HKQ1316" s="1"/>
      <c r="HKR1316" s="1"/>
      <c r="HKS1316" s="1"/>
      <c r="HKT1316" s="1"/>
      <c r="HKU1316" s="1"/>
      <c r="HKV1316" s="1"/>
      <c r="HKW1316" s="1"/>
      <c r="HKX1316" s="1"/>
      <c r="HKY1316" s="1"/>
      <c r="HKZ1316" s="1"/>
      <c r="HLA1316" s="1"/>
      <c r="HLB1316" s="1"/>
      <c r="HLC1316" s="1"/>
      <c r="HLD1316" s="1"/>
      <c r="HLE1316" s="1"/>
      <c r="HLF1316" s="1"/>
      <c r="HLG1316" s="1"/>
      <c r="HLH1316" s="1"/>
      <c r="HLI1316" s="1"/>
      <c r="HLJ1316" s="1"/>
      <c r="HLK1316" s="1"/>
      <c r="HLL1316" s="1"/>
      <c r="HLM1316" s="1"/>
      <c r="HLN1316" s="1"/>
      <c r="HLO1316" s="1"/>
      <c r="HLP1316" s="1"/>
      <c r="HLQ1316" s="1"/>
      <c r="HLR1316" s="1"/>
      <c r="HLS1316" s="1"/>
      <c r="HLT1316" s="1"/>
      <c r="HLU1316" s="1"/>
      <c r="HLV1316" s="1"/>
      <c r="HLW1316" s="1"/>
      <c r="HLX1316" s="1"/>
      <c r="HLY1316" s="1"/>
      <c r="HLZ1316" s="1"/>
      <c r="HMA1316" s="1"/>
      <c r="HMB1316" s="1"/>
      <c r="HMC1316" s="1"/>
      <c r="HMD1316" s="1"/>
      <c r="HME1316" s="1"/>
      <c r="HMF1316" s="1"/>
      <c r="HMG1316" s="1"/>
      <c r="HMH1316" s="1"/>
      <c r="HMI1316" s="1"/>
      <c r="HMJ1316" s="1"/>
      <c r="HMK1316" s="1"/>
      <c r="HML1316" s="1"/>
      <c r="HMM1316" s="1"/>
      <c r="HMN1316" s="1"/>
      <c r="HMO1316" s="1"/>
      <c r="HMP1316" s="1"/>
      <c r="HMQ1316" s="1"/>
      <c r="HMR1316" s="1"/>
      <c r="HMS1316" s="1"/>
      <c r="HMT1316" s="1"/>
      <c r="HMU1316" s="1"/>
      <c r="HMV1316" s="1"/>
      <c r="HMW1316" s="1"/>
      <c r="HMX1316" s="1"/>
      <c r="HMY1316" s="1"/>
      <c r="HMZ1316" s="1"/>
      <c r="HNA1316" s="1"/>
      <c r="HNB1316" s="1"/>
      <c r="HNC1316" s="1"/>
      <c r="HND1316" s="1"/>
      <c r="HNE1316" s="1"/>
      <c r="HNF1316" s="1"/>
      <c r="HNG1316" s="1"/>
      <c r="HNH1316" s="1"/>
      <c r="HNI1316" s="1"/>
      <c r="HNJ1316" s="1"/>
      <c r="HNK1316" s="1"/>
      <c r="HNL1316" s="1"/>
      <c r="HNM1316" s="1"/>
      <c r="HNN1316" s="1"/>
      <c r="HNO1316" s="1"/>
      <c r="HNP1316" s="1"/>
      <c r="HNQ1316" s="1"/>
      <c r="HNR1316" s="1"/>
      <c r="HNS1316" s="1"/>
      <c r="HNT1316" s="1"/>
      <c r="HNU1316" s="1"/>
      <c r="HNV1316" s="1"/>
      <c r="HNW1316" s="1"/>
      <c r="HNX1316" s="1"/>
      <c r="HNY1316" s="1"/>
      <c r="HNZ1316" s="1"/>
      <c r="HOA1316" s="1"/>
      <c r="HOB1316" s="1"/>
      <c r="HOC1316" s="1"/>
      <c r="HOD1316" s="1"/>
      <c r="HOE1316" s="1"/>
      <c r="HOF1316" s="1"/>
      <c r="HOG1316" s="1"/>
      <c r="HOH1316" s="1"/>
      <c r="HOI1316" s="1"/>
      <c r="HOJ1316" s="1"/>
      <c r="HOK1316" s="1"/>
      <c r="HOL1316" s="1"/>
      <c r="HOM1316" s="1"/>
      <c r="HON1316" s="1"/>
      <c r="HOO1316" s="1"/>
      <c r="HOP1316" s="1"/>
      <c r="HOQ1316" s="1"/>
      <c r="HOR1316" s="1"/>
      <c r="HOS1316" s="1"/>
      <c r="HOT1316" s="1"/>
      <c r="HOU1316" s="1"/>
      <c r="HOV1316" s="1"/>
      <c r="HOW1316" s="1"/>
      <c r="HOX1316" s="1"/>
      <c r="HOY1316" s="1"/>
      <c r="HOZ1316" s="1"/>
      <c r="HPA1316" s="1"/>
      <c r="HPB1316" s="1"/>
      <c r="HPC1316" s="1"/>
      <c r="HPD1316" s="1"/>
      <c r="HPE1316" s="1"/>
      <c r="HPF1316" s="1"/>
      <c r="HPG1316" s="1"/>
      <c r="HPH1316" s="1"/>
      <c r="HPI1316" s="1"/>
      <c r="HPJ1316" s="1"/>
      <c r="HPK1316" s="1"/>
      <c r="HPL1316" s="1"/>
      <c r="HPM1316" s="1"/>
      <c r="HPN1316" s="1"/>
      <c r="HPO1316" s="1"/>
      <c r="HPP1316" s="1"/>
      <c r="HPQ1316" s="1"/>
      <c r="HPR1316" s="1"/>
      <c r="HPS1316" s="1"/>
      <c r="HPT1316" s="1"/>
      <c r="HPU1316" s="1"/>
      <c r="HPV1316" s="1"/>
      <c r="HPW1316" s="1"/>
      <c r="HPX1316" s="1"/>
      <c r="HPY1316" s="1"/>
      <c r="HPZ1316" s="1"/>
      <c r="HQA1316" s="1"/>
      <c r="HQB1316" s="1"/>
      <c r="HQC1316" s="1"/>
      <c r="HQD1316" s="1"/>
      <c r="HQE1316" s="1"/>
      <c r="HQF1316" s="1"/>
      <c r="HQG1316" s="1"/>
      <c r="HQH1316" s="1"/>
      <c r="HQI1316" s="1"/>
      <c r="HQJ1316" s="1"/>
      <c r="HQK1316" s="1"/>
      <c r="HQL1316" s="1"/>
      <c r="HQM1316" s="1"/>
      <c r="HQN1316" s="1"/>
      <c r="HQO1316" s="1"/>
      <c r="HQP1316" s="1"/>
      <c r="HQQ1316" s="1"/>
      <c r="HQR1316" s="1"/>
      <c r="HQS1316" s="1"/>
      <c r="HQT1316" s="1"/>
      <c r="HQU1316" s="1"/>
      <c r="HQV1316" s="1"/>
      <c r="HQW1316" s="1"/>
      <c r="HQX1316" s="1"/>
      <c r="HQY1316" s="1"/>
      <c r="HQZ1316" s="1"/>
      <c r="HRA1316" s="1"/>
      <c r="HRB1316" s="1"/>
      <c r="HRC1316" s="1"/>
      <c r="HRD1316" s="1"/>
      <c r="HRE1316" s="1"/>
      <c r="HRF1316" s="1"/>
      <c r="HRG1316" s="1"/>
      <c r="HRH1316" s="1"/>
      <c r="HRI1316" s="1"/>
      <c r="HRJ1316" s="1"/>
      <c r="HRK1316" s="1"/>
      <c r="HRL1316" s="1"/>
      <c r="HRM1316" s="1"/>
      <c r="HRN1316" s="1"/>
      <c r="HRO1316" s="1"/>
      <c r="HRP1316" s="1"/>
      <c r="HRQ1316" s="1"/>
      <c r="HRR1316" s="1"/>
      <c r="HRS1316" s="1"/>
      <c r="HRT1316" s="1"/>
      <c r="HRU1316" s="1"/>
      <c r="HRV1316" s="1"/>
      <c r="HRW1316" s="1"/>
      <c r="HRX1316" s="1"/>
      <c r="HRY1316" s="1"/>
      <c r="HRZ1316" s="1"/>
      <c r="HSA1316" s="1"/>
      <c r="HSB1316" s="1"/>
      <c r="HSC1316" s="1"/>
      <c r="HSD1316" s="1"/>
      <c r="HSE1316" s="1"/>
      <c r="HSF1316" s="1"/>
      <c r="HSG1316" s="1"/>
      <c r="HSH1316" s="1"/>
      <c r="HSI1316" s="1"/>
      <c r="HSJ1316" s="1"/>
      <c r="HSK1316" s="1"/>
      <c r="HSL1316" s="1"/>
      <c r="HSM1316" s="1"/>
      <c r="HSN1316" s="1"/>
      <c r="HSO1316" s="1"/>
      <c r="HSP1316" s="1"/>
      <c r="HSQ1316" s="1"/>
      <c r="HSR1316" s="1"/>
      <c r="HSS1316" s="1"/>
      <c r="HST1316" s="1"/>
      <c r="HSU1316" s="1"/>
      <c r="HSV1316" s="1"/>
      <c r="HSW1316" s="1"/>
      <c r="HSX1316" s="1"/>
      <c r="HSY1316" s="1"/>
      <c r="HSZ1316" s="1"/>
      <c r="HTA1316" s="1"/>
      <c r="HTB1316" s="1"/>
      <c r="HTC1316" s="1"/>
      <c r="HTD1316" s="1"/>
      <c r="HTE1316" s="1"/>
      <c r="HTF1316" s="1"/>
      <c r="HTG1316" s="1"/>
      <c r="HTH1316" s="1"/>
      <c r="HTI1316" s="1"/>
      <c r="HTJ1316" s="1"/>
      <c r="HTK1316" s="1"/>
      <c r="HTL1316" s="1"/>
      <c r="HTM1316" s="1"/>
      <c r="HTN1316" s="1"/>
      <c r="HTO1316" s="1"/>
      <c r="HTP1316" s="1"/>
      <c r="HTQ1316" s="1"/>
      <c r="HTR1316" s="1"/>
      <c r="HTS1316" s="1"/>
      <c r="HTT1316" s="1"/>
      <c r="HTU1316" s="1"/>
      <c r="HTV1316" s="1"/>
      <c r="HTW1316" s="1"/>
      <c r="HTX1316" s="1"/>
      <c r="HTY1316" s="1"/>
      <c r="HTZ1316" s="1"/>
      <c r="HUA1316" s="1"/>
      <c r="HUB1316" s="1"/>
      <c r="HUC1316" s="1"/>
      <c r="HUD1316" s="1"/>
      <c r="HUE1316" s="1"/>
      <c r="HUF1316" s="1"/>
      <c r="HUG1316" s="1"/>
      <c r="HUH1316" s="1"/>
      <c r="HUI1316" s="1"/>
      <c r="HUJ1316" s="1"/>
      <c r="HUK1316" s="1"/>
      <c r="HUL1316" s="1"/>
      <c r="HUM1316" s="1"/>
      <c r="HUN1316" s="1"/>
      <c r="HUO1316" s="1"/>
      <c r="HUP1316" s="1"/>
      <c r="HUQ1316" s="1"/>
      <c r="HUR1316" s="1"/>
      <c r="HUS1316" s="1"/>
      <c r="HUT1316" s="1"/>
      <c r="HUU1316" s="1"/>
      <c r="HUV1316" s="1"/>
      <c r="HUW1316" s="1"/>
      <c r="HUX1316" s="1"/>
      <c r="HUY1316" s="1"/>
      <c r="HUZ1316" s="1"/>
      <c r="HVA1316" s="1"/>
      <c r="HVB1316" s="1"/>
      <c r="HVC1316" s="1"/>
      <c r="HVD1316" s="1"/>
      <c r="HVE1316" s="1"/>
      <c r="HVF1316" s="1"/>
      <c r="HVG1316" s="1"/>
      <c r="HVH1316" s="1"/>
      <c r="HVI1316" s="1"/>
      <c r="HVJ1316" s="1"/>
      <c r="HVK1316" s="1"/>
      <c r="HVL1316" s="1"/>
      <c r="HVM1316" s="1"/>
      <c r="HVN1316" s="1"/>
      <c r="HVO1316" s="1"/>
      <c r="HVP1316" s="1"/>
      <c r="HVQ1316" s="1"/>
      <c r="HVR1316" s="1"/>
      <c r="HVS1316" s="1"/>
      <c r="HVT1316" s="1"/>
      <c r="HVU1316" s="1"/>
      <c r="HVV1316" s="1"/>
      <c r="HVW1316" s="1"/>
      <c r="HVX1316" s="1"/>
      <c r="HVY1316" s="1"/>
      <c r="HVZ1316" s="1"/>
      <c r="HWA1316" s="1"/>
      <c r="HWB1316" s="1"/>
      <c r="HWC1316" s="1"/>
      <c r="HWD1316" s="1"/>
      <c r="HWE1316" s="1"/>
      <c r="HWF1316" s="1"/>
      <c r="HWG1316" s="1"/>
      <c r="HWH1316" s="1"/>
      <c r="HWI1316" s="1"/>
      <c r="HWJ1316" s="1"/>
      <c r="HWK1316" s="1"/>
      <c r="HWL1316" s="1"/>
      <c r="HWM1316" s="1"/>
      <c r="HWN1316" s="1"/>
      <c r="HWO1316" s="1"/>
      <c r="HWP1316" s="1"/>
      <c r="HWQ1316" s="1"/>
      <c r="HWR1316" s="1"/>
      <c r="HWS1316" s="1"/>
      <c r="HWT1316" s="1"/>
      <c r="HWU1316" s="1"/>
      <c r="HWV1316" s="1"/>
      <c r="HWW1316" s="1"/>
      <c r="HWX1316" s="1"/>
      <c r="HWY1316" s="1"/>
      <c r="HWZ1316" s="1"/>
      <c r="HXA1316" s="1"/>
      <c r="HXB1316" s="1"/>
      <c r="HXC1316" s="1"/>
      <c r="HXD1316" s="1"/>
      <c r="HXE1316" s="1"/>
      <c r="HXF1316" s="1"/>
      <c r="HXG1316" s="1"/>
      <c r="HXH1316" s="1"/>
      <c r="HXI1316" s="1"/>
      <c r="HXJ1316" s="1"/>
      <c r="HXK1316" s="1"/>
      <c r="HXL1316" s="1"/>
      <c r="HXM1316" s="1"/>
      <c r="HXN1316" s="1"/>
      <c r="HXO1316" s="1"/>
      <c r="HXP1316" s="1"/>
      <c r="HXQ1316" s="1"/>
      <c r="HXR1316" s="1"/>
      <c r="HXS1316" s="1"/>
      <c r="HXT1316" s="1"/>
      <c r="HXU1316" s="1"/>
      <c r="HXV1316" s="1"/>
      <c r="HXW1316" s="1"/>
      <c r="HXX1316" s="1"/>
      <c r="HXY1316" s="1"/>
      <c r="HXZ1316" s="1"/>
      <c r="HYA1316" s="1"/>
      <c r="HYB1316" s="1"/>
      <c r="HYC1316" s="1"/>
      <c r="HYD1316" s="1"/>
      <c r="HYE1316" s="1"/>
      <c r="HYF1316" s="1"/>
      <c r="HYG1316" s="1"/>
      <c r="HYH1316" s="1"/>
      <c r="HYI1316" s="1"/>
      <c r="HYJ1316" s="1"/>
      <c r="HYK1316" s="1"/>
      <c r="HYL1316" s="1"/>
      <c r="HYM1316" s="1"/>
      <c r="HYN1316" s="1"/>
      <c r="HYO1316" s="1"/>
      <c r="HYP1316" s="1"/>
      <c r="HYQ1316" s="1"/>
      <c r="HYR1316" s="1"/>
      <c r="HYS1316" s="1"/>
      <c r="HYT1316" s="1"/>
      <c r="HYU1316" s="1"/>
      <c r="HYV1316" s="1"/>
      <c r="HYW1316" s="1"/>
      <c r="HYX1316" s="1"/>
      <c r="HYY1316" s="1"/>
      <c r="HYZ1316" s="1"/>
      <c r="HZA1316" s="1"/>
      <c r="HZB1316" s="1"/>
      <c r="HZC1316" s="1"/>
      <c r="HZD1316" s="1"/>
      <c r="HZE1316" s="1"/>
      <c r="HZF1316" s="1"/>
      <c r="HZG1316" s="1"/>
      <c r="HZH1316" s="1"/>
      <c r="HZI1316" s="1"/>
      <c r="HZJ1316" s="1"/>
      <c r="HZK1316" s="1"/>
      <c r="HZL1316" s="1"/>
      <c r="HZM1316" s="1"/>
      <c r="HZN1316" s="1"/>
      <c r="HZO1316" s="1"/>
      <c r="HZP1316" s="1"/>
      <c r="HZQ1316" s="1"/>
      <c r="HZR1316" s="1"/>
      <c r="HZS1316" s="1"/>
      <c r="HZT1316" s="1"/>
      <c r="HZU1316" s="1"/>
      <c r="HZV1316" s="1"/>
      <c r="HZW1316" s="1"/>
      <c r="HZX1316" s="1"/>
      <c r="HZY1316" s="1"/>
      <c r="HZZ1316" s="1"/>
      <c r="IAA1316" s="1"/>
      <c r="IAB1316" s="1"/>
      <c r="IAC1316" s="1"/>
      <c r="IAD1316" s="1"/>
      <c r="IAE1316" s="1"/>
      <c r="IAF1316" s="1"/>
      <c r="IAG1316" s="1"/>
      <c r="IAH1316" s="1"/>
      <c r="IAI1316" s="1"/>
      <c r="IAJ1316" s="1"/>
      <c r="IAK1316" s="1"/>
      <c r="IAL1316" s="1"/>
      <c r="IAM1316" s="1"/>
      <c r="IAN1316" s="1"/>
      <c r="IAO1316" s="1"/>
      <c r="IAP1316" s="1"/>
      <c r="IAQ1316" s="1"/>
      <c r="IAR1316" s="1"/>
      <c r="IAS1316" s="1"/>
      <c r="IAT1316" s="1"/>
      <c r="IAU1316" s="1"/>
      <c r="IAV1316" s="1"/>
      <c r="IAW1316" s="1"/>
      <c r="IAX1316" s="1"/>
      <c r="IAY1316" s="1"/>
      <c r="IAZ1316" s="1"/>
      <c r="IBA1316" s="1"/>
      <c r="IBB1316" s="1"/>
      <c r="IBC1316" s="1"/>
      <c r="IBD1316" s="1"/>
      <c r="IBE1316" s="1"/>
      <c r="IBF1316" s="1"/>
      <c r="IBG1316" s="1"/>
      <c r="IBH1316" s="1"/>
      <c r="IBI1316" s="1"/>
      <c r="IBJ1316" s="1"/>
      <c r="IBK1316" s="1"/>
      <c r="IBL1316" s="1"/>
      <c r="IBM1316" s="1"/>
      <c r="IBN1316" s="1"/>
      <c r="IBO1316" s="1"/>
      <c r="IBP1316" s="1"/>
      <c r="IBQ1316" s="1"/>
      <c r="IBR1316" s="1"/>
      <c r="IBS1316" s="1"/>
      <c r="IBT1316" s="1"/>
      <c r="IBU1316" s="1"/>
      <c r="IBV1316" s="1"/>
      <c r="IBW1316" s="1"/>
      <c r="IBX1316" s="1"/>
      <c r="IBY1316" s="1"/>
      <c r="IBZ1316" s="1"/>
      <c r="ICA1316" s="1"/>
      <c r="ICB1316" s="1"/>
      <c r="ICC1316" s="1"/>
      <c r="ICD1316" s="1"/>
      <c r="ICE1316" s="1"/>
      <c r="ICF1316" s="1"/>
      <c r="ICG1316" s="1"/>
      <c r="ICH1316" s="1"/>
      <c r="ICI1316" s="1"/>
      <c r="ICJ1316" s="1"/>
      <c r="ICK1316" s="1"/>
      <c r="ICL1316" s="1"/>
      <c r="ICM1316" s="1"/>
      <c r="ICN1316" s="1"/>
      <c r="ICO1316" s="1"/>
      <c r="ICP1316" s="1"/>
      <c r="ICQ1316" s="1"/>
      <c r="ICR1316" s="1"/>
      <c r="ICS1316" s="1"/>
      <c r="ICT1316" s="1"/>
      <c r="ICU1316" s="1"/>
      <c r="ICV1316" s="1"/>
      <c r="ICW1316" s="1"/>
      <c r="ICX1316" s="1"/>
      <c r="ICY1316" s="1"/>
      <c r="ICZ1316" s="1"/>
      <c r="IDA1316" s="1"/>
      <c r="IDB1316" s="1"/>
      <c r="IDC1316" s="1"/>
      <c r="IDD1316" s="1"/>
      <c r="IDE1316" s="1"/>
      <c r="IDF1316" s="1"/>
      <c r="IDG1316" s="1"/>
      <c r="IDH1316" s="1"/>
      <c r="IDI1316" s="1"/>
      <c r="IDJ1316" s="1"/>
      <c r="IDK1316" s="1"/>
      <c r="IDL1316" s="1"/>
      <c r="IDM1316" s="1"/>
      <c r="IDN1316" s="1"/>
      <c r="IDO1316" s="1"/>
      <c r="IDP1316" s="1"/>
      <c r="IDQ1316" s="1"/>
      <c r="IDR1316" s="1"/>
      <c r="IDS1316" s="1"/>
      <c r="IDT1316" s="1"/>
      <c r="IDU1316" s="1"/>
      <c r="IDV1316" s="1"/>
      <c r="IDW1316" s="1"/>
      <c r="IDX1316" s="1"/>
      <c r="IDY1316" s="1"/>
      <c r="IDZ1316" s="1"/>
      <c r="IEA1316" s="1"/>
      <c r="IEB1316" s="1"/>
      <c r="IEC1316" s="1"/>
      <c r="IED1316" s="1"/>
      <c r="IEE1316" s="1"/>
      <c r="IEF1316" s="1"/>
      <c r="IEG1316" s="1"/>
      <c r="IEH1316" s="1"/>
      <c r="IEI1316" s="1"/>
      <c r="IEJ1316" s="1"/>
      <c r="IEK1316" s="1"/>
      <c r="IEL1316" s="1"/>
      <c r="IEM1316" s="1"/>
      <c r="IEN1316" s="1"/>
      <c r="IEO1316" s="1"/>
      <c r="IEP1316" s="1"/>
      <c r="IEQ1316" s="1"/>
      <c r="IER1316" s="1"/>
      <c r="IES1316" s="1"/>
      <c r="IET1316" s="1"/>
      <c r="IEU1316" s="1"/>
      <c r="IEV1316" s="1"/>
      <c r="IEW1316" s="1"/>
      <c r="IEX1316" s="1"/>
      <c r="IEY1316" s="1"/>
      <c r="IEZ1316" s="1"/>
      <c r="IFA1316" s="1"/>
      <c r="IFB1316" s="1"/>
      <c r="IFC1316" s="1"/>
      <c r="IFD1316" s="1"/>
      <c r="IFE1316" s="1"/>
      <c r="IFF1316" s="1"/>
      <c r="IFG1316" s="1"/>
      <c r="IFH1316" s="1"/>
      <c r="IFI1316" s="1"/>
      <c r="IFJ1316" s="1"/>
      <c r="IFK1316" s="1"/>
      <c r="IFL1316" s="1"/>
      <c r="IFM1316" s="1"/>
      <c r="IFN1316" s="1"/>
      <c r="IFO1316" s="1"/>
      <c r="IFP1316" s="1"/>
      <c r="IFQ1316" s="1"/>
      <c r="IFR1316" s="1"/>
      <c r="IFS1316" s="1"/>
      <c r="IFT1316" s="1"/>
      <c r="IFU1316" s="1"/>
      <c r="IFV1316" s="1"/>
      <c r="IFW1316" s="1"/>
      <c r="IFX1316" s="1"/>
      <c r="IFY1316" s="1"/>
      <c r="IFZ1316" s="1"/>
      <c r="IGA1316" s="1"/>
      <c r="IGB1316" s="1"/>
      <c r="IGC1316" s="1"/>
      <c r="IGD1316" s="1"/>
      <c r="IGE1316" s="1"/>
      <c r="IGF1316" s="1"/>
      <c r="IGG1316" s="1"/>
      <c r="IGH1316" s="1"/>
      <c r="IGI1316" s="1"/>
      <c r="IGJ1316" s="1"/>
      <c r="IGK1316" s="1"/>
      <c r="IGL1316" s="1"/>
      <c r="IGM1316" s="1"/>
      <c r="IGN1316" s="1"/>
      <c r="IGO1316" s="1"/>
      <c r="IGP1316" s="1"/>
      <c r="IGQ1316" s="1"/>
      <c r="IGR1316" s="1"/>
      <c r="IGS1316" s="1"/>
      <c r="IGT1316" s="1"/>
      <c r="IGU1316" s="1"/>
      <c r="IGV1316" s="1"/>
      <c r="IGW1316" s="1"/>
      <c r="IGX1316" s="1"/>
      <c r="IGY1316" s="1"/>
      <c r="IGZ1316" s="1"/>
      <c r="IHA1316" s="1"/>
      <c r="IHB1316" s="1"/>
      <c r="IHC1316" s="1"/>
      <c r="IHD1316" s="1"/>
      <c r="IHE1316" s="1"/>
      <c r="IHF1316" s="1"/>
      <c r="IHG1316" s="1"/>
      <c r="IHH1316" s="1"/>
      <c r="IHI1316" s="1"/>
      <c r="IHJ1316" s="1"/>
      <c r="IHK1316" s="1"/>
      <c r="IHL1316" s="1"/>
      <c r="IHM1316" s="1"/>
      <c r="IHN1316" s="1"/>
      <c r="IHO1316" s="1"/>
      <c r="IHP1316" s="1"/>
      <c r="IHQ1316" s="1"/>
      <c r="IHR1316" s="1"/>
      <c r="IHS1316" s="1"/>
      <c r="IHT1316" s="1"/>
      <c r="IHU1316" s="1"/>
      <c r="IHV1316" s="1"/>
      <c r="IHW1316" s="1"/>
      <c r="IHX1316" s="1"/>
      <c r="IHY1316" s="1"/>
      <c r="IHZ1316" s="1"/>
      <c r="IIA1316" s="1"/>
      <c r="IIB1316" s="1"/>
      <c r="IIC1316" s="1"/>
      <c r="IID1316" s="1"/>
      <c r="IIE1316" s="1"/>
      <c r="IIF1316" s="1"/>
      <c r="IIG1316" s="1"/>
      <c r="IIH1316" s="1"/>
      <c r="III1316" s="1"/>
      <c r="IIJ1316" s="1"/>
      <c r="IIK1316" s="1"/>
      <c r="IIL1316" s="1"/>
      <c r="IIM1316" s="1"/>
      <c r="IIN1316" s="1"/>
      <c r="IIO1316" s="1"/>
      <c r="IIP1316" s="1"/>
      <c r="IIQ1316" s="1"/>
      <c r="IIR1316" s="1"/>
      <c r="IIS1316" s="1"/>
      <c r="IIT1316" s="1"/>
      <c r="IIU1316" s="1"/>
      <c r="IIV1316" s="1"/>
      <c r="IIW1316" s="1"/>
      <c r="IIX1316" s="1"/>
      <c r="IIY1316" s="1"/>
      <c r="IIZ1316" s="1"/>
      <c r="IJA1316" s="1"/>
      <c r="IJB1316" s="1"/>
      <c r="IJC1316" s="1"/>
      <c r="IJD1316" s="1"/>
      <c r="IJE1316" s="1"/>
      <c r="IJF1316" s="1"/>
      <c r="IJG1316" s="1"/>
      <c r="IJH1316" s="1"/>
      <c r="IJI1316" s="1"/>
      <c r="IJJ1316" s="1"/>
      <c r="IJK1316" s="1"/>
      <c r="IJL1316" s="1"/>
      <c r="IJM1316" s="1"/>
      <c r="IJN1316" s="1"/>
      <c r="IJO1316" s="1"/>
      <c r="IJP1316" s="1"/>
      <c r="IJQ1316" s="1"/>
      <c r="IJR1316" s="1"/>
      <c r="IJS1316" s="1"/>
      <c r="IJT1316" s="1"/>
      <c r="IJU1316" s="1"/>
      <c r="IJV1316" s="1"/>
      <c r="IJW1316" s="1"/>
      <c r="IJX1316" s="1"/>
      <c r="IJY1316" s="1"/>
      <c r="IJZ1316" s="1"/>
      <c r="IKA1316" s="1"/>
      <c r="IKB1316" s="1"/>
      <c r="IKC1316" s="1"/>
      <c r="IKD1316" s="1"/>
      <c r="IKE1316" s="1"/>
      <c r="IKF1316" s="1"/>
      <c r="IKG1316" s="1"/>
      <c r="IKH1316" s="1"/>
      <c r="IKI1316" s="1"/>
      <c r="IKJ1316" s="1"/>
      <c r="IKK1316" s="1"/>
      <c r="IKL1316" s="1"/>
      <c r="IKM1316" s="1"/>
      <c r="IKN1316" s="1"/>
      <c r="IKO1316" s="1"/>
      <c r="IKP1316" s="1"/>
      <c r="IKQ1316" s="1"/>
      <c r="IKR1316" s="1"/>
      <c r="IKS1316" s="1"/>
      <c r="IKT1316" s="1"/>
      <c r="IKU1316" s="1"/>
      <c r="IKV1316" s="1"/>
      <c r="IKW1316" s="1"/>
      <c r="IKX1316" s="1"/>
      <c r="IKY1316" s="1"/>
      <c r="IKZ1316" s="1"/>
      <c r="ILA1316" s="1"/>
      <c r="ILB1316" s="1"/>
      <c r="ILC1316" s="1"/>
      <c r="ILD1316" s="1"/>
      <c r="ILE1316" s="1"/>
      <c r="ILF1316" s="1"/>
      <c r="ILG1316" s="1"/>
      <c r="ILH1316" s="1"/>
      <c r="ILI1316" s="1"/>
      <c r="ILJ1316" s="1"/>
      <c r="ILK1316" s="1"/>
      <c r="ILL1316" s="1"/>
      <c r="ILM1316" s="1"/>
      <c r="ILN1316" s="1"/>
      <c r="ILO1316" s="1"/>
      <c r="ILP1316" s="1"/>
      <c r="ILQ1316" s="1"/>
      <c r="ILR1316" s="1"/>
      <c r="ILS1316" s="1"/>
      <c r="ILT1316" s="1"/>
      <c r="ILU1316" s="1"/>
      <c r="ILV1316" s="1"/>
      <c r="ILW1316" s="1"/>
      <c r="ILX1316" s="1"/>
      <c r="ILY1316" s="1"/>
      <c r="ILZ1316" s="1"/>
      <c r="IMA1316" s="1"/>
      <c r="IMB1316" s="1"/>
      <c r="IMC1316" s="1"/>
      <c r="IMD1316" s="1"/>
      <c r="IME1316" s="1"/>
      <c r="IMF1316" s="1"/>
      <c r="IMG1316" s="1"/>
      <c r="IMH1316" s="1"/>
      <c r="IMI1316" s="1"/>
      <c r="IMJ1316" s="1"/>
      <c r="IMK1316" s="1"/>
      <c r="IML1316" s="1"/>
      <c r="IMM1316" s="1"/>
      <c r="IMN1316" s="1"/>
      <c r="IMO1316" s="1"/>
      <c r="IMP1316" s="1"/>
      <c r="IMQ1316" s="1"/>
      <c r="IMR1316" s="1"/>
      <c r="IMS1316" s="1"/>
      <c r="IMT1316" s="1"/>
      <c r="IMU1316" s="1"/>
      <c r="IMV1316" s="1"/>
      <c r="IMW1316" s="1"/>
      <c r="IMX1316" s="1"/>
      <c r="IMY1316" s="1"/>
      <c r="IMZ1316" s="1"/>
      <c r="INA1316" s="1"/>
      <c r="INB1316" s="1"/>
      <c r="INC1316" s="1"/>
      <c r="IND1316" s="1"/>
      <c r="INE1316" s="1"/>
      <c r="INF1316" s="1"/>
      <c r="ING1316" s="1"/>
      <c r="INH1316" s="1"/>
      <c r="INI1316" s="1"/>
      <c r="INJ1316" s="1"/>
      <c r="INK1316" s="1"/>
      <c r="INL1316" s="1"/>
      <c r="INM1316" s="1"/>
      <c r="INN1316" s="1"/>
      <c r="INO1316" s="1"/>
      <c r="INP1316" s="1"/>
      <c r="INQ1316" s="1"/>
      <c r="INR1316" s="1"/>
      <c r="INS1316" s="1"/>
      <c r="INT1316" s="1"/>
      <c r="INU1316" s="1"/>
      <c r="INV1316" s="1"/>
      <c r="INW1316" s="1"/>
      <c r="INX1316" s="1"/>
      <c r="INY1316" s="1"/>
      <c r="INZ1316" s="1"/>
      <c r="IOA1316" s="1"/>
      <c r="IOB1316" s="1"/>
      <c r="IOC1316" s="1"/>
      <c r="IOD1316" s="1"/>
      <c r="IOE1316" s="1"/>
      <c r="IOF1316" s="1"/>
      <c r="IOG1316" s="1"/>
      <c r="IOH1316" s="1"/>
      <c r="IOI1316" s="1"/>
      <c r="IOJ1316" s="1"/>
      <c r="IOK1316" s="1"/>
      <c r="IOL1316" s="1"/>
      <c r="IOM1316" s="1"/>
      <c r="ION1316" s="1"/>
      <c r="IOO1316" s="1"/>
      <c r="IOP1316" s="1"/>
      <c r="IOQ1316" s="1"/>
      <c r="IOR1316" s="1"/>
      <c r="IOS1316" s="1"/>
      <c r="IOT1316" s="1"/>
      <c r="IOU1316" s="1"/>
      <c r="IOV1316" s="1"/>
      <c r="IOW1316" s="1"/>
      <c r="IOX1316" s="1"/>
      <c r="IOY1316" s="1"/>
      <c r="IOZ1316" s="1"/>
      <c r="IPA1316" s="1"/>
      <c r="IPB1316" s="1"/>
      <c r="IPC1316" s="1"/>
      <c r="IPD1316" s="1"/>
      <c r="IPE1316" s="1"/>
      <c r="IPF1316" s="1"/>
      <c r="IPG1316" s="1"/>
      <c r="IPH1316" s="1"/>
      <c r="IPI1316" s="1"/>
      <c r="IPJ1316" s="1"/>
      <c r="IPK1316" s="1"/>
      <c r="IPL1316" s="1"/>
      <c r="IPM1316" s="1"/>
      <c r="IPN1316" s="1"/>
      <c r="IPO1316" s="1"/>
      <c r="IPP1316" s="1"/>
      <c r="IPQ1316" s="1"/>
      <c r="IPR1316" s="1"/>
      <c r="IPS1316" s="1"/>
      <c r="IPT1316" s="1"/>
      <c r="IPU1316" s="1"/>
      <c r="IPV1316" s="1"/>
      <c r="IPW1316" s="1"/>
      <c r="IPX1316" s="1"/>
      <c r="IPY1316" s="1"/>
      <c r="IPZ1316" s="1"/>
      <c r="IQA1316" s="1"/>
      <c r="IQB1316" s="1"/>
      <c r="IQC1316" s="1"/>
      <c r="IQD1316" s="1"/>
      <c r="IQE1316" s="1"/>
      <c r="IQF1316" s="1"/>
      <c r="IQG1316" s="1"/>
      <c r="IQH1316" s="1"/>
      <c r="IQI1316" s="1"/>
      <c r="IQJ1316" s="1"/>
      <c r="IQK1316" s="1"/>
      <c r="IQL1316" s="1"/>
      <c r="IQM1316" s="1"/>
      <c r="IQN1316" s="1"/>
      <c r="IQO1316" s="1"/>
      <c r="IQP1316" s="1"/>
      <c r="IQQ1316" s="1"/>
      <c r="IQR1316" s="1"/>
      <c r="IQS1316" s="1"/>
      <c r="IQT1316" s="1"/>
      <c r="IQU1316" s="1"/>
      <c r="IQV1316" s="1"/>
      <c r="IQW1316" s="1"/>
      <c r="IQX1316" s="1"/>
      <c r="IQY1316" s="1"/>
      <c r="IQZ1316" s="1"/>
      <c r="IRA1316" s="1"/>
      <c r="IRB1316" s="1"/>
      <c r="IRC1316" s="1"/>
      <c r="IRD1316" s="1"/>
      <c r="IRE1316" s="1"/>
      <c r="IRF1316" s="1"/>
      <c r="IRG1316" s="1"/>
      <c r="IRH1316" s="1"/>
      <c r="IRI1316" s="1"/>
      <c r="IRJ1316" s="1"/>
      <c r="IRK1316" s="1"/>
      <c r="IRL1316" s="1"/>
      <c r="IRM1316" s="1"/>
      <c r="IRN1316" s="1"/>
      <c r="IRO1316" s="1"/>
      <c r="IRP1316" s="1"/>
      <c r="IRQ1316" s="1"/>
      <c r="IRR1316" s="1"/>
      <c r="IRS1316" s="1"/>
      <c r="IRT1316" s="1"/>
      <c r="IRU1316" s="1"/>
      <c r="IRV1316" s="1"/>
      <c r="IRW1316" s="1"/>
      <c r="IRX1316" s="1"/>
      <c r="IRY1316" s="1"/>
      <c r="IRZ1316" s="1"/>
      <c r="ISA1316" s="1"/>
      <c r="ISB1316" s="1"/>
      <c r="ISC1316" s="1"/>
      <c r="ISD1316" s="1"/>
      <c r="ISE1316" s="1"/>
      <c r="ISF1316" s="1"/>
      <c r="ISG1316" s="1"/>
      <c r="ISH1316" s="1"/>
      <c r="ISI1316" s="1"/>
      <c r="ISJ1316" s="1"/>
      <c r="ISK1316" s="1"/>
      <c r="ISL1316" s="1"/>
      <c r="ISM1316" s="1"/>
      <c r="ISN1316" s="1"/>
      <c r="ISO1316" s="1"/>
      <c r="ISP1316" s="1"/>
      <c r="ISQ1316" s="1"/>
      <c r="ISR1316" s="1"/>
      <c r="ISS1316" s="1"/>
      <c r="IST1316" s="1"/>
      <c r="ISU1316" s="1"/>
      <c r="ISV1316" s="1"/>
      <c r="ISW1316" s="1"/>
      <c r="ISX1316" s="1"/>
      <c r="ISY1316" s="1"/>
      <c r="ISZ1316" s="1"/>
      <c r="ITA1316" s="1"/>
      <c r="ITB1316" s="1"/>
      <c r="ITC1316" s="1"/>
      <c r="ITD1316" s="1"/>
      <c r="ITE1316" s="1"/>
      <c r="ITF1316" s="1"/>
      <c r="ITG1316" s="1"/>
      <c r="ITH1316" s="1"/>
      <c r="ITI1316" s="1"/>
      <c r="ITJ1316" s="1"/>
      <c r="ITK1316" s="1"/>
      <c r="ITL1316" s="1"/>
      <c r="ITM1316" s="1"/>
      <c r="ITN1316" s="1"/>
      <c r="ITO1316" s="1"/>
      <c r="ITP1316" s="1"/>
      <c r="ITQ1316" s="1"/>
      <c r="ITR1316" s="1"/>
      <c r="ITS1316" s="1"/>
      <c r="ITT1316" s="1"/>
      <c r="ITU1316" s="1"/>
      <c r="ITV1316" s="1"/>
      <c r="ITW1316" s="1"/>
      <c r="ITX1316" s="1"/>
      <c r="ITY1316" s="1"/>
      <c r="ITZ1316" s="1"/>
      <c r="IUA1316" s="1"/>
      <c r="IUB1316" s="1"/>
      <c r="IUC1316" s="1"/>
      <c r="IUD1316" s="1"/>
      <c r="IUE1316" s="1"/>
      <c r="IUF1316" s="1"/>
      <c r="IUG1316" s="1"/>
      <c r="IUH1316" s="1"/>
      <c r="IUI1316" s="1"/>
      <c r="IUJ1316" s="1"/>
      <c r="IUK1316" s="1"/>
      <c r="IUL1316" s="1"/>
      <c r="IUM1316" s="1"/>
      <c r="IUN1316" s="1"/>
      <c r="IUO1316" s="1"/>
      <c r="IUP1316" s="1"/>
      <c r="IUQ1316" s="1"/>
      <c r="IUR1316" s="1"/>
      <c r="IUS1316" s="1"/>
      <c r="IUT1316" s="1"/>
      <c r="IUU1316" s="1"/>
      <c r="IUV1316" s="1"/>
      <c r="IUW1316" s="1"/>
      <c r="IUX1316" s="1"/>
      <c r="IUY1316" s="1"/>
      <c r="IUZ1316" s="1"/>
      <c r="IVA1316" s="1"/>
      <c r="IVB1316" s="1"/>
      <c r="IVC1316" s="1"/>
      <c r="IVD1316" s="1"/>
      <c r="IVE1316" s="1"/>
      <c r="IVF1316" s="1"/>
      <c r="IVG1316" s="1"/>
      <c r="IVH1316" s="1"/>
      <c r="IVI1316" s="1"/>
      <c r="IVJ1316" s="1"/>
      <c r="IVK1316" s="1"/>
      <c r="IVL1316" s="1"/>
      <c r="IVM1316" s="1"/>
      <c r="IVN1316" s="1"/>
      <c r="IVO1316" s="1"/>
      <c r="IVP1316" s="1"/>
      <c r="IVQ1316" s="1"/>
      <c r="IVR1316" s="1"/>
      <c r="IVS1316" s="1"/>
      <c r="IVT1316" s="1"/>
      <c r="IVU1316" s="1"/>
      <c r="IVV1316" s="1"/>
      <c r="IVW1316" s="1"/>
      <c r="IVX1316" s="1"/>
      <c r="IVY1316" s="1"/>
      <c r="IVZ1316" s="1"/>
      <c r="IWA1316" s="1"/>
      <c r="IWB1316" s="1"/>
      <c r="IWC1316" s="1"/>
      <c r="IWD1316" s="1"/>
      <c r="IWE1316" s="1"/>
      <c r="IWF1316" s="1"/>
      <c r="IWG1316" s="1"/>
      <c r="IWH1316" s="1"/>
      <c r="IWI1316" s="1"/>
      <c r="IWJ1316" s="1"/>
      <c r="IWK1316" s="1"/>
      <c r="IWL1316" s="1"/>
      <c r="IWM1316" s="1"/>
      <c r="IWN1316" s="1"/>
      <c r="IWO1316" s="1"/>
      <c r="IWP1316" s="1"/>
      <c r="IWQ1316" s="1"/>
      <c r="IWR1316" s="1"/>
      <c r="IWS1316" s="1"/>
      <c r="IWT1316" s="1"/>
      <c r="IWU1316" s="1"/>
      <c r="IWV1316" s="1"/>
      <c r="IWW1316" s="1"/>
      <c r="IWX1316" s="1"/>
      <c r="IWY1316" s="1"/>
      <c r="IWZ1316" s="1"/>
      <c r="IXA1316" s="1"/>
      <c r="IXB1316" s="1"/>
      <c r="IXC1316" s="1"/>
      <c r="IXD1316" s="1"/>
      <c r="IXE1316" s="1"/>
      <c r="IXF1316" s="1"/>
      <c r="IXG1316" s="1"/>
      <c r="IXH1316" s="1"/>
      <c r="IXI1316" s="1"/>
      <c r="IXJ1316" s="1"/>
      <c r="IXK1316" s="1"/>
      <c r="IXL1316" s="1"/>
      <c r="IXM1316" s="1"/>
      <c r="IXN1316" s="1"/>
      <c r="IXO1316" s="1"/>
      <c r="IXP1316" s="1"/>
      <c r="IXQ1316" s="1"/>
      <c r="IXR1316" s="1"/>
      <c r="IXS1316" s="1"/>
      <c r="IXT1316" s="1"/>
      <c r="IXU1316" s="1"/>
      <c r="IXV1316" s="1"/>
      <c r="IXW1316" s="1"/>
      <c r="IXX1316" s="1"/>
      <c r="IXY1316" s="1"/>
      <c r="IXZ1316" s="1"/>
      <c r="IYA1316" s="1"/>
      <c r="IYB1316" s="1"/>
      <c r="IYC1316" s="1"/>
      <c r="IYD1316" s="1"/>
      <c r="IYE1316" s="1"/>
      <c r="IYF1316" s="1"/>
      <c r="IYG1316" s="1"/>
      <c r="IYH1316" s="1"/>
      <c r="IYI1316" s="1"/>
      <c r="IYJ1316" s="1"/>
      <c r="IYK1316" s="1"/>
      <c r="IYL1316" s="1"/>
      <c r="IYM1316" s="1"/>
      <c r="IYN1316" s="1"/>
      <c r="IYO1316" s="1"/>
      <c r="IYP1316" s="1"/>
      <c r="IYQ1316" s="1"/>
      <c r="IYR1316" s="1"/>
      <c r="IYS1316" s="1"/>
      <c r="IYT1316" s="1"/>
      <c r="IYU1316" s="1"/>
      <c r="IYV1316" s="1"/>
      <c r="IYW1316" s="1"/>
      <c r="IYX1316" s="1"/>
      <c r="IYY1316" s="1"/>
      <c r="IYZ1316" s="1"/>
      <c r="IZA1316" s="1"/>
      <c r="IZB1316" s="1"/>
      <c r="IZC1316" s="1"/>
      <c r="IZD1316" s="1"/>
      <c r="IZE1316" s="1"/>
      <c r="IZF1316" s="1"/>
      <c r="IZG1316" s="1"/>
      <c r="IZH1316" s="1"/>
      <c r="IZI1316" s="1"/>
      <c r="IZJ1316" s="1"/>
      <c r="IZK1316" s="1"/>
      <c r="IZL1316" s="1"/>
      <c r="IZM1316" s="1"/>
      <c r="IZN1316" s="1"/>
      <c r="IZO1316" s="1"/>
      <c r="IZP1316" s="1"/>
      <c r="IZQ1316" s="1"/>
      <c r="IZR1316" s="1"/>
      <c r="IZS1316" s="1"/>
      <c r="IZT1316" s="1"/>
      <c r="IZU1316" s="1"/>
      <c r="IZV1316" s="1"/>
      <c r="IZW1316" s="1"/>
      <c r="IZX1316" s="1"/>
      <c r="IZY1316" s="1"/>
      <c r="IZZ1316" s="1"/>
      <c r="JAA1316" s="1"/>
      <c r="JAB1316" s="1"/>
      <c r="JAC1316" s="1"/>
      <c r="JAD1316" s="1"/>
      <c r="JAE1316" s="1"/>
      <c r="JAF1316" s="1"/>
      <c r="JAG1316" s="1"/>
      <c r="JAH1316" s="1"/>
      <c r="JAI1316" s="1"/>
      <c r="JAJ1316" s="1"/>
      <c r="JAK1316" s="1"/>
      <c r="JAL1316" s="1"/>
      <c r="JAM1316" s="1"/>
      <c r="JAN1316" s="1"/>
      <c r="JAO1316" s="1"/>
      <c r="JAP1316" s="1"/>
      <c r="JAQ1316" s="1"/>
      <c r="JAR1316" s="1"/>
      <c r="JAS1316" s="1"/>
      <c r="JAT1316" s="1"/>
      <c r="JAU1316" s="1"/>
      <c r="JAV1316" s="1"/>
      <c r="JAW1316" s="1"/>
      <c r="JAX1316" s="1"/>
      <c r="JAY1316" s="1"/>
      <c r="JAZ1316" s="1"/>
      <c r="JBA1316" s="1"/>
      <c r="JBB1316" s="1"/>
      <c r="JBC1316" s="1"/>
      <c r="JBD1316" s="1"/>
      <c r="JBE1316" s="1"/>
      <c r="JBF1316" s="1"/>
      <c r="JBG1316" s="1"/>
      <c r="JBH1316" s="1"/>
      <c r="JBI1316" s="1"/>
      <c r="JBJ1316" s="1"/>
      <c r="JBK1316" s="1"/>
      <c r="JBL1316" s="1"/>
      <c r="JBM1316" s="1"/>
      <c r="JBN1316" s="1"/>
      <c r="JBO1316" s="1"/>
      <c r="JBP1316" s="1"/>
      <c r="JBQ1316" s="1"/>
      <c r="JBR1316" s="1"/>
      <c r="JBS1316" s="1"/>
      <c r="JBT1316" s="1"/>
      <c r="JBU1316" s="1"/>
      <c r="JBV1316" s="1"/>
      <c r="JBW1316" s="1"/>
      <c r="JBX1316" s="1"/>
      <c r="JBY1316" s="1"/>
      <c r="JBZ1316" s="1"/>
      <c r="JCA1316" s="1"/>
      <c r="JCB1316" s="1"/>
      <c r="JCC1316" s="1"/>
      <c r="JCD1316" s="1"/>
      <c r="JCE1316" s="1"/>
      <c r="JCF1316" s="1"/>
      <c r="JCG1316" s="1"/>
      <c r="JCH1316" s="1"/>
      <c r="JCI1316" s="1"/>
      <c r="JCJ1316" s="1"/>
      <c r="JCK1316" s="1"/>
      <c r="JCL1316" s="1"/>
      <c r="JCM1316" s="1"/>
      <c r="JCN1316" s="1"/>
      <c r="JCO1316" s="1"/>
      <c r="JCP1316" s="1"/>
      <c r="JCQ1316" s="1"/>
      <c r="JCR1316" s="1"/>
      <c r="JCS1316" s="1"/>
      <c r="JCT1316" s="1"/>
      <c r="JCU1316" s="1"/>
      <c r="JCV1316" s="1"/>
      <c r="JCW1316" s="1"/>
      <c r="JCX1316" s="1"/>
      <c r="JCY1316" s="1"/>
      <c r="JCZ1316" s="1"/>
      <c r="JDA1316" s="1"/>
      <c r="JDB1316" s="1"/>
      <c r="JDC1316" s="1"/>
      <c r="JDD1316" s="1"/>
      <c r="JDE1316" s="1"/>
      <c r="JDF1316" s="1"/>
      <c r="JDG1316" s="1"/>
      <c r="JDH1316" s="1"/>
      <c r="JDI1316" s="1"/>
      <c r="JDJ1316" s="1"/>
      <c r="JDK1316" s="1"/>
      <c r="JDL1316" s="1"/>
      <c r="JDM1316" s="1"/>
      <c r="JDN1316" s="1"/>
      <c r="JDO1316" s="1"/>
      <c r="JDP1316" s="1"/>
      <c r="JDQ1316" s="1"/>
      <c r="JDR1316" s="1"/>
      <c r="JDS1316" s="1"/>
      <c r="JDT1316" s="1"/>
      <c r="JDU1316" s="1"/>
      <c r="JDV1316" s="1"/>
      <c r="JDW1316" s="1"/>
      <c r="JDX1316" s="1"/>
      <c r="JDY1316" s="1"/>
      <c r="JDZ1316" s="1"/>
      <c r="JEA1316" s="1"/>
      <c r="JEB1316" s="1"/>
      <c r="JEC1316" s="1"/>
      <c r="JED1316" s="1"/>
      <c r="JEE1316" s="1"/>
      <c r="JEF1316" s="1"/>
      <c r="JEG1316" s="1"/>
      <c r="JEH1316" s="1"/>
      <c r="JEI1316" s="1"/>
      <c r="JEJ1316" s="1"/>
      <c r="JEK1316" s="1"/>
      <c r="JEL1316" s="1"/>
      <c r="JEM1316" s="1"/>
      <c r="JEN1316" s="1"/>
      <c r="JEO1316" s="1"/>
      <c r="JEP1316" s="1"/>
      <c r="JEQ1316" s="1"/>
      <c r="JER1316" s="1"/>
      <c r="JES1316" s="1"/>
      <c r="JET1316" s="1"/>
      <c r="JEU1316" s="1"/>
      <c r="JEV1316" s="1"/>
      <c r="JEW1316" s="1"/>
      <c r="JEX1316" s="1"/>
      <c r="JEY1316" s="1"/>
      <c r="JEZ1316" s="1"/>
      <c r="JFA1316" s="1"/>
      <c r="JFB1316" s="1"/>
      <c r="JFC1316" s="1"/>
      <c r="JFD1316" s="1"/>
      <c r="JFE1316" s="1"/>
      <c r="JFF1316" s="1"/>
      <c r="JFG1316" s="1"/>
      <c r="JFH1316" s="1"/>
      <c r="JFI1316" s="1"/>
      <c r="JFJ1316" s="1"/>
      <c r="JFK1316" s="1"/>
      <c r="JFL1316" s="1"/>
      <c r="JFM1316" s="1"/>
      <c r="JFN1316" s="1"/>
      <c r="JFO1316" s="1"/>
      <c r="JFP1316" s="1"/>
      <c r="JFQ1316" s="1"/>
      <c r="JFR1316" s="1"/>
      <c r="JFS1316" s="1"/>
      <c r="JFT1316" s="1"/>
      <c r="JFU1316" s="1"/>
      <c r="JFV1316" s="1"/>
      <c r="JFW1316" s="1"/>
      <c r="JFX1316" s="1"/>
      <c r="JFY1316" s="1"/>
      <c r="JFZ1316" s="1"/>
      <c r="JGA1316" s="1"/>
      <c r="JGB1316" s="1"/>
      <c r="JGC1316" s="1"/>
      <c r="JGD1316" s="1"/>
      <c r="JGE1316" s="1"/>
      <c r="JGF1316" s="1"/>
      <c r="JGG1316" s="1"/>
      <c r="JGH1316" s="1"/>
      <c r="JGI1316" s="1"/>
      <c r="JGJ1316" s="1"/>
      <c r="JGK1316" s="1"/>
      <c r="JGL1316" s="1"/>
      <c r="JGM1316" s="1"/>
      <c r="JGN1316" s="1"/>
      <c r="JGO1316" s="1"/>
      <c r="JGP1316" s="1"/>
      <c r="JGQ1316" s="1"/>
      <c r="JGR1316" s="1"/>
      <c r="JGS1316" s="1"/>
      <c r="JGT1316" s="1"/>
      <c r="JGU1316" s="1"/>
      <c r="JGV1316" s="1"/>
      <c r="JGW1316" s="1"/>
      <c r="JGX1316" s="1"/>
      <c r="JGY1316" s="1"/>
      <c r="JGZ1316" s="1"/>
      <c r="JHA1316" s="1"/>
      <c r="JHB1316" s="1"/>
      <c r="JHC1316" s="1"/>
      <c r="JHD1316" s="1"/>
      <c r="JHE1316" s="1"/>
      <c r="JHF1316" s="1"/>
      <c r="JHG1316" s="1"/>
      <c r="JHH1316" s="1"/>
      <c r="JHI1316" s="1"/>
      <c r="JHJ1316" s="1"/>
      <c r="JHK1316" s="1"/>
      <c r="JHL1316" s="1"/>
      <c r="JHM1316" s="1"/>
      <c r="JHN1316" s="1"/>
      <c r="JHO1316" s="1"/>
      <c r="JHP1316" s="1"/>
      <c r="JHQ1316" s="1"/>
      <c r="JHR1316" s="1"/>
      <c r="JHS1316" s="1"/>
      <c r="JHT1316" s="1"/>
      <c r="JHU1316" s="1"/>
      <c r="JHV1316" s="1"/>
      <c r="JHW1316" s="1"/>
      <c r="JHX1316" s="1"/>
      <c r="JHY1316" s="1"/>
      <c r="JHZ1316" s="1"/>
      <c r="JIA1316" s="1"/>
      <c r="JIB1316" s="1"/>
      <c r="JIC1316" s="1"/>
      <c r="JID1316" s="1"/>
      <c r="JIE1316" s="1"/>
      <c r="JIF1316" s="1"/>
      <c r="JIG1316" s="1"/>
      <c r="JIH1316" s="1"/>
      <c r="JII1316" s="1"/>
      <c r="JIJ1316" s="1"/>
      <c r="JIK1316" s="1"/>
      <c r="JIL1316" s="1"/>
      <c r="JIM1316" s="1"/>
      <c r="JIN1316" s="1"/>
      <c r="JIO1316" s="1"/>
      <c r="JIP1316" s="1"/>
      <c r="JIQ1316" s="1"/>
      <c r="JIR1316" s="1"/>
      <c r="JIS1316" s="1"/>
      <c r="JIT1316" s="1"/>
      <c r="JIU1316" s="1"/>
      <c r="JIV1316" s="1"/>
      <c r="JIW1316" s="1"/>
      <c r="JIX1316" s="1"/>
      <c r="JIY1316" s="1"/>
      <c r="JIZ1316" s="1"/>
      <c r="JJA1316" s="1"/>
      <c r="JJB1316" s="1"/>
      <c r="JJC1316" s="1"/>
      <c r="JJD1316" s="1"/>
      <c r="JJE1316" s="1"/>
      <c r="JJF1316" s="1"/>
      <c r="JJG1316" s="1"/>
      <c r="JJH1316" s="1"/>
      <c r="JJI1316" s="1"/>
      <c r="JJJ1316" s="1"/>
      <c r="JJK1316" s="1"/>
      <c r="JJL1316" s="1"/>
      <c r="JJM1316" s="1"/>
      <c r="JJN1316" s="1"/>
      <c r="JJO1316" s="1"/>
      <c r="JJP1316" s="1"/>
      <c r="JJQ1316" s="1"/>
      <c r="JJR1316" s="1"/>
      <c r="JJS1316" s="1"/>
      <c r="JJT1316" s="1"/>
      <c r="JJU1316" s="1"/>
      <c r="JJV1316" s="1"/>
      <c r="JJW1316" s="1"/>
      <c r="JJX1316" s="1"/>
      <c r="JJY1316" s="1"/>
      <c r="JJZ1316" s="1"/>
      <c r="JKA1316" s="1"/>
      <c r="JKB1316" s="1"/>
      <c r="JKC1316" s="1"/>
      <c r="JKD1316" s="1"/>
      <c r="JKE1316" s="1"/>
      <c r="JKF1316" s="1"/>
      <c r="JKG1316" s="1"/>
      <c r="JKH1316" s="1"/>
      <c r="JKI1316" s="1"/>
      <c r="JKJ1316" s="1"/>
      <c r="JKK1316" s="1"/>
      <c r="JKL1316" s="1"/>
      <c r="JKM1316" s="1"/>
      <c r="JKN1316" s="1"/>
      <c r="JKO1316" s="1"/>
      <c r="JKP1316" s="1"/>
      <c r="JKQ1316" s="1"/>
      <c r="JKR1316" s="1"/>
      <c r="JKS1316" s="1"/>
      <c r="JKT1316" s="1"/>
      <c r="JKU1316" s="1"/>
      <c r="JKV1316" s="1"/>
      <c r="JKW1316" s="1"/>
      <c r="JKX1316" s="1"/>
      <c r="JKY1316" s="1"/>
      <c r="JKZ1316" s="1"/>
      <c r="JLA1316" s="1"/>
      <c r="JLB1316" s="1"/>
      <c r="JLC1316" s="1"/>
      <c r="JLD1316" s="1"/>
      <c r="JLE1316" s="1"/>
      <c r="JLF1316" s="1"/>
      <c r="JLG1316" s="1"/>
      <c r="JLH1316" s="1"/>
      <c r="JLI1316" s="1"/>
      <c r="JLJ1316" s="1"/>
      <c r="JLK1316" s="1"/>
      <c r="JLL1316" s="1"/>
      <c r="JLM1316" s="1"/>
      <c r="JLN1316" s="1"/>
      <c r="JLO1316" s="1"/>
      <c r="JLP1316" s="1"/>
      <c r="JLQ1316" s="1"/>
      <c r="JLR1316" s="1"/>
      <c r="JLS1316" s="1"/>
      <c r="JLT1316" s="1"/>
      <c r="JLU1316" s="1"/>
      <c r="JLV1316" s="1"/>
      <c r="JLW1316" s="1"/>
      <c r="JLX1316" s="1"/>
      <c r="JLY1316" s="1"/>
      <c r="JLZ1316" s="1"/>
      <c r="JMA1316" s="1"/>
      <c r="JMB1316" s="1"/>
      <c r="JMC1316" s="1"/>
      <c r="JMD1316" s="1"/>
      <c r="JME1316" s="1"/>
      <c r="JMF1316" s="1"/>
      <c r="JMG1316" s="1"/>
      <c r="JMH1316" s="1"/>
      <c r="JMI1316" s="1"/>
      <c r="JMJ1316" s="1"/>
      <c r="JMK1316" s="1"/>
      <c r="JML1316" s="1"/>
      <c r="JMM1316" s="1"/>
      <c r="JMN1316" s="1"/>
      <c r="JMO1316" s="1"/>
      <c r="JMP1316" s="1"/>
      <c r="JMQ1316" s="1"/>
      <c r="JMR1316" s="1"/>
      <c r="JMS1316" s="1"/>
      <c r="JMT1316" s="1"/>
      <c r="JMU1316" s="1"/>
      <c r="JMV1316" s="1"/>
      <c r="JMW1316" s="1"/>
      <c r="JMX1316" s="1"/>
      <c r="JMY1316" s="1"/>
      <c r="JMZ1316" s="1"/>
      <c r="JNA1316" s="1"/>
      <c r="JNB1316" s="1"/>
      <c r="JNC1316" s="1"/>
      <c r="JND1316" s="1"/>
      <c r="JNE1316" s="1"/>
      <c r="JNF1316" s="1"/>
      <c r="JNG1316" s="1"/>
      <c r="JNH1316" s="1"/>
      <c r="JNI1316" s="1"/>
      <c r="JNJ1316" s="1"/>
      <c r="JNK1316" s="1"/>
      <c r="JNL1316" s="1"/>
      <c r="JNM1316" s="1"/>
      <c r="JNN1316" s="1"/>
      <c r="JNO1316" s="1"/>
      <c r="JNP1316" s="1"/>
      <c r="JNQ1316" s="1"/>
      <c r="JNR1316" s="1"/>
      <c r="JNS1316" s="1"/>
      <c r="JNT1316" s="1"/>
      <c r="JNU1316" s="1"/>
      <c r="JNV1316" s="1"/>
      <c r="JNW1316" s="1"/>
      <c r="JNX1316" s="1"/>
      <c r="JNY1316" s="1"/>
      <c r="JNZ1316" s="1"/>
      <c r="JOA1316" s="1"/>
      <c r="JOB1316" s="1"/>
      <c r="JOC1316" s="1"/>
      <c r="JOD1316" s="1"/>
      <c r="JOE1316" s="1"/>
      <c r="JOF1316" s="1"/>
      <c r="JOG1316" s="1"/>
      <c r="JOH1316" s="1"/>
      <c r="JOI1316" s="1"/>
      <c r="JOJ1316" s="1"/>
      <c r="JOK1316" s="1"/>
      <c r="JOL1316" s="1"/>
      <c r="JOM1316" s="1"/>
      <c r="JON1316" s="1"/>
      <c r="JOO1316" s="1"/>
      <c r="JOP1316" s="1"/>
      <c r="JOQ1316" s="1"/>
      <c r="JOR1316" s="1"/>
      <c r="JOS1316" s="1"/>
      <c r="JOT1316" s="1"/>
      <c r="JOU1316" s="1"/>
      <c r="JOV1316" s="1"/>
      <c r="JOW1316" s="1"/>
      <c r="JOX1316" s="1"/>
      <c r="JOY1316" s="1"/>
      <c r="JOZ1316" s="1"/>
      <c r="JPA1316" s="1"/>
      <c r="JPB1316" s="1"/>
      <c r="JPC1316" s="1"/>
      <c r="JPD1316" s="1"/>
      <c r="JPE1316" s="1"/>
      <c r="JPF1316" s="1"/>
      <c r="JPG1316" s="1"/>
      <c r="JPH1316" s="1"/>
      <c r="JPI1316" s="1"/>
      <c r="JPJ1316" s="1"/>
      <c r="JPK1316" s="1"/>
      <c r="JPL1316" s="1"/>
      <c r="JPM1316" s="1"/>
      <c r="JPN1316" s="1"/>
      <c r="JPO1316" s="1"/>
      <c r="JPP1316" s="1"/>
      <c r="JPQ1316" s="1"/>
      <c r="JPR1316" s="1"/>
      <c r="JPS1316" s="1"/>
      <c r="JPT1316" s="1"/>
      <c r="JPU1316" s="1"/>
      <c r="JPV1316" s="1"/>
      <c r="JPW1316" s="1"/>
      <c r="JPX1316" s="1"/>
      <c r="JPY1316" s="1"/>
      <c r="JPZ1316" s="1"/>
      <c r="JQA1316" s="1"/>
      <c r="JQB1316" s="1"/>
      <c r="JQC1316" s="1"/>
      <c r="JQD1316" s="1"/>
      <c r="JQE1316" s="1"/>
      <c r="JQF1316" s="1"/>
      <c r="JQG1316" s="1"/>
      <c r="JQH1316" s="1"/>
      <c r="JQI1316" s="1"/>
      <c r="JQJ1316" s="1"/>
      <c r="JQK1316" s="1"/>
      <c r="JQL1316" s="1"/>
      <c r="JQM1316" s="1"/>
      <c r="JQN1316" s="1"/>
      <c r="JQO1316" s="1"/>
      <c r="JQP1316" s="1"/>
      <c r="JQQ1316" s="1"/>
      <c r="JQR1316" s="1"/>
      <c r="JQS1316" s="1"/>
      <c r="JQT1316" s="1"/>
      <c r="JQU1316" s="1"/>
      <c r="JQV1316" s="1"/>
      <c r="JQW1316" s="1"/>
      <c r="JQX1316" s="1"/>
      <c r="JQY1316" s="1"/>
      <c r="JQZ1316" s="1"/>
      <c r="JRA1316" s="1"/>
      <c r="JRB1316" s="1"/>
      <c r="JRC1316" s="1"/>
      <c r="JRD1316" s="1"/>
      <c r="JRE1316" s="1"/>
      <c r="JRF1316" s="1"/>
      <c r="JRG1316" s="1"/>
      <c r="JRH1316" s="1"/>
      <c r="JRI1316" s="1"/>
      <c r="JRJ1316" s="1"/>
      <c r="JRK1316" s="1"/>
      <c r="JRL1316" s="1"/>
      <c r="JRM1316" s="1"/>
      <c r="JRN1316" s="1"/>
      <c r="JRO1316" s="1"/>
      <c r="JRP1316" s="1"/>
      <c r="JRQ1316" s="1"/>
      <c r="JRR1316" s="1"/>
      <c r="JRS1316" s="1"/>
      <c r="JRT1316" s="1"/>
      <c r="JRU1316" s="1"/>
      <c r="JRV1316" s="1"/>
      <c r="JRW1316" s="1"/>
      <c r="JRX1316" s="1"/>
      <c r="JRY1316" s="1"/>
      <c r="JRZ1316" s="1"/>
      <c r="JSA1316" s="1"/>
      <c r="JSB1316" s="1"/>
      <c r="JSC1316" s="1"/>
      <c r="JSD1316" s="1"/>
      <c r="JSE1316" s="1"/>
      <c r="JSF1316" s="1"/>
      <c r="JSG1316" s="1"/>
      <c r="JSH1316" s="1"/>
      <c r="JSI1316" s="1"/>
      <c r="JSJ1316" s="1"/>
      <c r="JSK1316" s="1"/>
      <c r="JSL1316" s="1"/>
      <c r="JSM1316" s="1"/>
      <c r="JSN1316" s="1"/>
      <c r="JSO1316" s="1"/>
      <c r="JSP1316" s="1"/>
      <c r="JSQ1316" s="1"/>
      <c r="JSR1316" s="1"/>
      <c r="JSS1316" s="1"/>
      <c r="JST1316" s="1"/>
      <c r="JSU1316" s="1"/>
      <c r="JSV1316" s="1"/>
      <c r="JSW1316" s="1"/>
      <c r="JSX1316" s="1"/>
      <c r="JSY1316" s="1"/>
      <c r="JSZ1316" s="1"/>
      <c r="JTA1316" s="1"/>
      <c r="JTB1316" s="1"/>
      <c r="JTC1316" s="1"/>
      <c r="JTD1316" s="1"/>
      <c r="JTE1316" s="1"/>
      <c r="JTF1316" s="1"/>
      <c r="JTG1316" s="1"/>
      <c r="JTH1316" s="1"/>
      <c r="JTI1316" s="1"/>
      <c r="JTJ1316" s="1"/>
      <c r="JTK1316" s="1"/>
      <c r="JTL1316" s="1"/>
      <c r="JTM1316" s="1"/>
      <c r="JTN1316" s="1"/>
      <c r="JTO1316" s="1"/>
      <c r="JTP1316" s="1"/>
      <c r="JTQ1316" s="1"/>
      <c r="JTR1316" s="1"/>
      <c r="JTS1316" s="1"/>
      <c r="JTT1316" s="1"/>
      <c r="JTU1316" s="1"/>
      <c r="JTV1316" s="1"/>
      <c r="JTW1316" s="1"/>
      <c r="JTX1316" s="1"/>
      <c r="JTY1316" s="1"/>
      <c r="JTZ1316" s="1"/>
      <c r="JUA1316" s="1"/>
      <c r="JUB1316" s="1"/>
      <c r="JUC1316" s="1"/>
      <c r="JUD1316" s="1"/>
      <c r="JUE1316" s="1"/>
      <c r="JUF1316" s="1"/>
      <c r="JUG1316" s="1"/>
      <c r="JUH1316" s="1"/>
      <c r="JUI1316" s="1"/>
      <c r="JUJ1316" s="1"/>
      <c r="JUK1316" s="1"/>
      <c r="JUL1316" s="1"/>
      <c r="JUM1316" s="1"/>
      <c r="JUN1316" s="1"/>
      <c r="JUO1316" s="1"/>
      <c r="JUP1316" s="1"/>
      <c r="JUQ1316" s="1"/>
      <c r="JUR1316" s="1"/>
      <c r="JUS1316" s="1"/>
      <c r="JUT1316" s="1"/>
      <c r="JUU1316" s="1"/>
      <c r="JUV1316" s="1"/>
      <c r="JUW1316" s="1"/>
      <c r="JUX1316" s="1"/>
      <c r="JUY1316" s="1"/>
      <c r="JUZ1316" s="1"/>
      <c r="JVA1316" s="1"/>
      <c r="JVB1316" s="1"/>
      <c r="JVC1316" s="1"/>
      <c r="JVD1316" s="1"/>
      <c r="JVE1316" s="1"/>
      <c r="JVF1316" s="1"/>
      <c r="JVG1316" s="1"/>
      <c r="JVH1316" s="1"/>
      <c r="JVI1316" s="1"/>
      <c r="JVJ1316" s="1"/>
      <c r="JVK1316" s="1"/>
      <c r="JVL1316" s="1"/>
      <c r="JVM1316" s="1"/>
      <c r="JVN1316" s="1"/>
      <c r="JVO1316" s="1"/>
      <c r="JVP1316" s="1"/>
      <c r="JVQ1316" s="1"/>
      <c r="JVR1316" s="1"/>
      <c r="JVS1316" s="1"/>
      <c r="JVT1316" s="1"/>
      <c r="JVU1316" s="1"/>
      <c r="JVV1316" s="1"/>
      <c r="JVW1316" s="1"/>
      <c r="JVX1316" s="1"/>
      <c r="JVY1316" s="1"/>
      <c r="JVZ1316" s="1"/>
      <c r="JWA1316" s="1"/>
      <c r="JWB1316" s="1"/>
      <c r="JWC1316" s="1"/>
      <c r="JWD1316" s="1"/>
      <c r="JWE1316" s="1"/>
      <c r="JWF1316" s="1"/>
      <c r="JWG1316" s="1"/>
      <c r="JWH1316" s="1"/>
      <c r="JWI1316" s="1"/>
      <c r="JWJ1316" s="1"/>
      <c r="JWK1316" s="1"/>
      <c r="JWL1316" s="1"/>
      <c r="JWM1316" s="1"/>
      <c r="JWN1316" s="1"/>
      <c r="JWO1316" s="1"/>
      <c r="JWP1316" s="1"/>
      <c r="JWQ1316" s="1"/>
      <c r="JWR1316" s="1"/>
      <c r="JWS1316" s="1"/>
      <c r="JWT1316" s="1"/>
      <c r="JWU1316" s="1"/>
      <c r="JWV1316" s="1"/>
      <c r="JWW1316" s="1"/>
      <c r="JWX1316" s="1"/>
      <c r="JWY1316" s="1"/>
      <c r="JWZ1316" s="1"/>
      <c r="JXA1316" s="1"/>
      <c r="JXB1316" s="1"/>
      <c r="JXC1316" s="1"/>
      <c r="JXD1316" s="1"/>
      <c r="JXE1316" s="1"/>
      <c r="JXF1316" s="1"/>
      <c r="JXG1316" s="1"/>
      <c r="JXH1316" s="1"/>
      <c r="JXI1316" s="1"/>
      <c r="JXJ1316" s="1"/>
      <c r="JXK1316" s="1"/>
      <c r="JXL1316" s="1"/>
      <c r="JXM1316" s="1"/>
      <c r="JXN1316" s="1"/>
      <c r="JXO1316" s="1"/>
      <c r="JXP1316" s="1"/>
      <c r="JXQ1316" s="1"/>
      <c r="JXR1316" s="1"/>
      <c r="JXS1316" s="1"/>
      <c r="JXT1316" s="1"/>
      <c r="JXU1316" s="1"/>
      <c r="JXV1316" s="1"/>
      <c r="JXW1316" s="1"/>
      <c r="JXX1316" s="1"/>
      <c r="JXY1316" s="1"/>
      <c r="JXZ1316" s="1"/>
      <c r="JYA1316" s="1"/>
      <c r="JYB1316" s="1"/>
      <c r="JYC1316" s="1"/>
      <c r="JYD1316" s="1"/>
      <c r="JYE1316" s="1"/>
      <c r="JYF1316" s="1"/>
      <c r="JYG1316" s="1"/>
      <c r="JYH1316" s="1"/>
      <c r="JYI1316" s="1"/>
      <c r="JYJ1316" s="1"/>
      <c r="JYK1316" s="1"/>
      <c r="JYL1316" s="1"/>
      <c r="JYM1316" s="1"/>
      <c r="JYN1316" s="1"/>
      <c r="JYO1316" s="1"/>
      <c r="JYP1316" s="1"/>
      <c r="JYQ1316" s="1"/>
      <c r="JYR1316" s="1"/>
      <c r="JYS1316" s="1"/>
      <c r="JYT1316" s="1"/>
      <c r="JYU1316" s="1"/>
      <c r="JYV1316" s="1"/>
      <c r="JYW1316" s="1"/>
      <c r="JYX1316" s="1"/>
      <c r="JYY1316" s="1"/>
      <c r="JYZ1316" s="1"/>
      <c r="JZA1316" s="1"/>
      <c r="JZB1316" s="1"/>
      <c r="JZC1316" s="1"/>
      <c r="JZD1316" s="1"/>
      <c r="JZE1316" s="1"/>
      <c r="JZF1316" s="1"/>
      <c r="JZG1316" s="1"/>
      <c r="JZH1316" s="1"/>
      <c r="JZI1316" s="1"/>
      <c r="JZJ1316" s="1"/>
      <c r="JZK1316" s="1"/>
      <c r="JZL1316" s="1"/>
      <c r="JZM1316" s="1"/>
      <c r="JZN1316" s="1"/>
      <c r="JZO1316" s="1"/>
      <c r="JZP1316" s="1"/>
      <c r="JZQ1316" s="1"/>
      <c r="JZR1316" s="1"/>
      <c r="JZS1316" s="1"/>
      <c r="JZT1316" s="1"/>
      <c r="JZU1316" s="1"/>
      <c r="JZV1316" s="1"/>
      <c r="JZW1316" s="1"/>
      <c r="JZX1316" s="1"/>
      <c r="JZY1316" s="1"/>
      <c r="JZZ1316" s="1"/>
      <c r="KAA1316" s="1"/>
      <c r="KAB1316" s="1"/>
      <c r="KAC1316" s="1"/>
      <c r="KAD1316" s="1"/>
      <c r="KAE1316" s="1"/>
      <c r="KAF1316" s="1"/>
      <c r="KAG1316" s="1"/>
      <c r="KAH1316" s="1"/>
      <c r="KAI1316" s="1"/>
      <c r="KAJ1316" s="1"/>
      <c r="KAK1316" s="1"/>
      <c r="KAL1316" s="1"/>
      <c r="KAM1316" s="1"/>
      <c r="KAN1316" s="1"/>
      <c r="KAO1316" s="1"/>
      <c r="KAP1316" s="1"/>
      <c r="KAQ1316" s="1"/>
      <c r="KAR1316" s="1"/>
      <c r="KAS1316" s="1"/>
      <c r="KAT1316" s="1"/>
      <c r="KAU1316" s="1"/>
      <c r="KAV1316" s="1"/>
      <c r="KAW1316" s="1"/>
      <c r="KAX1316" s="1"/>
      <c r="KAY1316" s="1"/>
      <c r="KAZ1316" s="1"/>
      <c r="KBA1316" s="1"/>
      <c r="KBB1316" s="1"/>
      <c r="KBC1316" s="1"/>
      <c r="KBD1316" s="1"/>
      <c r="KBE1316" s="1"/>
      <c r="KBF1316" s="1"/>
      <c r="KBG1316" s="1"/>
      <c r="KBH1316" s="1"/>
      <c r="KBI1316" s="1"/>
      <c r="KBJ1316" s="1"/>
      <c r="KBK1316" s="1"/>
      <c r="KBL1316" s="1"/>
      <c r="KBM1316" s="1"/>
      <c r="KBN1316" s="1"/>
      <c r="KBO1316" s="1"/>
      <c r="KBP1316" s="1"/>
      <c r="KBQ1316" s="1"/>
      <c r="KBR1316" s="1"/>
      <c r="KBS1316" s="1"/>
      <c r="KBT1316" s="1"/>
      <c r="KBU1316" s="1"/>
      <c r="KBV1316" s="1"/>
      <c r="KBW1316" s="1"/>
      <c r="KBX1316" s="1"/>
      <c r="KBY1316" s="1"/>
      <c r="KBZ1316" s="1"/>
      <c r="KCA1316" s="1"/>
      <c r="KCB1316" s="1"/>
      <c r="KCC1316" s="1"/>
      <c r="KCD1316" s="1"/>
      <c r="KCE1316" s="1"/>
      <c r="KCF1316" s="1"/>
      <c r="KCG1316" s="1"/>
      <c r="KCH1316" s="1"/>
      <c r="KCI1316" s="1"/>
      <c r="KCJ1316" s="1"/>
      <c r="KCK1316" s="1"/>
      <c r="KCL1316" s="1"/>
      <c r="KCM1316" s="1"/>
      <c r="KCN1316" s="1"/>
      <c r="KCO1316" s="1"/>
      <c r="KCP1316" s="1"/>
      <c r="KCQ1316" s="1"/>
      <c r="KCR1316" s="1"/>
      <c r="KCS1316" s="1"/>
      <c r="KCT1316" s="1"/>
      <c r="KCU1316" s="1"/>
      <c r="KCV1316" s="1"/>
      <c r="KCW1316" s="1"/>
      <c r="KCX1316" s="1"/>
      <c r="KCY1316" s="1"/>
      <c r="KCZ1316" s="1"/>
      <c r="KDA1316" s="1"/>
      <c r="KDB1316" s="1"/>
      <c r="KDC1316" s="1"/>
      <c r="KDD1316" s="1"/>
      <c r="KDE1316" s="1"/>
      <c r="KDF1316" s="1"/>
      <c r="KDG1316" s="1"/>
      <c r="KDH1316" s="1"/>
      <c r="KDI1316" s="1"/>
      <c r="KDJ1316" s="1"/>
      <c r="KDK1316" s="1"/>
      <c r="KDL1316" s="1"/>
      <c r="KDM1316" s="1"/>
      <c r="KDN1316" s="1"/>
      <c r="KDO1316" s="1"/>
      <c r="KDP1316" s="1"/>
      <c r="KDQ1316" s="1"/>
      <c r="KDR1316" s="1"/>
      <c r="KDS1316" s="1"/>
      <c r="KDT1316" s="1"/>
      <c r="KDU1316" s="1"/>
      <c r="KDV1316" s="1"/>
      <c r="KDW1316" s="1"/>
      <c r="KDX1316" s="1"/>
      <c r="KDY1316" s="1"/>
      <c r="KDZ1316" s="1"/>
      <c r="KEA1316" s="1"/>
      <c r="KEB1316" s="1"/>
      <c r="KEC1316" s="1"/>
      <c r="KED1316" s="1"/>
      <c r="KEE1316" s="1"/>
      <c r="KEF1316" s="1"/>
      <c r="KEG1316" s="1"/>
      <c r="KEH1316" s="1"/>
      <c r="KEI1316" s="1"/>
      <c r="KEJ1316" s="1"/>
      <c r="KEK1316" s="1"/>
      <c r="KEL1316" s="1"/>
      <c r="KEM1316" s="1"/>
      <c r="KEN1316" s="1"/>
      <c r="KEO1316" s="1"/>
      <c r="KEP1316" s="1"/>
      <c r="KEQ1316" s="1"/>
      <c r="KER1316" s="1"/>
      <c r="KES1316" s="1"/>
      <c r="KET1316" s="1"/>
      <c r="KEU1316" s="1"/>
      <c r="KEV1316" s="1"/>
      <c r="KEW1316" s="1"/>
      <c r="KEX1316" s="1"/>
      <c r="KEY1316" s="1"/>
      <c r="KEZ1316" s="1"/>
      <c r="KFA1316" s="1"/>
      <c r="KFB1316" s="1"/>
      <c r="KFC1316" s="1"/>
      <c r="KFD1316" s="1"/>
      <c r="KFE1316" s="1"/>
      <c r="KFF1316" s="1"/>
      <c r="KFG1316" s="1"/>
      <c r="KFH1316" s="1"/>
      <c r="KFI1316" s="1"/>
      <c r="KFJ1316" s="1"/>
      <c r="KFK1316" s="1"/>
      <c r="KFL1316" s="1"/>
      <c r="KFM1316" s="1"/>
      <c r="KFN1316" s="1"/>
      <c r="KFO1316" s="1"/>
      <c r="KFP1316" s="1"/>
      <c r="KFQ1316" s="1"/>
      <c r="KFR1316" s="1"/>
      <c r="KFS1316" s="1"/>
      <c r="KFT1316" s="1"/>
      <c r="KFU1316" s="1"/>
      <c r="KFV1316" s="1"/>
      <c r="KFW1316" s="1"/>
      <c r="KFX1316" s="1"/>
      <c r="KFY1316" s="1"/>
      <c r="KFZ1316" s="1"/>
      <c r="KGA1316" s="1"/>
      <c r="KGB1316" s="1"/>
      <c r="KGC1316" s="1"/>
      <c r="KGD1316" s="1"/>
      <c r="KGE1316" s="1"/>
      <c r="KGF1316" s="1"/>
      <c r="KGG1316" s="1"/>
      <c r="KGH1316" s="1"/>
      <c r="KGI1316" s="1"/>
      <c r="KGJ1316" s="1"/>
      <c r="KGK1316" s="1"/>
      <c r="KGL1316" s="1"/>
      <c r="KGM1316" s="1"/>
      <c r="KGN1316" s="1"/>
      <c r="KGO1316" s="1"/>
      <c r="KGP1316" s="1"/>
      <c r="KGQ1316" s="1"/>
      <c r="KGR1316" s="1"/>
      <c r="KGS1316" s="1"/>
      <c r="KGT1316" s="1"/>
      <c r="KGU1316" s="1"/>
      <c r="KGV1316" s="1"/>
      <c r="KGW1316" s="1"/>
      <c r="KGX1316" s="1"/>
      <c r="KGY1316" s="1"/>
      <c r="KGZ1316" s="1"/>
      <c r="KHA1316" s="1"/>
      <c r="KHB1316" s="1"/>
      <c r="KHC1316" s="1"/>
      <c r="KHD1316" s="1"/>
      <c r="KHE1316" s="1"/>
      <c r="KHF1316" s="1"/>
      <c r="KHG1316" s="1"/>
      <c r="KHH1316" s="1"/>
      <c r="KHI1316" s="1"/>
      <c r="KHJ1316" s="1"/>
      <c r="KHK1316" s="1"/>
      <c r="KHL1316" s="1"/>
      <c r="KHM1316" s="1"/>
      <c r="KHN1316" s="1"/>
      <c r="KHO1316" s="1"/>
      <c r="KHP1316" s="1"/>
      <c r="KHQ1316" s="1"/>
      <c r="KHR1316" s="1"/>
      <c r="KHS1316" s="1"/>
      <c r="KHT1316" s="1"/>
      <c r="KHU1316" s="1"/>
      <c r="KHV1316" s="1"/>
      <c r="KHW1316" s="1"/>
      <c r="KHX1316" s="1"/>
      <c r="KHY1316" s="1"/>
      <c r="KHZ1316" s="1"/>
      <c r="KIA1316" s="1"/>
      <c r="KIB1316" s="1"/>
      <c r="KIC1316" s="1"/>
      <c r="KID1316" s="1"/>
      <c r="KIE1316" s="1"/>
      <c r="KIF1316" s="1"/>
      <c r="KIG1316" s="1"/>
      <c r="KIH1316" s="1"/>
      <c r="KII1316" s="1"/>
      <c r="KIJ1316" s="1"/>
      <c r="KIK1316" s="1"/>
      <c r="KIL1316" s="1"/>
      <c r="KIM1316" s="1"/>
      <c r="KIN1316" s="1"/>
      <c r="KIO1316" s="1"/>
      <c r="KIP1316" s="1"/>
      <c r="KIQ1316" s="1"/>
      <c r="KIR1316" s="1"/>
      <c r="KIS1316" s="1"/>
      <c r="KIT1316" s="1"/>
      <c r="KIU1316" s="1"/>
      <c r="KIV1316" s="1"/>
      <c r="KIW1316" s="1"/>
      <c r="KIX1316" s="1"/>
      <c r="KIY1316" s="1"/>
      <c r="KIZ1316" s="1"/>
      <c r="KJA1316" s="1"/>
      <c r="KJB1316" s="1"/>
      <c r="KJC1316" s="1"/>
      <c r="KJD1316" s="1"/>
      <c r="KJE1316" s="1"/>
      <c r="KJF1316" s="1"/>
      <c r="KJG1316" s="1"/>
      <c r="KJH1316" s="1"/>
      <c r="KJI1316" s="1"/>
      <c r="KJJ1316" s="1"/>
      <c r="KJK1316" s="1"/>
      <c r="KJL1316" s="1"/>
      <c r="KJM1316" s="1"/>
      <c r="KJN1316" s="1"/>
      <c r="KJO1316" s="1"/>
      <c r="KJP1316" s="1"/>
      <c r="KJQ1316" s="1"/>
      <c r="KJR1316" s="1"/>
      <c r="KJS1316" s="1"/>
      <c r="KJT1316" s="1"/>
      <c r="KJU1316" s="1"/>
      <c r="KJV1316" s="1"/>
      <c r="KJW1316" s="1"/>
      <c r="KJX1316" s="1"/>
      <c r="KJY1316" s="1"/>
      <c r="KJZ1316" s="1"/>
      <c r="KKA1316" s="1"/>
      <c r="KKB1316" s="1"/>
      <c r="KKC1316" s="1"/>
      <c r="KKD1316" s="1"/>
      <c r="KKE1316" s="1"/>
      <c r="KKF1316" s="1"/>
      <c r="KKG1316" s="1"/>
      <c r="KKH1316" s="1"/>
      <c r="KKI1316" s="1"/>
      <c r="KKJ1316" s="1"/>
      <c r="KKK1316" s="1"/>
      <c r="KKL1316" s="1"/>
      <c r="KKM1316" s="1"/>
      <c r="KKN1316" s="1"/>
      <c r="KKO1316" s="1"/>
      <c r="KKP1316" s="1"/>
      <c r="KKQ1316" s="1"/>
      <c r="KKR1316" s="1"/>
      <c r="KKS1316" s="1"/>
      <c r="KKT1316" s="1"/>
      <c r="KKU1316" s="1"/>
      <c r="KKV1316" s="1"/>
      <c r="KKW1316" s="1"/>
      <c r="KKX1316" s="1"/>
      <c r="KKY1316" s="1"/>
      <c r="KKZ1316" s="1"/>
      <c r="KLA1316" s="1"/>
      <c r="KLB1316" s="1"/>
      <c r="KLC1316" s="1"/>
      <c r="KLD1316" s="1"/>
      <c r="KLE1316" s="1"/>
      <c r="KLF1316" s="1"/>
      <c r="KLG1316" s="1"/>
      <c r="KLH1316" s="1"/>
      <c r="KLI1316" s="1"/>
      <c r="KLJ1316" s="1"/>
      <c r="KLK1316" s="1"/>
      <c r="KLL1316" s="1"/>
      <c r="KLM1316" s="1"/>
      <c r="KLN1316" s="1"/>
      <c r="KLO1316" s="1"/>
      <c r="KLP1316" s="1"/>
      <c r="KLQ1316" s="1"/>
      <c r="KLR1316" s="1"/>
      <c r="KLS1316" s="1"/>
      <c r="KLT1316" s="1"/>
      <c r="KLU1316" s="1"/>
      <c r="KLV1316" s="1"/>
      <c r="KLW1316" s="1"/>
      <c r="KLX1316" s="1"/>
      <c r="KLY1316" s="1"/>
      <c r="KLZ1316" s="1"/>
      <c r="KMA1316" s="1"/>
      <c r="KMB1316" s="1"/>
      <c r="KMC1316" s="1"/>
      <c r="KMD1316" s="1"/>
      <c r="KME1316" s="1"/>
      <c r="KMF1316" s="1"/>
      <c r="KMG1316" s="1"/>
      <c r="KMH1316" s="1"/>
      <c r="KMI1316" s="1"/>
      <c r="KMJ1316" s="1"/>
      <c r="KMK1316" s="1"/>
      <c r="KML1316" s="1"/>
      <c r="KMM1316" s="1"/>
      <c r="KMN1316" s="1"/>
      <c r="KMO1316" s="1"/>
      <c r="KMP1316" s="1"/>
      <c r="KMQ1316" s="1"/>
      <c r="KMR1316" s="1"/>
      <c r="KMS1316" s="1"/>
      <c r="KMT1316" s="1"/>
      <c r="KMU1316" s="1"/>
      <c r="KMV1316" s="1"/>
      <c r="KMW1316" s="1"/>
      <c r="KMX1316" s="1"/>
      <c r="KMY1316" s="1"/>
      <c r="KMZ1316" s="1"/>
      <c r="KNA1316" s="1"/>
      <c r="KNB1316" s="1"/>
      <c r="KNC1316" s="1"/>
      <c r="KND1316" s="1"/>
      <c r="KNE1316" s="1"/>
      <c r="KNF1316" s="1"/>
      <c r="KNG1316" s="1"/>
      <c r="KNH1316" s="1"/>
      <c r="KNI1316" s="1"/>
      <c r="KNJ1316" s="1"/>
      <c r="KNK1316" s="1"/>
      <c r="KNL1316" s="1"/>
      <c r="KNM1316" s="1"/>
      <c r="KNN1316" s="1"/>
      <c r="KNO1316" s="1"/>
      <c r="KNP1316" s="1"/>
      <c r="KNQ1316" s="1"/>
      <c r="KNR1316" s="1"/>
      <c r="KNS1316" s="1"/>
      <c r="KNT1316" s="1"/>
      <c r="KNU1316" s="1"/>
      <c r="KNV1316" s="1"/>
      <c r="KNW1316" s="1"/>
      <c r="KNX1316" s="1"/>
      <c r="KNY1316" s="1"/>
      <c r="KNZ1316" s="1"/>
      <c r="KOA1316" s="1"/>
      <c r="KOB1316" s="1"/>
      <c r="KOC1316" s="1"/>
      <c r="KOD1316" s="1"/>
      <c r="KOE1316" s="1"/>
      <c r="KOF1316" s="1"/>
      <c r="KOG1316" s="1"/>
      <c r="KOH1316" s="1"/>
      <c r="KOI1316" s="1"/>
      <c r="KOJ1316" s="1"/>
      <c r="KOK1316" s="1"/>
      <c r="KOL1316" s="1"/>
      <c r="KOM1316" s="1"/>
      <c r="KON1316" s="1"/>
      <c r="KOO1316" s="1"/>
      <c r="KOP1316" s="1"/>
      <c r="KOQ1316" s="1"/>
      <c r="KOR1316" s="1"/>
      <c r="KOS1316" s="1"/>
      <c r="KOT1316" s="1"/>
      <c r="KOU1316" s="1"/>
      <c r="KOV1316" s="1"/>
      <c r="KOW1316" s="1"/>
      <c r="KOX1316" s="1"/>
      <c r="KOY1316" s="1"/>
      <c r="KOZ1316" s="1"/>
      <c r="KPA1316" s="1"/>
      <c r="KPB1316" s="1"/>
      <c r="KPC1316" s="1"/>
      <c r="KPD1316" s="1"/>
      <c r="KPE1316" s="1"/>
      <c r="KPF1316" s="1"/>
      <c r="KPG1316" s="1"/>
      <c r="KPH1316" s="1"/>
      <c r="KPI1316" s="1"/>
      <c r="KPJ1316" s="1"/>
      <c r="KPK1316" s="1"/>
      <c r="KPL1316" s="1"/>
      <c r="KPM1316" s="1"/>
      <c r="KPN1316" s="1"/>
      <c r="KPO1316" s="1"/>
      <c r="KPP1316" s="1"/>
      <c r="KPQ1316" s="1"/>
      <c r="KPR1316" s="1"/>
      <c r="KPS1316" s="1"/>
      <c r="KPT1316" s="1"/>
      <c r="KPU1316" s="1"/>
      <c r="KPV1316" s="1"/>
      <c r="KPW1316" s="1"/>
      <c r="KPX1316" s="1"/>
      <c r="KPY1316" s="1"/>
      <c r="KPZ1316" s="1"/>
      <c r="KQA1316" s="1"/>
      <c r="KQB1316" s="1"/>
      <c r="KQC1316" s="1"/>
      <c r="KQD1316" s="1"/>
      <c r="KQE1316" s="1"/>
      <c r="KQF1316" s="1"/>
      <c r="KQG1316" s="1"/>
      <c r="KQH1316" s="1"/>
      <c r="KQI1316" s="1"/>
      <c r="KQJ1316" s="1"/>
      <c r="KQK1316" s="1"/>
      <c r="KQL1316" s="1"/>
      <c r="KQM1316" s="1"/>
      <c r="KQN1316" s="1"/>
      <c r="KQO1316" s="1"/>
      <c r="KQP1316" s="1"/>
      <c r="KQQ1316" s="1"/>
      <c r="KQR1316" s="1"/>
      <c r="KQS1316" s="1"/>
      <c r="KQT1316" s="1"/>
      <c r="KQU1316" s="1"/>
      <c r="KQV1316" s="1"/>
      <c r="KQW1316" s="1"/>
      <c r="KQX1316" s="1"/>
      <c r="KQY1316" s="1"/>
      <c r="KQZ1316" s="1"/>
      <c r="KRA1316" s="1"/>
      <c r="KRB1316" s="1"/>
      <c r="KRC1316" s="1"/>
      <c r="KRD1316" s="1"/>
      <c r="KRE1316" s="1"/>
      <c r="KRF1316" s="1"/>
      <c r="KRG1316" s="1"/>
      <c r="KRH1316" s="1"/>
      <c r="KRI1316" s="1"/>
      <c r="KRJ1316" s="1"/>
      <c r="KRK1316" s="1"/>
      <c r="KRL1316" s="1"/>
      <c r="KRM1316" s="1"/>
      <c r="KRN1316" s="1"/>
      <c r="KRO1316" s="1"/>
      <c r="KRP1316" s="1"/>
      <c r="KRQ1316" s="1"/>
      <c r="KRR1316" s="1"/>
      <c r="KRS1316" s="1"/>
      <c r="KRT1316" s="1"/>
      <c r="KRU1316" s="1"/>
      <c r="KRV1316" s="1"/>
      <c r="KRW1316" s="1"/>
      <c r="KRX1316" s="1"/>
      <c r="KRY1316" s="1"/>
      <c r="KRZ1316" s="1"/>
      <c r="KSA1316" s="1"/>
      <c r="KSB1316" s="1"/>
      <c r="KSC1316" s="1"/>
      <c r="KSD1316" s="1"/>
      <c r="KSE1316" s="1"/>
      <c r="KSF1316" s="1"/>
      <c r="KSG1316" s="1"/>
      <c r="KSH1316" s="1"/>
      <c r="KSI1316" s="1"/>
      <c r="KSJ1316" s="1"/>
      <c r="KSK1316" s="1"/>
      <c r="KSL1316" s="1"/>
      <c r="KSM1316" s="1"/>
      <c r="KSN1316" s="1"/>
      <c r="KSO1316" s="1"/>
      <c r="KSP1316" s="1"/>
      <c r="KSQ1316" s="1"/>
      <c r="KSR1316" s="1"/>
      <c r="KSS1316" s="1"/>
      <c r="KST1316" s="1"/>
      <c r="KSU1316" s="1"/>
      <c r="KSV1316" s="1"/>
      <c r="KSW1316" s="1"/>
      <c r="KSX1316" s="1"/>
      <c r="KSY1316" s="1"/>
      <c r="KSZ1316" s="1"/>
      <c r="KTA1316" s="1"/>
      <c r="KTB1316" s="1"/>
      <c r="KTC1316" s="1"/>
      <c r="KTD1316" s="1"/>
      <c r="KTE1316" s="1"/>
      <c r="KTF1316" s="1"/>
      <c r="KTG1316" s="1"/>
      <c r="KTH1316" s="1"/>
      <c r="KTI1316" s="1"/>
      <c r="KTJ1316" s="1"/>
      <c r="KTK1316" s="1"/>
      <c r="KTL1316" s="1"/>
      <c r="KTM1316" s="1"/>
      <c r="KTN1316" s="1"/>
      <c r="KTO1316" s="1"/>
      <c r="KTP1316" s="1"/>
      <c r="KTQ1316" s="1"/>
      <c r="KTR1316" s="1"/>
      <c r="KTS1316" s="1"/>
      <c r="KTT1316" s="1"/>
      <c r="KTU1316" s="1"/>
      <c r="KTV1316" s="1"/>
      <c r="KTW1316" s="1"/>
      <c r="KTX1316" s="1"/>
      <c r="KTY1316" s="1"/>
      <c r="KTZ1316" s="1"/>
      <c r="KUA1316" s="1"/>
      <c r="KUB1316" s="1"/>
      <c r="KUC1316" s="1"/>
      <c r="KUD1316" s="1"/>
      <c r="KUE1316" s="1"/>
      <c r="KUF1316" s="1"/>
      <c r="KUG1316" s="1"/>
      <c r="KUH1316" s="1"/>
      <c r="KUI1316" s="1"/>
      <c r="KUJ1316" s="1"/>
      <c r="KUK1316" s="1"/>
      <c r="KUL1316" s="1"/>
      <c r="KUM1316" s="1"/>
      <c r="KUN1316" s="1"/>
      <c r="KUO1316" s="1"/>
      <c r="KUP1316" s="1"/>
      <c r="KUQ1316" s="1"/>
      <c r="KUR1316" s="1"/>
      <c r="KUS1316" s="1"/>
      <c r="KUT1316" s="1"/>
      <c r="KUU1316" s="1"/>
      <c r="KUV1316" s="1"/>
      <c r="KUW1316" s="1"/>
      <c r="KUX1316" s="1"/>
      <c r="KUY1316" s="1"/>
      <c r="KUZ1316" s="1"/>
      <c r="KVA1316" s="1"/>
      <c r="KVB1316" s="1"/>
      <c r="KVC1316" s="1"/>
      <c r="KVD1316" s="1"/>
      <c r="KVE1316" s="1"/>
      <c r="KVF1316" s="1"/>
      <c r="KVG1316" s="1"/>
      <c r="KVH1316" s="1"/>
      <c r="KVI1316" s="1"/>
      <c r="KVJ1316" s="1"/>
      <c r="KVK1316" s="1"/>
      <c r="KVL1316" s="1"/>
      <c r="KVM1316" s="1"/>
      <c r="KVN1316" s="1"/>
      <c r="KVO1316" s="1"/>
      <c r="KVP1316" s="1"/>
      <c r="KVQ1316" s="1"/>
      <c r="KVR1316" s="1"/>
      <c r="KVS1316" s="1"/>
      <c r="KVT1316" s="1"/>
      <c r="KVU1316" s="1"/>
      <c r="KVV1316" s="1"/>
      <c r="KVW1316" s="1"/>
      <c r="KVX1316" s="1"/>
      <c r="KVY1316" s="1"/>
      <c r="KVZ1316" s="1"/>
      <c r="KWA1316" s="1"/>
      <c r="KWB1316" s="1"/>
      <c r="KWC1316" s="1"/>
      <c r="KWD1316" s="1"/>
      <c r="KWE1316" s="1"/>
      <c r="KWF1316" s="1"/>
      <c r="KWG1316" s="1"/>
      <c r="KWH1316" s="1"/>
      <c r="KWI1316" s="1"/>
      <c r="KWJ1316" s="1"/>
      <c r="KWK1316" s="1"/>
      <c r="KWL1316" s="1"/>
      <c r="KWM1316" s="1"/>
      <c r="KWN1316" s="1"/>
      <c r="KWO1316" s="1"/>
      <c r="KWP1316" s="1"/>
      <c r="KWQ1316" s="1"/>
      <c r="KWR1316" s="1"/>
      <c r="KWS1316" s="1"/>
      <c r="KWT1316" s="1"/>
      <c r="KWU1316" s="1"/>
      <c r="KWV1316" s="1"/>
      <c r="KWW1316" s="1"/>
      <c r="KWX1316" s="1"/>
      <c r="KWY1316" s="1"/>
      <c r="KWZ1316" s="1"/>
      <c r="KXA1316" s="1"/>
      <c r="KXB1316" s="1"/>
      <c r="KXC1316" s="1"/>
      <c r="KXD1316" s="1"/>
      <c r="KXE1316" s="1"/>
      <c r="KXF1316" s="1"/>
      <c r="KXG1316" s="1"/>
      <c r="KXH1316" s="1"/>
      <c r="KXI1316" s="1"/>
      <c r="KXJ1316" s="1"/>
      <c r="KXK1316" s="1"/>
      <c r="KXL1316" s="1"/>
      <c r="KXM1316" s="1"/>
      <c r="KXN1316" s="1"/>
      <c r="KXO1316" s="1"/>
      <c r="KXP1316" s="1"/>
      <c r="KXQ1316" s="1"/>
      <c r="KXR1316" s="1"/>
      <c r="KXS1316" s="1"/>
      <c r="KXT1316" s="1"/>
      <c r="KXU1316" s="1"/>
      <c r="KXV1316" s="1"/>
      <c r="KXW1316" s="1"/>
      <c r="KXX1316" s="1"/>
      <c r="KXY1316" s="1"/>
      <c r="KXZ1316" s="1"/>
      <c r="KYA1316" s="1"/>
      <c r="KYB1316" s="1"/>
      <c r="KYC1316" s="1"/>
      <c r="KYD1316" s="1"/>
      <c r="KYE1316" s="1"/>
      <c r="KYF1316" s="1"/>
      <c r="KYG1316" s="1"/>
      <c r="KYH1316" s="1"/>
      <c r="KYI1316" s="1"/>
      <c r="KYJ1316" s="1"/>
      <c r="KYK1316" s="1"/>
      <c r="KYL1316" s="1"/>
      <c r="KYM1316" s="1"/>
      <c r="KYN1316" s="1"/>
      <c r="KYO1316" s="1"/>
      <c r="KYP1316" s="1"/>
      <c r="KYQ1316" s="1"/>
      <c r="KYR1316" s="1"/>
      <c r="KYS1316" s="1"/>
      <c r="KYT1316" s="1"/>
      <c r="KYU1316" s="1"/>
      <c r="KYV1316" s="1"/>
      <c r="KYW1316" s="1"/>
      <c r="KYX1316" s="1"/>
      <c r="KYY1316" s="1"/>
      <c r="KYZ1316" s="1"/>
      <c r="KZA1316" s="1"/>
      <c r="KZB1316" s="1"/>
      <c r="KZC1316" s="1"/>
      <c r="KZD1316" s="1"/>
      <c r="KZE1316" s="1"/>
      <c r="KZF1316" s="1"/>
      <c r="KZG1316" s="1"/>
      <c r="KZH1316" s="1"/>
      <c r="KZI1316" s="1"/>
      <c r="KZJ1316" s="1"/>
      <c r="KZK1316" s="1"/>
      <c r="KZL1316" s="1"/>
      <c r="KZM1316" s="1"/>
      <c r="KZN1316" s="1"/>
      <c r="KZO1316" s="1"/>
      <c r="KZP1316" s="1"/>
      <c r="KZQ1316" s="1"/>
      <c r="KZR1316" s="1"/>
      <c r="KZS1316" s="1"/>
      <c r="KZT1316" s="1"/>
      <c r="KZU1316" s="1"/>
      <c r="KZV1316" s="1"/>
      <c r="KZW1316" s="1"/>
      <c r="KZX1316" s="1"/>
      <c r="KZY1316" s="1"/>
      <c r="KZZ1316" s="1"/>
      <c r="LAA1316" s="1"/>
      <c r="LAB1316" s="1"/>
      <c r="LAC1316" s="1"/>
      <c r="LAD1316" s="1"/>
      <c r="LAE1316" s="1"/>
      <c r="LAF1316" s="1"/>
      <c r="LAG1316" s="1"/>
      <c r="LAH1316" s="1"/>
      <c r="LAI1316" s="1"/>
      <c r="LAJ1316" s="1"/>
      <c r="LAK1316" s="1"/>
      <c r="LAL1316" s="1"/>
      <c r="LAM1316" s="1"/>
      <c r="LAN1316" s="1"/>
      <c r="LAO1316" s="1"/>
      <c r="LAP1316" s="1"/>
      <c r="LAQ1316" s="1"/>
      <c r="LAR1316" s="1"/>
      <c r="LAS1316" s="1"/>
      <c r="LAT1316" s="1"/>
      <c r="LAU1316" s="1"/>
      <c r="LAV1316" s="1"/>
      <c r="LAW1316" s="1"/>
      <c r="LAX1316" s="1"/>
      <c r="LAY1316" s="1"/>
      <c r="LAZ1316" s="1"/>
      <c r="LBA1316" s="1"/>
      <c r="LBB1316" s="1"/>
      <c r="LBC1316" s="1"/>
      <c r="LBD1316" s="1"/>
      <c r="LBE1316" s="1"/>
      <c r="LBF1316" s="1"/>
      <c r="LBG1316" s="1"/>
      <c r="LBH1316" s="1"/>
      <c r="LBI1316" s="1"/>
      <c r="LBJ1316" s="1"/>
      <c r="LBK1316" s="1"/>
      <c r="LBL1316" s="1"/>
      <c r="LBM1316" s="1"/>
      <c r="LBN1316" s="1"/>
      <c r="LBO1316" s="1"/>
      <c r="LBP1316" s="1"/>
      <c r="LBQ1316" s="1"/>
      <c r="LBR1316" s="1"/>
      <c r="LBS1316" s="1"/>
      <c r="LBT1316" s="1"/>
      <c r="LBU1316" s="1"/>
      <c r="LBV1316" s="1"/>
      <c r="LBW1316" s="1"/>
      <c r="LBX1316" s="1"/>
      <c r="LBY1316" s="1"/>
      <c r="LBZ1316" s="1"/>
      <c r="LCA1316" s="1"/>
      <c r="LCB1316" s="1"/>
      <c r="LCC1316" s="1"/>
      <c r="LCD1316" s="1"/>
      <c r="LCE1316" s="1"/>
      <c r="LCF1316" s="1"/>
      <c r="LCG1316" s="1"/>
      <c r="LCH1316" s="1"/>
      <c r="LCI1316" s="1"/>
      <c r="LCJ1316" s="1"/>
      <c r="LCK1316" s="1"/>
      <c r="LCL1316" s="1"/>
      <c r="LCM1316" s="1"/>
      <c r="LCN1316" s="1"/>
      <c r="LCO1316" s="1"/>
      <c r="LCP1316" s="1"/>
      <c r="LCQ1316" s="1"/>
      <c r="LCR1316" s="1"/>
      <c r="LCS1316" s="1"/>
      <c r="LCT1316" s="1"/>
      <c r="LCU1316" s="1"/>
      <c r="LCV1316" s="1"/>
      <c r="LCW1316" s="1"/>
      <c r="LCX1316" s="1"/>
      <c r="LCY1316" s="1"/>
      <c r="LCZ1316" s="1"/>
      <c r="LDA1316" s="1"/>
      <c r="LDB1316" s="1"/>
      <c r="LDC1316" s="1"/>
      <c r="LDD1316" s="1"/>
      <c r="LDE1316" s="1"/>
      <c r="LDF1316" s="1"/>
      <c r="LDG1316" s="1"/>
      <c r="LDH1316" s="1"/>
      <c r="LDI1316" s="1"/>
      <c r="LDJ1316" s="1"/>
      <c r="LDK1316" s="1"/>
      <c r="LDL1316" s="1"/>
      <c r="LDM1316" s="1"/>
      <c r="LDN1316" s="1"/>
      <c r="LDO1316" s="1"/>
      <c r="LDP1316" s="1"/>
      <c r="LDQ1316" s="1"/>
      <c r="LDR1316" s="1"/>
      <c r="LDS1316" s="1"/>
      <c r="LDT1316" s="1"/>
      <c r="LDU1316" s="1"/>
      <c r="LDV1316" s="1"/>
      <c r="LDW1316" s="1"/>
      <c r="LDX1316" s="1"/>
      <c r="LDY1316" s="1"/>
      <c r="LDZ1316" s="1"/>
      <c r="LEA1316" s="1"/>
      <c r="LEB1316" s="1"/>
      <c r="LEC1316" s="1"/>
      <c r="LED1316" s="1"/>
      <c r="LEE1316" s="1"/>
      <c r="LEF1316" s="1"/>
      <c r="LEG1316" s="1"/>
      <c r="LEH1316" s="1"/>
      <c r="LEI1316" s="1"/>
      <c r="LEJ1316" s="1"/>
      <c r="LEK1316" s="1"/>
      <c r="LEL1316" s="1"/>
      <c r="LEM1316" s="1"/>
      <c r="LEN1316" s="1"/>
      <c r="LEO1316" s="1"/>
      <c r="LEP1316" s="1"/>
      <c r="LEQ1316" s="1"/>
      <c r="LER1316" s="1"/>
      <c r="LES1316" s="1"/>
      <c r="LET1316" s="1"/>
      <c r="LEU1316" s="1"/>
      <c r="LEV1316" s="1"/>
      <c r="LEW1316" s="1"/>
      <c r="LEX1316" s="1"/>
      <c r="LEY1316" s="1"/>
      <c r="LEZ1316" s="1"/>
      <c r="LFA1316" s="1"/>
      <c r="LFB1316" s="1"/>
      <c r="LFC1316" s="1"/>
      <c r="LFD1316" s="1"/>
      <c r="LFE1316" s="1"/>
      <c r="LFF1316" s="1"/>
      <c r="LFG1316" s="1"/>
      <c r="LFH1316" s="1"/>
      <c r="LFI1316" s="1"/>
      <c r="LFJ1316" s="1"/>
      <c r="LFK1316" s="1"/>
      <c r="LFL1316" s="1"/>
      <c r="LFM1316" s="1"/>
      <c r="LFN1316" s="1"/>
      <c r="LFO1316" s="1"/>
      <c r="LFP1316" s="1"/>
      <c r="LFQ1316" s="1"/>
      <c r="LFR1316" s="1"/>
      <c r="LFS1316" s="1"/>
      <c r="LFT1316" s="1"/>
      <c r="LFU1316" s="1"/>
      <c r="LFV1316" s="1"/>
      <c r="LFW1316" s="1"/>
      <c r="LFX1316" s="1"/>
      <c r="LFY1316" s="1"/>
      <c r="LFZ1316" s="1"/>
      <c r="LGA1316" s="1"/>
      <c r="LGB1316" s="1"/>
      <c r="LGC1316" s="1"/>
      <c r="LGD1316" s="1"/>
      <c r="LGE1316" s="1"/>
      <c r="LGF1316" s="1"/>
      <c r="LGG1316" s="1"/>
      <c r="LGH1316" s="1"/>
      <c r="LGI1316" s="1"/>
      <c r="LGJ1316" s="1"/>
      <c r="LGK1316" s="1"/>
      <c r="LGL1316" s="1"/>
      <c r="LGM1316" s="1"/>
      <c r="LGN1316" s="1"/>
      <c r="LGO1316" s="1"/>
      <c r="LGP1316" s="1"/>
      <c r="LGQ1316" s="1"/>
      <c r="LGR1316" s="1"/>
      <c r="LGS1316" s="1"/>
      <c r="LGT1316" s="1"/>
      <c r="LGU1316" s="1"/>
      <c r="LGV1316" s="1"/>
      <c r="LGW1316" s="1"/>
      <c r="LGX1316" s="1"/>
      <c r="LGY1316" s="1"/>
      <c r="LGZ1316" s="1"/>
      <c r="LHA1316" s="1"/>
      <c r="LHB1316" s="1"/>
      <c r="LHC1316" s="1"/>
      <c r="LHD1316" s="1"/>
      <c r="LHE1316" s="1"/>
      <c r="LHF1316" s="1"/>
      <c r="LHG1316" s="1"/>
      <c r="LHH1316" s="1"/>
      <c r="LHI1316" s="1"/>
      <c r="LHJ1316" s="1"/>
      <c r="LHK1316" s="1"/>
      <c r="LHL1316" s="1"/>
      <c r="LHM1316" s="1"/>
      <c r="LHN1316" s="1"/>
      <c r="LHO1316" s="1"/>
      <c r="LHP1316" s="1"/>
      <c r="LHQ1316" s="1"/>
      <c r="LHR1316" s="1"/>
      <c r="LHS1316" s="1"/>
      <c r="LHT1316" s="1"/>
      <c r="LHU1316" s="1"/>
      <c r="LHV1316" s="1"/>
      <c r="LHW1316" s="1"/>
      <c r="LHX1316" s="1"/>
      <c r="LHY1316" s="1"/>
      <c r="LHZ1316" s="1"/>
      <c r="LIA1316" s="1"/>
      <c r="LIB1316" s="1"/>
      <c r="LIC1316" s="1"/>
      <c r="LID1316" s="1"/>
      <c r="LIE1316" s="1"/>
      <c r="LIF1316" s="1"/>
      <c r="LIG1316" s="1"/>
      <c r="LIH1316" s="1"/>
      <c r="LII1316" s="1"/>
      <c r="LIJ1316" s="1"/>
      <c r="LIK1316" s="1"/>
      <c r="LIL1316" s="1"/>
      <c r="LIM1316" s="1"/>
      <c r="LIN1316" s="1"/>
      <c r="LIO1316" s="1"/>
      <c r="LIP1316" s="1"/>
      <c r="LIQ1316" s="1"/>
      <c r="LIR1316" s="1"/>
      <c r="LIS1316" s="1"/>
      <c r="LIT1316" s="1"/>
      <c r="LIU1316" s="1"/>
      <c r="LIV1316" s="1"/>
      <c r="LIW1316" s="1"/>
      <c r="LIX1316" s="1"/>
      <c r="LIY1316" s="1"/>
      <c r="LIZ1316" s="1"/>
      <c r="LJA1316" s="1"/>
      <c r="LJB1316" s="1"/>
      <c r="LJC1316" s="1"/>
      <c r="LJD1316" s="1"/>
      <c r="LJE1316" s="1"/>
      <c r="LJF1316" s="1"/>
      <c r="LJG1316" s="1"/>
      <c r="LJH1316" s="1"/>
      <c r="LJI1316" s="1"/>
      <c r="LJJ1316" s="1"/>
      <c r="LJK1316" s="1"/>
      <c r="LJL1316" s="1"/>
      <c r="LJM1316" s="1"/>
      <c r="LJN1316" s="1"/>
      <c r="LJO1316" s="1"/>
      <c r="LJP1316" s="1"/>
      <c r="LJQ1316" s="1"/>
      <c r="LJR1316" s="1"/>
      <c r="LJS1316" s="1"/>
      <c r="LJT1316" s="1"/>
      <c r="LJU1316" s="1"/>
      <c r="LJV1316" s="1"/>
      <c r="LJW1316" s="1"/>
      <c r="LJX1316" s="1"/>
      <c r="LJY1316" s="1"/>
      <c r="LJZ1316" s="1"/>
      <c r="LKA1316" s="1"/>
      <c r="LKB1316" s="1"/>
      <c r="LKC1316" s="1"/>
      <c r="LKD1316" s="1"/>
      <c r="LKE1316" s="1"/>
      <c r="LKF1316" s="1"/>
      <c r="LKG1316" s="1"/>
      <c r="LKH1316" s="1"/>
      <c r="LKI1316" s="1"/>
      <c r="LKJ1316" s="1"/>
      <c r="LKK1316" s="1"/>
      <c r="LKL1316" s="1"/>
      <c r="LKM1316" s="1"/>
      <c r="LKN1316" s="1"/>
      <c r="LKO1316" s="1"/>
      <c r="LKP1316" s="1"/>
      <c r="LKQ1316" s="1"/>
      <c r="LKR1316" s="1"/>
      <c r="LKS1316" s="1"/>
      <c r="LKT1316" s="1"/>
      <c r="LKU1316" s="1"/>
      <c r="LKV1316" s="1"/>
      <c r="LKW1316" s="1"/>
      <c r="LKX1316" s="1"/>
      <c r="LKY1316" s="1"/>
      <c r="LKZ1316" s="1"/>
      <c r="LLA1316" s="1"/>
      <c r="LLB1316" s="1"/>
      <c r="LLC1316" s="1"/>
      <c r="LLD1316" s="1"/>
      <c r="LLE1316" s="1"/>
      <c r="LLF1316" s="1"/>
      <c r="LLG1316" s="1"/>
      <c r="LLH1316" s="1"/>
      <c r="LLI1316" s="1"/>
      <c r="LLJ1316" s="1"/>
      <c r="LLK1316" s="1"/>
      <c r="LLL1316" s="1"/>
      <c r="LLM1316" s="1"/>
      <c r="LLN1316" s="1"/>
      <c r="LLO1316" s="1"/>
      <c r="LLP1316" s="1"/>
      <c r="LLQ1316" s="1"/>
      <c r="LLR1316" s="1"/>
      <c r="LLS1316" s="1"/>
      <c r="LLT1316" s="1"/>
      <c r="LLU1316" s="1"/>
      <c r="LLV1316" s="1"/>
      <c r="LLW1316" s="1"/>
      <c r="LLX1316" s="1"/>
      <c r="LLY1316" s="1"/>
      <c r="LLZ1316" s="1"/>
      <c r="LMA1316" s="1"/>
      <c r="LMB1316" s="1"/>
      <c r="LMC1316" s="1"/>
      <c r="LMD1316" s="1"/>
      <c r="LME1316" s="1"/>
      <c r="LMF1316" s="1"/>
      <c r="LMG1316" s="1"/>
      <c r="LMH1316" s="1"/>
      <c r="LMI1316" s="1"/>
      <c r="LMJ1316" s="1"/>
      <c r="LMK1316" s="1"/>
      <c r="LML1316" s="1"/>
      <c r="LMM1316" s="1"/>
      <c r="LMN1316" s="1"/>
      <c r="LMO1316" s="1"/>
      <c r="LMP1316" s="1"/>
      <c r="LMQ1316" s="1"/>
      <c r="LMR1316" s="1"/>
      <c r="LMS1316" s="1"/>
      <c r="LMT1316" s="1"/>
      <c r="LMU1316" s="1"/>
      <c r="LMV1316" s="1"/>
      <c r="LMW1316" s="1"/>
      <c r="LMX1316" s="1"/>
      <c r="LMY1316" s="1"/>
      <c r="LMZ1316" s="1"/>
      <c r="LNA1316" s="1"/>
      <c r="LNB1316" s="1"/>
      <c r="LNC1316" s="1"/>
      <c r="LND1316" s="1"/>
      <c r="LNE1316" s="1"/>
      <c r="LNF1316" s="1"/>
      <c r="LNG1316" s="1"/>
      <c r="LNH1316" s="1"/>
      <c r="LNI1316" s="1"/>
      <c r="LNJ1316" s="1"/>
      <c r="LNK1316" s="1"/>
      <c r="LNL1316" s="1"/>
      <c r="LNM1316" s="1"/>
      <c r="LNN1316" s="1"/>
      <c r="LNO1316" s="1"/>
      <c r="LNP1316" s="1"/>
      <c r="LNQ1316" s="1"/>
      <c r="LNR1316" s="1"/>
      <c r="LNS1316" s="1"/>
      <c r="LNT1316" s="1"/>
      <c r="LNU1316" s="1"/>
      <c r="LNV1316" s="1"/>
      <c r="LNW1316" s="1"/>
      <c r="LNX1316" s="1"/>
      <c r="LNY1316" s="1"/>
      <c r="LNZ1316" s="1"/>
      <c r="LOA1316" s="1"/>
      <c r="LOB1316" s="1"/>
      <c r="LOC1316" s="1"/>
      <c r="LOD1316" s="1"/>
      <c r="LOE1316" s="1"/>
      <c r="LOF1316" s="1"/>
      <c r="LOG1316" s="1"/>
      <c r="LOH1316" s="1"/>
      <c r="LOI1316" s="1"/>
      <c r="LOJ1316" s="1"/>
      <c r="LOK1316" s="1"/>
      <c r="LOL1316" s="1"/>
      <c r="LOM1316" s="1"/>
      <c r="LON1316" s="1"/>
      <c r="LOO1316" s="1"/>
      <c r="LOP1316" s="1"/>
      <c r="LOQ1316" s="1"/>
      <c r="LOR1316" s="1"/>
      <c r="LOS1316" s="1"/>
      <c r="LOT1316" s="1"/>
      <c r="LOU1316" s="1"/>
      <c r="LOV1316" s="1"/>
      <c r="LOW1316" s="1"/>
      <c r="LOX1316" s="1"/>
      <c r="LOY1316" s="1"/>
      <c r="LOZ1316" s="1"/>
      <c r="LPA1316" s="1"/>
      <c r="LPB1316" s="1"/>
      <c r="LPC1316" s="1"/>
      <c r="LPD1316" s="1"/>
      <c r="LPE1316" s="1"/>
      <c r="LPF1316" s="1"/>
      <c r="LPG1316" s="1"/>
      <c r="LPH1316" s="1"/>
      <c r="LPI1316" s="1"/>
      <c r="LPJ1316" s="1"/>
      <c r="LPK1316" s="1"/>
      <c r="LPL1316" s="1"/>
      <c r="LPM1316" s="1"/>
      <c r="LPN1316" s="1"/>
      <c r="LPO1316" s="1"/>
      <c r="LPP1316" s="1"/>
      <c r="LPQ1316" s="1"/>
      <c r="LPR1316" s="1"/>
      <c r="LPS1316" s="1"/>
      <c r="LPT1316" s="1"/>
      <c r="LPU1316" s="1"/>
      <c r="LPV1316" s="1"/>
      <c r="LPW1316" s="1"/>
      <c r="LPX1316" s="1"/>
      <c r="LPY1316" s="1"/>
      <c r="LPZ1316" s="1"/>
      <c r="LQA1316" s="1"/>
      <c r="LQB1316" s="1"/>
      <c r="LQC1316" s="1"/>
      <c r="LQD1316" s="1"/>
      <c r="LQE1316" s="1"/>
      <c r="LQF1316" s="1"/>
      <c r="LQG1316" s="1"/>
      <c r="LQH1316" s="1"/>
      <c r="LQI1316" s="1"/>
      <c r="LQJ1316" s="1"/>
      <c r="LQK1316" s="1"/>
      <c r="LQL1316" s="1"/>
      <c r="LQM1316" s="1"/>
      <c r="LQN1316" s="1"/>
      <c r="LQO1316" s="1"/>
      <c r="LQP1316" s="1"/>
      <c r="LQQ1316" s="1"/>
      <c r="LQR1316" s="1"/>
      <c r="LQS1316" s="1"/>
      <c r="LQT1316" s="1"/>
      <c r="LQU1316" s="1"/>
      <c r="LQV1316" s="1"/>
      <c r="LQW1316" s="1"/>
      <c r="LQX1316" s="1"/>
      <c r="LQY1316" s="1"/>
      <c r="LQZ1316" s="1"/>
      <c r="LRA1316" s="1"/>
      <c r="LRB1316" s="1"/>
      <c r="LRC1316" s="1"/>
      <c r="LRD1316" s="1"/>
      <c r="LRE1316" s="1"/>
      <c r="LRF1316" s="1"/>
      <c r="LRG1316" s="1"/>
      <c r="LRH1316" s="1"/>
      <c r="LRI1316" s="1"/>
      <c r="LRJ1316" s="1"/>
      <c r="LRK1316" s="1"/>
      <c r="LRL1316" s="1"/>
      <c r="LRM1316" s="1"/>
      <c r="LRN1316" s="1"/>
      <c r="LRO1316" s="1"/>
      <c r="LRP1316" s="1"/>
      <c r="LRQ1316" s="1"/>
      <c r="LRR1316" s="1"/>
      <c r="LRS1316" s="1"/>
      <c r="LRT1316" s="1"/>
      <c r="LRU1316" s="1"/>
      <c r="LRV1316" s="1"/>
      <c r="LRW1316" s="1"/>
      <c r="LRX1316" s="1"/>
      <c r="LRY1316" s="1"/>
      <c r="LRZ1316" s="1"/>
      <c r="LSA1316" s="1"/>
      <c r="LSB1316" s="1"/>
      <c r="LSC1316" s="1"/>
      <c r="LSD1316" s="1"/>
      <c r="LSE1316" s="1"/>
      <c r="LSF1316" s="1"/>
      <c r="LSG1316" s="1"/>
      <c r="LSH1316" s="1"/>
      <c r="LSI1316" s="1"/>
      <c r="LSJ1316" s="1"/>
      <c r="LSK1316" s="1"/>
      <c r="LSL1316" s="1"/>
      <c r="LSM1316" s="1"/>
      <c r="LSN1316" s="1"/>
      <c r="LSO1316" s="1"/>
      <c r="LSP1316" s="1"/>
      <c r="LSQ1316" s="1"/>
      <c r="LSR1316" s="1"/>
      <c r="LSS1316" s="1"/>
      <c r="LST1316" s="1"/>
      <c r="LSU1316" s="1"/>
      <c r="LSV1316" s="1"/>
      <c r="LSW1316" s="1"/>
      <c r="LSX1316" s="1"/>
      <c r="LSY1316" s="1"/>
      <c r="LSZ1316" s="1"/>
      <c r="LTA1316" s="1"/>
      <c r="LTB1316" s="1"/>
      <c r="LTC1316" s="1"/>
      <c r="LTD1316" s="1"/>
      <c r="LTE1316" s="1"/>
      <c r="LTF1316" s="1"/>
      <c r="LTG1316" s="1"/>
      <c r="LTH1316" s="1"/>
      <c r="LTI1316" s="1"/>
      <c r="LTJ1316" s="1"/>
      <c r="LTK1316" s="1"/>
      <c r="LTL1316" s="1"/>
      <c r="LTM1316" s="1"/>
      <c r="LTN1316" s="1"/>
      <c r="LTO1316" s="1"/>
      <c r="LTP1316" s="1"/>
      <c r="LTQ1316" s="1"/>
      <c r="LTR1316" s="1"/>
      <c r="LTS1316" s="1"/>
      <c r="LTT1316" s="1"/>
      <c r="LTU1316" s="1"/>
      <c r="LTV1316" s="1"/>
      <c r="LTW1316" s="1"/>
      <c r="LTX1316" s="1"/>
      <c r="LTY1316" s="1"/>
      <c r="LTZ1316" s="1"/>
      <c r="LUA1316" s="1"/>
      <c r="LUB1316" s="1"/>
      <c r="LUC1316" s="1"/>
      <c r="LUD1316" s="1"/>
      <c r="LUE1316" s="1"/>
      <c r="LUF1316" s="1"/>
      <c r="LUG1316" s="1"/>
      <c r="LUH1316" s="1"/>
      <c r="LUI1316" s="1"/>
      <c r="LUJ1316" s="1"/>
      <c r="LUK1316" s="1"/>
      <c r="LUL1316" s="1"/>
      <c r="LUM1316" s="1"/>
      <c r="LUN1316" s="1"/>
      <c r="LUO1316" s="1"/>
      <c r="LUP1316" s="1"/>
      <c r="LUQ1316" s="1"/>
      <c r="LUR1316" s="1"/>
      <c r="LUS1316" s="1"/>
      <c r="LUT1316" s="1"/>
      <c r="LUU1316" s="1"/>
      <c r="LUV1316" s="1"/>
      <c r="LUW1316" s="1"/>
      <c r="LUX1316" s="1"/>
      <c r="LUY1316" s="1"/>
      <c r="LUZ1316" s="1"/>
      <c r="LVA1316" s="1"/>
      <c r="LVB1316" s="1"/>
      <c r="LVC1316" s="1"/>
      <c r="LVD1316" s="1"/>
      <c r="LVE1316" s="1"/>
      <c r="LVF1316" s="1"/>
      <c r="LVG1316" s="1"/>
      <c r="LVH1316" s="1"/>
      <c r="LVI1316" s="1"/>
      <c r="LVJ1316" s="1"/>
      <c r="LVK1316" s="1"/>
      <c r="LVL1316" s="1"/>
      <c r="LVM1316" s="1"/>
      <c r="LVN1316" s="1"/>
      <c r="LVO1316" s="1"/>
      <c r="LVP1316" s="1"/>
      <c r="LVQ1316" s="1"/>
      <c r="LVR1316" s="1"/>
      <c r="LVS1316" s="1"/>
      <c r="LVT1316" s="1"/>
      <c r="LVU1316" s="1"/>
      <c r="LVV1316" s="1"/>
      <c r="LVW1316" s="1"/>
      <c r="LVX1316" s="1"/>
      <c r="LVY1316" s="1"/>
      <c r="LVZ1316" s="1"/>
      <c r="LWA1316" s="1"/>
      <c r="LWB1316" s="1"/>
      <c r="LWC1316" s="1"/>
      <c r="LWD1316" s="1"/>
      <c r="LWE1316" s="1"/>
      <c r="LWF1316" s="1"/>
      <c r="LWG1316" s="1"/>
      <c r="LWH1316" s="1"/>
      <c r="LWI1316" s="1"/>
      <c r="LWJ1316" s="1"/>
      <c r="LWK1316" s="1"/>
      <c r="LWL1316" s="1"/>
      <c r="LWM1316" s="1"/>
      <c r="LWN1316" s="1"/>
      <c r="LWO1316" s="1"/>
      <c r="LWP1316" s="1"/>
      <c r="LWQ1316" s="1"/>
      <c r="LWR1316" s="1"/>
      <c r="LWS1316" s="1"/>
      <c r="LWT1316" s="1"/>
      <c r="LWU1316" s="1"/>
      <c r="LWV1316" s="1"/>
      <c r="LWW1316" s="1"/>
      <c r="LWX1316" s="1"/>
      <c r="LWY1316" s="1"/>
      <c r="LWZ1316" s="1"/>
      <c r="LXA1316" s="1"/>
      <c r="LXB1316" s="1"/>
      <c r="LXC1316" s="1"/>
      <c r="LXD1316" s="1"/>
      <c r="LXE1316" s="1"/>
      <c r="LXF1316" s="1"/>
      <c r="LXG1316" s="1"/>
      <c r="LXH1316" s="1"/>
      <c r="LXI1316" s="1"/>
      <c r="LXJ1316" s="1"/>
      <c r="LXK1316" s="1"/>
      <c r="LXL1316" s="1"/>
      <c r="LXM1316" s="1"/>
      <c r="LXN1316" s="1"/>
      <c r="LXO1316" s="1"/>
      <c r="LXP1316" s="1"/>
      <c r="LXQ1316" s="1"/>
      <c r="LXR1316" s="1"/>
      <c r="LXS1316" s="1"/>
      <c r="LXT1316" s="1"/>
      <c r="LXU1316" s="1"/>
      <c r="LXV1316" s="1"/>
      <c r="LXW1316" s="1"/>
      <c r="LXX1316" s="1"/>
      <c r="LXY1316" s="1"/>
      <c r="LXZ1316" s="1"/>
      <c r="LYA1316" s="1"/>
      <c r="LYB1316" s="1"/>
      <c r="LYC1316" s="1"/>
      <c r="LYD1316" s="1"/>
      <c r="LYE1316" s="1"/>
      <c r="LYF1316" s="1"/>
      <c r="LYG1316" s="1"/>
      <c r="LYH1316" s="1"/>
      <c r="LYI1316" s="1"/>
      <c r="LYJ1316" s="1"/>
      <c r="LYK1316" s="1"/>
      <c r="LYL1316" s="1"/>
      <c r="LYM1316" s="1"/>
      <c r="LYN1316" s="1"/>
      <c r="LYO1316" s="1"/>
      <c r="LYP1316" s="1"/>
      <c r="LYQ1316" s="1"/>
      <c r="LYR1316" s="1"/>
      <c r="LYS1316" s="1"/>
      <c r="LYT1316" s="1"/>
      <c r="LYU1316" s="1"/>
      <c r="LYV1316" s="1"/>
      <c r="LYW1316" s="1"/>
      <c r="LYX1316" s="1"/>
      <c r="LYY1316" s="1"/>
      <c r="LYZ1316" s="1"/>
      <c r="LZA1316" s="1"/>
      <c r="LZB1316" s="1"/>
      <c r="LZC1316" s="1"/>
      <c r="LZD1316" s="1"/>
      <c r="LZE1316" s="1"/>
      <c r="LZF1316" s="1"/>
      <c r="LZG1316" s="1"/>
      <c r="LZH1316" s="1"/>
      <c r="LZI1316" s="1"/>
      <c r="LZJ1316" s="1"/>
      <c r="LZK1316" s="1"/>
      <c r="LZL1316" s="1"/>
      <c r="LZM1316" s="1"/>
      <c r="LZN1316" s="1"/>
      <c r="LZO1316" s="1"/>
      <c r="LZP1316" s="1"/>
      <c r="LZQ1316" s="1"/>
      <c r="LZR1316" s="1"/>
      <c r="LZS1316" s="1"/>
      <c r="LZT1316" s="1"/>
      <c r="LZU1316" s="1"/>
      <c r="LZV1316" s="1"/>
      <c r="LZW1316" s="1"/>
      <c r="LZX1316" s="1"/>
      <c r="LZY1316" s="1"/>
      <c r="LZZ1316" s="1"/>
      <c r="MAA1316" s="1"/>
      <c r="MAB1316" s="1"/>
      <c r="MAC1316" s="1"/>
      <c r="MAD1316" s="1"/>
      <c r="MAE1316" s="1"/>
      <c r="MAF1316" s="1"/>
      <c r="MAG1316" s="1"/>
      <c r="MAH1316" s="1"/>
      <c r="MAI1316" s="1"/>
      <c r="MAJ1316" s="1"/>
      <c r="MAK1316" s="1"/>
      <c r="MAL1316" s="1"/>
      <c r="MAM1316" s="1"/>
      <c r="MAN1316" s="1"/>
      <c r="MAO1316" s="1"/>
      <c r="MAP1316" s="1"/>
      <c r="MAQ1316" s="1"/>
      <c r="MAR1316" s="1"/>
      <c r="MAS1316" s="1"/>
      <c r="MAT1316" s="1"/>
      <c r="MAU1316" s="1"/>
      <c r="MAV1316" s="1"/>
      <c r="MAW1316" s="1"/>
      <c r="MAX1316" s="1"/>
      <c r="MAY1316" s="1"/>
      <c r="MAZ1316" s="1"/>
      <c r="MBA1316" s="1"/>
      <c r="MBB1316" s="1"/>
      <c r="MBC1316" s="1"/>
      <c r="MBD1316" s="1"/>
      <c r="MBE1316" s="1"/>
      <c r="MBF1316" s="1"/>
      <c r="MBG1316" s="1"/>
      <c r="MBH1316" s="1"/>
      <c r="MBI1316" s="1"/>
      <c r="MBJ1316" s="1"/>
      <c r="MBK1316" s="1"/>
      <c r="MBL1316" s="1"/>
      <c r="MBM1316" s="1"/>
      <c r="MBN1316" s="1"/>
      <c r="MBO1316" s="1"/>
      <c r="MBP1316" s="1"/>
      <c r="MBQ1316" s="1"/>
      <c r="MBR1316" s="1"/>
      <c r="MBS1316" s="1"/>
      <c r="MBT1316" s="1"/>
      <c r="MBU1316" s="1"/>
      <c r="MBV1316" s="1"/>
      <c r="MBW1316" s="1"/>
      <c r="MBX1316" s="1"/>
      <c r="MBY1316" s="1"/>
      <c r="MBZ1316" s="1"/>
      <c r="MCA1316" s="1"/>
      <c r="MCB1316" s="1"/>
      <c r="MCC1316" s="1"/>
      <c r="MCD1316" s="1"/>
      <c r="MCE1316" s="1"/>
      <c r="MCF1316" s="1"/>
      <c r="MCG1316" s="1"/>
      <c r="MCH1316" s="1"/>
      <c r="MCI1316" s="1"/>
      <c r="MCJ1316" s="1"/>
      <c r="MCK1316" s="1"/>
      <c r="MCL1316" s="1"/>
      <c r="MCM1316" s="1"/>
      <c r="MCN1316" s="1"/>
      <c r="MCO1316" s="1"/>
      <c r="MCP1316" s="1"/>
      <c r="MCQ1316" s="1"/>
      <c r="MCR1316" s="1"/>
      <c r="MCS1316" s="1"/>
      <c r="MCT1316" s="1"/>
      <c r="MCU1316" s="1"/>
      <c r="MCV1316" s="1"/>
      <c r="MCW1316" s="1"/>
      <c r="MCX1316" s="1"/>
      <c r="MCY1316" s="1"/>
      <c r="MCZ1316" s="1"/>
      <c r="MDA1316" s="1"/>
      <c r="MDB1316" s="1"/>
      <c r="MDC1316" s="1"/>
      <c r="MDD1316" s="1"/>
      <c r="MDE1316" s="1"/>
      <c r="MDF1316" s="1"/>
      <c r="MDG1316" s="1"/>
      <c r="MDH1316" s="1"/>
      <c r="MDI1316" s="1"/>
      <c r="MDJ1316" s="1"/>
      <c r="MDK1316" s="1"/>
      <c r="MDL1316" s="1"/>
      <c r="MDM1316" s="1"/>
      <c r="MDN1316" s="1"/>
      <c r="MDO1316" s="1"/>
      <c r="MDP1316" s="1"/>
      <c r="MDQ1316" s="1"/>
      <c r="MDR1316" s="1"/>
      <c r="MDS1316" s="1"/>
      <c r="MDT1316" s="1"/>
      <c r="MDU1316" s="1"/>
      <c r="MDV1316" s="1"/>
      <c r="MDW1316" s="1"/>
      <c r="MDX1316" s="1"/>
      <c r="MDY1316" s="1"/>
      <c r="MDZ1316" s="1"/>
      <c r="MEA1316" s="1"/>
      <c r="MEB1316" s="1"/>
      <c r="MEC1316" s="1"/>
      <c r="MED1316" s="1"/>
      <c r="MEE1316" s="1"/>
      <c r="MEF1316" s="1"/>
      <c r="MEG1316" s="1"/>
      <c r="MEH1316" s="1"/>
      <c r="MEI1316" s="1"/>
      <c r="MEJ1316" s="1"/>
      <c r="MEK1316" s="1"/>
      <c r="MEL1316" s="1"/>
      <c r="MEM1316" s="1"/>
      <c r="MEN1316" s="1"/>
      <c r="MEO1316" s="1"/>
      <c r="MEP1316" s="1"/>
      <c r="MEQ1316" s="1"/>
      <c r="MER1316" s="1"/>
      <c r="MES1316" s="1"/>
      <c r="MET1316" s="1"/>
      <c r="MEU1316" s="1"/>
      <c r="MEV1316" s="1"/>
      <c r="MEW1316" s="1"/>
      <c r="MEX1316" s="1"/>
      <c r="MEY1316" s="1"/>
      <c r="MEZ1316" s="1"/>
      <c r="MFA1316" s="1"/>
      <c r="MFB1316" s="1"/>
      <c r="MFC1316" s="1"/>
      <c r="MFD1316" s="1"/>
      <c r="MFE1316" s="1"/>
      <c r="MFF1316" s="1"/>
      <c r="MFG1316" s="1"/>
      <c r="MFH1316" s="1"/>
      <c r="MFI1316" s="1"/>
      <c r="MFJ1316" s="1"/>
      <c r="MFK1316" s="1"/>
      <c r="MFL1316" s="1"/>
      <c r="MFM1316" s="1"/>
      <c r="MFN1316" s="1"/>
      <c r="MFO1316" s="1"/>
      <c r="MFP1316" s="1"/>
      <c r="MFQ1316" s="1"/>
      <c r="MFR1316" s="1"/>
      <c r="MFS1316" s="1"/>
      <c r="MFT1316" s="1"/>
      <c r="MFU1316" s="1"/>
      <c r="MFV1316" s="1"/>
      <c r="MFW1316" s="1"/>
      <c r="MFX1316" s="1"/>
      <c r="MFY1316" s="1"/>
      <c r="MFZ1316" s="1"/>
      <c r="MGA1316" s="1"/>
      <c r="MGB1316" s="1"/>
      <c r="MGC1316" s="1"/>
      <c r="MGD1316" s="1"/>
      <c r="MGE1316" s="1"/>
      <c r="MGF1316" s="1"/>
      <c r="MGG1316" s="1"/>
      <c r="MGH1316" s="1"/>
      <c r="MGI1316" s="1"/>
      <c r="MGJ1316" s="1"/>
      <c r="MGK1316" s="1"/>
      <c r="MGL1316" s="1"/>
      <c r="MGM1316" s="1"/>
      <c r="MGN1316" s="1"/>
      <c r="MGO1316" s="1"/>
      <c r="MGP1316" s="1"/>
      <c r="MGQ1316" s="1"/>
      <c r="MGR1316" s="1"/>
      <c r="MGS1316" s="1"/>
      <c r="MGT1316" s="1"/>
      <c r="MGU1316" s="1"/>
      <c r="MGV1316" s="1"/>
      <c r="MGW1316" s="1"/>
      <c r="MGX1316" s="1"/>
      <c r="MGY1316" s="1"/>
      <c r="MGZ1316" s="1"/>
      <c r="MHA1316" s="1"/>
      <c r="MHB1316" s="1"/>
      <c r="MHC1316" s="1"/>
      <c r="MHD1316" s="1"/>
      <c r="MHE1316" s="1"/>
      <c r="MHF1316" s="1"/>
      <c r="MHG1316" s="1"/>
      <c r="MHH1316" s="1"/>
      <c r="MHI1316" s="1"/>
      <c r="MHJ1316" s="1"/>
      <c r="MHK1316" s="1"/>
      <c r="MHL1316" s="1"/>
      <c r="MHM1316" s="1"/>
      <c r="MHN1316" s="1"/>
      <c r="MHO1316" s="1"/>
      <c r="MHP1316" s="1"/>
      <c r="MHQ1316" s="1"/>
      <c r="MHR1316" s="1"/>
      <c r="MHS1316" s="1"/>
      <c r="MHT1316" s="1"/>
      <c r="MHU1316" s="1"/>
      <c r="MHV1316" s="1"/>
      <c r="MHW1316" s="1"/>
      <c r="MHX1316" s="1"/>
      <c r="MHY1316" s="1"/>
      <c r="MHZ1316" s="1"/>
      <c r="MIA1316" s="1"/>
      <c r="MIB1316" s="1"/>
      <c r="MIC1316" s="1"/>
      <c r="MID1316" s="1"/>
      <c r="MIE1316" s="1"/>
      <c r="MIF1316" s="1"/>
      <c r="MIG1316" s="1"/>
      <c r="MIH1316" s="1"/>
      <c r="MII1316" s="1"/>
      <c r="MIJ1316" s="1"/>
      <c r="MIK1316" s="1"/>
      <c r="MIL1316" s="1"/>
      <c r="MIM1316" s="1"/>
      <c r="MIN1316" s="1"/>
      <c r="MIO1316" s="1"/>
      <c r="MIP1316" s="1"/>
      <c r="MIQ1316" s="1"/>
      <c r="MIR1316" s="1"/>
      <c r="MIS1316" s="1"/>
      <c r="MIT1316" s="1"/>
      <c r="MIU1316" s="1"/>
      <c r="MIV1316" s="1"/>
      <c r="MIW1316" s="1"/>
      <c r="MIX1316" s="1"/>
      <c r="MIY1316" s="1"/>
      <c r="MIZ1316" s="1"/>
      <c r="MJA1316" s="1"/>
      <c r="MJB1316" s="1"/>
      <c r="MJC1316" s="1"/>
      <c r="MJD1316" s="1"/>
      <c r="MJE1316" s="1"/>
      <c r="MJF1316" s="1"/>
      <c r="MJG1316" s="1"/>
      <c r="MJH1316" s="1"/>
      <c r="MJI1316" s="1"/>
      <c r="MJJ1316" s="1"/>
      <c r="MJK1316" s="1"/>
      <c r="MJL1316" s="1"/>
      <c r="MJM1316" s="1"/>
      <c r="MJN1316" s="1"/>
      <c r="MJO1316" s="1"/>
      <c r="MJP1316" s="1"/>
      <c r="MJQ1316" s="1"/>
      <c r="MJR1316" s="1"/>
      <c r="MJS1316" s="1"/>
      <c r="MJT1316" s="1"/>
      <c r="MJU1316" s="1"/>
      <c r="MJV1316" s="1"/>
      <c r="MJW1316" s="1"/>
      <c r="MJX1316" s="1"/>
      <c r="MJY1316" s="1"/>
      <c r="MJZ1316" s="1"/>
      <c r="MKA1316" s="1"/>
      <c r="MKB1316" s="1"/>
      <c r="MKC1316" s="1"/>
      <c r="MKD1316" s="1"/>
      <c r="MKE1316" s="1"/>
      <c r="MKF1316" s="1"/>
      <c r="MKG1316" s="1"/>
      <c r="MKH1316" s="1"/>
      <c r="MKI1316" s="1"/>
      <c r="MKJ1316" s="1"/>
      <c r="MKK1316" s="1"/>
      <c r="MKL1316" s="1"/>
      <c r="MKM1316" s="1"/>
      <c r="MKN1316" s="1"/>
      <c r="MKO1316" s="1"/>
      <c r="MKP1316" s="1"/>
      <c r="MKQ1316" s="1"/>
      <c r="MKR1316" s="1"/>
      <c r="MKS1316" s="1"/>
      <c r="MKT1316" s="1"/>
      <c r="MKU1316" s="1"/>
      <c r="MKV1316" s="1"/>
      <c r="MKW1316" s="1"/>
      <c r="MKX1316" s="1"/>
      <c r="MKY1316" s="1"/>
      <c r="MKZ1316" s="1"/>
      <c r="MLA1316" s="1"/>
      <c r="MLB1316" s="1"/>
      <c r="MLC1316" s="1"/>
      <c r="MLD1316" s="1"/>
      <c r="MLE1316" s="1"/>
      <c r="MLF1316" s="1"/>
      <c r="MLG1316" s="1"/>
      <c r="MLH1316" s="1"/>
      <c r="MLI1316" s="1"/>
      <c r="MLJ1316" s="1"/>
      <c r="MLK1316" s="1"/>
      <c r="MLL1316" s="1"/>
      <c r="MLM1316" s="1"/>
      <c r="MLN1316" s="1"/>
      <c r="MLO1316" s="1"/>
      <c r="MLP1316" s="1"/>
      <c r="MLQ1316" s="1"/>
      <c r="MLR1316" s="1"/>
      <c r="MLS1316" s="1"/>
      <c r="MLT1316" s="1"/>
      <c r="MLU1316" s="1"/>
      <c r="MLV1316" s="1"/>
      <c r="MLW1316" s="1"/>
      <c r="MLX1316" s="1"/>
      <c r="MLY1316" s="1"/>
      <c r="MLZ1316" s="1"/>
      <c r="MMA1316" s="1"/>
      <c r="MMB1316" s="1"/>
      <c r="MMC1316" s="1"/>
      <c r="MMD1316" s="1"/>
      <c r="MME1316" s="1"/>
      <c r="MMF1316" s="1"/>
      <c r="MMG1316" s="1"/>
      <c r="MMH1316" s="1"/>
      <c r="MMI1316" s="1"/>
      <c r="MMJ1316" s="1"/>
      <c r="MMK1316" s="1"/>
      <c r="MML1316" s="1"/>
      <c r="MMM1316" s="1"/>
      <c r="MMN1316" s="1"/>
      <c r="MMO1316" s="1"/>
      <c r="MMP1316" s="1"/>
      <c r="MMQ1316" s="1"/>
      <c r="MMR1316" s="1"/>
      <c r="MMS1316" s="1"/>
      <c r="MMT1316" s="1"/>
      <c r="MMU1316" s="1"/>
      <c r="MMV1316" s="1"/>
      <c r="MMW1316" s="1"/>
      <c r="MMX1316" s="1"/>
      <c r="MMY1316" s="1"/>
      <c r="MMZ1316" s="1"/>
      <c r="MNA1316" s="1"/>
      <c r="MNB1316" s="1"/>
      <c r="MNC1316" s="1"/>
      <c r="MND1316" s="1"/>
      <c r="MNE1316" s="1"/>
      <c r="MNF1316" s="1"/>
      <c r="MNG1316" s="1"/>
      <c r="MNH1316" s="1"/>
      <c r="MNI1316" s="1"/>
      <c r="MNJ1316" s="1"/>
      <c r="MNK1316" s="1"/>
      <c r="MNL1316" s="1"/>
      <c r="MNM1316" s="1"/>
      <c r="MNN1316" s="1"/>
      <c r="MNO1316" s="1"/>
      <c r="MNP1316" s="1"/>
      <c r="MNQ1316" s="1"/>
      <c r="MNR1316" s="1"/>
      <c r="MNS1316" s="1"/>
      <c r="MNT1316" s="1"/>
      <c r="MNU1316" s="1"/>
      <c r="MNV1316" s="1"/>
      <c r="MNW1316" s="1"/>
      <c r="MNX1316" s="1"/>
      <c r="MNY1316" s="1"/>
      <c r="MNZ1316" s="1"/>
      <c r="MOA1316" s="1"/>
      <c r="MOB1316" s="1"/>
      <c r="MOC1316" s="1"/>
      <c r="MOD1316" s="1"/>
      <c r="MOE1316" s="1"/>
      <c r="MOF1316" s="1"/>
      <c r="MOG1316" s="1"/>
      <c r="MOH1316" s="1"/>
      <c r="MOI1316" s="1"/>
      <c r="MOJ1316" s="1"/>
      <c r="MOK1316" s="1"/>
      <c r="MOL1316" s="1"/>
      <c r="MOM1316" s="1"/>
      <c r="MON1316" s="1"/>
      <c r="MOO1316" s="1"/>
      <c r="MOP1316" s="1"/>
      <c r="MOQ1316" s="1"/>
      <c r="MOR1316" s="1"/>
      <c r="MOS1316" s="1"/>
      <c r="MOT1316" s="1"/>
      <c r="MOU1316" s="1"/>
      <c r="MOV1316" s="1"/>
      <c r="MOW1316" s="1"/>
      <c r="MOX1316" s="1"/>
      <c r="MOY1316" s="1"/>
      <c r="MOZ1316" s="1"/>
      <c r="MPA1316" s="1"/>
      <c r="MPB1316" s="1"/>
      <c r="MPC1316" s="1"/>
      <c r="MPD1316" s="1"/>
      <c r="MPE1316" s="1"/>
      <c r="MPF1316" s="1"/>
      <c r="MPG1316" s="1"/>
      <c r="MPH1316" s="1"/>
      <c r="MPI1316" s="1"/>
      <c r="MPJ1316" s="1"/>
      <c r="MPK1316" s="1"/>
      <c r="MPL1316" s="1"/>
      <c r="MPM1316" s="1"/>
      <c r="MPN1316" s="1"/>
      <c r="MPO1316" s="1"/>
      <c r="MPP1316" s="1"/>
      <c r="MPQ1316" s="1"/>
      <c r="MPR1316" s="1"/>
      <c r="MPS1316" s="1"/>
      <c r="MPT1316" s="1"/>
      <c r="MPU1316" s="1"/>
      <c r="MPV1316" s="1"/>
      <c r="MPW1316" s="1"/>
      <c r="MPX1316" s="1"/>
      <c r="MPY1316" s="1"/>
      <c r="MPZ1316" s="1"/>
      <c r="MQA1316" s="1"/>
      <c r="MQB1316" s="1"/>
      <c r="MQC1316" s="1"/>
      <c r="MQD1316" s="1"/>
      <c r="MQE1316" s="1"/>
      <c r="MQF1316" s="1"/>
      <c r="MQG1316" s="1"/>
      <c r="MQH1316" s="1"/>
      <c r="MQI1316" s="1"/>
      <c r="MQJ1316" s="1"/>
      <c r="MQK1316" s="1"/>
      <c r="MQL1316" s="1"/>
      <c r="MQM1316" s="1"/>
      <c r="MQN1316" s="1"/>
      <c r="MQO1316" s="1"/>
      <c r="MQP1316" s="1"/>
      <c r="MQQ1316" s="1"/>
      <c r="MQR1316" s="1"/>
      <c r="MQS1316" s="1"/>
      <c r="MQT1316" s="1"/>
      <c r="MQU1316" s="1"/>
      <c r="MQV1316" s="1"/>
      <c r="MQW1316" s="1"/>
      <c r="MQX1316" s="1"/>
      <c r="MQY1316" s="1"/>
      <c r="MQZ1316" s="1"/>
      <c r="MRA1316" s="1"/>
      <c r="MRB1316" s="1"/>
      <c r="MRC1316" s="1"/>
      <c r="MRD1316" s="1"/>
      <c r="MRE1316" s="1"/>
      <c r="MRF1316" s="1"/>
      <c r="MRG1316" s="1"/>
      <c r="MRH1316" s="1"/>
      <c r="MRI1316" s="1"/>
      <c r="MRJ1316" s="1"/>
      <c r="MRK1316" s="1"/>
      <c r="MRL1316" s="1"/>
      <c r="MRM1316" s="1"/>
      <c r="MRN1316" s="1"/>
      <c r="MRO1316" s="1"/>
      <c r="MRP1316" s="1"/>
      <c r="MRQ1316" s="1"/>
      <c r="MRR1316" s="1"/>
      <c r="MRS1316" s="1"/>
      <c r="MRT1316" s="1"/>
      <c r="MRU1316" s="1"/>
      <c r="MRV1316" s="1"/>
      <c r="MRW1316" s="1"/>
      <c r="MRX1316" s="1"/>
      <c r="MRY1316" s="1"/>
      <c r="MRZ1316" s="1"/>
      <c r="MSA1316" s="1"/>
      <c r="MSB1316" s="1"/>
      <c r="MSC1316" s="1"/>
      <c r="MSD1316" s="1"/>
      <c r="MSE1316" s="1"/>
      <c r="MSF1316" s="1"/>
      <c r="MSG1316" s="1"/>
      <c r="MSH1316" s="1"/>
      <c r="MSI1316" s="1"/>
      <c r="MSJ1316" s="1"/>
      <c r="MSK1316" s="1"/>
      <c r="MSL1316" s="1"/>
      <c r="MSM1316" s="1"/>
      <c r="MSN1316" s="1"/>
      <c r="MSO1316" s="1"/>
      <c r="MSP1316" s="1"/>
      <c r="MSQ1316" s="1"/>
      <c r="MSR1316" s="1"/>
      <c r="MSS1316" s="1"/>
      <c r="MST1316" s="1"/>
      <c r="MSU1316" s="1"/>
      <c r="MSV1316" s="1"/>
      <c r="MSW1316" s="1"/>
      <c r="MSX1316" s="1"/>
      <c r="MSY1316" s="1"/>
      <c r="MSZ1316" s="1"/>
      <c r="MTA1316" s="1"/>
      <c r="MTB1316" s="1"/>
      <c r="MTC1316" s="1"/>
      <c r="MTD1316" s="1"/>
      <c r="MTE1316" s="1"/>
      <c r="MTF1316" s="1"/>
      <c r="MTG1316" s="1"/>
      <c r="MTH1316" s="1"/>
      <c r="MTI1316" s="1"/>
      <c r="MTJ1316" s="1"/>
      <c r="MTK1316" s="1"/>
      <c r="MTL1316" s="1"/>
      <c r="MTM1316" s="1"/>
      <c r="MTN1316" s="1"/>
      <c r="MTO1316" s="1"/>
      <c r="MTP1316" s="1"/>
      <c r="MTQ1316" s="1"/>
      <c r="MTR1316" s="1"/>
      <c r="MTS1316" s="1"/>
      <c r="MTT1316" s="1"/>
      <c r="MTU1316" s="1"/>
      <c r="MTV1316" s="1"/>
      <c r="MTW1316" s="1"/>
      <c r="MTX1316" s="1"/>
      <c r="MTY1316" s="1"/>
      <c r="MTZ1316" s="1"/>
      <c r="MUA1316" s="1"/>
      <c r="MUB1316" s="1"/>
      <c r="MUC1316" s="1"/>
      <c r="MUD1316" s="1"/>
      <c r="MUE1316" s="1"/>
      <c r="MUF1316" s="1"/>
      <c r="MUG1316" s="1"/>
      <c r="MUH1316" s="1"/>
      <c r="MUI1316" s="1"/>
      <c r="MUJ1316" s="1"/>
      <c r="MUK1316" s="1"/>
      <c r="MUL1316" s="1"/>
      <c r="MUM1316" s="1"/>
      <c r="MUN1316" s="1"/>
      <c r="MUO1316" s="1"/>
      <c r="MUP1316" s="1"/>
      <c r="MUQ1316" s="1"/>
      <c r="MUR1316" s="1"/>
      <c r="MUS1316" s="1"/>
      <c r="MUT1316" s="1"/>
      <c r="MUU1316" s="1"/>
      <c r="MUV1316" s="1"/>
      <c r="MUW1316" s="1"/>
      <c r="MUX1316" s="1"/>
      <c r="MUY1316" s="1"/>
      <c r="MUZ1316" s="1"/>
      <c r="MVA1316" s="1"/>
      <c r="MVB1316" s="1"/>
      <c r="MVC1316" s="1"/>
      <c r="MVD1316" s="1"/>
      <c r="MVE1316" s="1"/>
      <c r="MVF1316" s="1"/>
      <c r="MVG1316" s="1"/>
      <c r="MVH1316" s="1"/>
      <c r="MVI1316" s="1"/>
      <c r="MVJ1316" s="1"/>
      <c r="MVK1316" s="1"/>
      <c r="MVL1316" s="1"/>
      <c r="MVM1316" s="1"/>
      <c r="MVN1316" s="1"/>
      <c r="MVO1316" s="1"/>
      <c r="MVP1316" s="1"/>
      <c r="MVQ1316" s="1"/>
      <c r="MVR1316" s="1"/>
      <c r="MVS1316" s="1"/>
      <c r="MVT1316" s="1"/>
      <c r="MVU1316" s="1"/>
      <c r="MVV1316" s="1"/>
      <c r="MVW1316" s="1"/>
      <c r="MVX1316" s="1"/>
      <c r="MVY1316" s="1"/>
      <c r="MVZ1316" s="1"/>
      <c r="MWA1316" s="1"/>
      <c r="MWB1316" s="1"/>
      <c r="MWC1316" s="1"/>
      <c r="MWD1316" s="1"/>
      <c r="MWE1316" s="1"/>
      <c r="MWF1316" s="1"/>
      <c r="MWG1316" s="1"/>
      <c r="MWH1316" s="1"/>
      <c r="MWI1316" s="1"/>
      <c r="MWJ1316" s="1"/>
      <c r="MWK1316" s="1"/>
      <c r="MWL1316" s="1"/>
      <c r="MWM1316" s="1"/>
      <c r="MWN1316" s="1"/>
      <c r="MWO1316" s="1"/>
      <c r="MWP1316" s="1"/>
      <c r="MWQ1316" s="1"/>
      <c r="MWR1316" s="1"/>
      <c r="MWS1316" s="1"/>
      <c r="MWT1316" s="1"/>
      <c r="MWU1316" s="1"/>
      <c r="MWV1316" s="1"/>
      <c r="MWW1316" s="1"/>
      <c r="MWX1316" s="1"/>
      <c r="MWY1316" s="1"/>
      <c r="MWZ1316" s="1"/>
      <c r="MXA1316" s="1"/>
      <c r="MXB1316" s="1"/>
      <c r="MXC1316" s="1"/>
      <c r="MXD1316" s="1"/>
      <c r="MXE1316" s="1"/>
      <c r="MXF1316" s="1"/>
      <c r="MXG1316" s="1"/>
      <c r="MXH1316" s="1"/>
      <c r="MXI1316" s="1"/>
      <c r="MXJ1316" s="1"/>
      <c r="MXK1316" s="1"/>
      <c r="MXL1316" s="1"/>
      <c r="MXM1316" s="1"/>
      <c r="MXN1316" s="1"/>
      <c r="MXO1316" s="1"/>
      <c r="MXP1316" s="1"/>
      <c r="MXQ1316" s="1"/>
      <c r="MXR1316" s="1"/>
      <c r="MXS1316" s="1"/>
      <c r="MXT1316" s="1"/>
      <c r="MXU1316" s="1"/>
      <c r="MXV1316" s="1"/>
      <c r="MXW1316" s="1"/>
      <c r="MXX1316" s="1"/>
      <c r="MXY1316" s="1"/>
      <c r="MXZ1316" s="1"/>
      <c r="MYA1316" s="1"/>
      <c r="MYB1316" s="1"/>
      <c r="MYC1316" s="1"/>
      <c r="MYD1316" s="1"/>
      <c r="MYE1316" s="1"/>
      <c r="MYF1316" s="1"/>
      <c r="MYG1316" s="1"/>
      <c r="MYH1316" s="1"/>
      <c r="MYI1316" s="1"/>
      <c r="MYJ1316" s="1"/>
      <c r="MYK1316" s="1"/>
      <c r="MYL1316" s="1"/>
      <c r="MYM1316" s="1"/>
      <c r="MYN1316" s="1"/>
      <c r="MYO1316" s="1"/>
      <c r="MYP1316" s="1"/>
      <c r="MYQ1316" s="1"/>
      <c r="MYR1316" s="1"/>
      <c r="MYS1316" s="1"/>
      <c r="MYT1316" s="1"/>
      <c r="MYU1316" s="1"/>
      <c r="MYV1316" s="1"/>
      <c r="MYW1316" s="1"/>
      <c r="MYX1316" s="1"/>
      <c r="MYY1316" s="1"/>
      <c r="MYZ1316" s="1"/>
      <c r="MZA1316" s="1"/>
      <c r="MZB1316" s="1"/>
      <c r="MZC1316" s="1"/>
      <c r="MZD1316" s="1"/>
      <c r="MZE1316" s="1"/>
      <c r="MZF1316" s="1"/>
      <c r="MZG1316" s="1"/>
      <c r="MZH1316" s="1"/>
      <c r="MZI1316" s="1"/>
      <c r="MZJ1316" s="1"/>
      <c r="MZK1316" s="1"/>
      <c r="MZL1316" s="1"/>
      <c r="MZM1316" s="1"/>
      <c r="MZN1316" s="1"/>
      <c r="MZO1316" s="1"/>
      <c r="MZP1316" s="1"/>
      <c r="MZQ1316" s="1"/>
      <c r="MZR1316" s="1"/>
      <c r="MZS1316" s="1"/>
      <c r="MZT1316" s="1"/>
      <c r="MZU1316" s="1"/>
      <c r="MZV1316" s="1"/>
      <c r="MZW1316" s="1"/>
      <c r="MZX1316" s="1"/>
      <c r="MZY1316" s="1"/>
      <c r="MZZ1316" s="1"/>
      <c r="NAA1316" s="1"/>
      <c r="NAB1316" s="1"/>
      <c r="NAC1316" s="1"/>
      <c r="NAD1316" s="1"/>
      <c r="NAE1316" s="1"/>
      <c r="NAF1316" s="1"/>
      <c r="NAG1316" s="1"/>
      <c r="NAH1316" s="1"/>
      <c r="NAI1316" s="1"/>
      <c r="NAJ1316" s="1"/>
      <c r="NAK1316" s="1"/>
      <c r="NAL1316" s="1"/>
      <c r="NAM1316" s="1"/>
      <c r="NAN1316" s="1"/>
      <c r="NAO1316" s="1"/>
      <c r="NAP1316" s="1"/>
      <c r="NAQ1316" s="1"/>
      <c r="NAR1316" s="1"/>
      <c r="NAS1316" s="1"/>
      <c r="NAT1316" s="1"/>
      <c r="NAU1316" s="1"/>
      <c r="NAV1316" s="1"/>
      <c r="NAW1316" s="1"/>
      <c r="NAX1316" s="1"/>
      <c r="NAY1316" s="1"/>
      <c r="NAZ1316" s="1"/>
      <c r="NBA1316" s="1"/>
      <c r="NBB1316" s="1"/>
      <c r="NBC1316" s="1"/>
      <c r="NBD1316" s="1"/>
      <c r="NBE1316" s="1"/>
      <c r="NBF1316" s="1"/>
      <c r="NBG1316" s="1"/>
      <c r="NBH1316" s="1"/>
      <c r="NBI1316" s="1"/>
      <c r="NBJ1316" s="1"/>
      <c r="NBK1316" s="1"/>
      <c r="NBL1316" s="1"/>
      <c r="NBM1316" s="1"/>
      <c r="NBN1316" s="1"/>
      <c r="NBO1316" s="1"/>
      <c r="NBP1316" s="1"/>
      <c r="NBQ1316" s="1"/>
      <c r="NBR1316" s="1"/>
      <c r="NBS1316" s="1"/>
      <c r="NBT1316" s="1"/>
      <c r="NBU1316" s="1"/>
      <c r="NBV1316" s="1"/>
      <c r="NBW1316" s="1"/>
      <c r="NBX1316" s="1"/>
      <c r="NBY1316" s="1"/>
      <c r="NBZ1316" s="1"/>
      <c r="NCA1316" s="1"/>
      <c r="NCB1316" s="1"/>
      <c r="NCC1316" s="1"/>
      <c r="NCD1316" s="1"/>
      <c r="NCE1316" s="1"/>
      <c r="NCF1316" s="1"/>
      <c r="NCG1316" s="1"/>
      <c r="NCH1316" s="1"/>
      <c r="NCI1316" s="1"/>
      <c r="NCJ1316" s="1"/>
      <c r="NCK1316" s="1"/>
      <c r="NCL1316" s="1"/>
      <c r="NCM1316" s="1"/>
      <c r="NCN1316" s="1"/>
      <c r="NCO1316" s="1"/>
      <c r="NCP1316" s="1"/>
      <c r="NCQ1316" s="1"/>
      <c r="NCR1316" s="1"/>
      <c r="NCS1316" s="1"/>
      <c r="NCT1316" s="1"/>
      <c r="NCU1316" s="1"/>
      <c r="NCV1316" s="1"/>
      <c r="NCW1316" s="1"/>
      <c r="NCX1316" s="1"/>
      <c r="NCY1316" s="1"/>
      <c r="NCZ1316" s="1"/>
      <c r="NDA1316" s="1"/>
      <c r="NDB1316" s="1"/>
      <c r="NDC1316" s="1"/>
      <c r="NDD1316" s="1"/>
      <c r="NDE1316" s="1"/>
      <c r="NDF1316" s="1"/>
      <c r="NDG1316" s="1"/>
      <c r="NDH1316" s="1"/>
      <c r="NDI1316" s="1"/>
      <c r="NDJ1316" s="1"/>
      <c r="NDK1316" s="1"/>
      <c r="NDL1316" s="1"/>
      <c r="NDM1316" s="1"/>
      <c r="NDN1316" s="1"/>
      <c r="NDO1316" s="1"/>
      <c r="NDP1316" s="1"/>
      <c r="NDQ1316" s="1"/>
      <c r="NDR1316" s="1"/>
      <c r="NDS1316" s="1"/>
      <c r="NDT1316" s="1"/>
      <c r="NDU1316" s="1"/>
      <c r="NDV1316" s="1"/>
      <c r="NDW1316" s="1"/>
      <c r="NDX1316" s="1"/>
      <c r="NDY1316" s="1"/>
      <c r="NDZ1316" s="1"/>
      <c r="NEA1316" s="1"/>
      <c r="NEB1316" s="1"/>
      <c r="NEC1316" s="1"/>
      <c r="NED1316" s="1"/>
      <c r="NEE1316" s="1"/>
      <c r="NEF1316" s="1"/>
      <c r="NEG1316" s="1"/>
      <c r="NEH1316" s="1"/>
      <c r="NEI1316" s="1"/>
      <c r="NEJ1316" s="1"/>
      <c r="NEK1316" s="1"/>
      <c r="NEL1316" s="1"/>
      <c r="NEM1316" s="1"/>
      <c r="NEN1316" s="1"/>
      <c r="NEO1316" s="1"/>
      <c r="NEP1316" s="1"/>
      <c r="NEQ1316" s="1"/>
      <c r="NER1316" s="1"/>
      <c r="NES1316" s="1"/>
      <c r="NET1316" s="1"/>
      <c r="NEU1316" s="1"/>
      <c r="NEV1316" s="1"/>
      <c r="NEW1316" s="1"/>
      <c r="NEX1316" s="1"/>
      <c r="NEY1316" s="1"/>
      <c r="NEZ1316" s="1"/>
      <c r="NFA1316" s="1"/>
      <c r="NFB1316" s="1"/>
      <c r="NFC1316" s="1"/>
      <c r="NFD1316" s="1"/>
      <c r="NFE1316" s="1"/>
      <c r="NFF1316" s="1"/>
      <c r="NFG1316" s="1"/>
      <c r="NFH1316" s="1"/>
      <c r="NFI1316" s="1"/>
      <c r="NFJ1316" s="1"/>
      <c r="NFK1316" s="1"/>
      <c r="NFL1316" s="1"/>
      <c r="NFM1316" s="1"/>
      <c r="NFN1316" s="1"/>
      <c r="NFO1316" s="1"/>
      <c r="NFP1316" s="1"/>
      <c r="NFQ1316" s="1"/>
      <c r="NFR1316" s="1"/>
      <c r="NFS1316" s="1"/>
      <c r="NFT1316" s="1"/>
      <c r="NFU1316" s="1"/>
      <c r="NFV1316" s="1"/>
      <c r="NFW1316" s="1"/>
      <c r="NFX1316" s="1"/>
      <c r="NFY1316" s="1"/>
      <c r="NFZ1316" s="1"/>
      <c r="NGA1316" s="1"/>
      <c r="NGB1316" s="1"/>
      <c r="NGC1316" s="1"/>
      <c r="NGD1316" s="1"/>
      <c r="NGE1316" s="1"/>
      <c r="NGF1316" s="1"/>
      <c r="NGG1316" s="1"/>
      <c r="NGH1316" s="1"/>
      <c r="NGI1316" s="1"/>
      <c r="NGJ1316" s="1"/>
      <c r="NGK1316" s="1"/>
      <c r="NGL1316" s="1"/>
      <c r="NGM1316" s="1"/>
      <c r="NGN1316" s="1"/>
      <c r="NGO1316" s="1"/>
      <c r="NGP1316" s="1"/>
      <c r="NGQ1316" s="1"/>
      <c r="NGR1316" s="1"/>
      <c r="NGS1316" s="1"/>
      <c r="NGT1316" s="1"/>
      <c r="NGU1316" s="1"/>
      <c r="NGV1316" s="1"/>
      <c r="NGW1316" s="1"/>
      <c r="NGX1316" s="1"/>
      <c r="NGY1316" s="1"/>
      <c r="NGZ1316" s="1"/>
      <c r="NHA1316" s="1"/>
      <c r="NHB1316" s="1"/>
      <c r="NHC1316" s="1"/>
      <c r="NHD1316" s="1"/>
      <c r="NHE1316" s="1"/>
      <c r="NHF1316" s="1"/>
      <c r="NHG1316" s="1"/>
      <c r="NHH1316" s="1"/>
      <c r="NHI1316" s="1"/>
      <c r="NHJ1316" s="1"/>
      <c r="NHK1316" s="1"/>
      <c r="NHL1316" s="1"/>
      <c r="NHM1316" s="1"/>
      <c r="NHN1316" s="1"/>
      <c r="NHO1316" s="1"/>
      <c r="NHP1316" s="1"/>
      <c r="NHQ1316" s="1"/>
      <c r="NHR1316" s="1"/>
      <c r="NHS1316" s="1"/>
      <c r="NHT1316" s="1"/>
      <c r="NHU1316" s="1"/>
      <c r="NHV1316" s="1"/>
      <c r="NHW1316" s="1"/>
      <c r="NHX1316" s="1"/>
      <c r="NHY1316" s="1"/>
      <c r="NHZ1316" s="1"/>
      <c r="NIA1316" s="1"/>
      <c r="NIB1316" s="1"/>
      <c r="NIC1316" s="1"/>
      <c r="NID1316" s="1"/>
      <c r="NIE1316" s="1"/>
      <c r="NIF1316" s="1"/>
      <c r="NIG1316" s="1"/>
      <c r="NIH1316" s="1"/>
      <c r="NII1316" s="1"/>
      <c r="NIJ1316" s="1"/>
      <c r="NIK1316" s="1"/>
      <c r="NIL1316" s="1"/>
      <c r="NIM1316" s="1"/>
      <c r="NIN1316" s="1"/>
      <c r="NIO1316" s="1"/>
      <c r="NIP1316" s="1"/>
      <c r="NIQ1316" s="1"/>
      <c r="NIR1316" s="1"/>
      <c r="NIS1316" s="1"/>
      <c r="NIT1316" s="1"/>
      <c r="NIU1316" s="1"/>
      <c r="NIV1316" s="1"/>
      <c r="NIW1316" s="1"/>
      <c r="NIX1316" s="1"/>
      <c r="NIY1316" s="1"/>
      <c r="NIZ1316" s="1"/>
      <c r="NJA1316" s="1"/>
      <c r="NJB1316" s="1"/>
      <c r="NJC1316" s="1"/>
      <c r="NJD1316" s="1"/>
      <c r="NJE1316" s="1"/>
      <c r="NJF1316" s="1"/>
      <c r="NJG1316" s="1"/>
      <c r="NJH1316" s="1"/>
      <c r="NJI1316" s="1"/>
      <c r="NJJ1316" s="1"/>
      <c r="NJK1316" s="1"/>
      <c r="NJL1316" s="1"/>
      <c r="NJM1316" s="1"/>
      <c r="NJN1316" s="1"/>
      <c r="NJO1316" s="1"/>
      <c r="NJP1316" s="1"/>
      <c r="NJQ1316" s="1"/>
      <c r="NJR1316" s="1"/>
      <c r="NJS1316" s="1"/>
      <c r="NJT1316" s="1"/>
      <c r="NJU1316" s="1"/>
      <c r="NJV1316" s="1"/>
      <c r="NJW1316" s="1"/>
      <c r="NJX1316" s="1"/>
      <c r="NJY1316" s="1"/>
      <c r="NJZ1316" s="1"/>
      <c r="NKA1316" s="1"/>
      <c r="NKB1316" s="1"/>
      <c r="NKC1316" s="1"/>
      <c r="NKD1316" s="1"/>
      <c r="NKE1316" s="1"/>
      <c r="NKF1316" s="1"/>
      <c r="NKG1316" s="1"/>
      <c r="NKH1316" s="1"/>
      <c r="NKI1316" s="1"/>
      <c r="NKJ1316" s="1"/>
      <c r="NKK1316" s="1"/>
      <c r="NKL1316" s="1"/>
      <c r="NKM1316" s="1"/>
      <c r="NKN1316" s="1"/>
      <c r="NKO1316" s="1"/>
      <c r="NKP1316" s="1"/>
      <c r="NKQ1316" s="1"/>
      <c r="NKR1316" s="1"/>
      <c r="NKS1316" s="1"/>
      <c r="NKT1316" s="1"/>
      <c r="NKU1316" s="1"/>
      <c r="NKV1316" s="1"/>
      <c r="NKW1316" s="1"/>
      <c r="NKX1316" s="1"/>
      <c r="NKY1316" s="1"/>
      <c r="NKZ1316" s="1"/>
      <c r="NLA1316" s="1"/>
      <c r="NLB1316" s="1"/>
      <c r="NLC1316" s="1"/>
      <c r="NLD1316" s="1"/>
      <c r="NLE1316" s="1"/>
      <c r="NLF1316" s="1"/>
      <c r="NLG1316" s="1"/>
      <c r="NLH1316" s="1"/>
      <c r="NLI1316" s="1"/>
      <c r="NLJ1316" s="1"/>
      <c r="NLK1316" s="1"/>
      <c r="NLL1316" s="1"/>
      <c r="NLM1316" s="1"/>
      <c r="NLN1316" s="1"/>
      <c r="NLO1316" s="1"/>
      <c r="NLP1316" s="1"/>
      <c r="NLQ1316" s="1"/>
      <c r="NLR1316" s="1"/>
      <c r="NLS1316" s="1"/>
      <c r="NLT1316" s="1"/>
      <c r="NLU1316" s="1"/>
      <c r="NLV1316" s="1"/>
      <c r="NLW1316" s="1"/>
      <c r="NLX1316" s="1"/>
      <c r="NLY1316" s="1"/>
      <c r="NLZ1316" s="1"/>
      <c r="NMA1316" s="1"/>
      <c r="NMB1316" s="1"/>
      <c r="NMC1316" s="1"/>
      <c r="NMD1316" s="1"/>
      <c r="NME1316" s="1"/>
      <c r="NMF1316" s="1"/>
      <c r="NMG1316" s="1"/>
      <c r="NMH1316" s="1"/>
      <c r="NMI1316" s="1"/>
      <c r="NMJ1316" s="1"/>
      <c r="NMK1316" s="1"/>
      <c r="NML1316" s="1"/>
      <c r="NMM1316" s="1"/>
      <c r="NMN1316" s="1"/>
      <c r="NMO1316" s="1"/>
      <c r="NMP1316" s="1"/>
      <c r="NMQ1316" s="1"/>
      <c r="NMR1316" s="1"/>
      <c r="NMS1316" s="1"/>
      <c r="NMT1316" s="1"/>
      <c r="NMU1316" s="1"/>
      <c r="NMV1316" s="1"/>
      <c r="NMW1316" s="1"/>
      <c r="NMX1316" s="1"/>
      <c r="NMY1316" s="1"/>
      <c r="NMZ1316" s="1"/>
      <c r="NNA1316" s="1"/>
      <c r="NNB1316" s="1"/>
      <c r="NNC1316" s="1"/>
      <c r="NND1316" s="1"/>
      <c r="NNE1316" s="1"/>
      <c r="NNF1316" s="1"/>
      <c r="NNG1316" s="1"/>
      <c r="NNH1316" s="1"/>
      <c r="NNI1316" s="1"/>
      <c r="NNJ1316" s="1"/>
      <c r="NNK1316" s="1"/>
      <c r="NNL1316" s="1"/>
      <c r="NNM1316" s="1"/>
      <c r="NNN1316" s="1"/>
      <c r="NNO1316" s="1"/>
      <c r="NNP1316" s="1"/>
      <c r="NNQ1316" s="1"/>
      <c r="NNR1316" s="1"/>
      <c r="NNS1316" s="1"/>
      <c r="NNT1316" s="1"/>
      <c r="NNU1316" s="1"/>
      <c r="NNV1316" s="1"/>
      <c r="NNW1316" s="1"/>
      <c r="NNX1316" s="1"/>
      <c r="NNY1316" s="1"/>
      <c r="NNZ1316" s="1"/>
      <c r="NOA1316" s="1"/>
      <c r="NOB1316" s="1"/>
      <c r="NOC1316" s="1"/>
      <c r="NOD1316" s="1"/>
      <c r="NOE1316" s="1"/>
      <c r="NOF1316" s="1"/>
      <c r="NOG1316" s="1"/>
      <c r="NOH1316" s="1"/>
      <c r="NOI1316" s="1"/>
      <c r="NOJ1316" s="1"/>
      <c r="NOK1316" s="1"/>
      <c r="NOL1316" s="1"/>
      <c r="NOM1316" s="1"/>
      <c r="NON1316" s="1"/>
      <c r="NOO1316" s="1"/>
      <c r="NOP1316" s="1"/>
      <c r="NOQ1316" s="1"/>
      <c r="NOR1316" s="1"/>
      <c r="NOS1316" s="1"/>
      <c r="NOT1316" s="1"/>
      <c r="NOU1316" s="1"/>
      <c r="NOV1316" s="1"/>
      <c r="NOW1316" s="1"/>
      <c r="NOX1316" s="1"/>
      <c r="NOY1316" s="1"/>
      <c r="NOZ1316" s="1"/>
      <c r="NPA1316" s="1"/>
      <c r="NPB1316" s="1"/>
      <c r="NPC1316" s="1"/>
      <c r="NPD1316" s="1"/>
      <c r="NPE1316" s="1"/>
      <c r="NPF1316" s="1"/>
      <c r="NPG1316" s="1"/>
      <c r="NPH1316" s="1"/>
      <c r="NPI1316" s="1"/>
      <c r="NPJ1316" s="1"/>
      <c r="NPK1316" s="1"/>
      <c r="NPL1316" s="1"/>
      <c r="NPM1316" s="1"/>
      <c r="NPN1316" s="1"/>
      <c r="NPO1316" s="1"/>
      <c r="NPP1316" s="1"/>
      <c r="NPQ1316" s="1"/>
      <c r="NPR1316" s="1"/>
      <c r="NPS1316" s="1"/>
      <c r="NPT1316" s="1"/>
      <c r="NPU1316" s="1"/>
      <c r="NPV1316" s="1"/>
      <c r="NPW1316" s="1"/>
      <c r="NPX1316" s="1"/>
      <c r="NPY1316" s="1"/>
      <c r="NPZ1316" s="1"/>
      <c r="NQA1316" s="1"/>
      <c r="NQB1316" s="1"/>
      <c r="NQC1316" s="1"/>
      <c r="NQD1316" s="1"/>
      <c r="NQE1316" s="1"/>
      <c r="NQF1316" s="1"/>
      <c r="NQG1316" s="1"/>
      <c r="NQH1316" s="1"/>
      <c r="NQI1316" s="1"/>
      <c r="NQJ1316" s="1"/>
      <c r="NQK1316" s="1"/>
      <c r="NQL1316" s="1"/>
      <c r="NQM1316" s="1"/>
      <c r="NQN1316" s="1"/>
      <c r="NQO1316" s="1"/>
      <c r="NQP1316" s="1"/>
      <c r="NQQ1316" s="1"/>
      <c r="NQR1316" s="1"/>
      <c r="NQS1316" s="1"/>
      <c r="NQT1316" s="1"/>
      <c r="NQU1316" s="1"/>
      <c r="NQV1316" s="1"/>
      <c r="NQW1316" s="1"/>
      <c r="NQX1316" s="1"/>
      <c r="NQY1316" s="1"/>
      <c r="NQZ1316" s="1"/>
      <c r="NRA1316" s="1"/>
      <c r="NRB1316" s="1"/>
      <c r="NRC1316" s="1"/>
      <c r="NRD1316" s="1"/>
      <c r="NRE1316" s="1"/>
      <c r="NRF1316" s="1"/>
      <c r="NRG1316" s="1"/>
      <c r="NRH1316" s="1"/>
      <c r="NRI1316" s="1"/>
      <c r="NRJ1316" s="1"/>
      <c r="NRK1316" s="1"/>
      <c r="NRL1316" s="1"/>
      <c r="NRM1316" s="1"/>
      <c r="NRN1316" s="1"/>
      <c r="NRO1316" s="1"/>
      <c r="NRP1316" s="1"/>
      <c r="NRQ1316" s="1"/>
      <c r="NRR1316" s="1"/>
      <c r="NRS1316" s="1"/>
      <c r="NRT1316" s="1"/>
      <c r="NRU1316" s="1"/>
      <c r="NRV1316" s="1"/>
      <c r="NRW1316" s="1"/>
      <c r="NRX1316" s="1"/>
      <c r="NRY1316" s="1"/>
      <c r="NRZ1316" s="1"/>
      <c r="NSA1316" s="1"/>
      <c r="NSB1316" s="1"/>
      <c r="NSC1316" s="1"/>
      <c r="NSD1316" s="1"/>
      <c r="NSE1316" s="1"/>
      <c r="NSF1316" s="1"/>
      <c r="NSG1316" s="1"/>
      <c r="NSH1316" s="1"/>
      <c r="NSI1316" s="1"/>
      <c r="NSJ1316" s="1"/>
      <c r="NSK1316" s="1"/>
      <c r="NSL1316" s="1"/>
      <c r="NSM1316" s="1"/>
      <c r="NSN1316" s="1"/>
      <c r="NSO1316" s="1"/>
      <c r="NSP1316" s="1"/>
      <c r="NSQ1316" s="1"/>
      <c r="NSR1316" s="1"/>
      <c r="NSS1316" s="1"/>
      <c r="NST1316" s="1"/>
      <c r="NSU1316" s="1"/>
      <c r="NSV1316" s="1"/>
      <c r="NSW1316" s="1"/>
      <c r="NSX1316" s="1"/>
      <c r="NSY1316" s="1"/>
      <c r="NSZ1316" s="1"/>
      <c r="NTA1316" s="1"/>
      <c r="NTB1316" s="1"/>
      <c r="NTC1316" s="1"/>
      <c r="NTD1316" s="1"/>
      <c r="NTE1316" s="1"/>
      <c r="NTF1316" s="1"/>
      <c r="NTG1316" s="1"/>
      <c r="NTH1316" s="1"/>
      <c r="NTI1316" s="1"/>
      <c r="NTJ1316" s="1"/>
      <c r="NTK1316" s="1"/>
      <c r="NTL1316" s="1"/>
      <c r="NTM1316" s="1"/>
      <c r="NTN1316" s="1"/>
      <c r="NTO1316" s="1"/>
      <c r="NTP1316" s="1"/>
      <c r="NTQ1316" s="1"/>
      <c r="NTR1316" s="1"/>
      <c r="NTS1316" s="1"/>
      <c r="NTT1316" s="1"/>
      <c r="NTU1316" s="1"/>
      <c r="NTV1316" s="1"/>
      <c r="NTW1316" s="1"/>
      <c r="NTX1316" s="1"/>
      <c r="NTY1316" s="1"/>
      <c r="NTZ1316" s="1"/>
      <c r="NUA1316" s="1"/>
      <c r="NUB1316" s="1"/>
      <c r="NUC1316" s="1"/>
      <c r="NUD1316" s="1"/>
      <c r="NUE1316" s="1"/>
      <c r="NUF1316" s="1"/>
      <c r="NUG1316" s="1"/>
      <c r="NUH1316" s="1"/>
      <c r="NUI1316" s="1"/>
      <c r="NUJ1316" s="1"/>
      <c r="NUK1316" s="1"/>
      <c r="NUL1316" s="1"/>
      <c r="NUM1316" s="1"/>
      <c r="NUN1316" s="1"/>
      <c r="NUO1316" s="1"/>
      <c r="NUP1316" s="1"/>
      <c r="NUQ1316" s="1"/>
      <c r="NUR1316" s="1"/>
      <c r="NUS1316" s="1"/>
      <c r="NUT1316" s="1"/>
      <c r="NUU1316" s="1"/>
      <c r="NUV1316" s="1"/>
      <c r="NUW1316" s="1"/>
      <c r="NUX1316" s="1"/>
      <c r="NUY1316" s="1"/>
      <c r="NUZ1316" s="1"/>
      <c r="NVA1316" s="1"/>
      <c r="NVB1316" s="1"/>
      <c r="NVC1316" s="1"/>
      <c r="NVD1316" s="1"/>
      <c r="NVE1316" s="1"/>
      <c r="NVF1316" s="1"/>
      <c r="NVG1316" s="1"/>
      <c r="NVH1316" s="1"/>
      <c r="NVI1316" s="1"/>
      <c r="NVJ1316" s="1"/>
      <c r="NVK1316" s="1"/>
      <c r="NVL1316" s="1"/>
      <c r="NVM1316" s="1"/>
      <c r="NVN1316" s="1"/>
      <c r="NVO1316" s="1"/>
      <c r="NVP1316" s="1"/>
      <c r="NVQ1316" s="1"/>
      <c r="NVR1316" s="1"/>
      <c r="NVS1316" s="1"/>
      <c r="NVT1316" s="1"/>
      <c r="NVU1316" s="1"/>
      <c r="NVV1316" s="1"/>
      <c r="NVW1316" s="1"/>
      <c r="NVX1316" s="1"/>
      <c r="NVY1316" s="1"/>
      <c r="NVZ1316" s="1"/>
      <c r="NWA1316" s="1"/>
      <c r="NWB1316" s="1"/>
      <c r="NWC1316" s="1"/>
      <c r="NWD1316" s="1"/>
      <c r="NWE1316" s="1"/>
      <c r="NWF1316" s="1"/>
      <c r="NWG1316" s="1"/>
      <c r="NWH1316" s="1"/>
      <c r="NWI1316" s="1"/>
      <c r="NWJ1316" s="1"/>
      <c r="NWK1316" s="1"/>
      <c r="NWL1316" s="1"/>
      <c r="NWM1316" s="1"/>
      <c r="NWN1316" s="1"/>
      <c r="NWO1316" s="1"/>
      <c r="NWP1316" s="1"/>
      <c r="NWQ1316" s="1"/>
      <c r="NWR1316" s="1"/>
      <c r="NWS1316" s="1"/>
      <c r="NWT1316" s="1"/>
      <c r="NWU1316" s="1"/>
      <c r="NWV1316" s="1"/>
      <c r="NWW1316" s="1"/>
      <c r="NWX1316" s="1"/>
      <c r="NWY1316" s="1"/>
      <c r="NWZ1316" s="1"/>
      <c r="NXA1316" s="1"/>
      <c r="NXB1316" s="1"/>
      <c r="NXC1316" s="1"/>
      <c r="NXD1316" s="1"/>
      <c r="NXE1316" s="1"/>
      <c r="NXF1316" s="1"/>
      <c r="NXG1316" s="1"/>
      <c r="NXH1316" s="1"/>
      <c r="NXI1316" s="1"/>
      <c r="NXJ1316" s="1"/>
      <c r="NXK1316" s="1"/>
      <c r="NXL1316" s="1"/>
      <c r="NXM1316" s="1"/>
      <c r="NXN1316" s="1"/>
      <c r="NXO1316" s="1"/>
      <c r="NXP1316" s="1"/>
      <c r="NXQ1316" s="1"/>
      <c r="NXR1316" s="1"/>
      <c r="NXS1316" s="1"/>
      <c r="NXT1316" s="1"/>
      <c r="NXU1316" s="1"/>
      <c r="NXV1316" s="1"/>
      <c r="NXW1316" s="1"/>
      <c r="NXX1316" s="1"/>
      <c r="NXY1316" s="1"/>
      <c r="NXZ1316" s="1"/>
      <c r="NYA1316" s="1"/>
      <c r="NYB1316" s="1"/>
      <c r="NYC1316" s="1"/>
      <c r="NYD1316" s="1"/>
      <c r="NYE1316" s="1"/>
      <c r="NYF1316" s="1"/>
      <c r="NYG1316" s="1"/>
      <c r="NYH1316" s="1"/>
      <c r="NYI1316" s="1"/>
      <c r="NYJ1316" s="1"/>
      <c r="NYK1316" s="1"/>
      <c r="NYL1316" s="1"/>
      <c r="NYM1316" s="1"/>
      <c r="NYN1316" s="1"/>
      <c r="NYO1316" s="1"/>
      <c r="NYP1316" s="1"/>
      <c r="NYQ1316" s="1"/>
      <c r="NYR1316" s="1"/>
      <c r="NYS1316" s="1"/>
      <c r="NYT1316" s="1"/>
      <c r="NYU1316" s="1"/>
      <c r="NYV1316" s="1"/>
      <c r="NYW1316" s="1"/>
      <c r="NYX1316" s="1"/>
      <c r="NYY1316" s="1"/>
      <c r="NYZ1316" s="1"/>
      <c r="NZA1316" s="1"/>
      <c r="NZB1316" s="1"/>
      <c r="NZC1316" s="1"/>
      <c r="NZD1316" s="1"/>
      <c r="NZE1316" s="1"/>
      <c r="NZF1316" s="1"/>
      <c r="NZG1316" s="1"/>
      <c r="NZH1316" s="1"/>
      <c r="NZI1316" s="1"/>
      <c r="NZJ1316" s="1"/>
      <c r="NZK1316" s="1"/>
      <c r="NZL1316" s="1"/>
      <c r="NZM1316" s="1"/>
      <c r="NZN1316" s="1"/>
      <c r="NZO1316" s="1"/>
      <c r="NZP1316" s="1"/>
      <c r="NZQ1316" s="1"/>
      <c r="NZR1316" s="1"/>
      <c r="NZS1316" s="1"/>
      <c r="NZT1316" s="1"/>
      <c r="NZU1316" s="1"/>
      <c r="NZV1316" s="1"/>
      <c r="NZW1316" s="1"/>
      <c r="NZX1316" s="1"/>
      <c r="NZY1316" s="1"/>
      <c r="NZZ1316" s="1"/>
      <c r="OAA1316" s="1"/>
      <c r="OAB1316" s="1"/>
      <c r="OAC1316" s="1"/>
      <c r="OAD1316" s="1"/>
      <c r="OAE1316" s="1"/>
      <c r="OAF1316" s="1"/>
      <c r="OAG1316" s="1"/>
      <c r="OAH1316" s="1"/>
      <c r="OAI1316" s="1"/>
      <c r="OAJ1316" s="1"/>
      <c r="OAK1316" s="1"/>
      <c r="OAL1316" s="1"/>
      <c r="OAM1316" s="1"/>
      <c r="OAN1316" s="1"/>
      <c r="OAO1316" s="1"/>
      <c r="OAP1316" s="1"/>
      <c r="OAQ1316" s="1"/>
      <c r="OAR1316" s="1"/>
      <c r="OAS1316" s="1"/>
      <c r="OAT1316" s="1"/>
      <c r="OAU1316" s="1"/>
      <c r="OAV1316" s="1"/>
      <c r="OAW1316" s="1"/>
      <c r="OAX1316" s="1"/>
      <c r="OAY1316" s="1"/>
      <c r="OAZ1316" s="1"/>
      <c r="OBA1316" s="1"/>
      <c r="OBB1316" s="1"/>
      <c r="OBC1316" s="1"/>
      <c r="OBD1316" s="1"/>
      <c r="OBE1316" s="1"/>
      <c r="OBF1316" s="1"/>
      <c r="OBG1316" s="1"/>
      <c r="OBH1316" s="1"/>
      <c r="OBI1316" s="1"/>
      <c r="OBJ1316" s="1"/>
      <c r="OBK1316" s="1"/>
      <c r="OBL1316" s="1"/>
      <c r="OBM1316" s="1"/>
      <c r="OBN1316" s="1"/>
      <c r="OBO1316" s="1"/>
      <c r="OBP1316" s="1"/>
      <c r="OBQ1316" s="1"/>
      <c r="OBR1316" s="1"/>
      <c r="OBS1316" s="1"/>
      <c r="OBT1316" s="1"/>
      <c r="OBU1316" s="1"/>
      <c r="OBV1316" s="1"/>
      <c r="OBW1316" s="1"/>
      <c r="OBX1316" s="1"/>
      <c r="OBY1316" s="1"/>
      <c r="OBZ1316" s="1"/>
      <c r="OCA1316" s="1"/>
      <c r="OCB1316" s="1"/>
      <c r="OCC1316" s="1"/>
      <c r="OCD1316" s="1"/>
      <c r="OCE1316" s="1"/>
      <c r="OCF1316" s="1"/>
      <c r="OCG1316" s="1"/>
      <c r="OCH1316" s="1"/>
      <c r="OCI1316" s="1"/>
      <c r="OCJ1316" s="1"/>
      <c r="OCK1316" s="1"/>
      <c r="OCL1316" s="1"/>
      <c r="OCM1316" s="1"/>
      <c r="OCN1316" s="1"/>
      <c r="OCO1316" s="1"/>
      <c r="OCP1316" s="1"/>
      <c r="OCQ1316" s="1"/>
      <c r="OCR1316" s="1"/>
      <c r="OCS1316" s="1"/>
      <c r="OCT1316" s="1"/>
      <c r="OCU1316" s="1"/>
      <c r="OCV1316" s="1"/>
      <c r="OCW1316" s="1"/>
      <c r="OCX1316" s="1"/>
      <c r="OCY1316" s="1"/>
      <c r="OCZ1316" s="1"/>
      <c r="ODA1316" s="1"/>
      <c r="ODB1316" s="1"/>
      <c r="ODC1316" s="1"/>
      <c r="ODD1316" s="1"/>
      <c r="ODE1316" s="1"/>
      <c r="ODF1316" s="1"/>
      <c r="ODG1316" s="1"/>
      <c r="ODH1316" s="1"/>
      <c r="ODI1316" s="1"/>
      <c r="ODJ1316" s="1"/>
      <c r="ODK1316" s="1"/>
      <c r="ODL1316" s="1"/>
      <c r="ODM1316" s="1"/>
      <c r="ODN1316" s="1"/>
      <c r="ODO1316" s="1"/>
      <c r="ODP1316" s="1"/>
      <c r="ODQ1316" s="1"/>
      <c r="ODR1316" s="1"/>
      <c r="ODS1316" s="1"/>
      <c r="ODT1316" s="1"/>
      <c r="ODU1316" s="1"/>
      <c r="ODV1316" s="1"/>
      <c r="ODW1316" s="1"/>
      <c r="ODX1316" s="1"/>
      <c r="ODY1316" s="1"/>
      <c r="ODZ1316" s="1"/>
      <c r="OEA1316" s="1"/>
      <c r="OEB1316" s="1"/>
      <c r="OEC1316" s="1"/>
      <c r="OED1316" s="1"/>
      <c r="OEE1316" s="1"/>
      <c r="OEF1316" s="1"/>
      <c r="OEG1316" s="1"/>
      <c r="OEH1316" s="1"/>
      <c r="OEI1316" s="1"/>
      <c r="OEJ1316" s="1"/>
      <c r="OEK1316" s="1"/>
      <c r="OEL1316" s="1"/>
      <c r="OEM1316" s="1"/>
      <c r="OEN1316" s="1"/>
      <c r="OEO1316" s="1"/>
      <c r="OEP1316" s="1"/>
      <c r="OEQ1316" s="1"/>
      <c r="OER1316" s="1"/>
      <c r="OES1316" s="1"/>
      <c r="OET1316" s="1"/>
      <c r="OEU1316" s="1"/>
      <c r="OEV1316" s="1"/>
      <c r="OEW1316" s="1"/>
      <c r="OEX1316" s="1"/>
      <c r="OEY1316" s="1"/>
      <c r="OEZ1316" s="1"/>
      <c r="OFA1316" s="1"/>
      <c r="OFB1316" s="1"/>
      <c r="OFC1316" s="1"/>
      <c r="OFD1316" s="1"/>
      <c r="OFE1316" s="1"/>
      <c r="OFF1316" s="1"/>
      <c r="OFG1316" s="1"/>
      <c r="OFH1316" s="1"/>
      <c r="OFI1316" s="1"/>
      <c r="OFJ1316" s="1"/>
      <c r="OFK1316" s="1"/>
      <c r="OFL1316" s="1"/>
      <c r="OFM1316" s="1"/>
      <c r="OFN1316" s="1"/>
      <c r="OFO1316" s="1"/>
      <c r="OFP1316" s="1"/>
      <c r="OFQ1316" s="1"/>
      <c r="OFR1316" s="1"/>
      <c r="OFS1316" s="1"/>
      <c r="OFT1316" s="1"/>
      <c r="OFU1316" s="1"/>
      <c r="OFV1316" s="1"/>
      <c r="OFW1316" s="1"/>
      <c r="OFX1316" s="1"/>
      <c r="OFY1316" s="1"/>
      <c r="OFZ1316" s="1"/>
      <c r="OGA1316" s="1"/>
      <c r="OGB1316" s="1"/>
      <c r="OGC1316" s="1"/>
      <c r="OGD1316" s="1"/>
      <c r="OGE1316" s="1"/>
      <c r="OGF1316" s="1"/>
      <c r="OGG1316" s="1"/>
      <c r="OGH1316" s="1"/>
      <c r="OGI1316" s="1"/>
      <c r="OGJ1316" s="1"/>
      <c r="OGK1316" s="1"/>
      <c r="OGL1316" s="1"/>
      <c r="OGM1316" s="1"/>
      <c r="OGN1316" s="1"/>
      <c r="OGO1316" s="1"/>
      <c r="OGP1316" s="1"/>
      <c r="OGQ1316" s="1"/>
      <c r="OGR1316" s="1"/>
      <c r="OGS1316" s="1"/>
      <c r="OGT1316" s="1"/>
      <c r="OGU1316" s="1"/>
      <c r="OGV1316" s="1"/>
      <c r="OGW1316" s="1"/>
      <c r="OGX1316" s="1"/>
      <c r="OGY1316" s="1"/>
      <c r="OGZ1316" s="1"/>
      <c r="OHA1316" s="1"/>
      <c r="OHB1316" s="1"/>
      <c r="OHC1316" s="1"/>
      <c r="OHD1316" s="1"/>
      <c r="OHE1316" s="1"/>
      <c r="OHF1316" s="1"/>
      <c r="OHG1316" s="1"/>
      <c r="OHH1316" s="1"/>
      <c r="OHI1316" s="1"/>
      <c r="OHJ1316" s="1"/>
      <c r="OHK1316" s="1"/>
      <c r="OHL1316" s="1"/>
      <c r="OHM1316" s="1"/>
      <c r="OHN1316" s="1"/>
      <c r="OHO1316" s="1"/>
      <c r="OHP1316" s="1"/>
      <c r="OHQ1316" s="1"/>
      <c r="OHR1316" s="1"/>
      <c r="OHS1316" s="1"/>
      <c r="OHT1316" s="1"/>
      <c r="OHU1316" s="1"/>
      <c r="OHV1316" s="1"/>
      <c r="OHW1316" s="1"/>
      <c r="OHX1316" s="1"/>
      <c r="OHY1316" s="1"/>
      <c r="OHZ1316" s="1"/>
      <c r="OIA1316" s="1"/>
      <c r="OIB1316" s="1"/>
      <c r="OIC1316" s="1"/>
      <c r="OID1316" s="1"/>
      <c r="OIE1316" s="1"/>
      <c r="OIF1316" s="1"/>
      <c r="OIG1316" s="1"/>
      <c r="OIH1316" s="1"/>
      <c r="OII1316" s="1"/>
      <c r="OIJ1316" s="1"/>
      <c r="OIK1316" s="1"/>
      <c r="OIL1316" s="1"/>
      <c r="OIM1316" s="1"/>
      <c r="OIN1316" s="1"/>
      <c r="OIO1316" s="1"/>
      <c r="OIP1316" s="1"/>
      <c r="OIQ1316" s="1"/>
      <c r="OIR1316" s="1"/>
      <c r="OIS1316" s="1"/>
      <c r="OIT1316" s="1"/>
      <c r="OIU1316" s="1"/>
      <c r="OIV1316" s="1"/>
      <c r="OIW1316" s="1"/>
      <c r="OIX1316" s="1"/>
      <c r="OIY1316" s="1"/>
      <c r="OIZ1316" s="1"/>
      <c r="OJA1316" s="1"/>
      <c r="OJB1316" s="1"/>
      <c r="OJC1316" s="1"/>
      <c r="OJD1316" s="1"/>
      <c r="OJE1316" s="1"/>
      <c r="OJF1316" s="1"/>
      <c r="OJG1316" s="1"/>
      <c r="OJH1316" s="1"/>
      <c r="OJI1316" s="1"/>
      <c r="OJJ1316" s="1"/>
      <c r="OJK1316" s="1"/>
      <c r="OJL1316" s="1"/>
      <c r="OJM1316" s="1"/>
      <c r="OJN1316" s="1"/>
      <c r="OJO1316" s="1"/>
      <c r="OJP1316" s="1"/>
      <c r="OJQ1316" s="1"/>
      <c r="OJR1316" s="1"/>
      <c r="OJS1316" s="1"/>
      <c r="OJT1316" s="1"/>
      <c r="OJU1316" s="1"/>
      <c r="OJV1316" s="1"/>
      <c r="OJW1316" s="1"/>
      <c r="OJX1316" s="1"/>
      <c r="OJY1316" s="1"/>
      <c r="OJZ1316" s="1"/>
      <c r="OKA1316" s="1"/>
      <c r="OKB1316" s="1"/>
      <c r="OKC1316" s="1"/>
      <c r="OKD1316" s="1"/>
      <c r="OKE1316" s="1"/>
      <c r="OKF1316" s="1"/>
      <c r="OKG1316" s="1"/>
      <c r="OKH1316" s="1"/>
      <c r="OKI1316" s="1"/>
      <c r="OKJ1316" s="1"/>
      <c r="OKK1316" s="1"/>
      <c r="OKL1316" s="1"/>
      <c r="OKM1316" s="1"/>
      <c r="OKN1316" s="1"/>
      <c r="OKO1316" s="1"/>
      <c r="OKP1316" s="1"/>
      <c r="OKQ1316" s="1"/>
      <c r="OKR1316" s="1"/>
      <c r="OKS1316" s="1"/>
      <c r="OKT1316" s="1"/>
      <c r="OKU1316" s="1"/>
      <c r="OKV1316" s="1"/>
      <c r="OKW1316" s="1"/>
      <c r="OKX1316" s="1"/>
      <c r="OKY1316" s="1"/>
      <c r="OKZ1316" s="1"/>
      <c r="OLA1316" s="1"/>
      <c r="OLB1316" s="1"/>
      <c r="OLC1316" s="1"/>
      <c r="OLD1316" s="1"/>
      <c r="OLE1316" s="1"/>
      <c r="OLF1316" s="1"/>
      <c r="OLG1316" s="1"/>
      <c r="OLH1316" s="1"/>
      <c r="OLI1316" s="1"/>
      <c r="OLJ1316" s="1"/>
      <c r="OLK1316" s="1"/>
      <c r="OLL1316" s="1"/>
      <c r="OLM1316" s="1"/>
      <c r="OLN1316" s="1"/>
      <c r="OLO1316" s="1"/>
      <c r="OLP1316" s="1"/>
      <c r="OLQ1316" s="1"/>
      <c r="OLR1316" s="1"/>
      <c r="OLS1316" s="1"/>
      <c r="OLT1316" s="1"/>
      <c r="OLU1316" s="1"/>
      <c r="OLV1316" s="1"/>
      <c r="OLW1316" s="1"/>
      <c r="OLX1316" s="1"/>
      <c r="OLY1316" s="1"/>
      <c r="OLZ1316" s="1"/>
      <c r="OMA1316" s="1"/>
      <c r="OMB1316" s="1"/>
      <c r="OMC1316" s="1"/>
      <c r="OMD1316" s="1"/>
      <c r="OME1316" s="1"/>
      <c r="OMF1316" s="1"/>
      <c r="OMG1316" s="1"/>
      <c r="OMH1316" s="1"/>
      <c r="OMI1316" s="1"/>
      <c r="OMJ1316" s="1"/>
      <c r="OMK1316" s="1"/>
      <c r="OML1316" s="1"/>
      <c r="OMM1316" s="1"/>
      <c r="OMN1316" s="1"/>
      <c r="OMO1316" s="1"/>
      <c r="OMP1316" s="1"/>
      <c r="OMQ1316" s="1"/>
      <c r="OMR1316" s="1"/>
      <c r="OMS1316" s="1"/>
      <c r="OMT1316" s="1"/>
      <c r="OMU1316" s="1"/>
      <c r="OMV1316" s="1"/>
      <c r="OMW1316" s="1"/>
      <c r="OMX1316" s="1"/>
      <c r="OMY1316" s="1"/>
      <c r="OMZ1316" s="1"/>
      <c r="ONA1316" s="1"/>
      <c r="ONB1316" s="1"/>
      <c r="ONC1316" s="1"/>
      <c r="OND1316" s="1"/>
      <c r="ONE1316" s="1"/>
      <c r="ONF1316" s="1"/>
      <c r="ONG1316" s="1"/>
      <c r="ONH1316" s="1"/>
      <c r="ONI1316" s="1"/>
      <c r="ONJ1316" s="1"/>
      <c r="ONK1316" s="1"/>
      <c r="ONL1316" s="1"/>
      <c r="ONM1316" s="1"/>
      <c r="ONN1316" s="1"/>
      <c r="ONO1316" s="1"/>
      <c r="ONP1316" s="1"/>
      <c r="ONQ1316" s="1"/>
      <c r="ONR1316" s="1"/>
      <c r="ONS1316" s="1"/>
      <c r="ONT1316" s="1"/>
      <c r="ONU1316" s="1"/>
      <c r="ONV1316" s="1"/>
      <c r="ONW1316" s="1"/>
      <c r="ONX1316" s="1"/>
      <c r="ONY1316" s="1"/>
      <c r="ONZ1316" s="1"/>
      <c r="OOA1316" s="1"/>
      <c r="OOB1316" s="1"/>
      <c r="OOC1316" s="1"/>
      <c r="OOD1316" s="1"/>
      <c r="OOE1316" s="1"/>
      <c r="OOF1316" s="1"/>
      <c r="OOG1316" s="1"/>
      <c r="OOH1316" s="1"/>
      <c r="OOI1316" s="1"/>
      <c r="OOJ1316" s="1"/>
      <c r="OOK1316" s="1"/>
      <c r="OOL1316" s="1"/>
      <c r="OOM1316" s="1"/>
      <c r="OON1316" s="1"/>
      <c r="OOO1316" s="1"/>
      <c r="OOP1316" s="1"/>
      <c r="OOQ1316" s="1"/>
      <c r="OOR1316" s="1"/>
      <c r="OOS1316" s="1"/>
      <c r="OOT1316" s="1"/>
      <c r="OOU1316" s="1"/>
      <c r="OOV1316" s="1"/>
      <c r="OOW1316" s="1"/>
      <c r="OOX1316" s="1"/>
      <c r="OOY1316" s="1"/>
      <c r="OOZ1316" s="1"/>
      <c r="OPA1316" s="1"/>
      <c r="OPB1316" s="1"/>
      <c r="OPC1316" s="1"/>
      <c r="OPD1316" s="1"/>
      <c r="OPE1316" s="1"/>
      <c r="OPF1316" s="1"/>
      <c r="OPG1316" s="1"/>
      <c r="OPH1316" s="1"/>
      <c r="OPI1316" s="1"/>
      <c r="OPJ1316" s="1"/>
      <c r="OPK1316" s="1"/>
      <c r="OPL1316" s="1"/>
      <c r="OPM1316" s="1"/>
      <c r="OPN1316" s="1"/>
      <c r="OPO1316" s="1"/>
      <c r="OPP1316" s="1"/>
      <c r="OPQ1316" s="1"/>
      <c r="OPR1316" s="1"/>
      <c r="OPS1316" s="1"/>
      <c r="OPT1316" s="1"/>
      <c r="OPU1316" s="1"/>
      <c r="OPV1316" s="1"/>
      <c r="OPW1316" s="1"/>
      <c r="OPX1316" s="1"/>
      <c r="OPY1316" s="1"/>
      <c r="OPZ1316" s="1"/>
      <c r="OQA1316" s="1"/>
      <c r="OQB1316" s="1"/>
      <c r="OQC1316" s="1"/>
      <c r="OQD1316" s="1"/>
      <c r="OQE1316" s="1"/>
      <c r="OQF1316" s="1"/>
      <c r="OQG1316" s="1"/>
      <c r="OQH1316" s="1"/>
      <c r="OQI1316" s="1"/>
      <c r="OQJ1316" s="1"/>
      <c r="OQK1316" s="1"/>
      <c r="OQL1316" s="1"/>
      <c r="OQM1316" s="1"/>
      <c r="OQN1316" s="1"/>
      <c r="OQO1316" s="1"/>
      <c r="OQP1316" s="1"/>
      <c r="OQQ1316" s="1"/>
      <c r="OQR1316" s="1"/>
      <c r="OQS1316" s="1"/>
      <c r="OQT1316" s="1"/>
      <c r="OQU1316" s="1"/>
      <c r="OQV1316" s="1"/>
      <c r="OQW1316" s="1"/>
      <c r="OQX1316" s="1"/>
      <c r="OQY1316" s="1"/>
      <c r="OQZ1316" s="1"/>
      <c r="ORA1316" s="1"/>
      <c r="ORB1316" s="1"/>
      <c r="ORC1316" s="1"/>
      <c r="ORD1316" s="1"/>
      <c r="ORE1316" s="1"/>
      <c r="ORF1316" s="1"/>
      <c r="ORG1316" s="1"/>
      <c r="ORH1316" s="1"/>
      <c r="ORI1316" s="1"/>
      <c r="ORJ1316" s="1"/>
      <c r="ORK1316" s="1"/>
      <c r="ORL1316" s="1"/>
      <c r="ORM1316" s="1"/>
      <c r="ORN1316" s="1"/>
      <c r="ORO1316" s="1"/>
      <c r="ORP1316" s="1"/>
      <c r="ORQ1316" s="1"/>
      <c r="ORR1316" s="1"/>
      <c r="ORS1316" s="1"/>
      <c r="ORT1316" s="1"/>
      <c r="ORU1316" s="1"/>
      <c r="ORV1316" s="1"/>
      <c r="ORW1316" s="1"/>
      <c r="ORX1316" s="1"/>
      <c r="ORY1316" s="1"/>
      <c r="ORZ1316" s="1"/>
      <c r="OSA1316" s="1"/>
      <c r="OSB1316" s="1"/>
      <c r="OSC1316" s="1"/>
      <c r="OSD1316" s="1"/>
      <c r="OSE1316" s="1"/>
      <c r="OSF1316" s="1"/>
      <c r="OSG1316" s="1"/>
      <c r="OSH1316" s="1"/>
      <c r="OSI1316" s="1"/>
      <c r="OSJ1316" s="1"/>
      <c r="OSK1316" s="1"/>
      <c r="OSL1316" s="1"/>
      <c r="OSM1316" s="1"/>
      <c r="OSN1316" s="1"/>
      <c r="OSO1316" s="1"/>
      <c r="OSP1316" s="1"/>
      <c r="OSQ1316" s="1"/>
      <c r="OSR1316" s="1"/>
      <c r="OSS1316" s="1"/>
      <c r="OST1316" s="1"/>
      <c r="OSU1316" s="1"/>
      <c r="OSV1316" s="1"/>
      <c r="OSW1316" s="1"/>
      <c r="OSX1316" s="1"/>
      <c r="OSY1316" s="1"/>
      <c r="OSZ1316" s="1"/>
      <c r="OTA1316" s="1"/>
      <c r="OTB1316" s="1"/>
      <c r="OTC1316" s="1"/>
      <c r="OTD1316" s="1"/>
      <c r="OTE1316" s="1"/>
      <c r="OTF1316" s="1"/>
      <c r="OTG1316" s="1"/>
      <c r="OTH1316" s="1"/>
      <c r="OTI1316" s="1"/>
      <c r="OTJ1316" s="1"/>
      <c r="OTK1316" s="1"/>
      <c r="OTL1316" s="1"/>
      <c r="OTM1316" s="1"/>
      <c r="OTN1316" s="1"/>
      <c r="OTO1316" s="1"/>
      <c r="OTP1316" s="1"/>
      <c r="OTQ1316" s="1"/>
      <c r="OTR1316" s="1"/>
      <c r="OTS1316" s="1"/>
      <c r="OTT1316" s="1"/>
      <c r="OTU1316" s="1"/>
      <c r="OTV1316" s="1"/>
      <c r="OTW1316" s="1"/>
      <c r="OTX1316" s="1"/>
      <c r="OTY1316" s="1"/>
      <c r="OTZ1316" s="1"/>
      <c r="OUA1316" s="1"/>
      <c r="OUB1316" s="1"/>
      <c r="OUC1316" s="1"/>
      <c r="OUD1316" s="1"/>
      <c r="OUE1316" s="1"/>
      <c r="OUF1316" s="1"/>
      <c r="OUG1316" s="1"/>
      <c r="OUH1316" s="1"/>
      <c r="OUI1316" s="1"/>
      <c r="OUJ1316" s="1"/>
      <c r="OUK1316" s="1"/>
      <c r="OUL1316" s="1"/>
      <c r="OUM1316" s="1"/>
      <c r="OUN1316" s="1"/>
      <c r="OUO1316" s="1"/>
      <c r="OUP1316" s="1"/>
      <c r="OUQ1316" s="1"/>
      <c r="OUR1316" s="1"/>
      <c r="OUS1316" s="1"/>
      <c r="OUT1316" s="1"/>
      <c r="OUU1316" s="1"/>
      <c r="OUV1316" s="1"/>
      <c r="OUW1316" s="1"/>
      <c r="OUX1316" s="1"/>
      <c r="OUY1316" s="1"/>
      <c r="OUZ1316" s="1"/>
      <c r="OVA1316" s="1"/>
      <c r="OVB1316" s="1"/>
      <c r="OVC1316" s="1"/>
      <c r="OVD1316" s="1"/>
      <c r="OVE1316" s="1"/>
      <c r="OVF1316" s="1"/>
      <c r="OVG1316" s="1"/>
      <c r="OVH1316" s="1"/>
      <c r="OVI1316" s="1"/>
      <c r="OVJ1316" s="1"/>
      <c r="OVK1316" s="1"/>
      <c r="OVL1316" s="1"/>
      <c r="OVM1316" s="1"/>
      <c r="OVN1316" s="1"/>
      <c r="OVO1316" s="1"/>
      <c r="OVP1316" s="1"/>
      <c r="OVQ1316" s="1"/>
      <c r="OVR1316" s="1"/>
      <c r="OVS1316" s="1"/>
      <c r="OVT1316" s="1"/>
      <c r="OVU1316" s="1"/>
      <c r="OVV1316" s="1"/>
      <c r="OVW1316" s="1"/>
      <c r="OVX1316" s="1"/>
      <c r="OVY1316" s="1"/>
      <c r="OVZ1316" s="1"/>
      <c r="OWA1316" s="1"/>
      <c r="OWB1316" s="1"/>
      <c r="OWC1316" s="1"/>
      <c r="OWD1316" s="1"/>
      <c r="OWE1316" s="1"/>
      <c r="OWF1316" s="1"/>
      <c r="OWG1316" s="1"/>
      <c r="OWH1316" s="1"/>
      <c r="OWI1316" s="1"/>
      <c r="OWJ1316" s="1"/>
      <c r="OWK1316" s="1"/>
      <c r="OWL1316" s="1"/>
      <c r="OWM1316" s="1"/>
      <c r="OWN1316" s="1"/>
      <c r="OWO1316" s="1"/>
      <c r="OWP1316" s="1"/>
      <c r="OWQ1316" s="1"/>
      <c r="OWR1316" s="1"/>
      <c r="OWS1316" s="1"/>
      <c r="OWT1316" s="1"/>
      <c r="OWU1316" s="1"/>
      <c r="OWV1316" s="1"/>
      <c r="OWW1316" s="1"/>
      <c r="OWX1316" s="1"/>
      <c r="OWY1316" s="1"/>
      <c r="OWZ1316" s="1"/>
      <c r="OXA1316" s="1"/>
      <c r="OXB1316" s="1"/>
      <c r="OXC1316" s="1"/>
      <c r="OXD1316" s="1"/>
      <c r="OXE1316" s="1"/>
      <c r="OXF1316" s="1"/>
      <c r="OXG1316" s="1"/>
      <c r="OXH1316" s="1"/>
      <c r="OXI1316" s="1"/>
      <c r="OXJ1316" s="1"/>
      <c r="OXK1316" s="1"/>
      <c r="OXL1316" s="1"/>
      <c r="OXM1316" s="1"/>
      <c r="OXN1316" s="1"/>
      <c r="OXO1316" s="1"/>
      <c r="OXP1316" s="1"/>
      <c r="OXQ1316" s="1"/>
      <c r="OXR1316" s="1"/>
      <c r="OXS1316" s="1"/>
      <c r="OXT1316" s="1"/>
      <c r="OXU1316" s="1"/>
      <c r="OXV1316" s="1"/>
      <c r="OXW1316" s="1"/>
      <c r="OXX1316" s="1"/>
      <c r="OXY1316" s="1"/>
      <c r="OXZ1316" s="1"/>
      <c r="OYA1316" s="1"/>
      <c r="OYB1316" s="1"/>
      <c r="OYC1316" s="1"/>
      <c r="OYD1316" s="1"/>
      <c r="OYE1316" s="1"/>
      <c r="OYF1316" s="1"/>
      <c r="OYG1316" s="1"/>
      <c r="OYH1316" s="1"/>
      <c r="OYI1316" s="1"/>
      <c r="OYJ1316" s="1"/>
      <c r="OYK1316" s="1"/>
      <c r="OYL1316" s="1"/>
      <c r="OYM1316" s="1"/>
      <c r="OYN1316" s="1"/>
      <c r="OYO1316" s="1"/>
      <c r="OYP1316" s="1"/>
      <c r="OYQ1316" s="1"/>
      <c r="OYR1316" s="1"/>
      <c r="OYS1316" s="1"/>
      <c r="OYT1316" s="1"/>
      <c r="OYU1316" s="1"/>
      <c r="OYV1316" s="1"/>
      <c r="OYW1316" s="1"/>
      <c r="OYX1316" s="1"/>
      <c r="OYY1316" s="1"/>
      <c r="OYZ1316" s="1"/>
      <c r="OZA1316" s="1"/>
      <c r="OZB1316" s="1"/>
      <c r="OZC1316" s="1"/>
      <c r="OZD1316" s="1"/>
      <c r="OZE1316" s="1"/>
      <c r="OZF1316" s="1"/>
      <c r="OZG1316" s="1"/>
      <c r="OZH1316" s="1"/>
      <c r="OZI1316" s="1"/>
      <c r="OZJ1316" s="1"/>
      <c r="OZK1316" s="1"/>
      <c r="OZL1316" s="1"/>
      <c r="OZM1316" s="1"/>
      <c r="OZN1316" s="1"/>
      <c r="OZO1316" s="1"/>
      <c r="OZP1316" s="1"/>
      <c r="OZQ1316" s="1"/>
      <c r="OZR1316" s="1"/>
      <c r="OZS1316" s="1"/>
      <c r="OZT1316" s="1"/>
      <c r="OZU1316" s="1"/>
      <c r="OZV1316" s="1"/>
      <c r="OZW1316" s="1"/>
      <c r="OZX1316" s="1"/>
      <c r="OZY1316" s="1"/>
      <c r="OZZ1316" s="1"/>
      <c r="PAA1316" s="1"/>
      <c r="PAB1316" s="1"/>
      <c r="PAC1316" s="1"/>
      <c r="PAD1316" s="1"/>
      <c r="PAE1316" s="1"/>
      <c r="PAF1316" s="1"/>
      <c r="PAG1316" s="1"/>
      <c r="PAH1316" s="1"/>
      <c r="PAI1316" s="1"/>
      <c r="PAJ1316" s="1"/>
      <c r="PAK1316" s="1"/>
      <c r="PAL1316" s="1"/>
      <c r="PAM1316" s="1"/>
      <c r="PAN1316" s="1"/>
      <c r="PAO1316" s="1"/>
      <c r="PAP1316" s="1"/>
      <c r="PAQ1316" s="1"/>
      <c r="PAR1316" s="1"/>
      <c r="PAS1316" s="1"/>
      <c r="PAT1316" s="1"/>
      <c r="PAU1316" s="1"/>
      <c r="PAV1316" s="1"/>
      <c r="PAW1316" s="1"/>
      <c r="PAX1316" s="1"/>
      <c r="PAY1316" s="1"/>
      <c r="PAZ1316" s="1"/>
      <c r="PBA1316" s="1"/>
      <c r="PBB1316" s="1"/>
      <c r="PBC1316" s="1"/>
      <c r="PBD1316" s="1"/>
      <c r="PBE1316" s="1"/>
      <c r="PBF1316" s="1"/>
      <c r="PBG1316" s="1"/>
      <c r="PBH1316" s="1"/>
      <c r="PBI1316" s="1"/>
      <c r="PBJ1316" s="1"/>
      <c r="PBK1316" s="1"/>
      <c r="PBL1316" s="1"/>
      <c r="PBM1316" s="1"/>
      <c r="PBN1316" s="1"/>
      <c r="PBO1316" s="1"/>
      <c r="PBP1316" s="1"/>
      <c r="PBQ1316" s="1"/>
      <c r="PBR1316" s="1"/>
      <c r="PBS1316" s="1"/>
      <c r="PBT1316" s="1"/>
      <c r="PBU1316" s="1"/>
      <c r="PBV1316" s="1"/>
      <c r="PBW1316" s="1"/>
      <c r="PBX1316" s="1"/>
      <c r="PBY1316" s="1"/>
      <c r="PBZ1316" s="1"/>
      <c r="PCA1316" s="1"/>
      <c r="PCB1316" s="1"/>
      <c r="PCC1316" s="1"/>
      <c r="PCD1316" s="1"/>
      <c r="PCE1316" s="1"/>
      <c r="PCF1316" s="1"/>
      <c r="PCG1316" s="1"/>
      <c r="PCH1316" s="1"/>
      <c r="PCI1316" s="1"/>
      <c r="PCJ1316" s="1"/>
      <c r="PCK1316" s="1"/>
      <c r="PCL1316" s="1"/>
      <c r="PCM1316" s="1"/>
      <c r="PCN1316" s="1"/>
      <c r="PCO1316" s="1"/>
      <c r="PCP1316" s="1"/>
      <c r="PCQ1316" s="1"/>
      <c r="PCR1316" s="1"/>
      <c r="PCS1316" s="1"/>
      <c r="PCT1316" s="1"/>
      <c r="PCU1316" s="1"/>
      <c r="PCV1316" s="1"/>
      <c r="PCW1316" s="1"/>
      <c r="PCX1316" s="1"/>
      <c r="PCY1316" s="1"/>
      <c r="PCZ1316" s="1"/>
      <c r="PDA1316" s="1"/>
      <c r="PDB1316" s="1"/>
      <c r="PDC1316" s="1"/>
      <c r="PDD1316" s="1"/>
      <c r="PDE1316" s="1"/>
      <c r="PDF1316" s="1"/>
      <c r="PDG1316" s="1"/>
      <c r="PDH1316" s="1"/>
      <c r="PDI1316" s="1"/>
      <c r="PDJ1316" s="1"/>
      <c r="PDK1316" s="1"/>
      <c r="PDL1316" s="1"/>
      <c r="PDM1316" s="1"/>
      <c r="PDN1316" s="1"/>
      <c r="PDO1316" s="1"/>
      <c r="PDP1316" s="1"/>
      <c r="PDQ1316" s="1"/>
      <c r="PDR1316" s="1"/>
      <c r="PDS1316" s="1"/>
      <c r="PDT1316" s="1"/>
      <c r="PDU1316" s="1"/>
      <c r="PDV1316" s="1"/>
      <c r="PDW1316" s="1"/>
      <c r="PDX1316" s="1"/>
      <c r="PDY1316" s="1"/>
      <c r="PDZ1316" s="1"/>
      <c r="PEA1316" s="1"/>
      <c r="PEB1316" s="1"/>
      <c r="PEC1316" s="1"/>
      <c r="PED1316" s="1"/>
      <c r="PEE1316" s="1"/>
      <c r="PEF1316" s="1"/>
      <c r="PEG1316" s="1"/>
      <c r="PEH1316" s="1"/>
      <c r="PEI1316" s="1"/>
      <c r="PEJ1316" s="1"/>
      <c r="PEK1316" s="1"/>
      <c r="PEL1316" s="1"/>
      <c r="PEM1316" s="1"/>
      <c r="PEN1316" s="1"/>
      <c r="PEO1316" s="1"/>
      <c r="PEP1316" s="1"/>
      <c r="PEQ1316" s="1"/>
      <c r="PER1316" s="1"/>
      <c r="PES1316" s="1"/>
      <c r="PET1316" s="1"/>
      <c r="PEU1316" s="1"/>
      <c r="PEV1316" s="1"/>
      <c r="PEW1316" s="1"/>
      <c r="PEX1316" s="1"/>
      <c r="PEY1316" s="1"/>
      <c r="PEZ1316" s="1"/>
      <c r="PFA1316" s="1"/>
      <c r="PFB1316" s="1"/>
      <c r="PFC1316" s="1"/>
      <c r="PFD1316" s="1"/>
      <c r="PFE1316" s="1"/>
      <c r="PFF1316" s="1"/>
      <c r="PFG1316" s="1"/>
      <c r="PFH1316" s="1"/>
      <c r="PFI1316" s="1"/>
      <c r="PFJ1316" s="1"/>
      <c r="PFK1316" s="1"/>
      <c r="PFL1316" s="1"/>
      <c r="PFM1316" s="1"/>
      <c r="PFN1316" s="1"/>
      <c r="PFO1316" s="1"/>
      <c r="PFP1316" s="1"/>
      <c r="PFQ1316" s="1"/>
      <c r="PFR1316" s="1"/>
      <c r="PFS1316" s="1"/>
      <c r="PFT1316" s="1"/>
      <c r="PFU1316" s="1"/>
      <c r="PFV1316" s="1"/>
      <c r="PFW1316" s="1"/>
      <c r="PFX1316" s="1"/>
      <c r="PFY1316" s="1"/>
      <c r="PFZ1316" s="1"/>
      <c r="PGA1316" s="1"/>
      <c r="PGB1316" s="1"/>
      <c r="PGC1316" s="1"/>
      <c r="PGD1316" s="1"/>
      <c r="PGE1316" s="1"/>
      <c r="PGF1316" s="1"/>
      <c r="PGG1316" s="1"/>
      <c r="PGH1316" s="1"/>
      <c r="PGI1316" s="1"/>
      <c r="PGJ1316" s="1"/>
      <c r="PGK1316" s="1"/>
      <c r="PGL1316" s="1"/>
      <c r="PGM1316" s="1"/>
      <c r="PGN1316" s="1"/>
      <c r="PGO1316" s="1"/>
      <c r="PGP1316" s="1"/>
      <c r="PGQ1316" s="1"/>
      <c r="PGR1316" s="1"/>
      <c r="PGS1316" s="1"/>
      <c r="PGT1316" s="1"/>
      <c r="PGU1316" s="1"/>
      <c r="PGV1316" s="1"/>
      <c r="PGW1316" s="1"/>
      <c r="PGX1316" s="1"/>
      <c r="PGY1316" s="1"/>
      <c r="PGZ1316" s="1"/>
      <c r="PHA1316" s="1"/>
      <c r="PHB1316" s="1"/>
      <c r="PHC1316" s="1"/>
      <c r="PHD1316" s="1"/>
      <c r="PHE1316" s="1"/>
      <c r="PHF1316" s="1"/>
      <c r="PHG1316" s="1"/>
      <c r="PHH1316" s="1"/>
      <c r="PHI1316" s="1"/>
      <c r="PHJ1316" s="1"/>
      <c r="PHK1316" s="1"/>
      <c r="PHL1316" s="1"/>
      <c r="PHM1316" s="1"/>
      <c r="PHN1316" s="1"/>
      <c r="PHO1316" s="1"/>
      <c r="PHP1316" s="1"/>
      <c r="PHQ1316" s="1"/>
      <c r="PHR1316" s="1"/>
      <c r="PHS1316" s="1"/>
      <c r="PHT1316" s="1"/>
      <c r="PHU1316" s="1"/>
      <c r="PHV1316" s="1"/>
      <c r="PHW1316" s="1"/>
      <c r="PHX1316" s="1"/>
      <c r="PHY1316" s="1"/>
      <c r="PHZ1316" s="1"/>
      <c r="PIA1316" s="1"/>
      <c r="PIB1316" s="1"/>
      <c r="PIC1316" s="1"/>
      <c r="PID1316" s="1"/>
      <c r="PIE1316" s="1"/>
      <c r="PIF1316" s="1"/>
      <c r="PIG1316" s="1"/>
      <c r="PIH1316" s="1"/>
      <c r="PII1316" s="1"/>
      <c r="PIJ1316" s="1"/>
      <c r="PIK1316" s="1"/>
      <c r="PIL1316" s="1"/>
      <c r="PIM1316" s="1"/>
      <c r="PIN1316" s="1"/>
      <c r="PIO1316" s="1"/>
      <c r="PIP1316" s="1"/>
      <c r="PIQ1316" s="1"/>
      <c r="PIR1316" s="1"/>
      <c r="PIS1316" s="1"/>
      <c r="PIT1316" s="1"/>
      <c r="PIU1316" s="1"/>
      <c r="PIV1316" s="1"/>
      <c r="PIW1316" s="1"/>
      <c r="PIX1316" s="1"/>
      <c r="PIY1316" s="1"/>
      <c r="PIZ1316" s="1"/>
      <c r="PJA1316" s="1"/>
      <c r="PJB1316" s="1"/>
      <c r="PJC1316" s="1"/>
      <c r="PJD1316" s="1"/>
      <c r="PJE1316" s="1"/>
      <c r="PJF1316" s="1"/>
      <c r="PJG1316" s="1"/>
      <c r="PJH1316" s="1"/>
      <c r="PJI1316" s="1"/>
      <c r="PJJ1316" s="1"/>
      <c r="PJK1316" s="1"/>
      <c r="PJL1316" s="1"/>
      <c r="PJM1316" s="1"/>
      <c r="PJN1316" s="1"/>
      <c r="PJO1316" s="1"/>
      <c r="PJP1316" s="1"/>
      <c r="PJQ1316" s="1"/>
      <c r="PJR1316" s="1"/>
      <c r="PJS1316" s="1"/>
      <c r="PJT1316" s="1"/>
      <c r="PJU1316" s="1"/>
      <c r="PJV1316" s="1"/>
      <c r="PJW1316" s="1"/>
      <c r="PJX1316" s="1"/>
      <c r="PJY1316" s="1"/>
      <c r="PJZ1316" s="1"/>
      <c r="PKA1316" s="1"/>
      <c r="PKB1316" s="1"/>
      <c r="PKC1316" s="1"/>
      <c r="PKD1316" s="1"/>
      <c r="PKE1316" s="1"/>
      <c r="PKF1316" s="1"/>
      <c r="PKG1316" s="1"/>
      <c r="PKH1316" s="1"/>
      <c r="PKI1316" s="1"/>
      <c r="PKJ1316" s="1"/>
      <c r="PKK1316" s="1"/>
      <c r="PKL1316" s="1"/>
      <c r="PKM1316" s="1"/>
      <c r="PKN1316" s="1"/>
      <c r="PKO1316" s="1"/>
      <c r="PKP1316" s="1"/>
      <c r="PKQ1316" s="1"/>
      <c r="PKR1316" s="1"/>
      <c r="PKS1316" s="1"/>
      <c r="PKT1316" s="1"/>
      <c r="PKU1316" s="1"/>
      <c r="PKV1316" s="1"/>
      <c r="PKW1316" s="1"/>
      <c r="PKX1316" s="1"/>
      <c r="PKY1316" s="1"/>
      <c r="PKZ1316" s="1"/>
      <c r="PLA1316" s="1"/>
      <c r="PLB1316" s="1"/>
      <c r="PLC1316" s="1"/>
      <c r="PLD1316" s="1"/>
      <c r="PLE1316" s="1"/>
      <c r="PLF1316" s="1"/>
      <c r="PLG1316" s="1"/>
      <c r="PLH1316" s="1"/>
      <c r="PLI1316" s="1"/>
      <c r="PLJ1316" s="1"/>
      <c r="PLK1316" s="1"/>
      <c r="PLL1316" s="1"/>
      <c r="PLM1316" s="1"/>
      <c r="PLN1316" s="1"/>
      <c r="PLO1316" s="1"/>
      <c r="PLP1316" s="1"/>
      <c r="PLQ1316" s="1"/>
      <c r="PLR1316" s="1"/>
      <c r="PLS1316" s="1"/>
      <c r="PLT1316" s="1"/>
      <c r="PLU1316" s="1"/>
      <c r="PLV1316" s="1"/>
      <c r="PLW1316" s="1"/>
      <c r="PLX1316" s="1"/>
      <c r="PLY1316" s="1"/>
      <c r="PLZ1316" s="1"/>
      <c r="PMA1316" s="1"/>
      <c r="PMB1316" s="1"/>
      <c r="PMC1316" s="1"/>
      <c r="PMD1316" s="1"/>
      <c r="PME1316" s="1"/>
      <c r="PMF1316" s="1"/>
      <c r="PMG1316" s="1"/>
      <c r="PMH1316" s="1"/>
      <c r="PMI1316" s="1"/>
      <c r="PMJ1316" s="1"/>
      <c r="PMK1316" s="1"/>
      <c r="PML1316" s="1"/>
      <c r="PMM1316" s="1"/>
      <c r="PMN1316" s="1"/>
      <c r="PMO1316" s="1"/>
      <c r="PMP1316" s="1"/>
      <c r="PMQ1316" s="1"/>
      <c r="PMR1316" s="1"/>
      <c r="PMS1316" s="1"/>
      <c r="PMT1316" s="1"/>
      <c r="PMU1316" s="1"/>
      <c r="PMV1316" s="1"/>
      <c r="PMW1316" s="1"/>
      <c r="PMX1316" s="1"/>
      <c r="PMY1316" s="1"/>
      <c r="PMZ1316" s="1"/>
      <c r="PNA1316" s="1"/>
      <c r="PNB1316" s="1"/>
      <c r="PNC1316" s="1"/>
      <c r="PND1316" s="1"/>
      <c r="PNE1316" s="1"/>
      <c r="PNF1316" s="1"/>
      <c r="PNG1316" s="1"/>
      <c r="PNH1316" s="1"/>
      <c r="PNI1316" s="1"/>
      <c r="PNJ1316" s="1"/>
      <c r="PNK1316" s="1"/>
      <c r="PNL1316" s="1"/>
      <c r="PNM1316" s="1"/>
      <c r="PNN1316" s="1"/>
      <c r="PNO1316" s="1"/>
      <c r="PNP1316" s="1"/>
      <c r="PNQ1316" s="1"/>
      <c r="PNR1316" s="1"/>
      <c r="PNS1316" s="1"/>
      <c r="PNT1316" s="1"/>
      <c r="PNU1316" s="1"/>
      <c r="PNV1316" s="1"/>
      <c r="PNW1316" s="1"/>
      <c r="PNX1316" s="1"/>
      <c r="PNY1316" s="1"/>
      <c r="PNZ1316" s="1"/>
      <c r="POA1316" s="1"/>
      <c r="POB1316" s="1"/>
      <c r="POC1316" s="1"/>
      <c r="POD1316" s="1"/>
      <c r="POE1316" s="1"/>
      <c r="POF1316" s="1"/>
      <c r="POG1316" s="1"/>
      <c r="POH1316" s="1"/>
      <c r="POI1316" s="1"/>
      <c r="POJ1316" s="1"/>
      <c r="POK1316" s="1"/>
      <c r="POL1316" s="1"/>
      <c r="POM1316" s="1"/>
      <c r="PON1316" s="1"/>
      <c r="POO1316" s="1"/>
      <c r="POP1316" s="1"/>
      <c r="POQ1316" s="1"/>
      <c r="POR1316" s="1"/>
      <c r="POS1316" s="1"/>
      <c r="POT1316" s="1"/>
      <c r="POU1316" s="1"/>
      <c r="POV1316" s="1"/>
      <c r="POW1316" s="1"/>
      <c r="POX1316" s="1"/>
      <c r="POY1316" s="1"/>
      <c r="POZ1316" s="1"/>
      <c r="PPA1316" s="1"/>
      <c r="PPB1316" s="1"/>
      <c r="PPC1316" s="1"/>
      <c r="PPD1316" s="1"/>
      <c r="PPE1316" s="1"/>
      <c r="PPF1316" s="1"/>
      <c r="PPG1316" s="1"/>
      <c r="PPH1316" s="1"/>
      <c r="PPI1316" s="1"/>
      <c r="PPJ1316" s="1"/>
      <c r="PPK1316" s="1"/>
      <c r="PPL1316" s="1"/>
      <c r="PPM1316" s="1"/>
      <c r="PPN1316" s="1"/>
      <c r="PPO1316" s="1"/>
      <c r="PPP1316" s="1"/>
      <c r="PPQ1316" s="1"/>
      <c r="PPR1316" s="1"/>
      <c r="PPS1316" s="1"/>
      <c r="PPT1316" s="1"/>
      <c r="PPU1316" s="1"/>
      <c r="PPV1316" s="1"/>
      <c r="PPW1316" s="1"/>
      <c r="PPX1316" s="1"/>
      <c r="PPY1316" s="1"/>
      <c r="PPZ1316" s="1"/>
      <c r="PQA1316" s="1"/>
      <c r="PQB1316" s="1"/>
      <c r="PQC1316" s="1"/>
      <c r="PQD1316" s="1"/>
      <c r="PQE1316" s="1"/>
      <c r="PQF1316" s="1"/>
      <c r="PQG1316" s="1"/>
      <c r="PQH1316" s="1"/>
      <c r="PQI1316" s="1"/>
      <c r="PQJ1316" s="1"/>
      <c r="PQK1316" s="1"/>
      <c r="PQL1316" s="1"/>
      <c r="PQM1316" s="1"/>
      <c r="PQN1316" s="1"/>
      <c r="PQO1316" s="1"/>
      <c r="PQP1316" s="1"/>
      <c r="PQQ1316" s="1"/>
      <c r="PQR1316" s="1"/>
      <c r="PQS1316" s="1"/>
      <c r="PQT1316" s="1"/>
      <c r="PQU1316" s="1"/>
      <c r="PQV1316" s="1"/>
      <c r="PQW1316" s="1"/>
      <c r="PQX1316" s="1"/>
      <c r="PQY1316" s="1"/>
      <c r="PQZ1316" s="1"/>
      <c r="PRA1316" s="1"/>
      <c r="PRB1316" s="1"/>
      <c r="PRC1316" s="1"/>
      <c r="PRD1316" s="1"/>
      <c r="PRE1316" s="1"/>
      <c r="PRF1316" s="1"/>
      <c r="PRG1316" s="1"/>
      <c r="PRH1316" s="1"/>
      <c r="PRI1316" s="1"/>
      <c r="PRJ1316" s="1"/>
      <c r="PRK1316" s="1"/>
      <c r="PRL1316" s="1"/>
      <c r="PRM1316" s="1"/>
      <c r="PRN1316" s="1"/>
      <c r="PRO1316" s="1"/>
      <c r="PRP1316" s="1"/>
      <c r="PRQ1316" s="1"/>
      <c r="PRR1316" s="1"/>
      <c r="PRS1316" s="1"/>
      <c r="PRT1316" s="1"/>
      <c r="PRU1316" s="1"/>
      <c r="PRV1316" s="1"/>
      <c r="PRW1316" s="1"/>
      <c r="PRX1316" s="1"/>
      <c r="PRY1316" s="1"/>
      <c r="PRZ1316" s="1"/>
      <c r="PSA1316" s="1"/>
      <c r="PSB1316" s="1"/>
      <c r="PSC1316" s="1"/>
      <c r="PSD1316" s="1"/>
      <c r="PSE1316" s="1"/>
      <c r="PSF1316" s="1"/>
      <c r="PSG1316" s="1"/>
      <c r="PSH1316" s="1"/>
      <c r="PSI1316" s="1"/>
      <c r="PSJ1316" s="1"/>
      <c r="PSK1316" s="1"/>
      <c r="PSL1316" s="1"/>
      <c r="PSM1316" s="1"/>
      <c r="PSN1316" s="1"/>
      <c r="PSO1316" s="1"/>
      <c r="PSP1316" s="1"/>
      <c r="PSQ1316" s="1"/>
      <c r="PSR1316" s="1"/>
      <c r="PSS1316" s="1"/>
      <c r="PST1316" s="1"/>
      <c r="PSU1316" s="1"/>
      <c r="PSV1316" s="1"/>
      <c r="PSW1316" s="1"/>
      <c r="PSX1316" s="1"/>
      <c r="PSY1316" s="1"/>
      <c r="PSZ1316" s="1"/>
      <c r="PTA1316" s="1"/>
      <c r="PTB1316" s="1"/>
      <c r="PTC1316" s="1"/>
      <c r="PTD1316" s="1"/>
      <c r="PTE1316" s="1"/>
      <c r="PTF1316" s="1"/>
      <c r="PTG1316" s="1"/>
      <c r="PTH1316" s="1"/>
      <c r="PTI1316" s="1"/>
      <c r="PTJ1316" s="1"/>
      <c r="PTK1316" s="1"/>
      <c r="PTL1316" s="1"/>
      <c r="PTM1316" s="1"/>
      <c r="PTN1316" s="1"/>
      <c r="PTO1316" s="1"/>
      <c r="PTP1316" s="1"/>
      <c r="PTQ1316" s="1"/>
      <c r="PTR1316" s="1"/>
      <c r="PTS1316" s="1"/>
      <c r="PTT1316" s="1"/>
      <c r="PTU1316" s="1"/>
      <c r="PTV1316" s="1"/>
      <c r="PTW1316" s="1"/>
      <c r="PTX1316" s="1"/>
      <c r="PTY1316" s="1"/>
      <c r="PTZ1316" s="1"/>
      <c r="PUA1316" s="1"/>
      <c r="PUB1316" s="1"/>
      <c r="PUC1316" s="1"/>
      <c r="PUD1316" s="1"/>
      <c r="PUE1316" s="1"/>
      <c r="PUF1316" s="1"/>
      <c r="PUG1316" s="1"/>
      <c r="PUH1316" s="1"/>
      <c r="PUI1316" s="1"/>
      <c r="PUJ1316" s="1"/>
      <c r="PUK1316" s="1"/>
      <c r="PUL1316" s="1"/>
      <c r="PUM1316" s="1"/>
      <c r="PUN1316" s="1"/>
      <c r="PUO1316" s="1"/>
      <c r="PUP1316" s="1"/>
      <c r="PUQ1316" s="1"/>
      <c r="PUR1316" s="1"/>
      <c r="PUS1316" s="1"/>
      <c r="PUT1316" s="1"/>
      <c r="PUU1316" s="1"/>
      <c r="PUV1316" s="1"/>
      <c r="PUW1316" s="1"/>
      <c r="PUX1316" s="1"/>
      <c r="PUY1316" s="1"/>
      <c r="PUZ1316" s="1"/>
      <c r="PVA1316" s="1"/>
      <c r="PVB1316" s="1"/>
      <c r="PVC1316" s="1"/>
      <c r="PVD1316" s="1"/>
      <c r="PVE1316" s="1"/>
      <c r="PVF1316" s="1"/>
      <c r="PVG1316" s="1"/>
      <c r="PVH1316" s="1"/>
      <c r="PVI1316" s="1"/>
      <c r="PVJ1316" s="1"/>
      <c r="PVK1316" s="1"/>
      <c r="PVL1316" s="1"/>
      <c r="PVM1316" s="1"/>
      <c r="PVN1316" s="1"/>
      <c r="PVO1316" s="1"/>
      <c r="PVP1316" s="1"/>
      <c r="PVQ1316" s="1"/>
      <c r="PVR1316" s="1"/>
      <c r="PVS1316" s="1"/>
      <c r="PVT1316" s="1"/>
      <c r="PVU1316" s="1"/>
      <c r="PVV1316" s="1"/>
      <c r="PVW1316" s="1"/>
      <c r="PVX1316" s="1"/>
      <c r="PVY1316" s="1"/>
      <c r="PVZ1316" s="1"/>
      <c r="PWA1316" s="1"/>
      <c r="PWB1316" s="1"/>
      <c r="PWC1316" s="1"/>
      <c r="PWD1316" s="1"/>
      <c r="PWE1316" s="1"/>
      <c r="PWF1316" s="1"/>
      <c r="PWG1316" s="1"/>
      <c r="PWH1316" s="1"/>
      <c r="PWI1316" s="1"/>
      <c r="PWJ1316" s="1"/>
      <c r="PWK1316" s="1"/>
      <c r="PWL1316" s="1"/>
      <c r="PWM1316" s="1"/>
      <c r="PWN1316" s="1"/>
      <c r="PWO1316" s="1"/>
      <c r="PWP1316" s="1"/>
      <c r="PWQ1316" s="1"/>
      <c r="PWR1316" s="1"/>
      <c r="PWS1316" s="1"/>
      <c r="PWT1316" s="1"/>
      <c r="PWU1316" s="1"/>
      <c r="PWV1316" s="1"/>
      <c r="PWW1316" s="1"/>
      <c r="PWX1316" s="1"/>
      <c r="PWY1316" s="1"/>
      <c r="PWZ1316" s="1"/>
      <c r="PXA1316" s="1"/>
      <c r="PXB1316" s="1"/>
      <c r="PXC1316" s="1"/>
      <c r="PXD1316" s="1"/>
      <c r="PXE1316" s="1"/>
      <c r="PXF1316" s="1"/>
      <c r="PXG1316" s="1"/>
      <c r="PXH1316" s="1"/>
      <c r="PXI1316" s="1"/>
      <c r="PXJ1316" s="1"/>
      <c r="PXK1316" s="1"/>
      <c r="PXL1316" s="1"/>
      <c r="PXM1316" s="1"/>
      <c r="PXN1316" s="1"/>
      <c r="PXO1316" s="1"/>
      <c r="PXP1316" s="1"/>
      <c r="PXQ1316" s="1"/>
      <c r="PXR1316" s="1"/>
      <c r="PXS1316" s="1"/>
      <c r="PXT1316" s="1"/>
      <c r="PXU1316" s="1"/>
      <c r="PXV1316" s="1"/>
      <c r="PXW1316" s="1"/>
      <c r="PXX1316" s="1"/>
      <c r="PXY1316" s="1"/>
      <c r="PXZ1316" s="1"/>
      <c r="PYA1316" s="1"/>
      <c r="PYB1316" s="1"/>
      <c r="PYC1316" s="1"/>
      <c r="PYD1316" s="1"/>
      <c r="PYE1316" s="1"/>
      <c r="PYF1316" s="1"/>
      <c r="PYG1316" s="1"/>
      <c r="PYH1316" s="1"/>
      <c r="PYI1316" s="1"/>
      <c r="PYJ1316" s="1"/>
      <c r="PYK1316" s="1"/>
      <c r="PYL1316" s="1"/>
      <c r="PYM1316" s="1"/>
      <c r="PYN1316" s="1"/>
      <c r="PYO1316" s="1"/>
      <c r="PYP1316" s="1"/>
      <c r="PYQ1316" s="1"/>
      <c r="PYR1316" s="1"/>
      <c r="PYS1316" s="1"/>
      <c r="PYT1316" s="1"/>
      <c r="PYU1316" s="1"/>
      <c r="PYV1316" s="1"/>
      <c r="PYW1316" s="1"/>
      <c r="PYX1316" s="1"/>
      <c r="PYY1316" s="1"/>
      <c r="PYZ1316" s="1"/>
      <c r="PZA1316" s="1"/>
      <c r="PZB1316" s="1"/>
      <c r="PZC1316" s="1"/>
      <c r="PZD1316" s="1"/>
      <c r="PZE1316" s="1"/>
      <c r="PZF1316" s="1"/>
      <c r="PZG1316" s="1"/>
      <c r="PZH1316" s="1"/>
      <c r="PZI1316" s="1"/>
      <c r="PZJ1316" s="1"/>
      <c r="PZK1316" s="1"/>
      <c r="PZL1316" s="1"/>
      <c r="PZM1316" s="1"/>
      <c r="PZN1316" s="1"/>
      <c r="PZO1316" s="1"/>
      <c r="PZP1316" s="1"/>
      <c r="PZQ1316" s="1"/>
      <c r="PZR1316" s="1"/>
      <c r="PZS1316" s="1"/>
      <c r="PZT1316" s="1"/>
      <c r="PZU1316" s="1"/>
      <c r="PZV1316" s="1"/>
      <c r="PZW1316" s="1"/>
      <c r="PZX1316" s="1"/>
      <c r="PZY1316" s="1"/>
      <c r="PZZ1316" s="1"/>
      <c r="QAA1316" s="1"/>
      <c r="QAB1316" s="1"/>
      <c r="QAC1316" s="1"/>
      <c r="QAD1316" s="1"/>
      <c r="QAE1316" s="1"/>
      <c r="QAF1316" s="1"/>
      <c r="QAG1316" s="1"/>
      <c r="QAH1316" s="1"/>
      <c r="QAI1316" s="1"/>
      <c r="QAJ1316" s="1"/>
      <c r="QAK1316" s="1"/>
      <c r="QAL1316" s="1"/>
      <c r="QAM1316" s="1"/>
      <c r="QAN1316" s="1"/>
      <c r="QAO1316" s="1"/>
      <c r="QAP1316" s="1"/>
      <c r="QAQ1316" s="1"/>
      <c r="QAR1316" s="1"/>
      <c r="QAS1316" s="1"/>
      <c r="QAT1316" s="1"/>
      <c r="QAU1316" s="1"/>
      <c r="QAV1316" s="1"/>
      <c r="QAW1316" s="1"/>
      <c r="QAX1316" s="1"/>
      <c r="QAY1316" s="1"/>
      <c r="QAZ1316" s="1"/>
      <c r="QBA1316" s="1"/>
      <c r="QBB1316" s="1"/>
      <c r="QBC1316" s="1"/>
      <c r="QBD1316" s="1"/>
      <c r="QBE1316" s="1"/>
      <c r="QBF1316" s="1"/>
      <c r="QBG1316" s="1"/>
      <c r="QBH1316" s="1"/>
      <c r="QBI1316" s="1"/>
      <c r="QBJ1316" s="1"/>
      <c r="QBK1316" s="1"/>
      <c r="QBL1316" s="1"/>
      <c r="QBM1316" s="1"/>
      <c r="QBN1316" s="1"/>
      <c r="QBO1316" s="1"/>
      <c r="QBP1316" s="1"/>
      <c r="QBQ1316" s="1"/>
      <c r="QBR1316" s="1"/>
      <c r="QBS1316" s="1"/>
      <c r="QBT1316" s="1"/>
      <c r="QBU1316" s="1"/>
      <c r="QBV1316" s="1"/>
      <c r="QBW1316" s="1"/>
      <c r="QBX1316" s="1"/>
      <c r="QBY1316" s="1"/>
      <c r="QBZ1316" s="1"/>
      <c r="QCA1316" s="1"/>
      <c r="QCB1316" s="1"/>
      <c r="QCC1316" s="1"/>
      <c r="QCD1316" s="1"/>
      <c r="QCE1316" s="1"/>
      <c r="QCF1316" s="1"/>
      <c r="QCG1316" s="1"/>
      <c r="QCH1316" s="1"/>
      <c r="QCI1316" s="1"/>
      <c r="QCJ1316" s="1"/>
      <c r="QCK1316" s="1"/>
      <c r="QCL1316" s="1"/>
      <c r="QCM1316" s="1"/>
      <c r="QCN1316" s="1"/>
      <c r="QCO1316" s="1"/>
      <c r="QCP1316" s="1"/>
      <c r="QCQ1316" s="1"/>
      <c r="QCR1316" s="1"/>
      <c r="QCS1316" s="1"/>
      <c r="QCT1316" s="1"/>
      <c r="QCU1316" s="1"/>
      <c r="QCV1316" s="1"/>
      <c r="QCW1316" s="1"/>
      <c r="QCX1316" s="1"/>
      <c r="QCY1316" s="1"/>
      <c r="QCZ1316" s="1"/>
      <c r="QDA1316" s="1"/>
      <c r="QDB1316" s="1"/>
      <c r="QDC1316" s="1"/>
      <c r="QDD1316" s="1"/>
      <c r="QDE1316" s="1"/>
      <c r="QDF1316" s="1"/>
      <c r="QDG1316" s="1"/>
      <c r="QDH1316" s="1"/>
      <c r="QDI1316" s="1"/>
      <c r="QDJ1316" s="1"/>
      <c r="QDK1316" s="1"/>
      <c r="QDL1316" s="1"/>
      <c r="QDM1316" s="1"/>
      <c r="QDN1316" s="1"/>
      <c r="QDO1316" s="1"/>
      <c r="QDP1316" s="1"/>
      <c r="QDQ1316" s="1"/>
      <c r="QDR1316" s="1"/>
      <c r="QDS1316" s="1"/>
      <c r="QDT1316" s="1"/>
      <c r="QDU1316" s="1"/>
      <c r="QDV1316" s="1"/>
      <c r="QDW1316" s="1"/>
      <c r="QDX1316" s="1"/>
      <c r="QDY1316" s="1"/>
      <c r="QDZ1316" s="1"/>
      <c r="QEA1316" s="1"/>
      <c r="QEB1316" s="1"/>
      <c r="QEC1316" s="1"/>
      <c r="QED1316" s="1"/>
      <c r="QEE1316" s="1"/>
      <c r="QEF1316" s="1"/>
      <c r="QEG1316" s="1"/>
      <c r="QEH1316" s="1"/>
      <c r="QEI1316" s="1"/>
      <c r="QEJ1316" s="1"/>
      <c r="QEK1316" s="1"/>
      <c r="QEL1316" s="1"/>
      <c r="QEM1316" s="1"/>
      <c r="QEN1316" s="1"/>
      <c r="QEO1316" s="1"/>
      <c r="QEP1316" s="1"/>
      <c r="QEQ1316" s="1"/>
      <c r="QER1316" s="1"/>
      <c r="QES1316" s="1"/>
      <c r="QET1316" s="1"/>
      <c r="QEU1316" s="1"/>
      <c r="QEV1316" s="1"/>
      <c r="QEW1316" s="1"/>
      <c r="QEX1316" s="1"/>
      <c r="QEY1316" s="1"/>
      <c r="QEZ1316" s="1"/>
      <c r="QFA1316" s="1"/>
      <c r="QFB1316" s="1"/>
      <c r="QFC1316" s="1"/>
      <c r="QFD1316" s="1"/>
      <c r="QFE1316" s="1"/>
      <c r="QFF1316" s="1"/>
      <c r="QFG1316" s="1"/>
      <c r="QFH1316" s="1"/>
      <c r="QFI1316" s="1"/>
      <c r="QFJ1316" s="1"/>
      <c r="QFK1316" s="1"/>
      <c r="QFL1316" s="1"/>
      <c r="QFM1316" s="1"/>
      <c r="QFN1316" s="1"/>
      <c r="QFO1316" s="1"/>
      <c r="QFP1316" s="1"/>
      <c r="QFQ1316" s="1"/>
      <c r="QFR1316" s="1"/>
      <c r="QFS1316" s="1"/>
      <c r="QFT1316" s="1"/>
      <c r="QFU1316" s="1"/>
      <c r="QFV1316" s="1"/>
      <c r="QFW1316" s="1"/>
      <c r="QFX1316" s="1"/>
      <c r="QFY1316" s="1"/>
      <c r="QFZ1316" s="1"/>
      <c r="QGA1316" s="1"/>
      <c r="QGB1316" s="1"/>
      <c r="QGC1316" s="1"/>
      <c r="QGD1316" s="1"/>
      <c r="QGE1316" s="1"/>
      <c r="QGF1316" s="1"/>
      <c r="QGG1316" s="1"/>
      <c r="QGH1316" s="1"/>
      <c r="QGI1316" s="1"/>
      <c r="QGJ1316" s="1"/>
      <c r="QGK1316" s="1"/>
      <c r="QGL1316" s="1"/>
      <c r="QGM1316" s="1"/>
      <c r="QGN1316" s="1"/>
      <c r="QGO1316" s="1"/>
      <c r="QGP1316" s="1"/>
      <c r="QGQ1316" s="1"/>
      <c r="QGR1316" s="1"/>
      <c r="QGS1316" s="1"/>
      <c r="QGT1316" s="1"/>
      <c r="QGU1316" s="1"/>
      <c r="QGV1316" s="1"/>
      <c r="QGW1316" s="1"/>
      <c r="QGX1316" s="1"/>
      <c r="QGY1316" s="1"/>
      <c r="QGZ1316" s="1"/>
      <c r="QHA1316" s="1"/>
      <c r="QHB1316" s="1"/>
      <c r="QHC1316" s="1"/>
      <c r="QHD1316" s="1"/>
      <c r="QHE1316" s="1"/>
      <c r="QHF1316" s="1"/>
      <c r="QHG1316" s="1"/>
      <c r="QHH1316" s="1"/>
      <c r="QHI1316" s="1"/>
      <c r="QHJ1316" s="1"/>
      <c r="QHK1316" s="1"/>
      <c r="QHL1316" s="1"/>
      <c r="QHM1316" s="1"/>
      <c r="QHN1316" s="1"/>
      <c r="QHO1316" s="1"/>
      <c r="QHP1316" s="1"/>
      <c r="QHQ1316" s="1"/>
      <c r="QHR1316" s="1"/>
      <c r="QHS1316" s="1"/>
      <c r="QHT1316" s="1"/>
      <c r="QHU1316" s="1"/>
      <c r="QHV1316" s="1"/>
      <c r="QHW1316" s="1"/>
      <c r="QHX1316" s="1"/>
      <c r="QHY1316" s="1"/>
      <c r="QHZ1316" s="1"/>
      <c r="QIA1316" s="1"/>
      <c r="QIB1316" s="1"/>
      <c r="QIC1316" s="1"/>
      <c r="QID1316" s="1"/>
      <c r="QIE1316" s="1"/>
      <c r="QIF1316" s="1"/>
      <c r="QIG1316" s="1"/>
      <c r="QIH1316" s="1"/>
      <c r="QII1316" s="1"/>
      <c r="QIJ1316" s="1"/>
      <c r="QIK1316" s="1"/>
      <c r="QIL1316" s="1"/>
      <c r="QIM1316" s="1"/>
      <c r="QIN1316" s="1"/>
      <c r="QIO1316" s="1"/>
      <c r="QIP1316" s="1"/>
      <c r="QIQ1316" s="1"/>
      <c r="QIR1316" s="1"/>
      <c r="QIS1316" s="1"/>
      <c r="QIT1316" s="1"/>
      <c r="QIU1316" s="1"/>
      <c r="QIV1316" s="1"/>
      <c r="QIW1316" s="1"/>
      <c r="QIX1316" s="1"/>
      <c r="QIY1316" s="1"/>
      <c r="QIZ1316" s="1"/>
      <c r="QJA1316" s="1"/>
      <c r="QJB1316" s="1"/>
      <c r="QJC1316" s="1"/>
      <c r="QJD1316" s="1"/>
      <c r="QJE1316" s="1"/>
      <c r="QJF1316" s="1"/>
      <c r="QJG1316" s="1"/>
      <c r="QJH1316" s="1"/>
      <c r="QJI1316" s="1"/>
      <c r="QJJ1316" s="1"/>
      <c r="QJK1316" s="1"/>
      <c r="QJL1316" s="1"/>
      <c r="QJM1316" s="1"/>
      <c r="QJN1316" s="1"/>
      <c r="QJO1316" s="1"/>
      <c r="QJP1316" s="1"/>
      <c r="QJQ1316" s="1"/>
      <c r="QJR1316" s="1"/>
      <c r="QJS1316" s="1"/>
      <c r="QJT1316" s="1"/>
      <c r="QJU1316" s="1"/>
      <c r="QJV1316" s="1"/>
      <c r="QJW1316" s="1"/>
      <c r="QJX1316" s="1"/>
      <c r="QJY1316" s="1"/>
      <c r="QJZ1316" s="1"/>
      <c r="QKA1316" s="1"/>
      <c r="QKB1316" s="1"/>
      <c r="QKC1316" s="1"/>
      <c r="QKD1316" s="1"/>
      <c r="QKE1316" s="1"/>
      <c r="QKF1316" s="1"/>
      <c r="QKG1316" s="1"/>
      <c r="QKH1316" s="1"/>
      <c r="QKI1316" s="1"/>
      <c r="QKJ1316" s="1"/>
      <c r="QKK1316" s="1"/>
      <c r="QKL1316" s="1"/>
      <c r="QKM1316" s="1"/>
      <c r="QKN1316" s="1"/>
      <c r="QKO1316" s="1"/>
      <c r="QKP1316" s="1"/>
      <c r="QKQ1316" s="1"/>
      <c r="QKR1316" s="1"/>
      <c r="QKS1316" s="1"/>
      <c r="QKT1316" s="1"/>
      <c r="QKU1316" s="1"/>
      <c r="QKV1316" s="1"/>
      <c r="QKW1316" s="1"/>
      <c r="QKX1316" s="1"/>
      <c r="QKY1316" s="1"/>
      <c r="QKZ1316" s="1"/>
      <c r="QLA1316" s="1"/>
      <c r="QLB1316" s="1"/>
      <c r="QLC1316" s="1"/>
      <c r="QLD1316" s="1"/>
      <c r="QLE1316" s="1"/>
      <c r="QLF1316" s="1"/>
      <c r="QLG1316" s="1"/>
      <c r="QLH1316" s="1"/>
      <c r="QLI1316" s="1"/>
      <c r="QLJ1316" s="1"/>
      <c r="QLK1316" s="1"/>
      <c r="QLL1316" s="1"/>
      <c r="QLM1316" s="1"/>
      <c r="QLN1316" s="1"/>
      <c r="QLO1316" s="1"/>
      <c r="QLP1316" s="1"/>
      <c r="QLQ1316" s="1"/>
      <c r="QLR1316" s="1"/>
      <c r="QLS1316" s="1"/>
      <c r="QLT1316" s="1"/>
      <c r="QLU1316" s="1"/>
      <c r="QLV1316" s="1"/>
      <c r="QLW1316" s="1"/>
      <c r="QLX1316" s="1"/>
      <c r="QLY1316" s="1"/>
      <c r="QLZ1316" s="1"/>
      <c r="QMA1316" s="1"/>
      <c r="QMB1316" s="1"/>
      <c r="QMC1316" s="1"/>
      <c r="QMD1316" s="1"/>
      <c r="QME1316" s="1"/>
      <c r="QMF1316" s="1"/>
      <c r="QMG1316" s="1"/>
      <c r="QMH1316" s="1"/>
      <c r="QMI1316" s="1"/>
      <c r="QMJ1316" s="1"/>
      <c r="QMK1316" s="1"/>
      <c r="QML1316" s="1"/>
      <c r="QMM1316" s="1"/>
      <c r="QMN1316" s="1"/>
      <c r="QMO1316" s="1"/>
      <c r="QMP1316" s="1"/>
      <c r="QMQ1316" s="1"/>
      <c r="QMR1316" s="1"/>
      <c r="QMS1316" s="1"/>
      <c r="QMT1316" s="1"/>
      <c r="QMU1316" s="1"/>
      <c r="QMV1316" s="1"/>
      <c r="QMW1316" s="1"/>
      <c r="QMX1316" s="1"/>
      <c r="QMY1316" s="1"/>
      <c r="QMZ1316" s="1"/>
      <c r="QNA1316" s="1"/>
      <c r="QNB1316" s="1"/>
      <c r="QNC1316" s="1"/>
      <c r="QND1316" s="1"/>
      <c r="QNE1316" s="1"/>
      <c r="QNF1316" s="1"/>
      <c r="QNG1316" s="1"/>
      <c r="QNH1316" s="1"/>
      <c r="QNI1316" s="1"/>
      <c r="QNJ1316" s="1"/>
      <c r="QNK1316" s="1"/>
      <c r="QNL1316" s="1"/>
      <c r="QNM1316" s="1"/>
      <c r="QNN1316" s="1"/>
      <c r="QNO1316" s="1"/>
      <c r="QNP1316" s="1"/>
      <c r="QNQ1316" s="1"/>
      <c r="QNR1316" s="1"/>
      <c r="QNS1316" s="1"/>
      <c r="QNT1316" s="1"/>
      <c r="QNU1316" s="1"/>
      <c r="QNV1316" s="1"/>
      <c r="QNW1316" s="1"/>
      <c r="QNX1316" s="1"/>
      <c r="QNY1316" s="1"/>
      <c r="QNZ1316" s="1"/>
      <c r="QOA1316" s="1"/>
      <c r="QOB1316" s="1"/>
      <c r="QOC1316" s="1"/>
      <c r="QOD1316" s="1"/>
      <c r="QOE1316" s="1"/>
      <c r="QOF1316" s="1"/>
      <c r="QOG1316" s="1"/>
      <c r="QOH1316" s="1"/>
      <c r="QOI1316" s="1"/>
      <c r="QOJ1316" s="1"/>
      <c r="QOK1316" s="1"/>
      <c r="QOL1316" s="1"/>
      <c r="QOM1316" s="1"/>
      <c r="QON1316" s="1"/>
      <c r="QOO1316" s="1"/>
      <c r="QOP1316" s="1"/>
      <c r="QOQ1316" s="1"/>
      <c r="QOR1316" s="1"/>
      <c r="QOS1316" s="1"/>
      <c r="QOT1316" s="1"/>
      <c r="QOU1316" s="1"/>
      <c r="QOV1316" s="1"/>
      <c r="QOW1316" s="1"/>
      <c r="QOX1316" s="1"/>
      <c r="QOY1316" s="1"/>
      <c r="QOZ1316" s="1"/>
      <c r="QPA1316" s="1"/>
      <c r="QPB1316" s="1"/>
      <c r="QPC1316" s="1"/>
      <c r="QPD1316" s="1"/>
      <c r="QPE1316" s="1"/>
      <c r="QPF1316" s="1"/>
      <c r="QPG1316" s="1"/>
      <c r="QPH1316" s="1"/>
      <c r="QPI1316" s="1"/>
      <c r="QPJ1316" s="1"/>
      <c r="QPK1316" s="1"/>
      <c r="QPL1316" s="1"/>
      <c r="QPM1316" s="1"/>
      <c r="QPN1316" s="1"/>
      <c r="QPO1316" s="1"/>
      <c r="QPP1316" s="1"/>
      <c r="QPQ1316" s="1"/>
      <c r="QPR1316" s="1"/>
      <c r="QPS1316" s="1"/>
      <c r="QPT1316" s="1"/>
      <c r="QPU1316" s="1"/>
      <c r="QPV1316" s="1"/>
      <c r="QPW1316" s="1"/>
      <c r="QPX1316" s="1"/>
      <c r="QPY1316" s="1"/>
      <c r="QPZ1316" s="1"/>
      <c r="QQA1316" s="1"/>
      <c r="QQB1316" s="1"/>
      <c r="QQC1316" s="1"/>
      <c r="QQD1316" s="1"/>
      <c r="QQE1316" s="1"/>
      <c r="QQF1316" s="1"/>
      <c r="QQG1316" s="1"/>
      <c r="QQH1316" s="1"/>
      <c r="QQI1316" s="1"/>
      <c r="QQJ1316" s="1"/>
      <c r="QQK1316" s="1"/>
      <c r="QQL1316" s="1"/>
      <c r="QQM1316" s="1"/>
      <c r="QQN1316" s="1"/>
      <c r="QQO1316" s="1"/>
      <c r="QQP1316" s="1"/>
      <c r="QQQ1316" s="1"/>
      <c r="QQR1316" s="1"/>
      <c r="QQS1316" s="1"/>
      <c r="QQT1316" s="1"/>
      <c r="QQU1316" s="1"/>
      <c r="QQV1316" s="1"/>
      <c r="QQW1316" s="1"/>
      <c r="QQX1316" s="1"/>
      <c r="QQY1316" s="1"/>
      <c r="QQZ1316" s="1"/>
      <c r="QRA1316" s="1"/>
      <c r="QRB1316" s="1"/>
      <c r="QRC1316" s="1"/>
      <c r="QRD1316" s="1"/>
      <c r="QRE1316" s="1"/>
      <c r="QRF1316" s="1"/>
      <c r="QRG1316" s="1"/>
      <c r="QRH1316" s="1"/>
      <c r="QRI1316" s="1"/>
      <c r="QRJ1316" s="1"/>
      <c r="QRK1316" s="1"/>
      <c r="QRL1316" s="1"/>
      <c r="QRM1316" s="1"/>
      <c r="QRN1316" s="1"/>
      <c r="QRO1316" s="1"/>
      <c r="QRP1316" s="1"/>
      <c r="QRQ1316" s="1"/>
      <c r="QRR1316" s="1"/>
      <c r="QRS1316" s="1"/>
      <c r="QRT1316" s="1"/>
      <c r="QRU1316" s="1"/>
      <c r="QRV1316" s="1"/>
      <c r="QRW1316" s="1"/>
      <c r="QRX1316" s="1"/>
      <c r="QRY1316" s="1"/>
      <c r="QRZ1316" s="1"/>
      <c r="QSA1316" s="1"/>
      <c r="QSB1316" s="1"/>
      <c r="QSC1316" s="1"/>
      <c r="QSD1316" s="1"/>
      <c r="QSE1316" s="1"/>
      <c r="QSF1316" s="1"/>
      <c r="QSG1316" s="1"/>
      <c r="QSH1316" s="1"/>
      <c r="QSI1316" s="1"/>
      <c r="QSJ1316" s="1"/>
      <c r="QSK1316" s="1"/>
      <c r="QSL1316" s="1"/>
      <c r="QSM1316" s="1"/>
      <c r="QSN1316" s="1"/>
      <c r="QSO1316" s="1"/>
      <c r="QSP1316" s="1"/>
      <c r="QSQ1316" s="1"/>
      <c r="QSR1316" s="1"/>
      <c r="QSS1316" s="1"/>
      <c r="QST1316" s="1"/>
      <c r="QSU1316" s="1"/>
      <c r="QSV1316" s="1"/>
      <c r="QSW1316" s="1"/>
      <c r="QSX1316" s="1"/>
      <c r="QSY1316" s="1"/>
      <c r="QSZ1316" s="1"/>
      <c r="QTA1316" s="1"/>
      <c r="QTB1316" s="1"/>
      <c r="QTC1316" s="1"/>
      <c r="QTD1316" s="1"/>
      <c r="QTE1316" s="1"/>
      <c r="QTF1316" s="1"/>
      <c r="QTG1316" s="1"/>
      <c r="QTH1316" s="1"/>
      <c r="QTI1316" s="1"/>
      <c r="QTJ1316" s="1"/>
      <c r="QTK1316" s="1"/>
      <c r="QTL1316" s="1"/>
      <c r="QTM1316" s="1"/>
      <c r="QTN1316" s="1"/>
      <c r="QTO1316" s="1"/>
      <c r="QTP1316" s="1"/>
      <c r="QTQ1316" s="1"/>
      <c r="QTR1316" s="1"/>
      <c r="QTS1316" s="1"/>
      <c r="QTT1316" s="1"/>
      <c r="QTU1316" s="1"/>
      <c r="QTV1316" s="1"/>
      <c r="QTW1316" s="1"/>
      <c r="QTX1316" s="1"/>
      <c r="QTY1316" s="1"/>
      <c r="QTZ1316" s="1"/>
      <c r="QUA1316" s="1"/>
      <c r="QUB1316" s="1"/>
      <c r="QUC1316" s="1"/>
      <c r="QUD1316" s="1"/>
      <c r="QUE1316" s="1"/>
      <c r="QUF1316" s="1"/>
      <c r="QUG1316" s="1"/>
      <c r="QUH1316" s="1"/>
      <c r="QUI1316" s="1"/>
      <c r="QUJ1316" s="1"/>
      <c r="QUK1316" s="1"/>
      <c r="QUL1316" s="1"/>
      <c r="QUM1316" s="1"/>
      <c r="QUN1316" s="1"/>
      <c r="QUO1316" s="1"/>
      <c r="QUP1316" s="1"/>
      <c r="QUQ1316" s="1"/>
      <c r="QUR1316" s="1"/>
      <c r="QUS1316" s="1"/>
      <c r="QUT1316" s="1"/>
      <c r="QUU1316" s="1"/>
      <c r="QUV1316" s="1"/>
      <c r="QUW1316" s="1"/>
      <c r="QUX1316" s="1"/>
      <c r="QUY1316" s="1"/>
      <c r="QUZ1316" s="1"/>
      <c r="QVA1316" s="1"/>
      <c r="QVB1316" s="1"/>
      <c r="QVC1316" s="1"/>
      <c r="QVD1316" s="1"/>
      <c r="QVE1316" s="1"/>
      <c r="QVF1316" s="1"/>
      <c r="QVG1316" s="1"/>
      <c r="QVH1316" s="1"/>
      <c r="QVI1316" s="1"/>
      <c r="QVJ1316" s="1"/>
      <c r="QVK1316" s="1"/>
      <c r="QVL1316" s="1"/>
      <c r="QVM1316" s="1"/>
      <c r="QVN1316" s="1"/>
      <c r="QVO1316" s="1"/>
      <c r="QVP1316" s="1"/>
      <c r="QVQ1316" s="1"/>
      <c r="QVR1316" s="1"/>
      <c r="QVS1316" s="1"/>
      <c r="QVT1316" s="1"/>
      <c r="QVU1316" s="1"/>
      <c r="QVV1316" s="1"/>
      <c r="QVW1316" s="1"/>
      <c r="QVX1316" s="1"/>
      <c r="QVY1316" s="1"/>
      <c r="QVZ1316" s="1"/>
      <c r="QWA1316" s="1"/>
      <c r="QWB1316" s="1"/>
      <c r="QWC1316" s="1"/>
      <c r="QWD1316" s="1"/>
      <c r="QWE1316" s="1"/>
      <c r="QWF1316" s="1"/>
      <c r="QWG1316" s="1"/>
      <c r="QWH1316" s="1"/>
      <c r="QWI1316" s="1"/>
      <c r="QWJ1316" s="1"/>
      <c r="QWK1316" s="1"/>
      <c r="QWL1316" s="1"/>
      <c r="QWM1316" s="1"/>
      <c r="QWN1316" s="1"/>
      <c r="QWO1316" s="1"/>
      <c r="QWP1316" s="1"/>
      <c r="QWQ1316" s="1"/>
      <c r="QWR1316" s="1"/>
      <c r="QWS1316" s="1"/>
      <c r="QWT1316" s="1"/>
      <c r="QWU1316" s="1"/>
      <c r="QWV1316" s="1"/>
      <c r="QWW1316" s="1"/>
      <c r="QWX1316" s="1"/>
      <c r="QWY1316" s="1"/>
      <c r="QWZ1316" s="1"/>
      <c r="QXA1316" s="1"/>
      <c r="QXB1316" s="1"/>
      <c r="QXC1316" s="1"/>
      <c r="QXD1316" s="1"/>
      <c r="QXE1316" s="1"/>
      <c r="QXF1316" s="1"/>
      <c r="QXG1316" s="1"/>
      <c r="QXH1316" s="1"/>
      <c r="QXI1316" s="1"/>
      <c r="QXJ1316" s="1"/>
      <c r="QXK1316" s="1"/>
      <c r="QXL1316" s="1"/>
      <c r="QXM1316" s="1"/>
      <c r="QXN1316" s="1"/>
      <c r="QXO1316" s="1"/>
      <c r="QXP1316" s="1"/>
      <c r="QXQ1316" s="1"/>
      <c r="QXR1316" s="1"/>
      <c r="QXS1316" s="1"/>
      <c r="QXT1316" s="1"/>
      <c r="QXU1316" s="1"/>
      <c r="QXV1316" s="1"/>
      <c r="QXW1316" s="1"/>
      <c r="QXX1316" s="1"/>
      <c r="QXY1316" s="1"/>
      <c r="QXZ1316" s="1"/>
      <c r="QYA1316" s="1"/>
      <c r="QYB1316" s="1"/>
      <c r="QYC1316" s="1"/>
      <c r="QYD1316" s="1"/>
      <c r="QYE1316" s="1"/>
      <c r="QYF1316" s="1"/>
      <c r="QYG1316" s="1"/>
      <c r="QYH1316" s="1"/>
      <c r="QYI1316" s="1"/>
      <c r="QYJ1316" s="1"/>
      <c r="QYK1316" s="1"/>
      <c r="QYL1316" s="1"/>
      <c r="QYM1316" s="1"/>
      <c r="QYN1316" s="1"/>
      <c r="QYO1316" s="1"/>
      <c r="QYP1316" s="1"/>
      <c r="QYQ1316" s="1"/>
      <c r="QYR1316" s="1"/>
      <c r="QYS1316" s="1"/>
      <c r="QYT1316" s="1"/>
      <c r="QYU1316" s="1"/>
      <c r="QYV1316" s="1"/>
      <c r="QYW1316" s="1"/>
      <c r="QYX1316" s="1"/>
      <c r="QYY1316" s="1"/>
      <c r="QYZ1316" s="1"/>
      <c r="QZA1316" s="1"/>
      <c r="QZB1316" s="1"/>
      <c r="QZC1316" s="1"/>
      <c r="QZD1316" s="1"/>
      <c r="QZE1316" s="1"/>
      <c r="QZF1316" s="1"/>
      <c r="QZG1316" s="1"/>
      <c r="QZH1316" s="1"/>
      <c r="QZI1316" s="1"/>
      <c r="QZJ1316" s="1"/>
      <c r="QZK1316" s="1"/>
      <c r="QZL1316" s="1"/>
      <c r="QZM1316" s="1"/>
      <c r="QZN1316" s="1"/>
      <c r="QZO1316" s="1"/>
      <c r="QZP1316" s="1"/>
      <c r="QZQ1316" s="1"/>
      <c r="QZR1316" s="1"/>
      <c r="QZS1316" s="1"/>
      <c r="QZT1316" s="1"/>
      <c r="QZU1316" s="1"/>
      <c r="QZV1316" s="1"/>
      <c r="QZW1316" s="1"/>
      <c r="QZX1316" s="1"/>
      <c r="QZY1316" s="1"/>
      <c r="QZZ1316" s="1"/>
      <c r="RAA1316" s="1"/>
      <c r="RAB1316" s="1"/>
      <c r="RAC1316" s="1"/>
      <c r="RAD1316" s="1"/>
      <c r="RAE1316" s="1"/>
      <c r="RAF1316" s="1"/>
      <c r="RAG1316" s="1"/>
      <c r="RAH1316" s="1"/>
      <c r="RAI1316" s="1"/>
      <c r="RAJ1316" s="1"/>
      <c r="RAK1316" s="1"/>
      <c r="RAL1316" s="1"/>
      <c r="RAM1316" s="1"/>
      <c r="RAN1316" s="1"/>
      <c r="RAO1316" s="1"/>
      <c r="RAP1316" s="1"/>
      <c r="RAQ1316" s="1"/>
      <c r="RAR1316" s="1"/>
      <c r="RAS1316" s="1"/>
      <c r="RAT1316" s="1"/>
      <c r="RAU1316" s="1"/>
      <c r="RAV1316" s="1"/>
      <c r="RAW1316" s="1"/>
      <c r="RAX1316" s="1"/>
      <c r="RAY1316" s="1"/>
      <c r="RAZ1316" s="1"/>
      <c r="RBA1316" s="1"/>
      <c r="RBB1316" s="1"/>
      <c r="RBC1316" s="1"/>
      <c r="RBD1316" s="1"/>
      <c r="RBE1316" s="1"/>
      <c r="RBF1316" s="1"/>
      <c r="RBG1316" s="1"/>
      <c r="RBH1316" s="1"/>
      <c r="RBI1316" s="1"/>
      <c r="RBJ1316" s="1"/>
      <c r="RBK1316" s="1"/>
      <c r="RBL1316" s="1"/>
      <c r="RBM1316" s="1"/>
      <c r="RBN1316" s="1"/>
      <c r="RBO1316" s="1"/>
      <c r="RBP1316" s="1"/>
      <c r="RBQ1316" s="1"/>
      <c r="RBR1316" s="1"/>
      <c r="RBS1316" s="1"/>
      <c r="RBT1316" s="1"/>
      <c r="RBU1316" s="1"/>
      <c r="RBV1316" s="1"/>
      <c r="RBW1316" s="1"/>
      <c r="RBX1316" s="1"/>
      <c r="RBY1316" s="1"/>
      <c r="RBZ1316" s="1"/>
      <c r="RCA1316" s="1"/>
      <c r="RCB1316" s="1"/>
      <c r="RCC1316" s="1"/>
      <c r="RCD1316" s="1"/>
      <c r="RCE1316" s="1"/>
      <c r="RCF1316" s="1"/>
      <c r="RCG1316" s="1"/>
      <c r="RCH1316" s="1"/>
      <c r="RCI1316" s="1"/>
      <c r="RCJ1316" s="1"/>
      <c r="RCK1316" s="1"/>
      <c r="RCL1316" s="1"/>
      <c r="RCM1316" s="1"/>
      <c r="RCN1316" s="1"/>
      <c r="RCO1316" s="1"/>
      <c r="RCP1316" s="1"/>
      <c r="RCQ1316" s="1"/>
      <c r="RCR1316" s="1"/>
      <c r="RCS1316" s="1"/>
      <c r="RCT1316" s="1"/>
      <c r="RCU1316" s="1"/>
      <c r="RCV1316" s="1"/>
      <c r="RCW1316" s="1"/>
      <c r="RCX1316" s="1"/>
      <c r="RCY1316" s="1"/>
      <c r="RCZ1316" s="1"/>
      <c r="RDA1316" s="1"/>
      <c r="RDB1316" s="1"/>
      <c r="RDC1316" s="1"/>
      <c r="RDD1316" s="1"/>
      <c r="RDE1316" s="1"/>
      <c r="RDF1316" s="1"/>
      <c r="RDG1316" s="1"/>
      <c r="RDH1316" s="1"/>
      <c r="RDI1316" s="1"/>
      <c r="RDJ1316" s="1"/>
      <c r="RDK1316" s="1"/>
      <c r="RDL1316" s="1"/>
      <c r="RDM1316" s="1"/>
      <c r="RDN1316" s="1"/>
      <c r="RDO1316" s="1"/>
      <c r="RDP1316" s="1"/>
      <c r="RDQ1316" s="1"/>
      <c r="RDR1316" s="1"/>
      <c r="RDS1316" s="1"/>
      <c r="RDT1316" s="1"/>
      <c r="RDU1316" s="1"/>
      <c r="RDV1316" s="1"/>
      <c r="RDW1316" s="1"/>
      <c r="RDX1316" s="1"/>
      <c r="RDY1316" s="1"/>
      <c r="RDZ1316" s="1"/>
      <c r="REA1316" s="1"/>
      <c r="REB1316" s="1"/>
      <c r="REC1316" s="1"/>
      <c r="RED1316" s="1"/>
      <c r="REE1316" s="1"/>
      <c r="REF1316" s="1"/>
      <c r="REG1316" s="1"/>
      <c r="REH1316" s="1"/>
      <c r="REI1316" s="1"/>
      <c r="REJ1316" s="1"/>
      <c r="REK1316" s="1"/>
      <c r="REL1316" s="1"/>
      <c r="REM1316" s="1"/>
      <c r="REN1316" s="1"/>
      <c r="REO1316" s="1"/>
      <c r="REP1316" s="1"/>
      <c r="REQ1316" s="1"/>
      <c r="RER1316" s="1"/>
      <c r="RES1316" s="1"/>
      <c r="RET1316" s="1"/>
      <c r="REU1316" s="1"/>
      <c r="REV1316" s="1"/>
      <c r="REW1316" s="1"/>
      <c r="REX1316" s="1"/>
      <c r="REY1316" s="1"/>
      <c r="REZ1316" s="1"/>
      <c r="RFA1316" s="1"/>
      <c r="RFB1316" s="1"/>
      <c r="RFC1316" s="1"/>
      <c r="RFD1316" s="1"/>
      <c r="RFE1316" s="1"/>
      <c r="RFF1316" s="1"/>
      <c r="RFG1316" s="1"/>
      <c r="RFH1316" s="1"/>
      <c r="RFI1316" s="1"/>
      <c r="RFJ1316" s="1"/>
      <c r="RFK1316" s="1"/>
      <c r="RFL1316" s="1"/>
      <c r="RFM1316" s="1"/>
      <c r="RFN1316" s="1"/>
      <c r="RFO1316" s="1"/>
      <c r="RFP1316" s="1"/>
      <c r="RFQ1316" s="1"/>
      <c r="RFR1316" s="1"/>
      <c r="RFS1316" s="1"/>
      <c r="RFT1316" s="1"/>
      <c r="RFU1316" s="1"/>
      <c r="RFV1316" s="1"/>
      <c r="RFW1316" s="1"/>
      <c r="RFX1316" s="1"/>
      <c r="RFY1316" s="1"/>
      <c r="RFZ1316" s="1"/>
      <c r="RGA1316" s="1"/>
      <c r="RGB1316" s="1"/>
      <c r="RGC1316" s="1"/>
      <c r="RGD1316" s="1"/>
      <c r="RGE1316" s="1"/>
      <c r="RGF1316" s="1"/>
      <c r="RGG1316" s="1"/>
      <c r="RGH1316" s="1"/>
      <c r="RGI1316" s="1"/>
      <c r="RGJ1316" s="1"/>
      <c r="RGK1316" s="1"/>
      <c r="RGL1316" s="1"/>
      <c r="RGM1316" s="1"/>
      <c r="RGN1316" s="1"/>
      <c r="RGO1316" s="1"/>
      <c r="RGP1316" s="1"/>
      <c r="RGQ1316" s="1"/>
      <c r="RGR1316" s="1"/>
      <c r="RGS1316" s="1"/>
      <c r="RGT1316" s="1"/>
      <c r="RGU1316" s="1"/>
      <c r="RGV1316" s="1"/>
      <c r="RGW1316" s="1"/>
      <c r="RGX1316" s="1"/>
      <c r="RGY1316" s="1"/>
      <c r="RGZ1316" s="1"/>
      <c r="RHA1316" s="1"/>
      <c r="RHB1316" s="1"/>
      <c r="RHC1316" s="1"/>
      <c r="RHD1316" s="1"/>
      <c r="RHE1316" s="1"/>
      <c r="RHF1316" s="1"/>
      <c r="RHG1316" s="1"/>
      <c r="RHH1316" s="1"/>
      <c r="RHI1316" s="1"/>
      <c r="RHJ1316" s="1"/>
      <c r="RHK1316" s="1"/>
      <c r="RHL1316" s="1"/>
      <c r="RHM1316" s="1"/>
      <c r="RHN1316" s="1"/>
      <c r="RHO1316" s="1"/>
      <c r="RHP1316" s="1"/>
      <c r="RHQ1316" s="1"/>
      <c r="RHR1316" s="1"/>
      <c r="RHS1316" s="1"/>
      <c r="RHT1316" s="1"/>
      <c r="RHU1316" s="1"/>
      <c r="RHV1316" s="1"/>
      <c r="RHW1316" s="1"/>
      <c r="RHX1316" s="1"/>
      <c r="RHY1316" s="1"/>
      <c r="RHZ1316" s="1"/>
      <c r="RIA1316" s="1"/>
      <c r="RIB1316" s="1"/>
      <c r="RIC1316" s="1"/>
      <c r="RID1316" s="1"/>
      <c r="RIE1316" s="1"/>
      <c r="RIF1316" s="1"/>
      <c r="RIG1316" s="1"/>
      <c r="RIH1316" s="1"/>
      <c r="RII1316" s="1"/>
      <c r="RIJ1316" s="1"/>
      <c r="RIK1316" s="1"/>
      <c r="RIL1316" s="1"/>
      <c r="RIM1316" s="1"/>
      <c r="RIN1316" s="1"/>
      <c r="RIO1316" s="1"/>
      <c r="RIP1316" s="1"/>
      <c r="RIQ1316" s="1"/>
      <c r="RIR1316" s="1"/>
      <c r="RIS1316" s="1"/>
      <c r="RIT1316" s="1"/>
      <c r="RIU1316" s="1"/>
      <c r="RIV1316" s="1"/>
      <c r="RIW1316" s="1"/>
      <c r="RIX1316" s="1"/>
      <c r="RIY1316" s="1"/>
      <c r="RIZ1316" s="1"/>
      <c r="RJA1316" s="1"/>
      <c r="RJB1316" s="1"/>
      <c r="RJC1316" s="1"/>
      <c r="RJD1316" s="1"/>
      <c r="RJE1316" s="1"/>
      <c r="RJF1316" s="1"/>
      <c r="RJG1316" s="1"/>
      <c r="RJH1316" s="1"/>
      <c r="RJI1316" s="1"/>
      <c r="RJJ1316" s="1"/>
      <c r="RJK1316" s="1"/>
      <c r="RJL1316" s="1"/>
      <c r="RJM1316" s="1"/>
      <c r="RJN1316" s="1"/>
      <c r="RJO1316" s="1"/>
      <c r="RJP1316" s="1"/>
      <c r="RJQ1316" s="1"/>
      <c r="RJR1316" s="1"/>
      <c r="RJS1316" s="1"/>
      <c r="RJT1316" s="1"/>
      <c r="RJU1316" s="1"/>
      <c r="RJV1316" s="1"/>
      <c r="RJW1316" s="1"/>
      <c r="RJX1316" s="1"/>
      <c r="RJY1316" s="1"/>
      <c r="RJZ1316" s="1"/>
      <c r="RKA1316" s="1"/>
      <c r="RKB1316" s="1"/>
      <c r="RKC1316" s="1"/>
      <c r="RKD1316" s="1"/>
      <c r="RKE1316" s="1"/>
      <c r="RKF1316" s="1"/>
      <c r="RKG1316" s="1"/>
      <c r="RKH1316" s="1"/>
      <c r="RKI1316" s="1"/>
      <c r="RKJ1316" s="1"/>
      <c r="RKK1316" s="1"/>
      <c r="RKL1316" s="1"/>
      <c r="RKM1316" s="1"/>
      <c r="RKN1316" s="1"/>
      <c r="RKO1316" s="1"/>
      <c r="RKP1316" s="1"/>
      <c r="RKQ1316" s="1"/>
      <c r="RKR1316" s="1"/>
      <c r="RKS1316" s="1"/>
      <c r="RKT1316" s="1"/>
      <c r="RKU1316" s="1"/>
      <c r="RKV1316" s="1"/>
      <c r="RKW1316" s="1"/>
      <c r="RKX1316" s="1"/>
      <c r="RKY1316" s="1"/>
      <c r="RKZ1316" s="1"/>
      <c r="RLA1316" s="1"/>
      <c r="RLB1316" s="1"/>
      <c r="RLC1316" s="1"/>
      <c r="RLD1316" s="1"/>
      <c r="RLE1316" s="1"/>
      <c r="RLF1316" s="1"/>
      <c r="RLG1316" s="1"/>
      <c r="RLH1316" s="1"/>
      <c r="RLI1316" s="1"/>
      <c r="RLJ1316" s="1"/>
      <c r="RLK1316" s="1"/>
      <c r="RLL1316" s="1"/>
      <c r="RLM1316" s="1"/>
      <c r="RLN1316" s="1"/>
      <c r="RLO1316" s="1"/>
      <c r="RLP1316" s="1"/>
      <c r="RLQ1316" s="1"/>
      <c r="RLR1316" s="1"/>
      <c r="RLS1316" s="1"/>
      <c r="RLT1316" s="1"/>
      <c r="RLU1316" s="1"/>
      <c r="RLV1316" s="1"/>
      <c r="RLW1316" s="1"/>
      <c r="RLX1316" s="1"/>
      <c r="RLY1316" s="1"/>
      <c r="RLZ1316" s="1"/>
      <c r="RMA1316" s="1"/>
      <c r="RMB1316" s="1"/>
      <c r="RMC1316" s="1"/>
      <c r="RMD1316" s="1"/>
      <c r="RME1316" s="1"/>
      <c r="RMF1316" s="1"/>
      <c r="RMG1316" s="1"/>
      <c r="RMH1316" s="1"/>
      <c r="RMI1316" s="1"/>
      <c r="RMJ1316" s="1"/>
      <c r="RMK1316" s="1"/>
      <c r="RML1316" s="1"/>
      <c r="RMM1316" s="1"/>
      <c r="RMN1316" s="1"/>
      <c r="RMO1316" s="1"/>
      <c r="RMP1316" s="1"/>
      <c r="RMQ1316" s="1"/>
      <c r="RMR1316" s="1"/>
      <c r="RMS1316" s="1"/>
      <c r="RMT1316" s="1"/>
      <c r="RMU1316" s="1"/>
      <c r="RMV1316" s="1"/>
      <c r="RMW1316" s="1"/>
      <c r="RMX1316" s="1"/>
      <c r="RMY1316" s="1"/>
      <c r="RMZ1316" s="1"/>
      <c r="RNA1316" s="1"/>
      <c r="RNB1316" s="1"/>
      <c r="RNC1316" s="1"/>
      <c r="RND1316" s="1"/>
      <c r="RNE1316" s="1"/>
      <c r="RNF1316" s="1"/>
      <c r="RNG1316" s="1"/>
      <c r="RNH1316" s="1"/>
      <c r="RNI1316" s="1"/>
      <c r="RNJ1316" s="1"/>
      <c r="RNK1316" s="1"/>
      <c r="RNL1316" s="1"/>
      <c r="RNM1316" s="1"/>
      <c r="RNN1316" s="1"/>
      <c r="RNO1316" s="1"/>
      <c r="RNP1316" s="1"/>
      <c r="RNQ1316" s="1"/>
      <c r="RNR1316" s="1"/>
      <c r="RNS1316" s="1"/>
      <c r="RNT1316" s="1"/>
      <c r="RNU1316" s="1"/>
      <c r="RNV1316" s="1"/>
      <c r="RNW1316" s="1"/>
      <c r="RNX1316" s="1"/>
      <c r="RNY1316" s="1"/>
      <c r="RNZ1316" s="1"/>
      <c r="ROA1316" s="1"/>
      <c r="ROB1316" s="1"/>
      <c r="ROC1316" s="1"/>
      <c r="ROD1316" s="1"/>
      <c r="ROE1316" s="1"/>
      <c r="ROF1316" s="1"/>
      <c r="ROG1316" s="1"/>
      <c r="ROH1316" s="1"/>
      <c r="ROI1316" s="1"/>
      <c r="ROJ1316" s="1"/>
      <c r="ROK1316" s="1"/>
      <c r="ROL1316" s="1"/>
      <c r="ROM1316" s="1"/>
      <c r="RON1316" s="1"/>
      <c r="ROO1316" s="1"/>
      <c r="ROP1316" s="1"/>
      <c r="ROQ1316" s="1"/>
      <c r="ROR1316" s="1"/>
      <c r="ROS1316" s="1"/>
      <c r="ROT1316" s="1"/>
      <c r="ROU1316" s="1"/>
      <c r="ROV1316" s="1"/>
      <c r="ROW1316" s="1"/>
      <c r="ROX1316" s="1"/>
      <c r="ROY1316" s="1"/>
      <c r="ROZ1316" s="1"/>
      <c r="RPA1316" s="1"/>
      <c r="RPB1316" s="1"/>
      <c r="RPC1316" s="1"/>
      <c r="RPD1316" s="1"/>
      <c r="RPE1316" s="1"/>
      <c r="RPF1316" s="1"/>
      <c r="RPG1316" s="1"/>
      <c r="RPH1316" s="1"/>
      <c r="RPI1316" s="1"/>
      <c r="RPJ1316" s="1"/>
      <c r="RPK1316" s="1"/>
      <c r="RPL1316" s="1"/>
      <c r="RPM1316" s="1"/>
      <c r="RPN1316" s="1"/>
      <c r="RPO1316" s="1"/>
      <c r="RPP1316" s="1"/>
      <c r="RPQ1316" s="1"/>
      <c r="RPR1316" s="1"/>
      <c r="RPS1316" s="1"/>
      <c r="RPT1316" s="1"/>
      <c r="RPU1316" s="1"/>
      <c r="RPV1316" s="1"/>
      <c r="RPW1316" s="1"/>
      <c r="RPX1316" s="1"/>
      <c r="RPY1316" s="1"/>
      <c r="RPZ1316" s="1"/>
      <c r="RQA1316" s="1"/>
      <c r="RQB1316" s="1"/>
      <c r="RQC1316" s="1"/>
      <c r="RQD1316" s="1"/>
      <c r="RQE1316" s="1"/>
      <c r="RQF1316" s="1"/>
      <c r="RQG1316" s="1"/>
      <c r="RQH1316" s="1"/>
      <c r="RQI1316" s="1"/>
      <c r="RQJ1316" s="1"/>
      <c r="RQK1316" s="1"/>
      <c r="RQL1316" s="1"/>
      <c r="RQM1316" s="1"/>
      <c r="RQN1316" s="1"/>
      <c r="RQO1316" s="1"/>
      <c r="RQP1316" s="1"/>
      <c r="RQQ1316" s="1"/>
      <c r="RQR1316" s="1"/>
      <c r="RQS1316" s="1"/>
      <c r="RQT1316" s="1"/>
      <c r="RQU1316" s="1"/>
      <c r="RQV1316" s="1"/>
      <c r="RQW1316" s="1"/>
      <c r="RQX1316" s="1"/>
      <c r="RQY1316" s="1"/>
      <c r="RQZ1316" s="1"/>
      <c r="RRA1316" s="1"/>
      <c r="RRB1316" s="1"/>
      <c r="RRC1316" s="1"/>
      <c r="RRD1316" s="1"/>
      <c r="RRE1316" s="1"/>
      <c r="RRF1316" s="1"/>
      <c r="RRG1316" s="1"/>
      <c r="RRH1316" s="1"/>
      <c r="RRI1316" s="1"/>
      <c r="RRJ1316" s="1"/>
      <c r="RRK1316" s="1"/>
      <c r="RRL1316" s="1"/>
      <c r="RRM1316" s="1"/>
      <c r="RRN1316" s="1"/>
      <c r="RRO1316" s="1"/>
      <c r="RRP1316" s="1"/>
      <c r="RRQ1316" s="1"/>
      <c r="RRR1316" s="1"/>
      <c r="RRS1316" s="1"/>
      <c r="RRT1316" s="1"/>
      <c r="RRU1316" s="1"/>
      <c r="RRV1316" s="1"/>
      <c r="RRW1316" s="1"/>
      <c r="RRX1316" s="1"/>
      <c r="RRY1316" s="1"/>
      <c r="RRZ1316" s="1"/>
      <c r="RSA1316" s="1"/>
      <c r="RSB1316" s="1"/>
      <c r="RSC1316" s="1"/>
      <c r="RSD1316" s="1"/>
      <c r="RSE1316" s="1"/>
      <c r="RSF1316" s="1"/>
      <c r="RSG1316" s="1"/>
      <c r="RSH1316" s="1"/>
      <c r="RSI1316" s="1"/>
      <c r="RSJ1316" s="1"/>
      <c r="RSK1316" s="1"/>
      <c r="RSL1316" s="1"/>
      <c r="RSM1316" s="1"/>
      <c r="RSN1316" s="1"/>
      <c r="RSO1316" s="1"/>
      <c r="RSP1316" s="1"/>
      <c r="RSQ1316" s="1"/>
      <c r="RSR1316" s="1"/>
      <c r="RSS1316" s="1"/>
      <c r="RST1316" s="1"/>
      <c r="RSU1316" s="1"/>
      <c r="RSV1316" s="1"/>
      <c r="RSW1316" s="1"/>
      <c r="RSX1316" s="1"/>
      <c r="RSY1316" s="1"/>
      <c r="RSZ1316" s="1"/>
      <c r="RTA1316" s="1"/>
      <c r="RTB1316" s="1"/>
      <c r="RTC1316" s="1"/>
      <c r="RTD1316" s="1"/>
      <c r="RTE1316" s="1"/>
      <c r="RTF1316" s="1"/>
      <c r="RTG1316" s="1"/>
      <c r="RTH1316" s="1"/>
      <c r="RTI1316" s="1"/>
      <c r="RTJ1316" s="1"/>
      <c r="RTK1316" s="1"/>
      <c r="RTL1316" s="1"/>
      <c r="RTM1316" s="1"/>
      <c r="RTN1316" s="1"/>
      <c r="RTO1316" s="1"/>
      <c r="RTP1316" s="1"/>
      <c r="RTQ1316" s="1"/>
      <c r="RTR1316" s="1"/>
      <c r="RTS1316" s="1"/>
      <c r="RTT1316" s="1"/>
      <c r="RTU1316" s="1"/>
      <c r="RTV1316" s="1"/>
      <c r="RTW1316" s="1"/>
      <c r="RTX1316" s="1"/>
      <c r="RTY1316" s="1"/>
      <c r="RTZ1316" s="1"/>
      <c r="RUA1316" s="1"/>
      <c r="RUB1316" s="1"/>
      <c r="RUC1316" s="1"/>
      <c r="RUD1316" s="1"/>
      <c r="RUE1316" s="1"/>
      <c r="RUF1316" s="1"/>
      <c r="RUG1316" s="1"/>
      <c r="RUH1316" s="1"/>
      <c r="RUI1316" s="1"/>
      <c r="RUJ1316" s="1"/>
      <c r="RUK1316" s="1"/>
      <c r="RUL1316" s="1"/>
      <c r="RUM1316" s="1"/>
      <c r="RUN1316" s="1"/>
      <c r="RUO1316" s="1"/>
      <c r="RUP1316" s="1"/>
      <c r="RUQ1316" s="1"/>
      <c r="RUR1316" s="1"/>
      <c r="RUS1316" s="1"/>
      <c r="RUT1316" s="1"/>
      <c r="RUU1316" s="1"/>
      <c r="RUV1316" s="1"/>
      <c r="RUW1316" s="1"/>
      <c r="RUX1316" s="1"/>
      <c r="RUY1316" s="1"/>
      <c r="RUZ1316" s="1"/>
      <c r="RVA1316" s="1"/>
      <c r="RVB1316" s="1"/>
      <c r="RVC1316" s="1"/>
      <c r="RVD1316" s="1"/>
      <c r="RVE1316" s="1"/>
      <c r="RVF1316" s="1"/>
      <c r="RVG1316" s="1"/>
      <c r="RVH1316" s="1"/>
      <c r="RVI1316" s="1"/>
      <c r="RVJ1316" s="1"/>
      <c r="RVK1316" s="1"/>
      <c r="RVL1316" s="1"/>
      <c r="RVM1316" s="1"/>
      <c r="RVN1316" s="1"/>
      <c r="RVO1316" s="1"/>
      <c r="RVP1316" s="1"/>
      <c r="RVQ1316" s="1"/>
      <c r="RVR1316" s="1"/>
      <c r="RVS1316" s="1"/>
      <c r="RVT1316" s="1"/>
      <c r="RVU1316" s="1"/>
      <c r="RVV1316" s="1"/>
      <c r="RVW1316" s="1"/>
      <c r="RVX1316" s="1"/>
      <c r="RVY1316" s="1"/>
      <c r="RVZ1316" s="1"/>
      <c r="RWA1316" s="1"/>
      <c r="RWB1316" s="1"/>
      <c r="RWC1316" s="1"/>
      <c r="RWD1316" s="1"/>
      <c r="RWE1316" s="1"/>
      <c r="RWF1316" s="1"/>
      <c r="RWG1316" s="1"/>
      <c r="RWH1316" s="1"/>
      <c r="RWI1316" s="1"/>
      <c r="RWJ1316" s="1"/>
      <c r="RWK1316" s="1"/>
      <c r="RWL1316" s="1"/>
      <c r="RWM1316" s="1"/>
      <c r="RWN1316" s="1"/>
      <c r="RWO1316" s="1"/>
      <c r="RWP1316" s="1"/>
      <c r="RWQ1316" s="1"/>
      <c r="RWR1316" s="1"/>
      <c r="RWS1316" s="1"/>
      <c r="RWT1316" s="1"/>
      <c r="RWU1316" s="1"/>
      <c r="RWV1316" s="1"/>
      <c r="RWW1316" s="1"/>
      <c r="RWX1316" s="1"/>
      <c r="RWY1316" s="1"/>
      <c r="RWZ1316" s="1"/>
      <c r="RXA1316" s="1"/>
      <c r="RXB1316" s="1"/>
      <c r="RXC1316" s="1"/>
      <c r="RXD1316" s="1"/>
      <c r="RXE1316" s="1"/>
      <c r="RXF1316" s="1"/>
      <c r="RXG1316" s="1"/>
      <c r="RXH1316" s="1"/>
      <c r="RXI1316" s="1"/>
      <c r="RXJ1316" s="1"/>
      <c r="RXK1316" s="1"/>
      <c r="RXL1316" s="1"/>
      <c r="RXM1316" s="1"/>
      <c r="RXN1316" s="1"/>
      <c r="RXO1316" s="1"/>
      <c r="RXP1316" s="1"/>
      <c r="RXQ1316" s="1"/>
      <c r="RXR1316" s="1"/>
      <c r="RXS1316" s="1"/>
      <c r="RXT1316" s="1"/>
      <c r="RXU1316" s="1"/>
      <c r="RXV1316" s="1"/>
      <c r="RXW1316" s="1"/>
      <c r="RXX1316" s="1"/>
      <c r="RXY1316" s="1"/>
      <c r="RXZ1316" s="1"/>
      <c r="RYA1316" s="1"/>
      <c r="RYB1316" s="1"/>
      <c r="RYC1316" s="1"/>
      <c r="RYD1316" s="1"/>
      <c r="RYE1316" s="1"/>
      <c r="RYF1316" s="1"/>
      <c r="RYG1316" s="1"/>
      <c r="RYH1316" s="1"/>
      <c r="RYI1316" s="1"/>
      <c r="RYJ1316" s="1"/>
      <c r="RYK1316" s="1"/>
      <c r="RYL1316" s="1"/>
      <c r="RYM1316" s="1"/>
      <c r="RYN1316" s="1"/>
      <c r="RYO1316" s="1"/>
      <c r="RYP1316" s="1"/>
      <c r="RYQ1316" s="1"/>
      <c r="RYR1316" s="1"/>
      <c r="RYS1316" s="1"/>
      <c r="RYT1316" s="1"/>
      <c r="RYU1316" s="1"/>
      <c r="RYV1316" s="1"/>
      <c r="RYW1316" s="1"/>
      <c r="RYX1316" s="1"/>
      <c r="RYY1316" s="1"/>
      <c r="RYZ1316" s="1"/>
      <c r="RZA1316" s="1"/>
      <c r="RZB1316" s="1"/>
      <c r="RZC1316" s="1"/>
      <c r="RZD1316" s="1"/>
      <c r="RZE1316" s="1"/>
      <c r="RZF1316" s="1"/>
      <c r="RZG1316" s="1"/>
      <c r="RZH1316" s="1"/>
      <c r="RZI1316" s="1"/>
      <c r="RZJ1316" s="1"/>
      <c r="RZK1316" s="1"/>
      <c r="RZL1316" s="1"/>
      <c r="RZM1316" s="1"/>
      <c r="RZN1316" s="1"/>
      <c r="RZO1316" s="1"/>
      <c r="RZP1316" s="1"/>
      <c r="RZQ1316" s="1"/>
      <c r="RZR1316" s="1"/>
      <c r="RZS1316" s="1"/>
      <c r="RZT1316" s="1"/>
      <c r="RZU1316" s="1"/>
      <c r="RZV1316" s="1"/>
      <c r="RZW1316" s="1"/>
      <c r="RZX1316" s="1"/>
      <c r="RZY1316" s="1"/>
      <c r="RZZ1316" s="1"/>
      <c r="SAA1316" s="1"/>
      <c r="SAB1316" s="1"/>
      <c r="SAC1316" s="1"/>
      <c r="SAD1316" s="1"/>
      <c r="SAE1316" s="1"/>
      <c r="SAF1316" s="1"/>
      <c r="SAG1316" s="1"/>
      <c r="SAH1316" s="1"/>
      <c r="SAI1316" s="1"/>
      <c r="SAJ1316" s="1"/>
      <c r="SAK1316" s="1"/>
      <c r="SAL1316" s="1"/>
      <c r="SAM1316" s="1"/>
      <c r="SAN1316" s="1"/>
      <c r="SAO1316" s="1"/>
      <c r="SAP1316" s="1"/>
      <c r="SAQ1316" s="1"/>
      <c r="SAR1316" s="1"/>
      <c r="SAS1316" s="1"/>
      <c r="SAT1316" s="1"/>
      <c r="SAU1316" s="1"/>
      <c r="SAV1316" s="1"/>
      <c r="SAW1316" s="1"/>
      <c r="SAX1316" s="1"/>
      <c r="SAY1316" s="1"/>
      <c r="SAZ1316" s="1"/>
      <c r="SBA1316" s="1"/>
      <c r="SBB1316" s="1"/>
      <c r="SBC1316" s="1"/>
      <c r="SBD1316" s="1"/>
      <c r="SBE1316" s="1"/>
      <c r="SBF1316" s="1"/>
      <c r="SBG1316" s="1"/>
      <c r="SBH1316" s="1"/>
      <c r="SBI1316" s="1"/>
      <c r="SBJ1316" s="1"/>
      <c r="SBK1316" s="1"/>
      <c r="SBL1316" s="1"/>
      <c r="SBM1316" s="1"/>
      <c r="SBN1316" s="1"/>
      <c r="SBO1316" s="1"/>
      <c r="SBP1316" s="1"/>
      <c r="SBQ1316" s="1"/>
      <c r="SBR1316" s="1"/>
      <c r="SBS1316" s="1"/>
      <c r="SBT1316" s="1"/>
      <c r="SBU1316" s="1"/>
      <c r="SBV1316" s="1"/>
      <c r="SBW1316" s="1"/>
      <c r="SBX1316" s="1"/>
      <c r="SBY1316" s="1"/>
      <c r="SBZ1316" s="1"/>
      <c r="SCA1316" s="1"/>
      <c r="SCB1316" s="1"/>
      <c r="SCC1316" s="1"/>
      <c r="SCD1316" s="1"/>
      <c r="SCE1316" s="1"/>
      <c r="SCF1316" s="1"/>
      <c r="SCG1316" s="1"/>
      <c r="SCH1316" s="1"/>
      <c r="SCI1316" s="1"/>
      <c r="SCJ1316" s="1"/>
      <c r="SCK1316" s="1"/>
      <c r="SCL1316" s="1"/>
      <c r="SCM1316" s="1"/>
      <c r="SCN1316" s="1"/>
      <c r="SCO1316" s="1"/>
      <c r="SCP1316" s="1"/>
      <c r="SCQ1316" s="1"/>
      <c r="SCR1316" s="1"/>
      <c r="SCS1316" s="1"/>
      <c r="SCT1316" s="1"/>
      <c r="SCU1316" s="1"/>
      <c r="SCV1316" s="1"/>
      <c r="SCW1316" s="1"/>
      <c r="SCX1316" s="1"/>
      <c r="SCY1316" s="1"/>
      <c r="SCZ1316" s="1"/>
      <c r="SDA1316" s="1"/>
      <c r="SDB1316" s="1"/>
      <c r="SDC1316" s="1"/>
      <c r="SDD1316" s="1"/>
      <c r="SDE1316" s="1"/>
      <c r="SDF1316" s="1"/>
      <c r="SDG1316" s="1"/>
      <c r="SDH1316" s="1"/>
      <c r="SDI1316" s="1"/>
      <c r="SDJ1316" s="1"/>
      <c r="SDK1316" s="1"/>
      <c r="SDL1316" s="1"/>
      <c r="SDM1316" s="1"/>
      <c r="SDN1316" s="1"/>
      <c r="SDO1316" s="1"/>
      <c r="SDP1316" s="1"/>
      <c r="SDQ1316" s="1"/>
      <c r="SDR1316" s="1"/>
      <c r="SDS1316" s="1"/>
      <c r="SDT1316" s="1"/>
      <c r="SDU1316" s="1"/>
      <c r="SDV1316" s="1"/>
      <c r="SDW1316" s="1"/>
      <c r="SDX1316" s="1"/>
      <c r="SDY1316" s="1"/>
      <c r="SDZ1316" s="1"/>
      <c r="SEA1316" s="1"/>
      <c r="SEB1316" s="1"/>
      <c r="SEC1316" s="1"/>
      <c r="SED1316" s="1"/>
      <c r="SEE1316" s="1"/>
      <c r="SEF1316" s="1"/>
      <c r="SEG1316" s="1"/>
      <c r="SEH1316" s="1"/>
      <c r="SEI1316" s="1"/>
      <c r="SEJ1316" s="1"/>
      <c r="SEK1316" s="1"/>
      <c r="SEL1316" s="1"/>
      <c r="SEM1316" s="1"/>
      <c r="SEN1316" s="1"/>
      <c r="SEO1316" s="1"/>
      <c r="SEP1316" s="1"/>
      <c r="SEQ1316" s="1"/>
      <c r="SER1316" s="1"/>
      <c r="SES1316" s="1"/>
      <c r="SET1316" s="1"/>
      <c r="SEU1316" s="1"/>
      <c r="SEV1316" s="1"/>
      <c r="SEW1316" s="1"/>
      <c r="SEX1316" s="1"/>
      <c r="SEY1316" s="1"/>
      <c r="SEZ1316" s="1"/>
      <c r="SFA1316" s="1"/>
      <c r="SFB1316" s="1"/>
      <c r="SFC1316" s="1"/>
      <c r="SFD1316" s="1"/>
      <c r="SFE1316" s="1"/>
      <c r="SFF1316" s="1"/>
      <c r="SFG1316" s="1"/>
      <c r="SFH1316" s="1"/>
      <c r="SFI1316" s="1"/>
      <c r="SFJ1316" s="1"/>
      <c r="SFK1316" s="1"/>
      <c r="SFL1316" s="1"/>
      <c r="SFM1316" s="1"/>
      <c r="SFN1316" s="1"/>
      <c r="SFO1316" s="1"/>
      <c r="SFP1316" s="1"/>
      <c r="SFQ1316" s="1"/>
      <c r="SFR1316" s="1"/>
      <c r="SFS1316" s="1"/>
      <c r="SFT1316" s="1"/>
      <c r="SFU1316" s="1"/>
      <c r="SFV1316" s="1"/>
      <c r="SFW1316" s="1"/>
      <c r="SFX1316" s="1"/>
      <c r="SFY1316" s="1"/>
      <c r="SFZ1316" s="1"/>
      <c r="SGA1316" s="1"/>
      <c r="SGB1316" s="1"/>
      <c r="SGC1316" s="1"/>
      <c r="SGD1316" s="1"/>
      <c r="SGE1316" s="1"/>
      <c r="SGF1316" s="1"/>
      <c r="SGG1316" s="1"/>
      <c r="SGH1316" s="1"/>
      <c r="SGI1316" s="1"/>
      <c r="SGJ1316" s="1"/>
      <c r="SGK1316" s="1"/>
      <c r="SGL1316" s="1"/>
      <c r="SGM1316" s="1"/>
      <c r="SGN1316" s="1"/>
      <c r="SGO1316" s="1"/>
      <c r="SGP1316" s="1"/>
      <c r="SGQ1316" s="1"/>
      <c r="SGR1316" s="1"/>
      <c r="SGS1316" s="1"/>
      <c r="SGT1316" s="1"/>
      <c r="SGU1316" s="1"/>
      <c r="SGV1316" s="1"/>
      <c r="SGW1316" s="1"/>
      <c r="SGX1316" s="1"/>
      <c r="SGY1316" s="1"/>
      <c r="SGZ1316" s="1"/>
      <c r="SHA1316" s="1"/>
      <c r="SHB1316" s="1"/>
      <c r="SHC1316" s="1"/>
      <c r="SHD1316" s="1"/>
      <c r="SHE1316" s="1"/>
      <c r="SHF1316" s="1"/>
      <c r="SHG1316" s="1"/>
      <c r="SHH1316" s="1"/>
      <c r="SHI1316" s="1"/>
      <c r="SHJ1316" s="1"/>
      <c r="SHK1316" s="1"/>
      <c r="SHL1316" s="1"/>
      <c r="SHM1316" s="1"/>
      <c r="SHN1316" s="1"/>
      <c r="SHO1316" s="1"/>
      <c r="SHP1316" s="1"/>
      <c r="SHQ1316" s="1"/>
      <c r="SHR1316" s="1"/>
      <c r="SHS1316" s="1"/>
      <c r="SHT1316" s="1"/>
      <c r="SHU1316" s="1"/>
      <c r="SHV1316" s="1"/>
      <c r="SHW1316" s="1"/>
      <c r="SHX1316" s="1"/>
      <c r="SHY1316" s="1"/>
      <c r="SHZ1316" s="1"/>
      <c r="SIA1316" s="1"/>
      <c r="SIB1316" s="1"/>
      <c r="SIC1316" s="1"/>
      <c r="SID1316" s="1"/>
      <c r="SIE1316" s="1"/>
      <c r="SIF1316" s="1"/>
      <c r="SIG1316" s="1"/>
      <c r="SIH1316" s="1"/>
      <c r="SII1316" s="1"/>
      <c r="SIJ1316" s="1"/>
      <c r="SIK1316" s="1"/>
      <c r="SIL1316" s="1"/>
      <c r="SIM1316" s="1"/>
      <c r="SIN1316" s="1"/>
      <c r="SIO1316" s="1"/>
      <c r="SIP1316" s="1"/>
      <c r="SIQ1316" s="1"/>
      <c r="SIR1316" s="1"/>
      <c r="SIS1316" s="1"/>
      <c r="SIT1316" s="1"/>
      <c r="SIU1316" s="1"/>
      <c r="SIV1316" s="1"/>
      <c r="SIW1316" s="1"/>
      <c r="SIX1316" s="1"/>
      <c r="SIY1316" s="1"/>
      <c r="SIZ1316" s="1"/>
      <c r="SJA1316" s="1"/>
      <c r="SJB1316" s="1"/>
      <c r="SJC1316" s="1"/>
      <c r="SJD1316" s="1"/>
      <c r="SJE1316" s="1"/>
      <c r="SJF1316" s="1"/>
      <c r="SJG1316" s="1"/>
      <c r="SJH1316" s="1"/>
      <c r="SJI1316" s="1"/>
      <c r="SJJ1316" s="1"/>
      <c r="SJK1316" s="1"/>
      <c r="SJL1316" s="1"/>
      <c r="SJM1316" s="1"/>
      <c r="SJN1316" s="1"/>
      <c r="SJO1316" s="1"/>
      <c r="SJP1316" s="1"/>
      <c r="SJQ1316" s="1"/>
      <c r="SJR1316" s="1"/>
      <c r="SJS1316" s="1"/>
      <c r="SJT1316" s="1"/>
      <c r="SJU1316" s="1"/>
      <c r="SJV1316" s="1"/>
      <c r="SJW1316" s="1"/>
      <c r="SJX1316" s="1"/>
      <c r="SJY1316" s="1"/>
      <c r="SJZ1316" s="1"/>
      <c r="SKA1316" s="1"/>
      <c r="SKB1316" s="1"/>
      <c r="SKC1316" s="1"/>
      <c r="SKD1316" s="1"/>
      <c r="SKE1316" s="1"/>
      <c r="SKF1316" s="1"/>
      <c r="SKG1316" s="1"/>
      <c r="SKH1316" s="1"/>
      <c r="SKI1316" s="1"/>
      <c r="SKJ1316" s="1"/>
      <c r="SKK1316" s="1"/>
      <c r="SKL1316" s="1"/>
      <c r="SKM1316" s="1"/>
      <c r="SKN1316" s="1"/>
      <c r="SKO1316" s="1"/>
      <c r="SKP1316" s="1"/>
      <c r="SKQ1316" s="1"/>
      <c r="SKR1316" s="1"/>
      <c r="SKS1316" s="1"/>
      <c r="SKT1316" s="1"/>
      <c r="SKU1316" s="1"/>
      <c r="SKV1316" s="1"/>
      <c r="SKW1316" s="1"/>
      <c r="SKX1316" s="1"/>
      <c r="SKY1316" s="1"/>
      <c r="SKZ1316" s="1"/>
      <c r="SLA1316" s="1"/>
      <c r="SLB1316" s="1"/>
      <c r="SLC1316" s="1"/>
      <c r="SLD1316" s="1"/>
      <c r="SLE1316" s="1"/>
      <c r="SLF1316" s="1"/>
      <c r="SLG1316" s="1"/>
      <c r="SLH1316" s="1"/>
      <c r="SLI1316" s="1"/>
      <c r="SLJ1316" s="1"/>
      <c r="SLK1316" s="1"/>
      <c r="SLL1316" s="1"/>
      <c r="SLM1316" s="1"/>
      <c r="SLN1316" s="1"/>
      <c r="SLO1316" s="1"/>
      <c r="SLP1316" s="1"/>
      <c r="SLQ1316" s="1"/>
      <c r="SLR1316" s="1"/>
      <c r="SLS1316" s="1"/>
      <c r="SLT1316" s="1"/>
      <c r="SLU1316" s="1"/>
      <c r="SLV1316" s="1"/>
      <c r="SLW1316" s="1"/>
      <c r="SLX1316" s="1"/>
      <c r="SLY1316" s="1"/>
      <c r="SLZ1316" s="1"/>
      <c r="SMA1316" s="1"/>
      <c r="SMB1316" s="1"/>
      <c r="SMC1316" s="1"/>
      <c r="SMD1316" s="1"/>
      <c r="SME1316" s="1"/>
      <c r="SMF1316" s="1"/>
      <c r="SMG1316" s="1"/>
      <c r="SMH1316" s="1"/>
      <c r="SMI1316" s="1"/>
      <c r="SMJ1316" s="1"/>
      <c r="SMK1316" s="1"/>
      <c r="SML1316" s="1"/>
      <c r="SMM1316" s="1"/>
      <c r="SMN1316" s="1"/>
      <c r="SMO1316" s="1"/>
      <c r="SMP1316" s="1"/>
      <c r="SMQ1316" s="1"/>
      <c r="SMR1316" s="1"/>
      <c r="SMS1316" s="1"/>
      <c r="SMT1316" s="1"/>
      <c r="SMU1316" s="1"/>
      <c r="SMV1316" s="1"/>
      <c r="SMW1316" s="1"/>
      <c r="SMX1316" s="1"/>
      <c r="SMY1316" s="1"/>
      <c r="SMZ1316" s="1"/>
      <c r="SNA1316" s="1"/>
      <c r="SNB1316" s="1"/>
      <c r="SNC1316" s="1"/>
      <c r="SND1316" s="1"/>
      <c r="SNE1316" s="1"/>
      <c r="SNF1316" s="1"/>
      <c r="SNG1316" s="1"/>
      <c r="SNH1316" s="1"/>
      <c r="SNI1316" s="1"/>
      <c r="SNJ1316" s="1"/>
      <c r="SNK1316" s="1"/>
      <c r="SNL1316" s="1"/>
      <c r="SNM1316" s="1"/>
      <c r="SNN1316" s="1"/>
      <c r="SNO1316" s="1"/>
      <c r="SNP1316" s="1"/>
      <c r="SNQ1316" s="1"/>
      <c r="SNR1316" s="1"/>
      <c r="SNS1316" s="1"/>
      <c r="SNT1316" s="1"/>
      <c r="SNU1316" s="1"/>
      <c r="SNV1316" s="1"/>
      <c r="SNW1316" s="1"/>
      <c r="SNX1316" s="1"/>
      <c r="SNY1316" s="1"/>
      <c r="SNZ1316" s="1"/>
      <c r="SOA1316" s="1"/>
      <c r="SOB1316" s="1"/>
      <c r="SOC1316" s="1"/>
      <c r="SOD1316" s="1"/>
      <c r="SOE1316" s="1"/>
      <c r="SOF1316" s="1"/>
      <c r="SOG1316" s="1"/>
      <c r="SOH1316" s="1"/>
      <c r="SOI1316" s="1"/>
      <c r="SOJ1316" s="1"/>
      <c r="SOK1316" s="1"/>
      <c r="SOL1316" s="1"/>
      <c r="SOM1316" s="1"/>
      <c r="SON1316" s="1"/>
      <c r="SOO1316" s="1"/>
      <c r="SOP1316" s="1"/>
      <c r="SOQ1316" s="1"/>
      <c r="SOR1316" s="1"/>
      <c r="SOS1316" s="1"/>
      <c r="SOT1316" s="1"/>
      <c r="SOU1316" s="1"/>
      <c r="SOV1316" s="1"/>
      <c r="SOW1316" s="1"/>
      <c r="SOX1316" s="1"/>
      <c r="SOY1316" s="1"/>
      <c r="SOZ1316" s="1"/>
      <c r="SPA1316" s="1"/>
      <c r="SPB1316" s="1"/>
      <c r="SPC1316" s="1"/>
      <c r="SPD1316" s="1"/>
      <c r="SPE1316" s="1"/>
      <c r="SPF1316" s="1"/>
      <c r="SPG1316" s="1"/>
      <c r="SPH1316" s="1"/>
      <c r="SPI1316" s="1"/>
      <c r="SPJ1316" s="1"/>
      <c r="SPK1316" s="1"/>
      <c r="SPL1316" s="1"/>
      <c r="SPM1316" s="1"/>
      <c r="SPN1316" s="1"/>
      <c r="SPO1316" s="1"/>
      <c r="SPP1316" s="1"/>
      <c r="SPQ1316" s="1"/>
      <c r="SPR1316" s="1"/>
      <c r="SPS1316" s="1"/>
      <c r="SPT1316" s="1"/>
      <c r="SPU1316" s="1"/>
      <c r="SPV1316" s="1"/>
      <c r="SPW1316" s="1"/>
      <c r="SPX1316" s="1"/>
      <c r="SPY1316" s="1"/>
      <c r="SPZ1316" s="1"/>
      <c r="SQA1316" s="1"/>
      <c r="SQB1316" s="1"/>
      <c r="SQC1316" s="1"/>
      <c r="SQD1316" s="1"/>
      <c r="SQE1316" s="1"/>
      <c r="SQF1316" s="1"/>
      <c r="SQG1316" s="1"/>
      <c r="SQH1316" s="1"/>
      <c r="SQI1316" s="1"/>
      <c r="SQJ1316" s="1"/>
      <c r="SQK1316" s="1"/>
      <c r="SQL1316" s="1"/>
      <c r="SQM1316" s="1"/>
      <c r="SQN1316" s="1"/>
      <c r="SQO1316" s="1"/>
      <c r="SQP1316" s="1"/>
      <c r="SQQ1316" s="1"/>
      <c r="SQR1316" s="1"/>
      <c r="SQS1316" s="1"/>
      <c r="SQT1316" s="1"/>
      <c r="SQU1316" s="1"/>
      <c r="SQV1316" s="1"/>
      <c r="SQW1316" s="1"/>
      <c r="SQX1316" s="1"/>
      <c r="SQY1316" s="1"/>
      <c r="SQZ1316" s="1"/>
      <c r="SRA1316" s="1"/>
      <c r="SRB1316" s="1"/>
      <c r="SRC1316" s="1"/>
      <c r="SRD1316" s="1"/>
      <c r="SRE1316" s="1"/>
      <c r="SRF1316" s="1"/>
      <c r="SRG1316" s="1"/>
      <c r="SRH1316" s="1"/>
      <c r="SRI1316" s="1"/>
      <c r="SRJ1316" s="1"/>
      <c r="SRK1316" s="1"/>
      <c r="SRL1316" s="1"/>
      <c r="SRM1316" s="1"/>
      <c r="SRN1316" s="1"/>
      <c r="SRO1316" s="1"/>
      <c r="SRP1316" s="1"/>
      <c r="SRQ1316" s="1"/>
      <c r="SRR1316" s="1"/>
      <c r="SRS1316" s="1"/>
      <c r="SRT1316" s="1"/>
      <c r="SRU1316" s="1"/>
      <c r="SRV1316" s="1"/>
      <c r="SRW1316" s="1"/>
      <c r="SRX1316" s="1"/>
      <c r="SRY1316" s="1"/>
      <c r="SRZ1316" s="1"/>
      <c r="SSA1316" s="1"/>
      <c r="SSB1316" s="1"/>
      <c r="SSC1316" s="1"/>
      <c r="SSD1316" s="1"/>
      <c r="SSE1316" s="1"/>
      <c r="SSF1316" s="1"/>
      <c r="SSG1316" s="1"/>
      <c r="SSH1316" s="1"/>
      <c r="SSI1316" s="1"/>
      <c r="SSJ1316" s="1"/>
      <c r="SSK1316" s="1"/>
      <c r="SSL1316" s="1"/>
      <c r="SSM1316" s="1"/>
      <c r="SSN1316" s="1"/>
      <c r="SSO1316" s="1"/>
      <c r="SSP1316" s="1"/>
      <c r="SSQ1316" s="1"/>
      <c r="SSR1316" s="1"/>
      <c r="SSS1316" s="1"/>
      <c r="SST1316" s="1"/>
      <c r="SSU1316" s="1"/>
      <c r="SSV1316" s="1"/>
      <c r="SSW1316" s="1"/>
      <c r="SSX1316" s="1"/>
      <c r="SSY1316" s="1"/>
      <c r="SSZ1316" s="1"/>
      <c r="STA1316" s="1"/>
      <c r="STB1316" s="1"/>
      <c r="STC1316" s="1"/>
      <c r="STD1316" s="1"/>
      <c r="STE1316" s="1"/>
      <c r="STF1316" s="1"/>
      <c r="STG1316" s="1"/>
      <c r="STH1316" s="1"/>
      <c r="STI1316" s="1"/>
      <c r="STJ1316" s="1"/>
      <c r="STK1316" s="1"/>
      <c r="STL1316" s="1"/>
      <c r="STM1316" s="1"/>
      <c r="STN1316" s="1"/>
      <c r="STO1316" s="1"/>
      <c r="STP1316" s="1"/>
      <c r="STQ1316" s="1"/>
      <c r="STR1316" s="1"/>
      <c r="STS1316" s="1"/>
      <c r="STT1316" s="1"/>
      <c r="STU1316" s="1"/>
      <c r="STV1316" s="1"/>
      <c r="STW1316" s="1"/>
      <c r="STX1316" s="1"/>
      <c r="STY1316" s="1"/>
      <c r="STZ1316" s="1"/>
      <c r="SUA1316" s="1"/>
      <c r="SUB1316" s="1"/>
      <c r="SUC1316" s="1"/>
      <c r="SUD1316" s="1"/>
      <c r="SUE1316" s="1"/>
      <c r="SUF1316" s="1"/>
      <c r="SUG1316" s="1"/>
      <c r="SUH1316" s="1"/>
      <c r="SUI1316" s="1"/>
      <c r="SUJ1316" s="1"/>
      <c r="SUK1316" s="1"/>
      <c r="SUL1316" s="1"/>
      <c r="SUM1316" s="1"/>
      <c r="SUN1316" s="1"/>
      <c r="SUO1316" s="1"/>
      <c r="SUP1316" s="1"/>
      <c r="SUQ1316" s="1"/>
      <c r="SUR1316" s="1"/>
      <c r="SUS1316" s="1"/>
      <c r="SUT1316" s="1"/>
      <c r="SUU1316" s="1"/>
      <c r="SUV1316" s="1"/>
      <c r="SUW1316" s="1"/>
      <c r="SUX1316" s="1"/>
      <c r="SUY1316" s="1"/>
      <c r="SUZ1316" s="1"/>
      <c r="SVA1316" s="1"/>
      <c r="SVB1316" s="1"/>
      <c r="SVC1316" s="1"/>
      <c r="SVD1316" s="1"/>
      <c r="SVE1316" s="1"/>
      <c r="SVF1316" s="1"/>
      <c r="SVG1316" s="1"/>
      <c r="SVH1316" s="1"/>
      <c r="SVI1316" s="1"/>
      <c r="SVJ1316" s="1"/>
      <c r="SVK1316" s="1"/>
      <c r="SVL1316" s="1"/>
      <c r="SVM1316" s="1"/>
      <c r="SVN1316" s="1"/>
      <c r="SVO1316" s="1"/>
      <c r="SVP1316" s="1"/>
      <c r="SVQ1316" s="1"/>
      <c r="SVR1316" s="1"/>
      <c r="SVS1316" s="1"/>
      <c r="SVT1316" s="1"/>
      <c r="SVU1316" s="1"/>
      <c r="SVV1316" s="1"/>
      <c r="SVW1316" s="1"/>
      <c r="SVX1316" s="1"/>
      <c r="SVY1316" s="1"/>
      <c r="SVZ1316" s="1"/>
      <c r="SWA1316" s="1"/>
      <c r="SWB1316" s="1"/>
      <c r="SWC1316" s="1"/>
      <c r="SWD1316" s="1"/>
      <c r="SWE1316" s="1"/>
      <c r="SWF1316" s="1"/>
      <c r="SWG1316" s="1"/>
      <c r="SWH1316" s="1"/>
      <c r="SWI1316" s="1"/>
      <c r="SWJ1316" s="1"/>
      <c r="SWK1316" s="1"/>
      <c r="SWL1316" s="1"/>
      <c r="SWM1316" s="1"/>
      <c r="SWN1316" s="1"/>
      <c r="SWO1316" s="1"/>
      <c r="SWP1316" s="1"/>
      <c r="SWQ1316" s="1"/>
      <c r="SWR1316" s="1"/>
      <c r="SWS1316" s="1"/>
      <c r="SWT1316" s="1"/>
      <c r="SWU1316" s="1"/>
      <c r="SWV1316" s="1"/>
      <c r="SWW1316" s="1"/>
      <c r="SWX1316" s="1"/>
      <c r="SWY1316" s="1"/>
      <c r="SWZ1316" s="1"/>
      <c r="SXA1316" s="1"/>
      <c r="SXB1316" s="1"/>
      <c r="SXC1316" s="1"/>
      <c r="SXD1316" s="1"/>
      <c r="SXE1316" s="1"/>
      <c r="SXF1316" s="1"/>
      <c r="SXG1316" s="1"/>
      <c r="SXH1316" s="1"/>
      <c r="SXI1316" s="1"/>
      <c r="SXJ1316" s="1"/>
      <c r="SXK1316" s="1"/>
      <c r="SXL1316" s="1"/>
      <c r="SXM1316" s="1"/>
      <c r="SXN1316" s="1"/>
      <c r="SXO1316" s="1"/>
      <c r="SXP1316" s="1"/>
      <c r="SXQ1316" s="1"/>
      <c r="SXR1316" s="1"/>
      <c r="SXS1316" s="1"/>
      <c r="SXT1316" s="1"/>
      <c r="SXU1316" s="1"/>
      <c r="SXV1316" s="1"/>
      <c r="SXW1316" s="1"/>
      <c r="SXX1316" s="1"/>
      <c r="SXY1316" s="1"/>
      <c r="SXZ1316" s="1"/>
      <c r="SYA1316" s="1"/>
      <c r="SYB1316" s="1"/>
      <c r="SYC1316" s="1"/>
      <c r="SYD1316" s="1"/>
      <c r="SYE1316" s="1"/>
      <c r="SYF1316" s="1"/>
      <c r="SYG1316" s="1"/>
      <c r="SYH1316" s="1"/>
      <c r="SYI1316" s="1"/>
      <c r="SYJ1316" s="1"/>
      <c r="SYK1316" s="1"/>
      <c r="SYL1316" s="1"/>
      <c r="SYM1316" s="1"/>
      <c r="SYN1316" s="1"/>
      <c r="SYO1316" s="1"/>
      <c r="SYP1316" s="1"/>
      <c r="SYQ1316" s="1"/>
      <c r="SYR1316" s="1"/>
      <c r="SYS1316" s="1"/>
      <c r="SYT1316" s="1"/>
      <c r="SYU1316" s="1"/>
      <c r="SYV1316" s="1"/>
      <c r="SYW1316" s="1"/>
      <c r="SYX1316" s="1"/>
      <c r="SYY1316" s="1"/>
      <c r="SYZ1316" s="1"/>
      <c r="SZA1316" s="1"/>
      <c r="SZB1316" s="1"/>
      <c r="SZC1316" s="1"/>
      <c r="SZD1316" s="1"/>
      <c r="SZE1316" s="1"/>
      <c r="SZF1316" s="1"/>
      <c r="SZG1316" s="1"/>
      <c r="SZH1316" s="1"/>
      <c r="SZI1316" s="1"/>
      <c r="SZJ1316" s="1"/>
      <c r="SZK1316" s="1"/>
      <c r="SZL1316" s="1"/>
      <c r="SZM1316" s="1"/>
      <c r="SZN1316" s="1"/>
      <c r="SZO1316" s="1"/>
      <c r="SZP1316" s="1"/>
      <c r="SZQ1316" s="1"/>
      <c r="SZR1316" s="1"/>
      <c r="SZS1316" s="1"/>
      <c r="SZT1316" s="1"/>
      <c r="SZU1316" s="1"/>
      <c r="SZV1316" s="1"/>
      <c r="SZW1316" s="1"/>
      <c r="SZX1316" s="1"/>
      <c r="SZY1316" s="1"/>
      <c r="SZZ1316" s="1"/>
      <c r="TAA1316" s="1"/>
      <c r="TAB1316" s="1"/>
      <c r="TAC1316" s="1"/>
      <c r="TAD1316" s="1"/>
      <c r="TAE1316" s="1"/>
      <c r="TAF1316" s="1"/>
      <c r="TAG1316" s="1"/>
      <c r="TAH1316" s="1"/>
      <c r="TAI1316" s="1"/>
      <c r="TAJ1316" s="1"/>
      <c r="TAK1316" s="1"/>
      <c r="TAL1316" s="1"/>
      <c r="TAM1316" s="1"/>
      <c r="TAN1316" s="1"/>
      <c r="TAO1316" s="1"/>
      <c r="TAP1316" s="1"/>
      <c r="TAQ1316" s="1"/>
      <c r="TAR1316" s="1"/>
      <c r="TAS1316" s="1"/>
      <c r="TAT1316" s="1"/>
      <c r="TAU1316" s="1"/>
      <c r="TAV1316" s="1"/>
      <c r="TAW1316" s="1"/>
      <c r="TAX1316" s="1"/>
      <c r="TAY1316" s="1"/>
      <c r="TAZ1316" s="1"/>
      <c r="TBA1316" s="1"/>
      <c r="TBB1316" s="1"/>
      <c r="TBC1316" s="1"/>
      <c r="TBD1316" s="1"/>
      <c r="TBE1316" s="1"/>
      <c r="TBF1316" s="1"/>
      <c r="TBG1316" s="1"/>
      <c r="TBH1316" s="1"/>
      <c r="TBI1316" s="1"/>
      <c r="TBJ1316" s="1"/>
      <c r="TBK1316" s="1"/>
      <c r="TBL1316" s="1"/>
      <c r="TBM1316" s="1"/>
      <c r="TBN1316" s="1"/>
      <c r="TBO1316" s="1"/>
      <c r="TBP1316" s="1"/>
      <c r="TBQ1316" s="1"/>
      <c r="TBR1316" s="1"/>
      <c r="TBS1316" s="1"/>
      <c r="TBT1316" s="1"/>
      <c r="TBU1316" s="1"/>
      <c r="TBV1316" s="1"/>
      <c r="TBW1316" s="1"/>
      <c r="TBX1316" s="1"/>
      <c r="TBY1316" s="1"/>
      <c r="TBZ1316" s="1"/>
      <c r="TCA1316" s="1"/>
      <c r="TCB1316" s="1"/>
      <c r="TCC1316" s="1"/>
      <c r="TCD1316" s="1"/>
      <c r="TCE1316" s="1"/>
      <c r="TCF1316" s="1"/>
      <c r="TCG1316" s="1"/>
      <c r="TCH1316" s="1"/>
      <c r="TCI1316" s="1"/>
      <c r="TCJ1316" s="1"/>
      <c r="TCK1316" s="1"/>
      <c r="TCL1316" s="1"/>
      <c r="TCM1316" s="1"/>
      <c r="TCN1316" s="1"/>
      <c r="TCO1316" s="1"/>
      <c r="TCP1316" s="1"/>
      <c r="TCQ1316" s="1"/>
      <c r="TCR1316" s="1"/>
      <c r="TCS1316" s="1"/>
      <c r="TCT1316" s="1"/>
      <c r="TCU1316" s="1"/>
      <c r="TCV1316" s="1"/>
      <c r="TCW1316" s="1"/>
      <c r="TCX1316" s="1"/>
      <c r="TCY1316" s="1"/>
      <c r="TCZ1316" s="1"/>
      <c r="TDA1316" s="1"/>
      <c r="TDB1316" s="1"/>
      <c r="TDC1316" s="1"/>
      <c r="TDD1316" s="1"/>
      <c r="TDE1316" s="1"/>
      <c r="TDF1316" s="1"/>
      <c r="TDG1316" s="1"/>
      <c r="TDH1316" s="1"/>
      <c r="TDI1316" s="1"/>
      <c r="TDJ1316" s="1"/>
      <c r="TDK1316" s="1"/>
      <c r="TDL1316" s="1"/>
      <c r="TDM1316" s="1"/>
      <c r="TDN1316" s="1"/>
      <c r="TDO1316" s="1"/>
      <c r="TDP1316" s="1"/>
      <c r="TDQ1316" s="1"/>
      <c r="TDR1316" s="1"/>
      <c r="TDS1316" s="1"/>
      <c r="TDT1316" s="1"/>
      <c r="TDU1316" s="1"/>
      <c r="TDV1316" s="1"/>
      <c r="TDW1316" s="1"/>
      <c r="TDX1316" s="1"/>
      <c r="TDY1316" s="1"/>
      <c r="TDZ1316" s="1"/>
      <c r="TEA1316" s="1"/>
      <c r="TEB1316" s="1"/>
      <c r="TEC1316" s="1"/>
      <c r="TED1316" s="1"/>
      <c r="TEE1316" s="1"/>
      <c r="TEF1316" s="1"/>
      <c r="TEG1316" s="1"/>
      <c r="TEH1316" s="1"/>
      <c r="TEI1316" s="1"/>
      <c r="TEJ1316" s="1"/>
      <c r="TEK1316" s="1"/>
      <c r="TEL1316" s="1"/>
      <c r="TEM1316" s="1"/>
      <c r="TEN1316" s="1"/>
      <c r="TEO1316" s="1"/>
      <c r="TEP1316" s="1"/>
      <c r="TEQ1316" s="1"/>
      <c r="TER1316" s="1"/>
      <c r="TES1316" s="1"/>
      <c r="TET1316" s="1"/>
      <c r="TEU1316" s="1"/>
      <c r="TEV1316" s="1"/>
      <c r="TEW1316" s="1"/>
      <c r="TEX1316" s="1"/>
      <c r="TEY1316" s="1"/>
      <c r="TEZ1316" s="1"/>
      <c r="TFA1316" s="1"/>
      <c r="TFB1316" s="1"/>
      <c r="TFC1316" s="1"/>
      <c r="TFD1316" s="1"/>
      <c r="TFE1316" s="1"/>
      <c r="TFF1316" s="1"/>
      <c r="TFG1316" s="1"/>
      <c r="TFH1316" s="1"/>
      <c r="TFI1316" s="1"/>
      <c r="TFJ1316" s="1"/>
      <c r="TFK1316" s="1"/>
      <c r="TFL1316" s="1"/>
      <c r="TFM1316" s="1"/>
      <c r="TFN1316" s="1"/>
      <c r="TFO1316" s="1"/>
      <c r="TFP1316" s="1"/>
      <c r="TFQ1316" s="1"/>
      <c r="TFR1316" s="1"/>
      <c r="TFS1316" s="1"/>
      <c r="TFT1316" s="1"/>
      <c r="TFU1316" s="1"/>
      <c r="TFV1316" s="1"/>
      <c r="TFW1316" s="1"/>
      <c r="TFX1316" s="1"/>
      <c r="TFY1316" s="1"/>
      <c r="TFZ1316" s="1"/>
      <c r="TGA1316" s="1"/>
      <c r="TGB1316" s="1"/>
      <c r="TGC1316" s="1"/>
      <c r="TGD1316" s="1"/>
      <c r="TGE1316" s="1"/>
      <c r="TGF1316" s="1"/>
      <c r="TGG1316" s="1"/>
      <c r="TGH1316" s="1"/>
      <c r="TGI1316" s="1"/>
      <c r="TGJ1316" s="1"/>
      <c r="TGK1316" s="1"/>
      <c r="TGL1316" s="1"/>
      <c r="TGM1316" s="1"/>
      <c r="TGN1316" s="1"/>
      <c r="TGO1316" s="1"/>
      <c r="TGP1316" s="1"/>
      <c r="TGQ1316" s="1"/>
      <c r="TGR1316" s="1"/>
      <c r="TGS1316" s="1"/>
      <c r="TGT1316" s="1"/>
      <c r="TGU1316" s="1"/>
      <c r="TGV1316" s="1"/>
      <c r="TGW1316" s="1"/>
      <c r="TGX1316" s="1"/>
      <c r="TGY1316" s="1"/>
      <c r="TGZ1316" s="1"/>
      <c r="THA1316" s="1"/>
      <c r="THB1316" s="1"/>
      <c r="THC1316" s="1"/>
      <c r="THD1316" s="1"/>
      <c r="THE1316" s="1"/>
      <c r="THF1316" s="1"/>
      <c r="THG1316" s="1"/>
      <c r="THH1316" s="1"/>
      <c r="THI1316" s="1"/>
      <c r="THJ1316" s="1"/>
      <c r="THK1316" s="1"/>
      <c r="THL1316" s="1"/>
      <c r="THM1316" s="1"/>
      <c r="THN1316" s="1"/>
      <c r="THO1316" s="1"/>
      <c r="THP1316" s="1"/>
      <c r="THQ1316" s="1"/>
      <c r="THR1316" s="1"/>
      <c r="THS1316" s="1"/>
      <c r="THT1316" s="1"/>
      <c r="THU1316" s="1"/>
      <c r="THV1316" s="1"/>
      <c r="THW1316" s="1"/>
      <c r="THX1316" s="1"/>
      <c r="THY1316" s="1"/>
      <c r="THZ1316" s="1"/>
      <c r="TIA1316" s="1"/>
      <c r="TIB1316" s="1"/>
      <c r="TIC1316" s="1"/>
      <c r="TID1316" s="1"/>
      <c r="TIE1316" s="1"/>
      <c r="TIF1316" s="1"/>
      <c r="TIG1316" s="1"/>
      <c r="TIH1316" s="1"/>
      <c r="TII1316" s="1"/>
      <c r="TIJ1316" s="1"/>
      <c r="TIK1316" s="1"/>
      <c r="TIL1316" s="1"/>
      <c r="TIM1316" s="1"/>
      <c r="TIN1316" s="1"/>
      <c r="TIO1316" s="1"/>
      <c r="TIP1316" s="1"/>
      <c r="TIQ1316" s="1"/>
      <c r="TIR1316" s="1"/>
      <c r="TIS1316" s="1"/>
      <c r="TIT1316" s="1"/>
      <c r="TIU1316" s="1"/>
      <c r="TIV1316" s="1"/>
      <c r="TIW1316" s="1"/>
      <c r="TIX1316" s="1"/>
      <c r="TIY1316" s="1"/>
      <c r="TIZ1316" s="1"/>
      <c r="TJA1316" s="1"/>
      <c r="TJB1316" s="1"/>
      <c r="TJC1316" s="1"/>
      <c r="TJD1316" s="1"/>
      <c r="TJE1316" s="1"/>
      <c r="TJF1316" s="1"/>
      <c r="TJG1316" s="1"/>
      <c r="TJH1316" s="1"/>
      <c r="TJI1316" s="1"/>
      <c r="TJJ1316" s="1"/>
      <c r="TJK1316" s="1"/>
      <c r="TJL1316" s="1"/>
      <c r="TJM1316" s="1"/>
      <c r="TJN1316" s="1"/>
      <c r="TJO1316" s="1"/>
      <c r="TJP1316" s="1"/>
      <c r="TJQ1316" s="1"/>
      <c r="TJR1316" s="1"/>
      <c r="TJS1316" s="1"/>
      <c r="TJT1316" s="1"/>
      <c r="TJU1316" s="1"/>
      <c r="TJV1316" s="1"/>
      <c r="TJW1316" s="1"/>
      <c r="TJX1316" s="1"/>
      <c r="TJY1316" s="1"/>
      <c r="TJZ1316" s="1"/>
      <c r="TKA1316" s="1"/>
      <c r="TKB1316" s="1"/>
      <c r="TKC1316" s="1"/>
      <c r="TKD1316" s="1"/>
      <c r="TKE1316" s="1"/>
      <c r="TKF1316" s="1"/>
      <c r="TKG1316" s="1"/>
      <c r="TKH1316" s="1"/>
      <c r="TKI1316" s="1"/>
      <c r="TKJ1316" s="1"/>
      <c r="TKK1316" s="1"/>
      <c r="TKL1316" s="1"/>
      <c r="TKM1316" s="1"/>
      <c r="TKN1316" s="1"/>
      <c r="TKO1316" s="1"/>
      <c r="TKP1316" s="1"/>
      <c r="TKQ1316" s="1"/>
      <c r="TKR1316" s="1"/>
      <c r="TKS1316" s="1"/>
      <c r="TKT1316" s="1"/>
      <c r="TKU1316" s="1"/>
      <c r="TKV1316" s="1"/>
      <c r="TKW1316" s="1"/>
      <c r="TKX1316" s="1"/>
      <c r="TKY1316" s="1"/>
      <c r="TKZ1316" s="1"/>
      <c r="TLA1316" s="1"/>
      <c r="TLB1316" s="1"/>
      <c r="TLC1316" s="1"/>
      <c r="TLD1316" s="1"/>
      <c r="TLE1316" s="1"/>
      <c r="TLF1316" s="1"/>
      <c r="TLG1316" s="1"/>
      <c r="TLH1316" s="1"/>
      <c r="TLI1316" s="1"/>
      <c r="TLJ1316" s="1"/>
      <c r="TLK1316" s="1"/>
      <c r="TLL1316" s="1"/>
      <c r="TLM1316" s="1"/>
      <c r="TLN1316" s="1"/>
      <c r="TLO1316" s="1"/>
      <c r="TLP1316" s="1"/>
      <c r="TLQ1316" s="1"/>
      <c r="TLR1316" s="1"/>
      <c r="TLS1316" s="1"/>
      <c r="TLT1316" s="1"/>
      <c r="TLU1316" s="1"/>
      <c r="TLV1316" s="1"/>
      <c r="TLW1316" s="1"/>
      <c r="TLX1316" s="1"/>
      <c r="TLY1316" s="1"/>
      <c r="TLZ1316" s="1"/>
      <c r="TMA1316" s="1"/>
      <c r="TMB1316" s="1"/>
      <c r="TMC1316" s="1"/>
      <c r="TMD1316" s="1"/>
      <c r="TME1316" s="1"/>
      <c r="TMF1316" s="1"/>
      <c r="TMG1316" s="1"/>
      <c r="TMH1316" s="1"/>
      <c r="TMI1316" s="1"/>
      <c r="TMJ1316" s="1"/>
      <c r="TMK1316" s="1"/>
      <c r="TML1316" s="1"/>
      <c r="TMM1316" s="1"/>
      <c r="TMN1316" s="1"/>
      <c r="TMO1316" s="1"/>
      <c r="TMP1316" s="1"/>
      <c r="TMQ1316" s="1"/>
      <c r="TMR1316" s="1"/>
      <c r="TMS1316" s="1"/>
      <c r="TMT1316" s="1"/>
      <c r="TMU1316" s="1"/>
      <c r="TMV1316" s="1"/>
      <c r="TMW1316" s="1"/>
      <c r="TMX1316" s="1"/>
      <c r="TMY1316" s="1"/>
      <c r="TMZ1316" s="1"/>
      <c r="TNA1316" s="1"/>
      <c r="TNB1316" s="1"/>
      <c r="TNC1316" s="1"/>
      <c r="TND1316" s="1"/>
      <c r="TNE1316" s="1"/>
      <c r="TNF1316" s="1"/>
      <c r="TNG1316" s="1"/>
      <c r="TNH1316" s="1"/>
      <c r="TNI1316" s="1"/>
      <c r="TNJ1316" s="1"/>
      <c r="TNK1316" s="1"/>
      <c r="TNL1316" s="1"/>
      <c r="TNM1316" s="1"/>
      <c r="TNN1316" s="1"/>
      <c r="TNO1316" s="1"/>
      <c r="TNP1316" s="1"/>
      <c r="TNQ1316" s="1"/>
      <c r="TNR1316" s="1"/>
      <c r="TNS1316" s="1"/>
      <c r="TNT1316" s="1"/>
      <c r="TNU1316" s="1"/>
      <c r="TNV1316" s="1"/>
      <c r="TNW1316" s="1"/>
      <c r="TNX1316" s="1"/>
      <c r="TNY1316" s="1"/>
      <c r="TNZ1316" s="1"/>
      <c r="TOA1316" s="1"/>
      <c r="TOB1316" s="1"/>
      <c r="TOC1316" s="1"/>
      <c r="TOD1316" s="1"/>
      <c r="TOE1316" s="1"/>
      <c r="TOF1316" s="1"/>
      <c r="TOG1316" s="1"/>
      <c r="TOH1316" s="1"/>
      <c r="TOI1316" s="1"/>
      <c r="TOJ1316" s="1"/>
      <c r="TOK1316" s="1"/>
      <c r="TOL1316" s="1"/>
      <c r="TOM1316" s="1"/>
      <c r="TON1316" s="1"/>
      <c r="TOO1316" s="1"/>
      <c r="TOP1316" s="1"/>
      <c r="TOQ1316" s="1"/>
      <c r="TOR1316" s="1"/>
      <c r="TOS1316" s="1"/>
      <c r="TOT1316" s="1"/>
      <c r="TOU1316" s="1"/>
      <c r="TOV1316" s="1"/>
      <c r="TOW1316" s="1"/>
      <c r="TOX1316" s="1"/>
      <c r="TOY1316" s="1"/>
      <c r="TOZ1316" s="1"/>
      <c r="TPA1316" s="1"/>
      <c r="TPB1316" s="1"/>
      <c r="TPC1316" s="1"/>
      <c r="TPD1316" s="1"/>
      <c r="TPE1316" s="1"/>
      <c r="TPF1316" s="1"/>
      <c r="TPG1316" s="1"/>
      <c r="TPH1316" s="1"/>
      <c r="TPI1316" s="1"/>
      <c r="TPJ1316" s="1"/>
      <c r="TPK1316" s="1"/>
      <c r="TPL1316" s="1"/>
      <c r="TPM1316" s="1"/>
      <c r="TPN1316" s="1"/>
      <c r="TPO1316" s="1"/>
      <c r="TPP1316" s="1"/>
      <c r="TPQ1316" s="1"/>
      <c r="TPR1316" s="1"/>
      <c r="TPS1316" s="1"/>
      <c r="TPT1316" s="1"/>
      <c r="TPU1316" s="1"/>
      <c r="TPV1316" s="1"/>
      <c r="TPW1316" s="1"/>
      <c r="TPX1316" s="1"/>
      <c r="TPY1316" s="1"/>
      <c r="TPZ1316" s="1"/>
      <c r="TQA1316" s="1"/>
      <c r="TQB1316" s="1"/>
      <c r="TQC1316" s="1"/>
      <c r="TQD1316" s="1"/>
      <c r="TQE1316" s="1"/>
      <c r="TQF1316" s="1"/>
      <c r="TQG1316" s="1"/>
      <c r="TQH1316" s="1"/>
      <c r="TQI1316" s="1"/>
      <c r="TQJ1316" s="1"/>
      <c r="TQK1316" s="1"/>
      <c r="TQL1316" s="1"/>
      <c r="TQM1316" s="1"/>
      <c r="TQN1316" s="1"/>
      <c r="TQO1316" s="1"/>
      <c r="TQP1316" s="1"/>
      <c r="TQQ1316" s="1"/>
      <c r="TQR1316" s="1"/>
      <c r="TQS1316" s="1"/>
      <c r="TQT1316" s="1"/>
      <c r="TQU1316" s="1"/>
      <c r="TQV1316" s="1"/>
      <c r="TQW1316" s="1"/>
      <c r="TQX1316" s="1"/>
      <c r="TQY1316" s="1"/>
      <c r="TQZ1316" s="1"/>
      <c r="TRA1316" s="1"/>
      <c r="TRB1316" s="1"/>
      <c r="TRC1316" s="1"/>
      <c r="TRD1316" s="1"/>
      <c r="TRE1316" s="1"/>
      <c r="TRF1316" s="1"/>
      <c r="TRG1316" s="1"/>
      <c r="TRH1316" s="1"/>
      <c r="TRI1316" s="1"/>
      <c r="TRJ1316" s="1"/>
      <c r="TRK1316" s="1"/>
      <c r="TRL1316" s="1"/>
      <c r="TRM1316" s="1"/>
      <c r="TRN1316" s="1"/>
      <c r="TRO1316" s="1"/>
      <c r="TRP1316" s="1"/>
      <c r="TRQ1316" s="1"/>
      <c r="TRR1316" s="1"/>
      <c r="TRS1316" s="1"/>
      <c r="TRT1316" s="1"/>
      <c r="TRU1316" s="1"/>
      <c r="TRV1316" s="1"/>
      <c r="TRW1316" s="1"/>
      <c r="TRX1316" s="1"/>
      <c r="TRY1316" s="1"/>
      <c r="TRZ1316" s="1"/>
      <c r="TSA1316" s="1"/>
      <c r="TSB1316" s="1"/>
      <c r="TSC1316" s="1"/>
      <c r="TSD1316" s="1"/>
      <c r="TSE1316" s="1"/>
      <c r="TSF1316" s="1"/>
      <c r="TSG1316" s="1"/>
      <c r="TSH1316" s="1"/>
      <c r="TSI1316" s="1"/>
      <c r="TSJ1316" s="1"/>
      <c r="TSK1316" s="1"/>
      <c r="TSL1316" s="1"/>
      <c r="TSM1316" s="1"/>
      <c r="TSN1316" s="1"/>
      <c r="TSO1316" s="1"/>
      <c r="TSP1316" s="1"/>
      <c r="TSQ1316" s="1"/>
      <c r="TSR1316" s="1"/>
      <c r="TSS1316" s="1"/>
      <c r="TST1316" s="1"/>
      <c r="TSU1316" s="1"/>
      <c r="TSV1316" s="1"/>
      <c r="TSW1316" s="1"/>
      <c r="TSX1316" s="1"/>
      <c r="TSY1316" s="1"/>
      <c r="TSZ1316" s="1"/>
      <c r="TTA1316" s="1"/>
      <c r="TTB1316" s="1"/>
      <c r="TTC1316" s="1"/>
      <c r="TTD1316" s="1"/>
      <c r="TTE1316" s="1"/>
      <c r="TTF1316" s="1"/>
      <c r="TTG1316" s="1"/>
      <c r="TTH1316" s="1"/>
      <c r="TTI1316" s="1"/>
      <c r="TTJ1316" s="1"/>
      <c r="TTK1316" s="1"/>
      <c r="TTL1316" s="1"/>
      <c r="TTM1316" s="1"/>
      <c r="TTN1316" s="1"/>
      <c r="TTO1316" s="1"/>
      <c r="TTP1316" s="1"/>
      <c r="TTQ1316" s="1"/>
      <c r="TTR1316" s="1"/>
      <c r="TTS1316" s="1"/>
      <c r="TTT1316" s="1"/>
      <c r="TTU1316" s="1"/>
      <c r="TTV1316" s="1"/>
      <c r="TTW1316" s="1"/>
      <c r="TTX1316" s="1"/>
      <c r="TTY1316" s="1"/>
      <c r="TTZ1316" s="1"/>
      <c r="TUA1316" s="1"/>
      <c r="TUB1316" s="1"/>
      <c r="TUC1316" s="1"/>
      <c r="TUD1316" s="1"/>
      <c r="TUE1316" s="1"/>
      <c r="TUF1316" s="1"/>
      <c r="TUG1316" s="1"/>
      <c r="TUH1316" s="1"/>
      <c r="TUI1316" s="1"/>
      <c r="TUJ1316" s="1"/>
      <c r="TUK1316" s="1"/>
      <c r="TUL1316" s="1"/>
      <c r="TUM1316" s="1"/>
      <c r="TUN1316" s="1"/>
      <c r="TUO1316" s="1"/>
      <c r="TUP1316" s="1"/>
      <c r="TUQ1316" s="1"/>
      <c r="TUR1316" s="1"/>
      <c r="TUS1316" s="1"/>
      <c r="TUT1316" s="1"/>
      <c r="TUU1316" s="1"/>
      <c r="TUV1316" s="1"/>
      <c r="TUW1316" s="1"/>
      <c r="TUX1316" s="1"/>
      <c r="TUY1316" s="1"/>
      <c r="TUZ1316" s="1"/>
      <c r="TVA1316" s="1"/>
      <c r="TVB1316" s="1"/>
      <c r="TVC1316" s="1"/>
      <c r="TVD1316" s="1"/>
      <c r="TVE1316" s="1"/>
      <c r="TVF1316" s="1"/>
      <c r="TVG1316" s="1"/>
      <c r="TVH1316" s="1"/>
      <c r="TVI1316" s="1"/>
      <c r="TVJ1316" s="1"/>
      <c r="TVK1316" s="1"/>
      <c r="TVL1316" s="1"/>
      <c r="TVM1316" s="1"/>
      <c r="TVN1316" s="1"/>
      <c r="TVO1316" s="1"/>
      <c r="TVP1316" s="1"/>
      <c r="TVQ1316" s="1"/>
      <c r="TVR1316" s="1"/>
      <c r="TVS1316" s="1"/>
      <c r="TVT1316" s="1"/>
      <c r="TVU1316" s="1"/>
      <c r="TVV1316" s="1"/>
      <c r="TVW1316" s="1"/>
      <c r="TVX1316" s="1"/>
      <c r="TVY1316" s="1"/>
      <c r="TVZ1316" s="1"/>
      <c r="TWA1316" s="1"/>
      <c r="TWB1316" s="1"/>
      <c r="TWC1316" s="1"/>
      <c r="TWD1316" s="1"/>
      <c r="TWE1316" s="1"/>
      <c r="TWF1316" s="1"/>
      <c r="TWG1316" s="1"/>
      <c r="TWH1316" s="1"/>
      <c r="TWI1316" s="1"/>
      <c r="TWJ1316" s="1"/>
      <c r="TWK1316" s="1"/>
      <c r="TWL1316" s="1"/>
      <c r="TWM1316" s="1"/>
      <c r="TWN1316" s="1"/>
      <c r="TWO1316" s="1"/>
      <c r="TWP1316" s="1"/>
      <c r="TWQ1316" s="1"/>
      <c r="TWR1316" s="1"/>
      <c r="TWS1316" s="1"/>
      <c r="TWT1316" s="1"/>
      <c r="TWU1316" s="1"/>
      <c r="TWV1316" s="1"/>
      <c r="TWW1316" s="1"/>
      <c r="TWX1316" s="1"/>
      <c r="TWY1316" s="1"/>
      <c r="TWZ1316" s="1"/>
      <c r="TXA1316" s="1"/>
      <c r="TXB1316" s="1"/>
      <c r="TXC1316" s="1"/>
      <c r="TXD1316" s="1"/>
      <c r="TXE1316" s="1"/>
      <c r="TXF1316" s="1"/>
      <c r="TXG1316" s="1"/>
      <c r="TXH1316" s="1"/>
      <c r="TXI1316" s="1"/>
      <c r="TXJ1316" s="1"/>
      <c r="TXK1316" s="1"/>
      <c r="TXL1316" s="1"/>
      <c r="TXM1316" s="1"/>
      <c r="TXN1316" s="1"/>
      <c r="TXO1316" s="1"/>
      <c r="TXP1316" s="1"/>
      <c r="TXQ1316" s="1"/>
      <c r="TXR1316" s="1"/>
      <c r="TXS1316" s="1"/>
      <c r="TXT1316" s="1"/>
      <c r="TXU1316" s="1"/>
      <c r="TXV1316" s="1"/>
      <c r="TXW1316" s="1"/>
      <c r="TXX1316" s="1"/>
      <c r="TXY1316" s="1"/>
      <c r="TXZ1316" s="1"/>
      <c r="TYA1316" s="1"/>
      <c r="TYB1316" s="1"/>
      <c r="TYC1316" s="1"/>
      <c r="TYD1316" s="1"/>
      <c r="TYE1316" s="1"/>
      <c r="TYF1316" s="1"/>
      <c r="TYG1316" s="1"/>
      <c r="TYH1316" s="1"/>
      <c r="TYI1316" s="1"/>
      <c r="TYJ1316" s="1"/>
      <c r="TYK1316" s="1"/>
      <c r="TYL1316" s="1"/>
      <c r="TYM1316" s="1"/>
      <c r="TYN1316" s="1"/>
      <c r="TYO1316" s="1"/>
      <c r="TYP1316" s="1"/>
      <c r="TYQ1316" s="1"/>
      <c r="TYR1316" s="1"/>
      <c r="TYS1316" s="1"/>
      <c r="TYT1316" s="1"/>
      <c r="TYU1316" s="1"/>
      <c r="TYV1316" s="1"/>
      <c r="TYW1316" s="1"/>
      <c r="TYX1316" s="1"/>
      <c r="TYY1316" s="1"/>
      <c r="TYZ1316" s="1"/>
      <c r="TZA1316" s="1"/>
      <c r="TZB1316" s="1"/>
      <c r="TZC1316" s="1"/>
      <c r="TZD1316" s="1"/>
      <c r="TZE1316" s="1"/>
      <c r="TZF1316" s="1"/>
      <c r="TZG1316" s="1"/>
      <c r="TZH1316" s="1"/>
      <c r="TZI1316" s="1"/>
      <c r="TZJ1316" s="1"/>
      <c r="TZK1316" s="1"/>
      <c r="TZL1316" s="1"/>
      <c r="TZM1316" s="1"/>
      <c r="TZN1316" s="1"/>
      <c r="TZO1316" s="1"/>
      <c r="TZP1316" s="1"/>
      <c r="TZQ1316" s="1"/>
      <c r="TZR1316" s="1"/>
      <c r="TZS1316" s="1"/>
      <c r="TZT1316" s="1"/>
      <c r="TZU1316" s="1"/>
      <c r="TZV1316" s="1"/>
      <c r="TZW1316" s="1"/>
      <c r="TZX1316" s="1"/>
      <c r="TZY1316" s="1"/>
      <c r="TZZ1316" s="1"/>
      <c r="UAA1316" s="1"/>
      <c r="UAB1316" s="1"/>
      <c r="UAC1316" s="1"/>
      <c r="UAD1316" s="1"/>
      <c r="UAE1316" s="1"/>
      <c r="UAF1316" s="1"/>
      <c r="UAG1316" s="1"/>
      <c r="UAH1316" s="1"/>
      <c r="UAI1316" s="1"/>
      <c r="UAJ1316" s="1"/>
      <c r="UAK1316" s="1"/>
      <c r="UAL1316" s="1"/>
      <c r="UAM1316" s="1"/>
      <c r="UAN1316" s="1"/>
      <c r="UAO1316" s="1"/>
      <c r="UAP1316" s="1"/>
      <c r="UAQ1316" s="1"/>
      <c r="UAR1316" s="1"/>
      <c r="UAS1316" s="1"/>
      <c r="UAT1316" s="1"/>
      <c r="UAU1316" s="1"/>
      <c r="UAV1316" s="1"/>
      <c r="UAW1316" s="1"/>
      <c r="UAX1316" s="1"/>
      <c r="UAY1316" s="1"/>
      <c r="UAZ1316" s="1"/>
      <c r="UBA1316" s="1"/>
      <c r="UBB1316" s="1"/>
      <c r="UBC1316" s="1"/>
      <c r="UBD1316" s="1"/>
      <c r="UBE1316" s="1"/>
      <c r="UBF1316" s="1"/>
      <c r="UBG1316" s="1"/>
      <c r="UBH1316" s="1"/>
      <c r="UBI1316" s="1"/>
      <c r="UBJ1316" s="1"/>
      <c r="UBK1316" s="1"/>
      <c r="UBL1316" s="1"/>
      <c r="UBM1316" s="1"/>
      <c r="UBN1316" s="1"/>
      <c r="UBO1316" s="1"/>
      <c r="UBP1316" s="1"/>
      <c r="UBQ1316" s="1"/>
      <c r="UBR1316" s="1"/>
      <c r="UBS1316" s="1"/>
      <c r="UBT1316" s="1"/>
      <c r="UBU1316" s="1"/>
      <c r="UBV1316" s="1"/>
      <c r="UBW1316" s="1"/>
      <c r="UBX1316" s="1"/>
      <c r="UBY1316" s="1"/>
      <c r="UBZ1316" s="1"/>
      <c r="UCA1316" s="1"/>
      <c r="UCB1316" s="1"/>
      <c r="UCC1316" s="1"/>
      <c r="UCD1316" s="1"/>
      <c r="UCE1316" s="1"/>
      <c r="UCF1316" s="1"/>
      <c r="UCG1316" s="1"/>
      <c r="UCH1316" s="1"/>
      <c r="UCI1316" s="1"/>
      <c r="UCJ1316" s="1"/>
      <c r="UCK1316" s="1"/>
      <c r="UCL1316" s="1"/>
      <c r="UCM1316" s="1"/>
      <c r="UCN1316" s="1"/>
      <c r="UCO1316" s="1"/>
      <c r="UCP1316" s="1"/>
      <c r="UCQ1316" s="1"/>
      <c r="UCR1316" s="1"/>
      <c r="UCS1316" s="1"/>
      <c r="UCT1316" s="1"/>
      <c r="UCU1316" s="1"/>
      <c r="UCV1316" s="1"/>
      <c r="UCW1316" s="1"/>
      <c r="UCX1316" s="1"/>
      <c r="UCY1316" s="1"/>
      <c r="UCZ1316" s="1"/>
      <c r="UDA1316" s="1"/>
      <c r="UDB1316" s="1"/>
      <c r="UDC1316" s="1"/>
      <c r="UDD1316" s="1"/>
      <c r="UDE1316" s="1"/>
      <c r="UDF1316" s="1"/>
      <c r="UDG1316" s="1"/>
      <c r="UDH1316" s="1"/>
      <c r="UDI1316" s="1"/>
      <c r="UDJ1316" s="1"/>
      <c r="UDK1316" s="1"/>
      <c r="UDL1316" s="1"/>
      <c r="UDM1316" s="1"/>
      <c r="UDN1316" s="1"/>
      <c r="UDO1316" s="1"/>
      <c r="UDP1316" s="1"/>
      <c r="UDQ1316" s="1"/>
      <c r="UDR1316" s="1"/>
      <c r="UDS1316" s="1"/>
      <c r="UDT1316" s="1"/>
      <c r="UDU1316" s="1"/>
      <c r="UDV1316" s="1"/>
      <c r="UDW1316" s="1"/>
      <c r="UDX1316" s="1"/>
      <c r="UDY1316" s="1"/>
      <c r="UDZ1316" s="1"/>
      <c r="UEA1316" s="1"/>
      <c r="UEB1316" s="1"/>
      <c r="UEC1316" s="1"/>
      <c r="UED1316" s="1"/>
      <c r="UEE1316" s="1"/>
      <c r="UEF1316" s="1"/>
      <c r="UEG1316" s="1"/>
      <c r="UEH1316" s="1"/>
      <c r="UEI1316" s="1"/>
      <c r="UEJ1316" s="1"/>
      <c r="UEK1316" s="1"/>
      <c r="UEL1316" s="1"/>
      <c r="UEM1316" s="1"/>
      <c r="UEN1316" s="1"/>
      <c r="UEO1316" s="1"/>
      <c r="UEP1316" s="1"/>
      <c r="UEQ1316" s="1"/>
      <c r="UER1316" s="1"/>
      <c r="UES1316" s="1"/>
      <c r="UET1316" s="1"/>
      <c r="UEU1316" s="1"/>
      <c r="UEV1316" s="1"/>
      <c r="UEW1316" s="1"/>
      <c r="UEX1316" s="1"/>
      <c r="UEY1316" s="1"/>
      <c r="UEZ1316" s="1"/>
      <c r="UFA1316" s="1"/>
      <c r="UFB1316" s="1"/>
      <c r="UFC1316" s="1"/>
      <c r="UFD1316" s="1"/>
      <c r="UFE1316" s="1"/>
      <c r="UFF1316" s="1"/>
      <c r="UFG1316" s="1"/>
      <c r="UFH1316" s="1"/>
      <c r="UFI1316" s="1"/>
      <c r="UFJ1316" s="1"/>
      <c r="UFK1316" s="1"/>
      <c r="UFL1316" s="1"/>
      <c r="UFM1316" s="1"/>
      <c r="UFN1316" s="1"/>
      <c r="UFO1316" s="1"/>
      <c r="UFP1316" s="1"/>
      <c r="UFQ1316" s="1"/>
      <c r="UFR1316" s="1"/>
      <c r="UFS1316" s="1"/>
      <c r="UFT1316" s="1"/>
      <c r="UFU1316" s="1"/>
      <c r="UFV1316" s="1"/>
      <c r="UFW1316" s="1"/>
      <c r="UFX1316" s="1"/>
      <c r="UFY1316" s="1"/>
      <c r="UFZ1316" s="1"/>
      <c r="UGA1316" s="1"/>
      <c r="UGB1316" s="1"/>
      <c r="UGC1316" s="1"/>
      <c r="UGD1316" s="1"/>
      <c r="UGE1316" s="1"/>
      <c r="UGF1316" s="1"/>
      <c r="UGG1316" s="1"/>
      <c r="UGH1316" s="1"/>
      <c r="UGI1316" s="1"/>
      <c r="UGJ1316" s="1"/>
      <c r="UGK1316" s="1"/>
      <c r="UGL1316" s="1"/>
      <c r="UGM1316" s="1"/>
      <c r="UGN1316" s="1"/>
      <c r="UGO1316" s="1"/>
      <c r="UGP1316" s="1"/>
      <c r="UGQ1316" s="1"/>
      <c r="UGR1316" s="1"/>
      <c r="UGS1316" s="1"/>
      <c r="UGT1316" s="1"/>
      <c r="UGU1316" s="1"/>
      <c r="UGV1316" s="1"/>
      <c r="UGW1316" s="1"/>
      <c r="UGX1316" s="1"/>
      <c r="UGY1316" s="1"/>
      <c r="UGZ1316" s="1"/>
      <c r="UHA1316" s="1"/>
      <c r="UHB1316" s="1"/>
      <c r="UHC1316" s="1"/>
      <c r="UHD1316" s="1"/>
      <c r="UHE1316" s="1"/>
      <c r="UHF1316" s="1"/>
      <c r="UHG1316" s="1"/>
      <c r="UHH1316" s="1"/>
      <c r="UHI1316" s="1"/>
      <c r="UHJ1316" s="1"/>
      <c r="UHK1316" s="1"/>
      <c r="UHL1316" s="1"/>
      <c r="UHM1316" s="1"/>
      <c r="UHN1316" s="1"/>
      <c r="UHO1316" s="1"/>
      <c r="UHP1316" s="1"/>
      <c r="UHQ1316" s="1"/>
      <c r="UHR1316" s="1"/>
      <c r="UHS1316" s="1"/>
      <c r="UHT1316" s="1"/>
      <c r="UHU1316" s="1"/>
      <c r="UHV1316" s="1"/>
      <c r="UHW1316" s="1"/>
      <c r="UHX1316" s="1"/>
      <c r="UHY1316" s="1"/>
      <c r="UHZ1316" s="1"/>
      <c r="UIA1316" s="1"/>
      <c r="UIB1316" s="1"/>
      <c r="UIC1316" s="1"/>
      <c r="UID1316" s="1"/>
      <c r="UIE1316" s="1"/>
      <c r="UIF1316" s="1"/>
      <c r="UIG1316" s="1"/>
      <c r="UIH1316" s="1"/>
      <c r="UII1316" s="1"/>
      <c r="UIJ1316" s="1"/>
      <c r="UIK1316" s="1"/>
      <c r="UIL1316" s="1"/>
      <c r="UIM1316" s="1"/>
      <c r="UIN1316" s="1"/>
      <c r="UIO1316" s="1"/>
      <c r="UIP1316" s="1"/>
      <c r="UIQ1316" s="1"/>
      <c r="UIR1316" s="1"/>
      <c r="UIS1316" s="1"/>
      <c r="UIT1316" s="1"/>
      <c r="UIU1316" s="1"/>
      <c r="UIV1316" s="1"/>
      <c r="UIW1316" s="1"/>
      <c r="UIX1316" s="1"/>
      <c r="UIY1316" s="1"/>
      <c r="UIZ1316" s="1"/>
      <c r="UJA1316" s="1"/>
      <c r="UJB1316" s="1"/>
      <c r="UJC1316" s="1"/>
      <c r="UJD1316" s="1"/>
      <c r="UJE1316" s="1"/>
      <c r="UJF1316" s="1"/>
      <c r="UJG1316" s="1"/>
      <c r="UJH1316" s="1"/>
      <c r="UJI1316" s="1"/>
      <c r="UJJ1316" s="1"/>
      <c r="UJK1316" s="1"/>
      <c r="UJL1316" s="1"/>
      <c r="UJM1316" s="1"/>
      <c r="UJN1316" s="1"/>
      <c r="UJO1316" s="1"/>
      <c r="UJP1316" s="1"/>
      <c r="UJQ1316" s="1"/>
      <c r="UJR1316" s="1"/>
      <c r="UJS1316" s="1"/>
      <c r="UJT1316" s="1"/>
      <c r="UJU1316" s="1"/>
      <c r="UJV1316" s="1"/>
      <c r="UJW1316" s="1"/>
      <c r="UJX1316" s="1"/>
      <c r="UJY1316" s="1"/>
      <c r="UJZ1316" s="1"/>
      <c r="UKA1316" s="1"/>
      <c r="UKB1316" s="1"/>
      <c r="UKC1316" s="1"/>
      <c r="UKD1316" s="1"/>
      <c r="UKE1316" s="1"/>
      <c r="UKF1316" s="1"/>
      <c r="UKG1316" s="1"/>
      <c r="UKH1316" s="1"/>
      <c r="UKI1316" s="1"/>
      <c r="UKJ1316" s="1"/>
      <c r="UKK1316" s="1"/>
      <c r="UKL1316" s="1"/>
      <c r="UKM1316" s="1"/>
      <c r="UKN1316" s="1"/>
      <c r="UKO1316" s="1"/>
      <c r="UKP1316" s="1"/>
      <c r="UKQ1316" s="1"/>
      <c r="UKR1316" s="1"/>
      <c r="UKS1316" s="1"/>
      <c r="UKT1316" s="1"/>
      <c r="UKU1316" s="1"/>
      <c r="UKV1316" s="1"/>
      <c r="UKW1316" s="1"/>
      <c r="UKX1316" s="1"/>
      <c r="UKY1316" s="1"/>
      <c r="UKZ1316" s="1"/>
      <c r="ULA1316" s="1"/>
      <c r="ULB1316" s="1"/>
      <c r="ULC1316" s="1"/>
      <c r="ULD1316" s="1"/>
      <c r="ULE1316" s="1"/>
      <c r="ULF1316" s="1"/>
      <c r="ULG1316" s="1"/>
      <c r="ULH1316" s="1"/>
      <c r="ULI1316" s="1"/>
      <c r="ULJ1316" s="1"/>
      <c r="ULK1316" s="1"/>
      <c r="ULL1316" s="1"/>
      <c r="ULM1316" s="1"/>
      <c r="ULN1316" s="1"/>
      <c r="ULO1316" s="1"/>
      <c r="ULP1316" s="1"/>
      <c r="ULQ1316" s="1"/>
      <c r="ULR1316" s="1"/>
      <c r="ULS1316" s="1"/>
      <c r="ULT1316" s="1"/>
      <c r="ULU1316" s="1"/>
      <c r="ULV1316" s="1"/>
      <c r="ULW1316" s="1"/>
      <c r="ULX1316" s="1"/>
      <c r="ULY1316" s="1"/>
      <c r="ULZ1316" s="1"/>
      <c r="UMA1316" s="1"/>
      <c r="UMB1316" s="1"/>
      <c r="UMC1316" s="1"/>
      <c r="UMD1316" s="1"/>
      <c r="UME1316" s="1"/>
      <c r="UMF1316" s="1"/>
      <c r="UMG1316" s="1"/>
      <c r="UMH1316" s="1"/>
      <c r="UMI1316" s="1"/>
      <c r="UMJ1316" s="1"/>
      <c r="UMK1316" s="1"/>
      <c r="UML1316" s="1"/>
      <c r="UMM1316" s="1"/>
      <c r="UMN1316" s="1"/>
      <c r="UMO1316" s="1"/>
      <c r="UMP1316" s="1"/>
      <c r="UMQ1316" s="1"/>
      <c r="UMR1316" s="1"/>
      <c r="UMS1316" s="1"/>
      <c r="UMT1316" s="1"/>
      <c r="UMU1316" s="1"/>
      <c r="UMV1316" s="1"/>
      <c r="UMW1316" s="1"/>
      <c r="UMX1316" s="1"/>
      <c r="UMY1316" s="1"/>
      <c r="UMZ1316" s="1"/>
      <c r="UNA1316" s="1"/>
      <c r="UNB1316" s="1"/>
      <c r="UNC1316" s="1"/>
      <c r="UND1316" s="1"/>
      <c r="UNE1316" s="1"/>
      <c r="UNF1316" s="1"/>
      <c r="UNG1316" s="1"/>
      <c r="UNH1316" s="1"/>
      <c r="UNI1316" s="1"/>
      <c r="UNJ1316" s="1"/>
      <c r="UNK1316" s="1"/>
      <c r="UNL1316" s="1"/>
      <c r="UNM1316" s="1"/>
      <c r="UNN1316" s="1"/>
      <c r="UNO1316" s="1"/>
      <c r="UNP1316" s="1"/>
      <c r="UNQ1316" s="1"/>
      <c r="UNR1316" s="1"/>
      <c r="UNS1316" s="1"/>
      <c r="UNT1316" s="1"/>
      <c r="UNU1316" s="1"/>
      <c r="UNV1316" s="1"/>
      <c r="UNW1316" s="1"/>
      <c r="UNX1316" s="1"/>
      <c r="UNY1316" s="1"/>
      <c r="UNZ1316" s="1"/>
      <c r="UOA1316" s="1"/>
      <c r="UOB1316" s="1"/>
      <c r="UOC1316" s="1"/>
      <c r="UOD1316" s="1"/>
      <c r="UOE1316" s="1"/>
      <c r="UOF1316" s="1"/>
      <c r="UOG1316" s="1"/>
      <c r="UOH1316" s="1"/>
      <c r="UOI1316" s="1"/>
      <c r="UOJ1316" s="1"/>
      <c r="UOK1316" s="1"/>
      <c r="UOL1316" s="1"/>
      <c r="UOM1316" s="1"/>
      <c r="UON1316" s="1"/>
      <c r="UOO1316" s="1"/>
      <c r="UOP1316" s="1"/>
      <c r="UOQ1316" s="1"/>
      <c r="UOR1316" s="1"/>
      <c r="UOS1316" s="1"/>
      <c r="UOT1316" s="1"/>
      <c r="UOU1316" s="1"/>
      <c r="UOV1316" s="1"/>
      <c r="UOW1316" s="1"/>
      <c r="UOX1316" s="1"/>
      <c r="UOY1316" s="1"/>
      <c r="UOZ1316" s="1"/>
      <c r="UPA1316" s="1"/>
      <c r="UPB1316" s="1"/>
      <c r="UPC1316" s="1"/>
      <c r="UPD1316" s="1"/>
      <c r="UPE1316" s="1"/>
      <c r="UPF1316" s="1"/>
      <c r="UPG1316" s="1"/>
      <c r="UPH1316" s="1"/>
      <c r="UPI1316" s="1"/>
      <c r="UPJ1316" s="1"/>
      <c r="UPK1316" s="1"/>
      <c r="UPL1316" s="1"/>
      <c r="UPM1316" s="1"/>
      <c r="UPN1316" s="1"/>
      <c r="UPO1316" s="1"/>
      <c r="UPP1316" s="1"/>
      <c r="UPQ1316" s="1"/>
      <c r="UPR1316" s="1"/>
      <c r="UPS1316" s="1"/>
      <c r="UPT1316" s="1"/>
      <c r="UPU1316" s="1"/>
      <c r="UPV1316" s="1"/>
      <c r="UPW1316" s="1"/>
      <c r="UPX1316" s="1"/>
      <c r="UPY1316" s="1"/>
      <c r="UPZ1316" s="1"/>
      <c r="UQA1316" s="1"/>
      <c r="UQB1316" s="1"/>
      <c r="UQC1316" s="1"/>
      <c r="UQD1316" s="1"/>
      <c r="UQE1316" s="1"/>
      <c r="UQF1316" s="1"/>
      <c r="UQG1316" s="1"/>
      <c r="UQH1316" s="1"/>
      <c r="UQI1316" s="1"/>
      <c r="UQJ1316" s="1"/>
      <c r="UQK1316" s="1"/>
      <c r="UQL1316" s="1"/>
      <c r="UQM1316" s="1"/>
      <c r="UQN1316" s="1"/>
      <c r="UQO1316" s="1"/>
      <c r="UQP1316" s="1"/>
      <c r="UQQ1316" s="1"/>
      <c r="UQR1316" s="1"/>
      <c r="UQS1316" s="1"/>
      <c r="UQT1316" s="1"/>
      <c r="UQU1316" s="1"/>
      <c r="UQV1316" s="1"/>
      <c r="UQW1316" s="1"/>
      <c r="UQX1316" s="1"/>
      <c r="UQY1316" s="1"/>
      <c r="UQZ1316" s="1"/>
      <c r="URA1316" s="1"/>
      <c r="URB1316" s="1"/>
      <c r="URC1316" s="1"/>
      <c r="URD1316" s="1"/>
      <c r="URE1316" s="1"/>
      <c r="URF1316" s="1"/>
      <c r="URG1316" s="1"/>
      <c r="URH1316" s="1"/>
      <c r="URI1316" s="1"/>
      <c r="URJ1316" s="1"/>
      <c r="URK1316" s="1"/>
      <c r="URL1316" s="1"/>
      <c r="URM1316" s="1"/>
      <c r="URN1316" s="1"/>
      <c r="URO1316" s="1"/>
      <c r="URP1316" s="1"/>
      <c r="URQ1316" s="1"/>
      <c r="URR1316" s="1"/>
      <c r="URS1316" s="1"/>
      <c r="URT1316" s="1"/>
      <c r="URU1316" s="1"/>
      <c r="URV1316" s="1"/>
      <c r="URW1316" s="1"/>
      <c r="URX1316" s="1"/>
      <c r="URY1316" s="1"/>
      <c r="URZ1316" s="1"/>
      <c r="USA1316" s="1"/>
      <c r="USB1316" s="1"/>
      <c r="USC1316" s="1"/>
      <c r="USD1316" s="1"/>
      <c r="USE1316" s="1"/>
      <c r="USF1316" s="1"/>
      <c r="USG1316" s="1"/>
      <c r="USH1316" s="1"/>
      <c r="USI1316" s="1"/>
      <c r="USJ1316" s="1"/>
      <c r="USK1316" s="1"/>
      <c r="USL1316" s="1"/>
      <c r="USM1316" s="1"/>
      <c r="USN1316" s="1"/>
      <c r="USO1316" s="1"/>
      <c r="USP1316" s="1"/>
      <c r="USQ1316" s="1"/>
      <c r="USR1316" s="1"/>
      <c r="USS1316" s="1"/>
      <c r="UST1316" s="1"/>
      <c r="USU1316" s="1"/>
      <c r="USV1316" s="1"/>
      <c r="USW1316" s="1"/>
      <c r="USX1316" s="1"/>
      <c r="USY1316" s="1"/>
      <c r="USZ1316" s="1"/>
      <c r="UTA1316" s="1"/>
      <c r="UTB1316" s="1"/>
      <c r="UTC1316" s="1"/>
      <c r="UTD1316" s="1"/>
      <c r="UTE1316" s="1"/>
      <c r="UTF1316" s="1"/>
      <c r="UTG1316" s="1"/>
      <c r="UTH1316" s="1"/>
      <c r="UTI1316" s="1"/>
      <c r="UTJ1316" s="1"/>
      <c r="UTK1316" s="1"/>
      <c r="UTL1316" s="1"/>
      <c r="UTM1316" s="1"/>
      <c r="UTN1316" s="1"/>
      <c r="UTO1316" s="1"/>
      <c r="UTP1316" s="1"/>
      <c r="UTQ1316" s="1"/>
      <c r="UTR1316" s="1"/>
      <c r="UTS1316" s="1"/>
      <c r="UTT1316" s="1"/>
      <c r="UTU1316" s="1"/>
      <c r="UTV1316" s="1"/>
      <c r="UTW1316" s="1"/>
      <c r="UTX1316" s="1"/>
      <c r="UTY1316" s="1"/>
      <c r="UTZ1316" s="1"/>
      <c r="UUA1316" s="1"/>
      <c r="UUB1316" s="1"/>
      <c r="UUC1316" s="1"/>
      <c r="UUD1316" s="1"/>
      <c r="UUE1316" s="1"/>
      <c r="UUF1316" s="1"/>
      <c r="UUG1316" s="1"/>
      <c r="UUH1316" s="1"/>
      <c r="UUI1316" s="1"/>
      <c r="UUJ1316" s="1"/>
      <c r="UUK1316" s="1"/>
      <c r="UUL1316" s="1"/>
      <c r="UUM1316" s="1"/>
      <c r="UUN1316" s="1"/>
      <c r="UUO1316" s="1"/>
      <c r="UUP1316" s="1"/>
      <c r="UUQ1316" s="1"/>
      <c r="UUR1316" s="1"/>
      <c r="UUS1316" s="1"/>
      <c r="UUT1316" s="1"/>
      <c r="UUU1316" s="1"/>
      <c r="UUV1316" s="1"/>
      <c r="UUW1316" s="1"/>
      <c r="UUX1316" s="1"/>
      <c r="UUY1316" s="1"/>
      <c r="UUZ1316" s="1"/>
      <c r="UVA1316" s="1"/>
      <c r="UVB1316" s="1"/>
      <c r="UVC1316" s="1"/>
      <c r="UVD1316" s="1"/>
      <c r="UVE1316" s="1"/>
      <c r="UVF1316" s="1"/>
      <c r="UVG1316" s="1"/>
      <c r="UVH1316" s="1"/>
      <c r="UVI1316" s="1"/>
      <c r="UVJ1316" s="1"/>
      <c r="UVK1316" s="1"/>
      <c r="UVL1316" s="1"/>
      <c r="UVM1316" s="1"/>
      <c r="UVN1316" s="1"/>
      <c r="UVO1316" s="1"/>
      <c r="UVP1316" s="1"/>
      <c r="UVQ1316" s="1"/>
      <c r="UVR1316" s="1"/>
      <c r="UVS1316" s="1"/>
      <c r="UVT1316" s="1"/>
      <c r="UVU1316" s="1"/>
      <c r="UVV1316" s="1"/>
      <c r="UVW1316" s="1"/>
      <c r="UVX1316" s="1"/>
      <c r="UVY1316" s="1"/>
      <c r="UVZ1316" s="1"/>
      <c r="UWA1316" s="1"/>
      <c r="UWB1316" s="1"/>
      <c r="UWC1316" s="1"/>
      <c r="UWD1316" s="1"/>
      <c r="UWE1316" s="1"/>
      <c r="UWF1316" s="1"/>
      <c r="UWG1316" s="1"/>
      <c r="UWH1316" s="1"/>
      <c r="UWI1316" s="1"/>
      <c r="UWJ1316" s="1"/>
      <c r="UWK1316" s="1"/>
      <c r="UWL1316" s="1"/>
      <c r="UWM1316" s="1"/>
      <c r="UWN1316" s="1"/>
      <c r="UWO1316" s="1"/>
      <c r="UWP1316" s="1"/>
      <c r="UWQ1316" s="1"/>
      <c r="UWR1316" s="1"/>
      <c r="UWS1316" s="1"/>
      <c r="UWT1316" s="1"/>
      <c r="UWU1316" s="1"/>
      <c r="UWV1316" s="1"/>
      <c r="UWW1316" s="1"/>
      <c r="UWX1316" s="1"/>
      <c r="UWY1316" s="1"/>
      <c r="UWZ1316" s="1"/>
      <c r="UXA1316" s="1"/>
      <c r="UXB1316" s="1"/>
      <c r="UXC1316" s="1"/>
      <c r="UXD1316" s="1"/>
      <c r="UXE1316" s="1"/>
      <c r="UXF1316" s="1"/>
      <c r="UXG1316" s="1"/>
      <c r="UXH1316" s="1"/>
      <c r="UXI1316" s="1"/>
      <c r="UXJ1316" s="1"/>
      <c r="UXK1316" s="1"/>
      <c r="UXL1316" s="1"/>
      <c r="UXM1316" s="1"/>
      <c r="UXN1316" s="1"/>
      <c r="UXO1316" s="1"/>
      <c r="UXP1316" s="1"/>
      <c r="UXQ1316" s="1"/>
      <c r="UXR1316" s="1"/>
      <c r="UXS1316" s="1"/>
      <c r="UXT1316" s="1"/>
      <c r="UXU1316" s="1"/>
      <c r="UXV1316" s="1"/>
      <c r="UXW1316" s="1"/>
      <c r="UXX1316" s="1"/>
      <c r="UXY1316" s="1"/>
      <c r="UXZ1316" s="1"/>
      <c r="UYA1316" s="1"/>
      <c r="UYB1316" s="1"/>
      <c r="UYC1316" s="1"/>
      <c r="UYD1316" s="1"/>
      <c r="UYE1316" s="1"/>
      <c r="UYF1316" s="1"/>
      <c r="UYG1316" s="1"/>
      <c r="UYH1316" s="1"/>
      <c r="UYI1316" s="1"/>
      <c r="UYJ1316" s="1"/>
      <c r="UYK1316" s="1"/>
      <c r="UYL1316" s="1"/>
      <c r="UYM1316" s="1"/>
      <c r="UYN1316" s="1"/>
      <c r="UYO1316" s="1"/>
      <c r="UYP1316" s="1"/>
      <c r="UYQ1316" s="1"/>
      <c r="UYR1316" s="1"/>
      <c r="UYS1316" s="1"/>
      <c r="UYT1316" s="1"/>
      <c r="UYU1316" s="1"/>
      <c r="UYV1316" s="1"/>
      <c r="UYW1316" s="1"/>
      <c r="UYX1316" s="1"/>
      <c r="UYY1316" s="1"/>
      <c r="UYZ1316" s="1"/>
      <c r="UZA1316" s="1"/>
      <c r="UZB1316" s="1"/>
      <c r="UZC1316" s="1"/>
      <c r="UZD1316" s="1"/>
      <c r="UZE1316" s="1"/>
      <c r="UZF1316" s="1"/>
      <c r="UZG1316" s="1"/>
      <c r="UZH1316" s="1"/>
      <c r="UZI1316" s="1"/>
      <c r="UZJ1316" s="1"/>
      <c r="UZK1316" s="1"/>
      <c r="UZL1316" s="1"/>
      <c r="UZM1316" s="1"/>
      <c r="UZN1316" s="1"/>
      <c r="UZO1316" s="1"/>
      <c r="UZP1316" s="1"/>
      <c r="UZQ1316" s="1"/>
      <c r="UZR1316" s="1"/>
      <c r="UZS1316" s="1"/>
      <c r="UZT1316" s="1"/>
      <c r="UZU1316" s="1"/>
      <c r="UZV1316" s="1"/>
      <c r="UZW1316" s="1"/>
      <c r="UZX1316" s="1"/>
      <c r="UZY1316" s="1"/>
      <c r="UZZ1316" s="1"/>
      <c r="VAA1316" s="1"/>
      <c r="VAB1316" s="1"/>
      <c r="VAC1316" s="1"/>
      <c r="VAD1316" s="1"/>
      <c r="VAE1316" s="1"/>
      <c r="VAF1316" s="1"/>
      <c r="VAG1316" s="1"/>
      <c r="VAH1316" s="1"/>
      <c r="VAI1316" s="1"/>
      <c r="VAJ1316" s="1"/>
      <c r="VAK1316" s="1"/>
      <c r="VAL1316" s="1"/>
      <c r="VAM1316" s="1"/>
      <c r="VAN1316" s="1"/>
      <c r="VAO1316" s="1"/>
      <c r="VAP1316" s="1"/>
      <c r="VAQ1316" s="1"/>
      <c r="VAR1316" s="1"/>
      <c r="VAS1316" s="1"/>
      <c r="VAT1316" s="1"/>
      <c r="VAU1316" s="1"/>
      <c r="VAV1316" s="1"/>
      <c r="VAW1316" s="1"/>
      <c r="VAX1316" s="1"/>
      <c r="VAY1316" s="1"/>
      <c r="VAZ1316" s="1"/>
      <c r="VBA1316" s="1"/>
      <c r="VBB1316" s="1"/>
      <c r="VBC1316" s="1"/>
      <c r="VBD1316" s="1"/>
      <c r="VBE1316" s="1"/>
      <c r="VBF1316" s="1"/>
      <c r="VBG1316" s="1"/>
      <c r="VBH1316" s="1"/>
      <c r="VBI1316" s="1"/>
      <c r="VBJ1316" s="1"/>
      <c r="VBK1316" s="1"/>
      <c r="VBL1316" s="1"/>
      <c r="VBM1316" s="1"/>
      <c r="VBN1316" s="1"/>
      <c r="VBO1316" s="1"/>
      <c r="VBP1316" s="1"/>
      <c r="VBQ1316" s="1"/>
      <c r="VBR1316" s="1"/>
      <c r="VBS1316" s="1"/>
      <c r="VBT1316" s="1"/>
      <c r="VBU1316" s="1"/>
      <c r="VBV1316" s="1"/>
      <c r="VBW1316" s="1"/>
      <c r="VBX1316" s="1"/>
      <c r="VBY1316" s="1"/>
      <c r="VBZ1316" s="1"/>
      <c r="VCA1316" s="1"/>
      <c r="VCB1316" s="1"/>
      <c r="VCC1316" s="1"/>
      <c r="VCD1316" s="1"/>
      <c r="VCE1316" s="1"/>
      <c r="VCF1316" s="1"/>
      <c r="VCG1316" s="1"/>
      <c r="VCH1316" s="1"/>
      <c r="VCI1316" s="1"/>
      <c r="VCJ1316" s="1"/>
      <c r="VCK1316" s="1"/>
      <c r="VCL1316" s="1"/>
      <c r="VCM1316" s="1"/>
      <c r="VCN1316" s="1"/>
      <c r="VCO1316" s="1"/>
      <c r="VCP1316" s="1"/>
      <c r="VCQ1316" s="1"/>
      <c r="VCR1316" s="1"/>
      <c r="VCS1316" s="1"/>
      <c r="VCT1316" s="1"/>
      <c r="VCU1316" s="1"/>
      <c r="VCV1316" s="1"/>
      <c r="VCW1316" s="1"/>
      <c r="VCX1316" s="1"/>
      <c r="VCY1316" s="1"/>
      <c r="VCZ1316" s="1"/>
      <c r="VDA1316" s="1"/>
      <c r="VDB1316" s="1"/>
      <c r="VDC1316" s="1"/>
      <c r="VDD1316" s="1"/>
      <c r="VDE1316" s="1"/>
      <c r="VDF1316" s="1"/>
      <c r="VDG1316" s="1"/>
      <c r="VDH1316" s="1"/>
      <c r="VDI1316" s="1"/>
      <c r="VDJ1316" s="1"/>
      <c r="VDK1316" s="1"/>
      <c r="VDL1316" s="1"/>
      <c r="VDM1316" s="1"/>
      <c r="VDN1316" s="1"/>
      <c r="VDO1316" s="1"/>
      <c r="VDP1316" s="1"/>
      <c r="VDQ1316" s="1"/>
      <c r="VDR1316" s="1"/>
      <c r="VDS1316" s="1"/>
      <c r="VDT1316" s="1"/>
      <c r="VDU1316" s="1"/>
      <c r="VDV1316" s="1"/>
      <c r="VDW1316" s="1"/>
      <c r="VDX1316" s="1"/>
      <c r="VDY1316" s="1"/>
      <c r="VDZ1316" s="1"/>
      <c r="VEA1316" s="1"/>
      <c r="VEB1316" s="1"/>
      <c r="VEC1316" s="1"/>
      <c r="VED1316" s="1"/>
      <c r="VEE1316" s="1"/>
      <c r="VEF1316" s="1"/>
      <c r="VEG1316" s="1"/>
      <c r="VEH1316" s="1"/>
      <c r="VEI1316" s="1"/>
      <c r="VEJ1316" s="1"/>
      <c r="VEK1316" s="1"/>
      <c r="VEL1316" s="1"/>
      <c r="VEM1316" s="1"/>
      <c r="VEN1316" s="1"/>
      <c r="VEO1316" s="1"/>
      <c r="VEP1316" s="1"/>
      <c r="VEQ1316" s="1"/>
      <c r="VER1316" s="1"/>
      <c r="VES1316" s="1"/>
      <c r="VET1316" s="1"/>
      <c r="VEU1316" s="1"/>
      <c r="VEV1316" s="1"/>
      <c r="VEW1316" s="1"/>
      <c r="VEX1316" s="1"/>
      <c r="VEY1316" s="1"/>
      <c r="VEZ1316" s="1"/>
      <c r="VFA1316" s="1"/>
      <c r="VFB1316" s="1"/>
      <c r="VFC1316" s="1"/>
      <c r="VFD1316" s="1"/>
      <c r="VFE1316" s="1"/>
      <c r="VFF1316" s="1"/>
      <c r="VFG1316" s="1"/>
      <c r="VFH1316" s="1"/>
      <c r="VFI1316" s="1"/>
      <c r="VFJ1316" s="1"/>
      <c r="VFK1316" s="1"/>
      <c r="VFL1316" s="1"/>
      <c r="VFM1316" s="1"/>
      <c r="VFN1316" s="1"/>
      <c r="VFO1316" s="1"/>
      <c r="VFP1316" s="1"/>
      <c r="VFQ1316" s="1"/>
      <c r="VFR1316" s="1"/>
      <c r="VFS1316" s="1"/>
      <c r="VFT1316" s="1"/>
      <c r="VFU1316" s="1"/>
      <c r="VFV1316" s="1"/>
      <c r="VFW1316" s="1"/>
      <c r="VFX1316" s="1"/>
      <c r="VFY1316" s="1"/>
      <c r="VFZ1316" s="1"/>
      <c r="VGA1316" s="1"/>
      <c r="VGB1316" s="1"/>
      <c r="VGC1316" s="1"/>
      <c r="VGD1316" s="1"/>
      <c r="VGE1316" s="1"/>
      <c r="VGF1316" s="1"/>
      <c r="VGG1316" s="1"/>
      <c r="VGH1316" s="1"/>
      <c r="VGI1316" s="1"/>
      <c r="VGJ1316" s="1"/>
      <c r="VGK1316" s="1"/>
      <c r="VGL1316" s="1"/>
      <c r="VGM1316" s="1"/>
      <c r="VGN1316" s="1"/>
      <c r="VGO1316" s="1"/>
      <c r="VGP1316" s="1"/>
      <c r="VGQ1316" s="1"/>
      <c r="VGR1316" s="1"/>
      <c r="VGS1316" s="1"/>
      <c r="VGT1316" s="1"/>
      <c r="VGU1316" s="1"/>
      <c r="VGV1316" s="1"/>
      <c r="VGW1316" s="1"/>
      <c r="VGX1316" s="1"/>
      <c r="VGY1316" s="1"/>
      <c r="VGZ1316" s="1"/>
      <c r="VHA1316" s="1"/>
      <c r="VHB1316" s="1"/>
      <c r="VHC1316" s="1"/>
      <c r="VHD1316" s="1"/>
      <c r="VHE1316" s="1"/>
      <c r="VHF1316" s="1"/>
      <c r="VHG1316" s="1"/>
      <c r="VHH1316" s="1"/>
      <c r="VHI1316" s="1"/>
      <c r="VHJ1316" s="1"/>
      <c r="VHK1316" s="1"/>
      <c r="VHL1316" s="1"/>
      <c r="VHM1316" s="1"/>
      <c r="VHN1316" s="1"/>
      <c r="VHO1316" s="1"/>
      <c r="VHP1316" s="1"/>
      <c r="VHQ1316" s="1"/>
      <c r="VHR1316" s="1"/>
      <c r="VHS1316" s="1"/>
      <c r="VHT1316" s="1"/>
      <c r="VHU1316" s="1"/>
      <c r="VHV1316" s="1"/>
      <c r="VHW1316" s="1"/>
      <c r="VHX1316" s="1"/>
      <c r="VHY1316" s="1"/>
      <c r="VHZ1316" s="1"/>
      <c r="VIA1316" s="1"/>
      <c r="VIB1316" s="1"/>
      <c r="VIC1316" s="1"/>
      <c r="VID1316" s="1"/>
      <c r="VIE1316" s="1"/>
      <c r="VIF1316" s="1"/>
      <c r="VIG1316" s="1"/>
      <c r="VIH1316" s="1"/>
      <c r="VII1316" s="1"/>
      <c r="VIJ1316" s="1"/>
      <c r="VIK1316" s="1"/>
      <c r="VIL1316" s="1"/>
      <c r="VIM1316" s="1"/>
      <c r="VIN1316" s="1"/>
      <c r="VIO1316" s="1"/>
      <c r="VIP1316" s="1"/>
      <c r="VIQ1316" s="1"/>
      <c r="VIR1316" s="1"/>
      <c r="VIS1316" s="1"/>
      <c r="VIT1316" s="1"/>
      <c r="VIU1316" s="1"/>
      <c r="VIV1316" s="1"/>
      <c r="VIW1316" s="1"/>
      <c r="VIX1316" s="1"/>
      <c r="VIY1316" s="1"/>
      <c r="VIZ1316" s="1"/>
      <c r="VJA1316" s="1"/>
      <c r="VJB1316" s="1"/>
      <c r="VJC1316" s="1"/>
      <c r="VJD1316" s="1"/>
      <c r="VJE1316" s="1"/>
      <c r="VJF1316" s="1"/>
      <c r="VJG1316" s="1"/>
      <c r="VJH1316" s="1"/>
      <c r="VJI1316" s="1"/>
      <c r="VJJ1316" s="1"/>
      <c r="VJK1316" s="1"/>
      <c r="VJL1316" s="1"/>
      <c r="VJM1316" s="1"/>
      <c r="VJN1316" s="1"/>
      <c r="VJO1316" s="1"/>
      <c r="VJP1316" s="1"/>
      <c r="VJQ1316" s="1"/>
      <c r="VJR1316" s="1"/>
      <c r="VJS1316" s="1"/>
      <c r="VJT1316" s="1"/>
      <c r="VJU1316" s="1"/>
      <c r="VJV1316" s="1"/>
      <c r="VJW1316" s="1"/>
      <c r="VJX1316" s="1"/>
      <c r="VJY1316" s="1"/>
      <c r="VJZ1316" s="1"/>
      <c r="VKA1316" s="1"/>
      <c r="VKB1316" s="1"/>
      <c r="VKC1316" s="1"/>
      <c r="VKD1316" s="1"/>
      <c r="VKE1316" s="1"/>
      <c r="VKF1316" s="1"/>
      <c r="VKG1316" s="1"/>
      <c r="VKH1316" s="1"/>
      <c r="VKI1316" s="1"/>
      <c r="VKJ1316" s="1"/>
      <c r="VKK1316" s="1"/>
      <c r="VKL1316" s="1"/>
      <c r="VKM1316" s="1"/>
      <c r="VKN1316" s="1"/>
      <c r="VKO1316" s="1"/>
      <c r="VKP1316" s="1"/>
      <c r="VKQ1316" s="1"/>
      <c r="VKR1316" s="1"/>
      <c r="VKS1316" s="1"/>
      <c r="VKT1316" s="1"/>
      <c r="VKU1316" s="1"/>
      <c r="VKV1316" s="1"/>
      <c r="VKW1316" s="1"/>
      <c r="VKX1316" s="1"/>
      <c r="VKY1316" s="1"/>
      <c r="VKZ1316" s="1"/>
      <c r="VLA1316" s="1"/>
      <c r="VLB1316" s="1"/>
      <c r="VLC1316" s="1"/>
      <c r="VLD1316" s="1"/>
      <c r="VLE1316" s="1"/>
      <c r="VLF1316" s="1"/>
      <c r="VLG1316" s="1"/>
      <c r="VLH1316" s="1"/>
      <c r="VLI1316" s="1"/>
      <c r="VLJ1316" s="1"/>
      <c r="VLK1316" s="1"/>
      <c r="VLL1316" s="1"/>
      <c r="VLM1316" s="1"/>
      <c r="VLN1316" s="1"/>
      <c r="VLO1316" s="1"/>
      <c r="VLP1316" s="1"/>
      <c r="VLQ1316" s="1"/>
      <c r="VLR1316" s="1"/>
      <c r="VLS1316" s="1"/>
      <c r="VLT1316" s="1"/>
      <c r="VLU1316" s="1"/>
      <c r="VLV1316" s="1"/>
      <c r="VLW1316" s="1"/>
      <c r="VLX1316" s="1"/>
      <c r="VLY1316" s="1"/>
      <c r="VLZ1316" s="1"/>
      <c r="VMA1316" s="1"/>
      <c r="VMB1316" s="1"/>
      <c r="VMC1316" s="1"/>
      <c r="VMD1316" s="1"/>
      <c r="VME1316" s="1"/>
      <c r="VMF1316" s="1"/>
      <c r="VMG1316" s="1"/>
      <c r="VMH1316" s="1"/>
      <c r="VMI1316" s="1"/>
      <c r="VMJ1316" s="1"/>
      <c r="VMK1316" s="1"/>
      <c r="VML1316" s="1"/>
      <c r="VMM1316" s="1"/>
      <c r="VMN1316" s="1"/>
      <c r="VMO1316" s="1"/>
      <c r="VMP1316" s="1"/>
      <c r="VMQ1316" s="1"/>
      <c r="VMR1316" s="1"/>
      <c r="VMS1316" s="1"/>
      <c r="VMT1316" s="1"/>
      <c r="VMU1316" s="1"/>
      <c r="VMV1316" s="1"/>
      <c r="VMW1316" s="1"/>
      <c r="VMX1316" s="1"/>
      <c r="VMY1316" s="1"/>
      <c r="VMZ1316" s="1"/>
      <c r="VNA1316" s="1"/>
      <c r="VNB1316" s="1"/>
      <c r="VNC1316" s="1"/>
      <c r="VND1316" s="1"/>
      <c r="VNE1316" s="1"/>
      <c r="VNF1316" s="1"/>
      <c r="VNG1316" s="1"/>
      <c r="VNH1316" s="1"/>
      <c r="VNI1316" s="1"/>
      <c r="VNJ1316" s="1"/>
      <c r="VNK1316" s="1"/>
      <c r="VNL1316" s="1"/>
      <c r="VNM1316" s="1"/>
      <c r="VNN1316" s="1"/>
      <c r="VNO1316" s="1"/>
      <c r="VNP1316" s="1"/>
      <c r="VNQ1316" s="1"/>
      <c r="VNR1316" s="1"/>
      <c r="VNS1316" s="1"/>
      <c r="VNT1316" s="1"/>
      <c r="VNU1316" s="1"/>
      <c r="VNV1316" s="1"/>
      <c r="VNW1316" s="1"/>
      <c r="VNX1316" s="1"/>
      <c r="VNY1316" s="1"/>
      <c r="VNZ1316" s="1"/>
      <c r="VOA1316" s="1"/>
      <c r="VOB1316" s="1"/>
      <c r="VOC1316" s="1"/>
      <c r="VOD1316" s="1"/>
      <c r="VOE1316" s="1"/>
      <c r="VOF1316" s="1"/>
      <c r="VOG1316" s="1"/>
      <c r="VOH1316" s="1"/>
      <c r="VOI1316" s="1"/>
      <c r="VOJ1316" s="1"/>
      <c r="VOK1316" s="1"/>
      <c r="VOL1316" s="1"/>
      <c r="VOM1316" s="1"/>
      <c r="VON1316" s="1"/>
      <c r="VOO1316" s="1"/>
      <c r="VOP1316" s="1"/>
      <c r="VOQ1316" s="1"/>
      <c r="VOR1316" s="1"/>
      <c r="VOS1316" s="1"/>
      <c r="VOT1316" s="1"/>
      <c r="VOU1316" s="1"/>
      <c r="VOV1316" s="1"/>
      <c r="VOW1316" s="1"/>
      <c r="VOX1316" s="1"/>
      <c r="VOY1316" s="1"/>
      <c r="VOZ1316" s="1"/>
      <c r="VPA1316" s="1"/>
      <c r="VPB1316" s="1"/>
      <c r="VPC1316" s="1"/>
      <c r="VPD1316" s="1"/>
      <c r="VPE1316" s="1"/>
      <c r="VPF1316" s="1"/>
      <c r="VPG1316" s="1"/>
      <c r="VPH1316" s="1"/>
      <c r="VPI1316" s="1"/>
      <c r="VPJ1316" s="1"/>
      <c r="VPK1316" s="1"/>
      <c r="VPL1316" s="1"/>
      <c r="VPM1316" s="1"/>
      <c r="VPN1316" s="1"/>
      <c r="VPO1316" s="1"/>
      <c r="VPP1316" s="1"/>
      <c r="VPQ1316" s="1"/>
      <c r="VPR1316" s="1"/>
      <c r="VPS1316" s="1"/>
      <c r="VPT1316" s="1"/>
      <c r="VPU1316" s="1"/>
      <c r="VPV1316" s="1"/>
      <c r="VPW1316" s="1"/>
      <c r="VPX1316" s="1"/>
      <c r="VPY1316" s="1"/>
      <c r="VPZ1316" s="1"/>
      <c r="VQA1316" s="1"/>
      <c r="VQB1316" s="1"/>
      <c r="VQC1316" s="1"/>
      <c r="VQD1316" s="1"/>
      <c r="VQE1316" s="1"/>
      <c r="VQF1316" s="1"/>
      <c r="VQG1316" s="1"/>
      <c r="VQH1316" s="1"/>
      <c r="VQI1316" s="1"/>
      <c r="VQJ1316" s="1"/>
      <c r="VQK1316" s="1"/>
      <c r="VQL1316" s="1"/>
      <c r="VQM1316" s="1"/>
      <c r="VQN1316" s="1"/>
      <c r="VQO1316" s="1"/>
      <c r="VQP1316" s="1"/>
      <c r="VQQ1316" s="1"/>
      <c r="VQR1316" s="1"/>
      <c r="VQS1316" s="1"/>
      <c r="VQT1316" s="1"/>
      <c r="VQU1316" s="1"/>
      <c r="VQV1316" s="1"/>
      <c r="VQW1316" s="1"/>
      <c r="VQX1316" s="1"/>
      <c r="VQY1316" s="1"/>
      <c r="VQZ1316" s="1"/>
      <c r="VRA1316" s="1"/>
      <c r="VRB1316" s="1"/>
      <c r="VRC1316" s="1"/>
      <c r="VRD1316" s="1"/>
      <c r="VRE1316" s="1"/>
      <c r="VRF1316" s="1"/>
      <c r="VRG1316" s="1"/>
      <c r="VRH1316" s="1"/>
      <c r="VRI1316" s="1"/>
      <c r="VRJ1316" s="1"/>
      <c r="VRK1316" s="1"/>
      <c r="VRL1316" s="1"/>
      <c r="VRM1316" s="1"/>
      <c r="VRN1316" s="1"/>
      <c r="VRO1316" s="1"/>
      <c r="VRP1316" s="1"/>
      <c r="VRQ1316" s="1"/>
      <c r="VRR1316" s="1"/>
      <c r="VRS1316" s="1"/>
      <c r="VRT1316" s="1"/>
      <c r="VRU1316" s="1"/>
      <c r="VRV1316" s="1"/>
      <c r="VRW1316" s="1"/>
      <c r="VRX1316" s="1"/>
      <c r="VRY1316" s="1"/>
      <c r="VRZ1316" s="1"/>
      <c r="VSA1316" s="1"/>
      <c r="VSB1316" s="1"/>
      <c r="VSC1316" s="1"/>
      <c r="VSD1316" s="1"/>
      <c r="VSE1316" s="1"/>
      <c r="VSF1316" s="1"/>
      <c r="VSG1316" s="1"/>
      <c r="VSH1316" s="1"/>
      <c r="VSI1316" s="1"/>
      <c r="VSJ1316" s="1"/>
      <c r="VSK1316" s="1"/>
      <c r="VSL1316" s="1"/>
      <c r="VSM1316" s="1"/>
      <c r="VSN1316" s="1"/>
      <c r="VSO1316" s="1"/>
      <c r="VSP1316" s="1"/>
      <c r="VSQ1316" s="1"/>
      <c r="VSR1316" s="1"/>
      <c r="VSS1316" s="1"/>
      <c r="VST1316" s="1"/>
      <c r="VSU1316" s="1"/>
      <c r="VSV1316" s="1"/>
      <c r="VSW1316" s="1"/>
      <c r="VSX1316" s="1"/>
      <c r="VSY1316" s="1"/>
      <c r="VSZ1316" s="1"/>
      <c r="VTA1316" s="1"/>
      <c r="VTB1316" s="1"/>
      <c r="VTC1316" s="1"/>
      <c r="VTD1316" s="1"/>
      <c r="VTE1316" s="1"/>
      <c r="VTF1316" s="1"/>
      <c r="VTG1316" s="1"/>
      <c r="VTH1316" s="1"/>
      <c r="VTI1316" s="1"/>
      <c r="VTJ1316" s="1"/>
      <c r="VTK1316" s="1"/>
      <c r="VTL1316" s="1"/>
      <c r="VTM1316" s="1"/>
      <c r="VTN1316" s="1"/>
      <c r="VTO1316" s="1"/>
      <c r="VTP1316" s="1"/>
      <c r="VTQ1316" s="1"/>
      <c r="VTR1316" s="1"/>
      <c r="VTS1316" s="1"/>
      <c r="VTT1316" s="1"/>
      <c r="VTU1316" s="1"/>
      <c r="VTV1316" s="1"/>
      <c r="VTW1316" s="1"/>
      <c r="VTX1316" s="1"/>
      <c r="VTY1316" s="1"/>
      <c r="VTZ1316" s="1"/>
      <c r="VUA1316" s="1"/>
      <c r="VUB1316" s="1"/>
      <c r="VUC1316" s="1"/>
      <c r="VUD1316" s="1"/>
      <c r="VUE1316" s="1"/>
      <c r="VUF1316" s="1"/>
      <c r="VUG1316" s="1"/>
      <c r="VUH1316" s="1"/>
      <c r="VUI1316" s="1"/>
      <c r="VUJ1316" s="1"/>
      <c r="VUK1316" s="1"/>
      <c r="VUL1316" s="1"/>
      <c r="VUM1316" s="1"/>
      <c r="VUN1316" s="1"/>
      <c r="VUO1316" s="1"/>
      <c r="VUP1316" s="1"/>
      <c r="VUQ1316" s="1"/>
      <c r="VUR1316" s="1"/>
      <c r="VUS1316" s="1"/>
      <c r="VUT1316" s="1"/>
      <c r="VUU1316" s="1"/>
      <c r="VUV1316" s="1"/>
      <c r="VUW1316" s="1"/>
      <c r="VUX1316" s="1"/>
      <c r="VUY1316" s="1"/>
      <c r="VUZ1316" s="1"/>
      <c r="VVA1316" s="1"/>
      <c r="VVB1316" s="1"/>
      <c r="VVC1316" s="1"/>
      <c r="VVD1316" s="1"/>
      <c r="VVE1316" s="1"/>
      <c r="VVF1316" s="1"/>
      <c r="VVG1316" s="1"/>
      <c r="VVH1316" s="1"/>
      <c r="VVI1316" s="1"/>
      <c r="VVJ1316" s="1"/>
      <c r="VVK1316" s="1"/>
      <c r="VVL1316" s="1"/>
      <c r="VVM1316" s="1"/>
      <c r="VVN1316" s="1"/>
      <c r="VVO1316" s="1"/>
      <c r="VVP1316" s="1"/>
      <c r="VVQ1316" s="1"/>
      <c r="VVR1316" s="1"/>
      <c r="VVS1316" s="1"/>
      <c r="VVT1316" s="1"/>
      <c r="VVU1316" s="1"/>
      <c r="VVV1316" s="1"/>
      <c r="VVW1316" s="1"/>
      <c r="VVX1316" s="1"/>
      <c r="VVY1316" s="1"/>
      <c r="VVZ1316" s="1"/>
      <c r="VWA1316" s="1"/>
      <c r="VWB1316" s="1"/>
      <c r="VWC1316" s="1"/>
      <c r="VWD1316" s="1"/>
      <c r="VWE1316" s="1"/>
      <c r="VWF1316" s="1"/>
      <c r="VWG1316" s="1"/>
      <c r="VWH1316" s="1"/>
      <c r="VWI1316" s="1"/>
      <c r="VWJ1316" s="1"/>
      <c r="VWK1316" s="1"/>
      <c r="VWL1316" s="1"/>
      <c r="VWM1316" s="1"/>
      <c r="VWN1316" s="1"/>
      <c r="VWO1316" s="1"/>
      <c r="VWP1316" s="1"/>
      <c r="VWQ1316" s="1"/>
      <c r="VWR1316" s="1"/>
      <c r="VWS1316" s="1"/>
      <c r="VWT1316" s="1"/>
      <c r="VWU1316" s="1"/>
      <c r="VWV1316" s="1"/>
      <c r="VWW1316" s="1"/>
      <c r="VWX1316" s="1"/>
      <c r="VWY1316" s="1"/>
      <c r="VWZ1316" s="1"/>
      <c r="VXA1316" s="1"/>
      <c r="VXB1316" s="1"/>
      <c r="VXC1316" s="1"/>
      <c r="VXD1316" s="1"/>
      <c r="VXE1316" s="1"/>
      <c r="VXF1316" s="1"/>
      <c r="VXG1316" s="1"/>
      <c r="VXH1316" s="1"/>
      <c r="VXI1316" s="1"/>
      <c r="VXJ1316" s="1"/>
      <c r="VXK1316" s="1"/>
      <c r="VXL1316" s="1"/>
      <c r="VXM1316" s="1"/>
      <c r="VXN1316" s="1"/>
      <c r="VXO1316" s="1"/>
      <c r="VXP1316" s="1"/>
      <c r="VXQ1316" s="1"/>
      <c r="VXR1316" s="1"/>
      <c r="VXS1316" s="1"/>
      <c r="VXT1316" s="1"/>
      <c r="VXU1316" s="1"/>
      <c r="VXV1316" s="1"/>
      <c r="VXW1316" s="1"/>
      <c r="VXX1316" s="1"/>
      <c r="VXY1316" s="1"/>
      <c r="VXZ1316" s="1"/>
      <c r="VYA1316" s="1"/>
      <c r="VYB1316" s="1"/>
      <c r="VYC1316" s="1"/>
      <c r="VYD1316" s="1"/>
      <c r="VYE1316" s="1"/>
      <c r="VYF1316" s="1"/>
      <c r="VYG1316" s="1"/>
      <c r="VYH1316" s="1"/>
      <c r="VYI1316" s="1"/>
      <c r="VYJ1316" s="1"/>
      <c r="VYK1316" s="1"/>
      <c r="VYL1316" s="1"/>
      <c r="VYM1316" s="1"/>
      <c r="VYN1316" s="1"/>
      <c r="VYO1316" s="1"/>
      <c r="VYP1316" s="1"/>
      <c r="VYQ1316" s="1"/>
      <c r="VYR1316" s="1"/>
      <c r="VYS1316" s="1"/>
      <c r="VYT1316" s="1"/>
      <c r="VYU1316" s="1"/>
      <c r="VYV1316" s="1"/>
      <c r="VYW1316" s="1"/>
      <c r="VYX1316" s="1"/>
      <c r="VYY1316" s="1"/>
      <c r="VYZ1316" s="1"/>
      <c r="VZA1316" s="1"/>
      <c r="VZB1316" s="1"/>
      <c r="VZC1316" s="1"/>
      <c r="VZD1316" s="1"/>
      <c r="VZE1316" s="1"/>
      <c r="VZF1316" s="1"/>
      <c r="VZG1316" s="1"/>
      <c r="VZH1316" s="1"/>
      <c r="VZI1316" s="1"/>
      <c r="VZJ1316" s="1"/>
      <c r="VZK1316" s="1"/>
      <c r="VZL1316" s="1"/>
      <c r="VZM1316" s="1"/>
      <c r="VZN1316" s="1"/>
      <c r="VZO1316" s="1"/>
      <c r="VZP1316" s="1"/>
      <c r="VZQ1316" s="1"/>
      <c r="VZR1316" s="1"/>
      <c r="VZS1316" s="1"/>
      <c r="VZT1316" s="1"/>
      <c r="VZU1316" s="1"/>
      <c r="VZV1316" s="1"/>
      <c r="VZW1316" s="1"/>
      <c r="VZX1316" s="1"/>
      <c r="VZY1316" s="1"/>
      <c r="VZZ1316" s="1"/>
      <c r="WAA1316" s="1"/>
      <c r="WAB1316" s="1"/>
      <c r="WAC1316" s="1"/>
      <c r="WAD1316" s="1"/>
      <c r="WAE1316" s="1"/>
      <c r="WAF1316" s="1"/>
      <c r="WAG1316" s="1"/>
      <c r="WAH1316" s="1"/>
      <c r="WAI1316" s="1"/>
      <c r="WAJ1316" s="1"/>
      <c r="WAK1316" s="1"/>
      <c r="WAL1316" s="1"/>
      <c r="WAM1316" s="1"/>
      <c r="WAN1316" s="1"/>
      <c r="WAO1316" s="1"/>
      <c r="WAP1316" s="1"/>
      <c r="WAQ1316" s="1"/>
      <c r="WAR1316" s="1"/>
      <c r="WAS1316" s="1"/>
      <c r="WAT1316" s="1"/>
      <c r="WAU1316" s="1"/>
      <c r="WAV1316" s="1"/>
      <c r="WAW1316" s="1"/>
      <c r="WAX1316" s="1"/>
      <c r="WAY1316" s="1"/>
      <c r="WAZ1316" s="1"/>
      <c r="WBA1316" s="1"/>
      <c r="WBB1316" s="1"/>
      <c r="WBC1316" s="1"/>
      <c r="WBD1316" s="1"/>
      <c r="WBE1316" s="1"/>
      <c r="WBF1316" s="1"/>
      <c r="WBG1316" s="1"/>
      <c r="WBH1316" s="1"/>
      <c r="WBI1316" s="1"/>
      <c r="WBJ1316" s="1"/>
      <c r="WBK1316" s="1"/>
      <c r="WBL1316" s="1"/>
      <c r="WBM1316" s="1"/>
      <c r="WBN1316" s="1"/>
      <c r="WBO1316" s="1"/>
      <c r="WBP1316" s="1"/>
      <c r="WBQ1316" s="1"/>
      <c r="WBR1316" s="1"/>
      <c r="WBS1316" s="1"/>
      <c r="WBT1316" s="1"/>
      <c r="WBU1316" s="1"/>
      <c r="WBV1316" s="1"/>
      <c r="WBW1316" s="1"/>
      <c r="WBX1316" s="1"/>
      <c r="WBY1316" s="1"/>
      <c r="WBZ1316" s="1"/>
      <c r="WCA1316" s="1"/>
      <c r="WCB1316" s="1"/>
      <c r="WCC1316" s="1"/>
      <c r="WCD1316" s="1"/>
      <c r="WCE1316" s="1"/>
      <c r="WCF1316" s="1"/>
      <c r="WCG1316" s="1"/>
      <c r="WCH1316" s="1"/>
      <c r="WCI1316" s="1"/>
      <c r="WCJ1316" s="1"/>
      <c r="WCK1316" s="1"/>
      <c r="WCL1316" s="1"/>
      <c r="WCM1316" s="1"/>
      <c r="WCN1316" s="1"/>
      <c r="WCO1316" s="1"/>
      <c r="WCP1316" s="1"/>
      <c r="WCQ1316" s="1"/>
      <c r="WCR1316" s="1"/>
      <c r="WCS1316" s="1"/>
      <c r="WCT1316" s="1"/>
      <c r="WCU1316" s="1"/>
      <c r="WCV1316" s="1"/>
      <c r="WCW1316" s="1"/>
      <c r="WCX1316" s="1"/>
      <c r="WCY1316" s="1"/>
      <c r="WCZ1316" s="1"/>
      <c r="WDA1316" s="1"/>
      <c r="WDB1316" s="1"/>
      <c r="WDC1316" s="1"/>
      <c r="WDD1316" s="1"/>
      <c r="WDE1316" s="1"/>
      <c r="WDF1316" s="1"/>
      <c r="WDG1316" s="1"/>
      <c r="WDH1316" s="1"/>
      <c r="WDI1316" s="1"/>
      <c r="WDJ1316" s="1"/>
      <c r="WDK1316" s="1"/>
      <c r="WDL1316" s="1"/>
      <c r="WDM1316" s="1"/>
      <c r="WDN1316" s="1"/>
      <c r="WDO1316" s="1"/>
      <c r="WDP1316" s="1"/>
      <c r="WDQ1316" s="1"/>
      <c r="WDR1316" s="1"/>
      <c r="WDS1316" s="1"/>
      <c r="WDT1316" s="1"/>
      <c r="WDU1316" s="1"/>
      <c r="WDV1316" s="1"/>
      <c r="WDW1316" s="1"/>
      <c r="WDX1316" s="1"/>
      <c r="WDY1316" s="1"/>
      <c r="WDZ1316" s="1"/>
      <c r="WEA1316" s="1"/>
      <c r="WEB1316" s="1"/>
      <c r="WEC1316" s="1"/>
      <c r="WED1316" s="1"/>
      <c r="WEE1316" s="1"/>
      <c r="WEF1316" s="1"/>
      <c r="WEG1316" s="1"/>
      <c r="WEH1316" s="1"/>
      <c r="WEI1316" s="1"/>
      <c r="WEJ1316" s="1"/>
      <c r="WEK1316" s="1"/>
      <c r="WEL1316" s="1"/>
      <c r="WEM1316" s="1"/>
      <c r="WEN1316" s="1"/>
      <c r="WEO1316" s="1"/>
      <c r="WEP1316" s="1"/>
      <c r="WEQ1316" s="1"/>
      <c r="WER1316" s="1"/>
      <c r="WES1316" s="1"/>
      <c r="WET1316" s="1"/>
      <c r="WEU1316" s="1"/>
      <c r="WEV1316" s="1"/>
      <c r="WEW1316" s="1"/>
      <c r="WEX1316" s="1"/>
      <c r="WEY1316" s="1"/>
      <c r="WEZ1316" s="1"/>
      <c r="WFA1316" s="1"/>
      <c r="WFB1316" s="1"/>
      <c r="WFC1316" s="1"/>
      <c r="WFD1316" s="1"/>
      <c r="WFE1316" s="1"/>
      <c r="WFF1316" s="1"/>
      <c r="WFG1316" s="1"/>
      <c r="WFH1316" s="1"/>
      <c r="WFI1316" s="1"/>
      <c r="WFJ1316" s="1"/>
      <c r="WFK1316" s="1"/>
      <c r="WFL1316" s="1"/>
      <c r="WFM1316" s="1"/>
      <c r="WFN1316" s="1"/>
      <c r="WFO1316" s="1"/>
      <c r="WFP1316" s="1"/>
      <c r="WFQ1316" s="1"/>
      <c r="WFR1316" s="1"/>
      <c r="WFS1316" s="1"/>
      <c r="WFT1316" s="1"/>
      <c r="WFU1316" s="1"/>
      <c r="WFV1316" s="1"/>
      <c r="WFW1316" s="1"/>
      <c r="WFX1316" s="1"/>
      <c r="WFY1316" s="1"/>
      <c r="WFZ1316" s="1"/>
      <c r="WGA1316" s="1"/>
      <c r="WGB1316" s="1"/>
      <c r="WGC1316" s="1"/>
      <c r="WGD1316" s="1"/>
      <c r="WGE1316" s="1"/>
      <c r="WGF1316" s="1"/>
      <c r="WGG1316" s="1"/>
      <c r="WGH1316" s="1"/>
      <c r="WGI1316" s="1"/>
      <c r="WGJ1316" s="1"/>
      <c r="WGK1316" s="1"/>
      <c r="WGL1316" s="1"/>
      <c r="WGM1316" s="1"/>
      <c r="WGN1316" s="1"/>
      <c r="WGO1316" s="1"/>
      <c r="WGP1316" s="1"/>
      <c r="WGQ1316" s="1"/>
      <c r="WGR1316" s="1"/>
      <c r="WGS1316" s="1"/>
      <c r="WGT1316" s="1"/>
      <c r="WGU1316" s="1"/>
      <c r="WGV1316" s="1"/>
      <c r="WGW1316" s="1"/>
      <c r="WGX1316" s="1"/>
      <c r="WGY1316" s="1"/>
      <c r="WGZ1316" s="1"/>
      <c r="WHA1316" s="1"/>
      <c r="WHB1316" s="1"/>
      <c r="WHC1316" s="1"/>
      <c r="WHD1316" s="1"/>
      <c r="WHE1316" s="1"/>
      <c r="WHF1316" s="1"/>
      <c r="WHG1316" s="1"/>
      <c r="WHH1316" s="1"/>
      <c r="WHI1316" s="1"/>
      <c r="WHJ1316" s="1"/>
      <c r="WHK1316" s="1"/>
      <c r="WHL1316" s="1"/>
      <c r="WHM1316" s="1"/>
      <c r="WHN1316" s="1"/>
      <c r="WHO1316" s="1"/>
      <c r="WHP1316" s="1"/>
      <c r="WHQ1316" s="1"/>
      <c r="WHR1316" s="1"/>
      <c r="WHS1316" s="1"/>
      <c r="WHT1316" s="1"/>
      <c r="WHU1316" s="1"/>
      <c r="WHV1316" s="1"/>
      <c r="WHW1316" s="1"/>
      <c r="WHX1316" s="1"/>
      <c r="WHY1316" s="1"/>
      <c r="WHZ1316" s="1"/>
      <c r="WIA1316" s="1"/>
      <c r="WIB1316" s="1"/>
      <c r="WIC1316" s="1"/>
      <c r="WID1316" s="1"/>
      <c r="WIE1316" s="1"/>
      <c r="WIF1316" s="1"/>
      <c r="WIG1316" s="1"/>
      <c r="WIH1316" s="1"/>
      <c r="WII1316" s="1"/>
      <c r="WIJ1316" s="1"/>
      <c r="WIK1316" s="1"/>
      <c r="WIL1316" s="1"/>
      <c r="WIM1316" s="1"/>
      <c r="WIN1316" s="1"/>
      <c r="WIO1316" s="1"/>
      <c r="WIP1316" s="1"/>
      <c r="WIQ1316" s="1"/>
      <c r="WIR1316" s="1"/>
      <c r="WIS1316" s="1"/>
      <c r="WIT1316" s="1"/>
      <c r="WIU1316" s="1"/>
      <c r="WIV1316" s="1"/>
      <c r="WIW1316" s="1"/>
      <c r="WIX1316" s="1"/>
      <c r="WIY1316" s="1"/>
      <c r="WIZ1316" s="1"/>
      <c r="WJA1316" s="1"/>
      <c r="WJB1316" s="1"/>
      <c r="WJC1316" s="1"/>
      <c r="WJD1316" s="1"/>
      <c r="WJE1316" s="1"/>
      <c r="WJF1316" s="1"/>
      <c r="WJG1316" s="1"/>
      <c r="WJH1316" s="1"/>
      <c r="WJI1316" s="1"/>
      <c r="WJJ1316" s="1"/>
      <c r="WJK1316" s="1"/>
      <c r="WJL1316" s="1"/>
      <c r="WJM1316" s="1"/>
      <c r="WJN1316" s="1"/>
      <c r="WJO1316" s="1"/>
      <c r="WJP1316" s="1"/>
      <c r="WJQ1316" s="1"/>
      <c r="WJR1316" s="1"/>
      <c r="WJS1316" s="1"/>
      <c r="WJT1316" s="1"/>
      <c r="WJU1316" s="1"/>
      <c r="WJV1316" s="1"/>
      <c r="WJW1316" s="1"/>
      <c r="WJX1316" s="1"/>
      <c r="WJY1316" s="1"/>
      <c r="WJZ1316" s="1"/>
      <c r="WKA1316" s="1"/>
      <c r="WKB1316" s="1"/>
      <c r="WKC1316" s="1"/>
      <c r="WKD1316" s="1"/>
      <c r="WKE1316" s="1"/>
      <c r="WKF1316" s="1"/>
      <c r="WKG1316" s="1"/>
      <c r="WKH1316" s="1"/>
      <c r="WKI1316" s="1"/>
      <c r="WKJ1316" s="1"/>
      <c r="WKK1316" s="1"/>
      <c r="WKL1316" s="1"/>
      <c r="WKM1316" s="1"/>
      <c r="WKN1316" s="1"/>
      <c r="WKO1316" s="1"/>
      <c r="WKP1316" s="1"/>
      <c r="WKQ1316" s="1"/>
      <c r="WKR1316" s="1"/>
      <c r="WKS1316" s="1"/>
      <c r="WKT1316" s="1"/>
      <c r="WKU1316" s="1"/>
      <c r="WKV1316" s="1"/>
      <c r="WKW1316" s="1"/>
      <c r="WKX1316" s="1"/>
      <c r="WKY1316" s="1"/>
      <c r="WKZ1316" s="1"/>
      <c r="WLA1316" s="1"/>
      <c r="WLB1316" s="1"/>
      <c r="WLC1316" s="1"/>
      <c r="WLD1316" s="1"/>
      <c r="WLE1316" s="1"/>
      <c r="WLF1316" s="1"/>
      <c r="WLG1316" s="1"/>
      <c r="WLH1316" s="1"/>
      <c r="WLI1316" s="1"/>
      <c r="WLJ1316" s="1"/>
      <c r="WLK1316" s="1"/>
      <c r="WLL1316" s="1"/>
      <c r="WLM1316" s="1"/>
      <c r="WLN1316" s="1"/>
      <c r="WLO1316" s="1"/>
      <c r="WLP1316" s="1"/>
      <c r="WLQ1316" s="1"/>
      <c r="WLR1316" s="1"/>
      <c r="WLS1316" s="1"/>
      <c r="WLT1316" s="1"/>
      <c r="WLU1316" s="1"/>
      <c r="WLV1316" s="1"/>
      <c r="WLW1316" s="1"/>
      <c r="WLX1316" s="1"/>
      <c r="WLY1316" s="1"/>
      <c r="WLZ1316" s="1"/>
      <c r="WMA1316" s="1"/>
      <c r="WMB1316" s="1"/>
      <c r="WMC1316" s="1"/>
      <c r="WMD1316" s="1"/>
      <c r="WME1316" s="1"/>
      <c r="WMF1316" s="1"/>
      <c r="WMG1316" s="1"/>
      <c r="WMH1316" s="1"/>
      <c r="WMI1316" s="1"/>
      <c r="WMJ1316" s="1"/>
      <c r="WMK1316" s="1"/>
      <c r="WML1316" s="1"/>
      <c r="WMM1316" s="1"/>
      <c r="WMN1316" s="1"/>
      <c r="WMO1316" s="1"/>
      <c r="WMP1316" s="1"/>
      <c r="WMQ1316" s="1"/>
      <c r="WMR1316" s="1"/>
      <c r="WMS1316" s="1"/>
      <c r="WMT1316" s="1"/>
      <c r="WMU1316" s="1"/>
      <c r="WMV1316" s="1"/>
      <c r="WMW1316" s="1"/>
      <c r="WMX1316" s="1"/>
      <c r="WMY1316" s="1"/>
      <c r="WMZ1316" s="1"/>
      <c r="WNA1316" s="1"/>
      <c r="WNB1316" s="1"/>
      <c r="WNC1316" s="1"/>
      <c r="WND1316" s="1"/>
      <c r="WNE1316" s="1"/>
      <c r="WNF1316" s="1"/>
      <c r="WNG1316" s="1"/>
      <c r="WNH1316" s="1"/>
      <c r="WNI1316" s="1"/>
      <c r="WNJ1316" s="1"/>
      <c r="WNK1316" s="1"/>
      <c r="WNL1316" s="1"/>
      <c r="WNM1316" s="1"/>
      <c r="WNN1316" s="1"/>
      <c r="WNO1316" s="1"/>
      <c r="WNP1316" s="1"/>
      <c r="WNQ1316" s="1"/>
      <c r="WNR1316" s="1"/>
      <c r="WNS1316" s="1"/>
      <c r="WNT1316" s="1"/>
      <c r="WNU1316" s="1"/>
      <c r="WNV1316" s="1"/>
      <c r="WNW1316" s="1"/>
      <c r="WNX1316" s="1"/>
      <c r="WNY1316" s="1"/>
      <c r="WNZ1316" s="1"/>
      <c r="WOA1316" s="1"/>
      <c r="WOB1316" s="1"/>
      <c r="WOC1316" s="1"/>
      <c r="WOD1316" s="1"/>
      <c r="WOE1316" s="1"/>
      <c r="WOF1316" s="1"/>
      <c r="WOG1316" s="1"/>
      <c r="WOH1316" s="1"/>
      <c r="WOI1316" s="1"/>
      <c r="WOJ1316" s="1"/>
      <c r="WOK1316" s="1"/>
      <c r="WOL1316" s="1"/>
      <c r="WOM1316" s="1"/>
      <c r="WON1316" s="1"/>
      <c r="WOO1316" s="1"/>
      <c r="WOP1316" s="1"/>
      <c r="WOQ1316" s="1"/>
      <c r="WOR1316" s="1"/>
      <c r="WOS1316" s="1"/>
      <c r="WOT1316" s="1"/>
      <c r="WOU1316" s="1"/>
      <c r="WOV1316" s="1"/>
      <c r="WOW1316" s="1"/>
      <c r="WOX1316" s="1"/>
      <c r="WOY1316" s="1"/>
      <c r="WOZ1316" s="1"/>
      <c r="WPA1316" s="1"/>
      <c r="WPB1316" s="1"/>
      <c r="WPC1316" s="1"/>
      <c r="WPD1316" s="1"/>
      <c r="WPE1316" s="1"/>
      <c r="WPF1316" s="1"/>
      <c r="WPG1316" s="1"/>
      <c r="WPH1316" s="1"/>
      <c r="WPI1316" s="1"/>
      <c r="WPJ1316" s="1"/>
      <c r="WPK1316" s="1"/>
      <c r="WPL1316" s="1"/>
      <c r="WPM1316" s="1"/>
      <c r="WPN1316" s="1"/>
      <c r="WPO1316" s="1"/>
      <c r="WPP1316" s="1"/>
      <c r="WPQ1316" s="1"/>
      <c r="WPR1316" s="1"/>
      <c r="WPS1316" s="1"/>
      <c r="WPT1316" s="1"/>
      <c r="WPU1316" s="1"/>
      <c r="WPV1316" s="1"/>
      <c r="WPW1316" s="1"/>
      <c r="WPX1316" s="1"/>
      <c r="WPY1316" s="1"/>
      <c r="WPZ1316" s="1"/>
      <c r="WQA1316" s="1"/>
      <c r="WQB1316" s="1"/>
      <c r="WQC1316" s="1"/>
      <c r="WQD1316" s="1"/>
      <c r="WQE1316" s="1"/>
      <c r="WQF1316" s="1"/>
      <c r="WQG1316" s="1"/>
      <c r="WQH1316" s="1"/>
      <c r="WQI1316" s="1"/>
      <c r="WQJ1316" s="1"/>
      <c r="WQK1316" s="1"/>
      <c r="WQL1316" s="1"/>
      <c r="WQM1316" s="1"/>
      <c r="WQN1316" s="1"/>
      <c r="WQO1316" s="1"/>
      <c r="WQP1316" s="1"/>
      <c r="WQQ1316" s="1"/>
      <c r="WQR1316" s="1"/>
      <c r="WQS1316" s="1"/>
      <c r="WQT1316" s="1"/>
      <c r="WQU1316" s="1"/>
      <c r="WQV1316" s="1"/>
      <c r="WQW1316" s="1"/>
      <c r="WQX1316" s="1"/>
      <c r="WQY1316" s="1"/>
      <c r="WQZ1316" s="1"/>
      <c r="WRA1316" s="1"/>
      <c r="WRB1316" s="1"/>
      <c r="WRC1316" s="1"/>
      <c r="WRD1316" s="1"/>
      <c r="WRE1316" s="1"/>
      <c r="WRF1316" s="1"/>
      <c r="WRG1316" s="1"/>
      <c r="WRH1316" s="1"/>
      <c r="WRI1316" s="1"/>
      <c r="WRJ1316" s="1"/>
      <c r="WRK1316" s="1"/>
      <c r="WRL1316" s="1"/>
      <c r="WRM1316" s="1"/>
      <c r="WRN1316" s="1"/>
      <c r="WRO1316" s="1"/>
      <c r="WRP1316" s="1"/>
      <c r="WRQ1316" s="1"/>
      <c r="WRR1316" s="1"/>
      <c r="WRS1316" s="1"/>
      <c r="WRT1316" s="1"/>
      <c r="WRU1316" s="1"/>
      <c r="WRV1316" s="1"/>
      <c r="WRW1316" s="1"/>
      <c r="WRX1316" s="1"/>
      <c r="WRY1316" s="1"/>
      <c r="WRZ1316" s="1"/>
      <c r="WSA1316" s="1"/>
      <c r="WSB1316" s="1"/>
      <c r="WSC1316" s="1"/>
      <c r="WSD1316" s="1"/>
      <c r="WSE1316" s="1"/>
      <c r="WSF1316" s="1"/>
      <c r="WSG1316" s="1"/>
      <c r="WSH1316" s="1"/>
      <c r="WSI1316" s="1"/>
      <c r="WSJ1316" s="1"/>
      <c r="WSK1316" s="1"/>
      <c r="WSL1316" s="1"/>
      <c r="WSM1316" s="1"/>
      <c r="WSN1316" s="1"/>
      <c r="WSO1316" s="1"/>
      <c r="WSP1316" s="1"/>
      <c r="WSQ1316" s="1"/>
      <c r="WSR1316" s="1"/>
      <c r="WSS1316" s="1"/>
      <c r="WST1316" s="1"/>
      <c r="WSU1316" s="1"/>
      <c r="WSV1316" s="1"/>
      <c r="WSW1316" s="1"/>
      <c r="WSX1316" s="1"/>
      <c r="WSY1316" s="1"/>
      <c r="WSZ1316" s="1"/>
      <c r="WTA1316" s="1"/>
      <c r="WTB1316" s="1"/>
      <c r="WTC1316" s="1"/>
      <c r="WTD1316" s="1"/>
      <c r="WTE1316" s="1"/>
      <c r="WTF1316" s="1"/>
      <c r="WTG1316" s="1"/>
      <c r="WTH1316" s="1"/>
      <c r="WTI1316" s="1"/>
      <c r="WTJ1316" s="1"/>
      <c r="WTK1316" s="1"/>
      <c r="WTL1316" s="1"/>
      <c r="WTM1316" s="1"/>
      <c r="WTN1316" s="1"/>
      <c r="WTO1316" s="1"/>
      <c r="WTP1316" s="1"/>
      <c r="WTQ1316" s="1"/>
      <c r="WTR1316" s="1"/>
      <c r="WTS1316" s="1"/>
      <c r="WTT1316" s="1"/>
      <c r="WTU1316" s="1"/>
      <c r="WTV1316" s="1"/>
      <c r="WTW1316" s="1"/>
      <c r="WTX1316" s="1"/>
      <c r="WTY1316" s="1"/>
      <c r="WTZ1316" s="1"/>
      <c r="WUA1316" s="1"/>
      <c r="WUB1316" s="1"/>
      <c r="WUC1316" s="1"/>
      <c r="WUD1316" s="1"/>
      <c r="WUE1316" s="1"/>
      <c r="WUF1316" s="1"/>
      <c r="WUG1316" s="1"/>
      <c r="WUH1316" s="1"/>
      <c r="WUI1316" s="1"/>
      <c r="WUJ1316" s="1"/>
      <c r="WUK1316" s="1"/>
      <c r="WUL1316" s="1"/>
      <c r="WUM1316" s="1"/>
      <c r="WUN1316" s="1"/>
      <c r="WUO1316" s="1"/>
      <c r="WUP1316" s="1"/>
      <c r="WUQ1316" s="1"/>
      <c r="WUR1316" s="1"/>
      <c r="WUS1316" s="1"/>
      <c r="WUT1316" s="1"/>
      <c r="WUU1316" s="1"/>
      <c r="WUV1316" s="1"/>
      <c r="WUW1316" s="1"/>
      <c r="WUX1316" s="1"/>
      <c r="WUY1316" s="1"/>
      <c r="WUZ1316" s="1"/>
      <c r="WVA1316" s="1"/>
      <c r="WVB1316" s="1"/>
      <c r="WVC1316" s="1"/>
      <c r="WVD1316" s="1"/>
      <c r="WVE1316" s="1"/>
      <c r="WVF1316" s="1"/>
      <c r="WVG1316" s="1"/>
      <c r="WVH1316" s="1"/>
      <c r="WVI1316" s="1"/>
      <c r="WVJ1316" s="1"/>
      <c r="WVK1316" s="1"/>
      <c r="WVL1316" s="1"/>
      <c r="WVM1316" s="1"/>
      <c r="WVN1316" s="1"/>
      <c r="WVO1316" s="1"/>
      <c r="WVP1316" s="1"/>
      <c r="WVQ1316" s="1"/>
      <c r="WVR1316" s="1"/>
      <c r="WVS1316" s="1"/>
      <c r="WVT1316" s="1"/>
      <c r="WVU1316" s="1"/>
      <c r="WVV1316" s="1"/>
      <c r="WVW1316" s="1"/>
      <c r="WVX1316" s="1"/>
      <c r="WVY1316" s="1"/>
      <c r="WVZ1316" s="1"/>
      <c r="WWA1316" s="1"/>
    </row>
    <row r="1317" spans="1:16147" s="52" customFormat="1" ht="18" customHeight="1">
      <c r="A1317" s="67"/>
      <c r="B1317" s="22"/>
      <c r="C1317" s="23"/>
      <c r="D1317" s="23"/>
      <c r="E1317" s="23"/>
      <c r="F1317" s="23"/>
      <c r="G1317" s="27"/>
      <c r="H1317" s="960"/>
      <c r="I1317" s="960"/>
      <c r="J1317" s="21"/>
      <c r="K1317" s="897" t="s">
        <v>864</v>
      </c>
      <c r="L1317" s="1075" t="s">
        <v>327</v>
      </c>
      <c r="M1317" s="876">
        <v>437</v>
      </c>
      <c r="N1317" s="1076"/>
      <c r="O1317" s="4"/>
      <c r="P1317" s="39">
        <v>437000</v>
      </c>
      <c r="Q1317" s="6">
        <v>1</v>
      </c>
      <c r="R1317" s="6">
        <v>1</v>
      </c>
      <c r="S1317" s="6">
        <v>1</v>
      </c>
      <c r="T1317" s="14">
        <f t="shared" si="38"/>
        <v>437000</v>
      </c>
      <c r="U1317" s="5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/>
      <c r="FX1317" s="1"/>
      <c r="FY1317" s="1"/>
      <c r="FZ1317" s="1"/>
      <c r="GA1317" s="1"/>
      <c r="GB1317" s="1"/>
      <c r="GC1317" s="1"/>
      <c r="GD1317" s="1"/>
      <c r="GE1317" s="1"/>
      <c r="GF1317" s="1"/>
      <c r="GG1317" s="1"/>
      <c r="GH1317" s="1"/>
      <c r="GI1317" s="1"/>
      <c r="GJ1317" s="1"/>
      <c r="GK1317" s="1"/>
      <c r="GL1317" s="1"/>
      <c r="GM1317" s="1"/>
      <c r="GN1317" s="1"/>
      <c r="GO1317" s="1"/>
      <c r="GP1317" s="1"/>
      <c r="GQ1317" s="1"/>
      <c r="GR1317" s="1"/>
      <c r="GS1317" s="1"/>
      <c r="GT1317" s="1"/>
      <c r="GU1317" s="1"/>
      <c r="GV1317" s="1"/>
      <c r="GW1317" s="1"/>
      <c r="GX1317" s="1"/>
      <c r="GY1317" s="1"/>
      <c r="GZ1317" s="1"/>
      <c r="HA1317" s="1"/>
      <c r="HB1317" s="1"/>
      <c r="HC1317" s="1"/>
      <c r="HD1317" s="1"/>
      <c r="HE1317" s="1"/>
      <c r="HF1317" s="1"/>
      <c r="HG1317" s="1"/>
      <c r="HH1317" s="1"/>
      <c r="HI1317" s="1"/>
      <c r="HJ1317" s="1"/>
      <c r="HK1317" s="1"/>
      <c r="HL1317" s="1"/>
      <c r="HM1317" s="1"/>
      <c r="HN1317" s="1"/>
      <c r="HO1317" s="1"/>
      <c r="HP1317" s="1"/>
      <c r="HQ1317" s="1"/>
      <c r="HR1317" s="1"/>
      <c r="HS1317" s="1"/>
      <c r="HT1317" s="1"/>
      <c r="HU1317" s="1"/>
      <c r="HV1317" s="1"/>
      <c r="HW1317" s="1"/>
      <c r="HX1317" s="1"/>
      <c r="HY1317" s="1"/>
      <c r="HZ1317" s="1"/>
      <c r="IA1317" s="1"/>
      <c r="IB1317" s="1"/>
      <c r="IC1317" s="1"/>
      <c r="ID1317" s="1"/>
      <c r="IE1317" s="1"/>
      <c r="IF1317" s="1"/>
      <c r="IG1317" s="1"/>
      <c r="IH1317" s="1"/>
      <c r="II1317" s="1"/>
      <c r="IJ1317" s="1"/>
      <c r="IK1317" s="1"/>
      <c r="IL1317" s="1"/>
      <c r="IM1317" s="1"/>
      <c r="IN1317" s="1"/>
      <c r="IO1317" s="1"/>
      <c r="IP1317" s="1"/>
      <c r="IQ1317" s="1"/>
      <c r="IR1317" s="1"/>
      <c r="IS1317" s="1"/>
      <c r="IT1317" s="1"/>
      <c r="IU1317" s="1"/>
      <c r="IV1317" s="1"/>
      <c r="IW1317" s="1"/>
      <c r="IX1317" s="1"/>
      <c r="IY1317" s="1"/>
      <c r="IZ1317" s="1"/>
      <c r="JA1317" s="1"/>
      <c r="JB1317" s="1"/>
      <c r="JC1317" s="1"/>
      <c r="JD1317" s="1"/>
      <c r="JE1317" s="1"/>
      <c r="JF1317" s="1"/>
      <c r="JG1317" s="1"/>
      <c r="JH1317" s="1"/>
      <c r="JI1317" s="1"/>
      <c r="JJ1317" s="1"/>
      <c r="JK1317" s="1"/>
      <c r="JL1317" s="1"/>
      <c r="JM1317" s="1"/>
      <c r="JN1317" s="1"/>
      <c r="JO1317" s="1"/>
      <c r="JP1317" s="1"/>
      <c r="JQ1317" s="1"/>
      <c r="JR1317" s="1"/>
      <c r="JS1317" s="1"/>
      <c r="JT1317" s="1"/>
      <c r="JU1317" s="1"/>
      <c r="JV1317" s="1"/>
      <c r="JW1317" s="1"/>
      <c r="JX1317" s="1"/>
      <c r="JY1317" s="1"/>
      <c r="JZ1317" s="1"/>
      <c r="KA1317" s="1"/>
      <c r="KB1317" s="1"/>
      <c r="KC1317" s="1"/>
      <c r="KD1317" s="1"/>
      <c r="KE1317" s="1"/>
      <c r="KF1317" s="1"/>
      <c r="KG1317" s="1"/>
      <c r="KH1317" s="1"/>
      <c r="KI1317" s="1"/>
      <c r="KJ1317" s="1"/>
      <c r="KK1317" s="1"/>
      <c r="KL1317" s="1"/>
      <c r="KM1317" s="1"/>
      <c r="KN1317" s="1"/>
      <c r="KO1317" s="1"/>
      <c r="KP1317" s="1"/>
      <c r="KQ1317" s="1"/>
      <c r="KR1317" s="1"/>
      <c r="KS1317" s="1"/>
      <c r="KT1317" s="1"/>
      <c r="KU1317" s="1"/>
      <c r="KV1317" s="1"/>
      <c r="KW1317" s="1"/>
      <c r="KX1317" s="1"/>
      <c r="KY1317" s="1"/>
      <c r="KZ1317" s="1"/>
      <c r="LA1317" s="1"/>
      <c r="LB1317" s="1"/>
      <c r="LC1317" s="1"/>
      <c r="LD1317" s="1"/>
      <c r="LE1317" s="1"/>
      <c r="LF1317" s="1"/>
      <c r="LG1317" s="1"/>
      <c r="LH1317" s="1"/>
      <c r="LI1317" s="1"/>
      <c r="LJ1317" s="1"/>
      <c r="LK1317" s="1"/>
      <c r="LL1317" s="1"/>
      <c r="LM1317" s="1"/>
      <c r="LN1317" s="1"/>
      <c r="LO1317" s="1"/>
      <c r="LP1317" s="1"/>
      <c r="LQ1317" s="1"/>
      <c r="LR1317" s="1"/>
      <c r="LS1317" s="1"/>
      <c r="LT1317" s="1"/>
      <c r="LU1317" s="1"/>
      <c r="LV1317" s="1"/>
      <c r="LW1317" s="1"/>
      <c r="LX1317" s="1"/>
      <c r="LY1317" s="1"/>
      <c r="LZ1317" s="1"/>
      <c r="MA1317" s="1"/>
      <c r="MB1317" s="1"/>
      <c r="MC1317" s="1"/>
      <c r="MD1317" s="1"/>
      <c r="ME1317" s="1"/>
      <c r="MF1317" s="1"/>
      <c r="MG1317" s="1"/>
      <c r="MH1317" s="1"/>
      <c r="MI1317" s="1"/>
      <c r="MJ1317" s="1"/>
      <c r="MK1317" s="1"/>
      <c r="ML1317" s="1"/>
      <c r="MM1317" s="1"/>
      <c r="MN1317" s="1"/>
      <c r="MO1317" s="1"/>
      <c r="MP1317" s="1"/>
      <c r="MQ1317" s="1"/>
      <c r="MR1317" s="1"/>
      <c r="MS1317" s="1"/>
      <c r="MT1317" s="1"/>
      <c r="MU1317" s="1"/>
      <c r="MV1317" s="1"/>
      <c r="MW1317" s="1"/>
      <c r="MX1317" s="1"/>
      <c r="MY1317" s="1"/>
      <c r="MZ1317" s="1"/>
      <c r="NA1317" s="1"/>
      <c r="NB1317" s="1"/>
      <c r="NC1317" s="1"/>
      <c r="ND1317" s="1"/>
      <c r="NE1317" s="1"/>
      <c r="NF1317" s="1"/>
      <c r="NG1317" s="1"/>
      <c r="NH1317" s="1"/>
      <c r="NI1317" s="1"/>
      <c r="NJ1317" s="1"/>
      <c r="NK1317" s="1"/>
      <c r="NL1317" s="1"/>
      <c r="NM1317" s="1"/>
      <c r="NN1317" s="1"/>
      <c r="NO1317" s="1"/>
      <c r="NP1317" s="1"/>
      <c r="NQ1317" s="1"/>
      <c r="NR1317" s="1"/>
      <c r="NS1317" s="1"/>
      <c r="NT1317" s="1"/>
      <c r="NU1317" s="1"/>
      <c r="NV1317" s="1"/>
      <c r="NW1317" s="1"/>
      <c r="NX1317" s="1"/>
      <c r="NY1317" s="1"/>
      <c r="NZ1317" s="1"/>
      <c r="OA1317" s="1"/>
      <c r="OB1317" s="1"/>
      <c r="OC1317" s="1"/>
      <c r="OD1317" s="1"/>
      <c r="OE1317" s="1"/>
      <c r="OF1317" s="1"/>
      <c r="OG1317" s="1"/>
      <c r="OH1317" s="1"/>
      <c r="OI1317" s="1"/>
      <c r="OJ1317" s="1"/>
      <c r="OK1317" s="1"/>
      <c r="OL1317" s="1"/>
      <c r="OM1317" s="1"/>
      <c r="ON1317" s="1"/>
      <c r="OO1317" s="1"/>
      <c r="OP1317" s="1"/>
      <c r="OQ1317" s="1"/>
      <c r="OR1317" s="1"/>
      <c r="OS1317" s="1"/>
      <c r="OT1317" s="1"/>
      <c r="OU1317" s="1"/>
      <c r="OV1317" s="1"/>
      <c r="OW1317" s="1"/>
      <c r="OX1317" s="1"/>
      <c r="OY1317" s="1"/>
      <c r="OZ1317" s="1"/>
      <c r="PA1317" s="1"/>
      <c r="PB1317" s="1"/>
      <c r="PC1317" s="1"/>
      <c r="PD1317" s="1"/>
      <c r="PE1317" s="1"/>
      <c r="PF1317" s="1"/>
      <c r="PG1317" s="1"/>
      <c r="PH1317" s="1"/>
      <c r="PI1317" s="1"/>
      <c r="PJ1317" s="1"/>
      <c r="PK1317" s="1"/>
      <c r="PL1317" s="1"/>
      <c r="PM1317" s="1"/>
      <c r="PN1317" s="1"/>
      <c r="PO1317" s="1"/>
      <c r="PP1317" s="1"/>
      <c r="PQ1317" s="1"/>
      <c r="PR1317" s="1"/>
      <c r="PS1317" s="1"/>
      <c r="PT1317" s="1"/>
      <c r="PU1317" s="1"/>
      <c r="PV1317" s="1"/>
      <c r="PW1317" s="1"/>
      <c r="PX1317" s="1"/>
      <c r="PY1317" s="1"/>
      <c r="PZ1317" s="1"/>
      <c r="QA1317" s="1"/>
      <c r="QB1317" s="1"/>
      <c r="QC1317" s="1"/>
      <c r="QD1317" s="1"/>
      <c r="QE1317" s="1"/>
      <c r="QF1317" s="1"/>
      <c r="QG1317" s="1"/>
      <c r="QH1317" s="1"/>
      <c r="QI1317" s="1"/>
      <c r="QJ1317" s="1"/>
      <c r="QK1317" s="1"/>
      <c r="QL1317" s="1"/>
      <c r="QM1317" s="1"/>
      <c r="QN1317" s="1"/>
      <c r="QO1317" s="1"/>
      <c r="QP1317" s="1"/>
      <c r="QQ1317" s="1"/>
      <c r="QR1317" s="1"/>
      <c r="QS1317" s="1"/>
      <c r="QT1317" s="1"/>
      <c r="QU1317" s="1"/>
      <c r="QV1317" s="1"/>
      <c r="QW1317" s="1"/>
      <c r="QX1317" s="1"/>
      <c r="QY1317" s="1"/>
      <c r="QZ1317" s="1"/>
      <c r="RA1317" s="1"/>
      <c r="RB1317" s="1"/>
      <c r="RC1317" s="1"/>
      <c r="RD1317" s="1"/>
      <c r="RE1317" s="1"/>
      <c r="RF1317" s="1"/>
      <c r="RG1317" s="1"/>
      <c r="RH1317" s="1"/>
      <c r="RI1317" s="1"/>
      <c r="RJ1317" s="1"/>
      <c r="RK1317" s="1"/>
      <c r="RL1317" s="1"/>
      <c r="RM1317" s="1"/>
      <c r="RN1317" s="1"/>
      <c r="RO1317" s="1"/>
      <c r="RP1317" s="1"/>
      <c r="RQ1317" s="1"/>
      <c r="RR1317" s="1"/>
      <c r="RS1317" s="1"/>
      <c r="RT1317" s="1"/>
      <c r="RU1317" s="1"/>
      <c r="RV1317" s="1"/>
      <c r="RW1317" s="1"/>
      <c r="RX1317" s="1"/>
      <c r="RY1317" s="1"/>
      <c r="RZ1317" s="1"/>
      <c r="SA1317" s="1"/>
      <c r="SB1317" s="1"/>
      <c r="SC1317" s="1"/>
      <c r="SD1317" s="1"/>
      <c r="SE1317" s="1"/>
      <c r="SF1317" s="1"/>
      <c r="SG1317" s="1"/>
      <c r="SH1317" s="1"/>
      <c r="SI1317" s="1"/>
      <c r="SJ1317" s="1"/>
      <c r="SK1317" s="1"/>
      <c r="SL1317" s="1"/>
      <c r="SM1317" s="1"/>
      <c r="SN1317" s="1"/>
      <c r="SO1317" s="1"/>
      <c r="SP1317" s="1"/>
      <c r="SQ1317" s="1"/>
      <c r="SR1317" s="1"/>
      <c r="SS1317" s="1"/>
      <c r="ST1317" s="1"/>
      <c r="SU1317" s="1"/>
      <c r="SV1317" s="1"/>
      <c r="SW1317" s="1"/>
      <c r="SX1317" s="1"/>
      <c r="SY1317" s="1"/>
      <c r="SZ1317" s="1"/>
      <c r="TA1317" s="1"/>
      <c r="TB1317" s="1"/>
      <c r="TC1317" s="1"/>
      <c r="TD1317" s="1"/>
      <c r="TE1317" s="1"/>
      <c r="TF1317" s="1"/>
      <c r="TG1317" s="1"/>
      <c r="TH1317" s="1"/>
      <c r="TI1317" s="1"/>
      <c r="TJ1317" s="1"/>
      <c r="TK1317" s="1"/>
      <c r="TL1317" s="1"/>
      <c r="TM1317" s="1"/>
      <c r="TN1317" s="1"/>
      <c r="TO1317" s="1"/>
      <c r="TP1317" s="1"/>
      <c r="TQ1317" s="1"/>
      <c r="TR1317" s="1"/>
      <c r="TS1317" s="1"/>
      <c r="TT1317" s="1"/>
      <c r="TU1317" s="1"/>
      <c r="TV1317" s="1"/>
      <c r="TW1317" s="1"/>
      <c r="TX1317" s="1"/>
      <c r="TY1317" s="1"/>
      <c r="TZ1317" s="1"/>
      <c r="UA1317" s="1"/>
      <c r="UB1317" s="1"/>
      <c r="UC1317" s="1"/>
      <c r="UD1317" s="1"/>
      <c r="UE1317" s="1"/>
      <c r="UF1317" s="1"/>
      <c r="UG1317" s="1"/>
      <c r="UH1317" s="1"/>
      <c r="UI1317" s="1"/>
      <c r="UJ1317" s="1"/>
      <c r="UK1317" s="1"/>
      <c r="UL1317" s="1"/>
      <c r="UM1317" s="1"/>
      <c r="UN1317" s="1"/>
      <c r="UO1317" s="1"/>
      <c r="UP1317" s="1"/>
      <c r="UQ1317" s="1"/>
      <c r="UR1317" s="1"/>
      <c r="US1317" s="1"/>
      <c r="UT1317" s="1"/>
      <c r="UU1317" s="1"/>
      <c r="UV1317" s="1"/>
      <c r="UW1317" s="1"/>
      <c r="UX1317" s="1"/>
      <c r="UY1317" s="1"/>
      <c r="UZ1317" s="1"/>
      <c r="VA1317" s="1"/>
      <c r="VB1317" s="1"/>
      <c r="VC1317" s="1"/>
      <c r="VD1317" s="1"/>
      <c r="VE1317" s="1"/>
      <c r="VF1317" s="1"/>
      <c r="VG1317" s="1"/>
      <c r="VH1317" s="1"/>
      <c r="VI1317" s="1"/>
      <c r="VJ1317" s="1"/>
      <c r="VK1317" s="1"/>
      <c r="VL1317" s="1"/>
      <c r="VM1317" s="1"/>
      <c r="VN1317" s="1"/>
      <c r="VO1317" s="1"/>
      <c r="VP1317" s="1"/>
      <c r="VQ1317" s="1"/>
      <c r="VR1317" s="1"/>
      <c r="VS1317" s="1"/>
      <c r="VT1317" s="1"/>
      <c r="VU1317" s="1"/>
      <c r="VV1317" s="1"/>
      <c r="VW1317" s="1"/>
      <c r="VX1317" s="1"/>
      <c r="VY1317" s="1"/>
      <c r="VZ1317" s="1"/>
      <c r="WA1317" s="1"/>
      <c r="WB1317" s="1"/>
      <c r="WC1317" s="1"/>
      <c r="WD1317" s="1"/>
      <c r="WE1317" s="1"/>
      <c r="WF1317" s="1"/>
      <c r="WG1317" s="1"/>
      <c r="WH1317" s="1"/>
      <c r="WI1317" s="1"/>
      <c r="WJ1317" s="1"/>
      <c r="WK1317" s="1"/>
      <c r="WL1317" s="1"/>
      <c r="WM1317" s="1"/>
      <c r="WN1317" s="1"/>
      <c r="WO1317" s="1"/>
      <c r="WP1317" s="1"/>
      <c r="WQ1317" s="1"/>
      <c r="WR1317" s="1"/>
      <c r="WS1317" s="1"/>
      <c r="WT1317" s="1"/>
      <c r="WU1317" s="1"/>
      <c r="WV1317" s="1"/>
      <c r="WW1317" s="1"/>
      <c r="WX1317" s="1"/>
      <c r="WY1317" s="1"/>
      <c r="WZ1317" s="1"/>
      <c r="XA1317" s="1"/>
      <c r="XB1317" s="1"/>
      <c r="XC1317" s="1"/>
      <c r="XD1317" s="1"/>
      <c r="XE1317" s="1"/>
      <c r="XF1317" s="1"/>
      <c r="XG1317" s="1"/>
      <c r="XH1317" s="1"/>
      <c r="XI1317" s="1"/>
      <c r="XJ1317" s="1"/>
      <c r="XK1317" s="1"/>
      <c r="XL1317" s="1"/>
      <c r="XM1317" s="1"/>
      <c r="XN1317" s="1"/>
      <c r="XO1317" s="1"/>
      <c r="XP1317" s="1"/>
      <c r="XQ1317" s="1"/>
      <c r="XR1317" s="1"/>
      <c r="XS1317" s="1"/>
      <c r="XT1317" s="1"/>
      <c r="XU1317" s="1"/>
      <c r="XV1317" s="1"/>
      <c r="XW1317" s="1"/>
      <c r="XX1317" s="1"/>
      <c r="XY1317" s="1"/>
      <c r="XZ1317" s="1"/>
      <c r="YA1317" s="1"/>
      <c r="YB1317" s="1"/>
      <c r="YC1317" s="1"/>
      <c r="YD1317" s="1"/>
      <c r="YE1317" s="1"/>
      <c r="YF1317" s="1"/>
      <c r="YG1317" s="1"/>
      <c r="YH1317" s="1"/>
      <c r="YI1317" s="1"/>
      <c r="YJ1317" s="1"/>
      <c r="YK1317" s="1"/>
      <c r="YL1317" s="1"/>
      <c r="YM1317" s="1"/>
      <c r="YN1317" s="1"/>
      <c r="YO1317" s="1"/>
      <c r="YP1317" s="1"/>
      <c r="YQ1317" s="1"/>
      <c r="YR1317" s="1"/>
      <c r="YS1317" s="1"/>
      <c r="YT1317" s="1"/>
      <c r="YU1317" s="1"/>
      <c r="YV1317" s="1"/>
      <c r="YW1317" s="1"/>
      <c r="YX1317" s="1"/>
      <c r="YY1317" s="1"/>
      <c r="YZ1317" s="1"/>
      <c r="ZA1317" s="1"/>
      <c r="ZB1317" s="1"/>
      <c r="ZC1317" s="1"/>
      <c r="ZD1317" s="1"/>
      <c r="ZE1317" s="1"/>
      <c r="ZF1317" s="1"/>
      <c r="ZG1317" s="1"/>
      <c r="ZH1317" s="1"/>
      <c r="ZI1317" s="1"/>
      <c r="ZJ1317" s="1"/>
      <c r="ZK1317" s="1"/>
      <c r="ZL1317" s="1"/>
      <c r="ZM1317" s="1"/>
      <c r="ZN1317" s="1"/>
      <c r="ZO1317" s="1"/>
      <c r="ZP1317" s="1"/>
      <c r="ZQ1317" s="1"/>
      <c r="ZR1317" s="1"/>
      <c r="ZS1317" s="1"/>
      <c r="ZT1317" s="1"/>
      <c r="ZU1317" s="1"/>
      <c r="ZV1317" s="1"/>
      <c r="ZW1317" s="1"/>
      <c r="ZX1317" s="1"/>
      <c r="ZY1317" s="1"/>
      <c r="ZZ1317" s="1"/>
      <c r="AAA1317" s="1"/>
      <c r="AAB1317" s="1"/>
      <c r="AAC1317" s="1"/>
      <c r="AAD1317" s="1"/>
      <c r="AAE1317" s="1"/>
      <c r="AAF1317" s="1"/>
      <c r="AAG1317" s="1"/>
      <c r="AAH1317" s="1"/>
      <c r="AAI1317" s="1"/>
      <c r="AAJ1317" s="1"/>
      <c r="AAK1317" s="1"/>
      <c r="AAL1317" s="1"/>
      <c r="AAM1317" s="1"/>
      <c r="AAN1317" s="1"/>
      <c r="AAO1317" s="1"/>
      <c r="AAP1317" s="1"/>
      <c r="AAQ1317" s="1"/>
      <c r="AAR1317" s="1"/>
      <c r="AAS1317" s="1"/>
      <c r="AAT1317" s="1"/>
      <c r="AAU1317" s="1"/>
      <c r="AAV1317" s="1"/>
      <c r="AAW1317" s="1"/>
      <c r="AAX1317" s="1"/>
      <c r="AAY1317" s="1"/>
      <c r="AAZ1317" s="1"/>
      <c r="ABA1317" s="1"/>
      <c r="ABB1317" s="1"/>
      <c r="ABC1317" s="1"/>
      <c r="ABD1317" s="1"/>
      <c r="ABE1317" s="1"/>
      <c r="ABF1317" s="1"/>
      <c r="ABG1317" s="1"/>
      <c r="ABH1317" s="1"/>
      <c r="ABI1317" s="1"/>
      <c r="ABJ1317" s="1"/>
      <c r="ABK1317" s="1"/>
      <c r="ABL1317" s="1"/>
      <c r="ABM1317" s="1"/>
      <c r="ABN1317" s="1"/>
      <c r="ABO1317" s="1"/>
      <c r="ABP1317" s="1"/>
      <c r="ABQ1317" s="1"/>
      <c r="ABR1317" s="1"/>
      <c r="ABS1317" s="1"/>
      <c r="ABT1317" s="1"/>
      <c r="ABU1317" s="1"/>
      <c r="ABV1317" s="1"/>
      <c r="ABW1317" s="1"/>
      <c r="ABX1317" s="1"/>
      <c r="ABY1317" s="1"/>
      <c r="ABZ1317" s="1"/>
      <c r="ACA1317" s="1"/>
      <c r="ACB1317" s="1"/>
      <c r="ACC1317" s="1"/>
      <c r="ACD1317" s="1"/>
      <c r="ACE1317" s="1"/>
      <c r="ACF1317" s="1"/>
      <c r="ACG1317" s="1"/>
      <c r="ACH1317" s="1"/>
      <c r="ACI1317" s="1"/>
      <c r="ACJ1317" s="1"/>
      <c r="ACK1317" s="1"/>
      <c r="ACL1317" s="1"/>
      <c r="ACM1317" s="1"/>
      <c r="ACN1317" s="1"/>
      <c r="ACO1317" s="1"/>
      <c r="ACP1317" s="1"/>
      <c r="ACQ1317" s="1"/>
      <c r="ACR1317" s="1"/>
      <c r="ACS1317" s="1"/>
      <c r="ACT1317" s="1"/>
      <c r="ACU1317" s="1"/>
      <c r="ACV1317" s="1"/>
      <c r="ACW1317" s="1"/>
      <c r="ACX1317" s="1"/>
      <c r="ACY1317" s="1"/>
      <c r="ACZ1317" s="1"/>
      <c r="ADA1317" s="1"/>
      <c r="ADB1317" s="1"/>
      <c r="ADC1317" s="1"/>
      <c r="ADD1317" s="1"/>
      <c r="ADE1317" s="1"/>
      <c r="ADF1317" s="1"/>
      <c r="ADG1317" s="1"/>
      <c r="ADH1317" s="1"/>
      <c r="ADI1317" s="1"/>
      <c r="ADJ1317" s="1"/>
      <c r="ADK1317" s="1"/>
      <c r="ADL1317" s="1"/>
      <c r="ADM1317" s="1"/>
      <c r="ADN1317" s="1"/>
      <c r="ADO1317" s="1"/>
      <c r="ADP1317" s="1"/>
      <c r="ADQ1317" s="1"/>
      <c r="ADR1317" s="1"/>
      <c r="ADS1317" s="1"/>
      <c r="ADT1317" s="1"/>
      <c r="ADU1317" s="1"/>
      <c r="ADV1317" s="1"/>
      <c r="ADW1317" s="1"/>
      <c r="ADX1317" s="1"/>
      <c r="ADY1317" s="1"/>
      <c r="ADZ1317" s="1"/>
      <c r="AEA1317" s="1"/>
      <c r="AEB1317" s="1"/>
      <c r="AEC1317" s="1"/>
      <c r="AED1317" s="1"/>
      <c r="AEE1317" s="1"/>
      <c r="AEF1317" s="1"/>
      <c r="AEG1317" s="1"/>
      <c r="AEH1317" s="1"/>
      <c r="AEI1317" s="1"/>
      <c r="AEJ1317" s="1"/>
      <c r="AEK1317" s="1"/>
      <c r="AEL1317" s="1"/>
      <c r="AEM1317" s="1"/>
      <c r="AEN1317" s="1"/>
      <c r="AEO1317" s="1"/>
      <c r="AEP1317" s="1"/>
      <c r="AEQ1317" s="1"/>
      <c r="AER1317" s="1"/>
      <c r="AES1317" s="1"/>
      <c r="AET1317" s="1"/>
      <c r="AEU1317" s="1"/>
      <c r="AEV1317" s="1"/>
      <c r="AEW1317" s="1"/>
      <c r="AEX1317" s="1"/>
      <c r="AEY1317" s="1"/>
      <c r="AEZ1317" s="1"/>
      <c r="AFA1317" s="1"/>
      <c r="AFB1317" s="1"/>
      <c r="AFC1317" s="1"/>
      <c r="AFD1317" s="1"/>
      <c r="AFE1317" s="1"/>
      <c r="AFF1317" s="1"/>
      <c r="AFG1317" s="1"/>
      <c r="AFH1317" s="1"/>
      <c r="AFI1317" s="1"/>
      <c r="AFJ1317" s="1"/>
      <c r="AFK1317" s="1"/>
      <c r="AFL1317" s="1"/>
      <c r="AFM1317" s="1"/>
      <c r="AFN1317" s="1"/>
      <c r="AFO1317" s="1"/>
      <c r="AFP1317" s="1"/>
      <c r="AFQ1317" s="1"/>
      <c r="AFR1317" s="1"/>
      <c r="AFS1317" s="1"/>
      <c r="AFT1317" s="1"/>
      <c r="AFU1317" s="1"/>
      <c r="AFV1317" s="1"/>
      <c r="AFW1317" s="1"/>
      <c r="AFX1317" s="1"/>
      <c r="AFY1317" s="1"/>
      <c r="AFZ1317" s="1"/>
      <c r="AGA1317" s="1"/>
      <c r="AGB1317" s="1"/>
      <c r="AGC1317" s="1"/>
      <c r="AGD1317" s="1"/>
      <c r="AGE1317" s="1"/>
      <c r="AGF1317" s="1"/>
      <c r="AGG1317" s="1"/>
      <c r="AGH1317" s="1"/>
      <c r="AGI1317" s="1"/>
      <c r="AGJ1317" s="1"/>
      <c r="AGK1317" s="1"/>
      <c r="AGL1317" s="1"/>
      <c r="AGM1317" s="1"/>
      <c r="AGN1317" s="1"/>
      <c r="AGO1317" s="1"/>
      <c r="AGP1317" s="1"/>
      <c r="AGQ1317" s="1"/>
      <c r="AGR1317" s="1"/>
      <c r="AGS1317" s="1"/>
      <c r="AGT1317" s="1"/>
      <c r="AGU1317" s="1"/>
      <c r="AGV1317" s="1"/>
      <c r="AGW1317" s="1"/>
      <c r="AGX1317" s="1"/>
      <c r="AGY1317" s="1"/>
      <c r="AGZ1317" s="1"/>
      <c r="AHA1317" s="1"/>
      <c r="AHB1317" s="1"/>
      <c r="AHC1317" s="1"/>
      <c r="AHD1317" s="1"/>
      <c r="AHE1317" s="1"/>
      <c r="AHF1317" s="1"/>
      <c r="AHG1317" s="1"/>
      <c r="AHH1317" s="1"/>
      <c r="AHI1317" s="1"/>
      <c r="AHJ1317" s="1"/>
      <c r="AHK1317" s="1"/>
      <c r="AHL1317" s="1"/>
      <c r="AHM1317" s="1"/>
      <c r="AHN1317" s="1"/>
      <c r="AHO1317" s="1"/>
      <c r="AHP1317" s="1"/>
      <c r="AHQ1317" s="1"/>
      <c r="AHR1317" s="1"/>
      <c r="AHS1317" s="1"/>
      <c r="AHT1317" s="1"/>
      <c r="AHU1317" s="1"/>
      <c r="AHV1317" s="1"/>
      <c r="AHW1317" s="1"/>
      <c r="AHX1317" s="1"/>
      <c r="AHY1317" s="1"/>
      <c r="AHZ1317" s="1"/>
      <c r="AIA1317" s="1"/>
      <c r="AIB1317" s="1"/>
      <c r="AIC1317" s="1"/>
      <c r="AID1317" s="1"/>
      <c r="AIE1317" s="1"/>
      <c r="AIF1317" s="1"/>
      <c r="AIG1317" s="1"/>
      <c r="AIH1317" s="1"/>
      <c r="AII1317" s="1"/>
      <c r="AIJ1317" s="1"/>
      <c r="AIK1317" s="1"/>
      <c r="AIL1317" s="1"/>
      <c r="AIM1317" s="1"/>
      <c r="AIN1317" s="1"/>
      <c r="AIO1317" s="1"/>
      <c r="AIP1317" s="1"/>
      <c r="AIQ1317" s="1"/>
      <c r="AIR1317" s="1"/>
      <c r="AIS1317" s="1"/>
      <c r="AIT1317" s="1"/>
      <c r="AIU1317" s="1"/>
      <c r="AIV1317" s="1"/>
      <c r="AIW1317" s="1"/>
      <c r="AIX1317" s="1"/>
      <c r="AIY1317" s="1"/>
      <c r="AIZ1317" s="1"/>
      <c r="AJA1317" s="1"/>
      <c r="AJB1317" s="1"/>
      <c r="AJC1317" s="1"/>
      <c r="AJD1317" s="1"/>
      <c r="AJE1317" s="1"/>
      <c r="AJF1317" s="1"/>
      <c r="AJG1317" s="1"/>
      <c r="AJH1317" s="1"/>
      <c r="AJI1317" s="1"/>
      <c r="AJJ1317" s="1"/>
      <c r="AJK1317" s="1"/>
      <c r="AJL1317" s="1"/>
      <c r="AJM1317" s="1"/>
      <c r="AJN1317" s="1"/>
      <c r="AJO1317" s="1"/>
      <c r="AJP1317" s="1"/>
      <c r="AJQ1317" s="1"/>
      <c r="AJR1317" s="1"/>
      <c r="AJS1317" s="1"/>
      <c r="AJT1317" s="1"/>
      <c r="AJU1317" s="1"/>
      <c r="AJV1317" s="1"/>
      <c r="AJW1317" s="1"/>
      <c r="AJX1317" s="1"/>
      <c r="AJY1317" s="1"/>
      <c r="AJZ1317" s="1"/>
      <c r="AKA1317" s="1"/>
      <c r="AKB1317" s="1"/>
      <c r="AKC1317" s="1"/>
      <c r="AKD1317" s="1"/>
      <c r="AKE1317" s="1"/>
      <c r="AKF1317" s="1"/>
      <c r="AKG1317" s="1"/>
      <c r="AKH1317" s="1"/>
      <c r="AKI1317" s="1"/>
      <c r="AKJ1317" s="1"/>
      <c r="AKK1317" s="1"/>
      <c r="AKL1317" s="1"/>
      <c r="AKM1317" s="1"/>
      <c r="AKN1317" s="1"/>
      <c r="AKO1317" s="1"/>
      <c r="AKP1317" s="1"/>
      <c r="AKQ1317" s="1"/>
      <c r="AKR1317" s="1"/>
      <c r="AKS1317" s="1"/>
      <c r="AKT1317" s="1"/>
      <c r="AKU1317" s="1"/>
      <c r="AKV1317" s="1"/>
      <c r="AKW1317" s="1"/>
      <c r="AKX1317" s="1"/>
      <c r="AKY1317" s="1"/>
      <c r="AKZ1317" s="1"/>
      <c r="ALA1317" s="1"/>
      <c r="ALB1317" s="1"/>
      <c r="ALC1317" s="1"/>
      <c r="ALD1317" s="1"/>
      <c r="ALE1317" s="1"/>
      <c r="ALF1317" s="1"/>
      <c r="ALG1317" s="1"/>
      <c r="ALH1317" s="1"/>
      <c r="ALI1317" s="1"/>
      <c r="ALJ1317" s="1"/>
      <c r="ALK1317" s="1"/>
      <c r="ALL1317" s="1"/>
      <c r="ALM1317" s="1"/>
      <c r="ALN1317" s="1"/>
      <c r="ALO1317" s="1"/>
      <c r="ALP1317" s="1"/>
      <c r="ALQ1317" s="1"/>
      <c r="ALR1317" s="1"/>
      <c r="ALS1317" s="1"/>
      <c r="ALT1317" s="1"/>
      <c r="ALU1317" s="1"/>
      <c r="ALV1317" s="1"/>
      <c r="ALW1317" s="1"/>
      <c r="ALX1317" s="1"/>
      <c r="ALY1317" s="1"/>
      <c r="ALZ1317" s="1"/>
      <c r="AMA1317" s="1"/>
      <c r="AMB1317" s="1"/>
      <c r="AMC1317" s="1"/>
      <c r="AMD1317" s="1"/>
      <c r="AME1317" s="1"/>
      <c r="AMF1317" s="1"/>
      <c r="AMG1317" s="1"/>
      <c r="AMH1317" s="1"/>
      <c r="AMI1317" s="1"/>
      <c r="AMJ1317" s="1"/>
      <c r="AMK1317" s="1"/>
      <c r="AML1317" s="1"/>
      <c r="AMM1317" s="1"/>
      <c r="AMN1317" s="1"/>
      <c r="AMO1317" s="1"/>
      <c r="AMP1317" s="1"/>
      <c r="AMQ1317" s="1"/>
      <c r="AMR1317" s="1"/>
      <c r="AMS1317" s="1"/>
      <c r="AMT1317" s="1"/>
      <c r="AMU1317" s="1"/>
      <c r="AMV1317" s="1"/>
      <c r="AMW1317" s="1"/>
      <c r="AMX1317" s="1"/>
      <c r="AMY1317" s="1"/>
      <c r="AMZ1317" s="1"/>
      <c r="ANA1317" s="1"/>
      <c r="ANB1317" s="1"/>
      <c r="ANC1317" s="1"/>
      <c r="AND1317" s="1"/>
      <c r="ANE1317" s="1"/>
      <c r="ANF1317" s="1"/>
      <c r="ANG1317" s="1"/>
      <c r="ANH1317" s="1"/>
      <c r="ANI1317" s="1"/>
      <c r="ANJ1317" s="1"/>
      <c r="ANK1317" s="1"/>
      <c r="ANL1317" s="1"/>
      <c r="ANM1317" s="1"/>
      <c r="ANN1317" s="1"/>
      <c r="ANO1317" s="1"/>
      <c r="ANP1317" s="1"/>
      <c r="ANQ1317" s="1"/>
      <c r="ANR1317" s="1"/>
      <c r="ANS1317" s="1"/>
      <c r="ANT1317" s="1"/>
      <c r="ANU1317" s="1"/>
      <c r="ANV1317" s="1"/>
      <c r="ANW1317" s="1"/>
      <c r="ANX1317" s="1"/>
      <c r="ANY1317" s="1"/>
      <c r="ANZ1317" s="1"/>
      <c r="AOA1317" s="1"/>
      <c r="AOB1317" s="1"/>
      <c r="AOC1317" s="1"/>
      <c r="AOD1317" s="1"/>
      <c r="AOE1317" s="1"/>
      <c r="AOF1317" s="1"/>
      <c r="AOG1317" s="1"/>
      <c r="AOH1317" s="1"/>
      <c r="AOI1317" s="1"/>
      <c r="AOJ1317" s="1"/>
      <c r="AOK1317" s="1"/>
      <c r="AOL1317" s="1"/>
      <c r="AOM1317" s="1"/>
      <c r="AON1317" s="1"/>
      <c r="AOO1317" s="1"/>
      <c r="AOP1317" s="1"/>
      <c r="AOQ1317" s="1"/>
      <c r="AOR1317" s="1"/>
      <c r="AOS1317" s="1"/>
      <c r="AOT1317" s="1"/>
      <c r="AOU1317" s="1"/>
      <c r="AOV1317" s="1"/>
      <c r="AOW1317" s="1"/>
      <c r="AOX1317" s="1"/>
      <c r="AOY1317" s="1"/>
      <c r="AOZ1317" s="1"/>
      <c r="APA1317" s="1"/>
      <c r="APB1317" s="1"/>
      <c r="APC1317" s="1"/>
      <c r="APD1317" s="1"/>
      <c r="APE1317" s="1"/>
      <c r="APF1317" s="1"/>
      <c r="APG1317" s="1"/>
      <c r="APH1317" s="1"/>
      <c r="API1317" s="1"/>
      <c r="APJ1317" s="1"/>
      <c r="APK1317" s="1"/>
      <c r="APL1317" s="1"/>
      <c r="APM1317" s="1"/>
      <c r="APN1317" s="1"/>
      <c r="APO1317" s="1"/>
      <c r="APP1317" s="1"/>
      <c r="APQ1317" s="1"/>
      <c r="APR1317" s="1"/>
      <c r="APS1317" s="1"/>
      <c r="APT1317" s="1"/>
      <c r="APU1317" s="1"/>
      <c r="APV1317" s="1"/>
      <c r="APW1317" s="1"/>
      <c r="APX1317" s="1"/>
      <c r="APY1317" s="1"/>
      <c r="APZ1317" s="1"/>
      <c r="AQA1317" s="1"/>
      <c r="AQB1317" s="1"/>
      <c r="AQC1317" s="1"/>
      <c r="AQD1317" s="1"/>
      <c r="AQE1317" s="1"/>
      <c r="AQF1317" s="1"/>
      <c r="AQG1317" s="1"/>
      <c r="AQH1317" s="1"/>
      <c r="AQI1317" s="1"/>
      <c r="AQJ1317" s="1"/>
      <c r="AQK1317" s="1"/>
      <c r="AQL1317" s="1"/>
      <c r="AQM1317" s="1"/>
      <c r="AQN1317" s="1"/>
      <c r="AQO1317" s="1"/>
      <c r="AQP1317" s="1"/>
      <c r="AQQ1317" s="1"/>
      <c r="AQR1317" s="1"/>
      <c r="AQS1317" s="1"/>
      <c r="AQT1317" s="1"/>
      <c r="AQU1317" s="1"/>
      <c r="AQV1317" s="1"/>
      <c r="AQW1317" s="1"/>
      <c r="AQX1317" s="1"/>
      <c r="AQY1317" s="1"/>
      <c r="AQZ1317" s="1"/>
      <c r="ARA1317" s="1"/>
      <c r="ARB1317" s="1"/>
      <c r="ARC1317" s="1"/>
      <c r="ARD1317" s="1"/>
      <c r="ARE1317" s="1"/>
      <c r="ARF1317" s="1"/>
      <c r="ARG1317" s="1"/>
      <c r="ARH1317" s="1"/>
      <c r="ARI1317" s="1"/>
      <c r="ARJ1317" s="1"/>
      <c r="ARK1317" s="1"/>
      <c r="ARL1317" s="1"/>
      <c r="ARM1317" s="1"/>
      <c r="ARN1317" s="1"/>
      <c r="ARO1317" s="1"/>
      <c r="ARP1317" s="1"/>
      <c r="ARQ1317" s="1"/>
      <c r="ARR1317" s="1"/>
      <c r="ARS1317" s="1"/>
      <c r="ART1317" s="1"/>
      <c r="ARU1317" s="1"/>
      <c r="ARV1317" s="1"/>
      <c r="ARW1317" s="1"/>
      <c r="ARX1317" s="1"/>
      <c r="ARY1317" s="1"/>
      <c r="ARZ1317" s="1"/>
      <c r="ASA1317" s="1"/>
      <c r="ASB1317" s="1"/>
      <c r="ASC1317" s="1"/>
      <c r="ASD1317" s="1"/>
      <c r="ASE1317" s="1"/>
      <c r="ASF1317" s="1"/>
      <c r="ASG1317" s="1"/>
      <c r="ASH1317" s="1"/>
      <c r="ASI1317" s="1"/>
      <c r="ASJ1317" s="1"/>
      <c r="ASK1317" s="1"/>
      <c r="ASL1317" s="1"/>
      <c r="ASM1317" s="1"/>
      <c r="ASN1317" s="1"/>
      <c r="ASO1317" s="1"/>
      <c r="ASP1317" s="1"/>
      <c r="ASQ1317" s="1"/>
      <c r="ASR1317" s="1"/>
      <c r="ASS1317" s="1"/>
      <c r="AST1317" s="1"/>
      <c r="ASU1317" s="1"/>
      <c r="ASV1317" s="1"/>
      <c r="ASW1317" s="1"/>
      <c r="ASX1317" s="1"/>
      <c r="ASY1317" s="1"/>
      <c r="ASZ1317" s="1"/>
      <c r="ATA1317" s="1"/>
      <c r="ATB1317" s="1"/>
      <c r="ATC1317" s="1"/>
      <c r="ATD1317" s="1"/>
      <c r="ATE1317" s="1"/>
      <c r="ATF1317" s="1"/>
      <c r="ATG1317" s="1"/>
      <c r="ATH1317" s="1"/>
      <c r="ATI1317" s="1"/>
      <c r="ATJ1317" s="1"/>
      <c r="ATK1317" s="1"/>
      <c r="ATL1317" s="1"/>
      <c r="ATM1317" s="1"/>
      <c r="ATN1317" s="1"/>
      <c r="ATO1317" s="1"/>
      <c r="ATP1317" s="1"/>
      <c r="ATQ1317" s="1"/>
      <c r="ATR1317" s="1"/>
      <c r="ATS1317" s="1"/>
      <c r="ATT1317" s="1"/>
      <c r="ATU1317" s="1"/>
      <c r="ATV1317" s="1"/>
      <c r="ATW1317" s="1"/>
      <c r="ATX1317" s="1"/>
      <c r="ATY1317" s="1"/>
      <c r="ATZ1317" s="1"/>
      <c r="AUA1317" s="1"/>
      <c r="AUB1317" s="1"/>
      <c r="AUC1317" s="1"/>
      <c r="AUD1317" s="1"/>
      <c r="AUE1317" s="1"/>
      <c r="AUF1317" s="1"/>
      <c r="AUG1317" s="1"/>
      <c r="AUH1317" s="1"/>
      <c r="AUI1317" s="1"/>
      <c r="AUJ1317" s="1"/>
      <c r="AUK1317" s="1"/>
      <c r="AUL1317" s="1"/>
      <c r="AUM1317" s="1"/>
      <c r="AUN1317" s="1"/>
      <c r="AUO1317" s="1"/>
      <c r="AUP1317" s="1"/>
      <c r="AUQ1317" s="1"/>
      <c r="AUR1317" s="1"/>
      <c r="AUS1317" s="1"/>
      <c r="AUT1317" s="1"/>
      <c r="AUU1317" s="1"/>
      <c r="AUV1317" s="1"/>
      <c r="AUW1317" s="1"/>
      <c r="AUX1317" s="1"/>
      <c r="AUY1317" s="1"/>
      <c r="AUZ1317" s="1"/>
      <c r="AVA1317" s="1"/>
      <c r="AVB1317" s="1"/>
      <c r="AVC1317" s="1"/>
      <c r="AVD1317" s="1"/>
      <c r="AVE1317" s="1"/>
      <c r="AVF1317" s="1"/>
      <c r="AVG1317" s="1"/>
      <c r="AVH1317" s="1"/>
      <c r="AVI1317" s="1"/>
      <c r="AVJ1317" s="1"/>
      <c r="AVK1317" s="1"/>
      <c r="AVL1317" s="1"/>
      <c r="AVM1317" s="1"/>
      <c r="AVN1317" s="1"/>
      <c r="AVO1317" s="1"/>
      <c r="AVP1317" s="1"/>
      <c r="AVQ1317" s="1"/>
      <c r="AVR1317" s="1"/>
      <c r="AVS1317" s="1"/>
      <c r="AVT1317" s="1"/>
      <c r="AVU1317" s="1"/>
      <c r="AVV1317" s="1"/>
      <c r="AVW1317" s="1"/>
      <c r="AVX1317" s="1"/>
      <c r="AVY1317" s="1"/>
      <c r="AVZ1317" s="1"/>
      <c r="AWA1317" s="1"/>
      <c r="AWB1317" s="1"/>
      <c r="AWC1317" s="1"/>
      <c r="AWD1317" s="1"/>
      <c r="AWE1317" s="1"/>
      <c r="AWF1317" s="1"/>
      <c r="AWG1317" s="1"/>
      <c r="AWH1317" s="1"/>
      <c r="AWI1317" s="1"/>
      <c r="AWJ1317" s="1"/>
      <c r="AWK1317" s="1"/>
      <c r="AWL1317" s="1"/>
      <c r="AWM1317" s="1"/>
      <c r="AWN1317" s="1"/>
      <c r="AWO1317" s="1"/>
      <c r="AWP1317" s="1"/>
      <c r="AWQ1317" s="1"/>
      <c r="AWR1317" s="1"/>
      <c r="AWS1317" s="1"/>
      <c r="AWT1317" s="1"/>
      <c r="AWU1317" s="1"/>
      <c r="AWV1317" s="1"/>
      <c r="AWW1317" s="1"/>
      <c r="AWX1317" s="1"/>
      <c r="AWY1317" s="1"/>
      <c r="AWZ1317" s="1"/>
      <c r="AXA1317" s="1"/>
      <c r="AXB1317" s="1"/>
      <c r="AXC1317" s="1"/>
      <c r="AXD1317" s="1"/>
      <c r="AXE1317" s="1"/>
      <c r="AXF1317" s="1"/>
      <c r="AXG1317" s="1"/>
      <c r="AXH1317" s="1"/>
      <c r="AXI1317" s="1"/>
      <c r="AXJ1317" s="1"/>
      <c r="AXK1317" s="1"/>
      <c r="AXL1317" s="1"/>
      <c r="AXM1317" s="1"/>
      <c r="AXN1317" s="1"/>
      <c r="AXO1317" s="1"/>
      <c r="AXP1317" s="1"/>
      <c r="AXQ1317" s="1"/>
      <c r="AXR1317" s="1"/>
      <c r="AXS1317" s="1"/>
      <c r="AXT1317" s="1"/>
      <c r="AXU1317" s="1"/>
      <c r="AXV1317" s="1"/>
      <c r="AXW1317" s="1"/>
      <c r="AXX1317" s="1"/>
      <c r="AXY1317" s="1"/>
      <c r="AXZ1317" s="1"/>
      <c r="AYA1317" s="1"/>
      <c r="AYB1317" s="1"/>
      <c r="AYC1317" s="1"/>
      <c r="AYD1317" s="1"/>
      <c r="AYE1317" s="1"/>
      <c r="AYF1317" s="1"/>
      <c r="AYG1317" s="1"/>
      <c r="AYH1317" s="1"/>
      <c r="AYI1317" s="1"/>
      <c r="AYJ1317" s="1"/>
      <c r="AYK1317" s="1"/>
      <c r="AYL1317" s="1"/>
      <c r="AYM1317" s="1"/>
      <c r="AYN1317" s="1"/>
      <c r="AYO1317" s="1"/>
      <c r="AYP1317" s="1"/>
      <c r="AYQ1317" s="1"/>
      <c r="AYR1317" s="1"/>
      <c r="AYS1317" s="1"/>
      <c r="AYT1317" s="1"/>
      <c r="AYU1317" s="1"/>
      <c r="AYV1317" s="1"/>
      <c r="AYW1317" s="1"/>
      <c r="AYX1317" s="1"/>
      <c r="AYY1317" s="1"/>
      <c r="AYZ1317" s="1"/>
      <c r="AZA1317" s="1"/>
      <c r="AZB1317" s="1"/>
      <c r="AZC1317" s="1"/>
      <c r="AZD1317" s="1"/>
      <c r="AZE1317" s="1"/>
      <c r="AZF1317" s="1"/>
      <c r="AZG1317" s="1"/>
      <c r="AZH1317" s="1"/>
      <c r="AZI1317" s="1"/>
      <c r="AZJ1317" s="1"/>
      <c r="AZK1317" s="1"/>
      <c r="AZL1317" s="1"/>
      <c r="AZM1317" s="1"/>
      <c r="AZN1317" s="1"/>
      <c r="AZO1317" s="1"/>
      <c r="AZP1317" s="1"/>
      <c r="AZQ1317" s="1"/>
      <c r="AZR1317" s="1"/>
      <c r="AZS1317" s="1"/>
      <c r="AZT1317" s="1"/>
      <c r="AZU1317" s="1"/>
      <c r="AZV1317" s="1"/>
      <c r="AZW1317" s="1"/>
      <c r="AZX1317" s="1"/>
      <c r="AZY1317" s="1"/>
      <c r="AZZ1317" s="1"/>
      <c r="BAA1317" s="1"/>
      <c r="BAB1317" s="1"/>
      <c r="BAC1317" s="1"/>
      <c r="BAD1317" s="1"/>
      <c r="BAE1317" s="1"/>
      <c r="BAF1317" s="1"/>
      <c r="BAG1317" s="1"/>
      <c r="BAH1317" s="1"/>
      <c r="BAI1317" s="1"/>
      <c r="BAJ1317" s="1"/>
      <c r="BAK1317" s="1"/>
      <c r="BAL1317" s="1"/>
      <c r="BAM1317" s="1"/>
      <c r="BAN1317" s="1"/>
      <c r="BAO1317" s="1"/>
      <c r="BAP1317" s="1"/>
      <c r="BAQ1317" s="1"/>
      <c r="BAR1317" s="1"/>
      <c r="BAS1317" s="1"/>
      <c r="BAT1317" s="1"/>
      <c r="BAU1317" s="1"/>
      <c r="BAV1317" s="1"/>
      <c r="BAW1317" s="1"/>
      <c r="BAX1317" s="1"/>
      <c r="BAY1317" s="1"/>
      <c r="BAZ1317" s="1"/>
      <c r="BBA1317" s="1"/>
      <c r="BBB1317" s="1"/>
      <c r="BBC1317" s="1"/>
      <c r="BBD1317" s="1"/>
      <c r="BBE1317" s="1"/>
      <c r="BBF1317" s="1"/>
      <c r="BBG1317" s="1"/>
      <c r="BBH1317" s="1"/>
      <c r="BBI1317" s="1"/>
      <c r="BBJ1317" s="1"/>
      <c r="BBK1317" s="1"/>
      <c r="BBL1317" s="1"/>
      <c r="BBM1317" s="1"/>
      <c r="BBN1317" s="1"/>
      <c r="BBO1317" s="1"/>
      <c r="BBP1317" s="1"/>
      <c r="BBQ1317" s="1"/>
      <c r="BBR1317" s="1"/>
      <c r="BBS1317" s="1"/>
      <c r="BBT1317" s="1"/>
      <c r="BBU1317" s="1"/>
      <c r="BBV1317" s="1"/>
      <c r="BBW1317" s="1"/>
      <c r="BBX1317" s="1"/>
      <c r="BBY1317" s="1"/>
      <c r="BBZ1317" s="1"/>
      <c r="BCA1317" s="1"/>
      <c r="BCB1317" s="1"/>
      <c r="BCC1317" s="1"/>
      <c r="BCD1317" s="1"/>
      <c r="BCE1317" s="1"/>
      <c r="BCF1317" s="1"/>
      <c r="BCG1317" s="1"/>
      <c r="BCH1317" s="1"/>
      <c r="BCI1317" s="1"/>
      <c r="BCJ1317" s="1"/>
      <c r="BCK1317" s="1"/>
      <c r="BCL1317" s="1"/>
      <c r="BCM1317" s="1"/>
      <c r="BCN1317" s="1"/>
      <c r="BCO1317" s="1"/>
      <c r="BCP1317" s="1"/>
      <c r="BCQ1317" s="1"/>
      <c r="BCR1317" s="1"/>
      <c r="BCS1317" s="1"/>
      <c r="BCT1317" s="1"/>
      <c r="BCU1317" s="1"/>
      <c r="BCV1317" s="1"/>
      <c r="BCW1317" s="1"/>
      <c r="BCX1317" s="1"/>
      <c r="BCY1317" s="1"/>
      <c r="BCZ1317" s="1"/>
      <c r="BDA1317" s="1"/>
      <c r="BDB1317" s="1"/>
      <c r="BDC1317" s="1"/>
      <c r="BDD1317" s="1"/>
      <c r="BDE1317" s="1"/>
      <c r="BDF1317" s="1"/>
      <c r="BDG1317" s="1"/>
      <c r="BDH1317" s="1"/>
      <c r="BDI1317" s="1"/>
      <c r="BDJ1317" s="1"/>
      <c r="BDK1317" s="1"/>
      <c r="BDL1317" s="1"/>
      <c r="BDM1317" s="1"/>
      <c r="BDN1317" s="1"/>
      <c r="BDO1317" s="1"/>
      <c r="BDP1317" s="1"/>
      <c r="BDQ1317" s="1"/>
      <c r="BDR1317" s="1"/>
      <c r="BDS1317" s="1"/>
      <c r="BDT1317" s="1"/>
      <c r="BDU1317" s="1"/>
      <c r="BDV1317" s="1"/>
      <c r="BDW1317" s="1"/>
      <c r="BDX1317" s="1"/>
      <c r="BDY1317" s="1"/>
      <c r="BDZ1317" s="1"/>
      <c r="BEA1317" s="1"/>
      <c r="BEB1317" s="1"/>
      <c r="BEC1317" s="1"/>
      <c r="BED1317" s="1"/>
      <c r="BEE1317" s="1"/>
      <c r="BEF1317" s="1"/>
      <c r="BEG1317" s="1"/>
      <c r="BEH1317" s="1"/>
      <c r="BEI1317" s="1"/>
      <c r="BEJ1317" s="1"/>
      <c r="BEK1317" s="1"/>
      <c r="BEL1317" s="1"/>
      <c r="BEM1317" s="1"/>
      <c r="BEN1317" s="1"/>
      <c r="BEO1317" s="1"/>
      <c r="BEP1317" s="1"/>
      <c r="BEQ1317" s="1"/>
      <c r="BER1317" s="1"/>
      <c r="BES1317" s="1"/>
      <c r="BET1317" s="1"/>
      <c r="BEU1317" s="1"/>
      <c r="BEV1317" s="1"/>
      <c r="BEW1317" s="1"/>
      <c r="BEX1317" s="1"/>
      <c r="BEY1317" s="1"/>
      <c r="BEZ1317" s="1"/>
      <c r="BFA1317" s="1"/>
      <c r="BFB1317" s="1"/>
      <c r="BFC1317" s="1"/>
      <c r="BFD1317" s="1"/>
      <c r="BFE1317" s="1"/>
      <c r="BFF1317" s="1"/>
      <c r="BFG1317" s="1"/>
      <c r="BFH1317" s="1"/>
      <c r="BFI1317" s="1"/>
      <c r="BFJ1317" s="1"/>
      <c r="BFK1317" s="1"/>
      <c r="BFL1317" s="1"/>
      <c r="BFM1317" s="1"/>
      <c r="BFN1317" s="1"/>
      <c r="BFO1317" s="1"/>
      <c r="BFP1317" s="1"/>
      <c r="BFQ1317" s="1"/>
      <c r="BFR1317" s="1"/>
      <c r="BFS1317" s="1"/>
      <c r="BFT1317" s="1"/>
      <c r="BFU1317" s="1"/>
      <c r="BFV1317" s="1"/>
      <c r="BFW1317" s="1"/>
      <c r="BFX1317" s="1"/>
      <c r="BFY1317" s="1"/>
      <c r="BFZ1317" s="1"/>
      <c r="BGA1317" s="1"/>
      <c r="BGB1317" s="1"/>
      <c r="BGC1317" s="1"/>
      <c r="BGD1317" s="1"/>
      <c r="BGE1317" s="1"/>
      <c r="BGF1317" s="1"/>
      <c r="BGG1317" s="1"/>
      <c r="BGH1317" s="1"/>
      <c r="BGI1317" s="1"/>
      <c r="BGJ1317" s="1"/>
      <c r="BGK1317" s="1"/>
      <c r="BGL1317" s="1"/>
      <c r="BGM1317" s="1"/>
      <c r="BGN1317" s="1"/>
      <c r="BGO1317" s="1"/>
      <c r="BGP1317" s="1"/>
      <c r="BGQ1317" s="1"/>
      <c r="BGR1317" s="1"/>
      <c r="BGS1317" s="1"/>
      <c r="BGT1317" s="1"/>
      <c r="BGU1317" s="1"/>
      <c r="BGV1317" s="1"/>
      <c r="BGW1317" s="1"/>
      <c r="BGX1317" s="1"/>
      <c r="BGY1317" s="1"/>
      <c r="BGZ1317" s="1"/>
      <c r="BHA1317" s="1"/>
      <c r="BHB1317" s="1"/>
      <c r="BHC1317" s="1"/>
      <c r="BHD1317" s="1"/>
      <c r="BHE1317" s="1"/>
      <c r="BHF1317" s="1"/>
      <c r="BHG1317" s="1"/>
      <c r="BHH1317" s="1"/>
      <c r="BHI1317" s="1"/>
      <c r="BHJ1317" s="1"/>
      <c r="BHK1317" s="1"/>
      <c r="BHL1317" s="1"/>
      <c r="BHM1317" s="1"/>
      <c r="BHN1317" s="1"/>
      <c r="BHO1317" s="1"/>
      <c r="BHP1317" s="1"/>
      <c r="BHQ1317" s="1"/>
      <c r="BHR1317" s="1"/>
      <c r="BHS1317" s="1"/>
      <c r="BHT1317" s="1"/>
      <c r="BHU1317" s="1"/>
      <c r="BHV1317" s="1"/>
      <c r="BHW1317" s="1"/>
      <c r="BHX1317" s="1"/>
      <c r="BHY1317" s="1"/>
      <c r="BHZ1317" s="1"/>
      <c r="BIA1317" s="1"/>
      <c r="BIB1317" s="1"/>
      <c r="BIC1317" s="1"/>
      <c r="BID1317" s="1"/>
      <c r="BIE1317" s="1"/>
      <c r="BIF1317" s="1"/>
      <c r="BIG1317" s="1"/>
      <c r="BIH1317" s="1"/>
      <c r="BII1317" s="1"/>
      <c r="BIJ1317" s="1"/>
      <c r="BIK1317" s="1"/>
      <c r="BIL1317" s="1"/>
      <c r="BIM1317" s="1"/>
      <c r="BIN1317" s="1"/>
      <c r="BIO1317" s="1"/>
      <c r="BIP1317" s="1"/>
      <c r="BIQ1317" s="1"/>
      <c r="BIR1317" s="1"/>
      <c r="BIS1317" s="1"/>
      <c r="BIT1317" s="1"/>
      <c r="BIU1317" s="1"/>
      <c r="BIV1317" s="1"/>
      <c r="BIW1317" s="1"/>
      <c r="BIX1317" s="1"/>
      <c r="BIY1317" s="1"/>
      <c r="BIZ1317" s="1"/>
      <c r="BJA1317" s="1"/>
      <c r="BJB1317" s="1"/>
      <c r="BJC1317" s="1"/>
      <c r="BJD1317" s="1"/>
      <c r="BJE1317" s="1"/>
      <c r="BJF1317" s="1"/>
      <c r="BJG1317" s="1"/>
      <c r="BJH1317" s="1"/>
      <c r="BJI1317" s="1"/>
      <c r="BJJ1317" s="1"/>
      <c r="BJK1317" s="1"/>
      <c r="BJL1317" s="1"/>
      <c r="BJM1317" s="1"/>
      <c r="BJN1317" s="1"/>
      <c r="BJO1317" s="1"/>
      <c r="BJP1317" s="1"/>
      <c r="BJQ1317" s="1"/>
      <c r="BJR1317" s="1"/>
      <c r="BJS1317" s="1"/>
      <c r="BJT1317" s="1"/>
      <c r="BJU1317" s="1"/>
      <c r="BJV1317" s="1"/>
      <c r="BJW1317" s="1"/>
      <c r="BJX1317" s="1"/>
      <c r="BJY1317" s="1"/>
      <c r="BJZ1317" s="1"/>
      <c r="BKA1317" s="1"/>
      <c r="BKB1317" s="1"/>
      <c r="BKC1317" s="1"/>
      <c r="BKD1317" s="1"/>
      <c r="BKE1317" s="1"/>
      <c r="BKF1317" s="1"/>
      <c r="BKG1317" s="1"/>
      <c r="BKH1317" s="1"/>
      <c r="BKI1317" s="1"/>
      <c r="BKJ1317" s="1"/>
      <c r="BKK1317" s="1"/>
      <c r="BKL1317" s="1"/>
      <c r="BKM1317" s="1"/>
      <c r="BKN1317" s="1"/>
      <c r="BKO1317" s="1"/>
      <c r="BKP1317" s="1"/>
      <c r="BKQ1317" s="1"/>
      <c r="BKR1317" s="1"/>
      <c r="BKS1317" s="1"/>
      <c r="BKT1317" s="1"/>
      <c r="BKU1317" s="1"/>
      <c r="BKV1317" s="1"/>
      <c r="BKW1317" s="1"/>
      <c r="BKX1317" s="1"/>
      <c r="BKY1317" s="1"/>
      <c r="BKZ1317" s="1"/>
      <c r="BLA1317" s="1"/>
      <c r="BLB1317" s="1"/>
      <c r="BLC1317" s="1"/>
      <c r="BLD1317" s="1"/>
      <c r="BLE1317" s="1"/>
      <c r="BLF1317" s="1"/>
      <c r="BLG1317" s="1"/>
      <c r="BLH1317" s="1"/>
      <c r="BLI1317" s="1"/>
      <c r="BLJ1317" s="1"/>
      <c r="BLK1317" s="1"/>
      <c r="BLL1317" s="1"/>
      <c r="BLM1317" s="1"/>
      <c r="BLN1317" s="1"/>
      <c r="BLO1317" s="1"/>
      <c r="BLP1317" s="1"/>
      <c r="BLQ1317" s="1"/>
      <c r="BLR1317" s="1"/>
      <c r="BLS1317" s="1"/>
      <c r="BLT1317" s="1"/>
      <c r="BLU1317" s="1"/>
      <c r="BLV1317" s="1"/>
      <c r="BLW1317" s="1"/>
      <c r="BLX1317" s="1"/>
      <c r="BLY1317" s="1"/>
      <c r="BLZ1317" s="1"/>
      <c r="BMA1317" s="1"/>
      <c r="BMB1317" s="1"/>
      <c r="BMC1317" s="1"/>
      <c r="BMD1317" s="1"/>
      <c r="BME1317" s="1"/>
      <c r="BMF1317" s="1"/>
      <c r="BMG1317" s="1"/>
      <c r="BMH1317" s="1"/>
      <c r="BMI1317" s="1"/>
      <c r="BMJ1317" s="1"/>
      <c r="BMK1317" s="1"/>
      <c r="BML1317" s="1"/>
      <c r="BMM1317" s="1"/>
      <c r="BMN1317" s="1"/>
      <c r="BMO1317" s="1"/>
      <c r="BMP1317" s="1"/>
      <c r="BMQ1317" s="1"/>
      <c r="BMR1317" s="1"/>
      <c r="BMS1317" s="1"/>
      <c r="BMT1317" s="1"/>
      <c r="BMU1317" s="1"/>
      <c r="BMV1317" s="1"/>
      <c r="BMW1317" s="1"/>
      <c r="BMX1317" s="1"/>
      <c r="BMY1317" s="1"/>
      <c r="BMZ1317" s="1"/>
      <c r="BNA1317" s="1"/>
      <c r="BNB1317" s="1"/>
      <c r="BNC1317" s="1"/>
      <c r="BND1317" s="1"/>
      <c r="BNE1317" s="1"/>
      <c r="BNF1317" s="1"/>
      <c r="BNG1317" s="1"/>
      <c r="BNH1317" s="1"/>
      <c r="BNI1317" s="1"/>
      <c r="BNJ1317" s="1"/>
      <c r="BNK1317" s="1"/>
      <c r="BNL1317" s="1"/>
      <c r="BNM1317" s="1"/>
      <c r="BNN1317" s="1"/>
      <c r="BNO1317" s="1"/>
      <c r="BNP1317" s="1"/>
      <c r="BNQ1317" s="1"/>
      <c r="BNR1317" s="1"/>
      <c r="BNS1317" s="1"/>
      <c r="BNT1317" s="1"/>
      <c r="BNU1317" s="1"/>
      <c r="BNV1317" s="1"/>
      <c r="BNW1317" s="1"/>
      <c r="BNX1317" s="1"/>
      <c r="BNY1317" s="1"/>
      <c r="BNZ1317" s="1"/>
      <c r="BOA1317" s="1"/>
      <c r="BOB1317" s="1"/>
      <c r="BOC1317" s="1"/>
      <c r="BOD1317" s="1"/>
      <c r="BOE1317" s="1"/>
      <c r="BOF1317" s="1"/>
      <c r="BOG1317" s="1"/>
      <c r="BOH1317" s="1"/>
      <c r="BOI1317" s="1"/>
      <c r="BOJ1317" s="1"/>
      <c r="BOK1317" s="1"/>
      <c r="BOL1317" s="1"/>
      <c r="BOM1317" s="1"/>
      <c r="BON1317" s="1"/>
      <c r="BOO1317" s="1"/>
      <c r="BOP1317" s="1"/>
      <c r="BOQ1317" s="1"/>
      <c r="BOR1317" s="1"/>
      <c r="BOS1317" s="1"/>
      <c r="BOT1317" s="1"/>
      <c r="BOU1317" s="1"/>
      <c r="BOV1317" s="1"/>
      <c r="BOW1317" s="1"/>
      <c r="BOX1317" s="1"/>
      <c r="BOY1317" s="1"/>
      <c r="BOZ1317" s="1"/>
      <c r="BPA1317" s="1"/>
      <c r="BPB1317" s="1"/>
      <c r="BPC1317" s="1"/>
      <c r="BPD1317" s="1"/>
      <c r="BPE1317" s="1"/>
      <c r="BPF1317" s="1"/>
      <c r="BPG1317" s="1"/>
      <c r="BPH1317" s="1"/>
      <c r="BPI1317" s="1"/>
      <c r="BPJ1317" s="1"/>
      <c r="BPK1317" s="1"/>
      <c r="BPL1317" s="1"/>
      <c r="BPM1317" s="1"/>
      <c r="BPN1317" s="1"/>
      <c r="BPO1317" s="1"/>
      <c r="BPP1317" s="1"/>
      <c r="BPQ1317" s="1"/>
      <c r="BPR1317" s="1"/>
      <c r="BPS1317" s="1"/>
      <c r="BPT1317" s="1"/>
      <c r="BPU1317" s="1"/>
      <c r="BPV1317" s="1"/>
      <c r="BPW1317" s="1"/>
      <c r="BPX1317" s="1"/>
      <c r="BPY1317" s="1"/>
      <c r="BPZ1317" s="1"/>
      <c r="BQA1317" s="1"/>
      <c r="BQB1317" s="1"/>
      <c r="BQC1317" s="1"/>
      <c r="BQD1317" s="1"/>
      <c r="BQE1317" s="1"/>
      <c r="BQF1317" s="1"/>
      <c r="BQG1317" s="1"/>
      <c r="BQH1317" s="1"/>
      <c r="BQI1317" s="1"/>
      <c r="BQJ1317" s="1"/>
      <c r="BQK1317" s="1"/>
      <c r="BQL1317" s="1"/>
      <c r="BQM1317" s="1"/>
      <c r="BQN1317" s="1"/>
      <c r="BQO1317" s="1"/>
      <c r="BQP1317" s="1"/>
      <c r="BQQ1317" s="1"/>
      <c r="BQR1317" s="1"/>
      <c r="BQS1317" s="1"/>
      <c r="BQT1317" s="1"/>
      <c r="BQU1317" s="1"/>
      <c r="BQV1317" s="1"/>
      <c r="BQW1317" s="1"/>
      <c r="BQX1317" s="1"/>
      <c r="BQY1317" s="1"/>
      <c r="BQZ1317" s="1"/>
      <c r="BRA1317" s="1"/>
      <c r="BRB1317" s="1"/>
      <c r="BRC1317" s="1"/>
      <c r="BRD1317" s="1"/>
      <c r="BRE1317" s="1"/>
      <c r="BRF1317" s="1"/>
      <c r="BRG1317" s="1"/>
      <c r="BRH1317" s="1"/>
      <c r="BRI1317" s="1"/>
      <c r="BRJ1317" s="1"/>
      <c r="BRK1317" s="1"/>
      <c r="BRL1317" s="1"/>
      <c r="BRM1317" s="1"/>
      <c r="BRN1317" s="1"/>
      <c r="BRO1317" s="1"/>
      <c r="BRP1317" s="1"/>
      <c r="BRQ1317" s="1"/>
      <c r="BRR1317" s="1"/>
      <c r="BRS1317" s="1"/>
      <c r="BRT1317" s="1"/>
      <c r="BRU1317" s="1"/>
      <c r="BRV1317" s="1"/>
      <c r="BRW1317" s="1"/>
      <c r="BRX1317" s="1"/>
      <c r="BRY1317" s="1"/>
      <c r="BRZ1317" s="1"/>
      <c r="BSA1317" s="1"/>
      <c r="BSB1317" s="1"/>
      <c r="BSC1317" s="1"/>
      <c r="BSD1317" s="1"/>
      <c r="BSE1317" s="1"/>
      <c r="BSF1317" s="1"/>
      <c r="BSG1317" s="1"/>
      <c r="BSH1317" s="1"/>
      <c r="BSI1317" s="1"/>
      <c r="BSJ1317" s="1"/>
      <c r="BSK1317" s="1"/>
      <c r="BSL1317" s="1"/>
      <c r="BSM1317" s="1"/>
      <c r="BSN1317" s="1"/>
      <c r="BSO1317" s="1"/>
      <c r="BSP1317" s="1"/>
      <c r="BSQ1317" s="1"/>
      <c r="BSR1317" s="1"/>
      <c r="BSS1317" s="1"/>
      <c r="BST1317" s="1"/>
      <c r="BSU1317" s="1"/>
      <c r="BSV1317" s="1"/>
      <c r="BSW1317" s="1"/>
      <c r="BSX1317" s="1"/>
      <c r="BSY1317" s="1"/>
      <c r="BSZ1317" s="1"/>
      <c r="BTA1317" s="1"/>
      <c r="BTB1317" s="1"/>
      <c r="BTC1317" s="1"/>
      <c r="BTD1317" s="1"/>
      <c r="BTE1317" s="1"/>
      <c r="BTF1317" s="1"/>
      <c r="BTG1317" s="1"/>
      <c r="BTH1317" s="1"/>
      <c r="BTI1317" s="1"/>
      <c r="BTJ1317" s="1"/>
      <c r="BTK1317" s="1"/>
      <c r="BTL1317" s="1"/>
      <c r="BTM1317" s="1"/>
      <c r="BTN1317" s="1"/>
      <c r="BTO1317" s="1"/>
      <c r="BTP1317" s="1"/>
      <c r="BTQ1317" s="1"/>
      <c r="BTR1317" s="1"/>
      <c r="BTS1317" s="1"/>
      <c r="BTT1317" s="1"/>
      <c r="BTU1317" s="1"/>
      <c r="BTV1317" s="1"/>
      <c r="BTW1317" s="1"/>
      <c r="BTX1317" s="1"/>
      <c r="BTY1317" s="1"/>
      <c r="BTZ1317" s="1"/>
      <c r="BUA1317" s="1"/>
      <c r="BUB1317" s="1"/>
      <c r="BUC1317" s="1"/>
      <c r="BUD1317" s="1"/>
      <c r="BUE1317" s="1"/>
      <c r="BUF1317" s="1"/>
      <c r="BUG1317" s="1"/>
      <c r="BUH1317" s="1"/>
      <c r="BUI1317" s="1"/>
      <c r="BUJ1317" s="1"/>
      <c r="BUK1317" s="1"/>
      <c r="BUL1317" s="1"/>
      <c r="BUM1317" s="1"/>
      <c r="BUN1317" s="1"/>
      <c r="BUO1317" s="1"/>
      <c r="BUP1317" s="1"/>
      <c r="BUQ1317" s="1"/>
      <c r="BUR1317" s="1"/>
      <c r="BUS1317" s="1"/>
      <c r="BUT1317" s="1"/>
      <c r="BUU1317" s="1"/>
      <c r="BUV1317" s="1"/>
      <c r="BUW1317" s="1"/>
      <c r="BUX1317" s="1"/>
      <c r="BUY1317" s="1"/>
      <c r="BUZ1317" s="1"/>
      <c r="BVA1317" s="1"/>
      <c r="BVB1317" s="1"/>
      <c r="BVC1317" s="1"/>
      <c r="BVD1317" s="1"/>
      <c r="BVE1317" s="1"/>
      <c r="BVF1317" s="1"/>
      <c r="BVG1317" s="1"/>
      <c r="BVH1317" s="1"/>
      <c r="BVI1317" s="1"/>
      <c r="BVJ1317" s="1"/>
      <c r="BVK1317" s="1"/>
      <c r="BVL1317" s="1"/>
      <c r="BVM1317" s="1"/>
      <c r="BVN1317" s="1"/>
      <c r="BVO1317" s="1"/>
      <c r="BVP1317" s="1"/>
      <c r="BVQ1317" s="1"/>
      <c r="BVR1317" s="1"/>
      <c r="BVS1317" s="1"/>
      <c r="BVT1317" s="1"/>
      <c r="BVU1317" s="1"/>
      <c r="BVV1317" s="1"/>
      <c r="BVW1317" s="1"/>
      <c r="BVX1317" s="1"/>
      <c r="BVY1317" s="1"/>
      <c r="BVZ1317" s="1"/>
      <c r="BWA1317" s="1"/>
      <c r="BWB1317" s="1"/>
      <c r="BWC1317" s="1"/>
      <c r="BWD1317" s="1"/>
      <c r="BWE1317" s="1"/>
      <c r="BWF1317" s="1"/>
      <c r="BWG1317" s="1"/>
      <c r="BWH1317" s="1"/>
      <c r="BWI1317" s="1"/>
      <c r="BWJ1317" s="1"/>
      <c r="BWK1317" s="1"/>
      <c r="BWL1317" s="1"/>
      <c r="BWM1317" s="1"/>
      <c r="BWN1317" s="1"/>
      <c r="BWO1317" s="1"/>
      <c r="BWP1317" s="1"/>
      <c r="BWQ1317" s="1"/>
      <c r="BWR1317" s="1"/>
      <c r="BWS1317" s="1"/>
      <c r="BWT1317" s="1"/>
      <c r="BWU1317" s="1"/>
      <c r="BWV1317" s="1"/>
      <c r="BWW1317" s="1"/>
      <c r="BWX1317" s="1"/>
      <c r="BWY1317" s="1"/>
      <c r="BWZ1317" s="1"/>
      <c r="BXA1317" s="1"/>
      <c r="BXB1317" s="1"/>
      <c r="BXC1317" s="1"/>
      <c r="BXD1317" s="1"/>
      <c r="BXE1317" s="1"/>
      <c r="BXF1317" s="1"/>
      <c r="BXG1317" s="1"/>
      <c r="BXH1317" s="1"/>
      <c r="BXI1317" s="1"/>
      <c r="BXJ1317" s="1"/>
      <c r="BXK1317" s="1"/>
      <c r="BXL1317" s="1"/>
      <c r="BXM1317" s="1"/>
      <c r="BXN1317" s="1"/>
      <c r="BXO1317" s="1"/>
      <c r="BXP1317" s="1"/>
      <c r="BXQ1317" s="1"/>
      <c r="BXR1317" s="1"/>
      <c r="BXS1317" s="1"/>
      <c r="BXT1317" s="1"/>
      <c r="BXU1317" s="1"/>
      <c r="BXV1317" s="1"/>
      <c r="BXW1317" s="1"/>
      <c r="BXX1317" s="1"/>
      <c r="BXY1317" s="1"/>
      <c r="BXZ1317" s="1"/>
      <c r="BYA1317" s="1"/>
      <c r="BYB1317" s="1"/>
      <c r="BYC1317" s="1"/>
      <c r="BYD1317" s="1"/>
      <c r="BYE1317" s="1"/>
      <c r="BYF1317" s="1"/>
      <c r="BYG1317" s="1"/>
      <c r="BYH1317" s="1"/>
      <c r="BYI1317" s="1"/>
      <c r="BYJ1317" s="1"/>
      <c r="BYK1317" s="1"/>
      <c r="BYL1317" s="1"/>
      <c r="BYM1317" s="1"/>
      <c r="BYN1317" s="1"/>
      <c r="BYO1317" s="1"/>
      <c r="BYP1317" s="1"/>
      <c r="BYQ1317" s="1"/>
      <c r="BYR1317" s="1"/>
      <c r="BYS1317" s="1"/>
      <c r="BYT1317" s="1"/>
      <c r="BYU1317" s="1"/>
      <c r="BYV1317" s="1"/>
      <c r="BYW1317" s="1"/>
      <c r="BYX1317" s="1"/>
      <c r="BYY1317" s="1"/>
      <c r="BYZ1317" s="1"/>
      <c r="BZA1317" s="1"/>
      <c r="BZB1317" s="1"/>
      <c r="BZC1317" s="1"/>
      <c r="BZD1317" s="1"/>
      <c r="BZE1317" s="1"/>
      <c r="BZF1317" s="1"/>
      <c r="BZG1317" s="1"/>
      <c r="BZH1317" s="1"/>
      <c r="BZI1317" s="1"/>
      <c r="BZJ1317" s="1"/>
      <c r="BZK1317" s="1"/>
      <c r="BZL1317" s="1"/>
      <c r="BZM1317" s="1"/>
      <c r="BZN1317" s="1"/>
      <c r="BZO1317" s="1"/>
      <c r="BZP1317" s="1"/>
      <c r="BZQ1317" s="1"/>
      <c r="BZR1317" s="1"/>
      <c r="BZS1317" s="1"/>
      <c r="BZT1317" s="1"/>
      <c r="BZU1317" s="1"/>
      <c r="BZV1317" s="1"/>
      <c r="BZW1317" s="1"/>
      <c r="BZX1317" s="1"/>
      <c r="BZY1317" s="1"/>
      <c r="BZZ1317" s="1"/>
      <c r="CAA1317" s="1"/>
      <c r="CAB1317" s="1"/>
      <c r="CAC1317" s="1"/>
      <c r="CAD1317" s="1"/>
      <c r="CAE1317" s="1"/>
      <c r="CAF1317" s="1"/>
      <c r="CAG1317" s="1"/>
      <c r="CAH1317" s="1"/>
      <c r="CAI1317" s="1"/>
      <c r="CAJ1317" s="1"/>
      <c r="CAK1317" s="1"/>
      <c r="CAL1317" s="1"/>
      <c r="CAM1317" s="1"/>
      <c r="CAN1317" s="1"/>
      <c r="CAO1317" s="1"/>
      <c r="CAP1317" s="1"/>
      <c r="CAQ1317" s="1"/>
      <c r="CAR1317" s="1"/>
      <c r="CAS1317" s="1"/>
      <c r="CAT1317" s="1"/>
      <c r="CAU1317" s="1"/>
      <c r="CAV1317" s="1"/>
      <c r="CAW1317" s="1"/>
      <c r="CAX1317" s="1"/>
      <c r="CAY1317" s="1"/>
      <c r="CAZ1317" s="1"/>
      <c r="CBA1317" s="1"/>
      <c r="CBB1317" s="1"/>
      <c r="CBC1317" s="1"/>
      <c r="CBD1317" s="1"/>
      <c r="CBE1317" s="1"/>
      <c r="CBF1317" s="1"/>
      <c r="CBG1317" s="1"/>
      <c r="CBH1317" s="1"/>
      <c r="CBI1317" s="1"/>
      <c r="CBJ1317" s="1"/>
      <c r="CBK1317" s="1"/>
      <c r="CBL1317" s="1"/>
      <c r="CBM1317" s="1"/>
      <c r="CBN1317" s="1"/>
      <c r="CBO1317" s="1"/>
      <c r="CBP1317" s="1"/>
      <c r="CBQ1317" s="1"/>
      <c r="CBR1317" s="1"/>
      <c r="CBS1317" s="1"/>
      <c r="CBT1317" s="1"/>
      <c r="CBU1317" s="1"/>
      <c r="CBV1317" s="1"/>
      <c r="CBW1317" s="1"/>
      <c r="CBX1317" s="1"/>
      <c r="CBY1317" s="1"/>
      <c r="CBZ1317" s="1"/>
      <c r="CCA1317" s="1"/>
      <c r="CCB1317" s="1"/>
      <c r="CCC1317" s="1"/>
      <c r="CCD1317" s="1"/>
      <c r="CCE1317" s="1"/>
      <c r="CCF1317" s="1"/>
      <c r="CCG1317" s="1"/>
      <c r="CCH1317" s="1"/>
      <c r="CCI1317" s="1"/>
      <c r="CCJ1317" s="1"/>
      <c r="CCK1317" s="1"/>
      <c r="CCL1317" s="1"/>
      <c r="CCM1317" s="1"/>
      <c r="CCN1317" s="1"/>
      <c r="CCO1317" s="1"/>
      <c r="CCP1317" s="1"/>
      <c r="CCQ1317" s="1"/>
      <c r="CCR1317" s="1"/>
      <c r="CCS1317" s="1"/>
      <c r="CCT1317" s="1"/>
      <c r="CCU1317" s="1"/>
      <c r="CCV1317" s="1"/>
      <c r="CCW1317" s="1"/>
      <c r="CCX1317" s="1"/>
      <c r="CCY1317" s="1"/>
      <c r="CCZ1317" s="1"/>
      <c r="CDA1317" s="1"/>
      <c r="CDB1317" s="1"/>
      <c r="CDC1317" s="1"/>
      <c r="CDD1317" s="1"/>
      <c r="CDE1317" s="1"/>
      <c r="CDF1317" s="1"/>
      <c r="CDG1317" s="1"/>
      <c r="CDH1317" s="1"/>
      <c r="CDI1317" s="1"/>
      <c r="CDJ1317" s="1"/>
      <c r="CDK1317" s="1"/>
      <c r="CDL1317" s="1"/>
      <c r="CDM1317" s="1"/>
      <c r="CDN1317" s="1"/>
      <c r="CDO1317" s="1"/>
      <c r="CDP1317" s="1"/>
      <c r="CDQ1317" s="1"/>
      <c r="CDR1317" s="1"/>
      <c r="CDS1317" s="1"/>
      <c r="CDT1317" s="1"/>
      <c r="CDU1317" s="1"/>
      <c r="CDV1317" s="1"/>
      <c r="CDW1317" s="1"/>
      <c r="CDX1317" s="1"/>
      <c r="CDY1317" s="1"/>
      <c r="CDZ1317" s="1"/>
      <c r="CEA1317" s="1"/>
      <c r="CEB1317" s="1"/>
      <c r="CEC1317" s="1"/>
      <c r="CED1317" s="1"/>
      <c r="CEE1317" s="1"/>
      <c r="CEF1317" s="1"/>
      <c r="CEG1317" s="1"/>
      <c r="CEH1317" s="1"/>
      <c r="CEI1317" s="1"/>
      <c r="CEJ1317" s="1"/>
      <c r="CEK1317" s="1"/>
      <c r="CEL1317" s="1"/>
      <c r="CEM1317" s="1"/>
      <c r="CEN1317" s="1"/>
      <c r="CEO1317" s="1"/>
      <c r="CEP1317" s="1"/>
      <c r="CEQ1317" s="1"/>
      <c r="CER1317" s="1"/>
      <c r="CES1317" s="1"/>
      <c r="CET1317" s="1"/>
      <c r="CEU1317" s="1"/>
      <c r="CEV1317" s="1"/>
      <c r="CEW1317" s="1"/>
      <c r="CEX1317" s="1"/>
      <c r="CEY1317" s="1"/>
      <c r="CEZ1317" s="1"/>
      <c r="CFA1317" s="1"/>
      <c r="CFB1317" s="1"/>
      <c r="CFC1317" s="1"/>
      <c r="CFD1317" s="1"/>
      <c r="CFE1317" s="1"/>
      <c r="CFF1317" s="1"/>
      <c r="CFG1317" s="1"/>
      <c r="CFH1317" s="1"/>
      <c r="CFI1317" s="1"/>
      <c r="CFJ1317" s="1"/>
      <c r="CFK1317" s="1"/>
      <c r="CFL1317" s="1"/>
      <c r="CFM1317" s="1"/>
      <c r="CFN1317" s="1"/>
      <c r="CFO1317" s="1"/>
      <c r="CFP1317" s="1"/>
      <c r="CFQ1317" s="1"/>
      <c r="CFR1317" s="1"/>
      <c r="CFS1317" s="1"/>
      <c r="CFT1317" s="1"/>
      <c r="CFU1317" s="1"/>
      <c r="CFV1317" s="1"/>
      <c r="CFW1317" s="1"/>
      <c r="CFX1317" s="1"/>
      <c r="CFY1317" s="1"/>
      <c r="CFZ1317" s="1"/>
      <c r="CGA1317" s="1"/>
      <c r="CGB1317" s="1"/>
      <c r="CGC1317" s="1"/>
      <c r="CGD1317" s="1"/>
      <c r="CGE1317" s="1"/>
      <c r="CGF1317" s="1"/>
      <c r="CGG1317" s="1"/>
      <c r="CGH1317" s="1"/>
      <c r="CGI1317" s="1"/>
      <c r="CGJ1317" s="1"/>
      <c r="CGK1317" s="1"/>
      <c r="CGL1317" s="1"/>
      <c r="CGM1317" s="1"/>
      <c r="CGN1317" s="1"/>
      <c r="CGO1317" s="1"/>
      <c r="CGP1317" s="1"/>
      <c r="CGQ1317" s="1"/>
      <c r="CGR1317" s="1"/>
      <c r="CGS1317" s="1"/>
      <c r="CGT1317" s="1"/>
      <c r="CGU1317" s="1"/>
      <c r="CGV1317" s="1"/>
      <c r="CGW1317" s="1"/>
      <c r="CGX1317" s="1"/>
      <c r="CGY1317" s="1"/>
      <c r="CGZ1317" s="1"/>
      <c r="CHA1317" s="1"/>
      <c r="CHB1317" s="1"/>
      <c r="CHC1317" s="1"/>
      <c r="CHD1317" s="1"/>
      <c r="CHE1317" s="1"/>
      <c r="CHF1317" s="1"/>
      <c r="CHG1317" s="1"/>
      <c r="CHH1317" s="1"/>
      <c r="CHI1317" s="1"/>
      <c r="CHJ1317" s="1"/>
      <c r="CHK1317" s="1"/>
      <c r="CHL1317" s="1"/>
      <c r="CHM1317" s="1"/>
      <c r="CHN1317" s="1"/>
      <c r="CHO1317" s="1"/>
      <c r="CHP1317" s="1"/>
      <c r="CHQ1317" s="1"/>
      <c r="CHR1317" s="1"/>
      <c r="CHS1317" s="1"/>
      <c r="CHT1317" s="1"/>
      <c r="CHU1317" s="1"/>
      <c r="CHV1317" s="1"/>
      <c r="CHW1317" s="1"/>
      <c r="CHX1317" s="1"/>
      <c r="CHY1317" s="1"/>
      <c r="CHZ1317" s="1"/>
      <c r="CIA1317" s="1"/>
      <c r="CIB1317" s="1"/>
      <c r="CIC1317" s="1"/>
      <c r="CID1317" s="1"/>
      <c r="CIE1317" s="1"/>
      <c r="CIF1317" s="1"/>
      <c r="CIG1317" s="1"/>
      <c r="CIH1317" s="1"/>
      <c r="CII1317" s="1"/>
      <c r="CIJ1317" s="1"/>
      <c r="CIK1317" s="1"/>
      <c r="CIL1317" s="1"/>
      <c r="CIM1317" s="1"/>
      <c r="CIN1317" s="1"/>
      <c r="CIO1317" s="1"/>
      <c r="CIP1317" s="1"/>
      <c r="CIQ1317" s="1"/>
      <c r="CIR1317" s="1"/>
      <c r="CIS1317" s="1"/>
      <c r="CIT1317" s="1"/>
      <c r="CIU1317" s="1"/>
      <c r="CIV1317" s="1"/>
      <c r="CIW1317" s="1"/>
      <c r="CIX1317" s="1"/>
      <c r="CIY1317" s="1"/>
      <c r="CIZ1317" s="1"/>
      <c r="CJA1317" s="1"/>
      <c r="CJB1317" s="1"/>
      <c r="CJC1317" s="1"/>
      <c r="CJD1317" s="1"/>
      <c r="CJE1317" s="1"/>
      <c r="CJF1317" s="1"/>
      <c r="CJG1317" s="1"/>
      <c r="CJH1317" s="1"/>
      <c r="CJI1317" s="1"/>
      <c r="CJJ1317" s="1"/>
      <c r="CJK1317" s="1"/>
      <c r="CJL1317" s="1"/>
      <c r="CJM1317" s="1"/>
      <c r="CJN1317" s="1"/>
      <c r="CJO1317" s="1"/>
      <c r="CJP1317" s="1"/>
      <c r="CJQ1317" s="1"/>
      <c r="CJR1317" s="1"/>
      <c r="CJS1317" s="1"/>
      <c r="CJT1317" s="1"/>
      <c r="CJU1317" s="1"/>
      <c r="CJV1317" s="1"/>
      <c r="CJW1317" s="1"/>
      <c r="CJX1317" s="1"/>
      <c r="CJY1317" s="1"/>
      <c r="CJZ1317" s="1"/>
      <c r="CKA1317" s="1"/>
      <c r="CKB1317" s="1"/>
      <c r="CKC1317" s="1"/>
      <c r="CKD1317" s="1"/>
      <c r="CKE1317" s="1"/>
      <c r="CKF1317" s="1"/>
      <c r="CKG1317" s="1"/>
      <c r="CKH1317" s="1"/>
      <c r="CKI1317" s="1"/>
      <c r="CKJ1317" s="1"/>
      <c r="CKK1317" s="1"/>
      <c r="CKL1317" s="1"/>
      <c r="CKM1317" s="1"/>
      <c r="CKN1317" s="1"/>
      <c r="CKO1317" s="1"/>
      <c r="CKP1317" s="1"/>
      <c r="CKQ1317" s="1"/>
      <c r="CKR1317" s="1"/>
      <c r="CKS1317" s="1"/>
      <c r="CKT1317" s="1"/>
      <c r="CKU1317" s="1"/>
      <c r="CKV1317" s="1"/>
      <c r="CKW1317" s="1"/>
      <c r="CKX1317" s="1"/>
      <c r="CKY1317" s="1"/>
      <c r="CKZ1317" s="1"/>
      <c r="CLA1317" s="1"/>
      <c r="CLB1317" s="1"/>
      <c r="CLC1317" s="1"/>
      <c r="CLD1317" s="1"/>
      <c r="CLE1317" s="1"/>
      <c r="CLF1317" s="1"/>
      <c r="CLG1317" s="1"/>
      <c r="CLH1317" s="1"/>
      <c r="CLI1317" s="1"/>
      <c r="CLJ1317" s="1"/>
      <c r="CLK1317" s="1"/>
      <c r="CLL1317" s="1"/>
      <c r="CLM1317" s="1"/>
      <c r="CLN1317" s="1"/>
      <c r="CLO1317" s="1"/>
      <c r="CLP1317" s="1"/>
      <c r="CLQ1317" s="1"/>
      <c r="CLR1317" s="1"/>
      <c r="CLS1317" s="1"/>
      <c r="CLT1317" s="1"/>
      <c r="CLU1317" s="1"/>
      <c r="CLV1317" s="1"/>
      <c r="CLW1317" s="1"/>
      <c r="CLX1317" s="1"/>
      <c r="CLY1317" s="1"/>
      <c r="CLZ1317" s="1"/>
      <c r="CMA1317" s="1"/>
      <c r="CMB1317" s="1"/>
      <c r="CMC1317" s="1"/>
      <c r="CMD1317" s="1"/>
      <c r="CME1317" s="1"/>
      <c r="CMF1317" s="1"/>
      <c r="CMG1317" s="1"/>
      <c r="CMH1317" s="1"/>
      <c r="CMI1317" s="1"/>
      <c r="CMJ1317" s="1"/>
      <c r="CMK1317" s="1"/>
      <c r="CML1317" s="1"/>
      <c r="CMM1317" s="1"/>
      <c r="CMN1317" s="1"/>
      <c r="CMO1317" s="1"/>
      <c r="CMP1317" s="1"/>
      <c r="CMQ1317" s="1"/>
      <c r="CMR1317" s="1"/>
      <c r="CMS1317" s="1"/>
      <c r="CMT1317" s="1"/>
      <c r="CMU1317" s="1"/>
      <c r="CMV1317" s="1"/>
      <c r="CMW1317" s="1"/>
      <c r="CMX1317" s="1"/>
      <c r="CMY1317" s="1"/>
      <c r="CMZ1317" s="1"/>
      <c r="CNA1317" s="1"/>
      <c r="CNB1317" s="1"/>
      <c r="CNC1317" s="1"/>
      <c r="CND1317" s="1"/>
      <c r="CNE1317" s="1"/>
      <c r="CNF1317" s="1"/>
      <c r="CNG1317" s="1"/>
      <c r="CNH1317" s="1"/>
      <c r="CNI1317" s="1"/>
      <c r="CNJ1317" s="1"/>
      <c r="CNK1317" s="1"/>
      <c r="CNL1317" s="1"/>
      <c r="CNM1317" s="1"/>
      <c r="CNN1317" s="1"/>
      <c r="CNO1317" s="1"/>
      <c r="CNP1317" s="1"/>
      <c r="CNQ1317" s="1"/>
      <c r="CNR1317" s="1"/>
      <c r="CNS1317" s="1"/>
      <c r="CNT1317" s="1"/>
      <c r="CNU1317" s="1"/>
      <c r="CNV1317" s="1"/>
      <c r="CNW1317" s="1"/>
      <c r="CNX1317" s="1"/>
      <c r="CNY1317" s="1"/>
      <c r="CNZ1317" s="1"/>
      <c r="COA1317" s="1"/>
      <c r="COB1317" s="1"/>
      <c r="COC1317" s="1"/>
      <c r="COD1317" s="1"/>
      <c r="COE1317" s="1"/>
      <c r="COF1317" s="1"/>
      <c r="COG1317" s="1"/>
      <c r="COH1317" s="1"/>
      <c r="COI1317" s="1"/>
      <c r="COJ1317" s="1"/>
      <c r="COK1317" s="1"/>
      <c r="COL1317" s="1"/>
      <c r="COM1317" s="1"/>
      <c r="CON1317" s="1"/>
      <c r="COO1317" s="1"/>
      <c r="COP1317" s="1"/>
      <c r="COQ1317" s="1"/>
      <c r="COR1317" s="1"/>
      <c r="COS1317" s="1"/>
      <c r="COT1317" s="1"/>
      <c r="COU1317" s="1"/>
      <c r="COV1317" s="1"/>
      <c r="COW1317" s="1"/>
      <c r="COX1317" s="1"/>
      <c r="COY1317" s="1"/>
      <c r="COZ1317" s="1"/>
      <c r="CPA1317" s="1"/>
      <c r="CPB1317" s="1"/>
      <c r="CPC1317" s="1"/>
      <c r="CPD1317" s="1"/>
      <c r="CPE1317" s="1"/>
      <c r="CPF1317" s="1"/>
      <c r="CPG1317" s="1"/>
      <c r="CPH1317" s="1"/>
      <c r="CPI1317" s="1"/>
      <c r="CPJ1317" s="1"/>
      <c r="CPK1317" s="1"/>
      <c r="CPL1317" s="1"/>
      <c r="CPM1317" s="1"/>
      <c r="CPN1317" s="1"/>
      <c r="CPO1317" s="1"/>
      <c r="CPP1317" s="1"/>
      <c r="CPQ1317" s="1"/>
      <c r="CPR1317" s="1"/>
      <c r="CPS1317" s="1"/>
      <c r="CPT1317" s="1"/>
      <c r="CPU1317" s="1"/>
      <c r="CPV1317" s="1"/>
      <c r="CPW1317" s="1"/>
      <c r="CPX1317" s="1"/>
      <c r="CPY1317" s="1"/>
      <c r="CPZ1317" s="1"/>
      <c r="CQA1317" s="1"/>
      <c r="CQB1317" s="1"/>
      <c r="CQC1317" s="1"/>
      <c r="CQD1317" s="1"/>
      <c r="CQE1317" s="1"/>
      <c r="CQF1317" s="1"/>
      <c r="CQG1317" s="1"/>
      <c r="CQH1317" s="1"/>
      <c r="CQI1317" s="1"/>
      <c r="CQJ1317" s="1"/>
      <c r="CQK1317" s="1"/>
      <c r="CQL1317" s="1"/>
      <c r="CQM1317" s="1"/>
      <c r="CQN1317" s="1"/>
      <c r="CQO1317" s="1"/>
      <c r="CQP1317" s="1"/>
      <c r="CQQ1317" s="1"/>
      <c r="CQR1317" s="1"/>
      <c r="CQS1317" s="1"/>
      <c r="CQT1317" s="1"/>
      <c r="CQU1317" s="1"/>
      <c r="CQV1317" s="1"/>
      <c r="CQW1317" s="1"/>
      <c r="CQX1317" s="1"/>
      <c r="CQY1317" s="1"/>
      <c r="CQZ1317" s="1"/>
      <c r="CRA1317" s="1"/>
      <c r="CRB1317" s="1"/>
      <c r="CRC1317" s="1"/>
      <c r="CRD1317" s="1"/>
      <c r="CRE1317" s="1"/>
      <c r="CRF1317" s="1"/>
      <c r="CRG1317" s="1"/>
      <c r="CRH1317" s="1"/>
      <c r="CRI1317" s="1"/>
      <c r="CRJ1317" s="1"/>
      <c r="CRK1317" s="1"/>
      <c r="CRL1317" s="1"/>
      <c r="CRM1317" s="1"/>
      <c r="CRN1317" s="1"/>
      <c r="CRO1317" s="1"/>
      <c r="CRP1317" s="1"/>
      <c r="CRQ1317" s="1"/>
      <c r="CRR1317" s="1"/>
      <c r="CRS1317" s="1"/>
      <c r="CRT1317" s="1"/>
      <c r="CRU1317" s="1"/>
      <c r="CRV1317" s="1"/>
      <c r="CRW1317" s="1"/>
      <c r="CRX1317" s="1"/>
      <c r="CRY1317" s="1"/>
      <c r="CRZ1317" s="1"/>
      <c r="CSA1317" s="1"/>
      <c r="CSB1317" s="1"/>
      <c r="CSC1317" s="1"/>
      <c r="CSD1317" s="1"/>
      <c r="CSE1317" s="1"/>
      <c r="CSF1317" s="1"/>
      <c r="CSG1317" s="1"/>
      <c r="CSH1317" s="1"/>
      <c r="CSI1317" s="1"/>
      <c r="CSJ1317" s="1"/>
      <c r="CSK1317" s="1"/>
      <c r="CSL1317" s="1"/>
      <c r="CSM1317" s="1"/>
      <c r="CSN1317" s="1"/>
      <c r="CSO1317" s="1"/>
      <c r="CSP1317" s="1"/>
      <c r="CSQ1317" s="1"/>
      <c r="CSR1317" s="1"/>
      <c r="CSS1317" s="1"/>
      <c r="CST1317" s="1"/>
      <c r="CSU1317" s="1"/>
      <c r="CSV1317" s="1"/>
      <c r="CSW1317" s="1"/>
      <c r="CSX1317" s="1"/>
      <c r="CSY1317" s="1"/>
      <c r="CSZ1317" s="1"/>
      <c r="CTA1317" s="1"/>
      <c r="CTB1317" s="1"/>
      <c r="CTC1317" s="1"/>
      <c r="CTD1317" s="1"/>
      <c r="CTE1317" s="1"/>
      <c r="CTF1317" s="1"/>
      <c r="CTG1317" s="1"/>
      <c r="CTH1317" s="1"/>
      <c r="CTI1317" s="1"/>
      <c r="CTJ1317" s="1"/>
      <c r="CTK1317" s="1"/>
      <c r="CTL1317" s="1"/>
      <c r="CTM1317" s="1"/>
      <c r="CTN1317" s="1"/>
      <c r="CTO1317" s="1"/>
      <c r="CTP1317" s="1"/>
      <c r="CTQ1317" s="1"/>
      <c r="CTR1317" s="1"/>
      <c r="CTS1317" s="1"/>
      <c r="CTT1317" s="1"/>
      <c r="CTU1317" s="1"/>
      <c r="CTV1317" s="1"/>
      <c r="CTW1317" s="1"/>
      <c r="CTX1317" s="1"/>
      <c r="CTY1317" s="1"/>
      <c r="CTZ1317" s="1"/>
      <c r="CUA1317" s="1"/>
      <c r="CUB1317" s="1"/>
      <c r="CUC1317" s="1"/>
      <c r="CUD1317" s="1"/>
      <c r="CUE1317" s="1"/>
      <c r="CUF1317" s="1"/>
      <c r="CUG1317" s="1"/>
      <c r="CUH1317" s="1"/>
      <c r="CUI1317" s="1"/>
      <c r="CUJ1317" s="1"/>
      <c r="CUK1317" s="1"/>
      <c r="CUL1317" s="1"/>
      <c r="CUM1317" s="1"/>
      <c r="CUN1317" s="1"/>
      <c r="CUO1317" s="1"/>
      <c r="CUP1317" s="1"/>
      <c r="CUQ1317" s="1"/>
      <c r="CUR1317" s="1"/>
      <c r="CUS1317" s="1"/>
      <c r="CUT1317" s="1"/>
      <c r="CUU1317" s="1"/>
      <c r="CUV1317" s="1"/>
      <c r="CUW1317" s="1"/>
      <c r="CUX1317" s="1"/>
      <c r="CUY1317" s="1"/>
      <c r="CUZ1317" s="1"/>
      <c r="CVA1317" s="1"/>
      <c r="CVB1317" s="1"/>
      <c r="CVC1317" s="1"/>
      <c r="CVD1317" s="1"/>
      <c r="CVE1317" s="1"/>
      <c r="CVF1317" s="1"/>
      <c r="CVG1317" s="1"/>
      <c r="CVH1317" s="1"/>
      <c r="CVI1317" s="1"/>
      <c r="CVJ1317" s="1"/>
      <c r="CVK1317" s="1"/>
      <c r="CVL1317" s="1"/>
      <c r="CVM1317" s="1"/>
      <c r="CVN1317" s="1"/>
      <c r="CVO1317" s="1"/>
      <c r="CVP1317" s="1"/>
      <c r="CVQ1317" s="1"/>
      <c r="CVR1317" s="1"/>
      <c r="CVS1317" s="1"/>
      <c r="CVT1317" s="1"/>
      <c r="CVU1317" s="1"/>
      <c r="CVV1317" s="1"/>
      <c r="CVW1317" s="1"/>
      <c r="CVX1317" s="1"/>
      <c r="CVY1317" s="1"/>
      <c r="CVZ1317" s="1"/>
      <c r="CWA1317" s="1"/>
      <c r="CWB1317" s="1"/>
      <c r="CWC1317" s="1"/>
      <c r="CWD1317" s="1"/>
      <c r="CWE1317" s="1"/>
      <c r="CWF1317" s="1"/>
      <c r="CWG1317" s="1"/>
      <c r="CWH1317" s="1"/>
      <c r="CWI1317" s="1"/>
      <c r="CWJ1317" s="1"/>
      <c r="CWK1317" s="1"/>
      <c r="CWL1317" s="1"/>
      <c r="CWM1317" s="1"/>
      <c r="CWN1317" s="1"/>
      <c r="CWO1317" s="1"/>
      <c r="CWP1317" s="1"/>
      <c r="CWQ1317" s="1"/>
      <c r="CWR1317" s="1"/>
      <c r="CWS1317" s="1"/>
      <c r="CWT1317" s="1"/>
      <c r="CWU1317" s="1"/>
      <c r="CWV1317" s="1"/>
      <c r="CWW1317" s="1"/>
      <c r="CWX1317" s="1"/>
      <c r="CWY1317" s="1"/>
      <c r="CWZ1317" s="1"/>
      <c r="CXA1317" s="1"/>
      <c r="CXB1317" s="1"/>
      <c r="CXC1317" s="1"/>
      <c r="CXD1317" s="1"/>
      <c r="CXE1317" s="1"/>
      <c r="CXF1317" s="1"/>
      <c r="CXG1317" s="1"/>
      <c r="CXH1317" s="1"/>
      <c r="CXI1317" s="1"/>
      <c r="CXJ1317" s="1"/>
      <c r="CXK1317" s="1"/>
      <c r="CXL1317" s="1"/>
      <c r="CXM1317" s="1"/>
      <c r="CXN1317" s="1"/>
      <c r="CXO1317" s="1"/>
      <c r="CXP1317" s="1"/>
      <c r="CXQ1317" s="1"/>
      <c r="CXR1317" s="1"/>
      <c r="CXS1317" s="1"/>
      <c r="CXT1317" s="1"/>
      <c r="CXU1317" s="1"/>
      <c r="CXV1317" s="1"/>
      <c r="CXW1317" s="1"/>
      <c r="CXX1317" s="1"/>
      <c r="CXY1317" s="1"/>
      <c r="CXZ1317" s="1"/>
      <c r="CYA1317" s="1"/>
      <c r="CYB1317" s="1"/>
      <c r="CYC1317" s="1"/>
      <c r="CYD1317" s="1"/>
      <c r="CYE1317" s="1"/>
      <c r="CYF1317" s="1"/>
      <c r="CYG1317" s="1"/>
      <c r="CYH1317" s="1"/>
      <c r="CYI1317" s="1"/>
      <c r="CYJ1317" s="1"/>
      <c r="CYK1317" s="1"/>
      <c r="CYL1317" s="1"/>
      <c r="CYM1317" s="1"/>
      <c r="CYN1317" s="1"/>
      <c r="CYO1317" s="1"/>
      <c r="CYP1317" s="1"/>
      <c r="CYQ1317" s="1"/>
      <c r="CYR1317" s="1"/>
      <c r="CYS1317" s="1"/>
      <c r="CYT1317" s="1"/>
      <c r="CYU1317" s="1"/>
      <c r="CYV1317" s="1"/>
      <c r="CYW1317" s="1"/>
      <c r="CYX1317" s="1"/>
      <c r="CYY1317" s="1"/>
      <c r="CYZ1317" s="1"/>
      <c r="CZA1317" s="1"/>
      <c r="CZB1317" s="1"/>
      <c r="CZC1317" s="1"/>
      <c r="CZD1317" s="1"/>
      <c r="CZE1317" s="1"/>
      <c r="CZF1317" s="1"/>
      <c r="CZG1317" s="1"/>
      <c r="CZH1317" s="1"/>
      <c r="CZI1317" s="1"/>
      <c r="CZJ1317" s="1"/>
      <c r="CZK1317" s="1"/>
      <c r="CZL1317" s="1"/>
      <c r="CZM1317" s="1"/>
      <c r="CZN1317" s="1"/>
      <c r="CZO1317" s="1"/>
      <c r="CZP1317" s="1"/>
      <c r="CZQ1317" s="1"/>
      <c r="CZR1317" s="1"/>
      <c r="CZS1317" s="1"/>
      <c r="CZT1317" s="1"/>
      <c r="CZU1317" s="1"/>
      <c r="CZV1317" s="1"/>
      <c r="CZW1317" s="1"/>
      <c r="CZX1317" s="1"/>
      <c r="CZY1317" s="1"/>
      <c r="CZZ1317" s="1"/>
      <c r="DAA1317" s="1"/>
      <c r="DAB1317" s="1"/>
      <c r="DAC1317" s="1"/>
      <c r="DAD1317" s="1"/>
      <c r="DAE1317" s="1"/>
      <c r="DAF1317" s="1"/>
      <c r="DAG1317" s="1"/>
      <c r="DAH1317" s="1"/>
      <c r="DAI1317" s="1"/>
      <c r="DAJ1317" s="1"/>
      <c r="DAK1317" s="1"/>
      <c r="DAL1317" s="1"/>
      <c r="DAM1317" s="1"/>
      <c r="DAN1317" s="1"/>
      <c r="DAO1317" s="1"/>
      <c r="DAP1317" s="1"/>
      <c r="DAQ1317" s="1"/>
      <c r="DAR1317" s="1"/>
      <c r="DAS1317" s="1"/>
      <c r="DAT1317" s="1"/>
      <c r="DAU1317" s="1"/>
      <c r="DAV1317" s="1"/>
      <c r="DAW1317" s="1"/>
      <c r="DAX1317" s="1"/>
      <c r="DAY1317" s="1"/>
      <c r="DAZ1317" s="1"/>
      <c r="DBA1317" s="1"/>
      <c r="DBB1317" s="1"/>
      <c r="DBC1317" s="1"/>
      <c r="DBD1317" s="1"/>
      <c r="DBE1317" s="1"/>
      <c r="DBF1317" s="1"/>
      <c r="DBG1317" s="1"/>
      <c r="DBH1317" s="1"/>
      <c r="DBI1317" s="1"/>
      <c r="DBJ1317" s="1"/>
      <c r="DBK1317" s="1"/>
      <c r="DBL1317" s="1"/>
      <c r="DBM1317" s="1"/>
      <c r="DBN1317" s="1"/>
      <c r="DBO1317" s="1"/>
      <c r="DBP1317" s="1"/>
      <c r="DBQ1317" s="1"/>
      <c r="DBR1317" s="1"/>
      <c r="DBS1317" s="1"/>
      <c r="DBT1317" s="1"/>
      <c r="DBU1317" s="1"/>
      <c r="DBV1317" s="1"/>
      <c r="DBW1317" s="1"/>
      <c r="DBX1317" s="1"/>
      <c r="DBY1317" s="1"/>
      <c r="DBZ1317" s="1"/>
      <c r="DCA1317" s="1"/>
      <c r="DCB1317" s="1"/>
      <c r="DCC1317" s="1"/>
      <c r="DCD1317" s="1"/>
      <c r="DCE1317" s="1"/>
      <c r="DCF1317" s="1"/>
      <c r="DCG1317" s="1"/>
      <c r="DCH1317" s="1"/>
      <c r="DCI1317" s="1"/>
      <c r="DCJ1317" s="1"/>
      <c r="DCK1317" s="1"/>
      <c r="DCL1317" s="1"/>
      <c r="DCM1317" s="1"/>
      <c r="DCN1317" s="1"/>
      <c r="DCO1317" s="1"/>
      <c r="DCP1317" s="1"/>
      <c r="DCQ1317" s="1"/>
      <c r="DCR1317" s="1"/>
      <c r="DCS1317" s="1"/>
      <c r="DCT1317" s="1"/>
      <c r="DCU1317" s="1"/>
      <c r="DCV1317" s="1"/>
      <c r="DCW1317" s="1"/>
      <c r="DCX1317" s="1"/>
      <c r="DCY1317" s="1"/>
      <c r="DCZ1317" s="1"/>
      <c r="DDA1317" s="1"/>
      <c r="DDB1317" s="1"/>
      <c r="DDC1317" s="1"/>
      <c r="DDD1317" s="1"/>
      <c r="DDE1317" s="1"/>
      <c r="DDF1317" s="1"/>
      <c r="DDG1317" s="1"/>
      <c r="DDH1317" s="1"/>
      <c r="DDI1317" s="1"/>
      <c r="DDJ1317" s="1"/>
      <c r="DDK1317" s="1"/>
      <c r="DDL1317" s="1"/>
      <c r="DDM1317" s="1"/>
      <c r="DDN1317" s="1"/>
      <c r="DDO1317" s="1"/>
      <c r="DDP1317" s="1"/>
      <c r="DDQ1317" s="1"/>
      <c r="DDR1317" s="1"/>
      <c r="DDS1317" s="1"/>
      <c r="DDT1317" s="1"/>
      <c r="DDU1317" s="1"/>
      <c r="DDV1317" s="1"/>
      <c r="DDW1317" s="1"/>
      <c r="DDX1317" s="1"/>
      <c r="DDY1317" s="1"/>
      <c r="DDZ1317" s="1"/>
      <c r="DEA1317" s="1"/>
      <c r="DEB1317" s="1"/>
      <c r="DEC1317" s="1"/>
      <c r="DED1317" s="1"/>
      <c r="DEE1317" s="1"/>
      <c r="DEF1317" s="1"/>
      <c r="DEG1317" s="1"/>
      <c r="DEH1317" s="1"/>
      <c r="DEI1317" s="1"/>
      <c r="DEJ1317" s="1"/>
      <c r="DEK1317" s="1"/>
      <c r="DEL1317" s="1"/>
      <c r="DEM1317" s="1"/>
      <c r="DEN1317" s="1"/>
      <c r="DEO1317" s="1"/>
      <c r="DEP1317" s="1"/>
      <c r="DEQ1317" s="1"/>
      <c r="DER1317" s="1"/>
      <c r="DES1317" s="1"/>
      <c r="DET1317" s="1"/>
      <c r="DEU1317" s="1"/>
      <c r="DEV1317" s="1"/>
      <c r="DEW1317" s="1"/>
      <c r="DEX1317" s="1"/>
      <c r="DEY1317" s="1"/>
      <c r="DEZ1317" s="1"/>
      <c r="DFA1317" s="1"/>
      <c r="DFB1317" s="1"/>
      <c r="DFC1317" s="1"/>
      <c r="DFD1317" s="1"/>
      <c r="DFE1317" s="1"/>
      <c r="DFF1317" s="1"/>
      <c r="DFG1317" s="1"/>
      <c r="DFH1317" s="1"/>
      <c r="DFI1317" s="1"/>
      <c r="DFJ1317" s="1"/>
      <c r="DFK1317" s="1"/>
      <c r="DFL1317" s="1"/>
      <c r="DFM1317" s="1"/>
      <c r="DFN1317" s="1"/>
      <c r="DFO1317" s="1"/>
      <c r="DFP1317" s="1"/>
      <c r="DFQ1317" s="1"/>
      <c r="DFR1317" s="1"/>
      <c r="DFS1317" s="1"/>
      <c r="DFT1317" s="1"/>
      <c r="DFU1317" s="1"/>
      <c r="DFV1317" s="1"/>
      <c r="DFW1317" s="1"/>
      <c r="DFX1317" s="1"/>
      <c r="DFY1317" s="1"/>
      <c r="DFZ1317" s="1"/>
      <c r="DGA1317" s="1"/>
      <c r="DGB1317" s="1"/>
      <c r="DGC1317" s="1"/>
      <c r="DGD1317" s="1"/>
      <c r="DGE1317" s="1"/>
      <c r="DGF1317" s="1"/>
      <c r="DGG1317" s="1"/>
      <c r="DGH1317" s="1"/>
      <c r="DGI1317" s="1"/>
      <c r="DGJ1317" s="1"/>
      <c r="DGK1317" s="1"/>
      <c r="DGL1317" s="1"/>
      <c r="DGM1317" s="1"/>
      <c r="DGN1317" s="1"/>
      <c r="DGO1317" s="1"/>
      <c r="DGP1317" s="1"/>
      <c r="DGQ1317" s="1"/>
      <c r="DGR1317" s="1"/>
      <c r="DGS1317" s="1"/>
      <c r="DGT1317" s="1"/>
      <c r="DGU1317" s="1"/>
      <c r="DGV1317" s="1"/>
      <c r="DGW1317" s="1"/>
      <c r="DGX1317" s="1"/>
      <c r="DGY1317" s="1"/>
      <c r="DGZ1317" s="1"/>
      <c r="DHA1317" s="1"/>
      <c r="DHB1317" s="1"/>
      <c r="DHC1317" s="1"/>
      <c r="DHD1317" s="1"/>
      <c r="DHE1317" s="1"/>
      <c r="DHF1317" s="1"/>
      <c r="DHG1317" s="1"/>
      <c r="DHH1317" s="1"/>
      <c r="DHI1317" s="1"/>
      <c r="DHJ1317" s="1"/>
      <c r="DHK1317" s="1"/>
      <c r="DHL1317" s="1"/>
      <c r="DHM1317" s="1"/>
      <c r="DHN1317" s="1"/>
      <c r="DHO1317" s="1"/>
      <c r="DHP1317" s="1"/>
      <c r="DHQ1317" s="1"/>
      <c r="DHR1317" s="1"/>
      <c r="DHS1317" s="1"/>
      <c r="DHT1317" s="1"/>
      <c r="DHU1317" s="1"/>
      <c r="DHV1317" s="1"/>
      <c r="DHW1317" s="1"/>
      <c r="DHX1317" s="1"/>
      <c r="DHY1317" s="1"/>
      <c r="DHZ1317" s="1"/>
      <c r="DIA1317" s="1"/>
      <c r="DIB1317" s="1"/>
      <c r="DIC1317" s="1"/>
      <c r="DID1317" s="1"/>
      <c r="DIE1317" s="1"/>
      <c r="DIF1317" s="1"/>
      <c r="DIG1317" s="1"/>
      <c r="DIH1317" s="1"/>
      <c r="DII1317" s="1"/>
      <c r="DIJ1317" s="1"/>
      <c r="DIK1317" s="1"/>
      <c r="DIL1317" s="1"/>
      <c r="DIM1317" s="1"/>
      <c r="DIN1317" s="1"/>
      <c r="DIO1317" s="1"/>
      <c r="DIP1317" s="1"/>
      <c r="DIQ1317" s="1"/>
      <c r="DIR1317" s="1"/>
      <c r="DIS1317" s="1"/>
      <c r="DIT1317" s="1"/>
      <c r="DIU1317" s="1"/>
      <c r="DIV1317" s="1"/>
      <c r="DIW1317" s="1"/>
      <c r="DIX1317" s="1"/>
      <c r="DIY1317" s="1"/>
      <c r="DIZ1317" s="1"/>
      <c r="DJA1317" s="1"/>
      <c r="DJB1317" s="1"/>
      <c r="DJC1317" s="1"/>
      <c r="DJD1317" s="1"/>
      <c r="DJE1317" s="1"/>
      <c r="DJF1317" s="1"/>
      <c r="DJG1317" s="1"/>
      <c r="DJH1317" s="1"/>
      <c r="DJI1317" s="1"/>
      <c r="DJJ1317" s="1"/>
      <c r="DJK1317" s="1"/>
      <c r="DJL1317" s="1"/>
      <c r="DJM1317" s="1"/>
      <c r="DJN1317" s="1"/>
      <c r="DJO1317" s="1"/>
      <c r="DJP1317" s="1"/>
      <c r="DJQ1317" s="1"/>
      <c r="DJR1317" s="1"/>
      <c r="DJS1317" s="1"/>
      <c r="DJT1317" s="1"/>
      <c r="DJU1317" s="1"/>
      <c r="DJV1317" s="1"/>
      <c r="DJW1317" s="1"/>
      <c r="DJX1317" s="1"/>
      <c r="DJY1317" s="1"/>
      <c r="DJZ1317" s="1"/>
      <c r="DKA1317" s="1"/>
      <c r="DKB1317" s="1"/>
      <c r="DKC1317" s="1"/>
      <c r="DKD1317" s="1"/>
      <c r="DKE1317" s="1"/>
      <c r="DKF1317" s="1"/>
      <c r="DKG1317" s="1"/>
      <c r="DKH1317" s="1"/>
      <c r="DKI1317" s="1"/>
      <c r="DKJ1317" s="1"/>
      <c r="DKK1317" s="1"/>
      <c r="DKL1317" s="1"/>
      <c r="DKM1317" s="1"/>
      <c r="DKN1317" s="1"/>
      <c r="DKO1317" s="1"/>
      <c r="DKP1317" s="1"/>
      <c r="DKQ1317" s="1"/>
      <c r="DKR1317" s="1"/>
      <c r="DKS1317" s="1"/>
      <c r="DKT1317" s="1"/>
      <c r="DKU1317" s="1"/>
      <c r="DKV1317" s="1"/>
      <c r="DKW1317" s="1"/>
      <c r="DKX1317" s="1"/>
      <c r="DKY1317" s="1"/>
      <c r="DKZ1317" s="1"/>
      <c r="DLA1317" s="1"/>
      <c r="DLB1317" s="1"/>
      <c r="DLC1317" s="1"/>
      <c r="DLD1317" s="1"/>
      <c r="DLE1317" s="1"/>
      <c r="DLF1317" s="1"/>
      <c r="DLG1317" s="1"/>
      <c r="DLH1317" s="1"/>
      <c r="DLI1317" s="1"/>
      <c r="DLJ1317" s="1"/>
      <c r="DLK1317" s="1"/>
      <c r="DLL1317" s="1"/>
      <c r="DLM1317" s="1"/>
      <c r="DLN1317" s="1"/>
      <c r="DLO1317" s="1"/>
      <c r="DLP1317" s="1"/>
      <c r="DLQ1317" s="1"/>
      <c r="DLR1317" s="1"/>
      <c r="DLS1317" s="1"/>
      <c r="DLT1317" s="1"/>
      <c r="DLU1317" s="1"/>
      <c r="DLV1317" s="1"/>
      <c r="DLW1317" s="1"/>
      <c r="DLX1317" s="1"/>
      <c r="DLY1317" s="1"/>
      <c r="DLZ1317" s="1"/>
      <c r="DMA1317" s="1"/>
      <c r="DMB1317" s="1"/>
      <c r="DMC1317" s="1"/>
      <c r="DMD1317" s="1"/>
      <c r="DME1317" s="1"/>
      <c r="DMF1317" s="1"/>
      <c r="DMG1317" s="1"/>
      <c r="DMH1317" s="1"/>
      <c r="DMI1317" s="1"/>
      <c r="DMJ1317" s="1"/>
      <c r="DMK1317" s="1"/>
      <c r="DML1317" s="1"/>
      <c r="DMM1317" s="1"/>
      <c r="DMN1317" s="1"/>
      <c r="DMO1317" s="1"/>
      <c r="DMP1317" s="1"/>
      <c r="DMQ1317" s="1"/>
      <c r="DMR1317" s="1"/>
      <c r="DMS1317" s="1"/>
      <c r="DMT1317" s="1"/>
      <c r="DMU1317" s="1"/>
      <c r="DMV1317" s="1"/>
      <c r="DMW1317" s="1"/>
      <c r="DMX1317" s="1"/>
      <c r="DMY1317" s="1"/>
      <c r="DMZ1317" s="1"/>
      <c r="DNA1317" s="1"/>
      <c r="DNB1317" s="1"/>
      <c r="DNC1317" s="1"/>
      <c r="DND1317" s="1"/>
      <c r="DNE1317" s="1"/>
      <c r="DNF1317" s="1"/>
      <c r="DNG1317" s="1"/>
      <c r="DNH1317" s="1"/>
      <c r="DNI1317" s="1"/>
      <c r="DNJ1317" s="1"/>
      <c r="DNK1317" s="1"/>
      <c r="DNL1317" s="1"/>
      <c r="DNM1317" s="1"/>
      <c r="DNN1317" s="1"/>
      <c r="DNO1317" s="1"/>
      <c r="DNP1317" s="1"/>
      <c r="DNQ1317" s="1"/>
      <c r="DNR1317" s="1"/>
      <c r="DNS1317" s="1"/>
      <c r="DNT1317" s="1"/>
      <c r="DNU1317" s="1"/>
      <c r="DNV1317" s="1"/>
      <c r="DNW1317" s="1"/>
      <c r="DNX1317" s="1"/>
      <c r="DNY1317" s="1"/>
      <c r="DNZ1317" s="1"/>
      <c r="DOA1317" s="1"/>
      <c r="DOB1317" s="1"/>
      <c r="DOC1317" s="1"/>
      <c r="DOD1317" s="1"/>
      <c r="DOE1317" s="1"/>
      <c r="DOF1317" s="1"/>
      <c r="DOG1317" s="1"/>
      <c r="DOH1317" s="1"/>
      <c r="DOI1317" s="1"/>
      <c r="DOJ1317" s="1"/>
      <c r="DOK1317" s="1"/>
      <c r="DOL1317" s="1"/>
      <c r="DOM1317" s="1"/>
      <c r="DON1317" s="1"/>
      <c r="DOO1317" s="1"/>
      <c r="DOP1317" s="1"/>
      <c r="DOQ1317" s="1"/>
      <c r="DOR1317" s="1"/>
      <c r="DOS1317" s="1"/>
      <c r="DOT1317" s="1"/>
      <c r="DOU1317" s="1"/>
      <c r="DOV1317" s="1"/>
      <c r="DOW1317" s="1"/>
      <c r="DOX1317" s="1"/>
      <c r="DOY1317" s="1"/>
      <c r="DOZ1317" s="1"/>
      <c r="DPA1317" s="1"/>
      <c r="DPB1317" s="1"/>
      <c r="DPC1317" s="1"/>
      <c r="DPD1317" s="1"/>
      <c r="DPE1317" s="1"/>
      <c r="DPF1317" s="1"/>
      <c r="DPG1317" s="1"/>
      <c r="DPH1317" s="1"/>
      <c r="DPI1317" s="1"/>
      <c r="DPJ1317" s="1"/>
      <c r="DPK1317" s="1"/>
      <c r="DPL1317" s="1"/>
      <c r="DPM1317" s="1"/>
      <c r="DPN1317" s="1"/>
      <c r="DPO1317" s="1"/>
      <c r="DPP1317" s="1"/>
      <c r="DPQ1317" s="1"/>
      <c r="DPR1317" s="1"/>
      <c r="DPS1317" s="1"/>
      <c r="DPT1317" s="1"/>
      <c r="DPU1317" s="1"/>
      <c r="DPV1317" s="1"/>
      <c r="DPW1317" s="1"/>
      <c r="DPX1317" s="1"/>
      <c r="DPY1317" s="1"/>
      <c r="DPZ1317" s="1"/>
      <c r="DQA1317" s="1"/>
      <c r="DQB1317" s="1"/>
      <c r="DQC1317" s="1"/>
      <c r="DQD1317" s="1"/>
      <c r="DQE1317" s="1"/>
      <c r="DQF1317" s="1"/>
      <c r="DQG1317" s="1"/>
      <c r="DQH1317" s="1"/>
      <c r="DQI1317" s="1"/>
      <c r="DQJ1317" s="1"/>
      <c r="DQK1317" s="1"/>
      <c r="DQL1317" s="1"/>
      <c r="DQM1317" s="1"/>
      <c r="DQN1317" s="1"/>
      <c r="DQO1317" s="1"/>
      <c r="DQP1317" s="1"/>
      <c r="DQQ1317" s="1"/>
      <c r="DQR1317" s="1"/>
      <c r="DQS1317" s="1"/>
      <c r="DQT1317" s="1"/>
      <c r="DQU1317" s="1"/>
      <c r="DQV1317" s="1"/>
      <c r="DQW1317" s="1"/>
      <c r="DQX1317" s="1"/>
      <c r="DQY1317" s="1"/>
      <c r="DQZ1317" s="1"/>
      <c r="DRA1317" s="1"/>
      <c r="DRB1317" s="1"/>
      <c r="DRC1317" s="1"/>
      <c r="DRD1317" s="1"/>
      <c r="DRE1317" s="1"/>
      <c r="DRF1317" s="1"/>
      <c r="DRG1317" s="1"/>
      <c r="DRH1317" s="1"/>
      <c r="DRI1317" s="1"/>
      <c r="DRJ1317" s="1"/>
      <c r="DRK1317" s="1"/>
      <c r="DRL1317" s="1"/>
      <c r="DRM1317" s="1"/>
      <c r="DRN1317" s="1"/>
      <c r="DRO1317" s="1"/>
      <c r="DRP1317" s="1"/>
      <c r="DRQ1317" s="1"/>
      <c r="DRR1317" s="1"/>
      <c r="DRS1317" s="1"/>
      <c r="DRT1317" s="1"/>
      <c r="DRU1317" s="1"/>
      <c r="DRV1317" s="1"/>
      <c r="DRW1317" s="1"/>
      <c r="DRX1317" s="1"/>
      <c r="DRY1317" s="1"/>
      <c r="DRZ1317" s="1"/>
      <c r="DSA1317" s="1"/>
      <c r="DSB1317" s="1"/>
      <c r="DSC1317" s="1"/>
      <c r="DSD1317" s="1"/>
      <c r="DSE1317" s="1"/>
      <c r="DSF1317" s="1"/>
      <c r="DSG1317" s="1"/>
      <c r="DSH1317" s="1"/>
      <c r="DSI1317" s="1"/>
      <c r="DSJ1317" s="1"/>
      <c r="DSK1317" s="1"/>
      <c r="DSL1317" s="1"/>
      <c r="DSM1317" s="1"/>
      <c r="DSN1317" s="1"/>
      <c r="DSO1317" s="1"/>
      <c r="DSP1317" s="1"/>
      <c r="DSQ1317" s="1"/>
      <c r="DSR1317" s="1"/>
      <c r="DSS1317" s="1"/>
      <c r="DST1317" s="1"/>
      <c r="DSU1317" s="1"/>
      <c r="DSV1317" s="1"/>
      <c r="DSW1317" s="1"/>
      <c r="DSX1317" s="1"/>
      <c r="DSY1317" s="1"/>
      <c r="DSZ1317" s="1"/>
      <c r="DTA1317" s="1"/>
      <c r="DTB1317" s="1"/>
      <c r="DTC1317" s="1"/>
      <c r="DTD1317" s="1"/>
      <c r="DTE1317" s="1"/>
      <c r="DTF1317" s="1"/>
      <c r="DTG1317" s="1"/>
      <c r="DTH1317" s="1"/>
      <c r="DTI1317" s="1"/>
      <c r="DTJ1317" s="1"/>
      <c r="DTK1317" s="1"/>
      <c r="DTL1317" s="1"/>
      <c r="DTM1317" s="1"/>
      <c r="DTN1317" s="1"/>
      <c r="DTO1317" s="1"/>
      <c r="DTP1317" s="1"/>
      <c r="DTQ1317" s="1"/>
      <c r="DTR1317" s="1"/>
      <c r="DTS1317" s="1"/>
      <c r="DTT1317" s="1"/>
      <c r="DTU1317" s="1"/>
      <c r="DTV1317" s="1"/>
      <c r="DTW1317" s="1"/>
      <c r="DTX1317" s="1"/>
      <c r="DTY1317" s="1"/>
      <c r="DTZ1317" s="1"/>
      <c r="DUA1317" s="1"/>
      <c r="DUB1317" s="1"/>
      <c r="DUC1317" s="1"/>
      <c r="DUD1317" s="1"/>
      <c r="DUE1317" s="1"/>
      <c r="DUF1317" s="1"/>
      <c r="DUG1317" s="1"/>
      <c r="DUH1317" s="1"/>
      <c r="DUI1317" s="1"/>
      <c r="DUJ1317" s="1"/>
      <c r="DUK1317" s="1"/>
      <c r="DUL1317" s="1"/>
      <c r="DUM1317" s="1"/>
      <c r="DUN1317" s="1"/>
      <c r="DUO1317" s="1"/>
      <c r="DUP1317" s="1"/>
      <c r="DUQ1317" s="1"/>
      <c r="DUR1317" s="1"/>
      <c r="DUS1317" s="1"/>
      <c r="DUT1317" s="1"/>
      <c r="DUU1317" s="1"/>
      <c r="DUV1317" s="1"/>
      <c r="DUW1317" s="1"/>
      <c r="DUX1317" s="1"/>
      <c r="DUY1317" s="1"/>
      <c r="DUZ1317" s="1"/>
      <c r="DVA1317" s="1"/>
      <c r="DVB1317" s="1"/>
      <c r="DVC1317" s="1"/>
      <c r="DVD1317" s="1"/>
      <c r="DVE1317" s="1"/>
      <c r="DVF1317" s="1"/>
      <c r="DVG1317" s="1"/>
      <c r="DVH1317" s="1"/>
      <c r="DVI1317" s="1"/>
      <c r="DVJ1317" s="1"/>
      <c r="DVK1317" s="1"/>
      <c r="DVL1317" s="1"/>
      <c r="DVM1317" s="1"/>
      <c r="DVN1317" s="1"/>
      <c r="DVO1317" s="1"/>
      <c r="DVP1317" s="1"/>
      <c r="DVQ1317" s="1"/>
      <c r="DVR1317" s="1"/>
      <c r="DVS1317" s="1"/>
      <c r="DVT1317" s="1"/>
      <c r="DVU1317" s="1"/>
      <c r="DVV1317" s="1"/>
      <c r="DVW1317" s="1"/>
      <c r="DVX1317" s="1"/>
      <c r="DVY1317" s="1"/>
      <c r="DVZ1317" s="1"/>
      <c r="DWA1317" s="1"/>
      <c r="DWB1317" s="1"/>
      <c r="DWC1317" s="1"/>
      <c r="DWD1317" s="1"/>
      <c r="DWE1317" s="1"/>
      <c r="DWF1317" s="1"/>
      <c r="DWG1317" s="1"/>
      <c r="DWH1317" s="1"/>
      <c r="DWI1317" s="1"/>
      <c r="DWJ1317" s="1"/>
      <c r="DWK1317" s="1"/>
      <c r="DWL1317" s="1"/>
      <c r="DWM1317" s="1"/>
      <c r="DWN1317" s="1"/>
      <c r="DWO1317" s="1"/>
      <c r="DWP1317" s="1"/>
      <c r="DWQ1317" s="1"/>
      <c r="DWR1317" s="1"/>
      <c r="DWS1317" s="1"/>
      <c r="DWT1317" s="1"/>
      <c r="DWU1317" s="1"/>
      <c r="DWV1317" s="1"/>
      <c r="DWW1317" s="1"/>
      <c r="DWX1317" s="1"/>
      <c r="DWY1317" s="1"/>
      <c r="DWZ1317" s="1"/>
      <c r="DXA1317" s="1"/>
      <c r="DXB1317" s="1"/>
      <c r="DXC1317" s="1"/>
      <c r="DXD1317" s="1"/>
      <c r="DXE1317" s="1"/>
      <c r="DXF1317" s="1"/>
      <c r="DXG1317" s="1"/>
      <c r="DXH1317" s="1"/>
      <c r="DXI1317" s="1"/>
      <c r="DXJ1317" s="1"/>
      <c r="DXK1317" s="1"/>
      <c r="DXL1317" s="1"/>
      <c r="DXM1317" s="1"/>
      <c r="DXN1317" s="1"/>
      <c r="DXO1317" s="1"/>
      <c r="DXP1317" s="1"/>
      <c r="DXQ1317" s="1"/>
      <c r="DXR1317" s="1"/>
      <c r="DXS1317" s="1"/>
      <c r="DXT1317" s="1"/>
      <c r="DXU1317" s="1"/>
      <c r="DXV1317" s="1"/>
      <c r="DXW1317" s="1"/>
      <c r="DXX1317" s="1"/>
      <c r="DXY1317" s="1"/>
      <c r="DXZ1317" s="1"/>
      <c r="DYA1317" s="1"/>
      <c r="DYB1317" s="1"/>
      <c r="DYC1317" s="1"/>
      <c r="DYD1317" s="1"/>
      <c r="DYE1317" s="1"/>
      <c r="DYF1317" s="1"/>
      <c r="DYG1317" s="1"/>
      <c r="DYH1317" s="1"/>
      <c r="DYI1317" s="1"/>
      <c r="DYJ1317" s="1"/>
      <c r="DYK1317" s="1"/>
      <c r="DYL1317" s="1"/>
      <c r="DYM1317" s="1"/>
      <c r="DYN1317" s="1"/>
      <c r="DYO1317" s="1"/>
      <c r="DYP1317" s="1"/>
      <c r="DYQ1317" s="1"/>
      <c r="DYR1317" s="1"/>
      <c r="DYS1317" s="1"/>
      <c r="DYT1317" s="1"/>
      <c r="DYU1317" s="1"/>
      <c r="DYV1317" s="1"/>
      <c r="DYW1317" s="1"/>
      <c r="DYX1317" s="1"/>
      <c r="DYY1317" s="1"/>
      <c r="DYZ1317" s="1"/>
      <c r="DZA1317" s="1"/>
      <c r="DZB1317" s="1"/>
      <c r="DZC1317" s="1"/>
      <c r="DZD1317" s="1"/>
      <c r="DZE1317" s="1"/>
      <c r="DZF1317" s="1"/>
      <c r="DZG1317" s="1"/>
      <c r="DZH1317" s="1"/>
      <c r="DZI1317" s="1"/>
      <c r="DZJ1317" s="1"/>
      <c r="DZK1317" s="1"/>
      <c r="DZL1317" s="1"/>
      <c r="DZM1317" s="1"/>
      <c r="DZN1317" s="1"/>
      <c r="DZO1317" s="1"/>
      <c r="DZP1317" s="1"/>
      <c r="DZQ1317" s="1"/>
      <c r="DZR1317" s="1"/>
      <c r="DZS1317" s="1"/>
      <c r="DZT1317" s="1"/>
      <c r="DZU1317" s="1"/>
      <c r="DZV1317" s="1"/>
      <c r="DZW1317" s="1"/>
      <c r="DZX1317" s="1"/>
      <c r="DZY1317" s="1"/>
      <c r="DZZ1317" s="1"/>
      <c r="EAA1317" s="1"/>
      <c r="EAB1317" s="1"/>
      <c r="EAC1317" s="1"/>
      <c r="EAD1317" s="1"/>
      <c r="EAE1317" s="1"/>
      <c r="EAF1317" s="1"/>
      <c r="EAG1317" s="1"/>
      <c r="EAH1317" s="1"/>
      <c r="EAI1317" s="1"/>
      <c r="EAJ1317" s="1"/>
      <c r="EAK1317" s="1"/>
      <c r="EAL1317" s="1"/>
      <c r="EAM1317" s="1"/>
      <c r="EAN1317" s="1"/>
      <c r="EAO1317" s="1"/>
      <c r="EAP1317" s="1"/>
      <c r="EAQ1317" s="1"/>
      <c r="EAR1317" s="1"/>
      <c r="EAS1317" s="1"/>
      <c r="EAT1317" s="1"/>
      <c r="EAU1317" s="1"/>
      <c r="EAV1317" s="1"/>
      <c r="EAW1317" s="1"/>
      <c r="EAX1317" s="1"/>
      <c r="EAY1317" s="1"/>
      <c r="EAZ1317" s="1"/>
      <c r="EBA1317" s="1"/>
      <c r="EBB1317" s="1"/>
      <c r="EBC1317" s="1"/>
      <c r="EBD1317" s="1"/>
      <c r="EBE1317" s="1"/>
      <c r="EBF1317" s="1"/>
      <c r="EBG1317" s="1"/>
      <c r="EBH1317" s="1"/>
      <c r="EBI1317" s="1"/>
      <c r="EBJ1317" s="1"/>
      <c r="EBK1317" s="1"/>
      <c r="EBL1317" s="1"/>
      <c r="EBM1317" s="1"/>
      <c r="EBN1317" s="1"/>
      <c r="EBO1317" s="1"/>
      <c r="EBP1317" s="1"/>
      <c r="EBQ1317" s="1"/>
      <c r="EBR1317" s="1"/>
      <c r="EBS1317" s="1"/>
      <c r="EBT1317" s="1"/>
      <c r="EBU1317" s="1"/>
      <c r="EBV1317" s="1"/>
      <c r="EBW1317" s="1"/>
      <c r="EBX1317" s="1"/>
      <c r="EBY1317" s="1"/>
      <c r="EBZ1317" s="1"/>
      <c r="ECA1317" s="1"/>
      <c r="ECB1317" s="1"/>
      <c r="ECC1317" s="1"/>
      <c r="ECD1317" s="1"/>
      <c r="ECE1317" s="1"/>
      <c r="ECF1317" s="1"/>
      <c r="ECG1317" s="1"/>
      <c r="ECH1317" s="1"/>
      <c r="ECI1317" s="1"/>
      <c r="ECJ1317" s="1"/>
      <c r="ECK1317" s="1"/>
      <c r="ECL1317" s="1"/>
      <c r="ECM1317" s="1"/>
      <c r="ECN1317" s="1"/>
      <c r="ECO1317" s="1"/>
      <c r="ECP1317" s="1"/>
      <c r="ECQ1317" s="1"/>
      <c r="ECR1317" s="1"/>
      <c r="ECS1317" s="1"/>
      <c r="ECT1317" s="1"/>
      <c r="ECU1317" s="1"/>
      <c r="ECV1317" s="1"/>
      <c r="ECW1317" s="1"/>
      <c r="ECX1317" s="1"/>
      <c r="ECY1317" s="1"/>
      <c r="ECZ1317" s="1"/>
      <c r="EDA1317" s="1"/>
      <c r="EDB1317" s="1"/>
      <c r="EDC1317" s="1"/>
      <c r="EDD1317" s="1"/>
      <c r="EDE1317" s="1"/>
      <c r="EDF1317" s="1"/>
      <c r="EDG1317" s="1"/>
      <c r="EDH1317" s="1"/>
      <c r="EDI1317" s="1"/>
      <c r="EDJ1317" s="1"/>
      <c r="EDK1317" s="1"/>
      <c r="EDL1317" s="1"/>
      <c r="EDM1317" s="1"/>
      <c r="EDN1317" s="1"/>
      <c r="EDO1317" s="1"/>
      <c r="EDP1317" s="1"/>
      <c r="EDQ1317" s="1"/>
      <c r="EDR1317" s="1"/>
      <c r="EDS1317" s="1"/>
      <c r="EDT1317" s="1"/>
      <c r="EDU1317" s="1"/>
      <c r="EDV1317" s="1"/>
      <c r="EDW1317" s="1"/>
      <c r="EDX1317" s="1"/>
      <c r="EDY1317" s="1"/>
      <c r="EDZ1317" s="1"/>
      <c r="EEA1317" s="1"/>
      <c r="EEB1317" s="1"/>
      <c r="EEC1317" s="1"/>
      <c r="EED1317" s="1"/>
      <c r="EEE1317" s="1"/>
      <c r="EEF1317" s="1"/>
      <c r="EEG1317" s="1"/>
      <c r="EEH1317" s="1"/>
      <c r="EEI1317" s="1"/>
      <c r="EEJ1317" s="1"/>
      <c r="EEK1317" s="1"/>
      <c r="EEL1317" s="1"/>
      <c r="EEM1317" s="1"/>
      <c r="EEN1317" s="1"/>
      <c r="EEO1317" s="1"/>
      <c r="EEP1317" s="1"/>
      <c r="EEQ1317" s="1"/>
      <c r="EER1317" s="1"/>
      <c r="EES1317" s="1"/>
      <c r="EET1317" s="1"/>
      <c r="EEU1317" s="1"/>
      <c r="EEV1317" s="1"/>
      <c r="EEW1317" s="1"/>
      <c r="EEX1317" s="1"/>
      <c r="EEY1317" s="1"/>
      <c r="EEZ1317" s="1"/>
      <c r="EFA1317" s="1"/>
      <c r="EFB1317" s="1"/>
      <c r="EFC1317" s="1"/>
      <c r="EFD1317" s="1"/>
      <c r="EFE1317" s="1"/>
      <c r="EFF1317" s="1"/>
      <c r="EFG1317" s="1"/>
      <c r="EFH1317" s="1"/>
      <c r="EFI1317" s="1"/>
      <c r="EFJ1317" s="1"/>
      <c r="EFK1317" s="1"/>
      <c r="EFL1317" s="1"/>
      <c r="EFM1317" s="1"/>
      <c r="EFN1317" s="1"/>
      <c r="EFO1317" s="1"/>
      <c r="EFP1317" s="1"/>
      <c r="EFQ1317" s="1"/>
      <c r="EFR1317" s="1"/>
      <c r="EFS1317" s="1"/>
      <c r="EFT1317" s="1"/>
      <c r="EFU1317" s="1"/>
      <c r="EFV1317" s="1"/>
      <c r="EFW1317" s="1"/>
      <c r="EFX1317" s="1"/>
      <c r="EFY1317" s="1"/>
      <c r="EFZ1317" s="1"/>
      <c r="EGA1317" s="1"/>
      <c r="EGB1317" s="1"/>
      <c r="EGC1317" s="1"/>
      <c r="EGD1317" s="1"/>
      <c r="EGE1317" s="1"/>
      <c r="EGF1317" s="1"/>
      <c r="EGG1317" s="1"/>
      <c r="EGH1317" s="1"/>
      <c r="EGI1317" s="1"/>
      <c r="EGJ1317" s="1"/>
      <c r="EGK1317" s="1"/>
      <c r="EGL1317" s="1"/>
      <c r="EGM1317" s="1"/>
      <c r="EGN1317" s="1"/>
      <c r="EGO1317" s="1"/>
      <c r="EGP1317" s="1"/>
      <c r="EGQ1317" s="1"/>
      <c r="EGR1317" s="1"/>
      <c r="EGS1317" s="1"/>
      <c r="EGT1317" s="1"/>
      <c r="EGU1317" s="1"/>
      <c r="EGV1317" s="1"/>
      <c r="EGW1317" s="1"/>
      <c r="EGX1317" s="1"/>
      <c r="EGY1317" s="1"/>
      <c r="EGZ1317" s="1"/>
      <c r="EHA1317" s="1"/>
      <c r="EHB1317" s="1"/>
      <c r="EHC1317" s="1"/>
      <c r="EHD1317" s="1"/>
      <c r="EHE1317" s="1"/>
      <c r="EHF1317" s="1"/>
      <c r="EHG1317" s="1"/>
      <c r="EHH1317" s="1"/>
      <c r="EHI1317" s="1"/>
      <c r="EHJ1317" s="1"/>
      <c r="EHK1317" s="1"/>
      <c r="EHL1317" s="1"/>
      <c r="EHM1317" s="1"/>
      <c r="EHN1317" s="1"/>
      <c r="EHO1317" s="1"/>
      <c r="EHP1317" s="1"/>
      <c r="EHQ1317" s="1"/>
      <c r="EHR1317" s="1"/>
      <c r="EHS1317" s="1"/>
      <c r="EHT1317" s="1"/>
      <c r="EHU1317" s="1"/>
      <c r="EHV1317" s="1"/>
      <c r="EHW1317" s="1"/>
      <c r="EHX1317" s="1"/>
      <c r="EHY1317" s="1"/>
      <c r="EHZ1317" s="1"/>
      <c r="EIA1317" s="1"/>
      <c r="EIB1317" s="1"/>
      <c r="EIC1317" s="1"/>
      <c r="EID1317" s="1"/>
      <c r="EIE1317" s="1"/>
      <c r="EIF1317" s="1"/>
      <c r="EIG1317" s="1"/>
      <c r="EIH1317" s="1"/>
      <c r="EII1317" s="1"/>
      <c r="EIJ1317" s="1"/>
      <c r="EIK1317" s="1"/>
      <c r="EIL1317" s="1"/>
      <c r="EIM1317" s="1"/>
      <c r="EIN1317" s="1"/>
      <c r="EIO1317" s="1"/>
      <c r="EIP1317" s="1"/>
      <c r="EIQ1317" s="1"/>
      <c r="EIR1317" s="1"/>
      <c r="EIS1317" s="1"/>
      <c r="EIT1317" s="1"/>
      <c r="EIU1317" s="1"/>
      <c r="EIV1317" s="1"/>
      <c r="EIW1317" s="1"/>
      <c r="EIX1317" s="1"/>
      <c r="EIY1317" s="1"/>
      <c r="EIZ1317" s="1"/>
      <c r="EJA1317" s="1"/>
      <c r="EJB1317" s="1"/>
      <c r="EJC1317" s="1"/>
      <c r="EJD1317" s="1"/>
      <c r="EJE1317" s="1"/>
      <c r="EJF1317" s="1"/>
      <c r="EJG1317" s="1"/>
      <c r="EJH1317" s="1"/>
      <c r="EJI1317" s="1"/>
      <c r="EJJ1317" s="1"/>
      <c r="EJK1317" s="1"/>
      <c r="EJL1317" s="1"/>
      <c r="EJM1317" s="1"/>
      <c r="EJN1317" s="1"/>
      <c r="EJO1317" s="1"/>
      <c r="EJP1317" s="1"/>
      <c r="EJQ1317" s="1"/>
      <c r="EJR1317" s="1"/>
      <c r="EJS1317" s="1"/>
      <c r="EJT1317" s="1"/>
      <c r="EJU1317" s="1"/>
      <c r="EJV1317" s="1"/>
      <c r="EJW1317" s="1"/>
      <c r="EJX1317" s="1"/>
      <c r="EJY1317" s="1"/>
      <c r="EJZ1317" s="1"/>
      <c r="EKA1317" s="1"/>
      <c r="EKB1317" s="1"/>
      <c r="EKC1317" s="1"/>
      <c r="EKD1317" s="1"/>
      <c r="EKE1317" s="1"/>
      <c r="EKF1317" s="1"/>
      <c r="EKG1317" s="1"/>
      <c r="EKH1317" s="1"/>
      <c r="EKI1317" s="1"/>
      <c r="EKJ1317" s="1"/>
      <c r="EKK1317" s="1"/>
      <c r="EKL1317" s="1"/>
      <c r="EKM1317" s="1"/>
      <c r="EKN1317" s="1"/>
      <c r="EKO1317" s="1"/>
      <c r="EKP1317" s="1"/>
      <c r="EKQ1317" s="1"/>
      <c r="EKR1317" s="1"/>
      <c r="EKS1317" s="1"/>
      <c r="EKT1317" s="1"/>
      <c r="EKU1317" s="1"/>
      <c r="EKV1317" s="1"/>
      <c r="EKW1317" s="1"/>
      <c r="EKX1317" s="1"/>
      <c r="EKY1317" s="1"/>
      <c r="EKZ1317" s="1"/>
      <c r="ELA1317" s="1"/>
      <c r="ELB1317" s="1"/>
      <c r="ELC1317" s="1"/>
      <c r="ELD1317" s="1"/>
      <c r="ELE1317" s="1"/>
      <c r="ELF1317" s="1"/>
      <c r="ELG1317" s="1"/>
      <c r="ELH1317" s="1"/>
      <c r="ELI1317" s="1"/>
      <c r="ELJ1317" s="1"/>
      <c r="ELK1317" s="1"/>
      <c r="ELL1317" s="1"/>
      <c r="ELM1317" s="1"/>
      <c r="ELN1317" s="1"/>
      <c r="ELO1317" s="1"/>
      <c r="ELP1317" s="1"/>
      <c r="ELQ1317" s="1"/>
      <c r="ELR1317" s="1"/>
      <c r="ELS1317" s="1"/>
      <c r="ELT1317" s="1"/>
      <c r="ELU1317" s="1"/>
      <c r="ELV1317" s="1"/>
      <c r="ELW1317" s="1"/>
      <c r="ELX1317" s="1"/>
      <c r="ELY1317" s="1"/>
      <c r="ELZ1317" s="1"/>
      <c r="EMA1317" s="1"/>
      <c r="EMB1317" s="1"/>
      <c r="EMC1317" s="1"/>
      <c r="EMD1317" s="1"/>
      <c r="EME1317" s="1"/>
      <c r="EMF1317" s="1"/>
      <c r="EMG1317" s="1"/>
      <c r="EMH1317" s="1"/>
      <c r="EMI1317" s="1"/>
      <c r="EMJ1317" s="1"/>
      <c r="EMK1317" s="1"/>
      <c r="EML1317" s="1"/>
      <c r="EMM1317" s="1"/>
      <c r="EMN1317" s="1"/>
      <c r="EMO1317" s="1"/>
      <c r="EMP1317" s="1"/>
      <c r="EMQ1317" s="1"/>
      <c r="EMR1317" s="1"/>
      <c r="EMS1317" s="1"/>
      <c r="EMT1317" s="1"/>
      <c r="EMU1317" s="1"/>
      <c r="EMV1317" s="1"/>
      <c r="EMW1317" s="1"/>
      <c r="EMX1317" s="1"/>
      <c r="EMY1317" s="1"/>
      <c r="EMZ1317" s="1"/>
      <c r="ENA1317" s="1"/>
      <c r="ENB1317" s="1"/>
      <c r="ENC1317" s="1"/>
      <c r="END1317" s="1"/>
      <c r="ENE1317" s="1"/>
      <c r="ENF1317" s="1"/>
      <c r="ENG1317" s="1"/>
      <c r="ENH1317" s="1"/>
      <c r="ENI1317" s="1"/>
      <c r="ENJ1317" s="1"/>
      <c r="ENK1317" s="1"/>
      <c r="ENL1317" s="1"/>
      <c r="ENM1317" s="1"/>
      <c r="ENN1317" s="1"/>
      <c r="ENO1317" s="1"/>
      <c r="ENP1317" s="1"/>
      <c r="ENQ1317" s="1"/>
      <c r="ENR1317" s="1"/>
      <c r="ENS1317" s="1"/>
      <c r="ENT1317" s="1"/>
      <c r="ENU1317" s="1"/>
      <c r="ENV1317" s="1"/>
      <c r="ENW1317" s="1"/>
      <c r="ENX1317" s="1"/>
      <c r="ENY1317" s="1"/>
      <c r="ENZ1317" s="1"/>
      <c r="EOA1317" s="1"/>
      <c r="EOB1317" s="1"/>
      <c r="EOC1317" s="1"/>
      <c r="EOD1317" s="1"/>
      <c r="EOE1317" s="1"/>
      <c r="EOF1317" s="1"/>
      <c r="EOG1317" s="1"/>
      <c r="EOH1317" s="1"/>
      <c r="EOI1317" s="1"/>
      <c r="EOJ1317" s="1"/>
      <c r="EOK1317" s="1"/>
      <c r="EOL1317" s="1"/>
      <c r="EOM1317" s="1"/>
      <c r="EON1317" s="1"/>
      <c r="EOO1317" s="1"/>
      <c r="EOP1317" s="1"/>
      <c r="EOQ1317" s="1"/>
      <c r="EOR1317" s="1"/>
      <c r="EOS1317" s="1"/>
      <c r="EOT1317" s="1"/>
      <c r="EOU1317" s="1"/>
      <c r="EOV1317" s="1"/>
      <c r="EOW1317" s="1"/>
      <c r="EOX1317" s="1"/>
      <c r="EOY1317" s="1"/>
      <c r="EOZ1317" s="1"/>
      <c r="EPA1317" s="1"/>
      <c r="EPB1317" s="1"/>
      <c r="EPC1317" s="1"/>
      <c r="EPD1317" s="1"/>
      <c r="EPE1317" s="1"/>
      <c r="EPF1317" s="1"/>
      <c r="EPG1317" s="1"/>
      <c r="EPH1317" s="1"/>
      <c r="EPI1317" s="1"/>
      <c r="EPJ1317" s="1"/>
      <c r="EPK1317" s="1"/>
      <c r="EPL1317" s="1"/>
      <c r="EPM1317" s="1"/>
      <c r="EPN1317" s="1"/>
      <c r="EPO1317" s="1"/>
      <c r="EPP1317" s="1"/>
      <c r="EPQ1317" s="1"/>
      <c r="EPR1317" s="1"/>
      <c r="EPS1317" s="1"/>
      <c r="EPT1317" s="1"/>
      <c r="EPU1317" s="1"/>
      <c r="EPV1317" s="1"/>
      <c r="EPW1317" s="1"/>
      <c r="EPX1317" s="1"/>
      <c r="EPY1317" s="1"/>
      <c r="EPZ1317" s="1"/>
      <c r="EQA1317" s="1"/>
      <c r="EQB1317" s="1"/>
      <c r="EQC1317" s="1"/>
      <c r="EQD1317" s="1"/>
      <c r="EQE1317" s="1"/>
      <c r="EQF1317" s="1"/>
      <c r="EQG1317" s="1"/>
      <c r="EQH1317" s="1"/>
      <c r="EQI1317" s="1"/>
      <c r="EQJ1317" s="1"/>
      <c r="EQK1317" s="1"/>
      <c r="EQL1317" s="1"/>
      <c r="EQM1317" s="1"/>
      <c r="EQN1317" s="1"/>
      <c r="EQO1317" s="1"/>
      <c r="EQP1317" s="1"/>
      <c r="EQQ1317" s="1"/>
      <c r="EQR1317" s="1"/>
      <c r="EQS1317" s="1"/>
      <c r="EQT1317" s="1"/>
      <c r="EQU1317" s="1"/>
      <c r="EQV1317" s="1"/>
      <c r="EQW1317" s="1"/>
      <c r="EQX1317" s="1"/>
      <c r="EQY1317" s="1"/>
      <c r="EQZ1317" s="1"/>
      <c r="ERA1317" s="1"/>
      <c r="ERB1317" s="1"/>
      <c r="ERC1317" s="1"/>
      <c r="ERD1317" s="1"/>
      <c r="ERE1317" s="1"/>
      <c r="ERF1317" s="1"/>
      <c r="ERG1317" s="1"/>
      <c r="ERH1317" s="1"/>
      <c r="ERI1317" s="1"/>
      <c r="ERJ1317" s="1"/>
      <c r="ERK1317" s="1"/>
      <c r="ERL1317" s="1"/>
      <c r="ERM1317" s="1"/>
      <c r="ERN1317" s="1"/>
      <c r="ERO1317" s="1"/>
      <c r="ERP1317" s="1"/>
      <c r="ERQ1317" s="1"/>
      <c r="ERR1317" s="1"/>
      <c r="ERS1317" s="1"/>
      <c r="ERT1317" s="1"/>
      <c r="ERU1317" s="1"/>
      <c r="ERV1317" s="1"/>
      <c r="ERW1317" s="1"/>
      <c r="ERX1317" s="1"/>
      <c r="ERY1317" s="1"/>
      <c r="ERZ1317" s="1"/>
      <c r="ESA1317" s="1"/>
      <c r="ESB1317" s="1"/>
      <c r="ESC1317" s="1"/>
      <c r="ESD1317" s="1"/>
      <c r="ESE1317" s="1"/>
      <c r="ESF1317" s="1"/>
      <c r="ESG1317" s="1"/>
      <c r="ESH1317" s="1"/>
      <c r="ESI1317" s="1"/>
      <c r="ESJ1317" s="1"/>
      <c r="ESK1317" s="1"/>
      <c r="ESL1317" s="1"/>
      <c r="ESM1317" s="1"/>
      <c r="ESN1317" s="1"/>
      <c r="ESO1317" s="1"/>
      <c r="ESP1317" s="1"/>
      <c r="ESQ1317" s="1"/>
      <c r="ESR1317" s="1"/>
      <c r="ESS1317" s="1"/>
      <c r="EST1317" s="1"/>
      <c r="ESU1317" s="1"/>
      <c r="ESV1317" s="1"/>
      <c r="ESW1317" s="1"/>
      <c r="ESX1317" s="1"/>
      <c r="ESY1317" s="1"/>
      <c r="ESZ1317" s="1"/>
      <c r="ETA1317" s="1"/>
      <c r="ETB1317" s="1"/>
      <c r="ETC1317" s="1"/>
      <c r="ETD1317" s="1"/>
      <c r="ETE1317" s="1"/>
      <c r="ETF1317" s="1"/>
      <c r="ETG1317" s="1"/>
      <c r="ETH1317" s="1"/>
      <c r="ETI1317" s="1"/>
      <c r="ETJ1317" s="1"/>
      <c r="ETK1317" s="1"/>
      <c r="ETL1317" s="1"/>
      <c r="ETM1317" s="1"/>
      <c r="ETN1317" s="1"/>
      <c r="ETO1317" s="1"/>
      <c r="ETP1317" s="1"/>
      <c r="ETQ1317" s="1"/>
      <c r="ETR1317" s="1"/>
      <c r="ETS1317" s="1"/>
      <c r="ETT1317" s="1"/>
      <c r="ETU1317" s="1"/>
      <c r="ETV1317" s="1"/>
      <c r="ETW1317" s="1"/>
      <c r="ETX1317" s="1"/>
      <c r="ETY1317" s="1"/>
      <c r="ETZ1317" s="1"/>
      <c r="EUA1317" s="1"/>
      <c r="EUB1317" s="1"/>
      <c r="EUC1317" s="1"/>
      <c r="EUD1317" s="1"/>
      <c r="EUE1317" s="1"/>
      <c r="EUF1317" s="1"/>
      <c r="EUG1317" s="1"/>
      <c r="EUH1317" s="1"/>
      <c r="EUI1317" s="1"/>
      <c r="EUJ1317" s="1"/>
      <c r="EUK1317" s="1"/>
      <c r="EUL1317" s="1"/>
      <c r="EUM1317" s="1"/>
      <c r="EUN1317" s="1"/>
      <c r="EUO1317" s="1"/>
      <c r="EUP1317" s="1"/>
      <c r="EUQ1317" s="1"/>
      <c r="EUR1317" s="1"/>
      <c r="EUS1317" s="1"/>
      <c r="EUT1317" s="1"/>
      <c r="EUU1317" s="1"/>
      <c r="EUV1317" s="1"/>
      <c r="EUW1317" s="1"/>
      <c r="EUX1317" s="1"/>
      <c r="EUY1317" s="1"/>
      <c r="EUZ1317" s="1"/>
      <c r="EVA1317" s="1"/>
      <c r="EVB1317" s="1"/>
      <c r="EVC1317" s="1"/>
      <c r="EVD1317" s="1"/>
      <c r="EVE1317" s="1"/>
      <c r="EVF1317" s="1"/>
      <c r="EVG1317" s="1"/>
      <c r="EVH1317" s="1"/>
      <c r="EVI1317" s="1"/>
      <c r="EVJ1317" s="1"/>
      <c r="EVK1317" s="1"/>
      <c r="EVL1317" s="1"/>
      <c r="EVM1317" s="1"/>
      <c r="EVN1317" s="1"/>
      <c r="EVO1317" s="1"/>
      <c r="EVP1317" s="1"/>
      <c r="EVQ1317" s="1"/>
      <c r="EVR1317" s="1"/>
      <c r="EVS1317" s="1"/>
      <c r="EVT1317" s="1"/>
      <c r="EVU1317" s="1"/>
      <c r="EVV1317" s="1"/>
      <c r="EVW1317" s="1"/>
      <c r="EVX1317" s="1"/>
      <c r="EVY1317" s="1"/>
      <c r="EVZ1317" s="1"/>
      <c r="EWA1317" s="1"/>
      <c r="EWB1317" s="1"/>
      <c r="EWC1317" s="1"/>
      <c r="EWD1317" s="1"/>
      <c r="EWE1317" s="1"/>
      <c r="EWF1317" s="1"/>
      <c r="EWG1317" s="1"/>
      <c r="EWH1317" s="1"/>
      <c r="EWI1317" s="1"/>
      <c r="EWJ1317" s="1"/>
      <c r="EWK1317" s="1"/>
      <c r="EWL1317" s="1"/>
      <c r="EWM1317" s="1"/>
      <c r="EWN1317" s="1"/>
      <c r="EWO1317" s="1"/>
      <c r="EWP1317" s="1"/>
      <c r="EWQ1317" s="1"/>
      <c r="EWR1317" s="1"/>
      <c r="EWS1317" s="1"/>
      <c r="EWT1317" s="1"/>
      <c r="EWU1317" s="1"/>
      <c r="EWV1317" s="1"/>
      <c r="EWW1317" s="1"/>
      <c r="EWX1317" s="1"/>
      <c r="EWY1317" s="1"/>
      <c r="EWZ1317" s="1"/>
      <c r="EXA1317" s="1"/>
      <c r="EXB1317" s="1"/>
      <c r="EXC1317" s="1"/>
      <c r="EXD1317" s="1"/>
      <c r="EXE1317" s="1"/>
      <c r="EXF1317" s="1"/>
      <c r="EXG1317" s="1"/>
      <c r="EXH1317" s="1"/>
      <c r="EXI1317" s="1"/>
      <c r="EXJ1317" s="1"/>
      <c r="EXK1317" s="1"/>
      <c r="EXL1317" s="1"/>
      <c r="EXM1317" s="1"/>
      <c r="EXN1317" s="1"/>
      <c r="EXO1317" s="1"/>
      <c r="EXP1317" s="1"/>
      <c r="EXQ1317" s="1"/>
      <c r="EXR1317" s="1"/>
      <c r="EXS1317" s="1"/>
      <c r="EXT1317" s="1"/>
      <c r="EXU1317" s="1"/>
      <c r="EXV1317" s="1"/>
      <c r="EXW1317" s="1"/>
      <c r="EXX1317" s="1"/>
      <c r="EXY1317" s="1"/>
      <c r="EXZ1317" s="1"/>
      <c r="EYA1317" s="1"/>
      <c r="EYB1317" s="1"/>
      <c r="EYC1317" s="1"/>
      <c r="EYD1317" s="1"/>
      <c r="EYE1317" s="1"/>
      <c r="EYF1317" s="1"/>
      <c r="EYG1317" s="1"/>
      <c r="EYH1317" s="1"/>
      <c r="EYI1317" s="1"/>
      <c r="EYJ1317" s="1"/>
      <c r="EYK1317" s="1"/>
      <c r="EYL1317" s="1"/>
      <c r="EYM1317" s="1"/>
      <c r="EYN1317" s="1"/>
      <c r="EYO1317" s="1"/>
      <c r="EYP1317" s="1"/>
      <c r="EYQ1317" s="1"/>
      <c r="EYR1317" s="1"/>
      <c r="EYS1317" s="1"/>
      <c r="EYT1317" s="1"/>
      <c r="EYU1317" s="1"/>
      <c r="EYV1317" s="1"/>
      <c r="EYW1317" s="1"/>
      <c r="EYX1317" s="1"/>
      <c r="EYY1317" s="1"/>
      <c r="EYZ1317" s="1"/>
      <c r="EZA1317" s="1"/>
      <c r="EZB1317" s="1"/>
      <c r="EZC1317" s="1"/>
      <c r="EZD1317" s="1"/>
      <c r="EZE1317" s="1"/>
      <c r="EZF1317" s="1"/>
      <c r="EZG1317" s="1"/>
      <c r="EZH1317" s="1"/>
      <c r="EZI1317" s="1"/>
      <c r="EZJ1317" s="1"/>
      <c r="EZK1317" s="1"/>
      <c r="EZL1317" s="1"/>
      <c r="EZM1317" s="1"/>
      <c r="EZN1317" s="1"/>
      <c r="EZO1317" s="1"/>
      <c r="EZP1317" s="1"/>
      <c r="EZQ1317" s="1"/>
      <c r="EZR1317" s="1"/>
      <c r="EZS1317" s="1"/>
      <c r="EZT1317" s="1"/>
      <c r="EZU1317" s="1"/>
      <c r="EZV1317" s="1"/>
      <c r="EZW1317" s="1"/>
      <c r="EZX1317" s="1"/>
      <c r="EZY1317" s="1"/>
      <c r="EZZ1317" s="1"/>
      <c r="FAA1317" s="1"/>
      <c r="FAB1317" s="1"/>
      <c r="FAC1317" s="1"/>
      <c r="FAD1317" s="1"/>
      <c r="FAE1317" s="1"/>
      <c r="FAF1317" s="1"/>
      <c r="FAG1317" s="1"/>
      <c r="FAH1317" s="1"/>
      <c r="FAI1317" s="1"/>
      <c r="FAJ1317" s="1"/>
      <c r="FAK1317" s="1"/>
      <c r="FAL1317" s="1"/>
      <c r="FAM1317" s="1"/>
      <c r="FAN1317" s="1"/>
      <c r="FAO1317" s="1"/>
      <c r="FAP1317" s="1"/>
      <c r="FAQ1317" s="1"/>
      <c r="FAR1317" s="1"/>
      <c r="FAS1317" s="1"/>
      <c r="FAT1317" s="1"/>
      <c r="FAU1317" s="1"/>
      <c r="FAV1317" s="1"/>
      <c r="FAW1317" s="1"/>
      <c r="FAX1317" s="1"/>
      <c r="FAY1317" s="1"/>
      <c r="FAZ1317" s="1"/>
      <c r="FBA1317" s="1"/>
      <c r="FBB1317" s="1"/>
      <c r="FBC1317" s="1"/>
      <c r="FBD1317" s="1"/>
      <c r="FBE1317" s="1"/>
      <c r="FBF1317" s="1"/>
      <c r="FBG1317" s="1"/>
      <c r="FBH1317" s="1"/>
      <c r="FBI1317" s="1"/>
      <c r="FBJ1317" s="1"/>
      <c r="FBK1317" s="1"/>
      <c r="FBL1317" s="1"/>
      <c r="FBM1317" s="1"/>
      <c r="FBN1317" s="1"/>
      <c r="FBO1317" s="1"/>
      <c r="FBP1317" s="1"/>
      <c r="FBQ1317" s="1"/>
      <c r="FBR1317" s="1"/>
      <c r="FBS1317" s="1"/>
      <c r="FBT1317" s="1"/>
      <c r="FBU1317" s="1"/>
      <c r="FBV1317" s="1"/>
      <c r="FBW1317" s="1"/>
      <c r="FBX1317" s="1"/>
      <c r="FBY1317" s="1"/>
      <c r="FBZ1317" s="1"/>
      <c r="FCA1317" s="1"/>
      <c r="FCB1317" s="1"/>
      <c r="FCC1317" s="1"/>
      <c r="FCD1317" s="1"/>
      <c r="FCE1317" s="1"/>
      <c r="FCF1317" s="1"/>
      <c r="FCG1317" s="1"/>
      <c r="FCH1317" s="1"/>
      <c r="FCI1317" s="1"/>
      <c r="FCJ1317" s="1"/>
      <c r="FCK1317" s="1"/>
      <c r="FCL1317" s="1"/>
      <c r="FCM1317" s="1"/>
      <c r="FCN1317" s="1"/>
      <c r="FCO1317" s="1"/>
      <c r="FCP1317" s="1"/>
      <c r="FCQ1317" s="1"/>
      <c r="FCR1317" s="1"/>
      <c r="FCS1317" s="1"/>
      <c r="FCT1317" s="1"/>
      <c r="FCU1317" s="1"/>
      <c r="FCV1317" s="1"/>
      <c r="FCW1317" s="1"/>
      <c r="FCX1317" s="1"/>
      <c r="FCY1317" s="1"/>
      <c r="FCZ1317" s="1"/>
      <c r="FDA1317" s="1"/>
      <c r="FDB1317" s="1"/>
      <c r="FDC1317" s="1"/>
      <c r="FDD1317" s="1"/>
      <c r="FDE1317" s="1"/>
      <c r="FDF1317" s="1"/>
      <c r="FDG1317" s="1"/>
      <c r="FDH1317" s="1"/>
      <c r="FDI1317" s="1"/>
      <c r="FDJ1317" s="1"/>
      <c r="FDK1317" s="1"/>
      <c r="FDL1317" s="1"/>
      <c r="FDM1317" s="1"/>
      <c r="FDN1317" s="1"/>
      <c r="FDO1317" s="1"/>
      <c r="FDP1317" s="1"/>
      <c r="FDQ1317" s="1"/>
      <c r="FDR1317" s="1"/>
      <c r="FDS1317" s="1"/>
      <c r="FDT1317" s="1"/>
      <c r="FDU1317" s="1"/>
      <c r="FDV1317" s="1"/>
      <c r="FDW1317" s="1"/>
      <c r="FDX1317" s="1"/>
      <c r="FDY1317" s="1"/>
      <c r="FDZ1317" s="1"/>
      <c r="FEA1317" s="1"/>
      <c r="FEB1317" s="1"/>
      <c r="FEC1317" s="1"/>
      <c r="FED1317" s="1"/>
      <c r="FEE1317" s="1"/>
      <c r="FEF1317" s="1"/>
      <c r="FEG1317" s="1"/>
      <c r="FEH1317" s="1"/>
      <c r="FEI1317" s="1"/>
      <c r="FEJ1317" s="1"/>
      <c r="FEK1317" s="1"/>
      <c r="FEL1317" s="1"/>
      <c r="FEM1317" s="1"/>
      <c r="FEN1317" s="1"/>
      <c r="FEO1317" s="1"/>
      <c r="FEP1317" s="1"/>
      <c r="FEQ1317" s="1"/>
      <c r="FER1317" s="1"/>
      <c r="FES1317" s="1"/>
      <c r="FET1317" s="1"/>
      <c r="FEU1317" s="1"/>
      <c r="FEV1317" s="1"/>
      <c r="FEW1317" s="1"/>
      <c r="FEX1317" s="1"/>
      <c r="FEY1317" s="1"/>
      <c r="FEZ1317" s="1"/>
      <c r="FFA1317" s="1"/>
      <c r="FFB1317" s="1"/>
      <c r="FFC1317" s="1"/>
      <c r="FFD1317" s="1"/>
      <c r="FFE1317" s="1"/>
      <c r="FFF1317" s="1"/>
      <c r="FFG1317" s="1"/>
      <c r="FFH1317" s="1"/>
      <c r="FFI1317" s="1"/>
      <c r="FFJ1317" s="1"/>
      <c r="FFK1317" s="1"/>
      <c r="FFL1317" s="1"/>
      <c r="FFM1317" s="1"/>
      <c r="FFN1317" s="1"/>
      <c r="FFO1317" s="1"/>
      <c r="FFP1317" s="1"/>
      <c r="FFQ1317" s="1"/>
      <c r="FFR1317" s="1"/>
      <c r="FFS1317" s="1"/>
      <c r="FFT1317" s="1"/>
      <c r="FFU1317" s="1"/>
      <c r="FFV1317" s="1"/>
      <c r="FFW1317" s="1"/>
      <c r="FFX1317" s="1"/>
      <c r="FFY1317" s="1"/>
      <c r="FFZ1317" s="1"/>
      <c r="FGA1317" s="1"/>
      <c r="FGB1317" s="1"/>
      <c r="FGC1317" s="1"/>
      <c r="FGD1317" s="1"/>
      <c r="FGE1317" s="1"/>
      <c r="FGF1317" s="1"/>
      <c r="FGG1317" s="1"/>
      <c r="FGH1317" s="1"/>
      <c r="FGI1317" s="1"/>
      <c r="FGJ1317" s="1"/>
      <c r="FGK1317" s="1"/>
      <c r="FGL1317" s="1"/>
      <c r="FGM1317" s="1"/>
      <c r="FGN1317" s="1"/>
      <c r="FGO1317" s="1"/>
      <c r="FGP1317" s="1"/>
      <c r="FGQ1317" s="1"/>
      <c r="FGR1317" s="1"/>
      <c r="FGS1317" s="1"/>
      <c r="FGT1317" s="1"/>
      <c r="FGU1317" s="1"/>
      <c r="FGV1317" s="1"/>
      <c r="FGW1317" s="1"/>
      <c r="FGX1317" s="1"/>
      <c r="FGY1317" s="1"/>
      <c r="FGZ1317" s="1"/>
      <c r="FHA1317" s="1"/>
      <c r="FHB1317" s="1"/>
      <c r="FHC1317" s="1"/>
      <c r="FHD1317" s="1"/>
      <c r="FHE1317" s="1"/>
      <c r="FHF1317" s="1"/>
      <c r="FHG1317" s="1"/>
      <c r="FHH1317" s="1"/>
      <c r="FHI1317" s="1"/>
      <c r="FHJ1317" s="1"/>
      <c r="FHK1317" s="1"/>
      <c r="FHL1317" s="1"/>
      <c r="FHM1317" s="1"/>
      <c r="FHN1317" s="1"/>
      <c r="FHO1317" s="1"/>
      <c r="FHP1317" s="1"/>
      <c r="FHQ1317" s="1"/>
      <c r="FHR1317" s="1"/>
      <c r="FHS1317" s="1"/>
      <c r="FHT1317" s="1"/>
      <c r="FHU1317" s="1"/>
      <c r="FHV1317" s="1"/>
      <c r="FHW1317" s="1"/>
      <c r="FHX1317" s="1"/>
      <c r="FHY1317" s="1"/>
      <c r="FHZ1317" s="1"/>
      <c r="FIA1317" s="1"/>
      <c r="FIB1317" s="1"/>
      <c r="FIC1317" s="1"/>
      <c r="FID1317" s="1"/>
      <c r="FIE1317" s="1"/>
      <c r="FIF1317" s="1"/>
      <c r="FIG1317" s="1"/>
      <c r="FIH1317" s="1"/>
      <c r="FII1317" s="1"/>
      <c r="FIJ1317" s="1"/>
      <c r="FIK1317" s="1"/>
      <c r="FIL1317" s="1"/>
      <c r="FIM1317" s="1"/>
      <c r="FIN1317" s="1"/>
      <c r="FIO1317" s="1"/>
      <c r="FIP1317" s="1"/>
      <c r="FIQ1317" s="1"/>
      <c r="FIR1317" s="1"/>
      <c r="FIS1317" s="1"/>
      <c r="FIT1317" s="1"/>
      <c r="FIU1317" s="1"/>
      <c r="FIV1317" s="1"/>
      <c r="FIW1317" s="1"/>
      <c r="FIX1317" s="1"/>
      <c r="FIY1317" s="1"/>
      <c r="FIZ1317" s="1"/>
      <c r="FJA1317" s="1"/>
      <c r="FJB1317" s="1"/>
      <c r="FJC1317" s="1"/>
      <c r="FJD1317" s="1"/>
      <c r="FJE1317" s="1"/>
      <c r="FJF1317" s="1"/>
      <c r="FJG1317" s="1"/>
      <c r="FJH1317" s="1"/>
      <c r="FJI1317" s="1"/>
      <c r="FJJ1317" s="1"/>
      <c r="FJK1317" s="1"/>
      <c r="FJL1317" s="1"/>
      <c r="FJM1317" s="1"/>
      <c r="FJN1317" s="1"/>
      <c r="FJO1317" s="1"/>
      <c r="FJP1317" s="1"/>
      <c r="FJQ1317" s="1"/>
      <c r="FJR1317" s="1"/>
      <c r="FJS1317" s="1"/>
      <c r="FJT1317" s="1"/>
      <c r="FJU1317" s="1"/>
      <c r="FJV1317" s="1"/>
      <c r="FJW1317" s="1"/>
      <c r="FJX1317" s="1"/>
      <c r="FJY1317" s="1"/>
      <c r="FJZ1317" s="1"/>
      <c r="FKA1317" s="1"/>
      <c r="FKB1317" s="1"/>
      <c r="FKC1317" s="1"/>
      <c r="FKD1317" s="1"/>
      <c r="FKE1317" s="1"/>
      <c r="FKF1317" s="1"/>
      <c r="FKG1317" s="1"/>
      <c r="FKH1317" s="1"/>
      <c r="FKI1317" s="1"/>
      <c r="FKJ1317" s="1"/>
      <c r="FKK1317" s="1"/>
      <c r="FKL1317" s="1"/>
      <c r="FKM1317" s="1"/>
      <c r="FKN1317" s="1"/>
      <c r="FKO1317" s="1"/>
      <c r="FKP1317" s="1"/>
      <c r="FKQ1317" s="1"/>
      <c r="FKR1317" s="1"/>
      <c r="FKS1317" s="1"/>
      <c r="FKT1317" s="1"/>
      <c r="FKU1317" s="1"/>
      <c r="FKV1317" s="1"/>
      <c r="FKW1317" s="1"/>
      <c r="FKX1317" s="1"/>
      <c r="FKY1317" s="1"/>
      <c r="FKZ1317" s="1"/>
      <c r="FLA1317" s="1"/>
      <c r="FLB1317" s="1"/>
      <c r="FLC1317" s="1"/>
      <c r="FLD1317" s="1"/>
      <c r="FLE1317" s="1"/>
      <c r="FLF1317" s="1"/>
      <c r="FLG1317" s="1"/>
      <c r="FLH1317" s="1"/>
      <c r="FLI1317" s="1"/>
      <c r="FLJ1317" s="1"/>
      <c r="FLK1317" s="1"/>
      <c r="FLL1317" s="1"/>
      <c r="FLM1317" s="1"/>
      <c r="FLN1317" s="1"/>
      <c r="FLO1317" s="1"/>
      <c r="FLP1317" s="1"/>
      <c r="FLQ1317" s="1"/>
      <c r="FLR1317" s="1"/>
      <c r="FLS1317" s="1"/>
      <c r="FLT1317" s="1"/>
      <c r="FLU1317" s="1"/>
      <c r="FLV1317" s="1"/>
      <c r="FLW1317" s="1"/>
      <c r="FLX1317" s="1"/>
      <c r="FLY1317" s="1"/>
      <c r="FLZ1317" s="1"/>
      <c r="FMA1317" s="1"/>
      <c r="FMB1317" s="1"/>
      <c r="FMC1317" s="1"/>
      <c r="FMD1317" s="1"/>
      <c r="FME1317" s="1"/>
      <c r="FMF1317" s="1"/>
      <c r="FMG1317" s="1"/>
      <c r="FMH1317" s="1"/>
      <c r="FMI1317" s="1"/>
      <c r="FMJ1317" s="1"/>
      <c r="FMK1317" s="1"/>
      <c r="FML1317" s="1"/>
      <c r="FMM1317" s="1"/>
      <c r="FMN1317" s="1"/>
      <c r="FMO1317" s="1"/>
      <c r="FMP1317" s="1"/>
      <c r="FMQ1317" s="1"/>
      <c r="FMR1317" s="1"/>
      <c r="FMS1317" s="1"/>
      <c r="FMT1317" s="1"/>
      <c r="FMU1317" s="1"/>
      <c r="FMV1317" s="1"/>
      <c r="FMW1317" s="1"/>
      <c r="FMX1317" s="1"/>
      <c r="FMY1317" s="1"/>
      <c r="FMZ1317" s="1"/>
      <c r="FNA1317" s="1"/>
      <c r="FNB1317" s="1"/>
      <c r="FNC1317" s="1"/>
      <c r="FND1317" s="1"/>
      <c r="FNE1317" s="1"/>
      <c r="FNF1317" s="1"/>
      <c r="FNG1317" s="1"/>
      <c r="FNH1317" s="1"/>
      <c r="FNI1317" s="1"/>
      <c r="FNJ1317" s="1"/>
      <c r="FNK1317" s="1"/>
      <c r="FNL1317" s="1"/>
      <c r="FNM1317" s="1"/>
      <c r="FNN1317" s="1"/>
      <c r="FNO1317" s="1"/>
      <c r="FNP1317" s="1"/>
      <c r="FNQ1317" s="1"/>
      <c r="FNR1317" s="1"/>
      <c r="FNS1317" s="1"/>
      <c r="FNT1317" s="1"/>
      <c r="FNU1317" s="1"/>
      <c r="FNV1317" s="1"/>
      <c r="FNW1317" s="1"/>
      <c r="FNX1317" s="1"/>
      <c r="FNY1317" s="1"/>
      <c r="FNZ1317" s="1"/>
      <c r="FOA1317" s="1"/>
      <c r="FOB1317" s="1"/>
      <c r="FOC1317" s="1"/>
      <c r="FOD1317" s="1"/>
      <c r="FOE1317" s="1"/>
      <c r="FOF1317" s="1"/>
      <c r="FOG1317" s="1"/>
      <c r="FOH1317" s="1"/>
      <c r="FOI1317" s="1"/>
      <c r="FOJ1317" s="1"/>
      <c r="FOK1317" s="1"/>
      <c r="FOL1317" s="1"/>
      <c r="FOM1317" s="1"/>
      <c r="FON1317" s="1"/>
      <c r="FOO1317" s="1"/>
      <c r="FOP1317" s="1"/>
      <c r="FOQ1317" s="1"/>
      <c r="FOR1317" s="1"/>
      <c r="FOS1317" s="1"/>
      <c r="FOT1317" s="1"/>
      <c r="FOU1317" s="1"/>
      <c r="FOV1317" s="1"/>
      <c r="FOW1317" s="1"/>
      <c r="FOX1317" s="1"/>
      <c r="FOY1317" s="1"/>
      <c r="FOZ1317" s="1"/>
      <c r="FPA1317" s="1"/>
      <c r="FPB1317" s="1"/>
      <c r="FPC1317" s="1"/>
      <c r="FPD1317" s="1"/>
      <c r="FPE1317" s="1"/>
      <c r="FPF1317" s="1"/>
      <c r="FPG1317" s="1"/>
      <c r="FPH1317" s="1"/>
      <c r="FPI1317" s="1"/>
      <c r="FPJ1317" s="1"/>
      <c r="FPK1317" s="1"/>
      <c r="FPL1317" s="1"/>
      <c r="FPM1317" s="1"/>
      <c r="FPN1317" s="1"/>
      <c r="FPO1317" s="1"/>
      <c r="FPP1317" s="1"/>
      <c r="FPQ1317" s="1"/>
      <c r="FPR1317" s="1"/>
      <c r="FPS1317" s="1"/>
      <c r="FPT1317" s="1"/>
      <c r="FPU1317" s="1"/>
      <c r="FPV1317" s="1"/>
      <c r="FPW1317" s="1"/>
      <c r="FPX1317" s="1"/>
      <c r="FPY1317" s="1"/>
      <c r="FPZ1317" s="1"/>
      <c r="FQA1317" s="1"/>
      <c r="FQB1317" s="1"/>
      <c r="FQC1317" s="1"/>
      <c r="FQD1317" s="1"/>
      <c r="FQE1317" s="1"/>
      <c r="FQF1317" s="1"/>
      <c r="FQG1317" s="1"/>
      <c r="FQH1317" s="1"/>
      <c r="FQI1317" s="1"/>
      <c r="FQJ1317" s="1"/>
      <c r="FQK1317" s="1"/>
      <c r="FQL1317" s="1"/>
      <c r="FQM1317" s="1"/>
      <c r="FQN1317" s="1"/>
      <c r="FQO1317" s="1"/>
      <c r="FQP1317" s="1"/>
      <c r="FQQ1317" s="1"/>
      <c r="FQR1317" s="1"/>
      <c r="FQS1317" s="1"/>
      <c r="FQT1317" s="1"/>
      <c r="FQU1317" s="1"/>
      <c r="FQV1317" s="1"/>
      <c r="FQW1317" s="1"/>
      <c r="FQX1317" s="1"/>
      <c r="FQY1317" s="1"/>
      <c r="FQZ1317" s="1"/>
      <c r="FRA1317" s="1"/>
      <c r="FRB1317" s="1"/>
      <c r="FRC1317" s="1"/>
      <c r="FRD1317" s="1"/>
      <c r="FRE1317" s="1"/>
      <c r="FRF1317" s="1"/>
      <c r="FRG1317" s="1"/>
      <c r="FRH1317" s="1"/>
      <c r="FRI1317" s="1"/>
      <c r="FRJ1317" s="1"/>
      <c r="FRK1317" s="1"/>
      <c r="FRL1317" s="1"/>
      <c r="FRM1317" s="1"/>
      <c r="FRN1317" s="1"/>
      <c r="FRO1317" s="1"/>
      <c r="FRP1317" s="1"/>
      <c r="FRQ1317" s="1"/>
      <c r="FRR1317" s="1"/>
      <c r="FRS1317" s="1"/>
      <c r="FRT1317" s="1"/>
      <c r="FRU1317" s="1"/>
      <c r="FRV1317" s="1"/>
      <c r="FRW1317" s="1"/>
      <c r="FRX1317" s="1"/>
      <c r="FRY1317" s="1"/>
      <c r="FRZ1317" s="1"/>
      <c r="FSA1317" s="1"/>
      <c r="FSB1317" s="1"/>
      <c r="FSC1317" s="1"/>
      <c r="FSD1317" s="1"/>
      <c r="FSE1317" s="1"/>
      <c r="FSF1317" s="1"/>
      <c r="FSG1317" s="1"/>
      <c r="FSH1317" s="1"/>
      <c r="FSI1317" s="1"/>
      <c r="FSJ1317" s="1"/>
      <c r="FSK1317" s="1"/>
      <c r="FSL1317" s="1"/>
      <c r="FSM1317" s="1"/>
      <c r="FSN1317" s="1"/>
      <c r="FSO1317" s="1"/>
      <c r="FSP1317" s="1"/>
      <c r="FSQ1317" s="1"/>
      <c r="FSR1317" s="1"/>
      <c r="FSS1317" s="1"/>
      <c r="FST1317" s="1"/>
      <c r="FSU1317" s="1"/>
      <c r="FSV1317" s="1"/>
      <c r="FSW1317" s="1"/>
      <c r="FSX1317" s="1"/>
      <c r="FSY1317" s="1"/>
      <c r="FSZ1317" s="1"/>
      <c r="FTA1317" s="1"/>
      <c r="FTB1317" s="1"/>
      <c r="FTC1317" s="1"/>
      <c r="FTD1317" s="1"/>
      <c r="FTE1317" s="1"/>
      <c r="FTF1317" s="1"/>
      <c r="FTG1317" s="1"/>
      <c r="FTH1317" s="1"/>
      <c r="FTI1317" s="1"/>
      <c r="FTJ1317" s="1"/>
      <c r="FTK1317" s="1"/>
      <c r="FTL1317" s="1"/>
      <c r="FTM1317" s="1"/>
      <c r="FTN1317" s="1"/>
      <c r="FTO1317" s="1"/>
      <c r="FTP1317" s="1"/>
      <c r="FTQ1317" s="1"/>
      <c r="FTR1317" s="1"/>
      <c r="FTS1317" s="1"/>
      <c r="FTT1317" s="1"/>
      <c r="FTU1317" s="1"/>
      <c r="FTV1317" s="1"/>
      <c r="FTW1317" s="1"/>
      <c r="FTX1317" s="1"/>
      <c r="FTY1317" s="1"/>
      <c r="FTZ1317" s="1"/>
      <c r="FUA1317" s="1"/>
      <c r="FUB1317" s="1"/>
      <c r="FUC1317" s="1"/>
      <c r="FUD1317" s="1"/>
      <c r="FUE1317" s="1"/>
      <c r="FUF1317" s="1"/>
      <c r="FUG1317" s="1"/>
      <c r="FUH1317" s="1"/>
      <c r="FUI1317" s="1"/>
      <c r="FUJ1317" s="1"/>
      <c r="FUK1317" s="1"/>
      <c r="FUL1317" s="1"/>
      <c r="FUM1317" s="1"/>
      <c r="FUN1317" s="1"/>
      <c r="FUO1317" s="1"/>
      <c r="FUP1317" s="1"/>
      <c r="FUQ1317" s="1"/>
      <c r="FUR1317" s="1"/>
      <c r="FUS1317" s="1"/>
      <c r="FUT1317" s="1"/>
      <c r="FUU1317" s="1"/>
      <c r="FUV1317" s="1"/>
      <c r="FUW1317" s="1"/>
      <c r="FUX1317" s="1"/>
      <c r="FUY1317" s="1"/>
      <c r="FUZ1317" s="1"/>
      <c r="FVA1317" s="1"/>
      <c r="FVB1317" s="1"/>
      <c r="FVC1317" s="1"/>
      <c r="FVD1317" s="1"/>
      <c r="FVE1317" s="1"/>
      <c r="FVF1317" s="1"/>
      <c r="FVG1317" s="1"/>
      <c r="FVH1317" s="1"/>
      <c r="FVI1317" s="1"/>
      <c r="FVJ1317" s="1"/>
      <c r="FVK1317" s="1"/>
      <c r="FVL1317" s="1"/>
      <c r="FVM1317" s="1"/>
      <c r="FVN1317" s="1"/>
      <c r="FVO1317" s="1"/>
      <c r="FVP1317" s="1"/>
      <c r="FVQ1317" s="1"/>
      <c r="FVR1317" s="1"/>
      <c r="FVS1317" s="1"/>
      <c r="FVT1317" s="1"/>
      <c r="FVU1317" s="1"/>
      <c r="FVV1317" s="1"/>
      <c r="FVW1317" s="1"/>
      <c r="FVX1317" s="1"/>
      <c r="FVY1317" s="1"/>
      <c r="FVZ1317" s="1"/>
      <c r="FWA1317" s="1"/>
      <c r="FWB1317" s="1"/>
      <c r="FWC1317" s="1"/>
      <c r="FWD1317" s="1"/>
      <c r="FWE1317" s="1"/>
      <c r="FWF1317" s="1"/>
      <c r="FWG1317" s="1"/>
      <c r="FWH1317" s="1"/>
      <c r="FWI1317" s="1"/>
      <c r="FWJ1317" s="1"/>
      <c r="FWK1317" s="1"/>
      <c r="FWL1317" s="1"/>
      <c r="FWM1317" s="1"/>
      <c r="FWN1317" s="1"/>
      <c r="FWO1317" s="1"/>
      <c r="FWP1317" s="1"/>
      <c r="FWQ1317" s="1"/>
      <c r="FWR1317" s="1"/>
      <c r="FWS1317" s="1"/>
      <c r="FWT1317" s="1"/>
      <c r="FWU1317" s="1"/>
      <c r="FWV1317" s="1"/>
      <c r="FWW1317" s="1"/>
      <c r="FWX1317" s="1"/>
      <c r="FWY1317" s="1"/>
      <c r="FWZ1317" s="1"/>
      <c r="FXA1317" s="1"/>
      <c r="FXB1317" s="1"/>
      <c r="FXC1317" s="1"/>
      <c r="FXD1317" s="1"/>
      <c r="FXE1317" s="1"/>
      <c r="FXF1317" s="1"/>
      <c r="FXG1317" s="1"/>
      <c r="FXH1317" s="1"/>
      <c r="FXI1317" s="1"/>
      <c r="FXJ1317" s="1"/>
      <c r="FXK1317" s="1"/>
      <c r="FXL1317" s="1"/>
      <c r="FXM1317" s="1"/>
      <c r="FXN1317" s="1"/>
      <c r="FXO1317" s="1"/>
      <c r="FXP1317" s="1"/>
      <c r="FXQ1317" s="1"/>
      <c r="FXR1317" s="1"/>
      <c r="FXS1317" s="1"/>
      <c r="FXT1317" s="1"/>
      <c r="FXU1317" s="1"/>
      <c r="FXV1317" s="1"/>
      <c r="FXW1317" s="1"/>
      <c r="FXX1317" s="1"/>
      <c r="FXY1317" s="1"/>
      <c r="FXZ1317" s="1"/>
      <c r="FYA1317" s="1"/>
      <c r="FYB1317" s="1"/>
      <c r="FYC1317" s="1"/>
      <c r="FYD1317" s="1"/>
      <c r="FYE1317" s="1"/>
      <c r="FYF1317" s="1"/>
      <c r="FYG1317" s="1"/>
      <c r="FYH1317" s="1"/>
      <c r="FYI1317" s="1"/>
      <c r="FYJ1317" s="1"/>
      <c r="FYK1317" s="1"/>
      <c r="FYL1317" s="1"/>
      <c r="FYM1317" s="1"/>
      <c r="FYN1317" s="1"/>
      <c r="FYO1317" s="1"/>
      <c r="FYP1317" s="1"/>
      <c r="FYQ1317" s="1"/>
      <c r="FYR1317" s="1"/>
      <c r="FYS1317" s="1"/>
      <c r="FYT1317" s="1"/>
      <c r="FYU1317" s="1"/>
      <c r="FYV1317" s="1"/>
      <c r="FYW1317" s="1"/>
      <c r="FYX1317" s="1"/>
      <c r="FYY1317" s="1"/>
      <c r="FYZ1317" s="1"/>
      <c r="FZA1317" s="1"/>
      <c r="FZB1317" s="1"/>
      <c r="FZC1317" s="1"/>
      <c r="FZD1317" s="1"/>
      <c r="FZE1317" s="1"/>
      <c r="FZF1317" s="1"/>
      <c r="FZG1317" s="1"/>
      <c r="FZH1317" s="1"/>
      <c r="FZI1317" s="1"/>
      <c r="FZJ1317" s="1"/>
      <c r="FZK1317" s="1"/>
      <c r="FZL1317" s="1"/>
      <c r="FZM1317" s="1"/>
      <c r="FZN1317" s="1"/>
      <c r="FZO1317" s="1"/>
      <c r="FZP1317" s="1"/>
      <c r="FZQ1317" s="1"/>
      <c r="FZR1317" s="1"/>
      <c r="FZS1317" s="1"/>
      <c r="FZT1317" s="1"/>
      <c r="FZU1317" s="1"/>
      <c r="FZV1317" s="1"/>
      <c r="FZW1317" s="1"/>
      <c r="FZX1317" s="1"/>
      <c r="FZY1317" s="1"/>
      <c r="FZZ1317" s="1"/>
      <c r="GAA1317" s="1"/>
      <c r="GAB1317" s="1"/>
      <c r="GAC1317" s="1"/>
      <c r="GAD1317" s="1"/>
      <c r="GAE1317" s="1"/>
      <c r="GAF1317" s="1"/>
      <c r="GAG1317" s="1"/>
      <c r="GAH1317" s="1"/>
      <c r="GAI1317" s="1"/>
      <c r="GAJ1317" s="1"/>
      <c r="GAK1317" s="1"/>
      <c r="GAL1317" s="1"/>
      <c r="GAM1317" s="1"/>
      <c r="GAN1317" s="1"/>
      <c r="GAO1317" s="1"/>
      <c r="GAP1317" s="1"/>
      <c r="GAQ1317" s="1"/>
      <c r="GAR1317" s="1"/>
      <c r="GAS1317" s="1"/>
      <c r="GAT1317" s="1"/>
      <c r="GAU1317" s="1"/>
      <c r="GAV1317" s="1"/>
      <c r="GAW1317" s="1"/>
      <c r="GAX1317" s="1"/>
      <c r="GAY1317" s="1"/>
      <c r="GAZ1317" s="1"/>
      <c r="GBA1317" s="1"/>
      <c r="GBB1317" s="1"/>
      <c r="GBC1317" s="1"/>
      <c r="GBD1317" s="1"/>
      <c r="GBE1317" s="1"/>
      <c r="GBF1317" s="1"/>
      <c r="GBG1317" s="1"/>
      <c r="GBH1317" s="1"/>
      <c r="GBI1317" s="1"/>
      <c r="GBJ1317" s="1"/>
      <c r="GBK1317" s="1"/>
      <c r="GBL1317" s="1"/>
      <c r="GBM1317" s="1"/>
      <c r="GBN1317" s="1"/>
      <c r="GBO1317" s="1"/>
      <c r="GBP1317" s="1"/>
      <c r="GBQ1317" s="1"/>
      <c r="GBR1317" s="1"/>
      <c r="GBS1317" s="1"/>
      <c r="GBT1317" s="1"/>
      <c r="GBU1317" s="1"/>
      <c r="GBV1317" s="1"/>
      <c r="GBW1317" s="1"/>
      <c r="GBX1317" s="1"/>
      <c r="GBY1317" s="1"/>
      <c r="GBZ1317" s="1"/>
      <c r="GCA1317" s="1"/>
      <c r="GCB1317" s="1"/>
      <c r="GCC1317" s="1"/>
      <c r="GCD1317" s="1"/>
      <c r="GCE1317" s="1"/>
      <c r="GCF1317" s="1"/>
      <c r="GCG1317" s="1"/>
      <c r="GCH1317" s="1"/>
      <c r="GCI1317" s="1"/>
      <c r="GCJ1317" s="1"/>
      <c r="GCK1317" s="1"/>
      <c r="GCL1317" s="1"/>
      <c r="GCM1317" s="1"/>
      <c r="GCN1317" s="1"/>
      <c r="GCO1317" s="1"/>
      <c r="GCP1317" s="1"/>
      <c r="GCQ1317" s="1"/>
      <c r="GCR1317" s="1"/>
      <c r="GCS1317" s="1"/>
      <c r="GCT1317" s="1"/>
      <c r="GCU1317" s="1"/>
      <c r="GCV1317" s="1"/>
      <c r="GCW1317" s="1"/>
      <c r="GCX1317" s="1"/>
      <c r="GCY1317" s="1"/>
      <c r="GCZ1317" s="1"/>
      <c r="GDA1317" s="1"/>
      <c r="GDB1317" s="1"/>
      <c r="GDC1317" s="1"/>
      <c r="GDD1317" s="1"/>
      <c r="GDE1317" s="1"/>
      <c r="GDF1317" s="1"/>
      <c r="GDG1317" s="1"/>
      <c r="GDH1317" s="1"/>
      <c r="GDI1317" s="1"/>
      <c r="GDJ1317" s="1"/>
      <c r="GDK1317" s="1"/>
      <c r="GDL1317" s="1"/>
      <c r="GDM1317" s="1"/>
      <c r="GDN1317" s="1"/>
      <c r="GDO1317" s="1"/>
      <c r="GDP1317" s="1"/>
      <c r="GDQ1317" s="1"/>
      <c r="GDR1317" s="1"/>
      <c r="GDS1317" s="1"/>
      <c r="GDT1317" s="1"/>
      <c r="GDU1317" s="1"/>
      <c r="GDV1317" s="1"/>
      <c r="GDW1317" s="1"/>
      <c r="GDX1317" s="1"/>
      <c r="GDY1317" s="1"/>
      <c r="GDZ1317" s="1"/>
      <c r="GEA1317" s="1"/>
      <c r="GEB1317" s="1"/>
      <c r="GEC1317" s="1"/>
      <c r="GED1317" s="1"/>
      <c r="GEE1317" s="1"/>
      <c r="GEF1317" s="1"/>
      <c r="GEG1317" s="1"/>
      <c r="GEH1317" s="1"/>
      <c r="GEI1317" s="1"/>
      <c r="GEJ1317" s="1"/>
      <c r="GEK1317" s="1"/>
      <c r="GEL1317" s="1"/>
      <c r="GEM1317" s="1"/>
      <c r="GEN1317" s="1"/>
      <c r="GEO1317" s="1"/>
      <c r="GEP1317" s="1"/>
      <c r="GEQ1317" s="1"/>
      <c r="GER1317" s="1"/>
      <c r="GES1317" s="1"/>
      <c r="GET1317" s="1"/>
      <c r="GEU1317" s="1"/>
      <c r="GEV1317" s="1"/>
      <c r="GEW1317" s="1"/>
      <c r="GEX1317" s="1"/>
      <c r="GEY1317" s="1"/>
      <c r="GEZ1317" s="1"/>
      <c r="GFA1317" s="1"/>
      <c r="GFB1317" s="1"/>
      <c r="GFC1317" s="1"/>
      <c r="GFD1317" s="1"/>
      <c r="GFE1317" s="1"/>
      <c r="GFF1317" s="1"/>
      <c r="GFG1317" s="1"/>
      <c r="GFH1317" s="1"/>
      <c r="GFI1317" s="1"/>
      <c r="GFJ1317" s="1"/>
      <c r="GFK1317" s="1"/>
      <c r="GFL1317" s="1"/>
      <c r="GFM1317" s="1"/>
      <c r="GFN1317" s="1"/>
      <c r="GFO1317" s="1"/>
      <c r="GFP1317" s="1"/>
      <c r="GFQ1317" s="1"/>
      <c r="GFR1317" s="1"/>
      <c r="GFS1317" s="1"/>
      <c r="GFT1317" s="1"/>
      <c r="GFU1317" s="1"/>
      <c r="GFV1317" s="1"/>
      <c r="GFW1317" s="1"/>
      <c r="GFX1317" s="1"/>
      <c r="GFY1317" s="1"/>
      <c r="GFZ1317" s="1"/>
      <c r="GGA1317" s="1"/>
      <c r="GGB1317" s="1"/>
      <c r="GGC1317" s="1"/>
      <c r="GGD1317" s="1"/>
      <c r="GGE1317" s="1"/>
      <c r="GGF1317" s="1"/>
      <c r="GGG1317" s="1"/>
      <c r="GGH1317" s="1"/>
      <c r="GGI1317" s="1"/>
      <c r="GGJ1317" s="1"/>
      <c r="GGK1317" s="1"/>
      <c r="GGL1317" s="1"/>
      <c r="GGM1317" s="1"/>
      <c r="GGN1317" s="1"/>
      <c r="GGO1317" s="1"/>
      <c r="GGP1317" s="1"/>
      <c r="GGQ1317" s="1"/>
      <c r="GGR1317" s="1"/>
      <c r="GGS1317" s="1"/>
      <c r="GGT1317" s="1"/>
      <c r="GGU1317" s="1"/>
      <c r="GGV1317" s="1"/>
      <c r="GGW1317" s="1"/>
      <c r="GGX1317" s="1"/>
      <c r="GGY1317" s="1"/>
      <c r="GGZ1317" s="1"/>
      <c r="GHA1317" s="1"/>
      <c r="GHB1317" s="1"/>
      <c r="GHC1317" s="1"/>
      <c r="GHD1317" s="1"/>
      <c r="GHE1317" s="1"/>
      <c r="GHF1317" s="1"/>
      <c r="GHG1317" s="1"/>
      <c r="GHH1317" s="1"/>
      <c r="GHI1317" s="1"/>
      <c r="GHJ1317" s="1"/>
      <c r="GHK1317" s="1"/>
      <c r="GHL1317" s="1"/>
      <c r="GHM1317" s="1"/>
      <c r="GHN1317" s="1"/>
      <c r="GHO1317" s="1"/>
      <c r="GHP1317" s="1"/>
      <c r="GHQ1317" s="1"/>
      <c r="GHR1317" s="1"/>
      <c r="GHS1317" s="1"/>
      <c r="GHT1317" s="1"/>
      <c r="GHU1317" s="1"/>
      <c r="GHV1317" s="1"/>
      <c r="GHW1317" s="1"/>
      <c r="GHX1317" s="1"/>
      <c r="GHY1317" s="1"/>
      <c r="GHZ1317" s="1"/>
      <c r="GIA1317" s="1"/>
      <c r="GIB1317" s="1"/>
      <c r="GIC1317" s="1"/>
      <c r="GID1317" s="1"/>
      <c r="GIE1317" s="1"/>
      <c r="GIF1317" s="1"/>
      <c r="GIG1317" s="1"/>
      <c r="GIH1317" s="1"/>
      <c r="GII1317" s="1"/>
      <c r="GIJ1317" s="1"/>
      <c r="GIK1317" s="1"/>
      <c r="GIL1317" s="1"/>
      <c r="GIM1317" s="1"/>
      <c r="GIN1317" s="1"/>
      <c r="GIO1317" s="1"/>
      <c r="GIP1317" s="1"/>
      <c r="GIQ1317" s="1"/>
      <c r="GIR1317" s="1"/>
      <c r="GIS1317" s="1"/>
      <c r="GIT1317" s="1"/>
      <c r="GIU1317" s="1"/>
      <c r="GIV1317" s="1"/>
      <c r="GIW1317" s="1"/>
      <c r="GIX1317" s="1"/>
      <c r="GIY1317" s="1"/>
      <c r="GIZ1317" s="1"/>
      <c r="GJA1317" s="1"/>
      <c r="GJB1317" s="1"/>
      <c r="GJC1317" s="1"/>
      <c r="GJD1317" s="1"/>
      <c r="GJE1317" s="1"/>
      <c r="GJF1317" s="1"/>
      <c r="GJG1317" s="1"/>
      <c r="GJH1317" s="1"/>
      <c r="GJI1317" s="1"/>
      <c r="GJJ1317" s="1"/>
      <c r="GJK1317" s="1"/>
      <c r="GJL1317" s="1"/>
      <c r="GJM1317" s="1"/>
      <c r="GJN1317" s="1"/>
      <c r="GJO1317" s="1"/>
      <c r="GJP1317" s="1"/>
      <c r="GJQ1317" s="1"/>
      <c r="GJR1317" s="1"/>
      <c r="GJS1317" s="1"/>
      <c r="GJT1317" s="1"/>
      <c r="GJU1317" s="1"/>
      <c r="GJV1317" s="1"/>
      <c r="GJW1317" s="1"/>
      <c r="GJX1317" s="1"/>
      <c r="GJY1317" s="1"/>
      <c r="GJZ1317" s="1"/>
      <c r="GKA1317" s="1"/>
      <c r="GKB1317" s="1"/>
      <c r="GKC1317" s="1"/>
      <c r="GKD1317" s="1"/>
      <c r="GKE1317" s="1"/>
      <c r="GKF1317" s="1"/>
      <c r="GKG1317" s="1"/>
      <c r="GKH1317" s="1"/>
      <c r="GKI1317" s="1"/>
      <c r="GKJ1317" s="1"/>
      <c r="GKK1317" s="1"/>
      <c r="GKL1317" s="1"/>
      <c r="GKM1317" s="1"/>
      <c r="GKN1317" s="1"/>
      <c r="GKO1317" s="1"/>
      <c r="GKP1317" s="1"/>
      <c r="GKQ1317" s="1"/>
      <c r="GKR1317" s="1"/>
      <c r="GKS1317" s="1"/>
      <c r="GKT1317" s="1"/>
      <c r="GKU1317" s="1"/>
      <c r="GKV1317" s="1"/>
      <c r="GKW1317" s="1"/>
      <c r="GKX1317" s="1"/>
      <c r="GKY1317" s="1"/>
      <c r="GKZ1317" s="1"/>
      <c r="GLA1317" s="1"/>
      <c r="GLB1317" s="1"/>
      <c r="GLC1317" s="1"/>
      <c r="GLD1317" s="1"/>
      <c r="GLE1317" s="1"/>
      <c r="GLF1317" s="1"/>
      <c r="GLG1317" s="1"/>
      <c r="GLH1317" s="1"/>
      <c r="GLI1317" s="1"/>
      <c r="GLJ1317" s="1"/>
      <c r="GLK1317" s="1"/>
      <c r="GLL1317" s="1"/>
      <c r="GLM1317" s="1"/>
      <c r="GLN1317" s="1"/>
      <c r="GLO1317" s="1"/>
      <c r="GLP1317" s="1"/>
      <c r="GLQ1317" s="1"/>
      <c r="GLR1317" s="1"/>
      <c r="GLS1317" s="1"/>
      <c r="GLT1317" s="1"/>
      <c r="GLU1317" s="1"/>
      <c r="GLV1317" s="1"/>
      <c r="GLW1317" s="1"/>
      <c r="GLX1317" s="1"/>
      <c r="GLY1317" s="1"/>
      <c r="GLZ1317" s="1"/>
      <c r="GMA1317" s="1"/>
      <c r="GMB1317" s="1"/>
      <c r="GMC1317" s="1"/>
      <c r="GMD1317" s="1"/>
      <c r="GME1317" s="1"/>
      <c r="GMF1317" s="1"/>
      <c r="GMG1317" s="1"/>
      <c r="GMH1317" s="1"/>
      <c r="GMI1317" s="1"/>
      <c r="GMJ1317" s="1"/>
      <c r="GMK1317" s="1"/>
      <c r="GML1317" s="1"/>
      <c r="GMM1317" s="1"/>
      <c r="GMN1317" s="1"/>
      <c r="GMO1317" s="1"/>
      <c r="GMP1317" s="1"/>
      <c r="GMQ1317" s="1"/>
      <c r="GMR1317" s="1"/>
      <c r="GMS1317" s="1"/>
      <c r="GMT1317" s="1"/>
      <c r="GMU1317" s="1"/>
      <c r="GMV1317" s="1"/>
      <c r="GMW1317" s="1"/>
      <c r="GMX1317" s="1"/>
      <c r="GMY1317" s="1"/>
      <c r="GMZ1317" s="1"/>
      <c r="GNA1317" s="1"/>
      <c r="GNB1317" s="1"/>
      <c r="GNC1317" s="1"/>
      <c r="GND1317" s="1"/>
      <c r="GNE1317" s="1"/>
      <c r="GNF1317" s="1"/>
      <c r="GNG1317" s="1"/>
      <c r="GNH1317" s="1"/>
      <c r="GNI1317" s="1"/>
      <c r="GNJ1317" s="1"/>
      <c r="GNK1317" s="1"/>
      <c r="GNL1317" s="1"/>
      <c r="GNM1317" s="1"/>
      <c r="GNN1317" s="1"/>
      <c r="GNO1317" s="1"/>
      <c r="GNP1317" s="1"/>
      <c r="GNQ1317" s="1"/>
      <c r="GNR1317" s="1"/>
      <c r="GNS1317" s="1"/>
      <c r="GNT1317" s="1"/>
      <c r="GNU1317" s="1"/>
      <c r="GNV1317" s="1"/>
      <c r="GNW1317" s="1"/>
      <c r="GNX1317" s="1"/>
      <c r="GNY1317" s="1"/>
      <c r="GNZ1317" s="1"/>
      <c r="GOA1317" s="1"/>
      <c r="GOB1317" s="1"/>
      <c r="GOC1317" s="1"/>
      <c r="GOD1317" s="1"/>
      <c r="GOE1317" s="1"/>
      <c r="GOF1317" s="1"/>
      <c r="GOG1317" s="1"/>
      <c r="GOH1317" s="1"/>
      <c r="GOI1317" s="1"/>
      <c r="GOJ1317" s="1"/>
      <c r="GOK1317" s="1"/>
      <c r="GOL1317" s="1"/>
      <c r="GOM1317" s="1"/>
      <c r="GON1317" s="1"/>
      <c r="GOO1317" s="1"/>
      <c r="GOP1317" s="1"/>
      <c r="GOQ1317" s="1"/>
      <c r="GOR1317" s="1"/>
      <c r="GOS1317" s="1"/>
      <c r="GOT1317" s="1"/>
      <c r="GOU1317" s="1"/>
      <c r="GOV1317" s="1"/>
      <c r="GOW1317" s="1"/>
      <c r="GOX1317" s="1"/>
      <c r="GOY1317" s="1"/>
      <c r="GOZ1317" s="1"/>
      <c r="GPA1317" s="1"/>
      <c r="GPB1317" s="1"/>
      <c r="GPC1317" s="1"/>
      <c r="GPD1317" s="1"/>
      <c r="GPE1317" s="1"/>
      <c r="GPF1317" s="1"/>
      <c r="GPG1317" s="1"/>
      <c r="GPH1317" s="1"/>
      <c r="GPI1317" s="1"/>
      <c r="GPJ1317" s="1"/>
      <c r="GPK1317" s="1"/>
      <c r="GPL1317" s="1"/>
      <c r="GPM1317" s="1"/>
      <c r="GPN1317" s="1"/>
      <c r="GPO1317" s="1"/>
      <c r="GPP1317" s="1"/>
      <c r="GPQ1317" s="1"/>
      <c r="GPR1317" s="1"/>
      <c r="GPS1317" s="1"/>
      <c r="GPT1317" s="1"/>
      <c r="GPU1317" s="1"/>
      <c r="GPV1317" s="1"/>
      <c r="GPW1317" s="1"/>
      <c r="GPX1317" s="1"/>
      <c r="GPY1317" s="1"/>
      <c r="GPZ1317" s="1"/>
      <c r="GQA1317" s="1"/>
      <c r="GQB1317" s="1"/>
      <c r="GQC1317" s="1"/>
      <c r="GQD1317" s="1"/>
      <c r="GQE1317" s="1"/>
      <c r="GQF1317" s="1"/>
      <c r="GQG1317" s="1"/>
      <c r="GQH1317" s="1"/>
      <c r="GQI1317" s="1"/>
      <c r="GQJ1317" s="1"/>
      <c r="GQK1317" s="1"/>
      <c r="GQL1317" s="1"/>
      <c r="GQM1317" s="1"/>
      <c r="GQN1317" s="1"/>
      <c r="GQO1317" s="1"/>
      <c r="GQP1317" s="1"/>
      <c r="GQQ1317" s="1"/>
      <c r="GQR1317" s="1"/>
      <c r="GQS1317" s="1"/>
      <c r="GQT1317" s="1"/>
      <c r="GQU1317" s="1"/>
      <c r="GQV1317" s="1"/>
      <c r="GQW1317" s="1"/>
      <c r="GQX1317" s="1"/>
      <c r="GQY1317" s="1"/>
      <c r="GQZ1317" s="1"/>
      <c r="GRA1317" s="1"/>
      <c r="GRB1317" s="1"/>
      <c r="GRC1317" s="1"/>
      <c r="GRD1317" s="1"/>
      <c r="GRE1317" s="1"/>
      <c r="GRF1317" s="1"/>
      <c r="GRG1317" s="1"/>
      <c r="GRH1317" s="1"/>
      <c r="GRI1317" s="1"/>
      <c r="GRJ1317" s="1"/>
      <c r="GRK1317" s="1"/>
      <c r="GRL1317" s="1"/>
      <c r="GRM1317" s="1"/>
      <c r="GRN1317" s="1"/>
      <c r="GRO1317" s="1"/>
      <c r="GRP1317" s="1"/>
      <c r="GRQ1317" s="1"/>
      <c r="GRR1317" s="1"/>
      <c r="GRS1317" s="1"/>
      <c r="GRT1317" s="1"/>
      <c r="GRU1317" s="1"/>
      <c r="GRV1317" s="1"/>
      <c r="GRW1317" s="1"/>
      <c r="GRX1317" s="1"/>
      <c r="GRY1317" s="1"/>
      <c r="GRZ1317" s="1"/>
      <c r="GSA1317" s="1"/>
      <c r="GSB1317" s="1"/>
      <c r="GSC1317" s="1"/>
      <c r="GSD1317" s="1"/>
      <c r="GSE1317" s="1"/>
      <c r="GSF1317" s="1"/>
      <c r="GSG1317" s="1"/>
      <c r="GSH1317" s="1"/>
      <c r="GSI1317" s="1"/>
      <c r="GSJ1317" s="1"/>
      <c r="GSK1317" s="1"/>
      <c r="GSL1317" s="1"/>
      <c r="GSM1317" s="1"/>
      <c r="GSN1317" s="1"/>
      <c r="GSO1317" s="1"/>
      <c r="GSP1317" s="1"/>
      <c r="GSQ1317" s="1"/>
      <c r="GSR1317" s="1"/>
      <c r="GSS1317" s="1"/>
      <c r="GST1317" s="1"/>
      <c r="GSU1317" s="1"/>
      <c r="GSV1317" s="1"/>
      <c r="GSW1317" s="1"/>
      <c r="GSX1317" s="1"/>
      <c r="GSY1317" s="1"/>
      <c r="GSZ1317" s="1"/>
      <c r="GTA1317" s="1"/>
      <c r="GTB1317" s="1"/>
      <c r="GTC1317" s="1"/>
      <c r="GTD1317" s="1"/>
      <c r="GTE1317" s="1"/>
      <c r="GTF1317" s="1"/>
      <c r="GTG1317" s="1"/>
      <c r="GTH1317" s="1"/>
      <c r="GTI1317" s="1"/>
      <c r="GTJ1317" s="1"/>
      <c r="GTK1317" s="1"/>
      <c r="GTL1317" s="1"/>
      <c r="GTM1317" s="1"/>
      <c r="GTN1317" s="1"/>
      <c r="GTO1317" s="1"/>
      <c r="GTP1317" s="1"/>
      <c r="GTQ1317" s="1"/>
      <c r="GTR1317" s="1"/>
      <c r="GTS1317" s="1"/>
      <c r="GTT1317" s="1"/>
      <c r="GTU1317" s="1"/>
      <c r="GTV1317" s="1"/>
      <c r="GTW1317" s="1"/>
      <c r="GTX1317" s="1"/>
      <c r="GTY1317" s="1"/>
      <c r="GTZ1317" s="1"/>
      <c r="GUA1317" s="1"/>
      <c r="GUB1317" s="1"/>
      <c r="GUC1317" s="1"/>
      <c r="GUD1317" s="1"/>
      <c r="GUE1317" s="1"/>
      <c r="GUF1317" s="1"/>
      <c r="GUG1317" s="1"/>
      <c r="GUH1317" s="1"/>
      <c r="GUI1317" s="1"/>
      <c r="GUJ1317" s="1"/>
      <c r="GUK1317" s="1"/>
      <c r="GUL1317" s="1"/>
      <c r="GUM1317" s="1"/>
      <c r="GUN1317" s="1"/>
      <c r="GUO1317" s="1"/>
      <c r="GUP1317" s="1"/>
      <c r="GUQ1317" s="1"/>
      <c r="GUR1317" s="1"/>
      <c r="GUS1317" s="1"/>
      <c r="GUT1317" s="1"/>
      <c r="GUU1317" s="1"/>
      <c r="GUV1317" s="1"/>
      <c r="GUW1317" s="1"/>
      <c r="GUX1317" s="1"/>
      <c r="GUY1317" s="1"/>
      <c r="GUZ1317" s="1"/>
      <c r="GVA1317" s="1"/>
      <c r="GVB1317" s="1"/>
      <c r="GVC1317" s="1"/>
      <c r="GVD1317" s="1"/>
      <c r="GVE1317" s="1"/>
      <c r="GVF1317" s="1"/>
      <c r="GVG1317" s="1"/>
      <c r="GVH1317" s="1"/>
      <c r="GVI1317" s="1"/>
      <c r="GVJ1317" s="1"/>
      <c r="GVK1317" s="1"/>
      <c r="GVL1317" s="1"/>
      <c r="GVM1317" s="1"/>
      <c r="GVN1317" s="1"/>
      <c r="GVO1317" s="1"/>
      <c r="GVP1317" s="1"/>
      <c r="GVQ1317" s="1"/>
      <c r="GVR1317" s="1"/>
      <c r="GVS1317" s="1"/>
      <c r="GVT1317" s="1"/>
      <c r="GVU1317" s="1"/>
      <c r="GVV1317" s="1"/>
      <c r="GVW1317" s="1"/>
      <c r="GVX1317" s="1"/>
      <c r="GVY1317" s="1"/>
      <c r="GVZ1317" s="1"/>
      <c r="GWA1317" s="1"/>
      <c r="GWB1317" s="1"/>
      <c r="GWC1317" s="1"/>
      <c r="GWD1317" s="1"/>
      <c r="GWE1317" s="1"/>
      <c r="GWF1317" s="1"/>
      <c r="GWG1317" s="1"/>
      <c r="GWH1317" s="1"/>
      <c r="GWI1317" s="1"/>
      <c r="GWJ1317" s="1"/>
      <c r="GWK1317" s="1"/>
      <c r="GWL1317" s="1"/>
      <c r="GWM1317" s="1"/>
      <c r="GWN1317" s="1"/>
      <c r="GWO1317" s="1"/>
      <c r="GWP1317" s="1"/>
      <c r="GWQ1317" s="1"/>
      <c r="GWR1317" s="1"/>
      <c r="GWS1317" s="1"/>
      <c r="GWT1317" s="1"/>
      <c r="GWU1317" s="1"/>
      <c r="GWV1317" s="1"/>
      <c r="GWW1317" s="1"/>
      <c r="GWX1317" s="1"/>
      <c r="GWY1317" s="1"/>
      <c r="GWZ1317" s="1"/>
      <c r="GXA1317" s="1"/>
      <c r="GXB1317" s="1"/>
      <c r="GXC1317" s="1"/>
      <c r="GXD1317" s="1"/>
      <c r="GXE1317" s="1"/>
      <c r="GXF1317" s="1"/>
      <c r="GXG1317" s="1"/>
      <c r="GXH1317" s="1"/>
      <c r="GXI1317" s="1"/>
      <c r="GXJ1317" s="1"/>
      <c r="GXK1317" s="1"/>
      <c r="GXL1317" s="1"/>
      <c r="GXM1317" s="1"/>
      <c r="GXN1317" s="1"/>
      <c r="GXO1317" s="1"/>
      <c r="GXP1317" s="1"/>
      <c r="GXQ1317" s="1"/>
      <c r="GXR1317" s="1"/>
      <c r="GXS1317" s="1"/>
      <c r="GXT1317" s="1"/>
      <c r="GXU1317" s="1"/>
      <c r="GXV1317" s="1"/>
      <c r="GXW1317" s="1"/>
      <c r="GXX1317" s="1"/>
      <c r="GXY1317" s="1"/>
      <c r="GXZ1317" s="1"/>
      <c r="GYA1317" s="1"/>
      <c r="GYB1317" s="1"/>
      <c r="GYC1317" s="1"/>
      <c r="GYD1317" s="1"/>
      <c r="GYE1317" s="1"/>
      <c r="GYF1317" s="1"/>
      <c r="GYG1317" s="1"/>
      <c r="GYH1317" s="1"/>
      <c r="GYI1317" s="1"/>
      <c r="GYJ1317" s="1"/>
      <c r="GYK1317" s="1"/>
      <c r="GYL1317" s="1"/>
      <c r="GYM1317" s="1"/>
      <c r="GYN1317" s="1"/>
      <c r="GYO1317" s="1"/>
      <c r="GYP1317" s="1"/>
      <c r="GYQ1317" s="1"/>
      <c r="GYR1317" s="1"/>
      <c r="GYS1317" s="1"/>
      <c r="GYT1317" s="1"/>
      <c r="GYU1317" s="1"/>
      <c r="GYV1317" s="1"/>
      <c r="GYW1317" s="1"/>
      <c r="GYX1317" s="1"/>
      <c r="GYY1317" s="1"/>
      <c r="GYZ1317" s="1"/>
      <c r="GZA1317" s="1"/>
      <c r="GZB1317" s="1"/>
      <c r="GZC1317" s="1"/>
      <c r="GZD1317" s="1"/>
      <c r="GZE1317" s="1"/>
      <c r="GZF1317" s="1"/>
      <c r="GZG1317" s="1"/>
      <c r="GZH1317" s="1"/>
      <c r="GZI1317" s="1"/>
      <c r="GZJ1317" s="1"/>
      <c r="GZK1317" s="1"/>
      <c r="GZL1317" s="1"/>
      <c r="GZM1317" s="1"/>
      <c r="GZN1317" s="1"/>
      <c r="GZO1317" s="1"/>
      <c r="GZP1317" s="1"/>
      <c r="GZQ1317" s="1"/>
      <c r="GZR1317" s="1"/>
      <c r="GZS1317" s="1"/>
      <c r="GZT1317" s="1"/>
      <c r="GZU1317" s="1"/>
      <c r="GZV1317" s="1"/>
      <c r="GZW1317" s="1"/>
      <c r="GZX1317" s="1"/>
      <c r="GZY1317" s="1"/>
      <c r="GZZ1317" s="1"/>
      <c r="HAA1317" s="1"/>
      <c r="HAB1317" s="1"/>
      <c r="HAC1317" s="1"/>
      <c r="HAD1317" s="1"/>
      <c r="HAE1317" s="1"/>
      <c r="HAF1317" s="1"/>
      <c r="HAG1317" s="1"/>
      <c r="HAH1317" s="1"/>
      <c r="HAI1317" s="1"/>
      <c r="HAJ1317" s="1"/>
      <c r="HAK1317" s="1"/>
      <c r="HAL1317" s="1"/>
      <c r="HAM1317" s="1"/>
      <c r="HAN1317" s="1"/>
      <c r="HAO1317" s="1"/>
      <c r="HAP1317" s="1"/>
      <c r="HAQ1317" s="1"/>
      <c r="HAR1317" s="1"/>
      <c r="HAS1317" s="1"/>
      <c r="HAT1317" s="1"/>
      <c r="HAU1317" s="1"/>
      <c r="HAV1317" s="1"/>
      <c r="HAW1317" s="1"/>
      <c r="HAX1317" s="1"/>
      <c r="HAY1317" s="1"/>
      <c r="HAZ1317" s="1"/>
      <c r="HBA1317" s="1"/>
      <c r="HBB1317" s="1"/>
      <c r="HBC1317" s="1"/>
      <c r="HBD1317" s="1"/>
      <c r="HBE1317" s="1"/>
      <c r="HBF1317" s="1"/>
      <c r="HBG1317" s="1"/>
      <c r="HBH1317" s="1"/>
      <c r="HBI1317" s="1"/>
      <c r="HBJ1317" s="1"/>
      <c r="HBK1317" s="1"/>
      <c r="HBL1317" s="1"/>
      <c r="HBM1317" s="1"/>
      <c r="HBN1317" s="1"/>
      <c r="HBO1317" s="1"/>
      <c r="HBP1317" s="1"/>
      <c r="HBQ1317" s="1"/>
      <c r="HBR1317" s="1"/>
      <c r="HBS1317" s="1"/>
      <c r="HBT1317" s="1"/>
      <c r="HBU1317" s="1"/>
      <c r="HBV1317" s="1"/>
      <c r="HBW1317" s="1"/>
      <c r="HBX1317" s="1"/>
      <c r="HBY1317" s="1"/>
      <c r="HBZ1317" s="1"/>
      <c r="HCA1317" s="1"/>
      <c r="HCB1317" s="1"/>
      <c r="HCC1317" s="1"/>
      <c r="HCD1317" s="1"/>
      <c r="HCE1317" s="1"/>
      <c r="HCF1317" s="1"/>
      <c r="HCG1317" s="1"/>
      <c r="HCH1317" s="1"/>
      <c r="HCI1317" s="1"/>
      <c r="HCJ1317" s="1"/>
      <c r="HCK1317" s="1"/>
      <c r="HCL1317" s="1"/>
      <c r="HCM1317" s="1"/>
      <c r="HCN1317" s="1"/>
      <c r="HCO1317" s="1"/>
      <c r="HCP1317" s="1"/>
      <c r="HCQ1317" s="1"/>
      <c r="HCR1317" s="1"/>
      <c r="HCS1317" s="1"/>
      <c r="HCT1317" s="1"/>
      <c r="HCU1317" s="1"/>
      <c r="HCV1317" s="1"/>
      <c r="HCW1317" s="1"/>
      <c r="HCX1317" s="1"/>
      <c r="HCY1317" s="1"/>
      <c r="HCZ1317" s="1"/>
      <c r="HDA1317" s="1"/>
      <c r="HDB1317" s="1"/>
      <c r="HDC1317" s="1"/>
      <c r="HDD1317" s="1"/>
      <c r="HDE1317" s="1"/>
      <c r="HDF1317" s="1"/>
      <c r="HDG1317" s="1"/>
      <c r="HDH1317" s="1"/>
      <c r="HDI1317" s="1"/>
      <c r="HDJ1317" s="1"/>
      <c r="HDK1317" s="1"/>
      <c r="HDL1317" s="1"/>
      <c r="HDM1317" s="1"/>
      <c r="HDN1317" s="1"/>
      <c r="HDO1317" s="1"/>
      <c r="HDP1317" s="1"/>
      <c r="HDQ1317" s="1"/>
      <c r="HDR1317" s="1"/>
      <c r="HDS1317" s="1"/>
      <c r="HDT1317" s="1"/>
      <c r="HDU1317" s="1"/>
      <c r="HDV1317" s="1"/>
      <c r="HDW1317" s="1"/>
      <c r="HDX1317" s="1"/>
      <c r="HDY1317" s="1"/>
      <c r="HDZ1317" s="1"/>
      <c r="HEA1317" s="1"/>
      <c r="HEB1317" s="1"/>
      <c r="HEC1317" s="1"/>
      <c r="HED1317" s="1"/>
      <c r="HEE1317" s="1"/>
      <c r="HEF1317" s="1"/>
      <c r="HEG1317" s="1"/>
      <c r="HEH1317" s="1"/>
      <c r="HEI1317" s="1"/>
      <c r="HEJ1317" s="1"/>
      <c r="HEK1317" s="1"/>
      <c r="HEL1317" s="1"/>
      <c r="HEM1317" s="1"/>
      <c r="HEN1317" s="1"/>
      <c r="HEO1317" s="1"/>
      <c r="HEP1317" s="1"/>
      <c r="HEQ1317" s="1"/>
      <c r="HER1317" s="1"/>
      <c r="HES1317" s="1"/>
      <c r="HET1317" s="1"/>
      <c r="HEU1317" s="1"/>
      <c r="HEV1317" s="1"/>
      <c r="HEW1317" s="1"/>
      <c r="HEX1317" s="1"/>
      <c r="HEY1317" s="1"/>
      <c r="HEZ1317" s="1"/>
      <c r="HFA1317" s="1"/>
      <c r="HFB1317" s="1"/>
      <c r="HFC1317" s="1"/>
      <c r="HFD1317" s="1"/>
      <c r="HFE1317" s="1"/>
      <c r="HFF1317" s="1"/>
      <c r="HFG1317" s="1"/>
      <c r="HFH1317" s="1"/>
      <c r="HFI1317" s="1"/>
      <c r="HFJ1317" s="1"/>
      <c r="HFK1317" s="1"/>
      <c r="HFL1317" s="1"/>
      <c r="HFM1317" s="1"/>
      <c r="HFN1317" s="1"/>
      <c r="HFO1317" s="1"/>
      <c r="HFP1317" s="1"/>
      <c r="HFQ1317" s="1"/>
      <c r="HFR1317" s="1"/>
      <c r="HFS1317" s="1"/>
      <c r="HFT1317" s="1"/>
      <c r="HFU1317" s="1"/>
      <c r="HFV1317" s="1"/>
      <c r="HFW1317" s="1"/>
      <c r="HFX1317" s="1"/>
      <c r="HFY1317" s="1"/>
      <c r="HFZ1317" s="1"/>
      <c r="HGA1317" s="1"/>
      <c r="HGB1317" s="1"/>
      <c r="HGC1317" s="1"/>
      <c r="HGD1317" s="1"/>
      <c r="HGE1317" s="1"/>
      <c r="HGF1317" s="1"/>
      <c r="HGG1317" s="1"/>
      <c r="HGH1317" s="1"/>
      <c r="HGI1317" s="1"/>
      <c r="HGJ1317" s="1"/>
      <c r="HGK1317" s="1"/>
      <c r="HGL1317" s="1"/>
      <c r="HGM1317" s="1"/>
      <c r="HGN1317" s="1"/>
      <c r="HGO1317" s="1"/>
      <c r="HGP1317" s="1"/>
      <c r="HGQ1317" s="1"/>
      <c r="HGR1317" s="1"/>
      <c r="HGS1317" s="1"/>
      <c r="HGT1317" s="1"/>
      <c r="HGU1317" s="1"/>
      <c r="HGV1317" s="1"/>
      <c r="HGW1317" s="1"/>
      <c r="HGX1317" s="1"/>
      <c r="HGY1317" s="1"/>
      <c r="HGZ1317" s="1"/>
      <c r="HHA1317" s="1"/>
      <c r="HHB1317" s="1"/>
      <c r="HHC1317" s="1"/>
      <c r="HHD1317" s="1"/>
      <c r="HHE1317" s="1"/>
      <c r="HHF1317" s="1"/>
      <c r="HHG1317" s="1"/>
      <c r="HHH1317" s="1"/>
      <c r="HHI1317" s="1"/>
      <c r="HHJ1317" s="1"/>
      <c r="HHK1317" s="1"/>
      <c r="HHL1317" s="1"/>
      <c r="HHM1317" s="1"/>
      <c r="HHN1317" s="1"/>
      <c r="HHO1317" s="1"/>
      <c r="HHP1317" s="1"/>
      <c r="HHQ1317" s="1"/>
      <c r="HHR1317" s="1"/>
      <c r="HHS1317" s="1"/>
      <c r="HHT1317" s="1"/>
      <c r="HHU1317" s="1"/>
      <c r="HHV1317" s="1"/>
      <c r="HHW1317" s="1"/>
      <c r="HHX1317" s="1"/>
      <c r="HHY1317" s="1"/>
      <c r="HHZ1317" s="1"/>
      <c r="HIA1317" s="1"/>
      <c r="HIB1317" s="1"/>
      <c r="HIC1317" s="1"/>
      <c r="HID1317" s="1"/>
      <c r="HIE1317" s="1"/>
      <c r="HIF1317" s="1"/>
      <c r="HIG1317" s="1"/>
      <c r="HIH1317" s="1"/>
      <c r="HII1317" s="1"/>
      <c r="HIJ1317" s="1"/>
      <c r="HIK1317" s="1"/>
      <c r="HIL1317" s="1"/>
      <c r="HIM1317" s="1"/>
      <c r="HIN1317" s="1"/>
      <c r="HIO1317" s="1"/>
      <c r="HIP1317" s="1"/>
      <c r="HIQ1317" s="1"/>
      <c r="HIR1317" s="1"/>
      <c r="HIS1317" s="1"/>
      <c r="HIT1317" s="1"/>
      <c r="HIU1317" s="1"/>
      <c r="HIV1317" s="1"/>
      <c r="HIW1317" s="1"/>
      <c r="HIX1317" s="1"/>
      <c r="HIY1317" s="1"/>
      <c r="HIZ1317" s="1"/>
      <c r="HJA1317" s="1"/>
      <c r="HJB1317" s="1"/>
      <c r="HJC1317" s="1"/>
      <c r="HJD1317" s="1"/>
      <c r="HJE1317" s="1"/>
      <c r="HJF1317" s="1"/>
      <c r="HJG1317" s="1"/>
      <c r="HJH1317" s="1"/>
      <c r="HJI1317" s="1"/>
      <c r="HJJ1317" s="1"/>
      <c r="HJK1317" s="1"/>
      <c r="HJL1317" s="1"/>
      <c r="HJM1317" s="1"/>
      <c r="HJN1317" s="1"/>
      <c r="HJO1317" s="1"/>
      <c r="HJP1317" s="1"/>
      <c r="HJQ1317" s="1"/>
      <c r="HJR1317" s="1"/>
      <c r="HJS1317" s="1"/>
      <c r="HJT1317" s="1"/>
      <c r="HJU1317" s="1"/>
      <c r="HJV1317" s="1"/>
      <c r="HJW1317" s="1"/>
      <c r="HJX1317" s="1"/>
      <c r="HJY1317" s="1"/>
      <c r="HJZ1317" s="1"/>
      <c r="HKA1317" s="1"/>
      <c r="HKB1317" s="1"/>
      <c r="HKC1317" s="1"/>
      <c r="HKD1317" s="1"/>
      <c r="HKE1317" s="1"/>
      <c r="HKF1317" s="1"/>
      <c r="HKG1317" s="1"/>
      <c r="HKH1317" s="1"/>
      <c r="HKI1317" s="1"/>
      <c r="HKJ1317" s="1"/>
      <c r="HKK1317" s="1"/>
      <c r="HKL1317" s="1"/>
      <c r="HKM1317" s="1"/>
      <c r="HKN1317" s="1"/>
      <c r="HKO1317" s="1"/>
      <c r="HKP1317" s="1"/>
      <c r="HKQ1317" s="1"/>
      <c r="HKR1317" s="1"/>
      <c r="HKS1317" s="1"/>
      <c r="HKT1317" s="1"/>
      <c r="HKU1317" s="1"/>
      <c r="HKV1317" s="1"/>
      <c r="HKW1317" s="1"/>
      <c r="HKX1317" s="1"/>
      <c r="HKY1317" s="1"/>
      <c r="HKZ1317" s="1"/>
      <c r="HLA1317" s="1"/>
      <c r="HLB1317" s="1"/>
      <c r="HLC1317" s="1"/>
      <c r="HLD1317" s="1"/>
      <c r="HLE1317" s="1"/>
      <c r="HLF1317" s="1"/>
      <c r="HLG1317" s="1"/>
      <c r="HLH1317" s="1"/>
      <c r="HLI1317" s="1"/>
      <c r="HLJ1317" s="1"/>
      <c r="HLK1317" s="1"/>
      <c r="HLL1317" s="1"/>
      <c r="HLM1317" s="1"/>
      <c r="HLN1317" s="1"/>
      <c r="HLO1317" s="1"/>
      <c r="HLP1317" s="1"/>
      <c r="HLQ1317" s="1"/>
      <c r="HLR1317" s="1"/>
      <c r="HLS1317" s="1"/>
      <c r="HLT1317" s="1"/>
      <c r="HLU1317" s="1"/>
      <c r="HLV1317" s="1"/>
      <c r="HLW1317" s="1"/>
      <c r="HLX1317" s="1"/>
      <c r="HLY1317" s="1"/>
      <c r="HLZ1317" s="1"/>
      <c r="HMA1317" s="1"/>
      <c r="HMB1317" s="1"/>
      <c r="HMC1317" s="1"/>
      <c r="HMD1317" s="1"/>
      <c r="HME1317" s="1"/>
      <c r="HMF1317" s="1"/>
      <c r="HMG1317" s="1"/>
      <c r="HMH1317" s="1"/>
      <c r="HMI1317" s="1"/>
      <c r="HMJ1317" s="1"/>
      <c r="HMK1317" s="1"/>
      <c r="HML1317" s="1"/>
      <c r="HMM1317" s="1"/>
      <c r="HMN1317" s="1"/>
      <c r="HMO1317" s="1"/>
      <c r="HMP1317" s="1"/>
      <c r="HMQ1317" s="1"/>
      <c r="HMR1317" s="1"/>
      <c r="HMS1317" s="1"/>
      <c r="HMT1317" s="1"/>
      <c r="HMU1317" s="1"/>
      <c r="HMV1317" s="1"/>
      <c r="HMW1317" s="1"/>
      <c r="HMX1317" s="1"/>
      <c r="HMY1317" s="1"/>
      <c r="HMZ1317" s="1"/>
      <c r="HNA1317" s="1"/>
      <c r="HNB1317" s="1"/>
      <c r="HNC1317" s="1"/>
      <c r="HND1317" s="1"/>
      <c r="HNE1317" s="1"/>
      <c r="HNF1317" s="1"/>
      <c r="HNG1317" s="1"/>
      <c r="HNH1317" s="1"/>
      <c r="HNI1317" s="1"/>
      <c r="HNJ1317" s="1"/>
      <c r="HNK1317" s="1"/>
      <c r="HNL1317" s="1"/>
      <c r="HNM1317" s="1"/>
      <c r="HNN1317" s="1"/>
      <c r="HNO1317" s="1"/>
      <c r="HNP1317" s="1"/>
      <c r="HNQ1317" s="1"/>
      <c r="HNR1317" s="1"/>
      <c r="HNS1317" s="1"/>
      <c r="HNT1317" s="1"/>
      <c r="HNU1317" s="1"/>
      <c r="HNV1317" s="1"/>
      <c r="HNW1317" s="1"/>
      <c r="HNX1317" s="1"/>
      <c r="HNY1317" s="1"/>
      <c r="HNZ1317" s="1"/>
      <c r="HOA1317" s="1"/>
      <c r="HOB1317" s="1"/>
      <c r="HOC1317" s="1"/>
      <c r="HOD1317" s="1"/>
      <c r="HOE1317" s="1"/>
      <c r="HOF1317" s="1"/>
      <c r="HOG1317" s="1"/>
      <c r="HOH1317" s="1"/>
      <c r="HOI1317" s="1"/>
      <c r="HOJ1317" s="1"/>
      <c r="HOK1317" s="1"/>
      <c r="HOL1317" s="1"/>
      <c r="HOM1317" s="1"/>
      <c r="HON1317" s="1"/>
      <c r="HOO1317" s="1"/>
      <c r="HOP1317" s="1"/>
      <c r="HOQ1317" s="1"/>
      <c r="HOR1317" s="1"/>
      <c r="HOS1317" s="1"/>
      <c r="HOT1317" s="1"/>
      <c r="HOU1317" s="1"/>
      <c r="HOV1317" s="1"/>
      <c r="HOW1317" s="1"/>
      <c r="HOX1317" s="1"/>
      <c r="HOY1317" s="1"/>
      <c r="HOZ1317" s="1"/>
      <c r="HPA1317" s="1"/>
      <c r="HPB1317" s="1"/>
      <c r="HPC1317" s="1"/>
      <c r="HPD1317" s="1"/>
      <c r="HPE1317" s="1"/>
      <c r="HPF1317" s="1"/>
      <c r="HPG1317" s="1"/>
      <c r="HPH1317" s="1"/>
      <c r="HPI1317" s="1"/>
      <c r="HPJ1317" s="1"/>
      <c r="HPK1317" s="1"/>
      <c r="HPL1317" s="1"/>
      <c r="HPM1317" s="1"/>
      <c r="HPN1317" s="1"/>
      <c r="HPO1317" s="1"/>
      <c r="HPP1317" s="1"/>
      <c r="HPQ1317" s="1"/>
      <c r="HPR1317" s="1"/>
      <c r="HPS1317" s="1"/>
      <c r="HPT1317" s="1"/>
      <c r="HPU1317" s="1"/>
      <c r="HPV1317" s="1"/>
      <c r="HPW1317" s="1"/>
      <c r="HPX1317" s="1"/>
      <c r="HPY1317" s="1"/>
      <c r="HPZ1317" s="1"/>
      <c r="HQA1317" s="1"/>
      <c r="HQB1317" s="1"/>
      <c r="HQC1317" s="1"/>
      <c r="HQD1317" s="1"/>
      <c r="HQE1317" s="1"/>
      <c r="HQF1317" s="1"/>
      <c r="HQG1317" s="1"/>
      <c r="HQH1317" s="1"/>
      <c r="HQI1317" s="1"/>
      <c r="HQJ1317" s="1"/>
      <c r="HQK1317" s="1"/>
      <c r="HQL1317" s="1"/>
      <c r="HQM1317" s="1"/>
      <c r="HQN1317" s="1"/>
      <c r="HQO1317" s="1"/>
      <c r="HQP1317" s="1"/>
      <c r="HQQ1317" s="1"/>
      <c r="HQR1317" s="1"/>
      <c r="HQS1317" s="1"/>
      <c r="HQT1317" s="1"/>
      <c r="HQU1317" s="1"/>
      <c r="HQV1317" s="1"/>
      <c r="HQW1317" s="1"/>
      <c r="HQX1317" s="1"/>
      <c r="HQY1317" s="1"/>
      <c r="HQZ1317" s="1"/>
      <c r="HRA1317" s="1"/>
      <c r="HRB1317" s="1"/>
      <c r="HRC1317" s="1"/>
      <c r="HRD1317" s="1"/>
      <c r="HRE1317" s="1"/>
      <c r="HRF1317" s="1"/>
      <c r="HRG1317" s="1"/>
      <c r="HRH1317" s="1"/>
      <c r="HRI1317" s="1"/>
      <c r="HRJ1317" s="1"/>
      <c r="HRK1317" s="1"/>
      <c r="HRL1317" s="1"/>
      <c r="HRM1317" s="1"/>
      <c r="HRN1317" s="1"/>
      <c r="HRO1317" s="1"/>
      <c r="HRP1317" s="1"/>
      <c r="HRQ1317" s="1"/>
      <c r="HRR1317" s="1"/>
      <c r="HRS1317" s="1"/>
      <c r="HRT1317" s="1"/>
      <c r="HRU1317" s="1"/>
      <c r="HRV1317" s="1"/>
      <c r="HRW1317" s="1"/>
      <c r="HRX1317" s="1"/>
      <c r="HRY1317" s="1"/>
      <c r="HRZ1317" s="1"/>
      <c r="HSA1317" s="1"/>
      <c r="HSB1317" s="1"/>
      <c r="HSC1317" s="1"/>
      <c r="HSD1317" s="1"/>
      <c r="HSE1317" s="1"/>
      <c r="HSF1317" s="1"/>
      <c r="HSG1317" s="1"/>
      <c r="HSH1317" s="1"/>
      <c r="HSI1317" s="1"/>
      <c r="HSJ1317" s="1"/>
      <c r="HSK1317" s="1"/>
      <c r="HSL1317" s="1"/>
      <c r="HSM1317" s="1"/>
      <c r="HSN1317" s="1"/>
      <c r="HSO1317" s="1"/>
      <c r="HSP1317" s="1"/>
      <c r="HSQ1317" s="1"/>
      <c r="HSR1317" s="1"/>
      <c r="HSS1317" s="1"/>
      <c r="HST1317" s="1"/>
      <c r="HSU1317" s="1"/>
      <c r="HSV1317" s="1"/>
      <c r="HSW1317" s="1"/>
      <c r="HSX1317" s="1"/>
      <c r="HSY1317" s="1"/>
      <c r="HSZ1317" s="1"/>
      <c r="HTA1317" s="1"/>
      <c r="HTB1317" s="1"/>
      <c r="HTC1317" s="1"/>
      <c r="HTD1317" s="1"/>
      <c r="HTE1317" s="1"/>
      <c r="HTF1317" s="1"/>
      <c r="HTG1317" s="1"/>
      <c r="HTH1317" s="1"/>
      <c r="HTI1317" s="1"/>
      <c r="HTJ1317" s="1"/>
      <c r="HTK1317" s="1"/>
      <c r="HTL1317" s="1"/>
      <c r="HTM1317" s="1"/>
      <c r="HTN1317" s="1"/>
      <c r="HTO1317" s="1"/>
      <c r="HTP1317" s="1"/>
      <c r="HTQ1317" s="1"/>
      <c r="HTR1317" s="1"/>
      <c r="HTS1317" s="1"/>
      <c r="HTT1317" s="1"/>
      <c r="HTU1317" s="1"/>
      <c r="HTV1317" s="1"/>
      <c r="HTW1317" s="1"/>
      <c r="HTX1317" s="1"/>
      <c r="HTY1317" s="1"/>
      <c r="HTZ1317" s="1"/>
      <c r="HUA1317" s="1"/>
      <c r="HUB1317" s="1"/>
      <c r="HUC1317" s="1"/>
      <c r="HUD1317" s="1"/>
      <c r="HUE1317" s="1"/>
      <c r="HUF1317" s="1"/>
      <c r="HUG1317" s="1"/>
      <c r="HUH1317" s="1"/>
      <c r="HUI1317" s="1"/>
      <c r="HUJ1317" s="1"/>
      <c r="HUK1317" s="1"/>
      <c r="HUL1317" s="1"/>
      <c r="HUM1317" s="1"/>
      <c r="HUN1317" s="1"/>
      <c r="HUO1317" s="1"/>
      <c r="HUP1317" s="1"/>
      <c r="HUQ1317" s="1"/>
      <c r="HUR1317" s="1"/>
      <c r="HUS1317" s="1"/>
      <c r="HUT1317" s="1"/>
      <c r="HUU1317" s="1"/>
      <c r="HUV1317" s="1"/>
      <c r="HUW1317" s="1"/>
      <c r="HUX1317" s="1"/>
      <c r="HUY1317" s="1"/>
      <c r="HUZ1317" s="1"/>
      <c r="HVA1317" s="1"/>
      <c r="HVB1317" s="1"/>
      <c r="HVC1317" s="1"/>
      <c r="HVD1317" s="1"/>
      <c r="HVE1317" s="1"/>
      <c r="HVF1317" s="1"/>
      <c r="HVG1317" s="1"/>
      <c r="HVH1317" s="1"/>
      <c r="HVI1317" s="1"/>
      <c r="HVJ1317" s="1"/>
      <c r="HVK1317" s="1"/>
      <c r="HVL1317" s="1"/>
      <c r="HVM1317" s="1"/>
      <c r="HVN1317" s="1"/>
      <c r="HVO1317" s="1"/>
      <c r="HVP1317" s="1"/>
      <c r="HVQ1317" s="1"/>
      <c r="HVR1317" s="1"/>
      <c r="HVS1317" s="1"/>
      <c r="HVT1317" s="1"/>
      <c r="HVU1317" s="1"/>
      <c r="HVV1317" s="1"/>
      <c r="HVW1317" s="1"/>
      <c r="HVX1317" s="1"/>
      <c r="HVY1317" s="1"/>
      <c r="HVZ1317" s="1"/>
      <c r="HWA1317" s="1"/>
      <c r="HWB1317" s="1"/>
      <c r="HWC1317" s="1"/>
      <c r="HWD1317" s="1"/>
      <c r="HWE1317" s="1"/>
      <c r="HWF1317" s="1"/>
      <c r="HWG1317" s="1"/>
      <c r="HWH1317" s="1"/>
      <c r="HWI1317" s="1"/>
      <c r="HWJ1317" s="1"/>
      <c r="HWK1317" s="1"/>
      <c r="HWL1317" s="1"/>
      <c r="HWM1317" s="1"/>
      <c r="HWN1317" s="1"/>
      <c r="HWO1317" s="1"/>
      <c r="HWP1317" s="1"/>
      <c r="HWQ1317" s="1"/>
      <c r="HWR1317" s="1"/>
      <c r="HWS1317" s="1"/>
      <c r="HWT1317" s="1"/>
      <c r="HWU1317" s="1"/>
      <c r="HWV1317" s="1"/>
      <c r="HWW1317" s="1"/>
      <c r="HWX1317" s="1"/>
      <c r="HWY1317" s="1"/>
      <c r="HWZ1317" s="1"/>
      <c r="HXA1317" s="1"/>
      <c r="HXB1317" s="1"/>
      <c r="HXC1317" s="1"/>
      <c r="HXD1317" s="1"/>
      <c r="HXE1317" s="1"/>
      <c r="HXF1317" s="1"/>
      <c r="HXG1317" s="1"/>
      <c r="HXH1317" s="1"/>
      <c r="HXI1317" s="1"/>
      <c r="HXJ1317" s="1"/>
      <c r="HXK1317" s="1"/>
      <c r="HXL1317" s="1"/>
      <c r="HXM1317" s="1"/>
      <c r="HXN1317" s="1"/>
      <c r="HXO1317" s="1"/>
      <c r="HXP1317" s="1"/>
      <c r="HXQ1317" s="1"/>
      <c r="HXR1317" s="1"/>
      <c r="HXS1317" s="1"/>
      <c r="HXT1317" s="1"/>
      <c r="HXU1317" s="1"/>
      <c r="HXV1317" s="1"/>
      <c r="HXW1317" s="1"/>
      <c r="HXX1317" s="1"/>
      <c r="HXY1317" s="1"/>
      <c r="HXZ1317" s="1"/>
      <c r="HYA1317" s="1"/>
      <c r="HYB1317" s="1"/>
      <c r="HYC1317" s="1"/>
      <c r="HYD1317" s="1"/>
      <c r="HYE1317" s="1"/>
      <c r="HYF1317" s="1"/>
      <c r="HYG1317" s="1"/>
      <c r="HYH1317" s="1"/>
      <c r="HYI1317" s="1"/>
      <c r="HYJ1317" s="1"/>
      <c r="HYK1317" s="1"/>
      <c r="HYL1317" s="1"/>
      <c r="HYM1317" s="1"/>
      <c r="HYN1317" s="1"/>
      <c r="HYO1317" s="1"/>
      <c r="HYP1317" s="1"/>
      <c r="HYQ1317" s="1"/>
      <c r="HYR1317" s="1"/>
      <c r="HYS1317" s="1"/>
      <c r="HYT1317" s="1"/>
      <c r="HYU1317" s="1"/>
      <c r="HYV1317" s="1"/>
      <c r="HYW1317" s="1"/>
      <c r="HYX1317" s="1"/>
      <c r="HYY1317" s="1"/>
      <c r="HYZ1317" s="1"/>
      <c r="HZA1317" s="1"/>
      <c r="HZB1317" s="1"/>
      <c r="HZC1317" s="1"/>
      <c r="HZD1317" s="1"/>
      <c r="HZE1317" s="1"/>
      <c r="HZF1317" s="1"/>
      <c r="HZG1317" s="1"/>
      <c r="HZH1317" s="1"/>
      <c r="HZI1317" s="1"/>
      <c r="HZJ1317" s="1"/>
      <c r="HZK1317" s="1"/>
      <c r="HZL1317" s="1"/>
      <c r="HZM1317" s="1"/>
      <c r="HZN1317" s="1"/>
      <c r="HZO1317" s="1"/>
      <c r="HZP1317" s="1"/>
      <c r="HZQ1317" s="1"/>
      <c r="HZR1317" s="1"/>
      <c r="HZS1317" s="1"/>
      <c r="HZT1317" s="1"/>
      <c r="HZU1317" s="1"/>
      <c r="HZV1317" s="1"/>
      <c r="HZW1317" s="1"/>
      <c r="HZX1317" s="1"/>
      <c r="HZY1317" s="1"/>
      <c r="HZZ1317" s="1"/>
      <c r="IAA1317" s="1"/>
      <c r="IAB1317" s="1"/>
      <c r="IAC1317" s="1"/>
      <c r="IAD1317" s="1"/>
      <c r="IAE1317" s="1"/>
      <c r="IAF1317" s="1"/>
      <c r="IAG1317" s="1"/>
      <c r="IAH1317" s="1"/>
      <c r="IAI1317" s="1"/>
      <c r="IAJ1317" s="1"/>
      <c r="IAK1317" s="1"/>
      <c r="IAL1317" s="1"/>
      <c r="IAM1317" s="1"/>
      <c r="IAN1317" s="1"/>
      <c r="IAO1317" s="1"/>
      <c r="IAP1317" s="1"/>
      <c r="IAQ1317" s="1"/>
      <c r="IAR1317" s="1"/>
      <c r="IAS1317" s="1"/>
      <c r="IAT1317" s="1"/>
      <c r="IAU1317" s="1"/>
      <c r="IAV1317" s="1"/>
      <c r="IAW1317" s="1"/>
      <c r="IAX1317" s="1"/>
      <c r="IAY1317" s="1"/>
      <c r="IAZ1317" s="1"/>
      <c r="IBA1317" s="1"/>
      <c r="IBB1317" s="1"/>
      <c r="IBC1317" s="1"/>
      <c r="IBD1317" s="1"/>
      <c r="IBE1317" s="1"/>
      <c r="IBF1317" s="1"/>
      <c r="IBG1317" s="1"/>
      <c r="IBH1317" s="1"/>
      <c r="IBI1317" s="1"/>
      <c r="IBJ1317" s="1"/>
      <c r="IBK1317" s="1"/>
      <c r="IBL1317" s="1"/>
      <c r="IBM1317" s="1"/>
      <c r="IBN1317" s="1"/>
      <c r="IBO1317" s="1"/>
      <c r="IBP1317" s="1"/>
      <c r="IBQ1317" s="1"/>
      <c r="IBR1317" s="1"/>
      <c r="IBS1317" s="1"/>
      <c r="IBT1317" s="1"/>
      <c r="IBU1317" s="1"/>
      <c r="IBV1317" s="1"/>
      <c r="IBW1317" s="1"/>
      <c r="IBX1317" s="1"/>
      <c r="IBY1317" s="1"/>
      <c r="IBZ1317" s="1"/>
      <c r="ICA1317" s="1"/>
      <c r="ICB1317" s="1"/>
      <c r="ICC1317" s="1"/>
      <c r="ICD1317" s="1"/>
      <c r="ICE1317" s="1"/>
      <c r="ICF1317" s="1"/>
      <c r="ICG1317" s="1"/>
      <c r="ICH1317" s="1"/>
      <c r="ICI1317" s="1"/>
      <c r="ICJ1317" s="1"/>
      <c r="ICK1317" s="1"/>
      <c r="ICL1317" s="1"/>
      <c r="ICM1317" s="1"/>
      <c r="ICN1317" s="1"/>
      <c r="ICO1317" s="1"/>
      <c r="ICP1317" s="1"/>
      <c r="ICQ1317" s="1"/>
      <c r="ICR1317" s="1"/>
      <c r="ICS1317" s="1"/>
      <c r="ICT1317" s="1"/>
      <c r="ICU1317" s="1"/>
      <c r="ICV1317" s="1"/>
      <c r="ICW1317" s="1"/>
      <c r="ICX1317" s="1"/>
      <c r="ICY1317" s="1"/>
      <c r="ICZ1317" s="1"/>
      <c r="IDA1317" s="1"/>
      <c r="IDB1317" s="1"/>
      <c r="IDC1317" s="1"/>
      <c r="IDD1317" s="1"/>
      <c r="IDE1317" s="1"/>
      <c r="IDF1317" s="1"/>
      <c r="IDG1317" s="1"/>
      <c r="IDH1317" s="1"/>
      <c r="IDI1317" s="1"/>
      <c r="IDJ1317" s="1"/>
      <c r="IDK1317" s="1"/>
      <c r="IDL1317" s="1"/>
      <c r="IDM1317" s="1"/>
      <c r="IDN1317" s="1"/>
      <c r="IDO1317" s="1"/>
      <c r="IDP1317" s="1"/>
      <c r="IDQ1317" s="1"/>
      <c r="IDR1317" s="1"/>
      <c r="IDS1317" s="1"/>
      <c r="IDT1317" s="1"/>
      <c r="IDU1317" s="1"/>
      <c r="IDV1317" s="1"/>
      <c r="IDW1317" s="1"/>
      <c r="IDX1317" s="1"/>
      <c r="IDY1317" s="1"/>
      <c r="IDZ1317" s="1"/>
      <c r="IEA1317" s="1"/>
      <c r="IEB1317" s="1"/>
      <c r="IEC1317" s="1"/>
      <c r="IED1317" s="1"/>
      <c r="IEE1317" s="1"/>
      <c r="IEF1317" s="1"/>
      <c r="IEG1317" s="1"/>
      <c r="IEH1317" s="1"/>
      <c r="IEI1317" s="1"/>
      <c r="IEJ1317" s="1"/>
      <c r="IEK1317" s="1"/>
      <c r="IEL1317" s="1"/>
      <c r="IEM1317" s="1"/>
      <c r="IEN1317" s="1"/>
      <c r="IEO1317" s="1"/>
      <c r="IEP1317" s="1"/>
      <c r="IEQ1317" s="1"/>
      <c r="IER1317" s="1"/>
      <c r="IES1317" s="1"/>
      <c r="IET1317" s="1"/>
      <c r="IEU1317" s="1"/>
      <c r="IEV1317" s="1"/>
      <c r="IEW1317" s="1"/>
      <c r="IEX1317" s="1"/>
      <c r="IEY1317" s="1"/>
      <c r="IEZ1317" s="1"/>
      <c r="IFA1317" s="1"/>
      <c r="IFB1317" s="1"/>
      <c r="IFC1317" s="1"/>
      <c r="IFD1317" s="1"/>
      <c r="IFE1317" s="1"/>
      <c r="IFF1317" s="1"/>
      <c r="IFG1317" s="1"/>
      <c r="IFH1317" s="1"/>
      <c r="IFI1317" s="1"/>
      <c r="IFJ1317" s="1"/>
      <c r="IFK1317" s="1"/>
      <c r="IFL1317" s="1"/>
      <c r="IFM1317" s="1"/>
      <c r="IFN1317" s="1"/>
      <c r="IFO1317" s="1"/>
      <c r="IFP1317" s="1"/>
      <c r="IFQ1317" s="1"/>
      <c r="IFR1317" s="1"/>
      <c r="IFS1317" s="1"/>
      <c r="IFT1317" s="1"/>
      <c r="IFU1317" s="1"/>
      <c r="IFV1317" s="1"/>
      <c r="IFW1317" s="1"/>
      <c r="IFX1317" s="1"/>
      <c r="IFY1317" s="1"/>
      <c r="IFZ1317" s="1"/>
      <c r="IGA1317" s="1"/>
      <c r="IGB1317" s="1"/>
      <c r="IGC1317" s="1"/>
      <c r="IGD1317" s="1"/>
      <c r="IGE1317" s="1"/>
      <c r="IGF1317" s="1"/>
      <c r="IGG1317" s="1"/>
      <c r="IGH1317" s="1"/>
      <c r="IGI1317" s="1"/>
      <c r="IGJ1317" s="1"/>
      <c r="IGK1317" s="1"/>
      <c r="IGL1317" s="1"/>
      <c r="IGM1317" s="1"/>
      <c r="IGN1317" s="1"/>
      <c r="IGO1317" s="1"/>
      <c r="IGP1317" s="1"/>
      <c r="IGQ1317" s="1"/>
      <c r="IGR1317" s="1"/>
      <c r="IGS1317" s="1"/>
      <c r="IGT1317" s="1"/>
      <c r="IGU1317" s="1"/>
      <c r="IGV1317" s="1"/>
      <c r="IGW1317" s="1"/>
      <c r="IGX1317" s="1"/>
      <c r="IGY1317" s="1"/>
      <c r="IGZ1317" s="1"/>
      <c r="IHA1317" s="1"/>
      <c r="IHB1317" s="1"/>
      <c r="IHC1317" s="1"/>
      <c r="IHD1317" s="1"/>
      <c r="IHE1317" s="1"/>
      <c r="IHF1317" s="1"/>
      <c r="IHG1317" s="1"/>
      <c r="IHH1317" s="1"/>
      <c r="IHI1317" s="1"/>
      <c r="IHJ1317" s="1"/>
      <c r="IHK1317" s="1"/>
      <c r="IHL1317" s="1"/>
      <c r="IHM1317" s="1"/>
      <c r="IHN1317" s="1"/>
      <c r="IHO1317" s="1"/>
      <c r="IHP1317" s="1"/>
      <c r="IHQ1317" s="1"/>
      <c r="IHR1317" s="1"/>
      <c r="IHS1317" s="1"/>
      <c r="IHT1317" s="1"/>
      <c r="IHU1317" s="1"/>
      <c r="IHV1317" s="1"/>
      <c r="IHW1317" s="1"/>
      <c r="IHX1317" s="1"/>
      <c r="IHY1317" s="1"/>
      <c r="IHZ1317" s="1"/>
      <c r="IIA1317" s="1"/>
      <c r="IIB1317" s="1"/>
      <c r="IIC1317" s="1"/>
      <c r="IID1317" s="1"/>
      <c r="IIE1317" s="1"/>
      <c r="IIF1317" s="1"/>
      <c r="IIG1317" s="1"/>
      <c r="IIH1317" s="1"/>
      <c r="III1317" s="1"/>
      <c r="IIJ1317" s="1"/>
      <c r="IIK1317" s="1"/>
      <c r="IIL1317" s="1"/>
      <c r="IIM1317" s="1"/>
      <c r="IIN1317" s="1"/>
      <c r="IIO1317" s="1"/>
      <c r="IIP1317" s="1"/>
      <c r="IIQ1317" s="1"/>
      <c r="IIR1317" s="1"/>
      <c r="IIS1317" s="1"/>
      <c r="IIT1317" s="1"/>
      <c r="IIU1317" s="1"/>
      <c r="IIV1317" s="1"/>
      <c r="IIW1317" s="1"/>
      <c r="IIX1317" s="1"/>
      <c r="IIY1317" s="1"/>
      <c r="IIZ1317" s="1"/>
      <c r="IJA1317" s="1"/>
      <c r="IJB1317" s="1"/>
      <c r="IJC1317" s="1"/>
      <c r="IJD1317" s="1"/>
      <c r="IJE1317" s="1"/>
      <c r="IJF1317" s="1"/>
      <c r="IJG1317" s="1"/>
      <c r="IJH1317" s="1"/>
      <c r="IJI1317" s="1"/>
      <c r="IJJ1317" s="1"/>
      <c r="IJK1317" s="1"/>
      <c r="IJL1317" s="1"/>
      <c r="IJM1317" s="1"/>
      <c r="IJN1317" s="1"/>
      <c r="IJO1317" s="1"/>
      <c r="IJP1317" s="1"/>
      <c r="IJQ1317" s="1"/>
      <c r="IJR1317" s="1"/>
      <c r="IJS1317" s="1"/>
      <c r="IJT1317" s="1"/>
      <c r="IJU1317" s="1"/>
      <c r="IJV1317" s="1"/>
      <c r="IJW1317" s="1"/>
      <c r="IJX1317" s="1"/>
      <c r="IJY1317" s="1"/>
      <c r="IJZ1317" s="1"/>
      <c r="IKA1317" s="1"/>
      <c r="IKB1317" s="1"/>
      <c r="IKC1317" s="1"/>
      <c r="IKD1317" s="1"/>
      <c r="IKE1317" s="1"/>
      <c r="IKF1317" s="1"/>
      <c r="IKG1317" s="1"/>
      <c r="IKH1317" s="1"/>
      <c r="IKI1317" s="1"/>
      <c r="IKJ1317" s="1"/>
      <c r="IKK1317" s="1"/>
      <c r="IKL1317" s="1"/>
      <c r="IKM1317" s="1"/>
      <c r="IKN1317" s="1"/>
      <c r="IKO1317" s="1"/>
      <c r="IKP1317" s="1"/>
      <c r="IKQ1317" s="1"/>
      <c r="IKR1317" s="1"/>
      <c r="IKS1317" s="1"/>
      <c r="IKT1317" s="1"/>
      <c r="IKU1317" s="1"/>
      <c r="IKV1317" s="1"/>
      <c r="IKW1317" s="1"/>
      <c r="IKX1317" s="1"/>
      <c r="IKY1317" s="1"/>
      <c r="IKZ1317" s="1"/>
      <c r="ILA1317" s="1"/>
      <c r="ILB1317" s="1"/>
      <c r="ILC1317" s="1"/>
      <c r="ILD1317" s="1"/>
      <c r="ILE1317" s="1"/>
      <c r="ILF1317" s="1"/>
      <c r="ILG1317" s="1"/>
      <c r="ILH1317" s="1"/>
      <c r="ILI1317" s="1"/>
      <c r="ILJ1317" s="1"/>
      <c r="ILK1317" s="1"/>
      <c r="ILL1317" s="1"/>
      <c r="ILM1317" s="1"/>
      <c r="ILN1317" s="1"/>
      <c r="ILO1317" s="1"/>
      <c r="ILP1317" s="1"/>
      <c r="ILQ1317" s="1"/>
      <c r="ILR1317" s="1"/>
      <c r="ILS1317" s="1"/>
      <c r="ILT1317" s="1"/>
      <c r="ILU1317" s="1"/>
      <c r="ILV1317" s="1"/>
      <c r="ILW1317" s="1"/>
      <c r="ILX1317" s="1"/>
      <c r="ILY1317" s="1"/>
      <c r="ILZ1317" s="1"/>
      <c r="IMA1317" s="1"/>
      <c r="IMB1317" s="1"/>
      <c r="IMC1317" s="1"/>
      <c r="IMD1317" s="1"/>
      <c r="IME1317" s="1"/>
      <c r="IMF1317" s="1"/>
      <c r="IMG1317" s="1"/>
      <c r="IMH1317" s="1"/>
      <c r="IMI1317" s="1"/>
      <c r="IMJ1317" s="1"/>
      <c r="IMK1317" s="1"/>
      <c r="IML1317" s="1"/>
      <c r="IMM1317" s="1"/>
      <c r="IMN1317" s="1"/>
      <c r="IMO1317" s="1"/>
      <c r="IMP1317" s="1"/>
      <c r="IMQ1317" s="1"/>
      <c r="IMR1317" s="1"/>
      <c r="IMS1317" s="1"/>
      <c r="IMT1317" s="1"/>
      <c r="IMU1317" s="1"/>
      <c r="IMV1317" s="1"/>
      <c r="IMW1317" s="1"/>
      <c r="IMX1317" s="1"/>
      <c r="IMY1317" s="1"/>
      <c r="IMZ1317" s="1"/>
      <c r="INA1317" s="1"/>
      <c r="INB1317" s="1"/>
      <c r="INC1317" s="1"/>
      <c r="IND1317" s="1"/>
      <c r="INE1317" s="1"/>
      <c r="INF1317" s="1"/>
      <c r="ING1317" s="1"/>
      <c r="INH1317" s="1"/>
      <c r="INI1317" s="1"/>
      <c r="INJ1317" s="1"/>
      <c r="INK1317" s="1"/>
      <c r="INL1317" s="1"/>
      <c r="INM1317" s="1"/>
      <c r="INN1317" s="1"/>
      <c r="INO1317" s="1"/>
      <c r="INP1317" s="1"/>
      <c r="INQ1317" s="1"/>
      <c r="INR1317" s="1"/>
      <c r="INS1317" s="1"/>
      <c r="INT1317" s="1"/>
      <c r="INU1317" s="1"/>
      <c r="INV1317" s="1"/>
      <c r="INW1317" s="1"/>
      <c r="INX1317" s="1"/>
      <c r="INY1317" s="1"/>
      <c r="INZ1317" s="1"/>
      <c r="IOA1317" s="1"/>
      <c r="IOB1317" s="1"/>
      <c r="IOC1317" s="1"/>
      <c r="IOD1317" s="1"/>
      <c r="IOE1317" s="1"/>
      <c r="IOF1317" s="1"/>
      <c r="IOG1317" s="1"/>
      <c r="IOH1317" s="1"/>
      <c r="IOI1317" s="1"/>
      <c r="IOJ1317" s="1"/>
      <c r="IOK1317" s="1"/>
      <c r="IOL1317" s="1"/>
      <c r="IOM1317" s="1"/>
      <c r="ION1317" s="1"/>
      <c r="IOO1317" s="1"/>
      <c r="IOP1317" s="1"/>
      <c r="IOQ1317" s="1"/>
      <c r="IOR1317" s="1"/>
      <c r="IOS1317" s="1"/>
      <c r="IOT1317" s="1"/>
      <c r="IOU1317" s="1"/>
      <c r="IOV1317" s="1"/>
      <c r="IOW1317" s="1"/>
      <c r="IOX1317" s="1"/>
      <c r="IOY1317" s="1"/>
      <c r="IOZ1317" s="1"/>
      <c r="IPA1317" s="1"/>
      <c r="IPB1317" s="1"/>
      <c r="IPC1317" s="1"/>
      <c r="IPD1317" s="1"/>
      <c r="IPE1317" s="1"/>
      <c r="IPF1317" s="1"/>
      <c r="IPG1317" s="1"/>
      <c r="IPH1317" s="1"/>
      <c r="IPI1317" s="1"/>
      <c r="IPJ1317" s="1"/>
      <c r="IPK1317" s="1"/>
      <c r="IPL1317" s="1"/>
      <c r="IPM1317" s="1"/>
      <c r="IPN1317" s="1"/>
      <c r="IPO1317" s="1"/>
      <c r="IPP1317" s="1"/>
      <c r="IPQ1317" s="1"/>
      <c r="IPR1317" s="1"/>
      <c r="IPS1317" s="1"/>
      <c r="IPT1317" s="1"/>
      <c r="IPU1317" s="1"/>
      <c r="IPV1317" s="1"/>
      <c r="IPW1317" s="1"/>
      <c r="IPX1317" s="1"/>
      <c r="IPY1317" s="1"/>
      <c r="IPZ1317" s="1"/>
      <c r="IQA1317" s="1"/>
      <c r="IQB1317" s="1"/>
      <c r="IQC1317" s="1"/>
      <c r="IQD1317" s="1"/>
      <c r="IQE1317" s="1"/>
      <c r="IQF1317" s="1"/>
      <c r="IQG1317" s="1"/>
      <c r="IQH1317" s="1"/>
      <c r="IQI1317" s="1"/>
      <c r="IQJ1317" s="1"/>
      <c r="IQK1317" s="1"/>
      <c r="IQL1317" s="1"/>
      <c r="IQM1317" s="1"/>
      <c r="IQN1317" s="1"/>
      <c r="IQO1317" s="1"/>
      <c r="IQP1317" s="1"/>
      <c r="IQQ1317" s="1"/>
      <c r="IQR1317" s="1"/>
      <c r="IQS1317" s="1"/>
      <c r="IQT1317" s="1"/>
      <c r="IQU1317" s="1"/>
      <c r="IQV1317" s="1"/>
      <c r="IQW1317" s="1"/>
      <c r="IQX1317" s="1"/>
      <c r="IQY1317" s="1"/>
      <c r="IQZ1317" s="1"/>
      <c r="IRA1317" s="1"/>
      <c r="IRB1317" s="1"/>
      <c r="IRC1317" s="1"/>
      <c r="IRD1317" s="1"/>
      <c r="IRE1317" s="1"/>
      <c r="IRF1317" s="1"/>
      <c r="IRG1317" s="1"/>
      <c r="IRH1317" s="1"/>
      <c r="IRI1317" s="1"/>
      <c r="IRJ1317" s="1"/>
      <c r="IRK1317" s="1"/>
      <c r="IRL1317" s="1"/>
      <c r="IRM1317" s="1"/>
      <c r="IRN1317" s="1"/>
      <c r="IRO1317" s="1"/>
      <c r="IRP1317" s="1"/>
      <c r="IRQ1317" s="1"/>
      <c r="IRR1317" s="1"/>
      <c r="IRS1317" s="1"/>
      <c r="IRT1317" s="1"/>
      <c r="IRU1317" s="1"/>
      <c r="IRV1317" s="1"/>
      <c r="IRW1317" s="1"/>
      <c r="IRX1317" s="1"/>
      <c r="IRY1317" s="1"/>
      <c r="IRZ1317" s="1"/>
      <c r="ISA1317" s="1"/>
      <c r="ISB1317" s="1"/>
      <c r="ISC1317" s="1"/>
      <c r="ISD1317" s="1"/>
      <c r="ISE1317" s="1"/>
      <c r="ISF1317" s="1"/>
      <c r="ISG1317" s="1"/>
      <c r="ISH1317" s="1"/>
      <c r="ISI1317" s="1"/>
      <c r="ISJ1317" s="1"/>
      <c r="ISK1317" s="1"/>
      <c r="ISL1317" s="1"/>
      <c r="ISM1317" s="1"/>
      <c r="ISN1317" s="1"/>
      <c r="ISO1317" s="1"/>
      <c r="ISP1317" s="1"/>
      <c r="ISQ1317" s="1"/>
      <c r="ISR1317" s="1"/>
      <c r="ISS1317" s="1"/>
      <c r="IST1317" s="1"/>
      <c r="ISU1317" s="1"/>
      <c r="ISV1317" s="1"/>
      <c r="ISW1317" s="1"/>
      <c r="ISX1317" s="1"/>
      <c r="ISY1317" s="1"/>
      <c r="ISZ1317" s="1"/>
      <c r="ITA1317" s="1"/>
      <c r="ITB1317" s="1"/>
      <c r="ITC1317" s="1"/>
      <c r="ITD1317" s="1"/>
      <c r="ITE1317" s="1"/>
      <c r="ITF1317" s="1"/>
      <c r="ITG1317" s="1"/>
      <c r="ITH1317" s="1"/>
      <c r="ITI1317" s="1"/>
      <c r="ITJ1317" s="1"/>
      <c r="ITK1317" s="1"/>
      <c r="ITL1317" s="1"/>
      <c r="ITM1317" s="1"/>
      <c r="ITN1317" s="1"/>
      <c r="ITO1317" s="1"/>
      <c r="ITP1317" s="1"/>
      <c r="ITQ1317" s="1"/>
      <c r="ITR1317" s="1"/>
      <c r="ITS1317" s="1"/>
      <c r="ITT1317" s="1"/>
      <c r="ITU1317" s="1"/>
      <c r="ITV1317" s="1"/>
      <c r="ITW1317" s="1"/>
      <c r="ITX1317" s="1"/>
      <c r="ITY1317" s="1"/>
      <c r="ITZ1317" s="1"/>
      <c r="IUA1317" s="1"/>
      <c r="IUB1317" s="1"/>
      <c r="IUC1317" s="1"/>
      <c r="IUD1317" s="1"/>
      <c r="IUE1317" s="1"/>
      <c r="IUF1317" s="1"/>
      <c r="IUG1317" s="1"/>
      <c r="IUH1317" s="1"/>
      <c r="IUI1317" s="1"/>
      <c r="IUJ1317" s="1"/>
      <c r="IUK1317" s="1"/>
      <c r="IUL1317" s="1"/>
      <c r="IUM1317" s="1"/>
      <c r="IUN1317" s="1"/>
      <c r="IUO1317" s="1"/>
      <c r="IUP1317" s="1"/>
      <c r="IUQ1317" s="1"/>
      <c r="IUR1317" s="1"/>
      <c r="IUS1317" s="1"/>
      <c r="IUT1317" s="1"/>
      <c r="IUU1317" s="1"/>
      <c r="IUV1317" s="1"/>
      <c r="IUW1317" s="1"/>
      <c r="IUX1317" s="1"/>
      <c r="IUY1317" s="1"/>
      <c r="IUZ1317" s="1"/>
      <c r="IVA1317" s="1"/>
      <c r="IVB1317" s="1"/>
      <c r="IVC1317" s="1"/>
      <c r="IVD1317" s="1"/>
      <c r="IVE1317" s="1"/>
      <c r="IVF1317" s="1"/>
      <c r="IVG1317" s="1"/>
      <c r="IVH1317" s="1"/>
      <c r="IVI1317" s="1"/>
      <c r="IVJ1317" s="1"/>
      <c r="IVK1317" s="1"/>
      <c r="IVL1317" s="1"/>
      <c r="IVM1317" s="1"/>
      <c r="IVN1317" s="1"/>
      <c r="IVO1317" s="1"/>
      <c r="IVP1317" s="1"/>
      <c r="IVQ1317" s="1"/>
      <c r="IVR1317" s="1"/>
      <c r="IVS1317" s="1"/>
      <c r="IVT1317" s="1"/>
      <c r="IVU1317" s="1"/>
      <c r="IVV1317" s="1"/>
      <c r="IVW1317" s="1"/>
      <c r="IVX1317" s="1"/>
      <c r="IVY1317" s="1"/>
      <c r="IVZ1317" s="1"/>
      <c r="IWA1317" s="1"/>
      <c r="IWB1317" s="1"/>
      <c r="IWC1317" s="1"/>
      <c r="IWD1317" s="1"/>
      <c r="IWE1317" s="1"/>
      <c r="IWF1317" s="1"/>
      <c r="IWG1317" s="1"/>
      <c r="IWH1317" s="1"/>
      <c r="IWI1317" s="1"/>
      <c r="IWJ1317" s="1"/>
      <c r="IWK1317" s="1"/>
      <c r="IWL1317" s="1"/>
      <c r="IWM1317" s="1"/>
      <c r="IWN1317" s="1"/>
      <c r="IWO1317" s="1"/>
      <c r="IWP1317" s="1"/>
      <c r="IWQ1317" s="1"/>
      <c r="IWR1317" s="1"/>
      <c r="IWS1317" s="1"/>
      <c r="IWT1317" s="1"/>
      <c r="IWU1317" s="1"/>
      <c r="IWV1317" s="1"/>
      <c r="IWW1317" s="1"/>
      <c r="IWX1317" s="1"/>
      <c r="IWY1317" s="1"/>
      <c r="IWZ1317" s="1"/>
      <c r="IXA1317" s="1"/>
      <c r="IXB1317" s="1"/>
      <c r="IXC1317" s="1"/>
      <c r="IXD1317" s="1"/>
      <c r="IXE1317" s="1"/>
      <c r="IXF1317" s="1"/>
      <c r="IXG1317" s="1"/>
      <c r="IXH1317" s="1"/>
      <c r="IXI1317" s="1"/>
      <c r="IXJ1317" s="1"/>
      <c r="IXK1317" s="1"/>
      <c r="IXL1317" s="1"/>
      <c r="IXM1317" s="1"/>
      <c r="IXN1317" s="1"/>
      <c r="IXO1317" s="1"/>
      <c r="IXP1317" s="1"/>
      <c r="IXQ1317" s="1"/>
      <c r="IXR1317" s="1"/>
      <c r="IXS1317" s="1"/>
      <c r="IXT1317" s="1"/>
      <c r="IXU1317" s="1"/>
      <c r="IXV1317" s="1"/>
      <c r="IXW1317" s="1"/>
      <c r="IXX1317" s="1"/>
      <c r="IXY1317" s="1"/>
      <c r="IXZ1317" s="1"/>
      <c r="IYA1317" s="1"/>
      <c r="IYB1317" s="1"/>
      <c r="IYC1317" s="1"/>
      <c r="IYD1317" s="1"/>
      <c r="IYE1317" s="1"/>
      <c r="IYF1317" s="1"/>
      <c r="IYG1317" s="1"/>
      <c r="IYH1317" s="1"/>
      <c r="IYI1317" s="1"/>
      <c r="IYJ1317" s="1"/>
      <c r="IYK1317" s="1"/>
      <c r="IYL1317" s="1"/>
      <c r="IYM1317" s="1"/>
      <c r="IYN1317" s="1"/>
      <c r="IYO1317" s="1"/>
      <c r="IYP1317" s="1"/>
      <c r="IYQ1317" s="1"/>
      <c r="IYR1317" s="1"/>
      <c r="IYS1317" s="1"/>
      <c r="IYT1317" s="1"/>
      <c r="IYU1317" s="1"/>
      <c r="IYV1317" s="1"/>
      <c r="IYW1317" s="1"/>
      <c r="IYX1317" s="1"/>
      <c r="IYY1317" s="1"/>
      <c r="IYZ1317" s="1"/>
      <c r="IZA1317" s="1"/>
      <c r="IZB1317" s="1"/>
      <c r="IZC1317" s="1"/>
      <c r="IZD1317" s="1"/>
      <c r="IZE1317" s="1"/>
      <c r="IZF1317" s="1"/>
      <c r="IZG1317" s="1"/>
      <c r="IZH1317" s="1"/>
      <c r="IZI1317" s="1"/>
      <c r="IZJ1317" s="1"/>
      <c r="IZK1317" s="1"/>
      <c r="IZL1317" s="1"/>
      <c r="IZM1317" s="1"/>
      <c r="IZN1317" s="1"/>
      <c r="IZO1317" s="1"/>
      <c r="IZP1317" s="1"/>
      <c r="IZQ1317" s="1"/>
      <c r="IZR1317" s="1"/>
      <c r="IZS1317" s="1"/>
      <c r="IZT1317" s="1"/>
      <c r="IZU1317" s="1"/>
      <c r="IZV1317" s="1"/>
      <c r="IZW1317" s="1"/>
      <c r="IZX1317" s="1"/>
      <c r="IZY1317" s="1"/>
      <c r="IZZ1317" s="1"/>
      <c r="JAA1317" s="1"/>
      <c r="JAB1317" s="1"/>
      <c r="JAC1317" s="1"/>
      <c r="JAD1317" s="1"/>
      <c r="JAE1317" s="1"/>
      <c r="JAF1317" s="1"/>
      <c r="JAG1317" s="1"/>
      <c r="JAH1317" s="1"/>
      <c r="JAI1317" s="1"/>
      <c r="JAJ1317" s="1"/>
      <c r="JAK1317" s="1"/>
      <c r="JAL1317" s="1"/>
      <c r="JAM1317" s="1"/>
      <c r="JAN1317" s="1"/>
      <c r="JAO1317" s="1"/>
      <c r="JAP1317" s="1"/>
      <c r="JAQ1317" s="1"/>
      <c r="JAR1317" s="1"/>
      <c r="JAS1317" s="1"/>
      <c r="JAT1317" s="1"/>
      <c r="JAU1317" s="1"/>
      <c r="JAV1317" s="1"/>
      <c r="JAW1317" s="1"/>
      <c r="JAX1317" s="1"/>
      <c r="JAY1317" s="1"/>
      <c r="JAZ1317" s="1"/>
      <c r="JBA1317" s="1"/>
      <c r="JBB1317" s="1"/>
      <c r="JBC1317" s="1"/>
      <c r="JBD1317" s="1"/>
      <c r="JBE1317" s="1"/>
      <c r="JBF1317" s="1"/>
      <c r="JBG1317" s="1"/>
      <c r="JBH1317" s="1"/>
      <c r="JBI1317" s="1"/>
      <c r="JBJ1317" s="1"/>
      <c r="JBK1317" s="1"/>
      <c r="JBL1317" s="1"/>
      <c r="JBM1317" s="1"/>
      <c r="JBN1317" s="1"/>
      <c r="JBO1317" s="1"/>
      <c r="JBP1317" s="1"/>
      <c r="JBQ1317" s="1"/>
      <c r="JBR1317" s="1"/>
      <c r="JBS1317" s="1"/>
      <c r="JBT1317" s="1"/>
      <c r="JBU1317" s="1"/>
      <c r="JBV1317" s="1"/>
      <c r="JBW1317" s="1"/>
      <c r="JBX1317" s="1"/>
      <c r="JBY1317" s="1"/>
      <c r="JBZ1317" s="1"/>
      <c r="JCA1317" s="1"/>
      <c r="JCB1317" s="1"/>
      <c r="JCC1317" s="1"/>
      <c r="JCD1317" s="1"/>
      <c r="JCE1317" s="1"/>
      <c r="JCF1317" s="1"/>
      <c r="JCG1317" s="1"/>
      <c r="JCH1317" s="1"/>
      <c r="JCI1317" s="1"/>
      <c r="JCJ1317" s="1"/>
      <c r="JCK1317" s="1"/>
      <c r="JCL1317" s="1"/>
      <c r="JCM1317" s="1"/>
      <c r="JCN1317" s="1"/>
      <c r="JCO1317" s="1"/>
      <c r="JCP1317" s="1"/>
      <c r="JCQ1317" s="1"/>
      <c r="JCR1317" s="1"/>
      <c r="JCS1317" s="1"/>
      <c r="JCT1317" s="1"/>
      <c r="JCU1317" s="1"/>
      <c r="JCV1317" s="1"/>
      <c r="JCW1317" s="1"/>
      <c r="JCX1317" s="1"/>
      <c r="JCY1317" s="1"/>
      <c r="JCZ1317" s="1"/>
      <c r="JDA1317" s="1"/>
      <c r="JDB1317" s="1"/>
      <c r="JDC1317" s="1"/>
      <c r="JDD1317" s="1"/>
      <c r="JDE1317" s="1"/>
      <c r="JDF1317" s="1"/>
      <c r="JDG1317" s="1"/>
      <c r="JDH1317" s="1"/>
      <c r="JDI1317" s="1"/>
      <c r="JDJ1317" s="1"/>
      <c r="JDK1317" s="1"/>
      <c r="JDL1317" s="1"/>
      <c r="JDM1317" s="1"/>
      <c r="JDN1317" s="1"/>
      <c r="JDO1317" s="1"/>
      <c r="JDP1317" s="1"/>
      <c r="JDQ1317" s="1"/>
      <c r="JDR1317" s="1"/>
      <c r="JDS1317" s="1"/>
      <c r="JDT1317" s="1"/>
      <c r="JDU1317" s="1"/>
      <c r="JDV1317" s="1"/>
      <c r="JDW1317" s="1"/>
      <c r="JDX1317" s="1"/>
      <c r="JDY1317" s="1"/>
      <c r="JDZ1317" s="1"/>
      <c r="JEA1317" s="1"/>
      <c r="JEB1317" s="1"/>
      <c r="JEC1317" s="1"/>
      <c r="JED1317" s="1"/>
      <c r="JEE1317" s="1"/>
      <c r="JEF1317" s="1"/>
      <c r="JEG1317" s="1"/>
      <c r="JEH1317" s="1"/>
      <c r="JEI1317" s="1"/>
      <c r="JEJ1317" s="1"/>
      <c r="JEK1317" s="1"/>
      <c r="JEL1317" s="1"/>
      <c r="JEM1317" s="1"/>
      <c r="JEN1317" s="1"/>
      <c r="JEO1317" s="1"/>
      <c r="JEP1317" s="1"/>
      <c r="JEQ1317" s="1"/>
      <c r="JER1317" s="1"/>
      <c r="JES1317" s="1"/>
      <c r="JET1317" s="1"/>
      <c r="JEU1317" s="1"/>
      <c r="JEV1317" s="1"/>
      <c r="JEW1317" s="1"/>
      <c r="JEX1317" s="1"/>
      <c r="JEY1317" s="1"/>
      <c r="JEZ1317" s="1"/>
      <c r="JFA1317" s="1"/>
      <c r="JFB1317" s="1"/>
      <c r="JFC1317" s="1"/>
      <c r="JFD1317" s="1"/>
      <c r="JFE1317" s="1"/>
      <c r="JFF1317" s="1"/>
      <c r="JFG1317" s="1"/>
      <c r="JFH1317" s="1"/>
      <c r="JFI1317" s="1"/>
      <c r="JFJ1317" s="1"/>
      <c r="JFK1317" s="1"/>
      <c r="JFL1317" s="1"/>
      <c r="JFM1317" s="1"/>
      <c r="JFN1317" s="1"/>
      <c r="JFO1317" s="1"/>
      <c r="JFP1317" s="1"/>
      <c r="JFQ1317" s="1"/>
      <c r="JFR1317" s="1"/>
      <c r="JFS1317" s="1"/>
      <c r="JFT1317" s="1"/>
      <c r="JFU1317" s="1"/>
      <c r="JFV1317" s="1"/>
      <c r="JFW1317" s="1"/>
      <c r="JFX1317" s="1"/>
      <c r="JFY1317" s="1"/>
      <c r="JFZ1317" s="1"/>
      <c r="JGA1317" s="1"/>
      <c r="JGB1317" s="1"/>
      <c r="JGC1317" s="1"/>
      <c r="JGD1317" s="1"/>
      <c r="JGE1317" s="1"/>
      <c r="JGF1317" s="1"/>
      <c r="JGG1317" s="1"/>
      <c r="JGH1317" s="1"/>
      <c r="JGI1317" s="1"/>
      <c r="JGJ1317" s="1"/>
      <c r="JGK1317" s="1"/>
      <c r="JGL1317" s="1"/>
      <c r="JGM1317" s="1"/>
      <c r="JGN1317" s="1"/>
      <c r="JGO1317" s="1"/>
      <c r="JGP1317" s="1"/>
      <c r="JGQ1317" s="1"/>
      <c r="JGR1317" s="1"/>
      <c r="JGS1317" s="1"/>
      <c r="JGT1317" s="1"/>
      <c r="JGU1317" s="1"/>
      <c r="JGV1317" s="1"/>
      <c r="JGW1317" s="1"/>
      <c r="JGX1317" s="1"/>
      <c r="JGY1317" s="1"/>
      <c r="JGZ1317" s="1"/>
      <c r="JHA1317" s="1"/>
      <c r="JHB1317" s="1"/>
      <c r="JHC1317" s="1"/>
      <c r="JHD1317" s="1"/>
      <c r="JHE1317" s="1"/>
      <c r="JHF1317" s="1"/>
      <c r="JHG1317" s="1"/>
      <c r="JHH1317" s="1"/>
      <c r="JHI1317" s="1"/>
      <c r="JHJ1317" s="1"/>
      <c r="JHK1317" s="1"/>
      <c r="JHL1317" s="1"/>
      <c r="JHM1317" s="1"/>
      <c r="JHN1317" s="1"/>
      <c r="JHO1317" s="1"/>
      <c r="JHP1317" s="1"/>
      <c r="JHQ1317" s="1"/>
      <c r="JHR1317" s="1"/>
      <c r="JHS1317" s="1"/>
      <c r="JHT1317" s="1"/>
      <c r="JHU1317" s="1"/>
      <c r="JHV1317" s="1"/>
      <c r="JHW1317" s="1"/>
      <c r="JHX1317" s="1"/>
      <c r="JHY1317" s="1"/>
      <c r="JHZ1317" s="1"/>
      <c r="JIA1317" s="1"/>
      <c r="JIB1317" s="1"/>
      <c r="JIC1317" s="1"/>
      <c r="JID1317" s="1"/>
      <c r="JIE1317" s="1"/>
      <c r="JIF1317" s="1"/>
      <c r="JIG1317" s="1"/>
      <c r="JIH1317" s="1"/>
      <c r="JII1317" s="1"/>
      <c r="JIJ1317" s="1"/>
      <c r="JIK1317" s="1"/>
      <c r="JIL1317" s="1"/>
      <c r="JIM1317" s="1"/>
      <c r="JIN1317" s="1"/>
      <c r="JIO1317" s="1"/>
      <c r="JIP1317" s="1"/>
      <c r="JIQ1317" s="1"/>
      <c r="JIR1317" s="1"/>
      <c r="JIS1317" s="1"/>
      <c r="JIT1317" s="1"/>
      <c r="JIU1317" s="1"/>
      <c r="JIV1317" s="1"/>
      <c r="JIW1317" s="1"/>
      <c r="JIX1317" s="1"/>
      <c r="JIY1317" s="1"/>
      <c r="JIZ1317" s="1"/>
      <c r="JJA1317" s="1"/>
      <c r="JJB1317" s="1"/>
      <c r="JJC1317" s="1"/>
      <c r="JJD1317" s="1"/>
      <c r="JJE1317" s="1"/>
      <c r="JJF1317" s="1"/>
      <c r="JJG1317" s="1"/>
      <c r="JJH1317" s="1"/>
      <c r="JJI1317" s="1"/>
      <c r="JJJ1317" s="1"/>
      <c r="JJK1317" s="1"/>
      <c r="JJL1317" s="1"/>
      <c r="JJM1317" s="1"/>
      <c r="JJN1317" s="1"/>
      <c r="JJO1317" s="1"/>
      <c r="JJP1317" s="1"/>
      <c r="JJQ1317" s="1"/>
      <c r="JJR1317" s="1"/>
      <c r="JJS1317" s="1"/>
      <c r="JJT1317" s="1"/>
      <c r="JJU1317" s="1"/>
      <c r="JJV1317" s="1"/>
      <c r="JJW1317" s="1"/>
      <c r="JJX1317" s="1"/>
      <c r="JJY1317" s="1"/>
      <c r="JJZ1317" s="1"/>
      <c r="JKA1317" s="1"/>
      <c r="JKB1317" s="1"/>
      <c r="JKC1317" s="1"/>
      <c r="JKD1317" s="1"/>
      <c r="JKE1317" s="1"/>
      <c r="JKF1317" s="1"/>
      <c r="JKG1317" s="1"/>
      <c r="JKH1317" s="1"/>
      <c r="JKI1317" s="1"/>
      <c r="JKJ1317" s="1"/>
      <c r="JKK1317" s="1"/>
      <c r="JKL1317" s="1"/>
      <c r="JKM1317" s="1"/>
      <c r="JKN1317" s="1"/>
      <c r="JKO1317" s="1"/>
      <c r="JKP1317" s="1"/>
      <c r="JKQ1317" s="1"/>
      <c r="JKR1317" s="1"/>
      <c r="JKS1317" s="1"/>
      <c r="JKT1317" s="1"/>
      <c r="JKU1317" s="1"/>
      <c r="JKV1317" s="1"/>
      <c r="JKW1317" s="1"/>
      <c r="JKX1317" s="1"/>
      <c r="JKY1317" s="1"/>
      <c r="JKZ1317" s="1"/>
      <c r="JLA1317" s="1"/>
      <c r="JLB1317" s="1"/>
      <c r="JLC1317" s="1"/>
      <c r="JLD1317" s="1"/>
      <c r="JLE1317" s="1"/>
      <c r="JLF1317" s="1"/>
      <c r="JLG1317" s="1"/>
      <c r="JLH1317" s="1"/>
      <c r="JLI1317" s="1"/>
      <c r="JLJ1317" s="1"/>
      <c r="JLK1317" s="1"/>
      <c r="JLL1317" s="1"/>
      <c r="JLM1317" s="1"/>
      <c r="JLN1317" s="1"/>
      <c r="JLO1317" s="1"/>
      <c r="JLP1317" s="1"/>
      <c r="JLQ1317" s="1"/>
      <c r="JLR1317" s="1"/>
      <c r="JLS1317" s="1"/>
      <c r="JLT1317" s="1"/>
      <c r="JLU1317" s="1"/>
      <c r="JLV1317" s="1"/>
      <c r="JLW1317" s="1"/>
      <c r="JLX1317" s="1"/>
      <c r="JLY1317" s="1"/>
      <c r="JLZ1317" s="1"/>
      <c r="JMA1317" s="1"/>
      <c r="JMB1317" s="1"/>
      <c r="JMC1317" s="1"/>
      <c r="JMD1317" s="1"/>
      <c r="JME1317" s="1"/>
      <c r="JMF1317" s="1"/>
      <c r="JMG1317" s="1"/>
      <c r="JMH1317" s="1"/>
      <c r="JMI1317" s="1"/>
      <c r="JMJ1317" s="1"/>
      <c r="JMK1317" s="1"/>
      <c r="JML1317" s="1"/>
      <c r="JMM1317" s="1"/>
      <c r="JMN1317" s="1"/>
      <c r="JMO1317" s="1"/>
      <c r="JMP1317" s="1"/>
      <c r="JMQ1317" s="1"/>
      <c r="JMR1317" s="1"/>
      <c r="JMS1317" s="1"/>
      <c r="JMT1317" s="1"/>
      <c r="JMU1317" s="1"/>
      <c r="JMV1317" s="1"/>
      <c r="JMW1317" s="1"/>
      <c r="JMX1317" s="1"/>
      <c r="JMY1317" s="1"/>
      <c r="JMZ1317" s="1"/>
      <c r="JNA1317" s="1"/>
      <c r="JNB1317" s="1"/>
      <c r="JNC1317" s="1"/>
      <c r="JND1317" s="1"/>
      <c r="JNE1317" s="1"/>
      <c r="JNF1317" s="1"/>
      <c r="JNG1317" s="1"/>
      <c r="JNH1317" s="1"/>
      <c r="JNI1317" s="1"/>
      <c r="JNJ1317" s="1"/>
      <c r="JNK1317" s="1"/>
      <c r="JNL1317" s="1"/>
      <c r="JNM1317" s="1"/>
      <c r="JNN1317" s="1"/>
      <c r="JNO1317" s="1"/>
      <c r="JNP1317" s="1"/>
      <c r="JNQ1317" s="1"/>
      <c r="JNR1317" s="1"/>
      <c r="JNS1317" s="1"/>
      <c r="JNT1317" s="1"/>
      <c r="JNU1317" s="1"/>
      <c r="JNV1317" s="1"/>
      <c r="JNW1317" s="1"/>
      <c r="JNX1317" s="1"/>
      <c r="JNY1317" s="1"/>
      <c r="JNZ1317" s="1"/>
      <c r="JOA1317" s="1"/>
      <c r="JOB1317" s="1"/>
      <c r="JOC1317" s="1"/>
      <c r="JOD1317" s="1"/>
      <c r="JOE1317" s="1"/>
      <c r="JOF1317" s="1"/>
      <c r="JOG1317" s="1"/>
      <c r="JOH1317" s="1"/>
      <c r="JOI1317" s="1"/>
      <c r="JOJ1317" s="1"/>
      <c r="JOK1317" s="1"/>
      <c r="JOL1317" s="1"/>
      <c r="JOM1317" s="1"/>
      <c r="JON1317" s="1"/>
      <c r="JOO1317" s="1"/>
      <c r="JOP1317" s="1"/>
      <c r="JOQ1317" s="1"/>
      <c r="JOR1317" s="1"/>
      <c r="JOS1317" s="1"/>
      <c r="JOT1317" s="1"/>
      <c r="JOU1317" s="1"/>
      <c r="JOV1317" s="1"/>
      <c r="JOW1317" s="1"/>
      <c r="JOX1317" s="1"/>
      <c r="JOY1317" s="1"/>
      <c r="JOZ1317" s="1"/>
      <c r="JPA1317" s="1"/>
      <c r="JPB1317" s="1"/>
      <c r="JPC1317" s="1"/>
      <c r="JPD1317" s="1"/>
      <c r="JPE1317" s="1"/>
      <c r="JPF1317" s="1"/>
      <c r="JPG1317" s="1"/>
      <c r="JPH1317" s="1"/>
      <c r="JPI1317" s="1"/>
      <c r="JPJ1317" s="1"/>
      <c r="JPK1317" s="1"/>
      <c r="JPL1317" s="1"/>
      <c r="JPM1317" s="1"/>
      <c r="JPN1317" s="1"/>
      <c r="JPO1317" s="1"/>
      <c r="JPP1317" s="1"/>
      <c r="JPQ1317" s="1"/>
      <c r="JPR1317" s="1"/>
      <c r="JPS1317" s="1"/>
      <c r="JPT1317" s="1"/>
      <c r="JPU1317" s="1"/>
      <c r="JPV1317" s="1"/>
      <c r="JPW1317" s="1"/>
      <c r="JPX1317" s="1"/>
      <c r="JPY1317" s="1"/>
      <c r="JPZ1317" s="1"/>
      <c r="JQA1317" s="1"/>
      <c r="JQB1317" s="1"/>
      <c r="JQC1317" s="1"/>
      <c r="JQD1317" s="1"/>
      <c r="JQE1317" s="1"/>
      <c r="JQF1317" s="1"/>
      <c r="JQG1317" s="1"/>
      <c r="JQH1317" s="1"/>
      <c r="JQI1317" s="1"/>
      <c r="JQJ1317" s="1"/>
      <c r="JQK1317" s="1"/>
      <c r="JQL1317" s="1"/>
      <c r="JQM1317" s="1"/>
      <c r="JQN1317" s="1"/>
      <c r="JQO1317" s="1"/>
      <c r="JQP1317" s="1"/>
      <c r="JQQ1317" s="1"/>
      <c r="JQR1317" s="1"/>
      <c r="JQS1317" s="1"/>
      <c r="JQT1317" s="1"/>
      <c r="JQU1317" s="1"/>
      <c r="JQV1317" s="1"/>
      <c r="JQW1317" s="1"/>
      <c r="JQX1317" s="1"/>
      <c r="JQY1317" s="1"/>
      <c r="JQZ1317" s="1"/>
      <c r="JRA1317" s="1"/>
      <c r="JRB1317" s="1"/>
      <c r="JRC1317" s="1"/>
      <c r="JRD1317" s="1"/>
      <c r="JRE1317" s="1"/>
      <c r="JRF1317" s="1"/>
      <c r="JRG1317" s="1"/>
      <c r="JRH1317" s="1"/>
      <c r="JRI1317" s="1"/>
      <c r="JRJ1317" s="1"/>
      <c r="JRK1317" s="1"/>
      <c r="JRL1317" s="1"/>
      <c r="JRM1317" s="1"/>
      <c r="JRN1317" s="1"/>
      <c r="JRO1317" s="1"/>
      <c r="JRP1317" s="1"/>
      <c r="JRQ1317" s="1"/>
      <c r="JRR1317" s="1"/>
      <c r="JRS1317" s="1"/>
      <c r="JRT1317" s="1"/>
      <c r="JRU1317" s="1"/>
      <c r="JRV1317" s="1"/>
      <c r="JRW1317" s="1"/>
      <c r="JRX1317" s="1"/>
      <c r="JRY1317" s="1"/>
      <c r="JRZ1317" s="1"/>
      <c r="JSA1317" s="1"/>
      <c r="JSB1317" s="1"/>
      <c r="JSC1317" s="1"/>
      <c r="JSD1317" s="1"/>
      <c r="JSE1317" s="1"/>
      <c r="JSF1317" s="1"/>
      <c r="JSG1317" s="1"/>
      <c r="JSH1317" s="1"/>
      <c r="JSI1317" s="1"/>
      <c r="JSJ1317" s="1"/>
      <c r="JSK1317" s="1"/>
      <c r="JSL1317" s="1"/>
      <c r="JSM1317" s="1"/>
      <c r="JSN1317" s="1"/>
      <c r="JSO1317" s="1"/>
      <c r="JSP1317" s="1"/>
      <c r="JSQ1317" s="1"/>
      <c r="JSR1317" s="1"/>
      <c r="JSS1317" s="1"/>
      <c r="JST1317" s="1"/>
      <c r="JSU1317" s="1"/>
      <c r="JSV1317" s="1"/>
      <c r="JSW1317" s="1"/>
      <c r="JSX1317" s="1"/>
      <c r="JSY1317" s="1"/>
      <c r="JSZ1317" s="1"/>
      <c r="JTA1317" s="1"/>
      <c r="JTB1317" s="1"/>
      <c r="JTC1317" s="1"/>
      <c r="JTD1317" s="1"/>
      <c r="JTE1317" s="1"/>
      <c r="JTF1317" s="1"/>
      <c r="JTG1317" s="1"/>
      <c r="JTH1317" s="1"/>
      <c r="JTI1317" s="1"/>
      <c r="JTJ1317" s="1"/>
      <c r="JTK1317" s="1"/>
      <c r="JTL1317" s="1"/>
      <c r="JTM1317" s="1"/>
      <c r="JTN1317" s="1"/>
      <c r="JTO1317" s="1"/>
      <c r="JTP1317" s="1"/>
      <c r="JTQ1317" s="1"/>
      <c r="JTR1317" s="1"/>
      <c r="JTS1317" s="1"/>
      <c r="JTT1317" s="1"/>
      <c r="JTU1317" s="1"/>
      <c r="JTV1317" s="1"/>
      <c r="JTW1317" s="1"/>
      <c r="JTX1317" s="1"/>
      <c r="JTY1317" s="1"/>
      <c r="JTZ1317" s="1"/>
      <c r="JUA1317" s="1"/>
      <c r="JUB1317" s="1"/>
      <c r="JUC1317" s="1"/>
      <c r="JUD1317" s="1"/>
      <c r="JUE1317" s="1"/>
      <c r="JUF1317" s="1"/>
      <c r="JUG1317" s="1"/>
      <c r="JUH1317" s="1"/>
      <c r="JUI1317" s="1"/>
      <c r="JUJ1317" s="1"/>
      <c r="JUK1317" s="1"/>
      <c r="JUL1317" s="1"/>
      <c r="JUM1317" s="1"/>
      <c r="JUN1317" s="1"/>
      <c r="JUO1317" s="1"/>
      <c r="JUP1317" s="1"/>
      <c r="JUQ1317" s="1"/>
      <c r="JUR1317" s="1"/>
      <c r="JUS1317" s="1"/>
      <c r="JUT1317" s="1"/>
      <c r="JUU1317" s="1"/>
      <c r="JUV1317" s="1"/>
      <c r="JUW1317" s="1"/>
      <c r="JUX1317" s="1"/>
      <c r="JUY1317" s="1"/>
      <c r="JUZ1317" s="1"/>
      <c r="JVA1317" s="1"/>
      <c r="JVB1317" s="1"/>
      <c r="JVC1317" s="1"/>
      <c r="JVD1317" s="1"/>
      <c r="JVE1317" s="1"/>
      <c r="JVF1317" s="1"/>
      <c r="JVG1317" s="1"/>
      <c r="JVH1317" s="1"/>
      <c r="JVI1317" s="1"/>
      <c r="JVJ1317" s="1"/>
      <c r="JVK1317" s="1"/>
      <c r="JVL1317" s="1"/>
      <c r="JVM1317" s="1"/>
      <c r="JVN1317" s="1"/>
      <c r="JVO1317" s="1"/>
      <c r="JVP1317" s="1"/>
      <c r="JVQ1317" s="1"/>
      <c r="JVR1317" s="1"/>
      <c r="JVS1317" s="1"/>
      <c r="JVT1317" s="1"/>
      <c r="JVU1317" s="1"/>
      <c r="JVV1317" s="1"/>
      <c r="JVW1317" s="1"/>
      <c r="JVX1317" s="1"/>
      <c r="JVY1317" s="1"/>
      <c r="JVZ1317" s="1"/>
      <c r="JWA1317" s="1"/>
      <c r="JWB1317" s="1"/>
      <c r="JWC1317" s="1"/>
      <c r="JWD1317" s="1"/>
      <c r="JWE1317" s="1"/>
      <c r="JWF1317" s="1"/>
      <c r="JWG1317" s="1"/>
      <c r="JWH1317" s="1"/>
      <c r="JWI1317" s="1"/>
      <c r="JWJ1317" s="1"/>
      <c r="JWK1317" s="1"/>
      <c r="JWL1317" s="1"/>
      <c r="JWM1317" s="1"/>
      <c r="JWN1317" s="1"/>
      <c r="JWO1317" s="1"/>
      <c r="JWP1317" s="1"/>
      <c r="JWQ1317" s="1"/>
      <c r="JWR1317" s="1"/>
      <c r="JWS1317" s="1"/>
      <c r="JWT1317" s="1"/>
      <c r="JWU1317" s="1"/>
      <c r="JWV1317" s="1"/>
      <c r="JWW1317" s="1"/>
      <c r="JWX1317" s="1"/>
      <c r="JWY1317" s="1"/>
      <c r="JWZ1317" s="1"/>
      <c r="JXA1317" s="1"/>
      <c r="JXB1317" s="1"/>
      <c r="JXC1317" s="1"/>
      <c r="JXD1317" s="1"/>
      <c r="JXE1317" s="1"/>
      <c r="JXF1317" s="1"/>
      <c r="JXG1317" s="1"/>
      <c r="JXH1317" s="1"/>
      <c r="JXI1317" s="1"/>
      <c r="JXJ1317" s="1"/>
      <c r="JXK1317" s="1"/>
      <c r="JXL1317" s="1"/>
      <c r="JXM1317" s="1"/>
      <c r="JXN1317" s="1"/>
      <c r="JXO1317" s="1"/>
      <c r="JXP1317" s="1"/>
      <c r="JXQ1317" s="1"/>
      <c r="JXR1317" s="1"/>
      <c r="JXS1317" s="1"/>
      <c r="JXT1317" s="1"/>
      <c r="JXU1317" s="1"/>
      <c r="JXV1317" s="1"/>
      <c r="JXW1317" s="1"/>
      <c r="JXX1317" s="1"/>
      <c r="JXY1317" s="1"/>
      <c r="JXZ1317" s="1"/>
      <c r="JYA1317" s="1"/>
      <c r="JYB1317" s="1"/>
      <c r="JYC1317" s="1"/>
      <c r="JYD1317" s="1"/>
      <c r="JYE1317" s="1"/>
      <c r="JYF1317" s="1"/>
      <c r="JYG1317" s="1"/>
      <c r="JYH1317" s="1"/>
      <c r="JYI1317" s="1"/>
      <c r="JYJ1317" s="1"/>
      <c r="JYK1317" s="1"/>
      <c r="JYL1317" s="1"/>
      <c r="JYM1317" s="1"/>
      <c r="JYN1317" s="1"/>
      <c r="JYO1317" s="1"/>
      <c r="JYP1317" s="1"/>
      <c r="JYQ1317" s="1"/>
      <c r="JYR1317" s="1"/>
      <c r="JYS1317" s="1"/>
      <c r="JYT1317" s="1"/>
      <c r="JYU1317" s="1"/>
      <c r="JYV1317" s="1"/>
      <c r="JYW1317" s="1"/>
      <c r="JYX1317" s="1"/>
      <c r="JYY1317" s="1"/>
      <c r="JYZ1317" s="1"/>
      <c r="JZA1317" s="1"/>
      <c r="JZB1317" s="1"/>
      <c r="JZC1317" s="1"/>
      <c r="JZD1317" s="1"/>
      <c r="JZE1317" s="1"/>
      <c r="JZF1317" s="1"/>
      <c r="JZG1317" s="1"/>
      <c r="JZH1317" s="1"/>
      <c r="JZI1317" s="1"/>
      <c r="JZJ1317" s="1"/>
      <c r="JZK1317" s="1"/>
      <c r="JZL1317" s="1"/>
      <c r="JZM1317" s="1"/>
      <c r="JZN1317" s="1"/>
      <c r="JZO1317" s="1"/>
      <c r="JZP1317" s="1"/>
      <c r="JZQ1317" s="1"/>
      <c r="JZR1317" s="1"/>
      <c r="JZS1317" s="1"/>
      <c r="JZT1317" s="1"/>
      <c r="JZU1317" s="1"/>
      <c r="JZV1317" s="1"/>
      <c r="JZW1317" s="1"/>
      <c r="JZX1317" s="1"/>
      <c r="JZY1317" s="1"/>
      <c r="JZZ1317" s="1"/>
      <c r="KAA1317" s="1"/>
      <c r="KAB1317" s="1"/>
      <c r="KAC1317" s="1"/>
      <c r="KAD1317" s="1"/>
      <c r="KAE1317" s="1"/>
      <c r="KAF1317" s="1"/>
      <c r="KAG1317" s="1"/>
      <c r="KAH1317" s="1"/>
      <c r="KAI1317" s="1"/>
      <c r="KAJ1317" s="1"/>
      <c r="KAK1317" s="1"/>
      <c r="KAL1317" s="1"/>
      <c r="KAM1317" s="1"/>
      <c r="KAN1317" s="1"/>
      <c r="KAO1317" s="1"/>
      <c r="KAP1317" s="1"/>
      <c r="KAQ1317" s="1"/>
      <c r="KAR1317" s="1"/>
      <c r="KAS1317" s="1"/>
      <c r="KAT1317" s="1"/>
      <c r="KAU1317" s="1"/>
      <c r="KAV1317" s="1"/>
      <c r="KAW1317" s="1"/>
      <c r="KAX1317" s="1"/>
      <c r="KAY1317" s="1"/>
      <c r="KAZ1317" s="1"/>
      <c r="KBA1317" s="1"/>
      <c r="KBB1317" s="1"/>
      <c r="KBC1317" s="1"/>
      <c r="KBD1317" s="1"/>
      <c r="KBE1317" s="1"/>
      <c r="KBF1317" s="1"/>
      <c r="KBG1317" s="1"/>
      <c r="KBH1317" s="1"/>
      <c r="KBI1317" s="1"/>
      <c r="KBJ1317" s="1"/>
      <c r="KBK1317" s="1"/>
      <c r="KBL1317" s="1"/>
      <c r="KBM1317" s="1"/>
      <c r="KBN1317" s="1"/>
      <c r="KBO1317" s="1"/>
      <c r="KBP1317" s="1"/>
      <c r="KBQ1317" s="1"/>
      <c r="KBR1317" s="1"/>
      <c r="KBS1317" s="1"/>
      <c r="KBT1317" s="1"/>
      <c r="KBU1317" s="1"/>
      <c r="KBV1317" s="1"/>
      <c r="KBW1317" s="1"/>
      <c r="KBX1317" s="1"/>
      <c r="KBY1317" s="1"/>
      <c r="KBZ1317" s="1"/>
      <c r="KCA1317" s="1"/>
      <c r="KCB1317" s="1"/>
      <c r="KCC1317" s="1"/>
      <c r="KCD1317" s="1"/>
      <c r="KCE1317" s="1"/>
      <c r="KCF1317" s="1"/>
      <c r="KCG1317" s="1"/>
      <c r="KCH1317" s="1"/>
      <c r="KCI1317" s="1"/>
      <c r="KCJ1317" s="1"/>
      <c r="KCK1317" s="1"/>
      <c r="KCL1317" s="1"/>
      <c r="KCM1317" s="1"/>
      <c r="KCN1317" s="1"/>
      <c r="KCO1317" s="1"/>
      <c r="KCP1317" s="1"/>
      <c r="KCQ1317" s="1"/>
      <c r="KCR1317" s="1"/>
      <c r="KCS1317" s="1"/>
      <c r="KCT1317" s="1"/>
      <c r="KCU1317" s="1"/>
      <c r="KCV1317" s="1"/>
      <c r="KCW1317" s="1"/>
      <c r="KCX1317" s="1"/>
      <c r="KCY1317" s="1"/>
      <c r="KCZ1317" s="1"/>
      <c r="KDA1317" s="1"/>
      <c r="KDB1317" s="1"/>
      <c r="KDC1317" s="1"/>
      <c r="KDD1317" s="1"/>
      <c r="KDE1317" s="1"/>
      <c r="KDF1317" s="1"/>
      <c r="KDG1317" s="1"/>
      <c r="KDH1317" s="1"/>
      <c r="KDI1317" s="1"/>
      <c r="KDJ1317" s="1"/>
      <c r="KDK1317" s="1"/>
      <c r="KDL1317" s="1"/>
      <c r="KDM1317" s="1"/>
      <c r="KDN1317" s="1"/>
      <c r="KDO1317" s="1"/>
      <c r="KDP1317" s="1"/>
      <c r="KDQ1317" s="1"/>
      <c r="KDR1317" s="1"/>
      <c r="KDS1317" s="1"/>
      <c r="KDT1317" s="1"/>
      <c r="KDU1317" s="1"/>
      <c r="KDV1317" s="1"/>
      <c r="KDW1317" s="1"/>
      <c r="KDX1317" s="1"/>
      <c r="KDY1317" s="1"/>
      <c r="KDZ1317" s="1"/>
      <c r="KEA1317" s="1"/>
      <c r="KEB1317" s="1"/>
      <c r="KEC1317" s="1"/>
      <c r="KED1317" s="1"/>
      <c r="KEE1317" s="1"/>
      <c r="KEF1317" s="1"/>
      <c r="KEG1317" s="1"/>
      <c r="KEH1317" s="1"/>
      <c r="KEI1317" s="1"/>
      <c r="KEJ1317" s="1"/>
      <c r="KEK1317" s="1"/>
      <c r="KEL1317" s="1"/>
      <c r="KEM1317" s="1"/>
      <c r="KEN1317" s="1"/>
      <c r="KEO1317" s="1"/>
      <c r="KEP1317" s="1"/>
      <c r="KEQ1317" s="1"/>
      <c r="KER1317" s="1"/>
      <c r="KES1317" s="1"/>
      <c r="KET1317" s="1"/>
      <c r="KEU1317" s="1"/>
      <c r="KEV1317" s="1"/>
      <c r="KEW1317" s="1"/>
      <c r="KEX1317" s="1"/>
      <c r="KEY1317" s="1"/>
      <c r="KEZ1317" s="1"/>
      <c r="KFA1317" s="1"/>
      <c r="KFB1317" s="1"/>
      <c r="KFC1317" s="1"/>
      <c r="KFD1317" s="1"/>
      <c r="KFE1317" s="1"/>
      <c r="KFF1317" s="1"/>
      <c r="KFG1317" s="1"/>
      <c r="KFH1317" s="1"/>
      <c r="KFI1317" s="1"/>
      <c r="KFJ1317" s="1"/>
      <c r="KFK1317" s="1"/>
      <c r="KFL1317" s="1"/>
      <c r="KFM1317" s="1"/>
      <c r="KFN1317" s="1"/>
      <c r="KFO1317" s="1"/>
      <c r="KFP1317" s="1"/>
      <c r="KFQ1317" s="1"/>
      <c r="KFR1317" s="1"/>
      <c r="KFS1317" s="1"/>
      <c r="KFT1317" s="1"/>
      <c r="KFU1317" s="1"/>
      <c r="KFV1317" s="1"/>
      <c r="KFW1317" s="1"/>
      <c r="KFX1317" s="1"/>
      <c r="KFY1317" s="1"/>
      <c r="KFZ1317" s="1"/>
      <c r="KGA1317" s="1"/>
      <c r="KGB1317" s="1"/>
      <c r="KGC1317" s="1"/>
      <c r="KGD1317" s="1"/>
      <c r="KGE1317" s="1"/>
      <c r="KGF1317" s="1"/>
      <c r="KGG1317" s="1"/>
      <c r="KGH1317" s="1"/>
      <c r="KGI1317" s="1"/>
      <c r="KGJ1317" s="1"/>
      <c r="KGK1317" s="1"/>
      <c r="KGL1317" s="1"/>
      <c r="KGM1317" s="1"/>
      <c r="KGN1317" s="1"/>
      <c r="KGO1317" s="1"/>
      <c r="KGP1317" s="1"/>
      <c r="KGQ1317" s="1"/>
      <c r="KGR1317" s="1"/>
      <c r="KGS1317" s="1"/>
      <c r="KGT1317" s="1"/>
      <c r="KGU1317" s="1"/>
      <c r="KGV1317" s="1"/>
      <c r="KGW1317" s="1"/>
      <c r="KGX1317" s="1"/>
      <c r="KGY1317" s="1"/>
      <c r="KGZ1317" s="1"/>
      <c r="KHA1317" s="1"/>
      <c r="KHB1317" s="1"/>
      <c r="KHC1317" s="1"/>
      <c r="KHD1317" s="1"/>
      <c r="KHE1317" s="1"/>
      <c r="KHF1317" s="1"/>
      <c r="KHG1317" s="1"/>
      <c r="KHH1317" s="1"/>
      <c r="KHI1317" s="1"/>
      <c r="KHJ1317" s="1"/>
      <c r="KHK1317" s="1"/>
      <c r="KHL1317" s="1"/>
      <c r="KHM1317" s="1"/>
      <c r="KHN1317" s="1"/>
      <c r="KHO1317" s="1"/>
      <c r="KHP1317" s="1"/>
      <c r="KHQ1317" s="1"/>
      <c r="KHR1317" s="1"/>
      <c r="KHS1317" s="1"/>
      <c r="KHT1317" s="1"/>
      <c r="KHU1317" s="1"/>
      <c r="KHV1317" s="1"/>
      <c r="KHW1317" s="1"/>
      <c r="KHX1317" s="1"/>
      <c r="KHY1317" s="1"/>
      <c r="KHZ1317" s="1"/>
      <c r="KIA1317" s="1"/>
      <c r="KIB1317" s="1"/>
      <c r="KIC1317" s="1"/>
      <c r="KID1317" s="1"/>
      <c r="KIE1317" s="1"/>
      <c r="KIF1317" s="1"/>
      <c r="KIG1317" s="1"/>
      <c r="KIH1317" s="1"/>
      <c r="KII1317" s="1"/>
      <c r="KIJ1317" s="1"/>
      <c r="KIK1317" s="1"/>
      <c r="KIL1317" s="1"/>
      <c r="KIM1317" s="1"/>
      <c r="KIN1317" s="1"/>
      <c r="KIO1317" s="1"/>
      <c r="KIP1317" s="1"/>
      <c r="KIQ1317" s="1"/>
      <c r="KIR1317" s="1"/>
      <c r="KIS1317" s="1"/>
      <c r="KIT1317" s="1"/>
      <c r="KIU1317" s="1"/>
      <c r="KIV1317" s="1"/>
      <c r="KIW1317" s="1"/>
      <c r="KIX1317" s="1"/>
      <c r="KIY1317" s="1"/>
      <c r="KIZ1317" s="1"/>
      <c r="KJA1317" s="1"/>
      <c r="KJB1317" s="1"/>
      <c r="KJC1317" s="1"/>
      <c r="KJD1317" s="1"/>
      <c r="KJE1317" s="1"/>
      <c r="KJF1317" s="1"/>
      <c r="KJG1317" s="1"/>
      <c r="KJH1317" s="1"/>
      <c r="KJI1317" s="1"/>
      <c r="KJJ1317" s="1"/>
      <c r="KJK1317" s="1"/>
      <c r="KJL1317" s="1"/>
      <c r="KJM1317" s="1"/>
      <c r="KJN1317" s="1"/>
      <c r="KJO1317" s="1"/>
      <c r="KJP1317" s="1"/>
      <c r="KJQ1317" s="1"/>
      <c r="KJR1317" s="1"/>
      <c r="KJS1317" s="1"/>
      <c r="KJT1317" s="1"/>
      <c r="KJU1317" s="1"/>
      <c r="KJV1317" s="1"/>
      <c r="KJW1317" s="1"/>
      <c r="KJX1317" s="1"/>
      <c r="KJY1317" s="1"/>
      <c r="KJZ1317" s="1"/>
      <c r="KKA1317" s="1"/>
      <c r="KKB1317" s="1"/>
      <c r="KKC1317" s="1"/>
      <c r="KKD1317" s="1"/>
      <c r="KKE1317" s="1"/>
      <c r="KKF1317" s="1"/>
      <c r="KKG1317" s="1"/>
      <c r="KKH1317" s="1"/>
      <c r="KKI1317" s="1"/>
      <c r="KKJ1317" s="1"/>
      <c r="KKK1317" s="1"/>
      <c r="KKL1317" s="1"/>
      <c r="KKM1317" s="1"/>
      <c r="KKN1317" s="1"/>
      <c r="KKO1317" s="1"/>
      <c r="KKP1317" s="1"/>
      <c r="KKQ1317" s="1"/>
      <c r="KKR1317" s="1"/>
      <c r="KKS1317" s="1"/>
      <c r="KKT1317" s="1"/>
      <c r="KKU1317" s="1"/>
      <c r="KKV1317" s="1"/>
      <c r="KKW1317" s="1"/>
      <c r="KKX1317" s="1"/>
      <c r="KKY1317" s="1"/>
      <c r="KKZ1317" s="1"/>
      <c r="KLA1317" s="1"/>
      <c r="KLB1317" s="1"/>
      <c r="KLC1317" s="1"/>
      <c r="KLD1317" s="1"/>
      <c r="KLE1317" s="1"/>
      <c r="KLF1317" s="1"/>
      <c r="KLG1317" s="1"/>
      <c r="KLH1317" s="1"/>
      <c r="KLI1317" s="1"/>
      <c r="KLJ1317" s="1"/>
      <c r="KLK1317" s="1"/>
      <c r="KLL1317" s="1"/>
      <c r="KLM1317" s="1"/>
      <c r="KLN1317" s="1"/>
      <c r="KLO1317" s="1"/>
      <c r="KLP1317" s="1"/>
      <c r="KLQ1317" s="1"/>
      <c r="KLR1317" s="1"/>
      <c r="KLS1317" s="1"/>
      <c r="KLT1317" s="1"/>
      <c r="KLU1317" s="1"/>
      <c r="KLV1317" s="1"/>
      <c r="KLW1317" s="1"/>
      <c r="KLX1317" s="1"/>
      <c r="KLY1317" s="1"/>
      <c r="KLZ1317" s="1"/>
      <c r="KMA1317" s="1"/>
      <c r="KMB1317" s="1"/>
      <c r="KMC1317" s="1"/>
      <c r="KMD1317" s="1"/>
      <c r="KME1317" s="1"/>
      <c r="KMF1317" s="1"/>
      <c r="KMG1317" s="1"/>
      <c r="KMH1317" s="1"/>
      <c r="KMI1317" s="1"/>
      <c r="KMJ1317" s="1"/>
      <c r="KMK1317" s="1"/>
      <c r="KML1317" s="1"/>
      <c r="KMM1317" s="1"/>
      <c r="KMN1317" s="1"/>
      <c r="KMO1317" s="1"/>
      <c r="KMP1317" s="1"/>
      <c r="KMQ1317" s="1"/>
      <c r="KMR1317" s="1"/>
      <c r="KMS1317" s="1"/>
      <c r="KMT1317" s="1"/>
      <c r="KMU1317" s="1"/>
      <c r="KMV1317" s="1"/>
      <c r="KMW1317" s="1"/>
      <c r="KMX1317" s="1"/>
      <c r="KMY1317" s="1"/>
      <c r="KMZ1317" s="1"/>
      <c r="KNA1317" s="1"/>
      <c r="KNB1317" s="1"/>
      <c r="KNC1317" s="1"/>
      <c r="KND1317" s="1"/>
      <c r="KNE1317" s="1"/>
      <c r="KNF1317" s="1"/>
      <c r="KNG1317" s="1"/>
      <c r="KNH1317" s="1"/>
      <c r="KNI1317" s="1"/>
      <c r="KNJ1317" s="1"/>
      <c r="KNK1317" s="1"/>
      <c r="KNL1317" s="1"/>
      <c r="KNM1317" s="1"/>
      <c r="KNN1317" s="1"/>
      <c r="KNO1317" s="1"/>
      <c r="KNP1317" s="1"/>
      <c r="KNQ1317" s="1"/>
      <c r="KNR1317" s="1"/>
      <c r="KNS1317" s="1"/>
      <c r="KNT1317" s="1"/>
      <c r="KNU1317" s="1"/>
      <c r="KNV1317" s="1"/>
      <c r="KNW1317" s="1"/>
      <c r="KNX1317" s="1"/>
      <c r="KNY1317" s="1"/>
      <c r="KNZ1317" s="1"/>
      <c r="KOA1317" s="1"/>
      <c r="KOB1317" s="1"/>
      <c r="KOC1317" s="1"/>
      <c r="KOD1317" s="1"/>
      <c r="KOE1317" s="1"/>
      <c r="KOF1317" s="1"/>
      <c r="KOG1317" s="1"/>
      <c r="KOH1317" s="1"/>
      <c r="KOI1317" s="1"/>
      <c r="KOJ1317" s="1"/>
      <c r="KOK1317" s="1"/>
      <c r="KOL1317" s="1"/>
      <c r="KOM1317" s="1"/>
      <c r="KON1317" s="1"/>
      <c r="KOO1317" s="1"/>
      <c r="KOP1317" s="1"/>
      <c r="KOQ1317" s="1"/>
      <c r="KOR1317" s="1"/>
      <c r="KOS1317" s="1"/>
      <c r="KOT1317" s="1"/>
      <c r="KOU1317" s="1"/>
      <c r="KOV1317" s="1"/>
      <c r="KOW1317" s="1"/>
      <c r="KOX1317" s="1"/>
      <c r="KOY1317" s="1"/>
      <c r="KOZ1317" s="1"/>
      <c r="KPA1317" s="1"/>
      <c r="KPB1317" s="1"/>
      <c r="KPC1317" s="1"/>
      <c r="KPD1317" s="1"/>
      <c r="KPE1317" s="1"/>
      <c r="KPF1317" s="1"/>
      <c r="KPG1317" s="1"/>
      <c r="KPH1317" s="1"/>
      <c r="KPI1317" s="1"/>
      <c r="KPJ1317" s="1"/>
      <c r="KPK1317" s="1"/>
      <c r="KPL1317" s="1"/>
      <c r="KPM1317" s="1"/>
      <c r="KPN1317" s="1"/>
      <c r="KPO1317" s="1"/>
      <c r="KPP1317" s="1"/>
      <c r="KPQ1317" s="1"/>
      <c r="KPR1317" s="1"/>
      <c r="KPS1317" s="1"/>
      <c r="KPT1317" s="1"/>
      <c r="KPU1317" s="1"/>
      <c r="KPV1317" s="1"/>
      <c r="KPW1317" s="1"/>
      <c r="KPX1317" s="1"/>
      <c r="KPY1317" s="1"/>
      <c r="KPZ1317" s="1"/>
      <c r="KQA1317" s="1"/>
      <c r="KQB1317" s="1"/>
      <c r="KQC1317" s="1"/>
      <c r="KQD1317" s="1"/>
      <c r="KQE1317" s="1"/>
      <c r="KQF1317" s="1"/>
      <c r="KQG1317" s="1"/>
      <c r="KQH1317" s="1"/>
      <c r="KQI1317" s="1"/>
      <c r="KQJ1317" s="1"/>
      <c r="KQK1317" s="1"/>
      <c r="KQL1317" s="1"/>
      <c r="KQM1317" s="1"/>
      <c r="KQN1317" s="1"/>
      <c r="KQO1317" s="1"/>
      <c r="KQP1317" s="1"/>
      <c r="KQQ1317" s="1"/>
      <c r="KQR1317" s="1"/>
      <c r="KQS1317" s="1"/>
      <c r="KQT1317" s="1"/>
      <c r="KQU1317" s="1"/>
      <c r="KQV1317" s="1"/>
      <c r="KQW1317" s="1"/>
      <c r="KQX1317" s="1"/>
      <c r="KQY1317" s="1"/>
      <c r="KQZ1317" s="1"/>
      <c r="KRA1317" s="1"/>
      <c r="KRB1317" s="1"/>
      <c r="KRC1317" s="1"/>
      <c r="KRD1317" s="1"/>
      <c r="KRE1317" s="1"/>
      <c r="KRF1317" s="1"/>
      <c r="KRG1317" s="1"/>
      <c r="KRH1317" s="1"/>
      <c r="KRI1317" s="1"/>
      <c r="KRJ1317" s="1"/>
      <c r="KRK1317" s="1"/>
      <c r="KRL1317" s="1"/>
      <c r="KRM1317" s="1"/>
      <c r="KRN1317" s="1"/>
      <c r="KRO1317" s="1"/>
      <c r="KRP1317" s="1"/>
      <c r="KRQ1317" s="1"/>
      <c r="KRR1317" s="1"/>
      <c r="KRS1317" s="1"/>
      <c r="KRT1317" s="1"/>
      <c r="KRU1317" s="1"/>
      <c r="KRV1317" s="1"/>
      <c r="KRW1317" s="1"/>
      <c r="KRX1317" s="1"/>
      <c r="KRY1317" s="1"/>
      <c r="KRZ1317" s="1"/>
      <c r="KSA1317" s="1"/>
      <c r="KSB1317" s="1"/>
      <c r="KSC1317" s="1"/>
      <c r="KSD1317" s="1"/>
      <c r="KSE1317" s="1"/>
      <c r="KSF1317" s="1"/>
      <c r="KSG1317" s="1"/>
      <c r="KSH1317" s="1"/>
      <c r="KSI1317" s="1"/>
      <c r="KSJ1317" s="1"/>
      <c r="KSK1317" s="1"/>
      <c r="KSL1317" s="1"/>
      <c r="KSM1317" s="1"/>
      <c r="KSN1317" s="1"/>
      <c r="KSO1317" s="1"/>
      <c r="KSP1317" s="1"/>
      <c r="KSQ1317" s="1"/>
      <c r="KSR1317" s="1"/>
      <c r="KSS1317" s="1"/>
      <c r="KST1317" s="1"/>
      <c r="KSU1317" s="1"/>
      <c r="KSV1317" s="1"/>
      <c r="KSW1317" s="1"/>
      <c r="KSX1317" s="1"/>
      <c r="KSY1317" s="1"/>
      <c r="KSZ1317" s="1"/>
      <c r="KTA1317" s="1"/>
      <c r="KTB1317" s="1"/>
      <c r="KTC1317" s="1"/>
      <c r="KTD1317" s="1"/>
      <c r="KTE1317" s="1"/>
      <c r="KTF1317" s="1"/>
      <c r="KTG1317" s="1"/>
      <c r="KTH1317" s="1"/>
      <c r="KTI1317" s="1"/>
      <c r="KTJ1317" s="1"/>
      <c r="KTK1317" s="1"/>
      <c r="KTL1317" s="1"/>
      <c r="KTM1317" s="1"/>
      <c r="KTN1317" s="1"/>
      <c r="KTO1317" s="1"/>
      <c r="KTP1317" s="1"/>
      <c r="KTQ1317" s="1"/>
      <c r="KTR1317" s="1"/>
      <c r="KTS1317" s="1"/>
      <c r="KTT1317" s="1"/>
      <c r="KTU1317" s="1"/>
      <c r="KTV1317" s="1"/>
      <c r="KTW1317" s="1"/>
      <c r="KTX1317" s="1"/>
      <c r="KTY1317" s="1"/>
      <c r="KTZ1317" s="1"/>
      <c r="KUA1317" s="1"/>
      <c r="KUB1317" s="1"/>
      <c r="KUC1317" s="1"/>
      <c r="KUD1317" s="1"/>
      <c r="KUE1317" s="1"/>
      <c r="KUF1317" s="1"/>
      <c r="KUG1317" s="1"/>
      <c r="KUH1317" s="1"/>
      <c r="KUI1317" s="1"/>
      <c r="KUJ1317" s="1"/>
      <c r="KUK1317" s="1"/>
      <c r="KUL1317" s="1"/>
      <c r="KUM1317" s="1"/>
      <c r="KUN1317" s="1"/>
      <c r="KUO1317" s="1"/>
      <c r="KUP1317" s="1"/>
      <c r="KUQ1317" s="1"/>
      <c r="KUR1317" s="1"/>
      <c r="KUS1317" s="1"/>
      <c r="KUT1317" s="1"/>
      <c r="KUU1317" s="1"/>
      <c r="KUV1317" s="1"/>
      <c r="KUW1317" s="1"/>
      <c r="KUX1317" s="1"/>
      <c r="KUY1317" s="1"/>
      <c r="KUZ1317" s="1"/>
      <c r="KVA1317" s="1"/>
      <c r="KVB1317" s="1"/>
      <c r="KVC1317" s="1"/>
      <c r="KVD1317" s="1"/>
      <c r="KVE1317" s="1"/>
      <c r="KVF1317" s="1"/>
      <c r="KVG1317" s="1"/>
      <c r="KVH1317" s="1"/>
      <c r="KVI1317" s="1"/>
      <c r="KVJ1317" s="1"/>
      <c r="KVK1317" s="1"/>
      <c r="KVL1317" s="1"/>
      <c r="KVM1317" s="1"/>
      <c r="KVN1317" s="1"/>
      <c r="KVO1317" s="1"/>
      <c r="KVP1317" s="1"/>
      <c r="KVQ1317" s="1"/>
      <c r="KVR1317" s="1"/>
      <c r="KVS1317" s="1"/>
      <c r="KVT1317" s="1"/>
      <c r="KVU1317" s="1"/>
      <c r="KVV1317" s="1"/>
      <c r="KVW1317" s="1"/>
      <c r="KVX1317" s="1"/>
      <c r="KVY1317" s="1"/>
      <c r="KVZ1317" s="1"/>
      <c r="KWA1317" s="1"/>
      <c r="KWB1317" s="1"/>
      <c r="KWC1317" s="1"/>
      <c r="KWD1317" s="1"/>
      <c r="KWE1317" s="1"/>
      <c r="KWF1317" s="1"/>
      <c r="KWG1317" s="1"/>
      <c r="KWH1317" s="1"/>
      <c r="KWI1317" s="1"/>
      <c r="KWJ1317" s="1"/>
      <c r="KWK1317" s="1"/>
      <c r="KWL1317" s="1"/>
      <c r="KWM1317" s="1"/>
      <c r="KWN1317" s="1"/>
      <c r="KWO1317" s="1"/>
      <c r="KWP1317" s="1"/>
      <c r="KWQ1317" s="1"/>
      <c r="KWR1317" s="1"/>
      <c r="KWS1317" s="1"/>
      <c r="KWT1317" s="1"/>
      <c r="KWU1317" s="1"/>
      <c r="KWV1317" s="1"/>
      <c r="KWW1317" s="1"/>
      <c r="KWX1317" s="1"/>
      <c r="KWY1317" s="1"/>
      <c r="KWZ1317" s="1"/>
      <c r="KXA1317" s="1"/>
      <c r="KXB1317" s="1"/>
      <c r="KXC1317" s="1"/>
      <c r="KXD1317" s="1"/>
      <c r="KXE1317" s="1"/>
      <c r="KXF1317" s="1"/>
      <c r="KXG1317" s="1"/>
      <c r="KXH1317" s="1"/>
      <c r="KXI1317" s="1"/>
      <c r="KXJ1317" s="1"/>
      <c r="KXK1317" s="1"/>
      <c r="KXL1317" s="1"/>
      <c r="KXM1317" s="1"/>
      <c r="KXN1317" s="1"/>
      <c r="KXO1317" s="1"/>
      <c r="KXP1317" s="1"/>
      <c r="KXQ1317" s="1"/>
      <c r="KXR1317" s="1"/>
      <c r="KXS1317" s="1"/>
      <c r="KXT1317" s="1"/>
      <c r="KXU1317" s="1"/>
      <c r="KXV1317" s="1"/>
      <c r="KXW1317" s="1"/>
      <c r="KXX1317" s="1"/>
      <c r="KXY1317" s="1"/>
      <c r="KXZ1317" s="1"/>
      <c r="KYA1317" s="1"/>
      <c r="KYB1317" s="1"/>
      <c r="KYC1317" s="1"/>
      <c r="KYD1317" s="1"/>
      <c r="KYE1317" s="1"/>
      <c r="KYF1317" s="1"/>
      <c r="KYG1317" s="1"/>
      <c r="KYH1317" s="1"/>
      <c r="KYI1317" s="1"/>
      <c r="KYJ1317" s="1"/>
      <c r="KYK1317" s="1"/>
      <c r="KYL1317" s="1"/>
      <c r="KYM1317" s="1"/>
      <c r="KYN1317" s="1"/>
      <c r="KYO1317" s="1"/>
      <c r="KYP1317" s="1"/>
      <c r="KYQ1317" s="1"/>
      <c r="KYR1317" s="1"/>
      <c r="KYS1317" s="1"/>
      <c r="KYT1317" s="1"/>
      <c r="KYU1317" s="1"/>
      <c r="KYV1317" s="1"/>
      <c r="KYW1317" s="1"/>
      <c r="KYX1317" s="1"/>
      <c r="KYY1317" s="1"/>
      <c r="KYZ1317" s="1"/>
      <c r="KZA1317" s="1"/>
      <c r="KZB1317" s="1"/>
      <c r="KZC1317" s="1"/>
      <c r="KZD1317" s="1"/>
      <c r="KZE1317" s="1"/>
      <c r="KZF1317" s="1"/>
      <c r="KZG1317" s="1"/>
      <c r="KZH1317" s="1"/>
      <c r="KZI1317" s="1"/>
      <c r="KZJ1317" s="1"/>
      <c r="KZK1317" s="1"/>
      <c r="KZL1317" s="1"/>
      <c r="KZM1317" s="1"/>
      <c r="KZN1317" s="1"/>
      <c r="KZO1317" s="1"/>
      <c r="KZP1317" s="1"/>
      <c r="KZQ1317" s="1"/>
      <c r="KZR1317" s="1"/>
      <c r="KZS1317" s="1"/>
      <c r="KZT1317" s="1"/>
      <c r="KZU1317" s="1"/>
      <c r="KZV1317" s="1"/>
      <c r="KZW1317" s="1"/>
      <c r="KZX1317" s="1"/>
      <c r="KZY1317" s="1"/>
      <c r="KZZ1317" s="1"/>
      <c r="LAA1317" s="1"/>
      <c r="LAB1317" s="1"/>
      <c r="LAC1317" s="1"/>
      <c r="LAD1317" s="1"/>
      <c r="LAE1317" s="1"/>
      <c r="LAF1317" s="1"/>
      <c r="LAG1317" s="1"/>
      <c r="LAH1317" s="1"/>
      <c r="LAI1317" s="1"/>
      <c r="LAJ1317" s="1"/>
      <c r="LAK1317" s="1"/>
      <c r="LAL1317" s="1"/>
      <c r="LAM1317" s="1"/>
      <c r="LAN1317" s="1"/>
      <c r="LAO1317" s="1"/>
      <c r="LAP1317" s="1"/>
      <c r="LAQ1317" s="1"/>
      <c r="LAR1317" s="1"/>
      <c r="LAS1317" s="1"/>
      <c r="LAT1317" s="1"/>
      <c r="LAU1317" s="1"/>
      <c r="LAV1317" s="1"/>
      <c r="LAW1317" s="1"/>
      <c r="LAX1317" s="1"/>
      <c r="LAY1317" s="1"/>
      <c r="LAZ1317" s="1"/>
      <c r="LBA1317" s="1"/>
      <c r="LBB1317" s="1"/>
      <c r="LBC1317" s="1"/>
      <c r="LBD1317" s="1"/>
      <c r="LBE1317" s="1"/>
      <c r="LBF1317" s="1"/>
      <c r="LBG1317" s="1"/>
      <c r="LBH1317" s="1"/>
      <c r="LBI1317" s="1"/>
      <c r="LBJ1317" s="1"/>
      <c r="LBK1317" s="1"/>
      <c r="LBL1317" s="1"/>
      <c r="LBM1317" s="1"/>
      <c r="LBN1317" s="1"/>
      <c r="LBO1317" s="1"/>
      <c r="LBP1317" s="1"/>
      <c r="LBQ1317" s="1"/>
      <c r="LBR1317" s="1"/>
      <c r="LBS1317" s="1"/>
      <c r="LBT1317" s="1"/>
      <c r="LBU1317" s="1"/>
      <c r="LBV1317" s="1"/>
      <c r="LBW1317" s="1"/>
      <c r="LBX1317" s="1"/>
      <c r="LBY1317" s="1"/>
      <c r="LBZ1317" s="1"/>
      <c r="LCA1317" s="1"/>
      <c r="LCB1317" s="1"/>
      <c r="LCC1317" s="1"/>
      <c r="LCD1317" s="1"/>
      <c r="LCE1317" s="1"/>
      <c r="LCF1317" s="1"/>
      <c r="LCG1317" s="1"/>
      <c r="LCH1317" s="1"/>
      <c r="LCI1317" s="1"/>
      <c r="LCJ1317" s="1"/>
      <c r="LCK1317" s="1"/>
      <c r="LCL1317" s="1"/>
      <c r="LCM1317" s="1"/>
      <c r="LCN1317" s="1"/>
      <c r="LCO1317" s="1"/>
      <c r="LCP1317" s="1"/>
      <c r="LCQ1317" s="1"/>
      <c r="LCR1317" s="1"/>
      <c r="LCS1317" s="1"/>
      <c r="LCT1317" s="1"/>
      <c r="LCU1317" s="1"/>
      <c r="LCV1317" s="1"/>
      <c r="LCW1317" s="1"/>
      <c r="LCX1317" s="1"/>
      <c r="LCY1317" s="1"/>
      <c r="LCZ1317" s="1"/>
      <c r="LDA1317" s="1"/>
      <c r="LDB1317" s="1"/>
      <c r="LDC1317" s="1"/>
      <c r="LDD1317" s="1"/>
      <c r="LDE1317" s="1"/>
      <c r="LDF1317" s="1"/>
      <c r="LDG1317" s="1"/>
      <c r="LDH1317" s="1"/>
      <c r="LDI1317" s="1"/>
      <c r="LDJ1317" s="1"/>
      <c r="LDK1317" s="1"/>
      <c r="LDL1317" s="1"/>
      <c r="LDM1317" s="1"/>
      <c r="LDN1317" s="1"/>
      <c r="LDO1317" s="1"/>
      <c r="LDP1317" s="1"/>
      <c r="LDQ1317" s="1"/>
      <c r="LDR1317" s="1"/>
      <c r="LDS1317" s="1"/>
      <c r="LDT1317" s="1"/>
      <c r="LDU1317" s="1"/>
      <c r="LDV1317" s="1"/>
      <c r="LDW1317" s="1"/>
      <c r="LDX1317" s="1"/>
      <c r="LDY1317" s="1"/>
      <c r="LDZ1317" s="1"/>
      <c r="LEA1317" s="1"/>
      <c r="LEB1317" s="1"/>
      <c r="LEC1317" s="1"/>
      <c r="LED1317" s="1"/>
      <c r="LEE1317" s="1"/>
      <c r="LEF1317" s="1"/>
      <c r="LEG1317" s="1"/>
      <c r="LEH1317" s="1"/>
      <c r="LEI1317" s="1"/>
      <c r="LEJ1317" s="1"/>
      <c r="LEK1317" s="1"/>
      <c r="LEL1317" s="1"/>
      <c r="LEM1317" s="1"/>
      <c r="LEN1317" s="1"/>
      <c r="LEO1317" s="1"/>
      <c r="LEP1317" s="1"/>
      <c r="LEQ1317" s="1"/>
      <c r="LER1317" s="1"/>
      <c r="LES1317" s="1"/>
      <c r="LET1317" s="1"/>
      <c r="LEU1317" s="1"/>
      <c r="LEV1317" s="1"/>
      <c r="LEW1317" s="1"/>
      <c r="LEX1317" s="1"/>
      <c r="LEY1317" s="1"/>
      <c r="LEZ1317" s="1"/>
      <c r="LFA1317" s="1"/>
      <c r="LFB1317" s="1"/>
      <c r="LFC1317" s="1"/>
      <c r="LFD1317" s="1"/>
      <c r="LFE1317" s="1"/>
      <c r="LFF1317" s="1"/>
      <c r="LFG1317" s="1"/>
      <c r="LFH1317" s="1"/>
      <c r="LFI1317" s="1"/>
      <c r="LFJ1317" s="1"/>
      <c r="LFK1317" s="1"/>
      <c r="LFL1317" s="1"/>
      <c r="LFM1317" s="1"/>
      <c r="LFN1317" s="1"/>
      <c r="LFO1317" s="1"/>
      <c r="LFP1317" s="1"/>
      <c r="LFQ1317" s="1"/>
      <c r="LFR1317" s="1"/>
      <c r="LFS1317" s="1"/>
      <c r="LFT1317" s="1"/>
      <c r="LFU1317" s="1"/>
      <c r="LFV1317" s="1"/>
      <c r="LFW1317" s="1"/>
      <c r="LFX1317" s="1"/>
      <c r="LFY1317" s="1"/>
      <c r="LFZ1317" s="1"/>
      <c r="LGA1317" s="1"/>
      <c r="LGB1317" s="1"/>
      <c r="LGC1317" s="1"/>
      <c r="LGD1317" s="1"/>
      <c r="LGE1317" s="1"/>
      <c r="LGF1317" s="1"/>
      <c r="LGG1317" s="1"/>
      <c r="LGH1317" s="1"/>
      <c r="LGI1317" s="1"/>
      <c r="LGJ1317" s="1"/>
      <c r="LGK1317" s="1"/>
      <c r="LGL1317" s="1"/>
      <c r="LGM1317" s="1"/>
      <c r="LGN1317" s="1"/>
      <c r="LGO1317" s="1"/>
      <c r="LGP1317" s="1"/>
      <c r="LGQ1317" s="1"/>
      <c r="LGR1317" s="1"/>
      <c r="LGS1317" s="1"/>
      <c r="LGT1317" s="1"/>
      <c r="LGU1317" s="1"/>
      <c r="LGV1317" s="1"/>
      <c r="LGW1317" s="1"/>
      <c r="LGX1317" s="1"/>
      <c r="LGY1317" s="1"/>
      <c r="LGZ1317" s="1"/>
      <c r="LHA1317" s="1"/>
      <c r="LHB1317" s="1"/>
      <c r="LHC1317" s="1"/>
      <c r="LHD1317" s="1"/>
      <c r="LHE1317" s="1"/>
      <c r="LHF1317" s="1"/>
      <c r="LHG1317" s="1"/>
      <c r="LHH1317" s="1"/>
      <c r="LHI1317" s="1"/>
      <c r="LHJ1317" s="1"/>
      <c r="LHK1317" s="1"/>
      <c r="LHL1317" s="1"/>
      <c r="LHM1317" s="1"/>
      <c r="LHN1317" s="1"/>
      <c r="LHO1317" s="1"/>
      <c r="LHP1317" s="1"/>
      <c r="LHQ1317" s="1"/>
      <c r="LHR1317" s="1"/>
      <c r="LHS1317" s="1"/>
      <c r="LHT1317" s="1"/>
      <c r="LHU1317" s="1"/>
      <c r="LHV1317" s="1"/>
      <c r="LHW1317" s="1"/>
      <c r="LHX1317" s="1"/>
      <c r="LHY1317" s="1"/>
      <c r="LHZ1317" s="1"/>
      <c r="LIA1317" s="1"/>
      <c r="LIB1317" s="1"/>
      <c r="LIC1317" s="1"/>
      <c r="LID1317" s="1"/>
      <c r="LIE1317" s="1"/>
      <c r="LIF1317" s="1"/>
      <c r="LIG1317" s="1"/>
      <c r="LIH1317" s="1"/>
      <c r="LII1317" s="1"/>
      <c r="LIJ1317" s="1"/>
      <c r="LIK1317" s="1"/>
      <c r="LIL1317" s="1"/>
      <c r="LIM1317" s="1"/>
      <c r="LIN1317" s="1"/>
      <c r="LIO1317" s="1"/>
      <c r="LIP1317" s="1"/>
      <c r="LIQ1317" s="1"/>
      <c r="LIR1317" s="1"/>
      <c r="LIS1317" s="1"/>
      <c r="LIT1317" s="1"/>
      <c r="LIU1317" s="1"/>
      <c r="LIV1317" s="1"/>
      <c r="LIW1317" s="1"/>
      <c r="LIX1317" s="1"/>
      <c r="LIY1317" s="1"/>
      <c r="LIZ1317" s="1"/>
      <c r="LJA1317" s="1"/>
      <c r="LJB1317" s="1"/>
      <c r="LJC1317" s="1"/>
      <c r="LJD1317" s="1"/>
      <c r="LJE1317" s="1"/>
      <c r="LJF1317" s="1"/>
      <c r="LJG1317" s="1"/>
      <c r="LJH1317" s="1"/>
      <c r="LJI1317" s="1"/>
      <c r="LJJ1317" s="1"/>
      <c r="LJK1317" s="1"/>
      <c r="LJL1317" s="1"/>
      <c r="LJM1317" s="1"/>
      <c r="LJN1317" s="1"/>
      <c r="LJO1317" s="1"/>
      <c r="LJP1317" s="1"/>
      <c r="LJQ1317" s="1"/>
      <c r="LJR1317" s="1"/>
      <c r="LJS1317" s="1"/>
      <c r="LJT1317" s="1"/>
      <c r="LJU1317" s="1"/>
      <c r="LJV1317" s="1"/>
      <c r="LJW1317" s="1"/>
      <c r="LJX1317" s="1"/>
      <c r="LJY1317" s="1"/>
      <c r="LJZ1317" s="1"/>
      <c r="LKA1317" s="1"/>
      <c r="LKB1317" s="1"/>
      <c r="LKC1317" s="1"/>
      <c r="LKD1317" s="1"/>
      <c r="LKE1317" s="1"/>
      <c r="LKF1317" s="1"/>
      <c r="LKG1317" s="1"/>
      <c r="LKH1317" s="1"/>
      <c r="LKI1317" s="1"/>
      <c r="LKJ1317" s="1"/>
      <c r="LKK1317" s="1"/>
      <c r="LKL1317" s="1"/>
      <c r="LKM1317" s="1"/>
      <c r="LKN1317" s="1"/>
      <c r="LKO1317" s="1"/>
      <c r="LKP1317" s="1"/>
      <c r="LKQ1317" s="1"/>
      <c r="LKR1317" s="1"/>
      <c r="LKS1317" s="1"/>
      <c r="LKT1317" s="1"/>
      <c r="LKU1317" s="1"/>
      <c r="LKV1317" s="1"/>
      <c r="LKW1317" s="1"/>
      <c r="LKX1317" s="1"/>
      <c r="LKY1317" s="1"/>
      <c r="LKZ1317" s="1"/>
      <c r="LLA1317" s="1"/>
      <c r="LLB1317" s="1"/>
      <c r="LLC1317" s="1"/>
      <c r="LLD1317" s="1"/>
      <c r="LLE1317" s="1"/>
      <c r="LLF1317" s="1"/>
      <c r="LLG1317" s="1"/>
      <c r="LLH1317" s="1"/>
      <c r="LLI1317" s="1"/>
      <c r="LLJ1317" s="1"/>
      <c r="LLK1317" s="1"/>
      <c r="LLL1317" s="1"/>
      <c r="LLM1317" s="1"/>
      <c r="LLN1317" s="1"/>
      <c r="LLO1317" s="1"/>
      <c r="LLP1317" s="1"/>
      <c r="LLQ1317" s="1"/>
      <c r="LLR1317" s="1"/>
      <c r="LLS1317" s="1"/>
      <c r="LLT1317" s="1"/>
      <c r="LLU1317" s="1"/>
      <c r="LLV1317" s="1"/>
      <c r="LLW1317" s="1"/>
      <c r="LLX1317" s="1"/>
      <c r="LLY1317" s="1"/>
      <c r="LLZ1317" s="1"/>
      <c r="LMA1317" s="1"/>
      <c r="LMB1317" s="1"/>
      <c r="LMC1317" s="1"/>
      <c r="LMD1317" s="1"/>
      <c r="LME1317" s="1"/>
      <c r="LMF1317" s="1"/>
      <c r="LMG1317" s="1"/>
      <c r="LMH1317" s="1"/>
      <c r="LMI1317" s="1"/>
      <c r="LMJ1317" s="1"/>
      <c r="LMK1317" s="1"/>
      <c r="LML1317" s="1"/>
      <c r="LMM1317" s="1"/>
      <c r="LMN1317" s="1"/>
      <c r="LMO1317" s="1"/>
      <c r="LMP1317" s="1"/>
      <c r="LMQ1317" s="1"/>
      <c r="LMR1317" s="1"/>
      <c r="LMS1317" s="1"/>
      <c r="LMT1317" s="1"/>
      <c r="LMU1317" s="1"/>
      <c r="LMV1317" s="1"/>
      <c r="LMW1317" s="1"/>
      <c r="LMX1317" s="1"/>
      <c r="LMY1317" s="1"/>
      <c r="LMZ1317" s="1"/>
      <c r="LNA1317" s="1"/>
      <c r="LNB1317" s="1"/>
      <c r="LNC1317" s="1"/>
      <c r="LND1317" s="1"/>
      <c r="LNE1317" s="1"/>
      <c r="LNF1317" s="1"/>
      <c r="LNG1317" s="1"/>
      <c r="LNH1317" s="1"/>
      <c r="LNI1317" s="1"/>
      <c r="LNJ1317" s="1"/>
      <c r="LNK1317" s="1"/>
      <c r="LNL1317" s="1"/>
      <c r="LNM1317" s="1"/>
      <c r="LNN1317" s="1"/>
      <c r="LNO1317" s="1"/>
      <c r="LNP1317" s="1"/>
      <c r="LNQ1317" s="1"/>
      <c r="LNR1317" s="1"/>
      <c r="LNS1317" s="1"/>
      <c r="LNT1317" s="1"/>
      <c r="LNU1317" s="1"/>
      <c r="LNV1317" s="1"/>
      <c r="LNW1317" s="1"/>
      <c r="LNX1317" s="1"/>
      <c r="LNY1317" s="1"/>
      <c r="LNZ1317" s="1"/>
      <c r="LOA1317" s="1"/>
      <c r="LOB1317" s="1"/>
      <c r="LOC1317" s="1"/>
      <c r="LOD1317" s="1"/>
      <c r="LOE1317" s="1"/>
      <c r="LOF1317" s="1"/>
      <c r="LOG1317" s="1"/>
      <c r="LOH1317" s="1"/>
      <c r="LOI1317" s="1"/>
      <c r="LOJ1317" s="1"/>
      <c r="LOK1317" s="1"/>
      <c r="LOL1317" s="1"/>
      <c r="LOM1317" s="1"/>
      <c r="LON1317" s="1"/>
      <c r="LOO1317" s="1"/>
      <c r="LOP1317" s="1"/>
      <c r="LOQ1317" s="1"/>
      <c r="LOR1317" s="1"/>
      <c r="LOS1317" s="1"/>
      <c r="LOT1317" s="1"/>
      <c r="LOU1317" s="1"/>
      <c r="LOV1317" s="1"/>
      <c r="LOW1317" s="1"/>
      <c r="LOX1317" s="1"/>
      <c r="LOY1317" s="1"/>
      <c r="LOZ1317" s="1"/>
      <c r="LPA1317" s="1"/>
      <c r="LPB1317" s="1"/>
      <c r="LPC1317" s="1"/>
      <c r="LPD1317" s="1"/>
      <c r="LPE1317" s="1"/>
      <c r="LPF1317" s="1"/>
      <c r="LPG1317" s="1"/>
      <c r="LPH1317" s="1"/>
      <c r="LPI1317" s="1"/>
      <c r="LPJ1317" s="1"/>
      <c r="LPK1317" s="1"/>
      <c r="LPL1317" s="1"/>
      <c r="LPM1317" s="1"/>
      <c r="LPN1317" s="1"/>
      <c r="LPO1317" s="1"/>
      <c r="LPP1317" s="1"/>
      <c r="LPQ1317" s="1"/>
      <c r="LPR1317" s="1"/>
      <c r="LPS1317" s="1"/>
      <c r="LPT1317" s="1"/>
      <c r="LPU1317" s="1"/>
      <c r="LPV1317" s="1"/>
      <c r="LPW1317" s="1"/>
      <c r="LPX1317" s="1"/>
      <c r="LPY1317" s="1"/>
      <c r="LPZ1317" s="1"/>
      <c r="LQA1317" s="1"/>
      <c r="LQB1317" s="1"/>
      <c r="LQC1317" s="1"/>
      <c r="LQD1317" s="1"/>
      <c r="LQE1317" s="1"/>
      <c r="LQF1317" s="1"/>
      <c r="LQG1317" s="1"/>
      <c r="LQH1317" s="1"/>
      <c r="LQI1317" s="1"/>
      <c r="LQJ1317" s="1"/>
      <c r="LQK1317" s="1"/>
      <c r="LQL1317" s="1"/>
      <c r="LQM1317" s="1"/>
      <c r="LQN1317" s="1"/>
      <c r="LQO1317" s="1"/>
      <c r="LQP1317" s="1"/>
      <c r="LQQ1317" s="1"/>
      <c r="LQR1317" s="1"/>
      <c r="LQS1317" s="1"/>
      <c r="LQT1317" s="1"/>
      <c r="LQU1317" s="1"/>
      <c r="LQV1317" s="1"/>
      <c r="LQW1317" s="1"/>
      <c r="LQX1317" s="1"/>
      <c r="LQY1317" s="1"/>
      <c r="LQZ1317" s="1"/>
      <c r="LRA1317" s="1"/>
      <c r="LRB1317" s="1"/>
      <c r="LRC1317" s="1"/>
      <c r="LRD1317" s="1"/>
      <c r="LRE1317" s="1"/>
      <c r="LRF1317" s="1"/>
      <c r="LRG1317" s="1"/>
      <c r="LRH1317" s="1"/>
      <c r="LRI1317" s="1"/>
      <c r="LRJ1317" s="1"/>
      <c r="LRK1317" s="1"/>
      <c r="LRL1317" s="1"/>
      <c r="LRM1317" s="1"/>
      <c r="LRN1317" s="1"/>
      <c r="LRO1317" s="1"/>
      <c r="LRP1317" s="1"/>
      <c r="LRQ1317" s="1"/>
      <c r="LRR1317" s="1"/>
      <c r="LRS1317" s="1"/>
      <c r="LRT1317" s="1"/>
      <c r="LRU1317" s="1"/>
      <c r="LRV1317" s="1"/>
      <c r="LRW1317" s="1"/>
      <c r="LRX1317" s="1"/>
      <c r="LRY1317" s="1"/>
      <c r="LRZ1317" s="1"/>
      <c r="LSA1317" s="1"/>
      <c r="LSB1317" s="1"/>
      <c r="LSC1317" s="1"/>
      <c r="LSD1317" s="1"/>
      <c r="LSE1317" s="1"/>
      <c r="LSF1317" s="1"/>
      <c r="LSG1317" s="1"/>
      <c r="LSH1317" s="1"/>
      <c r="LSI1317" s="1"/>
      <c r="LSJ1317" s="1"/>
      <c r="LSK1317" s="1"/>
      <c r="LSL1317" s="1"/>
      <c r="LSM1317" s="1"/>
      <c r="LSN1317" s="1"/>
      <c r="LSO1317" s="1"/>
      <c r="LSP1317" s="1"/>
      <c r="LSQ1317" s="1"/>
      <c r="LSR1317" s="1"/>
      <c r="LSS1317" s="1"/>
      <c r="LST1317" s="1"/>
      <c r="LSU1317" s="1"/>
      <c r="LSV1317" s="1"/>
      <c r="LSW1317" s="1"/>
      <c r="LSX1317" s="1"/>
      <c r="LSY1317" s="1"/>
      <c r="LSZ1317" s="1"/>
      <c r="LTA1317" s="1"/>
      <c r="LTB1317" s="1"/>
      <c r="LTC1317" s="1"/>
      <c r="LTD1317" s="1"/>
      <c r="LTE1317" s="1"/>
      <c r="LTF1317" s="1"/>
      <c r="LTG1317" s="1"/>
      <c r="LTH1317" s="1"/>
      <c r="LTI1317" s="1"/>
      <c r="LTJ1317" s="1"/>
      <c r="LTK1317" s="1"/>
      <c r="LTL1317" s="1"/>
      <c r="LTM1317" s="1"/>
      <c r="LTN1317" s="1"/>
      <c r="LTO1317" s="1"/>
      <c r="LTP1317" s="1"/>
      <c r="LTQ1317" s="1"/>
      <c r="LTR1317" s="1"/>
      <c r="LTS1317" s="1"/>
      <c r="LTT1317" s="1"/>
      <c r="LTU1317" s="1"/>
      <c r="LTV1317" s="1"/>
      <c r="LTW1317" s="1"/>
      <c r="LTX1317" s="1"/>
      <c r="LTY1317" s="1"/>
      <c r="LTZ1317" s="1"/>
      <c r="LUA1317" s="1"/>
      <c r="LUB1317" s="1"/>
      <c r="LUC1317" s="1"/>
      <c r="LUD1317" s="1"/>
      <c r="LUE1317" s="1"/>
      <c r="LUF1317" s="1"/>
      <c r="LUG1317" s="1"/>
      <c r="LUH1317" s="1"/>
      <c r="LUI1317" s="1"/>
      <c r="LUJ1317" s="1"/>
      <c r="LUK1317" s="1"/>
      <c r="LUL1317" s="1"/>
      <c r="LUM1317" s="1"/>
      <c r="LUN1317" s="1"/>
      <c r="LUO1317" s="1"/>
      <c r="LUP1317" s="1"/>
      <c r="LUQ1317" s="1"/>
      <c r="LUR1317" s="1"/>
      <c r="LUS1317" s="1"/>
      <c r="LUT1317" s="1"/>
      <c r="LUU1317" s="1"/>
      <c r="LUV1317" s="1"/>
      <c r="LUW1317" s="1"/>
      <c r="LUX1317" s="1"/>
      <c r="LUY1317" s="1"/>
      <c r="LUZ1317" s="1"/>
      <c r="LVA1317" s="1"/>
      <c r="LVB1317" s="1"/>
      <c r="LVC1317" s="1"/>
      <c r="LVD1317" s="1"/>
      <c r="LVE1317" s="1"/>
      <c r="LVF1317" s="1"/>
      <c r="LVG1317" s="1"/>
      <c r="LVH1317" s="1"/>
      <c r="LVI1317" s="1"/>
      <c r="LVJ1317" s="1"/>
      <c r="LVK1317" s="1"/>
      <c r="LVL1317" s="1"/>
      <c r="LVM1317" s="1"/>
      <c r="LVN1317" s="1"/>
      <c r="LVO1317" s="1"/>
      <c r="LVP1317" s="1"/>
      <c r="LVQ1317" s="1"/>
      <c r="LVR1317" s="1"/>
      <c r="LVS1317" s="1"/>
      <c r="LVT1317" s="1"/>
      <c r="LVU1317" s="1"/>
      <c r="LVV1317" s="1"/>
      <c r="LVW1317" s="1"/>
      <c r="LVX1317" s="1"/>
      <c r="LVY1317" s="1"/>
      <c r="LVZ1317" s="1"/>
      <c r="LWA1317" s="1"/>
      <c r="LWB1317" s="1"/>
      <c r="LWC1317" s="1"/>
      <c r="LWD1317" s="1"/>
      <c r="LWE1317" s="1"/>
      <c r="LWF1317" s="1"/>
      <c r="LWG1317" s="1"/>
      <c r="LWH1317" s="1"/>
      <c r="LWI1317" s="1"/>
      <c r="LWJ1317" s="1"/>
      <c r="LWK1317" s="1"/>
      <c r="LWL1317" s="1"/>
      <c r="LWM1317" s="1"/>
      <c r="LWN1317" s="1"/>
      <c r="LWO1317" s="1"/>
      <c r="LWP1317" s="1"/>
      <c r="LWQ1317" s="1"/>
      <c r="LWR1317" s="1"/>
      <c r="LWS1317" s="1"/>
      <c r="LWT1317" s="1"/>
      <c r="LWU1317" s="1"/>
      <c r="LWV1317" s="1"/>
      <c r="LWW1317" s="1"/>
      <c r="LWX1317" s="1"/>
      <c r="LWY1317" s="1"/>
      <c r="LWZ1317" s="1"/>
      <c r="LXA1317" s="1"/>
      <c r="LXB1317" s="1"/>
      <c r="LXC1317" s="1"/>
      <c r="LXD1317" s="1"/>
      <c r="LXE1317" s="1"/>
      <c r="LXF1317" s="1"/>
      <c r="LXG1317" s="1"/>
      <c r="LXH1317" s="1"/>
      <c r="LXI1317" s="1"/>
      <c r="LXJ1317" s="1"/>
      <c r="LXK1317" s="1"/>
      <c r="LXL1317" s="1"/>
      <c r="LXM1317" s="1"/>
      <c r="LXN1317" s="1"/>
      <c r="LXO1317" s="1"/>
      <c r="LXP1317" s="1"/>
      <c r="LXQ1317" s="1"/>
      <c r="LXR1317" s="1"/>
      <c r="LXS1317" s="1"/>
      <c r="LXT1317" s="1"/>
      <c r="LXU1317" s="1"/>
      <c r="LXV1317" s="1"/>
      <c r="LXW1317" s="1"/>
      <c r="LXX1317" s="1"/>
      <c r="LXY1317" s="1"/>
      <c r="LXZ1317" s="1"/>
      <c r="LYA1317" s="1"/>
      <c r="LYB1317" s="1"/>
      <c r="LYC1317" s="1"/>
      <c r="LYD1317" s="1"/>
      <c r="LYE1317" s="1"/>
      <c r="LYF1317" s="1"/>
      <c r="LYG1317" s="1"/>
      <c r="LYH1317" s="1"/>
      <c r="LYI1317" s="1"/>
      <c r="LYJ1317" s="1"/>
      <c r="LYK1317" s="1"/>
      <c r="LYL1317" s="1"/>
      <c r="LYM1317" s="1"/>
      <c r="LYN1317" s="1"/>
      <c r="LYO1317" s="1"/>
      <c r="LYP1317" s="1"/>
      <c r="LYQ1317" s="1"/>
      <c r="LYR1317" s="1"/>
      <c r="LYS1317" s="1"/>
      <c r="LYT1317" s="1"/>
      <c r="LYU1317" s="1"/>
      <c r="LYV1317" s="1"/>
      <c r="LYW1317" s="1"/>
      <c r="LYX1317" s="1"/>
      <c r="LYY1317" s="1"/>
      <c r="LYZ1317" s="1"/>
      <c r="LZA1317" s="1"/>
      <c r="LZB1317" s="1"/>
      <c r="LZC1317" s="1"/>
      <c r="LZD1317" s="1"/>
      <c r="LZE1317" s="1"/>
      <c r="LZF1317" s="1"/>
      <c r="LZG1317" s="1"/>
      <c r="LZH1317" s="1"/>
      <c r="LZI1317" s="1"/>
      <c r="LZJ1317" s="1"/>
      <c r="LZK1317" s="1"/>
      <c r="LZL1317" s="1"/>
      <c r="LZM1317" s="1"/>
      <c r="LZN1317" s="1"/>
      <c r="LZO1317" s="1"/>
      <c r="LZP1317" s="1"/>
      <c r="LZQ1317" s="1"/>
      <c r="LZR1317" s="1"/>
      <c r="LZS1317" s="1"/>
      <c r="LZT1317" s="1"/>
      <c r="LZU1317" s="1"/>
      <c r="LZV1317" s="1"/>
      <c r="LZW1317" s="1"/>
      <c r="LZX1317" s="1"/>
      <c r="LZY1317" s="1"/>
      <c r="LZZ1317" s="1"/>
      <c r="MAA1317" s="1"/>
      <c r="MAB1317" s="1"/>
      <c r="MAC1317" s="1"/>
      <c r="MAD1317" s="1"/>
      <c r="MAE1317" s="1"/>
      <c r="MAF1317" s="1"/>
      <c r="MAG1317" s="1"/>
      <c r="MAH1317" s="1"/>
      <c r="MAI1317" s="1"/>
      <c r="MAJ1317" s="1"/>
      <c r="MAK1317" s="1"/>
      <c r="MAL1317" s="1"/>
      <c r="MAM1317" s="1"/>
      <c r="MAN1317" s="1"/>
      <c r="MAO1317" s="1"/>
      <c r="MAP1317" s="1"/>
      <c r="MAQ1317" s="1"/>
      <c r="MAR1317" s="1"/>
      <c r="MAS1317" s="1"/>
      <c r="MAT1317" s="1"/>
      <c r="MAU1317" s="1"/>
      <c r="MAV1317" s="1"/>
      <c r="MAW1317" s="1"/>
      <c r="MAX1317" s="1"/>
      <c r="MAY1317" s="1"/>
      <c r="MAZ1317" s="1"/>
      <c r="MBA1317" s="1"/>
      <c r="MBB1317" s="1"/>
      <c r="MBC1317" s="1"/>
      <c r="MBD1317" s="1"/>
      <c r="MBE1317" s="1"/>
      <c r="MBF1317" s="1"/>
      <c r="MBG1317" s="1"/>
      <c r="MBH1317" s="1"/>
      <c r="MBI1317" s="1"/>
      <c r="MBJ1317" s="1"/>
      <c r="MBK1317" s="1"/>
      <c r="MBL1317" s="1"/>
      <c r="MBM1317" s="1"/>
      <c r="MBN1317" s="1"/>
      <c r="MBO1317" s="1"/>
      <c r="MBP1317" s="1"/>
      <c r="MBQ1317" s="1"/>
      <c r="MBR1317" s="1"/>
      <c r="MBS1317" s="1"/>
      <c r="MBT1317" s="1"/>
      <c r="MBU1317" s="1"/>
      <c r="MBV1317" s="1"/>
      <c r="MBW1317" s="1"/>
      <c r="MBX1317" s="1"/>
      <c r="MBY1317" s="1"/>
      <c r="MBZ1317" s="1"/>
      <c r="MCA1317" s="1"/>
      <c r="MCB1317" s="1"/>
      <c r="MCC1317" s="1"/>
      <c r="MCD1317" s="1"/>
      <c r="MCE1317" s="1"/>
      <c r="MCF1317" s="1"/>
      <c r="MCG1317" s="1"/>
      <c r="MCH1317" s="1"/>
      <c r="MCI1317" s="1"/>
      <c r="MCJ1317" s="1"/>
      <c r="MCK1317" s="1"/>
      <c r="MCL1317" s="1"/>
      <c r="MCM1317" s="1"/>
      <c r="MCN1317" s="1"/>
      <c r="MCO1317" s="1"/>
      <c r="MCP1317" s="1"/>
      <c r="MCQ1317" s="1"/>
      <c r="MCR1317" s="1"/>
      <c r="MCS1317" s="1"/>
      <c r="MCT1317" s="1"/>
      <c r="MCU1317" s="1"/>
      <c r="MCV1317" s="1"/>
      <c r="MCW1317" s="1"/>
      <c r="MCX1317" s="1"/>
      <c r="MCY1317" s="1"/>
      <c r="MCZ1317" s="1"/>
      <c r="MDA1317" s="1"/>
      <c r="MDB1317" s="1"/>
      <c r="MDC1317" s="1"/>
      <c r="MDD1317" s="1"/>
      <c r="MDE1317" s="1"/>
      <c r="MDF1317" s="1"/>
      <c r="MDG1317" s="1"/>
      <c r="MDH1317" s="1"/>
      <c r="MDI1317" s="1"/>
      <c r="MDJ1317" s="1"/>
      <c r="MDK1317" s="1"/>
      <c r="MDL1317" s="1"/>
      <c r="MDM1317" s="1"/>
      <c r="MDN1317" s="1"/>
      <c r="MDO1317" s="1"/>
      <c r="MDP1317" s="1"/>
      <c r="MDQ1317" s="1"/>
      <c r="MDR1317" s="1"/>
      <c r="MDS1317" s="1"/>
      <c r="MDT1317" s="1"/>
      <c r="MDU1317" s="1"/>
      <c r="MDV1317" s="1"/>
      <c r="MDW1317" s="1"/>
      <c r="MDX1317" s="1"/>
      <c r="MDY1317" s="1"/>
      <c r="MDZ1317" s="1"/>
      <c r="MEA1317" s="1"/>
      <c r="MEB1317" s="1"/>
      <c r="MEC1317" s="1"/>
      <c r="MED1317" s="1"/>
      <c r="MEE1317" s="1"/>
      <c r="MEF1317" s="1"/>
      <c r="MEG1317" s="1"/>
      <c r="MEH1317" s="1"/>
      <c r="MEI1317" s="1"/>
      <c r="MEJ1317" s="1"/>
      <c r="MEK1317" s="1"/>
      <c r="MEL1317" s="1"/>
      <c r="MEM1317" s="1"/>
      <c r="MEN1317" s="1"/>
      <c r="MEO1317" s="1"/>
      <c r="MEP1317" s="1"/>
      <c r="MEQ1317" s="1"/>
      <c r="MER1317" s="1"/>
      <c r="MES1317" s="1"/>
      <c r="MET1317" s="1"/>
      <c r="MEU1317" s="1"/>
      <c r="MEV1317" s="1"/>
      <c r="MEW1317" s="1"/>
      <c r="MEX1317" s="1"/>
      <c r="MEY1317" s="1"/>
      <c r="MEZ1317" s="1"/>
      <c r="MFA1317" s="1"/>
      <c r="MFB1317" s="1"/>
      <c r="MFC1317" s="1"/>
      <c r="MFD1317" s="1"/>
      <c r="MFE1317" s="1"/>
      <c r="MFF1317" s="1"/>
      <c r="MFG1317" s="1"/>
      <c r="MFH1317" s="1"/>
      <c r="MFI1317" s="1"/>
      <c r="MFJ1317" s="1"/>
      <c r="MFK1317" s="1"/>
      <c r="MFL1317" s="1"/>
      <c r="MFM1317" s="1"/>
      <c r="MFN1317" s="1"/>
      <c r="MFO1317" s="1"/>
      <c r="MFP1317" s="1"/>
      <c r="MFQ1317" s="1"/>
      <c r="MFR1317" s="1"/>
      <c r="MFS1317" s="1"/>
      <c r="MFT1317" s="1"/>
      <c r="MFU1317" s="1"/>
      <c r="MFV1317" s="1"/>
      <c r="MFW1317" s="1"/>
      <c r="MFX1317" s="1"/>
      <c r="MFY1317" s="1"/>
      <c r="MFZ1317" s="1"/>
      <c r="MGA1317" s="1"/>
      <c r="MGB1317" s="1"/>
      <c r="MGC1317" s="1"/>
      <c r="MGD1317" s="1"/>
      <c r="MGE1317" s="1"/>
      <c r="MGF1317" s="1"/>
      <c r="MGG1317" s="1"/>
      <c r="MGH1317" s="1"/>
      <c r="MGI1317" s="1"/>
      <c r="MGJ1317" s="1"/>
      <c r="MGK1317" s="1"/>
      <c r="MGL1317" s="1"/>
      <c r="MGM1317" s="1"/>
      <c r="MGN1317" s="1"/>
      <c r="MGO1317" s="1"/>
      <c r="MGP1317" s="1"/>
      <c r="MGQ1317" s="1"/>
      <c r="MGR1317" s="1"/>
      <c r="MGS1317" s="1"/>
      <c r="MGT1317" s="1"/>
      <c r="MGU1317" s="1"/>
      <c r="MGV1317" s="1"/>
      <c r="MGW1317" s="1"/>
      <c r="MGX1317" s="1"/>
      <c r="MGY1317" s="1"/>
      <c r="MGZ1317" s="1"/>
      <c r="MHA1317" s="1"/>
      <c r="MHB1317" s="1"/>
      <c r="MHC1317" s="1"/>
      <c r="MHD1317" s="1"/>
      <c r="MHE1317" s="1"/>
      <c r="MHF1317" s="1"/>
      <c r="MHG1317" s="1"/>
      <c r="MHH1317" s="1"/>
      <c r="MHI1317" s="1"/>
      <c r="MHJ1317" s="1"/>
      <c r="MHK1317" s="1"/>
      <c r="MHL1317" s="1"/>
      <c r="MHM1317" s="1"/>
      <c r="MHN1317" s="1"/>
      <c r="MHO1317" s="1"/>
      <c r="MHP1317" s="1"/>
      <c r="MHQ1317" s="1"/>
      <c r="MHR1317" s="1"/>
      <c r="MHS1317" s="1"/>
      <c r="MHT1317" s="1"/>
      <c r="MHU1317" s="1"/>
      <c r="MHV1317" s="1"/>
      <c r="MHW1317" s="1"/>
      <c r="MHX1317" s="1"/>
      <c r="MHY1317" s="1"/>
      <c r="MHZ1317" s="1"/>
      <c r="MIA1317" s="1"/>
      <c r="MIB1317" s="1"/>
      <c r="MIC1317" s="1"/>
      <c r="MID1317" s="1"/>
      <c r="MIE1317" s="1"/>
      <c r="MIF1317" s="1"/>
      <c r="MIG1317" s="1"/>
      <c r="MIH1317" s="1"/>
      <c r="MII1317" s="1"/>
      <c r="MIJ1317" s="1"/>
      <c r="MIK1317" s="1"/>
      <c r="MIL1317" s="1"/>
      <c r="MIM1317" s="1"/>
      <c r="MIN1317" s="1"/>
      <c r="MIO1317" s="1"/>
      <c r="MIP1317" s="1"/>
      <c r="MIQ1317" s="1"/>
      <c r="MIR1317" s="1"/>
      <c r="MIS1317" s="1"/>
      <c r="MIT1317" s="1"/>
      <c r="MIU1317" s="1"/>
      <c r="MIV1317" s="1"/>
      <c r="MIW1317" s="1"/>
      <c r="MIX1317" s="1"/>
      <c r="MIY1317" s="1"/>
      <c r="MIZ1317" s="1"/>
      <c r="MJA1317" s="1"/>
      <c r="MJB1317" s="1"/>
      <c r="MJC1317" s="1"/>
      <c r="MJD1317" s="1"/>
      <c r="MJE1317" s="1"/>
      <c r="MJF1317" s="1"/>
      <c r="MJG1317" s="1"/>
      <c r="MJH1317" s="1"/>
      <c r="MJI1317" s="1"/>
      <c r="MJJ1317" s="1"/>
      <c r="MJK1317" s="1"/>
      <c r="MJL1317" s="1"/>
      <c r="MJM1317" s="1"/>
      <c r="MJN1317" s="1"/>
      <c r="MJO1317" s="1"/>
      <c r="MJP1317" s="1"/>
      <c r="MJQ1317" s="1"/>
      <c r="MJR1317" s="1"/>
      <c r="MJS1317" s="1"/>
      <c r="MJT1317" s="1"/>
      <c r="MJU1317" s="1"/>
      <c r="MJV1317" s="1"/>
      <c r="MJW1317" s="1"/>
      <c r="MJX1317" s="1"/>
      <c r="MJY1317" s="1"/>
      <c r="MJZ1317" s="1"/>
      <c r="MKA1317" s="1"/>
      <c r="MKB1317" s="1"/>
      <c r="MKC1317" s="1"/>
      <c r="MKD1317" s="1"/>
      <c r="MKE1317" s="1"/>
      <c r="MKF1317" s="1"/>
      <c r="MKG1317" s="1"/>
      <c r="MKH1317" s="1"/>
      <c r="MKI1317" s="1"/>
      <c r="MKJ1317" s="1"/>
      <c r="MKK1317" s="1"/>
      <c r="MKL1317" s="1"/>
      <c r="MKM1317" s="1"/>
      <c r="MKN1317" s="1"/>
      <c r="MKO1317" s="1"/>
      <c r="MKP1317" s="1"/>
      <c r="MKQ1317" s="1"/>
      <c r="MKR1317" s="1"/>
      <c r="MKS1317" s="1"/>
      <c r="MKT1317" s="1"/>
      <c r="MKU1317" s="1"/>
      <c r="MKV1317" s="1"/>
      <c r="MKW1317" s="1"/>
      <c r="MKX1317" s="1"/>
      <c r="MKY1317" s="1"/>
      <c r="MKZ1317" s="1"/>
      <c r="MLA1317" s="1"/>
      <c r="MLB1317" s="1"/>
      <c r="MLC1317" s="1"/>
      <c r="MLD1317" s="1"/>
      <c r="MLE1317" s="1"/>
      <c r="MLF1317" s="1"/>
      <c r="MLG1317" s="1"/>
      <c r="MLH1317" s="1"/>
      <c r="MLI1317" s="1"/>
      <c r="MLJ1317" s="1"/>
      <c r="MLK1317" s="1"/>
      <c r="MLL1317" s="1"/>
      <c r="MLM1317" s="1"/>
      <c r="MLN1317" s="1"/>
      <c r="MLO1317" s="1"/>
      <c r="MLP1317" s="1"/>
      <c r="MLQ1317" s="1"/>
      <c r="MLR1317" s="1"/>
      <c r="MLS1317" s="1"/>
      <c r="MLT1317" s="1"/>
      <c r="MLU1317" s="1"/>
      <c r="MLV1317" s="1"/>
      <c r="MLW1317" s="1"/>
      <c r="MLX1317" s="1"/>
      <c r="MLY1317" s="1"/>
      <c r="MLZ1317" s="1"/>
      <c r="MMA1317" s="1"/>
      <c r="MMB1317" s="1"/>
      <c r="MMC1317" s="1"/>
      <c r="MMD1317" s="1"/>
      <c r="MME1317" s="1"/>
      <c r="MMF1317" s="1"/>
      <c r="MMG1317" s="1"/>
      <c r="MMH1317" s="1"/>
      <c r="MMI1317" s="1"/>
      <c r="MMJ1317" s="1"/>
      <c r="MMK1317" s="1"/>
      <c r="MML1317" s="1"/>
      <c r="MMM1317" s="1"/>
      <c r="MMN1317" s="1"/>
      <c r="MMO1317" s="1"/>
      <c r="MMP1317" s="1"/>
      <c r="MMQ1317" s="1"/>
      <c r="MMR1317" s="1"/>
      <c r="MMS1317" s="1"/>
      <c r="MMT1317" s="1"/>
      <c r="MMU1317" s="1"/>
      <c r="MMV1317" s="1"/>
      <c r="MMW1317" s="1"/>
      <c r="MMX1317" s="1"/>
      <c r="MMY1317" s="1"/>
      <c r="MMZ1317" s="1"/>
      <c r="MNA1317" s="1"/>
      <c r="MNB1317" s="1"/>
      <c r="MNC1317" s="1"/>
      <c r="MND1317" s="1"/>
      <c r="MNE1317" s="1"/>
      <c r="MNF1317" s="1"/>
      <c r="MNG1317" s="1"/>
      <c r="MNH1317" s="1"/>
      <c r="MNI1317" s="1"/>
      <c r="MNJ1317" s="1"/>
      <c r="MNK1317" s="1"/>
      <c r="MNL1317" s="1"/>
      <c r="MNM1317" s="1"/>
      <c r="MNN1317" s="1"/>
      <c r="MNO1317" s="1"/>
      <c r="MNP1317" s="1"/>
      <c r="MNQ1317" s="1"/>
      <c r="MNR1317" s="1"/>
      <c r="MNS1317" s="1"/>
      <c r="MNT1317" s="1"/>
      <c r="MNU1317" s="1"/>
      <c r="MNV1317" s="1"/>
      <c r="MNW1317" s="1"/>
      <c r="MNX1317" s="1"/>
      <c r="MNY1317" s="1"/>
      <c r="MNZ1317" s="1"/>
      <c r="MOA1317" s="1"/>
      <c r="MOB1317" s="1"/>
      <c r="MOC1317" s="1"/>
      <c r="MOD1317" s="1"/>
      <c r="MOE1317" s="1"/>
      <c r="MOF1317" s="1"/>
      <c r="MOG1317" s="1"/>
      <c r="MOH1317" s="1"/>
      <c r="MOI1317" s="1"/>
      <c r="MOJ1317" s="1"/>
      <c r="MOK1317" s="1"/>
      <c r="MOL1317" s="1"/>
      <c r="MOM1317" s="1"/>
      <c r="MON1317" s="1"/>
      <c r="MOO1317" s="1"/>
      <c r="MOP1317" s="1"/>
      <c r="MOQ1317" s="1"/>
      <c r="MOR1317" s="1"/>
      <c r="MOS1317" s="1"/>
      <c r="MOT1317" s="1"/>
      <c r="MOU1317" s="1"/>
      <c r="MOV1317" s="1"/>
      <c r="MOW1317" s="1"/>
      <c r="MOX1317" s="1"/>
      <c r="MOY1317" s="1"/>
      <c r="MOZ1317" s="1"/>
      <c r="MPA1317" s="1"/>
      <c r="MPB1317" s="1"/>
      <c r="MPC1317" s="1"/>
      <c r="MPD1317" s="1"/>
      <c r="MPE1317" s="1"/>
      <c r="MPF1317" s="1"/>
      <c r="MPG1317" s="1"/>
      <c r="MPH1317" s="1"/>
      <c r="MPI1317" s="1"/>
      <c r="MPJ1317" s="1"/>
      <c r="MPK1317" s="1"/>
      <c r="MPL1317" s="1"/>
      <c r="MPM1317" s="1"/>
      <c r="MPN1317" s="1"/>
      <c r="MPO1317" s="1"/>
      <c r="MPP1317" s="1"/>
      <c r="MPQ1317" s="1"/>
      <c r="MPR1317" s="1"/>
      <c r="MPS1317" s="1"/>
      <c r="MPT1317" s="1"/>
      <c r="MPU1317" s="1"/>
      <c r="MPV1317" s="1"/>
      <c r="MPW1317" s="1"/>
      <c r="MPX1317" s="1"/>
      <c r="MPY1317" s="1"/>
      <c r="MPZ1317" s="1"/>
      <c r="MQA1317" s="1"/>
      <c r="MQB1317" s="1"/>
      <c r="MQC1317" s="1"/>
      <c r="MQD1317" s="1"/>
      <c r="MQE1317" s="1"/>
      <c r="MQF1317" s="1"/>
      <c r="MQG1317" s="1"/>
      <c r="MQH1317" s="1"/>
      <c r="MQI1317" s="1"/>
      <c r="MQJ1317" s="1"/>
      <c r="MQK1317" s="1"/>
      <c r="MQL1317" s="1"/>
      <c r="MQM1317" s="1"/>
      <c r="MQN1317" s="1"/>
      <c r="MQO1317" s="1"/>
      <c r="MQP1317" s="1"/>
      <c r="MQQ1317" s="1"/>
      <c r="MQR1317" s="1"/>
      <c r="MQS1317" s="1"/>
      <c r="MQT1317" s="1"/>
      <c r="MQU1317" s="1"/>
      <c r="MQV1317" s="1"/>
      <c r="MQW1317" s="1"/>
      <c r="MQX1317" s="1"/>
      <c r="MQY1317" s="1"/>
      <c r="MQZ1317" s="1"/>
      <c r="MRA1317" s="1"/>
      <c r="MRB1317" s="1"/>
      <c r="MRC1317" s="1"/>
      <c r="MRD1317" s="1"/>
      <c r="MRE1317" s="1"/>
      <c r="MRF1317" s="1"/>
      <c r="MRG1317" s="1"/>
      <c r="MRH1317" s="1"/>
      <c r="MRI1317" s="1"/>
      <c r="MRJ1317" s="1"/>
      <c r="MRK1317" s="1"/>
      <c r="MRL1317" s="1"/>
      <c r="MRM1317" s="1"/>
      <c r="MRN1317" s="1"/>
      <c r="MRO1317" s="1"/>
      <c r="MRP1317" s="1"/>
      <c r="MRQ1317" s="1"/>
      <c r="MRR1317" s="1"/>
      <c r="MRS1317" s="1"/>
      <c r="MRT1317" s="1"/>
      <c r="MRU1317" s="1"/>
      <c r="MRV1317" s="1"/>
      <c r="MRW1317" s="1"/>
      <c r="MRX1317" s="1"/>
      <c r="MRY1317" s="1"/>
      <c r="MRZ1317" s="1"/>
      <c r="MSA1317" s="1"/>
      <c r="MSB1317" s="1"/>
      <c r="MSC1317" s="1"/>
      <c r="MSD1317" s="1"/>
      <c r="MSE1317" s="1"/>
      <c r="MSF1317" s="1"/>
      <c r="MSG1317" s="1"/>
      <c r="MSH1317" s="1"/>
      <c r="MSI1317" s="1"/>
      <c r="MSJ1317" s="1"/>
      <c r="MSK1317" s="1"/>
      <c r="MSL1317" s="1"/>
      <c r="MSM1317" s="1"/>
      <c r="MSN1317" s="1"/>
      <c r="MSO1317" s="1"/>
      <c r="MSP1317" s="1"/>
      <c r="MSQ1317" s="1"/>
      <c r="MSR1317" s="1"/>
      <c r="MSS1317" s="1"/>
      <c r="MST1317" s="1"/>
      <c r="MSU1317" s="1"/>
      <c r="MSV1317" s="1"/>
      <c r="MSW1317" s="1"/>
      <c r="MSX1317" s="1"/>
      <c r="MSY1317" s="1"/>
      <c r="MSZ1317" s="1"/>
      <c r="MTA1317" s="1"/>
      <c r="MTB1317" s="1"/>
      <c r="MTC1317" s="1"/>
      <c r="MTD1317" s="1"/>
      <c r="MTE1317" s="1"/>
      <c r="MTF1317" s="1"/>
      <c r="MTG1317" s="1"/>
      <c r="MTH1317" s="1"/>
      <c r="MTI1317" s="1"/>
      <c r="MTJ1317" s="1"/>
      <c r="MTK1317" s="1"/>
      <c r="MTL1317" s="1"/>
      <c r="MTM1317" s="1"/>
      <c r="MTN1317" s="1"/>
      <c r="MTO1317" s="1"/>
      <c r="MTP1317" s="1"/>
      <c r="MTQ1317" s="1"/>
      <c r="MTR1317" s="1"/>
      <c r="MTS1317" s="1"/>
      <c r="MTT1317" s="1"/>
      <c r="MTU1317" s="1"/>
      <c r="MTV1317" s="1"/>
      <c r="MTW1317" s="1"/>
      <c r="MTX1317" s="1"/>
      <c r="MTY1317" s="1"/>
      <c r="MTZ1317" s="1"/>
      <c r="MUA1317" s="1"/>
      <c r="MUB1317" s="1"/>
      <c r="MUC1317" s="1"/>
      <c r="MUD1317" s="1"/>
      <c r="MUE1317" s="1"/>
      <c r="MUF1317" s="1"/>
      <c r="MUG1317" s="1"/>
      <c r="MUH1317" s="1"/>
      <c r="MUI1317" s="1"/>
      <c r="MUJ1317" s="1"/>
      <c r="MUK1317" s="1"/>
      <c r="MUL1317" s="1"/>
      <c r="MUM1317" s="1"/>
      <c r="MUN1317" s="1"/>
      <c r="MUO1317" s="1"/>
      <c r="MUP1317" s="1"/>
      <c r="MUQ1317" s="1"/>
      <c r="MUR1317" s="1"/>
      <c r="MUS1317" s="1"/>
      <c r="MUT1317" s="1"/>
      <c r="MUU1317" s="1"/>
      <c r="MUV1317" s="1"/>
      <c r="MUW1317" s="1"/>
      <c r="MUX1317" s="1"/>
      <c r="MUY1317" s="1"/>
      <c r="MUZ1317" s="1"/>
      <c r="MVA1317" s="1"/>
      <c r="MVB1317" s="1"/>
      <c r="MVC1317" s="1"/>
      <c r="MVD1317" s="1"/>
      <c r="MVE1317" s="1"/>
      <c r="MVF1317" s="1"/>
      <c r="MVG1317" s="1"/>
      <c r="MVH1317" s="1"/>
      <c r="MVI1317" s="1"/>
      <c r="MVJ1317" s="1"/>
      <c r="MVK1317" s="1"/>
      <c r="MVL1317" s="1"/>
      <c r="MVM1317" s="1"/>
      <c r="MVN1317" s="1"/>
      <c r="MVO1317" s="1"/>
      <c r="MVP1317" s="1"/>
      <c r="MVQ1317" s="1"/>
      <c r="MVR1317" s="1"/>
      <c r="MVS1317" s="1"/>
      <c r="MVT1317" s="1"/>
      <c r="MVU1317" s="1"/>
      <c r="MVV1317" s="1"/>
      <c r="MVW1317" s="1"/>
      <c r="MVX1317" s="1"/>
      <c r="MVY1317" s="1"/>
      <c r="MVZ1317" s="1"/>
      <c r="MWA1317" s="1"/>
      <c r="MWB1317" s="1"/>
      <c r="MWC1317" s="1"/>
      <c r="MWD1317" s="1"/>
      <c r="MWE1317" s="1"/>
      <c r="MWF1317" s="1"/>
      <c r="MWG1317" s="1"/>
      <c r="MWH1317" s="1"/>
      <c r="MWI1317" s="1"/>
      <c r="MWJ1317" s="1"/>
      <c r="MWK1317" s="1"/>
      <c r="MWL1317" s="1"/>
      <c r="MWM1317" s="1"/>
      <c r="MWN1317" s="1"/>
      <c r="MWO1317" s="1"/>
      <c r="MWP1317" s="1"/>
      <c r="MWQ1317" s="1"/>
      <c r="MWR1317" s="1"/>
      <c r="MWS1317" s="1"/>
      <c r="MWT1317" s="1"/>
      <c r="MWU1317" s="1"/>
      <c r="MWV1317" s="1"/>
      <c r="MWW1317" s="1"/>
      <c r="MWX1317" s="1"/>
      <c r="MWY1317" s="1"/>
      <c r="MWZ1317" s="1"/>
      <c r="MXA1317" s="1"/>
      <c r="MXB1317" s="1"/>
      <c r="MXC1317" s="1"/>
      <c r="MXD1317" s="1"/>
      <c r="MXE1317" s="1"/>
      <c r="MXF1317" s="1"/>
      <c r="MXG1317" s="1"/>
      <c r="MXH1317" s="1"/>
      <c r="MXI1317" s="1"/>
      <c r="MXJ1317" s="1"/>
      <c r="MXK1317" s="1"/>
      <c r="MXL1317" s="1"/>
      <c r="MXM1317" s="1"/>
      <c r="MXN1317" s="1"/>
      <c r="MXO1317" s="1"/>
      <c r="MXP1317" s="1"/>
      <c r="MXQ1317" s="1"/>
      <c r="MXR1317" s="1"/>
      <c r="MXS1317" s="1"/>
      <c r="MXT1317" s="1"/>
      <c r="MXU1317" s="1"/>
      <c r="MXV1317" s="1"/>
      <c r="MXW1317" s="1"/>
      <c r="MXX1317" s="1"/>
      <c r="MXY1317" s="1"/>
      <c r="MXZ1317" s="1"/>
      <c r="MYA1317" s="1"/>
      <c r="MYB1317" s="1"/>
      <c r="MYC1317" s="1"/>
      <c r="MYD1317" s="1"/>
      <c r="MYE1317" s="1"/>
      <c r="MYF1317" s="1"/>
      <c r="MYG1317" s="1"/>
      <c r="MYH1317" s="1"/>
      <c r="MYI1317" s="1"/>
      <c r="MYJ1317" s="1"/>
      <c r="MYK1317" s="1"/>
      <c r="MYL1317" s="1"/>
      <c r="MYM1317" s="1"/>
      <c r="MYN1317" s="1"/>
      <c r="MYO1317" s="1"/>
      <c r="MYP1317" s="1"/>
      <c r="MYQ1317" s="1"/>
      <c r="MYR1317" s="1"/>
      <c r="MYS1317" s="1"/>
      <c r="MYT1317" s="1"/>
      <c r="MYU1317" s="1"/>
      <c r="MYV1317" s="1"/>
      <c r="MYW1317" s="1"/>
      <c r="MYX1317" s="1"/>
      <c r="MYY1317" s="1"/>
      <c r="MYZ1317" s="1"/>
      <c r="MZA1317" s="1"/>
      <c r="MZB1317" s="1"/>
      <c r="MZC1317" s="1"/>
      <c r="MZD1317" s="1"/>
      <c r="MZE1317" s="1"/>
      <c r="MZF1317" s="1"/>
      <c r="MZG1317" s="1"/>
      <c r="MZH1317" s="1"/>
      <c r="MZI1317" s="1"/>
      <c r="MZJ1317" s="1"/>
      <c r="MZK1317" s="1"/>
      <c r="MZL1317" s="1"/>
      <c r="MZM1317" s="1"/>
      <c r="MZN1317" s="1"/>
      <c r="MZO1317" s="1"/>
      <c r="MZP1317" s="1"/>
      <c r="MZQ1317" s="1"/>
      <c r="MZR1317" s="1"/>
      <c r="MZS1317" s="1"/>
      <c r="MZT1317" s="1"/>
      <c r="MZU1317" s="1"/>
      <c r="MZV1317" s="1"/>
      <c r="MZW1317" s="1"/>
      <c r="MZX1317" s="1"/>
      <c r="MZY1317" s="1"/>
      <c r="MZZ1317" s="1"/>
      <c r="NAA1317" s="1"/>
      <c r="NAB1317" s="1"/>
      <c r="NAC1317" s="1"/>
      <c r="NAD1317" s="1"/>
      <c r="NAE1317" s="1"/>
      <c r="NAF1317" s="1"/>
      <c r="NAG1317" s="1"/>
      <c r="NAH1317" s="1"/>
      <c r="NAI1317" s="1"/>
      <c r="NAJ1317" s="1"/>
      <c r="NAK1317" s="1"/>
      <c r="NAL1317" s="1"/>
      <c r="NAM1317" s="1"/>
      <c r="NAN1317" s="1"/>
      <c r="NAO1317" s="1"/>
      <c r="NAP1317" s="1"/>
      <c r="NAQ1317" s="1"/>
      <c r="NAR1317" s="1"/>
      <c r="NAS1317" s="1"/>
      <c r="NAT1317" s="1"/>
      <c r="NAU1317" s="1"/>
      <c r="NAV1317" s="1"/>
      <c r="NAW1317" s="1"/>
      <c r="NAX1317" s="1"/>
      <c r="NAY1317" s="1"/>
      <c r="NAZ1317" s="1"/>
      <c r="NBA1317" s="1"/>
      <c r="NBB1317" s="1"/>
      <c r="NBC1317" s="1"/>
      <c r="NBD1317" s="1"/>
      <c r="NBE1317" s="1"/>
      <c r="NBF1317" s="1"/>
      <c r="NBG1317" s="1"/>
      <c r="NBH1317" s="1"/>
      <c r="NBI1317" s="1"/>
      <c r="NBJ1317" s="1"/>
      <c r="NBK1317" s="1"/>
      <c r="NBL1317" s="1"/>
      <c r="NBM1317" s="1"/>
      <c r="NBN1317" s="1"/>
      <c r="NBO1317" s="1"/>
      <c r="NBP1317" s="1"/>
      <c r="NBQ1317" s="1"/>
      <c r="NBR1317" s="1"/>
      <c r="NBS1317" s="1"/>
      <c r="NBT1317" s="1"/>
      <c r="NBU1317" s="1"/>
      <c r="NBV1317" s="1"/>
      <c r="NBW1317" s="1"/>
      <c r="NBX1317" s="1"/>
      <c r="NBY1317" s="1"/>
      <c r="NBZ1317" s="1"/>
      <c r="NCA1317" s="1"/>
      <c r="NCB1317" s="1"/>
      <c r="NCC1317" s="1"/>
      <c r="NCD1317" s="1"/>
      <c r="NCE1317" s="1"/>
      <c r="NCF1317" s="1"/>
      <c r="NCG1317" s="1"/>
      <c r="NCH1317" s="1"/>
      <c r="NCI1317" s="1"/>
      <c r="NCJ1317" s="1"/>
      <c r="NCK1317" s="1"/>
      <c r="NCL1317" s="1"/>
      <c r="NCM1317" s="1"/>
      <c r="NCN1317" s="1"/>
      <c r="NCO1317" s="1"/>
      <c r="NCP1317" s="1"/>
      <c r="NCQ1317" s="1"/>
      <c r="NCR1317" s="1"/>
      <c r="NCS1317" s="1"/>
      <c r="NCT1317" s="1"/>
      <c r="NCU1317" s="1"/>
      <c r="NCV1317" s="1"/>
      <c r="NCW1317" s="1"/>
      <c r="NCX1317" s="1"/>
      <c r="NCY1317" s="1"/>
      <c r="NCZ1317" s="1"/>
      <c r="NDA1317" s="1"/>
      <c r="NDB1317" s="1"/>
      <c r="NDC1317" s="1"/>
      <c r="NDD1317" s="1"/>
      <c r="NDE1317" s="1"/>
      <c r="NDF1317" s="1"/>
      <c r="NDG1317" s="1"/>
      <c r="NDH1317" s="1"/>
      <c r="NDI1317" s="1"/>
      <c r="NDJ1317" s="1"/>
      <c r="NDK1317" s="1"/>
      <c r="NDL1317" s="1"/>
      <c r="NDM1317" s="1"/>
      <c r="NDN1317" s="1"/>
      <c r="NDO1317" s="1"/>
      <c r="NDP1317" s="1"/>
      <c r="NDQ1317" s="1"/>
      <c r="NDR1317" s="1"/>
      <c r="NDS1317" s="1"/>
      <c r="NDT1317" s="1"/>
      <c r="NDU1317" s="1"/>
      <c r="NDV1317" s="1"/>
      <c r="NDW1317" s="1"/>
      <c r="NDX1317" s="1"/>
      <c r="NDY1317" s="1"/>
      <c r="NDZ1317" s="1"/>
      <c r="NEA1317" s="1"/>
      <c r="NEB1317" s="1"/>
      <c r="NEC1317" s="1"/>
      <c r="NED1317" s="1"/>
      <c r="NEE1317" s="1"/>
      <c r="NEF1317" s="1"/>
      <c r="NEG1317" s="1"/>
      <c r="NEH1317" s="1"/>
      <c r="NEI1317" s="1"/>
      <c r="NEJ1317" s="1"/>
      <c r="NEK1317" s="1"/>
      <c r="NEL1317" s="1"/>
      <c r="NEM1317" s="1"/>
      <c r="NEN1317" s="1"/>
      <c r="NEO1317" s="1"/>
      <c r="NEP1317" s="1"/>
      <c r="NEQ1317" s="1"/>
      <c r="NER1317" s="1"/>
      <c r="NES1317" s="1"/>
      <c r="NET1317" s="1"/>
      <c r="NEU1317" s="1"/>
      <c r="NEV1317" s="1"/>
      <c r="NEW1317" s="1"/>
      <c r="NEX1317" s="1"/>
      <c r="NEY1317" s="1"/>
      <c r="NEZ1317" s="1"/>
      <c r="NFA1317" s="1"/>
      <c r="NFB1317" s="1"/>
      <c r="NFC1317" s="1"/>
      <c r="NFD1317" s="1"/>
      <c r="NFE1317" s="1"/>
      <c r="NFF1317" s="1"/>
      <c r="NFG1317" s="1"/>
      <c r="NFH1317" s="1"/>
      <c r="NFI1317" s="1"/>
      <c r="NFJ1317" s="1"/>
      <c r="NFK1317" s="1"/>
      <c r="NFL1317" s="1"/>
      <c r="NFM1317" s="1"/>
      <c r="NFN1317" s="1"/>
      <c r="NFO1317" s="1"/>
      <c r="NFP1317" s="1"/>
      <c r="NFQ1317" s="1"/>
      <c r="NFR1317" s="1"/>
      <c r="NFS1317" s="1"/>
      <c r="NFT1317" s="1"/>
      <c r="NFU1317" s="1"/>
      <c r="NFV1317" s="1"/>
      <c r="NFW1317" s="1"/>
      <c r="NFX1317" s="1"/>
      <c r="NFY1317" s="1"/>
      <c r="NFZ1317" s="1"/>
      <c r="NGA1317" s="1"/>
      <c r="NGB1317" s="1"/>
      <c r="NGC1317" s="1"/>
      <c r="NGD1317" s="1"/>
      <c r="NGE1317" s="1"/>
      <c r="NGF1317" s="1"/>
      <c r="NGG1317" s="1"/>
      <c r="NGH1317" s="1"/>
      <c r="NGI1317" s="1"/>
      <c r="NGJ1317" s="1"/>
      <c r="NGK1317" s="1"/>
      <c r="NGL1317" s="1"/>
      <c r="NGM1317" s="1"/>
      <c r="NGN1317" s="1"/>
      <c r="NGO1317" s="1"/>
      <c r="NGP1317" s="1"/>
      <c r="NGQ1317" s="1"/>
      <c r="NGR1317" s="1"/>
      <c r="NGS1317" s="1"/>
      <c r="NGT1317" s="1"/>
      <c r="NGU1317" s="1"/>
      <c r="NGV1317" s="1"/>
      <c r="NGW1317" s="1"/>
      <c r="NGX1317" s="1"/>
      <c r="NGY1317" s="1"/>
      <c r="NGZ1317" s="1"/>
      <c r="NHA1317" s="1"/>
      <c r="NHB1317" s="1"/>
      <c r="NHC1317" s="1"/>
      <c r="NHD1317" s="1"/>
      <c r="NHE1317" s="1"/>
      <c r="NHF1317" s="1"/>
      <c r="NHG1317" s="1"/>
      <c r="NHH1317" s="1"/>
      <c r="NHI1317" s="1"/>
      <c r="NHJ1317" s="1"/>
      <c r="NHK1317" s="1"/>
      <c r="NHL1317" s="1"/>
      <c r="NHM1317" s="1"/>
      <c r="NHN1317" s="1"/>
      <c r="NHO1317" s="1"/>
      <c r="NHP1317" s="1"/>
      <c r="NHQ1317" s="1"/>
      <c r="NHR1317" s="1"/>
      <c r="NHS1317" s="1"/>
      <c r="NHT1317" s="1"/>
      <c r="NHU1317" s="1"/>
      <c r="NHV1317" s="1"/>
      <c r="NHW1317" s="1"/>
      <c r="NHX1317" s="1"/>
      <c r="NHY1317" s="1"/>
      <c r="NHZ1317" s="1"/>
      <c r="NIA1317" s="1"/>
      <c r="NIB1317" s="1"/>
      <c r="NIC1317" s="1"/>
      <c r="NID1317" s="1"/>
      <c r="NIE1317" s="1"/>
      <c r="NIF1317" s="1"/>
      <c r="NIG1317" s="1"/>
      <c r="NIH1317" s="1"/>
      <c r="NII1317" s="1"/>
      <c r="NIJ1317" s="1"/>
      <c r="NIK1317" s="1"/>
      <c r="NIL1317" s="1"/>
      <c r="NIM1317" s="1"/>
      <c r="NIN1317" s="1"/>
      <c r="NIO1317" s="1"/>
      <c r="NIP1317" s="1"/>
      <c r="NIQ1317" s="1"/>
      <c r="NIR1317" s="1"/>
      <c r="NIS1317" s="1"/>
      <c r="NIT1317" s="1"/>
      <c r="NIU1317" s="1"/>
      <c r="NIV1317" s="1"/>
      <c r="NIW1317" s="1"/>
      <c r="NIX1317" s="1"/>
      <c r="NIY1317" s="1"/>
      <c r="NIZ1317" s="1"/>
      <c r="NJA1317" s="1"/>
      <c r="NJB1317" s="1"/>
      <c r="NJC1317" s="1"/>
      <c r="NJD1317" s="1"/>
      <c r="NJE1317" s="1"/>
      <c r="NJF1317" s="1"/>
      <c r="NJG1317" s="1"/>
      <c r="NJH1317" s="1"/>
      <c r="NJI1317" s="1"/>
      <c r="NJJ1317" s="1"/>
      <c r="NJK1317" s="1"/>
      <c r="NJL1317" s="1"/>
      <c r="NJM1317" s="1"/>
      <c r="NJN1317" s="1"/>
      <c r="NJO1317" s="1"/>
      <c r="NJP1317" s="1"/>
      <c r="NJQ1317" s="1"/>
      <c r="NJR1317" s="1"/>
      <c r="NJS1317" s="1"/>
      <c r="NJT1317" s="1"/>
      <c r="NJU1317" s="1"/>
      <c r="NJV1317" s="1"/>
      <c r="NJW1317" s="1"/>
      <c r="NJX1317" s="1"/>
      <c r="NJY1317" s="1"/>
      <c r="NJZ1317" s="1"/>
      <c r="NKA1317" s="1"/>
      <c r="NKB1317" s="1"/>
      <c r="NKC1317" s="1"/>
      <c r="NKD1317" s="1"/>
      <c r="NKE1317" s="1"/>
      <c r="NKF1317" s="1"/>
      <c r="NKG1317" s="1"/>
      <c r="NKH1317" s="1"/>
      <c r="NKI1317" s="1"/>
      <c r="NKJ1317" s="1"/>
      <c r="NKK1317" s="1"/>
      <c r="NKL1317" s="1"/>
      <c r="NKM1317" s="1"/>
      <c r="NKN1317" s="1"/>
      <c r="NKO1317" s="1"/>
      <c r="NKP1317" s="1"/>
      <c r="NKQ1317" s="1"/>
      <c r="NKR1317" s="1"/>
      <c r="NKS1317" s="1"/>
      <c r="NKT1317" s="1"/>
      <c r="NKU1317" s="1"/>
      <c r="NKV1317" s="1"/>
      <c r="NKW1317" s="1"/>
      <c r="NKX1317" s="1"/>
      <c r="NKY1317" s="1"/>
      <c r="NKZ1317" s="1"/>
      <c r="NLA1317" s="1"/>
      <c r="NLB1317" s="1"/>
      <c r="NLC1317" s="1"/>
      <c r="NLD1317" s="1"/>
      <c r="NLE1317" s="1"/>
      <c r="NLF1317" s="1"/>
      <c r="NLG1317" s="1"/>
      <c r="NLH1317" s="1"/>
      <c r="NLI1317" s="1"/>
      <c r="NLJ1317" s="1"/>
      <c r="NLK1317" s="1"/>
      <c r="NLL1317" s="1"/>
      <c r="NLM1317" s="1"/>
      <c r="NLN1317" s="1"/>
      <c r="NLO1317" s="1"/>
      <c r="NLP1317" s="1"/>
      <c r="NLQ1317" s="1"/>
      <c r="NLR1317" s="1"/>
      <c r="NLS1317" s="1"/>
      <c r="NLT1317" s="1"/>
      <c r="NLU1317" s="1"/>
      <c r="NLV1317" s="1"/>
      <c r="NLW1317" s="1"/>
      <c r="NLX1317" s="1"/>
      <c r="NLY1317" s="1"/>
      <c r="NLZ1317" s="1"/>
      <c r="NMA1317" s="1"/>
      <c r="NMB1317" s="1"/>
      <c r="NMC1317" s="1"/>
      <c r="NMD1317" s="1"/>
      <c r="NME1317" s="1"/>
      <c r="NMF1317" s="1"/>
      <c r="NMG1317" s="1"/>
      <c r="NMH1317" s="1"/>
      <c r="NMI1317" s="1"/>
      <c r="NMJ1317" s="1"/>
      <c r="NMK1317" s="1"/>
      <c r="NML1317" s="1"/>
      <c r="NMM1317" s="1"/>
      <c r="NMN1317" s="1"/>
      <c r="NMO1317" s="1"/>
      <c r="NMP1317" s="1"/>
      <c r="NMQ1317" s="1"/>
      <c r="NMR1317" s="1"/>
      <c r="NMS1317" s="1"/>
      <c r="NMT1317" s="1"/>
      <c r="NMU1317" s="1"/>
      <c r="NMV1317" s="1"/>
      <c r="NMW1317" s="1"/>
      <c r="NMX1317" s="1"/>
      <c r="NMY1317" s="1"/>
      <c r="NMZ1317" s="1"/>
      <c r="NNA1317" s="1"/>
      <c r="NNB1317" s="1"/>
      <c r="NNC1317" s="1"/>
      <c r="NND1317" s="1"/>
      <c r="NNE1317" s="1"/>
      <c r="NNF1317" s="1"/>
      <c r="NNG1317" s="1"/>
      <c r="NNH1317" s="1"/>
      <c r="NNI1317" s="1"/>
      <c r="NNJ1317" s="1"/>
      <c r="NNK1317" s="1"/>
      <c r="NNL1317" s="1"/>
      <c r="NNM1317" s="1"/>
      <c r="NNN1317" s="1"/>
      <c r="NNO1317" s="1"/>
      <c r="NNP1317" s="1"/>
      <c r="NNQ1317" s="1"/>
      <c r="NNR1317" s="1"/>
      <c r="NNS1317" s="1"/>
      <c r="NNT1317" s="1"/>
      <c r="NNU1317" s="1"/>
      <c r="NNV1317" s="1"/>
      <c r="NNW1317" s="1"/>
      <c r="NNX1317" s="1"/>
      <c r="NNY1317" s="1"/>
      <c r="NNZ1317" s="1"/>
      <c r="NOA1317" s="1"/>
      <c r="NOB1317" s="1"/>
      <c r="NOC1317" s="1"/>
      <c r="NOD1317" s="1"/>
      <c r="NOE1317" s="1"/>
      <c r="NOF1317" s="1"/>
      <c r="NOG1317" s="1"/>
      <c r="NOH1317" s="1"/>
      <c r="NOI1317" s="1"/>
      <c r="NOJ1317" s="1"/>
      <c r="NOK1317" s="1"/>
      <c r="NOL1317" s="1"/>
      <c r="NOM1317" s="1"/>
      <c r="NON1317" s="1"/>
      <c r="NOO1317" s="1"/>
      <c r="NOP1317" s="1"/>
      <c r="NOQ1317" s="1"/>
      <c r="NOR1317" s="1"/>
      <c r="NOS1317" s="1"/>
      <c r="NOT1317" s="1"/>
      <c r="NOU1317" s="1"/>
      <c r="NOV1317" s="1"/>
      <c r="NOW1317" s="1"/>
      <c r="NOX1317" s="1"/>
      <c r="NOY1317" s="1"/>
      <c r="NOZ1317" s="1"/>
      <c r="NPA1317" s="1"/>
      <c r="NPB1317" s="1"/>
      <c r="NPC1317" s="1"/>
      <c r="NPD1317" s="1"/>
      <c r="NPE1317" s="1"/>
      <c r="NPF1317" s="1"/>
      <c r="NPG1317" s="1"/>
      <c r="NPH1317" s="1"/>
      <c r="NPI1317" s="1"/>
      <c r="NPJ1317" s="1"/>
      <c r="NPK1317" s="1"/>
      <c r="NPL1317" s="1"/>
      <c r="NPM1317" s="1"/>
      <c r="NPN1317" s="1"/>
      <c r="NPO1317" s="1"/>
      <c r="NPP1317" s="1"/>
      <c r="NPQ1317" s="1"/>
      <c r="NPR1317" s="1"/>
      <c r="NPS1317" s="1"/>
      <c r="NPT1317" s="1"/>
      <c r="NPU1317" s="1"/>
      <c r="NPV1317" s="1"/>
      <c r="NPW1317" s="1"/>
      <c r="NPX1317" s="1"/>
      <c r="NPY1317" s="1"/>
      <c r="NPZ1317" s="1"/>
      <c r="NQA1317" s="1"/>
      <c r="NQB1317" s="1"/>
      <c r="NQC1317" s="1"/>
      <c r="NQD1317" s="1"/>
      <c r="NQE1317" s="1"/>
      <c r="NQF1317" s="1"/>
      <c r="NQG1317" s="1"/>
      <c r="NQH1317" s="1"/>
      <c r="NQI1317" s="1"/>
      <c r="NQJ1317" s="1"/>
      <c r="NQK1317" s="1"/>
      <c r="NQL1317" s="1"/>
      <c r="NQM1317" s="1"/>
      <c r="NQN1317" s="1"/>
      <c r="NQO1317" s="1"/>
      <c r="NQP1317" s="1"/>
      <c r="NQQ1317" s="1"/>
      <c r="NQR1317" s="1"/>
      <c r="NQS1317" s="1"/>
      <c r="NQT1317" s="1"/>
      <c r="NQU1317" s="1"/>
      <c r="NQV1317" s="1"/>
      <c r="NQW1317" s="1"/>
      <c r="NQX1317" s="1"/>
      <c r="NQY1317" s="1"/>
      <c r="NQZ1317" s="1"/>
      <c r="NRA1317" s="1"/>
      <c r="NRB1317" s="1"/>
      <c r="NRC1317" s="1"/>
      <c r="NRD1317" s="1"/>
      <c r="NRE1317" s="1"/>
      <c r="NRF1317" s="1"/>
      <c r="NRG1317" s="1"/>
      <c r="NRH1317" s="1"/>
      <c r="NRI1317" s="1"/>
      <c r="NRJ1317" s="1"/>
      <c r="NRK1317" s="1"/>
      <c r="NRL1317" s="1"/>
      <c r="NRM1317" s="1"/>
      <c r="NRN1317" s="1"/>
      <c r="NRO1317" s="1"/>
      <c r="NRP1317" s="1"/>
      <c r="NRQ1317" s="1"/>
      <c r="NRR1317" s="1"/>
      <c r="NRS1317" s="1"/>
      <c r="NRT1317" s="1"/>
      <c r="NRU1317" s="1"/>
      <c r="NRV1317" s="1"/>
      <c r="NRW1317" s="1"/>
      <c r="NRX1317" s="1"/>
      <c r="NRY1317" s="1"/>
      <c r="NRZ1317" s="1"/>
      <c r="NSA1317" s="1"/>
      <c r="NSB1317" s="1"/>
      <c r="NSC1317" s="1"/>
      <c r="NSD1317" s="1"/>
      <c r="NSE1317" s="1"/>
      <c r="NSF1317" s="1"/>
      <c r="NSG1317" s="1"/>
      <c r="NSH1317" s="1"/>
      <c r="NSI1317" s="1"/>
      <c r="NSJ1317" s="1"/>
      <c r="NSK1317" s="1"/>
      <c r="NSL1317" s="1"/>
      <c r="NSM1317" s="1"/>
      <c r="NSN1317" s="1"/>
      <c r="NSO1317" s="1"/>
      <c r="NSP1317" s="1"/>
      <c r="NSQ1317" s="1"/>
      <c r="NSR1317" s="1"/>
      <c r="NSS1317" s="1"/>
      <c r="NST1317" s="1"/>
      <c r="NSU1317" s="1"/>
      <c r="NSV1317" s="1"/>
      <c r="NSW1317" s="1"/>
      <c r="NSX1317" s="1"/>
      <c r="NSY1317" s="1"/>
      <c r="NSZ1317" s="1"/>
      <c r="NTA1317" s="1"/>
      <c r="NTB1317" s="1"/>
      <c r="NTC1317" s="1"/>
      <c r="NTD1317" s="1"/>
      <c r="NTE1317" s="1"/>
      <c r="NTF1317" s="1"/>
      <c r="NTG1317" s="1"/>
      <c r="NTH1317" s="1"/>
      <c r="NTI1317" s="1"/>
      <c r="NTJ1317" s="1"/>
      <c r="NTK1317" s="1"/>
      <c r="NTL1317" s="1"/>
      <c r="NTM1317" s="1"/>
      <c r="NTN1317" s="1"/>
      <c r="NTO1317" s="1"/>
      <c r="NTP1317" s="1"/>
      <c r="NTQ1317" s="1"/>
      <c r="NTR1317" s="1"/>
      <c r="NTS1317" s="1"/>
      <c r="NTT1317" s="1"/>
      <c r="NTU1317" s="1"/>
      <c r="NTV1317" s="1"/>
      <c r="NTW1317" s="1"/>
      <c r="NTX1317" s="1"/>
      <c r="NTY1317" s="1"/>
      <c r="NTZ1317" s="1"/>
      <c r="NUA1317" s="1"/>
      <c r="NUB1317" s="1"/>
      <c r="NUC1317" s="1"/>
      <c r="NUD1317" s="1"/>
      <c r="NUE1317" s="1"/>
      <c r="NUF1317" s="1"/>
      <c r="NUG1317" s="1"/>
      <c r="NUH1317" s="1"/>
      <c r="NUI1317" s="1"/>
      <c r="NUJ1317" s="1"/>
      <c r="NUK1317" s="1"/>
      <c r="NUL1317" s="1"/>
      <c r="NUM1317" s="1"/>
      <c r="NUN1317" s="1"/>
      <c r="NUO1317" s="1"/>
      <c r="NUP1317" s="1"/>
      <c r="NUQ1317" s="1"/>
      <c r="NUR1317" s="1"/>
      <c r="NUS1317" s="1"/>
      <c r="NUT1317" s="1"/>
      <c r="NUU1317" s="1"/>
      <c r="NUV1317" s="1"/>
      <c r="NUW1317" s="1"/>
      <c r="NUX1317" s="1"/>
      <c r="NUY1317" s="1"/>
      <c r="NUZ1317" s="1"/>
      <c r="NVA1317" s="1"/>
      <c r="NVB1317" s="1"/>
      <c r="NVC1317" s="1"/>
      <c r="NVD1317" s="1"/>
      <c r="NVE1317" s="1"/>
      <c r="NVF1317" s="1"/>
      <c r="NVG1317" s="1"/>
      <c r="NVH1317" s="1"/>
      <c r="NVI1317" s="1"/>
      <c r="NVJ1317" s="1"/>
      <c r="NVK1317" s="1"/>
      <c r="NVL1317" s="1"/>
      <c r="NVM1317" s="1"/>
      <c r="NVN1317" s="1"/>
      <c r="NVO1317" s="1"/>
      <c r="NVP1317" s="1"/>
      <c r="NVQ1317" s="1"/>
      <c r="NVR1317" s="1"/>
      <c r="NVS1317" s="1"/>
      <c r="NVT1317" s="1"/>
      <c r="NVU1317" s="1"/>
      <c r="NVV1317" s="1"/>
      <c r="NVW1317" s="1"/>
      <c r="NVX1317" s="1"/>
      <c r="NVY1317" s="1"/>
      <c r="NVZ1317" s="1"/>
      <c r="NWA1317" s="1"/>
      <c r="NWB1317" s="1"/>
      <c r="NWC1317" s="1"/>
      <c r="NWD1317" s="1"/>
      <c r="NWE1317" s="1"/>
      <c r="NWF1317" s="1"/>
      <c r="NWG1317" s="1"/>
      <c r="NWH1317" s="1"/>
      <c r="NWI1317" s="1"/>
      <c r="NWJ1317" s="1"/>
      <c r="NWK1317" s="1"/>
      <c r="NWL1317" s="1"/>
      <c r="NWM1317" s="1"/>
      <c r="NWN1317" s="1"/>
      <c r="NWO1317" s="1"/>
      <c r="NWP1317" s="1"/>
      <c r="NWQ1317" s="1"/>
      <c r="NWR1317" s="1"/>
      <c r="NWS1317" s="1"/>
      <c r="NWT1317" s="1"/>
      <c r="NWU1317" s="1"/>
      <c r="NWV1317" s="1"/>
      <c r="NWW1317" s="1"/>
      <c r="NWX1317" s="1"/>
      <c r="NWY1317" s="1"/>
      <c r="NWZ1317" s="1"/>
      <c r="NXA1317" s="1"/>
      <c r="NXB1317" s="1"/>
      <c r="NXC1317" s="1"/>
      <c r="NXD1317" s="1"/>
      <c r="NXE1317" s="1"/>
      <c r="NXF1317" s="1"/>
      <c r="NXG1317" s="1"/>
      <c r="NXH1317" s="1"/>
      <c r="NXI1317" s="1"/>
      <c r="NXJ1317" s="1"/>
      <c r="NXK1317" s="1"/>
      <c r="NXL1317" s="1"/>
      <c r="NXM1317" s="1"/>
      <c r="NXN1317" s="1"/>
      <c r="NXO1317" s="1"/>
      <c r="NXP1317" s="1"/>
      <c r="NXQ1317" s="1"/>
      <c r="NXR1317" s="1"/>
      <c r="NXS1317" s="1"/>
      <c r="NXT1317" s="1"/>
      <c r="NXU1317" s="1"/>
      <c r="NXV1317" s="1"/>
      <c r="NXW1317" s="1"/>
      <c r="NXX1317" s="1"/>
      <c r="NXY1317" s="1"/>
      <c r="NXZ1317" s="1"/>
      <c r="NYA1317" s="1"/>
      <c r="NYB1317" s="1"/>
      <c r="NYC1317" s="1"/>
      <c r="NYD1317" s="1"/>
      <c r="NYE1317" s="1"/>
      <c r="NYF1317" s="1"/>
      <c r="NYG1317" s="1"/>
      <c r="NYH1317" s="1"/>
      <c r="NYI1317" s="1"/>
      <c r="NYJ1317" s="1"/>
      <c r="NYK1317" s="1"/>
      <c r="NYL1317" s="1"/>
      <c r="NYM1317" s="1"/>
      <c r="NYN1317" s="1"/>
      <c r="NYO1317" s="1"/>
      <c r="NYP1317" s="1"/>
      <c r="NYQ1317" s="1"/>
      <c r="NYR1317" s="1"/>
      <c r="NYS1317" s="1"/>
      <c r="NYT1317" s="1"/>
      <c r="NYU1317" s="1"/>
      <c r="NYV1317" s="1"/>
      <c r="NYW1317" s="1"/>
      <c r="NYX1317" s="1"/>
      <c r="NYY1317" s="1"/>
      <c r="NYZ1317" s="1"/>
      <c r="NZA1317" s="1"/>
      <c r="NZB1317" s="1"/>
      <c r="NZC1317" s="1"/>
      <c r="NZD1317" s="1"/>
      <c r="NZE1317" s="1"/>
      <c r="NZF1317" s="1"/>
      <c r="NZG1317" s="1"/>
      <c r="NZH1317" s="1"/>
      <c r="NZI1317" s="1"/>
      <c r="NZJ1317" s="1"/>
      <c r="NZK1317" s="1"/>
      <c r="NZL1317" s="1"/>
      <c r="NZM1317" s="1"/>
      <c r="NZN1317" s="1"/>
      <c r="NZO1317" s="1"/>
      <c r="NZP1317" s="1"/>
      <c r="NZQ1317" s="1"/>
      <c r="NZR1317" s="1"/>
      <c r="NZS1317" s="1"/>
      <c r="NZT1317" s="1"/>
      <c r="NZU1317" s="1"/>
      <c r="NZV1317" s="1"/>
      <c r="NZW1317" s="1"/>
      <c r="NZX1317" s="1"/>
      <c r="NZY1317" s="1"/>
      <c r="NZZ1317" s="1"/>
      <c r="OAA1317" s="1"/>
      <c r="OAB1317" s="1"/>
      <c r="OAC1317" s="1"/>
      <c r="OAD1317" s="1"/>
      <c r="OAE1317" s="1"/>
      <c r="OAF1317" s="1"/>
      <c r="OAG1317" s="1"/>
      <c r="OAH1317" s="1"/>
      <c r="OAI1317" s="1"/>
      <c r="OAJ1317" s="1"/>
      <c r="OAK1317" s="1"/>
      <c r="OAL1317" s="1"/>
      <c r="OAM1317" s="1"/>
      <c r="OAN1317" s="1"/>
      <c r="OAO1317" s="1"/>
      <c r="OAP1317" s="1"/>
      <c r="OAQ1317" s="1"/>
      <c r="OAR1317" s="1"/>
      <c r="OAS1317" s="1"/>
      <c r="OAT1317" s="1"/>
      <c r="OAU1317" s="1"/>
      <c r="OAV1317" s="1"/>
      <c r="OAW1317" s="1"/>
      <c r="OAX1317" s="1"/>
      <c r="OAY1317" s="1"/>
      <c r="OAZ1317" s="1"/>
      <c r="OBA1317" s="1"/>
      <c r="OBB1317" s="1"/>
      <c r="OBC1317" s="1"/>
      <c r="OBD1317" s="1"/>
      <c r="OBE1317" s="1"/>
      <c r="OBF1317" s="1"/>
      <c r="OBG1317" s="1"/>
      <c r="OBH1317" s="1"/>
      <c r="OBI1317" s="1"/>
      <c r="OBJ1317" s="1"/>
      <c r="OBK1317" s="1"/>
      <c r="OBL1317" s="1"/>
      <c r="OBM1317" s="1"/>
      <c r="OBN1317" s="1"/>
      <c r="OBO1317" s="1"/>
      <c r="OBP1317" s="1"/>
      <c r="OBQ1317" s="1"/>
      <c r="OBR1317" s="1"/>
      <c r="OBS1317" s="1"/>
      <c r="OBT1317" s="1"/>
      <c r="OBU1317" s="1"/>
      <c r="OBV1317" s="1"/>
      <c r="OBW1317" s="1"/>
      <c r="OBX1317" s="1"/>
      <c r="OBY1317" s="1"/>
      <c r="OBZ1317" s="1"/>
      <c r="OCA1317" s="1"/>
      <c r="OCB1317" s="1"/>
      <c r="OCC1317" s="1"/>
      <c r="OCD1317" s="1"/>
      <c r="OCE1317" s="1"/>
      <c r="OCF1317" s="1"/>
      <c r="OCG1317" s="1"/>
      <c r="OCH1317" s="1"/>
      <c r="OCI1317" s="1"/>
      <c r="OCJ1317" s="1"/>
      <c r="OCK1317" s="1"/>
      <c r="OCL1317" s="1"/>
      <c r="OCM1317" s="1"/>
      <c r="OCN1317" s="1"/>
      <c r="OCO1317" s="1"/>
      <c r="OCP1317" s="1"/>
      <c r="OCQ1317" s="1"/>
      <c r="OCR1317" s="1"/>
      <c r="OCS1317" s="1"/>
      <c r="OCT1317" s="1"/>
      <c r="OCU1317" s="1"/>
      <c r="OCV1317" s="1"/>
      <c r="OCW1317" s="1"/>
      <c r="OCX1317" s="1"/>
      <c r="OCY1317" s="1"/>
      <c r="OCZ1317" s="1"/>
      <c r="ODA1317" s="1"/>
      <c r="ODB1317" s="1"/>
      <c r="ODC1317" s="1"/>
      <c r="ODD1317" s="1"/>
      <c r="ODE1317" s="1"/>
      <c r="ODF1317" s="1"/>
      <c r="ODG1317" s="1"/>
      <c r="ODH1317" s="1"/>
      <c r="ODI1317" s="1"/>
      <c r="ODJ1317" s="1"/>
      <c r="ODK1317" s="1"/>
      <c r="ODL1317" s="1"/>
      <c r="ODM1317" s="1"/>
      <c r="ODN1317" s="1"/>
      <c r="ODO1317" s="1"/>
      <c r="ODP1317" s="1"/>
      <c r="ODQ1317" s="1"/>
      <c r="ODR1317" s="1"/>
      <c r="ODS1317" s="1"/>
      <c r="ODT1317" s="1"/>
      <c r="ODU1317" s="1"/>
      <c r="ODV1317" s="1"/>
      <c r="ODW1317" s="1"/>
      <c r="ODX1317" s="1"/>
      <c r="ODY1317" s="1"/>
      <c r="ODZ1317" s="1"/>
      <c r="OEA1317" s="1"/>
      <c r="OEB1317" s="1"/>
      <c r="OEC1317" s="1"/>
      <c r="OED1317" s="1"/>
      <c r="OEE1317" s="1"/>
      <c r="OEF1317" s="1"/>
      <c r="OEG1317" s="1"/>
      <c r="OEH1317" s="1"/>
      <c r="OEI1317" s="1"/>
      <c r="OEJ1317" s="1"/>
      <c r="OEK1317" s="1"/>
      <c r="OEL1317" s="1"/>
      <c r="OEM1317" s="1"/>
      <c r="OEN1317" s="1"/>
      <c r="OEO1317" s="1"/>
      <c r="OEP1317" s="1"/>
      <c r="OEQ1317" s="1"/>
      <c r="OER1317" s="1"/>
      <c r="OES1317" s="1"/>
      <c r="OET1317" s="1"/>
      <c r="OEU1317" s="1"/>
      <c r="OEV1317" s="1"/>
      <c r="OEW1317" s="1"/>
      <c r="OEX1317" s="1"/>
      <c r="OEY1317" s="1"/>
      <c r="OEZ1317" s="1"/>
      <c r="OFA1317" s="1"/>
      <c r="OFB1317" s="1"/>
      <c r="OFC1317" s="1"/>
      <c r="OFD1317" s="1"/>
      <c r="OFE1317" s="1"/>
      <c r="OFF1317" s="1"/>
      <c r="OFG1317" s="1"/>
      <c r="OFH1317" s="1"/>
      <c r="OFI1317" s="1"/>
      <c r="OFJ1317" s="1"/>
      <c r="OFK1317" s="1"/>
      <c r="OFL1317" s="1"/>
      <c r="OFM1317" s="1"/>
      <c r="OFN1317" s="1"/>
      <c r="OFO1317" s="1"/>
      <c r="OFP1317" s="1"/>
      <c r="OFQ1317" s="1"/>
      <c r="OFR1317" s="1"/>
      <c r="OFS1317" s="1"/>
      <c r="OFT1317" s="1"/>
      <c r="OFU1317" s="1"/>
      <c r="OFV1317" s="1"/>
      <c r="OFW1317" s="1"/>
      <c r="OFX1317" s="1"/>
      <c r="OFY1317" s="1"/>
      <c r="OFZ1317" s="1"/>
      <c r="OGA1317" s="1"/>
      <c r="OGB1317" s="1"/>
      <c r="OGC1317" s="1"/>
      <c r="OGD1317" s="1"/>
      <c r="OGE1317" s="1"/>
      <c r="OGF1317" s="1"/>
      <c r="OGG1317" s="1"/>
      <c r="OGH1317" s="1"/>
      <c r="OGI1317" s="1"/>
      <c r="OGJ1317" s="1"/>
      <c r="OGK1317" s="1"/>
      <c r="OGL1317" s="1"/>
      <c r="OGM1317" s="1"/>
      <c r="OGN1317" s="1"/>
      <c r="OGO1317" s="1"/>
      <c r="OGP1317" s="1"/>
      <c r="OGQ1317" s="1"/>
      <c r="OGR1317" s="1"/>
      <c r="OGS1317" s="1"/>
      <c r="OGT1317" s="1"/>
      <c r="OGU1317" s="1"/>
      <c r="OGV1317" s="1"/>
      <c r="OGW1317" s="1"/>
      <c r="OGX1317" s="1"/>
      <c r="OGY1317" s="1"/>
      <c r="OGZ1317" s="1"/>
      <c r="OHA1317" s="1"/>
      <c r="OHB1317" s="1"/>
      <c r="OHC1317" s="1"/>
      <c r="OHD1317" s="1"/>
      <c r="OHE1317" s="1"/>
      <c r="OHF1317" s="1"/>
      <c r="OHG1317" s="1"/>
      <c r="OHH1317" s="1"/>
      <c r="OHI1317" s="1"/>
      <c r="OHJ1317" s="1"/>
      <c r="OHK1317" s="1"/>
      <c r="OHL1317" s="1"/>
      <c r="OHM1317" s="1"/>
      <c r="OHN1317" s="1"/>
      <c r="OHO1317" s="1"/>
      <c r="OHP1317" s="1"/>
      <c r="OHQ1317" s="1"/>
      <c r="OHR1317" s="1"/>
      <c r="OHS1317" s="1"/>
      <c r="OHT1317" s="1"/>
      <c r="OHU1317" s="1"/>
      <c r="OHV1317" s="1"/>
      <c r="OHW1317" s="1"/>
      <c r="OHX1317" s="1"/>
      <c r="OHY1317" s="1"/>
      <c r="OHZ1317" s="1"/>
      <c r="OIA1317" s="1"/>
      <c r="OIB1317" s="1"/>
      <c r="OIC1317" s="1"/>
      <c r="OID1317" s="1"/>
      <c r="OIE1317" s="1"/>
      <c r="OIF1317" s="1"/>
      <c r="OIG1317" s="1"/>
      <c r="OIH1317" s="1"/>
      <c r="OII1317" s="1"/>
      <c r="OIJ1317" s="1"/>
      <c r="OIK1317" s="1"/>
      <c r="OIL1317" s="1"/>
      <c r="OIM1317" s="1"/>
      <c r="OIN1317" s="1"/>
      <c r="OIO1317" s="1"/>
      <c r="OIP1317" s="1"/>
      <c r="OIQ1317" s="1"/>
      <c r="OIR1317" s="1"/>
      <c r="OIS1317" s="1"/>
      <c r="OIT1317" s="1"/>
      <c r="OIU1317" s="1"/>
      <c r="OIV1317" s="1"/>
      <c r="OIW1317" s="1"/>
      <c r="OIX1317" s="1"/>
      <c r="OIY1317" s="1"/>
      <c r="OIZ1317" s="1"/>
      <c r="OJA1317" s="1"/>
      <c r="OJB1317" s="1"/>
      <c r="OJC1317" s="1"/>
      <c r="OJD1317" s="1"/>
      <c r="OJE1317" s="1"/>
      <c r="OJF1317" s="1"/>
      <c r="OJG1317" s="1"/>
      <c r="OJH1317" s="1"/>
      <c r="OJI1317" s="1"/>
      <c r="OJJ1317" s="1"/>
      <c r="OJK1317" s="1"/>
      <c r="OJL1317" s="1"/>
      <c r="OJM1317" s="1"/>
      <c r="OJN1317" s="1"/>
      <c r="OJO1317" s="1"/>
      <c r="OJP1317" s="1"/>
      <c r="OJQ1317" s="1"/>
      <c r="OJR1317" s="1"/>
      <c r="OJS1317" s="1"/>
      <c r="OJT1317" s="1"/>
      <c r="OJU1317" s="1"/>
      <c r="OJV1317" s="1"/>
      <c r="OJW1317" s="1"/>
      <c r="OJX1317" s="1"/>
      <c r="OJY1317" s="1"/>
      <c r="OJZ1317" s="1"/>
      <c r="OKA1317" s="1"/>
      <c r="OKB1317" s="1"/>
      <c r="OKC1317" s="1"/>
      <c r="OKD1317" s="1"/>
      <c r="OKE1317" s="1"/>
      <c r="OKF1317" s="1"/>
      <c r="OKG1317" s="1"/>
      <c r="OKH1317" s="1"/>
      <c r="OKI1317" s="1"/>
      <c r="OKJ1317" s="1"/>
      <c r="OKK1317" s="1"/>
      <c r="OKL1317" s="1"/>
      <c r="OKM1317" s="1"/>
      <c r="OKN1317" s="1"/>
      <c r="OKO1317" s="1"/>
      <c r="OKP1317" s="1"/>
      <c r="OKQ1317" s="1"/>
      <c r="OKR1317" s="1"/>
      <c r="OKS1317" s="1"/>
      <c r="OKT1317" s="1"/>
      <c r="OKU1317" s="1"/>
      <c r="OKV1317" s="1"/>
      <c r="OKW1317" s="1"/>
      <c r="OKX1317" s="1"/>
      <c r="OKY1317" s="1"/>
      <c r="OKZ1317" s="1"/>
      <c r="OLA1317" s="1"/>
      <c r="OLB1317" s="1"/>
      <c r="OLC1317" s="1"/>
      <c r="OLD1317" s="1"/>
      <c r="OLE1317" s="1"/>
      <c r="OLF1317" s="1"/>
      <c r="OLG1317" s="1"/>
      <c r="OLH1317" s="1"/>
      <c r="OLI1317" s="1"/>
      <c r="OLJ1317" s="1"/>
      <c r="OLK1317" s="1"/>
      <c r="OLL1317" s="1"/>
      <c r="OLM1317" s="1"/>
      <c r="OLN1317" s="1"/>
      <c r="OLO1317" s="1"/>
      <c r="OLP1317" s="1"/>
      <c r="OLQ1317" s="1"/>
      <c r="OLR1317" s="1"/>
      <c r="OLS1317" s="1"/>
      <c r="OLT1317" s="1"/>
      <c r="OLU1317" s="1"/>
      <c r="OLV1317" s="1"/>
      <c r="OLW1317" s="1"/>
      <c r="OLX1317" s="1"/>
      <c r="OLY1317" s="1"/>
      <c r="OLZ1317" s="1"/>
      <c r="OMA1317" s="1"/>
      <c r="OMB1317" s="1"/>
      <c r="OMC1317" s="1"/>
      <c r="OMD1317" s="1"/>
      <c r="OME1317" s="1"/>
      <c r="OMF1317" s="1"/>
      <c r="OMG1317" s="1"/>
      <c r="OMH1317" s="1"/>
      <c r="OMI1317" s="1"/>
      <c r="OMJ1317" s="1"/>
      <c r="OMK1317" s="1"/>
      <c r="OML1317" s="1"/>
      <c r="OMM1317" s="1"/>
      <c r="OMN1317" s="1"/>
      <c r="OMO1317" s="1"/>
      <c r="OMP1317" s="1"/>
      <c r="OMQ1317" s="1"/>
      <c r="OMR1317" s="1"/>
      <c r="OMS1317" s="1"/>
      <c r="OMT1317" s="1"/>
      <c r="OMU1317" s="1"/>
      <c r="OMV1317" s="1"/>
      <c r="OMW1317" s="1"/>
      <c r="OMX1317" s="1"/>
      <c r="OMY1317" s="1"/>
      <c r="OMZ1317" s="1"/>
      <c r="ONA1317" s="1"/>
      <c r="ONB1317" s="1"/>
      <c r="ONC1317" s="1"/>
      <c r="OND1317" s="1"/>
      <c r="ONE1317" s="1"/>
      <c r="ONF1317" s="1"/>
      <c r="ONG1317" s="1"/>
      <c r="ONH1317" s="1"/>
      <c r="ONI1317" s="1"/>
      <c r="ONJ1317" s="1"/>
      <c r="ONK1317" s="1"/>
      <c r="ONL1317" s="1"/>
      <c r="ONM1317" s="1"/>
      <c r="ONN1317" s="1"/>
      <c r="ONO1317" s="1"/>
      <c r="ONP1317" s="1"/>
      <c r="ONQ1317" s="1"/>
      <c r="ONR1317" s="1"/>
      <c r="ONS1317" s="1"/>
      <c r="ONT1317" s="1"/>
      <c r="ONU1317" s="1"/>
      <c r="ONV1317" s="1"/>
      <c r="ONW1317" s="1"/>
      <c r="ONX1317" s="1"/>
      <c r="ONY1317" s="1"/>
      <c r="ONZ1317" s="1"/>
      <c r="OOA1317" s="1"/>
      <c r="OOB1317" s="1"/>
      <c r="OOC1317" s="1"/>
      <c r="OOD1317" s="1"/>
      <c r="OOE1317" s="1"/>
      <c r="OOF1317" s="1"/>
      <c r="OOG1317" s="1"/>
      <c r="OOH1317" s="1"/>
      <c r="OOI1317" s="1"/>
      <c r="OOJ1317" s="1"/>
      <c r="OOK1317" s="1"/>
      <c r="OOL1317" s="1"/>
      <c r="OOM1317" s="1"/>
      <c r="OON1317" s="1"/>
      <c r="OOO1317" s="1"/>
      <c r="OOP1317" s="1"/>
      <c r="OOQ1317" s="1"/>
      <c r="OOR1317" s="1"/>
      <c r="OOS1317" s="1"/>
      <c r="OOT1317" s="1"/>
      <c r="OOU1317" s="1"/>
      <c r="OOV1317" s="1"/>
      <c r="OOW1317" s="1"/>
      <c r="OOX1317" s="1"/>
      <c r="OOY1317" s="1"/>
      <c r="OOZ1317" s="1"/>
      <c r="OPA1317" s="1"/>
      <c r="OPB1317" s="1"/>
      <c r="OPC1317" s="1"/>
      <c r="OPD1317" s="1"/>
      <c r="OPE1317" s="1"/>
      <c r="OPF1317" s="1"/>
      <c r="OPG1317" s="1"/>
      <c r="OPH1317" s="1"/>
      <c r="OPI1317" s="1"/>
      <c r="OPJ1317" s="1"/>
      <c r="OPK1317" s="1"/>
      <c r="OPL1317" s="1"/>
      <c r="OPM1317" s="1"/>
      <c r="OPN1317" s="1"/>
      <c r="OPO1317" s="1"/>
      <c r="OPP1317" s="1"/>
      <c r="OPQ1317" s="1"/>
      <c r="OPR1317" s="1"/>
      <c r="OPS1317" s="1"/>
      <c r="OPT1317" s="1"/>
      <c r="OPU1317" s="1"/>
      <c r="OPV1317" s="1"/>
      <c r="OPW1317" s="1"/>
      <c r="OPX1317" s="1"/>
      <c r="OPY1317" s="1"/>
      <c r="OPZ1317" s="1"/>
      <c r="OQA1317" s="1"/>
      <c r="OQB1317" s="1"/>
      <c r="OQC1317" s="1"/>
      <c r="OQD1317" s="1"/>
      <c r="OQE1317" s="1"/>
      <c r="OQF1317" s="1"/>
      <c r="OQG1317" s="1"/>
      <c r="OQH1317" s="1"/>
      <c r="OQI1317" s="1"/>
      <c r="OQJ1317" s="1"/>
      <c r="OQK1317" s="1"/>
      <c r="OQL1317" s="1"/>
      <c r="OQM1317" s="1"/>
      <c r="OQN1317" s="1"/>
      <c r="OQO1317" s="1"/>
      <c r="OQP1317" s="1"/>
      <c r="OQQ1317" s="1"/>
      <c r="OQR1317" s="1"/>
      <c r="OQS1317" s="1"/>
      <c r="OQT1317" s="1"/>
      <c r="OQU1317" s="1"/>
      <c r="OQV1317" s="1"/>
      <c r="OQW1317" s="1"/>
      <c r="OQX1317" s="1"/>
      <c r="OQY1317" s="1"/>
      <c r="OQZ1317" s="1"/>
      <c r="ORA1317" s="1"/>
      <c r="ORB1317" s="1"/>
      <c r="ORC1317" s="1"/>
      <c r="ORD1317" s="1"/>
      <c r="ORE1317" s="1"/>
      <c r="ORF1317" s="1"/>
      <c r="ORG1317" s="1"/>
      <c r="ORH1317" s="1"/>
      <c r="ORI1317" s="1"/>
      <c r="ORJ1317" s="1"/>
      <c r="ORK1317" s="1"/>
      <c r="ORL1317" s="1"/>
      <c r="ORM1317" s="1"/>
      <c r="ORN1317" s="1"/>
      <c r="ORO1317" s="1"/>
      <c r="ORP1317" s="1"/>
      <c r="ORQ1317" s="1"/>
      <c r="ORR1317" s="1"/>
      <c r="ORS1317" s="1"/>
      <c r="ORT1317" s="1"/>
      <c r="ORU1317" s="1"/>
      <c r="ORV1317" s="1"/>
      <c r="ORW1317" s="1"/>
      <c r="ORX1317" s="1"/>
      <c r="ORY1317" s="1"/>
      <c r="ORZ1317" s="1"/>
      <c r="OSA1317" s="1"/>
      <c r="OSB1317" s="1"/>
      <c r="OSC1317" s="1"/>
      <c r="OSD1317" s="1"/>
      <c r="OSE1317" s="1"/>
      <c r="OSF1317" s="1"/>
      <c r="OSG1317" s="1"/>
      <c r="OSH1317" s="1"/>
      <c r="OSI1317" s="1"/>
      <c r="OSJ1317" s="1"/>
      <c r="OSK1317" s="1"/>
      <c r="OSL1317" s="1"/>
      <c r="OSM1317" s="1"/>
      <c r="OSN1317" s="1"/>
      <c r="OSO1317" s="1"/>
      <c r="OSP1317" s="1"/>
      <c r="OSQ1317" s="1"/>
      <c r="OSR1317" s="1"/>
      <c r="OSS1317" s="1"/>
      <c r="OST1317" s="1"/>
      <c r="OSU1317" s="1"/>
      <c r="OSV1317" s="1"/>
      <c r="OSW1317" s="1"/>
      <c r="OSX1317" s="1"/>
      <c r="OSY1317" s="1"/>
      <c r="OSZ1317" s="1"/>
      <c r="OTA1317" s="1"/>
      <c r="OTB1317" s="1"/>
      <c r="OTC1317" s="1"/>
      <c r="OTD1317" s="1"/>
      <c r="OTE1317" s="1"/>
      <c r="OTF1317" s="1"/>
      <c r="OTG1317" s="1"/>
      <c r="OTH1317" s="1"/>
      <c r="OTI1317" s="1"/>
      <c r="OTJ1317" s="1"/>
      <c r="OTK1317" s="1"/>
      <c r="OTL1317" s="1"/>
      <c r="OTM1317" s="1"/>
      <c r="OTN1317" s="1"/>
      <c r="OTO1317" s="1"/>
      <c r="OTP1317" s="1"/>
      <c r="OTQ1317" s="1"/>
      <c r="OTR1317" s="1"/>
      <c r="OTS1317" s="1"/>
      <c r="OTT1317" s="1"/>
      <c r="OTU1317" s="1"/>
      <c r="OTV1317" s="1"/>
      <c r="OTW1317" s="1"/>
      <c r="OTX1317" s="1"/>
      <c r="OTY1317" s="1"/>
      <c r="OTZ1317" s="1"/>
      <c r="OUA1317" s="1"/>
      <c r="OUB1317" s="1"/>
      <c r="OUC1317" s="1"/>
      <c r="OUD1317" s="1"/>
      <c r="OUE1317" s="1"/>
      <c r="OUF1317" s="1"/>
      <c r="OUG1317" s="1"/>
      <c r="OUH1317" s="1"/>
      <c r="OUI1317" s="1"/>
      <c r="OUJ1317" s="1"/>
      <c r="OUK1317" s="1"/>
      <c r="OUL1317" s="1"/>
      <c r="OUM1317" s="1"/>
      <c r="OUN1317" s="1"/>
      <c r="OUO1317" s="1"/>
      <c r="OUP1317" s="1"/>
      <c r="OUQ1317" s="1"/>
      <c r="OUR1317" s="1"/>
      <c r="OUS1317" s="1"/>
      <c r="OUT1317" s="1"/>
      <c r="OUU1317" s="1"/>
      <c r="OUV1317" s="1"/>
      <c r="OUW1317" s="1"/>
      <c r="OUX1317" s="1"/>
      <c r="OUY1317" s="1"/>
      <c r="OUZ1317" s="1"/>
      <c r="OVA1317" s="1"/>
      <c r="OVB1317" s="1"/>
      <c r="OVC1317" s="1"/>
      <c r="OVD1317" s="1"/>
      <c r="OVE1317" s="1"/>
      <c r="OVF1317" s="1"/>
      <c r="OVG1317" s="1"/>
      <c r="OVH1317" s="1"/>
      <c r="OVI1317" s="1"/>
      <c r="OVJ1317" s="1"/>
      <c r="OVK1317" s="1"/>
      <c r="OVL1317" s="1"/>
      <c r="OVM1317" s="1"/>
      <c r="OVN1317" s="1"/>
      <c r="OVO1317" s="1"/>
      <c r="OVP1317" s="1"/>
      <c r="OVQ1317" s="1"/>
      <c r="OVR1317" s="1"/>
      <c r="OVS1317" s="1"/>
      <c r="OVT1317" s="1"/>
      <c r="OVU1317" s="1"/>
      <c r="OVV1317" s="1"/>
      <c r="OVW1317" s="1"/>
      <c r="OVX1317" s="1"/>
      <c r="OVY1317" s="1"/>
      <c r="OVZ1317" s="1"/>
      <c r="OWA1317" s="1"/>
      <c r="OWB1317" s="1"/>
      <c r="OWC1317" s="1"/>
      <c r="OWD1317" s="1"/>
      <c r="OWE1317" s="1"/>
      <c r="OWF1317" s="1"/>
      <c r="OWG1317" s="1"/>
      <c r="OWH1317" s="1"/>
      <c r="OWI1317" s="1"/>
      <c r="OWJ1317" s="1"/>
      <c r="OWK1317" s="1"/>
      <c r="OWL1317" s="1"/>
      <c r="OWM1317" s="1"/>
      <c r="OWN1317" s="1"/>
      <c r="OWO1317" s="1"/>
      <c r="OWP1317" s="1"/>
      <c r="OWQ1317" s="1"/>
      <c r="OWR1317" s="1"/>
      <c r="OWS1317" s="1"/>
      <c r="OWT1317" s="1"/>
      <c r="OWU1317" s="1"/>
      <c r="OWV1317" s="1"/>
      <c r="OWW1317" s="1"/>
      <c r="OWX1317" s="1"/>
      <c r="OWY1317" s="1"/>
      <c r="OWZ1317" s="1"/>
      <c r="OXA1317" s="1"/>
      <c r="OXB1317" s="1"/>
      <c r="OXC1317" s="1"/>
      <c r="OXD1317" s="1"/>
      <c r="OXE1317" s="1"/>
      <c r="OXF1317" s="1"/>
      <c r="OXG1317" s="1"/>
      <c r="OXH1317" s="1"/>
      <c r="OXI1317" s="1"/>
      <c r="OXJ1317" s="1"/>
      <c r="OXK1317" s="1"/>
      <c r="OXL1317" s="1"/>
      <c r="OXM1317" s="1"/>
      <c r="OXN1317" s="1"/>
      <c r="OXO1317" s="1"/>
      <c r="OXP1317" s="1"/>
      <c r="OXQ1317" s="1"/>
      <c r="OXR1317" s="1"/>
      <c r="OXS1317" s="1"/>
      <c r="OXT1317" s="1"/>
      <c r="OXU1317" s="1"/>
      <c r="OXV1317" s="1"/>
      <c r="OXW1317" s="1"/>
      <c r="OXX1317" s="1"/>
      <c r="OXY1317" s="1"/>
      <c r="OXZ1317" s="1"/>
      <c r="OYA1317" s="1"/>
      <c r="OYB1317" s="1"/>
      <c r="OYC1317" s="1"/>
      <c r="OYD1317" s="1"/>
      <c r="OYE1317" s="1"/>
      <c r="OYF1317" s="1"/>
      <c r="OYG1317" s="1"/>
      <c r="OYH1317" s="1"/>
      <c r="OYI1317" s="1"/>
      <c r="OYJ1317" s="1"/>
      <c r="OYK1317" s="1"/>
      <c r="OYL1317" s="1"/>
      <c r="OYM1317" s="1"/>
      <c r="OYN1317" s="1"/>
      <c r="OYO1317" s="1"/>
      <c r="OYP1317" s="1"/>
      <c r="OYQ1317" s="1"/>
      <c r="OYR1317" s="1"/>
      <c r="OYS1317" s="1"/>
      <c r="OYT1317" s="1"/>
      <c r="OYU1317" s="1"/>
      <c r="OYV1317" s="1"/>
      <c r="OYW1317" s="1"/>
      <c r="OYX1317" s="1"/>
      <c r="OYY1317" s="1"/>
      <c r="OYZ1317" s="1"/>
      <c r="OZA1317" s="1"/>
      <c r="OZB1317" s="1"/>
      <c r="OZC1317" s="1"/>
      <c r="OZD1317" s="1"/>
      <c r="OZE1317" s="1"/>
      <c r="OZF1317" s="1"/>
      <c r="OZG1317" s="1"/>
      <c r="OZH1317" s="1"/>
      <c r="OZI1317" s="1"/>
      <c r="OZJ1317" s="1"/>
      <c r="OZK1317" s="1"/>
      <c r="OZL1317" s="1"/>
      <c r="OZM1317" s="1"/>
      <c r="OZN1317" s="1"/>
      <c r="OZO1317" s="1"/>
      <c r="OZP1317" s="1"/>
      <c r="OZQ1317" s="1"/>
      <c r="OZR1317" s="1"/>
      <c r="OZS1317" s="1"/>
      <c r="OZT1317" s="1"/>
      <c r="OZU1317" s="1"/>
      <c r="OZV1317" s="1"/>
      <c r="OZW1317" s="1"/>
      <c r="OZX1317" s="1"/>
      <c r="OZY1317" s="1"/>
      <c r="OZZ1317" s="1"/>
      <c r="PAA1317" s="1"/>
      <c r="PAB1317" s="1"/>
      <c r="PAC1317" s="1"/>
      <c r="PAD1317" s="1"/>
      <c r="PAE1317" s="1"/>
      <c r="PAF1317" s="1"/>
      <c r="PAG1317" s="1"/>
      <c r="PAH1317" s="1"/>
      <c r="PAI1317" s="1"/>
      <c r="PAJ1317" s="1"/>
      <c r="PAK1317" s="1"/>
      <c r="PAL1317" s="1"/>
      <c r="PAM1317" s="1"/>
      <c r="PAN1317" s="1"/>
      <c r="PAO1317" s="1"/>
      <c r="PAP1317" s="1"/>
      <c r="PAQ1317" s="1"/>
      <c r="PAR1317" s="1"/>
      <c r="PAS1317" s="1"/>
      <c r="PAT1317" s="1"/>
      <c r="PAU1317" s="1"/>
      <c r="PAV1317" s="1"/>
      <c r="PAW1317" s="1"/>
      <c r="PAX1317" s="1"/>
      <c r="PAY1317" s="1"/>
      <c r="PAZ1317" s="1"/>
      <c r="PBA1317" s="1"/>
      <c r="PBB1317" s="1"/>
      <c r="PBC1317" s="1"/>
      <c r="PBD1317" s="1"/>
      <c r="PBE1317" s="1"/>
      <c r="PBF1317" s="1"/>
      <c r="PBG1317" s="1"/>
      <c r="PBH1317" s="1"/>
      <c r="PBI1317" s="1"/>
      <c r="PBJ1317" s="1"/>
      <c r="PBK1317" s="1"/>
      <c r="PBL1317" s="1"/>
      <c r="PBM1317" s="1"/>
      <c r="PBN1317" s="1"/>
      <c r="PBO1317" s="1"/>
      <c r="PBP1317" s="1"/>
      <c r="PBQ1317" s="1"/>
      <c r="PBR1317" s="1"/>
      <c r="PBS1317" s="1"/>
      <c r="PBT1317" s="1"/>
      <c r="PBU1317" s="1"/>
      <c r="PBV1317" s="1"/>
      <c r="PBW1317" s="1"/>
      <c r="PBX1317" s="1"/>
      <c r="PBY1317" s="1"/>
      <c r="PBZ1317" s="1"/>
      <c r="PCA1317" s="1"/>
      <c r="PCB1317" s="1"/>
      <c r="PCC1317" s="1"/>
      <c r="PCD1317" s="1"/>
      <c r="PCE1317" s="1"/>
      <c r="PCF1317" s="1"/>
      <c r="PCG1317" s="1"/>
      <c r="PCH1317" s="1"/>
      <c r="PCI1317" s="1"/>
      <c r="PCJ1317" s="1"/>
      <c r="PCK1317" s="1"/>
      <c r="PCL1317" s="1"/>
      <c r="PCM1317" s="1"/>
      <c r="PCN1317" s="1"/>
      <c r="PCO1317" s="1"/>
      <c r="PCP1317" s="1"/>
      <c r="PCQ1317" s="1"/>
      <c r="PCR1317" s="1"/>
      <c r="PCS1317" s="1"/>
      <c r="PCT1317" s="1"/>
      <c r="PCU1317" s="1"/>
      <c r="PCV1317" s="1"/>
      <c r="PCW1317" s="1"/>
      <c r="PCX1317" s="1"/>
      <c r="PCY1317" s="1"/>
      <c r="PCZ1317" s="1"/>
      <c r="PDA1317" s="1"/>
      <c r="PDB1317" s="1"/>
      <c r="PDC1317" s="1"/>
      <c r="PDD1317" s="1"/>
      <c r="PDE1317" s="1"/>
      <c r="PDF1317" s="1"/>
      <c r="PDG1317" s="1"/>
      <c r="PDH1317" s="1"/>
      <c r="PDI1317" s="1"/>
      <c r="PDJ1317" s="1"/>
      <c r="PDK1317" s="1"/>
      <c r="PDL1317" s="1"/>
      <c r="PDM1317" s="1"/>
      <c r="PDN1317" s="1"/>
      <c r="PDO1317" s="1"/>
      <c r="PDP1317" s="1"/>
      <c r="PDQ1317" s="1"/>
      <c r="PDR1317" s="1"/>
      <c r="PDS1317" s="1"/>
      <c r="PDT1317" s="1"/>
      <c r="PDU1317" s="1"/>
      <c r="PDV1317" s="1"/>
      <c r="PDW1317" s="1"/>
      <c r="PDX1317" s="1"/>
      <c r="PDY1317" s="1"/>
      <c r="PDZ1317" s="1"/>
      <c r="PEA1317" s="1"/>
      <c r="PEB1317" s="1"/>
      <c r="PEC1317" s="1"/>
      <c r="PED1317" s="1"/>
      <c r="PEE1317" s="1"/>
      <c r="PEF1317" s="1"/>
      <c r="PEG1317" s="1"/>
      <c r="PEH1317" s="1"/>
      <c r="PEI1317" s="1"/>
      <c r="PEJ1317" s="1"/>
      <c r="PEK1317" s="1"/>
      <c r="PEL1317" s="1"/>
      <c r="PEM1317" s="1"/>
      <c r="PEN1317" s="1"/>
      <c r="PEO1317" s="1"/>
      <c r="PEP1317" s="1"/>
      <c r="PEQ1317" s="1"/>
      <c r="PER1317" s="1"/>
      <c r="PES1317" s="1"/>
      <c r="PET1317" s="1"/>
      <c r="PEU1317" s="1"/>
      <c r="PEV1317" s="1"/>
      <c r="PEW1317" s="1"/>
      <c r="PEX1317" s="1"/>
      <c r="PEY1317" s="1"/>
      <c r="PEZ1317" s="1"/>
      <c r="PFA1317" s="1"/>
      <c r="PFB1317" s="1"/>
      <c r="PFC1317" s="1"/>
      <c r="PFD1317" s="1"/>
      <c r="PFE1317" s="1"/>
      <c r="PFF1317" s="1"/>
      <c r="PFG1317" s="1"/>
      <c r="PFH1317" s="1"/>
      <c r="PFI1317" s="1"/>
      <c r="PFJ1317" s="1"/>
      <c r="PFK1317" s="1"/>
      <c r="PFL1317" s="1"/>
      <c r="PFM1317" s="1"/>
      <c r="PFN1317" s="1"/>
      <c r="PFO1317" s="1"/>
      <c r="PFP1317" s="1"/>
      <c r="PFQ1317" s="1"/>
      <c r="PFR1317" s="1"/>
      <c r="PFS1317" s="1"/>
      <c r="PFT1317" s="1"/>
      <c r="PFU1317" s="1"/>
      <c r="PFV1317" s="1"/>
      <c r="PFW1317" s="1"/>
      <c r="PFX1317" s="1"/>
      <c r="PFY1317" s="1"/>
      <c r="PFZ1317" s="1"/>
      <c r="PGA1317" s="1"/>
      <c r="PGB1317" s="1"/>
      <c r="PGC1317" s="1"/>
      <c r="PGD1317" s="1"/>
      <c r="PGE1317" s="1"/>
      <c r="PGF1317" s="1"/>
      <c r="PGG1317" s="1"/>
      <c r="PGH1317" s="1"/>
      <c r="PGI1317" s="1"/>
      <c r="PGJ1317" s="1"/>
      <c r="PGK1317" s="1"/>
      <c r="PGL1317" s="1"/>
      <c r="PGM1317" s="1"/>
      <c r="PGN1317" s="1"/>
      <c r="PGO1317" s="1"/>
      <c r="PGP1317" s="1"/>
      <c r="PGQ1317" s="1"/>
      <c r="PGR1317" s="1"/>
      <c r="PGS1317" s="1"/>
      <c r="PGT1317" s="1"/>
      <c r="PGU1317" s="1"/>
      <c r="PGV1317" s="1"/>
      <c r="PGW1317" s="1"/>
      <c r="PGX1317" s="1"/>
      <c r="PGY1317" s="1"/>
      <c r="PGZ1317" s="1"/>
      <c r="PHA1317" s="1"/>
      <c r="PHB1317" s="1"/>
      <c r="PHC1317" s="1"/>
      <c r="PHD1317" s="1"/>
      <c r="PHE1317" s="1"/>
      <c r="PHF1317" s="1"/>
      <c r="PHG1317" s="1"/>
      <c r="PHH1317" s="1"/>
      <c r="PHI1317" s="1"/>
      <c r="PHJ1317" s="1"/>
      <c r="PHK1317" s="1"/>
      <c r="PHL1317" s="1"/>
      <c r="PHM1317" s="1"/>
      <c r="PHN1317" s="1"/>
      <c r="PHO1317" s="1"/>
      <c r="PHP1317" s="1"/>
      <c r="PHQ1317" s="1"/>
      <c r="PHR1317" s="1"/>
      <c r="PHS1317" s="1"/>
      <c r="PHT1317" s="1"/>
      <c r="PHU1317" s="1"/>
      <c r="PHV1317" s="1"/>
      <c r="PHW1317" s="1"/>
      <c r="PHX1317" s="1"/>
      <c r="PHY1317" s="1"/>
      <c r="PHZ1317" s="1"/>
      <c r="PIA1317" s="1"/>
      <c r="PIB1317" s="1"/>
      <c r="PIC1317" s="1"/>
      <c r="PID1317" s="1"/>
      <c r="PIE1317" s="1"/>
      <c r="PIF1317" s="1"/>
      <c r="PIG1317" s="1"/>
      <c r="PIH1317" s="1"/>
      <c r="PII1317" s="1"/>
      <c r="PIJ1317" s="1"/>
      <c r="PIK1317" s="1"/>
      <c r="PIL1317" s="1"/>
      <c r="PIM1317" s="1"/>
      <c r="PIN1317" s="1"/>
      <c r="PIO1317" s="1"/>
      <c r="PIP1317" s="1"/>
      <c r="PIQ1317" s="1"/>
      <c r="PIR1317" s="1"/>
      <c r="PIS1317" s="1"/>
      <c r="PIT1317" s="1"/>
      <c r="PIU1317" s="1"/>
      <c r="PIV1317" s="1"/>
      <c r="PIW1317" s="1"/>
      <c r="PIX1317" s="1"/>
      <c r="PIY1317" s="1"/>
      <c r="PIZ1317" s="1"/>
      <c r="PJA1317" s="1"/>
      <c r="PJB1317" s="1"/>
      <c r="PJC1317" s="1"/>
      <c r="PJD1317" s="1"/>
      <c r="PJE1317" s="1"/>
      <c r="PJF1317" s="1"/>
      <c r="PJG1317" s="1"/>
      <c r="PJH1317" s="1"/>
      <c r="PJI1317" s="1"/>
      <c r="PJJ1317" s="1"/>
      <c r="PJK1317" s="1"/>
      <c r="PJL1317" s="1"/>
      <c r="PJM1317" s="1"/>
      <c r="PJN1317" s="1"/>
      <c r="PJO1317" s="1"/>
      <c r="PJP1317" s="1"/>
      <c r="PJQ1317" s="1"/>
      <c r="PJR1317" s="1"/>
      <c r="PJS1317" s="1"/>
      <c r="PJT1317" s="1"/>
      <c r="PJU1317" s="1"/>
      <c r="PJV1317" s="1"/>
      <c r="PJW1317" s="1"/>
      <c r="PJX1317" s="1"/>
      <c r="PJY1317" s="1"/>
      <c r="PJZ1317" s="1"/>
      <c r="PKA1317" s="1"/>
      <c r="PKB1317" s="1"/>
      <c r="PKC1317" s="1"/>
      <c r="PKD1317" s="1"/>
      <c r="PKE1317" s="1"/>
      <c r="PKF1317" s="1"/>
      <c r="PKG1317" s="1"/>
      <c r="PKH1317" s="1"/>
      <c r="PKI1317" s="1"/>
      <c r="PKJ1317" s="1"/>
      <c r="PKK1317" s="1"/>
      <c r="PKL1317" s="1"/>
      <c r="PKM1317" s="1"/>
      <c r="PKN1317" s="1"/>
      <c r="PKO1317" s="1"/>
      <c r="PKP1317" s="1"/>
      <c r="PKQ1317" s="1"/>
      <c r="PKR1317" s="1"/>
      <c r="PKS1317" s="1"/>
      <c r="PKT1317" s="1"/>
      <c r="PKU1317" s="1"/>
      <c r="PKV1317" s="1"/>
      <c r="PKW1317" s="1"/>
      <c r="PKX1317" s="1"/>
      <c r="PKY1317" s="1"/>
      <c r="PKZ1317" s="1"/>
      <c r="PLA1317" s="1"/>
      <c r="PLB1317" s="1"/>
      <c r="PLC1317" s="1"/>
      <c r="PLD1317" s="1"/>
      <c r="PLE1317" s="1"/>
      <c r="PLF1317" s="1"/>
      <c r="PLG1317" s="1"/>
      <c r="PLH1317" s="1"/>
      <c r="PLI1317" s="1"/>
      <c r="PLJ1317" s="1"/>
      <c r="PLK1317" s="1"/>
      <c r="PLL1317" s="1"/>
      <c r="PLM1317" s="1"/>
      <c r="PLN1317" s="1"/>
      <c r="PLO1317" s="1"/>
      <c r="PLP1317" s="1"/>
      <c r="PLQ1317" s="1"/>
      <c r="PLR1317" s="1"/>
      <c r="PLS1317" s="1"/>
      <c r="PLT1317" s="1"/>
      <c r="PLU1317" s="1"/>
      <c r="PLV1317" s="1"/>
      <c r="PLW1317" s="1"/>
      <c r="PLX1317" s="1"/>
      <c r="PLY1317" s="1"/>
      <c r="PLZ1317" s="1"/>
      <c r="PMA1317" s="1"/>
      <c r="PMB1317" s="1"/>
      <c r="PMC1317" s="1"/>
      <c r="PMD1317" s="1"/>
      <c r="PME1317" s="1"/>
      <c r="PMF1317" s="1"/>
      <c r="PMG1317" s="1"/>
      <c r="PMH1317" s="1"/>
      <c r="PMI1317" s="1"/>
      <c r="PMJ1317" s="1"/>
      <c r="PMK1317" s="1"/>
      <c r="PML1317" s="1"/>
      <c r="PMM1317" s="1"/>
      <c r="PMN1317" s="1"/>
      <c r="PMO1317" s="1"/>
      <c r="PMP1317" s="1"/>
      <c r="PMQ1317" s="1"/>
      <c r="PMR1317" s="1"/>
      <c r="PMS1317" s="1"/>
      <c r="PMT1317" s="1"/>
      <c r="PMU1317" s="1"/>
      <c r="PMV1317" s="1"/>
      <c r="PMW1317" s="1"/>
      <c r="PMX1317" s="1"/>
      <c r="PMY1317" s="1"/>
      <c r="PMZ1317" s="1"/>
      <c r="PNA1317" s="1"/>
      <c r="PNB1317" s="1"/>
      <c r="PNC1317" s="1"/>
      <c r="PND1317" s="1"/>
      <c r="PNE1317" s="1"/>
      <c r="PNF1317" s="1"/>
      <c r="PNG1317" s="1"/>
      <c r="PNH1317" s="1"/>
      <c r="PNI1317" s="1"/>
      <c r="PNJ1317" s="1"/>
      <c r="PNK1317" s="1"/>
      <c r="PNL1317" s="1"/>
      <c r="PNM1317" s="1"/>
      <c r="PNN1317" s="1"/>
      <c r="PNO1317" s="1"/>
      <c r="PNP1317" s="1"/>
      <c r="PNQ1317" s="1"/>
      <c r="PNR1317" s="1"/>
      <c r="PNS1317" s="1"/>
      <c r="PNT1317" s="1"/>
      <c r="PNU1317" s="1"/>
      <c r="PNV1317" s="1"/>
      <c r="PNW1317" s="1"/>
      <c r="PNX1317" s="1"/>
      <c r="PNY1317" s="1"/>
      <c r="PNZ1317" s="1"/>
      <c r="POA1317" s="1"/>
      <c r="POB1317" s="1"/>
      <c r="POC1317" s="1"/>
      <c r="POD1317" s="1"/>
      <c r="POE1317" s="1"/>
      <c r="POF1317" s="1"/>
      <c r="POG1317" s="1"/>
      <c r="POH1317" s="1"/>
      <c r="POI1317" s="1"/>
      <c r="POJ1317" s="1"/>
      <c r="POK1317" s="1"/>
      <c r="POL1317" s="1"/>
      <c r="POM1317" s="1"/>
      <c r="PON1317" s="1"/>
      <c r="POO1317" s="1"/>
      <c r="POP1317" s="1"/>
      <c r="POQ1317" s="1"/>
      <c r="POR1317" s="1"/>
      <c r="POS1317" s="1"/>
      <c r="POT1317" s="1"/>
      <c r="POU1317" s="1"/>
      <c r="POV1317" s="1"/>
      <c r="POW1317" s="1"/>
      <c r="POX1317" s="1"/>
      <c r="POY1317" s="1"/>
      <c r="POZ1317" s="1"/>
      <c r="PPA1317" s="1"/>
      <c r="PPB1317" s="1"/>
      <c r="PPC1317" s="1"/>
      <c r="PPD1317" s="1"/>
      <c r="PPE1317" s="1"/>
      <c r="PPF1317" s="1"/>
      <c r="PPG1317" s="1"/>
      <c r="PPH1317" s="1"/>
      <c r="PPI1317" s="1"/>
      <c r="PPJ1317" s="1"/>
      <c r="PPK1317" s="1"/>
      <c r="PPL1317" s="1"/>
      <c r="PPM1317" s="1"/>
      <c r="PPN1317" s="1"/>
      <c r="PPO1317" s="1"/>
      <c r="PPP1317" s="1"/>
      <c r="PPQ1317" s="1"/>
      <c r="PPR1317" s="1"/>
      <c r="PPS1317" s="1"/>
      <c r="PPT1317" s="1"/>
      <c r="PPU1317" s="1"/>
      <c r="PPV1317" s="1"/>
      <c r="PPW1317" s="1"/>
      <c r="PPX1317" s="1"/>
      <c r="PPY1317" s="1"/>
      <c r="PPZ1317" s="1"/>
      <c r="PQA1317" s="1"/>
      <c r="PQB1317" s="1"/>
      <c r="PQC1317" s="1"/>
      <c r="PQD1317" s="1"/>
      <c r="PQE1317" s="1"/>
      <c r="PQF1317" s="1"/>
      <c r="PQG1317" s="1"/>
      <c r="PQH1317" s="1"/>
      <c r="PQI1317" s="1"/>
      <c r="PQJ1317" s="1"/>
      <c r="PQK1317" s="1"/>
      <c r="PQL1317" s="1"/>
      <c r="PQM1317" s="1"/>
      <c r="PQN1317" s="1"/>
      <c r="PQO1317" s="1"/>
      <c r="PQP1317" s="1"/>
      <c r="PQQ1317" s="1"/>
      <c r="PQR1317" s="1"/>
      <c r="PQS1317" s="1"/>
      <c r="PQT1317" s="1"/>
      <c r="PQU1317" s="1"/>
      <c r="PQV1317" s="1"/>
      <c r="PQW1317" s="1"/>
      <c r="PQX1317" s="1"/>
      <c r="PQY1317" s="1"/>
      <c r="PQZ1317" s="1"/>
      <c r="PRA1317" s="1"/>
      <c r="PRB1317" s="1"/>
      <c r="PRC1317" s="1"/>
      <c r="PRD1317" s="1"/>
      <c r="PRE1317" s="1"/>
      <c r="PRF1317" s="1"/>
      <c r="PRG1317" s="1"/>
      <c r="PRH1317" s="1"/>
      <c r="PRI1317" s="1"/>
      <c r="PRJ1317" s="1"/>
      <c r="PRK1317" s="1"/>
      <c r="PRL1317" s="1"/>
      <c r="PRM1317" s="1"/>
      <c r="PRN1317" s="1"/>
      <c r="PRO1317" s="1"/>
      <c r="PRP1317" s="1"/>
      <c r="PRQ1317" s="1"/>
      <c r="PRR1317" s="1"/>
      <c r="PRS1317" s="1"/>
      <c r="PRT1317" s="1"/>
      <c r="PRU1317" s="1"/>
      <c r="PRV1317" s="1"/>
      <c r="PRW1317" s="1"/>
      <c r="PRX1317" s="1"/>
      <c r="PRY1317" s="1"/>
      <c r="PRZ1317" s="1"/>
      <c r="PSA1317" s="1"/>
      <c r="PSB1317" s="1"/>
      <c r="PSC1317" s="1"/>
      <c r="PSD1317" s="1"/>
      <c r="PSE1317" s="1"/>
      <c r="PSF1317" s="1"/>
      <c r="PSG1317" s="1"/>
      <c r="PSH1317" s="1"/>
      <c r="PSI1317" s="1"/>
      <c r="PSJ1317" s="1"/>
      <c r="PSK1317" s="1"/>
      <c r="PSL1317" s="1"/>
      <c r="PSM1317" s="1"/>
      <c r="PSN1317" s="1"/>
      <c r="PSO1317" s="1"/>
      <c r="PSP1317" s="1"/>
      <c r="PSQ1317" s="1"/>
      <c r="PSR1317" s="1"/>
      <c r="PSS1317" s="1"/>
      <c r="PST1317" s="1"/>
      <c r="PSU1317" s="1"/>
      <c r="PSV1317" s="1"/>
      <c r="PSW1317" s="1"/>
      <c r="PSX1317" s="1"/>
      <c r="PSY1317" s="1"/>
      <c r="PSZ1317" s="1"/>
      <c r="PTA1317" s="1"/>
      <c r="PTB1317" s="1"/>
      <c r="PTC1317" s="1"/>
      <c r="PTD1317" s="1"/>
      <c r="PTE1317" s="1"/>
      <c r="PTF1317" s="1"/>
      <c r="PTG1317" s="1"/>
      <c r="PTH1317" s="1"/>
      <c r="PTI1317" s="1"/>
      <c r="PTJ1317" s="1"/>
      <c r="PTK1317" s="1"/>
      <c r="PTL1317" s="1"/>
      <c r="PTM1317" s="1"/>
      <c r="PTN1317" s="1"/>
      <c r="PTO1317" s="1"/>
      <c r="PTP1317" s="1"/>
      <c r="PTQ1317" s="1"/>
      <c r="PTR1317" s="1"/>
      <c r="PTS1317" s="1"/>
      <c r="PTT1317" s="1"/>
      <c r="PTU1317" s="1"/>
      <c r="PTV1317" s="1"/>
      <c r="PTW1317" s="1"/>
      <c r="PTX1317" s="1"/>
      <c r="PTY1317" s="1"/>
      <c r="PTZ1317" s="1"/>
      <c r="PUA1317" s="1"/>
      <c r="PUB1317" s="1"/>
      <c r="PUC1317" s="1"/>
      <c r="PUD1317" s="1"/>
      <c r="PUE1317" s="1"/>
      <c r="PUF1317" s="1"/>
      <c r="PUG1317" s="1"/>
      <c r="PUH1317" s="1"/>
      <c r="PUI1317" s="1"/>
      <c r="PUJ1317" s="1"/>
      <c r="PUK1317" s="1"/>
      <c r="PUL1317" s="1"/>
      <c r="PUM1317" s="1"/>
      <c r="PUN1317" s="1"/>
      <c r="PUO1317" s="1"/>
      <c r="PUP1317" s="1"/>
      <c r="PUQ1317" s="1"/>
      <c r="PUR1317" s="1"/>
      <c r="PUS1317" s="1"/>
      <c r="PUT1317" s="1"/>
      <c r="PUU1317" s="1"/>
      <c r="PUV1317" s="1"/>
      <c r="PUW1317" s="1"/>
      <c r="PUX1317" s="1"/>
      <c r="PUY1317" s="1"/>
      <c r="PUZ1317" s="1"/>
      <c r="PVA1317" s="1"/>
      <c r="PVB1317" s="1"/>
      <c r="PVC1317" s="1"/>
      <c r="PVD1317" s="1"/>
      <c r="PVE1317" s="1"/>
      <c r="PVF1317" s="1"/>
      <c r="PVG1317" s="1"/>
      <c r="PVH1317" s="1"/>
      <c r="PVI1317" s="1"/>
      <c r="PVJ1317" s="1"/>
      <c r="PVK1317" s="1"/>
      <c r="PVL1317" s="1"/>
      <c r="PVM1317" s="1"/>
      <c r="PVN1317" s="1"/>
      <c r="PVO1317" s="1"/>
      <c r="PVP1317" s="1"/>
      <c r="PVQ1317" s="1"/>
      <c r="PVR1317" s="1"/>
      <c r="PVS1317" s="1"/>
      <c r="PVT1317" s="1"/>
      <c r="PVU1317" s="1"/>
      <c r="PVV1317" s="1"/>
      <c r="PVW1317" s="1"/>
      <c r="PVX1317" s="1"/>
      <c r="PVY1317" s="1"/>
      <c r="PVZ1317" s="1"/>
      <c r="PWA1317" s="1"/>
      <c r="PWB1317" s="1"/>
      <c r="PWC1317" s="1"/>
      <c r="PWD1317" s="1"/>
      <c r="PWE1317" s="1"/>
      <c r="PWF1317" s="1"/>
      <c r="PWG1317" s="1"/>
      <c r="PWH1317" s="1"/>
      <c r="PWI1317" s="1"/>
      <c r="PWJ1317" s="1"/>
      <c r="PWK1317" s="1"/>
      <c r="PWL1317" s="1"/>
      <c r="PWM1317" s="1"/>
      <c r="PWN1317" s="1"/>
      <c r="PWO1317" s="1"/>
      <c r="PWP1317" s="1"/>
      <c r="PWQ1317" s="1"/>
      <c r="PWR1317" s="1"/>
      <c r="PWS1317" s="1"/>
      <c r="PWT1317" s="1"/>
      <c r="PWU1317" s="1"/>
      <c r="PWV1317" s="1"/>
      <c r="PWW1317" s="1"/>
      <c r="PWX1317" s="1"/>
      <c r="PWY1317" s="1"/>
      <c r="PWZ1317" s="1"/>
      <c r="PXA1317" s="1"/>
      <c r="PXB1317" s="1"/>
      <c r="PXC1317" s="1"/>
      <c r="PXD1317" s="1"/>
      <c r="PXE1317" s="1"/>
      <c r="PXF1317" s="1"/>
      <c r="PXG1317" s="1"/>
      <c r="PXH1317" s="1"/>
      <c r="PXI1317" s="1"/>
      <c r="PXJ1317" s="1"/>
      <c r="PXK1317" s="1"/>
      <c r="PXL1317" s="1"/>
      <c r="PXM1317" s="1"/>
      <c r="PXN1317" s="1"/>
      <c r="PXO1317" s="1"/>
      <c r="PXP1317" s="1"/>
      <c r="PXQ1317" s="1"/>
      <c r="PXR1317" s="1"/>
      <c r="PXS1317" s="1"/>
      <c r="PXT1317" s="1"/>
      <c r="PXU1317" s="1"/>
      <c r="PXV1317" s="1"/>
      <c r="PXW1317" s="1"/>
      <c r="PXX1317" s="1"/>
      <c r="PXY1317" s="1"/>
      <c r="PXZ1317" s="1"/>
      <c r="PYA1317" s="1"/>
      <c r="PYB1317" s="1"/>
      <c r="PYC1317" s="1"/>
      <c r="PYD1317" s="1"/>
      <c r="PYE1317" s="1"/>
      <c r="PYF1317" s="1"/>
      <c r="PYG1317" s="1"/>
      <c r="PYH1317" s="1"/>
      <c r="PYI1317" s="1"/>
      <c r="PYJ1317" s="1"/>
      <c r="PYK1317" s="1"/>
      <c r="PYL1317" s="1"/>
      <c r="PYM1317" s="1"/>
      <c r="PYN1317" s="1"/>
      <c r="PYO1317" s="1"/>
      <c r="PYP1317" s="1"/>
      <c r="PYQ1317" s="1"/>
      <c r="PYR1317" s="1"/>
      <c r="PYS1317" s="1"/>
      <c r="PYT1317" s="1"/>
      <c r="PYU1317" s="1"/>
      <c r="PYV1317" s="1"/>
      <c r="PYW1317" s="1"/>
      <c r="PYX1317" s="1"/>
      <c r="PYY1317" s="1"/>
      <c r="PYZ1317" s="1"/>
      <c r="PZA1317" s="1"/>
      <c r="PZB1317" s="1"/>
      <c r="PZC1317" s="1"/>
      <c r="PZD1317" s="1"/>
      <c r="PZE1317" s="1"/>
      <c r="PZF1317" s="1"/>
      <c r="PZG1317" s="1"/>
      <c r="PZH1317" s="1"/>
      <c r="PZI1317" s="1"/>
      <c r="PZJ1317" s="1"/>
      <c r="PZK1317" s="1"/>
      <c r="PZL1317" s="1"/>
      <c r="PZM1317" s="1"/>
      <c r="PZN1317" s="1"/>
      <c r="PZO1317" s="1"/>
      <c r="PZP1317" s="1"/>
      <c r="PZQ1317" s="1"/>
      <c r="PZR1317" s="1"/>
      <c r="PZS1317" s="1"/>
      <c r="PZT1317" s="1"/>
      <c r="PZU1317" s="1"/>
      <c r="PZV1317" s="1"/>
      <c r="PZW1317" s="1"/>
      <c r="PZX1317" s="1"/>
      <c r="PZY1317" s="1"/>
      <c r="PZZ1317" s="1"/>
      <c r="QAA1317" s="1"/>
      <c r="QAB1317" s="1"/>
      <c r="QAC1317" s="1"/>
      <c r="QAD1317" s="1"/>
      <c r="QAE1317" s="1"/>
      <c r="QAF1317" s="1"/>
      <c r="QAG1317" s="1"/>
      <c r="QAH1317" s="1"/>
      <c r="QAI1317" s="1"/>
      <c r="QAJ1317" s="1"/>
      <c r="QAK1317" s="1"/>
      <c r="QAL1317" s="1"/>
      <c r="QAM1317" s="1"/>
      <c r="QAN1317" s="1"/>
      <c r="QAO1317" s="1"/>
      <c r="QAP1317" s="1"/>
      <c r="QAQ1317" s="1"/>
      <c r="QAR1317" s="1"/>
      <c r="QAS1317" s="1"/>
      <c r="QAT1317" s="1"/>
      <c r="QAU1317" s="1"/>
      <c r="QAV1317" s="1"/>
      <c r="QAW1317" s="1"/>
      <c r="QAX1317" s="1"/>
      <c r="QAY1317" s="1"/>
      <c r="QAZ1317" s="1"/>
      <c r="QBA1317" s="1"/>
      <c r="QBB1317" s="1"/>
      <c r="QBC1317" s="1"/>
      <c r="QBD1317" s="1"/>
      <c r="QBE1317" s="1"/>
      <c r="QBF1317" s="1"/>
      <c r="QBG1317" s="1"/>
      <c r="QBH1317" s="1"/>
      <c r="QBI1317" s="1"/>
      <c r="QBJ1317" s="1"/>
      <c r="QBK1317" s="1"/>
      <c r="QBL1317" s="1"/>
      <c r="QBM1317" s="1"/>
      <c r="QBN1317" s="1"/>
      <c r="QBO1317" s="1"/>
      <c r="QBP1317" s="1"/>
      <c r="QBQ1317" s="1"/>
      <c r="QBR1317" s="1"/>
      <c r="QBS1317" s="1"/>
      <c r="QBT1317" s="1"/>
      <c r="QBU1317" s="1"/>
      <c r="QBV1317" s="1"/>
      <c r="QBW1317" s="1"/>
      <c r="QBX1317" s="1"/>
      <c r="QBY1317" s="1"/>
      <c r="QBZ1317" s="1"/>
      <c r="QCA1317" s="1"/>
      <c r="QCB1317" s="1"/>
      <c r="QCC1317" s="1"/>
      <c r="QCD1317" s="1"/>
      <c r="QCE1317" s="1"/>
      <c r="QCF1317" s="1"/>
      <c r="QCG1317" s="1"/>
      <c r="QCH1317" s="1"/>
      <c r="QCI1317" s="1"/>
      <c r="QCJ1317" s="1"/>
      <c r="QCK1317" s="1"/>
      <c r="QCL1317" s="1"/>
      <c r="QCM1317" s="1"/>
      <c r="QCN1317" s="1"/>
      <c r="QCO1317" s="1"/>
      <c r="QCP1317" s="1"/>
      <c r="QCQ1317" s="1"/>
      <c r="QCR1317" s="1"/>
      <c r="QCS1317" s="1"/>
      <c r="QCT1317" s="1"/>
      <c r="QCU1317" s="1"/>
      <c r="QCV1317" s="1"/>
      <c r="QCW1317" s="1"/>
      <c r="QCX1317" s="1"/>
      <c r="QCY1317" s="1"/>
      <c r="QCZ1317" s="1"/>
      <c r="QDA1317" s="1"/>
      <c r="QDB1317" s="1"/>
      <c r="QDC1317" s="1"/>
      <c r="QDD1317" s="1"/>
      <c r="QDE1317" s="1"/>
      <c r="QDF1317" s="1"/>
      <c r="QDG1317" s="1"/>
      <c r="QDH1317" s="1"/>
      <c r="QDI1317" s="1"/>
      <c r="QDJ1317" s="1"/>
      <c r="QDK1317" s="1"/>
      <c r="QDL1317" s="1"/>
      <c r="QDM1317" s="1"/>
      <c r="QDN1317" s="1"/>
      <c r="QDO1317" s="1"/>
      <c r="QDP1317" s="1"/>
      <c r="QDQ1317" s="1"/>
      <c r="QDR1317" s="1"/>
      <c r="QDS1317" s="1"/>
      <c r="QDT1317" s="1"/>
      <c r="QDU1317" s="1"/>
      <c r="QDV1317" s="1"/>
      <c r="QDW1317" s="1"/>
      <c r="QDX1317" s="1"/>
      <c r="QDY1317" s="1"/>
      <c r="QDZ1317" s="1"/>
      <c r="QEA1317" s="1"/>
      <c r="QEB1317" s="1"/>
      <c r="QEC1317" s="1"/>
      <c r="QED1317" s="1"/>
      <c r="QEE1317" s="1"/>
      <c r="QEF1317" s="1"/>
      <c r="QEG1317" s="1"/>
      <c r="QEH1317" s="1"/>
      <c r="QEI1317" s="1"/>
      <c r="QEJ1317" s="1"/>
      <c r="QEK1317" s="1"/>
      <c r="QEL1317" s="1"/>
      <c r="QEM1317" s="1"/>
      <c r="QEN1317" s="1"/>
      <c r="QEO1317" s="1"/>
      <c r="QEP1317" s="1"/>
      <c r="QEQ1317" s="1"/>
      <c r="QER1317" s="1"/>
      <c r="QES1317" s="1"/>
      <c r="QET1317" s="1"/>
      <c r="QEU1317" s="1"/>
      <c r="QEV1317" s="1"/>
      <c r="QEW1317" s="1"/>
      <c r="QEX1317" s="1"/>
      <c r="QEY1317" s="1"/>
      <c r="QEZ1317" s="1"/>
      <c r="QFA1317" s="1"/>
      <c r="QFB1317" s="1"/>
      <c r="QFC1317" s="1"/>
      <c r="QFD1317" s="1"/>
      <c r="QFE1317" s="1"/>
      <c r="QFF1317" s="1"/>
      <c r="QFG1317" s="1"/>
      <c r="QFH1317" s="1"/>
      <c r="QFI1317" s="1"/>
      <c r="QFJ1317" s="1"/>
      <c r="QFK1317" s="1"/>
      <c r="QFL1317" s="1"/>
      <c r="QFM1317" s="1"/>
      <c r="QFN1317" s="1"/>
      <c r="QFO1317" s="1"/>
      <c r="QFP1317" s="1"/>
      <c r="QFQ1317" s="1"/>
      <c r="QFR1317" s="1"/>
      <c r="QFS1317" s="1"/>
      <c r="QFT1317" s="1"/>
      <c r="QFU1317" s="1"/>
      <c r="QFV1317" s="1"/>
      <c r="QFW1317" s="1"/>
      <c r="QFX1317" s="1"/>
      <c r="QFY1317" s="1"/>
      <c r="QFZ1317" s="1"/>
      <c r="QGA1317" s="1"/>
      <c r="QGB1317" s="1"/>
      <c r="QGC1317" s="1"/>
      <c r="QGD1317" s="1"/>
      <c r="QGE1317" s="1"/>
      <c r="QGF1317" s="1"/>
      <c r="QGG1317" s="1"/>
      <c r="QGH1317" s="1"/>
      <c r="QGI1317" s="1"/>
      <c r="QGJ1317" s="1"/>
      <c r="QGK1317" s="1"/>
      <c r="QGL1317" s="1"/>
      <c r="QGM1317" s="1"/>
      <c r="QGN1317" s="1"/>
      <c r="QGO1317" s="1"/>
      <c r="QGP1317" s="1"/>
      <c r="QGQ1317" s="1"/>
      <c r="QGR1317" s="1"/>
      <c r="QGS1317" s="1"/>
      <c r="QGT1317" s="1"/>
      <c r="QGU1317" s="1"/>
      <c r="QGV1317" s="1"/>
      <c r="QGW1317" s="1"/>
      <c r="QGX1317" s="1"/>
      <c r="QGY1317" s="1"/>
      <c r="QGZ1317" s="1"/>
      <c r="QHA1317" s="1"/>
      <c r="QHB1317" s="1"/>
      <c r="QHC1317" s="1"/>
      <c r="QHD1317" s="1"/>
      <c r="QHE1317" s="1"/>
      <c r="QHF1317" s="1"/>
      <c r="QHG1317" s="1"/>
      <c r="QHH1317" s="1"/>
      <c r="QHI1317" s="1"/>
      <c r="QHJ1317" s="1"/>
      <c r="QHK1317" s="1"/>
      <c r="QHL1317" s="1"/>
      <c r="QHM1317" s="1"/>
      <c r="QHN1317" s="1"/>
      <c r="QHO1317" s="1"/>
      <c r="QHP1317" s="1"/>
      <c r="QHQ1317" s="1"/>
      <c r="QHR1317" s="1"/>
      <c r="QHS1317" s="1"/>
      <c r="QHT1317" s="1"/>
      <c r="QHU1317" s="1"/>
      <c r="QHV1317" s="1"/>
      <c r="QHW1317" s="1"/>
      <c r="QHX1317" s="1"/>
      <c r="QHY1317" s="1"/>
      <c r="QHZ1317" s="1"/>
      <c r="QIA1317" s="1"/>
      <c r="QIB1317" s="1"/>
      <c r="QIC1317" s="1"/>
      <c r="QID1317" s="1"/>
      <c r="QIE1317" s="1"/>
      <c r="QIF1317" s="1"/>
      <c r="QIG1317" s="1"/>
      <c r="QIH1317" s="1"/>
      <c r="QII1317" s="1"/>
      <c r="QIJ1317" s="1"/>
      <c r="QIK1317" s="1"/>
      <c r="QIL1317" s="1"/>
      <c r="QIM1317" s="1"/>
      <c r="QIN1317" s="1"/>
      <c r="QIO1317" s="1"/>
      <c r="QIP1317" s="1"/>
      <c r="QIQ1317" s="1"/>
      <c r="QIR1317" s="1"/>
      <c r="QIS1317" s="1"/>
      <c r="QIT1317" s="1"/>
      <c r="QIU1317" s="1"/>
      <c r="QIV1317" s="1"/>
      <c r="QIW1317" s="1"/>
      <c r="QIX1317" s="1"/>
      <c r="QIY1317" s="1"/>
      <c r="QIZ1317" s="1"/>
      <c r="QJA1317" s="1"/>
      <c r="QJB1317" s="1"/>
      <c r="QJC1317" s="1"/>
      <c r="QJD1317" s="1"/>
      <c r="QJE1317" s="1"/>
      <c r="QJF1317" s="1"/>
      <c r="QJG1317" s="1"/>
      <c r="QJH1317" s="1"/>
      <c r="QJI1317" s="1"/>
      <c r="QJJ1317" s="1"/>
      <c r="QJK1317" s="1"/>
      <c r="QJL1317" s="1"/>
      <c r="QJM1317" s="1"/>
      <c r="QJN1317" s="1"/>
      <c r="QJO1317" s="1"/>
      <c r="QJP1317" s="1"/>
      <c r="QJQ1317" s="1"/>
      <c r="QJR1317" s="1"/>
      <c r="QJS1317" s="1"/>
      <c r="QJT1317" s="1"/>
      <c r="QJU1317" s="1"/>
      <c r="QJV1317" s="1"/>
      <c r="QJW1317" s="1"/>
      <c r="QJX1317" s="1"/>
      <c r="QJY1317" s="1"/>
      <c r="QJZ1317" s="1"/>
      <c r="QKA1317" s="1"/>
      <c r="QKB1317" s="1"/>
      <c r="QKC1317" s="1"/>
      <c r="QKD1317" s="1"/>
      <c r="QKE1317" s="1"/>
      <c r="QKF1317" s="1"/>
      <c r="QKG1317" s="1"/>
      <c r="QKH1317" s="1"/>
      <c r="QKI1317" s="1"/>
      <c r="QKJ1317" s="1"/>
      <c r="QKK1317" s="1"/>
      <c r="QKL1317" s="1"/>
      <c r="QKM1317" s="1"/>
      <c r="QKN1317" s="1"/>
      <c r="QKO1317" s="1"/>
      <c r="QKP1317" s="1"/>
      <c r="QKQ1317" s="1"/>
      <c r="QKR1317" s="1"/>
      <c r="QKS1317" s="1"/>
      <c r="QKT1317" s="1"/>
      <c r="QKU1317" s="1"/>
      <c r="QKV1317" s="1"/>
      <c r="QKW1317" s="1"/>
      <c r="QKX1317" s="1"/>
      <c r="QKY1317" s="1"/>
      <c r="QKZ1317" s="1"/>
      <c r="QLA1317" s="1"/>
      <c r="QLB1317" s="1"/>
      <c r="QLC1317" s="1"/>
      <c r="QLD1317" s="1"/>
      <c r="QLE1317" s="1"/>
      <c r="QLF1317" s="1"/>
      <c r="QLG1317" s="1"/>
      <c r="QLH1317" s="1"/>
      <c r="QLI1317" s="1"/>
      <c r="QLJ1317" s="1"/>
      <c r="QLK1317" s="1"/>
      <c r="QLL1317" s="1"/>
      <c r="QLM1317" s="1"/>
      <c r="QLN1317" s="1"/>
      <c r="QLO1317" s="1"/>
      <c r="QLP1317" s="1"/>
      <c r="QLQ1317" s="1"/>
      <c r="QLR1317" s="1"/>
      <c r="QLS1317" s="1"/>
      <c r="QLT1317" s="1"/>
      <c r="QLU1317" s="1"/>
      <c r="QLV1317" s="1"/>
      <c r="QLW1317" s="1"/>
      <c r="QLX1317" s="1"/>
      <c r="QLY1317" s="1"/>
      <c r="QLZ1317" s="1"/>
      <c r="QMA1317" s="1"/>
      <c r="QMB1317" s="1"/>
      <c r="QMC1317" s="1"/>
      <c r="QMD1317" s="1"/>
      <c r="QME1317" s="1"/>
      <c r="QMF1317" s="1"/>
      <c r="QMG1317" s="1"/>
      <c r="QMH1317" s="1"/>
      <c r="QMI1317" s="1"/>
      <c r="QMJ1317" s="1"/>
      <c r="QMK1317" s="1"/>
      <c r="QML1317" s="1"/>
      <c r="QMM1317" s="1"/>
      <c r="QMN1317" s="1"/>
      <c r="QMO1317" s="1"/>
      <c r="QMP1317" s="1"/>
      <c r="QMQ1317" s="1"/>
      <c r="QMR1317" s="1"/>
      <c r="QMS1317" s="1"/>
      <c r="QMT1317" s="1"/>
      <c r="QMU1317" s="1"/>
      <c r="QMV1317" s="1"/>
      <c r="QMW1317" s="1"/>
      <c r="QMX1317" s="1"/>
      <c r="QMY1317" s="1"/>
      <c r="QMZ1317" s="1"/>
      <c r="QNA1317" s="1"/>
      <c r="QNB1317" s="1"/>
      <c r="QNC1317" s="1"/>
      <c r="QND1317" s="1"/>
      <c r="QNE1317" s="1"/>
      <c r="QNF1317" s="1"/>
      <c r="QNG1317" s="1"/>
      <c r="QNH1317" s="1"/>
      <c r="QNI1317" s="1"/>
      <c r="QNJ1317" s="1"/>
      <c r="QNK1317" s="1"/>
      <c r="QNL1317" s="1"/>
      <c r="QNM1317" s="1"/>
      <c r="QNN1317" s="1"/>
      <c r="QNO1317" s="1"/>
      <c r="QNP1317" s="1"/>
      <c r="QNQ1317" s="1"/>
      <c r="QNR1317" s="1"/>
      <c r="QNS1317" s="1"/>
      <c r="QNT1317" s="1"/>
      <c r="QNU1317" s="1"/>
      <c r="QNV1317" s="1"/>
      <c r="QNW1317" s="1"/>
      <c r="QNX1317" s="1"/>
      <c r="QNY1317" s="1"/>
      <c r="QNZ1317" s="1"/>
      <c r="QOA1317" s="1"/>
      <c r="QOB1317" s="1"/>
      <c r="QOC1317" s="1"/>
      <c r="QOD1317" s="1"/>
      <c r="QOE1317" s="1"/>
      <c r="QOF1317" s="1"/>
      <c r="QOG1317" s="1"/>
      <c r="QOH1317" s="1"/>
      <c r="QOI1317" s="1"/>
      <c r="QOJ1317" s="1"/>
      <c r="QOK1317" s="1"/>
      <c r="QOL1317" s="1"/>
      <c r="QOM1317" s="1"/>
      <c r="QON1317" s="1"/>
      <c r="QOO1317" s="1"/>
      <c r="QOP1317" s="1"/>
      <c r="QOQ1317" s="1"/>
      <c r="QOR1317" s="1"/>
      <c r="QOS1317" s="1"/>
      <c r="QOT1317" s="1"/>
      <c r="QOU1317" s="1"/>
      <c r="QOV1317" s="1"/>
      <c r="QOW1317" s="1"/>
      <c r="QOX1317" s="1"/>
      <c r="QOY1317" s="1"/>
      <c r="QOZ1317" s="1"/>
      <c r="QPA1317" s="1"/>
      <c r="QPB1317" s="1"/>
      <c r="QPC1317" s="1"/>
      <c r="QPD1317" s="1"/>
      <c r="QPE1317" s="1"/>
      <c r="QPF1317" s="1"/>
      <c r="QPG1317" s="1"/>
      <c r="QPH1317" s="1"/>
      <c r="QPI1317" s="1"/>
      <c r="QPJ1317" s="1"/>
      <c r="QPK1317" s="1"/>
      <c r="QPL1317" s="1"/>
      <c r="QPM1317" s="1"/>
      <c r="QPN1317" s="1"/>
      <c r="QPO1317" s="1"/>
      <c r="QPP1317" s="1"/>
      <c r="QPQ1317" s="1"/>
      <c r="QPR1317" s="1"/>
      <c r="QPS1317" s="1"/>
      <c r="QPT1317" s="1"/>
      <c r="QPU1317" s="1"/>
      <c r="QPV1317" s="1"/>
      <c r="QPW1317" s="1"/>
      <c r="QPX1317" s="1"/>
      <c r="QPY1317" s="1"/>
      <c r="QPZ1317" s="1"/>
      <c r="QQA1317" s="1"/>
      <c r="QQB1317" s="1"/>
      <c r="QQC1317" s="1"/>
      <c r="QQD1317" s="1"/>
      <c r="QQE1317" s="1"/>
      <c r="QQF1317" s="1"/>
      <c r="QQG1317" s="1"/>
      <c r="QQH1317" s="1"/>
      <c r="QQI1317" s="1"/>
      <c r="QQJ1317" s="1"/>
      <c r="QQK1317" s="1"/>
      <c r="QQL1317" s="1"/>
      <c r="QQM1317" s="1"/>
      <c r="QQN1317" s="1"/>
      <c r="QQO1317" s="1"/>
      <c r="QQP1317" s="1"/>
      <c r="QQQ1317" s="1"/>
      <c r="QQR1317" s="1"/>
      <c r="QQS1317" s="1"/>
      <c r="QQT1317" s="1"/>
      <c r="QQU1317" s="1"/>
      <c r="QQV1317" s="1"/>
      <c r="QQW1317" s="1"/>
      <c r="QQX1317" s="1"/>
      <c r="QQY1317" s="1"/>
      <c r="QQZ1317" s="1"/>
      <c r="QRA1317" s="1"/>
      <c r="QRB1317" s="1"/>
      <c r="QRC1317" s="1"/>
      <c r="QRD1317" s="1"/>
      <c r="QRE1317" s="1"/>
      <c r="QRF1317" s="1"/>
      <c r="QRG1317" s="1"/>
      <c r="QRH1317" s="1"/>
      <c r="QRI1317" s="1"/>
      <c r="QRJ1317" s="1"/>
      <c r="QRK1317" s="1"/>
      <c r="QRL1317" s="1"/>
      <c r="QRM1317" s="1"/>
      <c r="QRN1317" s="1"/>
      <c r="QRO1317" s="1"/>
      <c r="QRP1317" s="1"/>
      <c r="QRQ1317" s="1"/>
      <c r="QRR1317" s="1"/>
      <c r="QRS1317" s="1"/>
      <c r="QRT1317" s="1"/>
      <c r="QRU1317" s="1"/>
      <c r="QRV1317" s="1"/>
      <c r="QRW1317" s="1"/>
      <c r="QRX1317" s="1"/>
      <c r="QRY1317" s="1"/>
      <c r="QRZ1317" s="1"/>
      <c r="QSA1317" s="1"/>
      <c r="QSB1317" s="1"/>
      <c r="QSC1317" s="1"/>
      <c r="QSD1317" s="1"/>
      <c r="QSE1317" s="1"/>
      <c r="QSF1317" s="1"/>
      <c r="QSG1317" s="1"/>
      <c r="QSH1317" s="1"/>
      <c r="QSI1317" s="1"/>
      <c r="QSJ1317" s="1"/>
      <c r="QSK1317" s="1"/>
      <c r="QSL1317" s="1"/>
      <c r="QSM1317" s="1"/>
      <c r="QSN1317" s="1"/>
      <c r="QSO1317" s="1"/>
      <c r="QSP1317" s="1"/>
      <c r="QSQ1317" s="1"/>
      <c r="QSR1317" s="1"/>
      <c r="QSS1317" s="1"/>
      <c r="QST1317" s="1"/>
      <c r="QSU1317" s="1"/>
      <c r="QSV1317" s="1"/>
      <c r="QSW1317" s="1"/>
      <c r="QSX1317" s="1"/>
      <c r="QSY1317" s="1"/>
      <c r="QSZ1317" s="1"/>
      <c r="QTA1317" s="1"/>
      <c r="QTB1317" s="1"/>
      <c r="QTC1317" s="1"/>
      <c r="QTD1317" s="1"/>
      <c r="QTE1317" s="1"/>
      <c r="QTF1317" s="1"/>
      <c r="QTG1317" s="1"/>
      <c r="QTH1317" s="1"/>
      <c r="QTI1317" s="1"/>
      <c r="QTJ1317" s="1"/>
      <c r="QTK1317" s="1"/>
      <c r="QTL1317" s="1"/>
      <c r="QTM1317" s="1"/>
      <c r="QTN1317" s="1"/>
      <c r="QTO1317" s="1"/>
      <c r="QTP1317" s="1"/>
      <c r="QTQ1317" s="1"/>
      <c r="QTR1317" s="1"/>
      <c r="QTS1317" s="1"/>
      <c r="QTT1317" s="1"/>
      <c r="QTU1317" s="1"/>
      <c r="QTV1317" s="1"/>
      <c r="QTW1317" s="1"/>
      <c r="QTX1317" s="1"/>
      <c r="QTY1317" s="1"/>
      <c r="QTZ1317" s="1"/>
      <c r="QUA1317" s="1"/>
      <c r="QUB1317" s="1"/>
      <c r="QUC1317" s="1"/>
      <c r="QUD1317" s="1"/>
      <c r="QUE1317" s="1"/>
      <c r="QUF1317" s="1"/>
      <c r="QUG1317" s="1"/>
      <c r="QUH1317" s="1"/>
      <c r="QUI1317" s="1"/>
      <c r="QUJ1317" s="1"/>
      <c r="QUK1317" s="1"/>
      <c r="QUL1317" s="1"/>
      <c r="QUM1317" s="1"/>
      <c r="QUN1317" s="1"/>
      <c r="QUO1317" s="1"/>
      <c r="QUP1317" s="1"/>
      <c r="QUQ1317" s="1"/>
      <c r="QUR1317" s="1"/>
      <c r="QUS1317" s="1"/>
      <c r="QUT1317" s="1"/>
      <c r="QUU1317" s="1"/>
      <c r="QUV1317" s="1"/>
      <c r="QUW1317" s="1"/>
      <c r="QUX1317" s="1"/>
      <c r="QUY1317" s="1"/>
      <c r="QUZ1317" s="1"/>
      <c r="QVA1317" s="1"/>
      <c r="QVB1317" s="1"/>
      <c r="QVC1317" s="1"/>
      <c r="QVD1317" s="1"/>
      <c r="QVE1317" s="1"/>
      <c r="QVF1317" s="1"/>
      <c r="QVG1317" s="1"/>
      <c r="QVH1317" s="1"/>
      <c r="QVI1317" s="1"/>
      <c r="QVJ1317" s="1"/>
      <c r="QVK1317" s="1"/>
      <c r="QVL1317" s="1"/>
      <c r="QVM1317" s="1"/>
      <c r="QVN1317" s="1"/>
      <c r="QVO1317" s="1"/>
      <c r="QVP1317" s="1"/>
      <c r="QVQ1317" s="1"/>
      <c r="QVR1317" s="1"/>
      <c r="QVS1317" s="1"/>
      <c r="QVT1317" s="1"/>
      <c r="QVU1317" s="1"/>
      <c r="QVV1317" s="1"/>
      <c r="QVW1317" s="1"/>
      <c r="QVX1317" s="1"/>
      <c r="QVY1317" s="1"/>
      <c r="QVZ1317" s="1"/>
      <c r="QWA1317" s="1"/>
      <c r="QWB1317" s="1"/>
      <c r="QWC1317" s="1"/>
      <c r="QWD1317" s="1"/>
      <c r="QWE1317" s="1"/>
      <c r="QWF1317" s="1"/>
      <c r="QWG1317" s="1"/>
      <c r="QWH1317" s="1"/>
      <c r="QWI1317" s="1"/>
      <c r="QWJ1317" s="1"/>
      <c r="QWK1317" s="1"/>
      <c r="QWL1317" s="1"/>
      <c r="QWM1317" s="1"/>
      <c r="QWN1317" s="1"/>
      <c r="QWO1317" s="1"/>
      <c r="QWP1317" s="1"/>
      <c r="QWQ1317" s="1"/>
      <c r="QWR1317" s="1"/>
      <c r="QWS1317" s="1"/>
      <c r="QWT1317" s="1"/>
      <c r="QWU1317" s="1"/>
      <c r="QWV1317" s="1"/>
      <c r="QWW1317" s="1"/>
      <c r="QWX1317" s="1"/>
      <c r="QWY1317" s="1"/>
      <c r="QWZ1317" s="1"/>
      <c r="QXA1317" s="1"/>
      <c r="QXB1317" s="1"/>
      <c r="QXC1317" s="1"/>
      <c r="QXD1317" s="1"/>
      <c r="QXE1317" s="1"/>
      <c r="QXF1317" s="1"/>
      <c r="QXG1317" s="1"/>
      <c r="QXH1317" s="1"/>
      <c r="QXI1317" s="1"/>
      <c r="QXJ1317" s="1"/>
      <c r="QXK1317" s="1"/>
      <c r="QXL1317" s="1"/>
      <c r="QXM1317" s="1"/>
      <c r="QXN1317" s="1"/>
      <c r="QXO1317" s="1"/>
      <c r="QXP1317" s="1"/>
      <c r="QXQ1317" s="1"/>
      <c r="QXR1317" s="1"/>
      <c r="QXS1317" s="1"/>
      <c r="QXT1317" s="1"/>
      <c r="QXU1317" s="1"/>
      <c r="QXV1317" s="1"/>
      <c r="QXW1317" s="1"/>
      <c r="QXX1317" s="1"/>
      <c r="QXY1317" s="1"/>
      <c r="QXZ1317" s="1"/>
      <c r="QYA1317" s="1"/>
      <c r="QYB1317" s="1"/>
      <c r="QYC1317" s="1"/>
      <c r="QYD1317" s="1"/>
      <c r="QYE1317" s="1"/>
      <c r="QYF1317" s="1"/>
      <c r="QYG1317" s="1"/>
      <c r="QYH1317" s="1"/>
      <c r="QYI1317" s="1"/>
      <c r="QYJ1317" s="1"/>
      <c r="QYK1317" s="1"/>
      <c r="QYL1317" s="1"/>
      <c r="QYM1317" s="1"/>
      <c r="QYN1317" s="1"/>
      <c r="QYO1317" s="1"/>
      <c r="QYP1317" s="1"/>
      <c r="QYQ1317" s="1"/>
      <c r="QYR1317" s="1"/>
      <c r="QYS1317" s="1"/>
      <c r="QYT1317" s="1"/>
      <c r="QYU1317" s="1"/>
      <c r="QYV1317" s="1"/>
      <c r="QYW1317" s="1"/>
      <c r="QYX1317" s="1"/>
      <c r="QYY1317" s="1"/>
      <c r="QYZ1317" s="1"/>
      <c r="QZA1317" s="1"/>
      <c r="QZB1317" s="1"/>
      <c r="QZC1317" s="1"/>
      <c r="QZD1317" s="1"/>
      <c r="QZE1317" s="1"/>
      <c r="QZF1317" s="1"/>
      <c r="QZG1317" s="1"/>
      <c r="QZH1317" s="1"/>
      <c r="QZI1317" s="1"/>
      <c r="QZJ1317" s="1"/>
      <c r="QZK1317" s="1"/>
      <c r="QZL1317" s="1"/>
      <c r="QZM1317" s="1"/>
      <c r="QZN1317" s="1"/>
      <c r="QZO1317" s="1"/>
      <c r="QZP1317" s="1"/>
      <c r="QZQ1317" s="1"/>
      <c r="QZR1317" s="1"/>
      <c r="QZS1317" s="1"/>
      <c r="QZT1317" s="1"/>
      <c r="QZU1317" s="1"/>
      <c r="QZV1317" s="1"/>
      <c r="QZW1317" s="1"/>
      <c r="QZX1317" s="1"/>
      <c r="QZY1317" s="1"/>
      <c r="QZZ1317" s="1"/>
      <c r="RAA1317" s="1"/>
      <c r="RAB1317" s="1"/>
      <c r="RAC1317" s="1"/>
      <c r="RAD1317" s="1"/>
      <c r="RAE1317" s="1"/>
      <c r="RAF1317" s="1"/>
      <c r="RAG1317" s="1"/>
      <c r="RAH1317" s="1"/>
      <c r="RAI1317" s="1"/>
      <c r="RAJ1317" s="1"/>
      <c r="RAK1317" s="1"/>
      <c r="RAL1317" s="1"/>
      <c r="RAM1317" s="1"/>
      <c r="RAN1317" s="1"/>
      <c r="RAO1317" s="1"/>
      <c r="RAP1317" s="1"/>
      <c r="RAQ1317" s="1"/>
      <c r="RAR1317" s="1"/>
      <c r="RAS1317" s="1"/>
      <c r="RAT1317" s="1"/>
      <c r="RAU1317" s="1"/>
      <c r="RAV1317" s="1"/>
      <c r="RAW1317" s="1"/>
      <c r="RAX1317" s="1"/>
      <c r="RAY1317" s="1"/>
      <c r="RAZ1317" s="1"/>
      <c r="RBA1317" s="1"/>
      <c r="RBB1317" s="1"/>
      <c r="RBC1317" s="1"/>
      <c r="RBD1317" s="1"/>
      <c r="RBE1317" s="1"/>
      <c r="RBF1317" s="1"/>
      <c r="RBG1317" s="1"/>
      <c r="RBH1317" s="1"/>
      <c r="RBI1317" s="1"/>
      <c r="RBJ1317" s="1"/>
      <c r="RBK1317" s="1"/>
      <c r="RBL1317" s="1"/>
      <c r="RBM1317" s="1"/>
      <c r="RBN1317" s="1"/>
      <c r="RBO1317" s="1"/>
      <c r="RBP1317" s="1"/>
      <c r="RBQ1317" s="1"/>
      <c r="RBR1317" s="1"/>
      <c r="RBS1317" s="1"/>
      <c r="RBT1317" s="1"/>
      <c r="RBU1317" s="1"/>
      <c r="RBV1317" s="1"/>
      <c r="RBW1317" s="1"/>
      <c r="RBX1317" s="1"/>
      <c r="RBY1317" s="1"/>
      <c r="RBZ1317" s="1"/>
      <c r="RCA1317" s="1"/>
      <c r="RCB1317" s="1"/>
      <c r="RCC1317" s="1"/>
      <c r="RCD1317" s="1"/>
      <c r="RCE1317" s="1"/>
      <c r="RCF1317" s="1"/>
      <c r="RCG1317" s="1"/>
      <c r="RCH1317" s="1"/>
      <c r="RCI1317" s="1"/>
      <c r="RCJ1317" s="1"/>
      <c r="RCK1317" s="1"/>
      <c r="RCL1317" s="1"/>
      <c r="RCM1317" s="1"/>
      <c r="RCN1317" s="1"/>
      <c r="RCO1317" s="1"/>
      <c r="RCP1317" s="1"/>
      <c r="RCQ1317" s="1"/>
      <c r="RCR1317" s="1"/>
      <c r="RCS1317" s="1"/>
      <c r="RCT1317" s="1"/>
      <c r="RCU1317" s="1"/>
      <c r="RCV1317" s="1"/>
      <c r="RCW1317" s="1"/>
      <c r="RCX1317" s="1"/>
      <c r="RCY1317" s="1"/>
      <c r="RCZ1317" s="1"/>
      <c r="RDA1317" s="1"/>
      <c r="RDB1317" s="1"/>
      <c r="RDC1317" s="1"/>
      <c r="RDD1317" s="1"/>
      <c r="RDE1317" s="1"/>
      <c r="RDF1317" s="1"/>
      <c r="RDG1317" s="1"/>
      <c r="RDH1317" s="1"/>
      <c r="RDI1317" s="1"/>
      <c r="RDJ1317" s="1"/>
      <c r="RDK1317" s="1"/>
      <c r="RDL1317" s="1"/>
      <c r="RDM1317" s="1"/>
      <c r="RDN1317" s="1"/>
      <c r="RDO1317" s="1"/>
      <c r="RDP1317" s="1"/>
      <c r="RDQ1317" s="1"/>
      <c r="RDR1317" s="1"/>
      <c r="RDS1317" s="1"/>
      <c r="RDT1317" s="1"/>
      <c r="RDU1317" s="1"/>
      <c r="RDV1317" s="1"/>
      <c r="RDW1317" s="1"/>
      <c r="RDX1317" s="1"/>
      <c r="RDY1317" s="1"/>
      <c r="RDZ1317" s="1"/>
      <c r="REA1317" s="1"/>
      <c r="REB1317" s="1"/>
      <c r="REC1317" s="1"/>
      <c r="RED1317" s="1"/>
      <c r="REE1317" s="1"/>
      <c r="REF1317" s="1"/>
      <c r="REG1317" s="1"/>
      <c r="REH1317" s="1"/>
      <c r="REI1317" s="1"/>
      <c r="REJ1317" s="1"/>
      <c r="REK1317" s="1"/>
      <c r="REL1317" s="1"/>
      <c r="REM1317" s="1"/>
      <c r="REN1317" s="1"/>
      <c r="REO1317" s="1"/>
      <c r="REP1317" s="1"/>
      <c r="REQ1317" s="1"/>
      <c r="RER1317" s="1"/>
      <c r="RES1317" s="1"/>
      <c r="RET1317" s="1"/>
      <c r="REU1317" s="1"/>
      <c r="REV1317" s="1"/>
      <c r="REW1317" s="1"/>
      <c r="REX1317" s="1"/>
      <c r="REY1317" s="1"/>
      <c r="REZ1317" s="1"/>
      <c r="RFA1317" s="1"/>
      <c r="RFB1317" s="1"/>
      <c r="RFC1317" s="1"/>
      <c r="RFD1317" s="1"/>
      <c r="RFE1317" s="1"/>
      <c r="RFF1317" s="1"/>
      <c r="RFG1317" s="1"/>
      <c r="RFH1317" s="1"/>
      <c r="RFI1317" s="1"/>
      <c r="RFJ1317" s="1"/>
      <c r="RFK1317" s="1"/>
      <c r="RFL1317" s="1"/>
      <c r="RFM1317" s="1"/>
      <c r="RFN1317" s="1"/>
      <c r="RFO1317" s="1"/>
      <c r="RFP1317" s="1"/>
      <c r="RFQ1317" s="1"/>
      <c r="RFR1317" s="1"/>
      <c r="RFS1317" s="1"/>
      <c r="RFT1317" s="1"/>
      <c r="RFU1317" s="1"/>
      <c r="RFV1317" s="1"/>
      <c r="RFW1317" s="1"/>
      <c r="RFX1317" s="1"/>
      <c r="RFY1317" s="1"/>
      <c r="RFZ1317" s="1"/>
      <c r="RGA1317" s="1"/>
      <c r="RGB1317" s="1"/>
      <c r="RGC1317" s="1"/>
      <c r="RGD1317" s="1"/>
      <c r="RGE1317" s="1"/>
      <c r="RGF1317" s="1"/>
      <c r="RGG1317" s="1"/>
      <c r="RGH1317" s="1"/>
      <c r="RGI1317" s="1"/>
      <c r="RGJ1317" s="1"/>
      <c r="RGK1317" s="1"/>
      <c r="RGL1317" s="1"/>
      <c r="RGM1317" s="1"/>
      <c r="RGN1317" s="1"/>
      <c r="RGO1317" s="1"/>
      <c r="RGP1317" s="1"/>
      <c r="RGQ1317" s="1"/>
      <c r="RGR1317" s="1"/>
      <c r="RGS1317" s="1"/>
      <c r="RGT1317" s="1"/>
      <c r="RGU1317" s="1"/>
      <c r="RGV1317" s="1"/>
      <c r="RGW1317" s="1"/>
      <c r="RGX1317" s="1"/>
      <c r="RGY1317" s="1"/>
      <c r="RGZ1317" s="1"/>
      <c r="RHA1317" s="1"/>
      <c r="RHB1317" s="1"/>
      <c r="RHC1317" s="1"/>
      <c r="RHD1317" s="1"/>
      <c r="RHE1317" s="1"/>
      <c r="RHF1317" s="1"/>
      <c r="RHG1317" s="1"/>
      <c r="RHH1317" s="1"/>
      <c r="RHI1317" s="1"/>
      <c r="RHJ1317" s="1"/>
      <c r="RHK1317" s="1"/>
      <c r="RHL1317" s="1"/>
      <c r="RHM1317" s="1"/>
      <c r="RHN1317" s="1"/>
      <c r="RHO1317" s="1"/>
      <c r="RHP1317" s="1"/>
      <c r="RHQ1317" s="1"/>
      <c r="RHR1317" s="1"/>
      <c r="RHS1317" s="1"/>
      <c r="RHT1317" s="1"/>
      <c r="RHU1317" s="1"/>
      <c r="RHV1317" s="1"/>
      <c r="RHW1317" s="1"/>
      <c r="RHX1317" s="1"/>
      <c r="RHY1317" s="1"/>
      <c r="RHZ1317" s="1"/>
      <c r="RIA1317" s="1"/>
      <c r="RIB1317" s="1"/>
      <c r="RIC1317" s="1"/>
      <c r="RID1317" s="1"/>
      <c r="RIE1317" s="1"/>
      <c r="RIF1317" s="1"/>
      <c r="RIG1317" s="1"/>
      <c r="RIH1317" s="1"/>
      <c r="RII1317" s="1"/>
      <c r="RIJ1317" s="1"/>
      <c r="RIK1317" s="1"/>
      <c r="RIL1317" s="1"/>
      <c r="RIM1317" s="1"/>
      <c r="RIN1317" s="1"/>
      <c r="RIO1317" s="1"/>
      <c r="RIP1317" s="1"/>
      <c r="RIQ1317" s="1"/>
      <c r="RIR1317" s="1"/>
      <c r="RIS1317" s="1"/>
      <c r="RIT1317" s="1"/>
      <c r="RIU1317" s="1"/>
      <c r="RIV1317" s="1"/>
      <c r="RIW1317" s="1"/>
      <c r="RIX1317" s="1"/>
      <c r="RIY1317" s="1"/>
      <c r="RIZ1317" s="1"/>
      <c r="RJA1317" s="1"/>
      <c r="RJB1317" s="1"/>
      <c r="RJC1317" s="1"/>
      <c r="RJD1317" s="1"/>
      <c r="RJE1317" s="1"/>
      <c r="RJF1317" s="1"/>
      <c r="RJG1317" s="1"/>
      <c r="RJH1317" s="1"/>
      <c r="RJI1317" s="1"/>
      <c r="RJJ1317" s="1"/>
      <c r="RJK1317" s="1"/>
      <c r="RJL1317" s="1"/>
      <c r="RJM1317" s="1"/>
      <c r="RJN1317" s="1"/>
      <c r="RJO1317" s="1"/>
      <c r="RJP1317" s="1"/>
      <c r="RJQ1317" s="1"/>
      <c r="RJR1317" s="1"/>
      <c r="RJS1317" s="1"/>
      <c r="RJT1317" s="1"/>
      <c r="RJU1317" s="1"/>
      <c r="RJV1317" s="1"/>
      <c r="RJW1317" s="1"/>
      <c r="RJX1317" s="1"/>
      <c r="RJY1317" s="1"/>
      <c r="RJZ1317" s="1"/>
      <c r="RKA1317" s="1"/>
      <c r="RKB1317" s="1"/>
      <c r="RKC1317" s="1"/>
      <c r="RKD1317" s="1"/>
      <c r="RKE1317" s="1"/>
      <c r="RKF1317" s="1"/>
      <c r="RKG1317" s="1"/>
      <c r="RKH1317" s="1"/>
      <c r="RKI1317" s="1"/>
      <c r="RKJ1317" s="1"/>
      <c r="RKK1317" s="1"/>
      <c r="RKL1317" s="1"/>
      <c r="RKM1317" s="1"/>
      <c r="RKN1317" s="1"/>
      <c r="RKO1317" s="1"/>
      <c r="RKP1317" s="1"/>
      <c r="RKQ1317" s="1"/>
      <c r="RKR1317" s="1"/>
      <c r="RKS1317" s="1"/>
      <c r="RKT1317" s="1"/>
      <c r="RKU1317" s="1"/>
      <c r="RKV1317" s="1"/>
      <c r="RKW1317" s="1"/>
      <c r="RKX1317" s="1"/>
      <c r="RKY1317" s="1"/>
      <c r="RKZ1317" s="1"/>
      <c r="RLA1317" s="1"/>
      <c r="RLB1317" s="1"/>
      <c r="RLC1317" s="1"/>
      <c r="RLD1317" s="1"/>
      <c r="RLE1317" s="1"/>
      <c r="RLF1317" s="1"/>
      <c r="RLG1317" s="1"/>
      <c r="RLH1317" s="1"/>
      <c r="RLI1317" s="1"/>
      <c r="RLJ1317" s="1"/>
      <c r="RLK1317" s="1"/>
      <c r="RLL1317" s="1"/>
      <c r="RLM1317" s="1"/>
      <c r="RLN1317" s="1"/>
      <c r="RLO1317" s="1"/>
      <c r="RLP1317" s="1"/>
      <c r="RLQ1317" s="1"/>
      <c r="RLR1317" s="1"/>
      <c r="RLS1317" s="1"/>
      <c r="RLT1317" s="1"/>
      <c r="RLU1317" s="1"/>
      <c r="RLV1317" s="1"/>
      <c r="RLW1317" s="1"/>
      <c r="RLX1317" s="1"/>
      <c r="RLY1317" s="1"/>
      <c r="RLZ1317" s="1"/>
      <c r="RMA1317" s="1"/>
      <c r="RMB1317" s="1"/>
      <c r="RMC1317" s="1"/>
      <c r="RMD1317" s="1"/>
      <c r="RME1317" s="1"/>
      <c r="RMF1317" s="1"/>
      <c r="RMG1317" s="1"/>
      <c r="RMH1317" s="1"/>
      <c r="RMI1317" s="1"/>
      <c r="RMJ1317" s="1"/>
      <c r="RMK1317" s="1"/>
      <c r="RML1317" s="1"/>
      <c r="RMM1317" s="1"/>
      <c r="RMN1317" s="1"/>
      <c r="RMO1317" s="1"/>
      <c r="RMP1317" s="1"/>
      <c r="RMQ1317" s="1"/>
      <c r="RMR1317" s="1"/>
      <c r="RMS1317" s="1"/>
      <c r="RMT1317" s="1"/>
      <c r="RMU1317" s="1"/>
      <c r="RMV1317" s="1"/>
      <c r="RMW1317" s="1"/>
      <c r="RMX1317" s="1"/>
      <c r="RMY1317" s="1"/>
      <c r="RMZ1317" s="1"/>
      <c r="RNA1317" s="1"/>
      <c r="RNB1317" s="1"/>
      <c r="RNC1317" s="1"/>
      <c r="RND1317" s="1"/>
      <c r="RNE1317" s="1"/>
      <c r="RNF1317" s="1"/>
      <c r="RNG1317" s="1"/>
      <c r="RNH1317" s="1"/>
      <c r="RNI1317" s="1"/>
      <c r="RNJ1317" s="1"/>
      <c r="RNK1317" s="1"/>
      <c r="RNL1317" s="1"/>
      <c r="RNM1317" s="1"/>
      <c r="RNN1317" s="1"/>
      <c r="RNO1317" s="1"/>
      <c r="RNP1317" s="1"/>
      <c r="RNQ1317" s="1"/>
      <c r="RNR1317" s="1"/>
      <c r="RNS1317" s="1"/>
      <c r="RNT1317" s="1"/>
      <c r="RNU1317" s="1"/>
      <c r="RNV1317" s="1"/>
      <c r="RNW1317" s="1"/>
      <c r="RNX1317" s="1"/>
      <c r="RNY1317" s="1"/>
      <c r="RNZ1317" s="1"/>
      <c r="ROA1317" s="1"/>
      <c r="ROB1317" s="1"/>
      <c r="ROC1317" s="1"/>
      <c r="ROD1317" s="1"/>
      <c r="ROE1317" s="1"/>
      <c r="ROF1317" s="1"/>
      <c r="ROG1317" s="1"/>
      <c r="ROH1317" s="1"/>
      <c r="ROI1317" s="1"/>
      <c r="ROJ1317" s="1"/>
      <c r="ROK1317" s="1"/>
      <c r="ROL1317" s="1"/>
      <c r="ROM1317" s="1"/>
      <c r="RON1317" s="1"/>
      <c r="ROO1317" s="1"/>
      <c r="ROP1317" s="1"/>
      <c r="ROQ1317" s="1"/>
      <c r="ROR1317" s="1"/>
      <c r="ROS1317" s="1"/>
      <c r="ROT1317" s="1"/>
      <c r="ROU1317" s="1"/>
      <c r="ROV1317" s="1"/>
      <c r="ROW1317" s="1"/>
      <c r="ROX1317" s="1"/>
      <c r="ROY1317" s="1"/>
      <c r="ROZ1317" s="1"/>
      <c r="RPA1317" s="1"/>
      <c r="RPB1317" s="1"/>
      <c r="RPC1317" s="1"/>
      <c r="RPD1317" s="1"/>
      <c r="RPE1317" s="1"/>
      <c r="RPF1317" s="1"/>
      <c r="RPG1317" s="1"/>
      <c r="RPH1317" s="1"/>
      <c r="RPI1317" s="1"/>
      <c r="RPJ1317" s="1"/>
      <c r="RPK1317" s="1"/>
      <c r="RPL1317" s="1"/>
      <c r="RPM1317" s="1"/>
      <c r="RPN1317" s="1"/>
      <c r="RPO1317" s="1"/>
      <c r="RPP1317" s="1"/>
      <c r="RPQ1317" s="1"/>
      <c r="RPR1317" s="1"/>
      <c r="RPS1317" s="1"/>
      <c r="RPT1317" s="1"/>
      <c r="RPU1317" s="1"/>
      <c r="RPV1317" s="1"/>
      <c r="RPW1317" s="1"/>
      <c r="RPX1317" s="1"/>
      <c r="RPY1317" s="1"/>
      <c r="RPZ1317" s="1"/>
      <c r="RQA1317" s="1"/>
      <c r="RQB1317" s="1"/>
      <c r="RQC1317" s="1"/>
      <c r="RQD1317" s="1"/>
      <c r="RQE1317" s="1"/>
      <c r="RQF1317" s="1"/>
      <c r="RQG1317" s="1"/>
      <c r="RQH1317" s="1"/>
      <c r="RQI1317" s="1"/>
      <c r="RQJ1317" s="1"/>
      <c r="RQK1317" s="1"/>
      <c r="RQL1317" s="1"/>
      <c r="RQM1317" s="1"/>
      <c r="RQN1317" s="1"/>
      <c r="RQO1317" s="1"/>
      <c r="RQP1317" s="1"/>
      <c r="RQQ1317" s="1"/>
      <c r="RQR1317" s="1"/>
      <c r="RQS1317" s="1"/>
      <c r="RQT1317" s="1"/>
      <c r="RQU1317" s="1"/>
      <c r="RQV1317" s="1"/>
      <c r="RQW1317" s="1"/>
      <c r="RQX1317" s="1"/>
      <c r="RQY1317" s="1"/>
      <c r="RQZ1317" s="1"/>
      <c r="RRA1317" s="1"/>
      <c r="RRB1317" s="1"/>
      <c r="RRC1317" s="1"/>
      <c r="RRD1317" s="1"/>
      <c r="RRE1317" s="1"/>
      <c r="RRF1317" s="1"/>
      <c r="RRG1317" s="1"/>
      <c r="RRH1317" s="1"/>
      <c r="RRI1317" s="1"/>
      <c r="RRJ1317" s="1"/>
      <c r="RRK1317" s="1"/>
      <c r="RRL1317" s="1"/>
      <c r="RRM1317" s="1"/>
      <c r="RRN1317" s="1"/>
      <c r="RRO1317" s="1"/>
      <c r="RRP1317" s="1"/>
      <c r="RRQ1317" s="1"/>
      <c r="RRR1317" s="1"/>
      <c r="RRS1317" s="1"/>
      <c r="RRT1317" s="1"/>
      <c r="RRU1317" s="1"/>
      <c r="RRV1317" s="1"/>
      <c r="RRW1317" s="1"/>
      <c r="RRX1317" s="1"/>
      <c r="RRY1317" s="1"/>
      <c r="RRZ1317" s="1"/>
      <c r="RSA1317" s="1"/>
      <c r="RSB1317" s="1"/>
      <c r="RSC1317" s="1"/>
      <c r="RSD1317" s="1"/>
      <c r="RSE1317" s="1"/>
      <c r="RSF1317" s="1"/>
      <c r="RSG1317" s="1"/>
      <c r="RSH1317" s="1"/>
      <c r="RSI1317" s="1"/>
      <c r="RSJ1317" s="1"/>
      <c r="RSK1317" s="1"/>
      <c r="RSL1317" s="1"/>
      <c r="RSM1317" s="1"/>
      <c r="RSN1317" s="1"/>
      <c r="RSO1317" s="1"/>
      <c r="RSP1317" s="1"/>
      <c r="RSQ1317" s="1"/>
      <c r="RSR1317" s="1"/>
      <c r="RSS1317" s="1"/>
      <c r="RST1317" s="1"/>
      <c r="RSU1317" s="1"/>
      <c r="RSV1317" s="1"/>
      <c r="RSW1317" s="1"/>
      <c r="RSX1317" s="1"/>
      <c r="RSY1317" s="1"/>
      <c r="RSZ1317" s="1"/>
      <c r="RTA1317" s="1"/>
      <c r="RTB1317" s="1"/>
      <c r="RTC1317" s="1"/>
      <c r="RTD1317" s="1"/>
      <c r="RTE1317" s="1"/>
      <c r="RTF1317" s="1"/>
      <c r="RTG1317" s="1"/>
      <c r="RTH1317" s="1"/>
      <c r="RTI1317" s="1"/>
      <c r="RTJ1317" s="1"/>
      <c r="RTK1317" s="1"/>
      <c r="RTL1317" s="1"/>
      <c r="RTM1317" s="1"/>
      <c r="RTN1317" s="1"/>
      <c r="RTO1317" s="1"/>
      <c r="RTP1317" s="1"/>
      <c r="RTQ1317" s="1"/>
      <c r="RTR1317" s="1"/>
      <c r="RTS1317" s="1"/>
      <c r="RTT1317" s="1"/>
      <c r="RTU1317" s="1"/>
      <c r="RTV1317" s="1"/>
      <c r="RTW1317" s="1"/>
      <c r="RTX1317" s="1"/>
      <c r="RTY1317" s="1"/>
      <c r="RTZ1317" s="1"/>
      <c r="RUA1317" s="1"/>
      <c r="RUB1317" s="1"/>
      <c r="RUC1317" s="1"/>
      <c r="RUD1317" s="1"/>
      <c r="RUE1317" s="1"/>
      <c r="RUF1317" s="1"/>
      <c r="RUG1317" s="1"/>
      <c r="RUH1317" s="1"/>
      <c r="RUI1317" s="1"/>
      <c r="RUJ1317" s="1"/>
      <c r="RUK1317" s="1"/>
      <c r="RUL1317" s="1"/>
      <c r="RUM1317" s="1"/>
      <c r="RUN1317" s="1"/>
      <c r="RUO1317" s="1"/>
      <c r="RUP1317" s="1"/>
      <c r="RUQ1317" s="1"/>
      <c r="RUR1317" s="1"/>
      <c r="RUS1317" s="1"/>
      <c r="RUT1317" s="1"/>
      <c r="RUU1317" s="1"/>
      <c r="RUV1317" s="1"/>
      <c r="RUW1317" s="1"/>
      <c r="RUX1317" s="1"/>
      <c r="RUY1317" s="1"/>
      <c r="RUZ1317" s="1"/>
      <c r="RVA1317" s="1"/>
      <c r="RVB1317" s="1"/>
      <c r="RVC1317" s="1"/>
      <c r="RVD1317" s="1"/>
      <c r="RVE1317" s="1"/>
      <c r="RVF1317" s="1"/>
      <c r="RVG1317" s="1"/>
      <c r="RVH1317" s="1"/>
      <c r="RVI1317" s="1"/>
      <c r="RVJ1317" s="1"/>
      <c r="RVK1317" s="1"/>
      <c r="RVL1317" s="1"/>
      <c r="RVM1317" s="1"/>
      <c r="RVN1317" s="1"/>
      <c r="RVO1317" s="1"/>
      <c r="RVP1317" s="1"/>
      <c r="RVQ1317" s="1"/>
      <c r="RVR1317" s="1"/>
      <c r="RVS1317" s="1"/>
      <c r="RVT1317" s="1"/>
      <c r="RVU1317" s="1"/>
      <c r="RVV1317" s="1"/>
      <c r="RVW1317" s="1"/>
      <c r="RVX1317" s="1"/>
      <c r="RVY1317" s="1"/>
      <c r="RVZ1317" s="1"/>
      <c r="RWA1317" s="1"/>
      <c r="RWB1317" s="1"/>
      <c r="RWC1317" s="1"/>
      <c r="RWD1317" s="1"/>
      <c r="RWE1317" s="1"/>
      <c r="RWF1317" s="1"/>
      <c r="RWG1317" s="1"/>
      <c r="RWH1317" s="1"/>
      <c r="RWI1317" s="1"/>
      <c r="RWJ1317" s="1"/>
      <c r="RWK1317" s="1"/>
      <c r="RWL1317" s="1"/>
      <c r="RWM1317" s="1"/>
      <c r="RWN1317" s="1"/>
      <c r="RWO1317" s="1"/>
      <c r="RWP1317" s="1"/>
      <c r="RWQ1317" s="1"/>
      <c r="RWR1317" s="1"/>
      <c r="RWS1317" s="1"/>
      <c r="RWT1317" s="1"/>
      <c r="RWU1317" s="1"/>
      <c r="RWV1317" s="1"/>
      <c r="RWW1317" s="1"/>
      <c r="RWX1317" s="1"/>
      <c r="RWY1317" s="1"/>
      <c r="RWZ1317" s="1"/>
      <c r="RXA1317" s="1"/>
      <c r="RXB1317" s="1"/>
      <c r="RXC1317" s="1"/>
      <c r="RXD1317" s="1"/>
      <c r="RXE1317" s="1"/>
      <c r="RXF1317" s="1"/>
      <c r="RXG1317" s="1"/>
      <c r="RXH1317" s="1"/>
      <c r="RXI1317" s="1"/>
      <c r="RXJ1317" s="1"/>
      <c r="RXK1317" s="1"/>
      <c r="RXL1317" s="1"/>
      <c r="RXM1317" s="1"/>
      <c r="RXN1317" s="1"/>
      <c r="RXO1317" s="1"/>
      <c r="RXP1317" s="1"/>
      <c r="RXQ1317" s="1"/>
      <c r="RXR1317" s="1"/>
      <c r="RXS1317" s="1"/>
      <c r="RXT1317" s="1"/>
      <c r="RXU1317" s="1"/>
      <c r="RXV1317" s="1"/>
      <c r="RXW1317" s="1"/>
      <c r="RXX1317" s="1"/>
      <c r="RXY1317" s="1"/>
      <c r="RXZ1317" s="1"/>
      <c r="RYA1317" s="1"/>
      <c r="RYB1317" s="1"/>
      <c r="RYC1317" s="1"/>
      <c r="RYD1317" s="1"/>
      <c r="RYE1317" s="1"/>
      <c r="RYF1317" s="1"/>
      <c r="RYG1317" s="1"/>
      <c r="RYH1317" s="1"/>
      <c r="RYI1317" s="1"/>
      <c r="RYJ1317" s="1"/>
      <c r="RYK1317" s="1"/>
      <c r="RYL1317" s="1"/>
      <c r="RYM1317" s="1"/>
      <c r="RYN1317" s="1"/>
      <c r="RYO1317" s="1"/>
      <c r="RYP1317" s="1"/>
      <c r="RYQ1317" s="1"/>
      <c r="RYR1317" s="1"/>
      <c r="RYS1317" s="1"/>
      <c r="RYT1317" s="1"/>
      <c r="RYU1317" s="1"/>
      <c r="RYV1317" s="1"/>
      <c r="RYW1317" s="1"/>
      <c r="RYX1317" s="1"/>
      <c r="RYY1317" s="1"/>
      <c r="RYZ1317" s="1"/>
      <c r="RZA1317" s="1"/>
      <c r="RZB1317" s="1"/>
      <c r="RZC1317" s="1"/>
      <c r="RZD1317" s="1"/>
      <c r="RZE1317" s="1"/>
      <c r="RZF1317" s="1"/>
      <c r="RZG1317" s="1"/>
      <c r="RZH1317" s="1"/>
      <c r="RZI1317" s="1"/>
      <c r="RZJ1317" s="1"/>
      <c r="RZK1317" s="1"/>
      <c r="RZL1317" s="1"/>
      <c r="RZM1317" s="1"/>
      <c r="RZN1317" s="1"/>
      <c r="RZO1317" s="1"/>
      <c r="RZP1317" s="1"/>
      <c r="RZQ1317" s="1"/>
      <c r="RZR1317" s="1"/>
      <c r="RZS1317" s="1"/>
      <c r="RZT1317" s="1"/>
      <c r="RZU1317" s="1"/>
      <c r="RZV1317" s="1"/>
      <c r="RZW1317" s="1"/>
      <c r="RZX1317" s="1"/>
      <c r="RZY1317" s="1"/>
      <c r="RZZ1317" s="1"/>
      <c r="SAA1317" s="1"/>
      <c r="SAB1317" s="1"/>
      <c r="SAC1317" s="1"/>
      <c r="SAD1317" s="1"/>
      <c r="SAE1317" s="1"/>
      <c r="SAF1317" s="1"/>
      <c r="SAG1317" s="1"/>
      <c r="SAH1317" s="1"/>
      <c r="SAI1317" s="1"/>
      <c r="SAJ1317" s="1"/>
      <c r="SAK1317" s="1"/>
      <c r="SAL1317" s="1"/>
      <c r="SAM1317" s="1"/>
      <c r="SAN1317" s="1"/>
      <c r="SAO1317" s="1"/>
      <c r="SAP1317" s="1"/>
      <c r="SAQ1317" s="1"/>
      <c r="SAR1317" s="1"/>
      <c r="SAS1317" s="1"/>
      <c r="SAT1317" s="1"/>
      <c r="SAU1317" s="1"/>
      <c r="SAV1317" s="1"/>
      <c r="SAW1317" s="1"/>
      <c r="SAX1317" s="1"/>
      <c r="SAY1317" s="1"/>
      <c r="SAZ1317" s="1"/>
      <c r="SBA1317" s="1"/>
      <c r="SBB1317" s="1"/>
      <c r="SBC1317" s="1"/>
      <c r="SBD1317" s="1"/>
      <c r="SBE1317" s="1"/>
      <c r="SBF1317" s="1"/>
      <c r="SBG1317" s="1"/>
      <c r="SBH1317" s="1"/>
      <c r="SBI1317" s="1"/>
      <c r="SBJ1317" s="1"/>
      <c r="SBK1317" s="1"/>
      <c r="SBL1317" s="1"/>
      <c r="SBM1317" s="1"/>
      <c r="SBN1317" s="1"/>
      <c r="SBO1317" s="1"/>
      <c r="SBP1317" s="1"/>
      <c r="SBQ1317" s="1"/>
      <c r="SBR1317" s="1"/>
      <c r="SBS1317" s="1"/>
      <c r="SBT1317" s="1"/>
      <c r="SBU1317" s="1"/>
      <c r="SBV1317" s="1"/>
      <c r="SBW1317" s="1"/>
      <c r="SBX1317" s="1"/>
      <c r="SBY1317" s="1"/>
      <c r="SBZ1317" s="1"/>
      <c r="SCA1317" s="1"/>
      <c r="SCB1317" s="1"/>
      <c r="SCC1317" s="1"/>
      <c r="SCD1317" s="1"/>
      <c r="SCE1317" s="1"/>
      <c r="SCF1317" s="1"/>
      <c r="SCG1317" s="1"/>
      <c r="SCH1317" s="1"/>
      <c r="SCI1317" s="1"/>
      <c r="SCJ1317" s="1"/>
      <c r="SCK1317" s="1"/>
      <c r="SCL1317" s="1"/>
      <c r="SCM1317" s="1"/>
      <c r="SCN1317" s="1"/>
      <c r="SCO1317" s="1"/>
      <c r="SCP1317" s="1"/>
      <c r="SCQ1317" s="1"/>
      <c r="SCR1317" s="1"/>
      <c r="SCS1317" s="1"/>
      <c r="SCT1317" s="1"/>
      <c r="SCU1317" s="1"/>
      <c r="SCV1317" s="1"/>
      <c r="SCW1317" s="1"/>
      <c r="SCX1317" s="1"/>
      <c r="SCY1317" s="1"/>
      <c r="SCZ1317" s="1"/>
      <c r="SDA1317" s="1"/>
      <c r="SDB1317" s="1"/>
      <c r="SDC1317" s="1"/>
      <c r="SDD1317" s="1"/>
      <c r="SDE1317" s="1"/>
      <c r="SDF1317" s="1"/>
      <c r="SDG1317" s="1"/>
      <c r="SDH1317" s="1"/>
      <c r="SDI1317" s="1"/>
      <c r="SDJ1317" s="1"/>
      <c r="SDK1317" s="1"/>
      <c r="SDL1317" s="1"/>
      <c r="SDM1317" s="1"/>
      <c r="SDN1317" s="1"/>
      <c r="SDO1317" s="1"/>
      <c r="SDP1317" s="1"/>
      <c r="SDQ1317" s="1"/>
      <c r="SDR1317" s="1"/>
      <c r="SDS1317" s="1"/>
      <c r="SDT1317" s="1"/>
      <c r="SDU1317" s="1"/>
      <c r="SDV1317" s="1"/>
      <c r="SDW1317" s="1"/>
      <c r="SDX1317" s="1"/>
      <c r="SDY1317" s="1"/>
      <c r="SDZ1317" s="1"/>
      <c r="SEA1317" s="1"/>
      <c r="SEB1317" s="1"/>
      <c r="SEC1317" s="1"/>
      <c r="SED1317" s="1"/>
      <c r="SEE1317" s="1"/>
      <c r="SEF1317" s="1"/>
      <c r="SEG1317" s="1"/>
      <c r="SEH1317" s="1"/>
      <c r="SEI1317" s="1"/>
      <c r="SEJ1317" s="1"/>
      <c r="SEK1317" s="1"/>
      <c r="SEL1317" s="1"/>
      <c r="SEM1317" s="1"/>
      <c r="SEN1317" s="1"/>
      <c r="SEO1317" s="1"/>
      <c r="SEP1317" s="1"/>
      <c r="SEQ1317" s="1"/>
      <c r="SER1317" s="1"/>
      <c r="SES1317" s="1"/>
      <c r="SET1317" s="1"/>
      <c r="SEU1317" s="1"/>
      <c r="SEV1317" s="1"/>
      <c r="SEW1317" s="1"/>
      <c r="SEX1317" s="1"/>
      <c r="SEY1317" s="1"/>
      <c r="SEZ1317" s="1"/>
      <c r="SFA1317" s="1"/>
      <c r="SFB1317" s="1"/>
      <c r="SFC1317" s="1"/>
      <c r="SFD1317" s="1"/>
      <c r="SFE1317" s="1"/>
      <c r="SFF1317" s="1"/>
      <c r="SFG1317" s="1"/>
      <c r="SFH1317" s="1"/>
      <c r="SFI1317" s="1"/>
      <c r="SFJ1317" s="1"/>
      <c r="SFK1317" s="1"/>
      <c r="SFL1317" s="1"/>
      <c r="SFM1317" s="1"/>
      <c r="SFN1317" s="1"/>
      <c r="SFO1317" s="1"/>
      <c r="SFP1317" s="1"/>
      <c r="SFQ1317" s="1"/>
      <c r="SFR1317" s="1"/>
      <c r="SFS1317" s="1"/>
      <c r="SFT1317" s="1"/>
      <c r="SFU1317" s="1"/>
      <c r="SFV1317" s="1"/>
      <c r="SFW1317" s="1"/>
      <c r="SFX1317" s="1"/>
      <c r="SFY1317" s="1"/>
      <c r="SFZ1317" s="1"/>
      <c r="SGA1317" s="1"/>
      <c r="SGB1317" s="1"/>
      <c r="SGC1317" s="1"/>
      <c r="SGD1317" s="1"/>
      <c r="SGE1317" s="1"/>
      <c r="SGF1317" s="1"/>
      <c r="SGG1317" s="1"/>
      <c r="SGH1317" s="1"/>
      <c r="SGI1317" s="1"/>
      <c r="SGJ1317" s="1"/>
      <c r="SGK1317" s="1"/>
      <c r="SGL1317" s="1"/>
      <c r="SGM1317" s="1"/>
      <c r="SGN1317" s="1"/>
      <c r="SGO1317" s="1"/>
      <c r="SGP1317" s="1"/>
      <c r="SGQ1317" s="1"/>
      <c r="SGR1317" s="1"/>
      <c r="SGS1317" s="1"/>
      <c r="SGT1317" s="1"/>
      <c r="SGU1317" s="1"/>
      <c r="SGV1317" s="1"/>
      <c r="SGW1317" s="1"/>
      <c r="SGX1317" s="1"/>
      <c r="SGY1317" s="1"/>
      <c r="SGZ1317" s="1"/>
      <c r="SHA1317" s="1"/>
      <c r="SHB1317" s="1"/>
      <c r="SHC1317" s="1"/>
      <c r="SHD1317" s="1"/>
      <c r="SHE1317" s="1"/>
      <c r="SHF1317" s="1"/>
      <c r="SHG1317" s="1"/>
      <c r="SHH1317" s="1"/>
      <c r="SHI1317" s="1"/>
      <c r="SHJ1317" s="1"/>
      <c r="SHK1317" s="1"/>
      <c r="SHL1317" s="1"/>
      <c r="SHM1317" s="1"/>
      <c r="SHN1317" s="1"/>
      <c r="SHO1317" s="1"/>
      <c r="SHP1317" s="1"/>
      <c r="SHQ1317" s="1"/>
      <c r="SHR1317" s="1"/>
      <c r="SHS1317" s="1"/>
      <c r="SHT1317" s="1"/>
      <c r="SHU1317" s="1"/>
      <c r="SHV1317" s="1"/>
      <c r="SHW1317" s="1"/>
      <c r="SHX1317" s="1"/>
      <c r="SHY1317" s="1"/>
      <c r="SHZ1317" s="1"/>
      <c r="SIA1317" s="1"/>
      <c r="SIB1317" s="1"/>
      <c r="SIC1317" s="1"/>
      <c r="SID1317" s="1"/>
      <c r="SIE1317" s="1"/>
      <c r="SIF1317" s="1"/>
      <c r="SIG1317" s="1"/>
      <c r="SIH1317" s="1"/>
      <c r="SII1317" s="1"/>
      <c r="SIJ1317" s="1"/>
      <c r="SIK1317" s="1"/>
      <c r="SIL1317" s="1"/>
      <c r="SIM1317" s="1"/>
      <c r="SIN1317" s="1"/>
      <c r="SIO1317" s="1"/>
      <c r="SIP1317" s="1"/>
      <c r="SIQ1317" s="1"/>
      <c r="SIR1317" s="1"/>
      <c r="SIS1317" s="1"/>
      <c r="SIT1317" s="1"/>
      <c r="SIU1317" s="1"/>
      <c r="SIV1317" s="1"/>
      <c r="SIW1317" s="1"/>
      <c r="SIX1317" s="1"/>
      <c r="SIY1317" s="1"/>
      <c r="SIZ1317" s="1"/>
      <c r="SJA1317" s="1"/>
      <c r="SJB1317" s="1"/>
      <c r="SJC1317" s="1"/>
      <c r="SJD1317" s="1"/>
      <c r="SJE1317" s="1"/>
      <c r="SJF1317" s="1"/>
      <c r="SJG1317" s="1"/>
      <c r="SJH1317" s="1"/>
      <c r="SJI1317" s="1"/>
      <c r="SJJ1317" s="1"/>
      <c r="SJK1317" s="1"/>
      <c r="SJL1317" s="1"/>
      <c r="SJM1317" s="1"/>
      <c r="SJN1317" s="1"/>
      <c r="SJO1317" s="1"/>
      <c r="SJP1317" s="1"/>
      <c r="SJQ1317" s="1"/>
      <c r="SJR1317" s="1"/>
      <c r="SJS1317" s="1"/>
      <c r="SJT1317" s="1"/>
      <c r="SJU1317" s="1"/>
      <c r="SJV1317" s="1"/>
      <c r="SJW1317" s="1"/>
      <c r="SJX1317" s="1"/>
      <c r="SJY1317" s="1"/>
      <c r="SJZ1317" s="1"/>
      <c r="SKA1317" s="1"/>
      <c r="SKB1317" s="1"/>
      <c r="SKC1317" s="1"/>
      <c r="SKD1317" s="1"/>
      <c r="SKE1317" s="1"/>
      <c r="SKF1317" s="1"/>
      <c r="SKG1317" s="1"/>
      <c r="SKH1317" s="1"/>
      <c r="SKI1317" s="1"/>
      <c r="SKJ1317" s="1"/>
      <c r="SKK1317" s="1"/>
      <c r="SKL1317" s="1"/>
      <c r="SKM1317" s="1"/>
      <c r="SKN1317" s="1"/>
      <c r="SKO1317" s="1"/>
      <c r="SKP1317" s="1"/>
      <c r="SKQ1317" s="1"/>
      <c r="SKR1317" s="1"/>
      <c r="SKS1317" s="1"/>
      <c r="SKT1317" s="1"/>
      <c r="SKU1317" s="1"/>
      <c r="SKV1317" s="1"/>
      <c r="SKW1317" s="1"/>
      <c r="SKX1317" s="1"/>
      <c r="SKY1317" s="1"/>
      <c r="SKZ1317" s="1"/>
      <c r="SLA1317" s="1"/>
      <c r="SLB1317" s="1"/>
      <c r="SLC1317" s="1"/>
      <c r="SLD1317" s="1"/>
      <c r="SLE1317" s="1"/>
      <c r="SLF1317" s="1"/>
      <c r="SLG1317" s="1"/>
      <c r="SLH1317" s="1"/>
      <c r="SLI1317" s="1"/>
      <c r="SLJ1317" s="1"/>
      <c r="SLK1317" s="1"/>
      <c r="SLL1317" s="1"/>
      <c r="SLM1317" s="1"/>
      <c r="SLN1317" s="1"/>
      <c r="SLO1317" s="1"/>
      <c r="SLP1317" s="1"/>
      <c r="SLQ1317" s="1"/>
      <c r="SLR1317" s="1"/>
      <c r="SLS1317" s="1"/>
      <c r="SLT1317" s="1"/>
      <c r="SLU1317" s="1"/>
      <c r="SLV1317" s="1"/>
      <c r="SLW1317" s="1"/>
      <c r="SLX1317" s="1"/>
      <c r="SLY1317" s="1"/>
      <c r="SLZ1317" s="1"/>
      <c r="SMA1317" s="1"/>
      <c r="SMB1317" s="1"/>
      <c r="SMC1317" s="1"/>
      <c r="SMD1317" s="1"/>
      <c r="SME1317" s="1"/>
      <c r="SMF1317" s="1"/>
      <c r="SMG1317" s="1"/>
      <c r="SMH1317" s="1"/>
      <c r="SMI1317" s="1"/>
      <c r="SMJ1317" s="1"/>
      <c r="SMK1317" s="1"/>
      <c r="SML1317" s="1"/>
      <c r="SMM1317" s="1"/>
      <c r="SMN1317" s="1"/>
      <c r="SMO1317" s="1"/>
      <c r="SMP1317" s="1"/>
      <c r="SMQ1317" s="1"/>
      <c r="SMR1317" s="1"/>
      <c r="SMS1317" s="1"/>
      <c r="SMT1317" s="1"/>
      <c r="SMU1317" s="1"/>
      <c r="SMV1317" s="1"/>
      <c r="SMW1317" s="1"/>
      <c r="SMX1317" s="1"/>
      <c r="SMY1317" s="1"/>
      <c r="SMZ1317" s="1"/>
      <c r="SNA1317" s="1"/>
      <c r="SNB1317" s="1"/>
      <c r="SNC1317" s="1"/>
      <c r="SND1317" s="1"/>
      <c r="SNE1317" s="1"/>
      <c r="SNF1317" s="1"/>
      <c r="SNG1317" s="1"/>
      <c r="SNH1317" s="1"/>
      <c r="SNI1317" s="1"/>
      <c r="SNJ1317" s="1"/>
      <c r="SNK1317" s="1"/>
      <c r="SNL1317" s="1"/>
      <c r="SNM1317" s="1"/>
      <c r="SNN1317" s="1"/>
      <c r="SNO1317" s="1"/>
      <c r="SNP1317" s="1"/>
      <c r="SNQ1317" s="1"/>
      <c r="SNR1317" s="1"/>
      <c r="SNS1317" s="1"/>
      <c r="SNT1317" s="1"/>
      <c r="SNU1317" s="1"/>
      <c r="SNV1317" s="1"/>
      <c r="SNW1317" s="1"/>
      <c r="SNX1317" s="1"/>
      <c r="SNY1317" s="1"/>
      <c r="SNZ1317" s="1"/>
      <c r="SOA1317" s="1"/>
      <c r="SOB1317" s="1"/>
      <c r="SOC1317" s="1"/>
      <c r="SOD1317" s="1"/>
      <c r="SOE1317" s="1"/>
      <c r="SOF1317" s="1"/>
      <c r="SOG1317" s="1"/>
      <c r="SOH1317" s="1"/>
      <c r="SOI1317" s="1"/>
      <c r="SOJ1317" s="1"/>
      <c r="SOK1317" s="1"/>
      <c r="SOL1317" s="1"/>
      <c r="SOM1317" s="1"/>
      <c r="SON1317" s="1"/>
      <c r="SOO1317" s="1"/>
      <c r="SOP1317" s="1"/>
      <c r="SOQ1317" s="1"/>
      <c r="SOR1317" s="1"/>
      <c r="SOS1317" s="1"/>
      <c r="SOT1317" s="1"/>
      <c r="SOU1317" s="1"/>
      <c r="SOV1317" s="1"/>
      <c r="SOW1317" s="1"/>
      <c r="SOX1317" s="1"/>
      <c r="SOY1317" s="1"/>
      <c r="SOZ1317" s="1"/>
      <c r="SPA1317" s="1"/>
      <c r="SPB1317" s="1"/>
      <c r="SPC1317" s="1"/>
      <c r="SPD1317" s="1"/>
      <c r="SPE1317" s="1"/>
      <c r="SPF1317" s="1"/>
      <c r="SPG1317" s="1"/>
      <c r="SPH1317" s="1"/>
      <c r="SPI1317" s="1"/>
      <c r="SPJ1317" s="1"/>
      <c r="SPK1317" s="1"/>
      <c r="SPL1317" s="1"/>
      <c r="SPM1317" s="1"/>
      <c r="SPN1317" s="1"/>
      <c r="SPO1317" s="1"/>
      <c r="SPP1317" s="1"/>
      <c r="SPQ1317" s="1"/>
      <c r="SPR1317" s="1"/>
      <c r="SPS1317" s="1"/>
      <c r="SPT1317" s="1"/>
      <c r="SPU1317" s="1"/>
      <c r="SPV1317" s="1"/>
      <c r="SPW1317" s="1"/>
      <c r="SPX1317" s="1"/>
      <c r="SPY1317" s="1"/>
      <c r="SPZ1317" s="1"/>
      <c r="SQA1317" s="1"/>
      <c r="SQB1317" s="1"/>
      <c r="SQC1317" s="1"/>
      <c r="SQD1317" s="1"/>
      <c r="SQE1317" s="1"/>
      <c r="SQF1317" s="1"/>
      <c r="SQG1317" s="1"/>
      <c r="SQH1317" s="1"/>
      <c r="SQI1317" s="1"/>
      <c r="SQJ1317" s="1"/>
      <c r="SQK1317" s="1"/>
      <c r="SQL1317" s="1"/>
      <c r="SQM1317" s="1"/>
      <c r="SQN1317" s="1"/>
      <c r="SQO1317" s="1"/>
      <c r="SQP1317" s="1"/>
      <c r="SQQ1317" s="1"/>
      <c r="SQR1317" s="1"/>
      <c r="SQS1317" s="1"/>
      <c r="SQT1317" s="1"/>
      <c r="SQU1317" s="1"/>
      <c r="SQV1317" s="1"/>
      <c r="SQW1317" s="1"/>
      <c r="SQX1317" s="1"/>
      <c r="SQY1317" s="1"/>
      <c r="SQZ1317" s="1"/>
      <c r="SRA1317" s="1"/>
      <c r="SRB1317" s="1"/>
      <c r="SRC1317" s="1"/>
      <c r="SRD1317" s="1"/>
      <c r="SRE1317" s="1"/>
      <c r="SRF1317" s="1"/>
      <c r="SRG1317" s="1"/>
      <c r="SRH1317" s="1"/>
      <c r="SRI1317" s="1"/>
      <c r="SRJ1317" s="1"/>
      <c r="SRK1317" s="1"/>
      <c r="SRL1317" s="1"/>
      <c r="SRM1317" s="1"/>
      <c r="SRN1317" s="1"/>
      <c r="SRO1317" s="1"/>
      <c r="SRP1317" s="1"/>
      <c r="SRQ1317" s="1"/>
      <c r="SRR1317" s="1"/>
      <c r="SRS1317" s="1"/>
      <c r="SRT1317" s="1"/>
      <c r="SRU1317" s="1"/>
      <c r="SRV1317" s="1"/>
      <c r="SRW1317" s="1"/>
      <c r="SRX1317" s="1"/>
      <c r="SRY1317" s="1"/>
      <c r="SRZ1317" s="1"/>
      <c r="SSA1317" s="1"/>
      <c r="SSB1317" s="1"/>
      <c r="SSC1317" s="1"/>
      <c r="SSD1317" s="1"/>
      <c r="SSE1317" s="1"/>
      <c r="SSF1317" s="1"/>
      <c r="SSG1317" s="1"/>
      <c r="SSH1317" s="1"/>
      <c r="SSI1317" s="1"/>
      <c r="SSJ1317" s="1"/>
      <c r="SSK1317" s="1"/>
      <c r="SSL1317" s="1"/>
      <c r="SSM1317" s="1"/>
      <c r="SSN1317" s="1"/>
      <c r="SSO1317" s="1"/>
      <c r="SSP1317" s="1"/>
      <c r="SSQ1317" s="1"/>
      <c r="SSR1317" s="1"/>
      <c r="SSS1317" s="1"/>
      <c r="SST1317" s="1"/>
      <c r="SSU1317" s="1"/>
      <c r="SSV1317" s="1"/>
      <c r="SSW1317" s="1"/>
      <c r="SSX1317" s="1"/>
      <c r="SSY1317" s="1"/>
      <c r="SSZ1317" s="1"/>
      <c r="STA1317" s="1"/>
      <c r="STB1317" s="1"/>
      <c r="STC1317" s="1"/>
      <c r="STD1317" s="1"/>
      <c r="STE1317" s="1"/>
      <c r="STF1317" s="1"/>
      <c r="STG1317" s="1"/>
      <c r="STH1317" s="1"/>
      <c r="STI1317" s="1"/>
      <c r="STJ1317" s="1"/>
      <c r="STK1317" s="1"/>
      <c r="STL1317" s="1"/>
      <c r="STM1317" s="1"/>
      <c r="STN1317" s="1"/>
      <c r="STO1317" s="1"/>
      <c r="STP1317" s="1"/>
      <c r="STQ1317" s="1"/>
      <c r="STR1317" s="1"/>
      <c r="STS1317" s="1"/>
      <c r="STT1317" s="1"/>
      <c r="STU1317" s="1"/>
      <c r="STV1317" s="1"/>
      <c r="STW1317" s="1"/>
      <c r="STX1317" s="1"/>
      <c r="STY1317" s="1"/>
      <c r="STZ1317" s="1"/>
      <c r="SUA1317" s="1"/>
      <c r="SUB1317" s="1"/>
      <c r="SUC1317" s="1"/>
      <c r="SUD1317" s="1"/>
      <c r="SUE1317" s="1"/>
      <c r="SUF1317" s="1"/>
      <c r="SUG1317" s="1"/>
      <c r="SUH1317" s="1"/>
      <c r="SUI1317" s="1"/>
      <c r="SUJ1317" s="1"/>
      <c r="SUK1317" s="1"/>
      <c r="SUL1317" s="1"/>
      <c r="SUM1317" s="1"/>
      <c r="SUN1317" s="1"/>
      <c r="SUO1317" s="1"/>
      <c r="SUP1317" s="1"/>
      <c r="SUQ1317" s="1"/>
      <c r="SUR1317" s="1"/>
      <c r="SUS1317" s="1"/>
      <c r="SUT1317" s="1"/>
      <c r="SUU1317" s="1"/>
      <c r="SUV1317" s="1"/>
      <c r="SUW1317" s="1"/>
      <c r="SUX1317" s="1"/>
      <c r="SUY1317" s="1"/>
      <c r="SUZ1317" s="1"/>
      <c r="SVA1317" s="1"/>
      <c r="SVB1317" s="1"/>
      <c r="SVC1317" s="1"/>
      <c r="SVD1317" s="1"/>
      <c r="SVE1317" s="1"/>
      <c r="SVF1317" s="1"/>
      <c r="SVG1317" s="1"/>
      <c r="SVH1317" s="1"/>
      <c r="SVI1317" s="1"/>
      <c r="SVJ1317" s="1"/>
      <c r="SVK1317" s="1"/>
      <c r="SVL1317" s="1"/>
      <c r="SVM1317" s="1"/>
      <c r="SVN1317" s="1"/>
      <c r="SVO1317" s="1"/>
      <c r="SVP1317" s="1"/>
      <c r="SVQ1317" s="1"/>
      <c r="SVR1317" s="1"/>
      <c r="SVS1317" s="1"/>
      <c r="SVT1317" s="1"/>
      <c r="SVU1317" s="1"/>
      <c r="SVV1317" s="1"/>
      <c r="SVW1317" s="1"/>
      <c r="SVX1317" s="1"/>
      <c r="SVY1317" s="1"/>
      <c r="SVZ1317" s="1"/>
      <c r="SWA1317" s="1"/>
      <c r="SWB1317" s="1"/>
      <c r="SWC1317" s="1"/>
      <c r="SWD1317" s="1"/>
      <c r="SWE1317" s="1"/>
      <c r="SWF1317" s="1"/>
      <c r="SWG1317" s="1"/>
      <c r="SWH1317" s="1"/>
      <c r="SWI1317" s="1"/>
      <c r="SWJ1317" s="1"/>
      <c r="SWK1317" s="1"/>
      <c r="SWL1317" s="1"/>
      <c r="SWM1317" s="1"/>
      <c r="SWN1317" s="1"/>
      <c r="SWO1317" s="1"/>
      <c r="SWP1317" s="1"/>
      <c r="SWQ1317" s="1"/>
      <c r="SWR1317" s="1"/>
      <c r="SWS1317" s="1"/>
      <c r="SWT1317" s="1"/>
      <c r="SWU1317" s="1"/>
      <c r="SWV1317" s="1"/>
      <c r="SWW1317" s="1"/>
      <c r="SWX1317" s="1"/>
      <c r="SWY1317" s="1"/>
      <c r="SWZ1317" s="1"/>
      <c r="SXA1317" s="1"/>
      <c r="SXB1317" s="1"/>
      <c r="SXC1317" s="1"/>
      <c r="SXD1317" s="1"/>
      <c r="SXE1317" s="1"/>
      <c r="SXF1317" s="1"/>
      <c r="SXG1317" s="1"/>
      <c r="SXH1317" s="1"/>
      <c r="SXI1317" s="1"/>
      <c r="SXJ1317" s="1"/>
      <c r="SXK1317" s="1"/>
      <c r="SXL1317" s="1"/>
      <c r="SXM1317" s="1"/>
      <c r="SXN1317" s="1"/>
      <c r="SXO1317" s="1"/>
      <c r="SXP1317" s="1"/>
      <c r="SXQ1317" s="1"/>
      <c r="SXR1317" s="1"/>
      <c r="SXS1317" s="1"/>
      <c r="SXT1317" s="1"/>
      <c r="SXU1317" s="1"/>
      <c r="SXV1317" s="1"/>
      <c r="SXW1317" s="1"/>
      <c r="SXX1317" s="1"/>
      <c r="SXY1317" s="1"/>
      <c r="SXZ1317" s="1"/>
      <c r="SYA1317" s="1"/>
      <c r="SYB1317" s="1"/>
      <c r="SYC1317" s="1"/>
      <c r="SYD1317" s="1"/>
      <c r="SYE1317" s="1"/>
      <c r="SYF1317" s="1"/>
      <c r="SYG1317" s="1"/>
      <c r="SYH1317" s="1"/>
      <c r="SYI1317" s="1"/>
      <c r="SYJ1317" s="1"/>
      <c r="SYK1317" s="1"/>
      <c r="SYL1317" s="1"/>
      <c r="SYM1317" s="1"/>
      <c r="SYN1317" s="1"/>
      <c r="SYO1317" s="1"/>
      <c r="SYP1317" s="1"/>
      <c r="SYQ1317" s="1"/>
      <c r="SYR1317" s="1"/>
      <c r="SYS1317" s="1"/>
      <c r="SYT1317" s="1"/>
      <c r="SYU1317" s="1"/>
      <c r="SYV1317" s="1"/>
      <c r="SYW1317" s="1"/>
      <c r="SYX1317" s="1"/>
      <c r="SYY1317" s="1"/>
      <c r="SYZ1317" s="1"/>
      <c r="SZA1317" s="1"/>
      <c r="SZB1317" s="1"/>
      <c r="SZC1317" s="1"/>
      <c r="SZD1317" s="1"/>
      <c r="SZE1317" s="1"/>
      <c r="SZF1317" s="1"/>
      <c r="SZG1317" s="1"/>
      <c r="SZH1317" s="1"/>
      <c r="SZI1317" s="1"/>
      <c r="SZJ1317" s="1"/>
      <c r="SZK1317" s="1"/>
      <c r="SZL1317" s="1"/>
      <c r="SZM1317" s="1"/>
      <c r="SZN1317" s="1"/>
      <c r="SZO1317" s="1"/>
      <c r="SZP1317" s="1"/>
      <c r="SZQ1317" s="1"/>
      <c r="SZR1317" s="1"/>
      <c r="SZS1317" s="1"/>
      <c r="SZT1317" s="1"/>
      <c r="SZU1317" s="1"/>
      <c r="SZV1317" s="1"/>
      <c r="SZW1317" s="1"/>
      <c r="SZX1317" s="1"/>
      <c r="SZY1317" s="1"/>
      <c r="SZZ1317" s="1"/>
      <c r="TAA1317" s="1"/>
      <c r="TAB1317" s="1"/>
      <c r="TAC1317" s="1"/>
      <c r="TAD1317" s="1"/>
      <c r="TAE1317" s="1"/>
      <c r="TAF1317" s="1"/>
      <c r="TAG1317" s="1"/>
      <c r="TAH1317" s="1"/>
      <c r="TAI1317" s="1"/>
      <c r="TAJ1317" s="1"/>
      <c r="TAK1317" s="1"/>
      <c r="TAL1317" s="1"/>
      <c r="TAM1317" s="1"/>
      <c r="TAN1317" s="1"/>
      <c r="TAO1317" s="1"/>
      <c r="TAP1317" s="1"/>
      <c r="TAQ1317" s="1"/>
      <c r="TAR1317" s="1"/>
      <c r="TAS1317" s="1"/>
      <c r="TAT1317" s="1"/>
      <c r="TAU1317" s="1"/>
      <c r="TAV1317" s="1"/>
      <c r="TAW1317" s="1"/>
      <c r="TAX1317" s="1"/>
      <c r="TAY1317" s="1"/>
      <c r="TAZ1317" s="1"/>
      <c r="TBA1317" s="1"/>
      <c r="TBB1317" s="1"/>
      <c r="TBC1317" s="1"/>
      <c r="TBD1317" s="1"/>
      <c r="TBE1317" s="1"/>
      <c r="TBF1317" s="1"/>
      <c r="TBG1317" s="1"/>
      <c r="TBH1317" s="1"/>
      <c r="TBI1317" s="1"/>
      <c r="TBJ1317" s="1"/>
      <c r="TBK1317" s="1"/>
      <c r="TBL1317" s="1"/>
      <c r="TBM1317" s="1"/>
      <c r="TBN1317" s="1"/>
      <c r="TBO1317" s="1"/>
      <c r="TBP1317" s="1"/>
      <c r="TBQ1317" s="1"/>
      <c r="TBR1317" s="1"/>
      <c r="TBS1317" s="1"/>
      <c r="TBT1317" s="1"/>
      <c r="TBU1317" s="1"/>
      <c r="TBV1317" s="1"/>
      <c r="TBW1317" s="1"/>
      <c r="TBX1317" s="1"/>
      <c r="TBY1317" s="1"/>
      <c r="TBZ1317" s="1"/>
      <c r="TCA1317" s="1"/>
      <c r="TCB1317" s="1"/>
      <c r="TCC1317" s="1"/>
      <c r="TCD1317" s="1"/>
      <c r="TCE1317" s="1"/>
      <c r="TCF1317" s="1"/>
      <c r="TCG1317" s="1"/>
      <c r="TCH1317" s="1"/>
      <c r="TCI1317" s="1"/>
      <c r="TCJ1317" s="1"/>
      <c r="TCK1317" s="1"/>
      <c r="TCL1317" s="1"/>
      <c r="TCM1317" s="1"/>
      <c r="TCN1317" s="1"/>
      <c r="TCO1317" s="1"/>
      <c r="TCP1317" s="1"/>
      <c r="TCQ1317" s="1"/>
      <c r="TCR1317" s="1"/>
      <c r="TCS1317" s="1"/>
      <c r="TCT1317" s="1"/>
      <c r="TCU1317" s="1"/>
      <c r="TCV1317" s="1"/>
      <c r="TCW1317" s="1"/>
      <c r="TCX1317" s="1"/>
      <c r="TCY1317" s="1"/>
      <c r="TCZ1317" s="1"/>
      <c r="TDA1317" s="1"/>
      <c r="TDB1317" s="1"/>
      <c r="TDC1317" s="1"/>
      <c r="TDD1317" s="1"/>
      <c r="TDE1317" s="1"/>
      <c r="TDF1317" s="1"/>
      <c r="TDG1317" s="1"/>
      <c r="TDH1317" s="1"/>
      <c r="TDI1317" s="1"/>
      <c r="TDJ1317" s="1"/>
      <c r="TDK1317" s="1"/>
      <c r="TDL1317" s="1"/>
      <c r="TDM1317" s="1"/>
      <c r="TDN1317" s="1"/>
      <c r="TDO1317" s="1"/>
      <c r="TDP1317" s="1"/>
      <c r="TDQ1317" s="1"/>
      <c r="TDR1317" s="1"/>
      <c r="TDS1317" s="1"/>
      <c r="TDT1317" s="1"/>
      <c r="TDU1317" s="1"/>
      <c r="TDV1317" s="1"/>
      <c r="TDW1317" s="1"/>
      <c r="TDX1317" s="1"/>
      <c r="TDY1317" s="1"/>
      <c r="TDZ1317" s="1"/>
      <c r="TEA1317" s="1"/>
      <c r="TEB1317" s="1"/>
      <c r="TEC1317" s="1"/>
      <c r="TED1317" s="1"/>
      <c r="TEE1317" s="1"/>
      <c r="TEF1317" s="1"/>
      <c r="TEG1317" s="1"/>
      <c r="TEH1317" s="1"/>
      <c r="TEI1317" s="1"/>
      <c r="TEJ1317" s="1"/>
      <c r="TEK1317" s="1"/>
      <c r="TEL1317" s="1"/>
      <c r="TEM1317" s="1"/>
      <c r="TEN1317" s="1"/>
      <c r="TEO1317" s="1"/>
      <c r="TEP1317" s="1"/>
      <c r="TEQ1317" s="1"/>
      <c r="TER1317" s="1"/>
      <c r="TES1317" s="1"/>
      <c r="TET1317" s="1"/>
      <c r="TEU1317" s="1"/>
      <c r="TEV1317" s="1"/>
      <c r="TEW1317" s="1"/>
      <c r="TEX1317" s="1"/>
      <c r="TEY1317" s="1"/>
      <c r="TEZ1317" s="1"/>
      <c r="TFA1317" s="1"/>
      <c r="TFB1317" s="1"/>
      <c r="TFC1317" s="1"/>
      <c r="TFD1317" s="1"/>
      <c r="TFE1317" s="1"/>
      <c r="TFF1317" s="1"/>
      <c r="TFG1317" s="1"/>
      <c r="TFH1317" s="1"/>
      <c r="TFI1317" s="1"/>
      <c r="TFJ1317" s="1"/>
      <c r="TFK1317" s="1"/>
      <c r="TFL1317" s="1"/>
      <c r="TFM1317" s="1"/>
      <c r="TFN1317" s="1"/>
      <c r="TFO1317" s="1"/>
      <c r="TFP1317" s="1"/>
      <c r="TFQ1317" s="1"/>
      <c r="TFR1317" s="1"/>
      <c r="TFS1317" s="1"/>
      <c r="TFT1317" s="1"/>
      <c r="TFU1317" s="1"/>
      <c r="TFV1317" s="1"/>
      <c r="TFW1317" s="1"/>
      <c r="TFX1317" s="1"/>
      <c r="TFY1317" s="1"/>
      <c r="TFZ1317" s="1"/>
      <c r="TGA1317" s="1"/>
      <c r="TGB1317" s="1"/>
      <c r="TGC1317" s="1"/>
      <c r="TGD1317" s="1"/>
      <c r="TGE1317" s="1"/>
      <c r="TGF1317" s="1"/>
      <c r="TGG1317" s="1"/>
      <c r="TGH1317" s="1"/>
      <c r="TGI1317" s="1"/>
      <c r="TGJ1317" s="1"/>
      <c r="TGK1317" s="1"/>
      <c r="TGL1317" s="1"/>
      <c r="TGM1317" s="1"/>
      <c r="TGN1317" s="1"/>
      <c r="TGO1317" s="1"/>
      <c r="TGP1317" s="1"/>
      <c r="TGQ1317" s="1"/>
      <c r="TGR1317" s="1"/>
      <c r="TGS1317" s="1"/>
      <c r="TGT1317" s="1"/>
      <c r="TGU1317" s="1"/>
      <c r="TGV1317" s="1"/>
      <c r="TGW1317" s="1"/>
      <c r="TGX1317" s="1"/>
      <c r="TGY1317" s="1"/>
      <c r="TGZ1317" s="1"/>
      <c r="THA1317" s="1"/>
      <c r="THB1317" s="1"/>
      <c r="THC1317" s="1"/>
      <c r="THD1317" s="1"/>
      <c r="THE1317" s="1"/>
      <c r="THF1317" s="1"/>
      <c r="THG1317" s="1"/>
      <c r="THH1317" s="1"/>
      <c r="THI1317" s="1"/>
      <c r="THJ1317" s="1"/>
      <c r="THK1317" s="1"/>
      <c r="THL1317" s="1"/>
      <c r="THM1317" s="1"/>
      <c r="THN1317" s="1"/>
      <c r="THO1317" s="1"/>
      <c r="THP1317" s="1"/>
      <c r="THQ1317" s="1"/>
      <c r="THR1317" s="1"/>
      <c r="THS1317" s="1"/>
      <c r="THT1317" s="1"/>
      <c r="THU1317" s="1"/>
      <c r="THV1317" s="1"/>
      <c r="THW1317" s="1"/>
      <c r="THX1317" s="1"/>
      <c r="THY1317" s="1"/>
      <c r="THZ1317" s="1"/>
      <c r="TIA1317" s="1"/>
      <c r="TIB1317" s="1"/>
      <c r="TIC1317" s="1"/>
      <c r="TID1317" s="1"/>
      <c r="TIE1317" s="1"/>
      <c r="TIF1317" s="1"/>
      <c r="TIG1317" s="1"/>
      <c r="TIH1317" s="1"/>
      <c r="TII1317" s="1"/>
      <c r="TIJ1317" s="1"/>
      <c r="TIK1317" s="1"/>
      <c r="TIL1317" s="1"/>
      <c r="TIM1317" s="1"/>
      <c r="TIN1317" s="1"/>
      <c r="TIO1317" s="1"/>
      <c r="TIP1317" s="1"/>
      <c r="TIQ1317" s="1"/>
      <c r="TIR1317" s="1"/>
      <c r="TIS1317" s="1"/>
      <c r="TIT1317" s="1"/>
      <c r="TIU1317" s="1"/>
      <c r="TIV1317" s="1"/>
      <c r="TIW1317" s="1"/>
      <c r="TIX1317" s="1"/>
      <c r="TIY1317" s="1"/>
      <c r="TIZ1317" s="1"/>
      <c r="TJA1317" s="1"/>
      <c r="TJB1317" s="1"/>
      <c r="TJC1317" s="1"/>
      <c r="TJD1317" s="1"/>
      <c r="TJE1317" s="1"/>
      <c r="TJF1317" s="1"/>
      <c r="TJG1317" s="1"/>
      <c r="TJH1317" s="1"/>
      <c r="TJI1317" s="1"/>
      <c r="TJJ1317" s="1"/>
      <c r="TJK1317" s="1"/>
      <c r="TJL1317" s="1"/>
      <c r="TJM1317" s="1"/>
      <c r="TJN1317" s="1"/>
      <c r="TJO1317" s="1"/>
      <c r="TJP1317" s="1"/>
      <c r="TJQ1317" s="1"/>
      <c r="TJR1317" s="1"/>
      <c r="TJS1317" s="1"/>
      <c r="TJT1317" s="1"/>
      <c r="TJU1317" s="1"/>
      <c r="TJV1317" s="1"/>
      <c r="TJW1317" s="1"/>
      <c r="TJX1317" s="1"/>
      <c r="TJY1317" s="1"/>
      <c r="TJZ1317" s="1"/>
      <c r="TKA1317" s="1"/>
      <c r="TKB1317" s="1"/>
      <c r="TKC1317" s="1"/>
      <c r="TKD1317" s="1"/>
      <c r="TKE1317" s="1"/>
      <c r="TKF1317" s="1"/>
      <c r="TKG1317" s="1"/>
      <c r="TKH1317" s="1"/>
      <c r="TKI1317" s="1"/>
      <c r="TKJ1317" s="1"/>
      <c r="TKK1317" s="1"/>
      <c r="TKL1317" s="1"/>
      <c r="TKM1317" s="1"/>
      <c r="TKN1317" s="1"/>
      <c r="TKO1317" s="1"/>
      <c r="TKP1317" s="1"/>
      <c r="TKQ1317" s="1"/>
      <c r="TKR1317" s="1"/>
      <c r="TKS1317" s="1"/>
      <c r="TKT1317" s="1"/>
      <c r="TKU1317" s="1"/>
      <c r="TKV1317" s="1"/>
      <c r="TKW1317" s="1"/>
      <c r="TKX1317" s="1"/>
      <c r="TKY1317" s="1"/>
      <c r="TKZ1317" s="1"/>
      <c r="TLA1317" s="1"/>
      <c r="TLB1317" s="1"/>
      <c r="TLC1317" s="1"/>
      <c r="TLD1317" s="1"/>
      <c r="TLE1317" s="1"/>
      <c r="TLF1317" s="1"/>
      <c r="TLG1317" s="1"/>
      <c r="TLH1317" s="1"/>
      <c r="TLI1317" s="1"/>
      <c r="TLJ1317" s="1"/>
      <c r="TLK1317" s="1"/>
      <c r="TLL1317" s="1"/>
      <c r="TLM1317" s="1"/>
      <c r="TLN1317" s="1"/>
      <c r="TLO1317" s="1"/>
      <c r="TLP1317" s="1"/>
      <c r="TLQ1317" s="1"/>
      <c r="TLR1317" s="1"/>
      <c r="TLS1317" s="1"/>
      <c r="TLT1317" s="1"/>
      <c r="TLU1317" s="1"/>
      <c r="TLV1317" s="1"/>
      <c r="TLW1317" s="1"/>
      <c r="TLX1317" s="1"/>
      <c r="TLY1317" s="1"/>
      <c r="TLZ1317" s="1"/>
      <c r="TMA1317" s="1"/>
      <c r="TMB1317" s="1"/>
      <c r="TMC1317" s="1"/>
      <c r="TMD1317" s="1"/>
      <c r="TME1317" s="1"/>
      <c r="TMF1317" s="1"/>
      <c r="TMG1317" s="1"/>
      <c r="TMH1317" s="1"/>
      <c r="TMI1317" s="1"/>
      <c r="TMJ1317" s="1"/>
      <c r="TMK1317" s="1"/>
      <c r="TML1317" s="1"/>
      <c r="TMM1317" s="1"/>
      <c r="TMN1317" s="1"/>
      <c r="TMO1317" s="1"/>
      <c r="TMP1317" s="1"/>
      <c r="TMQ1317" s="1"/>
      <c r="TMR1317" s="1"/>
      <c r="TMS1317" s="1"/>
      <c r="TMT1317" s="1"/>
      <c r="TMU1317" s="1"/>
      <c r="TMV1317" s="1"/>
      <c r="TMW1317" s="1"/>
      <c r="TMX1317" s="1"/>
      <c r="TMY1317" s="1"/>
      <c r="TMZ1317" s="1"/>
      <c r="TNA1317" s="1"/>
      <c r="TNB1317" s="1"/>
      <c r="TNC1317" s="1"/>
      <c r="TND1317" s="1"/>
      <c r="TNE1317" s="1"/>
      <c r="TNF1317" s="1"/>
      <c r="TNG1317" s="1"/>
      <c r="TNH1317" s="1"/>
      <c r="TNI1317" s="1"/>
      <c r="TNJ1317" s="1"/>
      <c r="TNK1317" s="1"/>
      <c r="TNL1317" s="1"/>
      <c r="TNM1317" s="1"/>
      <c r="TNN1317" s="1"/>
      <c r="TNO1317" s="1"/>
      <c r="TNP1317" s="1"/>
      <c r="TNQ1317" s="1"/>
      <c r="TNR1317" s="1"/>
      <c r="TNS1317" s="1"/>
      <c r="TNT1317" s="1"/>
      <c r="TNU1317" s="1"/>
      <c r="TNV1317" s="1"/>
      <c r="TNW1317" s="1"/>
      <c r="TNX1317" s="1"/>
      <c r="TNY1317" s="1"/>
      <c r="TNZ1317" s="1"/>
      <c r="TOA1317" s="1"/>
      <c r="TOB1317" s="1"/>
      <c r="TOC1317" s="1"/>
      <c r="TOD1317" s="1"/>
      <c r="TOE1317" s="1"/>
      <c r="TOF1317" s="1"/>
      <c r="TOG1317" s="1"/>
      <c r="TOH1317" s="1"/>
      <c r="TOI1317" s="1"/>
      <c r="TOJ1317" s="1"/>
      <c r="TOK1317" s="1"/>
      <c r="TOL1317" s="1"/>
      <c r="TOM1317" s="1"/>
      <c r="TON1317" s="1"/>
      <c r="TOO1317" s="1"/>
      <c r="TOP1317" s="1"/>
      <c r="TOQ1317" s="1"/>
      <c r="TOR1317" s="1"/>
      <c r="TOS1317" s="1"/>
      <c r="TOT1317" s="1"/>
      <c r="TOU1317" s="1"/>
      <c r="TOV1317" s="1"/>
      <c r="TOW1317" s="1"/>
      <c r="TOX1317" s="1"/>
      <c r="TOY1317" s="1"/>
      <c r="TOZ1317" s="1"/>
      <c r="TPA1317" s="1"/>
      <c r="TPB1317" s="1"/>
      <c r="TPC1317" s="1"/>
      <c r="TPD1317" s="1"/>
      <c r="TPE1317" s="1"/>
      <c r="TPF1317" s="1"/>
      <c r="TPG1317" s="1"/>
      <c r="TPH1317" s="1"/>
      <c r="TPI1317" s="1"/>
      <c r="TPJ1317" s="1"/>
      <c r="TPK1317" s="1"/>
      <c r="TPL1317" s="1"/>
      <c r="TPM1317" s="1"/>
      <c r="TPN1317" s="1"/>
      <c r="TPO1317" s="1"/>
      <c r="TPP1317" s="1"/>
      <c r="TPQ1317" s="1"/>
      <c r="TPR1317" s="1"/>
      <c r="TPS1317" s="1"/>
      <c r="TPT1317" s="1"/>
      <c r="TPU1317" s="1"/>
      <c r="TPV1317" s="1"/>
      <c r="TPW1317" s="1"/>
      <c r="TPX1317" s="1"/>
      <c r="TPY1317" s="1"/>
      <c r="TPZ1317" s="1"/>
      <c r="TQA1317" s="1"/>
      <c r="TQB1317" s="1"/>
      <c r="TQC1317" s="1"/>
      <c r="TQD1317" s="1"/>
      <c r="TQE1317" s="1"/>
      <c r="TQF1317" s="1"/>
      <c r="TQG1317" s="1"/>
      <c r="TQH1317" s="1"/>
      <c r="TQI1317" s="1"/>
      <c r="TQJ1317" s="1"/>
      <c r="TQK1317" s="1"/>
      <c r="TQL1317" s="1"/>
      <c r="TQM1317" s="1"/>
      <c r="TQN1317" s="1"/>
      <c r="TQO1317" s="1"/>
      <c r="TQP1317" s="1"/>
      <c r="TQQ1317" s="1"/>
      <c r="TQR1317" s="1"/>
      <c r="TQS1317" s="1"/>
      <c r="TQT1317" s="1"/>
      <c r="TQU1317" s="1"/>
      <c r="TQV1317" s="1"/>
      <c r="TQW1317" s="1"/>
      <c r="TQX1317" s="1"/>
      <c r="TQY1317" s="1"/>
      <c r="TQZ1317" s="1"/>
      <c r="TRA1317" s="1"/>
      <c r="TRB1317" s="1"/>
      <c r="TRC1317" s="1"/>
      <c r="TRD1317" s="1"/>
      <c r="TRE1317" s="1"/>
      <c r="TRF1317" s="1"/>
      <c r="TRG1317" s="1"/>
      <c r="TRH1317" s="1"/>
      <c r="TRI1317" s="1"/>
      <c r="TRJ1317" s="1"/>
      <c r="TRK1317" s="1"/>
      <c r="TRL1317" s="1"/>
      <c r="TRM1317" s="1"/>
      <c r="TRN1317" s="1"/>
      <c r="TRO1317" s="1"/>
      <c r="TRP1317" s="1"/>
      <c r="TRQ1317" s="1"/>
      <c r="TRR1317" s="1"/>
      <c r="TRS1317" s="1"/>
      <c r="TRT1317" s="1"/>
      <c r="TRU1317" s="1"/>
      <c r="TRV1317" s="1"/>
      <c r="TRW1317" s="1"/>
      <c r="TRX1317" s="1"/>
      <c r="TRY1317" s="1"/>
      <c r="TRZ1317" s="1"/>
      <c r="TSA1317" s="1"/>
      <c r="TSB1317" s="1"/>
      <c r="TSC1317" s="1"/>
      <c r="TSD1317" s="1"/>
      <c r="TSE1317" s="1"/>
      <c r="TSF1317" s="1"/>
      <c r="TSG1317" s="1"/>
      <c r="TSH1317" s="1"/>
      <c r="TSI1317" s="1"/>
      <c r="TSJ1317" s="1"/>
      <c r="TSK1317" s="1"/>
      <c r="TSL1317" s="1"/>
      <c r="TSM1317" s="1"/>
      <c r="TSN1317" s="1"/>
      <c r="TSO1317" s="1"/>
      <c r="TSP1317" s="1"/>
      <c r="TSQ1317" s="1"/>
      <c r="TSR1317" s="1"/>
      <c r="TSS1317" s="1"/>
      <c r="TST1317" s="1"/>
      <c r="TSU1317" s="1"/>
      <c r="TSV1317" s="1"/>
      <c r="TSW1317" s="1"/>
      <c r="TSX1317" s="1"/>
      <c r="TSY1317" s="1"/>
      <c r="TSZ1317" s="1"/>
      <c r="TTA1317" s="1"/>
      <c r="TTB1317" s="1"/>
      <c r="TTC1317" s="1"/>
      <c r="TTD1317" s="1"/>
      <c r="TTE1317" s="1"/>
      <c r="TTF1317" s="1"/>
      <c r="TTG1317" s="1"/>
      <c r="TTH1317" s="1"/>
      <c r="TTI1317" s="1"/>
      <c r="TTJ1317" s="1"/>
      <c r="TTK1317" s="1"/>
      <c r="TTL1317" s="1"/>
      <c r="TTM1317" s="1"/>
      <c r="TTN1317" s="1"/>
      <c r="TTO1317" s="1"/>
      <c r="TTP1317" s="1"/>
      <c r="TTQ1317" s="1"/>
      <c r="TTR1317" s="1"/>
      <c r="TTS1317" s="1"/>
      <c r="TTT1317" s="1"/>
      <c r="TTU1317" s="1"/>
      <c r="TTV1317" s="1"/>
      <c r="TTW1317" s="1"/>
      <c r="TTX1317" s="1"/>
      <c r="TTY1317" s="1"/>
      <c r="TTZ1317" s="1"/>
      <c r="TUA1317" s="1"/>
      <c r="TUB1317" s="1"/>
      <c r="TUC1317" s="1"/>
      <c r="TUD1317" s="1"/>
      <c r="TUE1317" s="1"/>
      <c r="TUF1317" s="1"/>
      <c r="TUG1317" s="1"/>
      <c r="TUH1317" s="1"/>
      <c r="TUI1317" s="1"/>
      <c r="TUJ1317" s="1"/>
      <c r="TUK1317" s="1"/>
      <c r="TUL1317" s="1"/>
      <c r="TUM1317" s="1"/>
      <c r="TUN1317" s="1"/>
      <c r="TUO1317" s="1"/>
      <c r="TUP1317" s="1"/>
      <c r="TUQ1317" s="1"/>
      <c r="TUR1317" s="1"/>
      <c r="TUS1317" s="1"/>
      <c r="TUT1317" s="1"/>
      <c r="TUU1317" s="1"/>
      <c r="TUV1317" s="1"/>
      <c r="TUW1317" s="1"/>
      <c r="TUX1317" s="1"/>
      <c r="TUY1317" s="1"/>
      <c r="TUZ1317" s="1"/>
      <c r="TVA1317" s="1"/>
      <c r="TVB1317" s="1"/>
      <c r="TVC1317" s="1"/>
      <c r="TVD1317" s="1"/>
      <c r="TVE1317" s="1"/>
      <c r="TVF1317" s="1"/>
      <c r="TVG1317" s="1"/>
      <c r="TVH1317" s="1"/>
      <c r="TVI1317" s="1"/>
      <c r="TVJ1317" s="1"/>
      <c r="TVK1317" s="1"/>
      <c r="TVL1317" s="1"/>
      <c r="TVM1317" s="1"/>
      <c r="TVN1317" s="1"/>
      <c r="TVO1317" s="1"/>
      <c r="TVP1317" s="1"/>
      <c r="TVQ1317" s="1"/>
      <c r="TVR1317" s="1"/>
      <c r="TVS1317" s="1"/>
      <c r="TVT1317" s="1"/>
      <c r="TVU1317" s="1"/>
      <c r="TVV1317" s="1"/>
      <c r="TVW1317" s="1"/>
      <c r="TVX1317" s="1"/>
      <c r="TVY1317" s="1"/>
      <c r="TVZ1317" s="1"/>
      <c r="TWA1317" s="1"/>
      <c r="TWB1317" s="1"/>
      <c r="TWC1317" s="1"/>
      <c r="TWD1317" s="1"/>
      <c r="TWE1317" s="1"/>
      <c r="TWF1317" s="1"/>
      <c r="TWG1317" s="1"/>
      <c r="TWH1317" s="1"/>
      <c r="TWI1317" s="1"/>
      <c r="TWJ1317" s="1"/>
      <c r="TWK1317" s="1"/>
      <c r="TWL1317" s="1"/>
      <c r="TWM1317" s="1"/>
      <c r="TWN1317" s="1"/>
      <c r="TWO1317" s="1"/>
      <c r="TWP1317" s="1"/>
      <c r="TWQ1317" s="1"/>
      <c r="TWR1317" s="1"/>
      <c r="TWS1317" s="1"/>
      <c r="TWT1317" s="1"/>
      <c r="TWU1317" s="1"/>
      <c r="TWV1317" s="1"/>
      <c r="TWW1317" s="1"/>
      <c r="TWX1317" s="1"/>
      <c r="TWY1317" s="1"/>
      <c r="TWZ1317" s="1"/>
      <c r="TXA1317" s="1"/>
      <c r="TXB1317" s="1"/>
      <c r="TXC1317" s="1"/>
      <c r="TXD1317" s="1"/>
      <c r="TXE1317" s="1"/>
      <c r="TXF1317" s="1"/>
      <c r="TXG1317" s="1"/>
      <c r="TXH1317" s="1"/>
      <c r="TXI1317" s="1"/>
      <c r="TXJ1317" s="1"/>
      <c r="TXK1317" s="1"/>
      <c r="TXL1317" s="1"/>
      <c r="TXM1317" s="1"/>
      <c r="TXN1317" s="1"/>
      <c r="TXO1317" s="1"/>
      <c r="TXP1317" s="1"/>
      <c r="TXQ1317" s="1"/>
      <c r="TXR1317" s="1"/>
      <c r="TXS1317" s="1"/>
      <c r="TXT1317" s="1"/>
      <c r="TXU1317" s="1"/>
      <c r="TXV1317" s="1"/>
      <c r="TXW1317" s="1"/>
      <c r="TXX1317" s="1"/>
      <c r="TXY1317" s="1"/>
      <c r="TXZ1317" s="1"/>
      <c r="TYA1317" s="1"/>
      <c r="TYB1317" s="1"/>
      <c r="TYC1317" s="1"/>
      <c r="TYD1317" s="1"/>
      <c r="TYE1317" s="1"/>
      <c r="TYF1317" s="1"/>
      <c r="TYG1317" s="1"/>
      <c r="TYH1317" s="1"/>
      <c r="TYI1317" s="1"/>
      <c r="TYJ1317" s="1"/>
      <c r="TYK1317" s="1"/>
      <c r="TYL1317" s="1"/>
      <c r="TYM1317" s="1"/>
      <c r="TYN1317" s="1"/>
      <c r="TYO1317" s="1"/>
      <c r="TYP1317" s="1"/>
      <c r="TYQ1317" s="1"/>
      <c r="TYR1317" s="1"/>
      <c r="TYS1317" s="1"/>
      <c r="TYT1317" s="1"/>
      <c r="TYU1317" s="1"/>
      <c r="TYV1317" s="1"/>
      <c r="TYW1317" s="1"/>
      <c r="TYX1317" s="1"/>
      <c r="TYY1317" s="1"/>
      <c r="TYZ1317" s="1"/>
      <c r="TZA1317" s="1"/>
      <c r="TZB1317" s="1"/>
      <c r="TZC1317" s="1"/>
      <c r="TZD1317" s="1"/>
      <c r="TZE1317" s="1"/>
      <c r="TZF1317" s="1"/>
      <c r="TZG1317" s="1"/>
      <c r="TZH1317" s="1"/>
      <c r="TZI1317" s="1"/>
      <c r="TZJ1317" s="1"/>
      <c r="TZK1317" s="1"/>
      <c r="TZL1317" s="1"/>
      <c r="TZM1317" s="1"/>
      <c r="TZN1317" s="1"/>
      <c r="TZO1317" s="1"/>
      <c r="TZP1317" s="1"/>
      <c r="TZQ1317" s="1"/>
      <c r="TZR1317" s="1"/>
      <c r="TZS1317" s="1"/>
      <c r="TZT1317" s="1"/>
      <c r="TZU1317" s="1"/>
      <c r="TZV1317" s="1"/>
      <c r="TZW1317" s="1"/>
      <c r="TZX1317" s="1"/>
      <c r="TZY1317" s="1"/>
      <c r="TZZ1317" s="1"/>
      <c r="UAA1317" s="1"/>
      <c r="UAB1317" s="1"/>
      <c r="UAC1317" s="1"/>
      <c r="UAD1317" s="1"/>
      <c r="UAE1317" s="1"/>
      <c r="UAF1317" s="1"/>
      <c r="UAG1317" s="1"/>
      <c r="UAH1317" s="1"/>
      <c r="UAI1317" s="1"/>
      <c r="UAJ1317" s="1"/>
      <c r="UAK1317" s="1"/>
      <c r="UAL1317" s="1"/>
      <c r="UAM1317" s="1"/>
      <c r="UAN1317" s="1"/>
      <c r="UAO1317" s="1"/>
      <c r="UAP1317" s="1"/>
      <c r="UAQ1317" s="1"/>
      <c r="UAR1317" s="1"/>
      <c r="UAS1317" s="1"/>
      <c r="UAT1317" s="1"/>
      <c r="UAU1317" s="1"/>
      <c r="UAV1317" s="1"/>
      <c r="UAW1317" s="1"/>
      <c r="UAX1317" s="1"/>
      <c r="UAY1317" s="1"/>
      <c r="UAZ1317" s="1"/>
      <c r="UBA1317" s="1"/>
      <c r="UBB1317" s="1"/>
      <c r="UBC1317" s="1"/>
      <c r="UBD1317" s="1"/>
      <c r="UBE1317" s="1"/>
      <c r="UBF1317" s="1"/>
      <c r="UBG1317" s="1"/>
      <c r="UBH1317" s="1"/>
      <c r="UBI1317" s="1"/>
      <c r="UBJ1317" s="1"/>
      <c r="UBK1317" s="1"/>
      <c r="UBL1317" s="1"/>
      <c r="UBM1317" s="1"/>
      <c r="UBN1317" s="1"/>
      <c r="UBO1317" s="1"/>
      <c r="UBP1317" s="1"/>
      <c r="UBQ1317" s="1"/>
      <c r="UBR1317" s="1"/>
      <c r="UBS1317" s="1"/>
      <c r="UBT1317" s="1"/>
      <c r="UBU1317" s="1"/>
      <c r="UBV1317" s="1"/>
      <c r="UBW1317" s="1"/>
      <c r="UBX1317" s="1"/>
      <c r="UBY1317" s="1"/>
      <c r="UBZ1317" s="1"/>
      <c r="UCA1317" s="1"/>
      <c r="UCB1317" s="1"/>
      <c r="UCC1317" s="1"/>
      <c r="UCD1317" s="1"/>
      <c r="UCE1317" s="1"/>
      <c r="UCF1317" s="1"/>
      <c r="UCG1317" s="1"/>
      <c r="UCH1317" s="1"/>
      <c r="UCI1317" s="1"/>
      <c r="UCJ1317" s="1"/>
      <c r="UCK1317" s="1"/>
      <c r="UCL1317" s="1"/>
      <c r="UCM1317" s="1"/>
      <c r="UCN1317" s="1"/>
      <c r="UCO1317" s="1"/>
      <c r="UCP1317" s="1"/>
      <c r="UCQ1317" s="1"/>
      <c r="UCR1317" s="1"/>
      <c r="UCS1317" s="1"/>
      <c r="UCT1317" s="1"/>
      <c r="UCU1317" s="1"/>
      <c r="UCV1317" s="1"/>
      <c r="UCW1317" s="1"/>
      <c r="UCX1317" s="1"/>
      <c r="UCY1317" s="1"/>
      <c r="UCZ1317" s="1"/>
      <c r="UDA1317" s="1"/>
      <c r="UDB1317" s="1"/>
      <c r="UDC1317" s="1"/>
      <c r="UDD1317" s="1"/>
      <c r="UDE1317" s="1"/>
      <c r="UDF1317" s="1"/>
      <c r="UDG1317" s="1"/>
      <c r="UDH1317" s="1"/>
      <c r="UDI1317" s="1"/>
      <c r="UDJ1317" s="1"/>
      <c r="UDK1317" s="1"/>
      <c r="UDL1317" s="1"/>
      <c r="UDM1317" s="1"/>
      <c r="UDN1317" s="1"/>
      <c r="UDO1317" s="1"/>
      <c r="UDP1317" s="1"/>
      <c r="UDQ1317" s="1"/>
      <c r="UDR1317" s="1"/>
      <c r="UDS1317" s="1"/>
      <c r="UDT1317" s="1"/>
      <c r="UDU1317" s="1"/>
      <c r="UDV1317" s="1"/>
      <c r="UDW1317" s="1"/>
      <c r="UDX1317" s="1"/>
      <c r="UDY1317" s="1"/>
      <c r="UDZ1317" s="1"/>
      <c r="UEA1317" s="1"/>
      <c r="UEB1317" s="1"/>
      <c r="UEC1317" s="1"/>
      <c r="UED1317" s="1"/>
      <c r="UEE1317" s="1"/>
      <c r="UEF1317" s="1"/>
      <c r="UEG1317" s="1"/>
      <c r="UEH1317" s="1"/>
      <c r="UEI1317" s="1"/>
      <c r="UEJ1317" s="1"/>
      <c r="UEK1317" s="1"/>
      <c r="UEL1317" s="1"/>
      <c r="UEM1317" s="1"/>
      <c r="UEN1317" s="1"/>
      <c r="UEO1317" s="1"/>
      <c r="UEP1317" s="1"/>
      <c r="UEQ1317" s="1"/>
      <c r="UER1317" s="1"/>
      <c r="UES1317" s="1"/>
      <c r="UET1317" s="1"/>
      <c r="UEU1317" s="1"/>
      <c r="UEV1317" s="1"/>
      <c r="UEW1317" s="1"/>
      <c r="UEX1317" s="1"/>
      <c r="UEY1317" s="1"/>
      <c r="UEZ1317" s="1"/>
      <c r="UFA1317" s="1"/>
      <c r="UFB1317" s="1"/>
      <c r="UFC1317" s="1"/>
      <c r="UFD1317" s="1"/>
      <c r="UFE1317" s="1"/>
      <c r="UFF1317" s="1"/>
      <c r="UFG1317" s="1"/>
      <c r="UFH1317" s="1"/>
      <c r="UFI1317" s="1"/>
      <c r="UFJ1317" s="1"/>
      <c r="UFK1317" s="1"/>
      <c r="UFL1317" s="1"/>
      <c r="UFM1317" s="1"/>
      <c r="UFN1317" s="1"/>
      <c r="UFO1317" s="1"/>
      <c r="UFP1317" s="1"/>
      <c r="UFQ1317" s="1"/>
      <c r="UFR1317" s="1"/>
      <c r="UFS1317" s="1"/>
      <c r="UFT1317" s="1"/>
      <c r="UFU1317" s="1"/>
      <c r="UFV1317" s="1"/>
      <c r="UFW1317" s="1"/>
      <c r="UFX1317" s="1"/>
      <c r="UFY1317" s="1"/>
      <c r="UFZ1317" s="1"/>
      <c r="UGA1317" s="1"/>
      <c r="UGB1317" s="1"/>
      <c r="UGC1317" s="1"/>
      <c r="UGD1317" s="1"/>
      <c r="UGE1317" s="1"/>
      <c r="UGF1317" s="1"/>
      <c r="UGG1317" s="1"/>
      <c r="UGH1317" s="1"/>
      <c r="UGI1317" s="1"/>
      <c r="UGJ1317" s="1"/>
      <c r="UGK1317" s="1"/>
      <c r="UGL1317" s="1"/>
      <c r="UGM1317" s="1"/>
      <c r="UGN1317" s="1"/>
      <c r="UGO1317" s="1"/>
      <c r="UGP1317" s="1"/>
      <c r="UGQ1317" s="1"/>
      <c r="UGR1317" s="1"/>
      <c r="UGS1317" s="1"/>
      <c r="UGT1317" s="1"/>
      <c r="UGU1317" s="1"/>
      <c r="UGV1317" s="1"/>
      <c r="UGW1317" s="1"/>
      <c r="UGX1317" s="1"/>
      <c r="UGY1317" s="1"/>
      <c r="UGZ1317" s="1"/>
      <c r="UHA1317" s="1"/>
      <c r="UHB1317" s="1"/>
      <c r="UHC1317" s="1"/>
      <c r="UHD1317" s="1"/>
      <c r="UHE1317" s="1"/>
      <c r="UHF1317" s="1"/>
      <c r="UHG1317" s="1"/>
      <c r="UHH1317" s="1"/>
      <c r="UHI1317" s="1"/>
      <c r="UHJ1317" s="1"/>
      <c r="UHK1317" s="1"/>
      <c r="UHL1317" s="1"/>
      <c r="UHM1317" s="1"/>
      <c r="UHN1317" s="1"/>
      <c r="UHO1317" s="1"/>
      <c r="UHP1317" s="1"/>
      <c r="UHQ1317" s="1"/>
      <c r="UHR1317" s="1"/>
      <c r="UHS1317" s="1"/>
      <c r="UHT1317" s="1"/>
      <c r="UHU1317" s="1"/>
      <c r="UHV1317" s="1"/>
      <c r="UHW1317" s="1"/>
      <c r="UHX1317" s="1"/>
      <c r="UHY1317" s="1"/>
      <c r="UHZ1317" s="1"/>
      <c r="UIA1317" s="1"/>
      <c r="UIB1317" s="1"/>
      <c r="UIC1317" s="1"/>
      <c r="UID1317" s="1"/>
      <c r="UIE1317" s="1"/>
      <c r="UIF1317" s="1"/>
      <c r="UIG1317" s="1"/>
      <c r="UIH1317" s="1"/>
      <c r="UII1317" s="1"/>
      <c r="UIJ1317" s="1"/>
      <c r="UIK1317" s="1"/>
      <c r="UIL1317" s="1"/>
      <c r="UIM1317" s="1"/>
      <c r="UIN1317" s="1"/>
      <c r="UIO1317" s="1"/>
      <c r="UIP1317" s="1"/>
      <c r="UIQ1317" s="1"/>
      <c r="UIR1317" s="1"/>
      <c r="UIS1317" s="1"/>
      <c r="UIT1317" s="1"/>
      <c r="UIU1317" s="1"/>
      <c r="UIV1317" s="1"/>
      <c r="UIW1317" s="1"/>
      <c r="UIX1317" s="1"/>
      <c r="UIY1317" s="1"/>
      <c r="UIZ1317" s="1"/>
      <c r="UJA1317" s="1"/>
      <c r="UJB1317" s="1"/>
      <c r="UJC1317" s="1"/>
      <c r="UJD1317" s="1"/>
      <c r="UJE1317" s="1"/>
      <c r="UJF1317" s="1"/>
      <c r="UJG1317" s="1"/>
      <c r="UJH1317" s="1"/>
      <c r="UJI1317" s="1"/>
      <c r="UJJ1317" s="1"/>
      <c r="UJK1317" s="1"/>
      <c r="UJL1317" s="1"/>
      <c r="UJM1317" s="1"/>
      <c r="UJN1317" s="1"/>
      <c r="UJO1317" s="1"/>
      <c r="UJP1317" s="1"/>
      <c r="UJQ1317" s="1"/>
      <c r="UJR1317" s="1"/>
      <c r="UJS1317" s="1"/>
      <c r="UJT1317" s="1"/>
      <c r="UJU1317" s="1"/>
      <c r="UJV1317" s="1"/>
      <c r="UJW1317" s="1"/>
      <c r="UJX1317" s="1"/>
      <c r="UJY1317" s="1"/>
      <c r="UJZ1317" s="1"/>
      <c r="UKA1317" s="1"/>
      <c r="UKB1317" s="1"/>
      <c r="UKC1317" s="1"/>
      <c r="UKD1317" s="1"/>
      <c r="UKE1317" s="1"/>
      <c r="UKF1317" s="1"/>
      <c r="UKG1317" s="1"/>
      <c r="UKH1317" s="1"/>
      <c r="UKI1317" s="1"/>
      <c r="UKJ1317" s="1"/>
      <c r="UKK1317" s="1"/>
      <c r="UKL1317" s="1"/>
      <c r="UKM1317" s="1"/>
      <c r="UKN1317" s="1"/>
      <c r="UKO1317" s="1"/>
      <c r="UKP1317" s="1"/>
      <c r="UKQ1317" s="1"/>
      <c r="UKR1317" s="1"/>
      <c r="UKS1317" s="1"/>
      <c r="UKT1317" s="1"/>
      <c r="UKU1317" s="1"/>
      <c r="UKV1317" s="1"/>
      <c r="UKW1317" s="1"/>
      <c r="UKX1317" s="1"/>
      <c r="UKY1317" s="1"/>
      <c r="UKZ1317" s="1"/>
      <c r="ULA1317" s="1"/>
      <c r="ULB1317" s="1"/>
      <c r="ULC1317" s="1"/>
      <c r="ULD1317" s="1"/>
      <c r="ULE1317" s="1"/>
      <c r="ULF1317" s="1"/>
      <c r="ULG1317" s="1"/>
      <c r="ULH1317" s="1"/>
      <c r="ULI1317" s="1"/>
      <c r="ULJ1317" s="1"/>
      <c r="ULK1317" s="1"/>
      <c r="ULL1317" s="1"/>
      <c r="ULM1317" s="1"/>
      <c r="ULN1317" s="1"/>
      <c r="ULO1317" s="1"/>
      <c r="ULP1317" s="1"/>
      <c r="ULQ1317" s="1"/>
      <c r="ULR1317" s="1"/>
      <c r="ULS1317" s="1"/>
      <c r="ULT1317" s="1"/>
      <c r="ULU1317" s="1"/>
      <c r="ULV1317" s="1"/>
      <c r="ULW1317" s="1"/>
      <c r="ULX1317" s="1"/>
      <c r="ULY1317" s="1"/>
      <c r="ULZ1317" s="1"/>
      <c r="UMA1317" s="1"/>
      <c r="UMB1317" s="1"/>
      <c r="UMC1317" s="1"/>
      <c r="UMD1317" s="1"/>
      <c r="UME1317" s="1"/>
      <c r="UMF1317" s="1"/>
      <c r="UMG1317" s="1"/>
      <c r="UMH1317" s="1"/>
      <c r="UMI1317" s="1"/>
      <c r="UMJ1317" s="1"/>
      <c r="UMK1317" s="1"/>
      <c r="UML1317" s="1"/>
      <c r="UMM1317" s="1"/>
      <c r="UMN1317" s="1"/>
      <c r="UMO1317" s="1"/>
      <c r="UMP1317" s="1"/>
      <c r="UMQ1317" s="1"/>
      <c r="UMR1317" s="1"/>
      <c r="UMS1317" s="1"/>
      <c r="UMT1317" s="1"/>
      <c r="UMU1317" s="1"/>
      <c r="UMV1317" s="1"/>
      <c r="UMW1317" s="1"/>
      <c r="UMX1317" s="1"/>
      <c r="UMY1317" s="1"/>
      <c r="UMZ1317" s="1"/>
      <c r="UNA1317" s="1"/>
      <c r="UNB1317" s="1"/>
      <c r="UNC1317" s="1"/>
      <c r="UND1317" s="1"/>
      <c r="UNE1317" s="1"/>
      <c r="UNF1317" s="1"/>
      <c r="UNG1317" s="1"/>
      <c r="UNH1317" s="1"/>
      <c r="UNI1317" s="1"/>
      <c r="UNJ1317" s="1"/>
      <c r="UNK1317" s="1"/>
      <c r="UNL1317" s="1"/>
      <c r="UNM1317" s="1"/>
      <c r="UNN1317" s="1"/>
      <c r="UNO1317" s="1"/>
      <c r="UNP1317" s="1"/>
      <c r="UNQ1317" s="1"/>
      <c r="UNR1317" s="1"/>
      <c r="UNS1317" s="1"/>
      <c r="UNT1317" s="1"/>
      <c r="UNU1317" s="1"/>
      <c r="UNV1317" s="1"/>
      <c r="UNW1317" s="1"/>
      <c r="UNX1317" s="1"/>
      <c r="UNY1317" s="1"/>
      <c r="UNZ1317" s="1"/>
      <c r="UOA1317" s="1"/>
      <c r="UOB1317" s="1"/>
      <c r="UOC1317" s="1"/>
      <c r="UOD1317" s="1"/>
      <c r="UOE1317" s="1"/>
      <c r="UOF1317" s="1"/>
      <c r="UOG1317" s="1"/>
      <c r="UOH1317" s="1"/>
      <c r="UOI1317" s="1"/>
      <c r="UOJ1317" s="1"/>
      <c r="UOK1317" s="1"/>
      <c r="UOL1317" s="1"/>
      <c r="UOM1317" s="1"/>
      <c r="UON1317" s="1"/>
      <c r="UOO1317" s="1"/>
      <c r="UOP1317" s="1"/>
      <c r="UOQ1317" s="1"/>
      <c r="UOR1317" s="1"/>
      <c r="UOS1317" s="1"/>
      <c r="UOT1317" s="1"/>
      <c r="UOU1317" s="1"/>
      <c r="UOV1317" s="1"/>
      <c r="UOW1317" s="1"/>
      <c r="UOX1317" s="1"/>
      <c r="UOY1317" s="1"/>
      <c r="UOZ1317" s="1"/>
      <c r="UPA1317" s="1"/>
      <c r="UPB1317" s="1"/>
      <c r="UPC1317" s="1"/>
      <c r="UPD1317" s="1"/>
      <c r="UPE1317" s="1"/>
      <c r="UPF1317" s="1"/>
      <c r="UPG1317" s="1"/>
      <c r="UPH1317" s="1"/>
      <c r="UPI1317" s="1"/>
      <c r="UPJ1317" s="1"/>
      <c r="UPK1317" s="1"/>
      <c r="UPL1317" s="1"/>
      <c r="UPM1317" s="1"/>
      <c r="UPN1317" s="1"/>
      <c r="UPO1317" s="1"/>
      <c r="UPP1317" s="1"/>
      <c r="UPQ1317" s="1"/>
      <c r="UPR1317" s="1"/>
      <c r="UPS1317" s="1"/>
      <c r="UPT1317" s="1"/>
      <c r="UPU1317" s="1"/>
      <c r="UPV1317" s="1"/>
      <c r="UPW1317" s="1"/>
      <c r="UPX1317" s="1"/>
      <c r="UPY1317" s="1"/>
      <c r="UPZ1317" s="1"/>
      <c r="UQA1317" s="1"/>
      <c r="UQB1317" s="1"/>
      <c r="UQC1317" s="1"/>
      <c r="UQD1317" s="1"/>
      <c r="UQE1317" s="1"/>
      <c r="UQF1317" s="1"/>
      <c r="UQG1317" s="1"/>
      <c r="UQH1317" s="1"/>
      <c r="UQI1317" s="1"/>
      <c r="UQJ1317" s="1"/>
      <c r="UQK1317" s="1"/>
      <c r="UQL1317" s="1"/>
      <c r="UQM1317" s="1"/>
      <c r="UQN1317" s="1"/>
      <c r="UQO1317" s="1"/>
      <c r="UQP1317" s="1"/>
      <c r="UQQ1317" s="1"/>
      <c r="UQR1317" s="1"/>
      <c r="UQS1317" s="1"/>
      <c r="UQT1317" s="1"/>
      <c r="UQU1317" s="1"/>
      <c r="UQV1317" s="1"/>
      <c r="UQW1317" s="1"/>
      <c r="UQX1317" s="1"/>
      <c r="UQY1317" s="1"/>
      <c r="UQZ1317" s="1"/>
      <c r="URA1317" s="1"/>
      <c r="URB1317" s="1"/>
      <c r="URC1317" s="1"/>
      <c r="URD1317" s="1"/>
      <c r="URE1317" s="1"/>
      <c r="URF1317" s="1"/>
      <c r="URG1317" s="1"/>
      <c r="URH1317" s="1"/>
      <c r="URI1317" s="1"/>
      <c r="URJ1317" s="1"/>
      <c r="URK1317" s="1"/>
      <c r="URL1317" s="1"/>
      <c r="URM1317" s="1"/>
      <c r="URN1317" s="1"/>
      <c r="URO1317" s="1"/>
      <c r="URP1317" s="1"/>
      <c r="URQ1317" s="1"/>
      <c r="URR1317" s="1"/>
      <c r="URS1317" s="1"/>
      <c r="URT1317" s="1"/>
      <c r="URU1317" s="1"/>
      <c r="URV1317" s="1"/>
      <c r="URW1317" s="1"/>
      <c r="URX1317" s="1"/>
      <c r="URY1317" s="1"/>
      <c r="URZ1317" s="1"/>
      <c r="USA1317" s="1"/>
      <c r="USB1317" s="1"/>
      <c r="USC1317" s="1"/>
      <c r="USD1317" s="1"/>
      <c r="USE1317" s="1"/>
      <c r="USF1317" s="1"/>
      <c r="USG1317" s="1"/>
      <c r="USH1317" s="1"/>
      <c r="USI1317" s="1"/>
      <c r="USJ1317" s="1"/>
      <c r="USK1317" s="1"/>
      <c r="USL1317" s="1"/>
      <c r="USM1317" s="1"/>
      <c r="USN1317" s="1"/>
      <c r="USO1317" s="1"/>
      <c r="USP1317" s="1"/>
      <c r="USQ1317" s="1"/>
      <c r="USR1317" s="1"/>
      <c r="USS1317" s="1"/>
      <c r="UST1317" s="1"/>
      <c r="USU1317" s="1"/>
      <c r="USV1317" s="1"/>
      <c r="USW1317" s="1"/>
      <c r="USX1317" s="1"/>
      <c r="USY1317" s="1"/>
      <c r="USZ1317" s="1"/>
      <c r="UTA1317" s="1"/>
      <c r="UTB1317" s="1"/>
      <c r="UTC1317" s="1"/>
      <c r="UTD1317" s="1"/>
      <c r="UTE1317" s="1"/>
      <c r="UTF1317" s="1"/>
      <c r="UTG1317" s="1"/>
      <c r="UTH1317" s="1"/>
      <c r="UTI1317" s="1"/>
      <c r="UTJ1317" s="1"/>
      <c r="UTK1317" s="1"/>
      <c r="UTL1317" s="1"/>
      <c r="UTM1317" s="1"/>
      <c r="UTN1317" s="1"/>
      <c r="UTO1317" s="1"/>
      <c r="UTP1317" s="1"/>
      <c r="UTQ1317" s="1"/>
      <c r="UTR1317" s="1"/>
      <c r="UTS1317" s="1"/>
      <c r="UTT1317" s="1"/>
      <c r="UTU1317" s="1"/>
      <c r="UTV1317" s="1"/>
      <c r="UTW1317" s="1"/>
      <c r="UTX1317" s="1"/>
      <c r="UTY1317" s="1"/>
      <c r="UTZ1317" s="1"/>
      <c r="UUA1317" s="1"/>
      <c r="UUB1317" s="1"/>
      <c r="UUC1317" s="1"/>
      <c r="UUD1317" s="1"/>
      <c r="UUE1317" s="1"/>
      <c r="UUF1317" s="1"/>
      <c r="UUG1317" s="1"/>
      <c r="UUH1317" s="1"/>
      <c r="UUI1317" s="1"/>
      <c r="UUJ1317" s="1"/>
      <c r="UUK1317" s="1"/>
      <c r="UUL1317" s="1"/>
      <c r="UUM1317" s="1"/>
      <c r="UUN1317" s="1"/>
      <c r="UUO1317" s="1"/>
      <c r="UUP1317" s="1"/>
      <c r="UUQ1317" s="1"/>
      <c r="UUR1317" s="1"/>
      <c r="UUS1317" s="1"/>
      <c r="UUT1317" s="1"/>
      <c r="UUU1317" s="1"/>
      <c r="UUV1317" s="1"/>
      <c r="UUW1317" s="1"/>
      <c r="UUX1317" s="1"/>
      <c r="UUY1317" s="1"/>
      <c r="UUZ1317" s="1"/>
      <c r="UVA1317" s="1"/>
      <c r="UVB1317" s="1"/>
      <c r="UVC1317" s="1"/>
      <c r="UVD1317" s="1"/>
      <c r="UVE1317" s="1"/>
      <c r="UVF1317" s="1"/>
      <c r="UVG1317" s="1"/>
      <c r="UVH1317" s="1"/>
      <c r="UVI1317" s="1"/>
      <c r="UVJ1317" s="1"/>
      <c r="UVK1317" s="1"/>
      <c r="UVL1317" s="1"/>
      <c r="UVM1317" s="1"/>
      <c r="UVN1317" s="1"/>
      <c r="UVO1317" s="1"/>
      <c r="UVP1317" s="1"/>
      <c r="UVQ1317" s="1"/>
      <c r="UVR1317" s="1"/>
      <c r="UVS1317" s="1"/>
      <c r="UVT1317" s="1"/>
      <c r="UVU1317" s="1"/>
      <c r="UVV1317" s="1"/>
      <c r="UVW1317" s="1"/>
      <c r="UVX1317" s="1"/>
      <c r="UVY1317" s="1"/>
      <c r="UVZ1317" s="1"/>
      <c r="UWA1317" s="1"/>
      <c r="UWB1317" s="1"/>
      <c r="UWC1317" s="1"/>
      <c r="UWD1317" s="1"/>
      <c r="UWE1317" s="1"/>
      <c r="UWF1317" s="1"/>
      <c r="UWG1317" s="1"/>
      <c r="UWH1317" s="1"/>
      <c r="UWI1317" s="1"/>
      <c r="UWJ1317" s="1"/>
      <c r="UWK1317" s="1"/>
      <c r="UWL1317" s="1"/>
      <c r="UWM1317" s="1"/>
      <c r="UWN1317" s="1"/>
      <c r="UWO1317" s="1"/>
      <c r="UWP1317" s="1"/>
      <c r="UWQ1317" s="1"/>
      <c r="UWR1317" s="1"/>
      <c r="UWS1317" s="1"/>
      <c r="UWT1317" s="1"/>
      <c r="UWU1317" s="1"/>
      <c r="UWV1317" s="1"/>
      <c r="UWW1317" s="1"/>
      <c r="UWX1317" s="1"/>
      <c r="UWY1317" s="1"/>
      <c r="UWZ1317" s="1"/>
      <c r="UXA1317" s="1"/>
      <c r="UXB1317" s="1"/>
      <c r="UXC1317" s="1"/>
      <c r="UXD1317" s="1"/>
      <c r="UXE1317" s="1"/>
      <c r="UXF1317" s="1"/>
      <c r="UXG1317" s="1"/>
      <c r="UXH1317" s="1"/>
      <c r="UXI1317" s="1"/>
      <c r="UXJ1317" s="1"/>
      <c r="UXK1317" s="1"/>
      <c r="UXL1317" s="1"/>
      <c r="UXM1317" s="1"/>
      <c r="UXN1317" s="1"/>
      <c r="UXO1317" s="1"/>
      <c r="UXP1317" s="1"/>
      <c r="UXQ1317" s="1"/>
      <c r="UXR1317" s="1"/>
      <c r="UXS1317" s="1"/>
      <c r="UXT1317" s="1"/>
      <c r="UXU1317" s="1"/>
      <c r="UXV1317" s="1"/>
      <c r="UXW1317" s="1"/>
      <c r="UXX1317" s="1"/>
      <c r="UXY1317" s="1"/>
      <c r="UXZ1317" s="1"/>
      <c r="UYA1317" s="1"/>
      <c r="UYB1317" s="1"/>
      <c r="UYC1317" s="1"/>
      <c r="UYD1317" s="1"/>
      <c r="UYE1317" s="1"/>
      <c r="UYF1317" s="1"/>
      <c r="UYG1317" s="1"/>
      <c r="UYH1317" s="1"/>
      <c r="UYI1317" s="1"/>
      <c r="UYJ1317" s="1"/>
      <c r="UYK1317" s="1"/>
      <c r="UYL1317" s="1"/>
      <c r="UYM1317" s="1"/>
      <c r="UYN1317" s="1"/>
      <c r="UYO1317" s="1"/>
      <c r="UYP1317" s="1"/>
      <c r="UYQ1317" s="1"/>
      <c r="UYR1317" s="1"/>
      <c r="UYS1317" s="1"/>
      <c r="UYT1317" s="1"/>
      <c r="UYU1317" s="1"/>
      <c r="UYV1317" s="1"/>
      <c r="UYW1317" s="1"/>
      <c r="UYX1317" s="1"/>
      <c r="UYY1317" s="1"/>
      <c r="UYZ1317" s="1"/>
      <c r="UZA1317" s="1"/>
      <c r="UZB1317" s="1"/>
      <c r="UZC1317" s="1"/>
      <c r="UZD1317" s="1"/>
      <c r="UZE1317" s="1"/>
      <c r="UZF1317" s="1"/>
      <c r="UZG1317" s="1"/>
      <c r="UZH1317" s="1"/>
      <c r="UZI1317" s="1"/>
      <c r="UZJ1317" s="1"/>
      <c r="UZK1317" s="1"/>
      <c r="UZL1317" s="1"/>
      <c r="UZM1317" s="1"/>
      <c r="UZN1317" s="1"/>
      <c r="UZO1317" s="1"/>
      <c r="UZP1317" s="1"/>
      <c r="UZQ1317" s="1"/>
      <c r="UZR1317" s="1"/>
      <c r="UZS1317" s="1"/>
      <c r="UZT1317" s="1"/>
      <c r="UZU1317" s="1"/>
      <c r="UZV1317" s="1"/>
      <c r="UZW1317" s="1"/>
      <c r="UZX1317" s="1"/>
      <c r="UZY1317" s="1"/>
      <c r="UZZ1317" s="1"/>
      <c r="VAA1317" s="1"/>
      <c r="VAB1317" s="1"/>
      <c r="VAC1317" s="1"/>
      <c r="VAD1317" s="1"/>
      <c r="VAE1317" s="1"/>
      <c r="VAF1317" s="1"/>
      <c r="VAG1317" s="1"/>
      <c r="VAH1317" s="1"/>
      <c r="VAI1317" s="1"/>
      <c r="VAJ1317" s="1"/>
      <c r="VAK1317" s="1"/>
      <c r="VAL1317" s="1"/>
      <c r="VAM1317" s="1"/>
      <c r="VAN1317" s="1"/>
      <c r="VAO1317" s="1"/>
      <c r="VAP1317" s="1"/>
      <c r="VAQ1317" s="1"/>
      <c r="VAR1317" s="1"/>
      <c r="VAS1317" s="1"/>
      <c r="VAT1317" s="1"/>
      <c r="VAU1317" s="1"/>
      <c r="VAV1317" s="1"/>
      <c r="VAW1317" s="1"/>
      <c r="VAX1317" s="1"/>
      <c r="VAY1317" s="1"/>
      <c r="VAZ1317" s="1"/>
      <c r="VBA1317" s="1"/>
      <c r="VBB1317" s="1"/>
      <c r="VBC1317" s="1"/>
      <c r="VBD1317" s="1"/>
      <c r="VBE1317" s="1"/>
      <c r="VBF1317" s="1"/>
      <c r="VBG1317" s="1"/>
      <c r="VBH1317" s="1"/>
      <c r="VBI1317" s="1"/>
      <c r="VBJ1317" s="1"/>
      <c r="VBK1317" s="1"/>
      <c r="VBL1317" s="1"/>
      <c r="VBM1317" s="1"/>
      <c r="VBN1317" s="1"/>
      <c r="VBO1317" s="1"/>
      <c r="VBP1317" s="1"/>
      <c r="VBQ1317" s="1"/>
      <c r="VBR1317" s="1"/>
      <c r="VBS1317" s="1"/>
      <c r="VBT1317" s="1"/>
      <c r="VBU1317" s="1"/>
      <c r="VBV1317" s="1"/>
      <c r="VBW1317" s="1"/>
      <c r="VBX1317" s="1"/>
      <c r="VBY1317" s="1"/>
      <c r="VBZ1317" s="1"/>
      <c r="VCA1317" s="1"/>
      <c r="VCB1317" s="1"/>
      <c r="VCC1317" s="1"/>
      <c r="VCD1317" s="1"/>
      <c r="VCE1317" s="1"/>
      <c r="VCF1317" s="1"/>
      <c r="VCG1317" s="1"/>
      <c r="VCH1317" s="1"/>
      <c r="VCI1317" s="1"/>
      <c r="VCJ1317" s="1"/>
      <c r="VCK1317" s="1"/>
      <c r="VCL1317" s="1"/>
      <c r="VCM1317" s="1"/>
      <c r="VCN1317" s="1"/>
      <c r="VCO1317" s="1"/>
      <c r="VCP1317" s="1"/>
      <c r="VCQ1317" s="1"/>
      <c r="VCR1317" s="1"/>
      <c r="VCS1317" s="1"/>
      <c r="VCT1317" s="1"/>
      <c r="VCU1317" s="1"/>
      <c r="VCV1317" s="1"/>
      <c r="VCW1317" s="1"/>
      <c r="VCX1317" s="1"/>
      <c r="VCY1317" s="1"/>
      <c r="VCZ1317" s="1"/>
      <c r="VDA1317" s="1"/>
      <c r="VDB1317" s="1"/>
      <c r="VDC1317" s="1"/>
      <c r="VDD1317" s="1"/>
      <c r="VDE1317" s="1"/>
      <c r="VDF1317" s="1"/>
      <c r="VDG1317" s="1"/>
      <c r="VDH1317" s="1"/>
      <c r="VDI1317" s="1"/>
      <c r="VDJ1317" s="1"/>
      <c r="VDK1317" s="1"/>
      <c r="VDL1317" s="1"/>
      <c r="VDM1317" s="1"/>
      <c r="VDN1317" s="1"/>
      <c r="VDO1317" s="1"/>
      <c r="VDP1317" s="1"/>
      <c r="VDQ1317" s="1"/>
      <c r="VDR1317" s="1"/>
      <c r="VDS1317" s="1"/>
      <c r="VDT1317" s="1"/>
      <c r="VDU1317" s="1"/>
      <c r="VDV1317" s="1"/>
      <c r="VDW1317" s="1"/>
      <c r="VDX1317" s="1"/>
      <c r="VDY1317" s="1"/>
      <c r="VDZ1317" s="1"/>
      <c r="VEA1317" s="1"/>
      <c r="VEB1317" s="1"/>
      <c r="VEC1317" s="1"/>
      <c r="VED1317" s="1"/>
      <c r="VEE1317" s="1"/>
      <c r="VEF1317" s="1"/>
      <c r="VEG1317" s="1"/>
      <c r="VEH1317" s="1"/>
      <c r="VEI1317" s="1"/>
      <c r="VEJ1317" s="1"/>
      <c r="VEK1317" s="1"/>
      <c r="VEL1317" s="1"/>
      <c r="VEM1317" s="1"/>
      <c r="VEN1317" s="1"/>
      <c r="VEO1317" s="1"/>
      <c r="VEP1317" s="1"/>
      <c r="VEQ1317" s="1"/>
      <c r="VER1317" s="1"/>
      <c r="VES1317" s="1"/>
      <c r="VET1317" s="1"/>
      <c r="VEU1317" s="1"/>
      <c r="VEV1317" s="1"/>
      <c r="VEW1317" s="1"/>
      <c r="VEX1317" s="1"/>
      <c r="VEY1317" s="1"/>
      <c r="VEZ1317" s="1"/>
      <c r="VFA1317" s="1"/>
      <c r="VFB1317" s="1"/>
      <c r="VFC1317" s="1"/>
      <c r="VFD1317" s="1"/>
      <c r="VFE1317" s="1"/>
      <c r="VFF1317" s="1"/>
      <c r="VFG1317" s="1"/>
      <c r="VFH1317" s="1"/>
      <c r="VFI1317" s="1"/>
      <c r="VFJ1317" s="1"/>
      <c r="VFK1317" s="1"/>
      <c r="VFL1317" s="1"/>
      <c r="VFM1317" s="1"/>
      <c r="VFN1317" s="1"/>
      <c r="VFO1317" s="1"/>
      <c r="VFP1317" s="1"/>
      <c r="VFQ1317" s="1"/>
      <c r="VFR1317" s="1"/>
      <c r="VFS1317" s="1"/>
      <c r="VFT1317" s="1"/>
      <c r="VFU1317" s="1"/>
      <c r="VFV1317" s="1"/>
      <c r="VFW1317" s="1"/>
      <c r="VFX1317" s="1"/>
      <c r="VFY1317" s="1"/>
      <c r="VFZ1317" s="1"/>
      <c r="VGA1317" s="1"/>
      <c r="VGB1317" s="1"/>
      <c r="VGC1317" s="1"/>
      <c r="VGD1317" s="1"/>
      <c r="VGE1317" s="1"/>
      <c r="VGF1317" s="1"/>
      <c r="VGG1317" s="1"/>
      <c r="VGH1317" s="1"/>
      <c r="VGI1317" s="1"/>
      <c r="VGJ1317" s="1"/>
      <c r="VGK1317" s="1"/>
      <c r="VGL1317" s="1"/>
      <c r="VGM1317" s="1"/>
      <c r="VGN1317" s="1"/>
      <c r="VGO1317" s="1"/>
      <c r="VGP1317" s="1"/>
      <c r="VGQ1317" s="1"/>
      <c r="VGR1317" s="1"/>
      <c r="VGS1317" s="1"/>
      <c r="VGT1317" s="1"/>
      <c r="VGU1317" s="1"/>
      <c r="VGV1317" s="1"/>
      <c r="VGW1317" s="1"/>
      <c r="VGX1317" s="1"/>
      <c r="VGY1317" s="1"/>
      <c r="VGZ1317" s="1"/>
      <c r="VHA1317" s="1"/>
      <c r="VHB1317" s="1"/>
      <c r="VHC1317" s="1"/>
      <c r="VHD1317" s="1"/>
      <c r="VHE1317" s="1"/>
      <c r="VHF1317" s="1"/>
      <c r="VHG1317" s="1"/>
      <c r="VHH1317" s="1"/>
      <c r="VHI1317" s="1"/>
      <c r="VHJ1317" s="1"/>
      <c r="VHK1317" s="1"/>
      <c r="VHL1317" s="1"/>
      <c r="VHM1317" s="1"/>
      <c r="VHN1317" s="1"/>
      <c r="VHO1317" s="1"/>
      <c r="VHP1317" s="1"/>
      <c r="VHQ1317" s="1"/>
      <c r="VHR1317" s="1"/>
      <c r="VHS1317" s="1"/>
      <c r="VHT1317" s="1"/>
      <c r="VHU1317" s="1"/>
      <c r="VHV1317" s="1"/>
      <c r="VHW1317" s="1"/>
      <c r="VHX1317" s="1"/>
      <c r="VHY1317" s="1"/>
      <c r="VHZ1317" s="1"/>
      <c r="VIA1317" s="1"/>
      <c r="VIB1317" s="1"/>
      <c r="VIC1317" s="1"/>
      <c r="VID1317" s="1"/>
      <c r="VIE1317" s="1"/>
      <c r="VIF1317" s="1"/>
      <c r="VIG1317" s="1"/>
      <c r="VIH1317" s="1"/>
      <c r="VII1317" s="1"/>
      <c r="VIJ1317" s="1"/>
      <c r="VIK1317" s="1"/>
      <c r="VIL1317" s="1"/>
      <c r="VIM1317" s="1"/>
      <c r="VIN1317" s="1"/>
      <c r="VIO1317" s="1"/>
      <c r="VIP1317" s="1"/>
      <c r="VIQ1317" s="1"/>
      <c r="VIR1317" s="1"/>
      <c r="VIS1317" s="1"/>
      <c r="VIT1317" s="1"/>
      <c r="VIU1317" s="1"/>
      <c r="VIV1317" s="1"/>
      <c r="VIW1317" s="1"/>
      <c r="VIX1317" s="1"/>
      <c r="VIY1317" s="1"/>
      <c r="VIZ1317" s="1"/>
      <c r="VJA1317" s="1"/>
      <c r="VJB1317" s="1"/>
      <c r="VJC1317" s="1"/>
      <c r="VJD1317" s="1"/>
      <c r="VJE1317" s="1"/>
      <c r="VJF1317" s="1"/>
      <c r="VJG1317" s="1"/>
      <c r="VJH1317" s="1"/>
      <c r="VJI1317" s="1"/>
      <c r="VJJ1317" s="1"/>
      <c r="VJK1317" s="1"/>
      <c r="VJL1317" s="1"/>
      <c r="VJM1317" s="1"/>
      <c r="VJN1317" s="1"/>
      <c r="VJO1317" s="1"/>
      <c r="VJP1317" s="1"/>
      <c r="VJQ1317" s="1"/>
      <c r="VJR1317" s="1"/>
      <c r="VJS1317" s="1"/>
      <c r="VJT1317" s="1"/>
      <c r="VJU1317" s="1"/>
      <c r="VJV1317" s="1"/>
      <c r="VJW1317" s="1"/>
      <c r="VJX1317" s="1"/>
      <c r="VJY1317" s="1"/>
      <c r="VJZ1317" s="1"/>
      <c r="VKA1317" s="1"/>
      <c r="VKB1317" s="1"/>
      <c r="VKC1317" s="1"/>
      <c r="VKD1317" s="1"/>
      <c r="VKE1317" s="1"/>
      <c r="VKF1317" s="1"/>
      <c r="VKG1317" s="1"/>
      <c r="VKH1317" s="1"/>
      <c r="VKI1317" s="1"/>
      <c r="VKJ1317" s="1"/>
      <c r="VKK1317" s="1"/>
      <c r="VKL1317" s="1"/>
      <c r="VKM1317" s="1"/>
      <c r="VKN1317" s="1"/>
      <c r="VKO1317" s="1"/>
      <c r="VKP1317" s="1"/>
      <c r="VKQ1317" s="1"/>
      <c r="VKR1317" s="1"/>
      <c r="VKS1317" s="1"/>
      <c r="VKT1317" s="1"/>
      <c r="VKU1317" s="1"/>
      <c r="VKV1317" s="1"/>
      <c r="VKW1317" s="1"/>
      <c r="VKX1317" s="1"/>
      <c r="VKY1317" s="1"/>
      <c r="VKZ1317" s="1"/>
      <c r="VLA1317" s="1"/>
      <c r="VLB1317" s="1"/>
      <c r="VLC1317" s="1"/>
      <c r="VLD1317" s="1"/>
      <c r="VLE1317" s="1"/>
      <c r="VLF1317" s="1"/>
      <c r="VLG1317" s="1"/>
      <c r="VLH1317" s="1"/>
      <c r="VLI1317" s="1"/>
      <c r="VLJ1317" s="1"/>
      <c r="VLK1317" s="1"/>
      <c r="VLL1317" s="1"/>
      <c r="VLM1317" s="1"/>
      <c r="VLN1317" s="1"/>
      <c r="VLO1317" s="1"/>
      <c r="VLP1317" s="1"/>
      <c r="VLQ1317" s="1"/>
      <c r="VLR1317" s="1"/>
      <c r="VLS1317" s="1"/>
      <c r="VLT1317" s="1"/>
      <c r="VLU1317" s="1"/>
      <c r="VLV1317" s="1"/>
      <c r="VLW1317" s="1"/>
      <c r="VLX1317" s="1"/>
      <c r="VLY1317" s="1"/>
      <c r="VLZ1317" s="1"/>
      <c r="VMA1317" s="1"/>
      <c r="VMB1317" s="1"/>
      <c r="VMC1317" s="1"/>
      <c r="VMD1317" s="1"/>
      <c r="VME1317" s="1"/>
      <c r="VMF1317" s="1"/>
      <c r="VMG1317" s="1"/>
      <c r="VMH1317" s="1"/>
      <c r="VMI1317" s="1"/>
      <c r="VMJ1317" s="1"/>
      <c r="VMK1317" s="1"/>
      <c r="VML1317" s="1"/>
      <c r="VMM1317" s="1"/>
      <c r="VMN1317" s="1"/>
      <c r="VMO1317" s="1"/>
      <c r="VMP1317" s="1"/>
      <c r="VMQ1317" s="1"/>
      <c r="VMR1317" s="1"/>
      <c r="VMS1317" s="1"/>
      <c r="VMT1317" s="1"/>
      <c r="VMU1317" s="1"/>
      <c r="VMV1317" s="1"/>
      <c r="VMW1317" s="1"/>
      <c r="VMX1317" s="1"/>
      <c r="VMY1317" s="1"/>
      <c r="VMZ1317" s="1"/>
      <c r="VNA1317" s="1"/>
      <c r="VNB1317" s="1"/>
      <c r="VNC1317" s="1"/>
      <c r="VND1317" s="1"/>
      <c r="VNE1317" s="1"/>
      <c r="VNF1317" s="1"/>
      <c r="VNG1317" s="1"/>
      <c r="VNH1317" s="1"/>
      <c r="VNI1317" s="1"/>
      <c r="VNJ1317" s="1"/>
      <c r="VNK1317" s="1"/>
      <c r="VNL1317" s="1"/>
      <c r="VNM1317" s="1"/>
      <c r="VNN1317" s="1"/>
      <c r="VNO1317" s="1"/>
      <c r="VNP1317" s="1"/>
      <c r="VNQ1317" s="1"/>
      <c r="VNR1317" s="1"/>
      <c r="VNS1317" s="1"/>
      <c r="VNT1317" s="1"/>
      <c r="VNU1317" s="1"/>
      <c r="VNV1317" s="1"/>
      <c r="VNW1317" s="1"/>
      <c r="VNX1317" s="1"/>
      <c r="VNY1317" s="1"/>
      <c r="VNZ1317" s="1"/>
      <c r="VOA1317" s="1"/>
      <c r="VOB1317" s="1"/>
      <c r="VOC1317" s="1"/>
      <c r="VOD1317" s="1"/>
      <c r="VOE1317" s="1"/>
      <c r="VOF1317" s="1"/>
      <c r="VOG1317" s="1"/>
      <c r="VOH1317" s="1"/>
      <c r="VOI1317" s="1"/>
      <c r="VOJ1317" s="1"/>
      <c r="VOK1317" s="1"/>
      <c r="VOL1317" s="1"/>
      <c r="VOM1317" s="1"/>
      <c r="VON1317" s="1"/>
      <c r="VOO1317" s="1"/>
      <c r="VOP1317" s="1"/>
      <c r="VOQ1317" s="1"/>
      <c r="VOR1317" s="1"/>
      <c r="VOS1317" s="1"/>
      <c r="VOT1317" s="1"/>
      <c r="VOU1317" s="1"/>
      <c r="VOV1317" s="1"/>
      <c r="VOW1317" s="1"/>
      <c r="VOX1317" s="1"/>
      <c r="VOY1317" s="1"/>
      <c r="VOZ1317" s="1"/>
      <c r="VPA1317" s="1"/>
      <c r="VPB1317" s="1"/>
      <c r="VPC1317" s="1"/>
      <c r="VPD1317" s="1"/>
      <c r="VPE1317" s="1"/>
      <c r="VPF1317" s="1"/>
      <c r="VPG1317" s="1"/>
      <c r="VPH1317" s="1"/>
      <c r="VPI1317" s="1"/>
      <c r="VPJ1317" s="1"/>
      <c r="VPK1317" s="1"/>
      <c r="VPL1317" s="1"/>
      <c r="VPM1317" s="1"/>
      <c r="VPN1317" s="1"/>
      <c r="VPO1317" s="1"/>
      <c r="VPP1317" s="1"/>
      <c r="VPQ1317" s="1"/>
      <c r="VPR1317" s="1"/>
      <c r="VPS1317" s="1"/>
      <c r="VPT1317" s="1"/>
      <c r="VPU1317" s="1"/>
      <c r="VPV1317" s="1"/>
      <c r="VPW1317" s="1"/>
      <c r="VPX1317" s="1"/>
      <c r="VPY1317" s="1"/>
      <c r="VPZ1317" s="1"/>
      <c r="VQA1317" s="1"/>
      <c r="VQB1317" s="1"/>
      <c r="VQC1317" s="1"/>
      <c r="VQD1317" s="1"/>
      <c r="VQE1317" s="1"/>
      <c r="VQF1317" s="1"/>
      <c r="VQG1317" s="1"/>
      <c r="VQH1317" s="1"/>
      <c r="VQI1317" s="1"/>
      <c r="VQJ1317" s="1"/>
      <c r="VQK1317" s="1"/>
      <c r="VQL1317" s="1"/>
      <c r="VQM1317" s="1"/>
      <c r="VQN1317" s="1"/>
      <c r="VQO1317" s="1"/>
      <c r="VQP1317" s="1"/>
      <c r="VQQ1317" s="1"/>
      <c r="VQR1317" s="1"/>
      <c r="VQS1317" s="1"/>
      <c r="VQT1317" s="1"/>
      <c r="VQU1317" s="1"/>
      <c r="VQV1317" s="1"/>
      <c r="VQW1317" s="1"/>
      <c r="VQX1317" s="1"/>
      <c r="VQY1317" s="1"/>
      <c r="VQZ1317" s="1"/>
      <c r="VRA1317" s="1"/>
      <c r="VRB1317" s="1"/>
      <c r="VRC1317" s="1"/>
      <c r="VRD1317" s="1"/>
      <c r="VRE1317" s="1"/>
      <c r="VRF1317" s="1"/>
      <c r="VRG1317" s="1"/>
      <c r="VRH1317" s="1"/>
      <c r="VRI1317" s="1"/>
      <c r="VRJ1317" s="1"/>
      <c r="VRK1317" s="1"/>
      <c r="VRL1317" s="1"/>
      <c r="VRM1317" s="1"/>
      <c r="VRN1317" s="1"/>
      <c r="VRO1317" s="1"/>
      <c r="VRP1317" s="1"/>
      <c r="VRQ1317" s="1"/>
      <c r="VRR1317" s="1"/>
      <c r="VRS1317" s="1"/>
      <c r="VRT1317" s="1"/>
      <c r="VRU1317" s="1"/>
      <c r="VRV1317" s="1"/>
      <c r="VRW1317" s="1"/>
      <c r="VRX1317" s="1"/>
      <c r="VRY1317" s="1"/>
      <c r="VRZ1317" s="1"/>
      <c r="VSA1317" s="1"/>
      <c r="VSB1317" s="1"/>
      <c r="VSC1317" s="1"/>
      <c r="VSD1317" s="1"/>
      <c r="VSE1317" s="1"/>
      <c r="VSF1317" s="1"/>
      <c r="VSG1317" s="1"/>
      <c r="VSH1317" s="1"/>
      <c r="VSI1317" s="1"/>
      <c r="VSJ1317" s="1"/>
      <c r="VSK1317" s="1"/>
      <c r="VSL1317" s="1"/>
      <c r="VSM1317" s="1"/>
      <c r="VSN1317" s="1"/>
      <c r="VSO1317" s="1"/>
      <c r="VSP1317" s="1"/>
      <c r="VSQ1317" s="1"/>
      <c r="VSR1317" s="1"/>
      <c r="VSS1317" s="1"/>
      <c r="VST1317" s="1"/>
      <c r="VSU1317" s="1"/>
      <c r="VSV1317" s="1"/>
      <c r="VSW1317" s="1"/>
      <c r="VSX1317" s="1"/>
      <c r="VSY1317" s="1"/>
      <c r="VSZ1317" s="1"/>
      <c r="VTA1317" s="1"/>
      <c r="VTB1317" s="1"/>
      <c r="VTC1317" s="1"/>
      <c r="VTD1317" s="1"/>
      <c r="VTE1317" s="1"/>
      <c r="VTF1317" s="1"/>
      <c r="VTG1317" s="1"/>
      <c r="VTH1317" s="1"/>
      <c r="VTI1317" s="1"/>
      <c r="VTJ1317" s="1"/>
      <c r="VTK1317" s="1"/>
      <c r="VTL1317" s="1"/>
      <c r="VTM1317" s="1"/>
      <c r="VTN1317" s="1"/>
      <c r="VTO1317" s="1"/>
      <c r="VTP1317" s="1"/>
      <c r="VTQ1317" s="1"/>
      <c r="VTR1317" s="1"/>
      <c r="VTS1317" s="1"/>
      <c r="VTT1317" s="1"/>
      <c r="VTU1317" s="1"/>
      <c r="VTV1317" s="1"/>
      <c r="VTW1317" s="1"/>
      <c r="VTX1317" s="1"/>
      <c r="VTY1317" s="1"/>
      <c r="VTZ1317" s="1"/>
      <c r="VUA1317" s="1"/>
      <c r="VUB1317" s="1"/>
      <c r="VUC1317" s="1"/>
      <c r="VUD1317" s="1"/>
      <c r="VUE1317" s="1"/>
      <c r="VUF1317" s="1"/>
      <c r="VUG1317" s="1"/>
      <c r="VUH1317" s="1"/>
      <c r="VUI1317" s="1"/>
      <c r="VUJ1317" s="1"/>
      <c r="VUK1317" s="1"/>
      <c r="VUL1317" s="1"/>
      <c r="VUM1317" s="1"/>
      <c r="VUN1317" s="1"/>
      <c r="VUO1317" s="1"/>
      <c r="VUP1317" s="1"/>
      <c r="VUQ1317" s="1"/>
      <c r="VUR1317" s="1"/>
      <c r="VUS1317" s="1"/>
      <c r="VUT1317" s="1"/>
      <c r="VUU1317" s="1"/>
      <c r="VUV1317" s="1"/>
      <c r="VUW1317" s="1"/>
      <c r="VUX1317" s="1"/>
      <c r="VUY1317" s="1"/>
      <c r="VUZ1317" s="1"/>
      <c r="VVA1317" s="1"/>
      <c r="VVB1317" s="1"/>
      <c r="VVC1317" s="1"/>
      <c r="VVD1317" s="1"/>
      <c r="VVE1317" s="1"/>
      <c r="VVF1317" s="1"/>
      <c r="VVG1317" s="1"/>
      <c r="VVH1317" s="1"/>
      <c r="VVI1317" s="1"/>
      <c r="VVJ1317" s="1"/>
      <c r="VVK1317" s="1"/>
      <c r="VVL1317" s="1"/>
      <c r="VVM1317" s="1"/>
      <c r="VVN1317" s="1"/>
      <c r="VVO1317" s="1"/>
      <c r="VVP1317" s="1"/>
      <c r="VVQ1317" s="1"/>
      <c r="VVR1317" s="1"/>
      <c r="VVS1317" s="1"/>
      <c r="VVT1317" s="1"/>
      <c r="VVU1317" s="1"/>
      <c r="VVV1317" s="1"/>
      <c r="VVW1317" s="1"/>
      <c r="VVX1317" s="1"/>
      <c r="VVY1317" s="1"/>
      <c r="VVZ1317" s="1"/>
      <c r="VWA1317" s="1"/>
      <c r="VWB1317" s="1"/>
      <c r="VWC1317" s="1"/>
      <c r="VWD1317" s="1"/>
      <c r="VWE1317" s="1"/>
      <c r="VWF1317" s="1"/>
      <c r="VWG1317" s="1"/>
      <c r="VWH1317" s="1"/>
      <c r="VWI1317" s="1"/>
      <c r="VWJ1317" s="1"/>
      <c r="VWK1317" s="1"/>
      <c r="VWL1317" s="1"/>
      <c r="VWM1317" s="1"/>
      <c r="VWN1317" s="1"/>
      <c r="VWO1317" s="1"/>
      <c r="VWP1317" s="1"/>
      <c r="VWQ1317" s="1"/>
      <c r="VWR1317" s="1"/>
      <c r="VWS1317" s="1"/>
      <c r="VWT1317" s="1"/>
      <c r="VWU1317" s="1"/>
      <c r="VWV1317" s="1"/>
      <c r="VWW1317" s="1"/>
      <c r="VWX1317" s="1"/>
      <c r="VWY1317" s="1"/>
      <c r="VWZ1317" s="1"/>
      <c r="VXA1317" s="1"/>
      <c r="VXB1317" s="1"/>
      <c r="VXC1317" s="1"/>
      <c r="VXD1317" s="1"/>
      <c r="VXE1317" s="1"/>
      <c r="VXF1317" s="1"/>
      <c r="VXG1317" s="1"/>
      <c r="VXH1317" s="1"/>
      <c r="VXI1317" s="1"/>
      <c r="VXJ1317" s="1"/>
      <c r="VXK1317" s="1"/>
      <c r="VXL1317" s="1"/>
      <c r="VXM1317" s="1"/>
      <c r="VXN1317" s="1"/>
      <c r="VXO1317" s="1"/>
      <c r="VXP1317" s="1"/>
      <c r="VXQ1317" s="1"/>
      <c r="VXR1317" s="1"/>
      <c r="VXS1317" s="1"/>
      <c r="VXT1317" s="1"/>
      <c r="VXU1317" s="1"/>
      <c r="VXV1317" s="1"/>
      <c r="VXW1317" s="1"/>
      <c r="VXX1317" s="1"/>
      <c r="VXY1317" s="1"/>
      <c r="VXZ1317" s="1"/>
      <c r="VYA1317" s="1"/>
      <c r="VYB1317" s="1"/>
      <c r="VYC1317" s="1"/>
      <c r="VYD1317" s="1"/>
      <c r="VYE1317" s="1"/>
      <c r="VYF1317" s="1"/>
      <c r="VYG1317" s="1"/>
      <c r="VYH1317" s="1"/>
      <c r="VYI1317" s="1"/>
      <c r="VYJ1317" s="1"/>
      <c r="VYK1317" s="1"/>
      <c r="VYL1317" s="1"/>
      <c r="VYM1317" s="1"/>
      <c r="VYN1317" s="1"/>
      <c r="VYO1317" s="1"/>
      <c r="VYP1317" s="1"/>
      <c r="VYQ1317" s="1"/>
      <c r="VYR1317" s="1"/>
      <c r="VYS1317" s="1"/>
      <c r="VYT1317" s="1"/>
      <c r="VYU1317" s="1"/>
      <c r="VYV1317" s="1"/>
      <c r="VYW1317" s="1"/>
      <c r="VYX1317" s="1"/>
      <c r="VYY1317" s="1"/>
      <c r="VYZ1317" s="1"/>
      <c r="VZA1317" s="1"/>
      <c r="VZB1317" s="1"/>
      <c r="VZC1317" s="1"/>
      <c r="VZD1317" s="1"/>
      <c r="VZE1317" s="1"/>
      <c r="VZF1317" s="1"/>
      <c r="VZG1317" s="1"/>
      <c r="VZH1317" s="1"/>
      <c r="VZI1317" s="1"/>
      <c r="VZJ1317" s="1"/>
      <c r="VZK1317" s="1"/>
      <c r="VZL1317" s="1"/>
      <c r="VZM1317" s="1"/>
      <c r="VZN1317" s="1"/>
      <c r="VZO1317" s="1"/>
      <c r="VZP1317" s="1"/>
      <c r="VZQ1317" s="1"/>
      <c r="VZR1317" s="1"/>
      <c r="VZS1317" s="1"/>
      <c r="VZT1317" s="1"/>
      <c r="VZU1317" s="1"/>
      <c r="VZV1317" s="1"/>
      <c r="VZW1317" s="1"/>
      <c r="VZX1317" s="1"/>
      <c r="VZY1317" s="1"/>
      <c r="VZZ1317" s="1"/>
      <c r="WAA1317" s="1"/>
      <c r="WAB1317" s="1"/>
      <c r="WAC1317" s="1"/>
      <c r="WAD1317" s="1"/>
      <c r="WAE1317" s="1"/>
      <c r="WAF1317" s="1"/>
      <c r="WAG1317" s="1"/>
      <c r="WAH1317" s="1"/>
      <c r="WAI1317" s="1"/>
      <c r="WAJ1317" s="1"/>
      <c r="WAK1317" s="1"/>
      <c r="WAL1317" s="1"/>
      <c r="WAM1317" s="1"/>
      <c r="WAN1317" s="1"/>
      <c r="WAO1317" s="1"/>
      <c r="WAP1317" s="1"/>
      <c r="WAQ1317" s="1"/>
      <c r="WAR1317" s="1"/>
      <c r="WAS1317" s="1"/>
      <c r="WAT1317" s="1"/>
      <c r="WAU1317" s="1"/>
      <c r="WAV1317" s="1"/>
      <c r="WAW1317" s="1"/>
      <c r="WAX1317" s="1"/>
      <c r="WAY1317" s="1"/>
      <c r="WAZ1317" s="1"/>
      <c r="WBA1317" s="1"/>
      <c r="WBB1317" s="1"/>
      <c r="WBC1317" s="1"/>
      <c r="WBD1317" s="1"/>
      <c r="WBE1317" s="1"/>
      <c r="WBF1317" s="1"/>
      <c r="WBG1317" s="1"/>
      <c r="WBH1317" s="1"/>
      <c r="WBI1317" s="1"/>
      <c r="WBJ1317" s="1"/>
      <c r="WBK1317" s="1"/>
      <c r="WBL1317" s="1"/>
      <c r="WBM1317" s="1"/>
      <c r="WBN1317" s="1"/>
      <c r="WBO1317" s="1"/>
      <c r="WBP1317" s="1"/>
      <c r="WBQ1317" s="1"/>
      <c r="WBR1317" s="1"/>
      <c r="WBS1317" s="1"/>
      <c r="WBT1317" s="1"/>
      <c r="WBU1317" s="1"/>
      <c r="WBV1317" s="1"/>
      <c r="WBW1317" s="1"/>
      <c r="WBX1317" s="1"/>
      <c r="WBY1317" s="1"/>
      <c r="WBZ1317" s="1"/>
      <c r="WCA1317" s="1"/>
      <c r="WCB1317" s="1"/>
      <c r="WCC1317" s="1"/>
      <c r="WCD1317" s="1"/>
      <c r="WCE1317" s="1"/>
      <c r="WCF1317" s="1"/>
      <c r="WCG1317" s="1"/>
      <c r="WCH1317" s="1"/>
      <c r="WCI1317" s="1"/>
      <c r="WCJ1317" s="1"/>
      <c r="WCK1317" s="1"/>
      <c r="WCL1317" s="1"/>
      <c r="WCM1317" s="1"/>
      <c r="WCN1317" s="1"/>
      <c r="WCO1317" s="1"/>
      <c r="WCP1317" s="1"/>
      <c r="WCQ1317" s="1"/>
      <c r="WCR1317" s="1"/>
      <c r="WCS1317" s="1"/>
      <c r="WCT1317" s="1"/>
      <c r="WCU1317" s="1"/>
      <c r="WCV1317" s="1"/>
      <c r="WCW1317" s="1"/>
      <c r="WCX1317" s="1"/>
      <c r="WCY1317" s="1"/>
      <c r="WCZ1317" s="1"/>
      <c r="WDA1317" s="1"/>
      <c r="WDB1317" s="1"/>
      <c r="WDC1317" s="1"/>
      <c r="WDD1317" s="1"/>
      <c r="WDE1317" s="1"/>
      <c r="WDF1317" s="1"/>
      <c r="WDG1317" s="1"/>
      <c r="WDH1317" s="1"/>
      <c r="WDI1317" s="1"/>
      <c r="WDJ1317" s="1"/>
      <c r="WDK1317" s="1"/>
      <c r="WDL1317" s="1"/>
      <c r="WDM1317" s="1"/>
      <c r="WDN1317" s="1"/>
      <c r="WDO1317" s="1"/>
      <c r="WDP1317" s="1"/>
      <c r="WDQ1317" s="1"/>
      <c r="WDR1317" s="1"/>
      <c r="WDS1317" s="1"/>
      <c r="WDT1317" s="1"/>
      <c r="WDU1317" s="1"/>
      <c r="WDV1317" s="1"/>
      <c r="WDW1317" s="1"/>
      <c r="WDX1317" s="1"/>
      <c r="WDY1317" s="1"/>
      <c r="WDZ1317" s="1"/>
      <c r="WEA1317" s="1"/>
      <c r="WEB1317" s="1"/>
      <c r="WEC1317" s="1"/>
      <c r="WED1317" s="1"/>
      <c r="WEE1317" s="1"/>
      <c r="WEF1317" s="1"/>
      <c r="WEG1317" s="1"/>
      <c r="WEH1317" s="1"/>
      <c r="WEI1317" s="1"/>
      <c r="WEJ1317" s="1"/>
      <c r="WEK1317" s="1"/>
      <c r="WEL1317" s="1"/>
      <c r="WEM1317" s="1"/>
      <c r="WEN1317" s="1"/>
      <c r="WEO1317" s="1"/>
      <c r="WEP1317" s="1"/>
      <c r="WEQ1317" s="1"/>
      <c r="WER1317" s="1"/>
      <c r="WES1317" s="1"/>
      <c r="WET1317" s="1"/>
      <c r="WEU1317" s="1"/>
      <c r="WEV1317" s="1"/>
      <c r="WEW1317" s="1"/>
      <c r="WEX1317" s="1"/>
      <c r="WEY1317" s="1"/>
      <c r="WEZ1317" s="1"/>
      <c r="WFA1317" s="1"/>
      <c r="WFB1317" s="1"/>
      <c r="WFC1317" s="1"/>
      <c r="WFD1317" s="1"/>
      <c r="WFE1317" s="1"/>
      <c r="WFF1317" s="1"/>
      <c r="WFG1317" s="1"/>
      <c r="WFH1317" s="1"/>
      <c r="WFI1317" s="1"/>
      <c r="WFJ1317" s="1"/>
      <c r="WFK1317" s="1"/>
      <c r="WFL1317" s="1"/>
      <c r="WFM1317" s="1"/>
      <c r="WFN1317" s="1"/>
      <c r="WFO1317" s="1"/>
      <c r="WFP1317" s="1"/>
      <c r="WFQ1317" s="1"/>
      <c r="WFR1317" s="1"/>
      <c r="WFS1317" s="1"/>
      <c r="WFT1317" s="1"/>
      <c r="WFU1317" s="1"/>
      <c r="WFV1317" s="1"/>
      <c r="WFW1317" s="1"/>
      <c r="WFX1317" s="1"/>
      <c r="WFY1317" s="1"/>
      <c r="WFZ1317" s="1"/>
      <c r="WGA1317" s="1"/>
      <c r="WGB1317" s="1"/>
      <c r="WGC1317" s="1"/>
      <c r="WGD1317" s="1"/>
      <c r="WGE1317" s="1"/>
      <c r="WGF1317" s="1"/>
      <c r="WGG1317" s="1"/>
      <c r="WGH1317" s="1"/>
      <c r="WGI1317" s="1"/>
      <c r="WGJ1317" s="1"/>
      <c r="WGK1317" s="1"/>
      <c r="WGL1317" s="1"/>
      <c r="WGM1317" s="1"/>
      <c r="WGN1317" s="1"/>
      <c r="WGO1317" s="1"/>
      <c r="WGP1317" s="1"/>
      <c r="WGQ1317" s="1"/>
      <c r="WGR1317" s="1"/>
      <c r="WGS1317" s="1"/>
      <c r="WGT1317" s="1"/>
      <c r="WGU1317" s="1"/>
      <c r="WGV1317" s="1"/>
      <c r="WGW1317" s="1"/>
      <c r="WGX1317" s="1"/>
      <c r="WGY1317" s="1"/>
      <c r="WGZ1317" s="1"/>
      <c r="WHA1317" s="1"/>
      <c r="WHB1317" s="1"/>
      <c r="WHC1317" s="1"/>
      <c r="WHD1317" s="1"/>
      <c r="WHE1317" s="1"/>
      <c r="WHF1317" s="1"/>
      <c r="WHG1317" s="1"/>
      <c r="WHH1317" s="1"/>
      <c r="WHI1317" s="1"/>
      <c r="WHJ1317" s="1"/>
      <c r="WHK1317" s="1"/>
      <c r="WHL1317" s="1"/>
      <c r="WHM1317" s="1"/>
      <c r="WHN1317" s="1"/>
      <c r="WHO1317" s="1"/>
      <c r="WHP1317" s="1"/>
      <c r="WHQ1317" s="1"/>
      <c r="WHR1317" s="1"/>
      <c r="WHS1317" s="1"/>
      <c r="WHT1317" s="1"/>
      <c r="WHU1317" s="1"/>
      <c r="WHV1317" s="1"/>
      <c r="WHW1317" s="1"/>
      <c r="WHX1317" s="1"/>
      <c r="WHY1317" s="1"/>
      <c r="WHZ1317" s="1"/>
      <c r="WIA1317" s="1"/>
      <c r="WIB1317" s="1"/>
      <c r="WIC1317" s="1"/>
      <c r="WID1317" s="1"/>
      <c r="WIE1317" s="1"/>
      <c r="WIF1317" s="1"/>
      <c r="WIG1317" s="1"/>
      <c r="WIH1317" s="1"/>
      <c r="WII1317" s="1"/>
      <c r="WIJ1317" s="1"/>
      <c r="WIK1317" s="1"/>
      <c r="WIL1317" s="1"/>
      <c r="WIM1317" s="1"/>
      <c r="WIN1317" s="1"/>
      <c r="WIO1317" s="1"/>
      <c r="WIP1317" s="1"/>
      <c r="WIQ1317" s="1"/>
      <c r="WIR1317" s="1"/>
      <c r="WIS1317" s="1"/>
      <c r="WIT1317" s="1"/>
      <c r="WIU1317" s="1"/>
      <c r="WIV1317" s="1"/>
      <c r="WIW1317" s="1"/>
      <c r="WIX1317" s="1"/>
      <c r="WIY1317" s="1"/>
      <c r="WIZ1317" s="1"/>
      <c r="WJA1317" s="1"/>
      <c r="WJB1317" s="1"/>
      <c r="WJC1317" s="1"/>
      <c r="WJD1317" s="1"/>
      <c r="WJE1317" s="1"/>
      <c r="WJF1317" s="1"/>
      <c r="WJG1317" s="1"/>
      <c r="WJH1317" s="1"/>
      <c r="WJI1317" s="1"/>
      <c r="WJJ1317" s="1"/>
      <c r="WJK1317" s="1"/>
      <c r="WJL1317" s="1"/>
      <c r="WJM1317" s="1"/>
      <c r="WJN1317" s="1"/>
      <c r="WJO1317" s="1"/>
      <c r="WJP1317" s="1"/>
      <c r="WJQ1317" s="1"/>
      <c r="WJR1317" s="1"/>
      <c r="WJS1317" s="1"/>
      <c r="WJT1317" s="1"/>
      <c r="WJU1317" s="1"/>
      <c r="WJV1317" s="1"/>
      <c r="WJW1317" s="1"/>
      <c r="WJX1317" s="1"/>
      <c r="WJY1317" s="1"/>
      <c r="WJZ1317" s="1"/>
      <c r="WKA1317" s="1"/>
      <c r="WKB1317" s="1"/>
      <c r="WKC1317" s="1"/>
      <c r="WKD1317" s="1"/>
      <c r="WKE1317" s="1"/>
      <c r="WKF1317" s="1"/>
      <c r="WKG1317" s="1"/>
      <c r="WKH1317" s="1"/>
      <c r="WKI1317" s="1"/>
      <c r="WKJ1317" s="1"/>
      <c r="WKK1317" s="1"/>
      <c r="WKL1317" s="1"/>
      <c r="WKM1317" s="1"/>
      <c r="WKN1317" s="1"/>
      <c r="WKO1317" s="1"/>
      <c r="WKP1317" s="1"/>
      <c r="WKQ1317" s="1"/>
      <c r="WKR1317" s="1"/>
      <c r="WKS1317" s="1"/>
      <c r="WKT1317" s="1"/>
      <c r="WKU1317" s="1"/>
      <c r="WKV1317" s="1"/>
      <c r="WKW1317" s="1"/>
      <c r="WKX1317" s="1"/>
      <c r="WKY1317" s="1"/>
      <c r="WKZ1317" s="1"/>
      <c r="WLA1317" s="1"/>
      <c r="WLB1317" s="1"/>
      <c r="WLC1317" s="1"/>
      <c r="WLD1317" s="1"/>
      <c r="WLE1317" s="1"/>
      <c r="WLF1317" s="1"/>
      <c r="WLG1317" s="1"/>
      <c r="WLH1317" s="1"/>
      <c r="WLI1317" s="1"/>
      <c r="WLJ1317" s="1"/>
      <c r="WLK1317" s="1"/>
      <c r="WLL1317" s="1"/>
      <c r="WLM1317" s="1"/>
      <c r="WLN1317" s="1"/>
      <c r="WLO1317" s="1"/>
      <c r="WLP1317" s="1"/>
      <c r="WLQ1317" s="1"/>
      <c r="WLR1317" s="1"/>
      <c r="WLS1317" s="1"/>
      <c r="WLT1317" s="1"/>
      <c r="WLU1317" s="1"/>
      <c r="WLV1317" s="1"/>
      <c r="WLW1317" s="1"/>
      <c r="WLX1317" s="1"/>
      <c r="WLY1317" s="1"/>
      <c r="WLZ1317" s="1"/>
      <c r="WMA1317" s="1"/>
      <c r="WMB1317" s="1"/>
      <c r="WMC1317" s="1"/>
      <c r="WMD1317" s="1"/>
      <c r="WME1317" s="1"/>
      <c r="WMF1317" s="1"/>
      <c r="WMG1317" s="1"/>
      <c r="WMH1317" s="1"/>
      <c r="WMI1317" s="1"/>
      <c r="WMJ1317" s="1"/>
      <c r="WMK1317" s="1"/>
      <c r="WML1317" s="1"/>
      <c r="WMM1317" s="1"/>
      <c r="WMN1317" s="1"/>
      <c r="WMO1317" s="1"/>
      <c r="WMP1317" s="1"/>
      <c r="WMQ1317" s="1"/>
      <c r="WMR1317" s="1"/>
      <c r="WMS1317" s="1"/>
      <c r="WMT1317" s="1"/>
      <c r="WMU1317" s="1"/>
      <c r="WMV1317" s="1"/>
      <c r="WMW1317" s="1"/>
      <c r="WMX1317" s="1"/>
      <c r="WMY1317" s="1"/>
      <c r="WMZ1317" s="1"/>
      <c r="WNA1317" s="1"/>
      <c r="WNB1317" s="1"/>
      <c r="WNC1317" s="1"/>
      <c r="WND1317" s="1"/>
      <c r="WNE1317" s="1"/>
      <c r="WNF1317" s="1"/>
      <c r="WNG1317" s="1"/>
      <c r="WNH1317" s="1"/>
      <c r="WNI1317" s="1"/>
      <c r="WNJ1317" s="1"/>
      <c r="WNK1317" s="1"/>
      <c r="WNL1317" s="1"/>
      <c r="WNM1317" s="1"/>
      <c r="WNN1317" s="1"/>
      <c r="WNO1317" s="1"/>
      <c r="WNP1317" s="1"/>
      <c r="WNQ1317" s="1"/>
      <c r="WNR1317" s="1"/>
      <c r="WNS1317" s="1"/>
      <c r="WNT1317" s="1"/>
      <c r="WNU1317" s="1"/>
      <c r="WNV1317" s="1"/>
      <c r="WNW1317" s="1"/>
      <c r="WNX1317" s="1"/>
      <c r="WNY1317" s="1"/>
      <c r="WNZ1317" s="1"/>
      <c r="WOA1317" s="1"/>
      <c r="WOB1317" s="1"/>
      <c r="WOC1317" s="1"/>
      <c r="WOD1317" s="1"/>
      <c r="WOE1317" s="1"/>
      <c r="WOF1317" s="1"/>
      <c r="WOG1317" s="1"/>
      <c r="WOH1317" s="1"/>
      <c r="WOI1317" s="1"/>
      <c r="WOJ1317" s="1"/>
      <c r="WOK1317" s="1"/>
      <c r="WOL1317" s="1"/>
      <c r="WOM1317" s="1"/>
      <c r="WON1317" s="1"/>
      <c r="WOO1317" s="1"/>
      <c r="WOP1317" s="1"/>
      <c r="WOQ1317" s="1"/>
      <c r="WOR1317" s="1"/>
      <c r="WOS1317" s="1"/>
      <c r="WOT1317" s="1"/>
      <c r="WOU1317" s="1"/>
      <c r="WOV1317" s="1"/>
      <c r="WOW1317" s="1"/>
      <c r="WOX1317" s="1"/>
      <c r="WOY1317" s="1"/>
      <c r="WOZ1317" s="1"/>
      <c r="WPA1317" s="1"/>
      <c r="WPB1317" s="1"/>
      <c r="WPC1317" s="1"/>
      <c r="WPD1317" s="1"/>
      <c r="WPE1317" s="1"/>
      <c r="WPF1317" s="1"/>
      <c r="WPG1317" s="1"/>
      <c r="WPH1317" s="1"/>
      <c r="WPI1317" s="1"/>
      <c r="WPJ1317" s="1"/>
      <c r="WPK1317" s="1"/>
      <c r="WPL1317" s="1"/>
      <c r="WPM1317" s="1"/>
      <c r="WPN1317" s="1"/>
      <c r="WPO1317" s="1"/>
      <c r="WPP1317" s="1"/>
      <c r="WPQ1317" s="1"/>
      <c r="WPR1317" s="1"/>
      <c r="WPS1317" s="1"/>
      <c r="WPT1317" s="1"/>
      <c r="WPU1317" s="1"/>
      <c r="WPV1317" s="1"/>
      <c r="WPW1317" s="1"/>
      <c r="WPX1317" s="1"/>
      <c r="WPY1317" s="1"/>
      <c r="WPZ1317" s="1"/>
      <c r="WQA1317" s="1"/>
      <c r="WQB1317" s="1"/>
      <c r="WQC1317" s="1"/>
      <c r="WQD1317" s="1"/>
      <c r="WQE1317" s="1"/>
      <c r="WQF1317" s="1"/>
      <c r="WQG1317" s="1"/>
      <c r="WQH1317" s="1"/>
      <c r="WQI1317" s="1"/>
      <c r="WQJ1317" s="1"/>
      <c r="WQK1317" s="1"/>
      <c r="WQL1317" s="1"/>
      <c r="WQM1317" s="1"/>
      <c r="WQN1317" s="1"/>
      <c r="WQO1317" s="1"/>
      <c r="WQP1317" s="1"/>
      <c r="WQQ1317" s="1"/>
      <c r="WQR1317" s="1"/>
      <c r="WQS1317" s="1"/>
      <c r="WQT1317" s="1"/>
      <c r="WQU1317" s="1"/>
      <c r="WQV1317" s="1"/>
      <c r="WQW1317" s="1"/>
      <c r="WQX1317" s="1"/>
      <c r="WQY1317" s="1"/>
      <c r="WQZ1317" s="1"/>
      <c r="WRA1317" s="1"/>
      <c r="WRB1317" s="1"/>
      <c r="WRC1317" s="1"/>
      <c r="WRD1317" s="1"/>
      <c r="WRE1317" s="1"/>
      <c r="WRF1317" s="1"/>
      <c r="WRG1317" s="1"/>
      <c r="WRH1317" s="1"/>
      <c r="WRI1317" s="1"/>
      <c r="WRJ1317" s="1"/>
      <c r="WRK1317" s="1"/>
      <c r="WRL1317" s="1"/>
      <c r="WRM1317" s="1"/>
      <c r="WRN1317" s="1"/>
      <c r="WRO1317" s="1"/>
      <c r="WRP1317" s="1"/>
      <c r="WRQ1317" s="1"/>
      <c r="WRR1317" s="1"/>
      <c r="WRS1317" s="1"/>
      <c r="WRT1317" s="1"/>
      <c r="WRU1317" s="1"/>
      <c r="WRV1317" s="1"/>
      <c r="WRW1317" s="1"/>
      <c r="WRX1317" s="1"/>
      <c r="WRY1317" s="1"/>
      <c r="WRZ1317" s="1"/>
      <c r="WSA1317" s="1"/>
      <c r="WSB1317" s="1"/>
      <c r="WSC1317" s="1"/>
      <c r="WSD1317" s="1"/>
      <c r="WSE1317" s="1"/>
      <c r="WSF1317" s="1"/>
      <c r="WSG1317" s="1"/>
      <c r="WSH1317" s="1"/>
      <c r="WSI1317" s="1"/>
      <c r="WSJ1317" s="1"/>
      <c r="WSK1317" s="1"/>
      <c r="WSL1317" s="1"/>
      <c r="WSM1317" s="1"/>
      <c r="WSN1317" s="1"/>
      <c r="WSO1317" s="1"/>
      <c r="WSP1317" s="1"/>
      <c r="WSQ1317" s="1"/>
      <c r="WSR1317" s="1"/>
      <c r="WSS1317" s="1"/>
      <c r="WST1317" s="1"/>
      <c r="WSU1317" s="1"/>
      <c r="WSV1317" s="1"/>
      <c r="WSW1317" s="1"/>
      <c r="WSX1317" s="1"/>
      <c r="WSY1317" s="1"/>
      <c r="WSZ1317" s="1"/>
      <c r="WTA1317" s="1"/>
      <c r="WTB1317" s="1"/>
      <c r="WTC1317" s="1"/>
      <c r="WTD1317" s="1"/>
      <c r="WTE1317" s="1"/>
      <c r="WTF1317" s="1"/>
      <c r="WTG1317" s="1"/>
      <c r="WTH1317" s="1"/>
      <c r="WTI1317" s="1"/>
      <c r="WTJ1317" s="1"/>
      <c r="WTK1317" s="1"/>
      <c r="WTL1317" s="1"/>
      <c r="WTM1317" s="1"/>
      <c r="WTN1317" s="1"/>
      <c r="WTO1317" s="1"/>
      <c r="WTP1317" s="1"/>
      <c r="WTQ1317" s="1"/>
      <c r="WTR1317" s="1"/>
      <c r="WTS1317" s="1"/>
      <c r="WTT1317" s="1"/>
      <c r="WTU1317" s="1"/>
      <c r="WTV1317" s="1"/>
      <c r="WTW1317" s="1"/>
      <c r="WTX1317" s="1"/>
      <c r="WTY1317" s="1"/>
      <c r="WTZ1317" s="1"/>
      <c r="WUA1317" s="1"/>
      <c r="WUB1317" s="1"/>
      <c r="WUC1317" s="1"/>
      <c r="WUD1317" s="1"/>
      <c r="WUE1317" s="1"/>
      <c r="WUF1317" s="1"/>
      <c r="WUG1317" s="1"/>
      <c r="WUH1317" s="1"/>
      <c r="WUI1317" s="1"/>
      <c r="WUJ1317" s="1"/>
      <c r="WUK1317" s="1"/>
      <c r="WUL1317" s="1"/>
      <c r="WUM1317" s="1"/>
      <c r="WUN1317" s="1"/>
      <c r="WUO1317" s="1"/>
      <c r="WUP1317" s="1"/>
      <c r="WUQ1317" s="1"/>
      <c r="WUR1317" s="1"/>
      <c r="WUS1317" s="1"/>
      <c r="WUT1317" s="1"/>
      <c r="WUU1317" s="1"/>
      <c r="WUV1317" s="1"/>
      <c r="WUW1317" s="1"/>
      <c r="WUX1317" s="1"/>
      <c r="WUY1317" s="1"/>
      <c r="WUZ1317" s="1"/>
      <c r="WVA1317" s="1"/>
      <c r="WVB1317" s="1"/>
      <c r="WVC1317" s="1"/>
      <c r="WVD1317" s="1"/>
      <c r="WVE1317" s="1"/>
      <c r="WVF1317" s="1"/>
      <c r="WVG1317" s="1"/>
      <c r="WVH1317" s="1"/>
      <c r="WVI1317" s="1"/>
      <c r="WVJ1317" s="1"/>
      <c r="WVK1317" s="1"/>
      <c r="WVL1317" s="1"/>
      <c r="WVM1317" s="1"/>
      <c r="WVN1317" s="1"/>
      <c r="WVO1317" s="1"/>
      <c r="WVP1317" s="1"/>
      <c r="WVQ1317" s="1"/>
      <c r="WVR1317" s="1"/>
      <c r="WVS1317" s="1"/>
      <c r="WVT1317" s="1"/>
      <c r="WVU1317" s="1"/>
      <c r="WVV1317" s="1"/>
      <c r="WVW1317" s="1"/>
      <c r="WVX1317" s="1"/>
      <c r="WVY1317" s="1"/>
      <c r="WVZ1317" s="1"/>
      <c r="WWA1317" s="1"/>
    </row>
    <row r="1318" spans="1:16147" s="52" customFormat="1" ht="18" customHeight="1">
      <c r="A1318" s="67"/>
      <c r="B1318" s="22"/>
      <c r="C1318" s="23"/>
      <c r="D1318" s="23"/>
      <c r="E1318" s="23"/>
      <c r="F1318" s="23"/>
      <c r="G1318" s="27"/>
      <c r="H1318" s="960"/>
      <c r="I1318" s="960"/>
      <c r="J1318" s="21"/>
      <c r="K1318" s="897" t="s">
        <v>865</v>
      </c>
      <c r="L1318" s="890" t="s">
        <v>327</v>
      </c>
      <c r="M1318" s="876">
        <v>482</v>
      </c>
      <c r="N1318" s="87"/>
      <c r="O1318" s="4"/>
      <c r="P1318" s="39">
        <v>482000</v>
      </c>
      <c r="Q1318" s="6">
        <v>1</v>
      </c>
      <c r="R1318" s="6">
        <v>1</v>
      </c>
      <c r="S1318" s="6">
        <v>1</v>
      </c>
      <c r="T1318" s="14">
        <f t="shared" si="38"/>
        <v>482000</v>
      </c>
      <c r="U1318" s="5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  <c r="FY1318" s="1"/>
      <c r="FZ1318" s="1"/>
      <c r="GA1318" s="1"/>
      <c r="GB1318" s="1"/>
      <c r="GC1318" s="1"/>
      <c r="GD1318" s="1"/>
      <c r="GE1318" s="1"/>
      <c r="GF1318" s="1"/>
      <c r="GG1318" s="1"/>
      <c r="GH1318" s="1"/>
      <c r="GI1318" s="1"/>
      <c r="GJ1318" s="1"/>
      <c r="GK1318" s="1"/>
      <c r="GL1318" s="1"/>
      <c r="GM1318" s="1"/>
      <c r="GN1318" s="1"/>
      <c r="GO1318" s="1"/>
      <c r="GP1318" s="1"/>
      <c r="GQ1318" s="1"/>
      <c r="GR1318" s="1"/>
      <c r="GS1318" s="1"/>
      <c r="GT1318" s="1"/>
      <c r="GU1318" s="1"/>
      <c r="GV1318" s="1"/>
      <c r="GW1318" s="1"/>
      <c r="GX1318" s="1"/>
      <c r="GY1318" s="1"/>
      <c r="GZ1318" s="1"/>
      <c r="HA1318" s="1"/>
      <c r="HB1318" s="1"/>
      <c r="HC1318" s="1"/>
      <c r="HD1318" s="1"/>
      <c r="HE1318" s="1"/>
      <c r="HF1318" s="1"/>
      <c r="HG1318" s="1"/>
      <c r="HH1318" s="1"/>
      <c r="HI1318" s="1"/>
      <c r="HJ1318" s="1"/>
      <c r="HK1318" s="1"/>
      <c r="HL1318" s="1"/>
      <c r="HM1318" s="1"/>
      <c r="HN1318" s="1"/>
      <c r="HO1318" s="1"/>
      <c r="HP1318" s="1"/>
      <c r="HQ1318" s="1"/>
      <c r="HR1318" s="1"/>
      <c r="HS1318" s="1"/>
      <c r="HT1318" s="1"/>
      <c r="HU1318" s="1"/>
      <c r="HV1318" s="1"/>
      <c r="HW1318" s="1"/>
      <c r="HX1318" s="1"/>
      <c r="HY1318" s="1"/>
      <c r="HZ1318" s="1"/>
      <c r="IA1318" s="1"/>
      <c r="IB1318" s="1"/>
      <c r="IC1318" s="1"/>
      <c r="ID1318" s="1"/>
      <c r="IE1318" s="1"/>
      <c r="IF1318" s="1"/>
      <c r="IG1318" s="1"/>
      <c r="IH1318" s="1"/>
      <c r="II1318" s="1"/>
      <c r="IJ1318" s="1"/>
      <c r="IK1318" s="1"/>
      <c r="IL1318" s="1"/>
      <c r="IM1318" s="1"/>
      <c r="IN1318" s="1"/>
      <c r="IO1318" s="1"/>
      <c r="IP1318" s="1"/>
      <c r="IQ1318" s="1"/>
      <c r="IR1318" s="1"/>
      <c r="IS1318" s="1"/>
      <c r="IT1318" s="1"/>
      <c r="IU1318" s="1"/>
      <c r="IV1318" s="1"/>
      <c r="IW1318" s="1"/>
      <c r="IX1318" s="1"/>
      <c r="IY1318" s="1"/>
      <c r="IZ1318" s="1"/>
      <c r="JA1318" s="1"/>
      <c r="JB1318" s="1"/>
      <c r="JC1318" s="1"/>
      <c r="JD1318" s="1"/>
      <c r="JE1318" s="1"/>
      <c r="JF1318" s="1"/>
      <c r="JG1318" s="1"/>
      <c r="JH1318" s="1"/>
      <c r="JI1318" s="1"/>
      <c r="JJ1318" s="1"/>
      <c r="JK1318" s="1"/>
      <c r="JL1318" s="1"/>
      <c r="JM1318" s="1"/>
      <c r="JN1318" s="1"/>
      <c r="JO1318" s="1"/>
      <c r="JP1318" s="1"/>
      <c r="JQ1318" s="1"/>
      <c r="JR1318" s="1"/>
      <c r="JS1318" s="1"/>
      <c r="JT1318" s="1"/>
      <c r="JU1318" s="1"/>
      <c r="JV1318" s="1"/>
      <c r="JW1318" s="1"/>
      <c r="JX1318" s="1"/>
      <c r="JY1318" s="1"/>
      <c r="JZ1318" s="1"/>
      <c r="KA1318" s="1"/>
      <c r="KB1318" s="1"/>
      <c r="KC1318" s="1"/>
      <c r="KD1318" s="1"/>
      <c r="KE1318" s="1"/>
      <c r="KF1318" s="1"/>
      <c r="KG1318" s="1"/>
      <c r="KH1318" s="1"/>
      <c r="KI1318" s="1"/>
      <c r="KJ1318" s="1"/>
      <c r="KK1318" s="1"/>
      <c r="KL1318" s="1"/>
      <c r="KM1318" s="1"/>
      <c r="KN1318" s="1"/>
      <c r="KO1318" s="1"/>
      <c r="KP1318" s="1"/>
      <c r="KQ1318" s="1"/>
      <c r="KR1318" s="1"/>
      <c r="KS1318" s="1"/>
      <c r="KT1318" s="1"/>
      <c r="KU1318" s="1"/>
      <c r="KV1318" s="1"/>
      <c r="KW1318" s="1"/>
      <c r="KX1318" s="1"/>
      <c r="KY1318" s="1"/>
      <c r="KZ1318" s="1"/>
      <c r="LA1318" s="1"/>
      <c r="LB1318" s="1"/>
      <c r="LC1318" s="1"/>
      <c r="LD1318" s="1"/>
      <c r="LE1318" s="1"/>
      <c r="LF1318" s="1"/>
      <c r="LG1318" s="1"/>
      <c r="LH1318" s="1"/>
      <c r="LI1318" s="1"/>
      <c r="LJ1318" s="1"/>
      <c r="LK1318" s="1"/>
      <c r="LL1318" s="1"/>
      <c r="LM1318" s="1"/>
      <c r="LN1318" s="1"/>
      <c r="LO1318" s="1"/>
      <c r="LP1318" s="1"/>
      <c r="LQ1318" s="1"/>
      <c r="LR1318" s="1"/>
      <c r="LS1318" s="1"/>
      <c r="LT1318" s="1"/>
      <c r="LU1318" s="1"/>
      <c r="LV1318" s="1"/>
      <c r="LW1318" s="1"/>
      <c r="LX1318" s="1"/>
      <c r="LY1318" s="1"/>
      <c r="LZ1318" s="1"/>
      <c r="MA1318" s="1"/>
      <c r="MB1318" s="1"/>
      <c r="MC1318" s="1"/>
      <c r="MD1318" s="1"/>
      <c r="ME1318" s="1"/>
      <c r="MF1318" s="1"/>
      <c r="MG1318" s="1"/>
      <c r="MH1318" s="1"/>
      <c r="MI1318" s="1"/>
      <c r="MJ1318" s="1"/>
      <c r="MK1318" s="1"/>
      <c r="ML1318" s="1"/>
      <c r="MM1318" s="1"/>
      <c r="MN1318" s="1"/>
      <c r="MO1318" s="1"/>
      <c r="MP1318" s="1"/>
      <c r="MQ1318" s="1"/>
      <c r="MR1318" s="1"/>
      <c r="MS1318" s="1"/>
      <c r="MT1318" s="1"/>
      <c r="MU1318" s="1"/>
      <c r="MV1318" s="1"/>
      <c r="MW1318" s="1"/>
      <c r="MX1318" s="1"/>
      <c r="MY1318" s="1"/>
      <c r="MZ1318" s="1"/>
      <c r="NA1318" s="1"/>
      <c r="NB1318" s="1"/>
      <c r="NC1318" s="1"/>
      <c r="ND1318" s="1"/>
      <c r="NE1318" s="1"/>
      <c r="NF1318" s="1"/>
      <c r="NG1318" s="1"/>
      <c r="NH1318" s="1"/>
      <c r="NI1318" s="1"/>
      <c r="NJ1318" s="1"/>
      <c r="NK1318" s="1"/>
      <c r="NL1318" s="1"/>
      <c r="NM1318" s="1"/>
      <c r="NN1318" s="1"/>
      <c r="NO1318" s="1"/>
      <c r="NP1318" s="1"/>
      <c r="NQ1318" s="1"/>
      <c r="NR1318" s="1"/>
      <c r="NS1318" s="1"/>
      <c r="NT1318" s="1"/>
      <c r="NU1318" s="1"/>
      <c r="NV1318" s="1"/>
      <c r="NW1318" s="1"/>
      <c r="NX1318" s="1"/>
      <c r="NY1318" s="1"/>
      <c r="NZ1318" s="1"/>
      <c r="OA1318" s="1"/>
      <c r="OB1318" s="1"/>
      <c r="OC1318" s="1"/>
      <c r="OD1318" s="1"/>
      <c r="OE1318" s="1"/>
      <c r="OF1318" s="1"/>
      <c r="OG1318" s="1"/>
      <c r="OH1318" s="1"/>
      <c r="OI1318" s="1"/>
      <c r="OJ1318" s="1"/>
      <c r="OK1318" s="1"/>
      <c r="OL1318" s="1"/>
      <c r="OM1318" s="1"/>
      <c r="ON1318" s="1"/>
      <c r="OO1318" s="1"/>
      <c r="OP1318" s="1"/>
      <c r="OQ1318" s="1"/>
      <c r="OR1318" s="1"/>
      <c r="OS1318" s="1"/>
      <c r="OT1318" s="1"/>
      <c r="OU1318" s="1"/>
      <c r="OV1318" s="1"/>
      <c r="OW1318" s="1"/>
      <c r="OX1318" s="1"/>
      <c r="OY1318" s="1"/>
      <c r="OZ1318" s="1"/>
      <c r="PA1318" s="1"/>
      <c r="PB1318" s="1"/>
      <c r="PC1318" s="1"/>
      <c r="PD1318" s="1"/>
      <c r="PE1318" s="1"/>
      <c r="PF1318" s="1"/>
      <c r="PG1318" s="1"/>
      <c r="PH1318" s="1"/>
      <c r="PI1318" s="1"/>
      <c r="PJ1318" s="1"/>
      <c r="PK1318" s="1"/>
      <c r="PL1318" s="1"/>
      <c r="PM1318" s="1"/>
      <c r="PN1318" s="1"/>
      <c r="PO1318" s="1"/>
      <c r="PP1318" s="1"/>
      <c r="PQ1318" s="1"/>
      <c r="PR1318" s="1"/>
      <c r="PS1318" s="1"/>
      <c r="PT1318" s="1"/>
      <c r="PU1318" s="1"/>
      <c r="PV1318" s="1"/>
      <c r="PW1318" s="1"/>
      <c r="PX1318" s="1"/>
      <c r="PY1318" s="1"/>
      <c r="PZ1318" s="1"/>
      <c r="QA1318" s="1"/>
      <c r="QB1318" s="1"/>
      <c r="QC1318" s="1"/>
      <c r="QD1318" s="1"/>
      <c r="QE1318" s="1"/>
      <c r="QF1318" s="1"/>
      <c r="QG1318" s="1"/>
      <c r="QH1318" s="1"/>
      <c r="QI1318" s="1"/>
      <c r="QJ1318" s="1"/>
      <c r="QK1318" s="1"/>
      <c r="QL1318" s="1"/>
      <c r="QM1318" s="1"/>
      <c r="QN1318" s="1"/>
      <c r="QO1318" s="1"/>
      <c r="QP1318" s="1"/>
      <c r="QQ1318" s="1"/>
      <c r="QR1318" s="1"/>
      <c r="QS1318" s="1"/>
      <c r="QT1318" s="1"/>
      <c r="QU1318" s="1"/>
      <c r="QV1318" s="1"/>
      <c r="QW1318" s="1"/>
      <c r="QX1318" s="1"/>
      <c r="QY1318" s="1"/>
      <c r="QZ1318" s="1"/>
      <c r="RA1318" s="1"/>
      <c r="RB1318" s="1"/>
      <c r="RC1318" s="1"/>
      <c r="RD1318" s="1"/>
      <c r="RE1318" s="1"/>
      <c r="RF1318" s="1"/>
      <c r="RG1318" s="1"/>
      <c r="RH1318" s="1"/>
      <c r="RI1318" s="1"/>
      <c r="RJ1318" s="1"/>
      <c r="RK1318" s="1"/>
      <c r="RL1318" s="1"/>
      <c r="RM1318" s="1"/>
      <c r="RN1318" s="1"/>
      <c r="RO1318" s="1"/>
      <c r="RP1318" s="1"/>
      <c r="RQ1318" s="1"/>
      <c r="RR1318" s="1"/>
      <c r="RS1318" s="1"/>
      <c r="RT1318" s="1"/>
      <c r="RU1318" s="1"/>
      <c r="RV1318" s="1"/>
      <c r="RW1318" s="1"/>
      <c r="RX1318" s="1"/>
      <c r="RY1318" s="1"/>
      <c r="RZ1318" s="1"/>
      <c r="SA1318" s="1"/>
      <c r="SB1318" s="1"/>
      <c r="SC1318" s="1"/>
      <c r="SD1318" s="1"/>
      <c r="SE1318" s="1"/>
      <c r="SF1318" s="1"/>
      <c r="SG1318" s="1"/>
      <c r="SH1318" s="1"/>
      <c r="SI1318" s="1"/>
      <c r="SJ1318" s="1"/>
      <c r="SK1318" s="1"/>
      <c r="SL1318" s="1"/>
      <c r="SM1318" s="1"/>
      <c r="SN1318" s="1"/>
      <c r="SO1318" s="1"/>
      <c r="SP1318" s="1"/>
      <c r="SQ1318" s="1"/>
      <c r="SR1318" s="1"/>
      <c r="SS1318" s="1"/>
      <c r="ST1318" s="1"/>
      <c r="SU1318" s="1"/>
      <c r="SV1318" s="1"/>
      <c r="SW1318" s="1"/>
      <c r="SX1318" s="1"/>
      <c r="SY1318" s="1"/>
      <c r="SZ1318" s="1"/>
      <c r="TA1318" s="1"/>
      <c r="TB1318" s="1"/>
      <c r="TC1318" s="1"/>
      <c r="TD1318" s="1"/>
      <c r="TE1318" s="1"/>
      <c r="TF1318" s="1"/>
      <c r="TG1318" s="1"/>
      <c r="TH1318" s="1"/>
      <c r="TI1318" s="1"/>
      <c r="TJ1318" s="1"/>
      <c r="TK1318" s="1"/>
      <c r="TL1318" s="1"/>
      <c r="TM1318" s="1"/>
      <c r="TN1318" s="1"/>
      <c r="TO1318" s="1"/>
      <c r="TP1318" s="1"/>
      <c r="TQ1318" s="1"/>
      <c r="TR1318" s="1"/>
      <c r="TS1318" s="1"/>
      <c r="TT1318" s="1"/>
      <c r="TU1318" s="1"/>
      <c r="TV1318" s="1"/>
      <c r="TW1318" s="1"/>
      <c r="TX1318" s="1"/>
      <c r="TY1318" s="1"/>
      <c r="TZ1318" s="1"/>
      <c r="UA1318" s="1"/>
      <c r="UB1318" s="1"/>
      <c r="UC1318" s="1"/>
      <c r="UD1318" s="1"/>
      <c r="UE1318" s="1"/>
      <c r="UF1318" s="1"/>
      <c r="UG1318" s="1"/>
      <c r="UH1318" s="1"/>
      <c r="UI1318" s="1"/>
      <c r="UJ1318" s="1"/>
      <c r="UK1318" s="1"/>
      <c r="UL1318" s="1"/>
      <c r="UM1318" s="1"/>
      <c r="UN1318" s="1"/>
      <c r="UO1318" s="1"/>
      <c r="UP1318" s="1"/>
      <c r="UQ1318" s="1"/>
      <c r="UR1318" s="1"/>
      <c r="US1318" s="1"/>
      <c r="UT1318" s="1"/>
      <c r="UU1318" s="1"/>
      <c r="UV1318" s="1"/>
      <c r="UW1318" s="1"/>
      <c r="UX1318" s="1"/>
      <c r="UY1318" s="1"/>
      <c r="UZ1318" s="1"/>
      <c r="VA1318" s="1"/>
      <c r="VB1318" s="1"/>
      <c r="VC1318" s="1"/>
      <c r="VD1318" s="1"/>
      <c r="VE1318" s="1"/>
      <c r="VF1318" s="1"/>
      <c r="VG1318" s="1"/>
      <c r="VH1318" s="1"/>
      <c r="VI1318" s="1"/>
      <c r="VJ1318" s="1"/>
      <c r="VK1318" s="1"/>
      <c r="VL1318" s="1"/>
      <c r="VM1318" s="1"/>
      <c r="VN1318" s="1"/>
      <c r="VO1318" s="1"/>
      <c r="VP1318" s="1"/>
      <c r="VQ1318" s="1"/>
      <c r="VR1318" s="1"/>
      <c r="VS1318" s="1"/>
      <c r="VT1318" s="1"/>
      <c r="VU1318" s="1"/>
      <c r="VV1318" s="1"/>
      <c r="VW1318" s="1"/>
      <c r="VX1318" s="1"/>
      <c r="VY1318" s="1"/>
      <c r="VZ1318" s="1"/>
      <c r="WA1318" s="1"/>
      <c r="WB1318" s="1"/>
      <c r="WC1318" s="1"/>
      <c r="WD1318" s="1"/>
      <c r="WE1318" s="1"/>
      <c r="WF1318" s="1"/>
      <c r="WG1318" s="1"/>
      <c r="WH1318" s="1"/>
      <c r="WI1318" s="1"/>
      <c r="WJ1318" s="1"/>
      <c r="WK1318" s="1"/>
      <c r="WL1318" s="1"/>
      <c r="WM1318" s="1"/>
      <c r="WN1318" s="1"/>
      <c r="WO1318" s="1"/>
      <c r="WP1318" s="1"/>
      <c r="WQ1318" s="1"/>
      <c r="WR1318" s="1"/>
      <c r="WS1318" s="1"/>
      <c r="WT1318" s="1"/>
      <c r="WU1318" s="1"/>
      <c r="WV1318" s="1"/>
      <c r="WW1318" s="1"/>
      <c r="WX1318" s="1"/>
      <c r="WY1318" s="1"/>
      <c r="WZ1318" s="1"/>
      <c r="XA1318" s="1"/>
      <c r="XB1318" s="1"/>
      <c r="XC1318" s="1"/>
      <c r="XD1318" s="1"/>
      <c r="XE1318" s="1"/>
      <c r="XF1318" s="1"/>
      <c r="XG1318" s="1"/>
      <c r="XH1318" s="1"/>
      <c r="XI1318" s="1"/>
      <c r="XJ1318" s="1"/>
      <c r="XK1318" s="1"/>
      <c r="XL1318" s="1"/>
      <c r="XM1318" s="1"/>
      <c r="XN1318" s="1"/>
      <c r="XO1318" s="1"/>
      <c r="XP1318" s="1"/>
      <c r="XQ1318" s="1"/>
      <c r="XR1318" s="1"/>
      <c r="XS1318" s="1"/>
      <c r="XT1318" s="1"/>
      <c r="XU1318" s="1"/>
      <c r="XV1318" s="1"/>
      <c r="XW1318" s="1"/>
      <c r="XX1318" s="1"/>
      <c r="XY1318" s="1"/>
      <c r="XZ1318" s="1"/>
      <c r="YA1318" s="1"/>
      <c r="YB1318" s="1"/>
      <c r="YC1318" s="1"/>
      <c r="YD1318" s="1"/>
      <c r="YE1318" s="1"/>
      <c r="YF1318" s="1"/>
      <c r="YG1318" s="1"/>
      <c r="YH1318" s="1"/>
      <c r="YI1318" s="1"/>
      <c r="YJ1318" s="1"/>
      <c r="YK1318" s="1"/>
      <c r="YL1318" s="1"/>
      <c r="YM1318" s="1"/>
      <c r="YN1318" s="1"/>
      <c r="YO1318" s="1"/>
      <c r="YP1318" s="1"/>
      <c r="YQ1318" s="1"/>
      <c r="YR1318" s="1"/>
      <c r="YS1318" s="1"/>
      <c r="YT1318" s="1"/>
      <c r="YU1318" s="1"/>
      <c r="YV1318" s="1"/>
      <c r="YW1318" s="1"/>
      <c r="YX1318" s="1"/>
      <c r="YY1318" s="1"/>
      <c r="YZ1318" s="1"/>
      <c r="ZA1318" s="1"/>
      <c r="ZB1318" s="1"/>
      <c r="ZC1318" s="1"/>
      <c r="ZD1318" s="1"/>
      <c r="ZE1318" s="1"/>
      <c r="ZF1318" s="1"/>
      <c r="ZG1318" s="1"/>
      <c r="ZH1318" s="1"/>
      <c r="ZI1318" s="1"/>
      <c r="ZJ1318" s="1"/>
      <c r="ZK1318" s="1"/>
      <c r="ZL1318" s="1"/>
      <c r="ZM1318" s="1"/>
      <c r="ZN1318" s="1"/>
      <c r="ZO1318" s="1"/>
      <c r="ZP1318" s="1"/>
      <c r="ZQ1318" s="1"/>
      <c r="ZR1318" s="1"/>
      <c r="ZS1318" s="1"/>
      <c r="ZT1318" s="1"/>
      <c r="ZU1318" s="1"/>
      <c r="ZV1318" s="1"/>
      <c r="ZW1318" s="1"/>
      <c r="ZX1318" s="1"/>
      <c r="ZY1318" s="1"/>
      <c r="ZZ1318" s="1"/>
      <c r="AAA1318" s="1"/>
      <c r="AAB1318" s="1"/>
      <c r="AAC1318" s="1"/>
      <c r="AAD1318" s="1"/>
      <c r="AAE1318" s="1"/>
      <c r="AAF1318" s="1"/>
      <c r="AAG1318" s="1"/>
      <c r="AAH1318" s="1"/>
      <c r="AAI1318" s="1"/>
      <c r="AAJ1318" s="1"/>
      <c r="AAK1318" s="1"/>
      <c r="AAL1318" s="1"/>
      <c r="AAM1318" s="1"/>
      <c r="AAN1318" s="1"/>
      <c r="AAO1318" s="1"/>
      <c r="AAP1318" s="1"/>
      <c r="AAQ1318" s="1"/>
      <c r="AAR1318" s="1"/>
      <c r="AAS1318" s="1"/>
      <c r="AAT1318" s="1"/>
      <c r="AAU1318" s="1"/>
      <c r="AAV1318" s="1"/>
      <c r="AAW1318" s="1"/>
      <c r="AAX1318" s="1"/>
      <c r="AAY1318" s="1"/>
      <c r="AAZ1318" s="1"/>
      <c r="ABA1318" s="1"/>
      <c r="ABB1318" s="1"/>
      <c r="ABC1318" s="1"/>
      <c r="ABD1318" s="1"/>
      <c r="ABE1318" s="1"/>
      <c r="ABF1318" s="1"/>
      <c r="ABG1318" s="1"/>
      <c r="ABH1318" s="1"/>
      <c r="ABI1318" s="1"/>
      <c r="ABJ1318" s="1"/>
      <c r="ABK1318" s="1"/>
      <c r="ABL1318" s="1"/>
      <c r="ABM1318" s="1"/>
      <c r="ABN1318" s="1"/>
      <c r="ABO1318" s="1"/>
      <c r="ABP1318" s="1"/>
      <c r="ABQ1318" s="1"/>
      <c r="ABR1318" s="1"/>
      <c r="ABS1318" s="1"/>
      <c r="ABT1318" s="1"/>
      <c r="ABU1318" s="1"/>
      <c r="ABV1318" s="1"/>
      <c r="ABW1318" s="1"/>
      <c r="ABX1318" s="1"/>
      <c r="ABY1318" s="1"/>
      <c r="ABZ1318" s="1"/>
      <c r="ACA1318" s="1"/>
      <c r="ACB1318" s="1"/>
      <c r="ACC1318" s="1"/>
      <c r="ACD1318" s="1"/>
      <c r="ACE1318" s="1"/>
      <c r="ACF1318" s="1"/>
      <c r="ACG1318" s="1"/>
      <c r="ACH1318" s="1"/>
      <c r="ACI1318" s="1"/>
      <c r="ACJ1318" s="1"/>
      <c r="ACK1318" s="1"/>
      <c r="ACL1318" s="1"/>
      <c r="ACM1318" s="1"/>
      <c r="ACN1318" s="1"/>
      <c r="ACO1318" s="1"/>
      <c r="ACP1318" s="1"/>
      <c r="ACQ1318" s="1"/>
      <c r="ACR1318" s="1"/>
      <c r="ACS1318" s="1"/>
      <c r="ACT1318" s="1"/>
      <c r="ACU1318" s="1"/>
      <c r="ACV1318" s="1"/>
      <c r="ACW1318" s="1"/>
      <c r="ACX1318" s="1"/>
      <c r="ACY1318" s="1"/>
      <c r="ACZ1318" s="1"/>
      <c r="ADA1318" s="1"/>
      <c r="ADB1318" s="1"/>
      <c r="ADC1318" s="1"/>
      <c r="ADD1318" s="1"/>
      <c r="ADE1318" s="1"/>
      <c r="ADF1318" s="1"/>
      <c r="ADG1318" s="1"/>
      <c r="ADH1318" s="1"/>
      <c r="ADI1318" s="1"/>
      <c r="ADJ1318" s="1"/>
      <c r="ADK1318" s="1"/>
      <c r="ADL1318" s="1"/>
      <c r="ADM1318" s="1"/>
      <c r="ADN1318" s="1"/>
      <c r="ADO1318" s="1"/>
      <c r="ADP1318" s="1"/>
      <c r="ADQ1318" s="1"/>
      <c r="ADR1318" s="1"/>
      <c r="ADS1318" s="1"/>
      <c r="ADT1318" s="1"/>
      <c r="ADU1318" s="1"/>
      <c r="ADV1318" s="1"/>
      <c r="ADW1318" s="1"/>
      <c r="ADX1318" s="1"/>
      <c r="ADY1318" s="1"/>
      <c r="ADZ1318" s="1"/>
      <c r="AEA1318" s="1"/>
      <c r="AEB1318" s="1"/>
      <c r="AEC1318" s="1"/>
      <c r="AED1318" s="1"/>
      <c r="AEE1318" s="1"/>
      <c r="AEF1318" s="1"/>
      <c r="AEG1318" s="1"/>
      <c r="AEH1318" s="1"/>
      <c r="AEI1318" s="1"/>
      <c r="AEJ1318" s="1"/>
      <c r="AEK1318" s="1"/>
      <c r="AEL1318" s="1"/>
      <c r="AEM1318" s="1"/>
      <c r="AEN1318" s="1"/>
      <c r="AEO1318" s="1"/>
      <c r="AEP1318" s="1"/>
      <c r="AEQ1318" s="1"/>
      <c r="AER1318" s="1"/>
      <c r="AES1318" s="1"/>
      <c r="AET1318" s="1"/>
      <c r="AEU1318" s="1"/>
      <c r="AEV1318" s="1"/>
      <c r="AEW1318" s="1"/>
      <c r="AEX1318" s="1"/>
      <c r="AEY1318" s="1"/>
      <c r="AEZ1318" s="1"/>
      <c r="AFA1318" s="1"/>
      <c r="AFB1318" s="1"/>
      <c r="AFC1318" s="1"/>
      <c r="AFD1318" s="1"/>
      <c r="AFE1318" s="1"/>
      <c r="AFF1318" s="1"/>
      <c r="AFG1318" s="1"/>
      <c r="AFH1318" s="1"/>
      <c r="AFI1318" s="1"/>
      <c r="AFJ1318" s="1"/>
      <c r="AFK1318" s="1"/>
      <c r="AFL1318" s="1"/>
      <c r="AFM1318" s="1"/>
      <c r="AFN1318" s="1"/>
      <c r="AFO1318" s="1"/>
      <c r="AFP1318" s="1"/>
      <c r="AFQ1318" s="1"/>
      <c r="AFR1318" s="1"/>
      <c r="AFS1318" s="1"/>
      <c r="AFT1318" s="1"/>
      <c r="AFU1318" s="1"/>
      <c r="AFV1318" s="1"/>
      <c r="AFW1318" s="1"/>
      <c r="AFX1318" s="1"/>
      <c r="AFY1318" s="1"/>
      <c r="AFZ1318" s="1"/>
      <c r="AGA1318" s="1"/>
      <c r="AGB1318" s="1"/>
      <c r="AGC1318" s="1"/>
      <c r="AGD1318" s="1"/>
      <c r="AGE1318" s="1"/>
      <c r="AGF1318" s="1"/>
      <c r="AGG1318" s="1"/>
      <c r="AGH1318" s="1"/>
      <c r="AGI1318" s="1"/>
      <c r="AGJ1318" s="1"/>
      <c r="AGK1318" s="1"/>
      <c r="AGL1318" s="1"/>
      <c r="AGM1318" s="1"/>
      <c r="AGN1318" s="1"/>
      <c r="AGO1318" s="1"/>
      <c r="AGP1318" s="1"/>
      <c r="AGQ1318" s="1"/>
      <c r="AGR1318" s="1"/>
      <c r="AGS1318" s="1"/>
      <c r="AGT1318" s="1"/>
      <c r="AGU1318" s="1"/>
      <c r="AGV1318" s="1"/>
      <c r="AGW1318" s="1"/>
      <c r="AGX1318" s="1"/>
      <c r="AGY1318" s="1"/>
      <c r="AGZ1318" s="1"/>
      <c r="AHA1318" s="1"/>
      <c r="AHB1318" s="1"/>
      <c r="AHC1318" s="1"/>
      <c r="AHD1318" s="1"/>
      <c r="AHE1318" s="1"/>
      <c r="AHF1318" s="1"/>
      <c r="AHG1318" s="1"/>
      <c r="AHH1318" s="1"/>
      <c r="AHI1318" s="1"/>
      <c r="AHJ1318" s="1"/>
      <c r="AHK1318" s="1"/>
      <c r="AHL1318" s="1"/>
      <c r="AHM1318" s="1"/>
      <c r="AHN1318" s="1"/>
      <c r="AHO1318" s="1"/>
      <c r="AHP1318" s="1"/>
      <c r="AHQ1318" s="1"/>
      <c r="AHR1318" s="1"/>
      <c r="AHS1318" s="1"/>
      <c r="AHT1318" s="1"/>
      <c r="AHU1318" s="1"/>
      <c r="AHV1318" s="1"/>
      <c r="AHW1318" s="1"/>
      <c r="AHX1318" s="1"/>
      <c r="AHY1318" s="1"/>
      <c r="AHZ1318" s="1"/>
      <c r="AIA1318" s="1"/>
      <c r="AIB1318" s="1"/>
      <c r="AIC1318" s="1"/>
      <c r="AID1318" s="1"/>
      <c r="AIE1318" s="1"/>
      <c r="AIF1318" s="1"/>
      <c r="AIG1318" s="1"/>
      <c r="AIH1318" s="1"/>
      <c r="AII1318" s="1"/>
      <c r="AIJ1318" s="1"/>
      <c r="AIK1318" s="1"/>
      <c r="AIL1318" s="1"/>
      <c r="AIM1318" s="1"/>
      <c r="AIN1318" s="1"/>
      <c r="AIO1318" s="1"/>
      <c r="AIP1318" s="1"/>
      <c r="AIQ1318" s="1"/>
      <c r="AIR1318" s="1"/>
      <c r="AIS1318" s="1"/>
      <c r="AIT1318" s="1"/>
      <c r="AIU1318" s="1"/>
      <c r="AIV1318" s="1"/>
      <c r="AIW1318" s="1"/>
      <c r="AIX1318" s="1"/>
      <c r="AIY1318" s="1"/>
      <c r="AIZ1318" s="1"/>
      <c r="AJA1318" s="1"/>
      <c r="AJB1318" s="1"/>
      <c r="AJC1318" s="1"/>
      <c r="AJD1318" s="1"/>
      <c r="AJE1318" s="1"/>
      <c r="AJF1318" s="1"/>
      <c r="AJG1318" s="1"/>
      <c r="AJH1318" s="1"/>
      <c r="AJI1318" s="1"/>
      <c r="AJJ1318" s="1"/>
      <c r="AJK1318" s="1"/>
      <c r="AJL1318" s="1"/>
      <c r="AJM1318" s="1"/>
      <c r="AJN1318" s="1"/>
      <c r="AJO1318" s="1"/>
      <c r="AJP1318" s="1"/>
      <c r="AJQ1318" s="1"/>
      <c r="AJR1318" s="1"/>
      <c r="AJS1318" s="1"/>
      <c r="AJT1318" s="1"/>
      <c r="AJU1318" s="1"/>
      <c r="AJV1318" s="1"/>
      <c r="AJW1318" s="1"/>
      <c r="AJX1318" s="1"/>
      <c r="AJY1318" s="1"/>
      <c r="AJZ1318" s="1"/>
      <c r="AKA1318" s="1"/>
      <c r="AKB1318" s="1"/>
      <c r="AKC1318" s="1"/>
      <c r="AKD1318" s="1"/>
      <c r="AKE1318" s="1"/>
      <c r="AKF1318" s="1"/>
      <c r="AKG1318" s="1"/>
      <c r="AKH1318" s="1"/>
      <c r="AKI1318" s="1"/>
      <c r="AKJ1318" s="1"/>
      <c r="AKK1318" s="1"/>
      <c r="AKL1318" s="1"/>
      <c r="AKM1318" s="1"/>
      <c r="AKN1318" s="1"/>
      <c r="AKO1318" s="1"/>
      <c r="AKP1318" s="1"/>
      <c r="AKQ1318" s="1"/>
      <c r="AKR1318" s="1"/>
      <c r="AKS1318" s="1"/>
      <c r="AKT1318" s="1"/>
      <c r="AKU1318" s="1"/>
      <c r="AKV1318" s="1"/>
      <c r="AKW1318" s="1"/>
      <c r="AKX1318" s="1"/>
      <c r="AKY1318" s="1"/>
      <c r="AKZ1318" s="1"/>
      <c r="ALA1318" s="1"/>
      <c r="ALB1318" s="1"/>
      <c r="ALC1318" s="1"/>
      <c r="ALD1318" s="1"/>
      <c r="ALE1318" s="1"/>
      <c r="ALF1318" s="1"/>
      <c r="ALG1318" s="1"/>
      <c r="ALH1318" s="1"/>
      <c r="ALI1318" s="1"/>
      <c r="ALJ1318" s="1"/>
      <c r="ALK1318" s="1"/>
      <c r="ALL1318" s="1"/>
      <c r="ALM1318" s="1"/>
      <c r="ALN1318" s="1"/>
      <c r="ALO1318" s="1"/>
      <c r="ALP1318" s="1"/>
      <c r="ALQ1318" s="1"/>
      <c r="ALR1318" s="1"/>
      <c r="ALS1318" s="1"/>
      <c r="ALT1318" s="1"/>
      <c r="ALU1318" s="1"/>
      <c r="ALV1318" s="1"/>
      <c r="ALW1318" s="1"/>
      <c r="ALX1318" s="1"/>
      <c r="ALY1318" s="1"/>
      <c r="ALZ1318" s="1"/>
      <c r="AMA1318" s="1"/>
      <c r="AMB1318" s="1"/>
      <c r="AMC1318" s="1"/>
      <c r="AMD1318" s="1"/>
      <c r="AME1318" s="1"/>
      <c r="AMF1318" s="1"/>
      <c r="AMG1318" s="1"/>
      <c r="AMH1318" s="1"/>
      <c r="AMI1318" s="1"/>
      <c r="AMJ1318" s="1"/>
      <c r="AMK1318" s="1"/>
      <c r="AML1318" s="1"/>
      <c r="AMM1318" s="1"/>
      <c r="AMN1318" s="1"/>
      <c r="AMO1318" s="1"/>
      <c r="AMP1318" s="1"/>
      <c r="AMQ1318" s="1"/>
      <c r="AMR1318" s="1"/>
      <c r="AMS1318" s="1"/>
      <c r="AMT1318" s="1"/>
      <c r="AMU1318" s="1"/>
      <c r="AMV1318" s="1"/>
      <c r="AMW1318" s="1"/>
      <c r="AMX1318" s="1"/>
      <c r="AMY1318" s="1"/>
      <c r="AMZ1318" s="1"/>
      <c r="ANA1318" s="1"/>
      <c r="ANB1318" s="1"/>
      <c r="ANC1318" s="1"/>
      <c r="AND1318" s="1"/>
      <c r="ANE1318" s="1"/>
      <c r="ANF1318" s="1"/>
      <c r="ANG1318" s="1"/>
      <c r="ANH1318" s="1"/>
      <c r="ANI1318" s="1"/>
      <c r="ANJ1318" s="1"/>
      <c r="ANK1318" s="1"/>
      <c r="ANL1318" s="1"/>
      <c r="ANM1318" s="1"/>
      <c r="ANN1318" s="1"/>
      <c r="ANO1318" s="1"/>
      <c r="ANP1318" s="1"/>
      <c r="ANQ1318" s="1"/>
      <c r="ANR1318" s="1"/>
      <c r="ANS1318" s="1"/>
      <c r="ANT1318" s="1"/>
      <c r="ANU1318" s="1"/>
      <c r="ANV1318" s="1"/>
      <c r="ANW1318" s="1"/>
      <c r="ANX1318" s="1"/>
      <c r="ANY1318" s="1"/>
      <c r="ANZ1318" s="1"/>
      <c r="AOA1318" s="1"/>
      <c r="AOB1318" s="1"/>
      <c r="AOC1318" s="1"/>
      <c r="AOD1318" s="1"/>
      <c r="AOE1318" s="1"/>
      <c r="AOF1318" s="1"/>
      <c r="AOG1318" s="1"/>
      <c r="AOH1318" s="1"/>
      <c r="AOI1318" s="1"/>
      <c r="AOJ1318" s="1"/>
      <c r="AOK1318" s="1"/>
      <c r="AOL1318" s="1"/>
      <c r="AOM1318" s="1"/>
      <c r="AON1318" s="1"/>
      <c r="AOO1318" s="1"/>
      <c r="AOP1318" s="1"/>
      <c r="AOQ1318" s="1"/>
      <c r="AOR1318" s="1"/>
      <c r="AOS1318" s="1"/>
      <c r="AOT1318" s="1"/>
      <c r="AOU1318" s="1"/>
      <c r="AOV1318" s="1"/>
      <c r="AOW1318" s="1"/>
      <c r="AOX1318" s="1"/>
      <c r="AOY1318" s="1"/>
      <c r="AOZ1318" s="1"/>
      <c r="APA1318" s="1"/>
      <c r="APB1318" s="1"/>
      <c r="APC1318" s="1"/>
      <c r="APD1318" s="1"/>
      <c r="APE1318" s="1"/>
      <c r="APF1318" s="1"/>
      <c r="APG1318" s="1"/>
      <c r="APH1318" s="1"/>
      <c r="API1318" s="1"/>
      <c r="APJ1318" s="1"/>
      <c r="APK1318" s="1"/>
      <c r="APL1318" s="1"/>
      <c r="APM1318" s="1"/>
      <c r="APN1318" s="1"/>
      <c r="APO1318" s="1"/>
      <c r="APP1318" s="1"/>
      <c r="APQ1318" s="1"/>
      <c r="APR1318" s="1"/>
      <c r="APS1318" s="1"/>
      <c r="APT1318" s="1"/>
      <c r="APU1318" s="1"/>
      <c r="APV1318" s="1"/>
      <c r="APW1318" s="1"/>
      <c r="APX1318" s="1"/>
      <c r="APY1318" s="1"/>
      <c r="APZ1318" s="1"/>
      <c r="AQA1318" s="1"/>
      <c r="AQB1318" s="1"/>
      <c r="AQC1318" s="1"/>
      <c r="AQD1318" s="1"/>
      <c r="AQE1318" s="1"/>
      <c r="AQF1318" s="1"/>
      <c r="AQG1318" s="1"/>
      <c r="AQH1318" s="1"/>
      <c r="AQI1318" s="1"/>
      <c r="AQJ1318" s="1"/>
      <c r="AQK1318" s="1"/>
      <c r="AQL1318" s="1"/>
      <c r="AQM1318" s="1"/>
      <c r="AQN1318" s="1"/>
      <c r="AQO1318" s="1"/>
      <c r="AQP1318" s="1"/>
      <c r="AQQ1318" s="1"/>
      <c r="AQR1318" s="1"/>
      <c r="AQS1318" s="1"/>
      <c r="AQT1318" s="1"/>
      <c r="AQU1318" s="1"/>
      <c r="AQV1318" s="1"/>
      <c r="AQW1318" s="1"/>
      <c r="AQX1318" s="1"/>
      <c r="AQY1318" s="1"/>
      <c r="AQZ1318" s="1"/>
      <c r="ARA1318" s="1"/>
      <c r="ARB1318" s="1"/>
      <c r="ARC1318" s="1"/>
      <c r="ARD1318" s="1"/>
      <c r="ARE1318" s="1"/>
      <c r="ARF1318" s="1"/>
      <c r="ARG1318" s="1"/>
      <c r="ARH1318" s="1"/>
      <c r="ARI1318" s="1"/>
      <c r="ARJ1318" s="1"/>
      <c r="ARK1318" s="1"/>
      <c r="ARL1318" s="1"/>
      <c r="ARM1318" s="1"/>
      <c r="ARN1318" s="1"/>
      <c r="ARO1318" s="1"/>
      <c r="ARP1318" s="1"/>
      <c r="ARQ1318" s="1"/>
      <c r="ARR1318" s="1"/>
      <c r="ARS1318" s="1"/>
      <c r="ART1318" s="1"/>
      <c r="ARU1318" s="1"/>
      <c r="ARV1318" s="1"/>
      <c r="ARW1318" s="1"/>
      <c r="ARX1318" s="1"/>
      <c r="ARY1318" s="1"/>
      <c r="ARZ1318" s="1"/>
      <c r="ASA1318" s="1"/>
      <c r="ASB1318" s="1"/>
      <c r="ASC1318" s="1"/>
      <c r="ASD1318" s="1"/>
      <c r="ASE1318" s="1"/>
      <c r="ASF1318" s="1"/>
      <c r="ASG1318" s="1"/>
      <c r="ASH1318" s="1"/>
      <c r="ASI1318" s="1"/>
      <c r="ASJ1318" s="1"/>
      <c r="ASK1318" s="1"/>
      <c r="ASL1318" s="1"/>
      <c r="ASM1318" s="1"/>
      <c r="ASN1318" s="1"/>
      <c r="ASO1318" s="1"/>
      <c r="ASP1318" s="1"/>
      <c r="ASQ1318" s="1"/>
      <c r="ASR1318" s="1"/>
      <c r="ASS1318" s="1"/>
      <c r="AST1318" s="1"/>
      <c r="ASU1318" s="1"/>
      <c r="ASV1318" s="1"/>
      <c r="ASW1318" s="1"/>
      <c r="ASX1318" s="1"/>
      <c r="ASY1318" s="1"/>
      <c r="ASZ1318" s="1"/>
      <c r="ATA1318" s="1"/>
      <c r="ATB1318" s="1"/>
      <c r="ATC1318" s="1"/>
      <c r="ATD1318" s="1"/>
      <c r="ATE1318" s="1"/>
      <c r="ATF1318" s="1"/>
      <c r="ATG1318" s="1"/>
      <c r="ATH1318" s="1"/>
      <c r="ATI1318" s="1"/>
      <c r="ATJ1318" s="1"/>
      <c r="ATK1318" s="1"/>
      <c r="ATL1318" s="1"/>
      <c r="ATM1318" s="1"/>
      <c r="ATN1318" s="1"/>
      <c r="ATO1318" s="1"/>
      <c r="ATP1318" s="1"/>
      <c r="ATQ1318" s="1"/>
      <c r="ATR1318" s="1"/>
      <c r="ATS1318" s="1"/>
      <c r="ATT1318" s="1"/>
      <c r="ATU1318" s="1"/>
      <c r="ATV1318" s="1"/>
      <c r="ATW1318" s="1"/>
      <c r="ATX1318" s="1"/>
      <c r="ATY1318" s="1"/>
      <c r="ATZ1318" s="1"/>
      <c r="AUA1318" s="1"/>
      <c r="AUB1318" s="1"/>
      <c r="AUC1318" s="1"/>
      <c r="AUD1318" s="1"/>
      <c r="AUE1318" s="1"/>
      <c r="AUF1318" s="1"/>
      <c r="AUG1318" s="1"/>
      <c r="AUH1318" s="1"/>
      <c r="AUI1318" s="1"/>
      <c r="AUJ1318" s="1"/>
      <c r="AUK1318" s="1"/>
      <c r="AUL1318" s="1"/>
      <c r="AUM1318" s="1"/>
      <c r="AUN1318" s="1"/>
      <c r="AUO1318" s="1"/>
      <c r="AUP1318" s="1"/>
      <c r="AUQ1318" s="1"/>
      <c r="AUR1318" s="1"/>
      <c r="AUS1318" s="1"/>
      <c r="AUT1318" s="1"/>
      <c r="AUU1318" s="1"/>
      <c r="AUV1318" s="1"/>
      <c r="AUW1318" s="1"/>
      <c r="AUX1318" s="1"/>
      <c r="AUY1318" s="1"/>
      <c r="AUZ1318" s="1"/>
      <c r="AVA1318" s="1"/>
      <c r="AVB1318" s="1"/>
      <c r="AVC1318" s="1"/>
      <c r="AVD1318" s="1"/>
      <c r="AVE1318" s="1"/>
      <c r="AVF1318" s="1"/>
      <c r="AVG1318" s="1"/>
      <c r="AVH1318" s="1"/>
      <c r="AVI1318" s="1"/>
      <c r="AVJ1318" s="1"/>
      <c r="AVK1318" s="1"/>
      <c r="AVL1318" s="1"/>
      <c r="AVM1318" s="1"/>
      <c r="AVN1318" s="1"/>
      <c r="AVO1318" s="1"/>
      <c r="AVP1318" s="1"/>
      <c r="AVQ1318" s="1"/>
      <c r="AVR1318" s="1"/>
      <c r="AVS1318" s="1"/>
      <c r="AVT1318" s="1"/>
      <c r="AVU1318" s="1"/>
      <c r="AVV1318" s="1"/>
      <c r="AVW1318" s="1"/>
      <c r="AVX1318" s="1"/>
      <c r="AVY1318" s="1"/>
      <c r="AVZ1318" s="1"/>
      <c r="AWA1318" s="1"/>
      <c r="AWB1318" s="1"/>
      <c r="AWC1318" s="1"/>
      <c r="AWD1318" s="1"/>
      <c r="AWE1318" s="1"/>
      <c r="AWF1318" s="1"/>
      <c r="AWG1318" s="1"/>
      <c r="AWH1318" s="1"/>
      <c r="AWI1318" s="1"/>
      <c r="AWJ1318" s="1"/>
      <c r="AWK1318" s="1"/>
      <c r="AWL1318" s="1"/>
      <c r="AWM1318" s="1"/>
      <c r="AWN1318" s="1"/>
      <c r="AWO1318" s="1"/>
      <c r="AWP1318" s="1"/>
      <c r="AWQ1318" s="1"/>
      <c r="AWR1318" s="1"/>
      <c r="AWS1318" s="1"/>
      <c r="AWT1318" s="1"/>
      <c r="AWU1318" s="1"/>
      <c r="AWV1318" s="1"/>
      <c r="AWW1318" s="1"/>
      <c r="AWX1318" s="1"/>
      <c r="AWY1318" s="1"/>
      <c r="AWZ1318" s="1"/>
      <c r="AXA1318" s="1"/>
      <c r="AXB1318" s="1"/>
      <c r="AXC1318" s="1"/>
      <c r="AXD1318" s="1"/>
      <c r="AXE1318" s="1"/>
      <c r="AXF1318" s="1"/>
      <c r="AXG1318" s="1"/>
      <c r="AXH1318" s="1"/>
      <c r="AXI1318" s="1"/>
      <c r="AXJ1318" s="1"/>
      <c r="AXK1318" s="1"/>
      <c r="AXL1318" s="1"/>
      <c r="AXM1318" s="1"/>
      <c r="AXN1318" s="1"/>
      <c r="AXO1318" s="1"/>
      <c r="AXP1318" s="1"/>
      <c r="AXQ1318" s="1"/>
      <c r="AXR1318" s="1"/>
      <c r="AXS1318" s="1"/>
      <c r="AXT1318" s="1"/>
      <c r="AXU1318" s="1"/>
      <c r="AXV1318" s="1"/>
      <c r="AXW1318" s="1"/>
      <c r="AXX1318" s="1"/>
      <c r="AXY1318" s="1"/>
      <c r="AXZ1318" s="1"/>
      <c r="AYA1318" s="1"/>
      <c r="AYB1318" s="1"/>
      <c r="AYC1318" s="1"/>
      <c r="AYD1318" s="1"/>
      <c r="AYE1318" s="1"/>
      <c r="AYF1318" s="1"/>
      <c r="AYG1318" s="1"/>
      <c r="AYH1318" s="1"/>
      <c r="AYI1318" s="1"/>
      <c r="AYJ1318" s="1"/>
      <c r="AYK1318" s="1"/>
      <c r="AYL1318" s="1"/>
      <c r="AYM1318" s="1"/>
      <c r="AYN1318" s="1"/>
      <c r="AYO1318" s="1"/>
      <c r="AYP1318" s="1"/>
      <c r="AYQ1318" s="1"/>
      <c r="AYR1318" s="1"/>
      <c r="AYS1318" s="1"/>
      <c r="AYT1318" s="1"/>
      <c r="AYU1318" s="1"/>
      <c r="AYV1318" s="1"/>
      <c r="AYW1318" s="1"/>
      <c r="AYX1318" s="1"/>
      <c r="AYY1318" s="1"/>
      <c r="AYZ1318" s="1"/>
      <c r="AZA1318" s="1"/>
      <c r="AZB1318" s="1"/>
      <c r="AZC1318" s="1"/>
      <c r="AZD1318" s="1"/>
      <c r="AZE1318" s="1"/>
      <c r="AZF1318" s="1"/>
      <c r="AZG1318" s="1"/>
      <c r="AZH1318" s="1"/>
      <c r="AZI1318" s="1"/>
      <c r="AZJ1318" s="1"/>
      <c r="AZK1318" s="1"/>
      <c r="AZL1318" s="1"/>
      <c r="AZM1318" s="1"/>
      <c r="AZN1318" s="1"/>
      <c r="AZO1318" s="1"/>
      <c r="AZP1318" s="1"/>
      <c r="AZQ1318" s="1"/>
      <c r="AZR1318" s="1"/>
      <c r="AZS1318" s="1"/>
      <c r="AZT1318" s="1"/>
      <c r="AZU1318" s="1"/>
      <c r="AZV1318" s="1"/>
      <c r="AZW1318" s="1"/>
      <c r="AZX1318" s="1"/>
      <c r="AZY1318" s="1"/>
      <c r="AZZ1318" s="1"/>
      <c r="BAA1318" s="1"/>
      <c r="BAB1318" s="1"/>
      <c r="BAC1318" s="1"/>
      <c r="BAD1318" s="1"/>
      <c r="BAE1318" s="1"/>
      <c r="BAF1318" s="1"/>
      <c r="BAG1318" s="1"/>
      <c r="BAH1318" s="1"/>
      <c r="BAI1318" s="1"/>
      <c r="BAJ1318" s="1"/>
      <c r="BAK1318" s="1"/>
      <c r="BAL1318" s="1"/>
      <c r="BAM1318" s="1"/>
      <c r="BAN1318" s="1"/>
      <c r="BAO1318" s="1"/>
      <c r="BAP1318" s="1"/>
      <c r="BAQ1318" s="1"/>
      <c r="BAR1318" s="1"/>
      <c r="BAS1318" s="1"/>
      <c r="BAT1318" s="1"/>
      <c r="BAU1318" s="1"/>
      <c r="BAV1318" s="1"/>
      <c r="BAW1318" s="1"/>
      <c r="BAX1318" s="1"/>
      <c r="BAY1318" s="1"/>
      <c r="BAZ1318" s="1"/>
      <c r="BBA1318" s="1"/>
      <c r="BBB1318" s="1"/>
      <c r="BBC1318" s="1"/>
      <c r="BBD1318" s="1"/>
      <c r="BBE1318" s="1"/>
      <c r="BBF1318" s="1"/>
      <c r="BBG1318" s="1"/>
      <c r="BBH1318" s="1"/>
      <c r="BBI1318" s="1"/>
      <c r="BBJ1318" s="1"/>
      <c r="BBK1318" s="1"/>
      <c r="BBL1318" s="1"/>
      <c r="BBM1318" s="1"/>
      <c r="BBN1318" s="1"/>
      <c r="BBO1318" s="1"/>
      <c r="BBP1318" s="1"/>
      <c r="BBQ1318" s="1"/>
      <c r="BBR1318" s="1"/>
      <c r="BBS1318" s="1"/>
      <c r="BBT1318" s="1"/>
      <c r="BBU1318" s="1"/>
      <c r="BBV1318" s="1"/>
      <c r="BBW1318" s="1"/>
      <c r="BBX1318" s="1"/>
      <c r="BBY1318" s="1"/>
      <c r="BBZ1318" s="1"/>
      <c r="BCA1318" s="1"/>
      <c r="BCB1318" s="1"/>
      <c r="BCC1318" s="1"/>
      <c r="BCD1318" s="1"/>
      <c r="BCE1318" s="1"/>
      <c r="BCF1318" s="1"/>
      <c r="BCG1318" s="1"/>
      <c r="BCH1318" s="1"/>
      <c r="BCI1318" s="1"/>
      <c r="BCJ1318" s="1"/>
      <c r="BCK1318" s="1"/>
      <c r="BCL1318" s="1"/>
      <c r="BCM1318" s="1"/>
      <c r="BCN1318" s="1"/>
      <c r="BCO1318" s="1"/>
      <c r="BCP1318" s="1"/>
      <c r="BCQ1318" s="1"/>
      <c r="BCR1318" s="1"/>
      <c r="BCS1318" s="1"/>
      <c r="BCT1318" s="1"/>
      <c r="BCU1318" s="1"/>
      <c r="BCV1318" s="1"/>
      <c r="BCW1318" s="1"/>
      <c r="BCX1318" s="1"/>
      <c r="BCY1318" s="1"/>
      <c r="BCZ1318" s="1"/>
      <c r="BDA1318" s="1"/>
      <c r="BDB1318" s="1"/>
      <c r="BDC1318" s="1"/>
      <c r="BDD1318" s="1"/>
      <c r="BDE1318" s="1"/>
      <c r="BDF1318" s="1"/>
      <c r="BDG1318" s="1"/>
      <c r="BDH1318" s="1"/>
      <c r="BDI1318" s="1"/>
      <c r="BDJ1318" s="1"/>
      <c r="BDK1318" s="1"/>
      <c r="BDL1318" s="1"/>
      <c r="BDM1318" s="1"/>
      <c r="BDN1318" s="1"/>
      <c r="BDO1318" s="1"/>
      <c r="BDP1318" s="1"/>
      <c r="BDQ1318" s="1"/>
      <c r="BDR1318" s="1"/>
      <c r="BDS1318" s="1"/>
      <c r="BDT1318" s="1"/>
      <c r="BDU1318" s="1"/>
      <c r="BDV1318" s="1"/>
      <c r="BDW1318" s="1"/>
      <c r="BDX1318" s="1"/>
      <c r="BDY1318" s="1"/>
      <c r="BDZ1318" s="1"/>
      <c r="BEA1318" s="1"/>
      <c r="BEB1318" s="1"/>
      <c r="BEC1318" s="1"/>
      <c r="BED1318" s="1"/>
      <c r="BEE1318" s="1"/>
      <c r="BEF1318" s="1"/>
      <c r="BEG1318" s="1"/>
      <c r="BEH1318" s="1"/>
      <c r="BEI1318" s="1"/>
      <c r="BEJ1318" s="1"/>
      <c r="BEK1318" s="1"/>
      <c r="BEL1318" s="1"/>
      <c r="BEM1318" s="1"/>
      <c r="BEN1318" s="1"/>
      <c r="BEO1318" s="1"/>
      <c r="BEP1318" s="1"/>
      <c r="BEQ1318" s="1"/>
      <c r="BER1318" s="1"/>
      <c r="BES1318" s="1"/>
      <c r="BET1318" s="1"/>
      <c r="BEU1318" s="1"/>
      <c r="BEV1318" s="1"/>
      <c r="BEW1318" s="1"/>
      <c r="BEX1318" s="1"/>
      <c r="BEY1318" s="1"/>
      <c r="BEZ1318" s="1"/>
      <c r="BFA1318" s="1"/>
      <c r="BFB1318" s="1"/>
      <c r="BFC1318" s="1"/>
      <c r="BFD1318" s="1"/>
      <c r="BFE1318" s="1"/>
      <c r="BFF1318" s="1"/>
      <c r="BFG1318" s="1"/>
      <c r="BFH1318" s="1"/>
      <c r="BFI1318" s="1"/>
      <c r="BFJ1318" s="1"/>
      <c r="BFK1318" s="1"/>
      <c r="BFL1318" s="1"/>
      <c r="BFM1318" s="1"/>
      <c r="BFN1318" s="1"/>
      <c r="BFO1318" s="1"/>
      <c r="BFP1318" s="1"/>
      <c r="BFQ1318" s="1"/>
      <c r="BFR1318" s="1"/>
      <c r="BFS1318" s="1"/>
      <c r="BFT1318" s="1"/>
      <c r="BFU1318" s="1"/>
      <c r="BFV1318" s="1"/>
      <c r="BFW1318" s="1"/>
      <c r="BFX1318" s="1"/>
      <c r="BFY1318" s="1"/>
      <c r="BFZ1318" s="1"/>
      <c r="BGA1318" s="1"/>
      <c r="BGB1318" s="1"/>
      <c r="BGC1318" s="1"/>
      <c r="BGD1318" s="1"/>
      <c r="BGE1318" s="1"/>
      <c r="BGF1318" s="1"/>
      <c r="BGG1318" s="1"/>
      <c r="BGH1318" s="1"/>
      <c r="BGI1318" s="1"/>
      <c r="BGJ1318" s="1"/>
      <c r="BGK1318" s="1"/>
      <c r="BGL1318" s="1"/>
      <c r="BGM1318" s="1"/>
      <c r="BGN1318" s="1"/>
      <c r="BGO1318" s="1"/>
      <c r="BGP1318" s="1"/>
      <c r="BGQ1318" s="1"/>
      <c r="BGR1318" s="1"/>
      <c r="BGS1318" s="1"/>
      <c r="BGT1318" s="1"/>
      <c r="BGU1318" s="1"/>
      <c r="BGV1318" s="1"/>
      <c r="BGW1318" s="1"/>
      <c r="BGX1318" s="1"/>
      <c r="BGY1318" s="1"/>
      <c r="BGZ1318" s="1"/>
      <c r="BHA1318" s="1"/>
      <c r="BHB1318" s="1"/>
      <c r="BHC1318" s="1"/>
      <c r="BHD1318" s="1"/>
      <c r="BHE1318" s="1"/>
      <c r="BHF1318" s="1"/>
      <c r="BHG1318" s="1"/>
      <c r="BHH1318" s="1"/>
      <c r="BHI1318" s="1"/>
      <c r="BHJ1318" s="1"/>
      <c r="BHK1318" s="1"/>
      <c r="BHL1318" s="1"/>
      <c r="BHM1318" s="1"/>
      <c r="BHN1318" s="1"/>
      <c r="BHO1318" s="1"/>
      <c r="BHP1318" s="1"/>
      <c r="BHQ1318" s="1"/>
      <c r="BHR1318" s="1"/>
      <c r="BHS1318" s="1"/>
      <c r="BHT1318" s="1"/>
      <c r="BHU1318" s="1"/>
      <c r="BHV1318" s="1"/>
      <c r="BHW1318" s="1"/>
      <c r="BHX1318" s="1"/>
      <c r="BHY1318" s="1"/>
      <c r="BHZ1318" s="1"/>
      <c r="BIA1318" s="1"/>
      <c r="BIB1318" s="1"/>
      <c r="BIC1318" s="1"/>
      <c r="BID1318" s="1"/>
      <c r="BIE1318" s="1"/>
      <c r="BIF1318" s="1"/>
      <c r="BIG1318" s="1"/>
      <c r="BIH1318" s="1"/>
      <c r="BII1318" s="1"/>
      <c r="BIJ1318" s="1"/>
      <c r="BIK1318" s="1"/>
      <c r="BIL1318" s="1"/>
      <c r="BIM1318" s="1"/>
      <c r="BIN1318" s="1"/>
      <c r="BIO1318" s="1"/>
      <c r="BIP1318" s="1"/>
      <c r="BIQ1318" s="1"/>
      <c r="BIR1318" s="1"/>
      <c r="BIS1318" s="1"/>
      <c r="BIT1318" s="1"/>
      <c r="BIU1318" s="1"/>
      <c r="BIV1318" s="1"/>
      <c r="BIW1318" s="1"/>
      <c r="BIX1318" s="1"/>
      <c r="BIY1318" s="1"/>
      <c r="BIZ1318" s="1"/>
      <c r="BJA1318" s="1"/>
      <c r="BJB1318" s="1"/>
      <c r="BJC1318" s="1"/>
      <c r="BJD1318" s="1"/>
      <c r="BJE1318" s="1"/>
      <c r="BJF1318" s="1"/>
      <c r="BJG1318" s="1"/>
      <c r="BJH1318" s="1"/>
      <c r="BJI1318" s="1"/>
      <c r="BJJ1318" s="1"/>
      <c r="BJK1318" s="1"/>
      <c r="BJL1318" s="1"/>
      <c r="BJM1318" s="1"/>
      <c r="BJN1318" s="1"/>
      <c r="BJO1318" s="1"/>
      <c r="BJP1318" s="1"/>
      <c r="BJQ1318" s="1"/>
      <c r="BJR1318" s="1"/>
      <c r="BJS1318" s="1"/>
      <c r="BJT1318" s="1"/>
      <c r="BJU1318" s="1"/>
      <c r="BJV1318" s="1"/>
      <c r="BJW1318" s="1"/>
      <c r="BJX1318" s="1"/>
      <c r="BJY1318" s="1"/>
      <c r="BJZ1318" s="1"/>
      <c r="BKA1318" s="1"/>
      <c r="BKB1318" s="1"/>
      <c r="BKC1318" s="1"/>
      <c r="BKD1318" s="1"/>
      <c r="BKE1318" s="1"/>
      <c r="BKF1318" s="1"/>
      <c r="BKG1318" s="1"/>
      <c r="BKH1318" s="1"/>
      <c r="BKI1318" s="1"/>
      <c r="BKJ1318" s="1"/>
      <c r="BKK1318" s="1"/>
      <c r="BKL1318" s="1"/>
      <c r="BKM1318" s="1"/>
      <c r="BKN1318" s="1"/>
      <c r="BKO1318" s="1"/>
      <c r="BKP1318" s="1"/>
      <c r="BKQ1318" s="1"/>
      <c r="BKR1318" s="1"/>
      <c r="BKS1318" s="1"/>
      <c r="BKT1318" s="1"/>
      <c r="BKU1318" s="1"/>
      <c r="BKV1318" s="1"/>
      <c r="BKW1318" s="1"/>
      <c r="BKX1318" s="1"/>
      <c r="BKY1318" s="1"/>
      <c r="BKZ1318" s="1"/>
      <c r="BLA1318" s="1"/>
      <c r="BLB1318" s="1"/>
      <c r="BLC1318" s="1"/>
      <c r="BLD1318" s="1"/>
      <c r="BLE1318" s="1"/>
      <c r="BLF1318" s="1"/>
      <c r="BLG1318" s="1"/>
      <c r="BLH1318" s="1"/>
      <c r="BLI1318" s="1"/>
      <c r="BLJ1318" s="1"/>
      <c r="BLK1318" s="1"/>
      <c r="BLL1318" s="1"/>
      <c r="BLM1318" s="1"/>
      <c r="BLN1318" s="1"/>
      <c r="BLO1318" s="1"/>
      <c r="BLP1318" s="1"/>
      <c r="BLQ1318" s="1"/>
      <c r="BLR1318" s="1"/>
      <c r="BLS1318" s="1"/>
      <c r="BLT1318" s="1"/>
      <c r="BLU1318" s="1"/>
      <c r="BLV1318" s="1"/>
      <c r="BLW1318" s="1"/>
      <c r="BLX1318" s="1"/>
      <c r="BLY1318" s="1"/>
      <c r="BLZ1318" s="1"/>
      <c r="BMA1318" s="1"/>
      <c r="BMB1318" s="1"/>
      <c r="BMC1318" s="1"/>
      <c r="BMD1318" s="1"/>
      <c r="BME1318" s="1"/>
      <c r="BMF1318" s="1"/>
      <c r="BMG1318" s="1"/>
      <c r="BMH1318" s="1"/>
      <c r="BMI1318" s="1"/>
      <c r="BMJ1318" s="1"/>
      <c r="BMK1318" s="1"/>
      <c r="BML1318" s="1"/>
      <c r="BMM1318" s="1"/>
      <c r="BMN1318" s="1"/>
      <c r="BMO1318" s="1"/>
      <c r="BMP1318" s="1"/>
      <c r="BMQ1318" s="1"/>
      <c r="BMR1318" s="1"/>
      <c r="BMS1318" s="1"/>
      <c r="BMT1318" s="1"/>
      <c r="BMU1318" s="1"/>
      <c r="BMV1318" s="1"/>
      <c r="BMW1318" s="1"/>
      <c r="BMX1318" s="1"/>
      <c r="BMY1318" s="1"/>
      <c r="BMZ1318" s="1"/>
      <c r="BNA1318" s="1"/>
      <c r="BNB1318" s="1"/>
      <c r="BNC1318" s="1"/>
      <c r="BND1318" s="1"/>
      <c r="BNE1318" s="1"/>
      <c r="BNF1318" s="1"/>
      <c r="BNG1318" s="1"/>
      <c r="BNH1318" s="1"/>
      <c r="BNI1318" s="1"/>
      <c r="BNJ1318" s="1"/>
      <c r="BNK1318" s="1"/>
      <c r="BNL1318" s="1"/>
      <c r="BNM1318" s="1"/>
      <c r="BNN1318" s="1"/>
      <c r="BNO1318" s="1"/>
      <c r="BNP1318" s="1"/>
      <c r="BNQ1318" s="1"/>
      <c r="BNR1318" s="1"/>
      <c r="BNS1318" s="1"/>
      <c r="BNT1318" s="1"/>
      <c r="BNU1318" s="1"/>
      <c r="BNV1318" s="1"/>
      <c r="BNW1318" s="1"/>
      <c r="BNX1318" s="1"/>
      <c r="BNY1318" s="1"/>
      <c r="BNZ1318" s="1"/>
      <c r="BOA1318" s="1"/>
      <c r="BOB1318" s="1"/>
      <c r="BOC1318" s="1"/>
      <c r="BOD1318" s="1"/>
      <c r="BOE1318" s="1"/>
      <c r="BOF1318" s="1"/>
      <c r="BOG1318" s="1"/>
      <c r="BOH1318" s="1"/>
      <c r="BOI1318" s="1"/>
      <c r="BOJ1318" s="1"/>
      <c r="BOK1318" s="1"/>
      <c r="BOL1318" s="1"/>
      <c r="BOM1318" s="1"/>
      <c r="BON1318" s="1"/>
      <c r="BOO1318" s="1"/>
      <c r="BOP1318" s="1"/>
      <c r="BOQ1318" s="1"/>
      <c r="BOR1318" s="1"/>
      <c r="BOS1318" s="1"/>
      <c r="BOT1318" s="1"/>
      <c r="BOU1318" s="1"/>
      <c r="BOV1318" s="1"/>
      <c r="BOW1318" s="1"/>
      <c r="BOX1318" s="1"/>
      <c r="BOY1318" s="1"/>
      <c r="BOZ1318" s="1"/>
      <c r="BPA1318" s="1"/>
      <c r="BPB1318" s="1"/>
      <c r="BPC1318" s="1"/>
      <c r="BPD1318" s="1"/>
      <c r="BPE1318" s="1"/>
      <c r="BPF1318" s="1"/>
      <c r="BPG1318" s="1"/>
      <c r="BPH1318" s="1"/>
      <c r="BPI1318" s="1"/>
      <c r="BPJ1318" s="1"/>
      <c r="BPK1318" s="1"/>
      <c r="BPL1318" s="1"/>
      <c r="BPM1318" s="1"/>
      <c r="BPN1318" s="1"/>
      <c r="BPO1318" s="1"/>
      <c r="BPP1318" s="1"/>
      <c r="BPQ1318" s="1"/>
      <c r="BPR1318" s="1"/>
      <c r="BPS1318" s="1"/>
      <c r="BPT1318" s="1"/>
      <c r="BPU1318" s="1"/>
      <c r="BPV1318" s="1"/>
      <c r="BPW1318" s="1"/>
      <c r="BPX1318" s="1"/>
      <c r="BPY1318" s="1"/>
      <c r="BPZ1318" s="1"/>
      <c r="BQA1318" s="1"/>
      <c r="BQB1318" s="1"/>
      <c r="BQC1318" s="1"/>
      <c r="BQD1318" s="1"/>
      <c r="BQE1318" s="1"/>
      <c r="BQF1318" s="1"/>
      <c r="BQG1318" s="1"/>
      <c r="BQH1318" s="1"/>
      <c r="BQI1318" s="1"/>
      <c r="BQJ1318" s="1"/>
      <c r="BQK1318" s="1"/>
      <c r="BQL1318" s="1"/>
      <c r="BQM1318" s="1"/>
      <c r="BQN1318" s="1"/>
      <c r="BQO1318" s="1"/>
      <c r="BQP1318" s="1"/>
      <c r="BQQ1318" s="1"/>
      <c r="BQR1318" s="1"/>
      <c r="BQS1318" s="1"/>
      <c r="BQT1318" s="1"/>
      <c r="BQU1318" s="1"/>
      <c r="BQV1318" s="1"/>
      <c r="BQW1318" s="1"/>
      <c r="BQX1318" s="1"/>
      <c r="BQY1318" s="1"/>
      <c r="BQZ1318" s="1"/>
      <c r="BRA1318" s="1"/>
      <c r="BRB1318" s="1"/>
      <c r="BRC1318" s="1"/>
      <c r="BRD1318" s="1"/>
      <c r="BRE1318" s="1"/>
      <c r="BRF1318" s="1"/>
      <c r="BRG1318" s="1"/>
      <c r="BRH1318" s="1"/>
      <c r="BRI1318" s="1"/>
      <c r="BRJ1318" s="1"/>
      <c r="BRK1318" s="1"/>
      <c r="BRL1318" s="1"/>
      <c r="BRM1318" s="1"/>
      <c r="BRN1318" s="1"/>
      <c r="BRO1318" s="1"/>
      <c r="BRP1318" s="1"/>
      <c r="BRQ1318" s="1"/>
      <c r="BRR1318" s="1"/>
      <c r="BRS1318" s="1"/>
      <c r="BRT1318" s="1"/>
      <c r="BRU1318" s="1"/>
      <c r="BRV1318" s="1"/>
      <c r="BRW1318" s="1"/>
      <c r="BRX1318" s="1"/>
      <c r="BRY1318" s="1"/>
      <c r="BRZ1318" s="1"/>
      <c r="BSA1318" s="1"/>
      <c r="BSB1318" s="1"/>
      <c r="BSC1318" s="1"/>
      <c r="BSD1318" s="1"/>
      <c r="BSE1318" s="1"/>
      <c r="BSF1318" s="1"/>
      <c r="BSG1318" s="1"/>
      <c r="BSH1318" s="1"/>
      <c r="BSI1318" s="1"/>
      <c r="BSJ1318" s="1"/>
      <c r="BSK1318" s="1"/>
      <c r="BSL1318" s="1"/>
      <c r="BSM1318" s="1"/>
      <c r="BSN1318" s="1"/>
      <c r="BSO1318" s="1"/>
      <c r="BSP1318" s="1"/>
      <c r="BSQ1318" s="1"/>
      <c r="BSR1318" s="1"/>
      <c r="BSS1318" s="1"/>
      <c r="BST1318" s="1"/>
      <c r="BSU1318" s="1"/>
      <c r="BSV1318" s="1"/>
      <c r="BSW1318" s="1"/>
      <c r="BSX1318" s="1"/>
      <c r="BSY1318" s="1"/>
      <c r="BSZ1318" s="1"/>
      <c r="BTA1318" s="1"/>
      <c r="BTB1318" s="1"/>
      <c r="BTC1318" s="1"/>
      <c r="BTD1318" s="1"/>
      <c r="BTE1318" s="1"/>
      <c r="BTF1318" s="1"/>
      <c r="BTG1318" s="1"/>
      <c r="BTH1318" s="1"/>
      <c r="BTI1318" s="1"/>
      <c r="BTJ1318" s="1"/>
      <c r="BTK1318" s="1"/>
      <c r="BTL1318" s="1"/>
      <c r="BTM1318" s="1"/>
      <c r="BTN1318" s="1"/>
      <c r="BTO1318" s="1"/>
      <c r="BTP1318" s="1"/>
      <c r="BTQ1318" s="1"/>
      <c r="BTR1318" s="1"/>
      <c r="BTS1318" s="1"/>
      <c r="BTT1318" s="1"/>
      <c r="BTU1318" s="1"/>
      <c r="BTV1318" s="1"/>
      <c r="BTW1318" s="1"/>
      <c r="BTX1318" s="1"/>
      <c r="BTY1318" s="1"/>
      <c r="BTZ1318" s="1"/>
      <c r="BUA1318" s="1"/>
      <c r="BUB1318" s="1"/>
      <c r="BUC1318" s="1"/>
      <c r="BUD1318" s="1"/>
      <c r="BUE1318" s="1"/>
      <c r="BUF1318" s="1"/>
      <c r="BUG1318" s="1"/>
      <c r="BUH1318" s="1"/>
      <c r="BUI1318" s="1"/>
      <c r="BUJ1318" s="1"/>
      <c r="BUK1318" s="1"/>
      <c r="BUL1318" s="1"/>
      <c r="BUM1318" s="1"/>
      <c r="BUN1318" s="1"/>
      <c r="BUO1318" s="1"/>
      <c r="BUP1318" s="1"/>
      <c r="BUQ1318" s="1"/>
      <c r="BUR1318" s="1"/>
      <c r="BUS1318" s="1"/>
      <c r="BUT1318" s="1"/>
      <c r="BUU1318" s="1"/>
      <c r="BUV1318" s="1"/>
      <c r="BUW1318" s="1"/>
      <c r="BUX1318" s="1"/>
      <c r="BUY1318" s="1"/>
      <c r="BUZ1318" s="1"/>
      <c r="BVA1318" s="1"/>
      <c r="BVB1318" s="1"/>
      <c r="BVC1318" s="1"/>
      <c r="BVD1318" s="1"/>
      <c r="BVE1318" s="1"/>
      <c r="BVF1318" s="1"/>
      <c r="BVG1318" s="1"/>
      <c r="BVH1318" s="1"/>
      <c r="BVI1318" s="1"/>
      <c r="BVJ1318" s="1"/>
      <c r="BVK1318" s="1"/>
      <c r="BVL1318" s="1"/>
      <c r="BVM1318" s="1"/>
      <c r="BVN1318" s="1"/>
      <c r="BVO1318" s="1"/>
      <c r="BVP1318" s="1"/>
      <c r="BVQ1318" s="1"/>
      <c r="BVR1318" s="1"/>
      <c r="BVS1318" s="1"/>
      <c r="BVT1318" s="1"/>
      <c r="BVU1318" s="1"/>
      <c r="BVV1318" s="1"/>
      <c r="BVW1318" s="1"/>
      <c r="BVX1318" s="1"/>
      <c r="BVY1318" s="1"/>
      <c r="BVZ1318" s="1"/>
      <c r="BWA1318" s="1"/>
      <c r="BWB1318" s="1"/>
      <c r="BWC1318" s="1"/>
      <c r="BWD1318" s="1"/>
      <c r="BWE1318" s="1"/>
      <c r="BWF1318" s="1"/>
      <c r="BWG1318" s="1"/>
      <c r="BWH1318" s="1"/>
      <c r="BWI1318" s="1"/>
      <c r="BWJ1318" s="1"/>
      <c r="BWK1318" s="1"/>
      <c r="BWL1318" s="1"/>
      <c r="BWM1318" s="1"/>
      <c r="BWN1318" s="1"/>
      <c r="BWO1318" s="1"/>
      <c r="BWP1318" s="1"/>
      <c r="BWQ1318" s="1"/>
      <c r="BWR1318" s="1"/>
      <c r="BWS1318" s="1"/>
      <c r="BWT1318" s="1"/>
      <c r="BWU1318" s="1"/>
      <c r="BWV1318" s="1"/>
      <c r="BWW1318" s="1"/>
      <c r="BWX1318" s="1"/>
      <c r="BWY1318" s="1"/>
      <c r="BWZ1318" s="1"/>
      <c r="BXA1318" s="1"/>
      <c r="BXB1318" s="1"/>
      <c r="BXC1318" s="1"/>
      <c r="BXD1318" s="1"/>
      <c r="BXE1318" s="1"/>
      <c r="BXF1318" s="1"/>
      <c r="BXG1318" s="1"/>
      <c r="BXH1318" s="1"/>
      <c r="BXI1318" s="1"/>
      <c r="BXJ1318" s="1"/>
      <c r="BXK1318" s="1"/>
      <c r="BXL1318" s="1"/>
      <c r="BXM1318" s="1"/>
      <c r="BXN1318" s="1"/>
      <c r="BXO1318" s="1"/>
      <c r="BXP1318" s="1"/>
      <c r="BXQ1318" s="1"/>
      <c r="BXR1318" s="1"/>
      <c r="BXS1318" s="1"/>
      <c r="BXT1318" s="1"/>
      <c r="BXU1318" s="1"/>
      <c r="BXV1318" s="1"/>
      <c r="BXW1318" s="1"/>
      <c r="BXX1318" s="1"/>
      <c r="BXY1318" s="1"/>
      <c r="BXZ1318" s="1"/>
      <c r="BYA1318" s="1"/>
      <c r="BYB1318" s="1"/>
      <c r="BYC1318" s="1"/>
      <c r="BYD1318" s="1"/>
      <c r="BYE1318" s="1"/>
      <c r="BYF1318" s="1"/>
      <c r="BYG1318" s="1"/>
      <c r="BYH1318" s="1"/>
      <c r="BYI1318" s="1"/>
      <c r="BYJ1318" s="1"/>
      <c r="BYK1318" s="1"/>
      <c r="BYL1318" s="1"/>
      <c r="BYM1318" s="1"/>
      <c r="BYN1318" s="1"/>
      <c r="BYO1318" s="1"/>
      <c r="BYP1318" s="1"/>
      <c r="BYQ1318" s="1"/>
      <c r="BYR1318" s="1"/>
      <c r="BYS1318" s="1"/>
      <c r="BYT1318" s="1"/>
      <c r="BYU1318" s="1"/>
      <c r="BYV1318" s="1"/>
      <c r="BYW1318" s="1"/>
      <c r="BYX1318" s="1"/>
      <c r="BYY1318" s="1"/>
      <c r="BYZ1318" s="1"/>
      <c r="BZA1318" s="1"/>
      <c r="BZB1318" s="1"/>
      <c r="BZC1318" s="1"/>
      <c r="BZD1318" s="1"/>
      <c r="BZE1318" s="1"/>
      <c r="BZF1318" s="1"/>
      <c r="BZG1318" s="1"/>
      <c r="BZH1318" s="1"/>
      <c r="BZI1318" s="1"/>
      <c r="BZJ1318" s="1"/>
      <c r="BZK1318" s="1"/>
      <c r="BZL1318" s="1"/>
      <c r="BZM1318" s="1"/>
      <c r="BZN1318" s="1"/>
      <c r="BZO1318" s="1"/>
      <c r="BZP1318" s="1"/>
      <c r="BZQ1318" s="1"/>
      <c r="BZR1318" s="1"/>
      <c r="BZS1318" s="1"/>
      <c r="BZT1318" s="1"/>
      <c r="BZU1318" s="1"/>
      <c r="BZV1318" s="1"/>
      <c r="BZW1318" s="1"/>
      <c r="BZX1318" s="1"/>
      <c r="BZY1318" s="1"/>
      <c r="BZZ1318" s="1"/>
      <c r="CAA1318" s="1"/>
      <c r="CAB1318" s="1"/>
      <c r="CAC1318" s="1"/>
      <c r="CAD1318" s="1"/>
      <c r="CAE1318" s="1"/>
      <c r="CAF1318" s="1"/>
      <c r="CAG1318" s="1"/>
      <c r="CAH1318" s="1"/>
      <c r="CAI1318" s="1"/>
      <c r="CAJ1318" s="1"/>
      <c r="CAK1318" s="1"/>
      <c r="CAL1318" s="1"/>
      <c r="CAM1318" s="1"/>
      <c r="CAN1318" s="1"/>
      <c r="CAO1318" s="1"/>
      <c r="CAP1318" s="1"/>
      <c r="CAQ1318" s="1"/>
      <c r="CAR1318" s="1"/>
      <c r="CAS1318" s="1"/>
      <c r="CAT1318" s="1"/>
      <c r="CAU1318" s="1"/>
      <c r="CAV1318" s="1"/>
      <c r="CAW1318" s="1"/>
      <c r="CAX1318" s="1"/>
      <c r="CAY1318" s="1"/>
      <c r="CAZ1318" s="1"/>
      <c r="CBA1318" s="1"/>
      <c r="CBB1318" s="1"/>
      <c r="CBC1318" s="1"/>
      <c r="CBD1318" s="1"/>
      <c r="CBE1318" s="1"/>
      <c r="CBF1318" s="1"/>
      <c r="CBG1318" s="1"/>
      <c r="CBH1318" s="1"/>
      <c r="CBI1318" s="1"/>
      <c r="CBJ1318" s="1"/>
      <c r="CBK1318" s="1"/>
      <c r="CBL1318" s="1"/>
      <c r="CBM1318" s="1"/>
      <c r="CBN1318" s="1"/>
      <c r="CBO1318" s="1"/>
      <c r="CBP1318" s="1"/>
      <c r="CBQ1318" s="1"/>
      <c r="CBR1318" s="1"/>
      <c r="CBS1318" s="1"/>
      <c r="CBT1318" s="1"/>
      <c r="CBU1318" s="1"/>
      <c r="CBV1318" s="1"/>
      <c r="CBW1318" s="1"/>
      <c r="CBX1318" s="1"/>
      <c r="CBY1318" s="1"/>
      <c r="CBZ1318" s="1"/>
      <c r="CCA1318" s="1"/>
      <c r="CCB1318" s="1"/>
      <c r="CCC1318" s="1"/>
      <c r="CCD1318" s="1"/>
      <c r="CCE1318" s="1"/>
      <c r="CCF1318" s="1"/>
      <c r="CCG1318" s="1"/>
      <c r="CCH1318" s="1"/>
      <c r="CCI1318" s="1"/>
      <c r="CCJ1318" s="1"/>
      <c r="CCK1318" s="1"/>
      <c r="CCL1318" s="1"/>
      <c r="CCM1318" s="1"/>
      <c r="CCN1318" s="1"/>
      <c r="CCO1318" s="1"/>
      <c r="CCP1318" s="1"/>
      <c r="CCQ1318" s="1"/>
      <c r="CCR1318" s="1"/>
      <c r="CCS1318" s="1"/>
      <c r="CCT1318" s="1"/>
      <c r="CCU1318" s="1"/>
      <c r="CCV1318" s="1"/>
      <c r="CCW1318" s="1"/>
      <c r="CCX1318" s="1"/>
      <c r="CCY1318" s="1"/>
      <c r="CCZ1318" s="1"/>
      <c r="CDA1318" s="1"/>
      <c r="CDB1318" s="1"/>
      <c r="CDC1318" s="1"/>
      <c r="CDD1318" s="1"/>
      <c r="CDE1318" s="1"/>
      <c r="CDF1318" s="1"/>
      <c r="CDG1318" s="1"/>
      <c r="CDH1318" s="1"/>
      <c r="CDI1318" s="1"/>
      <c r="CDJ1318" s="1"/>
      <c r="CDK1318" s="1"/>
      <c r="CDL1318" s="1"/>
      <c r="CDM1318" s="1"/>
      <c r="CDN1318" s="1"/>
      <c r="CDO1318" s="1"/>
      <c r="CDP1318" s="1"/>
      <c r="CDQ1318" s="1"/>
      <c r="CDR1318" s="1"/>
      <c r="CDS1318" s="1"/>
      <c r="CDT1318" s="1"/>
      <c r="CDU1318" s="1"/>
      <c r="CDV1318" s="1"/>
      <c r="CDW1318" s="1"/>
      <c r="CDX1318" s="1"/>
      <c r="CDY1318" s="1"/>
      <c r="CDZ1318" s="1"/>
      <c r="CEA1318" s="1"/>
      <c r="CEB1318" s="1"/>
      <c r="CEC1318" s="1"/>
      <c r="CED1318" s="1"/>
      <c r="CEE1318" s="1"/>
      <c r="CEF1318" s="1"/>
      <c r="CEG1318" s="1"/>
      <c r="CEH1318" s="1"/>
      <c r="CEI1318" s="1"/>
      <c r="CEJ1318" s="1"/>
      <c r="CEK1318" s="1"/>
      <c r="CEL1318" s="1"/>
      <c r="CEM1318" s="1"/>
      <c r="CEN1318" s="1"/>
      <c r="CEO1318" s="1"/>
      <c r="CEP1318" s="1"/>
      <c r="CEQ1318" s="1"/>
      <c r="CER1318" s="1"/>
      <c r="CES1318" s="1"/>
      <c r="CET1318" s="1"/>
      <c r="CEU1318" s="1"/>
      <c r="CEV1318" s="1"/>
      <c r="CEW1318" s="1"/>
      <c r="CEX1318" s="1"/>
      <c r="CEY1318" s="1"/>
      <c r="CEZ1318" s="1"/>
      <c r="CFA1318" s="1"/>
      <c r="CFB1318" s="1"/>
      <c r="CFC1318" s="1"/>
      <c r="CFD1318" s="1"/>
      <c r="CFE1318" s="1"/>
      <c r="CFF1318" s="1"/>
      <c r="CFG1318" s="1"/>
      <c r="CFH1318" s="1"/>
      <c r="CFI1318" s="1"/>
      <c r="CFJ1318" s="1"/>
      <c r="CFK1318" s="1"/>
      <c r="CFL1318" s="1"/>
      <c r="CFM1318" s="1"/>
      <c r="CFN1318" s="1"/>
      <c r="CFO1318" s="1"/>
      <c r="CFP1318" s="1"/>
      <c r="CFQ1318" s="1"/>
      <c r="CFR1318" s="1"/>
      <c r="CFS1318" s="1"/>
      <c r="CFT1318" s="1"/>
      <c r="CFU1318" s="1"/>
      <c r="CFV1318" s="1"/>
      <c r="CFW1318" s="1"/>
      <c r="CFX1318" s="1"/>
      <c r="CFY1318" s="1"/>
      <c r="CFZ1318" s="1"/>
      <c r="CGA1318" s="1"/>
      <c r="CGB1318" s="1"/>
      <c r="CGC1318" s="1"/>
      <c r="CGD1318" s="1"/>
      <c r="CGE1318" s="1"/>
      <c r="CGF1318" s="1"/>
      <c r="CGG1318" s="1"/>
      <c r="CGH1318" s="1"/>
      <c r="CGI1318" s="1"/>
      <c r="CGJ1318" s="1"/>
      <c r="CGK1318" s="1"/>
      <c r="CGL1318" s="1"/>
      <c r="CGM1318" s="1"/>
      <c r="CGN1318" s="1"/>
      <c r="CGO1318" s="1"/>
      <c r="CGP1318" s="1"/>
      <c r="CGQ1318" s="1"/>
      <c r="CGR1318" s="1"/>
      <c r="CGS1318" s="1"/>
      <c r="CGT1318" s="1"/>
      <c r="CGU1318" s="1"/>
      <c r="CGV1318" s="1"/>
      <c r="CGW1318" s="1"/>
      <c r="CGX1318" s="1"/>
      <c r="CGY1318" s="1"/>
      <c r="CGZ1318" s="1"/>
      <c r="CHA1318" s="1"/>
      <c r="CHB1318" s="1"/>
      <c r="CHC1318" s="1"/>
      <c r="CHD1318" s="1"/>
      <c r="CHE1318" s="1"/>
      <c r="CHF1318" s="1"/>
      <c r="CHG1318" s="1"/>
      <c r="CHH1318" s="1"/>
      <c r="CHI1318" s="1"/>
      <c r="CHJ1318" s="1"/>
      <c r="CHK1318" s="1"/>
      <c r="CHL1318" s="1"/>
      <c r="CHM1318" s="1"/>
      <c r="CHN1318" s="1"/>
      <c r="CHO1318" s="1"/>
      <c r="CHP1318" s="1"/>
      <c r="CHQ1318" s="1"/>
      <c r="CHR1318" s="1"/>
      <c r="CHS1318" s="1"/>
      <c r="CHT1318" s="1"/>
      <c r="CHU1318" s="1"/>
      <c r="CHV1318" s="1"/>
      <c r="CHW1318" s="1"/>
      <c r="CHX1318" s="1"/>
      <c r="CHY1318" s="1"/>
      <c r="CHZ1318" s="1"/>
      <c r="CIA1318" s="1"/>
      <c r="CIB1318" s="1"/>
      <c r="CIC1318" s="1"/>
      <c r="CID1318" s="1"/>
      <c r="CIE1318" s="1"/>
      <c r="CIF1318" s="1"/>
      <c r="CIG1318" s="1"/>
      <c r="CIH1318" s="1"/>
      <c r="CII1318" s="1"/>
      <c r="CIJ1318" s="1"/>
      <c r="CIK1318" s="1"/>
      <c r="CIL1318" s="1"/>
      <c r="CIM1318" s="1"/>
      <c r="CIN1318" s="1"/>
      <c r="CIO1318" s="1"/>
      <c r="CIP1318" s="1"/>
      <c r="CIQ1318" s="1"/>
      <c r="CIR1318" s="1"/>
      <c r="CIS1318" s="1"/>
      <c r="CIT1318" s="1"/>
      <c r="CIU1318" s="1"/>
      <c r="CIV1318" s="1"/>
      <c r="CIW1318" s="1"/>
      <c r="CIX1318" s="1"/>
      <c r="CIY1318" s="1"/>
      <c r="CIZ1318" s="1"/>
      <c r="CJA1318" s="1"/>
      <c r="CJB1318" s="1"/>
      <c r="CJC1318" s="1"/>
      <c r="CJD1318" s="1"/>
      <c r="CJE1318" s="1"/>
      <c r="CJF1318" s="1"/>
      <c r="CJG1318" s="1"/>
      <c r="CJH1318" s="1"/>
      <c r="CJI1318" s="1"/>
      <c r="CJJ1318" s="1"/>
      <c r="CJK1318" s="1"/>
      <c r="CJL1318" s="1"/>
      <c r="CJM1318" s="1"/>
      <c r="CJN1318" s="1"/>
      <c r="CJO1318" s="1"/>
      <c r="CJP1318" s="1"/>
      <c r="CJQ1318" s="1"/>
      <c r="CJR1318" s="1"/>
      <c r="CJS1318" s="1"/>
      <c r="CJT1318" s="1"/>
      <c r="CJU1318" s="1"/>
      <c r="CJV1318" s="1"/>
      <c r="CJW1318" s="1"/>
      <c r="CJX1318" s="1"/>
      <c r="CJY1318" s="1"/>
      <c r="CJZ1318" s="1"/>
      <c r="CKA1318" s="1"/>
      <c r="CKB1318" s="1"/>
      <c r="CKC1318" s="1"/>
      <c r="CKD1318" s="1"/>
      <c r="CKE1318" s="1"/>
      <c r="CKF1318" s="1"/>
      <c r="CKG1318" s="1"/>
      <c r="CKH1318" s="1"/>
      <c r="CKI1318" s="1"/>
      <c r="CKJ1318" s="1"/>
      <c r="CKK1318" s="1"/>
      <c r="CKL1318" s="1"/>
      <c r="CKM1318" s="1"/>
      <c r="CKN1318" s="1"/>
      <c r="CKO1318" s="1"/>
      <c r="CKP1318" s="1"/>
      <c r="CKQ1318" s="1"/>
      <c r="CKR1318" s="1"/>
      <c r="CKS1318" s="1"/>
      <c r="CKT1318" s="1"/>
      <c r="CKU1318" s="1"/>
      <c r="CKV1318" s="1"/>
      <c r="CKW1318" s="1"/>
      <c r="CKX1318" s="1"/>
      <c r="CKY1318" s="1"/>
      <c r="CKZ1318" s="1"/>
      <c r="CLA1318" s="1"/>
      <c r="CLB1318" s="1"/>
      <c r="CLC1318" s="1"/>
      <c r="CLD1318" s="1"/>
      <c r="CLE1318" s="1"/>
      <c r="CLF1318" s="1"/>
      <c r="CLG1318" s="1"/>
      <c r="CLH1318" s="1"/>
      <c r="CLI1318" s="1"/>
      <c r="CLJ1318" s="1"/>
      <c r="CLK1318" s="1"/>
      <c r="CLL1318" s="1"/>
      <c r="CLM1318" s="1"/>
      <c r="CLN1318" s="1"/>
      <c r="CLO1318" s="1"/>
      <c r="CLP1318" s="1"/>
      <c r="CLQ1318" s="1"/>
      <c r="CLR1318" s="1"/>
      <c r="CLS1318" s="1"/>
      <c r="CLT1318" s="1"/>
      <c r="CLU1318" s="1"/>
      <c r="CLV1318" s="1"/>
      <c r="CLW1318" s="1"/>
      <c r="CLX1318" s="1"/>
      <c r="CLY1318" s="1"/>
      <c r="CLZ1318" s="1"/>
      <c r="CMA1318" s="1"/>
      <c r="CMB1318" s="1"/>
      <c r="CMC1318" s="1"/>
      <c r="CMD1318" s="1"/>
      <c r="CME1318" s="1"/>
      <c r="CMF1318" s="1"/>
      <c r="CMG1318" s="1"/>
      <c r="CMH1318" s="1"/>
      <c r="CMI1318" s="1"/>
      <c r="CMJ1318" s="1"/>
      <c r="CMK1318" s="1"/>
      <c r="CML1318" s="1"/>
      <c r="CMM1318" s="1"/>
      <c r="CMN1318" s="1"/>
      <c r="CMO1318" s="1"/>
      <c r="CMP1318" s="1"/>
      <c r="CMQ1318" s="1"/>
      <c r="CMR1318" s="1"/>
      <c r="CMS1318" s="1"/>
      <c r="CMT1318" s="1"/>
      <c r="CMU1318" s="1"/>
      <c r="CMV1318" s="1"/>
      <c r="CMW1318" s="1"/>
      <c r="CMX1318" s="1"/>
      <c r="CMY1318" s="1"/>
      <c r="CMZ1318" s="1"/>
      <c r="CNA1318" s="1"/>
      <c r="CNB1318" s="1"/>
      <c r="CNC1318" s="1"/>
      <c r="CND1318" s="1"/>
      <c r="CNE1318" s="1"/>
      <c r="CNF1318" s="1"/>
      <c r="CNG1318" s="1"/>
      <c r="CNH1318" s="1"/>
      <c r="CNI1318" s="1"/>
      <c r="CNJ1318" s="1"/>
      <c r="CNK1318" s="1"/>
      <c r="CNL1318" s="1"/>
      <c r="CNM1318" s="1"/>
      <c r="CNN1318" s="1"/>
      <c r="CNO1318" s="1"/>
      <c r="CNP1318" s="1"/>
      <c r="CNQ1318" s="1"/>
      <c r="CNR1318" s="1"/>
      <c r="CNS1318" s="1"/>
      <c r="CNT1318" s="1"/>
      <c r="CNU1318" s="1"/>
      <c r="CNV1318" s="1"/>
      <c r="CNW1318" s="1"/>
      <c r="CNX1318" s="1"/>
      <c r="CNY1318" s="1"/>
      <c r="CNZ1318" s="1"/>
      <c r="COA1318" s="1"/>
      <c r="COB1318" s="1"/>
      <c r="COC1318" s="1"/>
      <c r="COD1318" s="1"/>
      <c r="COE1318" s="1"/>
      <c r="COF1318" s="1"/>
      <c r="COG1318" s="1"/>
      <c r="COH1318" s="1"/>
      <c r="COI1318" s="1"/>
      <c r="COJ1318" s="1"/>
      <c r="COK1318" s="1"/>
      <c r="COL1318" s="1"/>
      <c r="COM1318" s="1"/>
      <c r="CON1318" s="1"/>
      <c r="COO1318" s="1"/>
      <c r="COP1318" s="1"/>
      <c r="COQ1318" s="1"/>
      <c r="COR1318" s="1"/>
      <c r="COS1318" s="1"/>
      <c r="COT1318" s="1"/>
      <c r="COU1318" s="1"/>
      <c r="COV1318" s="1"/>
      <c r="COW1318" s="1"/>
      <c r="COX1318" s="1"/>
      <c r="COY1318" s="1"/>
      <c r="COZ1318" s="1"/>
      <c r="CPA1318" s="1"/>
      <c r="CPB1318" s="1"/>
      <c r="CPC1318" s="1"/>
      <c r="CPD1318" s="1"/>
      <c r="CPE1318" s="1"/>
      <c r="CPF1318" s="1"/>
      <c r="CPG1318" s="1"/>
      <c r="CPH1318" s="1"/>
      <c r="CPI1318" s="1"/>
      <c r="CPJ1318" s="1"/>
      <c r="CPK1318" s="1"/>
      <c r="CPL1318" s="1"/>
      <c r="CPM1318" s="1"/>
      <c r="CPN1318" s="1"/>
      <c r="CPO1318" s="1"/>
      <c r="CPP1318" s="1"/>
      <c r="CPQ1318" s="1"/>
      <c r="CPR1318" s="1"/>
      <c r="CPS1318" s="1"/>
      <c r="CPT1318" s="1"/>
      <c r="CPU1318" s="1"/>
      <c r="CPV1318" s="1"/>
      <c r="CPW1318" s="1"/>
      <c r="CPX1318" s="1"/>
      <c r="CPY1318" s="1"/>
      <c r="CPZ1318" s="1"/>
      <c r="CQA1318" s="1"/>
      <c r="CQB1318" s="1"/>
      <c r="CQC1318" s="1"/>
      <c r="CQD1318" s="1"/>
      <c r="CQE1318" s="1"/>
      <c r="CQF1318" s="1"/>
      <c r="CQG1318" s="1"/>
      <c r="CQH1318" s="1"/>
      <c r="CQI1318" s="1"/>
      <c r="CQJ1318" s="1"/>
      <c r="CQK1318" s="1"/>
      <c r="CQL1318" s="1"/>
      <c r="CQM1318" s="1"/>
      <c r="CQN1318" s="1"/>
      <c r="CQO1318" s="1"/>
      <c r="CQP1318" s="1"/>
      <c r="CQQ1318" s="1"/>
      <c r="CQR1318" s="1"/>
      <c r="CQS1318" s="1"/>
      <c r="CQT1318" s="1"/>
      <c r="CQU1318" s="1"/>
      <c r="CQV1318" s="1"/>
      <c r="CQW1318" s="1"/>
      <c r="CQX1318" s="1"/>
      <c r="CQY1318" s="1"/>
      <c r="CQZ1318" s="1"/>
      <c r="CRA1318" s="1"/>
      <c r="CRB1318" s="1"/>
      <c r="CRC1318" s="1"/>
      <c r="CRD1318" s="1"/>
      <c r="CRE1318" s="1"/>
      <c r="CRF1318" s="1"/>
      <c r="CRG1318" s="1"/>
      <c r="CRH1318" s="1"/>
      <c r="CRI1318" s="1"/>
      <c r="CRJ1318" s="1"/>
      <c r="CRK1318" s="1"/>
      <c r="CRL1318" s="1"/>
      <c r="CRM1318" s="1"/>
      <c r="CRN1318" s="1"/>
      <c r="CRO1318" s="1"/>
      <c r="CRP1318" s="1"/>
      <c r="CRQ1318" s="1"/>
      <c r="CRR1318" s="1"/>
      <c r="CRS1318" s="1"/>
      <c r="CRT1318" s="1"/>
      <c r="CRU1318" s="1"/>
      <c r="CRV1318" s="1"/>
      <c r="CRW1318" s="1"/>
      <c r="CRX1318" s="1"/>
      <c r="CRY1318" s="1"/>
      <c r="CRZ1318" s="1"/>
      <c r="CSA1318" s="1"/>
      <c r="CSB1318" s="1"/>
      <c r="CSC1318" s="1"/>
      <c r="CSD1318" s="1"/>
      <c r="CSE1318" s="1"/>
      <c r="CSF1318" s="1"/>
      <c r="CSG1318" s="1"/>
      <c r="CSH1318" s="1"/>
      <c r="CSI1318" s="1"/>
      <c r="CSJ1318" s="1"/>
      <c r="CSK1318" s="1"/>
      <c r="CSL1318" s="1"/>
      <c r="CSM1318" s="1"/>
      <c r="CSN1318" s="1"/>
      <c r="CSO1318" s="1"/>
      <c r="CSP1318" s="1"/>
      <c r="CSQ1318" s="1"/>
      <c r="CSR1318" s="1"/>
      <c r="CSS1318" s="1"/>
      <c r="CST1318" s="1"/>
      <c r="CSU1318" s="1"/>
      <c r="CSV1318" s="1"/>
      <c r="CSW1318" s="1"/>
      <c r="CSX1318" s="1"/>
      <c r="CSY1318" s="1"/>
      <c r="CSZ1318" s="1"/>
      <c r="CTA1318" s="1"/>
      <c r="CTB1318" s="1"/>
      <c r="CTC1318" s="1"/>
      <c r="CTD1318" s="1"/>
      <c r="CTE1318" s="1"/>
      <c r="CTF1318" s="1"/>
      <c r="CTG1318" s="1"/>
      <c r="CTH1318" s="1"/>
      <c r="CTI1318" s="1"/>
      <c r="CTJ1318" s="1"/>
      <c r="CTK1318" s="1"/>
      <c r="CTL1318" s="1"/>
      <c r="CTM1318" s="1"/>
      <c r="CTN1318" s="1"/>
      <c r="CTO1318" s="1"/>
      <c r="CTP1318" s="1"/>
      <c r="CTQ1318" s="1"/>
      <c r="CTR1318" s="1"/>
      <c r="CTS1318" s="1"/>
      <c r="CTT1318" s="1"/>
      <c r="CTU1318" s="1"/>
      <c r="CTV1318" s="1"/>
      <c r="CTW1318" s="1"/>
      <c r="CTX1318" s="1"/>
      <c r="CTY1318" s="1"/>
      <c r="CTZ1318" s="1"/>
      <c r="CUA1318" s="1"/>
      <c r="CUB1318" s="1"/>
      <c r="CUC1318" s="1"/>
      <c r="CUD1318" s="1"/>
      <c r="CUE1318" s="1"/>
      <c r="CUF1318" s="1"/>
      <c r="CUG1318" s="1"/>
      <c r="CUH1318" s="1"/>
      <c r="CUI1318" s="1"/>
      <c r="CUJ1318" s="1"/>
      <c r="CUK1318" s="1"/>
      <c r="CUL1318" s="1"/>
      <c r="CUM1318" s="1"/>
      <c r="CUN1318" s="1"/>
      <c r="CUO1318" s="1"/>
      <c r="CUP1318" s="1"/>
      <c r="CUQ1318" s="1"/>
      <c r="CUR1318" s="1"/>
      <c r="CUS1318" s="1"/>
      <c r="CUT1318" s="1"/>
      <c r="CUU1318" s="1"/>
      <c r="CUV1318" s="1"/>
      <c r="CUW1318" s="1"/>
      <c r="CUX1318" s="1"/>
      <c r="CUY1318" s="1"/>
      <c r="CUZ1318" s="1"/>
      <c r="CVA1318" s="1"/>
      <c r="CVB1318" s="1"/>
      <c r="CVC1318" s="1"/>
      <c r="CVD1318" s="1"/>
      <c r="CVE1318" s="1"/>
      <c r="CVF1318" s="1"/>
      <c r="CVG1318" s="1"/>
      <c r="CVH1318" s="1"/>
      <c r="CVI1318" s="1"/>
      <c r="CVJ1318" s="1"/>
      <c r="CVK1318" s="1"/>
      <c r="CVL1318" s="1"/>
      <c r="CVM1318" s="1"/>
      <c r="CVN1318" s="1"/>
      <c r="CVO1318" s="1"/>
      <c r="CVP1318" s="1"/>
      <c r="CVQ1318" s="1"/>
      <c r="CVR1318" s="1"/>
      <c r="CVS1318" s="1"/>
      <c r="CVT1318" s="1"/>
      <c r="CVU1318" s="1"/>
      <c r="CVV1318" s="1"/>
      <c r="CVW1318" s="1"/>
      <c r="CVX1318" s="1"/>
      <c r="CVY1318" s="1"/>
      <c r="CVZ1318" s="1"/>
      <c r="CWA1318" s="1"/>
      <c r="CWB1318" s="1"/>
      <c r="CWC1318" s="1"/>
      <c r="CWD1318" s="1"/>
      <c r="CWE1318" s="1"/>
      <c r="CWF1318" s="1"/>
      <c r="CWG1318" s="1"/>
      <c r="CWH1318" s="1"/>
      <c r="CWI1318" s="1"/>
      <c r="CWJ1318" s="1"/>
      <c r="CWK1318" s="1"/>
      <c r="CWL1318" s="1"/>
      <c r="CWM1318" s="1"/>
      <c r="CWN1318" s="1"/>
      <c r="CWO1318" s="1"/>
      <c r="CWP1318" s="1"/>
      <c r="CWQ1318" s="1"/>
      <c r="CWR1318" s="1"/>
      <c r="CWS1318" s="1"/>
      <c r="CWT1318" s="1"/>
      <c r="CWU1318" s="1"/>
      <c r="CWV1318" s="1"/>
      <c r="CWW1318" s="1"/>
      <c r="CWX1318" s="1"/>
      <c r="CWY1318" s="1"/>
      <c r="CWZ1318" s="1"/>
      <c r="CXA1318" s="1"/>
      <c r="CXB1318" s="1"/>
      <c r="CXC1318" s="1"/>
      <c r="CXD1318" s="1"/>
      <c r="CXE1318" s="1"/>
      <c r="CXF1318" s="1"/>
      <c r="CXG1318" s="1"/>
      <c r="CXH1318" s="1"/>
      <c r="CXI1318" s="1"/>
      <c r="CXJ1318" s="1"/>
      <c r="CXK1318" s="1"/>
      <c r="CXL1318" s="1"/>
      <c r="CXM1318" s="1"/>
      <c r="CXN1318" s="1"/>
      <c r="CXO1318" s="1"/>
      <c r="CXP1318" s="1"/>
      <c r="CXQ1318" s="1"/>
      <c r="CXR1318" s="1"/>
      <c r="CXS1318" s="1"/>
      <c r="CXT1318" s="1"/>
      <c r="CXU1318" s="1"/>
      <c r="CXV1318" s="1"/>
      <c r="CXW1318" s="1"/>
      <c r="CXX1318" s="1"/>
      <c r="CXY1318" s="1"/>
      <c r="CXZ1318" s="1"/>
      <c r="CYA1318" s="1"/>
      <c r="CYB1318" s="1"/>
      <c r="CYC1318" s="1"/>
      <c r="CYD1318" s="1"/>
      <c r="CYE1318" s="1"/>
      <c r="CYF1318" s="1"/>
      <c r="CYG1318" s="1"/>
      <c r="CYH1318" s="1"/>
      <c r="CYI1318" s="1"/>
      <c r="CYJ1318" s="1"/>
      <c r="CYK1318" s="1"/>
      <c r="CYL1318" s="1"/>
      <c r="CYM1318" s="1"/>
      <c r="CYN1318" s="1"/>
      <c r="CYO1318" s="1"/>
      <c r="CYP1318" s="1"/>
      <c r="CYQ1318" s="1"/>
      <c r="CYR1318" s="1"/>
      <c r="CYS1318" s="1"/>
      <c r="CYT1318" s="1"/>
      <c r="CYU1318" s="1"/>
      <c r="CYV1318" s="1"/>
      <c r="CYW1318" s="1"/>
      <c r="CYX1318" s="1"/>
      <c r="CYY1318" s="1"/>
      <c r="CYZ1318" s="1"/>
      <c r="CZA1318" s="1"/>
      <c r="CZB1318" s="1"/>
      <c r="CZC1318" s="1"/>
      <c r="CZD1318" s="1"/>
      <c r="CZE1318" s="1"/>
      <c r="CZF1318" s="1"/>
      <c r="CZG1318" s="1"/>
      <c r="CZH1318" s="1"/>
      <c r="CZI1318" s="1"/>
      <c r="CZJ1318" s="1"/>
      <c r="CZK1318" s="1"/>
      <c r="CZL1318" s="1"/>
      <c r="CZM1318" s="1"/>
      <c r="CZN1318" s="1"/>
      <c r="CZO1318" s="1"/>
      <c r="CZP1318" s="1"/>
      <c r="CZQ1318" s="1"/>
      <c r="CZR1318" s="1"/>
      <c r="CZS1318" s="1"/>
      <c r="CZT1318" s="1"/>
      <c r="CZU1318" s="1"/>
      <c r="CZV1318" s="1"/>
      <c r="CZW1318" s="1"/>
      <c r="CZX1318" s="1"/>
      <c r="CZY1318" s="1"/>
      <c r="CZZ1318" s="1"/>
      <c r="DAA1318" s="1"/>
      <c r="DAB1318" s="1"/>
      <c r="DAC1318" s="1"/>
      <c r="DAD1318" s="1"/>
      <c r="DAE1318" s="1"/>
      <c r="DAF1318" s="1"/>
      <c r="DAG1318" s="1"/>
      <c r="DAH1318" s="1"/>
      <c r="DAI1318" s="1"/>
      <c r="DAJ1318" s="1"/>
      <c r="DAK1318" s="1"/>
      <c r="DAL1318" s="1"/>
      <c r="DAM1318" s="1"/>
      <c r="DAN1318" s="1"/>
      <c r="DAO1318" s="1"/>
      <c r="DAP1318" s="1"/>
      <c r="DAQ1318" s="1"/>
      <c r="DAR1318" s="1"/>
      <c r="DAS1318" s="1"/>
      <c r="DAT1318" s="1"/>
      <c r="DAU1318" s="1"/>
      <c r="DAV1318" s="1"/>
      <c r="DAW1318" s="1"/>
      <c r="DAX1318" s="1"/>
      <c r="DAY1318" s="1"/>
      <c r="DAZ1318" s="1"/>
      <c r="DBA1318" s="1"/>
      <c r="DBB1318" s="1"/>
      <c r="DBC1318" s="1"/>
      <c r="DBD1318" s="1"/>
      <c r="DBE1318" s="1"/>
      <c r="DBF1318" s="1"/>
      <c r="DBG1318" s="1"/>
      <c r="DBH1318" s="1"/>
      <c r="DBI1318" s="1"/>
      <c r="DBJ1318" s="1"/>
      <c r="DBK1318" s="1"/>
      <c r="DBL1318" s="1"/>
      <c r="DBM1318" s="1"/>
      <c r="DBN1318" s="1"/>
      <c r="DBO1318" s="1"/>
      <c r="DBP1318" s="1"/>
      <c r="DBQ1318" s="1"/>
      <c r="DBR1318" s="1"/>
      <c r="DBS1318" s="1"/>
      <c r="DBT1318" s="1"/>
      <c r="DBU1318" s="1"/>
      <c r="DBV1318" s="1"/>
      <c r="DBW1318" s="1"/>
      <c r="DBX1318" s="1"/>
      <c r="DBY1318" s="1"/>
      <c r="DBZ1318" s="1"/>
      <c r="DCA1318" s="1"/>
      <c r="DCB1318" s="1"/>
      <c r="DCC1318" s="1"/>
      <c r="DCD1318" s="1"/>
      <c r="DCE1318" s="1"/>
      <c r="DCF1318" s="1"/>
      <c r="DCG1318" s="1"/>
      <c r="DCH1318" s="1"/>
      <c r="DCI1318" s="1"/>
      <c r="DCJ1318" s="1"/>
      <c r="DCK1318" s="1"/>
      <c r="DCL1318" s="1"/>
      <c r="DCM1318" s="1"/>
      <c r="DCN1318" s="1"/>
      <c r="DCO1318" s="1"/>
      <c r="DCP1318" s="1"/>
      <c r="DCQ1318" s="1"/>
      <c r="DCR1318" s="1"/>
      <c r="DCS1318" s="1"/>
      <c r="DCT1318" s="1"/>
      <c r="DCU1318" s="1"/>
      <c r="DCV1318" s="1"/>
      <c r="DCW1318" s="1"/>
      <c r="DCX1318" s="1"/>
      <c r="DCY1318" s="1"/>
      <c r="DCZ1318" s="1"/>
      <c r="DDA1318" s="1"/>
      <c r="DDB1318" s="1"/>
      <c r="DDC1318" s="1"/>
      <c r="DDD1318" s="1"/>
      <c r="DDE1318" s="1"/>
      <c r="DDF1318" s="1"/>
      <c r="DDG1318" s="1"/>
      <c r="DDH1318" s="1"/>
      <c r="DDI1318" s="1"/>
      <c r="DDJ1318" s="1"/>
      <c r="DDK1318" s="1"/>
      <c r="DDL1318" s="1"/>
      <c r="DDM1318" s="1"/>
      <c r="DDN1318" s="1"/>
      <c r="DDO1318" s="1"/>
      <c r="DDP1318" s="1"/>
      <c r="DDQ1318" s="1"/>
      <c r="DDR1318" s="1"/>
      <c r="DDS1318" s="1"/>
      <c r="DDT1318" s="1"/>
      <c r="DDU1318" s="1"/>
      <c r="DDV1318" s="1"/>
      <c r="DDW1318" s="1"/>
      <c r="DDX1318" s="1"/>
      <c r="DDY1318" s="1"/>
      <c r="DDZ1318" s="1"/>
      <c r="DEA1318" s="1"/>
      <c r="DEB1318" s="1"/>
      <c r="DEC1318" s="1"/>
      <c r="DED1318" s="1"/>
      <c r="DEE1318" s="1"/>
      <c r="DEF1318" s="1"/>
      <c r="DEG1318" s="1"/>
      <c r="DEH1318" s="1"/>
      <c r="DEI1318" s="1"/>
      <c r="DEJ1318" s="1"/>
      <c r="DEK1318" s="1"/>
      <c r="DEL1318" s="1"/>
      <c r="DEM1318" s="1"/>
      <c r="DEN1318" s="1"/>
      <c r="DEO1318" s="1"/>
      <c r="DEP1318" s="1"/>
      <c r="DEQ1318" s="1"/>
      <c r="DER1318" s="1"/>
      <c r="DES1318" s="1"/>
      <c r="DET1318" s="1"/>
      <c r="DEU1318" s="1"/>
      <c r="DEV1318" s="1"/>
      <c r="DEW1318" s="1"/>
      <c r="DEX1318" s="1"/>
      <c r="DEY1318" s="1"/>
      <c r="DEZ1318" s="1"/>
      <c r="DFA1318" s="1"/>
      <c r="DFB1318" s="1"/>
      <c r="DFC1318" s="1"/>
      <c r="DFD1318" s="1"/>
      <c r="DFE1318" s="1"/>
      <c r="DFF1318" s="1"/>
      <c r="DFG1318" s="1"/>
      <c r="DFH1318" s="1"/>
      <c r="DFI1318" s="1"/>
      <c r="DFJ1318" s="1"/>
      <c r="DFK1318" s="1"/>
      <c r="DFL1318" s="1"/>
      <c r="DFM1318" s="1"/>
      <c r="DFN1318" s="1"/>
      <c r="DFO1318" s="1"/>
      <c r="DFP1318" s="1"/>
      <c r="DFQ1318" s="1"/>
      <c r="DFR1318" s="1"/>
      <c r="DFS1318" s="1"/>
      <c r="DFT1318" s="1"/>
      <c r="DFU1318" s="1"/>
      <c r="DFV1318" s="1"/>
      <c r="DFW1318" s="1"/>
      <c r="DFX1318" s="1"/>
      <c r="DFY1318" s="1"/>
      <c r="DFZ1318" s="1"/>
      <c r="DGA1318" s="1"/>
      <c r="DGB1318" s="1"/>
      <c r="DGC1318" s="1"/>
      <c r="DGD1318" s="1"/>
      <c r="DGE1318" s="1"/>
      <c r="DGF1318" s="1"/>
      <c r="DGG1318" s="1"/>
      <c r="DGH1318" s="1"/>
      <c r="DGI1318" s="1"/>
      <c r="DGJ1318" s="1"/>
      <c r="DGK1318" s="1"/>
      <c r="DGL1318" s="1"/>
      <c r="DGM1318" s="1"/>
      <c r="DGN1318" s="1"/>
      <c r="DGO1318" s="1"/>
      <c r="DGP1318" s="1"/>
      <c r="DGQ1318" s="1"/>
      <c r="DGR1318" s="1"/>
      <c r="DGS1318" s="1"/>
      <c r="DGT1318" s="1"/>
      <c r="DGU1318" s="1"/>
      <c r="DGV1318" s="1"/>
      <c r="DGW1318" s="1"/>
      <c r="DGX1318" s="1"/>
      <c r="DGY1318" s="1"/>
      <c r="DGZ1318" s="1"/>
      <c r="DHA1318" s="1"/>
      <c r="DHB1318" s="1"/>
      <c r="DHC1318" s="1"/>
      <c r="DHD1318" s="1"/>
      <c r="DHE1318" s="1"/>
      <c r="DHF1318" s="1"/>
      <c r="DHG1318" s="1"/>
      <c r="DHH1318" s="1"/>
      <c r="DHI1318" s="1"/>
      <c r="DHJ1318" s="1"/>
      <c r="DHK1318" s="1"/>
      <c r="DHL1318" s="1"/>
      <c r="DHM1318" s="1"/>
      <c r="DHN1318" s="1"/>
      <c r="DHO1318" s="1"/>
      <c r="DHP1318" s="1"/>
      <c r="DHQ1318" s="1"/>
      <c r="DHR1318" s="1"/>
      <c r="DHS1318" s="1"/>
      <c r="DHT1318" s="1"/>
      <c r="DHU1318" s="1"/>
      <c r="DHV1318" s="1"/>
      <c r="DHW1318" s="1"/>
      <c r="DHX1318" s="1"/>
      <c r="DHY1318" s="1"/>
      <c r="DHZ1318" s="1"/>
      <c r="DIA1318" s="1"/>
      <c r="DIB1318" s="1"/>
      <c r="DIC1318" s="1"/>
      <c r="DID1318" s="1"/>
      <c r="DIE1318" s="1"/>
      <c r="DIF1318" s="1"/>
      <c r="DIG1318" s="1"/>
      <c r="DIH1318" s="1"/>
      <c r="DII1318" s="1"/>
      <c r="DIJ1318" s="1"/>
      <c r="DIK1318" s="1"/>
      <c r="DIL1318" s="1"/>
      <c r="DIM1318" s="1"/>
      <c r="DIN1318" s="1"/>
      <c r="DIO1318" s="1"/>
      <c r="DIP1318" s="1"/>
      <c r="DIQ1318" s="1"/>
      <c r="DIR1318" s="1"/>
      <c r="DIS1318" s="1"/>
      <c r="DIT1318" s="1"/>
      <c r="DIU1318" s="1"/>
      <c r="DIV1318" s="1"/>
      <c r="DIW1318" s="1"/>
      <c r="DIX1318" s="1"/>
      <c r="DIY1318" s="1"/>
      <c r="DIZ1318" s="1"/>
      <c r="DJA1318" s="1"/>
      <c r="DJB1318" s="1"/>
      <c r="DJC1318" s="1"/>
      <c r="DJD1318" s="1"/>
      <c r="DJE1318" s="1"/>
      <c r="DJF1318" s="1"/>
      <c r="DJG1318" s="1"/>
      <c r="DJH1318" s="1"/>
      <c r="DJI1318" s="1"/>
      <c r="DJJ1318" s="1"/>
      <c r="DJK1318" s="1"/>
      <c r="DJL1318" s="1"/>
      <c r="DJM1318" s="1"/>
      <c r="DJN1318" s="1"/>
      <c r="DJO1318" s="1"/>
      <c r="DJP1318" s="1"/>
      <c r="DJQ1318" s="1"/>
      <c r="DJR1318" s="1"/>
      <c r="DJS1318" s="1"/>
      <c r="DJT1318" s="1"/>
      <c r="DJU1318" s="1"/>
      <c r="DJV1318" s="1"/>
      <c r="DJW1318" s="1"/>
      <c r="DJX1318" s="1"/>
      <c r="DJY1318" s="1"/>
      <c r="DJZ1318" s="1"/>
      <c r="DKA1318" s="1"/>
      <c r="DKB1318" s="1"/>
      <c r="DKC1318" s="1"/>
      <c r="DKD1318" s="1"/>
      <c r="DKE1318" s="1"/>
      <c r="DKF1318" s="1"/>
      <c r="DKG1318" s="1"/>
      <c r="DKH1318" s="1"/>
      <c r="DKI1318" s="1"/>
      <c r="DKJ1318" s="1"/>
      <c r="DKK1318" s="1"/>
      <c r="DKL1318" s="1"/>
      <c r="DKM1318" s="1"/>
      <c r="DKN1318" s="1"/>
      <c r="DKO1318" s="1"/>
      <c r="DKP1318" s="1"/>
      <c r="DKQ1318" s="1"/>
      <c r="DKR1318" s="1"/>
      <c r="DKS1318" s="1"/>
      <c r="DKT1318" s="1"/>
      <c r="DKU1318" s="1"/>
      <c r="DKV1318" s="1"/>
      <c r="DKW1318" s="1"/>
      <c r="DKX1318" s="1"/>
      <c r="DKY1318" s="1"/>
      <c r="DKZ1318" s="1"/>
      <c r="DLA1318" s="1"/>
      <c r="DLB1318" s="1"/>
      <c r="DLC1318" s="1"/>
      <c r="DLD1318" s="1"/>
      <c r="DLE1318" s="1"/>
      <c r="DLF1318" s="1"/>
      <c r="DLG1318" s="1"/>
      <c r="DLH1318" s="1"/>
      <c r="DLI1318" s="1"/>
      <c r="DLJ1318" s="1"/>
      <c r="DLK1318" s="1"/>
      <c r="DLL1318" s="1"/>
      <c r="DLM1318" s="1"/>
      <c r="DLN1318" s="1"/>
      <c r="DLO1318" s="1"/>
      <c r="DLP1318" s="1"/>
      <c r="DLQ1318" s="1"/>
      <c r="DLR1318" s="1"/>
      <c r="DLS1318" s="1"/>
      <c r="DLT1318" s="1"/>
      <c r="DLU1318" s="1"/>
      <c r="DLV1318" s="1"/>
      <c r="DLW1318" s="1"/>
      <c r="DLX1318" s="1"/>
      <c r="DLY1318" s="1"/>
      <c r="DLZ1318" s="1"/>
      <c r="DMA1318" s="1"/>
      <c r="DMB1318" s="1"/>
      <c r="DMC1318" s="1"/>
      <c r="DMD1318" s="1"/>
      <c r="DME1318" s="1"/>
      <c r="DMF1318" s="1"/>
      <c r="DMG1318" s="1"/>
      <c r="DMH1318" s="1"/>
      <c r="DMI1318" s="1"/>
      <c r="DMJ1318" s="1"/>
      <c r="DMK1318" s="1"/>
      <c r="DML1318" s="1"/>
      <c r="DMM1318" s="1"/>
      <c r="DMN1318" s="1"/>
      <c r="DMO1318" s="1"/>
      <c r="DMP1318" s="1"/>
      <c r="DMQ1318" s="1"/>
      <c r="DMR1318" s="1"/>
      <c r="DMS1318" s="1"/>
      <c r="DMT1318" s="1"/>
      <c r="DMU1318" s="1"/>
      <c r="DMV1318" s="1"/>
      <c r="DMW1318" s="1"/>
      <c r="DMX1318" s="1"/>
      <c r="DMY1318" s="1"/>
      <c r="DMZ1318" s="1"/>
      <c r="DNA1318" s="1"/>
      <c r="DNB1318" s="1"/>
      <c r="DNC1318" s="1"/>
      <c r="DND1318" s="1"/>
      <c r="DNE1318" s="1"/>
      <c r="DNF1318" s="1"/>
      <c r="DNG1318" s="1"/>
      <c r="DNH1318" s="1"/>
      <c r="DNI1318" s="1"/>
      <c r="DNJ1318" s="1"/>
      <c r="DNK1318" s="1"/>
      <c r="DNL1318" s="1"/>
      <c r="DNM1318" s="1"/>
      <c r="DNN1318" s="1"/>
      <c r="DNO1318" s="1"/>
      <c r="DNP1318" s="1"/>
      <c r="DNQ1318" s="1"/>
      <c r="DNR1318" s="1"/>
      <c r="DNS1318" s="1"/>
      <c r="DNT1318" s="1"/>
      <c r="DNU1318" s="1"/>
      <c r="DNV1318" s="1"/>
      <c r="DNW1318" s="1"/>
      <c r="DNX1318" s="1"/>
      <c r="DNY1318" s="1"/>
      <c r="DNZ1318" s="1"/>
      <c r="DOA1318" s="1"/>
      <c r="DOB1318" s="1"/>
      <c r="DOC1318" s="1"/>
      <c r="DOD1318" s="1"/>
      <c r="DOE1318" s="1"/>
      <c r="DOF1318" s="1"/>
      <c r="DOG1318" s="1"/>
      <c r="DOH1318" s="1"/>
      <c r="DOI1318" s="1"/>
      <c r="DOJ1318" s="1"/>
      <c r="DOK1318" s="1"/>
      <c r="DOL1318" s="1"/>
      <c r="DOM1318" s="1"/>
      <c r="DON1318" s="1"/>
      <c r="DOO1318" s="1"/>
      <c r="DOP1318" s="1"/>
      <c r="DOQ1318" s="1"/>
      <c r="DOR1318" s="1"/>
      <c r="DOS1318" s="1"/>
      <c r="DOT1318" s="1"/>
      <c r="DOU1318" s="1"/>
      <c r="DOV1318" s="1"/>
      <c r="DOW1318" s="1"/>
      <c r="DOX1318" s="1"/>
      <c r="DOY1318" s="1"/>
      <c r="DOZ1318" s="1"/>
      <c r="DPA1318" s="1"/>
      <c r="DPB1318" s="1"/>
      <c r="DPC1318" s="1"/>
      <c r="DPD1318" s="1"/>
      <c r="DPE1318" s="1"/>
      <c r="DPF1318" s="1"/>
      <c r="DPG1318" s="1"/>
      <c r="DPH1318" s="1"/>
      <c r="DPI1318" s="1"/>
      <c r="DPJ1318" s="1"/>
      <c r="DPK1318" s="1"/>
      <c r="DPL1318" s="1"/>
      <c r="DPM1318" s="1"/>
      <c r="DPN1318" s="1"/>
      <c r="DPO1318" s="1"/>
      <c r="DPP1318" s="1"/>
      <c r="DPQ1318" s="1"/>
      <c r="DPR1318" s="1"/>
      <c r="DPS1318" s="1"/>
      <c r="DPT1318" s="1"/>
      <c r="DPU1318" s="1"/>
      <c r="DPV1318" s="1"/>
      <c r="DPW1318" s="1"/>
      <c r="DPX1318" s="1"/>
      <c r="DPY1318" s="1"/>
      <c r="DPZ1318" s="1"/>
      <c r="DQA1318" s="1"/>
      <c r="DQB1318" s="1"/>
      <c r="DQC1318" s="1"/>
      <c r="DQD1318" s="1"/>
      <c r="DQE1318" s="1"/>
      <c r="DQF1318" s="1"/>
      <c r="DQG1318" s="1"/>
      <c r="DQH1318" s="1"/>
      <c r="DQI1318" s="1"/>
      <c r="DQJ1318" s="1"/>
      <c r="DQK1318" s="1"/>
      <c r="DQL1318" s="1"/>
      <c r="DQM1318" s="1"/>
      <c r="DQN1318" s="1"/>
      <c r="DQO1318" s="1"/>
      <c r="DQP1318" s="1"/>
      <c r="DQQ1318" s="1"/>
      <c r="DQR1318" s="1"/>
      <c r="DQS1318" s="1"/>
      <c r="DQT1318" s="1"/>
      <c r="DQU1318" s="1"/>
      <c r="DQV1318" s="1"/>
      <c r="DQW1318" s="1"/>
      <c r="DQX1318" s="1"/>
      <c r="DQY1318" s="1"/>
      <c r="DQZ1318" s="1"/>
      <c r="DRA1318" s="1"/>
      <c r="DRB1318" s="1"/>
      <c r="DRC1318" s="1"/>
      <c r="DRD1318" s="1"/>
      <c r="DRE1318" s="1"/>
      <c r="DRF1318" s="1"/>
      <c r="DRG1318" s="1"/>
      <c r="DRH1318" s="1"/>
      <c r="DRI1318" s="1"/>
      <c r="DRJ1318" s="1"/>
      <c r="DRK1318" s="1"/>
      <c r="DRL1318" s="1"/>
      <c r="DRM1318" s="1"/>
      <c r="DRN1318" s="1"/>
      <c r="DRO1318" s="1"/>
      <c r="DRP1318" s="1"/>
      <c r="DRQ1318" s="1"/>
      <c r="DRR1318" s="1"/>
      <c r="DRS1318" s="1"/>
      <c r="DRT1318" s="1"/>
      <c r="DRU1318" s="1"/>
      <c r="DRV1318" s="1"/>
      <c r="DRW1318" s="1"/>
      <c r="DRX1318" s="1"/>
      <c r="DRY1318" s="1"/>
      <c r="DRZ1318" s="1"/>
      <c r="DSA1318" s="1"/>
      <c r="DSB1318" s="1"/>
      <c r="DSC1318" s="1"/>
      <c r="DSD1318" s="1"/>
      <c r="DSE1318" s="1"/>
      <c r="DSF1318" s="1"/>
      <c r="DSG1318" s="1"/>
      <c r="DSH1318" s="1"/>
      <c r="DSI1318" s="1"/>
      <c r="DSJ1318" s="1"/>
      <c r="DSK1318" s="1"/>
      <c r="DSL1318" s="1"/>
      <c r="DSM1318" s="1"/>
      <c r="DSN1318" s="1"/>
      <c r="DSO1318" s="1"/>
      <c r="DSP1318" s="1"/>
      <c r="DSQ1318" s="1"/>
      <c r="DSR1318" s="1"/>
      <c r="DSS1318" s="1"/>
      <c r="DST1318" s="1"/>
      <c r="DSU1318" s="1"/>
      <c r="DSV1318" s="1"/>
      <c r="DSW1318" s="1"/>
      <c r="DSX1318" s="1"/>
      <c r="DSY1318" s="1"/>
      <c r="DSZ1318" s="1"/>
      <c r="DTA1318" s="1"/>
      <c r="DTB1318" s="1"/>
      <c r="DTC1318" s="1"/>
      <c r="DTD1318" s="1"/>
      <c r="DTE1318" s="1"/>
      <c r="DTF1318" s="1"/>
      <c r="DTG1318" s="1"/>
      <c r="DTH1318" s="1"/>
      <c r="DTI1318" s="1"/>
      <c r="DTJ1318" s="1"/>
      <c r="DTK1318" s="1"/>
      <c r="DTL1318" s="1"/>
      <c r="DTM1318" s="1"/>
      <c r="DTN1318" s="1"/>
      <c r="DTO1318" s="1"/>
      <c r="DTP1318" s="1"/>
      <c r="DTQ1318" s="1"/>
      <c r="DTR1318" s="1"/>
      <c r="DTS1318" s="1"/>
      <c r="DTT1318" s="1"/>
      <c r="DTU1318" s="1"/>
      <c r="DTV1318" s="1"/>
      <c r="DTW1318" s="1"/>
      <c r="DTX1318" s="1"/>
      <c r="DTY1318" s="1"/>
      <c r="DTZ1318" s="1"/>
      <c r="DUA1318" s="1"/>
      <c r="DUB1318" s="1"/>
      <c r="DUC1318" s="1"/>
      <c r="DUD1318" s="1"/>
      <c r="DUE1318" s="1"/>
      <c r="DUF1318" s="1"/>
      <c r="DUG1318" s="1"/>
      <c r="DUH1318" s="1"/>
      <c r="DUI1318" s="1"/>
      <c r="DUJ1318" s="1"/>
      <c r="DUK1318" s="1"/>
      <c r="DUL1318" s="1"/>
      <c r="DUM1318" s="1"/>
      <c r="DUN1318" s="1"/>
      <c r="DUO1318" s="1"/>
      <c r="DUP1318" s="1"/>
      <c r="DUQ1318" s="1"/>
      <c r="DUR1318" s="1"/>
      <c r="DUS1318" s="1"/>
      <c r="DUT1318" s="1"/>
      <c r="DUU1318" s="1"/>
      <c r="DUV1318" s="1"/>
      <c r="DUW1318" s="1"/>
      <c r="DUX1318" s="1"/>
      <c r="DUY1318" s="1"/>
      <c r="DUZ1318" s="1"/>
      <c r="DVA1318" s="1"/>
      <c r="DVB1318" s="1"/>
      <c r="DVC1318" s="1"/>
      <c r="DVD1318" s="1"/>
      <c r="DVE1318" s="1"/>
      <c r="DVF1318" s="1"/>
      <c r="DVG1318" s="1"/>
      <c r="DVH1318" s="1"/>
      <c r="DVI1318" s="1"/>
      <c r="DVJ1318" s="1"/>
      <c r="DVK1318" s="1"/>
      <c r="DVL1318" s="1"/>
      <c r="DVM1318" s="1"/>
      <c r="DVN1318" s="1"/>
      <c r="DVO1318" s="1"/>
      <c r="DVP1318" s="1"/>
      <c r="DVQ1318" s="1"/>
      <c r="DVR1318" s="1"/>
      <c r="DVS1318" s="1"/>
      <c r="DVT1318" s="1"/>
      <c r="DVU1318" s="1"/>
      <c r="DVV1318" s="1"/>
      <c r="DVW1318" s="1"/>
      <c r="DVX1318" s="1"/>
      <c r="DVY1318" s="1"/>
      <c r="DVZ1318" s="1"/>
      <c r="DWA1318" s="1"/>
      <c r="DWB1318" s="1"/>
      <c r="DWC1318" s="1"/>
      <c r="DWD1318" s="1"/>
      <c r="DWE1318" s="1"/>
      <c r="DWF1318" s="1"/>
      <c r="DWG1318" s="1"/>
      <c r="DWH1318" s="1"/>
      <c r="DWI1318" s="1"/>
      <c r="DWJ1318" s="1"/>
      <c r="DWK1318" s="1"/>
      <c r="DWL1318" s="1"/>
      <c r="DWM1318" s="1"/>
      <c r="DWN1318" s="1"/>
      <c r="DWO1318" s="1"/>
      <c r="DWP1318" s="1"/>
      <c r="DWQ1318" s="1"/>
      <c r="DWR1318" s="1"/>
      <c r="DWS1318" s="1"/>
      <c r="DWT1318" s="1"/>
      <c r="DWU1318" s="1"/>
      <c r="DWV1318" s="1"/>
      <c r="DWW1318" s="1"/>
      <c r="DWX1318" s="1"/>
      <c r="DWY1318" s="1"/>
      <c r="DWZ1318" s="1"/>
      <c r="DXA1318" s="1"/>
      <c r="DXB1318" s="1"/>
      <c r="DXC1318" s="1"/>
      <c r="DXD1318" s="1"/>
      <c r="DXE1318" s="1"/>
      <c r="DXF1318" s="1"/>
      <c r="DXG1318" s="1"/>
      <c r="DXH1318" s="1"/>
      <c r="DXI1318" s="1"/>
      <c r="DXJ1318" s="1"/>
      <c r="DXK1318" s="1"/>
      <c r="DXL1318" s="1"/>
      <c r="DXM1318" s="1"/>
      <c r="DXN1318" s="1"/>
      <c r="DXO1318" s="1"/>
      <c r="DXP1318" s="1"/>
      <c r="DXQ1318" s="1"/>
      <c r="DXR1318" s="1"/>
      <c r="DXS1318" s="1"/>
      <c r="DXT1318" s="1"/>
      <c r="DXU1318" s="1"/>
      <c r="DXV1318" s="1"/>
      <c r="DXW1318" s="1"/>
      <c r="DXX1318" s="1"/>
      <c r="DXY1318" s="1"/>
      <c r="DXZ1318" s="1"/>
      <c r="DYA1318" s="1"/>
      <c r="DYB1318" s="1"/>
      <c r="DYC1318" s="1"/>
      <c r="DYD1318" s="1"/>
      <c r="DYE1318" s="1"/>
      <c r="DYF1318" s="1"/>
      <c r="DYG1318" s="1"/>
      <c r="DYH1318" s="1"/>
      <c r="DYI1318" s="1"/>
      <c r="DYJ1318" s="1"/>
      <c r="DYK1318" s="1"/>
      <c r="DYL1318" s="1"/>
      <c r="DYM1318" s="1"/>
      <c r="DYN1318" s="1"/>
      <c r="DYO1318" s="1"/>
      <c r="DYP1318" s="1"/>
      <c r="DYQ1318" s="1"/>
      <c r="DYR1318" s="1"/>
      <c r="DYS1318" s="1"/>
      <c r="DYT1318" s="1"/>
      <c r="DYU1318" s="1"/>
      <c r="DYV1318" s="1"/>
      <c r="DYW1318" s="1"/>
      <c r="DYX1318" s="1"/>
      <c r="DYY1318" s="1"/>
      <c r="DYZ1318" s="1"/>
      <c r="DZA1318" s="1"/>
      <c r="DZB1318" s="1"/>
      <c r="DZC1318" s="1"/>
      <c r="DZD1318" s="1"/>
      <c r="DZE1318" s="1"/>
      <c r="DZF1318" s="1"/>
      <c r="DZG1318" s="1"/>
      <c r="DZH1318" s="1"/>
      <c r="DZI1318" s="1"/>
      <c r="DZJ1318" s="1"/>
      <c r="DZK1318" s="1"/>
      <c r="DZL1318" s="1"/>
      <c r="DZM1318" s="1"/>
      <c r="DZN1318" s="1"/>
      <c r="DZO1318" s="1"/>
      <c r="DZP1318" s="1"/>
      <c r="DZQ1318" s="1"/>
      <c r="DZR1318" s="1"/>
      <c r="DZS1318" s="1"/>
      <c r="DZT1318" s="1"/>
      <c r="DZU1318" s="1"/>
      <c r="DZV1318" s="1"/>
      <c r="DZW1318" s="1"/>
      <c r="DZX1318" s="1"/>
      <c r="DZY1318" s="1"/>
      <c r="DZZ1318" s="1"/>
      <c r="EAA1318" s="1"/>
      <c r="EAB1318" s="1"/>
      <c r="EAC1318" s="1"/>
      <c r="EAD1318" s="1"/>
      <c r="EAE1318" s="1"/>
      <c r="EAF1318" s="1"/>
      <c r="EAG1318" s="1"/>
      <c r="EAH1318" s="1"/>
      <c r="EAI1318" s="1"/>
      <c r="EAJ1318" s="1"/>
      <c r="EAK1318" s="1"/>
      <c r="EAL1318" s="1"/>
      <c r="EAM1318" s="1"/>
      <c r="EAN1318" s="1"/>
      <c r="EAO1318" s="1"/>
      <c r="EAP1318" s="1"/>
      <c r="EAQ1318" s="1"/>
      <c r="EAR1318" s="1"/>
      <c r="EAS1318" s="1"/>
      <c r="EAT1318" s="1"/>
      <c r="EAU1318" s="1"/>
      <c r="EAV1318" s="1"/>
      <c r="EAW1318" s="1"/>
      <c r="EAX1318" s="1"/>
      <c r="EAY1318" s="1"/>
      <c r="EAZ1318" s="1"/>
      <c r="EBA1318" s="1"/>
      <c r="EBB1318" s="1"/>
      <c r="EBC1318" s="1"/>
      <c r="EBD1318" s="1"/>
      <c r="EBE1318" s="1"/>
      <c r="EBF1318" s="1"/>
      <c r="EBG1318" s="1"/>
      <c r="EBH1318" s="1"/>
      <c r="EBI1318" s="1"/>
      <c r="EBJ1318" s="1"/>
      <c r="EBK1318" s="1"/>
      <c r="EBL1318" s="1"/>
      <c r="EBM1318" s="1"/>
      <c r="EBN1318" s="1"/>
      <c r="EBO1318" s="1"/>
      <c r="EBP1318" s="1"/>
      <c r="EBQ1318" s="1"/>
      <c r="EBR1318" s="1"/>
      <c r="EBS1318" s="1"/>
      <c r="EBT1318" s="1"/>
      <c r="EBU1318" s="1"/>
      <c r="EBV1318" s="1"/>
      <c r="EBW1318" s="1"/>
      <c r="EBX1318" s="1"/>
      <c r="EBY1318" s="1"/>
      <c r="EBZ1318" s="1"/>
      <c r="ECA1318" s="1"/>
      <c r="ECB1318" s="1"/>
      <c r="ECC1318" s="1"/>
      <c r="ECD1318" s="1"/>
      <c r="ECE1318" s="1"/>
      <c r="ECF1318" s="1"/>
      <c r="ECG1318" s="1"/>
      <c r="ECH1318" s="1"/>
      <c r="ECI1318" s="1"/>
      <c r="ECJ1318" s="1"/>
      <c r="ECK1318" s="1"/>
      <c r="ECL1318" s="1"/>
      <c r="ECM1318" s="1"/>
      <c r="ECN1318" s="1"/>
      <c r="ECO1318" s="1"/>
      <c r="ECP1318" s="1"/>
      <c r="ECQ1318" s="1"/>
      <c r="ECR1318" s="1"/>
      <c r="ECS1318" s="1"/>
      <c r="ECT1318" s="1"/>
      <c r="ECU1318" s="1"/>
      <c r="ECV1318" s="1"/>
      <c r="ECW1318" s="1"/>
      <c r="ECX1318" s="1"/>
      <c r="ECY1318" s="1"/>
      <c r="ECZ1318" s="1"/>
      <c r="EDA1318" s="1"/>
      <c r="EDB1318" s="1"/>
      <c r="EDC1318" s="1"/>
      <c r="EDD1318" s="1"/>
      <c r="EDE1318" s="1"/>
      <c r="EDF1318" s="1"/>
      <c r="EDG1318" s="1"/>
      <c r="EDH1318" s="1"/>
      <c r="EDI1318" s="1"/>
      <c r="EDJ1318" s="1"/>
      <c r="EDK1318" s="1"/>
      <c r="EDL1318" s="1"/>
      <c r="EDM1318" s="1"/>
      <c r="EDN1318" s="1"/>
      <c r="EDO1318" s="1"/>
      <c r="EDP1318" s="1"/>
      <c r="EDQ1318" s="1"/>
      <c r="EDR1318" s="1"/>
      <c r="EDS1318" s="1"/>
      <c r="EDT1318" s="1"/>
      <c r="EDU1318" s="1"/>
      <c r="EDV1318" s="1"/>
      <c r="EDW1318" s="1"/>
      <c r="EDX1318" s="1"/>
      <c r="EDY1318" s="1"/>
      <c r="EDZ1318" s="1"/>
      <c r="EEA1318" s="1"/>
      <c r="EEB1318" s="1"/>
      <c r="EEC1318" s="1"/>
      <c r="EED1318" s="1"/>
      <c r="EEE1318" s="1"/>
      <c r="EEF1318" s="1"/>
      <c r="EEG1318" s="1"/>
      <c r="EEH1318" s="1"/>
      <c r="EEI1318" s="1"/>
      <c r="EEJ1318" s="1"/>
      <c r="EEK1318" s="1"/>
      <c r="EEL1318" s="1"/>
      <c r="EEM1318" s="1"/>
      <c r="EEN1318" s="1"/>
      <c r="EEO1318" s="1"/>
      <c r="EEP1318" s="1"/>
      <c r="EEQ1318" s="1"/>
      <c r="EER1318" s="1"/>
      <c r="EES1318" s="1"/>
      <c r="EET1318" s="1"/>
      <c r="EEU1318" s="1"/>
      <c r="EEV1318" s="1"/>
      <c r="EEW1318" s="1"/>
      <c r="EEX1318" s="1"/>
      <c r="EEY1318" s="1"/>
      <c r="EEZ1318" s="1"/>
      <c r="EFA1318" s="1"/>
      <c r="EFB1318" s="1"/>
      <c r="EFC1318" s="1"/>
      <c r="EFD1318" s="1"/>
      <c r="EFE1318" s="1"/>
      <c r="EFF1318" s="1"/>
      <c r="EFG1318" s="1"/>
      <c r="EFH1318" s="1"/>
      <c r="EFI1318" s="1"/>
      <c r="EFJ1318" s="1"/>
      <c r="EFK1318" s="1"/>
      <c r="EFL1318" s="1"/>
      <c r="EFM1318" s="1"/>
      <c r="EFN1318" s="1"/>
      <c r="EFO1318" s="1"/>
      <c r="EFP1318" s="1"/>
      <c r="EFQ1318" s="1"/>
      <c r="EFR1318" s="1"/>
      <c r="EFS1318" s="1"/>
      <c r="EFT1318" s="1"/>
      <c r="EFU1318" s="1"/>
      <c r="EFV1318" s="1"/>
      <c r="EFW1318" s="1"/>
      <c r="EFX1318" s="1"/>
      <c r="EFY1318" s="1"/>
      <c r="EFZ1318" s="1"/>
      <c r="EGA1318" s="1"/>
      <c r="EGB1318" s="1"/>
      <c r="EGC1318" s="1"/>
      <c r="EGD1318" s="1"/>
      <c r="EGE1318" s="1"/>
      <c r="EGF1318" s="1"/>
      <c r="EGG1318" s="1"/>
      <c r="EGH1318" s="1"/>
      <c r="EGI1318" s="1"/>
      <c r="EGJ1318" s="1"/>
      <c r="EGK1318" s="1"/>
      <c r="EGL1318" s="1"/>
      <c r="EGM1318" s="1"/>
      <c r="EGN1318" s="1"/>
      <c r="EGO1318" s="1"/>
      <c r="EGP1318" s="1"/>
      <c r="EGQ1318" s="1"/>
      <c r="EGR1318" s="1"/>
      <c r="EGS1318" s="1"/>
      <c r="EGT1318" s="1"/>
      <c r="EGU1318" s="1"/>
      <c r="EGV1318" s="1"/>
      <c r="EGW1318" s="1"/>
      <c r="EGX1318" s="1"/>
      <c r="EGY1318" s="1"/>
      <c r="EGZ1318" s="1"/>
      <c r="EHA1318" s="1"/>
      <c r="EHB1318" s="1"/>
      <c r="EHC1318" s="1"/>
      <c r="EHD1318" s="1"/>
      <c r="EHE1318" s="1"/>
      <c r="EHF1318" s="1"/>
      <c r="EHG1318" s="1"/>
      <c r="EHH1318" s="1"/>
      <c r="EHI1318" s="1"/>
      <c r="EHJ1318" s="1"/>
      <c r="EHK1318" s="1"/>
      <c r="EHL1318" s="1"/>
      <c r="EHM1318" s="1"/>
      <c r="EHN1318" s="1"/>
      <c r="EHO1318" s="1"/>
      <c r="EHP1318" s="1"/>
      <c r="EHQ1318" s="1"/>
      <c r="EHR1318" s="1"/>
      <c r="EHS1318" s="1"/>
      <c r="EHT1318" s="1"/>
      <c r="EHU1318" s="1"/>
      <c r="EHV1318" s="1"/>
      <c r="EHW1318" s="1"/>
      <c r="EHX1318" s="1"/>
      <c r="EHY1318" s="1"/>
      <c r="EHZ1318" s="1"/>
      <c r="EIA1318" s="1"/>
      <c r="EIB1318" s="1"/>
      <c r="EIC1318" s="1"/>
      <c r="EID1318" s="1"/>
      <c r="EIE1318" s="1"/>
      <c r="EIF1318" s="1"/>
      <c r="EIG1318" s="1"/>
      <c r="EIH1318" s="1"/>
      <c r="EII1318" s="1"/>
      <c r="EIJ1318" s="1"/>
      <c r="EIK1318" s="1"/>
      <c r="EIL1318" s="1"/>
      <c r="EIM1318" s="1"/>
      <c r="EIN1318" s="1"/>
      <c r="EIO1318" s="1"/>
      <c r="EIP1318" s="1"/>
      <c r="EIQ1318" s="1"/>
      <c r="EIR1318" s="1"/>
      <c r="EIS1318" s="1"/>
      <c r="EIT1318" s="1"/>
      <c r="EIU1318" s="1"/>
      <c r="EIV1318" s="1"/>
      <c r="EIW1318" s="1"/>
      <c r="EIX1318" s="1"/>
      <c r="EIY1318" s="1"/>
      <c r="EIZ1318" s="1"/>
      <c r="EJA1318" s="1"/>
      <c r="EJB1318" s="1"/>
      <c r="EJC1318" s="1"/>
      <c r="EJD1318" s="1"/>
      <c r="EJE1318" s="1"/>
      <c r="EJF1318" s="1"/>
      <c r="EJG1318" s="1"/>
      <c r="EJH1318" s="1"/>
      <c r="EJI1318" s="1"/>
      <c r="EJJ1318" s="1"/>
      <c r="EJK1318" s="1"/>
      <c r="EJL1318" s="1"/>
      <c r="EJM1318" s="1"/>
      <c r="EJN1318" s="1"/>
      <c r="EJO1318" s="1"/>
      <c r="EJP1318" s="1"/>
      <c r="EJQ1318" s="1"/>
      <c r="EJR1318" s="1"/>
      <c r="EJS1318" s="1"/>
      <c r="EJT1318" s="1"/>
      <c r="EJU1318" s="1"/>
      <c r="EJV1318" s="1"/>
      <c r="EJW1318" s="1"/>
      <c r="EJX1318" s="1"/>
      <c r="EJY1318" s="1"/>
      <c r="EJZ1318" s="1"/>
      <c r="EKA1318" s="1"/>
      <c r="EKB1318" s="1"/>
      <c r="EKC1318" s="1"/>
      <c r="EKD1318" s="1"/>
      <c r="EKE1318" s="1"/>
      <c r="EKF1318" s="1"/>
      <c r="EKG1318" s="1"/>
      <c r="EKH1318" s="1"/>
      <c r="EKI1318" s="1"/>
      <c r="EKJ1318" s="1"/>
      <c r="EKK1318" s="1"/>
      <c r="EKL1318" s="1"/>
      <c r="EKM1318" s="1"/>
      <c r="EKN1318" s="1"/>
      <c r="EKO1318" s="1"/>
      <c r="EKP1318" s="1"/>
      <c r="EKQ1318" s="1"/>
      <c r="EKR1318" s="1"/>
      <c r="EKS1318" s="1"/>
      <c r="EKT1318" s="1"/>
      <c r="EKU1318" s="1"/>
      <c r="EKV1318" s="1"/>
      <c r="EKW1318" s="1"/>
      <c r="EKX1318" s="1"/>
      <c r="EKY1318" s="1"/>
      <c r="EKZ1318" s="1"/>
      <c r="ELA1318" s="1"/>
      <c r="ELB1318" s="1"/>
      <c r="ELC1318" s="1"/>
      <c r="ELD1318" s="1"/>
      <c r="ELE1318" s="1"/>
      <c r="ELF1318" s="1"/>
      <c r="ELG1318" s="1"/>
      <c r="ELH1318" s="1"/>
      <c r="ELI1318" s="1"/>
      <c r="ELJ1318" s="1"/>
      <c r="ELK1318" s="1"/>
      <c r="ELL1318" s="1"/>
      <c r="ELM1318" s="1"/>
      <c r="ELN1318" s="1"/>
      <c r="ELO1318" s="1"/>
      <c r="ELP1318" s="1"/>
      <c r="ELQ1318" s="1"/>
      <c r="ELR1318" s="1"/>
      <c r="ELS1318" s="1"/>
      <c r="ELT1318" s="1"/>
      <c r="ELU1318" s="1"/>
      <c r="ELV1318" s="1"/>
      <c r="ELW1318" s="1"/>
      <c r="ELX1318" s="1"/>
      <c r="ELY1318" s="1"/>
      <c r="ELZ1318" s="1"/>
      <c r="EMA1318" s="1"/>
      <c r="EMB1318" s="1"/>
      <c r="EMC1318" s="1"/>
      <c r="EMD1318" s="1"/>
      <c r="EME1318" s="1"/>
      <c r="EMF1318" s="1"/>
      <c r="EMG1318" s="1"/>
      <c r="EMH1318" s="1"/>
      <c r="EMI1318" s="1"/>
      <c r="EMJ1318" s="1"/>
      <c r="EMK1318" s="1"/>
      <c r="EML1318" s="1"/>
      <c r="EMM1318" s="1"/>
      <c r="EMN1318" s="1"/>
      <c r="EMO1318" s="1"/>
      <c r="EMP1318" s="1"/>
      <c r="EMQ1318" s="1"/>
      <c r="EMR1318" s="1"/>
      <c r="EMS1318" s="1"/>
      <c r="EMT1318" s="1"/>
      <c r="EMU1318" s="1"/>
      <c r="EMV1318" s="1"/>
      <c r="EMW1318" s="1"/>
      <c r="EMX1318" s="1"/>
      <c r="EMY1318" s="1"/>
      <c r="EMZ1318" s="1"/>
      <c r="ENA1318" s="1"/>
      <c r="ENB1318" s="1"/>
      <c r="ENC1318" s="1"/>
      <c r="END1318" s="1"/>
      <c r="ENE1318" s="1"/>
      <c r="ENF1318" s="1"/>
      <c r="ENG1318" s="1"/>
      <c r="ENH1318" s="1"/>
      <c r="ENI1318" s="1"/>
      <c r="ENJ1318" s="1"/>
      <c r="ENK1318" s="1"/>
      <c r="ENL1318" s="1"/>
      <c r="ENM1318" s="1"/>
      <c r="ENN1318" s="1"/>
      <c r="ENO1318" s="1"/>
      <c r="ENP1318" s="1"/>
      <c r="ENQ1318" s="1"/>
      <c r="ENR1318" s="1"/>
      <c r="ENS1318" s="1"/>
      <c r="ENT1318" s="1"/>
      <c r="ENU1318" s="1"/>
      <c r="ENV1318" s="1"/>
      <c r="ENW1318" s="1"/>
      <c r="ENX1318" s="1"/>
      <c r="ENY1318" s="1"/>
      <c r="ENZ1318" s="1"/>
      <c r="EOA1318" s="1"/>
      <c r="EOB1318" s="1"/>
      <c r="EOC1318" s="1"/>
      <c r="EOD1318" s="1"/>
      <c r="EOE1318" s="1"/>
      <c r="EOF1318" s="1"/>
      <c r="EOG1318" s="1"/>
      <c r="EOH1318" s="1"/>
      <c r="EOI1318" s="1"/>
      <c r="EOJ1318" s="1"/>
      <c r="EOK1318" s="1"/>
      <c r="EOL1318" s="1"/>
      <c r="EOM1318" s="1"/>
      <c r="EON1318" s="1"/>
      <c r="EOO1318" s="1"/>
      <c r="EOP1318" s="1"/>
      <c r="EOQ1318" s="1"/>
      <c r="EOR1318" s="1"/>
      <c r="EOS1318" s="1"/>
      <c r="EOT1318" s="1"/>
      <c r="EOU1318" s="1"/>
      <c r="EOV1318" s="1"/>
      <c r="EOW1318" s="1"/>
      <c r="EOX1318" s="1"/>
      <c r="EOY1318" s="1"/>
      <c r="EOZ1318" s="1"/>
      <c r="EPA1318" s="1"/>
      <c r="EPB1318" s="1"/>
      <c r="EPC1318" s="1"/>
      <c r="EPD1318" s="1"/>
      <c r="EPE1318" s="1"/>
      <c r="EPF1318" s="1"/>
      <c r="EPG1318" s="1"/>
      <c r="EPH1318" s="1"/>
      <c r="EPI1318" s="1"/>
      <c r="EPJ1318" s="1"/>
      <c r="EPK1318" s="1"/>
      <c r="EPL1318" s="1"/>
      <c r="EPM1318" s="1"/>
      <c r="EPN1318" s="1"/>
      <c r="EPO1318" s="1"/>
      <c r="EPP1318" s="1"/>
      <c r="EPQ1318" s="1"/>
      <c r="EPR1318" s="1"/>
      <c r="EPS1318" s="1"/>
      <c r="EPT1318" s="1"/>
      <c r="EPU1318" s="1"/>
      <c r="EPV1318" s="1"/>
      <c r="EPW1318" s="1"/>
      <c r="EPX1318" s="1"/>
      <c r="EPY1318" s="1"/>
      <c r="EPZ1318" s="1"/>
      <c r="EQA1318" s="1"/>
      <c r="EQB1318" s="1"/>
      <c r="EQC1318" s="1"/>
      <c r="EQD1318" s="1"/>
      <c r="EQE1318" s="1"/>
      <c r="EQF1318" s="1"/>
      <c r="EQG1318" s="1"/>
      <c r="EQH1318" s="1"/>
      <c r="EQI1318" s="1"/>
      <c r="EQJ1318" s="1"/>
      <c r="EQK1318" s="1"/>
      <c r="EQL1318" s="1"/>
      <c r="EQM1318" s="1"/>
      <c r="EQN1318" s="1"/>
      <c r="EQO1318" s="1"/>
      <c r="EQP1318" s="1"/>
      <c r="EQQ1318" s="1"/>
      <c r="EQR1318" s="1"/>
      <c r="EQS1318" s="1"/>
      <c r="EQT1318" s="1"/>
      <c r="EQU1318" s="1"/>
      <c r="EQV1318" s="1"/>
      <c r="EQW1318" s="1"/>
      <c r="EQX1318" s="1"/>
      <c r="EQY1318" s="1"/>
      <c r="EQZ1318" s="1"/>
      <c r="ERA1318" s="1"/>
      <c r="ERB1318" s="1"/>
      <c r="ERC1318" s="1"/>
      <c r="ERD1318" s="1"/>
      <c r="ERE1318" s="1"/>
      <c r="ERF1318" s="1"/>
      <c r="ERG1318" s="1"/>
      <c r="ERH1318" s="1"/>
      <c r="ERI1318" s="1"/>
      <c r="ERJ1318" s="1"/>
      <c r="ERK1318" s="1"/>
      <c r="ERL1318" s="1"/>
      <c r="ERM1318" s="1"/>
      <c r="ERN1318" s="1"/>
      <c r="ERO1318" s="1"/>
      <c r="ERP1318" s="1"/>
      <c r="ERQ1318" s="1"/>
      <c r="ERR1318" s="1"/>
      <c r="ERS1318" s="1"/>
      <c r="ERT1318" s="1"/>
      <c r="ERU1318" s="1"/>
      <c r="ERV1318" s="1"/>
      <c r="ERW1318" s="1"/>
      <c r="ERX1318" s="1"/>
      <c r="ERY1318" s="1"/>
      <c r="ERZ1318" s="1"/>
      <c r="ESA1318" s="1"/>
      <c r="ESB1318" s="1"/>
      <c r="ESC1318" s="1"/>
      <c r="ESD1318" s="1"/>
      <c r="ESE1318" s="1"/>
      <c r="ESF1318" s="1"/>
      <c r="ESG1318" s="1"/>
      <c r="ESH1318" s="1"/>
      <c r="ESI1318" s="1"/>
      <c r="ESJ1318" s="1"/>
      <c r="ESK1318" s="1"/>
      <c r="ESL1318" s="1"/>
      <c r="ESM1318" s="1"/>
      <c r="ESN1318" s="1"/>
      <c r="ESO1318" s="1"/>
      <c r="ESP1318" s="1"/>
      <c r="ESQ1318" s="1"/>
      <c r="ESR1318" s="1"/>
      <c r="ESS1318" s="1"/>
      <c r="EST1318" s="1"/>
      <c r="ESU1318" s="1"/>
      <c r="ESV1318" s="1"/>
      <c r="ESW1318" s="1"/>
      <c r="ESX1318" s="1"/>
      <c r="ESY1318" s="1"/>
      <c r="ESZ1318" s="1"/>
      <c r="ETA1318" s="1"/>
      <c r="ETB1318" s="1"/>
      <c r="ETC1318" s="1"/>
      <c r="ETD1318" s="1"/>
      <c r="ETE1318" s="1"/>
      <c r="ETF1318" s="1"/>
      <c r="ETG1318" s="1"/>
      <c r="ETH1318" s="1"/>
      <c r="ETI1318" s="1"/>
      <c r="ETJ1318" s="1"/>
      <c r="ETK1318" s="1"/>
      <c r="ETL1318" s="1"/>
      <c r="ETM1318" s="1"/>
      <c r="ETN1318" s="1"/>
      <c r="ETO1318" s="1"/>
      <c r="ETP1318" s="1"/>
      <c r="ETQ1318" s="1"/>
      <c r="ETR1318" s="1"/>
      <c r="ETS1318" s="1"/>
      <c r="ETT1318" s="1"/>
      <c r="ETU1318" s="1"/>
      <c r="ETV1318" s="1"/>
      <c r="ETW1318" s="1"/>
      <c r="ETX1318" s="1"/>
      <c r="ETY1318" s="1"/>
      <c r="ETZ1318" s="1"/>
      <c r="EUA1318" s="1"/>
      <c r="EUB1318" s="1"/>
      <c r="EUC1318" s="1"/>
      <c r="EUD1318" s="1"/>
      <c r="EUE1318" s="1"/>
      <c r="EUF1318" s="1"/>
      <c r="EUG1318" s="1"/>
      <c r="EUH1318" s="1"/>
      <c r="EUI1318" s="1"/>
      <c r="EUJ1318" s="1"/>
      <c r="EUK1318" s="1"/>
      <c r="EUL1318" s="1"/>
      <c r="EUM1318" s="1"/>
      <c r="EUN1318" s="1"/>
      <c r="EUO1318" s="1"/>
      <c r="EUP1318" s="1"/>
      <c r="EUQ1318" s="1"/>
      <c r="EUR1318" s="1"/>
      <c r="EUS1318" s="1"/>
      <c r="EUT1318" s="1"/>
      <c r="EUU1318" s="1"/>
      <c r="EUV1318" s="1"/>
      <c r="EUW1318" s="1"/>
      <c r="EUX1318" s="1"/>
      <c r="EUY1318" s="1"/>
      <c r="EUZ1318" s="1"/>
      <c r="EVA1318" s="1"/>
      <c r="EVB1318" s="1"/>
      <c r="EVC1318" s="1"/>
      <c r="EVD1318" s="1"/>
      <c r="EVE1318" s="1"/>
      <c r="EVF1318" s="1"/>
      <c r="EVG1318" s="1"/>
      <c r="EVH1318" s="1"/>
      <c r="EVI1318" s="1"/>
      <c r="EVJ1318" s="1"/>
      <c r="EVK1318" s="1"/>
      <c r="EVL1318" s="1"/>
      <c r="EVM1318" s="1"/>
      <c r="EVN1318" s="1"/>
      <c r="EVO1318" s="1"/>
      <c r="EVP1318" s="1"/>
      <c r="EVQ1318" s="1"/>
      <c r="EVR1318" s="1"/>
      <c r="EVS1318" s="1"/>
      <c r="EVT1318" s="1"/>
      <c r="EVU1318" s="1"/>
      <c r="EVV1318" s="1"/>
      <c r="EVW1318" s="1"/>
      <c r="EVX1318" s="1"/>
      <c r="EVY1318" s="1"/>
      <c r="EVZ1318" s="1"/>
      <c r="EWA1318" s="1"/>
      <c r="EWB1318" s="1"/>
      <c r="EWC1318" s="1"/>
      <c r="EWD1318" s="1"/>
      <c r="EWE1318" s="1"/>
      <c r="EWF1318" s="1"/>
      <c r="EWG1318" s="1"/>
      <c r="EWH1318" s="1"/>
      <c r="EWI1318" s="1"/>
      <c r="EWJ1318" s="1"/>
      <c r="EWK1318" s="1"/>
      <c r="EWL1318" s="1"/>
      <c r="EWM1318" s="1"/>
      <c r="EWN1318" s="1"/>
      <c r="EWO1318" s="1"/>
      <c r="EWP1318" s="1"/>
      <c r="EWQ1318" s="1"/>
      <c r="EWR1318" s="1"/>
      <c r="EWS1318" s="1"/>
      <c r="EWT1318" s="1"/>
      <c r="EWU1318" s="1"/>
      <c r="EWV1318" s="1"/>
      <c r="EWW1318" s="1"/>
      <c r="EWX1318" s="1"/>
      <c r="EWY1318" s="1"/>
      <c r="EWZ1318" s="1"/>
      <c r="EXA1318" s="1"/>
      <c r="EXB1318" s="1"/>
      <c r="EXC1318" s="1"/>
      <c r="EXD1318" s="1"/>
      <c r="EXE1318" s="1"/>
      <c r="EXF1318" s="1"/>
      <c r="EXG1318" s="1"/>
      <c r="EXH1318" s="1"/>
      <c r="EXI1318" s="1"/>
      <c r="EXJ1318" s="1"/>
      <c r="EXK1318" s="1"/>
      <c r="EXL1318" s="1"/>
      <c r="EXM1318" s="1"/>
      <c r="EXN1318" s="1"/>
      <c r="EXO1318" s="1"/>
      <c r="EXP1318" s="1"/>
      <c r="EXQ1318" s="1"/>
      <c r="EXR1318" s="1"/>
      <c r="EXS1318" s="1"/>
      <c r="EXT1318" s="1"/>
      <c r="EXU1318" s="1"/>
      <c r="EXV1318" s="1"/>
      <c r="EXW1318" s="1"/>
      <c r="EXX1318" s="1"/>
      <c r="EXY1318" s="1"/>
      <c r="EXZ1318" s="1"/>
      <c r="EYA1318" s="1"/>
      <c r="EYB1318" s="1"/>
      <c r="EYC1318" s="1"/>
      <c r="EYD1318" s="1"/>
      <c r="EYE1318" s="1"/>
      <c r="EYF1318" s="1"/>
      <c r="EYG1318" s="1"/>
      <c r="EYH1318" s="1"/>
      <c r="EYI1318" s="1"/>
      <c r="EYJ1318" s="1"/>
      <c r="EYK1318" s="1"/>
      <c r="EYL1318" s="1"/>
      <c r="EYM1318" s="1"/>
      <c r="EYN1318" s="1"/>
      <c r="EYO1318" s="1"/>
      <c r="EYP1318" s="1"/>
      <c r="EYQ1318" s="1"/>
      <c r="EYR1318" s="1"/>
      <c r="EYS1318" s="1"/>
      <c r="EYT1318" s="1"/>
      <c r="EYU1318" s="1"/>
      <c r="EYV1318" s="1"/>
      <c r="EYW1318" s="1"/>
      <c r="EYX1318" s="1"/>
      <c r="EYY1318" s="1"/>
      <c r="EYZ1318" s="1"/>
      <c r="EZA1318" s="1"/>
      <c r="EZB1318" s="1"/>
      <c r="EZC1318" s="1"/>
      <c r="EZD1318" s="1"/>
      <c r="EZE1318" s="1"/>
      <c r="EZF1318" s="1"/>
      <c r="EZG1318" s="1"/>
      <c r="EZH1318" s="1"/>
      <c r="EZI1318" s="1"/>
      <c r="EZJ1318" s="1"/>
      <c r="EZK1318" s="1"/>
      <c r="EZL1318" s="1"/>
      <c r="EZM1318" s="1"/>
      <c r="EZN1318" s="1"/>
      <c r="EZO1318" s="1"/>
      <c r="EZP1318" s="1"/>
      <c r="EZQ1318" s="1"/>
      <c r="EZR1318" s="1"/>
      <c r="EZS1318" s="1"/>
      <c r="EZT1318" s="1"/>
      <c r="EZU1318" s="1"/>
      <c r="EZV1318" s="1"/>
      <c r="EZW1318" s="1"/>
      <c r="EZX1318" s="1"/>
      <c r="EZY1318" s="1"/>
      <c r="EZZ1318" s="1"/>
      <c r="FAA1318" s="1"/>
      <c r="FAB1318" s="1"/>
      <c r="FAC1318" s="1"/>
      <c r="FAD1318" s="1"/>
      <c r="FAE1318" s="1"/>
      <c r="FAF1318" s="1"/>
      <c r="FAG1318" s="1"/>
      <c r="FAH1318" s="1"/>
      <c r="FAI1318" s="1"/>
      <c r="FAJ1318" s="1"/>
      <c r="FAK1318" s="1"/>
      <c r="FAL1318" s="1"/>
      <c r="FAM1318" s="1"/>
      <c r="FAN1318" s="1"/>
      <c r="FAO1318" s="1"/>
      <c r="FAP1318" s="1"/>
      <c r="FAQ1318" s="1"/>
      <c r="FAR1318" s="1"/>
      <c r="FAS1318" s="1"/>
      <c r="FAT1318" s="1"/>
      <c r="FAU1318" s="1"/>
      <c r="FAV1318" s="1"/>
      <c r="FAW1318" s="1"/>
      <c r="FAX1318" s="1"/>
      <c r="FAY1318" s="1"/>
      <c r="FAZ1318" s="1"/>
      <c r="FBA1318" s="1"/>
      <c r="FBB1318" s="1"/>
      <c r="FBC1318" s="1"/>
      <c r="FBD1318" s="1"/>
      <c r="FBE1318" s="1"/>
      <c r="FBF1318" s="1"/>
      <c r="FBG1318" s="1"/>
      <c r="FBH1318" s="1"/>
      <c r="FBI1318" s="1"/>
      <c r="FBJ1318" s="1"/>
      <c r="FBK1318" s="1"/>
      <c r="FBL1318" s="1"/>
      <c r="FBM1318" s="1"/>
      <c r="FBN1318" s="1"/>
      <c r="FBO1318" s="1"/>
      <c r="FBP1318" s="1"/>
      <c r="FBQ1318" s="1"/>
      <c r="FBR1318" s="1"/>
      <c r="FBS1318" s="1"/>
      <c r="FBT1318" s="1"/>
      <c r="FBU1318" s="1"/>
      <c r="FBV1318" s="1"/>
      <c r="FBW1318" s="1"/>
      <c r="FBX1318" s="1"/>
      <c r="FBY1318" s="1"/>
      <c r="FBZ1318" s="1"/>
      <c r="FCA1318" s="1"/>
      <c r="FCB1318" s="1"/>
      <c r="FCC1318" s="1"/>
      <c r="FCD1318" s="1"/>
      <c r="FCE1318" s="1"/>
      <c r="FCF1318" s="1"/>
      <c r="FCG1318" s="1"/>
      <c r="FCH1318" s="1"/>
      <c r="FCI1318" s="1"/>
      <c r="FCJ1318" s="1"/>
      <c r="FCK1318" s="1"/>
      <c r="FCL1318" s="1"/>
      <c r="FCM1318" s="1"/>
      <c r="FCN1318" s="1"/>
      <c r="FCO1318" s="1"/>
      <c r="FCP1318" s="1"/>
      <c r="FCQ1318" s="1"/>
      <c r="FCR1318" s="1"/>
      <c r="FCS1318" s="1"/>
      <c r="FCT1318" s="1"/>
      <c r="FCU1318" s="1"/>
      <c r="FCV1318" s="1"/>
      <c r="FCW1318" s="1"/>
      <c r="FCX1318" s="1"/>
      <c r="FCY1318" s="1"/>
      <c r="FCZ1318" s="1"/>
      <c r="FDA1318" s="1"/>
      <c r="FDB1318" s="1"/>
      <c r="FDC1318" s="1"/>
      <c r="FDD1318" s="1"/>
      <c r="FDE1318" s="1"/>
      <c r="FDF1318" s="1"/>
      <c r="FDG1318" s="1"/>
      <c r="FDH1318" s="1"/>
      <c r="FDI1318" s="1"/>
      <c r="FDJ1318" s="1"/>
      <c r="FDK1318" s="1"/>
      <c r="FDL1318" s="1"/>
      <c r="FDM1318" s="1"/>
      <c r="FDN1318" s="1"/>
      <c r="FDO1318" s="1"/>
      <c r="FDP1318" s="1"/>
      <c r="FDQ1318" s="1"/>
      <c r="FDR1318" s="1"/>
      <c r="FDS1318" s="1"/>
      <c r="FDT1318" s="1"/>
      <c r="FDU1318" s="1"/>
      <c r="FDV1318" s="1"/>
      <c r="FDW1318" s="1"/>
      <c r="FDX1318" s="1"/>
      <c r="FDY1318" s="1"/>
      <c r="FDZ1318" s="1"/>
      <c r="FEA1318" s="1"/>
      <c r="FEB1318" s="1"/>
      <c r="FEC1318" s="1"/>
      <c r="FED1318" s="1"/>
      <c r="FEE1318" s="1"/>
      <c r="FEF1318" s="1"/>
      <c r="FEG1318" s="1"/>
      <c r="FEH1318" s="1"/>
      <c r="FEI1318" s="1"/>
      <c r="FEJ1318" s="1"/>
      <c r="FEK1318" s="1"/>
      <c r="FEL1318" s="1"/>
      <c r="FEM1318" s="1"/>
      <c r="FEN1318" s="1"/>
      <c r="FEO1318" s="1"/>
      <c r="FEP1318" s="1"/>
      <c r="FEQ1318" s="1"/>
      <c r="FER1318" s="1"/>
      <c r="FES1318" s="1"/>
      <c r="FET1318" s="1"/>
      <c r="FEU1318" s="1"/>
      <c r="FEV1318" s="1"/>
      <c r="FEW1318" s="1"/>
      <c r="FEX1318" s="1"/>
      <c r="FEY1318" s="1"/>
      <c r="FEZ1318" s="1"/>
      <c r="FFA1318" s="1"/>
      <c r="FFB1318" s="1"/>
      <c r="FFC1318" s="1"/>
      <c r="FFD1318" s="1"/>
      <c r="FFE1318" s="1"/>
      <c r="FFF1318" s="1"/>
      <c r="FFG1318" s="1"/>
      <c r="FFH1318" s="1"/>
      <c r="FFI1318" s="1"/>
      <c r="FFJ1318" s="1"/>
      <c r="FFK1318" s="1"/>
      <c r="FFL1318" s="1"/>
      <c r="FFM1318" s="1"/>
      <c r="FFN1318" s="1"/>
      <c r="FFO1318" s="1"/>
      <c r="FFP1318" s="1"/>
      <c r="FFQ1318" s="1"/>
      <c r="FFR1318" s="1"/>
      <c r="FFS1318" s="1"/>
      <c r="FFT1318" s="1"/>
      <c r="FFU1318" s="1"/>
      <c r="FFV1318" s="1"/>
      <c r="FFW1318" s="1"/>
      <c r="FFX1318" s="1"/>
      <c r="FFY1318" s="1"/>
      <c r="FFZ1318" s="1"/>
      <c r="FGA1318" s="1"/>
      <c r="FGB1318" s="1"/>
      <c r="FGC1318" s="1"/>
      <c r="FGD1318" s="1"/>
      <c r="FGE1318" s="1"/>
      <c r="FGF1318" s="1"/>
      <c r="FGG1318" s="1"/>
      <c r="FGH1318" s="1"/>
      <c r="FGI1318" s="1"/>
      <c r="FGJ1318" s="1"/>
      <c r="FGK1318" s="1"/>
      <c r="FGL1318" s="1"/>
      <c r="FGM1318" s="1"/>
      <c r="FGN1318" s="1"/>
      <c r="FGO1318" s="1"/>
      <c r="FGP1318" s="1"/>
      <c r="FGQ1318" s="1"/>
      <c r="FGR1318" s="1"/>
      <c r="FGS1318" s="1"/>
      <c r="FGT1318" s="1"/>
      <c r="FGU1318" s="1"/>
      <c r="FGV1318" s="1"/>
      <c r="FGW1318" s="1"/>
      <c r="FGX1318" s="1"/>
      <c r="FGY1318" s="1"/>
      <c r="FGZ1318" s="1"/>
      <c r="FHA1318" s="1"/>
      <c r="FHB1318" s="1"/>
      <c r="FHC1318" s="1"/>
      <c r="FHD1318" s="1"/>
      <c r="FHE1318" s="1"/>
      <c r="FHF1318" s="1"/>
      <c r="FHG1318" s="1"/>
      <c r="FHH1318" s="1"/>
      <c r="FHI1318" s="1"/>
      <c r="FHJ1318" s="1"/>
      <c r="FHK1318" s="1"/>
      <c r="FHL1318" s="1"/>
      <c r="FHM1318" s="1"/>
      <c r="FHN1318" s="1"/>
      <c r="FHO1318" s="1"/>
      <c r="FHP1318" s="1"/>
      <c r="FHQ1318" s="1"/>
      <c r="FHR1318" s="1"/>
      <c r="FHS1318" s="1"/>
      <c r="FHT1318" s="1"/>
      <c r="FHU1318" s="1"/>
      <c r="FHV1318" s="1"/>
      <c r="FHW1318" s="1"/>
      <c r="FHX1318" s="1"/>
      <c r="FHY1318" s="1"/>
      <c r="FHZ1318" s="1"/>
      <c r="FIA1318" s="1"/>
      <c r="FIB1318" s="1"/>
      <c r="FIC1318" s="1"/>
      <c r="FID1318" s="1"/>
      <c r="FIE1318" s="1"/>
      <c r="FIF1318" s="1"/>
      <c r="FIG1318" s="1"/>
      <c r="FIH1318" s="1"/>
      <c r="FII1318" s="1"/>
      <c r="FIJ1318" s="1"/>
      <c r="FIK1318" s="1"/>
      <c r="FIL1318" s="1"/>
      <c r="FIM1318" s="1"/>
      <c r="FIN1318" s="1"/>
      <c r="FIO1318" s="1"/>
      <c r="FIP1318" s="1"/>
      <c r="FIQ1318" s="1"/>
      <c r="FIR1318" s="1"/>
      <c r="FIS1318" s="1"/>
      <c r="FIT1318" s="1"/>
      <c r="FIU1318" s="1"/>
      <c r="FIV1318" s="1"/>
      <c r="FIW1318" s="1"/>
      <c r="FIX1318" s="1"/>
      <c r="FIY1318" s="1"/>
      <c r="FIZ1318" s="1"/>
      <c r="FJA1318" s="1"/>
      <c r="FJB1318" s="1"/>
      <c r="FJC1318" s="1"/>
      <c r="FJD1318" s="1"/>
      <c r="FJE1318" s="1"/>
      <c r="FJF1318" s="1"/>
      <c r="FJG1318" s="1"/>
      <c r="FJH1318" s="1"/>
      <c r="FJI1318" s="1"/>
      <c r="FJJ1318" s="1"/>
      <c r="FJK1318" s="1"/>
      <c r="FJL1318" s="1"/>
      <c r="FJM1318" s="1"/>
      <c r="FJN1318" s="1"/>
      <c r="FJO1318" s="1"/>
      <c r="FJP1318" s="1"/>
      <c r="FJQ1318" s="1"/>
      <c r="FJR1318" s="1"/>
      <c r="FJS1318" s="1"/>
      <c r="FJT1318" s="1"/>
      <c r="FJU1318" s="1"/>
      <c r="FJV1318" s="1"/>
      <c r="FJW1318" s="1"/>
      <c r="FJX1318" s="1"/>
      <c r="FJY1318" s="1"/>
      <c r="FJZ1318" s="1"/>
      <c r="FKA1318" s="1"/>
      <c r="FKB1318" s="1"/>
      <c r="FKC1318" s="1"/>
      <c r="FKD1318" s="1"/>
      <c r="FKE1318" s="1"/>
      <c r="FKF1318" s="1"/>
      <c r="FKG1318" s="1"/>
      <c r="FKH1318" s="1"/>
      <c r="FKI1318" s="1"/>
      <c r="FKJ1318" s="1"/>
      <c r="FKK1318" s="1"/>
      <c r="FKL1318" s="1"/>
      <c r="FKM1318" s="1"/>
      <c r="FKN1318" s="1"/>
      <c r="FKO1318" s="1"/>
      <c r="FKP1318" s="1"/>
      <c r="FKQ1318" s="1"/>
      <c r="FKR1318" s="1"/>
      <c r="FKS1318" s="1"/>
      <c r="FKT1318" s="1"/>
      <c r="FKU1318" s="1"/>
      <c r="FKV1318" s="1"/>
      <c r="FKW1318" s="1"/>
      <c r="FKX1318" s="1"/>
      <c r="FKY1318" s="1"/>
      <c r="FKZ1318" s="1"/>
      <c r="FLA1318" s="1"/>
      <c r="FLB1318" s="1"/>
      <c r="FLC1318" s="1"/>
      <c r="FLD1318" s="1"/>
      <c r="FLE1318" s="1"/>
      <c r="FLF1318" s="1"/>
      <c r="FLG1318" s="1"/>
      <c r="FLH1318" s="1"/>
      <c r="FLI1318" s="1"/>
      <c r="FLJ1318" s="1"/>
      <c r="FLK1318" s="1"/>
      <c r="FLL1318" s="1"/>
      <c r="FLM1318" s="1"/>
      <c r="FLN1318" s="1"/>
      <c r="FLO1318" s="1"/>
      <c r="FLP1318" s="1"/>
      <c r="FLQ1318" s="1"/>
      <c r="FLR1318" s="1"/>
      <c r="FLS1318" s="1"/>
      <c r="FLT1318" s="1"/>
      <c r="FLU1318" s="1"/>
      <c r="FLV1318" s="1"/>
      <c r="FLW1318" s="1"/>
      <c r="FLX1318" s="1"/>
      <c r="FLY1318" s="1"/>
      <c r="FLZ1318" s="1"/>
      <c r="FMA1318" s="1"/>
      <c r="FMB1318" s="1"/>
      <c r="FMC1318" s="1"/>
      <c r="FMD1318" s="1"/>
      <c r="FME1318" s="1"/>
      <c r="FMF1318" s="1"/>
      <c r="FMG1318" s="1"/>
      <c r="FMH1318" s="1"/>
      <c r="FMI1318" s="1"/>
      <c r="FMJ1318" s="1"/>
      <c r="FMK1318" s="1"/>
      <c r="FML1318" s="1"/>
      <c r="FMM1318" s="1"/>
      <c r="FMN1318" s="1"/>
      <c r="FMO1318" s="1"/>
      <c r="FMP1318" s="1"/>
      <c r="FMQ1318" s="1"/>
      <c r="FMR1318" s="1"/>
      <c r="FMS1318" s="1"/>
      <c r="FMT1318" s="1"/>
      <c r="FMU1318" s="1"/>
      <c r="FMV1318" s="1"/>
      <c r="FMW1318" s="1"/>
      <c r="FMX1318" s="1"/>
      <c r="FMY1318" s="1"/>
      <c r="FMZ1318" s="1"/>
      <c r="FNA1318" s="1"/>
      <c r="FNB1318" s="1"/>
      <c r="FNC1318" s="1"/>
      <c r="FND1318" s="1"/>
      <c r="FNE1318" s="1"/>
      <c r="FNF1318" s="1"/>
      <c r="FNG1318" s="1"/>
      <c r="FNH1318" s="1"/>
      <c r="FNI1318" s="1"/>
      <c r="FNJ1318" s="1"/>
      <c r="FNK1318" s="1"/>
      <c r="FNL1318" s="1"/>
      <c r="FNM1318" s="1"/>
      <c r="FNN1318" s="1"/>
      <c r="FNO1318" s="1"/>
      <c r="FNP1318" s="1"/>
      <c r="FNQ1318" s="1"/>
      <c r="FNR1318" s="1"/>
      <c r="FNS1318" s="1"/>
      <c r="FNT1318" s="1"/>
      <c r="FNU1318" s="1"/>
      <c r="FNV1318" s="1"/>
      <c r="FNW1318" s="1"/>
      <c r="FNX1318" s="1"/>
      <c r="FNY1318" s="1"/>
      <c r="FNZ1318" s="1"/>
      <c r="FOA1318" s="1"/>
      <c r="FOB1318" s="1"/>
      <c r="FOC1318" s="1"/>
      <c r="FOD1318" s="1"/>
      <c r="FOE1318" s="1"/>
      <c r="FOF1318" s="1"/>
      <c r="FOG1318" s="1"/>
      <c r="FOH1318" s="1"/>
      <c r="FOI1318" s="1"/>
      <c r="FOJ1318" s="1"/>
      <c r="FOK1318" s="1"/>
      <c r="FOL1318" s="1"/>
      <c r="FOM1318" s="1"/>
      <c r="FON1318" s="1"/>
      <c r="FOO1318" s="1"/>
      <c r="FOP1318" s="1"/>
      <c r="FOQ1318" s="1"/>
      <c r="FOR1318" s="1"/>
      <c r="FOS1318" s="1"/>
      <c r="FOT1318" s="1"/>
      <c r="FOU1318" s="1"/>
      <c r="FOV1318" s="1"/>
      <c r="FOW1318" s="1"/>
      <c r="FOX1318" s="1"/>
      <c r="FOY1318" s="1"/>
      <c r="FOZ1318" s="1"/>
      <c r="FPA1318" s="1"/>
      <c r="FPB1318" s="1"/>
      <c r="FPC1318" s="1"/>
      <c r="FPD1318" s="1"/>
      <c r="FPE1318" s="1"/>
      <c r="FPF1318" s="1"/>
      <c r="FPG1318" s="1"/>
      <c r="FPH1318" s="1"/>
      <c r="FPI1318" s="1"/>
      <c r="FPJ1318" s="1"/>
      <c r="FPK1318" s="1"/>
      <c r="FPL1318" s="1"/>
      <c r="FPM1318" s="1"/>
      <c r="FPN1318" s="1"/>
      <c r="FPO1318" s="1"/>
      <c r="FPP1318" s="1"/>
      <c r="FPQ1318" s="1"/>
      <c r="FPR1318" s="1"/>
      <c r="FPS1318" s="1"/>
      <c r="FPT1318" s="1"/>
      <c r="FPU1318" s="1"/>
      <c r="FPV1318" s="1"/>
      <c r="FPW1318" s="1"/>
      <c r="FPX1318" s="1"/>
      <c r="FPY1318" s="1"/>
      <c r="FPZ1318" s="1"/>
      <c r="FQA1318" s="1"/>
      <c r="FQB1318" s="1"/>
      <c r="FQC1318" s="1"/>
      <c r="FQD1318" s="1"/>
      <c r="FQE1318" s="1"/>
      <c r="FQF1318" s="1"/>
      <c r="FQG1318" s="1"/>
      <c r="FQH1318" s="1"/>
      <c r="FQI1318" s="1"/>
      <c r="FQJ1318" s="1"/>
      <c r="FQK1318" s="1"/>
      <c r="FQL1318" s="1"/>
      <c r="FQM1318" s="1"/>
      <c r="FQN1318" s="1"/>
      <c r="FQO1318" s="1"/>
      <c r="FQP1318" s="1"/>
      <c r="FQQ1318" s="1"/>
      <c r="FQR1318" s="1"/>
      <c r="FQS1318" s="1"/>
      <c r="FQT1318" s="1"/>
      <c r="FQU1318" s="1"/>
      <c r="FQV1318" s="1"/>
      <c r="FQW1318" s="1"/>
      <c r="FQX1318" s="1"/>
      <c r="FQY1318" s="1"/>
      <c r="FQZ1318" s="1"/>
      <c r="FRA1318" s="1"/>
      <c r="FRB1318" s="1"/>
      <c r="FRC1318" s="1"/>
      <c r="FRD1318" s="1"/>
      <c r="FRE1318" s="1"/>
      <c r="FRF1318" s="1"/>
      <c r="FRG1318" s="1"/>
      <c r="FRH1318" s="1"/>
      <c r="FRI1318" s="1"/>
      <c r="FRJ1318" s="1"/>
      <c r="FRK1318" s="1"/>
      <c r="FRL1318" s="1"/>
      <c r="FRM1318" s="1"/>
      <c r="FRN1318" s="1"/>
      <c r="FRO1318" s="1"/>
      <c r="FRP1318" s="1"/>
      <c r="FRQ1318" s="1"/>
      <c r="FRR1318" s="1"/>
      <c r="FRS1318" s="1"/>
      <c r="FRT1318" s="1"/>
      <c r="FRU1318" s="1"/>
      <c r="FRV1318" s="1"/>
      <c r="FRW1318" s="1"/>
      <c r="FRX1318" s="1"/>
      <c r="FRY1318" s="1"/>
      <c r="FRZ1318" s="1"/>
      <c r="FSA1318" s="1"/>
      <c r="FSB1318" s="1"/>
      <c r="FSC1318" s="1"/>
      <c r="FSD1318" s="1"/>
      <c r="FSE1318" s="1"/>
      <c r="FSF1318" s="1"/>
      <c r="FSG1318" s="1"/>
      <c r="FSH1318" s="1"/>
      <c r="FSI1318" s="1"/>
      <c r="FSJ1318" s="1"/>
      <c r="FSK1318" s="1"/>
      <c r="FSL1318" s="1"/>
      <c r="FSM1318" s="1"/>
      <c r="FSN1318" s="1"/>
      <c r="FSO1318" s="1"/>
      <c r="FSP1318" s="1"/>
      <c r="FSQ1318" s="1"/>
      <c r="FSR1318" s="1"/>
      <c r="FSS1318" s="1"/>
      <c r="FST1318" s="1"/>
      <c r="FSU1318" s="1"/>
      <c r="FSV1318" s="1"/>
      <c r="FSW1318" s="1"/>
      <c r="FSX1318" s="1"/>
      <c r="FSY1318" s="1"/>
      <c r="FSZ1318" s="1"/>
      <c r="FTA1318" s="1"/>
      <c r="FTB1318" s="1"/>
      <c r="FTC1318" s="1"/>
      <c r="FTD1318" s="1"/>
      <c r="FTE1318" s="1"/>
      <c r="FTF1318" s="1"/>
      <c r="FTG1318" s="1"/>
      <c r="FTH1318" s="1"/>
      <c r="FTI1318" s="1"/>
      <c r="FTJ1318" s="1"/>
      <c r="FTK1318" s="1"/>
      <c r="FTL1318" s="1"/>
      <c r="FTM1318" s="1"/>
      <c r="FTN1318" s="1"/>
      <c r="FTO1318" s="1"/>
      <c r="FTP1318" s="1"/>
      <c r="FTQ1318" s="1"/>
      <c r="FTR1318" s="1"/>
      <c r="FTS1318" s="1"/>
      <c r="FTT1318" s="1"/>
      <c r="FTU1318" s="1"/>
      <c r="FTV1318" s="1"/>
      <c r="FTW1318" s="1"/>
      <c r="FTX1318" s="1"/>
      <c r="FTY1318" s="1"/>
      <c r="FTZ1318" s="1"/>
      <c r="FUA1318" s="1"/>
      <c r="FUB1318" s="1"/>
      <c r="FUC1318" s="1"/>
      <c r="FUD1318" s="1"/>
      <c r="FUE1318" s="1"/>
      <c r="FUF1318" s="1"/>
      <c r="FUG1318" s="1"/>
      <c r="FUH1318" s="1"/>
      <c r="FUI1318" s="1"/>
      <c r="FUJ1318" s="1"/>
      <c r="FUK1318" s="1"/>
      <c r="FUL1318" s="1"/>
      <c r="FUM1318" s="1"/>
      <c r="FUN1318" s="1"/>
      <c r="FUO1318" s="1"/>
      <c r="FUP1318" s="1"/>
      <c r="FUQ1318" s="1"/>
      <c r="FUR1318" s="1"/>
      <c r="FUS1318" s="1"/>
      <c r="FUT1318" s="1"/>
      <c r="FUU1318" s="1"/>
      <c r="FUV1318" s="1"/>
      <c r="FUW1318" s="1"/>
      <c r="FUX1318" s="1"/>
      <c r="FUY1318" s="1"/>
      <c r="FUZ1318" s="1"/>
      <c r="FVA1318" s="1"/>
      <c r="FVB1318" s="1"/>
      <c r="FVC1318" s="1"/>
      <c r="FVD1318" s="1"/>
      <c r="FVE1318" s="1"/>
      <c r="FVF1318" s="1"/>
      <c r="FVG1318" s="1"/>
      <c r="FVH1318" s="1"/>
      <c r="FVI1318" s="1"/>
      <c r="FVJ1318" s="1"/>
      <c r="FVK1318" s="1"/>
      <c r="FVL1318" s="1"/>
      <c r="FVM1318" s="1"/>
      <c r="FVN1318" s="1"/>
      <c r="FVO1318" s="1"/>
      <c r="FVP1318" s="1"/>
      <c r="FVQ1318" s="1"/>
      <c r="FVR1318" s="1"/>
      <c r="FVS1318" s="1"/>
      <c r="FVT1318" s="1"/>
      <c r="FVU1318" s="1"/>
      <c r="FVV1318" s="1"/>
      <c r="FVW1318" s="1"/>
      <c r="FVX1318" s="1"/>
      <c r="FVY1318" s="1"/>
      <c r="FVZ1318" s="1"/>
      <c r="FWA1318" s="1"/>
      <c r="FWB1318" s="1"/>
      <c r="FWC1318" s="1"/>
      <c r="FWD1318" s="1"/>
      <c r="FWE1318" s="1"/>
      <c r="FWF1318" s="1"/>
      <c r="FWG1318" s="1"/>
      <c r="FWH1318" s="1"/>
      <c r="FWI1318" s="1"/>
      <c r="FWJ1318" s="1"/>
      <c r="FWK1318" s="1"/>
      <c r="FWL1318" s="1"/>
      <c r="FWM1318" s="1"/>
      <c r="FWN1318" s="1"/>
      <c r="FWO1318" s="1"/>
      <c r="FWP1318" s="1"/>
      <c r="FWQ1318" s="1"/>
      <c r="FWR1318" s="1"/>
      <c r="FWS1318" s="1"/>
      <c r="FWT1318" s="1"/>
      <c r="FWU1318" s="1"/>
      <c r="FWV1318" s="1"/>
      <c r="FWW1318" s="1"/>
      <c r="FWX1318" s="1"/>
      <c r="FWY1318" s="1"/>
      <c r="FWZ1318" s="1"/>
      <c r="FXA1318" s="1"/>
      <c r="FXB1318" s="1"/>
      <c r="FXC1318" s="1"/>
      <c r="FXD1318" s="1"/>
      <c r="FXE1318" s="1"/>
      <c r="FXF1318" s="1"/>
      <c r="FXG1318" s="1"/>
      <c r="FXH1318" s="1"/>
      <c r="FXI1318" s="1"/>
      <c r="FXJ1318" s="1"/>
      <c r="FXK1318" s="1"/>
      <c r="FXL1318" s="1"/>
      <c r="FXM1318" s="1"/>
      <c r="FXN1318" s="1"/>
      <c r="FXO1318" s="1"/>
      <c r="FXP1318" s="1"/>
      <c r="FXQ1318" s="1"/>
      <c r="FXR1318" s="1"/>
      <c r="FXS1318" s="1"/>
      <c r="FXT1318" s="1"/>
      <c r="FXU1318" s="1"/>
      <c r="FXV1318" s="1"/>
      <c r="FXW1318" s="1"/>
      <c r="FXX1318" s="1"/>
      <c r="FXY1318" s="1"/>
      <c r="FXZ1318" s="1"/>
      <c r="FYA1318" s="1"/>
      <c r="FYB1318" s="1"/>
      <c r="FYC1318" s="1"/>
      <c r="FYD1318" s="1"/>
      <c r="FYE1318" s="1"/>
      <c r="FYF1318" s="1"/>
      <c r="FYG1318" s="1"/>
      <c r="FYH1318" s="1"/>
      <c r="FYI1318" s="1"/>
      <c r="FYJ1318" s="1"/>
      <c r="FYK1318" s="1"/>
      <c r="FYL1318" s="1"/>
      <c r="FYM1318" s="1"/>
      <c r="FYN1318" s="1"/>
      <c r="FYO1318" s="1"/>
      <c r="FYP1318" s="1"/>
      <c r="FYQ1318" s="1"/>
      <c r="FYR1318" s="1"/>
      <c r="FYS1318" s="1"/>
      <c r="FYT1318" s="1"/>
      <c r="FYU1318" s="1"/>
      <c r="FYV1318" s="1"/>
      <c r="FYW1318" s="1"/>
      <c r="FYX1318" s="1"/>
      <c r="FYY1318" s="1"/>
      <c r="FYZ1318" s="1"/>
      <c r="FZA1318" s="1"/>
      <c r="FZB1318" s="1"/>
      <c r="FZC1318" s="1"/>
      <c r="FZD1318" s="1"/>
      <c r="FZE1318" s="1"/>
      <c r="FZF1318" s="1"/>
      <c r="FZG1318" s="1"/>
      <c r="FZH1318" s="1"/>
      <c r="FZI1318" s="1"/>
      <c r="FZJ1318" s="1"/>
      <c r="FZK1318" s="1"/>
      <c r="FZL1318" s="1"/>
      <c r="FZM1318" s="1"/>
      <c r="FZN1318" s="1"/>
      <c r="FZO1318" s="1"/>
      <c r="FZP1318" s="1"/>
      <c r="FZQ1318" s="1"/>
      <c r="FZR1318" s="1"/>
      <c r="FZS1318" s="1"/>
      <c r="FZT1318" s="1"/>
      <c r="FZU1318" s="1"/>
      <c r="FZV1318" s="1"/>
      <c r="FZW1318" s="1"/>
      <c r="FZX1318" s="1"/>
      <c r="FZY1318" s="1"/>
      <c r="FZZ1318" s="1"/>
      <c r="GAA1318" s="1"/>
      <c r="GAB1318" s="1"/>
      <c r="GAC1318" s="1"/>
      <c r="GAD1318" s="1"/>
      <c r="GAE1318" s="1"/>
      <c r="GAF1318" s="1"/>
      <c r="GAG1318" s="1"/>
      <c r="GAH1318" s="1"/>
      <c r="GAI1318" s="1"/>
      <c r="GAJ1318" s="1"/>
      <c r="GAK1318" s="1"/>
      <c r="GAL1318" s="1"/>
      <c r="GAM1318" s="1"/>
      <c r="GAN1318" s="1"/>
      <c r="GAO1318" s="1"/>
      <c r="GAP1318" s="1"/>
      <c r="GAQ1318" s="1"/>
      <c r="GAR1318" s="1"/>
      <c r="GAS1318" s="1"/>
      <c r="GAT1318" s="1"/>
      <c r="GAU1318" s="1"/>
      <c r="GAV1318" s="1"/>
      <c r="GAW1318" s="1"/>
      <c r="GAX1318" s="1"/>
      <c r="GAY1318" s="1"/>
      <c r="GAZ1318" s="1"/>
      <c r="GBA1318" s="1"/>
      <c r="GBB1318" s="1"/>
      <c r="GBC1318" s="1"/>
      <c r="GBD1318" s="1"/>
      <c r="GBE1318" s="1"/>
      <c r="GBF1318" s="1"/>
      <c r="GBG1318" s="1"/>
      <c r="GBH1318" s="1"/>
      <c r="GBI1318" s="1"/>
      <c r="GBJ1318" s="1"/>
      <c r="GBK1318" s="1"/>
      <c r="GBL1318" s="1"/>
      <c r="GBM1318" s="1"/>
      <c r="GBN1318" s="1"/>
      <c r="GBO1318" s="1"/>
      <c r="GBP1318" s="1"/>
      <c r="GBQ1318" s="1"/>
      <c r="GBR1318" s="1"/>
      <c r="GBS1318" s="1"/>
      <c r="GBT1318" s="1"/>
      <c r="GBU1318" s="1"/>
      <c r="GBV1318" s="1"/>
      <c r="GBW1318" s="1"/>
      <c r="GBX1318" s="1"/>
      <c r="GBY1318" s="1"/>
      <c r="GBZ1318" s="1"/>
      <c r="GCA1318" s="1"/>
      <c r="GCB1318" s="1"/>
      <c r="GCC1318" s="1"/>
      <c r="GCD1318" s="1"/>
      <c r="GCE1318" s="1"/>
      <c r="GCF1318" s="1"/>
      <c r="GCG1318" s="1"/>
      <c r="GCH1318" s="1"/>
      <c r="GCI1318" s="1"/>
      <c r="GCJ1318" s="1"/>
      <c r="GCK1318" s="1"/>
      <c r="GCL1318" s="1"/>
      <c r="GCM1318" s="1"/>
      <c r="GCN1318" s="1"/>
      <c r="GCO1318" s="1"/>
      <c r="GCP1318" s="1"/>
      <c r="GCQ1318" s="1"/>
      <c r="GCR1318" s="1"/>
      <c r="GCS1318" s="1"/>
      <c r="GCT1318" s="1"/>
      <c r="GCU1318" s="1"/>
      <c r="GCV1318" s="1"/>
      <c r="GCW1318" s="1"/>
      <c r="GCX1318" s="1"/>
      <c r="GCY1318" s="1"/>
      <c r="GCZ1318" s="1"/>
      <c r="GDA1318" s="1"/>
      <c r="GDB1318" s="1"/>
      <c r="GDC1318" s="1"/>
      <c r="GDD1318" s="1"/>
      <c r="GDE1318" s="1"/>
      <c r="GDF1318" s="1"/>
      <c r="GDG1318" s="1"/>
      <c r="GDH1318" s="1"/>
      <c r="GDI1318" s="1"/>
      <c r="GDJ1318" s="1"/>
      <c r="GDK1318" s="1"/>
      <c r="GDL1318" s="1"/>
      <c r="GDM1318" s="1"/>
      <c r="GDN1318" s="1"/>
      <c r="GDO1318" s="1"/>
      <c r="GDP1318" s="1"/>
      <c r="GDQ1318" s="1"/>
      <c r="GDR1318" s="1"/>
      <c r="GDS1318" s="1"/>
      <c r="GDT1318" s="1"/>
      <c r="GDU1318" s="1"/>
      <c r="GDV1318" s="1"/>
      <c r="GDW1318" s="1"/>
      <c r="GDX1318" s="1"/>
      <c r="GDY1318" s="1"/>
      <c r="GDZ1318" s="1"/>
      <c r="GEA1318" s="1"/>
      <c r="GEB1318" s="1"/>
      <c r="GEC1318" s="1"/>
      <c r="GED1318" s="1"/>
      <c r="GEE1318" s="1"/>
      <c r="GEF1318" s="1"/>
      <c r="GEG1318" s="1"/>
      <c r="GEH1318" s="1"/>
      <c r="GEI1318" s="1"/>
      <c r="GEJ1318" s="1"/>
      <c r="GEK1318" s="1"/>
      <c r="GEL1318" s="1"/>
      <c r="GEM1318" s="1"/>
      <c r="GEN1318" s="1"/>
      <c r="GEO1318" s="1"/>
      <c r="GEP1318" s="1"/>
      <c r="GEQ1318" s="1"/>
      <c r="GER1318" s="1"/>
      <c r="GES1318" s="1"/>
      <c r="GET1318" s="1"/>
      <c r="GEU1318" s="1"/>
      <c r="GEV1318" s="1"/>
      <c r="GEW1318" s="1"/>
      <c r="GEX1318" s="1"/>
      <c r="GEY1318" s="1"/>
      <c r="GEZ1318" s="1"/>
      <c r="GFA1318" s="1"/>
      <c r="GFB1318" s="1"/>
      <c r="GFC1318" s="1"/>
      <c r="GFD1318" s="1"/>
      <c r="GFE1318" s="1"/>
      <c r="GFF1318" s="1"/>
      <c r="GFG1318" s="1"/>
      <c r="GFH1318" s="1"/>
      <c r="GFI1318" s="1"/>
      <c r="GFJ1318" s="1"/>
      <c r="GFK1318" s="1"/>
      <c r="GFL1318" s="1"/>
      <c r="GFM1318" s="1"/>
      <c r="GFN1318" s="1"/>
      <c r="GFO1318" s="1"/>
      <c r="GFP1318" s="1"/>
      <c r="GFQ1318" s="1"/>
      <c r="GFR1318" s="1"/>
      <c r="GFS1318" s="1"/>
      <c r="GFT1318" s="1"/>
      <c r="GFU1318" s="1"/>
      <c r="GFV1318" s="1"/>
      <c r="GFW1318" s="1"/>
      <c r="GFX1318" s="1"/>
      <c r="GFY1318" s="1"/>
      <c r="GFZ1318" s="1"/>
      <c r="GGA1318" s="1"/>
      <c r="GGB1318" s="1"/>
      <c r="GGC1318" s="1"/>
      <c r="GGD1318" s="1"/>
      <c r="GGE1318" s="1"/>
      <c r="GGF1318" s="1"/>
      <c r="GGG1318" s="1"/>
      <c r="GGH1318" s="1"/>
      <c r="GGI1318" s="1"/>
      <c r="GGJ1318" s="1"/>
      <c r="GGK1318" s="1"/>
      <c r="GGL1318" s="1"/>
      <c r="GGM1318" s="1"/>
      <c r="GGN1318" s="1"/>
      <c r="GGO1318" s="1"/>
      <c r="GGP1318" s="1"/>
      <c r="GGQ1318" s="1"/>
      <c r="GGR1318" s="1"/>
      <c r="GGS1318" s="1"/>
      <c r="GGT1318" s="1"/>
      <c r="GGU1318" s="1"/>
      <c r="GGV1318" s="1"/>
      <c r="GGW1318" s="1"/>
      <c r="GGX1318" s="1"/>
      <c r="GGY1318" s="1"/>
      <c r="GGZ1318" s="1"/>
      <c r="GHA1318" s="1"/>
      <c r="GHB1318" s="1"/>
      <c r="GHC1318" s="1"/>
      <c r="GHD1318" s="1"/>
      <c r="GHE1318" s="1"/>
      <c r="GHF1318" s="1"/>
      <c r="GHG1318" s="1"/>
      <c r="GHH1318" s="1"/>
      <c r="GHI1318" s="1"/>
      <c r="GHJ1318" s="1"/>
      <c r="GHK1318" s="1"/>
      <c r="GHL1318" s="1"/>
      <c r="GHM1318" s="1"/>
      <c r="GHN1318" s="1"/>
      <c r="GHO1318" s="1"/>
      <c r="GHP1318" s="1"/>
      <c r="GHQ1318" s="1"/>
      <c r="GHR1318" s="1"/>
      <c r="GHS1318" s="1"/>
      <c r="GHT1318" s="1"/>
      <c r="GHU1318" s="1"/>
      <c r="GHV1318" s="1"/>
      <c r="GHW1318" s="1"/>
      <c r="GHX1318" s="1"/>
      <c r="GHY1318" s="1"/>
      <c r="GHZ1318" s="1"/>
      <c r="GIA1318" s="1"/>
      <c r="GIB1318" s="1"/>
      <c r="GIC1318" s="1"/>
      <c r="GID1318" s="1"/>
      <c r="GIE1318" s="1"/>
      <c r="GIF1318" s="1"/>
      <c r="GIG1318" s="1"/>
      <c r="GIH1318" s="1"/>
      <c r="GII1318" s="1"/>
      <c r="GIJ1318" s="1"/>
      <c r="GIK1318" s="1"/>
      <c r="GIL1318" s="1"/>
      <c r="GIM1318" s="1"/>
      <c r="GIN1318" s="1"/>
      <c r="GIO1318" s="1"/>
      <c r="GIP1318" s="1"/>
      <c r="GIQ1318" s="1"/>
      <c r="GIR1318" s="1"/>
      <c r="GIS1318" s="1"/>
      <c r="GIT1318" s="1"/>
      <c r="GIU1318" s="1"/>
      <c r="GIV1318" s="1"/>
      <c r="GIW1318" s="1"/>
      <c r="GIX1318" s="1"/>
      <c r="GIY1318" s="1"/>
      <c r="GIZ1318" s="1"/>
      <c r="GJA1318" s="1"/>
      <c r="GJB1318" s="1"/>
      <c r="GJC1318" s="1"/>
      <c r="GJD1318" s="1"/>
      <c r="GJE1318" s="1"/>
      <c r="GJF1318" s="1"/>
      <c r="GJG1318" s="1"/>
      <c r="GJH1318" s="1"/>
      <c r="GJI1318" s="1"/>
      <c r="GJJ1318" s="1"/>
      <c r="GJK1318" s="1"/>
      <c r="GJL1318" s="1"/>
      <c r="GJM1318" s="1"/>
      <c r="GJN1318" s="1"/>
      <c r="GJO1318" s="1"/>
      <c r="GJP1318" s="1"/>
      <c r="GJQ1318" s="1"/>
      <c r="GJR1318" s="1"/>
      <c r="GJS1318" s="1"/>
      <c r="GJT1318" s="1"/>
      <c r="GJU1318" s="1"/>
      <c r="GJV1318" s="1"/>
      <c r="GJW1318" s="1"/>
      <c r="GJX1318" s="1"/>
      <c r="GJY1318" s="1"/>
      <c r="GJZ1318" s="1"/>
      <c r="GKA1318" s="1"/>
      <c r="GKB1318" s="1"/>
      <c r="GKC1318" s="1"/>
      <c r="GKD1318" s="1"/>
      <c r="GKE1318" s="1"/>
      <c r="GKF1318" s="1"/>
      <c r="GKG1318" s="1"/>
      <c r="GKH1318" s="1"/>
      <c r="GKI1318" s="1"/>
      <c r="GKJ1318" s="1"/>
      <c r="GKK1318" s="1"/>
      <c r="GKL1318" s="1"/>
      <c r="GKM1318" s="1"/>
      <c r="GKN1318" s="1"/>
      <c r="GKO1318" s="1"/>
      <c r="GKP1318" s="1"/>
      <c r="GKQ1318" s="1"/>
      <c r="GKR1318" s="1"/>
      <c r="GKS1318" s="1"/>
      <c r="GKT1318" s="1"/>
      <c r="GKU1318" s="1"/>
      <c r="GKV1318" s="1"/>
      <c r="GKW1318" s="1"/>
      <c r="GKX1318" s="1"/>
      <c r="GKY1318" s="1"/>
      <c r="GKZ1318" s="1"/>
      <c r="GLA1318" s="1"/>
      <c r="GLB1318" s="1"/>
      <c r="GLC1318" s="1"/>
      <c r="GLD1318" s="1"/>
      <c r="GLE1318" s="1"/>
      <c r="GLF1318" s="1"/>
      <c r="GLG1318" s="1"/>
      <c r="GLH1318" s="1"/>
      <c r="GLI1318" s="1"/>
      <c r="GLJ1318" s="1"/>
      <c r="GLK1318" s="1"/>
      <c r="GLL1318" s="1"/>
      <c r="GLM1318" s="1"/>
      <c r="GLN1318" s="1"/>
      <c r="GLO1318" s="1"/>
      <c r="GLP1318" s="1"/>
      <c r="GLQ1318" s="1"/>
      <c r="GLR1318" s="1"/>
      <c r="GLS1318" s="1"/>
      <c r="GLT1318" s="1"/>
      <c r="GLU1318" s="1"/>
      <c r="GLV1318" s="1"/>
      <c r="GLW1318" s="1"/>
      <c r="GLX1318" s="1"/>
      <c r="GLY1318" s="1"/>
      <c r="GLZ1318" s="1"/>
      <c r="GMA1318" s="1"/>
      <c r="GMB1318" s="1"/>
      <c r="GMC1318" s="1"/>
      <c r="GMD1318" s="1"/>
      <c r="GME1318" s="1"/>
      <c r="GMF1318" s="1"/>
      <c r="GMG1318" s="1"/>
      <c r="GMH1318" s="1"/>
      <c r="GMI1318" s="1"/>
      <c r="GMJ1318" s="1"/>
      <c r="GMK1318" s="1"/>
      <c r="GML1318" s="1"/>
      <c r="GMM1318" s="1"/>
      <c r="GMN1318" s="1"/>
      <c r="GMO1318" s="1"/>
      <c r="GMP1318" s="1"/>
      <c r="GMQ1318" s="1"/>
      <c r="GMR1318" s="1"/>
      <c r="GMS1318" s="1"/>
      <c r="GMT1318" s="1"/>
      <c r="GMU1318" s="1"/>
      <c r="GMV1318" s="1"/>
      <c r="GMW1318" s="1"/>
      <c r="GMX1318" s="1"/>
      <c r="GMY1318" s="1"/>
      <c r="GMZ1318" s="1"/>
      <c r="GNA1318" s="1"/>
      <c r="GNB1318" s="1"/>
      <c r="GNC1318" s="1"/>
      <c r="GND1318" s="1"/>
      <c r="GNE1318" s="1"/>
      <c r="GNF1318" s="1"/>
      <c r="GNG1318" s="1"/>
      <c r="GNH1318" s="1"/>
      <c r="GNI1318" s="1"/>
      <c r="GNJ1318" s="1"/>
      <c r="GNK1318" s="1"/>
      <c r="GNL1318" s="1"/>
      <c r="GNM1318" s="1"/>
      <c r="GNN1318" s="1"/>
      <c r="GNO1318" s="1"/>
      <c r="GNP1318" s="1"/>
      <c r="GNQ1318" s="1"/>
      <c r="GNR1318" s="1"/>
      <c r="GNS1318" s="1"/>
      <c r="GNT1318" s="1"/>
      <c r="GNU1318" s="1"/>
      <c r="GNV1318" s="1"/>
      <c r="GNW1318" s="1"/>
      <c r="GNX1318" s="1"/>
      <c r="GNY1318" s="1"/>
      <c r="GNZ1318" s="1"/>
      <c r="GOA1318" s="1"/>
      <c r="GOB1318" s="1"/>
      <c r="GOC1318" s="1"/>
      <c r="GOD1318" s="1"/>
      <c r="GOE1318" s="1"/>
      <c r="GOF1318" s="1"/>
      <c r="GOG1318" s="1"/>
      <c r="GOH1318" s="1"/>
      <c r="GOI1318" s="1"/>
      <c r="GOJ1318" s="1"/>
      <c r="GOK1318" s="1"/>
      <c r="GOL1318" s="1"/>
      <c r="GOM1318" s="1"/>
      <c r="GON1318" s="1"/>
      <c r="GOO1318" s="1"/>
      <c r="GOP1318" s="1"/>
      <c r="GOQ1318" s="1"/>
      <c r="GOR1318" s="1"/>
      <c r="GOS1318" s="1"/>
      <c r="GOT1318" s="1"/>
      <c r="GOU1318" s="1"/>
      <c r="GOV1318" s="1"/>
      <c r="GOW1318" s="1"/>
      <c r="GOX1318" s="1"/>
      <c r="GOY1318" s="1"/>
      <c r="GOZ1318" s="1"/>
      <c r="GPA1318" s="1"/>
      <c r="GPB1318" s="1"/>
      <c r="GPC1318" s="1"/>
      <c r="GPD1318" s="1"/>
      <c r="GPE1318" s="1"/>
      <c r="GPF1318" s="1"/>
      <c r="GPG1318" s="1"/>
      <c r="GPH1318" s="1"/>
      <c r="GPI1318" s="1"/>
      <c r="GPJ1318" s="1"/>
      <c r="GPK1318" s="1"/>
      <c r="GPL1318" s="1"/>
      <c r="GPM1318" s="1"/>
      <c r="GPN1318" s="1"/>
      <c r="GPO1318" s="1"/>
      <c r="GPP1318" s="1"/>
      <c r="GPQ1318" s="1"/>
      <c r="GPR1318" s="1"/>
      <c r="GPS1318" s="1"/>
      <c r="GPT1318" s="1"/>
      <c r="GPU1318" s="1"/>
      <c r="GPV1318" s="1"/>
      <c r="GPW1318" s="1"/>
      <c r="GPX1318" s="1"/>
      <c r="GPY1318" s="1"/>
      <c r="GPZ1318" s="1"/>
      <c r="GQA1318" s="1"/>
      <c r="GQB1318" s="1"/>
      <c r="GQC1318" s="1"/>
      <c r="GQD1318" s="1"/>
      <c r="GQE1318" s="1"/>
      <c r="GQF1318" s="1"/>
      <c r="GQG1318" s="1"/>
      <c r="GQH1318" s="1"/>
      <c r="GQI1318" s="1"/>
      <c r="GQJ1318" s="1"/>
      <c r="GQK1318" s="1"/>
      <c r="GQL1318" s="1"/>
      <c r="GQM1318" s="1"/>
      <c r="GQN1318" s="1"/>
      <c r="GQO1318" s="1"/>
      <c r="GQP1318" s="1"/>
      <c r="GQQ1318" s="1"/>
      <c r="GQR1318" s="1"/>
      <c r="GQS1318" s="1"/>
      <c r="GQT1318" s="1"/>
      <c r="GQU1318" s="1"/>
      <c r="GQV1318" s="1"/>
      <c r="GQW1318" s="1"/>
      <c r="GQX1318" s="1"/>
      <c r="GQY1318" s="1"/>
      <c r="GQZ1318" s="1"/>
      <c r="GRA1318" s="1"/>
      <c r="GRB1318" s="1"/>
      <c r="GRC1318" s="1"/>
      <c r="GRD1318" s="1"/>
      <c r="GRE1318" s="1"/>
      <c r="GRF1318" s="1"/>
      <c r="GRG1318" s="1"/>
      <c r="GRH1318" s="1"/>
      <c r="GRI1318" s="1"/>
      <c r="GRJ1318" s="1"/>
      <c r="GRK1318" s="1"/>
      <c r="GRL1318" s="1"/>
      <c r="GRM1318" s="1"/>
      <c r="GRN1318" s="1"/>
      <c r="GRO1318" s="1"/>
      <c r="GRP1318" s="1"/>
      <c r="GRQ1318" s="1"/>
      <c r="GRR1318" s="1"/>
      <c r="GRS1318" s="1"/>
      <c r="GRT1318" s="1"/>
      <c r="GRU1318" s="1"/>
      <c r="GRV1318" s="1"/>
      <c r="GRW1318" s="1"/>
      <c r="GRX1318" s="1"/>
      <c r="GRY1318" s="1"/>
      <c r="GRZ1318" s="1"/>
      <c r="GSA1318" s="1"/>
      <c r="GSB1318" s="1"/>
      <c r="GSC1318" s="1"/>
      <c r="GSD1318" s="1"/>
      <c r="GSE1318" s="1"/>
      <c r="GSF1318" s="1"/>
      <c r="GSG1318" s="1"/>
      <c r="GSH1318" s="1"/>
      <c r="GSI1318" s="1"/>
      <c r="GSJ1318" s="1"/>
      <c r="GSK1318" s="1"/>
      <c r="GSL1318" s="1"/>
      <c r="GSM1318" s="1"/>
      <c r="GSN1318" s="1"/>
      <c r="GSO1318" s="1"/>
      <c r="GSP1318" s="1"/>
      <c r="GSQ1318" s="1"/>
      <c r="GSR1318" s="1"/>
      <c r="GSS1318" s="1"/>
      <c r="GST1318" s="1"/>
      <c r="GSU1318" s="1"/>
      <c r="GSV1318" s="1"/>
      <c r="GSW1318" s="1"/>
      <c r="GSX1318" s="1"/>
      <c r="GSY1318" s="1"/>
      <c r="GSZ1318" s="1"/>
      <c r="GTA1318" s="1"/>
      <c r="GTB1318" s="1"/>
      <c r="GTC1318" s="1"/>
      <c r="GTD1318" s="1"/>
      <c r="GTE1318" s="1"/>
      <c r="GTF1318" s="1"/>
      <c r="GTG1318" s="1"/>
      <c r="GTH1318" s="1"/>
      <c r="GTI1318" s="1"/>
      <c r="GTJ1318" s="1"/>
      <c r="GTK1318" s="1"/>
      <c r="GTL1318" s="1"/>
      <c r="GTM1318" s="1"/>
      <c r="GTN1318" s="1"/>
      <c r="GTO1318" s="1"/>
      <c r="GTP1318" s="1"/>
      <c r="GTQ1318" s="1"/>
      <c r="GTR1318" s="1"/>
      <c r="GTS1318" s="1"/>
      <c r="GTT1318" s="1"/>
      <c r="GTU1318" s="1"/>
      <c r="GTV1318" s="1"/>
      <c r="GTW1318" s="1"/>
      <c r="GTX1318" s="1"/>
      <c r="GTY1318" s="1"/>
      <c r="GTZ1318" s="1"/>
      <c r="GUA1318" s="1"/>
      <c r="GUB1318" s="1"/>
      <c r="GUC1318" s="1"/>
      <c r="GUD1318" s="1"/>
      <c r="GUE1318" s="1"/>
      <c r="GUF1318" s="1"/>
      <c r="GUG1318" s="1"/>
      <c r="GUH1318" s="1"/>
      <c r="GUI1318" s="1"/>
      <c r="GUJ1318" s="1"/>
      <c r="GUK1318" s="1"/>
      <c r="GUL1318" s="1"/>
      <c r="GUM1318" s="1"/>
      <c r="GUN1318" s="1"/>
      <c r="GUO1318" s="1"/>
      <c r="GUP1318" s="1"/>
      <c r="GUQ1318" s="1"/>
      <c r="GUR1318" s="1"/>
      <c r="GUS1318" s="1"/>
      <c r="GUT1318" s="1"/>
      <c r="GUU1318" s="1"/>
      <c r="GUV1318" s="1"/>
      <c r="GUW1318" s="1"/>
      <c r="GUX1318" s="1"/>
      <c r="GUY1318" s="1"/>
      <c r="GUZ1318" s="1"/>
      <c r="GVA1318" s="1"/>
      <c r="GVB1318" s="1"/>
      <c r="GVC1318" s="1"/>
      <c r="GVD1318" s="1"/>
      <c r="GVE1318" s="1"/>
      <c r="GVF1318" s="1"/>
      <c r="GVG1318" s="1"/>
      <c r="GVH1318" s="1"/>
      <c r="GVI1318" s="1"/>
      <c r="GVJ1318" s="1"/>
      <c r="GVK1318" s="1"/>
      <c r="GVL1318" s="1"/>
      <c r="GVM1318" s="1"/>
      <c r="GVN1318" s="1"/>
      <c r="GVO1318" s="1"/>
      <c r="GVP1318" s="1"/>
      <c r="GVQ1318" s="1"/>
      <c r="GVR1318" s="1"/>
      <c r="GVS1318" s="1"/>
      <c r="GVT1318" s="1"/>
      <c r="GVU1318" s="1"/>
      <c r="GVV1318" s="1"/>
      <c r="GVW1318" s="1"/>
      <c r="GVX1318" s="1"/>
      <c r="GVY1318" s="1"/>
      <c r="GVZ1318" s="1"/>
      <c r="GWA1318" s="1"/>
      <c r="GWB1318" s="1"/>
      <c r="GWC1318" s="1"/>
      <c r="GWD1318" s="1"/>
      <c r="GWE1318" s="1"/>
      <c r="GWF1318" s="1"/>
      <c r="GWG1318" s="1"/>
      <c r="GWH1318" s="1"/>
      <c r="GWI1318" s="1"/>
      <c r="GWJ1318" s="1"/>
      <c r="GWK1318" s="1"/>
      <c r="GWL1318" s="1"/>
      <c r="GWM1318" s="1"/>
      <c r="GWN1318" s="1"/>
      <c r="GWO1318" s="1"/>
      <c r="GWP1318" s="1"/>
      <c r="GWQ1318" s="1"/>
      <c r="GWR1318" s="1"/>
      <c r="GWS1318" s="1"/>
      <c r="GWT1318" s="1"/>
      <c r="GWU1318" s="1"/>
      <c r="GWV1318" s="1"/>
      <c r="GWW1318" s="1"/>
      <c r="GWX1318" s="1"/>
      <c r="GWY1318" s="1"/>
      <c r="GWZ1318" s="1"/>
      <c r="GXA1318" s="1"/>
      <c r="GXB1318" s="1"/>
      <c r="GXC1318" s="1"/>
      <c r="GXD1318" s="1"/>
      <c r="GXE1318" s="1"/>
      <c r="GXF1318" s="1"/>
      <c r="GXG1318" s="1"/>
      <c r="GXH1318" s="1"/>
      <c r="GXI1318" s="1"/>
      <c r="GXJ1318" s="1"/>
      <c r="GXK1318" s="1"/>
      <c r="GXL1318" s="1"/>
      <c r="GXM1318" s="1"/>
      <c r="GXN1318" s="1"/>
      <c r="GXO1318" s="1"/>
      <c r="GXP1318" s="1"/>
      <c r="GXQ1318" s="1"/>
      <c r="GXR1318" s="1"/>
      <c r="GXS1318" s="1"/>
      <c r="GXT1318" s="1"/>
      <c r="GXU1318" s="1"/>
      <c r="GXV1318" s="1"/>
      <c r="GXW1318" s="1"/>
      <c r="GXX1318" s="1"/>
      <c r="GXY1318" s="1"/>
      <c r="GXZ1318" s="1"/>
      <c r="GYA1318" s="1"/>
      <c r="GYB1318" s="1"/>
      <c r="GYC1318" s="1"/>
      <c r="GYD1318" s="1"/>
      <c r="GYE1318" s="1"/>
      <c r="GYF1318" s="1"/>
      <c r="GYG1318" s="1"/>
      <c r="GYH1318" s="1"/>
      <c r="GYI1318" s="1"/>
      <c r="GYJ1318" s="1"/>
      <c r="GYK1318" s="1"/>
      <c r="GYL1318" s="1"/>
      <c r="GYM1318" s="1"/>
      <c r="GYN1318" s="1"/>
      <c r="GYO1318" s="1"/>
      <c r="GYP1318" s="1"/>
      <c r="GYQ1318" s="1"/>
      <c r="GYR1318" s="1"/>
      <c r="GYS1318" s="1"/>
      <c r="GYT1318" s="1"/>
      <c r="GYU1318" s="1"/>
      <c r="GYV1318" s="1"/>
      <c r="GYW1318" s="1"/>
      <c r="GYX1318" s="1"/>
      <c r="GYY1318" s="1"/>
      <c r="GYZ1318" s="1"/>
      <c r="GZA1318" s="1"/>
      <c r="GZB1318" s="1"/>
      <c r="GZC1318" s="1"/>
      <c r="GZD1318" s="1"/>
      <c r="GZE1318" s="1"/>
      <c r="GZF1318" s="1"/>
      <c r="GZG1318" s="1"/>
      <c r="GZH1318" s="1"/>
      <c r="GZI1318" s="1"/>
      <c r="GZJ1318" s="1"/>
      <c r="GZK1318" s="1"/>
      <c r="GZL1318" s="1"/>
      <c r="GZM1318" s="1"/>
      <c r="GZN1318" s="1"/>
      <c r="GZO1318" s="1"/>
      <c r="GZP1318" s="1"/>
      <c r="GZQ1318" s="1"/>
      <c r="GZR1318" s="1"/>
      <c r="GZS1318" s="1"/>
      <c r="GZT1318" s="1"/>
      <c r="GZU1318" s="1"/>
      <c r="GZV1318" s="1"/>
      <c r="GZW1318" s="1"/>
      <c r="GZX1318" s="1"/>
      <c r="GZY1318" s="1"/>
      <c r="GZZ1318" s="1"/>
      <c r="HAA1318" s="1"/>
      <c r="HAB1318" s="1"/>
      <c r="HAC1318" s="1"/>
      <c r="HAD1318" s="1"/>
      <c r="HAE1318" s="1"/>
      <c r="HAF1318" s="1"/>
      <c r="HAG1318" s="1"/>
      <c r="HAH1318" s="1"/>
      <c r="HAI1318" s="1"/>
      <c r="HAJ1318" s="1"/>
      <c r="HAK1318" s="1"/>
      <c r="HAL1318" s="1"/>
      <c r="HAM1318" s="1"/>
      <c r="HAN1318" s="1"/>
      <c r="HAO1318" s="1"/>
      <c r="HAP1318" s="1"/>
      <c r="HAQ1318" s="1"/>
      <c r="HAR1318" s="1"/>
      <c r="HAS1318" s="1"/>
      <c r="HAT1318" s="1"/>
      <c r="HAU1318" s="1"/>
      <c r="HAV1318" s="1"/>
      <c r="HAW1318" s="1"/>
      <c r="HAX1318" s="1"/>
      <c r="HAY1318" s="1"/>
      <c r="HAZ1318" s="1"/>
      <c r="HBA1318" s="1"/>
      <c r="HBB1318" s="1"/>
      <c r="HBC1318" s="1"/>
      <c r="HBD1318" s="1"/>
      <c r="HBE1318" s="1"/>
      <c r="HBF1318" s="1"/>
      <c r="HBG1318" s="1"/>
      <c r="HBH1318" s="1"/>
      <c r="HBI1318" s="1"/>
      <c r="HBJ1318" s="1"/>
      <c r="HBK1318" s="1"/>
      <c r="HBL1318" s="1"/>
      <c r="HBM1318" s="1"/>
      <c r="HBN1318" s="1"/>
      <c r="HBO1318" s="1"/>
      <c r="HBP1318" s="1"/>
      <c r="HBQ1318" s="1"/>
      <c r="HBR1318" s="1"/>
      <c r="HBS1318" s="1"/>
      <c r="HBT1318" s="1"/>
      <c r="HBU1318" s="1"/>
      <c r="HBV1318" s="1"/>
      <c r="HBW1318" s="1"/>
      <c r="HBX1318" s="1"/>
      <c r="HBY1318" s="1"/>
      <c r="HBZ1318" s="1"/>
      <c r="HCA1318" s="1"/>
      <c r="HCB1318" s="1"/>
      <c r="HCC1318" s="1"/>
      <c r="HCD1318" s="1"/>
      <c r="HCE1318" s="1"/>
      <c r="HCF1318" s="1"/>
      <c r="HCG1318" s="1"/>
      <c r="HCH1318" s="1"/>
      <c r="HCI1318" s="1"/>
      <c r="HCJ1318" s="1"/>
      <c r="HCK1318" s="1"/>
      <c r="HCL1318" s="1"/>
      <c r="HCM1318" s="1"/>
      <c r="HCN1318" s="1"/>
      <c r="HCO1318" s="1"/>
      <c r="HCP1318" s="1"/>
      <c r="HCQ1318" s="1"/>
      <c r="HCR1318" s="1"/>
      <c r="HCS1318" s="1"/>
      <c r="HCT1318" s="1"/>
      <c r="HCU1318" s="1"/>
      <c r="HCV1318" s="1"/>
      <c r="HCW1318" s="1"/>
      <c r="HCX1318" s="1"/>
      <c r="HCY1318" s="1"/>
      <c r="HCZ1318" s="1"/>
      <c r="HDA1318" s="1"/>
      <c r="HDB1318" s="1"/>
      <c r="HDC1318" s="1"/>
      <c r="HDD1318" s="1"/>
      <c r="HDE1318" s="1"/>
      <c r="HDF1318" s="1"/>
      <c r="HDG1318" s="1"/>
      <c r="HDH1318" s="1"/>
      <c r="HDI1318" s="1"/>
      <c r="HDJ1318" s="1"/>
      <c r="HDK1318" s="1"/>
      <c r="HDL1318" s="1"/>
      <c r="HDM1318" s="1"/>
      <c r="HDN1318" s="1"/>
      <c r="HDO1318" s="1"/>
      <c r="HDP1318" s="1"/>
      <c r="HDQ1318" s="1"/>
      <c r="HDR1318" s="1"/>
      <c r="HDS1318" s="1"/>
      <c r="HDT1318" s="1"/>
      <c r="HDU1318" s="1"/>
      <c r="HDV1318" s="1"/>
      <c r="HDW1318" s="1"/>
      <c r="HDX1318" s="1"/>
      <c r="HDY1318" s="1"/>
      <c r="HDZ1318" s="1"/>
      <c r="HEA1318" s="1"/>
      <c r="HEB1318" s="1"/>
      <c r="HEC1318" s="1"/>
      <c r="HED1318" s="1"/>
      <c r="HEE1318" s="1"/>
      <c r="HEF1318" s="1"/>
      <c r="HEG1318" s="1"/>
      <c r="HEH1318" s="1"/>
      <c r="HEI1318" s="1"/>
      <c r="HEJ1318" s="1"/>
      <c r="HEK1318" s="1"/>
      <c r="HEL1318" s="1"/>
      <c r="HEM1318" s="1"/>
      <c r="HEN1318" s="1"/>
      <c r="HEO1318" s="1"/>
      <c r="HEP1318" s="1"/>
      <c r="HEQ1318" s="1"/>
      <c r="HER1318" s="1"/>
      <c r="HES1318" s="1"/>
      <c r="HET1318" s="1"/>
      <c r="HEU1318" s="1"/>
      <c r="HEV1318" s="1"/>
      <c r="HEW1318" s="1"/>
      <c r="HEX1318" s="1"/>
      <c r="HEY1318" s="1"/>
      <c r="HEZ1318" s="1"/>
      <c r="HFA1318" s="1"/>
      <c r="HFB1318" s="1"/>
      <c r="HFC1318" s="1"/>
      <c r="HFD1318" s="1"/>
      <c r="HFE1318" s="1"/>
      <c r="HFF1318" s="1"/>
      <c r="HFG1318" s="1"/>
      <c r="HFH1318" s="1"/>
      <c r="HFI1318" s="1"/>
      <c r="HFJ1318" s="1"/>
      <c r="HFK1318" s="1"/>
      <c r="HFL1318" s="1"/>
      <c r="HFM1318" s="1"/>
      <c r="HFN1318" s="1"/>
      <c r="HFO1318" s="1"/>
      <c r="HFP1318" s="1"/>
      <c r="HFQ1318" s="1"/>
      <c r="HFR1318" s="1"/>
      <c r="HFS1318" s="1"/>
      <c r="HFT1318" s="1"/>
      <c r="HFU1318" s="1"/>
      <c r="HFV1318" s="1"/>
      <c r="HFW1318" s="1"/>
      <c r="HFX1318" s="1"/>
      <c r="HFY1318" s="1"/>
      <c r="HFZ1318" s="1"/>
      <c r="HGA1318" s="1"/>
      <c r="HGB1318" s="1"/>
      <c r="HGC1318" s="1"/>
      <c r="HGD1318" s="1"/>
      <c r="HGE1318" s="1"/>
      <c r="HGF1318" s="1"/>
      <c r="HGG1318" s="1"/>
      <c r="HGH1318" s="1"/>
      <c r="HGI1318" s="1"/>
      <c r="HGJ1318" s="1"/>
      <c r="HGK1318" s="1"/>
      <c r="HGL1318" s="1"/>
      <c r="HGM1318" s="1"/>
      <c r="HGN1318" s="1"/>
      <c r="HGO1318" s="1"/>
      <c r="HGP1318" s="1"/>
      <c r="HGQ1318" s="1"/>
      <c r="HGR1318" s="1"/>
      <c r="HGS1318" s="1"/>
      <c r="HGT1318" s="1"/>
      <c r="HGU1318" s="1"/>
      <c r="HGV1318" s="1"/>
      <c r="HGW1318" s="1"/>
      <c r="HGX1318" s="1"/>
      <c r="HGY1318" s="1"/>
      <c r="HGZ1318" s="1"/>
      <c r="HHA1318" s="1"/>
      <c r="HHB1318" s="1"/>
      <c r="HHC1318" s="1"/>
      <c r="HHD1318" s="1"/>
      <c r="HHE1318" s="1"/>
      <c r="HHF1318" s="1"/>
      <c r="HHG1318" s="1"/>
      <c r="HHH1318" s="1"/>
      <c r="HHI1318" s="1"/>
      <c r="HHJ1318" s="1"/>
      <c r="HHK1318" s="1"/>
      <c r="HHL1318" s="1"/>
      <c r="HHM1318" s="1"/>
      <c r="HHN1318" s="1"/>
      <c r="HHO1318" s="1"/>
      <c r="HHP1318" s="1"/>
      <c r="HHQ1318" s="1"/>
      <c r="HHR1318" s="1"/>
      <c r="HHS1318" s="1"/>
      <c r="HHT1318" s="1"/>
      <c r="HHU1318" s="1"/>
      <c r="HHV1318" s="1"/>
      <c r="HHW1318" s="1"/>
      <c r="HHX1318" s="1"/>
      <c r="HHY1318" s="1"/>
      <c r="HHZ1318" s="1"/>
      <c r="HIA1318" s="1"/>
      <c r="HIB1318" s="1"/>
      <c r="HIC1318" s="1"/>
      <c r="HID1318" s="1"/>
      <c r="HIE1318" s="1"/>
      <c r="HIF1318" s="1"/>
      <c r="HIG1318" s="1"/>
      <c r="HIH1318" s="1"/>
      <c r="HII1318" s="1"/>
      <c r="HIJ1318" s="1"/>
      <c r="HIK1318" s="1"/>
      <c r="HIL1318" s="1"/>
      <c r="HIM1318" s="1"/>
      <c r="HIN1318" s="1"/>
      <c r="HIO1318" s="1"/>
      <c r="HIP1318" s="1"/>
      <c r="HIQ1318" s="1"/>
      <c r="HIR1318" s="1"/>
      <c r="HIS1318" s="1"/>
      <c r="HIT1318" s="1"/>
      <c r="HIU1318" s="1"/>
      <c r="HIV1318" s="1"/>
      <c r="HIW1318" s="1"/>
      <c r="HIX1318" s="1"/>
      <c r="HIY1318" s="1"/>
      <c r="HIZ1318" s="1"/>
      <c r="HJA1318" s="1"/>
      <c r="HJB1318" s="1"/>
      <c r="HJC1318" s="1"/>
      <c r="HJD1318" s="1"/>
      <c r="HJE1318" s="1"/>
      <c r="HJF1318" s="1"/>
      <c r="HJG1318" s="1"/>
      <c r="HJH1318" s="1"/>
      <c r="HJI1318" s="1"/>
      <c r="HJJ1318" s="1"/>
      <c r="HJK1318" s="1"/>
      <c r="HJL1318" s="1"/>
      <c r="HJM1318" s="1"/>
      <c r="HJN1318" s="1"/>
      <c r="HJO1318" s="1"/>
      <c r="HJP1318" s="1"/>
      <c r="HJQ1318" s="1"/>
      <c r="HJR1318" s="1"/>
      <c r="HJS1318" s="1"/>
      <c r="HJT1318" s="1"/>
      <c r="HJU1318" s="1"/>
      <c r="HJV1318" s="1"/>
      <c r="HJW1318" s="1"/>
      <c r="HJX1318" s="1"/>
      <c r="HJY1318" s="1"/>
      <c r="HJZ1318" s="1"/>
      <c r="HKA1318" s="1"/>
      <c r="HKB1318" s="1"/>
      <c r="HKC1318" s="1"/>
      <c r="HKD1318" s="1"/>
      <c r="HKE1318" s="1"/>
      <c r="HKF1318" s="1"/>
      <c r="HKG1318" s="1"/>
      <c r="HKH1318" s="1"/>
      <c r="HKI1318" s="1"/>
      <c r="HKJ1318" s="1"/>
      <c r="HKK1318" s="1"/>
      <c r="HKL1318" s="1"/>
      <c r="HKM1318" s="1"/>
      <c r="HKN1318" s="1"/>
      <c r="HKO1318" s="1"/>
      <c r="HKP1318" s="1"/>
      <c r="HKQ1318" s="1"/>
      <c r="HKR1318" s="1"/>
      <c r="HKS1318" s="1"/>
      <c r="HKT1318" s="1"/>
      <c r="HKU1318" s="1"/>
      <c r="HKV1318" s="1"/>
      <c r="HKW1318" s="1"/>
      <c r="HKX1318" s="1"/>
      <c r="HKY1318" s="1"/>
      <c r="HKZ1318" s="1"/>
      <c r="HLA1318" s="1"/>
      <c r="HLB1318" s="1"/>
      <c r="HLC1318" s="1"/>
      <c r="HLD1318" s="1"/>
      <c r="HLE1318" s="1"/>
      <c r="HLF1318" s="1"/>
      <c r="HLG1318" s="1"/>
      <c r="HLH1318" s="1"/>
      <c r="HLI1318" s="1"/>
      <c r="HLJ1318" s="1"/>
      <c r="HLK1318" s="1"/>
      <c r="HLL1318" s="1"/>
      <c r="HLM1318" s="1"/>
      <c r="HLN1318" s="1"/>
      <c r="HLO1318" s="1"/>
      <c r="HLP1318" s="1"/>
      <c r="HLQ1318" s="1"/>
      <c r="HLR1318" s="1"/>
      <c r="HLS1318" s="1"/>
      <c r="HLT1318" s="1"/>
      <c r="HLU1318" s="1"/>
      <c r="HLV1318" s="1"/>
      <c r="HLW1318" s="1"/>
      <c r="HLX1318" s="1"/>
      <c r="HLY1318" s="1"/>
      <c r="HLZ1318" s="1"/>
      <c r="HMA1318" s="1"/>
      <c r="HMB1318" s="1"/>
      <c r="HMC1318" s="1"/>
      <c r="HMD1318" s="1"/>
      <c r="HME1318" s="1"/>
      <c r="HMF1318" s="1"/>
      <c r="HMG1318" s="1"/>
      <c r="HMH1318" s="1"/>
      <c r="HMI1318" s="1"/>
      <c r="HMJ1318" s="1"/>
      <c r="HMK1318" s="1"/>
      <c r="HML1318" s="1"/>
      <c r="HMM1318" s="1"/>
      <c r="HMN1318" s="1"/>
      <c r="HMO1318" s="1"/>
      <c r="HMP1318" s="1"/>
      <c r="HMQ1318" s="1"/>
      <c r="HMR1318" s="1"/>
      <c r="HMS1318" s="1"/>
      <c r="HMT1318" s="1"/>
      <c r="HMU1318" s="1"/>
      <c r="HMV1318" s="1"/>
      <c r="HMW1318" s="1"/>
      <c r="HMX1318" s="1"/>
      <c r="HMY1318" s="1"/>
      <c r="HMZ1318" s="1"/>
      <c r="HNA1318" s="1"/>
      <c r="HNB1318" s="1"/>
      <c r="HNC1318" s="1"/>
      <c r="HND1318" s="1"/>
      <c r="HNE1318" s="1"/>
      <c r="HNF1318" s="1"/>
      <c r="HNG1318" s="1"/>
      <c r="HNH1318" s="1"/>
      <c r="HNI1318" s="1"/>
      <c r="HNJ1318" s="1"/>
      <c r="HNK1318" s="1"/>
      <c r="HNL1318" s="1"/>
      <c r="HNM1318" s="1"/>
      <c r="HNN1318" s="1"/>
      <c r="HNO1318" s="1"/>
      <c r="HNP1318" s="1"/>
      <c r="HNQ1318" s="1"/>
      <c r="HNR1318" s="1"/>
      <c r="HNS1318" s="1"/>
      <c r="HNT1318" s="1"/>
      <c r="HNU1318" s="1"/>
      <c r="HNV1318" s="1"/>
      <c r="HNW1318" s="1"/>
      <c r="HNX1318" s="1"/>
      <c r="HNY1318" s="1"/>
      <c r="HNZ1318" s="1"/>
      <c r="HOA1318" s="1"/>
      <c r="HOB1318" s="1"/>
      <c r="HOC1318" s="1"/>
      <c r="HOD1318" s="1"/>
      <c r="HOE1318" s="1"/>
      <c r="HOF1318" s="1"/>
      <c r="HOG1318" s="1"/>
      <c r="HOH1318" s="1"/>
      <c r="HOI1318" s="1"/>
      <c r="HOJ1318" s="1"/>
      <c r="HOK1318" s="1"/>
      <c r="HOL1318" s="1"/>
      <c r="HOM1318" s="1"/>
      <c r="HON1318" s="1"/>
      <c r="HOO1318" s="1"/>
      <c r="HOP1318" s="1"/>
      <c r="HOQ1318" s="1"/>
      <c r="HOR1318" s="1"/>
      <c r="HOS1318" s="1"/>
      <c r="HOT1318" s="1"/>
      <c r="HOU1318" s="1"/>
      <c r="HOV1318" s="1"/>
      <c r="HOW1318" s="1"/>
      <c r="HOX1318" s="1"/>
      <c r="HOY1318" s="1"/>
      <c r="HOZ1318" s="1"/>
      <c r="HPA1318" s="1"/>
      <c r="HPB1318" s="1"/>
      <c r="HPC1318" s="1"/>
      <c r="HPD1318" s="1"/>
      <c r="HPE1318" s="1"/>
      <c r="HPF1318" s="1"/>
      <c r="HPG1318" s="1"/>
      <c r="HPH1318" s="1"/>
      <c r="HPI1318" s="1"/>
      <c r="HPJ1318" s="1"/>
      <c r="HPK1318" s="1"/>
      <c r="HPL1318" s="1"/>
      <c r="HPM1318" s="1"/>
      <c r="HPN1318" s="1"/>
      <c r="HPO1318" s="1"/>
      <c r="HPP1318" s="1"/>
      <c r="HPQ1318" s="1"/>
      <c r="HPR1318" s="1"/>
      <c r="HPS1318" s="1"/>
      <c r="HPT1318" s="1"/>
      <c r="HPU1318" s="1"/>
      <c r="HPV1318" s="1"/>
      <c r="HPW1318" s="1"/>
      <c r="HPX1318" s="1"/>
      <c r="HPY1318" s="1"/>
      <c r="HPZ1318" s="1"/>
      <c r="HQA1318" s="1"/>
      <c r="HQB1318" s="1"/>
      <c r="HQC1318" s="1"/>
      <c r="HQD1318" s="1"/>
      <c r="HQE1318" s="1"/>
      <c r="HQF1318" s="1"/>
      <c r="HQG1318" s="1"/>
      <c r="HQH1318" s="1"/>
      <c r="HQI1318" s="1"/>
      <c r="HQJ1318" s="1"/>
      <c r="HQK1318" s="1"/>
      <c r="HQL1318" s="1"/>
      <c r="HQM1318" s="1"/>
      <c r="HQN1318" s="1"/>
      <c r="HQO1318" s="1"/>
      <c r="HQP1318" s="1"/>
      <c r="HQQ1318" s="1"/>
      <c r="HQR1318" s="1"/>
      <c r="HQS1318" s="1"/>
      <c r="HQT1318" s="1"/>
      <c r="HQU1318" s="1"/>
      <c r="HQV1318" s="1"/>
      <c r="HQW1318" s="1"/>
      <c r="HQX1318" s="1"/>
      <c r="HQY1318" s="1"/>
      <c r="HQZ1318" s="1"/>
      <c r="HRA1318" s="1"/>
      <c r="HRB1318" s="1"/>
      <c r="HRC1318" s="1"/>
      <c r="HRD1318" s="1"/>
      <c r="HRE1318" s="1"/>
      <c r="HRF1318" s="1"/>
      <c r="HRG1318" s="1"/>
      <c r="HRH1318" s="1"/>
      <c r="HRI1318" s="1"/>
      <c r="HRJ1318" s="1"/>
      <c r="HRK1318" s="1"/>
      <c r="HRL1318" s="1"/>
      <c r="HRM1318" s="1"/>
      <c r="HRN1318" s="1"/>
      <c r="HRO1318" s="1"/>
      <c r="HRP1318" s="1"/>
      <c r="HRQ1318" s="1"/>
      <c r="HRR1318" s="1"/>
      <c r="HRS1318" s="1"/>
      <c r="HRT1318" s="1"/>
      <c r="HRU1318" s="1"/>
      <c r="HRV1318" s="1"/>
      <c r="HRW1318" s="1"/>
      <c r="HRX1318" s="1"/>
      <c r="HRY1318" s="1"/>
      <c r="HRZ1318" s="1"/>
      <c r="HSA1318" s="1"/>
      <c r="HSB1318" s="1"/>
      <c r="HSC1318" s="1"/>
      <c r="HSD1318" s="1"/>
      <c r="HSE1318" s="1"/>
      <c r="HSF1318" s="1"/>
      <c r="HSG1318" s="1"/>
      <c r="HSH1318" s="1"/>
      <c r="HSI1318" s="1"/>
      <c r="HSJ1318" s="1"/>
      <c r="HSK1318" s="1"/>
      <c r="HSL1318" s="1"/>
      <c r="HSM1318" s="1"/>
      <c r="HSN1318" s="1"/>
      <c r="HSO1318" s="1"/>
      <c r="HSP1318" s="1"/>
      <c r="HSQ1318" s="1"/>
      <c r="HSR1318" s="1"/>
      <c r="HSS1318" s="1"/>
      <c r="HST1318" s="1"/>
      <c r="HSU1318" s="1"/>
      <c r="HSV1318" s="1"/>
      <c r="HSW1318" s="1"/>
      <c r="HSX1318" s="1"/>
      <c r="HSY1318" s="1"/>
      <c r="HSZ1318" s="1"/>
      <c r="HTA1318" s="1"/>
      <c r="HTB1318" s="1"/>
      <c r="HTC1318" s="1"/>
      <c r="HTD1318" s="1"/>
      <c r="HTE1318" s="1"/>
      <c r="HTF1318" s="1"/>
      <c r="HTG1318" s="1"/>
      <c r="HTH1318" s="1"/>
      <c r="HTI1318" s="1"/>
      <c r="HTJ1318" s="1"/>
      <c r="HTK1318" s="1"/>
      <c r="HTL1318" s="1"/>
      <c r="HTM1318" s="1"/>
      <c r="HTN1318" s="1"/>
      <c r="HTO1318" s="1"/>
      <c r="HTP1318" s="1"/>
      <c r="HTQ1318" s="1"/>
      <c r="HTR1318" s="1"/>
      <c r="HTS1318" s="1"/>
      <c r="HTT1318" s="1"/>
      <c r="HTU1318" s="1"/>
      <c r="HTV1318" s="1"/>
      <c r="HTW1318" s="1"/>
      <c r="HTX1318" s="1"/>
      <c r="HTY1318" s="1"/>
      <c r="HTZ1318" s="1"/>
      <c r="HUA1318" s="1"/>
      <c r="HUB1318" s="1"/>
      <c r="HUC1318" s="1"/>
      <c r="HUD1318" s="1"/>
      <c r="HUE1318" s="1"/>
      <c r="HUF1318" s="1"/>
      <c r="HUG1318" s="1"/>
      <c r="HUH1318" s="1"/>
      <c r="HUI1318" s="1"/>
      <c r="HUJ1318" s="1"/>
      <c r="HUK1318" s="1"/>
      <c r="HUL1318" s="1"/>
      <c r="HUM1318" s="1"/>
      <c r="HUN1318" s="1"/>
      <c r="HUO1318" s="1"/>
      <c r="HUP1318" s="1"/>
      <c r="HUQ1318" s="1"/>
      <c r="HUR1318" s="1"/>
      <c r="HUS1318" s="1"/>
      <c r="HUT1318" s="1"/>
      <c r="HUU1318" s="1"/>
      <c r="HUV1318" s="1"/>
      <c r="HUW1318" s="1"/>
      <c r="HUX1318" s="1"/>
      <c r="HUY1318" s="1"/>
      <c r="HUZ1318" s="1"/>
      <c r="HVA1318" s="1"/>
      <c r="HVB1318" s="1"/>
      <c r="HVC1318" s="1"/>
      <c r="HVD1318" s="1"/>
      <c r="HVE1318" s="1"/>
      <c r="HVF1318" s="1"/>
      <c r="HVG1318" s="1"/>
      <c r="HVH1318" s="1"/>
      <c r="HVI1318" s="1"/>
      <c r="HVJ1318" s="1"/>
      <c r="HVK1318" s="1"/>
      <c r="HVL1318" s="1"/>
      <c r="HVM1318" s="1"/>
      <c r="HVN1318" s="1"/>
      <c r="HVO1318" s="1"/>
      <c r="HVP1318" s="1"/>
      <c r="HVQ1318" s="1"/>
      <c r="HVR1318" s="1"/>
      <c r="HVS1318" s="1"/>
      <c r="HVT1318" s="1"/>
      <c r="HVU1318" s="1"/>
      <c r="HVV1318" s="1"/>
      <c r="HVW1318" s="1"/>
      <c r="HVX1318" s="1"/>
      <c r="HVY1318" s="1"/>
      <c r="HVZ1318" s="1"/>
      <c r="HWA1318" s="1"/>
      <c r="HWB1318" s="1"/>
      <c r="HWC1318" s="1"/>
      <c r="HWD1318" s="1"/>
      <c r="HWE1318" s="1"/>
      <c r="HWF1318" s="1"/>
      <c r="HWG1318" s="1"/>
      <c r="HWH1318" s="1"/>
      <c r="HWI1318" s="1"/>
      <c r="HWJ1318" s="1"/>
      <c r="HWK1318" s="1"/>
      <c r="HWL1318" s="1"/>
      <c r="HWM1318" s="1"/>
      <c r="HWN1318" s="1"/>
      <c r="HWO1318" s="1"/>
      <c r="HWP1318" s="1"/>
      <c r="HWQ1318" s="1"/>
      <c r="HWR1318" s="1"/>
      <c r="HWS1318" s="1"/>
      <c r="HWT1318" s="1"/>
      <c r="HWU1318" s="1"/>
      <c r="HWV1318" s="1"/>
      <c r="HWW1318" s="1"/>
      <c r="HWX1318" s="1"/>
      <c r="HWY1318" s="1"/>
      <c r="HWZ1318" s="1"/>
      <c r="HXA1318" s="1"/>
      <c r="HXB1318" s="1"/>
      <c r="HXC1318" s="1"/>
      <c r="HXD1318" s="1"/>
      <c r="HXE1318" s="1"/>
      <c r="HXF1318" s="1"/>
      <c r="HXG1318" s="1"/>
      <c r="HXH1318" s="1"/>
      <c r="HXI1318" s="1"/>
      <c r="HXJ1318" s="1"/>
      <c r="HXK1318" s="1"/>
      <c r="HXL1318" s="1"/>
      <c r="HXM1318" s="1"/>
      <c r="HXN1318" s="1"/>
      <c r="HXO1318" s="1"/>
      <c r="HXP1318" s="1"/>
      <c r="HXQ1318" s="1"/>
      <c r="HXR1318" s="1"/>
      <c r="HXS1318" s="1"/>
      <c r="HXT1318" s="1"/>
      <c r="HXU1318" s="1"/>
      <c r="HXV1318" s="1"/>
      <c r="HXW1318" s="1"/>
      <c r="HXX1318" s="1"/>
      <c r="HXY1318" s="1"/>
      <c r="HXZ1318" s="1"/>
      <c r="HYA1318" s="1"/>
      <c r="HYB1318" s="1"/>
      <c r="HYC1318" s="1"/>
      <c r="HYD1318" s="1"/>
      <c r="HYE1318" s="1"/>
      <c r="HYF1318" s="1"/>
      <c r="HYG1318" s="1"/>
      <c r="HYH1318" s="1"/>
      <c r="HYI1318" s="1"/>
      <c r="HYJ1318" s="1"/>
      <c r="HYK1318" s="1"/>
      <c r="HYL1318" s="1"/>
      <c r="HYM1318" s="1"/>
      <c r="HYN1318" s="1"/>
      <c r="HYO1318" s="1"/>
      <c r="HYP1318" s="1"/>
      <c r="HYQ1318" s="1"/>
      <c r="HYR1318" s="1"/>
      <c r="HYS1318" s="1"/>
      <c r="HYT1318" s="1"/>
      <c r="HYU1318" s="1"/>
      <c r="HYV1318" s="1"/>
      <c r="HYW1318" s="1"/>
      <c r="HYX1318" s="1"/>
      <c r="HYY1318" s="1"/>
      <c r="HYZ1318" s="1"/>
      <c r="HZA1318" s="1"/>
      <c r="HZB1318" s="1"/>
      <c r="HZC1318" s="1"/>
      <c r="HZD1318" s="1"/>
      <c r="HZE1318" s="1"/>
      <c r="HZF1318" s="1"/>
      <c r="HZG1318" s="1"/>
      <c r="HZH1318" s="1"/>
      <c r="HZI1318" s="1"/>
      <c r="HZJ1318" s="1"/>
      <c r="HZK1318" s="1"/>
      <c r="HZL1318" s="1"/>
      <c r="HZM1318" s="1"/>
      <c r="HZN1318" s="1"/>
      <c r="HZO1318" s="1"/>
      <c r="HZP1318" s="1"/>
      <c r="HZQ1318" s="1"/>
      <c r="HZR1318" s="1"/>
      <c r="HZS1318" s="1"/>
      <c r="HZT1318" s="1"/>
      <c r="HZU1318" s="1"/>
      <c r="HZV1318" s="1"/>
      <c r="HZW1318" s="1"/>
      <c r="HZX1318" s="1"/>
      <c r="HZY1318" s="1"/>
      <c r="HZZ1318" s="1"/>
      <c r="IAA1318" s="1"/>
      <c r="IAB1318" s="1"/>
      <c r="IAC1318" s="1"/>
      <c r="IAD1318" s="1"/>
      <c r="IAE1318" s="1"/>
      <c r="IAF1318" s="1"/>
      <c r="IAG1318" s="1"/>
      <c r="IAH1318" s="1"/>
      <c r="IAI1318" s="1"/>
      <c r="IAJ1318" s="1"/>
      <c r="IAK1318" s="1"/>
      <c r="IAL1318" s="1"/>
      <c r="IAM1318" s="1"/>
      <c r="IAN1318" s="1"/>
      <c r="IAO1318" s="1"/>
      <c r="IAP1318" s="1"/>
      <c r="IAQ1318" s="1"/>
      <c r="IAR1318" s="1"/>
      <c r="IAS1318" s="1"/>
      <c r="IAT1318" s="1"/>
      <c r="IAU1318" s="1"/>
      <c r="IAV1318" s="1"/>
      <c r="IAW1318" s="1"/>
      <c r="IAX1318" s="1"/>
      <c r="IAY1318" s="1"/>
      <c r="IAZ1318" s="1"/>
      <c r="IBA1318" s="1"/>
      <c r="IBB1318" s="1"/>
      <c r="IBC1318" s="1"/>
      <c r="IBD1318" s="1"/>
      <c r="IBE1318" s="1"/>
      <c r="IBF1318" s="1"/>
      <c r="IBG1318" s="1"/>
      <c r="IBH1318" s="1"/>
      <c r="IBI1318" s="1"/>
      <c r="IBJ1318" s="1"/>
      <c r="IBK1318" s="1"/>
      <c r="IBL1318" s="1"/>
      <c r="IBM1318" s="1"/>
      <c r="IBN1318" s="1"/>
      <c r="IBO1318" s="1"/>
      <c r="IBP1318" s="1"/>
      <c r="IBQ1318" s="1"/>
      <c r="IBR1318" s="1"/>
      <c r="IBS1318" s="1"/>
      <c r="IBT1318" s="1"/>
      <c r="IBU1318" s="1"/>
      <c r="IBV1318" s="1"/>
      <c r="IBW1318" s="1"/>
      <c r="IBX1318" s="1"/>
      <c r="IBY1318" s="1"/>
      <c r="IBZ1318" s="1"/>
      <c r="ICA1318" s="1"/>
      <c r="ICB1318" s="1"/>
      <c r="ICC1318" s="1"/>
      <c r="ICD1318" s="1"/>
      <c r="ICE1318" s="1"/>
      <c r="ICF1318" s="1"/>
      <c r="ICG1318" s="1"/>
      <c r="ICH1318" s="1"/>
      <c r="ICI1318" s="1"/>
      <c r="ICJ1318" s="1"/>
      <c r="ICK1318" s="1"/>
      <c r="ICL1318" s="1"/>
      <c r="ICM1318" s="1"/>
      <c r="ICN1318" s="1"/>
      <c r="ICO1318" s="1"/>
      <c r="ICP1318" s="1"/>
      <c r="ICQ1318" s="1"/>
      <c r="ICR1318" s="1"/>
      <c r="ICS1318" s="1"/>
      <c r="ICT1318" s="1"/>
      <c r="ICU1318" s="1"/>
      <c r="ICV1318" s="1"/>
      <c r="ICW1318" s="1"/>
      <c r="ICX1318" s="1"/>
      <c r="ICY1318" s="1"/>
      <c r="ICZ1318" s="1"/>
      <c r="IDA1318" s="1"/>
      <c r="IDB1318" s="1"/>
      <c r="IDC1318" s="1"/>
      <c r="IDD1318" s="1"/>
      <c r="IDE1318" s="1"/>
      <c r="IDF1318" s="1"/>
      <c r="IDG1318" s="1"/>
      <c r="IDH1318" s="1"/>
      <c r="IDI1318" s="1"/>
      <c r="IDJ1318" s="1"/>
      <c r="IDK1318" s="1"/>
      <c r="IDL1318" s="1"/>
      <c r="IDM1318" s="1"/>
      <c r="IDN1318" s="1"/>
      <c r="IDO1318" s="1"/>
      <c r="IDP1318" s="1"/>
      <c r="IDQ1318" s="1"/>
      <c r="IDR1318" s="1"/>
      <c r="IDS1318" s="1"/>
      <c r="IDT1318" s="1"/>
      <c r="IDU1318" s="1"/>
      <c r="IDV1318" s="1"/>
      <c r="IDW1318" s="1"/>
      <c r="IDX1318" s="1"/>
      <c r="IDY1318" s="1"/>
      <c r="IDZ1318" s="1"/>
      <c r="IEA1318" s="1"/>
      <c r="IEB1318" s="1"/>
      <c r="IEC1318" s="1"/>
      <c r="IED1318" s="1"/>
      <c r="IEE1318" s="1"/>
      <c r="IEF1318" s="1"/>
      <c r="IEG1318" s="1"/>
      <c r="IEH1318" s="1"/>
      <c r="IEI1318" s="1"/>
      <c r="IEJ1318" s="1"/>
      <c r="IEK1318" s="1"/>
      <c r="IEL1318" s="1"/>
      <c r="IEM1318" s="1"/>
      <c r="IEN1318" s="1"/>
      <c r="IEO1318" s="1"/>
      <c r="IEP1318" s="1"/>
      <c r="IEQ1318" s="1"/>
      <c r="IER1318" s="1"/>
      <c r="IES1318" s="1"/>
      <c r="IET1318" s="1"/>
      <c r="IEU1318" s="1"/>
      <c r="IEV1318" s="1"/>
      <c r="IEW1318" s="1"/>
      <c r="IEX1318" s="1"/>
      <c r="IEY1318" s="1"/>
      <c r="IEZ1318" s="1"/>
      <c r="IFA1318" s="1"/>
      <c r="IFB1318" s="1"/>
      <c r="IFC1318" s="1"/>
      <c r="IFD1318" s="1"/>
      <c r="IFE1318" s="1"/>
      <c r="IFF1318" s="1"/>
      <c r="IFG1318" s="1"/>
      <c r="IFH1318" s="1"/>
      <c r="IFI1318" s="1"/>
      <c r="IFJ1318" s="1"/>
      <c r="IFK1318" s="1"/>
      <c r="IFL1318" s="1"/>
      <c r="IFM1318" s="1"/>
      <c r="IFN1318" s="1"/>
      <c r="IFO1318" s="1"/>
      <c r="IFP1318" s="1"/>
      <c r="IFQ1318" s="1"/>
      <c r="IFR1318" s="1"/>
      <c r="IFS1318" s="1"/>
      <c r="IFT1318" s="1"/>
      <c r="IFU1318" s="1"/>
      <c r="IFV1318" s="1"/>
      <c r="IFW1318" s="1"/>
      <c r="IFX1318" s="1"/>
      <c r="IFY1318" s="1"/>
      <c r="IFZ1318" s="1"/>
      <c r="IGA1318" s="1"/>
      <c r="IGB1318" s="1"/>
      <c r="IGC1318" s="1"/>
      <c r="IGD1318" s="1"/>
      <c r="IGE1318" s="1"/>
      <c r="IGF1318" s="1"/>
      <c r="IGG1318" s="1"/>
      <c r="IGH1318" s="1"/>
      <c r="IGI1318" s="1"/>
      <c r="IGJ1318" s="1"/>
      <c r="IGK1318" s="1"/>
      <c r="IGL1318" s="1"/>
      <c r="IGM1318" s="1"/>
      <c r="IGN1318" s="1"/>
      <c r="IGO1318" s="1"/>
      <c r="IGP1318" s="1"/>
      <c r="IGQ1318" s="1"/>
      <c r="IGR1318" s="1"/>
      <c r="IGS1318" s="1"/>
      <c r="IGT1318" s="1"/>
      <c r="IGU1318" s="1"/>
      <c r="IGV1318" s="1"/>
      <c r="IGW1318" s="1"/>
      <c r="IGX1318" s="1"/>
      <c r="IGY1318" s="1"/>
      <c r="IGZ1318" s="1"/>
      <c r="IHA1318" s="1"/>
      <c r="IHB1318" s="1"/>
      <c r="IHC1318" s="1"/>
      <c r="IHD1318" s="1"/>
      <c r="IHE1318" s="1"/>
      <c r="IHF1318" s="1"/>
      <c r="IHG1318" s="1"/>
      <c r="IHH1318" s="1"/>
      <c r="IHI1318" s="1"/>
      <c r="IHJ1318" s="1"/>
      <c r="IHK1318" s="1"/>
      <c r="IHL1318" s="1"/>
      <c r="IHM1318" s="1"/>
      <c r="IHN1318" s="1"/>
      <c r="IHO1318" s="1"/>
      <c r="IHP1318" s="1"/>
      <c r="IHQ1318" s="1"/>
      <c r="IHR1318" s="1"/>
      <c r="IHS1318" s="1"/>
      <c r="IHT1318" s="1"/>
      <c r="IHU1318" s="1"/>
      <c r="IHV1318" s="1"/>
      <c r="IHW1318" s="1"/>
      <c r="IHX1318" s="1"/>
      <c r="IHY1318" s="1"/>
      <c r="IHZ1318" s="1"/>
      <c r="IIA1318" s="1"/>
      <c r="IIB1318" s="1"/>
      <c r="IIC1318" s="1"/>
      <c r="IID1318" s="1"/>
      <c r="IIE1318" s="1"/>
      <c r="IIF1318" s="1"/>
      <c r="IIG1318" s="1"/>
      <c r="IIH1318" s="1"/>
      <c r="III1318" s="1"/>
      <c r="IIJ1318" s="1"/>
      <c r="IIK1318" s="1"/>
      <c r="IIL1318" s="1"/>
      <c r="IIM1318" s="1"/>
      <c r="IIN1318" s="1"/>
      <c r="IIO1318" s="1"/>
      <c r="IIP1318" s="1"/>
      <c r="IIQ1318" s="1"/>
      <c r="IIR1318" s="1"/>
      <c r="IIS1318" s="1"/>
      <c r="IIT1318" s="1"/>
      <c r="IIU1318" s="1"/>
      <c r="IIV1318" s="1"/>
      <c r="IIW1318" s="1"/>
      <c r="IIX1318" s="1"/>
      <c r="IIY1318" s="1"/>
      <c r="IIZ1318" s="1"/>
      <c r="IJA1318" s="1"/>
      <c r="IJB1318" s="1"/>
      <c r="IJC1318" s="1"/>
      <c r="IJD1318" s="1"/>
      <c r="IJE1318" s="1"/>
      <c r="IJF1318" s="1"/>
      <c r="IJG1318" s="1"/>
      <c r="IJH1318" s="1"/>
      <c r="IJI1318" s="1"/>
      <c r="IJJ1318" s="1"/>
      <c r="IJK1318" s="1"/>
      <c r="IJL1318" s="1"/>
      <c r="IJM1318" s="1"/>
      <c r="IJN1318" s="1"/>
      <c r="IJO1318" s="1"/>
      <c r="IJP1318" s="1"/>
      <c r="IJQ1318" s="1"/>
      <c r="IJR1318" s="1"/>
      <c r="IJS1318" s="1"/>
      <c r="IJT1318" s="1"/>
      <c r="IJU1318" s="1"/>
      <c r="IJV1318" s="1"/>
      <c r="IJW1318" s="1"/>
      <c r="IJX1318" s="1"/>
      <c r="IJY1318" s="1"/>
      <c r="IJZ1318" s="1"/>
      <c r="IKA1318" s="1"/>
      <c r="IKB1318" s="1"/>
      <c r="IKC1318" s="1"/>
      <c r="IKD1318" s="1"/>
      <c r="IKE1318" s="1"/>
      <c r="IKF1318" s="1"/>
      <c r="IKG1318" s="1"/>
      <c r="IKH1318" s="1"/>
      <c r="IKI1318" s="1"/>
      <c r="IKJ1318" s="1"/>
      <c r="IKK1318" s="1"/>
      <c r="IKL1318" s="1"/>
      <c r="IKM1318" s="1"/>
      <c r="IKN1318" s="1"/>
      <c r="IKO1318" s="1"/>
      <c r="IKP1318" s="1"/>
      <c r="IKQ1318" s="1"/>
      <c r="IKR1318" s="1"/>
      <c r="IKS1318" s="1"/>
      <c r="IKT1318" s="1"/>
      <c r="IKU1318" s="1"/>
      <c r="IKV1318" s="1"/>
      <c r="IKW1318" s="1"/>
      <c r="IKX1318" s="1"/>
      <c r="IKY1318" s="1"/>
      <c r="IKZ1318" s="1"/>
      <c r="ILA1318" s="1"/>
      <c r="ILB1318" s="1"/>
      <c r="ILC1318" s="1"/>
      <c r="ILD1318" s="1"/>
      <c r="ILE1318" s="1"/>
      <c r="ILF1318" s="1"/>
      <c r="ILG1318" s="1"/>
      <c r="ILH1318" s="1"/>
      <c r="ILI1318" s="1"/>
      <c r="ILJ1318" s="1"/>
      <c r="ILK1318" s="1"/>
      <c r="ILL1318" s="1"/>
      <c r="ILM1318" s="1"/>
      <c r="ILN1318" s="1"/>
      <c r="ILO1318" s="1"/>
      <c r="ILP1318" s="1"/>
      <c r="ILQ1318" s="1"/>
      <c r="ILR1318" s="1"/>
      <c r="ILS1318" s="1"/>
      <c r="ILT1318" s="1"/>
      <c r="ILU1318" s="1"/>
      <c r="ILV1318" s="1"/>
      <c r="ILW1318" s="1"/>
      <c r="ILX1318" s="1"/>
      <c r="ILY1318" s="1"/>
      <c r="ILZ1318" s="1"/>
      <c r="IMA1318" s="1"/>
      <c r="IMB1318" s="1"/>
      <c r="IMC1318" s="1"/>
      <c r="IMD1318" s="1"/>
      <c r="IME1318" s="1"/>
      <c r="IMF1318" s="1"/>
      <c r="IMG1318" s="1"/>
      <c r="IMH1318" s="1"/>
      <c r="IMI1318" s="1"/>
      <c r="IMJ1318" s="1"/>
      <c r="IMK1318" s="1"/>
      <c r="IML1318" s="1"/>
      <c r="IMM1318" s="1"/>
      <c r="IMN1318" s="1"/>
      <c r="IMO1318" s="1"/>
      <c r="IMP1318" s="1"/>
      <c r="IMQ1318" s="1"/>
      <c r="IMR1318" s="1"/>
      <c r="IMS1318" s="1"/>
      <c r="IMT1318" s="1"/>
      <c r="IMU1318" s="1"/>
      <c r="IMV1318" s="1"/>
      <c r="IMW1318" s="1"/>
      <c r="IMX1318" s="1"/>
      <c r="IMY1318" s="1"/>
      <c r="IMZ1318" s="1"/>
      <c r="INA1318" s="1"/>
      <c r="INB1318" s="1"/>
      <c r="INC1318" s="1"/>
      <c r="IND1318" s="1"/>
      <c r="INE1318" s="1"/>
      <c r="INF1318" s="1"/>
      <c r="ING1318" s="1"/>
      <c r="INH1318" s="1"/>
      <c r="INI1318" s="1"/>
      <c r="INJ1318" s="1"/>
      <c r="INK1318" s="1"/>
      <c r="INL1318" s="1"/>
      <c r="INM1318" s="1"/>
      <c r="INN1318" s="1"/>
      <c r="INO1318" s="1"/>
      <c r="INP1318" s="1"/>
      <c r="INQ1318" s="1"/>
      <c r="INR1318" s="1"/>
      <c r="INS1318" s="1"/>
      <c r="INT1318" s="1"/>
      <c r="INU1318" s="1"/>
      <c r="INV1318" s="1"/>
      <c r="INW1318" s="1"/>
      <c r="INX1318" s="1"/>
      <c r="INY1318" s="1"/>
      <c r="INZ1318" s="1"/>
      <c r="IOA1318" s="1"/>
      <c r="IOB1318" s="1"/>
      <c r="IOC1318" s="1"/>
      <c r="IOD1318" s="1"/>
      <c r="IOE1318" s="1"/>
      <c r="IOF1318" s="1"/>
      <c r="IOG1318" s="1"/>
      <c r="IOH1318" s="1"/>
      <c r="IOI1318" s="1"/>
      <c r="IOJ1318" s="1"/>
      <c r="IOK1318" s="1"/>
      <c r="IOL1318" s="1"/>
      <c r="IOM1318" s="1"/>
      <c r="ION1318" s="1"/>
      <c r="IOO1318" s="1"/>
      <c r="IOP1318" s="1"/>
      <c r="IOQ1318" s="1"/>
      <c r="IOR1318" s="1"/>
      <c r="IOS1318" s="1"/>
      <c r="IOT1318" s="1"/>
      <c r="IOU1318" s="1"/>
      <c r="IOV1318" s="1"/>
      <c r="IOW1318" s="1"/>
      <c r="IOX1318" s="1"/>
      <c r="IOY1318" s="1"/>
      <c r="IOZ1318" s="1"/>
      <c r="IPA1318" s="1"/>
      <c r="IPB1318" s="1"/>
      <c r="IPC1318" s="1"/>
      <c r="IPD1318" s="1"/>
      <c r="IPE1318" s="1"/>
      <c r="IPF1318" s="1"/>
      <c r="IPG1318" s="1"/>
      <c r="IPH1318" s="1"/>
      <c r="IPI1318" s="1"/>
      <c r="IPJ1318" s="1"/>
      <c r="IPK1318" s="1"/>
      <c r="IPL1318" s="1"/>
      <c r="IPM1318" s="1"/>
      <c r="IPN1318" s="1"/>
      <c r="IPO1318" s="1"/>
      <c r="IPP1318" s="1"/>
      <c r="IPQ1318" s="1"/>
      <c r="IPR1318" s="1"/>
      <c r="IPS1318" s="1"/>
      <c r="IPT1318" s="1"/>
      <c r="IPU1318" s="1"/>
      <c r="IPV1318" s="1"/>
      <c r="IPW1318" s="1"/>
      <c r="IPX1318" s="1"/>
      <c r="IPY1318" s="1"/>
      <c r="IPZ1318" s="1"/>
      <c r="IQA1318" s="1"/>
      <c r="IQB1318" s="1"/>
      <c r="IQC1318" s="1"/>
      <c r="IQD1318" s="1"/>
      <c r="IQE1318" s="1"/>
      <c r="IQF1318" s="1"/>
      <c r="IQG1318" s="1"/>
      <c r="IQH1318" s="1"/>
      <c r="IQI1318" s="1"/>
      <c r="IQJ1318" s="1"/>
      <c r="IQK1318" s="1"/>
      <c r="IQL1318" s="1"/>
      <c r="IQM1318" s="1"/>
      <c r="IQN1318" s="1"/>
      <c r="IQO1318" s="1"/>
      <c r="IQP1318" s="1"/>
      <c r="IQQ1318" s="1"/>
      <c r="IQR1318" s="1"/>
      <c r="IQS1318" s="1"/>
      <c r="IQT1318" s="1"/>
      <c r="IQU1318" s="1"/>
      <c r="IQV1318" s="1"/>
      <c r="IQW1318" s="1"/>
      <c r="IQX1318" s="1"/>
      <c r="IQY1318" s="1"/>
      <c r="IQZ1318" s="1"/>
      <c r="IRA1318" s="1"/>
      <c r="IRB1318" s="1"/>
      <c r="IRC1318" s="1"/>
      <c r="IRD1318" s="1"/>
      <c r="IRE1318" s="1"/>
      <c r="IRF1318" s="1"/>
      <c r="IRG1318" s="1"/>
      <c r="IRH1318" s="1"/>
      <c r="IRI1318" s="1"/>
      <c r="IRJ1318" s="1"/>
      <c r="IRK1318" s="1"/>
      <c r="IRL1318" s="1"/>
      <c r="IRM1318" s="1"/>
      <c r="IRN1318" s="1"/>
      <c r="IRO1318" s="1"/>
      <c r="IRP1318" s="1"/>
      <c r="IRQ1318" s="1"/>
      <c r="IRR1318" s="1"/>
      <c r="IRS1318" s="1"/>
      <c r="IRT1318" s="1"/>
      <c r="IRU1318" s="1"/>
      <c r="IRV1318" s="1"/>
      <c r="IRW1318" s="1"/>
      <c r="IRX1318" s="1"/>
      <c r="IRY1318" s="1"/>
      <c r="IRZ1318" s="1"/>
      <c r="ISA1318" s="1"/>
      <c r="ISB1318" s="1"/>
      <c r="ISC1318" s="1"/>
      <c r="ISD1318" s="1"/>
      <c r="ISE1318" s="1"/>
      <c r="ISF1318" s="1"/>
      <c r="ISG1318" s="1"/>
      <c r="ISH1318" s="1"/>
      <c r="ISI1318" s="1"/>
      <c r="ISJ1318" s="1"/>
      <c r="ISK1318" s="1"/>
      <c r="ISL1318" s="1"/>
      <c r="ISM1318" s="1"/>
      <c r="ISN1318" s="1"/>
      <c r="ISO1318" s="1"/>
      <c r="ISP1318" s="1"/>
      <c r="ISQ1318" s="1"/>
      <c r="ISR1318" s="1"/>
      <c r="ISS1318" s="1"/>
      <c r="IST1318" s="1"/>
      <c r="ISU1318" s="1"/>
      <c r="ISV1318" s="1"/>
      <c r="ISW1318" s="1"/>
      <c r="ISX1318" s="1"/>
      <c r="ISY1318" s="1"/>
      <c r="ISZ1318" s="1"/>
      <c r="ITA1318" s="1"/>
      <c r="ITB1318" s="1"/>
      <c r="ITC1318" s="1"/>
      <c r="ITD1318" s="1"/>
      <c r="ITE1318" s="1"/>
      <c r="ITF1318" s="1"/>
      <c r="ITG1318" s="1"/>
      <c r="ITH1318" s="1"/>
      <c r="ITI1318" s="1"/>
      <c r="ITJ1318" s="1"/>
      <c r="ITK1318" s="1"/>
      <c r="ITL1318" s="1"/>
      <c r="ITM1318" s="1"/>
      <c r="ITN1318" s="1"/>
      <c r="ITO1318" s="1"/>
      <c r="ITP1318" s="1"/>
      <c r="ITQ1318" s="1"/>
      <c r="ITR1318" s="1"/>
      <c r="ITS1318" s="1"/>
      <c r="ITT1318" s="1"/>
      <c r="ITU1318" s="1"/>
      <c r="ITV1318" s="1"/>
      <c r="ITW1318" s="1"/>
      <c r="ITX1318" s="1"/>
      <c r="ITY1318" s="1"/>
      <c r="ITZ1318" s="1"/>
      <c r="IUA1318" s="1"/>
      <c r="IUB1318" s="1"/>
      <c r="IUC1318" s="1"/>
      <c r="IUD1318" s="1"/>
      <c r="IUE1318" s="1"/>
      <c r="IUF1318" s="1"/>
      <c r="IUG1318" s="1"/>
      <c r="IUH1318" s="1"/>
      <c r="IUI1318" s="1"/>
      <c r="IUJ1318" s="1"/>
      <c r="IUK1318" s="1"/>
      <c r="IUL1318" s="1"/>
      <c r="IUM1318" s="1"/>
      <c r="IUN1318" s="1"/>
      <c r="IUO1318" s="1"/>
      <c r="IUP1318" s="1"/>
      <c r="IUQ1318" s="1"/>
      <c r="IUR1318" s="1"/>
      <c r="IUS1318" s="1"/>
      <c r="IUT1318" s="1"/>
      <c r="IUU1318" s="1"/>
      <c r="IUV1318" s="1"/>
      <c r="IUW1318" s="1"/>
      <c r="IUX1318" s="1"/>
      <c r="IUY1318" s="1"/>
      <c r="IUZ1318" s="1"/>
      <c r="IVA1318" s="1"/>
      <c r="IVB1318" s="1"/>
      <c r="IVC1318" s="1"/>
      <c r="IVD1318" s="1"/>
      <c r="IVE1318" s="1"/>
      <c r="IVF1318" s="1"/>
      <c r="IVG1318" s="1"/>
      <c r="IVH1318" s="1"/>
      <c r="IVI1318" s="1"/>
      <c r="IVJ1318" s="1"/>
      <c r="IVK1318" s="1"/>
      <c r="IVL1318" s="1"/>
      <c r="IVM1318" s="1"/>
      <c r="IVN1318" s="1"/>
      <c r="IVO1318" s="1"/>
      <c r="IVP1318" s="1"/>
      <c r="IVQ1318" s="1"/>
      <c r="IVR1318" s="1"/>
      <c r="IVS1318" s="1"/>
      <c r="IVT1318" s="1"/>
      <c r="IVU1318" s="1"/>
      <c r="IVV1318" s="1"/>
      <c r="IVW1318" s="1"/>
      <c r="IVX1318" s="1"/>
      <c r="IVY1318" s="1"/>
      <c r="IVZ1318" s="1"/>
      <c r="IWA1318" s="1"/>
      <c r="IWB1318" s="1"/>
      <c r="IWC1318" s="1"/>
      <c r="IWD1318" s="1"/>
      <c r="IWE1318" s="1"/>
      <c r="IWF1318" s="1"/>
      <c r="IWG1318" s="1"/>
      <c r="IWH1318" s="1"/>
      <c r="IWI1318" s="1"/>
      <c r="IWJ1318" s="1"/>
      <c r="IWK1318" s="1"/>
      <c r="IWL1318" s="1"/>
      <c r="IWM1318" s="1"/>
      <c r="IWN1318" s="1"/>
      <c r="IWO1318" s="1"/>
      <c r="IWP1318" s="1"/>
      <c r="IWQ1318" s="1"/>
      <c r="IWR1318" s="1"/>
      <c r="IWS1318" s="1"/>
      <c r="IWT1318" s="1"/>
      <c r="IWU1318" s="1"/>
      <c r="IWV1318" s="1"/>
      <c r="IWW1318" s="1"/>
      <c r="IWX1318" s="1"/>
      <c r="IWY1318" s="1"/>
      <c r="IWZ1318" s="1"/>
      <c r="IXA1318" s="1"/>
      <c r="IXB1318" s="1"/>
      <c r="IXC1318" s="1"/>
      <c r="IXD1318" s="1"/>
      <c r="IXE1318" s="1"/>
      <c r="IXF1318" s="1"/>
      <c r="IXG1318" s="1"/>
      <c r="IXH1318" s="1"/>
      <c r="IXI1318" s="1"/>
      <c r="IXJ1318" s="1"/>
      <c r="IXK1318" s="1"/>
      <c r="IXL1318" s="1"/>
      <c r="IXM1318" s="1"/>
      <c r="IXN1318" s="1"/>
      <c r="IXO1318" s="1"/>
      <c r="IXP1318" s="1"/>
      <c r="IXQ1318" s="1"/>
      <c r="IXR1318" s="1"/>
      <c r="IXS1318" s="1"/>
      <c r="IXT1318" s="1"/>
      <c r="IXU1318" s="1"/>
      <c r="IXV1318" s="1"/>
      <c r="IXW1318" s="1"/>
      <c r="IXX1318" s="1"/>
      <c r="IXY1318" s="1"/>
      <c r="IXZ1318" s="1"/>
      <c r="IYA1318" s="1"/>
      <c r="IYB1318" s="1"/>
      <c r="IYC1318" s="1"/>
      <c r="IYD1318" s="1"/>
      <c r="IYE1318" s="1"/>
      <c r="IYF1318" s="1"/>
      <c r="IYG1318" s="1"/>
      <c r="IYH1318" s="1"/>
      <c r="IYI1318" s="1"/>
      <c r="IYJ1318" s="1"/>
      <c r="IYK1318" s="1"/>
      <c r="IYL1318" s="1"/>
      <c r="IYM1318" s="1"/>
      <c r="IYN1318" s="1"/>
      <c r="IYO1318" s="1"/>
      <c r="IYP1318" s="1"/>
      <c r="IYQ1318" s="1"/>
      <c r="IYR1318" s="1"/>
      <c r="IYS1318" s="1"/>
      <c r="IYT1318" s="1"/>
      <c r="IYU1318" s="1"/>
      <c r="IYV1318" s="1"/>
      <c r="IYW1318" s="1"/>
      <c r="IYX1318" s="1"/>
      <c r="IYY1318" s="1"/>
      <c r="IYZ1318" s="1"/>
      <c r="IZA1318" s="1"/>
      <c r="IZB1318" s="1"/>
      <c r="IZC1318" s="1"/>
      <c r="IZD1318" s="1"/>
      <c r="IZE1318" s="1"/>
      <c r="IZF1318" s="1"/>
      <c r="IZG1318" s="1"/>
      <c r="IZH1318" s="1"/>
      <c r="IZI1318" s="1"/>
      <c r="IZJ1318" s="1"/>
      <c r="IZK1318" s="1"/>
      <c r="IZL1318" s="1"/>
      <c r="IZM1318" s="1"/>
      <c r="IZN1318" s="1"/>
      <c r="IZO1318" s="1"/>
      <c r="IZP1318" s="1"/>
      <c r="IZQ1318" s="1"/>
      <c r="IZR1318" s="1"/>
      <c r="IZS1318" s="1"/>
      <c r="IZT1318" s="1"/>
      <c r="IZU1318" s="1"/>
      <c r="IZV1318" s="1"/>
      <c r="IZW1318" s="1"/>
      <c r="IZX1318" s="1"/>
      <c r="IZY1318" s="1"/>
      <c r="IZZ1318" s="1"/>
      <c r="JAA1318" s="1"/>
      <c r="JAB1318" s="1"/>
      <c r="JAC1318" s="1"/>
      <c r="JAD1318" s="1"/>
      <c r="JAE1318" s="1"/>
      <c r="JAF1318" s="1"/>
      <c r="JAG1318" s="1"/>
      <c r="JAH1318" s="1"/>
      <c r="JAI1318" s="1"/>
      <c r="JAJ1318" s="1"/>
      <c r="JAK1318" s="1"/>
      <c r="JAL1318" s="1"/>
      <c r="JAM1318" s="1"/>
      <c r="JAN1318" s="1"/>
      <c r="JAO1318" s="1"/>
      <c r="JAP1318" s="1"/>
      <c r="JAQ1318" s="1"/>
      <c r="JAR1318" s="1"/>
      <c r="JAS1318" s="1"/>
      <c r="JAT1318" s="1"/>
      <c r="JAU1318" s="1"/>
      <c r="JAV1318" s="1"/>
      <c r="JAW1318" s="1"/>
      <c r="JAX1318" s="1"/>
      <c r="JAY1318" s="1"/>
      <c r="JAZ1318" s="1"/>
      <c r="JBA1318" s="1"/>
      <c r="JBB1318" s="1"/>
      <c r="JBC1318" s="1"/>
      <c r="JBD1318" s="1"/>
      <c r="JBE1318" s="1"/>
      <c r="JBF1318" s="1"/>
      <c r="JBG1318" s="1"/>
      <c r="JBH1318" s="1"/>
      <c r="JBI1318" s="1"/>
      <c r="JBJ1318" s="1"/>
      <c r="JBK1318" s="1"/>
      <c r="JBL1318" s="1"/>
      <c r="JBM1318" s="1"/>
      <c r="JBN1318" s="1"/>
      <c r="JBO1318" s="1"/>
      <c r="JBP1318" s="1"/>
      <c r="JBQ1318" s="1"/>
      <c r="JBR1318" s="1"/>
      <c r="JBS1318" s="1"/>
      <c r="JBT1318" s="1"/>
      <c r="JBU1318" s="1"/>
      <c r="JBV1318" s="1"/>
      <c r="JBW1318" s="1"/>
      <c r="JBX1318" s="1"/>
      <c r="JBY1318" s="1"/>
      <c r="JBZ1318" s="1"/>
      <c r="JCA1318" s="1"/>
      <c r="JCB1318" s="1"/>
      <c r="JCC1318" s="1"/>
      <c r="JCD1318" s="1"/>
      <c r="JCE1318" s="1"/>
      <c r="JCF1318" s="1"/>
      <c r="JCG1318" s="1"/>
      <c r="JCH1318" s="1"/>
      <c r="JCI1318" s="1"/>
      <c r="JCJ1318" s="1"/>
      <c r="JCK1318" s="1"/>
      <c r="JCL1318" s="1"/>
      <c r="JCM1318" s="1"/>
      <c r="JCN1318" s="1"/>
      <c r="JCO1318" s="1"/>
      <c r="JCP1318" s="1"/>
      <c r="JCQ1318" s="1"/>
      <c r="JCR1318" s="1"/>
      <c r="JCS1318" s="1"/>
      <c r="JCT1318" s="1"/>
      <c r="JCU1318" s="1"/>
      <c r="JCV1318" s="1"/>
      <c r="JCW1318" s="1"/>
      <c r="JCX1318" s="1"/>
      <c r="JCY1318" s="1"/>
      <c r="JCZ1318" s="1"/>
      <c r="JDA1318" s="1"/>
      <c r="JDB1318" s="1"/>
      <c r="JDC1318" s="1"/>
      <c r="JDD1318" s="1"/>
      <c r="JDE1318" s="1"/>
      <c r="JDF1318" s="1"/>
      <c r="JDG1318" s="1"/>
      <c r="JDH1318" s="1"/>
      <c r="JDI1318" s="1"/>
      <c r="JDJ1318" s="1"/>
      <c r="JDK1318" s="1"/>
      <c r="JDL1318" s="1"/>
      <c r="JDM1318" s="1"/>
      <c r="JDN1318" s="1"/>
      <c r="JDO1318" s="1"/>
      <c r="JDP1318" s="1"/>
      <c r="JDQ1318" s="1"/>
      <c r="JDR1318" s="1"/>
      <c r="JDS1318" s="1"/>
      <c r="JDT1318" s="1"/>
      <c r="JDU1318" s="1"/>
      <c r="JDV1318" s="1"/>
      <c r="JDW1318" s="1"/>
      <c r="JDX1318" s="1"/>
      <c r="JDY1318" s="1"/>
      <c r="JDZ1318" s="1"/>
      <c r="JEA1318" s="1"/>
      <c r="JEB1318" s="1"/>
      <c r="JEC1318" s="1"/>
      <c r="JED1318" s="1"/>
      <c r="JEE1318" s="1"/>
      <c r="JEF1318" s="1"/>
      <c r="JEG1318" s="1"/>
      <c r="JEH1318" s="1"/>
      <c r="JEI1318" s="1"/>
      <c r="JEJ1318" s="1"/>
      <c r="JEK1318" s="1"/>
      <c r="JEL1318" s="1"/>
      <c r="JEM1318" s="1"/>
      <c r="JEN1318" s="1"/>
      <c r="JEO1318" s="1"/>
      <c r="JEP1318" s="1"/>
      <c r="JEQ1318" s="1"/>
      <c r="JER1318" s="1"/>
      <c r="JES1318" s="1"/>
      <c r="JET1318" s="1"/>
      <c r="JEU1318" s="1"/>
      <c r="JEV1318" s="1"/>
      <c r="JEW1318" s="1"/>
      <c r="JEX1318" s="1"/>
      <c r="JEY1318" s="1"/>
      <c r="JEZ1318" s="1"/>
      <c r="JFA1318" s="1"/>
      <c r="JFB1318" s="1"/>
      <c r="JFC1318" s="1"/>
      <c r="JFD1318" s="1"/>
      <c r="JFE1318" s="1"/>
      <c r="JFF1318" s="1"/>
      <c r="JFG1318" s="1"/>
      <c r="JFH1318" s="1"/>
      <c r="JFI1318" s="1"/>
      <c r="JFJ1318" s="1"/>
      <c r="JFK1318" s="1"/>
      <c r="JFL1318" s="1"/>
      <c r="JFM1318" s="1"/>
      <c r="JFN1318" s="1"/>
      <c r="JFO1318" s="1"/>
      <c r="JFP1318" s="1"/>
      <c r="JFQ1318" s="1"/>
      <c r="JFR1318" s="1"/>
      <c r="JFS1318" s="1"/>
      <c r="JFT1318" s="1"/>
      <c r="JFU1318" s="1"/>
      <c r="JFV1318" s="1"/>
      <c r="JFW1318" s="1"/>
      <c r="JFX1318" s="1"/>
      <c r="JFY1318" s="1"/>
      <c r="JFZ1318" s="1"/>
      <c r="JGA1318" s="1"/>
      <c r="JGB1318" s="1"/>
      <c r="JGC1318" s="1"/>
      <c r="JGD1318" s="1"/>
      <c r="JGE1318" s="1"/>
      <c r="JGF1318" s="1"/>
      <c r="JGG1318" s="1"/>
      <c r="JGH1318" s="1"/>
      <c r="JGI1318" s="1"/>
      <c r="JGJ1318" s="1"/>
      <c r="JGK1318" s="1"/>
      <c r="JGL1318" s="1"/>
      <c r="JGM1318" s="1"/>
      <c r="JGN1318" s="1"/>
      <c r="JGO1318" s="1"/>
      <c r="JGP1318" s="1"/>
      <c r="JGQ1318" s="1"/>
      <c r="JGR1318" s="1"/>
      <c r="JGS1318" s="1"/>
      <c r="JGT1318" s="1"/>
      <c r="JGU1318" s="1"/>
      <c r="JGV1318" s="1"/>
      <c r="JGW1318" s="1"/>
      <c r="JGX1318" s="1"/>
      <c r="JGY1318" s="1"/>
      <c r="JGZ1318" s="1"/>
      <c r="JHA1318" s="1"/>
      <c r="JHB1318" s="1"/>
      <c r="JHC1318" s="1"/>
      <c r="JHD1318" s="1"/>
      <c r="JHE1318" s="1"/>
      <c r="JHF1318" s="1"/>
      <c r="JHG1318" s="1"/>
      <c r="JHH1318" s="1"/>
      <c r="JHI1318" s="1"/>
      <c r="JHJ1318" s="1"/>
      <c r="JHK1318" s="1"/>
      <c r="JHL1318" s="1"/>
      <c r="JHM1318" s="1"/>
      <c r="JHN1318" s="1"/>
      <c r="JHO1318" s="1"/>
      <c r="JHP1318" s="1"/>
      <c r="JHQ1318" s="1"/>
      <c r="JHR1318" s="1"/>
      <c r="JHS1318" s="1"/>
      <c r="JHT1318" s="1"/>
      <c r="JHU1318" s="1"/>
      <c r="JHV1318" s="1"/>
      <c r="JHW1318" s="1"/>
      <c r="JHX1318" s="1"/>
      <c r="JHY1318" s="1"/>
      <c r="JHZ1318" s="1"/>
      <c r="JIA1318" s="1"/>
      <c r="JIB1318" s="1"/>
      <c r="JIC1318" s="1"/>
      <c r="JID1318" s="1"/>
      <c r="JIE1318" s="1"/>
      <c r="JIF1318" s="1"/>
      <c r="JIG1318" s="1"/>
      <c r="JIH1318" s="1"/>
      <c r="JII1318" s="1"/>
      <c r="JIJ1318" s="1"/>
      <c r="JIK1318" s="1"/>
      <c r="JIL1318" s="1"/>
      <c r="JIM1318" s="1"/>
      <c r="JIN1318" s="1"/>
      <c r="JIO1318" s="1"/>
      <c r="JIP1318" s="1"/>
      <c r="JIQ1318" s="1"/>
      <c r="JIR1318" s="1"/>
      <c r="JIS1318" s="1"/>
      <c r="JIT1318" s="1"/>
      <c r="JIU1318" s="1"/>
      <c r="JIV1318" s="1"/>
      <c r="JIW1318" s="1"/>
      <c r="JIX1318" s="1"/>
      <c r="JIY1318" s="1"/>
      <c r="JIZ1318" s="1"/>
      <c r="JJA1318" s="1"/>
      <c r="JJB1318" s="1"/>
      <c r="JJC1318" s="1"/>
      <c r="JJD1318" s="1"/>
      <c r="JJE1318" s="1"/>
      <c r="JJF1318" s="1"/>
      <c r="JJG1318" s="1"/>
      <c r="JJH1318" s="1"/>
      <c r="JJI1318" s="1"/>
      <c r="JJJ1318" s="1"/>
      <c r="JJK1318" s="1"/>
      <c r="JJL1318" s="1"/>
      <c r="JJM1318" s="1"/>
      <c r="JJN1318" s="1"/>
      <c r="JJO1318" s="1"/>
      <c r="JJP1318" s="1"/>
      <c r="JJQ1318" s="1"/>
      <c r="JJR1318" s="1"/>
      <c r="JJS1318" s="1"/>
      <c r="JJT1318" s="1"/>
      <c r="JJU1318" s="1"/>
      <c r="JJV1318" s="1"/>
      <c r="JJW1318" s="1"/>
      <c r="JJX1318" s="1"/>
      <c r="JJY1318" s="1"/>
      <c r="JJZ1318" s="1"/>
      <c r="JKA1318" s="1"/>
      <c r="JKB1318" s="1"/>
      <c r="JKC1318" s="1"/>
      <c r="JKD1318" s="1"/>
      <c r="JKE1318" s="1"/>
      <c r="JKF1318" s="1"/>
      <c r="JKG1318" s="1"/>
      <c r="JKH1318" s="1"/>
      <c r="JKI1318" s="1"/>
      <c r="JKJ1318" s="1"/>
      <c r="JKK1318" s="1"/>
      <c r="JKL1318" s="1"/>
      <c r="JKM1318" s="1"/>
      <c r="JKN1318" s="1"/>
      <c r="JKO1318" s="1"/>
      <c r="JKP1318" s="1"/>
      <c r="JKQ1318" s="1"/>
      <c r="JKR1318" s="1"/>
      <c r="JKS1318" s="1"/>
      <c r="JKT1318" s="1"/>
      <c r="JKU1318" s="1"/>
      <c r="JKV1318" s="1"/>
      <c r="JKW1318" s="1"/>
      <c r="JKX1318" s="1"/>
      <c r="JKY1318" s="1"/>
      <c r="JKZ1318" s="1"/>
      <c r="JLA1318" s="1"/>
      <c r="JLB1318" s="1"/>
      <c r="JLC1318" s="1"/>
      <c r="JLD1318" s="1"/>
      <c r="JLE1318" s="1"/>
      <c r="JLF1318" s="1"/>
      <c r="JLG1318" s="1"/>
      <c r="JLH1318" s="1"/>
      <c r="JLI1318" s="1"/>
      <c r="JLJ1318" s="1"/>
      <c r="JLK1318" s="1"/>
      <c r="JLL1318" s="1"/>
      <c r="JLM1318" s="1"/>
      <c r="JLN1318" s="1"/>
      <c r="JLO1318" s="1"/>
      <c r="JLP1318" s="1"/>
      <c r="JLQ1318" s="1"/>
      <c r="JLR1318" s="1"/>
      <c r="JLS1318" s="1"/>
      <c r="JLT1318" s="1"/>
      <c r="JLU1318" s="1"/>
      <c r="JLV1318" s="1"/>
      <c r="JLW1318" s="1"/>
      <c r="JLX1318" s="1"/>
      <c r="JLY1318" s="1"/>
      <c r="JLZ1318" s="1"/>
      <c r="JMA1318" s="1"/>
      <c r="JMB1318" s="1"/>
      <c r="JMC1318" s="1"/>
      <c r="JMD1318" s="1"/>
      <c r="JME1318" s="1"/>
      <c r="JMF1318" s="1"/>
      <c r="JMG1318" s="1"/>
      <c r="JMH1318" s="1"/>
      <c r="JMI1318" s="1"/>
      <c r="JMJ1318" s="1"/>
      <c r="JMK1318" s="1"/>
      <c r="JML1318" s="1"/>
      <c r="JMM1318" s="1"/>
      <c r="JMN1318" s="1"/>
      <c r="JMO1318" s="1"/>
      <c r="JMP1318" s="1"/>
      <c r="JMQ1318" s="1"/>
      <c r="JMR1318" s="1"/>
      <c r="JMS1318" s="1"/>
      <c r="JMT1318" s="1"/>
      <c r="JMU1318" s="1"/>
      <c r="JMV1318" s="1"/>
      <c r="JMW1318" s="1"/>
      <c r="JMX1318" s="1"/>
      <c r="JMY1318" s="1"/>
      <c r="JMZ1318" s="1"/>
      <c r="JNA1318" s="1"/>
      <c r="JNB1318" s="1"/>
      <c r="JNC1318" s="1"/>
      <c r="JND1318" s="1"/>
      <c r="JNE1318" s="1"/>
      <c r="JNF1318" s="1"/>
      <c r="JNG1318" s="1"/>
      <c r="JNH1318" s="1"/>
      <c r="JNI1318" s="1"/>
      <c r="JNJ1318" s="1"/>
      <c r="JNK1318" s="1"/>
      <c r="JNL1318" s="1"/>
      <c r="JNM1318" s="1"/>
      <c r="JNN1318" s="1"/>
      <c r="JNO1318" s="1"/>
      <c r="JNP1318" s="1"/>
      <c r="JNQ1318" s="1"/>
      <c r="JNR1318" s="1"/>
      <c r="JNS1318" s="1"/>
      <c r="JNT1318" s="1"/>
      <c r="JNU1318" s="1"/>
      <c r="JNV1318" s="1"/>
      <c r="JNW1318" s="1"/>
      <c r="JNX1318" s="1"/>
      <c r="JNY1318" s="1"/>
      <c r="JNZ1318" s="1"/>
      <c r="JOA1318" s="1"/>
      <c r="JOB1318" s="1"/>
      <c r="JOC1318" s="1"/>
      <c r="JOD1318" s="1"/>
      <c r="JOE1318" s="1"/>
      <c r="JOF1318" s="1"/>
      <c r="JOG1318" s="1"/>
      <c r="JOH1318" s="1"/>
      <c r="JOI1318" s="1"/>
      <c r="JOJ1318" s="1"/>
      <c r="JOK1318" s="1"/>
      <c r="JOL1318" s="1"/>
      <c r="JOM1318" s="1"/>
      <c r="JON1318" s="1"/>
      <c r="JOO1318" s="1"/>
      <c r="JOP1318" s="1"/>
      <c r="JOQ1318" s="1"/>
      <c r="JOR1318" s="1"/>
      <c r="JOS1318" s="1"/>
      <c r="JOT1318" s="1"/>
      <c r="JOU1318" s="1"/>
      <c r="JOV1318" s="1"/>
      <c r="JOW1318" s="1"/>
      <c r="JOX1318" s="1"/>
      <c r="JOY1318" s="1"/>
      <c r="JOZ1318" s="1"/>
      <c r="JPA1318" s="1"/>
      <c r="JPB1318" s="1"/>
      <c r="JPC1318" s="1"/>
      <c r="JPD1318" s="1"/>
      <c r="JPE1318" s="1"/>
      <c r="JPF1318" s="1"/>
      <c r="JPG1318" s="1"/>
      <c r="JPH1318" s="1"/>
      <c r="JPI1318" s="1"/>
      <c r="JPJ1318" s="1"/>
      <c r="JPK1318" s="1"/>
      <c r="JPL1318" s="1"/>
      <c r="JPM1318" s="1"/>
      <c r="JPN1318" s="1"/>
      <c r="JPO1318" s="1"/>
      <c r="JPP1318" s="1"/>
      <c r="JPQ1318" s="1"/>
      <c r="JPR1318" s="1"/>
      <c r="JPS1318" s="1"/>
      <c r="JPT1318" s="1"/>
      <c r="JPU1318" s="1"/>
      <c r="JPV1318" s="1"/>
      <c r="JPW1318" s="1"/>
      <c r="JPX1318" s="1"/>
      <c r="JPY1318" s="1"/>
      <c r="JPZ1318" s="1"/>
      <c r="JQA1318" s="1"/>
      <c r="JQB1318" s="1"/>
      <c r="JQC1318" s="1"/>
      <c r="JQD1318" s="1"/>
      <c r="JQE1318" s="1"/>
      <c r="JQF1318" s="1"/>
      <c r="JQG1318" s="1"/>
      <c r="JQH1318" s="1"/>
      <c r="JQI1318" s="1"/>
      <c r="JQJ1318" s="1"/>
      <c r="JQK1318" s="1"/>
      <c r="JQL1318" s="1"/>
      <c r="JQM1318" s="1"/>
      <c r="JQN1318" s="1"/>
      <c r="JQO1318" s="1"/>
      <c r="JQP1318" s="1"/>
      <c r="JQQ1318" s="1"/>
      <c r="JQR1318" s="1"/>
      <c r="JQS1318" s="1"/>
      <c r="JQT1318" s="1"/>
      <c r="JQU1318" s="1"/>
      <c r="JQV1318" s="1"/>
      <c r="JQW1318" s="1"/>
      <c r="JQX1318" s="1"/>
      <c r="JQY1318" s="1"/>
      <c r="JQZ1318" s="1"/>
      <c r="JRA1318" s="1"/>
      <c r="JRB1318" s="1"/>
      <c r="JRC1318" s="1"/>
      <c r="JRD1318" s="1"/>
      <c r="JRE1318" s="1"/>
      <c r="JRF1318" s="1"/>
      <c r="JRG1318" s="1"/>
      <c r="JRH1318" s="1"/>
      <c r="JRI1318" s="1"/>
      <c r="JRJ1318" s="1"/>
      <c r="JRK1318" s="1"/>
      <c r="JRL1318" s="1"/>
      <c r="JRM1318" s="1"/>
      <c r="JRN1318" s="1"/>
      <c r="JRO1318" s="1"/>
      <c r="JRP1318" s="1"/>
      <c r="JRQ1318" s="1"/>
      <c r="JRR1318" s="1"/>
      <c r="JRS1318" s="1"/>
      <c r="JRT1318" s="1"/>
      <c r="JRU1318" s="1"/>
      <c r="JRV1318" s="1"/>
      <c r="JRW1318" s="1"/>
      <c r="JRX1318" s="1"/>
      <c r="JRY1318" s="1"/>
      <c r="JRZ1318" s="1"/>
      <c r="JSA1318" s="1"/>
      <c r="JSB1318" s="1"/>
      <c r="JSC1318" s="1"/>
      <c r="JSD1318" s="1"/>
      <c r="JSE1318" s="1"/>
      <c r="JSF1318" s="1"/>
      <c r="JSG1318" s="1"/>
      <c r="JSH1318" s="1"/>
      <c r="JSI1318" s="1"/>
      <c r="JSJ1318" s="1"/>
      <c r="JSK1318" s="1"/>
      <c r="JSL1318" s="1"/>
      <c r="JSM1318" s="1"/>
      <c r="JSN1318" s="1"/>
      <c r="JSO1318" s="1"/>
      <c r="JSP1318" s="1"/>
      <c r="JSQ1318" s="1"/>
      <c r="JSR1318" s="1"/>
      <c r="JSS1318" s="1"/>
      <c r="JST1318" s="1"/>
      <c r="JSU1318" s="1"/>
      <c r="JSV1318" s="1"/>
      <c r="JSW1318" s="1"/>
      <c r="JSX1318" s="1"/>
      <c r="JSY1318" s="1"/>
      <c r="JSZ1318" s="1"/>
      <c r="JTA1318" s="1"/>
      <c r="JTB1318" s="1"/>
      <c r="JTC1318" s="1"/>
      <c r="JTD1318" s="1"/>
      <c r="JTE1318" s="1"/>
      <c r="JTF1318" s="1"/>
      <c r="JTG1318" s="1"/>
      <c r="JTH1318" s="1"/>
      <c r="JTI1318" s="1"/>
      <c r="JTJ1318" s="1"/>
      <c r="JTK1318" s="1"/>
      <c r="JTL1318" s="1"/>
      <c r="JTM1318" s="1"/>
      <c r="JTN1318" s="1"/>
      <c r="JTO1318" s="1"/>
      <c r="JTP1318" s="1"/>
      <c r="JTQ1318" s="1"/>
      <c r="JTR1318" s="1"/>
      <c r="JTS1318" s="1"/>
      <c r="JTT1318" s="1"/>
      <c r="JTU1318" s="1"/>
      <c r="JTV1318" s="1"/>
      <c r="JTW1318" s="1"/>
      <c r="JTX1318" s="1"/>
      <c r="JTY1318" s="1"/>
      <c r="JTZ1318" s="1"/>
      <c r="JUA1318" s="1"/>
      <c r="JUB1318" s="1"/>
      <c r="JUC1318" s="1"/>
      <c r="JUD1318" s="1"/>
      <c r="JUE1318" s="1"/>
      <c r="JUF1318" s="1"/>
      <c r="JUG1318" s="1"/>
      <c r="JUH1318" s="1"/>
      <c r="JUI1318" s="1"/>
      <c r="JUJ1318" s="1"/>
      <c r="JUK1318" s="1"/>
      <c r="JUL1318" s="1"/>
      <c r="JUM1318" s="1"/>
      <c r="JUN1318" s="1"/>
      <c r="JUO1318" s="1"/>
      <c r="JUP1318" s="1"/>
      <c r="JUQ1318" s="1"/>
      <c r="JUR1318" s="1"/>
      <c r="JUS1318" s="1"/>
      <c r="JUT1318" s="1"/>
      <c r="JUU1318" s="1"/>
      <c r="JUV1318" s="1"/>
      <c r="JUW1318" s="1"/>
      <c r="JUX1318" s="1"/>
      <c r="JUY1318" s="1"/>
      <c r="JUZ1318" s="1"/>
      <c r="JVA1318" s="1"/>
      <c r="JVB1318" s="1"/>
      <c r="JVC1318" s="1"/>
      <c r="JVD1318" s="1"/>
      <c r="JVE1318" s="1"/>
      <c r="JVF1318" s="1"/>
      <c r="JVG1318" s="1"/>
      <c r="JVH1318" s="1"/>
      <c r="JVI1318" s="1"/>
      <c r="JVJ1318" s="1"/>
      <c r="JVK1318" s="1"/>
      <c r="JVL1318" s="1"/>
      <c r="JVM1318" s="1"/>
      <c r="JVN1318" s="1"/>
      <c r="JVO1318" s="1"/>
      <c r="JVP1318" s="1"/>
      <c r="JVQ1318" s="1"/>
      <c r="JVR1318" s="1"/>
      <c r="JVS1318" s="1"/>
      <c r="JVT1318" s="1"/>
      <c r="JVU1318" s="1"/>
      <c r="JVV1318" s="1"/>
      <c r="JVW1318" s="1"/>
      <c r="JVX1318" s="1"/>
      <c r="JVY1318" s="1"/>
      <c r="JVZ1318" s="1"/>
      <c r="JWA1318" s="1"/>
      <c r="JWB1318" s="1"/>
      <c r="JWC1318" s="1"/>
      <c r="JWD1318" s="1"/>
      <c r="JWE1318" s="1"/>
      <c r="JWF1318" s="1"/>
      <c r="JWG1318" s="1"/>
      <c r="JWH1318" s="1"/>
      <c r="JWI1318" s="1"/>
      <c r="JWJ1318" s="1"/>
      <c r="JWK1318" s="1"/>
      <c r="JWL1318" s="1"/>
      <c r="JWM1318" s="1"/>
      <c r="JWN1318" s="1"/>
      <c r="JWO1318" s="1"/>
      <c r="JWP1318" s="1"/>
      <c r="JWQ1318" s="1"/>
      <c r="JWR1318" s="1"/>
      <c r="JWS1318" s="1"/>
      <c r="JWT1318" s="1"/>
      <c r="JWU1318" s="1"/>
      <c r="JWV1318" s="1"/>
      <c r="JWW1318" s="1"/>
      <c r="JWX1318" s="1"/>
      <c r="JWY1318" s="1"/>
      <c r="JWZ1318" s="1"/>
      <c r="JXA1318" s="1"/>
      <c r="JXB1318" s="1"/>
      <c r="JXC1318" s="1"/>
      <c r="JXD1318" s="1"/>
      <c r="JXE1318" s="1"/>
      <c r="JXF1318" s="1"/>
      <c r="JXG1318" s="1"/>
      <c r="JXH1318" s="1"/>
      <c r="JXI1318" s="1"/>
      <c r="JXJ1318" s="1"/>
      <c r="JXK1318" s="1"/>
      <c r="JXL1318" s="1"/>
      <c r="JXM1318" s="1"/>
      <c r="JXN1318" s="1"/>
      <c r="JXO1318" s="1"/>
      <c r="JXP1318" s="1"/>
      <c r="JXQ1318" s="1"/>
      <c r="JXR1318" s="1"/>
      <c r="JXS1318" s="1"/>
      <c r="JXT1318" s="1"/>
      <c r="JXU1318" s="1"/>
      <c r="JXV1318" s="1"/>
      <c r="JXW1318" s="1"/>
      <c r="JXX1318" s="1"/>
      <c r="JXY1318" s="1"/>
      <c r="JXZ1318" s="1"/>
      <c r="JYA1318" s="1"/>
      <c r="JYB1318" s="1"/>
      <c r="JYC1318" s="1"/>
      <c r="JYD1318" s="1"/>
      <c r="JYE1318" s="1"/>
      <c r="JYF1318" s="1"/>
      <c r="JYG1318" s="1"/>
      <c r="JYH1318" s="1"/>
      <c r="JYI1318" s="1"/>
      <c r="JYJ1318" s="1"/>
      <c r="JYK1318" s="1"/>
      <c r="JYL1318" s="1"/>
      <c r="JYM1318" s="1"/>
      <c r="JYN1318" s="1"/>
      <c r="JYO1318" s="1"/>
      <c r="JYP1318" s="1"/>
      <c r="JYQ1318" s="1"/>
      <c r="JYR1318" s="1"/>
      <c r="JYS1318" s="1"/>
      <c r="JYT1318" s="1"/>
      <c r="JYU1318" s="1"/>
      <c r="JYV1318" s="1"/>
      <c r="JYW1318" s="1"/>
      <c r="JYX1318" s="1"/>
      <c r="JYY1318" s="1"/>
      <c r="JYZ1318" s="1"/>
      <c r="JZA1318" s="1"/>
      <c r="JZB1318" s="1"/>
      <c r="JZC1318" s="1"/>
      <c r="JZD1318" s="1"/>
      <c r="JZE1318" s="1"/>
      <c r="JZF1318" s="1"/>
      <c r="JZG1318" s="1"/>
      <c r="JZH1318" s="1"/>
      <c r="JZI1318" s="1"/>
      <c r="JZJ1318" s="1"/>
      <c r="JZK1318" s="1"/>
      <c r="JZL1318" s="1"/>
      <c r="JZM1318" s="1"/>
      <c r="JZN1318" s="1"/>
      <c r="JZO1318" s="1"/>
      <c r="JZP1318" s="1"/>
      <c r="JZQ1318" s="1"/>
      <c r="JZR1318" s="1"/>
      <c r="JZS1318" s="1"/>
      <c r="JZT1318" s="1"/>
      <c r="JZU1318" s="1"/>
      <c r="JZV1318" s="1"/>
      <c r="JZW1318" s="1"/>
      <c r="JZX1318" s="1"/>
      <c r="JZY1318" s="1"/>
      <c r="JZZ1318" s="1"/>
      <c r="KAA1318" s="1"/>
      <c r="KAB1318" s="1"/>
      <c r="KAC1318" s="1"/>
      <c r="KAD1318" s="1"/>
      <c r="KAE1318" s="1"/>
      <c r="KAF1318" s="1"/>
      <c r="KAG1318" s="1"/>
      <c r="KAH1318" s="1"/>
      <c r="KAI1318" s="1"/>
      <c r="KAJ1318" s="1"/>
      <c r="KAK1318" s="1"/>
      <c r="KAL1318" s="1"/>
      <c r="KAM1318" s="1"/>
      <c r="KAN1318" s="1"/>
      <c r="KAO1318" s="1"/>
      <c r="KAP1318" s="1"/>
      <c r="KAQ1318" s="1"/>
      <c r="KAR1318" s="1"/>
      <c r="KAS1318" s="1"/>
      <c r="KAT1318" s="1"/>
      <c r="KAU1318" s="1"/>
      <c r="KAV1318" s="1"/>
      <c r="KAW1318" s="1"/>
      <c r="KAX1318" s="1"/>
      <c r="KAY1318" s="1"/>
      <c r="KAZ1318" s="1"/>
      <c r="KBA1318" s="1"/>
      <c r="KBB1318" s="1"/>
      <c r="KBC1318" s="1"/>
      <c r="KBD1318" s="1"/>
      <c r="KBE1318" s="1"/>
      <c r="KBF1318" s="1"/>
      <c r="KBG1318" s="1"/>
      <c r="KBH1318" s="1"/>
      <c r="KBI1318" s="1"/>
      <c r="KBJ1318" s="1"/>
      <c r="KBK1318" s="1"/>
      <c r="KBL1318" s="1"/>
      <c r="KBM1318" s="1"/>
      <c r="KBN1318" s="1"/>
      <c r="KBO1318" s="1"/>
      <c r="KBP1318" s="1"/>
      <c r="KBQ1318" s="1"/>
      <c r="KBR1318" s="1"/>
      <c r="KBS1318" s="1"/>
      <c r="KBT1318" s="1"/>
      <c r="KBU1318" s="1"/>
      <c r="KBV1318" s="1"/>
      <c r="KBW1318" s="1"/>
      <c r="KBX1318" s="1"/>
      <c r="KBY1318" s="1"/>
      <c r="KBZ1318" s="1"/>
      <c r="KCA1318" s="1"/>
      <c r="KCB1318" s="1"/>
      <c r="KCC1318" s="1"/>
      <c r="KCD1318" s="1"/>
      <c r="KCE1318" s="1"/>
      <c r="KCF1318" s="1"/>
      <c r="KCG1318" s="1"/>
      <c r="KCH1318" s="1"/>
      <c r="KCI1318" s="1"/>
      <c r="KCJ1318" s="1"/>
      <c r="KCK1318" s="1"/>
      <c r="KCL1318" s="1"/>
      <c r="KCM1318" s="1"/>
      <c r="KCN1318" s="1"/>
      <c r="KCO1318" s="1"/>
      <c r="KCP1318" s="1"/>
      <c r="KCQ1318" s="1"/>
      <c r="KCR1318" s="1"/>
      <c r="KCS1318" s="1"/>
      <c r="KCT1318" s="1"/>
      <c r="KCU1318" s="1"/>
      <c r="KCV1318" s="1"/>
      <c r="KCW1318" s="1"/>
      <c r="KCX1318" s="1"/>
      <c r="KCY1318" s="1"/>
      <c r="KCZ1318" s="1"/>
      <c r="KDA1318" s="1"/>
      <c r="KDB1318" s="1"/>
      <c r="KDC1318" s="1"/>
      <c r="KDD1318" s="1"/>
      <c r="KDE1318" s="1"/>
      <c r="KDF1318" s="1"/>
      <c r="KDG1318" s="1"/>
      <c r="KDH1318" s="1"/>
      <c r="KDI1318" s="1"/>
      <c r="KDJ1318" s="1"/>
      <c r="KDK1318" s="1"/>
      <c r="KDL1318" s="1"/>
      <c r="KDM1318" s="1"/>
      <c r="KDN1318" s="1"/>
      <c r="KDO1318" s="1"/>
      <c r="KDP1318" s="1"/>
      <c r="KDQ1318" s="1"/>
      <c r="KDR1318" s="1"/>
      <c r="KDS1318" s="1"/>
      <c r="KDT1318" s="1"/>
      <c r="KDU1318" s="1"/>
      <c r="KDV1318" s="1"/>
      <c r="KDW1318" s="1"/>
      <c r="KDX1318" s="1"/>
      <c r="KDY1318" s="1"/>
      <c r="KDZ1318" s="1"/>
      <c r="KEA1318" s="1"/>
      <c r="KEB1318" s="1"/>
      <c r="KEC1318" s="1"/>
      <c r="KED1318" s="1"/>
      <c r="KEE1318" s="1"/>
      <c r="KEF1318" s="1"/>
      <c r="KEG1318" s="1"/>
      <c r="KEH1318" s="1"/>
      <c r="KEI1318" s="1"/>
      <c r="KEJ1318" s="1"/>
      <c r="KEK1318" s="1"/>
      <c r="KEL1318" s="1"/>
      <c r="KEM1318" s="1"/>
      <c r="KEN1318" s="1"/>
      <c r="KEO1318" s="1"/>
      <c r="KEP1318" s="1"/>
      <c r="KEQ1318" s="1"/>
      <c r="KER1318" s="1"/>
      <c r="KES1318" s="1"/>
      <c r="KET1318" s="1"/>
      <c r="KEU1318" s="1"/>
      <c r="KEV1318" s="1"/>
      <c r="KEW1318" s="1"/>
      <c r="KEX1318" s="1"/>
      <c r="KEY1318" s="1"/>
      <c r="KEZ1318" s="1"/>
      <c r="KFA1318" s="1"/>
      <c r="KFB1318" s="1"/>
      <c r="KFC1318" s="1"/>
      <c r="KFD1318" s="1"/>
      <c r="KFE1318" s="1"/>
      <c r="KFF1318" s="1"/>
      <c r="KFG1318" s="1"/>
      <c r="KFH1318" s="1"/>
      <c r="KFI1318" s="1"/>
      <c r="KFJ1318" s="1"/>
      <c r="KFK1318" s="1"/>
      <c r="KFL1318" s="1"/>
      <c r="KFM1318" s="1"/>
      <c r="KFN1318" s="1"/>
      <c r="KFO1318" s="1"/>
      <c r="KFP1318" s="1"/>
      <c r="KFQ1318" s="1"/>
      <c r="KFR1318" s="1"/>
      <c r="KFS1318" s="1"/>
      <c r="KFT1318" s="1"/>
      <c r="KFU1318" s="1"/>
      <c r="KFV1318" s="1"/>
      <c r="KFW1318" s="1"/>
      <c r="KFX1318" s="1"/>
      <c r="KFY1318" s="1"/>
      <c r="KFZ1318" s="1"/>
      <c r="KGA1318" s="1"/>
      <c r="KGB1318" s="1"/>
      <c r="KGC1318" s="1"/>
      <c r="KGD1318" s="1"/>
      <c r="KGE1318" s="1"/>
      <c r="KGF1318" s="1"/>
      <c r="KGG1318" s="1"/>
      <c r="KGH1318" s="1"/>
      <c r="KGI1318" s="1"/>
      <c r="KGJ1318" s="1"/>
      <c r="KGK1318" s="1"/>
      <c r="KGL1318" s="1"/>
      <c r="KGM1318" s="1"/>
      <c r="KGN1318" s="1"/>
      <c r="KGO1318" s="1"/>
      <c r="KGP1318" s="1"/>
      <c r="KGQ1318" s="1"/>
      <c r="KGR1318" s="1"/>
      <c r="KGS1318" s="1"/>
      <c r="KGT1318" s="1"/>
      <c r="KGU1318" s="1"/>
      <c r="KGV1318" s="1"/>
      <c r="KGW1318" s="1"/>
      <c r="KGX1318" s="1"/>
      <c r="KGY1318" s="1"/>
      <c r="KGZ1318" s="1"/>
      <c r="KHA1318" s="1"/>
      <c r="KHB1318" s="1"/>
      <c r="KHC1318" s="1"/>
      <c r="KHD1318" s="1"/>
      <c r="KHE1318" s="1"/>
      <c r="KHF1318" s="1"/>
      <c r="KHG1318" s="1"/>
      <c r="KHH1318" s="1"/>
      <c r="KHI1318" s="1"/>
      <c r="KHJ1318" s="1"/>
      <c r="KHK1318" s="1"/>
      <c r="KHL1318" s="1"/>
      <c r="KHM1318" s="1"/>
      <c r="KHN1318" s="1"/>
      <c r="KHO1318" s="1"/>
      <c r="KHP1318" s="1"/>
      <c r="KHQ1318" s="1"/>
      <c r="KHR1318" s="1"/>
      <c r="KHS1318" s="1"/>
      <c r="KHT1318" s="1"/>
      <c r="KHU1318" s="1"/>
      <c r="KHV1318" s="1"/>
      <c r="KHW1318" s="1"/>
      <c r="KHX1318" s="1"/>
      <c r="KHY1318" s="1"/>
      <c r="KHZ1318" s="1"/>
      <c r="KIA1318" s="1"/>
      <c r="KIB1318" s="1"/>
      <c r="KIC1318" s="1"/>
      <c r="KID1318" s="1"/>
      <c r="KIE1318" s="1"/>
      <c r="KIF1318" s="1"/>
      <c r="KIG1318" s="1"/>
      <c r="KIH1318" s="1"/>
      <c r="KII1318" s="1"/>
      <c r="KIJ1318" s="1"/>
      <c r="KIK1318" s="1"/>
      <c r="KIL1318" s="1"/>
      <c r="KIM1318" s="1"/>
      <c r="KIN1318" s="1"/>
      <c r="KIO1318" s="1"/>
      <c r="KIP1318" s="1"/>
      <c r="KIQ1318" s="1"/>
      <c r="KIR1318" s="1"/>
      <c r="KIS1318" s="1"/>
      <c r="KIT1318" s="1"/>
      <c r="KIU1318" s="1"/>
      <c r="KIV1318" s="1"/>
      <c r="KIW1318" s="1"/>
      <c r="KIX1318" s="1"/>
      <c r="KIY1318" s="1"/>
      <c r="KIZ1318" s="1"/>
      <c r="KJA1318" s="1"/>
      <c r="KJB1318" s="1"/>
      <c r="KJC1318" s="1"/>
      <c r="KJD1318" s="1"/>
      <c r="KJE1318" s="1"/>
      <c r="KJF1318" s="1"/>
      <c r="KJG1318" s="1"/>
      <c r="KJH1318" s="1"/>
      <c r="KJI1318" s="1"/>
      <c r="KJJ1318" s="1"/>
      <c r="KJK1318" s="1"/>
      <c r="KJL1318" s="1"/>
      <c r="KJM1318" s="1"/>
      <c r="KJN1318" s="1"/>
      <c r="KJO1318" s="1"/>
      <c r="KJP1318" s="1"/>
      <c r="KJQ1318" s="1"/>
      <c r="KJR1318" s="1"/>
      <c r="KJS1318" s="1"/>
      <c r="KJT1318" s="1"/>
      <c r="KJU1318" s="1"/>
      <c r="KJV1318" s="1"/>
      <c r="KJW1318" s="1"/>
      <c r="KJX1318" s="1"/>
      <c r="KJY1318" s="1"/>
      <c r="KJZ1318" s="1"/>
      <c r="KKA1318" s="1"/>
      <c r="KKB1318" s="1"/>
      <c r="KKC1318" s="1"/>
      <c r="KKD1318" s="1"/>
      <c r="KKE1318" s="1"/>
      <c r="KKF1318" s="1"/>
      <c r="KKG1318" s="1"/>
      <c r="KKH1318" s="1"/>
      <c r="KKI1318" s="1"/>
      <c r="KKJ1318" s="1"/>
      <c r="KKK1318" s="1"/>
      <c r="KKL1318" s="1"/>
      <c r="KKM1318" s="1"/>
      <c r="KKN1318" s="1"/>
      <c r="KKO1318" s="1"/>
      <c r="KKP1318" s="1"/>
      <c r="KKQ1318" s="1"/>
      <c r="KKR1318" s="1"/>
      <c r="KKS1318" s="1"/>
      <c r="KKT1318" s="1"/>
      <c r="KKU1318" s="1"/>
      <c r="KKV1318" s="1"/>
      <c r="KKW1318" s="1"/>
      <c r="KKX1318" s="1"/>
      <c r="KKY1318" s="1"/>
      <c r="KKZ1318" s="1"/>
      <c r="KLA1318" s="1"/>
      <c r="KLB1318" s="1"/>
      <c r="KLC1318" s="1"/>
      <c r="KLD1318" s="1"/>
      <c r="KLE1318" s="1"/>
      <c r="KLF1318" s="1"/>
      <c r="KLG1318" s="1"/>
      <c r="KLH1318" s="1"/>
      <c r="KLI1318" s="1"/>
      <c r="KLJ1318" s="1"/>
      <c r="KLK1318" s="1"/>
      <c r="KLL1318" s="1"/>
      <c r="KLM1318" s="1"/>
      <c r="KLN1318" s="1"/>
      <c r="KLO1318" s="1"/>
      <c r="KLP1318" s="1"/>
      <c r="KLQ1318" s="1"/>
      <c r="KLR1318" s="1"/>
      <c r="KLS1318" s="1"/>
      <c r="KLT1318" s="1"/>
      <c r="KLU1318" s="1"/>
      <c r="KLV1318" s="1"/>
      <c r="KLW1318" s="1"/>
      <c r="KLX1318" s="1"/>
      <c r="KLY1318" s="1"/>
      <c r="KLZ1318" s="1"/>
      <c r="KMA1318" s="1"/>
      <c r="KMB1318" s="1"/>
      <c r="KMC1318" s="1"/>
      <c r="KMD1318" s="1"/>
      <c r="KME1318" s="1"/>
      <c r="KMF1318" s="1"/>
      <c r="KMG1318" s="1"/>
      <c r="KMH1318" s="1"/>
      <c r="KMI1318" s="1"/>
      <c r="KMJ1318" s="1"/>
      <c r="KMK1318" s="1"/>
      <c r="KML1318" s="1"/>
      <c r="KMM1318" s="1"/>
      <c r="KMN1318" s="1"/>
      <c r="KMO1318" s="1"/>
      <c r="KMP1318" s="1"/>
      <c r="KMQ1318" s="1"/>
      <c r="KMR1318" s="1"/>
      <c r="KMS1318" s="1"/>
      <c r="KMT1318" s="1"/>
      <c r="KMU1318" s="1"/>
      <c r="KMV1318" s="1"/>
      <c r="KMW1318" s="1"/>
      <c r="KMX1318" s="1"/>
      <c r="KMY1318" s="1"/>
      <c r="KMZ1318" s="1"/>
      <c r="KNA1318" s="1"/>
      <c r="KNB1318" s="1"/>
      <c r="KNC1318" s="1"/>
      <c r="KND1318" s="1"/>
      <c r="KNE1318" s="1"/>
      <c r="KNF1318" s="1"/>
      <c r="KNG1318" s="1"/>
      <c r="KNH1318" s="1"/>
      <c r="KNI1318" s="1"/>
      <c r="KNJ1318" s="1"/>
      <c r="KNK1318" s="1"/>
      <c r="KNL1318" s="1"/>
      <c r="KNM1318" s="1"/>
      <c r="KNN1318" s="1"/>
      <c r="KNO1318" s="1"/>
      <c r="KNP1318" s="1"/>
      <c r="KNQ1318" s="1"/>
      <c r="KNR1318" s="1"/>
      <c r="KNS1318" s="1"/>
      <c r="KNT1318" s="1"/>
      <c r="KNU1318" s="1"/>
      <c r="KNV1318" s="1"/>
      <c r="KNW1318" s="1"/>
      <c r="KNX1318" s="1"/>
      <c r="KNY1318" s="1"/>
      <c r="KNZ1318" s="1"/>
      <c r="KOA1318" s="1"/>
      <c r="KOB1318" s="1"/>
      <c r="KOC1318" s="1"/>
      <c r="KOD1318" s="1"/>
      <c r="KOE1318" s="1"/>
      <c r="KOF1318" s="1"/>
      <c r="KOG1318" s="1"/>
      <c r="KOH1318" s="1"/>
      <c r="KOI1318" s="1"/>
      <c r="KOJ1318" s="1"/>
      <c r="KOK1318" s="1"/>
      <c r="KOL1318" s="1"/>
      <c r="KOM1318" s="1"/>
      <c r="KON1318" s="1"/>
      <c r="KOO1318" s="1"/>
      <c r="KOP1318" s="1"/>
      <c r="KOQ1318" s="1"/>
      <c r="KOR1318" s="1"/>
      <c r="KOS1318" s="1"/>
      <c r="KOT1318" s="1"/>
      <c r="KOU1318" s="1"/>
      <c r="KOV1318" s="1"/>
      <c r="KOW1318" s="1"/>
      <c r="KOX1318" s="1"/>
      <c r="KOY1318" s="1"/>
      <c r="KOZ1318" s="1"/>
      <c r="KPA1318" s="1"/>
      <c r="KPB1318" s="1"/>
      <c r="KPC1318" s="1"/>
      <c r="KPD1318" s="1"/>
      <c r="KPE1318" s="1"/>
      <c r="KPF1318" s="1"/>
      <c r="KPG1318" s="1"/>
      <c r="KPH1318" s="1"/>
      <c r="KPI1318" s="1"/>
      <c r="KPJ1318" s="1"/>
      <c r="KPK1318" s="1"/>
      <c r="KPL1318" s="1"/>
      <c r="KPM1318" s="1"/>
      <c r="KPN1318" s="1"/>
      <c r="KPO1318" s="1"/>
      <c r="KPP1318" s="1"/>
      <c r="KPQ1318" s="1"/>
      <c r="KPR1318" s="1"/>
      <c r="KPS1318" s="1"/>
      <c r="KPT1318" s="1"/>
      <c r="KPU1318" s="1"/>
      <c r="KPV1318" s="1"/>
      <c r="KPW1318" s="1"/>
      <c r="KPX1318" s="1"/>
      <c r="KPY1318" s="1"/>
      <c r="KPZ1318" s="1"/>
      <c r="KQA1318" s="1"/>
      <c r="KQB1318" s="1"/>
      <c r="KQC1318" s="1"/>
      <c r="KQD1318" s="1"/>
      <c r="KQE1318" s="1"/>
      <c r="KQF1318" s="1"/>
      <c r="KQG1318" s="1"/>
      <c r="KQH1318" s="1"/>
      <c r="KQI1318" s="1"/>
      <c r="KQJ1318" s="1"/>
      <c r="KQK1318" s="1"/>
      <c r="KQL1318" s="1"/>
      <c r="KQM1318" s="1"/>
      <c r="KQN1318" s="1"/>
      <c r="KQO1318" s="1"/>
      <c r="KQP1318" s="1"/>
      <c r="KQQ1318" s="1"/>
      <c r="KQR1318" s="1"/>
      <c r="KQS1318" s="1"/>
      <c r="KQT1318" s="1"/>
      <c r="KQU1318" s="1"/>
      <c r="KQV1318" s="1"/>
      <c r="KQW1318" s="1"/>
      <c r="KQX1318" s="1"/>
      <c r="KQY1318" s="1"/>
      <c r="KQZ1318" s="1"/>
      <c r="KRA1318" s="1"/>
      <c r="KRB1318" s="1"/>
      <c r="KRC1318" s="1"/>
      <c r="KRD1318" s="1"/>
      <c r="KRE1318" s="1"/>
      <c r="KRF1318" s="1"/>
      <c r="KRG1318" s="1"/>
      <c r="KRH1318" s="1"/>
      <c r="KRI1318" s="1"/>
      <c r="KRJ1318" s="1"/>
      <c r="KRK1318" s="1"/>
      <c r="KRL1318" s="1"/>
      <c r="KRM1318" s="1"/>
      <c r="KRN1318" s="1"/>
      <c r="KRO1318" s="1"/>
      <c r="KRP1318" s="1"/>
      <c r="KRQ1318" s="1"/>
      <c r="KRR1318" s="1"/>
      <c r="KRS1318" s="1"/>
      <c r="KRT1318" s="1"/>
      <c r="KRU1318" s="1"/>
      <c r="KRV1318" s="1"/>
      <c r="KRW1318" s="1"/>
      <c r="KRX1318" s="1"/>
      <c r="KRY1318" s="1"/>
      <c r="KRZ1318" s="1"/>
      <c r="KSA1318" s="1"/>
      <c r="KSB1318" s="1"/>
      <c r="KSC1318" s="1"/>
      <c r="KSD1318" s="1"/>
      <c r="KSE1318" s="1"/>
      <c r="KSF1318" s="1"/>
      <c r="KSG1318" s="1"/>
      <c r="KSH1318" s="1"/>
      <c r="KSI1318" s="1"/>
      <c r="KSJ1318" s="1"/>
      <c r="KSK1318" s="1"/>
      <c r="KSL1318" s="1"/>
      <c r="KSM1318" s="1"/>
      <c r="KSN1318" s="1"/>
      <c r="KSO1318" s="1"/>
      <c r="KSP1318" s="1"/>
      <c r="KSQ1318" s="1"/>
      <c r="KSR1318" s="1"/>
      <c r="KSS1318" s="1"/>
      <c r="KST1318" s="1"/>
      <c r="KSU1318" s="1"/>
      <c r="KSV1318" s="1"/>
      <c r="KSW1318" s="1"/>
      <c r="KSX1318" s="1"/>
      <c r="KSY1318" s="1"/>
      <c r="KSZ1318" s="1"/>
      <c r="KTA1318" s="1"/>
      <c r="KTB1318" s="1"/>
      <c r="KTC1318" s="1"/>
      <c r="KTD1318" s="1"/>
      <c r="KTE1318" s="1"/>
      <c r="KTF1318" s="1"/>
      <c r="KTG1318" s="1"/>
      <c r="KTH1318" s="1"/>
      <c r="KTI1318" s="1"/>
      <c r="KTJ1318" s="1"/>
      <c r="KTK1318" s="1"/>
      <c r="KTL1318" s="1"/>
      <c r="KTM1318" s="1"/>
      <c r="KTN1318" s="1"/>
      <c r="KTO1318" s="1"/>
      <c r="KTP1318" s="1"/>
      <c r="KTQ1318" s="1"/>
      <c r="KTR1318" s="1"/>
      <c r="KTS1318" s="1"/>
      <c r="KTT1318" s="1"/>
      <c r="KTU1318" s="1"/>
      <c r="KTV1318" s="1"/>
      <c r="KTW1318" s="1"/>
      <c r="KTX1318" s="1"/>
      <c r="KTY1318" s="1"/>
      <c r="KTZ1318" s="1"/>
      <c r="KUA1318" s="1"/>
      <c r="KUB1318" s="1"/>
      <c r="KUC1318" s="1"/>
      <c r="KUD1318" s="1"/>
      <c r="KUE1318" s="1"/>
      <c r="KUF1318" s="1"/>
      <c r="KUG1318" s="1"/>
      <c r="KUH1318" s="1"/>
      <c r="KUI1318" s="1"/>
      <c r="KUJ1318" s="1"/>
      <c r="KUK1318" s="1"/>
      <c r="KUL1318" s="1"/>
      <c r="KUM1318" s="1"/>
      <c r="KUN1318" s="1"/>
      <c r="KUO1318" s="1"/>
      <c r="KUP1318" s="1"/>
      <c r="KUQ1318" s="1"/>
      <c r="KUR1318" s="1"/>
      <c r="KUS1318" s="1"/>
      <c r="KUT1318" s="1"/>
      <c r="KUU1318" s="1"/>
      <c r="KUV1318" s="1"/>
      <c r="KUW1318" s="1"/>
      <c r="KUX1318" s="1"/>
      <c r="KUY1318" s="1"/>
      <c r="KUZ1318" s="1"/>
      <c r="KVA1318" s="1"/>
      <c r="KVB1318" s="1"/>
      <c r="KVC1318" s="1"/>
      <c r="KVD1318" s="1"/>
      <c r="KVE1318" s="1"/>
      <c r="KVF1318" s="1"/>
      <c r="KVG1318" s="1"/>
      <c r="KVH1318" s="1"/>
      <c r="KVI1318" s="1"/>
      <c r="KVJ1318" s="1"/>
      <c r="KVK1318" s="1"/>
      <c r="KVL1318" s="1"/>
      <c r="KVM1318" s="1"/>
      <c r="KVN1318" s="1"/>
      <c r="KVO1318" s="1"/>
      <c r="KVP1318" s="1"/>
      <c r="KVQ1318" s="1"/>
      <c r="KVR1318" s="1"/>
      <c r="KVS1318" s="1"/>
      <c r="KVT1318" s="1"/>
      <c r="KVU1318" s="1"/>
      <c r="KVV1318" s="1"/>
      <c r="KVW1318" s="1"/>
      <c r="KVX1318" s="1"/>
      <c r="KVY1318" s="1"/>
      <c r="KVZ1318" s="1"/>
      <c r="KWA1318" s="1"/>
      <c r="KWB1318" s="1"/>
      <c r="KWC1318" s="1"/>
      <c r="KWD1318" s="1"/>
      <c r="KWE1318" s="1"/>
      <c r="KWF1318" s="1"/>
      <c r="KWG1318" s="1"/>
      <c r="KWH1318" s="1"/>
      <c r="KWI1318" s="1"/>
      <c r="KWJ1318" s="1"/>
      <c r="KWK1318" s="1"/>
      <c r="KWL1318" s="1"/>
      <c r="KWM1318" s="1"/>
      <c r="KWN1318" s="1"/>
      <c r="KWO1318" s="1"/>
      <c r="KWP1318" s="1"/>
      <c r="KWQ1318" s="1"/>
      <c r="KWR1318" s="1"/>
      <c r="KWS1318" s="1"/>
      <c r="KWT1318" s="1"/>
      <c r="KWU1318" s="1"/>
      <c r="KWV1318" s="1"/>
      <c r="KWW1318" s="1"/>
      <c r="KWX1318" s="1"/>
      <c r="KWY1318" s="1"/>
      <c r="KWZ1318" s="1"/>
      <c r="KXA1318" s="1"/>
      <c r="KXB1318" s="1"/>
      <c r="KXC1318" s="1"/>
      <c r="KXD1318" s="1"/>
      <c r="KXE1318" s="1"/>
      <c r="KXF1318" s="1"/>
      <c r="KXG1318" s="1"/>
      <c r="KXH1318" s="1"/>
      <c r="KXI1318" s="1"/>
      <c r="KXJ1318" s="1"/>
      <c r="KXK1318" s="1"/>
      <c r="KXL1318" s="1"/>
      <c r="KXM1318" s="1"/>
      <c r="KXN1318" s="1"/>
      <c r="KXO1318" s="1"/>
      <c r="KXP1318" s="1"/>
      <c r="KXQ1318" s="1"/>
      <c r="KXR1318" s="1"/>
      <c r="KXS1318" s="1"/>
      <c r="KXT1318" s="1"/>
      <c r="KXU1318" s="1"/>
      <c r="KXV1318" s="1"/>
      <c r="KXW1318" s="1"/>
      <c r="KXX1318" s="1"/>
      <c r="KXY1318" s="1"/>
      <c r="KXZ1318" s="1"/>
      <c r="KYA1318" s="1"/>
      <c r="KYB1318" s="1"/>
      <c r="KYC1318" s="1"/>
      <c r="KYD1318" s="1"/>
      <c r="KYE1318" s="1"/>
      <c r="KYF1318" s="1"/>
      <c r="KYG1318" s="1"/>
      <c r="KYH1318" s="1"/>
      <c r="KYI1318" s="1"/>
      <c r="KYJ1318" s="1"/>
      <c r="KYK1318" s="1"/>
      <c r="KYL1318" s="1"/>
      <c r="KYM1318" s="1"/>
      <c r="KYN1318" s="1"/>
      <c r="KYO1318" s="1"/>
      <c r="KYP1318" s="1"/>
      <c r="KYQ1318" s="1"/>
      <c r="KYR1318" s="1"/>
      <c r="KYS1318" s="1"/>
      <c r="KYT1318" s="1"/>
      <c r="KYU1318" s="1"/>
      <c r="KYV1318" s="1"/>
      <c r="KYW1318" s="1"/>
      <c r="KYX1318" s="1"/>
      <c r="KYY1318" s="1"/>
      <c r="KYZ1318" s="1"/>
      <c r="KZA1318" s="1"/>
      <c r="KZB1318" s="1"/>
      <c r="KZC1318" s="1"/>
      <c r="KZD1318" s="1"/>
      <c r="KZE1318" s="1"/>
      <c r="KZF1318" s="1"/>
      <c r="KZG1318" s="1"/>
      <c r="KZH1318" s="1"/>
      <c r="KZI1318" s="1"/>
      <c r="KZJ1318" s="1"/>
      <c r="KZK1318" s="1"/>
      <c r="KZL1318" s="1"/>
      <c r="KZM1318" s="1"/>
      <c r="KZN1318" s="1"/>
      <c r="KZO1318" s="1"/>
      <c r="KZP1318" s="1"/>
      <c r="KZQ1318" s="1"/>
      <c r="KZR1318" s="1"/>
      <c r="KZS1318" s="1"/>
      <c r="KZT1318" s="1"/>
      <c r="KZU1318" s="1"/>
      <c r="KZV1318" s="1"/>
      <c r="KZW1318" s="1"/>
      <c r="KZX1318" s="1"/>
      <c r="KZY1318" s="1"/>
      <c r="KZZ1318" s="1"/>
      <c r="LAA1318" s="1"/>
      <c r="LAB1318" s="1"/>
      <c r="LAC1318" s="1"/>
      <c r="LAD1318" s="1"/>
      <c r="LAE1318" s="1"/>
      <c r="LAF1318" s="1"/>
      <c r="LAG1318" s="1"/>
      <c r="LAH1318" s="1"/>
      <c r="LAI1318" s="1"/>
      <c r="LAJ1318" s="1"/>
      <c r="LAK1318" s="1"/>
      <c r="LAL1318" s="1"/>
      <c r="LAM1318" s="1"/>
      <c r="LAN1318" s="1"/>
      <c r="LAO1318" s="1"/>
      <c r="LAP1318" s="1"/>
      <c r="LAQ1318" s="1"/>
      <c r="LAR1318" s="1"/>
      <c r="LAS1318" s="1"/>
      <c r="LAT1318" s="1"/>
      <c r="LAU1318" s="1"/>
      <c r="LAV1318" s="1"/>
      <c r="LAW1318" s="1"/>
      <c r="LAX1318" s="1"/>
      <c r="LAY1318" s="1"/>
      <c r="LAZ1318" s="1"/>
      <c r="LBA1318" s="1"/>
      <c r="LBB1318" s="1"/>
      <c r="LBC1318" s="1"/>
      <c r="LBD1318" s="1"/>
      <c r="LBE1318" s="1"/>
      <c r="LBF1318" s="1"/>
      <c r="LBG1318" s="1"/>
      <c r="LBH1318" s="1"/>
      <c r="LBI1318" s="1"/>
      <c r="LBJ1318" s="1"/>
      <c r="LBK1318" s="1"/>
      <c r="LBL1318" s="1"/>
      <c r="LBM1318" s="1"/>
      <c r="LBN1318" s="1"/>
      <c r="LBO1318" s="1"/>
      <c r="LBP1318" s="1"/>
      <c r="LBQ1318" s="1"/>
      <c r="LBR1318" s="1"/>
      <c r="LBS1318" s="1"/>
      <c r="LBT1318" s="1"/>
      <c r="LBU1318" s="1"/>
      <c r="LBV1318" s="1"/>
      <c r="LBW1318" s="1"/>
      <c r="LBX1318" s="1"/>
      <c r="LBY1318" s="1"/>
      <c r="LBZ1318" s="1"/>
      <c r="LCA1318" s="1"/>
      <c r="LCB1318" s="1"/>
      <c r="LCC1318" s="1"/>
      <c r="LCD1318" s="1"/>
      <c r="LCE1318" s="1"/>
      <c r="LCF1318" s="1"/>
      <c r="LCG1318" s="1"/>
      <c r="LCH1318" s="1"/>
      <c r="LCI1318" s="1"/>
      <c r="LCJ1318" s="1"/>
      <c r="LCK1318" s="1"/>
      <c r="LCL1318" s="1"/>
      <c r="LCM1318" s="1"/>
      <c r="LCN1318" s="1"/>
      <c r="LCO1318" s="1"/>
      <c r="LCP1318" s="1"/>
      <c r="LCQ1318" s="1"/>
      <c r="LCR1318" s="1"/>
      <c r="LCS1318" s="1"/>
      <c r="LCT1318" s="1"/>
      <c r="LCU1318" s="1"/>
      <c r="LCV1318" s="1"/>
      <c r="LCW1318" s="1"/>
      <c r="LCX1318" s="1"/>
      <c r="LCY1318" s="1"/>
      <c r="LCZ1318" s="1"/>
      <c r="LDA1318" s="1"/>
      <c r="LDB1318" s="1"/>
      <c r="LDC1318" s="1"/>
      <c r="LDD1318" s="1"/>
      <c r="LDE1318" s="1"/>
      <c r="LDF1318" s="1"/>
      <c r="LDG1318" s="1"/>
      <c r="LDH1318" s="1"/>
      <c r="LDI1318" s="1"/>
      <c r="LDJ1318" s="1"/>
      <c r="LDK1318" s="1"/>
      <c r="LDL1318" s="1"/>
      <c r="LDM1318" s="1"/>
      <c r="LDN1318" s="1"/>
      <c r="LDO1318" s="1"/>
      <c r="LDP1318" s="1"/>
      <c r="LDQ1318" s="1"/>
      <c r="LDR1318" s="1"/>
      <c r="LDS1318" s="1"/>
      <c r="LDT1318" s="1"/>
      <c r="LDU1318" s="1"/>
      <c r="LDV1318" s="1"/>
      <c r="LDW1318" s="1"/>
      <c r="LDX1318" s="1"/>
      <c r="LDY1318" s="1"/>
      <c r="LDZ1318" s="1"/>
      <c r="LEA1318" s="1"/>
      <c r="LEB1318" s="1"/>
      <c r="LEC1318" s="1"/>
      <c r="LED1318" s="1"/>
      <c r="LEE1318" s="1"/>
      <c r="LEF1318" s="1"/>
      <c r="LEG1318" s="1"/>
      <c r="LEH1318" s="1"/>
      <c r="LEI1318" s="1"/>
      <c r="LEJ1318" s="1"/>
      <c r="LEK1318" s="1"/>
      <c r="LEL1318" s="1"/>
      <c r="LEM1318" s="1"/>
      <c r="LEN1318" s="1"/>
      <c r="LEO1318" s="1"/>
      <c r="LEP1318" s="1"/>
      <c r="LEQ1318" s="1"/>
      <c r="LER1318" s="1"/>
      <c r="LES1318" s="1"/>
      <c r="LET1318" s="1"/>
      <c r="LEU1318" s="1"/>
      <c r="LEV1318" s="1"/>
      <c r="LEW1318" s="1"/>
      <c r="LEX1318" s="1"/>
      <c r="LEY1318" s="1"/>
      <c r="LEZ1318" s="1"/>
      <c r="LFA1318" s="1"/>
      <c r="LFB1318" s="1"/>
      <c r="LFC1318" s="1"/>
      <c r="LFD1318" s="1"/>
      <c r="LFE1318" s="1"/>
      <c r="LFF1318" s="1"/>
      <c r="LFG1318" s="1"/>
      <c r="LFH1318" s="1"/>
      <c r="LFI1318" s="1"/>
      <c r="LFJ1318" s="1"/>
      <c r="LFK1318" s="1"/>
      <c r="LFL1318" s="1"/>
      <c r="LFM1318" s="1"/>
      <c r="LFN1318" s="1"/>
      <c r="LFO1318" s="1"/>
      <c r="LFP1318" s="1"/>
      <c r="LFQ1318" s="1"/>
      <c r="LFR1318" s="1"/>
      <c r="LFS1318" s="1"/>
      <c r="LFT1318" s="1"/>
      <c r="LFU1318" s="1"/>
      <c r="LFV1318" s="1"/>
      <c r="LFW1318" s="1"/>
      <c r="LFX1318" s="1"/>
      <c r="LFY1318" s="1"/>
      <c r="LFZ1318" s="1"/>
      <c r="LGA1318" s="1"/>
      <c r="LGB1318" s="1"/>
      <c r="LGC1318" s="1"/>
      <c r="LGD1318" s="1"/>
      <c r="LGE1318" s="1"/>
      <c r="LGF1318" s="1"/>
      <c r="LGG1318" s="1"/>
      <c r="LGH1318" s="1"/>
      <c r="LGI1318" s="1"/>
      <c r="LGJ1318" s="1"/>
      <c r="LGK1318" s="1"/>
      <c r="LGL1318" s="1"/>
      <c r="LGM1318" s="1"/>
      <c r="LGN1318" s="1"/>
      <c r="LGO1318" s="1"/>
      <c r="LGP1318" s="1"/>
      <c r="LGQ1318" s="1"/>
      <c r="LGR1318" s="1"/>
      <c r="LGS1318" s="1"/>
      <c r="LGT1318" s="1"/>
      <c r="LGU1318" s="1"/>
      <c r="LGV1318" s="1"/>
      <c r="LGW1318" s="1"/>
      <c r="LGX1318" s="1"/>
      <c r="LGY1318" s="1"/>
      <c r="LGZ1318" s="1"/>
      <c r="LHA1318" s="1"/>
      <c r="LHB1318" s="1"/>
      <c r="LHC1318" s="1"/>
      <c r="LHD1318" s="1"/>
      <c r="LHE1318" s="1"/>
      <c r="LHF1318" s="1"/>
      <c r="LHG1318" s="1"/>
      <c r="LHH1318" s="1"/>
      <c r="LHI1318" s="1"/>
      <c r="LHJ1318" s="1"/>
      <c r="LHK1318" s="1"/>
      <c r="LHL1318" s="1"/>
      <c r="LHM1318" s="1"/>
      <c r="LHN1318" s="1"/>
      <c r="LHO1318" s="1"/>
      <c r="LHP1318" s="1"/>
      <c r="LHQ1318" s="1"/>
      <c r="LHR1318" s="1"/>
      <c r="LHS1318" s="1"/>
      <c r="LHT1318" s="1"/>
      <c r="LHU1318" s="1"/>
      <c r="LHV1318" s="1"/>
      <c r="LHW1318" s="1"/>
      <c r="LHX1318" s="1"/>
      <c r="LHY1318" s="1"/>
      <c r="LHZ1318" s="1"/>
      <c r="LIA1318" s="1"/>
      <c r="LIB1318" s="1"/>
      <c r="LIC1318" s="1"/>
      <c r="LID1318" s="1"/>
      <c r="LIE1318" s="1"/>
      <c r="LIF1318" s="1"/>
      <c r="LIG1318" s="1"/>
      <c r="LIH1318" s="1"/>
      <c r="LII1318" s="1"/>
      <c r="LIJ1318" s="1"/>
      <c r="LIK1318" s="1"/>
      <c r="LIL1318" s="1"/>
      <c r="LIM1318" s="1"/>
      <c r="LIN1318" s="1"/>
      <c r="LIO1318" s="1"/>
      <c r="LIP1318" s="1"/>
      <c r="LIQ1318" s="1"/>
      <c r="LIR1318" s="1"/>
      <c r="LIS1318" s="1"/>
      <c r="LIT1318" s="1"/>
      <c r="LIU1318" s="1"/>
      <c r="LIV1318" s="1"/>
      <c r="LIW1318" s="1"/>
      <c r="LIX1318" s="1"/>
      <c r="LIY1318" s="1"/>
      <c r="LIZ1318" s="1"/>
      <c r="LJA1318" s="1"/>
      <c r="LJB1318" s="1"/>
      <c r="LJC1318" s="1"/>
      <c r="LJD1318" s="1"/>
      <c r="LJE1318" s="1"/>
      <c r="LJF1318" s="1"/>
      <c r="LJG1318" s="1"/>
      <c r="LJH1318" s="1"/>
      <c r="LJI1318" s="1"/>
      <c r="LJJ1318" s="1"/>
      <c r="LJK1318" s="1"/>
      <c r="LJL1318" s="1"/>
      <c r="LJM1318" s="1"/>
      <c r="LJN1318" s="1"/>
      <c r="LJO1318" s="1"/>
      <c r="LJP1318" s="1"/>
      <c r="LJQ1318" s="1"/>
      <c r="LJR1318" s="1"/>
      <c r="LJS1318" s="1"/>
      <c r="LJT1318" s="1"/>
      <c r="LJU1318" s="1"/>
      <c r="LJV1318" s="1"/>
      <c r="LJW1318" s="1"/>
      <c r="LJX1318" s="1"/>
      <c r="LJY1318" s="1"/>
      <c r="LJZ1318" s="1"/>
      <c r="LKA1318" s="1"/>
      <c r="LKB1318" s="1"/>
      <c r="LKC1318" s="1"/>
      <c r="LKD1318" s="1"/>
      <c r="LKE1318" s="1"/>
      <c r="LKF1318" s="1"/>
      <c r="LKG1318" s="1"/>
      <c r="LKH1318" s="1"/>
      <c r="LKI1318" s="1"/>
      <c r="LKJ1318" s="1"/>
      <c r="LKK1318" s="1"/>
      <c r="LKL1318" s="1"/>
      <c r="LKM1318" s="1"/>
      <c r="LKN1318" s="1"/>
      <c r="LKO1318" s="1"/>
      <c r="LKP1318" s="1"/>
      <c r="LKQ1318" s="1"/>
      <c r="LKR1318" s="1"/>
      <c r="LKS1318" s="1"/>
      <c r="LKT1318" s="1"/>
      <c r="LKU1318" s="1"/>
      <c r="LKV1318" s="1"/>
      <c r="LKW1318" s="1"/>
      <c r="LKX1318" s="1"/>
      <c r="LKY1318" s="1"/>
      <c r="LKZ1318" s="1"/>
      <c r="LLA1318" s="1"/>
      <c r="LLB1318" s="1"/>
      <c r="LLC1318" s="1"/>
      <c r="LLD1318" s="1"/>
      <c r="LLE1318" s="1"/>
      <c r="LLF1318" s="1"/>
      <c r="LLG1318" s="1"/>
      <c r="LLH1318" s="1"/>
      <c r="LLI1318" s="1"/>
      <c r="LLJ1318" s="1"/>
      <c r="LLK1318" s="1"/>
      <c r="LLL1318" s="1"/>
      <c r="LLM1318" s="1"/>
      <c r="LLN1318" s="1"/>
      <c r="LLO1318" s="1"/>
      <c r="LLP1318" s="1"/>
      <c r="LLQ1318" s="1"/>
      <c r="LLR1318" s="1"/>
      <c r="LLS1318" s="1"/>
      <c r="LLT1318" s="1"/>
      <c r="LLU1318" s="1"/>
      <c r="LLV1318" s="1"/>
      <c r="LLW1318" s="1"/>
      <c r="LLX1318" s="1"/>
      <c r="LLY1318" s="1"/>
      <c r="LLZ1318" s="1"/>
      <c r="LMA1318" s="1"/>
      <c r="LMB1318" s="1"/>
      <c r="LMC1318" s="1"/>
      <c r="LMD1318" s="1"/>
      <c r="LME1318" s="1"/>
      <c r="LMF1318" s="1"/>
      <c r="LMG1318" s="1"/>
      <c r="LMH1318" s="1"/>
      <c r="LMI1318" s="1"/>
      <c r="LMJ1318" s="1"/>
      <c r="LMK1318" s="1"/>
      <c r="LML1318" s="1"/>
      <c r="LMM1318" s="1"/>
      <c r="LMN1318" s="1"/>
      <c r="LMO1318" s="1"/>
      <c r="LMP1318" s="1"/>
      <c r="LMQ1318" s="1"/>
      <c r="LMR1318" s="1"/>
      <c r="LMS1318" s="1"/>
      <c r="LMT1318" s="1"/>
      <c r="LMU1318" s="1"/>
      <c r="LMV1318" s="1"/>
      <c r="LMW1318" s="1"/>
      <c r="LMX1318" s="1"/>
      <c r="LMY1318" s="1"/>
      <c r="LMZ1318" s="1"/>
      <c r="LNA1318" s="1"/>
      <c r="LNB1318" s="1"/>
      <c r="LNC1318" s="1"/>
      <c r="LND1318" s="1"/>
      <c r="LNE1318" s="1"/>
      <c r="LNF1318" s="1"/>
      <c r="LNG1318" s="1"/>
      <c r="LNH1318" s="1"/>
      <c r="LNI1318" s="1"/>
      <c r="LNJ1318" s="1"/>
      <c r="LNK1318" s="1"/>
      <c r="LNL1318" s="1"/>
      <c r="LNM1318" s="1"/>
      <c r="LNN1318" s="1"/>
      <c r="LNO1318" s="1"/>
      <c r="LNP1318" s="1"/>
      <c r="LNQ1318" s="1"/>
      <c r="LNR1318" s="1"/>
      <c r="LNS1318" s="1"/>
      <c r="LNT1318" s="1"/>
      <c r="LNU1318" s="1"/>
      <c r="LNV1318" s="1"/>
      <c r="LNW1318" s="1"/>
      <c r="LNX1318" s="1"/>
      <c r="LNY1318" s="1"/>
      <c r="LNZ1318" s="1"/>
      <c r="LOA1318" s="1"/>
      <c r="LOB1318" s="1"/>
      <c r="LOC1318" s="1"/>
      <c r="LOD1318" s="1"/>
      <c r="LOE1318" s="1"/>
      <c r="LOF1318" s="1"/>
      <c r="LOG1318" s="1"/>
      <c r="LOH1318" s="1"/>
      <c r="LOI1318" s="1"/>
      <c r="LOJ1318" s="1"/>
      <c r="LOK1318" s="1"/>
      <c r="LOL1318" s="1"/>
      <c r="LOM1318" s="1"/>
      <c r="LON1318" s="1"/>
      <c r="LOO1318" s="1"/>
      <c r="LOP1318" s="1"/>
      <c r="LOQ1318" s="1"/>
      <c r="LOR1318" s="1"/>
      <c r="LOS1318" s="1"/>
      <c r="LOT1318" s="1"/>
      <c r="LOU1318" s="1"/>
      <c r="LOV1318" s="1"/>
      <c r="LOW1318" s="1"/>
      <c r="LOX1318" s="1"/>
      <c r="LOY1318" s="1"/>
      <c r="LOZ1318" s="1"/>
      <c r="LPA1318" s="1"/>
      <c r="LPB1318" s="1"/>
      <c r="LPC1318" s="1"/>
      <c r="LPD1318" s="1"/>
      <c r="LPE1318" s="1"/>
      <c r="LPF1318" s="1"/>
      <c r="LPG1318" s="1"/>
      <c r="LPH1318" s="1"/>
      <c r="LPI1318" s="1"/>
      <c r="LPJ1318" s="1"/>
      <c r="LPK1318" s="1"/>
      <c r="LPL1318" s="1"/>
      <c r="LPM1318" s="1"/>
      <c r="LPN1318" s="1"/>
      <c r="LPO1318" s="1"/>
      <c r="LPP1318" s="1"/>
      <c r="LPQ1318" s="1"/>
      <c r="LPR1318" s="1"/>
      <c r="LPS1318" s="1"/>
      <c r="LPT1318" s="1"/>
      <c r="LPU1318" s="1"/>
      <c r="LPV1318" s="1"/>
      <c r="LPW1318" s="1"/>
      <c r="LPX1318" s="1"/>
      <c r="LPY1318" s="1"/>
      <c r="LPZ1318" s="1"/>
      <c r="LQA1318" s="1"/>
      <c r="LQB1318" s="1"/>
      <c r="LQC1318" s="1"/>
      <c r="LQD1318" s="1"/>
      <c r="LQE1318" s="1"/>
      <c r="LQF1318" s="1"/>
      <c r="LQG1318" s="1"/>
      <c r="LQH1318" s="1"/>
      <c r="LQI1318" s="1"/>
      <c r="LQJ1318" s="1"/>
      <c r="LQK1318" s="1"/>
      <c r="LQL1318" s="1"/>
      <c r="LQM1318" s="1"/>
      <c r="LQN1318" s="1"/>
      <c r="LQO1318" s="1"/>
      <c r="LQP1318" s="1"/>
      <c r="LQQ1318" s="1"/>
      <c r="LQR1318" s="1"/>
      <c r="LQS1318" s="1"/>
      <c r="LQT1318" s="1"/>
      <c r="LQU1318" s="1"/>
      <c r="LQV1318" s="1"/>
      <c r="LQW1318" s="1"/>
      <c r="LQX1318" s="1"/>
      <c r="LQY1318" s="1"/>
      <c r="LQZ1318" s="1"/>
      <c r="LRA1318" s="1"/>
      <c r="LRB1318" s="1"/>
      <c r="LRC1318" s="1"/>
      <c r="LRD1318" s="1"/>
      <c r="LRE1318" s="1"/>
      <c r="LRF1318" s="1"/>
      <c r="LRG1318" s="1"/>
      <c r="LRH1318" s="1"/>
      <c r="LRI1318" s="1"/>
      <c r="LRJ1318" s="1"/>
      <c r="LRK1318" s="1"/>
      <c r="LRL1318" s="1"/>
      <c r="LRM1318" s="1"/>
      <c r="LRN1318" s="1"/>
      <c r="LRO1318" s="1"/>
      <c r="LRP1318" s="1"/>
      <c r="LRQ1318" s="1"/>
      <c r="LRR1318" s="1"/>
      <c r="LRS1318" s="1"/>
      <c r="LRT1318" s="1"/>
      <c r="LRU1318" s="1"/>
      <c r="LRV1318" s="1"/>
      <c r="LRW1318" s="1"/>
      <c r="LRX1318" s="1"/>
      <c r="LRY1318" s="1"/>
      <c r="LRZ1318" s="1"/>
      <c r="LSA1318" s="1"/>
      <c r="LSB1318" s="1"/>
      <c r="LSC1318" s="1"/>
      <c r="LSD1318" s="1"/>
      <c r="LSE1318" s="1"/>
      <c r="LSF1318" s="1"/>
      <c r="LSG1318" s="1"/>
      <c r="LSH1318" s="1"/>
      <c r="LSI1318" s="1"/>
      <c r="LSJ1318" s="1"/>
      <c r="LSK1318" s="1"/>
      <c r="LSL1318" s="1"/>
      <c r="LSM1318" s="1"/>
      <c r="LSN1318" s="1"/>
      <c r="LSO1318" s="1"/>
      <c r="LSP1318" s="1"/>
      <c r="LSQ1318" s="1"/>
      <c r="LSR1318" s="1"/>
      <c r="LSS1318" s="1"/>
      <c r="LST1318" s="1"/>
      <c r="LSU1318" s="1"/>
      <c r="LSV1318" s="1"/>
      <c r="LSW1318" s="1"/>
      <c r="LSX1318" s="1"/>
      <c r="LSY1318" s="1"/>
      <c r="LSZ1318" s="1"/>
      <c r="LTA1318" s="1"/>
      <c r="LTB1318" s="1"/>
      <c r="LTC1318" s="1"/>
      <c r="LTD1318" s="1"/>
      <c r="LTE1318" s="1"/>
      <c r="LTF1318" s="1"/>
      <c r="LTG1318" s="1"/>
      <c r="LTH1318" s="1"/>
      <c r="LTI1318" s="1"/>
      <c r="LTJ1318" s="1"/>
      <c r="LTK1318" s="1"/>
      <c r="LTL1318" s="1"/>
      <c r="LTM1318" s="1"/>
      <c r="LTN1318" s="1"/>
      <c r="LTO1318" s="1"/>
      <c r="LTP1318" s="1"/>
      <c r="LTQ1318" s="1"/>
      <c r="LTR1318" s="1"/>
      <c r="LTS1318" s="1"/>
      <c r="LTT1318" s="1"/>
      <c r="LTU1318" s="1"/>
      <c r="LTV1318" s="1"/>
      <c r="LTW1318" s="1"/>
      <c r="LTX1318" s="1"/>
      <c r="LTY1318" s="1"/>
      <c r="LTZ1318" s="1"/>
      <c r="LUA1318" s="1"/>
      <c r="LUB1318" s="1"/>
      <c r="LUC1318" s="1"/>
      <c r="LUD1318" s="1"/>
      <c r="LUE1318" s="1"/>
      <c r="LUF1318" s="1"/>
      <c r="LUG1318" s="1"/>
      <c r="LUH1318" s="1"/>
      <c r="LUI1318" s="1"/>
      <c r="LUJ1318" s="1"/>
      <c r="LUK1318" s="1"/>
      <c r="LUL1318" s="1"/>
      <c r="LUM1318" s="1"/>
      <c r="LUN1318" s="1"/>
      <c r="LUO1318" s="1"/>
      <c r="LUP1318" s="1"/>
      <c r="LUQ1318" s="1"/>
      <c r="LUR1318" s="1"/>
      <c r="LUS1318" s="1"/>
      <c r="LUT1318" s="1"/>
      <c r="LUU1318" s="1"/>
      <c r="LUV1318" s="1"/>
      <c r="LUW1318" s="1"/>
      <c r="LUX1318" s="1"/>
      <c r="LUY1318" s="1"/>
      <c r="LUZ1318" s="1"/>
      <c r="LVA1318" s="1"/>
      <c r="LVB1318" s="1"/>
      <c r="LVC1318" s="1"/>
      <c r="LVD1318" s="1"/>
      <c r="LVE1318" s="1"/>
      <c r="LVF1318" s="1"/>
      <c r="LVG1318" s="1"/>
      <c r="LVH1318" s="1"/>
      <c r="LVI1318" s="1"/>
      <c r="LVJ1318" s="1"/>
      <c r="LVK1318" s="1"/>
      <c r="LVL1318" s="1"/>
      <c r="LVM1318" s="1"/>
      <c r="LVN1318" s="1"/>
      <c r="LVO1318" s="1"/>
      <c r="LVP1318" s="1"/>
      <c r="LVQ1318" s="1"/>
      <c r="LVR1318" s="1"/>
      <c r="LVS1318" s="1"/>
      <c r="LVT1318" s="1"/>
      <c r="LVU1318" s="1"/>
      <c r="LVV1318" s="1"/>
      <c r="LVW1318" s="1"/>
      <c r="LVX1318" s="1"/>
      <c r="LVY1318" s="1"/>
      <c r="LVZ1318" s="1"/>
      <c r="LWA1318" s="1"/>
      <c r="LWB1318" s="1"/>
      <c r="LWC1318" s="1"/>
      <c r="LWD1318" s="1"/>
      <c r="LWE1318" s="1"/>
      <c r="LWF1318" s="1"/>
      <c r="LWG1318" s="1"/>
      <c r="LWH1318" s="1"/>
      <c r="LWI1318" s="1"/>
      <c r="LWJ1318" s="1"/>
      <c r="LWK1318" s="1"/>
      <c r="LWL1318" s="1"/>
      <c r="LWM1318" s="1"/>
      <c r="LWN1318" s="1"/>
      <c r="LWO1318" s="1"/>
      <c r="LWP1318" s="1"/>
      <c r="LWQ1318" s="1"/>
      <c r="LWR1318" s="1"/>
      <c r="LWS1318" s="1"/>
      <c r="LWT1318" s="1"/>
      <c r="LWU1318" s="1"/>
      <c r="LWV1318" s="1"/>
      <c r="LWW1318" s="1"/>
      <c r="LWX1318" s="1"/>
      <c r="LWY1318" s="1"/>
      <c r="LWZ1318" s="1"/>
      <c r="LXA1318" s="1"/>
      <c r="LXB1318" s="1"/>
      <c r="LXC1318" s="1"/>
      <c r="LXD1318" s="1"/>
      <c r="LXE1318" s="1"/>
      <c r="LXF1318" s="1"/>
      <c r="LXG1318" s="1"/>
      <c r="LXH1318" s="1"/>
      <c r="LXI1318" s="1"/>
      <c r="LXJ1318" s="1"/>
      <c r="LXK1318" s="1"/>
      <c r="LXL1318" s="1"/>
      <c r="LXM1318" s="1"/>
      <c r="LXN1318" s="1"/>
      <c r="LXO1318" s="1"/>
      <c r="LXP1318" s="1"/>
      <c r="LXQ1318" s="1"/>
      <c r="LXR1318" s="1"/>
      <c r="LXS1318" s="1"/>
      <c r="LXT1318" s="1"/>
      <c r="LXU1318" s="1"/>
      <c r="LXV1318" s="1"/>
      <c r="LXW1318" s="1"/>
      <c r="LXX1318" s="1"/>
      <c r="LXY1318" s="1"/>
      <c r="LXZ1318" s="1"/>
      <c r="LYA1318" s="1"/>
      <c r="LYB1318" s="1"/>
      <c r="LYC1318" s="1"/>
      <c r="LYD1318" s="1"/>
      <c r="LYE1318" s="1"/>
      <c r="LYF1318" s="1"/>
      <c r="LYG1318" s="1"/>
      <c r="LYH1318" s="1"/>
      <c r="LYI1318" s="1"/>
      <c r="LYJ1318" s="1"/>
      <c r="LYK1318" s="1"/>
      <c r="LYL1318" s="1"/>
      <c r="LYM1318" s="1"/>
      <c r="LYN1318" s="1"/>
      <c r="LYO1318" s="1"/>
      <c r="LYP1318" s="1"/>
      <c r="LYQ1318" s="1"/>
      <c r="LYR1318" s="1"/>
      <c r="LYS1318" s="1"/>
      <c r="LYT1318" s="1"/>
      <c r="LYU1318" s="1"/>
      <c r="LYV1318" s="1"/>
      <c r="LYW1318" s="1"/>
      <c r="LYX1318" s="1"/>
      <c r="LYY1318" s="1"/>
      <c r="LYZ1318" s="1"/>
      <c r="LZA1318" s="1"/>
      <c r="LZB1318" s="1"/>
      <c r="LZC1318" s="1"/>
      <c r="LZD1318" s="1"/>
      <c r="LZE1318" s="1"/>
      <c r="LZF1318" s="1"/>
      <c r="LZG1318" s="1"/>
      <c r="LZH1318" s="1"/>
      <c r="LZI1318" s="1"/>
      <c r="LZJ1318" s="1"/>
      <c r="LZK1318" s="1"/>
      <c r="LZL1318" s="1"/>
      <c r="LZM1318" s="1"/>
      <c r="LZN1318" s="1"/>
      <c r="LZO1318" s="1"/>
      <c r="LZP1318" s="1"/>
      <c r="LZQ1318" s="1"/>
      <c r="LZR1318" s="1"/>
      <c r="LZS1318" s="1"/>
      <c r="LZT1318" s="1"/>
      <c r="LZU1318" s="1"/>
      <c r="LZV1318" s="1"/>
      <c r="LZW1318" s="1"/>
      <c r="LZX1318" s="1"/>
      <c r="LZY1318" s="1"/>
      <c r="LZZ1318" s="1"/>
      <c r="MAA1318" s="1"/>
      <c r="MAB1318" s="1"/>
      <c r="MAC1318" s="1"/>
      <c r="MAD1318" s="1"/>
      <c r="MAE1318" s="1"/>
      <c r="MAF1318" s="1"/>
      <c r="MAG1318" s="1"/>
      <c r="MAH1318" s="1"/>
      <c r="MAI1318" s="1"/>
      <c r="MAJ1318" s="1"/>
      <c r="MAK1318" s="1"/>
      <c r="MAL1318" s="1"/>
      <c r="MAM1318" s="1"/>
      <c r="MAN1318" s="1"/>
      <c r="MAO1318" s="1"/>
      <c r="MAP1318" s="1"/>
      <c r="MAQ1318" s="1"/>
      <c r="MAR1318" s="1"/>
      <c r="MAS1318" s="1"/>
      <c r="MAT1318" s="1"/>
      <c r="MAU1318" s="1"/>
      <c r="MAV1318" s="1"/>
      <c r="MAW1318" s="1"/>
      <c r="MAX1318" s="1"/>
      <c r="MAY1318" s="1"/>
      <c r="MAZ1318" s="1"/>
      <c r="MBA1318" s="1"/>
      <c r="MBB1318" s="1"/>
      <c r="MBC1318" s="1"/>
      <c r="MBD1318" s="1"/>
      <c r="MBE1318" s="1"/>
      <c r="MBF1318" s="1"/>
      <c r="MBG1318" s="1"/>
      <c r="MBH1318" s="1"/>
      <c r="MBI1318" s="1"/>
      <c r="MBJ1318" s="1"/>
      <c r="MBK1318" s="1"/>
      <c r="MBL1318" s="1"/>
      <c r="MBM1318" s="1"/>
      <c r="MBN1318" s="1"/>
      <c r="MBO1318" s="1"/>
      <c r="MBP1318" s="1"/>
      <c r="MBQ1318" s="1"/>
      <c r="MBR1318" s="1"/>
      <c r="MBS1318" s="1"/>
      <c r="MBT1318" s="1"/>
      <c r="MBU1318" s="1"/>
      <c r="MBV1318" s="1"/>
      <c r="MBW1318" s="1"/>
      <c r="MBX1318" s="1"/>
      <c r="MBY1318" s="1"/>
      <c r="MBZ1318" s="1"/>
      <c r="MCA1318" s="1"/>
      <c r="MCB1318" s="1"/>
      <c r="MCC1318" s="1"/>
      <c r="MCD1318" s="1"/>
      <c r="MCE1318" s="1"/>
      <c r="MCF1318" s="1"/>
      <c r="MCG1318" s="1"/>
      <c r="MCH1318" s="1"/>
      <c r="MCI1318" s="1"/>
      <c r="MCJ1318" s="1"/>
      <c r="MCK1318" s="1"/>
      <c r="MCL1318" s="1"/>
      <c r="MCM1318" s="1"/>
      <c r="MCN1318" s="1"/>
      <c r="MCO1318" s="1"/>
      <c r="MCP1318" s="1"/>
      <c r="MCQ1318" s="1"/>
      <c r="MCR1318" s="1"/>
      <c r="MCS1318" s="1"/>
      <c r="MCT1318" s="1"/>
      <c r="MCU1318" s="1"/>
      <c r="MCV1318" s="1"/>
      <c r="MCW1318" s="1"/>
      <c r="MCX1318" s="1"/>
      <c r="MCY1318" s="1"/>
      <c r="MCZ1318" s="1"/>
      <c r="MDA1318" s="1"/>
      <c r="MDB1318" s="1"/>
      <c r="MDC1318" s="1"/>
      <c r="MDD1318" s="1"/>
      <c r="MDE1318" s="1"/>
      <c r="MDF1318" s="1"/>
      <c r="MDG1318" s="1"/>
      <c r="MDH1318" s="1"/>
      <c r="MDI1318" s="1"/>
      <c r="MDJ1318" s="1"/>
      <c r="MDK1318" s="1"/>
      <c r="MDL1318" s="1"/>
      <c r="MDM1318" s="1"/>
      <c r="MDN1318" s="1"/>
      <c r="MDO1318" s="1"/>
      <c r="MDP1318" s="1"/>
      <c r="MDQ1318" s="1"/>
      <c r="MDR1318" s="1"/>
      <c r="MDS1318" s="1"/>
      <c r="MDT1318" s="1"/>
      <c r="MDU1318" s="1"/>
      <c r="MDV1318" s="1"/>
      <c r="MDW1318" s="1"/>
      <c r="MDX1318" s="1"/>
      <c r="MDY1318" s="1"/>
      <c r="MDZ1318" s="1"/>
      <c r="MEA1318" s="1"/>
      <c r="MEB1318" s="1"/>
      <c r="MEC1318" s="1"/>
      <c r="MED1318" s="1"/>
      <c r="MEE1318" s="1"/>
      <c r="MEF1318" s="1"/>
      <c r="MEG1318" s="1"/>
      <c r="MEH1318" s="1"/>
      <c r="MEI1318" s="1"/>
      <c r="MEJ1318" s="1"/>
      <c r="MEK1318" s="1"/>
      <c r="MEL1318" s="1"/>
      <c r="MEM1318" s="1"/>
      <c r="MEN1318" s="1"/>
      <c r="MEO1318" s="1"/>
      <c r="MEP1318" s="1"/>
      <c r="MEQ1318" s="1"/>
      <c r="MER1318" s="1"/>
      <c r="MES1318" s="1"/>
      <c r="MET1318" s="1"/>
      <c r="MEU1318" s="1"/>
      <c r="MEV1318" s="1"/>
      <c r="MEW1318" s="1"/>
      <c r="MEX1318" s="1"/>
      <c r="MEY1318" s="1"/>
      <c r="MEZ1318" s="1"/>
      <c r="MFA1318" s="1"/>
      <c r="MFB1318" s="1"/>
      <c r="MFC1318" s="1"/>
      <c r="MFD1318" s="1"/>
      <c r="MFE1318" s="1"/>
      <c r="MFF1318" s="1"/>
      <c r="MFG1318" s="1"/>
      <c r="MFH1318" s="1"/>
      <c r="MFI1318" s="1"/>
      <c r="MFJ1318" s="1"/>
      <c r="MFK1318" s="1"/>
      <c r="MFL1318" s="1"/>
      <c r="MFM1318" s="1"/>
      <c r="MFN1318" s="1"/>
      <c r="MFO1318" s="1"/>
      <c r="MFP1318" s="1"/>
      <c r="MFQ1318" s="1"/>
      <c r="MFR1318" s="1"/>
      <c r="MFS1318" s="1"/>
      <c r="MFT1318" s="1"/>
      <c r="MFU1318" s="1"/>
      <c r="MFV1318" s="1"/>
      <c r="MFW1318" s="1"/>
      <c r="MFX1318" s="1"/>
      <c r="MFY1318" s="1"/>
      <c r="MFZ1318" s="1"/>
      <c r="MGA1318" s="1"/>
      <c r="MGB1318" s="1"/>
      <c r="MGC1318" s="1"/>
      <c r="MGD1318" s="1"/>
      <c r="MGE1318" s="1"/>
      <c r="MGF1318" s="1"/>
      <c r="MGG1318" s="1"/>
      <c r="MGH1318" s="1"/>
      <c r="MGI1318" s="1"/>
      <c r="MGJ1318" s="1"/>
      <c r="MGK1318" s="1"/>
      <c r="MGL1318" s="1"/>
      <c r="MGM1318" s="1"/>
      <c r="MGN1318" s="1"/>
      <c r="MGO1318" s="1"/>
      <c r="MGP1318" s="1"/>
      <c r="MGQ1318" s="1"/>
      <c r="MGR1318" s="1"/>
      <c r="MGS1318" s="1"/>
      <c r="MGT1318" s="1"/>
      <c r="MGU1318" s="1"/>
      <c r="MGV1318" s="1"/>
      <c r="MGW1318" s="1"/>
      <c r="MGX1318" s="1"/>
      <c r="MGY1318" s="1"/>
      <c r="MGZ1318" s="1"/>
      <c r="MHA1318" s="1"/>
      <c r="MHB1318" s="1"/>
      <c r="MHC1318" s="1"/>
      <c r="MHD1318" s="1"/>
      <c r="MHE1318" s="1"/>
      <c r="MHF1318" s="1"/>
      <c r="MHG1318" s="1"/>
      <c r="MHH1318" s="1"/>
      <c r="MHI1318" s="1"/>
      <c r="MHJ1318" s="1"/>
      <c r="MHK1318" s="1"/>
      <c r="MHL1318" s="1"/>
      <c r="MHM1318" s="1"/>
      <c r="MHN1318" s="1"/>
      <c r="MHO1318" s="1"/>
      <c r="MHP1318" s="1"/>
      <c r="MHQ1318" s="1"/>
      <c r="MHR1318" s="1"/>
      <c r="MHS1318" s="1"/>
      <c r="MHT1318" s="1"/>
      <c r="MHU1318" s="1"/>
      <c r="MHV1318" s="1"/>
      <c r="MHW1318" s="1"/>
      <c r="MHX1318" s="1"/>
      <c r="MHY1318" s="1"/>
      <c r="MHZ1318" s="1"/>
      <c r="MIA1318" s="1"/>
      <c r="MIB1318" s="1"/>
      <c r="MIC1318" s="1"/>
      <c r="MID1318" s="1"/>
      <c r="MIE1318" s="1"/>
      <c r="MIF1318" s="1"/>
      <c r="MIG1318" s="1"/>
      <c r="MIH1318" s="1"/>
      <c r="MII1318" s="1"/>
      <c r="MIJ1318" s="1"/>
      <c r="MIK1318" s="1"/>
      <c r="MIL1318" s="1"/>
      <c r="MIM1318" s="1"/>
      <c r="MIN1318" s="1"/>
      <c r="MIO1318" s="1"/>
      <c r="MIP1318" s="1"/>
      <c r="MIQ1318" s="1"/>
      <c r="MIR1318" s="1"/>
      <c r="MIS1318" s="1"/>
      <c r="MIT1318" s="1"/>
      <c r="MIU1318" s="1"/>
      <c r="MIV1318" s="1"/>
      <c r="MIW1318" s="1"/>
      <c r="MIX1318" s="1"/>
      <c r="MIY1318" s="1"/>
      <c r="MIZ1318" s="1"/>
      <c r="MJA1318" s="1"/>
      <c r="MJB1318" s="1"/>
      <c r="MJC1318" s="1"/>
      <c r="MJD1318" s="1"/>
      <c r="MJE1318" s="1"/>
      <c r="MJF1318" s="1"/>
      <c r="MJG1318" s="1"/>
      <c r="MJH1318" s="1"/>
      <c r="MJI1318" s="1"/>
      <c r="MJJ1318" s="1"/>
      <c r="MJK1318" s="1"/>
      <c r="MJL1318" s="1"/>
      <c r="MJM1318" s="1"/>
      <c r="MJN1318" s="1"/>
      <c r="MJO1318" s="1"/>
      <c r="MJP1318" s="1"/>
      <c r="MJQ1318" s="1"/>
      <c r="MJR1318" s="1"/>
      <c r="MJS1318" s="1"/>
      <c r="MJT1318" s="1"/>
      <c r="MJU1318" s="1"/>
      <c r="MJV1318" s="1"/>
      <c r="MJW1318" s="1"/>
      <c r="MJX1318" s="1"/>
      <c r="MJY1318" s="1"/>
      <c r="MJZ1318" s="1"/>
      <c r="MKA1318" s="1"/>
      <c r="MKB1318" s="1"/>
      <c r="MKC1318" s="1"/>
      <c r="MKD1318" s="1"/>
      <c r="MKE1318" s="1"/>
      <c r="MKF1318" s="1"/>
      <c r="MKG1318" s="1"/>
      <c r="MKH1318" s="1"/>
      <c r="MKI1318" s="1"/>
      <c r="MKJ1318" s="1"/>
      <c r="MKK1318" s="1"/>
      <c r="MKL1318" s="1"/>
      <c r="MKM1318" s="1"/>
      <c r="MKN1318" s="1"/>
      <c r="MKO1318" s="1"/>
      <c r="MKP1318" s="1"/>
      <c r="MKQ1318" s="1"/>
      <c r="MKR1318" s="1"/>
      <c r="MKS1318" s="1"/>
      <c r="MKT1318" s="1"/>
      <c r="MKU1318" s="1"/>
      <c r="MKV1318" s="1"/>
      <c r="MKW1318" s="1"/>
      <c r="MKX1318" s="1"/>
      <c r="MKY1318" s="1"/>
      <c r="MKZ1318" s="1"/>
      <c r="MLA1318" s="1"/>
      <c r="MLB1318" s="1"/>
      <c r="MLC1318" s="1"/>
      <c r="MLD1318" s="1"/>
      <c r="MLE1318" s="1"/>
      <c r="MLF1318" s="1"/>
      <c r="MLG1318" s="1"/>
      <c r="MLH1318" s="1"/>
      <c r="MLI1318" s="1"/>
      <c r="MLJ1318" s="1"/>
      <c r="MLK1318" s="1"/>
      <c r="MLL1318" s="1"/>
      <c r="MLM1318" s="1"/>
      <c r="MLN1318" s="1"/>
      <c r="MLO1318" s="1"/>
      <c r="MLP1318" s="1"/>
      <c r="MLQ1318" s="1"/>
      <c r="MLR1318" s="1"/>
      <c r="MLS1318" s="1"/>
      <c r="MLT1318" s="1"/>
      <c r="MLU1318" s="1"/>
      <c r="MLV1318" s="1"/>
      <c r="MLW1318" s="1"/>
      <c r="MLX1318" s="1"/>
      <c r="MLY1318" s="1"/>
      <c r="MLZ1318" s="1"/>
      <c r="MMA1318" s="1"/>
      <c r="MMB1318" s="1"/>
      <c r="MMC1318" s="1"/>
      <c r="MMD1318" s="1"/>
      <c r="MME1318" s="1"/>
      <c r="MMF1318" s="1"/>
      <c r="MMG1318" s="1"/>
      <c r="MMH1318" s="1"/>
      <c r="MMI1318" s="1"/>
      <c r="MMJ1318" s="1"/>
      <c r="MMK1318" s="1"/>
      <c r="MML1318" s="1"/>
      <c r="MMM1318" s="1"/>
      <c r="MMN1318" s="1"/>
      <c r="MMO1318" s="1"/>
      <c r="MMP1318" s="1"/>
      <c r="MMQ1318" s="1"/>
      <c r="MMR1318" s="1"/>
      <c r="MMS1318" s="1"/>
      <c r="MMT1318" s="1"/>
      <c r="MMU1318" s="1"/>
      <c r="MMV1318" s="1"/>
      <c r="MMW1318" s="1"/>
      <c r="MMX1318" s="1"/>
      <c r="MMY1318" s="1"/>
      <c r="MMZ1318" s="1"/>
      <c r="MNA1318" s="1"/>
      <c r="MNB1318" s="1"/>
      <c r="MNC1318" s="1"/>
      <c r="MND1318" s="1"/>
      <c r="MNE1318" s="1"/>
      <c r="MNF1318" s="1"/>
      <c r="MNG1318" s="1"/>
      <c r="MNH1318" s="1"/>
      <c r="MNI1318" s="1"/>
      <c r="MNJ1318" s="1"/>
      <c r="MNK1318" s="1"/>
      <c r="MNL1318" s="1"/>
      <c r="MNM1318" s="1"/>
      <c r="MNN1318" s="1"/>
      <c r="MNO1318" s="1"/>
      <c r="MNP1318" s="1"/>
      <c r="MNQ1318" s="1"/>
      <c r="MNR1318" s="1"/>
      <c r="MNS1318" s="1"/>
      <c r="MNT1318" s="1"/>
      <c r="MNU1318" s="1"/>
      <c r="MNV1318" s="1"/>
      <c r="MNW1318" s="1"/>
      <c r="MNX1318" s="1"/>
      <c r="MNY1318" s="1"/>
      <c r="MNZ1318" s="1"/>
      <c r="MOA1318" s="1"/>
      <c r="MOB1318" s="1"/>
      <c r="MOC1318" s="1"/>
      <c r="MOD1318" s="1"/>
      <c r="MOE1318" s="1"/>
      <c r="MOF1318" s="1"/>
      <c r="MOG1318" s="1"/>
      <c r="MOH1318" s="1"/>
      <c r="MOI1318" s="1"/>
      <c r="MOJ1318" s="1"/>
      <c r="MOK1318" s="1"/>
      <c r="MOL1318" s="1"/>
      <c r="MOM1318" s="1"/>
      <c r="MON1318" s="1"/>
      <c r="MOO1318" s="1"/>
      <c r="MOP1318" s="1"/>
      <c r="MOQ1318" s="1"/>
      <c r="MOR1318" s="1"/>
      <c r="MOS1318" s="1"/>
      <c r="MOT1318" s="1"/>
      <c r="MOU1318" s="1"/>
      <c r="MOV1318" s="1"/>
      <c r="MOW1318" s="1"/>
      <c r="MOX1318" s="1"/>
      <c r="MOY1318" s="1"/>
      <c r="MOZ1318" s="1"/>
      <c r="MPA1318" s="1"/>
      <c r="MPB1318" s="1"/>
      <c r="MPC1318" s="1"/>
      <c r="MPD1318" s="1"/>
      <c r="MPE1318" s="1"/>
      <c r="MPF1318" s="1"/>
      <c r="MPG1318" s="1"/>
      <c r="MPH1318" s="1"/>
      <c r="MPI1318" s="1"/>
      <c r="MPJ1318" s="1"/>
      <c r="MPK1318" s="1"/>
      <c r="MPL1318" s="1"/>
      <c r="MPM1318" s="1"/>
      <c r="MPN1318" s="1"/>
      <c r="MPO1318" s="1"/>
      <c r="MPP1318" s="1"/>
      <c r="MPQ1318" s="1"/>
      <c r="MPR1318" s="1"/>
      <c r="MPS1318" s="1"/>
      <c r="MPT1318" s="1"/>
      <c r="MPU1318" s="1"/>
      <c r="MPV1318" s="1"/>
      <c r="MPW1318" s="1"/>
      <c r="MPX1318" s="1"/>
      <c r="MPY1318" s="1"/>
      <c r="MPZ1318" s="1"/>
      <c r="MQA1318" s="1"/>
      <c r="MQB1318" s="1"/>
      <c r="MQC1318" s="1"/>
      <c r="MQD1318" s="1"/>
      <c r="MQE1318" s="1"/>
      <c r="MQF1318" s="1"/>
      <c r="MQG1318" s="1"/>
      <c r="MQH1318" s="1"/>
      <c r="MQI1318" s="1"/>
      <c r="MQJ1318" s="1"/>
      <c r="MQK1318" s="1"/>
      <c r="MQL1318" s="1"/>
      <c r="MQM1318" s="1"/>
      <c r="MQN1318" s="1"/>
      <c r="MQO1318" s="1"/>
      <c r="MQP1318" s="1"/>
      <c r="MQQ1318" s="1"/>
      <c r="MQR1318" s="1"/>
      <c r="MQS1318" s="1"/>
      <c r="MQT1318" s="1"/>
      <c r="MQU1318" s="1"/>
      <c r="MQV1318" s="1"/>
      <c r="MQW1318" s="1"/>
      <c r="MQX1318" s="1"/>
      <c r="MQY1318" s="1"/>
      <c r="MQZ1318" s="1"/>
      <c r="MRA1318" s="1"/>
      <c r="MRB1318" s="1"/>
      <c r="MRC1318" s="1"/>
      <c r="MRD1318" s="1"/>
      <c r="MRE1318" s="1"/>
      <c r="MRF1318" s="1"/>
      <c r="MRG1318" s="1"/>
      <c r="MRH1318" s="1"/>
      <c r="MRI1318" s="1"/>
      <c r="MRJ1318" s="1"/>
      <c r="MRK1318" s="1"/>
      <c r="MRL1318" s="1"/>
      <c r="MRM1318" s="1"/>
      <c r="MRN1318" s="1"/>
      <c r="MRO1318" s="1"/>
      <c r="MRP1318" s="1"/>
      <c r="MRQ1318" s="1"/>
      <c r="MRR1318" s="1"/>
      <c r="MRS1318" s="1"/>
      <c r="MRT1318" s="1"/>
      <c r="MRU1318" s="1"/>
      <c r="MRV1318" s="1"/>
      <c r="MRW1318" s="1"/>
      <c r="MRX1318" s="1"/>
      <c r="MRY1318" s="1"/>
      <c r="MRZ1318" s="1"/>
      <c r="MSA1318" s="1"/>
      <c r="MSB1318" s="1"/>
      <c r="MSC1318" s="1"/>
      <c r="MSD1318" s="1"/>
      <c r="MSE1318" s="1"/>
      <c r="MSF1318" s="1"/>
      <c r="MSG1318" s="1"/>
      <c r="MSH1318" s="1"/>
      <c r="MSI1318" s="1"/>
      <c r="MSJ1318" s="1"/>
      <c r="MSK1318" s="1"/>
      <c r="MSL1318" s="1"/>
      <c r="MSM1318" s="1"/>
      <c r="MSN1318" s="1"/>
      <c r="MSO1318" s="1"/>
      <c r="MSP1318" s="1"/>
      <c r="MSQ1318" s="1"/>
      <c r="MSR1318" s="1"/>
      <c r="MSS1318" s="1"/>
      <c r="MST1318" s="1"/>
      <c r="MSU1318" s="1"/>
      <c r="MSV1318" s="1"/>
      <c r="MSW1318" s="1"/>
      <c r="MSX1318" s="1"/>
      <c r="MSY1318" s="1"/>
      <c r="MSZ1318" s="1"/>
      <c r="MTA1318" s="1"/>
      <c r="MTB1318" s="1"/>
      <c r="MTC1318" s="1"/>
      <c r="MTD1318" s="1"/>
      <c r="MTE1318" s="1"/>
      <c r="MTF1318" s="1"/>
      <c r="MTG1318" s="1"/>
      <c r="MTH1318" s="1"/>
      <c r="MTI1318" s="1"/>
      <c r="MTJ1318" s="1"/>
      <c r="MTK1318" s="1"/>
      <c r="MTL1318" s="1"/>
      <c r="MTM1318" s="1"/>
      <c r="MTN1318" s="1"/>
      <c r="MTO1318" s="1"/>
      <c r="MTP1318" s="1"/>
      <c r="MTQ1318" s="1"/>
      <c r="MTR1318" s="1"/>
      <c r="MTS1318" s="1"/>
      <c r="MTT1318" s="1"/>
      <c r="MTU1318" s="1"/>
      <c r="MTV1318" s="1"/>
      <c r="MTW1318" s="1"/>
      <c r="MTX1318" s="1"/>
      <c r="MTY1318" s="1"/>
      <c r="MTZ1318" s="1"/>
      <c r="MUA1318" s="1"/>
      <c r="MUB1318" s="1"/>
      <c r="MUC1318" s="1"/>
      <c r="MUD1318" s="1"/>
      <c r="MUE1318" s="1"/>
      <c r="MUF1318" s="1"/>
      <c r="MUG1318" s="1"/>
      <c r="MUH1318" s="1"/>
      <c r="MUI1318" s="1"/>
      <c r="MUJ1318" s="1"/>
      <c r="MUK1318" s="1"/>
      <c r="MUL1318" s="1"/>
      <c r="MUM1318" s="1"/>
      <c r="MUN1318" s="1"/>
      <c r="MUO1318" s="1"/>
      <c r="MUP1318" s="1"/>
      <c r="MUQ1318" s="1"/>
      <c r="MUR1318" s="1"/>
      <c r="MUS1318" s="1"/>
      <c r="MUT1318" s="1"/>
      <c r="MUU1318" s="1"/>
      <c r="MUV1318" s="1"/>
      <c r="MUW1318" s="1"/>
      <c r="MUX1318" s="1"/>
      <c r="MUY1318" s="1"/>
      <c r="MUZ1318" s="1"/>
      <c r="MVA1318" s="1"/>
      <c r="MVB1318" s="1"/>
      <c r="MVC1318" s="1"/>
      <c r="MVD1318" s="1"/>
      <c r="MVE1318" s="1"/>
      <c r="MVF1318" s="1"/>
      <c r="MVG1318" s="1"/>
      <c r="MVH1318" s="1"/>
      <c r="MVI1318" s="1"/>
      <c r="MVJ1318" s="1"/>
      <c r="MVK1318" s="1"/>
      <c r="MVL1318" s="1"/>
      <c r="MVM1318" s="1"/>
      <c r="MVN1318" s="1"/>
      <c r="MVO1318" s="1"/>
      <c r="MVP1318" s="1"/>
      <c r="MVQ1318" s="1"/>
      <c r="MVR1318" s="1"/>
      <c r="MVS1318" s="1"/>
      <c r="MVT1318" s="1"/>
      <c r="MVU1318" s="1"/>
      <c r="MVV1318" s="1"/>
      <c r="MVW1318" s="1"/>
      <c r="MVX1318" s="1"/>
      <c r="MVY1318" s="1"/>
      <c r="MVZ1318" s="1"/>
      <c r="MWA1318" s="1"/>
      <c r="MWB1318" s="1"/>
      <c r="MWC1318" s="1"/>
      <c r="MWD1318" s="1"/>
      <c r="MWE1318" s="1"/>
      <c r="MWF1318" s="1"/>
      <c r="MWG1318" s="1"/>
      <c r="MWH1318" s="1"/>
      <c r="MWI1318" s="1"/>
      <c r="MWJ1318" s="1"/>
      <c r="MWK1318" s="1"/>
      <c r="MWL1318" s="1"/>
      <c r="MWM1318" s="1"/>
      <c r="MWN1318" s="1"/>
      <c r="MWO1318" s="1"/>
      <c r="MWP1318" s="1"/>
      <c r="MWQ1318" s="1"/>
      <c r="MWR1318" s="1"/>
      <c r="MWS1318" s="1"/>
      <c r="MWT1318" s="1"/>
      <c r="MWU1318" s="1"/>
      <c r="MWV1318" s="1"/>
      <c r="MWW1318" s="1"/>
      <c r="MWX1318" s="1"/>
      <c r="MWY1318" s="1"/>
      <c r="MWZ1318" s="1"/>
      <c r="MXA1318" s="1"/>
      <c r="MXB1318" s="1"/>
      <c r="MXC1318" s="1"/>
      <c r="MXD1318" s="1"/>
      <c r="MXE1318" s="1"/>
      <c r="MXF1318" s="1"/>
      <c r="MXG1318" s="1"/>
      <c r="MXH1318" s="1"/>
      <c r="MXI1318" s="1"/>
      <c r="MXJ1318" s="1"/>
      <c r="MXK1318" s="1"/>
      <c r="MXL1318" s="1"/>
      <c r="MXM1318" s="1"/>
      <c r="MXN1318" s="1"/>
      <c r="MXO1318" s="1"/>
      <c r="MXP1318" s="1"/>
      <c r="MXQ1318" s="1"/>
      <c r="MXR1318" s="1"/>
      <c r="MXS1318" s="1"/>
      <c r="MXT1318" s="1"/>
      <c r="MXU1318" s="1"/>
      <c r="MXV1318" s="1"/>
      <c r="MXW1318" s="1"/>
      <c r="MXX1318" s="1"/>
      <c r="MXY1318" s="1"/>
      <c r="MXZ1318" s="1"/>
      <c r="MYA1318" s="1"/>
      <c r="MYB1318" s="1"/>
      <c r="MYC1318" s="1"/>
      <c r="MYD1318" s="1"/>
      <c r="MYE1318" s="1"/>
      <c r="MYF1318" s="1"/>
      <c r="MYG1318" s="1"/>
      <c r="MYH1318" s="1"/>
      <c r="MYI1318" s="1"/>
      <c r="MYJ1318" s="1"/>
      <c r="MYK1318" s="1"/>
      <c r="MYL1318" s="1"/>
      <c r="MYM1318" s="1"/>
      <c r="MYN1318" s="1"/>
      <c r="MYO1318" s="1"/>
      <c r="MYP1318" s="1"/>
      <c r="MYQ1318" s="1"/>
      <c r="MYR1318" s="1"/>
      <c r="MYS1318" s="1"/>
      <c r="MYT1318" s="1"/>
      <c r="MYU1318" s="1"/>
      <c r="MYV1318" s="1"/>
      <c r="MYW1318" s="1"/>
      <c r="MYX1318" s="1"/>
      <c r="MYY1318" s="1"/>
      <c r="MYZ1318" s="1"/>
      <c r="MZA1318" s="1"/>
      <c r="MZB1318" s="1"/>
      <c r="MZC1318" s="1"/>
      <c r="MZD1318" s="1"/>
      <c r="MZE1318" s="1"/>
      <c r="MZF1318" s="1"/>
      <c r="MZG1318" s="1"/>
      <c r="MZH1318" s="1"/>
      <c r="MZI1318" s="1"/>
      <c r="MZJ1318" s="1"/>
      <c r="MZK1318" s="1"/>
      <c r="MZL1318" s="1"/>
      <c r="MZM1318" s="1"/>
      <c r="MZN1318" s="1"/>
      <c r="MZO1318" s="1"/>
      <c r="MZP1318" s="1"/>
      <c r="MZQ1318" s="1"/>
      <c r="MZR1318" s="1"/>
      <c r="MZS1318" s="1"/>
      <c r="MZT1318" s="1"/>
      <c r="MZU1318" s="1"/>
      <c r="MZV1318" s="1"/>
      <c r="MZW1318" s="1"/>
      <c r="MZX1318" s="1"/>
      <c r="MZY1318" s="1"/>
      <c r="MZZ1318" s="1"/>
      <c r="NAA1318" s="1"/>
      <c r="NAB1318" s="1"/>
      <c r="NAC1318" s="1"/>
      <c r="NAD1318" s="1"/>
      <c r="NAE1318" s="1"/>
      <c r="NAF1318" s="1"/>
      <c r="NAG1318" s="1"/>
      <c r="NAH1318" s="1"/>
      <c r="NAI1318" s="1"/>
      <c r="NAJ1318" s="1"/>
      <c r="NAK1318" s="1"/>
      <c r="NAL1318" s="1"/>
      <c r="NAM1318" s="1"/>
      <c r="NAN1318" s="1"/>
      <c r="NAO1318" s="1"/>
      <c r="NAP1318" s="1"/>
      <c r="NAQ1318" s="1"/>
      <c r="NAR1318" s="1"/>
      <c r="NAS1318" s="1"/>
      <c r="NAT1318" s="1"/>
      <c r="NAU1318" s="1"/>
      <c r="NAV1318" s="1"/>
      <c r="NAW1318" s="1"/>
      <c r="NAX1318" s="1"/>
      <c r="NAY1318" s="1"/>
      <c r="NAZ1318" s="1"/>
      <c r="NBA1318" s="1"/>
      <c r="NBB1318" s="1"/>
      <c r="NBC1318" s="1"/>
      <c r="NBD1318" s="1"/>
      <c r="NBE1318" s="1"/>
      <c r="NBF1318" s="1"/>
      <c r="NBG1318" s="1"/>
      <c r="NBH1318" s="1"/>
      <c r="NBI1318" s="1"/>
      <c r="NBJ1318" s="1"/>
      <c r="NBK1318" s="1"/>
      <c r="NBL1318" s="1"/>
      <c r="NBM1318" s="1"/>
      <c r="NBN1318" s="1"/>
      <c r="NBO1318" s="1"/>
      <c r="NBP1318" s="1"/>
      <c r="NBQ1318" s="1"/>
      <c r="NBR1318" s="1"/>
      <c r="NBS1318" s="1"/>
      <c r="NBT1318" s="1"/>
      <c r="NBU1318" s="1"/>
      <c r="NBV1318" s="1"/>
      <c r="NBW1318" s="1"/>
      <c r="NBX1318" s="1"/>
      <c r="NBY1318" s="1"/>
      <c r="NBZ1318" s="1"/>
      <c r="NCA1318" s="1"/>
      <c r="NCB1318" s="1"/>
      <c r="NCC1318" s="1"/>
      <c r="NCD1318" s="1"/>
      <c r="NCE1318" s="1"/>
      <c r="NCF1318" s="1"/>
      <c r="NCG1318" s="1"/>
      <c r="NCH1318" s="1"/>
      <c r="NCI1318" s="1"/>
      <c r="NCJ1318" s="1"/>
      <c r="NCK1318" s="1"/>
      <c r="NCL1318" s="1"/>
      <c r="NCM1318" s="1"/>
      <c r="NCN1318" s="1"/>
      <c r="NCO1318" s="1"/>
      <c r="NCP1318" s="1"/>
      <c r="NCQ1318" s="1"/>
      <c r="NCR1318" s="1"/>
      <c r="NCS1318" s="1"/>
      <c r="NCT1318" s="1"/>
      <c r="NCU1318" s="1"/>
      <c r="NCV1318" s="1"/>
      <c r="NCW1318" s="1"/>
      <c r="NCX1318" s="1"/>
      <c r="NCY1318" s="1"/>
      <c r="NCZ1318" s="1"/>
      <c r="NDA1318" s="1"/>
      <c r="NDB1318" s="1"/>
      <c r="NDC1318" s="1"/>
      <c r="NDD1318" s="1"/>
      <c r="NDE1318" s="1"/>
      <c r="NDF1318" s="1"/>
      <c r="NDG1318" s="1"/>
      <c r="NDH1318" s="1"/>
      <c r="NDI1318" s="1"/>
      <c r="NDJ1318" s="1"/>
      <c r="NDK1318" s="1"/>
      <c r="NDL1318" s="1"/>
      <c r="NDM1318" s="1"/>
      <c r="NDN1318" s="1"/>
      <c r="NDO1318" s="1"/>
      <c r="NDP1318" s="1"/>
      <c r="NDQ1318" s="1"/>
      <c r="NDR1318" s="1"/>
      <c r="NDS1318" s="1"/>
      <c r="NDT1318" s="1"/>
      <c r="NDU1318" s="1"/>
      <c r="NDV1318" s="1"/>
      <c r="NDW1318" s="1"/>
      <c r="NDX1318" s="1"/>
      <c r="NDY1318" s="1"/>
      <c r="NDZ1318" s="1"/>
      <c r="NEA1318" s="1"/>
      <c r="NEB1318" s="1"/>
      <c r="NEC1318" s="1"/>
      <c r="NED1318" s="1"/>
      <c r="NEE1318" s="1"/>
      <c r="NEF1318" s="1"/>
      <c r="NEG1318" s="1"/>
      <c r="NEH1318" s="1"/>
      <c r="NEI1318" s="1"/>
      <c r="NEJ1318" s="1"/>
      <c r="NEK1318" s="1"/>
      <c r="NEL1318" s="1"/>
      <c r="NEM1318" s="1"/>
      <c r="NEN1318" s="1"/>
      <c r="NEO1318" s="1"/>
      <c r="NEP1318" s="1"/>
      <c r="NEQ1318" s="1"/>
      <c r="NER1318" s="1"/>
      <c r="NES1318" s="1"/>
      <c r="NET1318" s="1"/>
      <c r="NEU1318" s="1"/>
      <c r="NEV1318" s="1"/>
      <c r="NEW1318" s="1"/>
      <c r="NEX1318" s="1"/>
      <c r="NEY1318" s="1"/>
      <c r="NEZ1318" s="1"/>
      <c r="NFA1318" s="1"/>
      <c r="NFB1318" s="1"/>
      <c r="NFC1318" s="1"/>
      <c r="NFD1318" s="1"/>
      <c r="NFE1318" s="1"/>
      <c r="NFF1318" s="1"/>
      <c r="NFG1318" s="1"/>
      <c r="NFH1318" s="1"/>
      <c r="NFI1318" s="1"/>
      <c r="NFJ1318" s="1"/>
      <c r="NFK1318" s="1"/>
      <c r="NFL1318" s="1"/>
      <c r="NFM1318" s="1"/>
      <c r="NFN1318" s="1"/>
      <c r="NFO1318" s="1"/>
      <c r="NFP1318" s="1"/>
      <c r="NFQ1318" s="1"/>
      <c r="NFR1318" s="1"/>
      <c r="NFS1318" s="1"/>
      <c r="NFT1318" s="1"/>
      <c r="NFU1318" s="1"/>
      <c r="NFV1318" s="1"/>
      <c r="NFW1318" s="1"/>
      <c r="NFX1318" s="1"/>
      <c r="NFY1318" s="1"/>
      <c r="NFZ1318" s="1"/>
      <c r="NGA1318" s="1"/>
      <c r="NGB1318" s="1"/>
      <c r="NGC1318" s="1"/>
      <c r="NGD1318" s="1"/>
      <c r="NGE1318" s="1"/>
      <c r="NGF1318" s="1"/>
      <c r="NGG1318" s="1"/>
      <c r="NGH1318" s="1"/>
      <c r="NGI1318" s="1"/>
      <c r="NGJ1318" s="1"/>
      <c r="NGK1318" s="1"/>
      <c r="NGL1318" s="1"/>
      <c r="NGM1318" s="1"/>
      <c r="NGN1318" s="1"/>
      <c r="NGO1318" s="1"/>
      <c r="NGP1318" s="1"/>
      <c r="NGQ1318" s="1"/>
      <c r="NGR1318" s="1"/>
      <c r="NGS1318" s="1"/>
      <c r="NGT1318" s="1"/>
      <c r="NGU1318" s="1"/>
      <c r="NGV1318" s="1"/>
      <c r="NGW1318" s="1"/>
      <c r="NGX1318" s="1"/>
      <c r="NGY1318" s="1"/>
      <c r="NGZ1318" s="1"/>
      <c r="NHA1318" s="1"/>
      <c r="NHB1318" s="1"/>
      <c r="NHC1318" s="1"/>
      <c r="NHD1318" s="1"/>
      <c r="NHE1318" s="1"/>
      <c r="NHF1318" s="1"/>
      <c r="NHG1318" s="1"/>
      <c r="NHH1318" s="1"/>
      <c r="NHI1318" s="1"/>
      <c r="NHJ1318" s="1"/>
      <c r="NHK1318" s="1"/>
      <c r="NHL1318" s="1"/>
      <c r="NHM1318" s="1"/>
      <c r="NHN1318" s="1"/>
      <c r="NHO1318" s="1"/>
      <c r="NHP1318" s="1"/>
      <c r="NHQ1318" s="1"/>
      <c r="NHR1318" s="1"/>
      <c r="NHS1318" s="1"/>
      <c r="NHT1318" s="1"/>
      <c r="NHU1318" s="1"/>
      <c r="NHV1318" s="1"/>
      <c r="NHW1318" s="1"/>
      <c r="NHX1318" s="1"/>
      <c r="NHY1318" s="1"/>
      <c r="NHZ1318" s="1"/>
      <c r="NIA1318" s="1"/>
      <c r="NIB1318" s="1"/>
      <c r="NIC1318" s="1"/>
      <c r="NID1318" s="1"/>
      <c r="NIE1318" s="1"/>
      <c r="NIF1318" s="1"/>
      <c r="NIG1318" s="1"/>
      <c r="NIH1318" s="1"/>
      <c r="NII1318" s="1"/>
      <c r="NIJ1318" s="1"/>
      <c r="NIK1318" s="1"/>
      <c r="NIL1318" s="1"/>
      <c r="NIM1318" s="1"/>
      <c r="NIN1318" s="1"/>
      <c r="NIO1318" s="1"/>
      <c r="NIP1318" s="1"/>
      <c r="NIQ1318" s="1"/>
      <c r="NIR1318" s="1"/>
      <c r="NIS1318" s="1"/>
      <c r="NIT1318" s="1"/>
      <c r="NIU1318" s="1"/>
      <c r="NIV1318" s="1"/>
      <c r="NIW1318" s="1"/>
      <c r="NIX1318" s="1"/>
      <c r="NIY1318" s="1"/>
      <c r="NIZ1318" s="1"/>
      <c r="NJA1318" s="1"/>
      <c r="NJB1318" s="1"/>
      <c r="NJC1318" s="1"/>
      <c r="NJD1318" s="1"/>
      <c r="NJE1318" s="1"/>
      <c r="NJF1318" s="1"/>
      <c r="NJG1318" s="1"/>
      <c r="NJH1318" s="1"/>
      <c r="NJI1318" s="1"/>
      <c r="NJJ1318" s="1"/>
      <c r="NJK1318" s="1"/>
      <c r="NJL1318" s="1"/>
      <c r="NJM1318" s="1"/>
      <c r="NJN1318" s="1"/>
      <c r="NJO1318" s="1"/>
      <c r="NJP1318" s="1"/>
      <c r="NJQ1318" s="1"/>
      <c r="NJR1318" s="1"/>
      <c r="NJS1318" s="1"/>
      <c r="NJT1318" s="1"/>
      <c r="NJU1318" s="1"/>
      <c r="NJV1318" s="1"/>
      <c r="NJW1318" s="1"/>
      <c r="NJX1318" s="1"/>
      <c r="NJY1318" s="1"/>
      <c r="NJZ1318" s="1"/>
      <c r="NKA1318" s="1"/>
      <c r="NKB1318" s="1"/>
      <c r="NKC1318" s="1"/>
      <c r="NKD1318" s="1"/>
      <c r="NKE1318" s="1"/>
      <c r="NKF1318" s="1"/>
      <c r="NKG1318" s="1"/>
      <c r="NKH1318" s="1"/>
      <c r="NKI1318" s="1"/>
      <c r="NKJ1318" s="1"/>
      <c r="NKK1318" s="1"/>
      <c r="NKL1318" s="1"/>
      <c r="NKM1318" s="1"/>
      <c r="NKN1318" s="1"/>
      <c r="NKO1318" s="1"/>
      <c r="NKP1318" s="1"/>
      <c r="NKQ1318" s="1"/>
      <c r="NKR1318" s="1"/>
      <c r="NKS1318" s="1"/>
      <c r="NKT1318" s="1"/>
      <c r="NKU1318" s="1"/>
      <c r="NKV1318" s="1"/>
      <c r="NKW1318" s="1"/>
      <c r="NKX1318" s="1"/>
      <c r="NKY1318" s="1"/>
      <c r="NKZ1318" s="1"/>
      <c r="NLA1318" s="1"/>
      <c r="NLB1318" s="1"/>
      <c r="NLC1318" s="1"/>
      <c r="NLD1318" s="1"/>
      <c r="NLE1318" s="1"/>
      <c r="NLF1318" s="1"/>
      <c r="NLG1318" s="1"/>
      <c r="NLH1318" s="1"/>
      <c r="NLI1318" s="1"/>
      <c r="NLJ1318" s="1"/>
      <c r="NLK1318" s="1"/>
      <c r="NLL1318" s="1"/>
      <c r="NLM1318" s="1"/>
      <c r="NLN1318" s="1"/>
      <c r="NLO1318" s="1"/>
      <c r="NLP1318" s="1"/>
      <c r="NLQ1318" s="1"/>
      <c r="NLR1318" s="1"/>
      <c r="NLS1318" s="1"/>
      <c r="NLT1318" s="1"/>
      <c r="NLU1318" s="1"/>
      <c r="NLV1318" s="1"/>
      <c r="NLW1318" s="1"/>
      <c r="NLX1318" s="1"/>
      <c r="NLY1318" s="1"/>
      <c r="NLZ1318" s="1"/>
      <c r="NMA1318" s="1"/>
      <c r="NMB1318" s="1"/>
      <c r="NMC1318" s="1"/>
      <c r="NMD1318" s="1"/>
      <c r="NME1318" s="1"/>
      <c r="NMF1318" s="1"/>
      <c r="NMG1318" s="1"/>
      <c r="NMH1318" s="1"/>
      <c r="NMI1318" s="1"/>
      <c r="NMJ1318" s="1"/>
      <c r="NMK1318" s="1"/>
      <c r="NML1318" s="1"/>
      <c r="NMM1318" s="1"/>
      <c r="NMN1318" s="1"/>
      <c r="NMO1318" s="1"/>
      <c r="NMP1318" s="1"/>
      <c r="NMQ1318" s="1"/>
      <c r="NMR1318" s="1"/>
      <c r="NMS1318" s="1"/>
      <c r="NMT1318" s="1"/>
      <c r="NMU1318" s="1"/>
      <c r="NMV1318" s="1"/>
      <c r="NMW1318" s="1"/>
      <c r="NMX1318" s="1"/>
      <c r="NMY1318" s="1"/>
      <c r="NMZ1318" s="1"/>
      <c r="NNA1318" s="1"/>
      <c r="NNB1318" s="1"/>
      <c r="NNC1318" s="1"/>
      <c r="NND1318" s="1"/>
      <c r="NNE1318" s="1"/>
      <c r="NNF1318" s="1"/>
      <c r="NNG1318" s="1"/>
      <c r="NNH1318" s="1"/>
      <c r="NNI1318" s="1"/>
      <c r="NNJ1318" s="1"/>
      <c r="NNK1318" s="1"/>
      <c r="NNL1318" s="1"/>
      <c r="NNM1318" s="1"/>
      <c r="NNN1318" s="1"/>
      <c r="NNO1318" s="1"/>
      <c r="NNP1318" s="1"/>
      <c r="NNQ1318" s="1"/>
      <c r="NNR1318" s="1"/>
      <c r="NNS1318" s="1"/>
      <c r="NNT1318" s="1"/>
      <c r="NNU1318" s="1"/>
      <c r="NNV1318" s="1"/>
      <c r="NNW1318" s="1"/>
      <c r="NNX1318" s="1"/>
      <c r="NNY1318" s="1"/>
      <c r="NNZ1318" s="1"/>
      <c r="NOA1318" s="1"/>
      <c r="NOB1318" s="1"/>
      <c r="NOC1318" s="1"/>
      <c r="NOD1318" s="1"/>
      <c r="NOE1318" s="1"/>
      <c r="NOF1318" s="1"/>
      <c r="NOG1318" s="1"/>
      <c r="NOH1318" s="1"/>
      <c r="NOI1318" s="1"/>
      <c r="NOJ1318" s="1"/>
      <c r="NOK1318" s="1"/>
      <c r="NOL1318" s="1"/>
      <c r="NOM1318" s="1"/>
      <c r="NON1318" s="1"/>
      <c r="NOO1318" s="1"/>
      <c r="NOP1318" s="1"/>
      <c r="NOQ1318" s="1"/>
      <c r="NOR1318" s="1"/>
      <c r="NOS1318" s="1"/>
      <c r="NOT1318" s="1"/>
      <c r="NOU1318" s="1"/>
      <c r="NOV1318" s="1"/>
      <c r="NOW1318" s="1"/>
      <c r="NOX1318" s="1"/>
      <c r="NOY1318" s="1"/>
      <c r="NOZ1318" s="1"/>
      <c r="NPA1318" s="1"/>
      <c r="NPB1318" s="1"/>
      <c r="NPC1318" s="1"/>
      <c r="NPD1318" s="1"/>
      <c r="NPE1318" s="1"/>
      <c r="NPF1318" s="1"/>
      <c r="NPG1318" s="1"/>
      <c r="NPH1318" s="1"/>
      <c r="NPI1318" s="1"/>
      <c r="NPJ1318" s="1"/>
      <c r="NPK1318" s="1"/>
      <c r="NPL1318" s="1"/>
      <c r="NPM1318" s="1"/>
      <c r="NPN1318" s="1"/>
      <c r="NPO1318" s="1"/>
      <c r="NPP1318" s="1"/>
      <c r="NPQ1318" s="1"/>
      <c r="NPR1318" s="1"/>
      <c r="NPS1318" s="1"/>
      <c r="NPT1318" s="1"/>
      <c r="NPU1318" s="1"/>
      <c r="NPV1318" s="1"/>
      <c r="NPW1318" s="1"/>
      <c r="NPX1318" s="1"/>
      <c r="NPY1318" s="1"/>
      <c r="NPZ1318" s="1"/>
      <c r="NQA1318" s="1"/>
      <c r="NQB1318" s="1"/>
      <c r="NQC1318" s="1"/>
      <c r="NQD1318" s="1"/>
      <c r="NQE1318" s="1"/>
      <c r="NQF1318" s="1"/>
      <c r="NQG1318" s="1"/>
      <c r="NQH1318" s="1"/>
      <c r="NQI1318" s="1"/>
      <c r="NQJ1318" s="1"/>
      <c r="NQK1318" s="1"/>
      <c r="NQL1318" s="1"/>
      <c r="NQM1318" s="1"/>
      <c r="NQN1318" s="1"/>
      <c r="NQO1318" s="1"/>
      <c r="NQP1318" s="1"/>
      <c r="NQQ1318" s="1"/>
      <c r="NQR1318" s="1"/>
      <c r="NQS1318" s="1"/>
      <c r="NQT1318" s="1"/>
      <c r="NQU1318" s="1"/>
      <c r="NQV1318" s="1"/>
      <c r="NQW1318" s="1"/>
      <c r="NQX1318" s="1"/>
      <c r="NQY1318" s="1"/>
      <c r="NQZ1318" s="1"/>
      <c r="NRA1318" s="1"/>
      <c r="NRB1318" s="1"/>
      <c r="NRC1318" s="1"/>
      <c r="NRD1318" s="1"/>
      <c r="NRE1318" s="1"/>
      <c r="NRF1318" s="1"/>
      <c r="NRG1318" s="1"/>
      <c r="NRH1318" s="1"/>
      <c r="NRI1318" s="1"/>
      <c r="NRJ1318" s="1"/>
      <c r="NRK1318" s="1"/>
      <c r="NRL1318" s="1"/>
      <c r="NRM1318" s="1"/>
      <c r="NRN1318" s="1"/>
      <c r="NRO1318" s="1"/>
      <c r="NRP1318" s="1"/>
      <c r="NRQ1318" s="1"/>
      <c r="NRR1318" s="1"/>
      <c r="NRS1318" s="1"/>
      <c r="NRT1318" s="1"/>
      <c r="NRU1318" s="1"/>
      <c r="NRV1318" s="1"/>
      <c r="NRW1318" s="1"/>
      <c r="NRX1318" s="1"/>
      <c r="NRY1318" s="1"/>
      <c r="NRZ1318" s="1"/>
      <c r="NSA1318" s="1"/>
      <c r="NSB1318" s="1"/>
      <c r="NSC1318" s="1"/>
      <c r="NSD1318" s="1"/>
      <c r="NSE1318" s="1"/>
      <c r="NSF1318" s="1"/>
      <c r="NSG1318" s="1"/>
      <c r="NSH1318" s="1"/>
      <c r="NSI1318" s="1"/>
      <c r="NSJ1318" s="1"/>
      <c r="NSK1318" s="1"/>
      <c r="NSL1318" s="1"/>
      <c r="NSM1318" s="1"/>
      <c r="NSN1318" s="1"/>
      <c r="NSO1318" s="1"/>
      <c r="NSP1318" s="1"/>
      <c r="NSQ1318" s="1"/>
      <c r="NSR1318" s="1"/>
      <c r="NSS1318" s="1"/>
      <c r="NST1318" s="1"/>
      <c r="NSU1318" s="1"/>
      <c r="NSV1318" s="1"/>
      <c r="NSW1318" s="1"/>
      <c r="NSX1318" s="1"/>
      <c r="NSY1318" s="1"/>
      <c r="NSZ1318" s="1"/>
      <c r="NTA1318" s="1"/>
      <c r="NTB1318" s="1"/>
      <c r="NTC1318" s="1"/>
      <c r="NTD1318" s="1"/>
      <c r="NTE1318" s="1"/>
      <c r="NTF1318" s="1"/>
      <c r="NTG1318" s="1"/>
      <c r="NTH1318" s="1"/>
      <c r="NTI1318" s="1"/>
      <c r="NTJ1318" s="1"/>
      <c r="NTK1318" s="1"/>
      <c r="NTL1318" s="1"/>
      <c r="NTM1318" s="1"/>
      <c r="NTN1318" s="1"/>
      <c r="NTO1318" s="1"/>
      <c r="NTP1318" s="1"/>
      <c r="NTQ1318" s="1"/>
      <c r="NTR1318" s="1"/>
      <c r="NTS1318" s="1"/>
      <c r="NTT1318" s="1"/>
      <c r="NTU1318" s="1"/>
      <c r="NTV1318" s="1"/>
      <c r="NTW1318" s="1"/>
      <c r="NTX1318" s="1"/>
      <c r="NTY1318" s="1"/>
      <c r="NTZ1318" s="1"/>
      <c r="NUA1318" s="1"/>
      <c r="NUB1318" s="1"/>
      <c r="NUC1318" s="1"/>
      <c r="NUD1318" s="1"/>
      <c r="NUE1318" s="1"/>
      <c r="NUF1318" s="1"/>
      <c r="NUG1318" s="1"/>
      <c r="NUH1318" s="1"/>
      <c r="NUI1318" s="1"/>
      <c r="NUJ1318" s="1"/>
      <c r="NUK1318" s="1"/>
      <c r="NUL1318" s="1"/>
      <c r="NUM1318" s="1"/>
      <c r="NUN1318" s="1"/>
      <c r="NUO1318" s="1"/>
      <c r="NUP1318" s="1"/>
      <c r="NUQ1318" s="1"/>
      <c r="NUR1318" s="1"/>
      <c r="NUS1318" s="1"/>
      <c r="NUT1318" s="1"/>
      <c r="NUU1318" s="1"/>
      <c r="NUV1318" s="1"/>
      <c r="NUW1318" s="1"/>
      <c r="NUX1318" s="1"/>
      <c r="NUY1318" s="1"/>
      <c r="NUZ1318" s="1"/>
      <c r="NVA1318" s="1"/>
      <c r="NVB1318" s="1"/>
      <c r="NVC1318" s="1"/>
      <c r="NVD1318" s="1"/>
      <c r="NVE1318" s="1"/>
      <c r="NVF1318" s="1"/>
      <c r="NVG1318" s="1"/>
      <c r="NVH1318" s="1"/>
      <c r="NVI1318" s="1"/>
      <c r="NVJ1318" s="1"/>
      <c r="NVK1318" s="1"/>
      <c r="NVL1318" s="1"/>
      <c r="NVM1318" s="1"/>
      <c r="NVN1318" s="1"/>
      <c r="NVO1318" s="1"/>
      <c r="NVP1318" s="1"/>
      <c r="NVQ1318" s="1"/>
      <c r="NVR1318" s="1"/>
      <c r="NVS1318" s="1"/>
      <c r="NVT1318" s="1"/>
      <c r="NVU1318" s="1"/>
      <c r="NVV1318" s="1"/>
      <c r="NVW1318" s="1"/>
      <c r="NVX1318" s="1"/>
      <c r="NVY1318" s="1"/>
      <c r="NVZ1318" s="1"/>
      <c r="NWA1318" s="1"/>
      <c r="NWB1318" s="1"/>
      <c r="NWC1318" s="1"/>
      <c r="NWD1318" s="1"/>
      <c r="NWE1318" s="1"/>
      <c r="NWF1318" s="1"/>
      <c r="NWG1318" s="1"/>
      <c r="NWH1318" s="1"/>
      <c r="NWI1318" s="1"/>
      <c r="NWJ1318" s="1"/>
      <c r="NWK1318" s="1"/>
      <c r="NWL1318" s="1"/>
      <c r="NWM1318" s="1"/>
      <c r="NWN1318" s="1"/>
      <c r="NWO1318" s="1"/>
      <c r="NWP1318" s="1"/>
      <c r="NWQ1318" s="1"/>
      <c r="NWR1318" s="1"/>
      <c r="NWS1318" s="1"/>
      <c r="NWT1318" s="1"/>
      <c r="NWU1318" s="1"/>
      <c r="NWV1318" s="1"/>
      <c r="NWW1318" s="1"/>
      <c r="NWX1318" s="1"/>
      <c r="NWY1318" s="1"/>
      <c r="NWZ1318" s="1"/>
      <c r="NXA1318" s="1"/>
      <c r="NXB1318" s="1"/>
      <c r="NXC1318" s="1"/>
      <c r="NXD1318" s="1"/>
      <c r="NXE1318" s="1"/>
      <c r="NXF1318" s="1"/>
      <c r="NXG1318" s="1"/>
      <c r="NXH1318" s="1"/>
      <c r="NXI1318" s="1"/>
      <c r="NXJ1318" s="1"/>
      <c r="NXK1318" s="1"/>
      <c r="NXL1318" s="1"/>
      <c r="NXM1318" s="1"/>
      <c r="NXN1318" s="1"/>
      <c r="NXO1318" s="1"/>
      <c r="NXP1318" s="1"/>
      <c r="NXQ1318" s="1"/>
      <c r="NXR1318" s="1"/>
      <c r="NXS1318" s="1"/>
      <c r="NXT1318" s="1"/>
      <c r="NXU1318" s="1"/>
      <c r="NXV1318" s="1"/>
      <c r="NXW1318" s="1"/>
      <c r="NXX1318" s="1"/>
      <c r="NXY1318" s="1"/>
      <c r="NXZ1318" s="1"/>
      <c r="NYA1318" s="1"/>
      <c r="NYB1318" s="1"/>
      <c r="NYC1318" s="1"/>
      <c r="NYD1318" s="1"/>
      <c r="NYE1318" s="1"/>
      <c r="NYF1318" s="1"/>
      <c r="NYG1318" s="1"/>
      <c r="NYH1318" s="1"/>
      <c r="NYI1318" s="1"/>
      <c r="NYJ1318" s="1"/>
      <c r="NYK1318" s="1"/>
      <c r="NYL1318" s="1"/>
      <c r="NYM1318" s="1"/>
      <c r="NYN1318" s="1"/>
      <c r="NYO1318" s="1"/>
      <c r="NYP1318" s="1"/>
      <c r="NYQ1318" s="1"/>
      <c r="NYR1318" s="1"/>
      <c r="NYS1318" s="1"/>
      <c r="NYT1318" s="1"/>
      <c r="NYU1318" s="1"/>
      <c r="NYV1318" s="1"/>
      <c r="NYW1318" s="1"/>
      <c r="NYX1318" s="1"/>
      <c r="NYY1318" s="1"/>
      <c r="NYZ1318" s="1"/>
      <c r="NZA1318" s="1"/>
      <c r="NZB1318" s="1"/>
      <c r="NZC1318" s="1"/>
      <c r="NZD1318" s="1"/>
      <c r="NZE1318" s="1"/>
      <c r="NZF1318" s="1"/>
      <c r="NZG1318" s="1"/>
      <c r="NZH1318" s="1"/>
      <c r="NZI1318" s="1"/>
      <c r="NZJ1318" s="1"/>
      <c r="NZK1318" s="1"/>
      <c r="NZL1318" s="1"/>
      <c r="NZM1318" s="1"/>
      <c r="NZN1318" s="1"/>
      <c r="NZO1318" s="1"/>
      <c r="NZP1318" s="1"/>
      <c r="NZQ1318" s="1"/>
      <c r="NZR1318" s="1"/>
      <c r="NZS1318" s="1"/>
      <c r="NZT1318" s="1"/>
      <c r="NZU1318" s="1"/>
      <c r="NZV1318" s="1"/>
      <c r="NZW1318" s="1"/>
      <c r="NZX1318" s="1"/>
      <c r="NZY1318" s="1"/>
      <c r="NZZ1318" s="1"/>
      <c r="OAA1318" s="1"/>
      <c r="OAB1318" s="1"/>
      <c r="OAC1318" s="1"/>
      <c r="OAD1318" s="1"/>
      <c r="OAE1318" s="1"/>
      <c r="OAF1318" s="1"/>
      <c r="OAG1318" s="1"/>
      <c r="OAH1318" s="1"/>
      <c r="OAI1318" s="1"/>
      <c r="OAJ1318" s="1"/>
      <c r="OAK1318" s="1"/>
      <c r="OAL1318" s="1"/>
      <c r="OAM1318" s="1"/>
      <c r="OAN1318" s="1"/>
      <c r="OAO1318" s="1"/>
      <c r="OAP1318" s="1"/>
      <c r="OAQ1318" s="1"/>
      <c r="OAR1318" s="1"/>
      <c r="OAS1318" s="1"/>
      <c r="OAT1318" s="1"/>
      <c r="OAU1318" s="1"/>
      <c r="OAV1318" s="1"/>
      <c r="OAW1318" s="1"/>
      <c r="OAX1318" s="1"/>
      <c r="OAY1318" s="1"/>
      <c r="OAZ1318" s="1"/>
      <c r="OBA1318" s="1"/>
      <c r="OBB1318" s="1"/>
      <c r="OBC1318" s="1"/>
      <c r="OBD1318" s="1"/>
      <c r="OBE1318" s="1"/>
      <c r="OBF1318" s="1"/>
      <c r="OBG1318" s="1"/>
      <c r="OBH1318" s="1"/>
      <c r="OBI1318" s="1"/>
      <c r="OBJ1318" s="1"/>
      <c r="OBK1318" s="1"/>
      <c r="OBL1318" s="1"/>
      <c r="OBM1318" s="1"/>
      <c r="OBN1318" s="1"/>
      <c r="OBO1318" s="1"/>
      <c r="OBP1318" s="1"/>
      <c r="OBQ1318" s="1"/>
      <c r="OBR1318" s="1"/>
      <c r="OBS1318" s="1"/>
      <c r="OBT1318" s="1"/>
      <c r="OBU1318" s="1"/>
      <c r="OBV1318" s="1"/>
      <c r="OBW1318" s="1"/>
      <c r="OBX1318" s="1"/>
      <c r="OBY1318" s="1"/>
      <c r="OBZ1318" s="1"/>
      <c r="OCA1318" s="1"/>
      <c r="OCB1318" s="1"/>
      <c r="OCC1318" s="1"/>
      <c r="OCD1318" s="1"/>
      <c r="OCE1318" s="1"/>
      <c r="OCF1318" s="1"/>
      <c r="OCG1318" s="1"/>
      <c r="OCH1318" s="1"/>
      <c r="OCI1318" s="1"/>
      <c r="OCJ1318" s="1"/>
      <c r="OCK1318" s="1"/>
      <c r="OCL1318" s="1"/>
      <c r="OCM1318" s="1"/>
      <c r="OCN1318" s="1"/>
      <c r="OCO1318" s="1"/>
      <c r="OCP1318" s="1"/>
      <c r="OCQ1318" s="1"/>
      <c r="OCR1318" s="1"/>
      <c r="OCS1318" s="1"/>
      <c r="OCT1318" s="1"/>
      <c r="OCU1318" s="1"/>
      <c r="OCV1318" s="1"/>
      <c r="OCW1318" s="1"/>
      <c r="OCX1318" s="1"/>
      <c r="OCY1318" s="1"/>
      <c r="OCZ1318" s="1"/>
      <c r="ODA1318" s="1"/>
      <c r="ODB1318" s="1"/>
      <c r="ODC1318" s="1"/>
      <c r="ODD1318" s="1"/>
      <c r="ODE1318" s="1"/>
      <c r="ODF1318" s="1"/>
      <c r="ODG1318" s="1"/>
      <c r="ODH1318" s="1"/>
      <c r="ODI1318" s="1"/>
      <c r="ODJ1318" s="1"/>
      <c r="ODK1318" s="1"/>
      <c r="ODL1318" s="1"/>
      <c r="ODM1318" s="1"/>
      <c r="ODN1318" s="1"/>
      <c r="ODO1318" s="1"/>
      <c r="ODP1318" s="1"/>
      <c r="ODQ1318" s="1"/>
      <c r="ODR1318" s="1"/>
      <c r="ODS1318" s="1"/>
      <c r="ODT1318" s="1"/>
      <c r="ODU1318" s="1"/>
      <c r="ODV1318" s="1"/>
      <c r="ODW1318" s="1"/>
      <c r="ODX1318" s="1"/>
      <c r="ODY1318" s="1"/>
      <c r="ODZ1318" s="1"/>
      <c r="OEA1318" s="1"/>
      <c r="OEB1318" s="1"/>
      <c r="OEC1318" s="1"/>
      <c r="OED1318" s="1"/>
      <c r="OEE1318" s="1"/>
      <c r="OEF1318" s="1"/>
      <c r="OEG1318" s="1"/>
      <c r="OEH1318" s="1"/>
      <c r="OEI1318" s="1"/>
      <c r="OEJ1318" s="1"/>
      <c r="OEK1318" s="1"/>
      <c r="OEL1318" s="1"/>
      <c r="OEM1318" s="1"/>
      <c r="OEN1318" s="1"/>
      <c r="OEO1318" s="1"/>
      <c r="OEP1318" s="1"/>
      <c r="OEQ1318" s="1"/>
      <c r="OER1318" s="1"/>
      <c r="OES1318" s="1"/>
      <c r="OET1318" s="1"/>
      <c r="OEU1318" s="1"/>
      <c r="OEV1318" s="1"/>
      <c r="OEW1318" s="1"/>
      <c r="OEX1318" s="1"/>
      <c r="OEY1318" s="1"/>
      <c r="OEZ1318" s="1"/>
      <c r="OFA1318" s="1"/>
      <c r="OFB1318" s="1"/>
      <c r="OFC1318" s="1"/>
      <c r="OFD1318" s="1"/>
      <c r="OFE1318" s="1"/>
      <c r="OFF1318" s="1"/>
      <c r="OFG1318" s="1"/>
      <c r="OFH1318" s="1"/>
      <c r="OFI1318" s="1"/>
      <c r="OFJ1318" s="1"/>
      <c r="OFK1318" s="1"/>
      <c r="OFL1318" s="1"/>
      <c r="OFM1318" s="1"/>
      <c r="OFN1318" s="1"/>
      <c r="OFO1318" s="1"/>
      <c r="OFP1318" s="1"/>
      <c r="OFQ1318" s="1"/>
      <c r="OFR1318" s="1"/>
      <c r="OFS1318" s="1"/>
      <c r="OFT1318" s="1"/>
      <c r="OFU1318" s="1"/>
      <c r="OFV1318" s="1"/>
      <c r="OFW1318" s="1"/>
      <c r="OFX1318" s="1"/>
      <c r="OFY1318" s="1"/>
      <c r="OFZ1318" s="1"/>
      <c r="OGA1318" s="1"/>
      <c r="OGB1318" s="1"/>
      <c r="OGC1318" s="1"/>
      <c r="OGD1318" s="1"/>
      <c r="OGE1318" s="1"/>
      <c r="OGF1318" s="1"/>
      <c r="OGG1318" s="1"/>
      <c r="OGH1318" s="1"/>
      <c r="OGI1318" s="1"/>
      <c r="OGJ1318" s="1"/>
      <c r="OGK1318" s="1"/>
      <c r="OGL1318" s="1"/>
      <c r="OGM1318" s="1"/>
      <c r="OGN1318" s="1"/>
      <c r="OGO1318" s="1"/>
      <c r="OGP1318" s="1"/>
      <c r="OGQ1318" s="1"/>
      <c r="OGR1318" s="1"/>
      <c r="OGS1318" s="1"/>
      <c r="OGT1318" s="1"/>
      <c r="OGU1318" s="1"/>
      <c r="OGV1318" s="1"/>
      <c r="OGW1318" s="1"/>
      <c r="OGX1318" s="1"/>
      <c r="OGY1318" s="1"/>
      <c r="OGZ1318" s="1"/>
      <c r="OHA1318" s="1"/>
      <c r="OHB1318" s="1"/>
      <c r="OHC1318" s="1"/>
      <c r="OHD1318" s="1"/>
      <c r="OHE1318" s="1"/>
      <c r="OHF1318" s="1"/>
      <c r="OHG1318" s="1"/>
      <c r="OHH1318" s="1"/>
      <c r="OHI1318" s="1"/>
      <c r="OHJ1318" s="1"/>
      <c r="OHK1318" s="1"/>
      <c r="OHL1318" s="1"/>
      <c r="OHM1318" s="1"/>
      <c r="OHN1318" s="1"/>
      <c r="OHO1318" s="1"/>
      <c r="OHP1318" s="1"/>
      <c r="OHQ1318" s="1"/>
      <c r="OHR1318" s="1"/>
      <c r="OHS1318" s="1"/>
      <c r="OHT1318" s="1"/>
      <c r="OHU1318" s="1"/>
      <c r="OHV1318" s="1"/>
      <c r="OHW1318" s="1"/>
      <c r="OHX1318" s="1"/>
      <c r="OHY1318" s="1"/>
      <c r="OHZ1318" s="1"/>
      <c r="OIA1318" s="1"/>
      <c r="OIB1318" s="1"/>
      <c r="OIC1318" s="1"/>
      <c r="OID1318" s="1"/>
      <c r="OIE1318" s="1"/>
      <c r="OIF1318" s="1"/>
      <c r="OIG1318" s="1"/>
      <c r="OIH1318" s="1"/>
      <c r="OII1318" s="1"/>
      <c r="OIJ1318" s="1"/>
      <c r="OIK1318" s="1"/>
      <c r="OIL1318" s="1"/>
      <c r="OIM1318" s="1"/>
      <c r="OIN1318" s="1"/>
      <c r="OIO1318" s="1"/>
      <c r="OIP1318" s="1"/>
      <c r="OIQ1318" s="1"/>
      <c r="OIR1318" s="1"/>
      <c r="OIS1318" s="1"/>
      <c r="OIT1318" s="1"/>
      <c r="OIU1318" s="1"/>
      <c r="OIV1318" s="1"/>
      <c r="OIW1318" s="1"/>
      <c r="OIX1318" s="1"/>
      <c r="OIY1318" s="1"/>
      <c r="OIZ1318" s="1"/>
      <c r="OJA1318" s="1"/>
      <c r="OJB1318" s="1"/>
      <c r="OJC1318" s="1"/>
      <c r="OJD1318" s="1"/>
      <c r="OJE1318" s="1"/>
      <c r="OJF1318" s="1"/>
      <c r="OJG1318" s="1"/>
      <c r="OJH1318" s="1"/>
      <c r="OJI1318" s="1"/>
      <c r="OJJ1318" s="1"/>
      <c r="OJK1318" s="1"/>
      <c r="OJL1318" s="1"/>
      <c r="OJM1318" s="1"/>
      <c r="OJN1318" s="1"/>
      <c r="OJO1318" s="1"/>
      <c r="OJP1318" s="1"/>
      <c r="OJQ1318" s="1"/>
      <c r="OJR1318" s="1"/>
      <c r="OJS1318" s="1"/>
      <c r="OJT1318" s="1"/>
      <c r="OJU1318" s="1"/>
      <c r="OJV1318" s="1"/>
      <c r="OJW1318" s="1"/>
      <c r="OJX1318" s="1"/>
      <c r="OJY1318" s="1"/>
      <c r="OJZ1318" s="1"/>
      <c r="OKA1318" s="1"/>
      <c r="OKB1318" s="1"/>
      <c r="OKC1318" s="1"/>
      <c r="OKD1318" s="1"/>
      <c r="OKE1318" s="1"/>
      <c r="OKF1318" s="1"/>
      <c r="OKG1318" s="1"/>
      <c r="OKH1318" s="1"/>
      <c r="OKI1318" s="1"/>
      <c r="OKJ1318" s="1"/>
      <c r="OKK1318" s="1"/>
      <c r="OKL1318" s="1"/>
      <c r="OKM1318" s="1"/>
      <c r="OKN1318" s="1"/>
      <c r="OKO1318" s="1"/>
      <c r="OKP1318" s="1"/>
      <c r="OKQ1318" s="1"/>
      <c r="OKR1318" s="1"/>
      <c r="OKS1318" s="1"/>
      <c r="OKT1318" s="1"/>
      <c r="OKU1318" s="1"/>
      <c r="OKV1318" s="1"/>
      <c r="OKW1318" s="1"/>
      <c r="OKX1318" s="1"/>
      <c r="OKY1318" s="1"/>
      <c r="OKZ1318" s="1"/>
      <c r="OLA1318" s="1"/>
      <c r="OLB1318" s="1"/>
      <c r="OLC1318" s="1"/>
      <c r="OLD1318" s="1"/>
      <c r="OLE1318" s="1"/>
      <c r="OLF1318" s="1"/>
      <c r="OLG1318" s="1"/>
      <c r="OLH1318" s="1"/>
      <c r="OLI1318" s="1"/>
      <c r="OLJ1318" s="1"/>
      <c r="OLK1318" s="1"/>
      <c r="OLL1318" s="1"/>
      <c r="OLM1318" s="1"/>
      <c r="OLN1318" s="1"/>
      <c r="OLO1318" s="1"/>
      <c r="OLP1318" s="1"/>
      <c r="OLQ1318" s="1"/>
      <c r="OLR1318" s="1"/>
      <c r="OLS1318" s="1"/>
      <c r="OLT1318" s="1"/>
      <c r="OLU1318" s="1"/>
      <c r="OLV1318" s="1"/>
      <c r="OLW1318" s="1"/>
      <c r="OLX1318" s="1"/>
      <c r="OLY1318" s="1"/>
      <c r="OLZ1318" s="1"/>
      <c r="OMA1318" s="1"/>
      <c r="OMB1318" s="1"/>
      <c r="OMC1318" s="1"/>
      <c r="OMD1318" s="1"/>
      <c r="OME1318" s="1"/>
      <c r="OMF1318" s="1"/>
      <c r="OMG1318" s="1"/>
      <c r="OMH1318" s="1"/>
      <c r="OMI1318" s="1"/>
      <c r="OMJ1318" s="1"/>
      <c r="OMK1318" s="1"/>
      <c r="OML1318" s="1"/>
      <c r="OMM1318" s="1"/>
      <c r="OMN1318" s="1"/>
      <c r="OMO1318" s="1"/>
      <c r="OMP1318" s="1"/>
      <c r="OMQ1318" s="1"/>
      <c r="OMR1318" s="1"/>
      <c r="OMS1318" s="1"/>
      <c r="OMT1318" s="1"/>
      <c r="OMU1318" s="1"/>
      <c r="OMV1318" s="1"/>
      <c r="OMW1318" s="1"/>
      <c r="OMX1318" s="1"/>
      <c r="OMY1318" s="1"/>
      <c r="OMZ1318" s="1"/>
      <c r="ONA1318" s="1"/>
      <c r="ONB1318" s="1"/>
      <c r="ONC1318" s="1"/>
      <c r="OND1318" s="1"/>
      <c r="ONE1318" s="1"/>
      <c r="ONF1318" s="1"/>
      <c r="ONG1318" s="1"/>
      <c r="ONH1318" s="1"/>
      <c r="ONI1318" s="1"/>
      <c r="ONJ1318" s="1"/>
      <c r="ONK1318" s="1"/>
      <c r="ONL1318" s="1"/>
      <c r="ONM1318" s="1"/>
      <c r="ONN1318" s="1"/>
      <c r="ONO1318" s="1"/>
      <c r="ONP1318" s="1"/>
      <c r="ONQ1318" s="1"/>
      <c r="ONR1318" s="1"/>
      <c r="ONS1318" s="1"/>
      <c r="ONT1318" s="1"/>
      <c r="ONU1318" s="1"/>
      <c r="ONV1318" s="1"/>
      <c r="ONW1318" s="1"/>
      <c r="ONX1318" s="1"/>
      <c r="ONY1318" s="1"/>
      <c r="ONZ1318" s="1"/>
      <c r="OOA1318" s="1"/>
      <c r="OOB1318" s="1"/>
      <c r="OOC1318" s="1"/>
      <c r="OOD1318" s="1"/>
      <c r="OOE1318" s="1"/>
      <c r="OOF1318" s="1"/>
      <c r="OOG1318" s="1"/>
      <c r="OOH1318" s="1"/>
      <c r="OOI1318" s="1"/>
      <c r="OOJ1318" s="1"/>
      <c r="OOK1318" s="1"/>
      <c r="OOL1318" s="1"/>
      <c r="OOM1318" s="1"/>
      <c r="OON1318" s="1"/>
      <c r="OOO1318" s="1"/>
      <c r="OOP1318" s="1"/>
      <c r="OOQ1318" s="1"/>
      <c r="OOR1318" s="1"/>
      <c r="OOS1318" s="1"/>
      <c r="OOT1318" s="1"/>
      <c r="OOU1318" s="1"/>
      <c r="OOV1318" s="1"/>
      <c r="OOW1318" s="1"/>
      <c r="OOX1318" s="1"/>
      <c r="OOY1318" s="1"/>
      <c r="OOZ1318" s="1"/>
      <c r="OPA1318" s="1"/>
      <c r="OPB1318" s="1"/>
      <c r="OPC1318" s="1"/>
      <c r="OPD1318" s="1"/>
      <c r="OPE1318" s="1"/>
      <c r="OPF1318" s="1"/>
      <c r="OPG1318" s="1"/>
      <c r="OPH1318" s="1"/>
      <c r="OPI1318" s="1"/>
      <c r="OPJ1318" s="1"/>
      <c r="OPK1318" s="1"/>
      <c r="OPL1318" s="1"/>
      <c r="OPM1318" s="1"/>
      <c r="OPN1318" s="1"/>
      <c r="OPO1318" s="1"/>
      <c r="OPP1318" s="1"/>
      <c r="OPQ1318" s="1"/>
      <c r="OPR1318" s="1"/>
      <c r="OPS1318" s="1"/>
      <c r="OPT1318" s="1"/>
      <c r="OPU1318" s="1"/>
      <c r="OPV1318" s="1"/>
      <c r="OPW1318" s="1"/>
      <c r="OPX1318" s="1"/>
      <c r="OPY1318" s="1"/>
      <c r="OPZ1318" s="1"/>
      <c r="OQA1318" s="1"/>
      <c r="OQB1318" s="1"/>
      <c r="OQC1318" s="1"/>
      <c r="OQD1318" s="1"/>
      <c r="OQE1318" s="1"/>
      <c r="OQF1318" s="1"/>
      <c r="OQG1318" s="1"/>
      <c r="OQH1318" s="1"/>
      <c r="OQI1318" s="1"/>
      <c r="OQJ1318" s="1"/>
      <c r="OQK1318" s="1"/>
      <c r="OQL1318" s="1"/>
      <c r="OQM1318" s="1"/>
      <c r="OQN1318" s="1"/>
      <c r="OQO1318" s="1"/>
      <c r="OQP1318" s="1"/>
      <c r="OQQ1318" s="1"/>
      <c r="OQR1318" s="1"/>
      <c r="OQS1318" s="1"/>
      <c r="OQT1318" s="1"/>
      <c r="OQU1318" s="1"/>
      <c r="OQV1318" s="1"/>
      <c r="OQW1318" s="1"/>
      <c r="OQX1318" s="1"/>
      <c r="OQY1318" s="1"/>
      <c r="OQZ1318" s="1"/>
      <c r="ORA1318" s="1"/>
      <c r="ORB1318" s="1"/>
      <c r="ORC1318" s="1"/>
      <c r="ORD1318" s="1"/>
      <c r="ORE1318" s="1"/>
      <c r="ORF1318" s="1"/>
      <c r="ORG1318" s="1"/>
      <c r="ORH1318" s="1"/>
      <c r="ORI1318" s="1"/>
      <c r="ORJ1318" s="1"/>
      <c r="ORK1318" s="1"/>
      <c r="ORL1318" s="1"/>
      <c r="ORM1318" s="1"/>
      <c r="ORN1318" s="1"/>
      <c r="ORO1318" s="1"/>
      <c r="ORP1318" s="1"/>
      <c r="ORQ1318" s="1"/>
      <c r="ORR1318" s="1"/>
      <c r="ORS1318" s="1"/>
      <c r="ORT1318" s="1"/>
      <c r="ORU1318" s="1"/>
      <c r="ORV1318" s="1"/>
      <c r="ORW1318" s="1"/>
      <c r="ORX1318" s="1"/>
      <c r="ORY1318" s="1"/>
      <c r="ORZ1318" s="1"/>
      <c r="OSA1318" s="1"/>
      <c r="OSB1318" s="1"/>
      <c r="OSC1318" s="1"/>
      <c r="OSD1318" s="1"/>
      <c r="OSE1318" s="1"/>
      <c r="OSF1318" s="1"/>
      <c r="OSG1318" s="1"/>
      <c r="OSH1318" s="1"/>
      <c r="OSI1318" s="1"/>
      <c r="OSJ1318" s="1"/>
      <c r="OSK1318" s="1"/>
      <c r="OSL1318" s="1"/>
      <c r="OSM1318" s="1"/>
      <c r="OSN1318" s="1"/>
      <c r="OSO1318" s="1"/>
      <c r="OSP1318" s="1"/>
      <c r="OSQ1318" s="1"/>
      <c r="OSR1318" s="1"/>
      <c r="OSS1318" s="1"/>
      <c r="OST1318" s="1"/>
      <c r="OSU1318" s="1"/>
      <c r="OSV1318" s="1"/>
      <c r="OSW1318" s="1"/>
      <c r="OSX1318" s="1"/>
      <c r="OSY1318" s="1"/>
      <c r="OSZ1318" s="1"/>
      <c r="OTA1318" s="1"/>
      <c r="OTB1318" s="1"/>
      <c r="OTC1318" s="1"/>
      <c r="OTD1318" s="1"/>
      <c r="OTE1318" s="1"/>
      <c r="OTF1318" s="1"/>
      <c r="OTG1318" s="1"/>
      <c r="OTH1318" s="1"/>
      <c r="OTI1318" s="1"/>
      <c r="OTJ1318" s="1"/>
      <c r="OTK1318" s="1"/>
      <c r="OTL1318" s="1"/>
      <c r="OTM1318" s="1"/>
      <c r="OTN1318" s="1"/>
      <c r="OTO1318" s="1"/>
      <c r="OTP1318" s="1"/>
      <c r="OTQ1318" s="1"/>
      <c r="OTR1318" s="1"/>
      <c r="OTS1318" s="1"/>
      <c r="OTT1318" s="1"/>
      <c r="OTU1318" s="1"/>
      <c r="OTV1318" s="1"/>
      <c r="OTW1318" s="1"/>
      <c r="OTX1318" s="1"/>
      <c r="OTY1318" s="1"/>
      <c r="OTZ1318" s="1"/>
      <c r="OUA1318" s="1"/>
      <c r="OUB1318" s="1"/>
      <c r="OUC1318" s="1"/>
      <c r="OUD1318" s="1"/>
      <c r="OUE1318" s="1"/>
      <c r="OUF1318" s="1"/>
      <c r="OUG1318" s="1"/>
      <c r="OUH1318" s="1"/>
      <c r="OUI1318" s="1"/>
      <c r="OUJ1318" s="1"/>
      <c r="OUK1318" s="1"/>
      <c r="OUL1318" s="1"/>
      <c r="OUM1318" s="1"/>
      <c r="OUN1318" s="1"/>
      <c r="OUO1318" s="1"/>
      <c r="OUP1318" s="1"/>
      <c r="OUQ1318" s="1"/>
      <c r="OUR1318" s="1"/>
      <c r="OUS1318" s="1"/>
      <c r="OUT1318" s="1"/>
      <c r="OUU1318" s="1"/>
      <c r="OUV1318" s="1"/>
      <c r="OUW1318" s="1"/>
      <c r="OUX1318" s="1"/>
      <c r="OUY1318" s="1"/>
      <c r="OUZ1318" s="1"/>
      <c r="OVA1318" s="1"/>
      <c r="OVB1318" s="1"/>
      <c r="OVC1318" s="1"/>
      <c r="OVD1318" s="1"/>
      <c r="OVE1318" s="1"/>
      <c r="OVF1318" s="1"/>
      <c r="OVG1318" s="1"/>
      <c r="OVH1318" s="1"/>
      <c r="OVI1318" s="1"/>
      <c r="OVJ1318" s="1"/>
      <c r="OVK1318" s="1"/>
      <c r="OVL1318" s="1"/>
      <c r="OVM1318" s="1"/>
      <c r="OVN1318" s="1"/>
      <c r="OVO1318" s="1"/>
      <c r="OVP1318" s="1"/>
      <c r="OVQ1318" s="1"/>
      <c r="OVR1318" s="1"/>
      <c r="OVS1318" s="1"/>
      <c r="OVT1318" s="1"/>
      <c r="OVU1318" s="1"/>
      <c r="OVV1318" s="1"/>
      <c r="OVW1318" s="1"/>
      <c r="OVX1318" s="1"/>
      <c r="OVY1318" s="1"/>
      <c r="OVZ1318" s="1"/>
      <c r="OWA1318" s="1"/>
      <c r="OWB1318" s="1"/>
      <c r="OWC1318" s="1"/>
      <c r="OWD1318" s="1"/>
      <c r="OWE1318" s="1"/>
      <c r="OWF1318" s="1"/>
      <c r="OWG1318" s="1"/>
      <c r="OWH1318" s="1"/>
      <c r="OWI1318" s="1"/>
      <c r="OWJ1318" s="1"/>
      <c r="OWK1318" s="1"/>
      <c r="OWL1318" s="1"/>
      <c r="OWM1318" s="1"/>
      <c r="OWN1318" s="1"/>
      <c r="OWO1318" s="1"/>
      <c r="OWP1318" s="1"/>
      <c r="OWQ1318" s="1"/>
      <c r="OWR1318" s="1"/>
      <c r="OWS1318" s="1"/>
      <c r="OWT1318" s="1"/>
      <c r="OWU1318" s="1"/>
      <c r="OWV1318" s="1"/>
      <c r="OWW1318" s="1"/>
      <c r="OWX1318" s="1"/>
      <c r="OWY1318" s="1"/>
      <c r="OWZ1318" s="1"/>
      <c r="OXA1318" s="1"/>
      <c r="OXB1318" s="1"/>
      <c r="OXC1318" s="1"/>
      <c r="OXD1318" s="1"/>
      <c r="OXE1318" s="1"/>
      <c r="OXF1318" s="1"/>
      <c r="OXG1318" s="1"/>
      <c r="OXH1318" s="1"/>
      <c r="OXI1318" s="1"/>
      <c r="OXJ1318" s="1"/>
      <c r="OXK1318" s="1"/>
      <c r="OXL1318" s="1"/>
      <c r="OXM1318" s="1"/>
      <c r="OXN1318" s="1"/>
      <c r="OXO1318" s="1"/>
      <c r="OXP1318" s="1"/>
      <c r="OXQ1318" s="1"/>
      <c r="OXR1318" s="1"/>
      <c r="OXS1318" s="1"/>
      <c r="OXT1318" s="1"/>
      <c r="OXU1318" s="1"/>
      <c r="OXV1318" s="1"/>
      <c r="OXW1318" s="1"/>
      <c r="OXX1318" s="1"/>
      <c r="OXY1318" s="1"/>
      <c r="OXZ1318" s="1"/>
      <c r="OYA1318" s="1"/>
      <c r="OYB1318" s="1"/>
      <c r="OYC1318" s="1"/>
      <c r="OYD1318" s="1"/>
      <c r="OYE1318" s="1"/>
      <c r="OYF1318" s="1"/>
      <c r="OYG1318" s="1"/>
      <c r="OYH1318" s="1"/>
      <c r="OYI1318" s="1"/>
      <c r="OYJ1318" s="1"/>
      <c r="OYK1318" s="1"/>
      <c r="OYL1318" s="1"/>
      <c r="OYM1318" s="1"/>
      <c r="OYN1318" s="1"/>
      <c r="OYO1318" s="1"/>
      <c r="OYP1318" s="1"/>
      <c r="OYQ1318" s="1"/>
      <c r="OYR1318" s="1"/>
      <c r="OYS1318" s="1"/>
      <c r="OYT1318" s="1"/>
      <c r="OYU1318" s="1"/>
      <c r="OYV1318" s="1"/>
      <c r="OYW1318" s="1"/>
      <c r="OYX1318" s="1"/>
      <c r="OYY1318" s="1"/>
      <c r="OYZ1318" s="1"/>
      <c r="OZA1318" s="1"/>
      <c r="OZB1318" s="1"/>
      <c r="OZC1318" s="1"/>
      <c r="OZD1318" s="1"/>
      <c r="OZE1318" s="1"/>
      <c r="OZF1318" s="1"/>
      <c r="OZG1318" s="1"/>
      <c r="OZH1318" s="1"/>
      <c r="OZI1318" s="1"/>
      <c r="OZJ1318" s="1"/>
      <c r="OZK1318" s="1"/>
      <c r="OZL1318" s="1"/>
      <c r="OZM1318" s="1"/>
      <c r="OZN1318" s="1"/>
      <c r="OZO1318" s="1"/>
      <c r="OZP1318" s="1"/>
      <c r="OZQ1318" s="1"/>
      <c r="OZR1318" s="1"/>
      <c r="OZS1318" s="1"/>
      <c r="OZT1318" s="1"/>
      <c r="OZU1318" s="1"/>
      <c r="OZV1318" s="1"/>
      <c r="OZW1318" s="1"/>
      <c r="OZX1318" s="1"/>
      <c r="OZY1318" s="1"/>
      <c r="OZZ1318" s="1"/>
      <c r="PAA1318" s="1"/>
      <c r="PAB1318" s="1"/>
      <c r="PAC1318" s="1"/>
      <c r="PAD1318" s="1"/>
      <c r="PAE1318" s="1"/>
      <c r="PAF1318" s="1"/>
      <c r="PAG1318" s="1"/>
      <c r="PAH1318" s="1"/>
      <c r="PAI1318" s="1"/>
      <c r="PAJ1318" s="1"/>
      <c r="PAK1318" s="1"/>
      <c r="PAL1318" s="1"/>
      <c r="PAM1318" s="1"/>
      <c r="PAN1318" s="1"/>
      <c r="PAO1318" s="1"/>
      <c r="PAP1318" s="1"/>
      <c r="PAQ1318" s="1"/>
      <c r="PAR1318" s="1"/>
      <c r="PAS1318" s="1"/>
      <c r="PAT1318" s="1"/>
      <c r="PAU1318" s="1"/>
      <c r="PAV1318" s="1"/>
      <c r="PAW1318" s="1"/>
      <c r="PAX1318" s="1"/>
      <c r="PAY1318" s="1"/>
      <c r="PAZ1318" s="1"/>
      <c r="PBA1318" s="1"/>
      <c r="PBB1318" s="1"/>
      <c r="PBC1318" s="1"/>
      <c r="PBD1318" s="1"/>
      <c r="PBE1318" s="1"/>
      <c r="PBF1318" s="1"/>
      <c r="PBG1318" s="1"/>
      <c r="PBH1318" s="1"/>
      <c r="PBI1318" s="1"/>
      <c r="PBJ1318" s="1"/>
      <c r="PBK1318" s="1"/>
      <c r="PBL1318" s="1"/>
      <c r="PBM1318" s="1"/>
      <c r="PBN1318" s="1"/>
      <c r="PBO1318" s="1"/>
      <c r="PBP1318" s="1"/>
      <c r="PBQ1318" s="1"/>
      <c r="PBR1318" s="1"/>
      <c r="PBS1318" s="1"/>
      <c r="PBT1318" s="1"/>
      <c r="PBU1318" s="1"/>
      <c r="PBV1318" s="1"/>
      <c r="PBW1318" s="1"/>
      <c r="PBX1318" s="1"/>
      <c r="PBY1318" s="1"/>
      <c r="PBZ1318" s="1"/>
      <c r="PCA1318" s="1"/>
      <c r="PCB1318" s="1"/>
      <c r="PCC1318" s="1"/>
      <c r="PCD1318" s="1"/>
      <c r="PCE1318" s="1"/>
      <c r="PCF1318" s="1"/>
      <c r="PCG1318" s="1"/>
      <c r="PCH1318" s="1"/>
      <c r="PCI1318" s="1"/>
      <c r="PCJ1318" s="1"/>
      <c r="PCK1318" s="1"/>
      <c r="PCL1318" s="1"/>
      <c r="PCM1318" s="1"/>
      <c r="PCN1318" s="1"/>
      <c r="PCO1318" s="1"/>
      <c r="PCP1318" s="1"/>
      <c r="PCQ1318" s="1"/>
      <c r="PCR1318" s="1"/>
      <c r="PCS1318" s="1"/>
      <c r="PCT1318" s="1"/>
      <c r="PCU1318" s="1"/>
      <c r="PCV1318" s="1"/>
      <c r="PCW1318" s="1"/>
      <c r="PCX1318" s="1"/>
      <c r="PCY1318" s="1"/>
      <c r="PCZ1318" s="1"/>
      <c r="PDA1318" s="1"/>
      <c r="PDB1318" s="1"/>
      <c r="PDC1318" s="1"/>
      <c r="PDD1318" s="1"/>
      <c r="PDE1318" s="1"/>
      <c r="PDF1318" s="1"/>
      <c r="PDG1318" s="1"/>
      <c r="PDH1318" s="1"/>
      <c r="PDI1318" s="1"/>
      <c r="PDJ1318" s="1"/>
      <c r="PDK1318" s="1"/>
      <c r="PDL1318" s="1"/>
      <c r="PDM1318" s="1"/>
      <c r="PDN1318" s="1"/>
      <c r="PDO1318" s="1"/>
      <c r="PDP1318" s="1"/>
      <c r="PDQ1318" s="1"/>
      <c r="PDR1318" s="1"/>
      <c r="PDS1318" s="1"/>
      <c r="PDT1318" s="1"/>
      <c r="PDU1318" s="1"/>
      <c r="PDV1318" s="1"/>
      <c r="PDW1318" s="1"/>
      <c r="PDX1318" s="1"/>
      <c r="PDY1318" s="1"/>
      <c r="PDZ1318" s="1"/>
      <c r="PEA1318" s="1"/>
      <c r="PEB1318" s="1"/>
      <c r="PEC1318" s="1"/>
      <c r="PED1318" s="1"/>
      <c r="PEE1318" s="1"/>
      <c r="PEF1318" s="1"/>
      <c r="PEG1318" s="1"/>
      <c r="PEH1318" s="1"/>
      <c r="PEI1318" s="1"/>
      <c r="PEJ1318" s="1"/>
      <c r="PEK1318" s="1"/>
      <c r="PEL1318" s="1"/>
      <c r="PEM1318" s="1"/>
      <c r="PEN1318" s="1"/>
      <c r="PEO1318" s="1"/>
      <c r="PEP1318" s="1"/>
      <c r="PEQ1318" s="1"/>
      <c r="PER1318" s="1"/>
      <c r="PES1318" s="1"/>
      <c r="PET1318" s="1"/>
      <c r="PEU1318" s="1"/>
      <c r="PEV1318" s="1"/>
      <c r="PEW1318" s="1"/>
      <c r="PEX1318" s="1"/>
      <c r="PEY1318" s="1"/>
      <c r="PEZ1318" s="1"/>
      <c r="PFA1318" s="1"/>
      <c r="PFB1318" s="1"/>
      <c r="PFC1318" s="1"/>
      <c r="PFD1318" s="1"/>
      <c r="PFE1318" s="1"/>
      <c r="PFF1318" s="1"/>
      <c r="PFG1318" s="1"/>
      <c r="PFH1318" s="1"/>
      <c r="PFI1318" s="1"/>
      <c r="PFJ1318" s="1"/>
      <c r="PFK1318" s="1"/>
      <c r="PFL1318" s="1"/>
      <c r="PFM1318" s="1"/>
      <c r="PFN1318" s="1"/>
      <c r="PFO1318" s="1"/>
      <c r="PFP1318" s="1"/>
      <c r="PFQ1318" s="1"/>
      <c r="PFR1318" s="1"/>
      <c r="PFS1318" s="1"/>
      <c r="PFT1318" s="1"/>
      <c r="PFU1318" s="1"/>
      <c r="PFV1318" s="1"/>
      <c r="PFW1318" s="1"/>
      <c r="PFX1318" s="1"/>
      <c r="PFY1318" s="1"/>
      <c r="PFZ1318" s="1"/>
      <c r="PGA1318" s="1"/>
      <c r="PGB1318" s="1"/>
      <c r="PGC1318" s="1"/>
      <c r="PGD1318" s="1"/>
      <c r="PGE1318" s="1"/>
      <c r="PGF1318" s="1"/>
      <c r="PGG1318" s="1"/>
      <c r="PGH1318" s="1"/>
      <c r="PGI1318" s="1"/>
      <c r="PGJ1318" s="1"/>
      <c r="PGK1318" s="1"/>
      <c r="PGL1318" s="1"/>
      <c r="PGM1318" s="1"/>
      <c r="PGN1318" s="1"/>
      <c r="PGO1318" s="1"/>
      <c r="PGP1318" s="1"/>
      <c r="PGQ1318" s="1"/>
      <c r="PGR1318" s="1"/>
      <c r="PGS1318" s="1"/>
      <c r="PGT1318" s="1"/>
      <c r="PGU1318" s="1"/>
      <c r="PGV1318" s="1"/>
      <c r="PGW1318" s="1"/>
      <c r="PGX1318" s="1"/>
      <c r="PGY1318" s="1"/>
      <c r="PGZ1318" s="1"/>
      <c r="PHA1318" s="1"/>
      <c r="PHB1318" s="1"/>
      <c r="PHC1318" s="1"/>
      <c r="PHD1318" s="1"/>
      <c r="PHE1318" s="1"/>
      <c r="PHF1318" s="1"/>
      <c r="PHG1318" s="1"/>
      <c r="PHH1318" s="1"/>
      <c r="PHI1318" s="1"/>
      <c r="PHJ1318" s="1"/>
      <c r="PHK1318" s="1"/>
      <c r="PHL1318" s="1"/>
      <c r="PHM1318" s="1"/>
      <c r="PHN1318" s="1"/>
      <c r="PHO1318" s="1"/>
      <c r="PHP1318" s="1"/>
      <c r="PHQ1318" s="1"/>
      <c r="PHR1318" s="1"/>
      <c r="PHS1318" s="1"/>
      <c r="PHT1318" s="1"/>
      <c r="PHU1318" s="1"/>
      <c r="PHV1318" s="1"/>
      <c r="PHW1318" s="1"/>
      <c r="PHX1318" s="1"/>
      <c r="PHY1318" s="1"/>
      <c r="PHZ1318" s="1"/>
      <c r="PIA1318" s="1"/>
      <c r="PIB1318" s="1"/>
      <c r="PIC1318" s="1"/>
      <c r="PID1318" s="1"/>
      <c r="PIE1318" s="1"/>
      <c r="PIF1318" s="1"/>
      <c r="PIG1318" s="1"/>
      <c r="PIH1318" s="1"/>
      <c r="PII1318" s="1"/>
      <c r="PIJ1318" s="1"/>
      <c r="PIK1318" s="1"/>
      <c r="PIL1318" s="1"/>
      <c r="PIM1318" s="1"/>
      <c r="PIN1318" s="1"/>
      <c r="PIO1318" s="1"/>
      <c r="PIP1318" s="1"/>
      <c r="PIQ1318" s="1"/>
      <c r="PIR1318" s="1"/>
      <c r="PIS1318" s="1"/>
      <c r="PIT1318" s="1"/>
      <c r="PIU1318" s="1"/>
      <c r="PIV1318" s="1"/>
      <c r="PIW1318" s="1"/>
      <c r="PIX1318" s="1"/>
      <c r="PIY1318" s="1"/>
      <c r="PIZ1318" s="1"/>
      <c r="PJA1318" s="1"/>
      <c r="PJB1318" s="1"/>
      <c r="PJC1318" s="1"/>
      <c r="PJD1318" s="1"/>
      <c r="PJE1318" s="1"/>
      <c r="PJF1318" s="1"/>
      <c r="PJG1318" s="1"/>
      <c r="PJH1318" s="1"/>
      <c r="PJI1318" s="1"/>
      <c r="PJJ1318" s="1"/>
      <c r="PJK1318" s="1"/>
      <c r="PJL1318" s="1"/>
      <c r="PJM1318" s="1"/>
      <c r="PJN1318" s="1"/>
      <c r="PJO1318" s="1"/>
      <c r="PJP1318" s="1"/>
      <c r="PJQ1318" s="1"/>
      <c r="PJR1318" s="1"/>
      <c r="PJS1318" s="1"/>
      <c r="PJT1318" s="1"/>
      <c r="PJU1318" s="1"/>
      <c r="PJV1318" s="1"/>
      <c r="PJW1318" s="1"/>
      <c r="PJX1318" s="1"/>
      <c r="PJY1318" s="1"/>
      <c r="PJZ1318" s="1"/>
      <c r="PKA1318" s="1"/>
      <c r="PKB1318" s="1"/>
      <c r="PKC1318" s="1"/>
      <c r="PKD1318" s="1"/>
      <c r="PKE1318" s="1"/>
      <c r="PKF1318" s="1"/>
      <c r="PKG1318" s="1"/>
      <c r="PKH1318" s="1"/>
      <c r="PKI1318" s="1"/>
      <c r="PKJ1318" s="1"/>
      <c r="PKK1318" s="1"/>
      <c r="PKL1318" s="1"/>
      <c r="PKM1318" s="1"/>
      <c r="PKN1318" s="1"/>
      <c r="PKO1318" s="1"/>
      <c r="PKP1318" s="1"/>
      <c r="PKQ1318" s="1"/>
      <c r="PKR1318" s="1"/>
      <c r="PKS1318" s="1"/>
      <c r="PKT1318" s="1"/>
      <c r="PKU1318" s="1"/>
      <c r="PKV1318" s="1"/>
      <c r="PKW1318" s="1"/>
      <c r="PKX1318" s="1"/>
      <c r="PKY1318" s="1"/>
      <c r="PKZ1318" s="1"/>
      <c r="PLA1318" s="1"/>
      <c r="PLB1318" s="1"/>
      <c r="PLC1318" s="1"/>
      <c r="PLD1318" s="1"/>
      <c r="PLE1318" s="1"/>
      <c r="PLF1318" s="1"/>
      <c r="PLG1318" s="1"/>
      <c r="PLH1318" s="1"/>
      <c r="PLI1318" s="1"/>
      <c r="PLJ1318" s="1"/>
      <c r="PLK1318" s="1"/>
      <c r="PLL1318" s="1"/>
      <c r="PLM1318" s="1"/>
      <c r="PLN1318" s="1"/>
      <c r="PLO1318" s="1"/>
      <c r="PLP1318" s="1"/>
      <c r="PLQ1318" s="1"/>
      <c r="PLR1318" s="1"/>
      <c r="PLS1318" s="1"/>
      <c r="PLT1318" s="1"/>
      <c r="PLU1318" s="1"/>
      <c r="PLV1318" s="1"/>
      <c r="PLW1318" s="1"/>
      <c r="PLX1318" s="1"/>
      <c r="PLY1318" s="1"/>
      <c r="PLZ1318" s="1"/>
      <c r="PMA1318" s="1"/>
      <c r="PMB1318" s="1"/>
      <c r="PMC1318" s="1"/>
      <c r="PMD1318" s="1"/>
      <c r="PME1318" s="1"/>
      <c r="PMF1318" s="1"/>
      <c r="PMG1318" s="1"/>
      <c r="PMH1318" s="1"/>
      <c r="PMI1318" s="1"/>
      <c r="PMJ1318" s="1"/>
      <c r="PMK1318" s="1"/>
      <c r="PML1318" s="1"/>
      <c r="PMM1318" s="1"/>
      <c r="PMN1318" s="1"/>
      <c r="PMO1318" s="1"/>
      <c r="PMP1318" s="1"/>
      <c r="PMQ1318" s="1"/>
      <c r="PMR1318" s="1"/>
      <c r="PMS1318" s="1"/>
      <c r="PMT1318" s="1"/>
      <c r="PMU1318" s="1"/>
      <c r="PMV1318" s="1"/>
      <c r="PMW1318" s="1"/>
      <c r="PMX1318" s="1"/>
      <c r="PMY1318" s="1"/>
      <c r="PMZ1318" s="1"/>
      <c r="PNA1318" s="1"/>
      <c r="PNB1318" s="1"/>
      <c r="PNC1318" s="1"/>
      <c r="PND1318" s="1"/>
      <c r="PNE1318" s="1"/>
      <c r="PNF1318" s="1"/>
      <c r="PNG1318" s="1"/>
      <c r="PNH1318" s="1"/>
      <c r="PNI1318" s="1"/>
      <c r="PNJ1318" s="1"/>
      <c r="PNK1318" s="1"/>
      <c r="PNL1318" s="1"/>
      <c r="PNM1318" s="1"/>
      <c r="PNN1318" s="1"/>
      <c r="PNO1318" s="1"/>
      <c r="PNP1318" s="1"/>
      <c r="PNQ1318" s="1"/>
      <c r="PNR1318" s="1"/>
      <c r="PNS1318" s="1"/>
      <c r="PNT1318" s="1"/>
      <c r="PNU1318" s="1"/>
      <c r="PNV1318" s="1"/>
      <c r="PNW1318" s="1"/>
      <c r="PNX1318" s="1"/>
      <c r="PNY1318" s="1"/>
      <c r="PNZ1318" s="1"/>
      <c r="POA1318" s="1"/>
      <c r="POB1318" s="1"/>
      <c r="POC1318" s="1"/>
      <c r="POD1318" s="1"/>
      <c r="POE1318" s="1"/>
      <c r="POF1318" s="1"/>
      <c r="POG1318" s="1"/>
      <c r="POH1318" s="1"/>
      <c r="POI1318" s="1"/>
      <c r="POJ1318" s="1"/>
      <c r="POK1318" s="1"/>
      <c r="POL1318" s="1"/>
      <c r="POM1318" s="1"/>
      <c r="PON1318" s="1"/>
      <c r="POO1318" s="1"/>
      <c r="POP1318" s="1"/>
      <c r="POQ1318" s="1"/>
      <c r="POR1318" s="1"/>
      <c r="POS1318" s="1"/>
      <c r="POT1318" s="1"/>
      <c r="POU1318" s="1"/>
      <c r="POV1318" s="1"/>
      <c r="POW1318" s="1"/>
      <c r="POX1318" s="1"/>
      <c r="POY1318" s="1"/>
      <c r="POZ1318" s="1"/>
      <c r="PPA1318" s="1"/>
      <c r="PPB1318" s="1"/>
      <c r="PPC1318" s="1"/>
      <c r="PPD1318" s="1"/>
      <c r="PPE1318" s="1"/>
      <c r="PPF1318" s="1"/>
      <c r="PPG1318" s="1"/>
      <c r="PPH1318" s="1"/>
      <c r="PPI1318" s="1"/>
      <c r="PPJ1318" s="1"/>
      <c r="PPK1318" s="1"/>
      <c r="PPL1318" s="1"/>
      <c r="PPM1318" s="1"/>
      <c r="PPN1318" s="1"/>
      <c r="PPO1318" s="1"/>
      <c r="PPP1318" s="1"/>
      <c r="PPQ1318" s="1"/>
      <c r="PPR1318" s="1"/>
      <c r="PPS1318" s="1"/>
      <c r="PPT1318" s="1"/>
      <c r="PPU1318" s="1"/>
      <c r="PPV1318" s="1"/>
      <c r="PPW1318" s="1"/>
      <c r="PPX1318" s="1"/>
      <c r="PPY1318" s="1"/>
      <c r="PPZ1318" s="1"/>
      <c r="PQA1318" s="1"/>
      <c r="PQB1318" s="1"/>
      <c r="PQC1318" s="1"/>
      <c r="PQD1318" s="1"/>
      <c r="PQE1318" s="1"/>
      <c r="PQF1318" s="1"/>
      <c r="PQG1318" s="1"/>
      <c r="PQH1318" s="1"/>
      <c r="PQI1318" s="1"/>
      <c r="PQJ1318" s="1"/>
      <c r="PQK1318" s="1"/>
      <c r="PQL1318" s="1"/>
      <c r="PQM1318" s="1"/>
      <c r="PQN1318" s="1"/>
      <c r="PQO1318" s="1"/>
      <c r="PQP1318" s="1"/>
      <c r="PQQ1318" s="1"/>
      <c r="PQR1318" s="1"/>
      <c r="PQS1318" s="1"/>
      <c r="PQT1318" s="1"/>
      <c r="PQU1318" s="1"/>
      <c r="PQV1318" s="1"/>
      <c r="PQW1318" s="1"/>
      <c r="PQX1318" s="1"/>
      <c r="PQY1318" s="1"/>
      <c r="PQZ1318" s="1"/>
      <c r="PRA1318" s="1"/>
      <c r="PRB1318" s="1"/>
      <c r="PRC1318" s="1"/>
      <c r="PRD1318" s="1"/>
      <c r="PRE1318" s="1"/>
      <c r="PRF1318" s="1"/>
      <c r="PRG1318" s="1"/>
      <c r="PRH1318" s="1"/>
      <c r="PRI1318" s="1"/>
      <c r="PRJ1318" s="1"/>
      <c r="PRK1318" s="1"/>
      <c r="PRL1318" s="1"/>
      <c r="PRM1318" s="1"/>
      <c r="PRN1318" s="1"/>
      <c r="PRO1318" s="1"/>
      <c r="PRP1318" s="1"/>
      <c r="PRQ1318" s="1"/>
      <c r="PRR1318" s="1"/>
      <c r="PRS1318" s="1"/>
      <c r="PRT1318" s="1"/>
      <c r="PRU1318" s="1"/>
      <c r="PRV1318" s="1"/>
      <c r="PRW1318" s="1"/>
      <c r="PRX1318" s="1"/>
      <c r="PRY1318" s="1"/>
      <c r="PRZ1318" s="1"/>
      <c r="PSA1318" s="1"/>
      <c r="PSB1318" s="1"/>
      <c r="PSC1318" s="1"/>
      <c r="PSD1318" s="1"/>
      <c r="PSE1318" s="1"/>
      <c r="PSF1318" s="1"/>
      <c r="PSG1318" s="1"/>
      <c r="PSH1318" s="1"/>
      <c r="PSI1318" s="1"/>
      <c r="PSJ1318" s="1"/>
      <c r="PSK1318" s="1"/>
      <c r="PSL1318" s="1"/>
      <c r="PSM1318" s="1"/>
      <c r="PSN1318" s="1"/>
      <c r="PSO1318" s="1"/>
      <c r="PSP1318" s="1"/>
      <c r="PSQ1318" s="1"/>
      <c r="PSR1318" s="1"/>
      <c r="PSS1318" s="1"/>
      <c r="PST1318" s="1"/>
      <c r="PSU1318" s="1"/>
      <c r="PSV1318" s="1"/>
      <c r="PSW1318" s="1"/>
      <c r="PSX1318" s="1"/>
      <c r="PSY1318" s="1"/>
      <c r="PSZ1318" s="1"/>
      <c r="PTA1318" s="1"/>
      <c r="PTB1318" s="1"/>
      <c r="PTC1318" s="1"/>
      <c r="PTD1318" s="1"/>
      <c r="PTE1318" s="1"/>
      <c r="PTF1318" s="1"/>
      <c r="PTG1318" s="1"/>
      <c r="PTH1318" s="1"/>
      <c r="PTI1318" s="1"/>
      <c r="PTJ1318" s="1"/>
      <c r="PTK1318" s="1"/>
      <c r="PTL1318" s="1"/>
      <c r="PTM1318" s="1"/>
      <c r="PTN1318" s="1"/>
      <c r="PTO1318" s="1"/>
      <c r="PTP1318" s="1"/>
      <c r="PTQ1318" s="1"/>
      <c r="PTR1318" s="1"/>
      <c r="PTS1318" s="1"/>
      <c r="PTT1318" s="1"/>
      <c r="PTU1318" s="1"/>
      <c r="PTV1318" s="1"/>
      <c r="PTW1318" s="1"/>
      <c r="PTX1318" s="1"/>
      <c r="PTY1318" s="1"/>
      <c r="PTZ1318" s="1"/>
      <c r="PUA1318" s="1"/>
      <c r="PUB1318" s="1"/>
      <c r="PUC1318" s="1"/>
      <c r="PUD1318" s="1"/>
      <c r="PUE1318" s="1"/>
      <c r="PUF1318" s="1"/>
      <c r="PUG1318" s="1"/>
      <c r="PUH1318" s="1"/>
      <c r="PUI1318" s="1"/>
      <c r="PUJ1318" s="1"/>
      <c r="PUK1318" s="1"/>
      <c r="PUL1318" s="1"/>
      <c r="PUM1318" s="1"/>
      <c r="PUN1318" s="1"/>
      <c r="PUO1318" s="1"/>
      <c r="PUP1318" s="1"/>
      <c r="PUQ1318" s="1"/>
      <c r="PUR1318" s="1"/>
      <c r="PUS1318" s="1"/>
      <c r="PUT1318" s="1"/>
      <c r="PUU1318" s="1"/>
      <c r="PUV1318" s="1"/>
      <c r="PUW1318" s="1"/>
      <c r="PUX1318" s="1"/>
      <c r="PUY1318" s="1"/>
      <c r="PUZ1318" s="1"/>
      <c r="PVA1318" s="1"/>
      <c r="PVB1318" s="1"/>
      <c r="PVC1318" s="1"/>
      <c r="PVD1318" s="1"/>
      <c r="PVE1318" s="1"/>
      <c r="PVF1318" s="1"/>
      <c r="PVG1318" s="1"/>
      <c r="PVH1318" s="1"/>
      <c r="PVI1318" s="1"/>
      <c r="PVJ1318" s="1"/>
      <c r="PVK1318" s="1"/>
      <c r="PVL1318" s="1"/>
      <c r="PVM1318" s="1"/>
      <c r="PVN1318" s="1"/>
      <c r="PVO1318" s="1"/>
      <c r="PVP1318" s="1"/>
      <c r="PVQ1318" s="1"/>
      <c r="PVR1318" s="1"/>
      <c r="PVS1318" s="1"/>
      <c r="PVT1318" s="1"/>
      <c r="PVU1318" s="1"/>
      <c r="PVV1318" s="1"/>
      <c r="PVW1318" s="1"/>
      <c r="PVX1318" s="1"/>
      <c r="PVY1318" s="1"/>
      <c r="PVZ1318" s="1"/>
      <c r="PWA1318" s="1"/>
      <c r="PWB1318" s="1"/>
      <c r="PWC1318" s="1"/>
      <c r="PWD1318" s="1"/>
      <c r="PWE1318" s="1"/>
      <c r="PWF1318" s="1"/>
      <c r="PWG1318" s="1"/>
      <c r="PWH1318" s="1"/>
      <c r="PWI1318" s="1"/>
      <c r="PWJ1318" s="1"/>
      <c r="PWK1318" s="1"/>
      <c r="PWL1318" s="1"/>
      <c r="PWM1318" s="1"/>
      <c r="PWN1318" s="1"/>
      <c r="PWO1318" s="1"/>
      <c r="PWP1318" s="1"/>
      <c r="PWQ1318" s="1"/>
      <c r="PWR1318" s="1"/>
      <c r="PWS1318" s="1"/>
      <c r="PWT1318" s="1"/>
      <c r="PWU1318" s="1"/>
      <c r="PWV1318" s="1"/>
      <c r="PWW1318" s="1"/>
      <c r="PWX1318" s="1"/>
      <c r="PWY1318" s="1"/>
      <c r="PWZ1318" s="1"/>
      <c r="PXA1318" s="1"/>
      <c r="PXB1318" s="1"/>
      <c r="PXC1318" s="1"/>
      <c r="PXD1318" s="1"/>
      <c r="PXE1318" s="1"/>
      <c r="PXF1318" s="1"/>
      <c r="PXG1318" s="1"/>
      <c r="PXH1318" s="1"/>
      <c r="PXI1318" s="1"/>
      <c r="PXJ1318" s="1"/>
      <c r="PXK1318" s="1"/>
      <c r="PXL1318" s="1"/>
      <c r="PXM1318" s="1"/>
      <c r="PXN1318" s="1"/>
      <c r="PXO1318" s="1"/>
      <c r="PXP1318" s="1"/>
      <c r="PXQ1318" s="1"/>
      <c r="PXR1318" s="1"/>
      <c r="PXS1318" s="1"/>
      <c r="PXT1318" s="1"/>
      <c r="PXU1318" s="1"/>
      <c r="PXV1318" s="1"/>
      <c r="PXW1318" s="1"/>
      <c r="PXX1318" s="1"/>
      <c r="PXY1318" s="1"/>
      <c r="PXZ1318" s="1"/>
      <c r="PYA1318" s="1"/>
      <c r="PYB1318" s="1"/>
      <c r="PYC1318" s="1"/>
      <c r="PYD1318" s="1"/>
      <c r="PYE1318" s="1"/>
      <c r="PYF1318" s="1"/>
      <c r="PYG1318" s="1"/>
      <c r="PYH1318" s="1"/>
      <c r="PYI1318" s="1"/>
      <c r="PYJ1318" s="1"/>
      <c r="PYK1318" s="1"/>
      <c r="PYL1318" s="1"/>
      <c r="PYM1318" s="1"/>
      <c r="PYN1318" s="1"/>
      <c r="PYO1318" s="1"/>
      <c r="PYP1318" s="1"/>
      <c r="PYQ1318" s="1"/>
      <c r="PYR1318" s="1"/>
      <c r="PYS1318" s="1"/>
      <c r="PYT1318" s="1"/>
      <c r="PYU1318" s="1"/>
      <c r="PYV1318" s="1"/>
      <c r="PYW1318" s="1"/>
      <c r="PYX1318" s="1"/>
      <c r="PYY1318" s="1"/>
      <c r="PYZ1318" s="1"/>
      <c r="PZA1318" s="1"/>
      <c r="PZB1318" s="1"/>
      <c r="PZC1318" s="1"/>
      <c r="PZD1318" s="1"/>
      <c r="PZE1318" s="1"/>
      <c r="PZF1318" s="1"/>
      <c r="PZG1318" s="1"/>
      <c r="PZH1318" s="1"/>
      <c r="PZI1318" s="1"/>
      <c r="PZJ1318" s="1"/>
      <c r="PZK1318" s="1"/>
      <c r="PZL1318" s="1"/>
      <c r="PZM1318" s="1"/>
      <c r="PZN1318" s="1"/>
      <c r="PZO1318" s="1"/>
      <c r="PZP1318" s="1"/>
      <c r="PZQ1318" s="1"/>
      <c r="PZR1318" s="1"/>
      <c r="PZS1318" s="1"/>
      <c r="PZT1318" s="1"/>
      <c r="PZU1318" s="1"/>
      <c r="PZV1318" s="1"/>
      <c r="PZW1318" s="1"/>
      <c r="PZX1318" s="1"/>
      <c r="PZY1318" s="1"/>
      <c r="PZZ1318" s="1"/>
      <c r="QAA1318" s="1"/>
      <c r="QAB1318" s="1"/>
      <c r="QAC1318" s="1"/>
      <c r="QAD1318" s="1"/>
      <c r="QAE1318" s="1"/>
      <c r="QAF1318" s="1"/>
      <c r="QAG1318" s="1"/>
      <c r="QAH1318" s="1"/>
      <c r="QAI1318" s="1"/>
      <c r="QAJ1318" s="1"/>
      <c r="QAK1318" s="1"/>
      <c r="QAL1318" s="1"/>
      <c r="QAM1318" s="1"/>
      <c r="QAN1318" s="1"/>
      <c r="QAO1318" s="1"/>
      <c r="QAP1318" s="1"/>
      <c r="QAQ1318" s="1"/>
      <c r="QAR1318" s="1"/>
      <c r="QAS1318" s="1"/>
      <c r="QAT1318" s="1"/>
      <c r="QAU1318" s="1"/>
      <c r="QAV1318" s="1"/>
      <c r="QAW1318" s="1"/>
      <c r="QAX1318" s="1"/>
      <c r="QAY1318" s="1"/>
      <c r="QAZ1318" s="1"/>
      <c r="QBA1318" s="1"/>
      <c r="QBB1318" s="1"/>
      <c r="QBC1318" s="1"/>
      <c r="QBD1318" s="1"/>
      <c r="QBE1318" s="1"/>
      <c r="QBF1318" s="1"/>
      <c r="QBG1318" s="1"/>
      <c r="QBH1318" s="1"/>
      <c r="QBI1318" s="1"/>
      <c r="QBJ1318" s="1"/>
      <c r="QBK1318" s="1"/>
      <c r="QBL1318" s="1"/>
      <c r="QBM1318" s="1"/>
      <c r="QBN1318" s="1"/>
      <c r="QBO1318" s="1"/>
      <c r="QBP1318" s="1"/>
      <c r="QBQ1318" s="1"/>
      <c r="QBR1318" s="1"/>
      <c r="QBS1318" s="1"/>
      <c r="QBT1318" s="1"/>
      <c r="QBU1318" s="1"/>
      <c r="QBV1318" s="1"/>
      <c r="QBW1318" s="1"/>
      <c r="QBX1318" s="1"/>
      <c r="QBY1318" s="1"/>
      <c r="QBZ1318" s="1"/>
      <c r="QCA1318" s="1"/>
      <c r="QCB1318" s="1"/>
      <c r="QCC1318" s="1"/>
      <c r="QCD1318" s="1"/>
      <c r="QCE1318" s="1"/>
      <c r="QCF1318" s="1"/>
      <c r="QCG1318" s="1"/>
      <c r="QCH1318" s="1"/>
      <c r="QCI1318" s="1"/>
      <c r="QCJ1318" s="1"/>
      <c r="QCK1318" s="1"/>
      <c r="QCL1318" s="1"/>
      <c r="QCM1318" s="1"/>
      <c r="QCN1318" s="1"/>
      <c r="QCO1318" s="1"/>
      <c r="QCP1318" s="1"/>
      <c r="QCQ1318" s="1"/>
      <c r="QCR1318" s="1"/>
      <c r="QCS1318" s="1"/>
      <c r="QCT1318" s="1"/>
      <c r="QCU1318" s="1"/>
      <c r="QCV1318" s="1"/>
      <c r="QCW1318" s="1"/>
      <c r="QCX1318" s="1"/>
      <c r="QCY1318" s="1"/>
      <c r="QCZ1318" s="1"/>
      <c r="QDA1318" s="1"/>
      <c r="QDB1318" s="1"/>
      <c r="QDC1318" s="1"/>
      <c r="QDD1318" s="1"/>
      <c r="QDE1318" s="1"/>
      <c r="QDF1318" s="1"/>
      <c r="QDG1318" s="1"/>
      <c r="QDH1318" s="1"/>
      <c r="QDI1318" s="1"/>
      <c r="QDJ1318" s="1"/>
      <c r="QDK1318" s="1"/>
      <c r="QDL1318" s="1"/>
      <c r="QDM1318" s="1"/>
      <c r="QDN1318" s="1"/>
      <c r="QDO1318" s="1"/>
      <c r="QDP1318" s="1"/>
      <c r="QDQ1318" s="1"/>
      <c r="QDR1318" s="1"/>
      <c r="QDS1318" s="1"/>
      <c r="QDT1318" s="1"/>
      <c r="QDU1318" s="1"/>
      <c r="QDV1318" s="1"/>
      <c r="QDW1318" s="1"/>
      <c r="QDX1318" s="1"/>
      <c r="QDY1318" s="1"/>
      <c r="QDZ1318" s="1"/>
      <c r="QEA1318" s="1"/>
      <c r="QEB1318" s="1"/>
      <c r="QEC1318" s="1"/>
      <c r="QED1318" s="1"/>
      <c r="QEE1318" s="1"/>
      <c r="QEF1318" s="1"/>
      <c r="QEG1318" s="1"/>
      <c r="QEH1318" s="1"/>
      <c r="QEI1318" s="1"/>
      <c r="QEJ1318" s="1"/>
      <c r="QEK1318" s="1"/>
      <c r="QEL1318" s="1"/>
      <c r="QEM1318" s="1"/>
      <c r="QEN1318" s="1"/>
      <c r="QEO1318" s="1"/>
      <c r="QEP1318" s="1"/>
      <c r="QEQ1318" s="1"/>
      <c r="QER1318" s="1"/>
      <c r="QES1318" s="1"/>
      <c r="QET1318" s="1"/>
      <c r="QEU1318" s="1"/>
      <c r="QEV1318" s="1"/>
      <c r="QEW1318" s="1"/>
      <c r="QEX1318" s="1"/>
      <c r="QEY1318" s="1"/>
      <c r="QEZ1318" s="1"/>
      <c r="QFA1318" s="1"/>
      <c r="QFB1318" s="1"/>
      <c r="QFC1318" s="1"/>
      <c r="QFD1318" s="1"/>
      <c r="QFE1318" s="1"/>
      <c r="QFF1318" s="1"/>
      <c r="QFG1318" s="1"/>
      <c r="QFH1318" s="1"/>
      <c r="QFI1318" s="1"/>
      <c r="QFJ1318" s="1"/>
      <c r="QFK1318" s="1"/>
      <c r="QFL1318" s="1"/>
      <c r="QFM1318" s="1"/>
      <c r="QFN1318" s="1"/>
      <c r="QFO1318" s="1"/>
      <c r="QFP1318" s="1"/>
      <c r="QFQ1318" s="1"/>
      <c r="QFR1318" s="1"/>
      <c r="QFS1318" s="1"/>
      <c r="QFT1318" s="1"/>
      <c r="QFU1318" s="1"/>
      <c r="QFV1318" s="1"/>
      <c r="QFW1318" s="1"/>
      <c r="QFX1318" s="1"/>
      <c r="QFY1318" s="1"/>
      <c r="QFZ1318" s="1"/>
      <c r="QGA1318" s="1"/>
      <c r="QGB1318" s="1"/>
      <c r="QGC1318" s="1"/>
      <c r="QGD1318" s="1"/>
      <c r="QGE1318" s="1"/>
      <c r="QGF1318" s="1"/>
      <c r="QGG1318" s="1"/>
      <c r="QGH1318" s="1"/>
      <c r="QGI1318" s="1"/>
      <c r="QGJ1318" s="1"/>
      <c r="QGK1318" s="1"/>
      <c r="QGL1318" s="1"/>
      <c r="QGM1318" s="1"/>
      <c r="QGN1318" s="1"/>
      <c r="QGO1318" s="1"/>
      <c r="QGP1318" s="1"/>
      <c r="QGQ1318" s="1"/>
      <c r="QGR1318" s="1"/>
      <c r="QGS1318" s="1"/>
      <c r="QGT1318" s="1"/>
      <c r="QGU1318" s="1"/>
      <c r="QGV1318" s="1"/>
      <c r="QGW1318" s="1"/>
      <c r="QGX1318" s="1"/>
      <c r="QGY1318" s="1"/>
      <c r="QGZ1318" s="1"/>
      <c r="QHA1318" s="1"/>
      <c r="QHB1318" s="1"/>
      <c r="QHC1318" s="1"/>
      <c r="QHD1318" s="1"/>
      <c r="QHE1318" s="1"/>
      <c r="QHF1318" s="1"/>
      <c r="QHG1318" s="1"/>
      <c r="QHH1318" s="1"/>
      <c r="QHI1318" s="1"/>
      <c r="QHJ1318" s="1"/>
      <c r="QHK1318" s="1"/>
      <c r="QHL1318" s="1"/>
      <c r="QHM1318" s="1"/>
      <c r="QHN1318" s="1"/>
      <c r="QHO1318" s="1"/>
      <c r="QHP1318" s="1"/>
      <c r="QHQ1318" s="1"/>
      <c r="QHR1318" s="1"/>
      <c r="QHS1318" s="1"/>
      <c r="QHT1318" s="1"/>
      <c r="QHU1318" s="1"/>
      <c r="QHV1318" s="1"/>
      <c r="QHW1318" s="1"/>
      <c r="QHX1318" s="1"/>
      <c r="QHY1318" s="1"/>
      <c r="QHZ1318" s="1"/>
      <c r="QIA1318" s="1"/>
      <c r="QIB1318" s="1"/>
      <c r="QIC1318" s="1"/>
      <c r="QID1318" s="1"/>
      <c r="QIE1318" s="1"/>
      <c r="QIF1318" s="1"/>
      <c r="QIG1318" s="1"/>
      <c r="QIH1318" s="1"/>
      <c r="QII1318" s="1"/>
      <c r="QIJ1318" s="1"/>
      <c r="QIK1318" s="1"/>
      <c r="QIL1318" s="1"/>
      <c r="QIM1318" s="1"/>
      <c r="QIN1318" s="1"/>
      <c r="QIO1318" s="1"/>
      <c r="QIP1318" s="1"/>
      <c r="QIQ1318" s="1"/>
      <c r="QIR1318" s="1"/>
      <c r="QIS1318" s="1"/>
      <c r="QIT1318" s="1"/>
      <c r="QIU1318" s="1"/>
      <c r="QIV1318" s="1"/>
      <c r="QIW1318" s="1"/>
      <c r="QIX1318" s="1"/>
      <c r="QIY1318" s="1"/>
      <c r="QIZ1318" s="1"/>
      <c r="QJA1318" s="1"/>
      <c r="QJB1318" s="1"/>
      <c r="QJC1318" s="1"/>
      <c r="QJD1318" s="1"/>
      <c r="QJE1318" s="1"/>
      <c r="QJF1318" s="1"/>
      <c r="QJG1318" s="1"/>
      <c r="QJH1318" s="1"/>
      <c r="QJI1318" s="1"/>
      <c r="QJJ1318" s="1"/>
      <c r="QJK1318" s="1"/>
      <c r="QJL1318" s="1"/>
      <c r="QJM1318" s="1"/>
      <c r="QJN1318" s="1"/>
      <c r="QJO1318" s="1"/>
      <c r="QJP1318" s="1"/>
      <c r="QJQ1318" s="1"/>
      <c r="QJR1318" s="1"/>
      <c r="QJS1318" s="1"/>
      <c r="QJT1318" s="1"/>
      <c r="QJU1318" s="1"/>
      <c r="QJV1318" s="1"/>
      <c r="QJW1318" s="1"/>
      <c r="QJX1318" s="1"/>
      <c r="QJY1318" s="1"/>
      <c r="QJZ1318" s="1"/>
      <c r="QKA1318" s="1"/>
      <c r="QKB1318" s="1"/>
      <c r="QKC1318" s="1"/>
      <c r="QKD1318" s="1"/>
      <c r="QKE1318" s="1"/>
      <c r="QKF1318" s="1"/>
      <c r="QKG1318" s="1"/>
      <c r="QKH1318" s="1"/>
      <c r="QKI1318" s="1"/>
      <c r="QKJ1318" s="1"/>
      <c r="QKK1318" s="1"/>
      <c r="QKL1318" s="1"/>
      <c r="QKM1318" s="1"/>
      <c r="QKN1318" s="1"/>
      <c r="QKO1318" s="1"/>
      <c r="QKP1318" s="1"/>
      <c r="QKQ1318" s="1"/>
      <c r="QKR1318" s="1"/>
      <c r="QKS1318" s="1"/>
      <c r="QKT1318" s="1"/>
      <c r="QKU1318" s="1"/>
      <c r="QKV1318" s="1"/>
      <c r="QKW1318" s="1"/>
      <c r="QKX1318" s="1"/>
      <c r="QKY1318" s="1"/>
      <c r="QKZ1318" s="1"/>
      <c r="QLA1318" s="1"/>
      <c r="QLB1318" s="1"/>
      <c r="QLC1318" s="1"/>
      <c r="QLD1318" s="1"/>
      <c r="QLE1318" s="1"/>
      <c r="QLF1318" s="1"/>
      <c r="QLG1318" s="1"/>
      <c r="QLH1318" s="1"/>
      <c r="QLI1318" s="1"/>
      <c r="QLJ1318" s="1"/>
      <c r="QLK1318" s="1"/>
      <c r="QLL1318" s="1"/>
      <c r="QLM1318" s="1"/>
      <c r="QLN1318" s="1"/>
      <c r="QLO1318" s="1"/>
      <c r="QLP1318" s="1"/>
      <c r="QLQ1318" s="1"/>
      <c r="QLR1318" s="1"/>
      <c r="QLS1318" s="1"/>
      <c r="QLT1318" s="1"/>
      <c r="QLU1318" s="1"/>
      <c r="QLV1318" s="1"/>
      <c r="QLW1318" s="1"/>
      <c r="QLX1318" s="1"/>
      <c r="QLY1318" s="1"/>
      <c r="QLZ1318" s="1"/>
      <c r="QMA1318" s="1"/>
      <c r="QMB1318" s="1"/>
      <c r="QMC1318" s="1"/>
      <c r="QMD1318" s="1"/>
      <c r="QME1318" s="1"/>
      <c r="QMF1318" s="1"/>
      <c r="QMG1318" s="1"/>
      <c r="QMH1318" s="1"/>
      <c r="QMI1318" s="1"/>
      <c r="QMJ1318" s="1"/>
      <c r="QMK1318" s="1"/>
      <c r="QML1318" s="1"/>
      <c r="QMM1318" s="1"/>
      <c r="QMN1318" s="1"/>
      <c r="QMO1318" s="1"/>
      <c r="QMP1318" s="1"/>
      <c r="QMQ1318" s="1"/>
      <c r="QMR1318" s="1"/>
      <c r="QMS1318" s="1"/>
      <c r="QMT1318" s="1"/>
      <c r="QMU1318" s="1"/>
      <c r="QMV1318" s="1"/>
      <c r="QMW1318" s="1"/>
      <c r="QMX1318" s="1"/>
      <c r="QMY1318" s="1"/>
      <c r="QMZ1318" s="1"/>
      <c r="QNA1318" s="1"/>
      <c r="QNB1318" s="1"/>
      <c r="QNC1318" s="1"/>
      <c r="QND1318" s="1"/>
      <c r="QNE1318" s="1"/>
      <c r="QNF1318" s="1"/>
      <c r="QNG1318" s="1"/>
      <c r="QNH1318" s="1"/>
      <c r="QNI1318" s="1"/>
      <c r="QNJ1318" s="1"/>
      <c r="QNK1318" s="1"/>
      <c r="QNL1318" s="1"/>
      <c r="QNM1318" s="1"/>
      <c r="QNN1318" s="1"/>
      <c r="QNO1318" s="1"/>
      <c r="QNP1318" s="1"/>
      <c r="QNQ1318" s="1"/>
      <c r="QNR1318" s="1"/>
      <c r="QNS1318" s="1"/>
      <c r="QNT1318" s="1"/>
      <c r="QNU1318" s="1"/>
      <c r="QNV1318" s="1"/>
      <c r="QNW1318" s="1"/>
      <c r="QNX1318" s="1"/>
      <c r="QNY1318" s="1"/>
      <c r="QNZ1318" s="1"/>
      <c r="QOA1318" s="1"/>
      <c r="QOB1318" s="1"/>
      <c r="QOC1318" s="1"/>
      <c r="QOD1318" s="1"/>
      <c r="QOE1318" s="1"/>
      <c r="QOF1318" s="1"/>
      <c r="QOG1318" s="1"/>
      <c r="QOH1318" s="1"/>
      <c r="QOI1318" s="1"/>
      <c r="QOJ1318" s="1"/>
      <c r="QOK1318" s="1"/>
      <c r="QOL1318" s="1"/>
      <c r="QOM1318" s="1"/>
      <c r="QON1318" s="1"/>
      <c r="QOO1318" s="1"/>
      <c r="QOP1318" s="1"/>
      <c r="QOQ1318" s="1"/>
      <c r="QOR1318" s="1"/>
      <c r="QOS1318" s="1"/>
      <c r="QOT1318" s="1"/>
      <c r="QOU1318" s="1"/>
      <c r="QOV1318" s="1"/>
      <c r="QOW1318" s="1"/>
      <c r="QOX1318" s="1"/>
      <c r="QOY1318" s="1"/>
      <c r="QOZ1318" s="1"/>
      <c r="QPA1318" s="1"/>
      <c r="QPB1318" s="1"/>
      <c r="QPC1318" s="1"/>
      <c r="QPD1318" s="1"/>
      <c r="QPE1318" s="1"/>
      <c r="QPF1318" s="1"/>
      <c r="QPG1318" s="1"/>
      <c r="QPH1318" s="1"/>
      <c r="QPI1318" s="1"/>
      <c r="QPJ1318" s="1"/>
      <c r="QPK1318" s="1"/>
      <c r="QPL1318" s="1"/>
      <c r="QPM1318" s="1"/>
      <c r="QPN1318" s="1"/>
      <c r="QPO1318" s="1"/>
      <c r="QPP1318" s="1"/>
      <c r="QPQ1318" s="1"/>
      <c r="QPR1318" s="1"/>
      <c r="QPS1318" s="1"/>
      <c r="QPT1318" s="1"/>
      <c r="QPU1318" s="1"/>
      <c r="QPV1318" s="1"/>
      <c r="QPW1318" s="1"/>
      <c r="QPX1318" s="1"/>
      <c r="QPY1318" s="1"/>
      <c r="QPZ1318" s="1"/>
      <c r="QQA1318" s="1"/>
      <c r="QQB1318" s="1"/>
      <c r="QQC1318" s="1"/>
      <c r="QQD1318" s="1"/>
      <c r="QQE1318" s="1"/>
      <c r="QQF1318" s="1"/>
      <c r="QQG1318" s="1"/>
      <c r="QQH1318" s="1"/>
      <c r="QQI1318" s="1"/>
      <c r="QQJ1318" s="1"/>
      <c r="QQK1318" s="1"/>
      <c r="QQL1318" s="1"/>
      <c r="QQM1318" s="1"/>
      <c r="QQN1318" s="1"/>
      <c r="QQO1318" s="1"/>
      <c r="QQP1318" s="1"/>
      <c r="QQQ1318" s="1"/>
      <c r="QQR1318" s="1"/>
      <c r="QQS1318" s="1"/>
      <c r="QQT1318" s="1"/>
      <c r="QQU1318" s="1"/>
      <c r="QQV1318" s="1"/>
      <c r="QQW1318" s="1"/>
      <c r="QQX1318" s="1"/>
      <c r="QQY1318" s="1"/>
      <c r="QQZ1318" s="1"/>
      <c r="QRA1318" s="1"/>
      <c r="QRB1318" s="1"/>
      <c r="QRC1318" s="1"/>
      <c r="QRD1318" s="1"/>
      <c r="QRE1318" s="1"/>
      <c r="QRF1318" s="1"/>
      <c r="QRG1318" s="1"/>
      <c r="QRH1318" s="1"/>
      <c r="QRI1318" s="1"/>
      <c r="QRJ1318" s="1"/>
      <c r="QRK1318" s="1"/>
      <c r="QRL1318" s="1"/>
      <c r="QRM1318" s="1"/>
      <c r="QRN1318" s="1"/>
      <c r="QRO1318" s="1"/>
      <c r="QRP1318" s="1"/>
      <c r="QRQ1318" s="1"/>
      <c r="QRR1318" s="1"/>
      <c r="QRS1318" s="1"/>
      <c r="QRT1318" s="1"/>
      <c r="QRU1318" s="1"/>
      <c r="QRV1318" s="1"/>
      <c r="QRW1318" s="1"/>
      <c r="QRX1318" s="1"/>
      <c r="QRY1318" s="1"/>
      <c r="QRZ1318" s="1"/>
      <c r="QSA1318" s="1"/>
      <c r="QSB1318" s="1"/>
      <c r="QSC1318" s="1"/>
      <c r="QSD1318" s="1"/>
      <c r="QSE1318" s="1"/>
      <c r="QSF1318" s="1"/>
      <c r="QSG1318" s="1"/>
      <c r="QSH1318" s="1"/>
      <c r="QSI1318" s="1"/>
      <c r="QSJ1318" s="1"/>
      <c r="QSK1318" s="1"/>
      <c r="QSL1318" s="1"/>
      <c r="QSM1318" s="1"/>
      <c r="QSN1318" s="1"/>
      <c r="QSO1318" s="1"/>
      <c r="QSP1318" s="1"/>
      <c r="QSQ1318" s="1"/>
      <c r="QSR1318" s="1"/>
      <c r="QSS1318" s="1"/>
      <c r="QST1318" s="1"/>
      <c r="QSU1318" s="1"/>
      <c r="QSV1318" s="1"/>
      <c r="QSW1318" s="1"/>
      <c r="QSX1318" s="1"/>
      <c r="QSY1318" s="1"/>
      <c r="QSZ1318" s="1"/>
      <c r="QTA1318" s="1"/>
      <c r="QTB1318" s="1"/>
      <c r="QTC1318" s="1"/>
      <c r="QTD1318" s="1"/>
      <c r="QTE1318" s="1"/>
      <c r="QTF1318" s="1"/>
      <c r="QTG1318" s="1"/>
      <c r="QTH1318" s="1"/>
      <c r="QTI1318" s="1"/>
      <c r="QTJ1318" s="1"/>
      <c r="QTK1318" s="1"/>
      <c r="QTL1318" s="1"/>
      <c r="QTM1318" s="1"/>
      <c r="QTN1318" s="1"/>
      <c r="QTO1318" s="1"/>
      <c r="QTP1318" s="1"/>
      <c r="QTQ1318" s="1"/>
      <c r="QTR1318" s="1"/>
      <c r="QTS1318" s="1"/>
      <c r="QTT1318" s="1"/>
      <c r="QTU1318" s="1"/>
      <c r="QTV1318" s="1"/>
      <c r="QTW1318" s="1"/>
      <c r="QTX1318" s="1"/>
      <c r="QTY1318" s="1"/>
      <c r="QTZ1318" s="1"/>
      <c r="QUA1318" s="1"/>
      <c r="QUB1318" s="1"/>
      <c r="QUC1318" s="1"/>
      <c r="QUD1318" s="1"/>
      <c r="QUE1318" s="1"/>
      <c r="QUF1318" s="1"/>
      <c r="QUG1318" s="1"/>
      <c r="QUH1318" s="1"/>
      <c r="QUI1318" s="1"/>
      <c r="QUJ1318" s="1"/>
      <c r="QUK1318" s="1"/>
      <c r="QUL1318" s="1"/>
      <c r="QUM1318" s="1"/>
      <c r="QUN1318" s="1"/>
      <c r="QUO1318" s="1"/>
      <c r="QUP1318" s="1"/>
      <c r="QUQ1318" s="1"/>
      <c r="QUR1318" s="1"/>
      <c r="QUS1318" s="1"/>
      <c r="QUT1318" s="1"/>
      <c r="QUU1318" s="1"/>
      <c r="QUV1318" s="1"/>
      <c r="QUW1318" s="1"/>
      <c r="QUX1318" s="1"/>
      <c r="QUY1318" s="1"/>
      <c r="QUZ1318" s="1"/>
      <c r="QVA1318" s="1"/>
      <c r="QVB1318" s="1"/>
      <c r="QVC1318" s="1"/>
      <c r="QVD1318" s="1"/>
      <c r="QVE1318" s="1"/>
      <c r="QVF1318" s="1"/>
      <c r="QVG1318" s="1"/>
      <c r="QVH1318" s="1"/>
      <c r="QVI1318" s="1"/>
      <c r="QVJ1318" s="1"/>
      <c r="QVK1318" s="1"/>
      <c r="QVL1318" s="1"/>
      <c r="QVM1318" s="1"/>
      <c r="QVN1318" s="1"/>
      <c r="QVO1318" s="1"/>
      <c r="QVP1318" s="1"/>
      <c r="QVQ1318" s="1"/>
      <c r="QVR1318" s="1"/>
      <c r="QVS1318" s="1"/>
      <c r="QVT1318" s="1"/>
      <c r="QVU1318" s="1"/>
      <c r="QVV1318" s="1"/>
      <c r="QVW1318" s="1"/>
      <c r="QVX1318" s="1"/>
      <c r="QVY1318" s="1"/>
      <c r="QVZ1318" s="1"/>
      <c r="QWA1318" s="1"/>
      <c r="QWB1318" s="1"/>
      <c r="QWC1318" s="1"/>
      <c r="QWD1318" s="1"/>
      <c r="QWE1318" s="1"/>
      <c r="QWF1318" s="1"/>
      <c r="QWG1318" s="1"/>
      <c r="QWH1318" s="1"/>
      <c r="QWI1318" s="1"/>
      <c r="QWJ1318" s="1"/>
      <c r="QWK1318" s="1"/>
      <c r="QWL1318" s="1"/>
      <c r="QWM1318" s="1"/>
      <c r="QWN1318" s="1"/>
      <c r="QWO1318" s="1"/>
      <c r="QWP1318" s="1"/>
      <c r="QWQ1318" s="1"/>
      <c r="QWR1318" s="1"/>
      <c r="QWS1318" s="1"/>
      <c r="QWT1318" s="1"/>
      <c r="QWU1318" s="1"/>
      <c r="QWV1318" s="1"/>
      <c r="QWW1318" s="1"/>
      <c r="QWX1318" s="1"/>
      <c r="QWY1318" s="1"/>
      <c r="QWZ1318" s="1"/>
      <c r="QXA1318" s="1"/>
      <c r="QXB1318" s="1"/>
      <c r="QXC1318" s="1"/>
      <c r="QXD1318" s="1"/>
      <c r="QXE1318" s="1"/>
      <c r="QXF1318" s="1"/>
      <c r="QXG1318" s="1"/>
      <c r="QXH1318" s="1"/>
      <c r="QXI1318" s="1"/>
      <c r="QXJ1318" s="1"/>
      <c r="QXK1318" s="1"/>
      <c r="QXL1318" s="1"/>
      <c r="QXM1318" s="1"/>
      <c r="QXN1318" s="1"/>
      <c r="QXO1318" s="1"/>
      <c r="QXP1318" s="1"/>
      <c r="QXQ1318" s="1"/>
      <c r="QXR1318" s="1"/>
      <c r="QXS1318" s="1"/>
      <c r="QXT1318" s="1"/>
      <c r="QXU1318" s="1"/>
      <c r="QXV1318" s="1"/>
      <c r="QXW1318" s="1"/>
      <c r="QXX1318" s="1"/>
      <c r="QXY1318" s="1"/>
      <c r="QXZ1318" s="1"/>
      <c r="QYA1318" s="1"/>
      <c r="QYB1318" s="1"/>
      <c r="QYC1318" s="1"/>
      <c r="QYD1318" s="1"/>
      <c r="QYE1318" s="1"/>
      <c r="QYF1318" s="1"/>
      <c r="QYG1318" s="1"/>
      <c r="QYH1318" s="1"/>
      <c r="QYI1318" s="1"/>
      <c r="QYJ1318" s="1"/>
      <c r="QYK1318" s="1"/>
      <c r="QYL1318" s="1"/>
      <c r="QYM1318" s="1"/>
      <c r="QYN1318" s="1"/>
      <c r="QYO1318" s="1"/>
      <c r="QYP1318" s="1"/>
      <c r="QYQ1318" s="1"/>
      <c r="QYR1318" s="1"/>
      <c r="QYS1318" s="1"/>
      <c r="QYT1318" s="1"/>
      <c r="QYU1318" s="1"/>
      <c r="QYV1318" s="1"/>
      <c r="QYW1318" s="1"/>
      <c r="QYX1318" s="1"/>
      <c r="QYY1318" s="1"/>
      <c r="QYZ1318" s="1"/>
      <c r="QZA1318" s="1"/>
      <c r="QZB1318" s="1"/>
      <c r="QZC1318" s="1"/>
      <c r="QZD1318" s="1"/>
      <c r="QZE1318" s="1"/>
      <c r="QZF1318" s="1"/>
      <c r="QZG1318" s="1"/>
      <c r="QZH1318" s="1"/>
      <c r="QZI1318" s="1"/>
      <c r="QZJ1318" s="1"/>
      <c r="QZK1318" s="1"/>
      <c r="QZL1318" s="1"/>
      <c r="QZM1318" s="1"/>
      <c r="QZN1318" s="1"/>
      <c r="QZO1318" s="1"/>
      <c r="QZP1318" s="1"/>
      <c r="QZQ1318" s="1"/>
      <c r="QZR1318" s="1"/>
      <c r="QZS1318" s="1"/>
      <c r="QZT1318" s="1"/>
      <c r="QZU1318" s="1"/>
      <c r="QZV1318" s="1"/>
      <c r="QZW1318" s="1"/>
      <c r="QZX1318" s="1"/>
      <c r="QZY1318" s="1"/>
      <c r="QZZ1318" s="1"/>
      <c r="RAA1318" s="1"/>
      <c r="RAB1318" s="1"/>
      <c r="RAC1318" s="1"/>
      <c r="RAD1318" s="1"/>
      <c r="RAE1318" s="1"/>
      <c r="RAF1318" s="1"/>
      <c r="RAG1318" s="1"/>
      <c r="RAH1318" s="1"/>
      <c r="RAI1318" s="1"/>
      <c r="RAJ1318" s="1"/>
      <c r="RAK1318" s="1"/>
      <c r="RAL1318" s="1"/>
      <c r="RAM1318" s="1"/>
      <c r="RAN1318" s="1"/>
      <c r="RAO1318" s="1"/>
      <c r="RAP1318" s="1"/>
      <c r="RAQ1318" s="1"/>
      <c r="RAR1318" s="1"/>
      <c r="RAS1318" s="1"/>
      <c r="RAT1318" s="1"/>
      <c r="RAU1318" s="1"/>
      <c r="RAV1318" s="1"/>
      <c r="RAW1318" s="1"/>
      <c r="RAX1318" s="1"/>
      <c r="RAY1318" s="1"/>
      <c r="RAZ1318" s="1"/>
      <c r="RBA1318" s="1"/>
      <c r="RBB1318" s="1"/>
      <c r="RBC1318" s="1"/>
      <c r="RBD1318" s="1"/>
      <c r="RBE1318" s="1"/>
      <c r="RBF1318" s="1"/>
      <c r="RBG1318" s="1"/>
      <c r="RBH1318" s="1"/>
      <c r="RBI1318" s="1"/>
      <c r="RBJ1318" s="1"/>
      <c r="RBK1318" s="1"/>
      <c r="RBL1318" s="1"/>
      <c r="RBM1318" s="1"/>
      <c r="RBN1318" s="1"/>
      <c r="RBO1318" s="1"/>
      <c r="RBP1318" s="1"/>
      <c r="RBQ1318" s="1"/>
      <c r="RBR1318" s="1"/>
      <c r="RBS1318" s="1"/>
      <c r="RBT1318" s="1"/>
      <c r="RBU1318" s="1"/>
      <c r="RBV1318" s="1"/>
      <c r="RBW1318" s="1"/>
      <c r="RBX1318" s="1"/>
      <c r="RBY1318" s="1"/>
      <c r="RBZ1318" s="1"/>
      <c r="RCA1318" s="1"/>
      <c r="RCB1318" s="1"/>
      <c r="RCC1318" s="1"/>
      <c r="RCD1318" s="1"/>
      <c r="RCE1318" s="1"/>
      <c r="RCF1318" s="1"/>
      <c r="RCG1318" s="1"/>
      <c r="RCH1318" s="1"/>
      <c r="RCI1318" s="1"/>
      <c r="RCJ1318" s="1"/>
      <c r="RCK1318" s="1"/>
      <c r="RCL1318" s="1"/>
      <c r="RCM1318" s="1"/>
      <c r="RCN1318" s="1"/>
      <c r="RCO1318" s="1"/>
      <c r="RCP1318" s="1"/>
      <c r="RCQ1318" s="1"/>
      <c r="RCR1318" s="1"/>
      <c r="RCS1318" s="1"/>
      <c r="RCT1318" s="1"/>
      <c r="RCU1318" s="1"/>
      <c r="RCV1318" s="1"/>
      <c r="RCW1318" s="1"/>
      <c r="RCX1318" s="1"/>
      <c r="RCY1318" s="1"/>
      <c r="RCZ1318" s="1"/>
      <c r="RDA1318" s="1"/>
      <c r="RDB1318" s="1"/>
      <c r="RDC1318" s="1"/>
      <c r="RDD1318" s="1"/>
      <c r="RDE1318" s="1"/>
      <c r="RDF1318" s="1"/>
      <c r="RDG1318" s="1"/>
      <c r="RDH1318" s="1"/>
      <c r="RDI1318" s="1"/>
      <c r="RDJ1318" s="1"/>
      <c r="RDK1318" s="1"/>
      <c r="RDL1318" s="1"/>
      <c r="RDM1318" s="1"/>
      <c r="RDN1318" s="1"/>
      <c r="RDO1318" s="1"/>
      <c r="RDP1318" s="1"/>
      <c r="RDQ1318" s="1"/>
      <c r="RDR1318" s="1"/>
      <c r="RDS1318" s="1"/>
      <c r="RDT1318" s="1"/>
      <c r="RDU1318" s="1"/>
      <c r="RDV1318" s="1"/>
      <c r="RDW1318" s="1"/>
      <c r="RDX1318" s="1"/>
      <c r="RDY1318" s="1"/>
      <c r="RDZ1318" s="1"/>
      <c r="REA1318" s="1"/>
      <c r="REB1318" s="1"/>
      <c r="REC1318" s="1"/>
      <c r="RED1318" s="1"/>
      <c r="REE1318" s="1"/>
      <c r="REF1318" s="1"/>
      <c r="REG1318" s="1"/>
      <c r="REH1318" s="1"/>
      <c r="REI1318" s="1"/>
      <c r="REJ1318" s="1"/>
      <c r="REK1318" s="1"/>
      <c r="REL1318" s="1"/>
      <c r="REM1318" s="1"/>
      <c r="REN1318" s="1"/>
      <c r="REO1318" s="1"/>
      <c r="REP1318" s="1"/>
      <c r="REQ1318" s="1"/>
      <c r="RER1318" s="1"/>
      <c r="RES1318" s="1"/>
      <c r="RET1318" s="1"/>
      <c r="REU1318" s="1"/>
      <c r="REV1318" s="1"/>
      <c r="REW1318" s="1"/>
      <c r="REX1318" s="1"/>
      <c r="REY1318" s="1"/>
      <c r="REZ1318" s="1"/>
      <c r="RFA1318" s="1"/>
      <c r="RFB1318" s="1"/>
      <c r="RFC1318" s="1"/>
      <c r="RFD1318" s="1"/>
      <c r="RFE1318" s="1"/>
      <c r="RFF1318" s="1"/>
      <c r="RFG1318" s="1"/>
      <c r="RFH1318" s="1"/>
      <c r="RFI1318" s="1"/>
      <c r="RFJ1318" s="1"/>
      <c r="RFK1318" s="1"/>
      <c r="RFL1318" s="1"/>
      <c r="RFM1318" s="1"/>
      <c r="RFN1318" s="1"/>
      <c r="RFO1318" s="1"/>
      <c r="RFP1318" s="1"/>
      <c r="RFQ1318" s="1"/>
      <c r="RFR1318" s="1"/>
      <c r="RFS1318" s="1"/>
      <c r="RFT1318" s="1"/>
      <c r="RFU1318" s="1"/>
      <c r="RFV1318" s="1"/>
      <c r="RFW1318" s="1"/>
      <c r="RFX1318" s="1"/>
      <c r="RFY1318" s="1"/>
      <c r="RFZ1318" s="1"/>
      <c r="RGA1318" s="1"/>
      <c r="RGB1318" s="1"/>
      <c r="RGC1318" s="1"/>
      <c r="RGD1318" s="1"/>
      <c r="RGE1318" s="1"/>
      <c r="RGF1318" s="1"/>
      <c r="RGG1318" s="1"/>
      <c r="RGH1318" s="1"/>
      <c r="RGI1318" s="1"/>
      <c r="RGJ1318" s="1"/>
      <c r="RGK1318" s="1"/>
      <c r="RGL1318" s="1"/>
      <c r="RGM1318" s="1"/>
      <c r="RGN1318" s="1"/>
      <c r="RGO1318" s="1"/>
      <c r="RGP1318" s="1"/>
      <c r="RGQ1318" s="1"/>
      <c r="RGR1318" s="1"/>
      <c r="RGS1318" s="1"/>
      <c r="RGT1318" s="1"/>
      <c r="RGU1318" s="1"/>
      <c r="RGV1318" s="1"/>
      <c r="RGW1318" s="1"/>
      <c r="RGX1318" s="1"/>
      <c r="RGY1318" s="1"/>
      <c r="RGZ1318" s="1"/>
      <c r="RHA1318" s="1"/>
      <c r="RHB1318" s="1"/>
      <c r="RHC1318" s="1"/>
      <c r="RHD1318" s="1"/>
      <c r="RHE1318" s="1"/>
      <c r="RHF1318" s="1"/>
      <c r="RHG1318" s="1"/>
      <c r="RHH1318" s="1"/>
      <c r="RHI1318" s="1"/>
      <c r="RHJ1318" s="1"/>
      <c r="RHK1318" s="1"/>
      <c r="RHL1318" s="1"/>
      <c r="RHM1318" s="1"/>
      <c r="RHN1318" s="1"/>
      <c r="RHO1318" s="1"/>
      <c r="RHP1318" s="1"/>
      <c r="RHQ1318" s="1"/>
      <c r="RHR1318" s="1"/>
      <c r="RHS1318" s="1"/>
      <c r="RHT1318" s="1"/>
      <c r="RHU1318" s="1"/>
      <c r="RHV1318" s="1"/>
      <c r="RHW1318" s="1"/>
      <c r="RHX1318" s="1"/>
      <c r="RHY1318" s="1"/>
      <c r="RHZ1318" s="1"/>
      <c r="RIA1318" s="1"/>
      <c r="RIB1318" s="1"/>
      <c r="RIC1318" s="1"/>
      <c r="RID1318" s="1"/>
      <c r="RIE1318" s="1"/>
      <c r="RIF1318" s="1"/>
      <c r="RIG1318" s="1"/>
      <c r="RIH1318" s="1"/>
      <c r="RII1318" s="1"/>
      <c r="RIJ1318" s="1"/>
      <c r="RIK1318" s="1"/>
      <c r="RIL1318" s="1"/>
      <c r="RIM1318" s="1"/>
      <c r="RIN1318" s="1"/>
      <c r="RIO1318" s="1"/>
      <c r="RIP1318" s="1"/>
      <c r="RIQ1318" s="1"/>
      <c r="RIR1318" s="1"/>
      <c r="RIS1318" s="1"/>
      <c r="RIT1318" s="1"/>
      <c r="RIU1318" s="1"/>
      <c r="RIV1318" s="1"/>
      <c r="RIW1318" s="1"/>
      <c r="RIX1318" s="1"/>
      <c r="RIY1318" s="1"/>
      <c r="RIZ1318" s="1"/>
      <c r="RJA1318" s="1"/>
      <c r="RJB1318" s="1"/>
      <c r="RJC1318" s="1"/>
      <c r="RJD1318" s="1"/>
      <c r="RJE1318" s="1"/>
      <c r="RJF1318" s="1"/>
      <c r="RJG1318" s="1"/>
      <c r="RJH1318" s="1"/>
      <c r="RJI1318" s="1"/>
      <c r="RJJ1318" s="1"/>
      <c r="RJK1318" s="1"/>
      <c r="RJL1318" s="1"/>
      <c r="RJM1318" s="1"/>
      <c r="RJN1318" s="1"/>
      <c r="RJO1318" s="1"/>
      <c r="RJP1318" s="1"/>
      <c r="RJQ1318" s="1"/>
      <c r="RJR1318" s="1"/>
      <c r="RJS1318" s="1"/>
      <c r="RJT1318" s="1"/>
      <c r="RJU1318" s="1"/>
      <c r="RJV1318" s="1"/>
      <c r="RJW1318" s="1"/>
      <c r="RJX1318" s="1"/>
      <c r="RJY1318" s="1"/>
      <c r="RJZ1318" s="1"/>
      <c r="RKA1318" s="1"/>
      <c r="RKB1318" s="1"/>
      <c r="RKC1318" s="1"/>
      <c r="RKD1318" s="1"/>
      <c r="RKE1318" s="1"/>
      <c r="RKF1318" s="1"/>
      <c r="RKG1318" s="1"/>
      <c r="RKH1318" s="1"/>
      <c r="RKI1318" s="1"/>
      <c r="RKJ1318" s="1"/>
      <c r="RKK1318" s="1"/>
      <c r="RKL1318" s="1"/>
      <c r="RKM1318" s="1"/>
      <c r="RKN1318" s="1"/>
      <c r="RKO1318" s="1"/>
      <c r="RKP1318" s="1"/>
      <c r="RKQ1318" s="1"/>
      <c r="RKR1318" s="1"/>
      <c r="RKS1318" s="1"/>
      <c r="RKT1318" s="1"/>
      <c r="RKU1318" s="1"/>
      <c r="RKV1318" s="1"/>
      <c r="RKW1318" s="1"/>
      <c r="RKX1318" s="1"/>
      <c r="RKY1318" s="1"/>
      <c r="RKZ1318" s="1"/>
      <c r="RLA1318" s="1"/>
      <c r="RLB1318" s="1"/>
      <c r="RLC1318" s="1"/>
      <c r="RLD1318" s="1"/>
      <c r="RLE1318" s="1"/>
      <c r="RLF1318" s="1"/>
      <c r="RLG1318" s="1"/>
      <c r="RLH1318" s="1"/>
      <c r="RLI1318" s="1"/>
      <c r="RLJ1318" s="1"/>
      <c r="RLK1318" s="1"/>
      <c r="RLL1318" s="1"/>
      <c r="RLM1318" s="1"/>
      <c r="RLN1318" s="1"/>
      <c r="RLO1318" s="1"/>
      <c r="RLP1318" s="1"/>
      <c r="RLQ1318" s="1"/>
      <c r="RLR1318" s="1"/>
      <c r="RLS1318" s="1"/>
      <c r="RLT1318" s="1"/>
      <c r="RLU1318" s="1"/>
      <c r="RLV1318" s="1"/>
      <c r="RLW1318" s="1"/>
      <c r="RLX1318" s="1"/>
      <c r="RLY1318" s="1"/>
      <c r="RLZ1318" s="1"/>
      <c r="RMA1318" s="1"/>
      <c r="RMB1318" s="1"/>
      <c r="RMC1318" s="1"/>
      <c r="RMD1318" s="1"/>
      <c r="RME1318" s="1"/>
      <c r="RMF1318" s="1"/>
      <c r="RMG1318" s="1"/>
      <c r="RMH1318" s="1"/>
      <c r="RMI1318" s="1"/>
      <c r="RMJ1318" s="1"/>
      <c r="RMK1318" s="1"/>
      <c r="RML1318" s="1"/>
      <c r="RMM1318" s="1"/>
      <c r="RMN1318" s="1"/>
      <c r="RMO1318" s="1"/>
      <c r="RMP1318" s="1"/>
      <c r="RMQ1318" s="1"/>
      <c r="RMR1318" s="1"/>
      <c r="RMS1318" s="1"/>
      <c r="RMT1318" s="1"/>
      <c r="RMU1318" s="1"/>
      <c r="RMV1318" s="1"/>
      <c r="RMW1318" s="1"/>
      <c r="RMX1318" s="1"/>
      <c r="RMY1318" s="1"/>
      <c r="RMZ1318" s="1"/>
      <c r="RNA1318" s="1"/>
      <c r="RNB1318" s="1"/>
      <c r="RNC1318" s="1"/>
      <c r="RND1318" s="1"/>
      <c r="RNE1318" s="1"/>
      <c r="RNF1318" s="1"/>
      <c r="RNG1318" s="1"/>
      <c r="RNH1318" s="1"/>
      <c r="RNI1318" s="1"/>
      <c r="RNJ1318" s="1"/>
      <c r="RNK1318" s="1"/>
      <c r="RNL1318" s="1"/>
      <c r="RNM1318" s="1"/>
      <c r="RNN1318" s="1"/>
      <c r="RNO1318" s="1"/>
      <c r="RNP1318" s="1"/>
      <c r="RNQ1318" s="1"/>
      <c r="RNR1318" s="1"/>
      <c r="RNS1318" s="1"/>
      <c r="RNT1318" s="1"/>
      <c r="RNU1318" s="1"/>
      <c r="RNV1318" s="1"/>
      <c r="RNW1318" s="1"/>
      <c r="RNX1318" s="1"/>
      <c r="RNY1318" s="1"/>
      <c r="RNZ1318" s="1"/>
      <c r="ROA1318" s="1"/>
      <c r="ROB1318" s="1"/>
      <c r="ROC1318" s="1"/>
      <c r="ROD1318" s="1"/>
      <c r="ROE1318" s="1"/>
      <c r="ROF1318" s="1"/>
      <c r="ROG1318" s="1"/>
      <c r="ROH1318" s="1"/>
      <c r="ROI1318" s="1"/>
      <c r="ROJ1318" s="1"/>
      <c r="ROK1318" s="1"/>
      <c r="ROL1318" s="1"/>
      <c r="ROM1318" s="1"/>
      <c r="RON1318" s="1"/>
      <c r="ROO1318" s="1"/>
      <c r="ROP1318" s="1"/>
      <c r="ROQ1318" s="1"/>
      <c r="ROR1318" s="1"/>
      <c r="ROS1318" s="1"/>
      <c r="ROT1318" s="1"/>
      <c r="ROU1318" s="1"/>
      <c r="ROV1318" s="1"/>
      <c r="ROW1318" s="1"/>
      <c r="ROX1318" s="1"/>
      <c r="ROY1318" s="1"/>
      <c r="ROZ1318" s="1"/>
      <c r="RPA1318" s="1"/>
      <c r="RPB1318" s="1"/>
      <c r="RPC1318" s="1"/>
      <c r="RPD1318" s="1"/>
      <c r="RPE1318" s="1"/>
      <c r="RPF1318" s="1"/>
      <c r="RPG1318" s="1"/>
      <c r="RPH1318" s="1"/>
      <c r="RPI1318" s="1"/>
      <c r="RPJ1318" s="1"/>
      <c r="RPK1318" s="1"/>
      <c r="RPL1318" s="1"/>
      <c r="RPM1318" s="1"/>
      <c r="RPN1318" s="1"/>
      <c r="RPO1318" s="1"/>
      <c r="RPP1318" s="1"/>
      <c r="RPQ1318" s="1"/>
      <c r="RPR1318" s="1"/>
      <c r="RPS1318" s="1"/>
      <c r="RPT1318" s="1"/>
      <c r="RPU1318" s="1"/>
      <c r="RPV1318" s="1"/>
      <c r="RPW1318" s="1"/>
      <c r="RPX1318" s="1"/>
      <c r="RPY1318" s="1"/>
      <c r="RPZ1318" s="1"/>
      <c r="RQA1318" s="1"/>
      <c r="RQB1318" s="1"/>
      <c r="RQC1318" s="1"/>
      <c r="RQD1318" s="1"/>
      <c r="RQE1318" s="1"/>
      <c r="RQF1318" s="1"/>
      <c r="RQG1318" s="1"/>
      <c r="RQH1318" s="1"/>
      <c r="RQI1318" s="1"/>
      <c r="RQJ1318" s="1"/>
      <c r="RQK1318" s="1"/>
      <c r="RQL1318" s="1"/>
      <c r="RQM1318" s="1"/>
      <c r="RQN1318" s="1"/>
      <c r="RQO1318" s="1"/>
      <c r="RQP1318" s="1"/>
      <c r="RQQ1318" s="1"/>
      <c r="RQR1318" s="1"/>
      <c r="RQS1318" s="1"/>
      <c r="RQT1318" s="1"/>
      <c r="RQU1318" s="1"/>
      <c r="RQV1318" s="1"/>
      <c r="RQW1318" s="1"/>
      <c r="RQX1318" s="1"/>
      <c r="RQY1318" s="1"/>
      <c r="RQZ1318" s="1"/>
      <c r="RRA1318" s="1"/>
      <c r="RRB1318" s="1"/>
      <c r="RRC1318" s="1"/>
      <c r="RRD1318" s="1"/>
      <c r="RRE1318" s="1"/>
      <c r="RRF1318" s="1"/>
      <c r="RRG1318" s="1"/>
      <c r="RRH1318" s="1"/>
      <c r="RRI1318" s="1"/>
      <c r="RRJ1318" s="1"/>
      <c r="RRK1318" s="1"/>
      <c r="RRL1318" s="1"/>
      <c r="RRM1318" s="1"/>
      <c r="RRN1318" s="1"/>
      <c r="RRO1318" s="1"/>
      <c r="RRP1318" s="1"/>
      <c r="RRQ1318" s="1"/>
      <c r="RRR1318" s="1"/>
      <c r="RRS1318" s="1"/>
      <c r="RRT1318" s="1"/>
      <c r="RRU1318" s="1"/>
      <c r="RRV1318" s="1"/>
      <c r="RRW1318" s="1"/>
      <c r="RRX1318" s="1"/>
      <c r="RRY1318" s="1"/>
      <c r="RRZ1318" s="1"/>
      <c r="RSA1318" s="1"/>
      <c r="RSB1318" s="1"/>
      <c r="RSC1318" s="1"/>
      <c r="RSD1318" s="1"/>
      <c r="RSE1318" s="1"/>
      <c r="RSF1318" s="1"/>
      <c r="RSG1318" s="1"/>
      <c r="RSH1318" s="1"/>
      <c r="RSI1318" s="1"/>
      <c r="RSJ1318" s="1"/>
      <c r="RSK1318" s="1"/>
      <c r="RSL1318" s="1"/>
      <c r="RSM1318" s="1"/>
      <c r="RSN1318" s="1"/>
      <c r="RSO1318" s="1"/>
      <c r="RSP1318" s="1"/>
      <c r="RSQ1318" s="1"/>
      <c r="RSR1318" s="1"/>
      <c r="RSS1318" s="1"/>
      <c r="RST1318" s="1"/>
      <c r="RSU1318" s="1"/>
      <c r="RSV1318" s="1"/>
      <c r="RSW1318" s="1"/>
      <c r="RSX1318" s="1"/>
      <c r="RSY1318" s="1"/>
      <c r="RSZ1318" s="1"/>
      <c r="RTA1318" s="1"/>
      <c r="RTB1318" s="1"/>
      <c r="RTC1318" s="1"/>
      <c r="RTD1318" s="1"/>
      <c r="RTE1318" s="1"/>
      <c r="RTF1318" s="1"/>
      <c r="RTG1318" s="1"/>
      <c r="RTH1318" s="1"/>
      <c r="RTI1318" s="1"/>
      <c r="RTJ1318" s="1"/>
      <c r="RTK1318" s="1"/>
      <c r="RTL1318" s="1"/>
      <c r="RTM1318" s="1"/>
      <c r="RTN1318" s="1"/>
      <c r="RTO1318" s="1"/>
      <c r="RTP1318" s="1"/>
      <c r="RTQ1318" s="1"/>
      <c r="RTR1318" s="1"/>
      <c r="RTS1318" s="1"/>
      <c r="RTT1318" s="1"/>
      <c r="RTU1318" s="1"/>
      <c r="RTV1318" s="1"/>
      <c r="RTW1318" s="1"/>
      <c r="RTX1318" s="1"/>
      <c r="RTY1318" s="1"/>
      <c r="RTZ1318" s="1"/>
      <c r="RUA1318" s="1"/>
      <c r="RUB1318" s="1"/>
      <c r="RUC1318" s="1"/>
      <c r="RUD1318" s="1"/>
      <c r="RUE1318" s="1"/>
      <c r="RUF1318" s="1"/>
      <c r="RUG1318" s="1"/>
      <c r="RUH1318" s="1"/>
      <c r="RUI1318" s="1"/>
      <c r="RUJ1318" s="1"/>
      <c r="RUK1318" s="1"/>
      <c r="RUL1318" s="1"/>
      <c r="RUM1318" s="1"/>
      <c r="RUN1318" s="1"/>
      <c r="RUO1318" s="1"/>
      <c r="RUP1318" s="1"/>
      <c r="RUQ1318" s="1"/>
      <c r="RUR1318" s="1"/>
      <c r="RUS1318" s="1"/>
      <c r="RUT1318" s="1"/>
      <c r="RUU1318" s="1"/>
      <c r="RUV1318" s="1"/>
      <c r="RUW1318" s="1"/>
      <c r="RUX1318" s="1"/>
      <c r="RUY1318" s="1"/>
      <c r="RUZ1318" s="1"/>
      <c r="RVA1318" s="1"/>
      <c r="RVB1318" s="1"/>
      <c r="RVC1318" s="1"/>
      <c r="RVD1318" s="1"/>
      <c r="RVE1318" s="1"/>
      <c r="RVF1318" s="1"/>
      <c r="RVG1318" s="1"/>
      <c r="RVH1318" s="1"/>
      <c r="RVI1318" s="1"/>
      <c r="RVJ1318" s="1"/>
      <c r="RVK1318" s="1"/>
      <c r="RVL1318" s="1"/>
      <c r="RVM1318" s="1"/>
      <c r="RVN1318" s="1"/>
      <c r="RVO1318" s="1"/>
      <c r="RVP1318" s="1"/>
      <c r="RVQ1318" s="1"/>
      <c r="RVR1318" s="1"/>
      <c r="RVS1318" s="1"/>
      <c r="RVT1318" s="1"/>
      <c r="RVU1318" s="1"/>
      <c r="RVV1318" s="1"/>
      <c r="RVW1318" s="1"/>
      <c r="RVX1318" s="1"/>
      <c r="RVY1318" s="1"/>
      <c r="RVZ1318" s="1"/>
      <c r="RWA1318" s="1"/>
      <c r="RWB1318" s="1"/>
      <c r="RWC1318" s="1"/>
      <c r="RWD1318" s="1"/>
      <c r="RWE1318" s="1"/>
      <c r="RWF1318" s="1"/>
      <c r="RWG1318" s="1"/>
      <c r="RWH1318" s="1"/>
      <c r="RWI1318" s="1"/>
      <c r="RWJ1318" s="1"/>
      <c r="RWK1318" s="1"/>
      <c r="RWL1318" s="1"/>
      <c r="RWM1318" s="1"/>
      <c r="RWN1318" s="1"/>
      <c r="RWO1318" s="1"/>
      <c r="RWP1318" s="1"/>
      <c r="RWQ1318" s="1"/>
      <c r="RWR1318" s="1"/>
      <c r="RWS1318" s="1"/>
      <c r="RWT1318" s="1"/>
      <c r="RWU1318" s="1"/>
      <c r="RWV1318" s="1"/>
      <c r="RWW1318" s="1"/>
      <c r="RWX1318" s="1"/>
      <c r="RWY1318" s="1"/>
      <c r="RWZ1318" s="1"/>
      <c r="RXA1318" s="1"/>
      <c r="RXB1318" s="1"/>
      <c r="RXC1318" s="1"/>
      <c r="RXD1318" s="1"/>
      <c r="RXE1318" s="1"/>
      <c r="RXF1318" s="1"/>
      <c r="RXG1318" s="1"/>
      <c r="RXH1318" s="1"/>
      <c r="RXI1318" s="1"/>
      <c r="RXJ1318" s="1"/>
      <c r="RXK1318" s="1"/>
      <c r="RXL1318" s="1"/>
      <c r="RXM1318" s="1"/>
      <c r="RXN1318" s="1"/>
      <c r="RXO1318" s="1"/>
      <c r="RXP1318" s="1"/>
      <c r="RXQ1318" s="1"/>
      <c r="RXR1318" s="1"/>
      <c r="RXS1318" s="1"/>
      <c r="RXT1318" s="1"/>
      <c r="RXU1318" s="1"/>
      <c r="RXV1318" s="1"/>
      <c r="RXW1318" s="1"/>
      <c r="RXX1318" s="1"/>
      <c r="RXY1318" s="1"/>
      <c r="RXZ1318" s="1"/>
      <c r="RYA1318" s="1"/>
      <c r="RYB1318" s="1"/>
      <c r="RYC1318" s="1"/>
      <c r="RYD1318" s="1"/>
      <c r="RYE1318" s="1"/>
      <c r="RYF1318" s="1"/>
      <c r="RYG1318" s="1"/>
      <c r="RYH1318" s="1"/>
      <c r="RYI1318" s="1"/>
      <c r="RYJ1318" s="1"/>
      <c r="RYK1318" s="1"/>
      <c r="RYL1318" s="1"/>
      <c r="RYM1318" s="1"/>
      <c r="RYN1318" s="1"/>
      <c r="RYO1318" s="1"/>
      <c r="RYP1318" s="1"/>
      <c r="RYQ1318" s="1"/>
      <c r="RYR1318" s="1"/>
      <c r="RYS1318" s="1"/>
      <c r="RYT1318" s="1"/>
      <c r="RYU1318" s="1"/>
      <c r="RYV1318" s="1"/>
      <c r="RYW1318" s="1"/>
      <c r="RYX1318" s="1"/>
      <c r="RYY1318" s="1"/>
      <c r="RYZ1318" s="1"/>
      <c r="RZA1318" s="1"/>
      <c r="RZB1318" s="1"/>
      <c r="RZC1318" s="1"/>
      <c r="RZD1318" s="1"/>
      <c r="RZE1318" s="1"/>
      <c r="RZF1318" s="1"/>
      <c r="RZG1318" s="1"/>
      <c r="RZH1318" s="1"/>
      <c r="RZI1318" s="1"/>
      <c r="RZJ1318" s="1"/>
      <c r="RZK1318" s="1"/>
      <c r="RZL1318" s="1"/>
      <c r="RZM1318" s="1"/>
      <c r="RZN1318" s="1"/>
      <c r="RZO1318" s="1"/>
      <c r="RZP1318" s="1"/>
      <c r="RZQ1318" s="1"/>
      <c r="RZR1318" s="1"/>
      <c r="RZS1318" s="1"/>
      <c r="RZT1318" s="1"/>
      <c r="RZU1318" s="1"/>
      <c r="RZV1318" s="1"/>
      <c r="RZW1318" s="1"/>
      <c r="RZX1318" s="1"/>
      <c r="RZY1318" s="1"/>
      <c r="RZZ1318" s="1"/>
      <c r="SAA1318" s="1"/>
      <c r="SAB1318" s="1"/>
      <c r="SAC1318" s="1"/>
      <c r="SAD1318" s="1"/>
      <c r="SAE1318" s="1"/>
      <c r="SAF1318" s="1"/>
      <c r="SAG1318" s="1"/>
      <c r="SAH1318" s="1"/>
      <c r="SAI1318" s="1"/>
      <c r="SAJ1318" s="1"/>
      <c r="SAK1318" s="1"/>
      <c r="SAL1318" s="1"/>
      <c r="SAM1318" s="1"/>
      <c r="SAN1318" s="1"/>
      <c r="SAO1318" s="1"/>
      <c r="SAP1318" s="1"/>
      <c r="SAQ1318" s="1"/>
      <c r="SAR1318" s="1"/>
      <c r="SAS1318" s="1"/>
      <c r="SAT1318" s="1"/>
      <c r="SAU1318" s="1"/>
      <c r="SAV1318" s="1"/>
      <c r="SAW1318" s="1"/>
      <c r="SAX1318" s="1"/>
      <c r="SAY1318" s="1"/>
      <c r="SAZ1318" s="1"/>
      <c r="SBA1318" s="1"/>
      <c r="SBB1318" s="1"/>
      <c r="SBC1318" s="1"/>
      <c r="SBD1318" s="1"/>
      <c r="SBE1318" s="1"/>
      <c r="SBF1318" s="1"/>
      <c r="SBG1318" s="1"/>
      <c r="SBH1318" s="1"/>
      <c r="SBI1318" s="1"/>
      <c r="SBJ1318" s="1"/>
      <c r="SBK1318" s="1"/>
      <c r="SBL1318" s="1"/>
      <c r="SBM1318" s="1"/>
      <c r="SBN1318" s="1"/>
      <c r="SBO1318" s="1"/>
      <c r="SBP1318" s="1"/>
      <c r="SBQ1318" s="1"/>
      <c r="SBR1318" s="1"/>
      <c r="SBS1318" s="1"/>
      <c r="SBT1318" s="1"/>
      <c r="SBU1318" s="1"/>
      <c r="SBV1318" s="1"/>
      <c r="SBW1318" s="1"/>
      <c r="SBX1318" s="1"/>
      <c r="SBY1318" s="1"/>
      <c r="SBZ1318" s="1"/>
      <c r="SCA1318" s="1"/>
      <c r="SCB1318" s="1"/>
      <c r="SCC1318" s="1"/>
      <c r="SCD1318" s="1"/>
      <c r="SCE1318" s="1"/>
      <c r="SCF1318" s="1"/>
      <c r="SCG1318" s="1"/>
      <c r="SCH1318" s="1"/>
      <c r="SCI1318" s="1"/>
      <c r="SCJ1318" s="1"/>
      <c r="SCK1318" s="1"/>
      <c r="SCL1318" s="1"/>
      <c r="SCM1318" s="1"/>
      <c r="SCN1318" s="1"/>
      <c r="SCO1318" s="1"/>
      <c r="SCP1318" s="1"/>
      <c r="SCQ1318" s="1"/>
      <c r="SCR1318" s="1"/>
      <c r="SCS1318" s="1"/>
      <c r="SCT1318" s="1"/>
      <c r="SCU1318" s="1"/>
      <c r="SCV1318" s="1"/>
      <c r="SCW1318" s="1"/>
      <c r="SCX1318" s="1"/>
      <c r="SCY1318" s="1"/>
      <c r="SCZ1318" s="1"/>
      <c r="SDA1318" s="1"/>
      <c r="SDB1318" s="1"/>
      <c r="SDC1318" s="1"/>
      <c r="SDD1318" s="1"/>
      <c r="SDE1318" s="1"/>
      <c r="SDF1318" s="1"/>
      <c r="SDG1318" s="1"/>
      <c r="SDH1318" s="1"/>
      <c r="SDI1318" s="1"/>
      <c r="SDJ1318" s="1"/>
      <c r="SDK1318" s="1"/>
      <c r="SDL1318" s="1"/>
      <c r="SDM1318" s="1"/>
      <c r="SDN1318" s="1"/>
      <c r="SDO1318" s="1"/>
      <c r="SDP1318" s="1"/>
      <c r="SDQ1318" s="1"/>
      <c r="SDR1318" s="1"/>
      <c r="SDS1318" s="1"/>
      <c r="SDT1318" s="1"/>
      <c r="SDU1318" s="1"/>
      <c r="SDV1318" s="1"/>
      <c r="SDW1318" s="1"/>
      <c r="SDX1318" s="1"/>
      <c r="SDY1318" s="1"/>
      <c r="SDZ1318" s="1"/>
      <c r="SEA1318" s="1"/>
      <c r="SEB1318" s="1"/>
      <c r="SEC1318" s="1"/>
      <c r="SED1318" s="1"/>
      <c r="SEE1318" s="1"/>
      <c r="SEF1318" s="1"/>
      <c r="SEG1318" s="1"/>
      <c r="SEH1318" s="1"/>
      <c r="SEI1318" s="1"/>
      <c r="SEJ1318" s="1"/>
      <c r="SEK1318" s="1"/>
      <c r="SEL1318" s="1"/>
      <c r="SEM1318" s="1"/>
      <c r="SEN1318" s="1"/>
      <c r="SEO1318" s="1"/>
      <c r="SEP1318" s="1"/>
      <c r="SEQ1318" s="1"/>
      <c r="SER1318" s="1"/>
      <c r="SES1318" s="1"/>
      <c r="SET1318" s="1"/>
      <c r="SEU1318" s="1"/>
      <c r="SEV1318" s="1"/>
      <c r="SEW1318" s="1"/>
      <c r="SEX1318" s="1"/>
      <c r="SEY1318" s="1"/>
      <c r="SEZ1318" s="1"/>
      <c r="SFA1318" s="1"/>
      <c r="SFB1318" s="1"/>
      <c r="SFC1318" s="1"/>
      <c r="SFD1318" s="1"/>
      <c r="SFE1318" s="1"/>
      <c r="SFF1318" s="1"/>
      <c r="SFG1318" s="1"/>
      <c r="SFH1318" s="1"/>
      <c r="SFI1318" s="1"/>
      <c r="SFJ1318" s="1"/>
      <c r="SFK1318" s="1"/>
      <c r="SFL1318" s="1"/>
      <c r="SFM1318" s="1"/>
      <c r="SFN1318" s="1"/>
      <c r="SFO1318" s="1"/>
      <c r="SFP1318" s="1"/>
      <c r="SFQ1318" s="1"/>
      <c r="SFR1318" s="1"/>
      <c r="SFS1318" s="1"/>
      <c r="SFT1318" s="1"/>
      <c r="SFU1318" s="1"/>
      <c r="SFV1318" s="1"/>
      <c r="SFW1318" s="1"/>
      <c r="SFX1318" s="1"/>
      <c r="SFY1318" s="1"/>
      <c r="SFZ1318" s="1"/>
      <c r="SGA1318" s="1"/>
      <c r="SGB1318" s="1"/>
      <c r="SGC1318" s="1"/>
      <c r="SGD1318" s="1"/>
      <c r="SGE1318" s="1"/>
      <c r="SGF1318" s="1"/>
      <c r="SGG1318" s="1"/>
      <c r="SGH1318" s="1"/>
      <c r="SGI1318" s="1"/>
      <c r="SGJ1318" s="1"/>
      <c r="SGK1318" s="1"/>
      <c r="SGL1318" s="1"/>
      <c r="SGM1318" s="1"/>
      <c r="SGN1318" s="1"/>
      <c r="SGO1318" s="1"/>
      <c r="SGP1318" s="1"/>
      <c r="SGQ1318" s="1"/>
      <c r="SGR1318" s="1"/>
      <c r="SGS1318" s="1"/>
      <c r="SGT1318" s="1"/>
      <c r="SGU1318" s="1"/>
      <c r="SGV1318" s="1"/>
      <c r="SGW1318" s="1"/>
      <c r="SGX1318" s="1"/>
      <c r="SGY1318" s="1"/>
      <c r="SGZ1318" s="1"/>
      <c r="SHA1318" s="1"/>
      <c r="SHB1318" s="1"/>
      <c r="SHC1318" s="1"/>
      <c r="SHD1318" s="1"/>
      <c r="SHE1318" s="1"/>
      <c r="SHF1318" s="1"/>
      <c r="SHG1318" s="1"/>
      <c r="SHH1318" s="1"/>
      <c r="SHI1318" s="1"/>
      <c r="SHJ1318" s="1"/>
      <c r="SHK1318" s="1"/>
      <c r="SHL1318" s="1"/>
      <c r="SHM1318" s="1"/>
      <c r="SHN1318" s="1"/>
      <c r="SHO1318" s="1"/>
      <c r="SHP1318" s="1"/>
      <c r="SHQ1318" s="1"/>
      <c r="SHR1318" s="1"/>
      <c r="SHS1318" s="1"/>
      <c r="SHT1318" s="1"/>
      <c r="SHU1318" s="1"/>
      <c r="SHV1318" s="1"/>
      <c r="SHW1318" s="1"/>
      <c r="SHX1318" s="1"/>
      <c r="SHY1318" s="1"/>
      <c r="SHZ1318" s="1"/>
      <c r="SIA1318" s="1"/>
      <c r="SIB1318" s="1"/>
      <c r="SIC1318" s="1"/>
      <c r="SID1318" s="1"/>
      <c r="SIE1318" s="1"/>
      <c r="SIF1318" s="1"/>
      <c r="SIG1318" s="1"/>
      <c r="SIH1318" s="1"/>
      <c r="SII1318" s="1"/>
      <c r="SIJ1318" s="1"/>
      <c r="SIK1318" s="1"/>
      <c r="SIL1318" s="1"/>
      <c r="SIM1318" s="1"/>
      <c r="SIN1318" s="1"/>
      <c r="SIO1318" s="1"/>
      <c r="SIP1318" s="1"/>
      <c r="SIQ1318" s="1"/>
      <c r="SIR1318" s="1"/>
      <c r="SIS1318" s="1"/>
      <c r="SIT1318" s="1"/>
      <c r="SIU1318" s="1"/>
      <c r="SIV1318" s="1"/>
      <c r="SIW1318" s="1"/>
      <c r="SIX1318" s="1"/>
      <c r="SIY1318" s="1"/>
      <c r="SIZ1318" s="1"/>
      <c r="SJA1318" s="1"/>
      <c r="SJB1318" s="1"/>
      <c r="SJC1318" s="1"/>
      <c r="SJD1318" s="1"/>
      <c r="SJE1318" s="1"/>
      <c r="SJF1318" s="1"/>
      <c r="SJG1318" s="1"/>
      <c r="SJH1318" s="1"/>
      <c r="SJI1318" s="1"/>
      <c r="SJJ1318" s="1"/>
      <c r="SJK1318" s="1"/>
      <c r="SJL1318" s="1"/>
      <c r="SJM1318" s="1"/>
      <c r="SJN1318" s="1"/>
      <c r="SJO1318" s="1"/>
      <c r="SJP1318" s="1"/>
      <c r="SJQ1318" s="1"/>
      <c r="SJR1318" s="1"/>
      <c r="SJS1318" s="1"/>
      <c r="SJT1318" s="1"/>
      <c r="SJU1318" s="1"/>
      <c r="SJV1318" s="1"/>
      <c r="SJW1318" s="1"/>
      <c r="SJX1318" s="1"/>
      <c r="SJY1318" s="1"/>
      <c r="SJZ1318" s="1"/>
      <c r="SKA1318" s="1"/>
      <c r="SKB1318" s="1"/>
      <c r="SKC1318" s="1"/>
      <c r="SKD1318" s="1"/>
      <c r="SKE1318" s="1"/>
      <c r="SKF1318" s="1"/>
      <c r="SKG1318" s="1"/>
      <c r="SKH1318" s="1"/>
      <c r="SKI1318" s="1"/>
      <c r="SKJ1318" s="1"/>
      <c r="SKK1318" s="1"/>
      <c r="SKL1318" s="1"/>
      <c r="SKM1318" s="1"/>
      <c r="SKN1318" s="1"/>
      <c r="SKO1318" s="1"/>
      <c r="SKP1318" s="1"/>
      <c r="SKQ1318" s="1"/>
      <c r="SKR1318" s="1"/>
      <c r="SKS1318" s="1"/>
      <c r="SKT1318" s="1"/>
      <c r="SKU1318" s="1"/>
      <c r="SKV1318" s="1"/>
      <c r="SKW1318" s="1"/>
      <c r="SKX1318" s="1"/>
      <c r="SKY1318" s="1"/>
      <c r="SKZ1318" s="1"/>
      <c r="SLA1318" s="1"/>
      <c r="SLB1318" s="1"/>
      <c r="SLC1318" s="1"/>
      <c r="SLD1318" s="1"/>
      <c r="SLE1318" s="1"/>
      <c r="SLF1318" s="1"/>
      <c r="SLG1318" s="1"/>
      <c r="SLH1318" s="1"/>
      <c r="SLI1318" s="1"/>
      <c r="SLJ1318" s="1"/>
      <c r="SLK1318" s="1"/>
      <c r="SLL1318" s="1"/>
      <c r="SLM1318" s="1"/>
      <c r="SLN1318" s="1"/>
      <c r="SLO1318" s="1"/>
      <c r="SLP1318" s="1"/>
      <c r="SLQ1318" s="1"/>
      <c r="SLR1318" s="1"/>
      <c r="SLS1318" s="1"/>
      <c r="SLT1318" s="1"/>
      <c r="SLU1318" s="1"/>
      <c r="SLV1318" s="1"/>
      <c r="SLW1318" s="1"/>
      <c r="SLX1318" s="1"/>
      <c r="SLY1318" s="1"/>
      <c r="SLZ1318" s="1"/>
      <c r="SMA1318" s="1"/>
      <c r="SMB1318" s="1"/>
      <c r="SMC1318" s="1"/>
      <c r="SMD1318" s="1"/>
      <c r="SME1318" s="1"/>
      <c r="SMF1318" s="1"/>
      <c r="SMG1318" s="1"/>
      <c r="SMH1318" s="1"/>
      <c r="SMI1318" s="1"/>
      <c r="SMJ1318" s="1"/>
      <c r="SMK1318" s="1"/>
      <c r="SML1318" s="1"/>
      <c r="SMM1318" s="1"/>
      <c r="SMN1318" s="1"/>
      <c r="SMO1318" s="1"/>
      <c r="SMP1318" s="1"/>
      <c r="SMQ1318" s="1"/>
      <c r="SMR1318" s="1"/>
      <c r="SMS1318" s="1"/>
      <c r="SMT1318" s="1"/>
      <c r="SMU1318" s="1"/>
      <c r="SMV1318" s="1"/>
      <c r="SMW1318" s="1"/>
      <c r="SMX1318" s="1"/>
      <c r="SMY1318" s="1"/>
      <c r="SMZ1318" s="1"/>
      <c r="SNA1318" s="1"/>
      <c r="SNB1318" s="1"/>
      <c r="SNC1318" s="1"/>
      <c r="SND1318" s="1"/>
      <c r="SNE1318" s="1"/>
      <c r="SNF1318" s="1"/>
      <c r="SNG1318" s="1"/>
      <c r="SNH1318" s="1"/>
      <c r="SNI1318" s="1"/>
      <c r="SNJ1318" s="1"/>
      <c r="SNK1318" s="1"/>
      <c r="SNL1318" s="1"/>
      <c r="SNM1318" s="1"/>
      <c r="SNN1318" s="1"/>
      <c r="SNO1318" s="1"/>
      <c r="SNP1318" s="1"/>
      <c r="SNQ1318" s="1"/>
      <c r="SNR1318" s="1"/>
      <c r="SNS1318" s="1"/>
      <c r="SNT1318" s="1"/>
      <c r="SNU1318" s="1"/>
      <c r="SNV1318" s="1"/>
      <c r="SNW1318" s="1"/>
      <c r="SNX1318" s="1"/>
      <c r="SNY1318" s="1"/>
      <c r="SNZ1318" s="1"/>
      <c r="SOA1318" s="1"/>
      <c r="SOB1318" s="1"/>
      <c r="SOC1318" s="1"/>
      <c r="SOD1318" s="1"/>
      <c r="SOE1318" s="1"/>
      <c r="SOF1318" s="1"/>
      <c r="SOG1318" s="1"/>
      <c r="SOH1318" s="1"/>
      <c r="SOI1318" s="1"/>
      <c r="SOJ1318" s="1"/>
      <c r="SOK1318" s="1"/>
      <c r="SOL1318" s="1"/>
      <c r="SOM1318" s="1"/>
      <c r="SON1318" s="1"/>
      <c r="SOO1318" s="1"/>
      <c r="SOP1318" s="1"/>
      <c r="SOQ1318" s="1"/>
      <c r="SOR1318" s="1"/>
      <c r="SOS1318" s="1"/>
      <c r="SOT1318" s="1"/>
      <c r="SOU1318" s="1"/>
      <c r="SOV1318" s="1"/>
      <c r="SOW1318" s="1"/>
      <c r="SOX1318" s="1"/>
      <c r="SOY1318" s="1"/>
      <c r="SOZ1318" s="1"/>
      <c r="SPA1318" s="1"/>
      <c r="SPB1318" s="1"/>
      <c r="SPC1318" s="1"/>
      <c r="SPD1318" s="1"/>
      <c r="SPE1318" s="1"/>
      <c r="SPF1318" s="1"/>
      <c r="SPG1318" s="1"/>
      <c r="SPH1318" s="1"/>
      <c r="SPI1318" s="1"/>
      <c r="SPJ1318" s="1"/>
      <c r="SPK1318" s="1"/>
      <c r="SPL1318" s="1"/>
      <c r="SPM1318" s="1"/>
      <c r="SPN1318" s="1"/>
      <c r="SPO1318" s="1"/>
      <c r="SPP1318" s="1"/>
      <c r="SPQ1318" s="1"/>
      <c r="SPR1318" s="1"/>
      <c r="SPS1318" s="1"/>
      <c r="SPT1318" s="1"/>
      <c r="SPU1318" s="1"/>
      <c r="SPV1318" s="1"/>
      <c r="SPW1318" s="1"/>
      <c r="SPX1318" s="1"/>
      <c r="SPY1318" s="1"/>
      <c r="SPZ1318" s="1"/>
      <c r="SQA1318" s="1"/>
      <c r="SQB1318" s="1"/>
      <c r="SQC1318" s="1"/>
      <c r="SQD1318" s="1"/>
      <c r="SQE1318" s="1"/>
      <c r="SQF1318" s="1"/>
      <c r="SQG1318" s="1"/>
      <c r="SQH1318" s="1"/>
      <c r="SQI1318" s="1"/>
      <c r="SQJ1318" s="1"/>
      <c r="SQK1318" s="1"/>
      <c r="SQL1318" s="1"/>
      <c r="SQM1318" s="1"/>
      <c r="SQN1318" s="1"/>
      <c r="SQO1318" s="1"/>
      <c r="SQP1318" s="1"/>
      <c r="SQQ1318" s="1"/>
      <c r="SQR1318" s="1"/>
      <c r="SQS1318" s="1"/>
      <c r="SQT1318" s="1"/>
      <c r="SQU1318" s="1"/>
      <c r="SQV1318" s="1"/>
      <c r="SQW1318" s="1"/>
      <c r="SQX1318" s="1"/>
      <c r="SQY1318" s="1"/>
      <c r="SQZ1318" s="1"/>
      <c r="SRA1318" s="1"/>
      <c r="SRB1318" s="1"/>
      <c r="SRC1318" s="1"/>
      <c r="SRD1318" s="1"/>
      <c r="SRE1318" s="1"/>
      <c r="SRF1318" s="1"/>
      <c r="SRG1318" s="1"/>
      <c r="SRH1318" s="1"/>
      <c r="SRI1318" s="1"/>
      <c r="SRJ1318" s="1"/>
      <c r="SRK1318" s="1"/>
      <c r="SRL1318" s="1"/>
      <c r="SRM1318" s="1"/>
      <c r="SRN1318" s="1"/>
      <c r="SRO1318" s="1"/>
      <c r="SRP1318" s="1"/>
      <c r="SRQ1318" s="1"/>
      <c r="SRR1318" s="1"/>
      <c r="SRS1318" s="1"/>
      <c r="SRT1318" s="1"/>
      <c r="SRU1318" s="1"/>
      <c r="SRV1318" s="1"/>
      <c r="SRW1318" s="1"/>
      <c r="SRX1318" s="1"/>
      <c r="SRY1318" s="1"/>
      <c r="SRZ1318" s="1"/>
      <c r="SSA1318" s="1"/>
      <c r="SSB1318" s="1"/>
      <c r="SSC1318" s="1"/>
      <c r="SSD1318" s="1"/>
      <c r="SSE1318" s="1"/>
      <c r="SSF1318" s="1"/>
      <c r="SSG1318" s="1"/>
      <c r="SSH1318" s="1"/>
      <c r="SSI1318" s="1"/>
      <c r="SSJ1318" s="1"/>
      <c r="SSK1318" s="1"/>
      <c r="SSL1318" s="1"/>
      <c r="SSM1318" s="1"/>
      <c r="SSN1318" s="1"/>
      <c r="SSO1318" s="1"/>
      <c r="SSP1318" s="1"/>
      <c r="SSQ1318" s="1"/>
      <c r="SSR1318" s="1"/>
      <c r="SSS1318" s="1"/>
      <c r="SST1318" s="1"/>
      <c r="SSU1318" s="1"/>
      <c r="SSV1318" s="1"/>
      <c r="SSW1318" s="1"/>
      <c r="SSX1318" s="1"/>
      <c r="SSY1318" s="1"/>
      <c r="SSZ1318" s="1"/>
      <c r="STA1318" s="1"/>
      <c r="STB1318" s="1"/>
      <c r="STC1318" s="1"/>
      <c r="STD1318" s="1"/>
      <c r="STE1318" s="1"/>
      <c r="STF1318" s="1"/>
      <c r="STG1318" s="1"/>
      <c r="STH1318" s="1"/>
      <c r="STI1318" s="1"/>
      <c r="STJ1318" s="1"/>
      <c r="STK1318" s="1"/>
      <c r="STL1318" s="1"/>
      <c r="STM1318" s="1"/>
      <c r="STN1318" s="1"/>
      <c r="STO1318" s="1"/>
      <c r="STP1318" s="1"/>
      <c r="STQ1318" s="1"/>
      <c r="STR1318" s="1"/>
      <c r="STS1318" s="1"/>
      <c r="STT1318" s="1"/>
      <c r="STU1318" s="1"/>
      <c r="STV1318" s="1"/>
      <c r="STW1318" s="1"/>
      <c r="STX1318" s="1"/>
      <c r="STY1318" s="1"/>
      <c r="STZ1318" s="1"/>
      <c r="SUA1318" s="1"/>
      <c r="SUB1318" s="1"/>
      <c r="SUC1318" s="1"/>
      <c r="SUD1318" s="1"/>
      <c r="SUE1318" s="1"/>
      <c r="SUF1318" s="1"/>
      <c r="SUG1318" s="1"/>
      <c r="SUH1318" s="1"/>
      <c r="SUI1318" s="1"/>
      <c r="SUJ1318" s="1"/>
      <c r="SUK1318" s="1"/>
      <c r="SUL1318" s="1"/>
      <c r="SUM1318" s="1"/>
      <c r="SUN1318" s="1"/>
      <c r="SUO1318" s="1"/>
      <c r="SUP1318" s="1"/>
      <c r="SUQ1318" s="1"/>
      <c r="SUR1318" s="1"/>
      <c r="SUS1318" s="1"/>
      <c r="SUT1318" s="1"/>
      <c r="SUU1318" s="1"/>
      <c r="SUV1318" s="1"/>
      <c r="SUW1318" s="1"/>
      <c r="SUX1318" s="1"/>
      <c r="SUY1318" s="1"/>
      <c r="SUZ1318" s="1"/>
      <c r="SVA1318" s="1"/>
      <c r="SVB1318" s="1"/>
      <c r="SVC1318" s="1"/>
      <c r="SVD1318" s="1"/>
      <c r="SVE1318" s="1"/>
      <c r="SVF1318" s="1"/>
      <c r="SVG1318" s="1"/>
      <c r="SVH1318" s="1"/>
      <c r="SVI1318" s="1"/>
      <c r="SVJ1318" s="1"/>
      <c r="SVK1318" s="1"/>
      <c r="SVL1318" s="1"/>
      <c r="SVM1318" s="1"/>
      <c r="SVN1318" s="1"/>
      <c r="SVO1318" s="1"/>
      <c r="SVP1318" s="1"/>
      <c r="SVQ1318" s="1"/>
      <c r="SVR1318" s="1"/>
      <c r="SVS1318" s="1"/>
      <c r="SVT1318" s="1"/>
      <c r="SVU1318" s="1"/>
      <c r="SVV1318" s="1"/>
      <c r="SVW1318" s="1"/>
      <c r="SVX1318" s="1"/>
      <c r="SVY1318" s="1"/>
      <c r="SVZ1318" s="1"/>
      <c r="SWA1318" s="1"/>
      <c r="SWB1318" s="1"/>
      <c r="SWC1318" s="1"/>
      <c r="SWD1318" s="1"/>
      <c r="SWE1318" s="1"/>
      <c r="SWF1318" s="1"/>
      <c r="SWG1318" s="1"/>
      <c r="SWH1318" s="1"/>
      <c r="SWI1318" s="1"/>
      <c r="SWJ1318" s="1"/>
      <c r="SWK1318" s="1"/>
      <c r="SWL1318" s="1"/>
      <c r="SWM1318" s="1"/>
      <c r="SWN1318" s="1"/>
      <c r="SWO1318" s="1"/>
      <c r="SWP1318" s="1"/>
      <c r="SWQ1318" s="1"/>
      <c r="SWR1318" s="1"/>
      <c r="SWS1318" s="1"/>
      <c r="SWT1318" s="1"/>
      <c r="SWU1318" s="1"/>
      <c r="SWV1318" s="1"/>
      <c r="SWW1318" s="1"/>
      <c r="SWX1318" s="1"/>
      <c r="SWY1318" s="1"/>
      <c r="SWZ1318" s="1"/>
      <c r="SXA1318" s="1"/>
      <c r="SXB1318" s="1"/>
      <c r="SXC1318" s="1"/>
      <c r="SXD1318" s="1"/>
      <c r="SXE1318" s="1"/>
      <c r="SXF1318" s="1"/>
      <c r="SXG1318" s="1"/>
      <c r="SXH1318" s="1"/>
      <c r="SXI1318" s="1"/>
      <c r="SXJ1318" s="1"/>
      <c r="SXK1318" s="1"/>
      <c r="SXL1318" s="1"/>
      <c r="SXM1318" s="1"/>
      <c r="SXN1318" s="1"/>
      <c r="SXO1318" s="1"/>
      <c r="SXP1318" s="1"/>
      <c r="SXQ1318" s="1"/>
      <c r="SXR1318" s="1"/>
      <c r="SXS1318" s="1"/>
      <c r="SXT1318" s="1"/>
      <c r="SXU1318" s="1"/>
      <c r="SXV1318" s="1"/>
      <c r="SXW1318" s="1"/>
      <c r="SXX1318" s="1"/>
      <c r="SXY1318" s="1"/>
      <c r="SXZ1318" s="1"/>
      <c r="SYA1318" s="1"/>
      <c r="SYB1318" s="1"/>
      <c r="SYC1318" s="1"/>
      <c r="SYD1318" s="1"/>
      <c r="SYE1318" s="1"/>
      <c r="SYF1318" s="1"/>
      <c r="SYG1318" s="1"/>
      <c r="SYH1318" s="1"/>
      <c r="SYI1318" s="1"/>
      <c r="SYJ1318" s="1"/>
      <c r="SYK1318" s="1"/>
      <c r="SYL1318" s="1"/>
      <c r="SYM1318" s="1"/>
      <c r="SYN1318" s="1"/>
      <c r="SYO1318" s="1"/>
      <c r="SYP1318" s="1"/>
      <c r="SYQ1318" s="1"/>
      <c r="SYR1318" s="1"/>
      <c r="SYS1318" s="1"/>
      <c r="SYT1318" s="1"/>
      <c r="SYU1318" s="1"/>
      <c r="SYV1318" s="1"/>
      <c r="SYW1318" s="1"/>
      <c r="SYX1318" s="1"/>
      <c r="SYY1318" s="1"/>
      <c r="SYZ1318" s="1"/>
      <c r="SZA1318" s="1"/>
      <c r="SZB1318" s="1"/>
      <c r="SZC1318" s="1"/>
      <c r="SZD1318" s="1"/>
      <c r="SZE1318" s="1"/>
      <c r="SZF1318" s="1"/>
      <c r="SZG1318" s="1"/>
      <c r="SZH1318" s="1"/>
      <c r="SZI1318" s="1"/>
      <c r="SZJ1318" s="1"/>
      <c r="SZK1318" s="1"/>
      <c r="SZL1318" s="1"/>
      <c r="SZM1318" s="1"/>
      <c r="SZN1318" s="1"/>
      <c r="SZO1318" s="1"/>
      <c r="SZP1318" s="1"/>
      <c r="SZQ1318" s="1"/>
      <c r="SZR1318" s="1"/>
      <c r="SZS1318" s="1"/>
      <c r="SZT1318" s="1"/>
      <c r="SZU1318" s="1"/>
      <c r="SZV1318" s="1"/>
      <c r="SZW1318" s="1"/>
      <c r="SZX1318" s="1"/>
      <c r="SZY1318" s="1"/>
      <c r="SZZ1318" s="1"/>
      <c r="TAA1318" s="1"/>
      <c r="TAB1318" s="1"/>
      <c r="TAC1318" s="1"/>
      <c r="TAD1318" s="1"/>
      <c r="TAE1318" s="1"/>
      <c r="TAF1318" s="1"/>
      <c r="TAG1318" s="1"/>
      <c r="TAH1318" s="1"/>
      <c r="TAI1318" s="1"/>
      <c r="TAJ1318" s="1"/>
      <c r="TAK1318" s="1"/>
      <c r="TAL1318" s="1"/>
      <c r="TAM1318" s="1"/>
      <c r="TAN1318" s="1"/>
      <c r="TAO1318" s="1"/>
      <c r="TAP1318" s="1"/>
      <c r="TAQ1318" s="1"/>
      <c r="TAR1318" s="1"/>
      <c r="TAS1318" s="1"/>
      <c r="TAT1318" s="1"/>
      <c r="TAU1318" s="1"/>
      <c r="TAV1318" s="1"/>
      <c r="TAW1318" s="1"/>
      <c r="TAX1318" s="1"/>
      <c r="TAY1318" s="1"/>
      <c r="TAZ1318" s="1"/>
      <c r="TBA1318" s="1"/>
      <c r="TBB1318" s="1"/>
      <c r="TBC1318" s="1"/>
      <c r="TBD1318" s="1"/>
      <c r="TBE1318" s="1"/>
      <c r="TBF1318" s="1"/>
      <c r="TBG1318" s="1"/>
      <c r="TBH1318" s="1"/>
      <c r="TBI1318" s="1"/>
      <c r="TBJ1318" s="1"/>
      <c r="TBK1318" s="1"/>
      <c r="TBL1318" s="1"/>
      <c r="TBM1318" s="1"/>
      <c r="TBN1318" s="1"/>
      <c r="TBO1318" s="1"/>
      <c r="TBP1318" s="1"/>
      <c r="TBQ1318" s="1"/>
      <c r="TBR1318" s="1"/>
      <c r="TBS1318" s="1"/>
      <c r="TBT1318" s="1"/>
      <c r="TBU1318" s="1"/>
      <c r="TBV1318" s="1"/>
      <c r="TBW1318" s="1"/>
      <c r="TBX1318" s="1"/>
      <c r="TBY1318" s="1"/>
      <c r="TBZ1318" s="1"/>
      <c r="TCA1318" s="1"/>
      <c r="TCB1318" s="1"/>
      <c r="TCC1318" s="1"/>
      <c r="TCD1318" s="1"/>
      <c r="TCE1318" s="1"/>
      <c r="TCF1318" s="1"/>
      <c r="TCG1318" s="1"/>
      <c r="TCH1318" s="1"/>
      <c r="TCI1318" s="1"/>
      <c r="TCJ1318" s="1"/>
      <c r="TCK1318" s="1"/>
      <c r="TCL1318" s="1"/>
      <c r="TCM1318" s="1"/>
      <c r="TCN1318" s="1"/>
      <c r="TCO1318" s="1"/>
      <c r="TCP1318" s="1"/>
      <c r="TCQ1318" s="1"/>
      <c r="TCR1318" s="1"/>
      <c r="TCS1318" s="1"/>
      <c r="TCT1318" s="1"/>
      <c r="TCU1318" s="1"/>
      <c r="TCV1318" s="1"/>
      <c r="TCW1318" s="1"/>
      <c r="TCX1318" s="1"/>
      <c r="TCY1318" s="1"/>
      <c r="TCZ1318" s="1"/>
      <c r="TDA1318" s="1"/>
      <c r="TDB1318" s="1"/>
      <c r="TDC1318" s="1"/>
      <c r="TDD1318" s="1"/>
      <c r="TDE1318" s="1"/>
      <c r="TDF1318" s="1"/>
      <c r="TDG1318" s="1"/>
      <c r="TDH1318" s="1"/>
      <c r="TDI1318" s="1"/>
      <c r="TDJ1318" s="1"/>
      <c r="TDK1318" s="1"/>
      <c r="TDL1318" s="1"/>
      <c r="TDM1318" s="1"/>
      <c r="TDN1318" s="1"/>
      <c r="TDO1318" s="1"/>
      <c r="TDP1318" s="1"/>
      <c r="TDQ1318" s="1"/>
      <c r="TDR1318" s="1"/>
      <c r="TDS1318" s="1"/>
      <c r="TDT1318" s="1"/>
      <c r="TDU1318" s="1"/>
      <c r="TDV1318" s="1"/>
      <c r="TDW1318" s="1"/>
      <c r="TDX1318" s="1"/>
      <c r="TDY1318" s="1"/>
      <c r="TDZ1318" s="1"/>
      <c r="TEA1318" s="1"/>
      <c r="TEB1318" s="1"/>
      <c r="TEC1318" s="1"/>
      <c r="TED1318" s="1"/>
      <c r="TEE1318" s="1"/>
      <c r="TEF1318" s="1"/>
      <c r="TEG1318" s="1"/>
      <c r="TEH1318" s="1"/>
      <c r="TEI1318" s="1"/>
      <c r="TEJ1318" s="1"/>
      <c r="TEK1318" s="1"/>
      <c r="TEL1318" s="1"/>
      <c r="TEM1318" s="1"/>
      <c r="TEN1318" s="1"/>
      <c r="TEO1318" s="1"/>
      <c r="TEP1318" s="1"/>
      <c r="TEQ1318" s="1"/>
      <c r="TER1318" s="1"/>
      <c r="TES1318" s="1"/>
      <c r="TET1318" s="1"/>
      <c r="TEU1318" s="1"/>
      <c r="TEV1318" s="1"/>
      <c r="TEW1318" s="1"/>
      <c r="TEX1318" s="1"/>
      <c r="TEY1318" s="1"/>
      <c r="TEZ1318" s="1"/>
      <c r="TFA1318" s="1"/>
      <c r="TFB1318" s="1"/>
      <c r="TFC1318" s="1"/>
      <c r="TFD1318" s="1"/>
      <c r="TFE1318" s="1"/>
      <c r="TFF1318" s="1"/>
      <c r="TFG1318" s="1"/>
      <c r="TFH1318" s="1"/>
      <c r="TFI1318" s="1"/>
      <c r="TFJ1318" s="1"/>
      <c r="TFK1318" s="1"/>
      <c r="TFL1318" s="1"/>
      <c r="TFM1318" s="1"/>
      <c r="TFN1318" s="1"/>
      <c r="TFO1318" s="1"/>
      <c r="TFP1318" s="1"/>
      <c r="TFQ1318" s="1"/>
      <c r="TFR1318" s="1"/>
      <c r="TFS1318" s="1"/>
      <c r="TFT1318" s="1"/>
      <c r="TFU1318" s="1"/>
      <c r="TFV1318" s="1"/>
      <c r="TFW1318" s="1"/>
      <c r="TFX1318" s="1"/>
      <c r="TFY1318" s="1"/>
      <c r="TFZ1318" s="1"/>
      <c r="TGA1318" s="1"/>
      <c r="TGB1318" s="1"/>
      <c r="TGC1318" s="1"/>
      <c r="TGD1318" s="1"/>
      <c r="TGE1318" s="1"/>
      <c r="TGF1318" s="1"/>
      <c r="TGG1318" s="1"/>
      <c r="TGH1318" s="1"/>
      <c r="TGI1318" s="1"/>
      <c r="TGJ1318" s="1"/>
      <c r="TGK1318" s="1"/>
      <c r="TGL1318" s="1"/>
      <c r="TGM1318" s="1"/>
      <c r="TGN1318" s="1"/>
      <c r="TGO1318" s="1"/>
      <c r="TGP1318" s="1"/>
      <c r="TGQ1318" s="1"/>
      <c r="TGR1318" s="1"/>
      <c r="TGS1318" s="1"/>
      <c r="TGT1318" s="1"/>
      <c r="TGU1318" s="1"/>
      <c r="TGV1318" s="1"/>
      <c r="TGW1318" s="1"/>
      <c r="TGX1318" s="1"/>
      <c r="TGY1318" s="1"/>
      <c r="TGZ1318" s="1"/>
      <c r="THA1318" s="1"/>
      <c r="THB1318" s="1"/>
      <c r="THC1318" s="1"/>
      <c r="THD1318" s="1"/>
      <c r="THE1318" s="1"/>
      <c r="THF1318" s="1"/>
      <c r="THG1318" s="1"/>
      <c r="THH1318" s="1"/>
      <c r="THI1318" s="1"/>
      <c r="THJ1318" s="1"/>
      <c r="THK1318" s="1"/>
      <c r="THL1318" s="1"/>
      <c r="THM1318" s="1"/>
      <c r="THN1318" s="1"/>
      <c r="THO1318" s="1"/>
      <c r="THP1318" s="1"/>
      <c r="THQ1318" s="1"/>
      <c r="THR1318" s="1"/>
      <c r="THS1318" s="1"/>
      <c r="THT1318" s="1"/>
      <c r="THU1318" s="1"/>
      <c r="THV1318" s="1"/>
      <c r="THW1318" s="1"/>
      <c r="THX1318" s="1"/>
      <c r="THY1318" s="1"/>
      <c r="THZ1318" s="1"/>
      <c r="TIA1318" s="1"/>
      <c r="TIB1318" s="1"/>
      <c r="TIC1318" s="1"/>
      <c r="TID1318" s="1"/>
      <c r="TIE1318" s="1"/>
      <c r="TIF1318" s="1"/>
      <c r="TIG1318" s="1"/>
      <c r="TIH1318" s="1"/>
      <c r="TII1318" s="1"/>
      <c r="TIJ1318" s="1"/>
      <c r="TIK1318" s="1"/>
      <c r="TIL1318" s="1"/>
      <c r="TIM1318" s="1"/>
      <c r="TIN1318" s="1"/>
      <c r="TIO1318" s="1"/>
      <c r="TIP1318" s="1"/>
      <c r="TIQ1318" s="1"/>
      <c r="TIR1318" s="1"/>
      <c r="TIS1318" s="1"/>
      <c r="TIT1318" s="1"/>
      <c r="TIU1318" s="1"/>
      <c r="TIV1318" s="1"/>
      <c r="TIW1318" s="1"/>
      <c r="TIX1318" s="1"/>
      <c r="TIY1318" s="1"/>
      <c r="TIZ1318" s="1"/>
      <c r="TJA1318" s="1"/>
      <c r="TJB1318" s="1"/>
      <c r="TJC1318" s="1"/>
      <c r="TJD1318" s="1"/>
      <c r="TJE1318" s="1"/>
      <c r="TJF1318" s="1"/>
      <c r="TJG1318" s="1"/>
      <c r="TJH1318" s="1"/>
      <c r="TJI1318" s="1"/>
      <c r="TJJ1318" s="1"/>
      <c r="TJK1318" s="1"/>
      <c r="TJL1318" s="1"/>
      <c r="TJM1318" s="1"/>
      <c r="TJN1318" s="1"/>
      <c r="TJO1318" s="1"/>
      <c r="TJP1318" s="1"/>
      <c r="TJQ1318" s="1"/>
      <c r="TJR1318" s="1"/>
      <c r="TJS1318" s="1"/>
      <c r="TJT1318" s="1"/>
      <c r="TJU1318" s="1"/>
      <c r="TJV1318" s="1"/>
      <c r="TJW1318" s="1"/>
      <c r="TJX1318" s="1"/>
      <c r="TJY1318" s="1"/>
      <c r="TJZ1318" s="1"/>
      <c r="TKA1318" s="1"/>
      <c r="TKB1318" s="1"/>
      <c r="TKC1318" s="1"/>
      <c r="TKD1318" s="1"/>
      <c r="TKE1318" s="1"/>
      <c r="TKF1318" s="1"/>
      <c r="TKG1318" s="1"/>
      <c r="TKH1318" s="1"/>
      <c r="TKI1318" s="1"/>
      <c r="TKJ1318" s="1"/>
      <c r="TKK1318" s="1"/>
      <c r="TKL1318" s="1"/>
      <c r="TKM1318" s="1"/>
      <c r="TKN1318" s="1"/>
      <c r="TKO1318" s="1"/>
      <c r="TKP1318" s="1"/>
      <c r="TKQ1318" s="1"/>
      <c r="TKR1318" s="1"/>
      <c r="TKS1318" s="1"/>
      <c r="TKT1318" s="1"/>
      <c r="TKU1318" s="1"/>
      <c r="TKV1318" s="1"/>
      <c r="TKW1318" s="1"/>
      <c r="TKX1318" s="1"/>
      <c r="TKY1318" s="1"/>
      <c r="TKZ1318" s="1"/>
      <c r="TLA1318" s="1"/>
      <c r="TLB1318" s="1"/>
      <c r="TLC1318" s="1"/>
      <c r="TLD1318" s="1"/>
      <c r="TLE1318" s="1"/>
      <c r="TLF1318" s="1"/>
      <c r="TLG1318" s="1"/>
      <c r="TLH1318" s="1"/>
      <c r="TLI1318" s="1"/>
      <c r="TLJ1318" s="1"/>
      <c r="TLK1318" s="1"/>
      <c r="TLL1318" s="1"/>
      <c r="TLM1318" s="1"/>
      <c r="TLN1318" s="1"/>
      <c r="TLO1318" s="1"/>
      <c r="TLP1318" s="1"/>
      <c r="TLQ1318" s="1"/>
      <c r="TLR1318" s="1"/>
      <c r="TLS1318" s="1"/>
      <c r="TLT1318" s="1"/>
      <c r="TLU1318" s="1"/>
      <c r="TLV1318" s="1"/>
      <c r="TLW1318" s="1"/>
      <c r="TLX1318" s="1"/>
      <c r="TLY1318" s="1"/>
      <c r="TLZ1318" s="1"/>
      <c r="TMA1318" s="1"/>
      <c r="TMB1318" s="1"/>
      <c r="TMC1318" s="1"/>
      <c r="TMD1318" s="1"/>
      <c r="TME1318" s="1"/>
      <c r="TMF1318" s="1"/>
      <c r="TMG1318" s="1"/>
      <c r="TMH1318" s="1"/>
      <c r="TMI1318" s="1"/>
      <c r="TMJ1318" s="1"/>
      <c r="TMK1318" s="1"/>
      <c r="TML1318" s="1"/>
      <c r="TMM1318" s="1"/>
      <c r="TMN1318" s="1"/>
      <c r="TMO1318" s="1"/>
      <c r="TMP1318" s="1"/>
      <c r="TMQ1318" s="1"/>
      <c r="TMR1318" s="1"/>
      <c r="TMS1318" s="1"/>
      <c r="TMT1318" s="1"/>
      <c r="TMU1318" s="1"/>
      <c r="TMV1318" s="1"/>
      <c r="TMW1318" s="1"/>
      <c r="TMX1318" s="1"/>
      <c r="TMY1318" s="1"/>
      <c r="TMZ1318" s="1"/>
      <c r="TNA1318" s="1"/>
      <c r="TNB1318" s="1"/>
      <c r="TNC1318" s="1"/>
      <c r="TND1318" s="1"/>
      <c r="TNE1318" s="1"/>
      <c r="TNF1318" s="1"/>
      <c r="TNG1318" s="1"/>
      <c r="TNH1318" s="1"/>
      <c r="TNI1318" s="1"/>
      <c r="TNJ1318" s="1"/>
      <c r="TNK1318" s="1"/>
      <c r="TNL1318" s="1"/>
      <c r="TNM1318" s="1"/>
      <c r="TNN1318" s="1"/>
      <c r="TNO1318" s="1"/>
      <c r="TNP1318" s="1"/>
      <c r="TNQ1318" s="1"/>
      <c r="TNR1318" s="1"/>
      <c r="TNS1318" s="1"/>
      <c r="TNT1318" s="1"/>
      <c r="TNU1318" s="1"/>
      <c r="TNV1318" s="1"/>
      <c r="TNW1318" s="1"/>
      <c r="TNX1318" s="1"/>
      <c r="TNY1318" s="1"/>
      <c r="TNZ1318" s="1"/>
      <c r="TOA1318" s="1"/>
      <c r="TOB1318" s="1"/>
      <c r="TOC1318" s="1"/>
      <c r="TOD1318" s="1"/>
      <c r="TOE1318" s="1"/>
      <c r="TOF1318" s="1"/>
      <c r="TOG1318" s="1"/>
      <c r="TOH1318" s="1"/>
      <c r="TOI1318" s="1"/>
      <c r="TOJ1318" s="1"/>
      <c r="TOK1318" s="1"/>
      <c r="TOL1318" s="1"/>
      <c r="TOM1318" s="1"/>
      <c r="TON1318" s="1"/>
      <c r="TOO1318" s="1"/>
      <c r="TOP1318" s="1"/>
      <c r="TOQ1318" s="1"/>
      <c r="TOR1318" s="1"/>
      <c r="TOS1318" s="1"/>
      <c r="TOT1318" s="1"/>
      <c r="TOU1318" s="1"/>
      <c r="TOV1318" s="1"/>
      <c r="TOW1318" s="1"/>
      <c r="TOX1318" s="1"/>
      <c r="TOY1318" s="1"/>
      <c r="TOZ1318" s="1"/>
      <c r="TPA1318" s="1"/>
      <c r="TPB1318" s="1"/>
      <c r="TPC1318" s="1"/>
      <c r="TPD1318" s="1"/>
      <c r="TPE1318" s="1"/>
      <c r="TPF1318" s="1"/>
      <c r="TPG1318" s="1"/>
      <c r="TPH1318" s="1"/>
      <c r="TPI1318" s="1"/>
      <c r="TPJ1318" s="1"/>
      <c r="TPK1318" s="1"/>
      <c r="TPL1318" s="1"/>
      <c r="TPM1318" s="1"/>
      <c r="TPN1318" s="1"/>
      <c r="TPO1318" s="1"/>
      <c r="TPP1318" s="1"/>
      <c r="TPQ1318" s="1"/>
      <c r="TPR1318" s="1"/>
      <c r="TPS1318" s="1"/>
      <c r="TPT1318" s="1"/>
      <c r="TPU1318" s="1"/>
      <c r="TPV1318" s="1"/>
      <c r="TPW1318" s="1"/>
      <c r="TPX1318" s="1"/>
      <c r="TPY1318" s="1"/>
      <c r="TPZ1318" s="1"/>
      <c r="TQA1318" s="1"/>
      <c r="TQB1318" s="1"/>
      <c r="TQC1318" s="1"/>
      <c r="TQD1318" s="1"/>
      <c r="TQE1318" s="1"/>
      <c r="TQF1318" s="1"/>
      <c r="TQG1318" s="1"/>
      <c r="TQH1318" s="1"/>
      <c r="TQI1318" s="1"/>
      <c r="TQJ1318" s="1"/>
      <c r="TQK1318" s="1"/>
      <c r="TQL1318" s="1"/>
      <c r="TQM1318" s="1"/>
      <c r="TQN1318" s="1"/>
      <c r="TQO1318" s="1"/>
      <c r="TQP1318" s="1"/>
      <c r="TQQ1318" s="1"/>
      <c r="TQR1318" s="1"/>
      <c r="TQS1318" s="1"/>
      <c r="TQT1318" s="1"/>
      <c r="TQU1318" s="1"/>
      <c r="TQV1318" s="1"/>
      <c r="TQW1318" s="1"/>
      <c r="TQX1318" s="1"/>
      <c r="TQY1318" s="1"/>
      <c r="TQZ1318" s="1"/>
      <c r="TRA1318" s="1"/>
      <c r="TRB1318" s="1"/>
      <c r="TRC1318" s="1"/>
      <c r="TRD1318" s="1"/>
      <c r="TRE1318" s="1"/>
      <c r="TRF1318" s="1"/>
      <c r="TRG1318" s="1"/>
      <c r="TRH1318" s="1"/>
      <c r="TRI1318" s="1"/>
      <c r="TRJ1318" s="1"/>
      <c r="TRK1318" s="1"/>
      <c r="TRL1318" s="1"/>
      <c r="TRM1318" s="1"/>
      <c r="TRN1318" s="1"/>
      <c r="TRO1318" s="1"/>
      <c r="TRP1318" s="1"/>
      <c r="TRQ1318" s="1"/>
      <c r="TRR1318" s="1"/>
      <c r="TRS1318" s="1"/>
      <c r="TRT1318" s="1"/>
      <c r="TRU1318" s="1"/>
      <c r="TRV1318" s="1"/>
      <c r="TRW1318" s="1"/>
      <c r="TRX1318" s="1"/>
      <c r="TRY1318" s="1"/>
      <c r="TRZ1318" s="1"/>
      <c r="TSA1318" s="1"/>
      <c r="TSB1318" s="1"/>
      <c r="TSC1318" s="1"/>
      <c r="TSD1318" s="1"/>
      <c r="TSE1318" s="1"/>
      <c r="TSF1318" s="1"/>
      <c r="TSG1318" s="1"/>
      <c r="TSH1318" s="1"/>
      <c r="TSI1318" s="1"/>
      <c r="TSJ1318" s="1"/>
      <c r="TSK1318" s="1"/>
      <c r="TSL1318" s="1"/>
      <c r="TSM1318" s="1"/>
      <c r="TSN1318" s="1"/>
      <c r="TSO1318" s="1"/>
      <c r="TSP1318" s="1"/>
      <c r="TSQ1318" s="1"/>
      <c r="TSR1318" s="1"/>
      <c r="TSS1318" s="1"/>
      <c r="TST1318" s="1"/>
      <c r="TSU1318" s="1"/>
      <c r="TSV1318" s="1"/>
      <c r="TSW1318" s="1"/>
      <c r="TSX1318" s="1"/>
      <c r="TSY1318" s="1"/>
      <c r="TSZ1318" s="1"/>
      <c r="TTA1318" s="1"/>
      <c r="TTB1318" s="1"/>
      <c r="TTC1318" s="1"/>
      <c r="TTD1318" s="1"/>
      <c r="TTE1318" s="1"/>
      <c r="TTF1318" s="1"/>
      <c r="TTG1318" s="1"/>
      <c r="TTH1318" s="1"/>
      <c r="TTI1318" s="1"/>
      <c r="TTJ1318" s="1"/>
      <c r="TTK1318" s="1"/>
      <c r="TTL1318" s="1"/>
      <c r="TTM1318" s="1"/>
      <c r="TTN1318" s="1"/>
      <c r="TTO1318" s="1"/>
      <c r="TTP1318" s="1"/>
      <c r="TTQ1318" s="1"/>
      <c r="TTR1318" s="1"/>
      <c r="TTS1318" s="1"/>
      <c r="TTT1318" s="1"/>
      <c r="TTU1318" s="1"/>
      <c r="TTV1318" s="1"/>
      <c r="TTW1318" s="1"/>
      <c r="TTX1318" s="1"/>
      <c r="TTY1318" s="1"/>
      <c r="TTZ1318" s="1"/>
      <c r="TUA1318" s="1"/>
      <c r="TUB1318" s="1"/>
      <c r="TUC1318" s="1"/>
      <c r="TUD1318" s="1"/>
      <c r="TUE1318" s="1"/>
      <c r="TUF1318" s="1"/>
      <c r="TUG1318" s="1"/>
      <c r="TUH1318" s="1"/>
      <c r="TUI1318" s="1"/>
      <c r="TUJ1318" s="1"/>
      <c r="TUK1318" s="1"/>
      <c r="TUL1318" s="1"/>
      <c r="TUM1318" s="1"/>
      <c r="TUN1318" s="1"/>
      <c r="TUO1318" s="1"/>
      <c r="TUP1318" s="1"/>
      <c r="TUQ1318" s="1"/>
      <c r="TUR1318" s="1"/>
      <c r="TUS1318" s="1"/>
      <c r="TUT1318" s="1"/>
      <c r="TUU1318" s="1"/>
      <c r="TUV1318" s="1"/>
      <c r="TUW1318" s="1"/>
      <c r="TUX1318" s="1"/>
      <c r="TUY1318" s="1"/>
      <c r="TUZ1318" s="1"/>
      <c r="TVA1318" s="1"/>
      <c r="TVB1318" s="1"/>
      <c r="TVC1318" s="1"/>
      <c r="TVD1318" s="1"/>
      <c r="TVE1318" s="1"/>
      <c r="TVF1318" s="1"/>
      <c r="TVG1318" s="1"/>
      <c r="TVH1318" s="1"/>
      <c r="TVI1318" s="1"/>
      <c r="TVJ1318" s="1"/>
      <c r="TVK1318" s="1"/>
      <c r="TVL1318" s="1"/>
      <c r="TVM1318" s="1"/>
      <c r="TVN1318" s="1"/>
      <c r="TVO1318" s="1"/>
      <c r="TVP1318" s="1"/>
      <c r="TVQ1318" s="1"/>
      <c r="TVR1318" s="1"/>
      <c r="TVS1318" s="1"/>
      <c r="TVT1318" s="1"/>
      <c r="TVU1318" s="1"/>
      <c r="TVV1318" s="1"/>
      <c r="TVW1318" s="1"/>
      <c r="TVX1318" s="1"/>
      <c r="TVY1318" s="1"/>
      <c r="TVZ1318" s="1"/>
      <c r="TWA1318" s="1"/>
      <c r="TWB1318" s="1"/>
      <c r="TWC1318" s="1"/>
      <c r="TWD1318" s="1"/>
      <c r="TWE1318" s="1"/>
      <c r="TWF1318" s="1"/>
      <c r="TWG1318" s="1"/>
      <c r="TWH1318" s="1"/>
      <c r="TWI1318" s="1"/>
      <c r="TWJ1318" s="1"/>
      <c r="TWK1318" s="1"/>
      <c r="TWL1318" s="1"/>
      <c r="TWM1318" s="1"/>
      <c r="TWN1318" s="1"/>
      <c r="TWO1318" s="1"/>
      <c r="TWP1318" s="1"/>
      <c r="TWQ1318" s="1"/>
      <c r="TWR1318" s="1"/>
      <c r="TWS1318" s="1"/>
      <c r="TWT1318" s="1"/>
      <c r="TWU1318" s="1"/>
      <c r="TWV1318" s="1"/>
      <c r="TWW1318" s="1"/>
      <c r="TWX1318" s="1"/>
      <c r="TWY1318" s="1"/>
      <c r="TWZ1318" s="1"/>
      <c r="TXA1318" s="1"/>
      <c r="TXB1318" s="1"/>
      <c r="TXC1318" s="1"/>
      <c r="TXD1318" s="1"/>
      <c r="TXE1318" s="1"/>
      <c r="TXF1318" s="1"/>
      <c r="TXG1318" s="1"/>
      <c r="TXH1318" s="1"/>
      <c r="TXI1318" s="1"/>
      <c r="TXJ1318" s="1"/>
      <c r="TXK1318" s="1"/>
      <c r="TXL1318" s="1"/>
      <c r="TXM1318" s="1"/>
      <c r="TXN1318" s="1"/>
      <c r="TXO1318" s="1"/>
      <c r="TXP1318" s="1"/>
      <c r="TXQ1318" s="1"/>
      <c r="TXR1318" s="1"/>
      <c r="TXS1318" s="1"/>
      <c r="TXT1318" s="1"/>
      <c r="TXU1318" s="1"/>
      <c r="TXV1318" s="1"/>
      <c r="TXW1318" s="1"/>
      <c r="TXX1318" s="1"/>
      <c r="TXY1318" s="1"/>
      <c r="TXZ1318" s="1"/>
      <c r="TYA1318" s="1"/>
      <c r="TYB1318" s="1"/>
      <c r="TYC1318" s="1"/>
      <c r="TYD1318" s="1"/>
      <c r="TYE1318" s="1"/>
      <c r="TYF1318" s="1"/>
      <c r="TYG1318" s="1"/>
      <c r="TYH1318" s="1"/>
      <c r="TYI1318" s="1"/>
      <c r="TYJ1318" s="1"/>
      <c r="TYK1318" s="1"/>
      <c r="TYL1318" s="1"/>
      <c r="TYM1318" s="1"/>
      <c r="TYN1318" s="1"/>
      <c r="TYO1318" s="1"/>
      <c r="TYP1318" s="1"/>
      <c r="TYQ1318" s="1"/>
      <c r="TYR1318" s="1"/>
      <c r="TYS1318" s="1"/>
      <c r="TYT1318" s="1"/>
      <c r="TYU1318" s="1"/>
      <c r="TYV1318" s="1"/>
      <c r="TYW1318" s="1"/>
      <c r="TYX1318" s="1"/>
      <c r="TYY1318" s="1"/>
      <c r="TYZ1318" s="1"/>
      <c r="TZA1318" s="1"/>
      <c r="TZB1318" s="1"/>
      <c r="TZC1318" s="1"/>
      <c r="TZD1318" s="1"/>
      <c r="TZE1318" s="1"/>
      <c r="TZF1318" s="1"/>
      <c r="TZG1318" s="1"/>
      <c r="TZH1318" s="1"/>
      <c r="TZI1318" s="1"/>
      <c r="TZJ1318" s="1"/>
      <c r="TZK1318" s="1"/>
      <c r="TZL1318" s="1"/>
      <c r="TZM1318" s="1"/>
      <c r="TZN1318" s="1"/>
      <c r="TZO1318" s="1"/>
      <c r="TZP1318" s="1"/>
      <c r="TZQ1318" s="1"/>
      <c r="TZR1318" s="1"/>
      <c r="TZS1318" s="1"/>
      <c r="TZT1318" s="1"/>
      <c r="TZU1318" s="1"/>
      <c r="TZV1318" s="1"/>
      <c r="TZW1318" s="1"/>
      <c r="TZX1318" s="1"/>
      <c r="TZY1318" s="1"/>
      <c r="TZZ1318" s="1"/>
      <c r="UAA1318" s="1"/>
      <c r="UAB1318" s="1"/>
      <c r="UAC1318" s="1"/>
      <c r="UAD1318" s="1"/>
      <c r="UAE1318" s="1"/>
      <c r="UAF1318" s="1"/>
      <c r="UAG1318" s="1"/>
      <c r="UAH1318" s="1"/>
      <c r="UAI1318" s="1"/>
      <c r="UAJ1318" s="1"/>
      <c r="UAK1318" s="1"/>
      <c r="UAL1318" s="1"/>
      <c r="UAM1318" s="1"/>
      <c r="UAN1318" s="1"/>
      <c r="UAO1318" s="1"/>
      <c r="UAP1318" s="1"/>
      <c r="UAQ1318" s="1"/>
      <c r="UAR1318" s="1"/>
      <c r="UAS1318" s="1"/>
      <c r="UAT1318" s="1"/>
      <c r="UAU1318" s="1"/>
      <c r="UAV1318" s="1"/>
      <c r="UAW1318" s="1"/>
      <c r="UAX1318" s="1"/>
      <c r="UAY1318" s="1"/>
      <c r="UAZ1318" s="1"/>
      <c r="UBA1318" s="1"/>
      <c r="UBB1318" s="1"/>
      <c r="UBC1318" s="1"/>
      <c r="UBD1318" s="1"/>
      <c r="UBE1318" s="1"/>
      <c r="UBF1318" s="1"/>
      <c r="UBG1318" s="1"/>
      <c r="UBH1318" s="1"/>
      <c r="UBI1318" s="1"/>
      <c r="UBJ1318" s="1"/>
      <c r="UBK1318" s="1"/>
      <c r="UBL1318" s="1"/>
      <c r="UBM1318" s="1"/>
      <c r="UBN1318" s="1"/>
      <c r="UBO1318" s="1"/>
      <c r="UBP1318" s="1"/>
      <c r="UBQ1318" s="1"/>
      <c r="UBR1318" s="1"/>
      <c r="UBS1318" s="1"/>
      <c r="UBT1318" s="1"/>
      <c r="UBU1318" s="1"/>
      <c r="UBV1318" s="1"/>
      <c r="UBW1318" s="1"/>
      <c r="UBX1318" s="1"/>
      <c r="UBY1318" s="1"/>
      <c r="UBZ1318" s="1"/>
      <c r="UCA1318" s="1"/>
      <c r="UCB1318" s="1"/>
      <c r="UCC1318" s="1"/>
      <c r="UCD1318" s="1"/>
      <c r="UCE1318" s="1"/>
      <c r="UCF1318" s="1"/>
      <c r="UCG1318" s="1"/>
      <c r="UCH1318" s="1"/>
      <c r="UCI1318" s="1"/>
      <c r="UCJ1318" s="1"/>
      <c r="UCK1318" s="1"/>
      <c r="UCL1318" s="1"/>
      <c r="UCM1318" s="1"/>
      <c r="UCN1318" s="1"/>
      <c r="UCO1318" s="1"/>
      <c r="UCP1318" s="1"/>
      <c r="UCQ1318" s="1"/>
      <c r="UCR1318" s="1"/>
      <c r="UCS1318" s="1"/>
      <c r="UCT1318" s="1"/>
      <c r="UCU1318" s="1"/>
      <c r="UCV1318" s="1"/>
      <c r="UCW1318" s="1"/>
      <c r="UCX1318" s="1"/>
      <c r="UCY1318" s="1"/>
      <c r="UCZ1318" s="1"/>
      <c r="UDA1318" s="1"/>
      <c r="UDB1318" s="1"/>
      <c r="UDC1318" s="1"/>
      <c r="UDD1318" s="1"/>
      <c r="UDE1318" s="1"/>
      <c r="UDF1318" s="1"/>
      <c r="UDG1318" s="1"/>
      <c r="UDH1318" s="1"/>
      <c r="UDI1318" s="1"/>
      <c r="UDJ1318" s="1"/>
      <c r="UDK1318" s="1"/>
      <c r="UDL1318" s="1"/>
      <c r="UDM1318" s="1"/>
      <c r="UDN1318" s="1"/>
      <c r="UDO1318" s="1"/>
      <c r="UDP1318" s="1"/>
      <c r="UDQ1318" s="1"/>
      <c r="UDR1318" s="1"/>
      <c r="UDS1318" s="1"/>
      <c r="UDT1318" s="1"/>
      <c r="UDU1318" s="1"/>
      <c r="UDV1318" s="1"/>
      <c r="UDW1318" s="1"/>
      <c r="UDX1318" s="1"/>
      <c r="UDY1318" s="1"/>
      <c r="UDZ1318" s="1"/>
      <c r="UEA1318" s="1"/>
      <c r="UEB1318" s="1"/>
      <c r="UEC1318" s="1"/>
      <c r="UED1318" s="1"/>
      <c r="UEE1318" s="1"/>
      <c r="UEF1318" s="1"/>
      <c r="UEG1318" s="1"/>
      <c r="UEH1318" s="1"/>
      <c r="UEI1318" s="1"/>
      <c r="UEJ1318" s="1"/>
      <c r="UEK1318" s="1"/>
      <c r="UEL1318" s="1"/>
      <c r="UEM1318" s="1"/>
      <c r="UEN1318" s="1"/>
      <c r="UEO1318" s="1"/>
      <c r="UEP1318" s="1"/>
      <c r="UEQ1318" s="1"/>
      <c r="UER1318" s="1"/>
      <c r="UES1318" s="1"/>
      <c r="UET1318" s="1"/>
      <c r="UEU1318" s="1"/>
      <c r="UEV1318" s="1"/>
      <c r="UEW1318" s="1"/>
      <c r="UEX1318" s="1"/>
      <c r="UEY1318" s="1"/>
      <c r="UEZ1318" s="1"/>
      <c r="UFA1318" s="1"/>
      <c r="UFB1318" s="1"/>
      <c r="UFC1318" s="1"/>
      <c r="UFD1318" s="1"/>
      <c r="UFE1318" s="1"/>
      <c r="UFF1318" s="1"/>
      <c r="UFG1318" s="1"/>
      <c r="UFH1318" s="1"/>
      <c r="UFI1318" s="1"/>
      <c r="UFJ1318" s="1"/>
      <c r="UFK1318" s="1"/>
      <c r="UFL1318" s="1"/>
      <c r="UFM1318" s="1"/>
      <c r="UFN1318" s="1"/>
      <c r="UFO1318" s="1"/>
      <c r="UFP1318" s="1"/>
      <c r="UFQ1318" s="1"/>
      <c r="UFR1318" s="1"/>
      <c r="UFS1318" s="1"/>
      <c r="UFT1318" s="1"/>
      <c r="UFU1318" s="1"/>
      <c r="UFV1318" s="1"/>
      <c r="UFW1318" s="1"/>
      <c r="UFX1318" s="1"/>
      <c r="UFY1318" s="1"/>
      <c r="UFZ1318" s="1"/>
      <c r="UGA1318" s="1"/>
      <c r="UGB1318" s="1"/>
      <c r="UGC1318" s="1"/>
      <c r="UGD1318" s="1"/>
      <c r="UGE1318" s="1"/>
      <c r="UGF1318" s="1"/>
      <c r="UGG1318" s="1"/>
      <c r="UGH1318" s="1"/>
      <c r="UGI1318" s="1"/>
      <c r="UGJ1318" s="1"/>
      <c r="UGK1318" s="1"/>
      <c r="UGL1318" s="1"/>
      <c r="UGM1318" s="1"/>
      <c r="UGN1318" s="1"/>
      <c r="UGO1318" s="1"/>
      <c r="UGP1318" s="1"/>
      <c r="UGQ1318" s="1"/>
      <c r="UGR1318" s="1"/>
      <c r="UGS1318" s="1"/>
      <c r="UGT1318" s="1"/>
      <c r="UGU1318" s="1"/>
      <c r="UGV1318" s="1"/>
      <c r="UGW1318" s="1"/>
      <c r="UGX1318" s="1"/>
      <c r="UGY1318" s="1"/>
      <c r="UGZ1318" s="1"/>
      <c r="UHA1318" s="1"/>
      <c r="UHB1318" s="1"/>
      <c r="UHC1318" s="1"/>
      <c r="UHD1318" s="1"/>
      <c r="UHE1318" s="1"/>
      <c r="UHF1318" s="1"/>
      <c r="UHG1318" s="1"/>
      <c r="UHH1318" s="1"/>
      <c r="UHI1318" s="1"/>
      <c r="UHJ1318" s="1"/>
      <c r="UHK1318" s="1"/>
      <c r="UHL1318" s="1"/>
      <c r="UHM1318" s="1"/>
      <c r="UHN1318" s="1"/>
      <c r="UHO1318" s="1"/>
      <c r="UHP1318" s="1"/>
      <c r="UHQ1318" s="1"/>
      <c r="UHR1318" s="1"/>
      <c r="UHS1318" s="1"/>
      <c r="UHT1318" s="1"/>
      <c r="UHU1318" s="1"/>
      <c r="UHV1318" s="1"/>
      <c r="UHW1318" s="1"/>
      <c r="UHX1318" s="1"/>
      <c r="UHY1318" s="1"/>
      <c r="UHZ1318" s="1"/>
      <c r="UIA1318" s="1"/>
      <c r="UIB1318" s="1"/>
      <c r="UIC1318" s="1"/>
      <c r="UID1318" s="1"/>
      <c r="UIE1318" s="1"/>
      <c r="UIF1318" s="1"/>
      <c r="UIG1318" s="1"/>
      <c r="UIH1318" s="1"/>
      <c r="UII1318" s="1"/>
      <c r="UIJ1318" s="1"/>
      <c r="UIK1318" s="1"/>
      <c r="UIL1318" s="1"/>
      <c r="UIM1318" s="1"/>
      <c r="UIN1318" s="1"/>
      <c r="UIO1318" s="1"/>
      <c r="UIP1318" s="1"/>
      <c r="UIQ1318" s="1"/>
      <c r="UIR1318" s="1"/>
      <c r="UIS1318" s="1"/>
      <c r="UIT1318" s="1"/>
      <c r="UIU1318" s="1"/>
      <c r="UIV1318" s="1"/>
      <c r="UIW1318" s="1"/>
      <c r="UIX1318" s="1"/>
      <c r="UIY1318" s="1"/>
      <c r="UIZ1318" s="1"/>
      <c r="UJA1318" s="1"/>
      <c r="UJB1318" s="1"/>
      <c r="UJC1318" s="1"/>
      <c r="UJD1318" s="1"/>
      <c r="UJE1318" s="1"/>
      <c r="UJF1318" s="1"/>
      <c r="UJG1318" s="1"/>
      <c r="UJH1318" s="1"/>
      <c r="UJI1318" s="1"/>
      <c r="UJJ1318" s="1"/>
      <c r="UJK1318" s="1"/>
      <c r="UJL1318" s="1"/>
      <c r="UJM1318" s="1"/>
      <c r="UJN1318" s="1"/>
      <c r="UJO1318" s="1"/>
      <c r="UJP1318" s="1"/>
      <c r="UJQ1318" s="1"/>
      <c r="UJR1318" s="1"/>
      <c r="UJS1318" s="1"/>
      <c r="UJT1318" s="1"/>
      <c r="UJU1318" s="1"/>
      <c r="UJV1318" s="1"/>
      <c r="UJW1318" s="1"/>
      <c r="UJX1318" s="1"/>
      <c r="UJY1318" s="1"/>
      <c r="UJZ1318" s="1"/>
      <c r="UKA1318" s="1"/>
      <c r="UKB1318" s="1"/>
      <c r="UKC1318" s="1"/>
      <c r="UKD1318" s="1"/>
      <c r="UKE1318" s="1"/>
      <c r="UKF1318" s="1"/>
      <c r="UKG1318" s="1"/>
      <c r="UKH1318" s="1"/>
      <c r="UKI1318" s="1"/>
      <c r="UKJ1318" s="1"/>
      <c r="UKK1318" s="1"/>
      <c r="UKL1318" s="1"/>
      <c r="UKM1318" s="1"/>
      <c r="UKN1318" s="1"/>
      <c r="UKO1318" s="1"/>
      <c r="UKP1318" s="1"/>
      <c r="UKQ1318" s="1"/>
      <c r="UKR1318" s="1"/>
      <c r="UKS1318" s="1"/>
      <c r="UKT1318" s="1"/>
      <c r="UKU1318" s="1"/>
      <c r="UKV1318" s="1"/>
      <c r="UKW1318" s="1"/>
      <c r="UKX1318" s="1"/>
      <c r="UKY1318" s="1"/>
      <c r="UKZ1318" s="1"/>
      <c r="ULA1318" s="1"/>
      <c r="ULB1318" s="1"/>
      <c r="ULC1318" s="1"/>
      <c r="ULD1318" s="1"/>
      <c r="ULE1318" s="1"/>
      <c r="ULF1318" s="1"/>
      <c r="ULG1318" s="1"/>
      <c r="ULH1318" s="1"/>
      <c r="ULI1318" s="1"/>
      <c r="ULJ1318" s="1"/>
      <c r="ULK1318" s="1"/>
      <c r="ULL1318" s="1"/>
      <c r="ULM1318" s="1"/>
      <c r="ULN1318" s="1"/>
      <c r="ULO1318" s="1"/>
      <c r="ULP1318" s="1"/>
      <c r="ULQ1318" s="1"/>
      <c r="ULR1318" s="1"/>
      <c r="ULS1318" s="1"/>
      <c r="ULT1318" s="1"/>
      <c r="ULU1318" s="1"/>
      <c r="ULV1318" s="1"/>
      <c r="ULW1318" s="1"/>
      <c r="ULX1318" s="1"/>
      <c r="ULY1318" s="1"/>
      <c r="ULZ1318" s="1"/>
      <c r="UMA1318" s="1"/>
      <c r="UMB1318" s="1"/>
      <c r="UMC1318" s="1"/>
      <c r="UMD1318" s="1"/>
      <c r="UME1318" s="1"/>
      <c r="UMF1318" s="1"/>
      <c r="UMG1318" s="1"/>
      <c r="UMH1318" s="1"/>
      <c r="UMI1318" s="1"/>
      <c r="UMJ1318" s="1"/>
      <c r="UMK1318" s="1"/>
      <c r="UML1318" s="1"/>
      <c r="UMM1318" s="1"/>
      <c r="UMN1318" s="1"/>
      <c r="UMO1318" s="1"/>
      <c r="UMP1318" s="1"/>
      <c r="UMQ1318" s="1"/>
      <c r="UMR1318" s="1"/>
      <c r="UMS1318" s="1"/>
      <c r="UMT1318" s="1"/>
      <c r="UMU1318" s="1"/>
      <c r="UMV1318" s="1"/>
      <c r="UMW1318" s="1"/>
      <c r="UMX1318" s="1"/>
      <c r="UMY1318" s="1"/>
      <c r="UMZ1318" s="1"/>
      <c r="UNA1318" s="1"/>
      <c r="UNB1318" s="1"/>
      <c r="UNC1318" s="1"/>
      <c r="UND1318" s="1"/>
      <c r="UNE1318" s="1"/>
      <c r="UNF1318" s="1"/>
      <c r="UNG1318" s="1"/>
      <c r="UNH1318" s="1"/>
      <c r="UNI1318" s="1"/>
      <c r="UNJ1318" s="1"/>
      <c r="UNK1318" s="1"/>
      <c r="UNL1318" s="1"/>
      <c r="UNM1318" s="1"/>
      <c r="UNN1318" s="1"/>
      <c r="UNO1318" s="1"/>
      <c r="UNP1318" s="1"/>
      <c r="UNQ1318" s="1"/>
      <c r="UNR1318" s="1"/>
      <c r="UNS1318" s="1"/>
      <c r="UNT1318" s="1"/>
      <c r="UNU1318" s="1"/>
      <c r="UNV1318" s="1"/>
      <c r="UNW1318" s="1"/>
      <c r="UNX1318" s="1"/>
      <c r="UNY1318" s="1"/>
      <c r="UNZ1318" s="1"/>
      <c r="UOA1318" s="1"/>
      <c r="UOB1318" s="1"/>
      <c r="UOC1318" s="1"/>
      <c r="UOD1318" s="1"/>
      <c r="UOE1318" s="1"/>
      <c r="UOF1318" s="1"/>
      <c r="UOG1318" s="1"/>
      <c r="UOH1318" s="1"/>
      <c r="UOI1318" s="1"/>
      <c r="UOJ1318" s="1"/>
      <c r="UOK1318" s="1"/>
      <c r="UOL1318" s="1"/>
      <c r="UOM1318" s="1"/>
      <c r="UON1318" s="1"/>
      <c r="UOO1318" s="1"/>
      <c r="UOP1318" s="1"/>
      <c r="UOQ1318" s="1"/>
      <c r="UOR1318" s="1"/>
      <c r="UOS1318" s="1"/>
      <c r="UOT1318" s="1"/>
      <c r="UOU1318" s="1"/>
      <c r="UOV1318" s="1"/>
      <c r="UOW1318" s="1"/>
      <c r="UOX1318" s="1"/>
      <c r="UOY1318" s="1"/>
      <c r="UOZ1318" s="1"/>
      <c r="UPA1318" s="1"/>
      <c r="UPB1318" s="1"/>
      <c r="UPC1318" s="1"/>
      <c r="UPD1318" s="1"/>
      <c r="UPE1318" s="1"/>
      <c r="UPF1318" s="1"/>
      <c r="UPG1318" s="1"/>
      <c r="UPH1318" s="1"/>
      <c r="UPI1318" s="1"/>
      <c r="UPJ1318" s="1"/>
      <c r="UPK1318" s="1"/>
      <c r="UPL1318" s="1"/>
      <c r="UPM1318" s="1"/>
      <c r="UPN1318" s="1"/>
      <c r="UPO1318" s="1"/>
      <c r="UPP1318" s="1"/>
      <c r="UPQ1318" s="1"/>
      <c r="UPR1318" s="1"/>
      <c r="UPS1318" s="1"/>
      <c r="UPT1318" s="1"/>
      <c r="UPU1318" s="1"/>
      <c r="UPV1318" s="1"/>
      <c r="UPW1318" s="1"/>
      <c r="UPX1318" s="1"/>
      <c r="UPY1318" s="1"/>
      <c r="UPZ1318" s="1"/>
      <c r="UQA1318" s="1"/>
      <c r="UQB1318" s="1"/>
      <c r="UQC1318" s="1"/>
      <c r="UQD1318" s="1"/>
      <c r="UQE1318" s="1"/>
      <c r="UQF1318" s="1"/>
      <c r="UQG1318" s="1"/>
      <c r="UQH1318" s="1"/>
      <c r="UQI1318" s="1"/>
      <c r="UQJ1318" s="1"/>
      <c r="UQK1318" s="1"/>
      <c r="UQL1318" s="1"/>
      <c r="UQM1318" s="1"/>
      <c r="UQN1318" s="1"/>
      <c r="UQO1318" s="1"/>
      <c r="UQP1318" s="1"/>
      <c r="UQQ1318" s="1"/>
      <c r="UQR1318" s="1"/>
      <c r="UQS1318" s="1"/>
      <c r="UQT1318" s="1"/>
      <c r="UQU1318" s="1"/>
      <c r="UQV1318" s="1"/>
      <c r="UQW1318" s="1"/>
      <c r="UQX1318" s="1"/>
      <c r="UQY1318" s="1"/>
      <c r="UQZ1318" s="1"/>
      <c r="URA1318" s="1"/>
      <c r="URB1318" s="1"/>
      <c r="URC1318" s="1"/>
      <c r="URD1318" s="1"/>
      <c r="URE1318" s="1"/>
      <c r="URF1318" s="1"/>
      <c r="URG1318" s="1"/>
      <c r="URH1318" s="1"/>
      <c r="URI1318" s="1"/>
      <c r="URJ1318" s="1"/>
      <c r="URK1318" s="1"/>
      <c r="URL1318" s="1"/>
      <c r="URM1318" s="1"/>
      <c r="URN1318" s="1"/>
      <c r="URO1318" s="1"/>
      <c r="URP1318" s="1"/>
      <c r="URQ1318" s="1"/>
      <c r="URR1318" s="1"/>
      <c r="URS1318" s="1"/>
      <c r="URT1318" s="1"/>
      <c r="URU1318" s="1"/>
      <c r="URV1318" s="1"/>
      <c r="URW1318" s="1"/>
      <c r="URX1318" s="1"/>
      <c r="URY1318" s="1"/>
      <c r="URZ1318" s="1"/>
      <c r="USA1318" s="1"/>
      <c r="USB1318" s="1"/>
      <c r="USC1318" s="1"/>
      <c r="USD1318" s="1"/>
      <c r="USE1318" s="1"/>
      <c r="USF1318" s="1"/>
      <c r="USG1318" s="1"/>
      <c r="USH1318" s="1"/>
      <c r="USI1318" s="1"/>
      <c r="USJ1318" s="1"/>
      <c r="USK1318" s="1"/>
      <c r="USL1318" s="1"/>
      <c r="USM1318" s="1"/>
      <c r="USN1318" s="1"/>
      <c r="USO1318" s="1"/>
      <c r="USP1318" s="1"/>
      <c r="USQ1318" s="1"/>
      <c r="USR1318" s="1"/>
      <c r="USS1318" s="1"/>
      <c r="UST1318" s="1"/>
      <c r="USU1318" s="1"/>
      <c r="USV1318" s="1"/>
      <c r="USW1318" s="1"/>
      <c r="USX1318" s="1"/>
      <c r="USY1318" s="1"/>
      <c r="USZ1318" s="1"/>
      <c r="UTA1318" s="1"/>
      <c r="UTB1318" s="1"/>
      <c r="UTC1318" s="1"/>
      <c r="UTD1318" s="1"/>
      <c r="UTE1318" s="1"/>
      <c r="UTF1318" s="1"/>
      <c r="UTG1318" s="1"/>
      <c r="UTH1318" s="1"/>
      <c r="UTI1318" s="1"/>
      <c r="UTJ1318" s="1"/>
      <c r="UTK1318" s="1"/>
      <c r="UTL1318" s="1"/>
      <c r="UTM1318" s="1"/>
      <c r="UTN1318" s="1"/>
      <c r="UTO1318" s="1"/>
      <c r="UTP1318" s="1"/>
      <c r="UTQ1318" s="1"/>
      <c r="UTR1318" s="1"/>
      <c r="UTS1318" s="1"/>
      <c r="UTT1318" s="1"/>
      <c r="UTU1318" s="1"/>
      <c r="UTV1318" s="1"/>
      <c r="UTW1318" s="1"/>
      <c r="UTX1318" s="1"/>
      <c r="UTY1318" s="1"/>
      <c r="UTZ1318" s="1"/>
      <c r="UUA1318" s="1"/>
      <c r="UUB1318" s="1"/>
      <c r="UUC1318" s="1"/>
      <c r="UUD1318" s="1"/>
      <c r="UUE1318" s="1"/>
      <c r="UUF1318" s="1"/>
      <c r="UUG1318" s="1"/>
      <c r="UUH1318" s="1"/>
      <c r="UUI1318" s="1"/>
      <c r="UUJ1318" s="1"/>
      <c r="UUK1318" s="1"/>
      <c r="UUL1318" s="1"/>
      <c r="UUM1318" s="1"/>
      <c r="UUN1318" s="1"/>
      <c r="UUO1318" s="1"/>
      <c r="UUP1318" s="1"/>
      <c r="UUQ1318" s="1"/>
      <c r="UUR1318" s="1"/>
      <c r="UUS1318" s="1"/>
      <c r="UUT1318" s="1"/>
      <c r="UUU1318" s="1"/>
      <c r="UUV1318" s="1"/>
      <c r="UUW1318" s="1"/>
      <c r="UUX1318" s="1"/>
      <c r="UUY1318" s="1"/>
      <c r="UUZ1318" s="1"/>
      <c r="UVA1318" s="1"/>
      <c r="UVB1318" s="1"/>
      <c r="UVC1318" s="1"/>
      <c r="UVD1318" s="1"/>
      <c r="UVE1318" s="1"/>
      <c r="UVF1318" s="1"/>
      <c r="UVG1318" s="1"/>
      <c r="UVH1318" s="1"/>
      <c r="UVI1318" s="1"/>
      <c r="UVJ1318" s="1"/>
      <c r="UVK1318" s="1"/>
      <c r="UVL1318" s="1"/>
      <c r="UVM1318" s="1"/>
      <c r="UVN1318" s="1"/>
      <c r="UVO1318" s="1"/>
      <c r="UVP1318" s="1"/>
      <c r="UVQ1318" s="1"/>
      <c r="UVR1318" s="1"/>
      <c r="UVS1318" s="1"/>
      <c r="UVT1318" s="1"/>
      <c r="UVU1318" s="1"/>
      <c r="UVV1318" s="1"/>
      <c r="UVW1318" s="1"/>
      <c r="UVX1318" s="1"/>
      <c r="UVY1318" s="1"/>
      <c r="UVZ1318" s="1"/>
      <c r="UWA1318" s="1"/>
      <c r="UWB1318" s="1"/>
      <c r="UWC1318" s="1"/>
      <c r="UWD1318" s="1"/>
      <c r="UWE1318" s="1"/>
      <c r="UWF1318" s="1"/>
      <c r="UWG1318" s="1"/>
      <c r="UWH1318" s="1"/>
      <c r="UWI1318" s="1"/>
      <c r="UWJ1318" s="1"/>
      <c r="UWK1318" s="1"/>
      <c r="UWL1318" s="1"/>
      <c r="UWM1318" s="1"/>
      <c r="UWN1318" s="1"/>
      <c r="UWO1318" s="1"/>
      <c r="UWP1318" s="1"/>
      <c r="UWQ1318" s="1"/>
      <c r="UWR1318" s="1"/>
      <c r="UWS1318" s="1"/>
      <c r="UWT1318" s="1"/>
      <c r="UWU1318" s="1"/>
      <c r="UWV1318" s="1"/>
      <c r="UWW1318" s="1"/>
      <c r="UWX1318" s="1"/>
      <c r="UWY1318" s="1"/>
      <c r="UWZ1318" s="1"/>
      <c r="UXA1318" s="1"/>
      <c r="UXB1318" s="1"/>
      <c r="UXC1318" s="1"/>
      <c r="UXD1318" s="1"/>
      <c r="UXE1318" s="1"/>
      <c r="UXF1318" s="1"/>
      <c r="UXG1318" s="1"/>
      <c r="UXH1318" s="1"/>
      <c r="UXI1318" s="1"/>
      <c r="UXJ1318" s="1"/>
      <c r="UXK1318" s="1"/>
      <c r="UXL1318" s="1"/>
      <c r="UXM1318" s="1"/>
      <c r="UXN1318" s="1"/>
      <c r="UXO1318" s="1"/>
      <c r="UXP1318" s="1"/>
      <c r="UXQ1318" s="1"/>
      <c r="UXR1318" s="1"/>
      <c r="UXS1318" s="1"/>
      <c r="UXT1318" s="1"/>
      <c r="UXU1318" s="1"/>
      <c r="UXV1318" s="1"/>
      <c r="UXW1318" s="1"/>
      <c r="UXX1318" s="1"/>
      <c r="UXY1318" s="1"/>
      <c r="UXZ1318" s="1"/>
      <c r="UYA1318" s="1"/>
      <c r="UYB1318" s="1"/>
      <c r="UYC1318" s="1"/>
      <c r="UYD1318" s="1"/>
      <c r="UYE1318" s="1"/>
      <c r="UYF1318" s="1"/>
      <c r="UYG1318" s="1"/>
      <c r="UYH1318" s="1"/>
      <c r="UYI1318" s="1"/>
      <c r="UYJ1318" s="1"/>
      <c r="UYK1318" s="1"/>
      <c r="UYL1318" s="1"/>
      <c r="UYM1318" s="1"/>
      <c r="UYN1318" s="1"/>
      <c r="UYO1318" s="1"/>
      <c r="UYP1318" s="1"/>
      <c r="UYQ1318" s="1"/>
      <c r="UYR1318" s="1"/>
      <c r="UYS1318" s="1"/>
      <c r="UYT1318" s="1"/>
      <c r="UYU1318" s="1"/>
      <c r="UYV1318" s="1"/>
      <c r="UYW1318" s="1"/>
      <c r="UYX1318" s="1"/>
      <c r="UYY1318" s="1"/>
      <c r="UYZ1318" s="1"/>
      <c r="UZA1318" s="1"/>
      <c r="UZB1318" s="1"/>
      <c r="UZC1318" s="1"/>
      <c r="UZD1318" s="1"/>
      <c r="UZE1318" s="1"/>
      <c r="UZF1318" s="1"/>
      <c r="UZG1318" s="1"/>
      <c r="UZH1318" s="1"/>
      <c r="UZI1318" s="1"/>
      <c r="UZJ1318" s="1"/>
      <c r="UZK1318" s="1"/>
      <c r="UZL1318" s="1"/>
      <c r="UZM1318" s="1"/>
      <c r="UZN1318" s="1"/>
      <c r="UZO1318" s="1"/>
      <c r="UZP1318" s="1"/>
      <c r="UZQ1318" s="1"/>
      <c r="UZR1318" s="1"/>
      <c r="UZS1318" s="1"/>
      <c r="UZT1318" s="1"/>
      <c r="UZU1318" s="1"/>
      <c r="UZV1318" s="1"/>
      <c r="UZW1318" s="1"/>
      <c r="UZX1318" s="1"/>
      <c r="UZY1318" s="1"/>
      <c r="UZZ1318" s="1"/>
      <c r="VAA1318" s="1"/>
      <c r="VAB1318" s="1"/>
      <c r="VAC1318" s="1"/>
      <c r="VAD1318" s="1"/>
      <c r="VAE1318" s="1"/>
      <c r="VAF1318" s="1"/>
      <c r="VAG1318" s="1"/>
      <c r="VAH1318" s="1"/>
      <c r="VAI1318" s="1"/>
      <c r="VAJ1318" s="1"/>
      <c r="VAK1318" s="1"/>
      <c r="VAL1318" s="1"/>
      <c r="VAM1318" s="1"/>
      <c r="VAN1318" s="1"/>
      <c r="VAO1318" s="1"/>
      <c r="VAP1318" s="1"/>
      <c r="VAQ1318" s="1"/>
      <c r="VAR1318" s="1"/>
      <c r="VAS1318" s="1"/>
      <c r="VAT1318" s="1"/>
      <c r="VAU1318" s="1"/>
      <c r="VAV1318" s="1"/>
      <c r="VAW1318" s="1"/>
      <c r="VAX1318" s="1"/>
      <c r="VAY1318" s="1"/>
      <c r="VAZ1318" s="1"/>
      <c r="VBA1318" s="1"/>
      <c r="VBB1318" s="1"/>
      <c r="VBC1318" s="1"/>
      <c r="VBD1318" s="1"/>
      <c r="VBE1318" s="1"/>
      <c r="VBF1318" s="1"/>
      <c r="VBG1318" s="1"/>
      <c r="VBH1318" s="1"/>
      <c r="VBI1318" s="1"/>
      <c r="VBJ1318" s="1"/>
      <c r="VBK1318" s="1"/>
      <c r="VBL1318" s="1"/>
      <c r="VBM1318" s="1"/>
      <c r="VBN1318" s="1"/>
      <c r="VBO1318" s="1"/>
      <c r="VBP1318" s="1"/>
      <c r="VBQ1318" s="1"/>
      <c r="VBR1318" s="1"/>
      <c r="VBS1318" s="1"/>
      <c r="VBT1318" s="1"/>
      <c r="VBU1318" s="1"/>
      <c r="VBV1318" s="1"/>
      <c r="VBW1318" s="1"/>
      <c r="VBX1318" s="1"/>
      <c r="VBY1318" s="1"/>
      <c r="VBZ1318" s="1"/>
      <c r="VCA1318" s="1"/>
      <c r="VCB1318" s="1"/>
      <c r="VCC1318" s="1"/>
      <c r="VCD1318" s="1"/>
      <c r="VCE1318" s="1"/>
      <c r="VCF1318" s="1"/>
      <c r="VCG1318" s="1"/>
      <c r="VCH1318" s="1"/>
      <c r="VCI1318" s="1"/>
      <c r="VCJ1318" s="1"/>
      <c r="VCK1318" s="1"/>
      <c r="VCL1318" s="1"/>
      <c r="VCM1318" s="1"/>
      <c r="VCN1318" s="1"/>
      <c r="VCO1318" s="1"/>
      <c r="VCP1318" s="1"/>
      <c r="VCQ1318" s="1"/>
      <c r="VCR1318" s="1"/>
      <c r="VCS1318" s="1"/>
      <c r="VCT1318" s="1"/>
      <c r="VCU1318" s="1"/>
      <c r="VCV1318" s="1"/>
      <c r="VCW1318" s="1"/>
      <c r="VCX1318" s="1"/>
      <c r="VCY1318" s="1"/>
      <c r="VCZ1318" s="1"/>
      <c r="VDA1318" s="1"/>
      <c r="VDB1318" s="1"/>
      <c r="VDC1318" s="1"/>
      <c r="VDD1318" s="1"/>
      <c r="VDE1318" s="1"/>
      <c r="VDF1318" s="1"/>
      <c r="VDG1318" s="1"/>
      <c r="VDH1318" s="1"/>
      <c r="VDI1318" s="1"/>
      <c r="VDJ1318" s="1"/>
      <c r="VDK1318" s="1"/>
      <c r="VDL1318" s="1"/>
      <c r="VDM1318" s="1"/>
      <c r="VDN1318" s="1"/>
      <c r="VDO1318" s="1"/>
      <c r="VDP1318" s="1"/>
      <c r="VDQ1318" s="1"/>
      <c r="VDR1318" s="1"/>
      <c r="VDS1318" s="1"/>
      <c r="VDT1318" s="1"/>
      <c r="VDU1318" s="1"/>
      <c r="VDV1318" s="1"/>
      <c r="VDW1318" s="1"/>
      <c r="VDX1318" s="1"/>
      <c r="VDY1318" s="1"/>
      <c r="VDZ1318" s="1"/>
      <c r="VEA1318" s="1"/>
      <c r="VEB1318" s="1"/>
      <c r="VEC1318" s="1"/>
      <c r="VED1318" s="1"/>
      <c r="VEE1318" s="1"/>
      <c r="VEF1318" s="1"/>
      <c r="VEG1318" s="1"/>
      <c r="VEH1318" s="1"/>
      <c r="VEI1318" s="1"/>
      <c r="VEJ1318" s="1"/>
      <c r="VEK1318" s="1"/>
      <c r="VEL1318" s="1"/>
      <c r="VEM1318" s="1"/>
      <c r="VEN1318" s="1"/>
      <c r="VEO1318" s="1"/>
      <c r="VEP1318" s="1"/>
      <c r="VEQ1318" s="1"/>
      <c r="VER1318" s="1"/>
      <c r="VES1318" s="1"/>
      <c r="VET1318" s="1"/>
      <c r="VEU1318" s="1"/>
      <c r="VEV1318" s="1"/>
      <c r="VEW1318" s="1"/>
      <c r="VEX1318" s="1"/>
      <c r="VEY1318" s="1"/>
      <c r="VEZ1318" s="1"/>
      <c r="VFA1318" s="1"/>
      <c r="VFB1318" s="1"/>
      <c r="VFC1318" s="1"/>
      <c r="VFD1318" s="1"/>
      <c r="VFE1318" s="1"/>
      <c r="VFF1318" s="1"/>
      <c r="VFG1318" s="1"/>
      <c r="VFH1318" s="1"/>
      <c r="VFI1318" s="1"/>
      <c r="VFJ1318" s="1"/>
      <c r="VFK1318" s="1"/>
      <c r="VFL1318" s="1"/>
      <c r="VFM1318" s="1"/>
      <c r="VFN1318" s="1"/>
      <c r="VFO1318" s="1"/>
      <c r="VFP1318" s="1"/>
      <c r="VFQ1318" s="1"/>
      <c r="VFR1318" s="1"/>
      <c r="VFS1318" s="1"/>
      <c r="VFT1318" s="1"/>
      <c r="VFU1318" s="1"/>
      <c r="VFV1318" s="1"/>
      <c r="VFW1318" s="1"/>
      <c r="VFX1318" s="1"/>
      <c r="VFY1318" s="1"/>
      <c r="VFZ1318" s="1"/>
      <c r="VGA1318" s="1"/>
      <c r="VGB1318" s="1"/>
      <c r="VGC1318" s="1"/>
      <c r="VGD1318" s="1"/>
      <c r="VGE1318" s="1"/>
      <c r="VGF1318" s="1"/>
      <c r="VGG1318" s="1"/>
      <c r="VGH1318" s="1"/>
      <c r="VGI1318" s="1"/>
      <c r="VGJ1318" s="1"/>
      <c r="VGK1318" s="1"/>
      <c r="VGL1318" s="1"/>
      <c r="VGM1318" s="1"/>
      <c r="VGN1318" s="1"/>
      <c r="VGO1318" s="1"/>
      <c r="VGP1318" s="1"/>
      <c r="VGQ1318" s="1"/>
      <c r="VGR1318" s="1"/>
      <c r="VGS1318" s="1"/>
      <c r="VGT1318" s="1"/>
      <c r="VGU1318" s="1"/>
      <c r="VGV1318" s="1"/>
      <c r="VGW1318" s="1"/>
      <c r="VGX1318" s="1"/>
      <c r="VGY1318" s="1"/>
      <c r="VGZ1318" s="1"/>
      <c r="VHA1318" s="1"/>
      <c r="VHB1318" s="1"/>
      <c r="VHC1318" s="1"/>
      <c r="VHD1318" s="1"/>
      <c r="VHE1318" s="1"/>
      <c r="VHF1318" s="1"/>
      <c r="VHG1318" s="1"/>
      <c r="VHH1318" s="1"/>
      <c r="VHI1318" s="1"/>
      <c r="VHJ1318" s="1"/>
      <c r="VHK1318" s="1"/>
      <c r="VHL1318" s="1"/>
      <c r="VHM1318" s="1"/>
      <c r="VHN1318" s="1"/>
      <c r="VHO1318" s="1"/>
      <c r="VHP1318" s="1"/>
      <c r="VHQ1318" s="1"/>
      <c r="VHR1318" s="1"/>
      <c r="VHS1318" s="1"/>
      <c r="VHT1318" s="1"/>
      <c r="VHU1318" s="1"/>
      <c r="VHV1318" s="1"/>
      <c r="VHW1318" s="1"/>
      <c r="VHX1318" s="1"/>
      <c r="VHY1318" s="1"/>
      <c r="VHZ1318" s="1"/>
      <c r="VIA1318" s="1"/>
      <c r="VIB1318" s="1"/>
      <c r="VIC1318" s="1"/>
      <c r="VID1318" s="1"/>
      <c r="VIE1318" s="1"/>
      <c r="VIF1318" s="1"/>
      <c r="VIG1318" s="1"/>
      <c r="VIH1318" s="1"/>
      <c r="VII1318" s="1"/>
      <c r="VIJ1318" s="1"/>
      <c r="VIK1318" s="1"/>
      <c r="VIL1318" s="1"/>
      <c r="VIM1318" s="1"/>
      <c r="VIN1318" s="1"/>
      <c r="VIO1318" s="1"/>
      <c r="VIP1318" s="1"/>
      <c r="VIQ1318" s="1"/>
      <c r="VIR1318" s="1"/>
      <c r="VIS1318" s="1"/>
      <c r="VIT1318" s="1"/>
      <c r="VIU1318" s="1"/>
      <c r="VIV1318" s="1"/>
      <c r="VIW1318" s="1"/>
      <c r="VIX1318" s="1"/>
      <c r="VIY1318" s="1"/>
      <c r="VIZ1318" s="1"/>
      <c r="VJA1318" s="1"/>
      <c r="VJB1318" s="1"/>
      <c r="VJC1318" s="1"/>
      <c r="VJD1318" s="1"/>
      <c r="VJE1318" s="1"/>
      <c r="VJF1318" s="1"/>
      <c r="VJG1318" s="1"/>
      <c r="VJH1318" s="1"/>
      <c r="VJI1318" s="1"/>
      <c r="VJJ1318" s="1"/>
      <c r="VJK1318" s="1"/>
      <c r="VJL1318" s="1"/>
      <c r="VJM1318" s="1"/>
      <c r="VJN1318" s="1"/>
      <c r="VJO1318" s="1"/>
      <c r="VJP1318" s="1"/>
      <c r="VJQ1318" s="1"/>
      <c r="VJR1318" s="1"/>
      <c r="VJS1318" s="1"/>
      <c r="VJT1318" s="1"/>
      <c r="VJU1318" s="1"/>
      <c r="VJV1318" s="1"/>
      <c r="VJW1318" s="1"/>
      <c r="VJX1318" s="1"/>
      <c r="VJY1318" s="1"/>
      <c r="VJZ1318" s="1"/>
      <c r="VKA1318" s="1"/>
      <c r="VKB1318" s="1"/>
      <c r="VKC1318" s="1"/>
      <c r="VKD1318" s="1"/>
      <c r="VKE1318" s="1"/>
      <c r="VKF1318" s="1"/>
      <c r="VKG1318" s="1"/>
      <c r="VKH1318" s="1"/>
      <c r="VKI1318" s="1"/>
      <c r="VKJ1318" s="1"/>
      <c r="VKK1318" s="1"/>
      <c r="VKL1318" s="1"/>
      <c r="VKM1318" s="1"/>
      <c r="VKN1318" s="1"/>
      <c r="VKO1318" s="1"/>
      <c r="VKP1318" s="1"/>
      <c r="VKQ1318" s="1"/>
      <c r="VKR1318" s="1"/>
      <c r="VKS1318" s="1"/>
      <c r="VKT1318" s="1"/>
      <c r="VKU1318" s="1"/>
      <c r="VKV1318" s="1"/>
      <c r="VKW1318" s="1"/>
      <c r="VKX1318" s="1"/>
      <c r="VKY1318" s="1"/>
      <c r="VKZ1318" s="1"/>
      <c r="VLA1318" s="1"/>
      <c r="VLB1318" s="1"/>
      <c r="VLC1318" s="1"/>
      <c r="VLD1318" s="1"/>
      <c r="VLE1318" s="1"/>
      <c r="VLF1318" s="1"/>
      <c r="VLG1318" s="1"/>
      <c r="VLH1318" s="1"/>
      <c r="VLI1318" s="1"/>
      <c r="VLJ1318" s="1"/>
      <c r="VLK1318" s="1"/>
      <c r="VLL1318" s="1"/>
      <c r="VLM1318" s="1"/>
      <c r="VLN1318" s="1"/>
      <c r="VLO1318" s="1"/>
      <c r="VLP1318" s="1"/>
      <c r="VLQ1318" s="1"/>
      <c r="VLR1318" s="1"/>
      <c r="VLS1318" s="1"/>
      <c r="VLT1318" s="1"/>
      <c r="VLU1318" s="1"/>
      <c r="VLV1318" s="1"/>
      <c r="VLW1318" s="1"/>
      <c r="VLX1318" s="1"/>
      <c r="VLY1318" s="1"/>
      <c r="VLZ1318" s="1"/>
      <c r="VMA1318" s="1"/>
      <c r="VMB1318" s="1"/>
      <c r="VMC1318" s="1"/>
      <c r="VMD1318" s="1"/>
      <c r="VME1318" s="1"/>
      <c r="VMF1318" s="1"/>
      <c r="VMG1318" s="1"/>
      <c r="VMH1318" s="1"/>
      <c r="VMI1318" s="1"/>
      <c r="VMJ1318" s="1"/>
      <c r="VMK1318" s="1"/>
      <c r="VML1318" s="1"/>
      <c r="VMM1318" s="1"/>
      <c r="VMN1318" s="1"/>
      <c r="VMO1318" s="1"/>
      <c r="VMP1318" s="1"/>
      <c r="VMQ1318" s="1"/>
      <c r="VMR1318" s="1"/>
      <c r="VMS1318" s="1"/>
      <c r="VMT1318" s="1"/>
      <c r="VMU1318" s="1"/>
      <c r="VMV1318" s="1"/>
      <c r="VMW1318" s="1"/>
      <c r="VMX1318" s="1"/>
      <c r="VMY1318" s="1"/>
      <c r="VMZ1318" s="1"/>
      <c r="VNA1318" s="1"/>
      <c r="VNB1318" s="1"/>
      <c r="VNC1318" s="1"/>
      <c r="VND1318" s="1"/>
      <c r="VNE1318" s="1"/>
      <c r="VNF1318" s="1"/>
      <c r="VNG1318" s="1"/>
      <c r="VNH1318" s="1"/>
      <c r="VNI1318" s="1"/>
      <c r="VNJ1318" s="1"/>
      <c r="VNK1318" s="1"/>
      <c r="VNL1318" s="1"/>
      <c r="VNM1318" s="1"/>
      <c r="VNN1318" s="1"/>
      <c r="VNO1318" s="1"/>
      <c r="VNP1318" s="1"/>
      <c r="VNQ1318" s="1"/>
      <c r="VNR1318" s="1"/>
      <c r="VNS1318" s="1"/>
      <c r="VNT1318" s="1"/>
      <c r="VNU1318" s="1"/>
      <c r="VNV1318" s="1"/>
      <c r="VNW1318" s="1"/>
      <c r="VNX1318" s="1"/>
      <c r="VNY1318" s="1"/>
      <c r="VNZ1318" s="1"/>
      <c r="VOA1318" s="1"/>
      <c r="VOB1318" s="1"/>
      <c r="VOC1318" s="1"/>
      <c r="VOD1318" s="1"/>
      <c r="VOE1318" s="1"/>
      <c r="VOF1318" s="1"/>
      <c r="VOG1318" s="1"/>
      <c r="VOH1318" s="1"/>
      <c r="VOI1318" s="1"/>
      <c r="VOJ1318" s="1"/>
      <c r="VOK1318" s="1"/>
      <c r="VOL1318" s="1"/>
      <c r="VOM1318" s="1"/>
      <c r="VON1318" s="1"/>
      <c r="VOO1318" s="1"/>
      <c r="VOP1318" s="1"/>
      <c r="VOQ1318" s="1"/>
      <c r="VOR1318" s="1"/>
      <c r="VOS1318" s="1"/>
      <c r="VOT1318" s="1"/>
      <c r="VOU1318" s="1"/>
      <c r="VOV1318" s="1"/>
      <c r="VOW1318" s="1"/>
      <c r="VOX1318" s="1"/>
      <c r="VOY1318" s="1"/>
      <c r="VOZ1318" s="1"/>
      <c r="VPA1318" s="1"/>
      <c r="VPB1318" s="1"/>
      <c r="VPC1318" s="1"/>
      <c r="VPD1318" s="1"/>
      <c r="VPE1318" s="1"/>
      <c r="VPF1318" s="1"/>
      <c r="VPG1318" s="1"/>
      <c r="VPH1318" s="1"/>
      <c r="VPI1318" s="1"/>
      <c r="VPJ1318" s="1"/>
      <c r="VPK1318" s="1"/>
      <c r="VPL1318" s="1"/>
      <c r="VPM1318" s="1"/>
      <c r="VPN1318" s="1"/>
      <c r="VPO1318" s="1"/>
      <c r="VPP1318" s="1"/>
      <c r="VPQ1318" s="1"/>
      <c r="VPR1318" s="1"/>
      <c r="VPS1318" s="1"/>
      <c r="VPT1318" s="1"/>
      <c r="VPU1318" s="1"/>
      <c r="VPV1318" s="1"/>
      <c r="VPW1318" s="1"/>
      <c r="VPX1318" s="1"/>
      <c r="VPY1318" s="1"/>
      <c r="VPZ1318" s="1"/>
      <c r="VQA1318" s="1"/>
      <c r="VQB1318" s="1"/>
      <c r="VQC1318" s="1"/>
      <c r="VQD1318" s="1"/>
      <c r="VQE1318" s="1"/>
      <c r="VQF1318" s="1"/>
      <c r="VQG1318" s="1"/>
      <c r="VQH1318" s="1"/>
      <c r="VQI1318" s="1"/>
      <c r="VQJ1318" s="1"/>
      <c r="VQK1318" s="1"/>
      <c r="VQL1318" s="1"/>
      <c r="VQM1318" s="1"/>
      <c r="VQN1318" s="1"/>
      <c r="VQO1318" s="1"/>
      <c r="VQP1318" s="1"/>
      <c r="VQQ1318" s="1"/>
      <c r="VQR1318" s="1"/>
      <c r="VQS1318" s="1"/>
      <c r="VQT1318" s="1"/>
      <c r="VQU1318" s="1"/>
      <c r="VQV1318" s="1"/>
      <c r="VQW1318" s="1"/>
      <c r="VQX1318" s="1"/>
      <c r="VQY1318" s="1"/>
      <c r="VQZ1318" s="1"/>
      <c r="VRA1318" s="1"/>
      <c r="VRB1318" s="1"/>
      <c r="VRC1318" s="1"/>
      <c r="VRD1318" s="1"/>
      <c r="VRE1318" s="1"/>
      <c r="VRF1318" s="1"/>
      <c r="VRG1318" s="1"/>
      <c r="VRH1318" s="1"/>
      <c r="VRI1318" s="1"/>
      <c r="VRJ1318" s="1"/>
      <c r="VRK1318" s="1"/>
      <c r="VRL1318" s="1"/>
      <c r="VRM1318" s="1"/>
      <c r="VRN1318" s="1"/>
      <c r="VRO1318" s="1"/>
      <c r="VRP1318" s="1"/>
      <c r="VRQ1318" s="1"/>
      <c r="VRR1318" s="1"/>
      <c r="VRS1318" s="1"/>
      <c r="VRT1318" s="1"/>
      <c r="VRU1318" s="1"/>
      <c r="VRV1318" s="1"/>
      <c r="VRW1318" s="1"/>
      <c r="VRX1318" s="1"/>
      <c r="VRY1318" s="1"/>
      <c r="VRZ1318" s="1"/>
      <c r="VSA1318" s="1"/>
      <c r="VSB1318" s="1"/>
      <c r="VSC1318" s="1"/>
      <c r="VSD1318" s="1"/>
      <c r="VSE1318" s="1"/>
      <c r="VSF1318" s="1"/>
      <c r="VSG1318" s="1"/>
      <c r="VSH1318" s="1"/>
      <c r="VSI1318" s="1"/>
      <c r="VSJ1318" s="1"/>
      <c r="VSK1318" s="1"/>
      <c r="VSL1318" s="1"/>
      <c r="VSM1318" s="1"/>
      <c r="VSN1318" s="1"/>
      <c r="VSO1318" s="1"/>
      <c r="VSP1318" s="1"/>
      <c r="VSQ1318" s="1"/>
      <c r="VSR1318" s="1"/>
      <c r="VSS1318" s="1"/>
      <c r="VST1318" s="1"/>
      <c r="VSU1318" s="1"/>
      <c r="VSV1318" s="1"/>
      <c r="VSW1318" s="1"/>
      <c r="VSX1318" s="1"/>
      <c r="VSY1318" s="1"/>
      <c r="VSZ1318" s="1"/>
      <c r="VTA1318" s="1"/>
      <c r="VTB1318" s="1"/>
      <c r="VTC1318" s="1"/>
      <c r="VTD1318" s="1"/>
      <c r="VTE1318" s="1"/>
      <c r="VTF1318" s="1"/>
      <c r="VTG1318" s="1"/>
      <c r="VTH1318" s="1"/>
      <c r="VTI1318" s="1"/>
      <c r="VTJ1318" s="1"/>
      <c r="VTK1318" s="1"/>
      <c r="VTL1318" s="1"/>
      <c r="VTM1318" s="1"/>
      <c r="VTN1318" s="1"/>
      <c r="VTO1318" s="1"/>
      <c r="VTP1318" s="1"/>
      <c r="VTQ1318" s="1"/>
      <c r="VTR1318" s="1"/>
      <c r="VTS1318" s="1"/>
      <c r="VTT1318" s="1"/>
      <c r="VTU1318" s="1"/>
      <c r="VTV1318" s="1"/>
      <c r="VTW1318" s="1"/>
      <c r="VTX1318" s="1"/>
      <c r="VTY1318" s="1"/>
      <c r="VTZ1318" s="1"/>
      <c r="VUA1318" s="1"/>
      <c r="VUB1318" s="1"/>
      <c r="VUC1318" s="1"/>
      <c r="VUD1318" s="1"/>
      <c r="VUE1318" s="1"/>
      <c r="VUF1318" s="1"/>
      <c r="VUG1318" s="1"/>
      <c r="VUH1318" s="1"/>
      <c r="VUI1318" s="1"/>
      <c r="VUJ1318" s="1"/>
      <c r="VUK1318" s="1"/>
      <c r="VUL1318" s="1"/>
      <c r="VUM1318" s="1"/>
      <c r="VUN1318" s="1"/>
      <c r="VUO1318" s="1"/>
      <c r="VUP1318" s="1"/>
      <c r="VUQ1318" s="1"/>
      <c r="VUR1318" s="1"/>
      <c r="VUS1318" s="1"/>
      <c r="VUT1318" s="1"/>
      <c r="VUU1318" s="1"/>
      <c r="VUV1318" s="1"/>
      <c r="VUW1318" s="1"/>
      <c r="VUX1318" s="1"/>
      <c r="VUY1318" s="1"/>
      <c r="VUZ1318" s="1"/>
      <c r="VVA1318" s="1"/>
      <c r="VVB1318" s="1"/>
      <c r="VVC1318" s="1"/>
      <c r="VVD1318" s="1"/>
      <c r="VVE1318" s="1"/>
      <c r="VVF1318" s="1"/>
      <c r="VVG1318" s="1"/>
      <c r="VVH1318" s="1"/>
      <c r="VVI1318" s="1"/>
      <c r="VVJ1318" s="1"/>
      <c r="VVK1318" s="1"/>
      <c r="VVL1318" s="1"/>
      <c r="VVM1318" s="1"/>
      <c r="VVN1318" s="1"/>
      <c r="VVO1318" s="1"/>
      <c r="VVP1318" s="1"/>
      <c r="VVQ1318" s="1"/>
      <c r="VVR1318" s="1"/>
      <c r="VVS1318" s="1"/>
      <c r="VVT1318" s="1"/>
      <c r="VVU1318" s="1"/>
      <c r="VVV1318" s="1"/>
      <c r="VVW1318" s="1"/>
      <c r="VVX1318" s="1"/>
      <c r="VVY1318" s="1"/>
      <c r="VVZ1318" s="1"/>
      <c r="VWA1318" s="1"/>
      <c r="VWB1318" s="1"/>
      <c r="VWC1318" s="1"/>
      <c r="VWD1318" s="1"/>
      <c r="VWE1318" s="1"/>
      <c r="VWF1318" s="1"/>
      <c r="VWG1318" s="1"/>
      <c r="VWH1318" s="1"/>
      <c r="VWI1318" s="1"/>
      <c r="VWJ1318" s="1"/>
      <c r="VWK1318" s="1"/>
      <c r="VWL1318" s="1"/>
      <c r="VWM1318" s="1"/>
      <c r="VWN1318" s="1"/>
      <c r="VWO1318" s="1"/>
      <c r="VWP1318" s="1"/>
      <c r="VWQ1318" s="1"/>
      <c r="VWR1318" s="1"/>
      <c r="VWS1318" s="1"/>
      <c r="VWT1318" s="1"/>
      <c r="VWU1318" s="1"/>
      <c r="VWV1318" s="1"/>
      <c r="VWW1318" s="1"/>
      <c r="VWX1318" s="1"/>
      <c r="VWY1318" s="1"/>
      <c r="VWZ1318" s="1"/>
      <c r="VXA1318" s="1"/>
      <c r="VXB1318" s="1"/>
      <c r="VXC1318" s="1"/>
      <c r="VXD1318" s="1"/>
      <c r="VXE1318" s="1"/>
      <c r="VXF1318" s="1"/>
      <c r="VXG1318" s="1"/>
      <c r="VXH1318" s="1"/>
      <c r="VXI1318" s="1"/>
      <c r="VXJ1318" s="1"/>
      <c r="VXK1318" s="1"/>
      <c r="VXL1318" s="1"/>
      <c r="VXM1318" s="1"/>
      <c r="VXN1318" s="1"/>
      <c r="VXO1318" s="1"/>
      <c r="VXP1318" s="1"/>
      <c r="VXQ1318" s="1"/>
      <c r="VXR1318" s="1"/>
      <c r="VXS1318" s="1"/>
      <c r="VXT1318" s="1"/>
      <c r="VXU1318" s="1"/>
      <c r="VXV1318" s="1"/>
      <c r="VXW1318" s="1"/>
      <c r="VXX1318" s="1"/>
      <c r="VXY1318" s="1"/>
      <c r="VXZ1318" s="1"/>
      <c r="VYA1318" s="1"/>
      <c r="VYB1318" s="1"/>
      <c r="VYC1318" s="1"/>
      <c r="VYD1318" s="1"/>
      <c r="VYE1318" s="1"/>
      <c r="VYF1318" s="1"/>
      <c r="VYG1318" s="1"/>
      <c r="VYH1318" s="1"/>
      <c r="VYI1318" s="1"/>
      <c r="VYJ1318" s="1"/>
      <c r="VYK1318" s="1"/>
      <c r="VYL1318" s="1"/>
      <c r="VYM1318" s="1"/>
      <c r="VYN1318" s="1"/>
      <c r="VYO1318" s="1"/>
      <c r="VYP1318" s="1"/>
      <c r="VYQ1318" s="1"/>
      <c r="VYR1318" s="1"/>
      <c r="VYS1318" s="1"/>
      <c r="VYT1318" s="1"/>
      <c r="VYU1318" s="1"/>
      <c r="VYV1318" s="1"/>
      <c r="VYW1318" s="1"/>
      <c r="VYX1318" s="1"/>
      <c r="VYY1318" s="1"/>
      <c r="VYZ1318" s="1"/>
      <c r="VZA1318" s="1"/>
      <c r="VZB1318" s="1"/>
      <c r="VZC1318" s="1"/>
      <c r="VZD1318" s="1"/>
      <c r="VZE1318" s="1"/>
      <c r="VZF1318" s="1"/>
      <c r="VZG1318" s="1"/>
      <c r="VZH1318" s="1"/>
      <c r="VZI1318" s="1"/>
      <c r="VZJ1318" s="1"/>
      <c r="VZK1318" s="1"/>
      <c r="VZL1318" s="1"/>
      <c r="VZM1318" s="1"/>
      <c r="VZN1318" s="1"/>
      <c r="VZO1318" s="1"/>
      <c r="VZP1318" s="1"/>
      <c r="VZQ1318" s="1"/>
      <c r="VZR1318" s="1"/>
      <c r="VZS1318" s="1"/>
      <c r="VZT1318" s="1"/>
      <c r="VZU1318" s="1"/>
      <c r="VZV1318" s="1"/>
      <c r="VZW1318" s="1"/>
      <c r="VZX1318" s="1"/>
      <c r="VZY1318" s="1"/>
      <c r="VZZ1318" s="1"/>
      <c r="WAA1318" s="1"/>
      <c r="WAB1318" s="1"/>
      <c r="WAC1318" s="1"/>
      <c r="WAD1318" s="1"/>
      <c r="WAE1318" s="1"/>
      <c r="WAF1318" s="1"/>
      <c r="WAG1318" s="1"/>
      <c r="WAH1318" s="1"/>
      <c r="WAI1318" s="1"/>
      <c r="WAJ1318" s="1"/>
      <c r="WAK1318" s="1"/>
      <c r="WAL1318" s="1"/>
      <c r="WAM1318" s="1"/>
      <c r="WAN1318" s="1"/>
      <c r="WAO1318" s="1"/>
      <c r="WAP1318" s="1"/>
      <c r="WAQ1318" s="1"/>
      <c r="WAR1318" s="1"/>
      <c r="WAS1318" s="1"/>
      <c r="WAT1318" s="1"/>
      <c r="WAU1318" s="1"/>
      <c r="WAV1318" s="1"/>
      <c r="WAW1318" s="1"/>
      <c r="WAX1318" s="1"/>
      <c r="WAY1318" s="1"/>
      <c r="WAZ1318" s="1"/>
      <c r="WBA1318" s="1"/>
      <c r="WBB1318" s="1"/>
      <c r="WBC1318" s="1"/>
      <c r="WBD1318" s="1"/>
      <c r="WBE1318" s="1"/>
      <c r="WBF1318" s="1"/>
      <c r="WBG1318" s="1"/>
      <c r="WBH1318" s="1"/>
      <c r="WBI1318" s="1"/>
      <c r="WBJ1318" s="1"/>
      <c r="WBK1318" s="1"/>
      <c r="WBL1318" s="1"/>
      <c r="WBM1318" s="1"/>
      <c r="WBN1318" s="1"/>
      <c r="WBO1318" s="1"/>
      <c r="WBP1318" s="1"/>
      <c r="WBQ1318" s="1"/>
      <c r="WBR1318" s="1"/>
      <c r="WBS1318" s="1"/>
      <c r="WBT1318" s="1"/>
      <c r="WBU1318" s="1"/>
      <c r="WBV1318" s="1"/>
      <c r="WBW1318" s="1"/>
      <c r="WBX1318" s="1"/>
      <c r="WBY1318" s="1"/>
      <c r="WBZ1318" s="1"/>
      <c r="WCA1318" s="1"/>
      <c r="WCB1318" s="1"/>
      <c r="WCC1318" s="1"/>
      <c r="WCD1318" s="1"/>
      <c r="WCE1318" s="1"/>
      <c r="WCF1318" s="1"/>
      <c r="WCG1318" s="1"/>
      <c r="WCH1318" s="1"/>
      <c r="WCI1318" s="1"/>
      <c r="WCJ1318" s="1"/>
      <c r="WCK1318" s="1"/>
      <c r="WCL1318" s="1"/>
      <c r="WCM1318" s="1"/>
      <c r="WCN1318" s="1"/>
      <c r="WCO1318" s="1"/>
      <c r="WCP1318" s="1"/>
      <c r="WCQ1318" s="1"/>
      <c r="WCR1318" s="1"/>
      <c r="WCS1318" s="1"/>
      <c r="WCT1318" s="1"/>
      <c r="WCU1318" s="1"/>
      <c r="WCV1318" s="1"/>
      <c r="WCW1318" s="1"/>
      <c r="WCX1318" s="1"/>
      <c r="WCY1318" s="1"/>
      <c r="WCZ1318" s="1"/>
      <c r="WDA1318" s="1"/>
      <c r="WDB1318" s="1"/>
      <c r="WDC1318" s="1"/>
      <c r="WDD1318" s="1"/>
      <c r="WDE1318" s="1"/>
      <c r="WDF1318" s="1"/>
      <c r="WDG1318" s="1"/>
      <c r="WDH1318" s="1"/>
      <c r="WDI1318" s="1"/>
      <c r="WDJ1318" s="1"/>
      <c r="WDK1318" s="1"/>
      <c r="WDL1318" s="1"/>
      <c r="WDM1318" s="1"/>
      <c r="WDN1318" s="1"/>
      <c r="WDO1318" s="1"/>
      <c r="WDP1318" s="1"/>
      <c r="WDQ1318" s="1"/>
      <c r="WDR1318" s="1"/>
      <c r="WDS1318" s="1"/>
      <c r="WDT1318" s="1"/>
      <c r="WDU1318" s="1"/>
      <c r="WDV1318" s="1"/>
      <c r="WDW1318" s="1"/>
      <c r="WDX1318" s="1"/>
      <c r="WDY1318" s="1"/>
      <c r="WDZ1318" s="1"/>
      <c r="WEA1318" s="1"/>
      <c r="WEB1318" s="1"/>
      <c r="WEC1318" s="1"/>
      <c r="WED1318" s="1"/>
      <c r="WEE1318" s="1"/>
      <c r="WEF1318" s="1"/>
      <c r="WEG1318" s="1"/>
      <c r="WEH1318" s="1"/>
      <c r="WEI1318" s="1"/>
      <c r="WEJ1318" s="1"/>
      <c r="WEK1318" s="1"/>
      <c r="WEL1318" s="1"/>
      <c r="WEM1318" s="1"/>
      <c r="WEN1318" s="1"/>
      <c r="WEO1318" s="1"/>
      <c r="WEP1318" s="1"/>
      <c r="WEQ1318" s="1"/>
      <c r="WER1318" s="1"/>
      <c r="WES1318" s="1"/>
      <c r="WET1318" s="1"/>
      <c r="WEU1318" s="1"/>
      <c r="WEV1318" s="1"/>
      <c r="WEW1318" s="1"/>
      <c r="WEX1318" s="1"/>
      <c r="WEY1318" s="1"/>
      <c r="WEZ1318" s="1"/>
      <c r="WFA1318" s="1"/>
      <c r="WFB1318" s="1"/>
      <c r="WFC1318" s="1"/>
      <c r="WFD1318" s="1"/>
      <c r="WFE1318" s="1"/>
      <c r="WFF1318" s="1"/>
      <c r="WFG1318" s="1"/>
      <c r="WFH1318" s="1"/>
      <c r="WFI1318" s="1"/>
      <c r="WFJ1318" s="1"/>
      <c r="WFK1318" s="1"/>
      <c r="WFL1318" s="1"/>
      <c r="WFM1318" s="1"/>
      <c r="WFN1318" s="1"/>
      <c r="WFO1318" s="1"/>
      <c r="WFP1318" s="1"/>
      <c r="WFQ1318" s="1"/>
      <c r="WFR1318" s="1"/>
      <c r="WFS1318" s="1"/>
      <c r="WFT1318" s="1"/>
      <c r="WFU1318" s="1"/>
      <c r="WFV1318" s="1"/>
      <c r="WFW1318" s="1"/>
      <c r="WFX1318" s="1"/>
      <c r="WFY1318" s="1"/>
      <c r="WFZ1318" s="1"/>
      <c r="WGA1318" s="1"/>
      <c r="WGB1318" s="1"/>
      <c r="WGC1318" s="1"/>
      <c r="WGD1318" s="1"/>
      <c r="WGE1318" s="1"/>
      <c r="WGF1318" s="1"/>
      <c r="WGG1318" s="1"/>
      <c r="WGH1318" s="1"/>
      <c r="WGI1318" s="1"/>
      <c r="WGJ1318" s="1"/>
      <c r="WGK1318" s="1"/>
      <c r="WGL1318" s="1"/>
      <c r="WGM1318" s="1"/>
      <c r="WGN1318" s="1"/>
      <c r="WGO1318" s="1"/>
      <c r="WGP1318" s="1"/>
      <c r="WGQ1318" s="1"/>
      <c r="WGR1318" s="1"/>
      <c r="WGS1318" s="1"/>
      <c r="WGT1318" s="1"/>
      <c r="WGU1318" s="1"/>
      <c r="WGV1318" s="1"/>
      <c r="WGW1318" s="1"/>
      <c r="WGX1318" s="1"/>
      <c r="WGY1318" s="1"/>
      <c r="WGZ1318" s="1"/>
      <c r="WHA1318" s="1"/>
      <c r="WHB1318" s="1"/>
      <c r="WHC1318" s="1"/>
      <c r="WHD1318" s="1"/>
      <c r="WHE1318" s="1"/>
      <c r="WHF1318" s="1"/>
      <c r="WHG1318" s="1"/>
      <c r="WHH1318" s="1"/>
      <c r="WHI1318" s="1"/>
      <c r="WHJ1318" s="1"/>
      <c r="WHK1318" s="1"/>
      <c r="WHL1318" s="1"/>
      <c r="WHM1318" s="1"/>
      <c r="WHN1318" s="1"/>
      <c r="WHO1318" s="1"/>
      <c r="WHP1318" s="1"/>
      <c r="WHQ1318" s="1"/>
      <c r="WHR1318" s="1"/>
      <c r="WHS1318" s="1"/>
      <c r="WHT1318" s="1"/>
      <c r="WHU1318" s="1"/>
      <c r="WHV1318" s="1"/>
      <c r="WHW1318" s="1"/>
      <c r="WHX1318" s="1"/>
      <c r="WHY1318" s="1"/>
      <c r="WHZ1318" s="1"/>
      <c r="WIA1318" s="1"/>
      <c r="WIB1318" s="1"/>
      <c r="WIC1318" s="1"/>
      <c r="WID1318" s="1"/>
      <c r="WIE1318" s="1"/>
      <c r="WIF1318" s="1"/>
      <c r="WIG1318" s="1"/>
      <c r="WIH1318" s="1"/>
      <c r="WII1318" s="1"/>
      <c r="WIJ1318" s="1"/>
      <c r="WIK1318" s="1"/>
      <c r="WIL1318" s="1"/>
      <c r="WIM1318" s="1"/>
      <c r="WIN1318" s="1"/>
      <c r="WIO1318" s="1"/>
      <c r="WIP1318" s="1"/>
      <c r="WIQ1318" s="1"/>
      <c r="WIR1318" s="1"/>
      <c r="WIS1318" s="1"/>
      <c r="WIT1318" s="1"/>
      <c r="WIU1318" s="1"/>
      <c r="WIV1318" s="1"/>
      <c r="WIW1318" s="1"/>
      <c r="WIX1318" s="1"/>
      <c r="WIY1318" s="1"/>
      <c r="WIZ1318" s="1"/>
      <c r="WJA1318" s="1"/>
      <c r="WJB1318" s="1"/>
      <c r="WJC1318" s="1"/>
      <c r="WJD1318" s="1"/>
      <c r="WJE1318" s="1"/>
      <c r="WJF1318" s="1"/>
      <c r="WJG1318" s="1"/>
      <c r="WJH1318" s="1"/>
      <c r="WJI1318" s="1"/>
      <c r="WJJ1318" s="1"/>
      <c r="WJK1318" s="1"/>
      <c r="WJL1318" s="1"/>
      <c r="WJM1318" s="1"/>
      <c r="WJN1318" s="1"/>
      <c r="WJO1318" s="1"/>
      <c r="WJP1318" s="1"/>
      <c r="WJQ1318" s="1"/>
      <c r="WJR1318" s="1"/>
      <c r="WJS1318" s="1"/>
      <c r="WJT1318" s="1"/>
      <c r="WJU1318" s="1"/>
      <c r="WJV1318" s="1"/>
      <c r="WJW1318" s="1"/>
      <c r="WJX1318" s="1"/>
      <c r="WJY1318" s="1"/>
      <c r="WJZ1318" s="1"/>
      <c r="WKA1318" s="1"/>
      <c r="WKB1318" s="1"/>
      <c r="WKC1318" s="1"/>
      <c r="WKD1318" s="1"/>
      <c r="WKE1318" s="1"/>
      <c r="WKF1318" s="1"/>
      <c r="WKG1318" s="1"/>
      <c r="WKH1318" s="1"/>
      <c r="WKI1318" s="1"/>
      <c r="WKJ1318" s="1"/>
      <c r="WKK1318" s="1"/>
      <c r="WKL1318" s="1"/>
      <c r="WKM1318" s="1"/>
      <c r="WKN1318" s="1"/>
      <c r="WKO1318" s="1"/>
      <c r="WKP1318" s="1"/>
      <c r="WKQ1318" s="1"/>
      <c r="WKR1318" s="1"/>
      <c r="WKS1318" s="1"/>
      <c r="WKT1318" s="1"/>
      <c r="WKU1318" s="1"/>
      <c r="WKV1318" s="1"/>
      <c r="WKW1318" s="1"/>
      <c r="WKX1318" s="1"/>
      <c r="WKY1318" s="1"/>
      <c r="WKZ1318" s="1"/>
      <c r="WLA1318" s="1"/>
      <c r="WLB1318" s="1"/>
      <c r="WLC1318" s="1"/>
      <c r="WLD1318" s="1"/>
      <c r="WLE1318" s="1"/>
      <c r="WLF1318" s="1"/>
      <c r="WLG1318" s="1"/>
      <c r="WLH1318" s="1"/>
      <c r="WLI1318" s="1"/>
      <c r="WLJ1318" s="1"/>
      <c r="WLK1318" s="1"/>
      <c r="WLL1318" s="1"/>
      <c r="WLM1318" s="1"/>
      <c r="WLN1318" s="1"/>
      <c r="WLO1318" s="1"/>
      <c r="WLP1318" s="1"/>
      <c r="WLQ1318" s="1"/>
      <c r="WLR1318" s="1"/>
      <c r="WLS1318" s="1"/>
      <c r="WLT1318" s="1"/>
      <c r="WLU1318" s="1"/>
      <c r="WLV1318" s="1"/>
      <c r="WLW1318" s="1"/>
      <c r="WLX1318" s="1"/>
      <c r="WLY1318" s="1"/>
      <c r="WLZ1318" s="1"/>
      <c r="WMA1318" s="1"/>
      <c r="WMB1318" s="1"/>
      <c r="WMC1318" s="1"/>
      <c r="WMD1318" s="1"/>
      <c r="WME1318" s="1"/>
      <c r="WMF1318" s="1"/>
      <c r="WMG1318" s="1"/>
      <c r="WMH1318" s="1"/>
      <c r="WMI1318" s="1"/>
      <c r="WMJ1318" s="1"/>
      <c r="WMK1318" s="1"/>
      <c r="WML1318" s="1"/>
      <c r="WMM1318" s="1"/>
      <c r="WMN1318" s="1"/>
      <c r="WMO1318" s="1"/>
      <c r="WMP1318" s="1"/>
      <c r="WMQ1318" s="1"/>
      <c r="WMR1318" s="1"/>
      <c r="WMS1318" s="1"/>
      <c r="WMT1318" s="1"/>
      <c r="WMU1318" s="1"/>
      <c r="WMV1318" s="1"/>
      <c r="WMW1318" s="1"/>
      <c r="WMX1318" s="1"/>
      <c r="WMY1318" s="1"/>
      <c r="WMZ1318" s="1"/>
      <c r="WNA1318" s="1"/>
      <c r="WNB1318" s="1"/>
      <c r="WNC1318" s="1"/>
      <c r="WND1318" s="1"/>
      <c r="WNE1318" s="1"/>
      <c r="WNF1318" s="1"/>
      <c r="WNG1318" s="1"/>
      <c r="WNH1318" s="1"/>
      <c r="WNI1318" s="1"/>
      <c r="WNJ1318" s="1"/>
      <c r="WNK1318" s="1"/>
      <c r="WNL1318" s="1"/>
      <c r="WNM1318" s="1"/>
      <c r="WNN1318" s="1"/>
      <c r="WNO1318" s="1"/>
      <c r="WNP1318" s="1"/>
      <c r="WNQ1318" s="1"/>
      <c r="WNR1318" s="1"/>
      <c r="WNS1318" s="1"/>
      <c r="WNT1318" s="1"/>
      <c r="WNU1318" s="1"/>
      <c r="WNV1318" s="1"/>
      <c r="WNW1318" s="1"/>
      <c r="WNX1318" s="1"/>
      <c r="WNY1318" s="1"/>
      <c r="WNZ1318" s="1"/>
      <c r="WOA1318" s="1"/>
      <c r="WOB1318" s="1"/>
      <c r="WOC1318" s="1"/>
      <c r="WOD1318" s="1"/>
      <c r="WOE1318" s="1"/>
      <c r="WOF1318" s="1"/>
      <c r="WOG1318" s="1"/>
      <c r="WOH1318" s="1"/>
      <c r="WOI1318" s="1"/>
      <c r="WOJ1318" s="1"/>
      <c r="WOK1318" s="1"/>
      <c r="WOL1318" s="1"/>
      <c r="WOM1318" s="1"/>
      <c r="WON1318" s="1"/>
      <c r="WOO1318" s="1"/>
      <c r="WOP1318" s="1"/>
      <c r="WOQ1318" s="1"/>
      <c r="WOR1318" s="1"/>
      <c r="WOS1318" s="1"/>
      <c r="WOT1318" s="1"/>
      <c r="WOU1318" s="1"/>
      <c r="WOV1318" s="1"/>
      <c r="WOW1318" s="1"/>
      <c r="WOX1318" s="1"/>
      <c r="WOY1318" s="1"/>
      <c r="WOZ1318" s="1"/>
      <c r="WPA1318" s="1"/>
      <c r="WPB1318" s="1"/>
      <c r="WPC1318" s="1"/>
      <c r="WPD1318" s="1"/>
      <c r="WPE1318" s="1"/>
      <c r="WPF1318" s="1"/>
      <c r="WPG1318" s="1"/>
      <c r="WPH1318" s="1"/>
      <c r="WPI1318" s="1"/>
      <c r="WPJ1318" s="1"/>
      <c r="WPK1318" s="1"/>
      <c r="WPL1318" s="1"/>
      <c r="WPM1318" s="1"/>
      <c r="WPN1318" s="1"/>
      <c r="WPO1318" s="1"/>
      <c r="WPP1318" s="1"/>
      <c r="WPQ1318" s="1"/>
      <c r="WPR1318" s="1"/>
      <c r="WPS1318" s="1"/>
      <c r="WPT1318" s="1"/>
      <c r="WPU1318" s="1"/>
      <c r="WPV1318" s="1"/>
      <c r="WPW1318" s="1"/>
      <c r="WPX1318" s="1"/>
      <c r="WPY1318" s="1"/>
      <c r="WPZ1318" s="1"/>
      <c r="WQA1318" s="1"/>
      <c r="WQB1318" s="1"/>
      <c r="WQC1318" s="1"/>
      <c r="WQD1318" s="1"/>
      <c r="WQE1318" s="1"/>
      <c r="WQF1318" s="1"/>
      <c r="WQG1318" s="1"/>
      <c r="WQH1318" s="1"/>
      <c r="WQI1318" s="1"/>
      <c r="WQJ1318" s="1"/>
      <c r="WQK1318" s="1"/>
      <c r="WQL1318" s="1"/>
      <c r="WQM1318" s="1"/>
      <c r="WQN1318" s="1"/>
      <c r="WQO1318" s="1"/>
      <c r="WQP1318" s="1"/>
      <c r="WQQ1318" s="1"/>
      <c r="WQR1318" s="1"/>
      <c r="WQS1318" s="1"/>
      <c r="WQT1318" s="1"/>
      <c r="WQU1318" s="1"/>
      <c r="WQV1318" s="1"/>
      <c r="WQW1318" s="1"/>
      <c r="WQX1318" s="1"/>
      <c r="WQY1318" s="1"/>
      <c r="WQZ1318" s="1"/>
      <c r="WRA1318" s="1"/>
      <c r="WRB1318" s="1"/>
      <c r="WRC1318" s="1"/>
      <c r="WRD1318" s="1"/>
      <c r="WRE1318" s="1"/>
      <c r="WRF1318" s="1"/>
      <c r="WRG1318" s="1"/>
      <c r="WRH1318" s="1"/>
      <c r="WRI1318" s="1"/>
      <c r="WRJ1318" s="1"/>
      <c r="WRK1318" s="1"/>
      <c r="WRL1318" s="1"/>
      <c r="WRM1318" s="1"/>
      <c r="WRN1318" s="1"/>
      <c r="WRO1318" s="1"/>
      <c r="WRP1318" s="1"/>
      <c r="WRQ1318" s="1"/>
      <c r="WRR1318" s="1"/>
      <c r="WRS1318" s="1"/>
      <c r="WRT1318" s="1"/>
      <c r="WRU1318" s="1"/>
      <c r="WRV1318" s="1"/>
      <c r="WRW1318" s="1"/>
      <c r="WRX1318" s="1"/>
      <c r="WRY1318" s="1"/>
      <c r="WRZ1318" s="1"/>
      <c r="WSA1318" s="1"/>
      <c r="WSB1318" s="1"/>
      <c r="WSC1318" s="1"/>
      <c r="WSD1318" s="1"/>
      <c r="WSE1318" s="1"/>
      <c r="WSF1318" s="1"/>
      <c r="WSG1318" s="1"/>
      <c r="WSH1318" s="1"/>
      <c r="WSI1318" s="1"/>
      <c r="WSJ1318" s="1"/>
      <c r="WSK1318" s="1"/>
      <c r="WSL1318" s="1"/>
      <c r="WSM1318" s="1"/>
      <c r="WSN1318" s="1"/>
      <c r="WSO1318" s="1"/>
      <c r="WSP1318" s="1"/>
      <c r="WSQ1318" s="1"/>
      <c r="WSR1318" s="1"/>
      <c r="WSS1318" s="1"/>
      <c r="WST1318" s="1"/>
      <c r="WSU1318" s="1"/>
      <c r="WSV1318" s="1"/>
      <c r="WSW1318" s="1"/>
      <c r="WSX1318" s="1"/>
      <c r="WSY1318" s="1"/>
      <c r="WSZ1318" s="1"/>
      <c r="WTA1318" s="1"/>
      <c r="WTB1318" s="1"/>
      <c r="WTC1318" s="1"/>
      <c r="WTD1318" s="1"/>
      <c r="WTE1318" s="1"/>
      <c r="WTF1318" s="1"/>
      <c r="WTG1318" s="1"/>
      <c r="WTH1318" s="1"/>
      <c r="WTI1318" s="1"/>
      <c r="WTJ1318" s="1"/>
      <c r="WTK1318" s="1"/>
      <c r="WTL1318" s="1"/>
      <c r="WTM1318" s="1"/>
      <c r="WTN1318" s="1"/>
      <c r="WTO1318" s="1"/>
      <c r="WTP1318" s="1"/>
      <c r="WTQ1318" s="1"/>
      <c r="WTR1318" s="1"/>
      <c r="WTS1318" s="1"/>
      <c r="WTT1318" s="1"/>
      <c r="WTU1318" s="1"/>
      <c r="WTV1318" s="1"/>
      <c r="WTW1318" s="1"/>
      <c r="WTX1318" s="1"/>
      <c r="WTY1318" s="1"/>
      <c r="WTZ1318" s="1"/>
      <c r="WUA1318" s="1"/>
      <c r="WUB1318" s="1"/>
      <c r="WUC1318" s="1"/>
      <c r="WUD1318" s="1"/>
      <c r="WUE1318" s="1"/>
      <c r="WUF1318" s="1"/>
      <c r="WUG1318" s="1"/>
      <c r="WUH1318" s="1"/>
      <c r="WUI1318" s="1"/>
      <c r="WUJ1318" s="1"/>
      <c r="WUK1318" s="1"/>
      <c r="WUL1318" s="1"/>
      <c r="WUM1318" s="1"/>
      <c r="WUN1318" s="1"/>
      <c r="WUO1318" s="1"/>
      <c r="WUP1318" s="1"/>
      <c r="WUQ1318" s="1"/>
      <c r="WUR1318" s="1"/>
      <c r="WUS1318" s="1"/>
      <c r="WUT1318" s="1"/>
      <c r="WUU1318" s="1"/>
      <c r="WUV1318" s="1"/>
      <c r="WUW1318" s="1"/>
      <c r="WUX1318" s="1"/>
      <c r="WUY1318" s="1"/>
      <c r="WUZ1318" s="1"/>
      <c r="WVA1318" s="1"/>
      <c r="WVB1318" s="1"/>
      <c r="WVC1318" s="1"/>
      <c r="WVD1318" s="1"/>
      <c r="WVE1318" s="1"/>
      <c r="WVF1318" s="1"/>
      <c r="WVG1318" s="1"/>
      <c r="WVH1318" s="1"/>
      <c r="WVI1318" s="1"/>
      <c r="WVJ1318" s="1"/>
      <c r="WVK1318" s="1"/>
      <c r="WVL1318" s="1"/>
      <c r="WVM1318" s="1"/>
      <c r="WVN1318" s="1"/>
      <c r="WVO1318" s="1"/>
      <c r="WVP1318" s="1"/>
      <c r="WVQ1318" s="1"/>
      <c r="WVR1318" s="1"/>
      <c r="WVS1318" s="1"/>
      <c r="WVT1318" s="1"/>
      <c r="WVU1318" s="1"/>
      <c r="WVV1318" s="1"/>
      <c r="WVW1318" s="1"/>
      <c r="WVX1318" s="1"/>
      <c r="WVY1318" s="1"/>
      <c r="WVZ1318" s="1"/>
      <c r="WWA1318" s="1"/>
    </row>
    <row r="1319" spans="1:16147" s="52" customFormat="1" ht="18" customHeight="1">
      <c r="A1319" s="67"/>
      <c r="B1319" s="22"/>
      <c r="C1319" s="23"/>
      <c r="D1319" s="23"/>
      <c r="E1319" s="23"/>
      <c r="F1319" s="23"/>
      <c r="G1319" s="27"/>
      <c r="H1319" s="960"/>
      <c r="I1319" s="960"/>
      <c r="J1319" s="21"/>
      <c r="K1319" s="897" t="s">
        <v>866</v>
      </c>
      <c r="L1319" s="890" t="s">
        <v>327</v>
      </c>
      <c r="M1319" s="876">
        <v>275</v>
      </c>
      <c r="N1319" s="87"/>
      <c r="O1319" s="4"/>
      <c r="P1319" s="39">
        <v>275000</v>
      </c>
      <c r="Q1319" s="6">
        <v>1</v>
      </c>
      <c r="R1319" s="6">
        <v>1</v>
      </c>
      <c r="S1319" s="6">
        <v>1</v>
      </c>
      <c r="T1319" s="14">
        <f t="shared" si="38"/>
        <v>275000</v>
      </c>
      <c r="U1319" s="5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  <c r="FY1319" s="1"/>
      <c r="FZ1319" s="1"/>
      <c r="GA1319" s="1"/>
      <c r="GB1319" s="1"/>
      <c r="GC1319" s="1"/>
      <c r="GD1319" s="1"/>
      <c r="GE1319" s="1"/>
      <c r="GF1319" s="1"/>
      <c r="GG1319" s="1"/>
      <c r="GH1319" s="1"/>
      <c r="GI1319" s="1"/>
      <c r="GJ1319" s="1"/>
      <c r="GK1319" s="1"/>
      <c r="GL1319" s="1"/>
      <c r="GM1319" s="1"/>
      <c r="GN1319" s="1"/>
      <c r="GO1319" s="1"/>
      <c r="GP1319" s="1"/>
      <c r="GQ1319" s="1"/>
      <c r="GR1319" s="1"/>
      <c r="GS1319" s="1"/>
      <c r="GT1319" s="1"/>
      <c r="GU1319" s="1"/>
      <c r="GV1319" s="1"/>
      <c r="GW1319" s="1"/>
      <c r="GX1319" s="1"/>
      <c r="GY1319" s="1"/>
      <c r="GZ1319" s="1"/>
      <c r="HA1319" s="1"/>
      <c r="HB1319" s="1"/>
      <c r="HC1319" s="1"/>
      <c r="HD1319" s="1"/>
      <c r="HE1319" s="1"/>
      <c r="HF1319" s="1"/>
      <c r="HG1319" s="1"/>
      <c r="HH1319" s="1"/>
      <c r="HI1319" s="1"/>
      <c r="HJ1319" s="1"/>
      <c r="HK1319" s="1"/>
      <c r="HL1319" s="1"/>
      <c r="HM1319" s="1"/>
      <c r="HN1319" s="1"/>
      <c r="HO1319" s="1"/>
      <c r="HP1319" s="1"/>
      <c r="HQ1319" s="1"/>
      <c r="HR1319" s="1"/>
      <c r="HS1319" s="1"/>
      <c r="HT1319" s="1"/>
      <c r="HU1319" s="1"/>
      <c r="HV1319" s="1"/>
      <c r="HW1319" s="1"/>
      <c r="HX1319" s="1"/>
      <c r="HY1319" s="1"/>
      <c r="HZ1319" s="1"/>
      <c r="IA1319" s="1"/>
      <c r="IB1319" s="1"/>
      <c r="IC1319" s="1"/>
      <c r="ID1319" s="1"/>
      <c r="IE1319" s="1"/>
      <c r="IF1319" s="1"/>
      <c r="IG1319" s="1"/>
      <c r="IH1319" s="1"/>
      <c r="II1319" s="1"/>
      <c r="IJ1319" s="1"/>
      <c r="IK1319" s="1"/>
      <c r="IL1319" s="1"/>
      <c r="IM1319" s="1"/>
      <c r="IN1319" s="1"/>
      <c r="IO1319" s="1"/>
      <c r="IP1319" s="1"/>
      <c r="IQ1319" s="1"/>
      <c r="IR1319" s="1"/>
      <c r="IS1319" s="1"/>
      <c r="IT1319" s="1"/>
      <c r="IU1319" s="1"/>
      <c r="IV1319" s="1"/>
      <c r="IW1319" s="1"/>
      <c r="IX1319" s="1"/>
      <c r="IY1319" s="1"/>
      <c r="IZ1319" s="1"/>
      <c r="JA1319" s="1"/>
      <c r="JB1319" s="1"/>
      <c r="JC1319" s="1"/>
      <c r="JD1319" s="1"/>
      <c r="JE1319" s="1"/>
      <c r="JF1319" s="1"/>
      <c r="JG1319" s="1"/>
      <c r="JH1319" s="1"/>
      <c r="JI1319" s="1"/>
      <c r="JJ1319" s="1"/>
      <c r="JK1319" s="1"/>
      <c r="JL1319" s="1"/>
      <c r="JM1319" s="1"/>
      <c r="JN1319" s="1"/>
      <c r="JO1319" s="1"/>
      <c r="JP1319" s="1"/>
      <c r="JQ1319" s="1"/>
      <c r="JR1319" s="1"/>
      <c r="JS1319" s="1"/>
      <c r="JT1319" s="1"/>
      <c r="JU1319" s="1"/>
      <c r="JV1319" s="1"/>
      <c r="JW1319" s="1"/>
      <c r="JX1319" s="1"/>
      <c r="JY1319" s="1"/>
      <c r="JZ1319" s="1"/>
      <c r="KA1319" s="1"/>
      <c r="KB1319" s="1"/>
      <c r="KC1319" s="1"/>
      <c r="KD1319" s="1"/>
      <c r="KE1319" s="1"/>
      <c r="KF1319" s="1"/>
      <c r="KG1319" s="1"/>
      <c r="KH1319" s="1"/>
      <c r="KI1319" s="1"/>
      <c r="KJ1319" s="1"/>
      <c r="KK1319" s="1"/>
      <c r="KL1319" s="1"/>
      <c r="KM1319" s="1"/>
      <c r="KN1319" s="1"/>
      <c r="KO1319" s="1"/>
      <c r="KP1319" s="1"/>
      <c r="KQ1319" s="1"/>
      <c r="KR1319" s="1"/>
      <c r="KS1319" s="1"/>
      <c r="KT1319" s="1"/>
      <c r="KU1319" s="1"/>
      <c r="KV1319" s="1"/>
      <c r="KW1319" s="1"/>
      <c r="KX1319" s="1"/>
      <c r="KY1319" s="1"/>
      <c r="KZ1319" s="1"/>
      <c r="LA1319" s="1"/>
      <c r="LB1319" s="1"/>
      <c r="LC1319" s="1"/>
      <c r="LD1319" s="1"/>
      <c r="LE1319" s="1"/>
      <c r="LF1319" s="1"/>
      <c r="LG1319" s="1"/>
      <c r="LH1319" s="1"/>
      <c r="LI1319" s="1"/>
      <c r="LJ1319" s="1"/>
      <c r="LK1319" s="1"/>
      <c r="LL1319" s="1"/>
      <c r="LM1319" s="1"/>
      <c r="LN1319" s="1"/>
      <c r="LO1319" s="1"/>
      <c r="LP1319" s="1"/>
      <c r="LQ1319" s="1"/>
      <c r="LR1319" s="1"/>
      <c r="LS1319" s="1"/>
      <c r="LT1319" s="1"/>
      <c r="LU1319" s="1"/>
      <c r="LV1319" s="1"/>
      <c r="LW1319" s="1"/>
      <c r="LX1319" s="1"/>
      <c r="LY1319" s="1"/>
      <c r="LZ1319" s="1"/>
      <c r="MA1319" s="1"/>
      <c r="MB1319" s="1"/>
      <c r="MC1319" s="1"/>
      <c r="MD1319" s="1"/>
      <c r="ME1319" s="1"/>
      <c r="MF1319" s="1"/>
      <c r="MG1319" s="1"/>
      <c r="MH1319" s="1"/>
      <c r="MI1319" s="1"/>
      <c r="MJ1319" s="1"/>
      <c r="MK1319" s="1"/>
      <c r="ML1319" s="1"/>
      <c r="MM1319" s="1"/>
      <c r="MN1319" s="1"/>
      <c r="MO1319" s="1"/>
      <c r="MP1319" s="1"/>
      <c r="MQ1319" s="1"/>
      <c r="MR1319" s="1"/>
      <c r="MS1319" s="1"/>
      <c r="MT1319" s="1"/>
      <c r="MU1319" s="1"/>
      <c r="MV1319" s="1"/>
      <c r="MW1319" s="1"/>
      <c r="MX1319" s="1"/>
      <c r="MY1319" s="1"/>
      <c r="MZ1319" s="1"/>
      <c r="NA1319" s="1"/>
      <c r="NB1319" s="1"/>
      <c r="NC1319" s="1"/>
      <c r="ND1319" s="1"/>
      <c r="NE1319" s="1"/>
      <c r="NF1319" s="1"/>
      <c r="NG1319" s="1"/>
      <c r="NH1319" s="1"/>
      <c r="NI1319" s="1"/>
      <c r="NJ1319" s="1"/>
      <c r="NK1319" s="1"/>
      <c r="NL1319" s="1"/>
      <c r="NM1319" s="1"/>
      <c r="NN1319" s="1"/>
      <c r="NO1319" s="1"/>
      <c r="NP1319" s="1"/>
      <c r="NQ1319" s="1"/>
      <c r="NR1319" s="1"/>
      <c r="NS1319" s="1"/>
      <c r="NT1319" s="1"/>
      <c r="NU1319" s="1"/>
      <c r="NV1319" s="1"/>
      <c r="NW1319" s="1"/>
      <c r="NX1319" s="1"/>
      <c r="NY1319" s="1"/>
      <c r="NZ1319" s="1"/>
      <c r="OA1319" s="1"/>
      <c r="OB1319" s="1"/>
      <c r="OC1319" s="1"/>
      <c r="OD1319" s="1"/>
      <c r="OE1319" s="1"/>
      <c r="OF1319" s="1"/>
      <c r="OG1319" s="1"/>
      <c r="OH1319" s="1"/>
      <c r="OI1319" s="1"/>
      <c r="OJ1319" s="1"/>
      <c r="OK1319" s="1"/>
      <c r="OL1319" s="1"/>
      <c r="OM1319" s="1"/>
      <c r="ON1319" s="1"/>
      <c r="OO1319" s="1"/>
      <c r="OP1319" s="1"/>
      <c r="OQ1319" s="1"/>
      <c r="OR1319" s="1"/>
      <c r="OS1319" s="1"/>
      <c r="OT1319" s="1"/>
      <c r="OU1319" s="1"/>
      <c r="OV1319" s="1"/>
      <c r="OW1319" s="1"/>
      <c r="OX1319" s="1"/>
      <c r="OY1319" s="1"/>
      <c r="OZ1319" s="1"/>
      <c r="PA1319" s="1"/>
      <c r="PB1319" s="1"/>
      <c r="PC1319" s="1"/>
      <c r="PD1319" s="1"/>
      <c r="PE1319" s="1"/>
      <c r="PF1319" s="1"/>
      <c r="PG1319" s="1"/>
      <c r="PH1319" s="1"/>
      <c r="PI1319" s="1"/>
      <c r="PJ1319" s="1"/>
      <c r="PK1319" s="1"/>
      <c r="PL1319" s="1"/>
      <c r="PM1319" s="1"/>
      <c r="PN1319" s="1"/>
      <c r="PO1319" s="1"/>
      <c r="PP1319" s="1"/>
      <c r="PQ1319" s="1"/>
      <c r="PR1319" s="1"/>
      <c r="PS1319" s="1"/>
      <c r="PT1319" s="1"/>
      <c r="PU1319" s="1"/>
      <c r="PV1319" s="1"/>
      <c r="PW1319" s="1"/>
      <c r="PX1319" s="1"/>
      <c r="PY1319" s="1"/>
      <c r="PZ1319" s="1"/>
      <c r="QA1319" s="1"/>
      <c r="QB1319" s="1"/>
      <c r="QC1319" s="1"/>
      <c r="QD1319" s="1"/>
      <c r="QE1319" s="1"/>
      <c r="QF1319" s="1"/>
      <c r="QG1319" s="1"/>
      <c r="QH1319" s="1"/>
      <c r="QI1319" s="1"/>
      <c r="QJ1319" s="1"/>
      <c r="QK1319" s="1"/>
      <c r="QL1319" s="1"/>
      <c r="QM1319" s="1"/>
      <c r="QN1319" s="1"/>
      <c r="QO1319" s="1"/>
      <c r="QP1319" s="1"/>
      <c r="QQ1319" s="1"/>
      <c r="QR1319" s="1"/>
      <c r="QS1319" s="1"/>
      <c r="QT1319" s="1"/>
      <c r="QU1319" s="1"/>
      <c r="QV1319" s="1"/>
      <c r="QW1319" s="1"/>
      <c r="QX1319" s="1"/>
      <c r="QY1319" s="1"/>
      <c r="QZ1319" s="1"/>
      <c r="RA1319" s="1"/>
      <c r="RB1319" s="1"/>
      <c r="RC1319" s="1"/>
      <c r="RD1319" s="1"/>
      <c r="RE1319" s="1"/>
      <c r="RF1319" s="1"/>
      <c r="RG1319" s="1"/>
      <c r="RH1319" s="1"/>
      <c r="RI1319" s="1"/>
      <c r="RJ1319" s="1"/>
      <c r="RK1319" s="1"/>
      <c r="RL1319" s="1"/>
      <c r="RM1319" s="1"/>
      <c r="RN1319" s="1"/>
      <c r="RO1319" s="1"/>
      <c r="RP1319" s="1"/>
      <c r="RQ1319" s="1"/>
      <c r="RR1319" s="1"/>
      <c r="RS1319" s="1"/>
      <c r="RT1319" s="1"/>
      <c r="RU1319" s="1"/>
      <c r="RV1319" s="1"/>
      <c r="RW1319" s="1"/>
      <c r="RX1319" s="1"/>
      <c r="RY1319" s="1"/>
      <c r="RZ1319" s="1"/>
      <c r="SA1319" s="1"/>
      <c r="SB1319" s="1"/>
      <c r="SC1319" s="1"/>
      <c r="SD1319" s="1"/>
      <c r="SE1319" s="1"/>
      <c r="SF1319" s="1"/>
      <c r="SG1319" s="1"/>
      <c r="SH1319" s="1"/>
      <c r="SI1319" s="1"/>
      <c r="SJ1319" s="1"/>
      <c r="SK1319" s="1"/>
      <c r="SL1319" s="1"/>
      <c r="SM1319" s="1"/>
      <c r="SN1319" s="1"/>
      <c r="SO1319" s="1"/>
      <c r="SP1319" s="1"/>
      <c r="SQ1319" s="1"/>
      <c r="SR1319" s="1"/>
      <c r="SS1319" s="1"/>
      <c r="ST1319" s="1"/>
      <c r="SU1319" s="1"/>
      <c r="SV1319" s="1"/>
      <c r="SW1319" s="1"/>
      <c r="SX1319" s="1"/>
      <c r="SY1319" s="1"/>
      <c r="SZ1319" s="1"/>
      <c r="TA1319" s="1"/>
      <c r="TB1319" s="1"/>
      <c r="TC1319" s="1"/>
      <c r="TD1319" s="1"/>
      <c r="TE1319" s="1"/>
      <c r="TF1319" s="1"/>
      <c r="TG1319" s="1"/>
      <c r="TH1319" s="1"/>
      <c r="TI1319" s="1"/>
      <c r="TJ1319" s="1"/>
      <c r="TK1319" s="1"/>
      <c r="TL1319" s="1"/>
      <c r="TM1319" s="1"/>
      <c r="TN1319" s="1"/>
      <c r="TO1319" s="1"/>
      <c r="TP1319" s="1"/>
      <c r="TQ1319" s="1"/>
      <c r="TR1319" s="1"/>
      <c r="TS1319" s="1"/>
      <c r="TT1319" s="1"/>
      <c r="TU1319" s="1"/>
      <c r="TV1319" s="1"/>
      <c r="TW1319" s="1"/>
      <c r="TX1319" s="1"/>
      <c r="TY1319" s="1"/>
      <c r="TZ1319" s="1"/>
      <c r="UA1319" s="1"/>
      <c r="UB1319" s="1"/>
      <c r="UC1319" s="1"/>
      <c r="UD1319" s="1"/>
      <c r="UE1319" s="1"/>
      <c r="UF1319" s="1"/>
      <c r="UG1319" s="1"/>
      <c r="UH1319" s="1"/>
      <c r="UI1319" s="1"/>
      <c r="UJ1319" s="1"/>
      <c r="UK1319" s="1"/>
      <c r="UL1319" s="1"/>
      <c r="UM1319" s="1"/>
      <c r="UN1319" s="1"/>
      <c r="UO1319" s="1"/>
      <c r="UP1319" s="1"/>
      <c r="UQ1319" s="1"/>
      <c r="UR1319" s="1"/>
      <c r="US1319" s="1"/>
      <c r="UT1319" s="1"/>
      <c r="UU1319" s="1"/>
      <c r="UV1319" s="1"/>
      <c r="UW1319" s="1"/>
      <c r="UX1319" s="1"/>
      <c r="UY1319" s="1"/>
      <c r="UZ1319" s="1"/>
      <c r="VA1319" s="1"/>
      <c r="VB1319" s="1"/>
      <c r="VC1319" s="1"/>
      <c r="VD1319" s="1"/>
      <c r="VE1319" s="1"/>
      <c r="VF1319" s="1"/>
      <c r="VG1319" s="1"/>
      <c r="VH1319" s="1"/>
      <c r="VI1319" s="1"/>
      <c r="VJ1319" s="1"/>
      <c r="VK1319" s="1"/>
      <c r="VL1319" s="1"/>
      <c r="VM1319" s="1"/>
      <c r="VN1319" s="1"/>
      <c r="VO1319" s="1"/>
      <c r="VP1319" s="1"/>
      <c r="VQ1319" s="1"/>
      <c r="VR1319" s="1"/>
      <c r="VS1319" s="1"/>
      <c r="VT1319" s="1"/>
      <c r="VU1319" s="1"/>
      <c r="VV1319" s="1"/>
      <c r="VW1319" s="1"/>
      <c r="VX1319" s="1"/>
      <c r="VY1319" s="1"/>
      <c r="VZ1319" s="1"/>
      <c r="WA1319" s="1"/>
      <c r="WB1319" s="1"/>
      <c r="WC1319" s="1"/>
      <c r="WD1319" s="1"/>
      <c r="WE1319" s="1"/>
      <c r="WF1319" s="1"/>
      <c r="WG1319" s="1"/>
      <c r="WH1319" s="1"/>
      <c r="WI1319" s="1"/>
      <c r="WJ1319" s="1"/>
      <c r="WK1319" s="1"/>
      <c r="WL1319" s="1"/>
      <c r="WM1319" s="1"/>
      <c r="WN1319" s="1"/>
      <c r="WO1319" s="1"/>
      <c r="WP1319" s="1"/>
      <c r="WQ1319" s="1"/>
      <c r="WR1319" s="1"/>
      <c r="WS1319" s="1"/>
      <c r="WT1319" s="1"/>
      <c r="WU1319" s="1"/>
      <c r="WV1319" s="1"/>
      <c r="WW1319" s="1"/>
      <c r="WX1319" s="1"/>
      <c r="WY1319" s="1"/>
      <c r="WZ1319" s="1"/>
      <c r="XA1319" s="1"/>
      <c r="XB1319" s="1"/>
      <c r="XC1319" s="1"/>
      <c r="XD1319" s="1"/>
      <c r="XE1319" s="1"/>
      <c r="XF1319" s="1"/>
      <c r="XG1319" s="1"/>
      <c r="XH1319" s="1"/>
      <c r="XI1319" s="1"/>
      <c r="XJ1319" s="1"/>
      <c r="XK1319" s="1"/>
      <c r="XL1319" s="1"/>
      <c r="XM1319" s="1"/>
      <c r="XN1319" s="1"/>
      <c r="XO1319" s="1"/>
      <c r="XP1319" s="1"/>
      <c r="XQ1319" s="1"/>
      <c r="XR1319" s="1"/>
      <c r="XS1319" s="1"/>
      <c r="XT1319" s="1"/>
      <c r="XU1319" s="1"/>
      <c r="XV1319" s="1"/>
      <c r="XW1319" s="1"/>
      <c r="XX1319" s="1"/>
      <c r="XY1319" s="1"/>
      <c r="XZ1319" s="1"/>
      <c r="YA1319" s="1"/>
      <c r="YB1319" s="1"/>
      <c r="YC1319" s="1"/>
      <c r="YD1319" s="1"/>
      <c r="YE1319" s="1"/>
      <c r="YF1319" s="1"/>
      <c r="YG1319" s="1"/>
      <c r="YH1319" s="1"/>
      <c r="YI1319" s="1"/>
      <c r="YJ1319" s="1"/>
      <c r="YK1319" s="1"/>
      <c r="YL1319" s="1"/>
      <c r="YM1319" s="1"/>
      <c r="YN1319" s="1"/>
      <c r="YO1319" s="1"/>
      <c r="YP1319" s="1"/>
      <c r="YQ1319" s="1"/>
      <c r="YR1319" s="1"/>
      <c r="YS1319" s="1"/>
      <c r="YT1319" s="1"/>
      <c r="YU1319" s="1"/>
      <c r="YV1319" s="1"/>
      <c r="YW1319" s="1"/>
      <c r="YX1319" s="1"/>
      <c r="YY1319" s="1"/>
      <c r="YZ1319" s="1"/>
      <c r="ZA1319" s="1"/>
      <c r="ZB1319" s="1"/>
      <c r="ZC1319" s="1"/>
      <c r="ZD1319" s="1"/>
      <c r="ZE1319" s="1"/>
      <c r="ZF1319" s="1"/>
      <c r="ZG1319" s="1"/>
      <c r="ZH1319" s="1"/>
      <c r="ZI1319" s="1"/>
      <c r="ZJ1319" s="1"/>
      <c r="ZK1319" s="1"/>
      <c r="ZL1319" s="1"/>
      <c r="ZM1319" s="1"/>
      <c r="ZN1319" s="1"/>
      <c r="ZO1319" s="1"/>
      <c r="ZP1319" s="1"/>
      <c r="ZQ1319" s="1"/>
      <c r="ZR1319" s="1"/>
      <c r="ZS1319" s="1"/>
      <c r="ZT1319" s="1"/>
      <c r="ZU1319" s="1"/>
      <c r="ZV1319" s="1"/>
      <c r="ZW1319" s="1"/>
      <c r="ZX1319" s="1"/>
      <c r="ZY1319" s="1"/>
      <c r="ZZ1319" s="1"/>
      <c r="AAA1319" s="1"/>
      <c r="AAB1319" s="1"/>
      <c r="AAC1319" s="1"/>
      <c r="AAD1319" s="1"/>
      <c r="AAE1319" s="1"/>
      <c r="AAF1319" s="1"/>
      <c r="AAG1319" s="1"/>
      <c r="AAH1319" s="1"/>
      <c r="AAI1319" s="1"/>
      <c r="AAJ1319" s="1"/>
      <c r="AAK1319" s="1"/>
      <c r="AAL1319" s="1"/>
      <c r="AAM1319" s="1"/>
      <c r="AAN1319" s="1"/>
      <c r="AAO1319" s="1"/>
      <c r="AAP1319" s="1"/>
      <c r="AAQ1319" s="1"/>
      <c r="AAR1319" s="1"/>
      <c r="AAS1319" s="1"/>
      <c r="AAT1319" s="1"/>
      <c r="AAU1319" s="1"/>
      <c r="AAV1319" s="1"/>
      <c r="AAW1319" s="1"/>
      <c r="AAX1319" s="1"/>
      <c r="AAY1319" s="1"/>
      <c r="AAZ1319" s="1"/>
      <c r="ABA1319" s="1"/>
      <c r="ABB1319" s="1"/>
      <c r="ABC1319" s="1"/>
      <c r="ABD1319" s="1"/>
      <c r="ABE1319" s="1"/>
      <c r="ABF1319" s="1"/>
      <c r="ABG1319" s="1"/>
      <c r="ABH1319" s="1"/>
      <c r="ABI1319" s="1"/>
      <c r="ABJ1319" s="1"/>
      <c r="ABK1319" s="1"/>
      <c r="ABL1319" s="1"/>
      <c r="ABM1319" s="1"/>
      <c r="ABN1319" s="1"/>
      <c r="ABO1319" s="1"/>
      <c r="ABP1319" s="1"/>
      <c r="ABQ1319" s="1"/>
      <c r="ABR1319" s="1"/>
      <c r="ABS1319" s="1"/>
      <c r="ABT1319" s="1"/>
      <c r="ABU1319" s="1"/>
      <c r="ABV1319" s="1"/>
      <c r="ABW1319" s="1"/>
      <c r="ABX1319" s="1"/>
      <c r="ABY1319" s="1"/>
      <c r="ABZ1319" s="1"/>
      <c r="ACA1319" s="1"/>
      <c r="ACB1319" s="1"/>
      <c r="ACC1319" s="1"/>
      <c r="ACD1319" s="1"/>
      <c r="ACE1319" s="1"/>
      <c r="ACF1319" s="1"/>
      <c r="ACG1319" s="1"/>
      <c r="ACH1319" s="1"/>
      <c r="ACI1319" s="1"/>
      <c r="ACJ1319" s="1"/>
      <c r="ACK1319" s="1"/>
      <c r="ACL1319" s="1"/>
      <c r="ACM1319" s="1"/>
      <c r="ACN1319" s="1"/>
      <c r="ACO1319" s="1"/>
      <c r="ACP1319" s="1"/>
      <c r="ACQ1319" s="1"/>
      <c r="ACR1319" s="1"/>
      <c r="ACS1319" s="1"/>
      <c r="ACT1319" s="1"/>
      <c r="ACU1319" s="1"/>
      <c r="ACV1319" s="1"/>
      <c r="ACW1319" s="1"/>
      <c r="ACX1319" s="1"/>
      <c r="ACY1319" s="1"/>
      <c r="ACZ1319" s="1"/>
      <c r="ADA1319" s="1"/>
      <c r="ADB1319" s="1"/>
      <c r="ADC1319" s="1"/>
      <c r="ADD1319" s="1"/>
      <c r="ADE1319" s="1"/>
      <c r="ADF1319" s="1"/>
      <c r="ADG1319" s="1"/>
      <c r="ADH1319" s="1"/>
      <c r="ADI1319" s="1"/>
      <c r="ADJ1319" s="1"/>
      <c r="ADK1319" s="1"/>
      <c r="ADL1319" s="1"/>
      <c r="ADM1319" s="1"/>
      <c r="ADN1319" s="1"/>
      <c r="ADO1319" s="1"/>
      <c r="ADP1319" s="1"/>
      <c r="ADQ1319" s="1"/>
      <c r="ADR1319" s="1"/>
      <c r="ADS1319" s="1"/>
      <c r="ADT1319" s="1"/>
      <c r="ADU1319" s="1"/>
      <c r="ADV1319" s="1"/>
      <c r="ADW1319" s="1"/>
      <c r="ADX1319" s="1"/>
      <c r="ADY1319" s="1"/>
      <c r="ADZ1319" s="1"/>
      <c r="AEA1319" s="1"/>
      <c r="AEB1319" s="1"/>
      <c r="AEC1319" s="1"/>
      <c r="AED1319" s="1"/>
      <c r="AEE1319" s="1"/>
      <c r="AEF1319" s="1"/>
      <c r="AEG1319" s="1"/>
      <c r="AEH1319" s="1"/>
      <c r="AEI1319" s="1"/>
      <c r="AEJ1319" s="1"/>
      <c r="AEK1319" s="1"/>
      <c r="AEL1319" s="1"/>
      <c r="AEM1319" s="1"/>
      <c r="AEN1319" s="1"/>
      <c r="AEO1319" s="1"/>
      <c r="AEP1319" s="1"/>
      <c r="AEQ1319" s="1"/>
      <c r="AER1319" s="1"/>
      <c r="AES1319" s="1"/>
      <c r="AET1319" s="1"/>
      <c r="AEU1319" s="1"/>
      <c r="AEV1319" s="1"/>
      <c r="AEW1319" s="1"/>
      <c r="AEX1319" s="1"/>
      <c r="AEY1319" s="1"/>
      <c r="AEZ1319" s="1"/>
      <c r="AFA1319" s="1"/>
      <c r="AFB1319" s="1"/>
      <c r="AFC1319" s="1"/>
      <c r="AFD1319" s="1"/>
      <c r="AFE1319" s="1"/>
      <c r="AFF1319" s="1"/>
      <c r="AFG1319" s="1"/>
      <c r="AFH1319" s="1"/>
      <c r="AFI1319" s="1"/>
      <c r="AFJ1319" s="1"/>
      <c r="AFK1319" s="1"/>
      <c r="AFL1319" s="1"/>
      <c r="AFM1319" s="1"/>
      <c r="AFN1319" s="1"/>
      <c r="AFO1319" s="1"/>
      <c r="AFP1319" s="1"/>
      <c r="AFQ1319" s="1"/>
      <c r="AFR1319" s="1"/>
      <c r="AFS1319" s="1"/>
      <c r="AFT1319" s="1"/>
      <c r="AFU1319" s="1"/>
      <c r="AFV1319" s="1"/>
      <c r="AFW1319" s="1"/>
      <c r="AFX1319" s="1"/>
      <c r="AFY1319" s="1"/>
      <c r="AFZ1319" s="1"/>
      <c r="AGA1319" s="1"/>
      <c r="AGB1319" s="1"/>
      <c r="AGC1319" s="1"/>
      <c r="AGD1319" s="1"/>
      <c r="AGE1319" s="1"/>
      <c r="AGF1319" s="1"/>
      <c r="AGG1319" s="1"/>
      <c r="AGH1319" s="1"/>
      <c r="AGI1319" s="1"/>
      <c r="AGJ1319" s="1"/>
      <c r="AGK1319" s="1"/>
      <c r="AGL1319" s="1"/>
      <c r="AGM1319" s="1"/>
      <c r="AGN1319" s="1"/>
      <c r="AGO1319" s="1"/>
      <c r="AGP1319" s="1"/>
      <c r="AGQ1319" s="1"/>
      <c r="AGR1319" s="1"/>
      <c r="AGS1319" s="1"/>
      <c r="AGT1319" s="1"/>
      <c r="AGU1319" s="1"/>
      <c r="AGV1319" s="1"/>
      <c r="AGW1319" s="1"/>
      <c r="AGX1319" s="1"/>
      <c r="AGY1319" s="1"/>
      <c r="AGZ1319" s="1"/>
      <c r="AHA1319" s="1"/>
      <c r="AHB1319" s="1"/>
      <c r="AHC1319" s="1"/>
      <c r="AHD1319" s="1"/>
      <c r="AHE1319" s="1"/>
      <c r="AHF1319" s="1"/>
      <c r="AHG1319" s="1"/>
      <c r="AHH1319" s="1"/>
      <c r="AHI1319" s="1"/>
      <c r="AHJ1319" s="1"/>
      <c r="AHK1319" s="1"/>
      <c r="AHL1319" s="1"/>
      <c r="AHM1319" s="1"/>
      <c r="AHN1319" s="1"/>
      <c r="AHO1319" s="1"/>
      <c r="AHP1319" s="1"/>
      <c r="AHQ1319" s="1"/>
      <c r="AHR1319" s="1"/>
      <c r="AHS1319" s="1"/>
      <c r="AHT1319" s="1"/>
      <c r="AHU1319" s="1"/>
      <c r="AHV1319" s="1"/>
      <c r="AHW1319" s="1"/>
      <c r="AHX1319" s="1"/>
      <c r="AHY1319" s="1"/>
      <c r="AHZ1319" s="1"/>
      <c r="AIA1319" s="1"/>
      <c r="AIB1319" s="1"/>
      <c r="AIC1319" s="1"/>
      <c r="AID1319" s="1"/>
      <c r="AIE1319" s="1"/>
      <c r="AIF1319" s="1"/>
      <c r="AIG1319" s="1"/>
      <c r="AIH1319" s="1"/>
      <c r="AII1319" s="1"/>
      <c r="AIJ1319" s="1"/>
      <c r="AIK1319" s="1"/>
      <c r="AIL1319" s="1"/>
      <c r="AIM1319" s="1"/>
      <c r="AIN1319" s="1"/>
      <c r="AIO1319" s="1"/>
      <c r="AIP1319" s="1"/>
      <c r="AIQ1319" s="1"/>
      <c r="AIR1319" s="1"/>
      <c r="AIS1319" s="1"/>
      <c r="AIT1319" s="1"/>
      <c r="AIU1319" s="1"/>
      <c r="AIV1319" s="1"/>
      <c r="AIW1319" s="1"/>
      <c r="AIX1319" s="1"/>
      <c r="AIY1319" s="1"/>
      <c r="AIZ1319" s="1"/>
      <c r="AJA1319" s="1"/>
      <c r="AJB1319" s="1"/>
      <c r="AJC1319" s="1"/>
      <c r="AJD1319" s="1"/>
      <c r="AJE1319" s="1"/>
      <c r="AJF1319" s="1"/>
      <c r="AJG1319" s="1"/>
      <c r="AJH1319" s="1"/>
      <c r="AJI1319" s="1"/>
      <c r="AJJ1319" s="1"/>
      <c r="AJK1319" s="1"/>
      <c r="AJL1319" s="1"/>
      <c r="AJM1319" s="1"/>
      <c r="AJN1319" s="1"/>
      <c r="AJO1319" s="1"/>
      <c r="AJP1319" s="1"/>
      <c r="AJQ1319" s="1"/>
      <c r="AJR1319" s="1"/>
      <c r="AJS1319" s="1"/>
      <c r="AJT1319" s="1"/>
      <c r="AJU1319" s="1"/>
      <c r="AJV1319" s="1"/>
      <c r="AJW1319" s="1"/>
      <c r="AJX1319" s="1"/>
      <c r="AJY1319" s="1"/>
      <c r="AJZ1319" s="1"/>
      <c r="AKA1319" s="1"/>
      <c r="AKB1319" s="1"/>
      <c r="AKC1319" s="1"/>
      <c r="AKD1319" s="1"/>
      <c r="AKE1319" s="1"/>
      <c r="AKF1319" s="1"/>
      <c r="AKG1319" s="1"/>
      <c r="AKH1319" s="1"/>
      <c r="AKI1319" s="1"/>
      <c r="AKJ1319" s="1"/>
      <c r="AKK1319" s="1"/>
      <c r="AKL1319" s="1"/>
      <c r="AKM1319" s="1"/>
      <c r="AKN1319" s="1"/>
      <c r="AKO1319" s="1"/>
      <c r="AKP1319" s="1"/>
      <c r="AKQ1319" s="1"/>
      <c r="AKR1319" s="1"/>
      <c r="AKS1319" s="1"/>
      <c r="AKT1319" s="1"/>
      <c r="AKU1319" s="1"/>
      <c r="AKV1319" s="1"/>
      <c r="AKW1319" s="1"/>
      <c r="AKX1319" s="1"/>
      <c r="AKY1319" s="1"/>
      <c r="AKZ1319" s="1"/>
      <c r="ALA1319" s="1"/>
      <c r="ALB1319" s="1"/>
      <c r="ALC1319" s="1"/>
      <c r="ALD1319" s="1"/>
      <c r="ALE1319" s="1"/>
      <c r="ALF1319" s="1"/>
      <c r="ALG1319" s="1"/>
      <c r="ALH1319" s="1"/>
      <c r="ALI1319" s="1"/>
      <c r="ALJ1319" s="1"/>
      <c r="ALK1319" s="1"/>
      <c r="ALL1319" s="1"/>
      <c r="ALM1319" s="1"/>
      <c r="ALN1319" s="1"/>
      <c r="ALO1319" s="1"/>
      <c r="ALP1319" s="1"/>
      <c r="ALQ1319" s="1"/>
      <c r="ALR1319" s="1"/>
      <c r="ALS1319" s="1"/>
      <c r="ALT1319" s="1"/>
      <c r="ALU1319" s="1"/>
      <c r="ALV1319" s="1"/>
      <c r="ALW1319" s="1"/>
      <c r="ALX1319" s="1"/>
      <c r="ALY1319" s="1"/>
      <c r="ALZ1319" s="1"/>
      <c r="AMA1319" s="1"/>
      <c r="AMB1319" s="1"/>
      <c r="AMC1319" s="1"/>
      <c r="AMD1319" s="1"/>
      <c r="AME1319" s="1"/>
      <c r="AMF1319" s="1"/>
      <c r="AMG1319" s="1"/>
      <c r="AMH1319" s="1"/>
      <c r="AMI1319" s="1"/>
      <c r="AMJ1319" s="1"/>
      <c r="AMK1319" s="1"/>
      <c r="AML1319" s="1"/>
      <c r="AMM1319" s="1"/>
      <c r="AMN1319" s="1"/>
      <c r="AMO1319" s="1"/>
      <c r="AMP1319" s="1"/>
      <c r="AMQ1319" s="1"/>
      <c r="AMR1319" s="1"/>
      <c r="AMS1319" s="1"/>
      <c r="AMT1319" s="1"/>
      <c r="AMU1319" s="1"/>
      <c r="AMV1319" s="1"/>
      <c r="AMW1319" s="1"/>
      <c r="AMX1319" s="1"/>
      <c r="AMY1319" s="1"/>
      <c r="AMZ1319" s="1"/>
      <c r="ANA1319" s="1"/>
      <c r="ANB1319" s="1"/>
      <c r="ANC1319" s="1"/>
      <c r="AND1319" s="1"/>
      <c r="ANE1319" s="1"/>
      <c r="ANF1319" s="1"/>
      <c r="ANG1319" s="1"/>
      <c r="ANH1319" s="1"/>
      <c r="ANI1319" s="1"/>
      <c r="ANJ1319" s="1"/>
      <c r="ANK1319" s="1"/>
      <c r="ANL1319" s="1"/>
      <c r="ANM1319" s="1"/>
      <c r="ANN1319" s="1"/>
      <c r="ANO1319" s="1"/>
      <c r="ANP1319" s="1"/>
      <c r="ANQ1319" s="1"/>
      <c r="ANR1319" s="1"/>
      <c r="ANS1319" s="1"/>
      <c r="ANT1319" s="1"/>
      <c r="ANU1319" s="1"/>
      <c r="ANV1319" s="1"/>
      <c r="ANW1319" s="1"/>
      <c r="ANX1319" s="1"/>
      <c r="ANY1319" s="1"/>
      <c r="ANZ1319" s="1"/>
      <c r="AOA1319" s="1"/>
      <c r="AOB1319" s="1"/>
      <c r="AOC1319" s="1"/>
      <c r="AOD1319" s="1"/>
      <c r="AOE1319" s="1"/>
      <c r="AOF1319" s="1"/>
      <c r="AOG1319" s="1"/>
      <c r="AOH1319" s="1"/>
      <c r="AOI1319" s="1"/>
      <c r="AOJ1319" s="1"/>
      <c r="AOK1319" s="1"/>
      <c r="AOL1319" s="1"/>
      <c r="AOM1319" s="1"/>
      <c r="AON1319" s="1"/>
      <c r="AOO1319" s="1"/>
      <c r="AOP1319" s="1"/>
      <c r="AOQ1319" s="1"/>
      <c r="AOR1319" s="1"/>
      <c r="AOS1319" s="1"/>
      <c r="AOT1319" s="1"/>
      <c r="AOU1319" s="1"/>
      <c r="AOV1319" s="1"/>
      <c r="AOW1319" s="1"/>
      <c r="AOX1319" s="1"/>
      <c r="AOY1319" s="1"/>
      <c r="AOZ1319" s="1"/>
      <c r="APA1319" s="1"/>
      <c r="APB1319" s="1"/>
      <c r="APC1319" s="1"/>
      <c r="APD1319" s="1"/>
      <c r="APE1319" s="1"/>
      <c r="APF1319" s="1"/>
      <c r="APG1319" s="1"/>
      <c r="APH1319" s="1"/>
      <c r="API1319" s="1"/>
      <c r="APJ1319" s="1"/>
      <c r="APK1319" s="1"/>
      <c r="APL1319" s="1"/>
      <c r="APM1319" s="1"/>
      <c r="APN1319" s="1"/>
      <c r="APO1319" s="1"/>
      <c r="APP1319" s="1"/>
      <c r="APQ1319" s="1"/>
      <c r="APR1319" s="1"/>
      <c r="APS1319" s="1"/>
      <c r="APT1319" s="1"/>
      <c r="APU1319" s="1"/>
      <c r="APV1319" s="1"/>
      <c r="APW1319" s="1"/>
      <c r="APX1319" s="1"/>
      <c r="APY1319" s="1"/>
      <c r="APZ1319" s="1"/>
      <c r="AQA1319" s="1"/>
      <c r="AQB1319" s="1"/>
      <c r="AQC1319" s="1"/>
      <c r="AQD1319" s="1"/>
      <c r="AQE1319" s="1"/>
      <c r="AQF1319" s="1"/>
      <c r="AQG1319" s="1"/>
      <c r="AQH1319" s="1"/>
      <c r="AQI1319" s="1"/>
      <c r="AQJ1319" s="1"/>
      <c r="AQK1319" s="1"/>
      <c r="AQL1319" s="1"/>
      <c r="AQM1319" s="1"/>
      <c r="AQN1319" s="1"/>
      <c r="AQO1319" s="1"/>
      <c r="AQP1319" s="1"/>
      <c r="AQQ1319" s="1"/>
      <c r="AQR1319" s="1"/>
      <c r="AQS1319" s="1"/>
      <c r="AQT1319" s="1"/>
      <c r="AQU1319" s="1"/>
      <c r="AQV1319" s="1"/>
      <c r="AQW1319" s="1"/>
      <c r="AQX1319" s="1"/>
      <c r="AQY1319" s="1"/>
      <c r="AQZ1319" s="1"/>
      <c r="ARA1319" s="1"/>
      <c r="ARB1319" s="1"/>
      <c r="ARC1319" s="1"/>
      <c r="ARD1319" s="1"/>
      <c r="ARE1319" s="1"/>
      <c r="ARF1319" s="1"/>
      <c r="ARG1319" s="1"/>
      <c r="ARH1319" s="1"/>
      <c r="ARI1319" s="1"/>
      <c r="ARJ1319" s="1"/>
      <c r="ARK1319" s="1"/>
      <c r="ARL1319" s="1"/>
      <c r="ARM1319" s="1"/>
      <c r="ARN1319" s="1"/>
      <c r="ARO1319" s="1"/>
      <c r="ARP1319" s="1"/>
      <c r="ARQ1319" s="1"/>
      <c r="ARR1319" s="1"/>
      <c r="ARS1319" s="1"/>
      <c r="ART1319" s="1"/>
      <c r="ARU1319" s="1"/>
      <c r="ARV1319" s="1"/>
      <c r="ARW1319" s="1"/>
      <c r="ARX1319" s="1"/>
      <c r="ARY1319" s="1"/>
      <c r="ARZ1319" s="1"/>
      <c r="ASA1319" s="1"/>
      <c r="ASB1319" s="1"/>
      <c r="ASC1319" s="1"/>
      <c r="ASD1319" s="1"/>
      <c r="ASE1319" s="1"/>
      <c r="ASF1319" s="1"/>
      <c r="ASG1319" s="1"/>
      <c r="ASH1319" s="1"/>
      <c r="ASI1319" s="1"/>
      <c r="ASJ1319" s="1"/>
      <c r="ASK1319" s="1"/>
      <c r="ASL1319" s="1"/>
      <c r="ASM1319" s="1"/>
      <c r="ASN1319" s="1"/>
      <c r="ASO1319" s="1"/>
      <c r="ASP1319" s="1"/>
      <c r="ASQ1319" s="1"/>
      <c r="ASR1319" s="1"/>
      <c r="ASS1319" s="1"/>
      <c r="AST1319" s="1"/>
      <c r="ASU1319" s="1"/>
      <c r="ASV1319" s="1"/>
      <c r="ASW1319" s="1"/>
      <c r="ASX1319" s="1"/>
      <c r="ASY1319" s="1"/>
      <c r="ASZ1319" s="1"/>
      <c r="ATA1319" s="1"/>
      <c r="ATB1319" s="1"/>
      <c r="ATC1319" s="1"/>
      <c r="ATD1319" s="1"/>
      <c r="ATE1319" s="1"/>
      <c r="ATF1319" s="1"/>
      <c r="ATG1319" s="1"/>
      <c r="ATH1319" s="1"/>
      <c r="ATI1319" s="1"/>
      <c r="ATJ1319" s="1"/>
      <c r="ATK1319" s="1"/>
      <c r="ATL1319" s="1"/>
      <c r="ATM1319" s="1"/>
      <c r="ATN1319" s="1"/>
      <c r="ATO1319" s="1"/>
      <c r="ATP1319" s="1"/>
      <c r="ATQ1319" s="1"/>
      <c r="ATR1319" s="1"/>
      <c r="ATS1319" s="1"/>
      <c r="ATT1319" s="1"/>
      <c r="ATU1319" s="1"/>
      <c r="ATV1319" s="1"/>
      <c r="ATW1319" s="1"/>
      <c r="ATX1319" s="1"/>
      <c r="ATY1319" s="1"/>
      <c r="ATZ1319" s="1"/>
      <c r="AUA1319" s="1"/>
      <c r="AUB1319" s="1"/>
      <c r="AUC1319" s="1"/>
      <c r="AUD1319" s="1"/>
      <c r="AUE1319" s="1"/>
      <c r="AUF1319" s="1"/>
      <c r="AUG1319" s="1"/>
      <c r="AUH1319" s="1"/>
      <c r="AUI1319" s="1"/>
      <c r="AUJ1319" s="1"/>
      <c r="AUK1319" s="1"/>
      <c r="AUL1319" s="1"/>
      <c r="AUM1319" s="1"/>
      <c r="AUN1319" s="1"/>
      <c r="AUO1319" s="1"/>
      <c r="AUP1319" s="1"/>
      <c r="AUQ1319" s="1"/>
      <c r="AUR1319" s="1"/>
      <c r="AUS1319" s="1"/>
      <c r="AUT1319" s="1"/>
      <c r="AUU1319" s="1"/>
      <c r="AUV1319" s="1"/>
      <c r="AUW1319" s="1"/>
      <c r="AUX1319" s="1"/>
      <c r="AUY1319" s="1"/>
      <c r="AUZ1319" s="1"/>
      <c r="AVA1319" s="1"/>
      <c r="AVB1319" s="1"/>
      <c r="AVC1319" s="1"/>
      <c r="AVD1319" s="1"/>
      <c r="AVE1319" s="1"/>
      <c r="AVF1319" s="1"/>
      <c r="AVG1319" s="1"/>
      <c r="AVH1319" s="1"/>
      <c r="AVI1319" s="1"/>
      <c r="AVJ1319" s="1"/>
      <c r="AVK1319" s="1"/>
      <c r="AVL1319" s="1"/>
      <c r="AVM1319" s="1"/>
      <c r="AVN1319" s="1"/>
      <c r="AVO1319" s="1"/>
      <c r="AVP1319" s="1"/>
      <c r="AVQ1319" s="1"/>
      <c r="AVR1319" s="1"/>
      <c r="AVS1319" s="1"/>
      <c r="AVT1319" s="1"/>
      <c r="AVU1319" s="1"/>
      <c r="AVV1319" s="1"/>
      <c r="AVW1319" s="1"/>
      <c r="AVX1319" s="1"/>
      <c r="AVY1319" s="1"/>
      <c r="AVZ1319" s="1"/>
      <c r="AWA1319" s="1"/>
      <c r="AWB1319" s="1"/>
      <c r="AWC1319" s="1"/>
      <c r="AWD1319" s="1"/>
      <c r="AWE1319" s="1"/>
      <c r="AWF1319" s="1"/>
      <c r="AWG1319" s="1"/>
      <c r="AWH1319" s="1"/>
      <c r="AWI1319" s="1"/>
      <c r="AWJ1319" s="1"/>
      <c r="AWK1319" s="1"/>
      <c r="AWL1319" s="1"/>
      <c r="AWM1319" s="1"/>
      <c r="AWN1319" s="1"/>
      <c r="AWO1319" s="1"/>
      <c r="AWP1319" s="1"/>
      <c r="AWQ1319" s="1"/>
      <c r="AWR1319" s="1"/>
      <c r="AWS1319" s="1"/>
      <c r="AWT1319" s="1"/>
      <c r="AWU1319" s="1"/>
      <c r="AWV1319" s="1"/>
      <c r="AWW1319" s="1"/>
      <c r="AWX1319" s="1"/>
      <c r="AWY1319" s="1"/>
      <c r="AWZ1319" s="1"/>
      <c r="AXA1319" s="1"/>
      <c r="AXB1319" s="1"/>
      <c r="AXC1319" s="1"/>
      <c r="AXD1319" s="1"/>
      <c r="AXE1319" s="1"/>
      <c r="AXF1319" s="1"/>
      <c r="AXG1319" s="1"/>
      <c r="AXH1319" s="1"/>
      <c r="AXI1319" s="1"/>
      <c r="AXJ1319" s="1"/>
      <c r="AXK1319" s="1"/>
      <c r="AXL1319" s="1"/>
      <c r="AXM1319" s="1"/>
      <c r="AXN1319" s="1"/>
      <c r="AXO1319" s="1"/>
      <c r="AXP1319" s="1"/>
      <c r="AXQ1319" s="1"/>
      <c r="AXR1319" s="1"/>
      <c r="AXS1319" s="1"/>
      <c r="AXT1319" s="1"/>
      <c r="AXU1319" s="1"/>
      <c r="AXV1319" s="1"/>
      <c r="AXW1319" s="1"/>
      <c r="AXX1319" s="1"/>
      <c r="AXY1319" s="1"/>
      <c r="AXZ1319" s="1"/>
      <c r="AYA1319" s="1"/>
      <c r="AYB1319" s="1"/>
      <c r="AYC1319" s="1"/>
      <c r="AYD1319" s="1"/>
      <c r="AYE1319" s="1"/>
      <c r="AYF1319" s="1"/>
      <c r="AYG1319" s="1"/>
      <c r="AYH1319" s="1"/>
      <c r="AYI1319" s="1"/>
      <c r="AYJ1319" s="1"/>
      <c r="AYK1319" s="1"/>
      <c r="AYL1319" s="1"/>
      <c r="AYM1319" s="1"/>
      <c r="AYN1319" s="1"/>
      <c r="AYO1319" s="1"/>
      <c r="AYP1319" s="1"/>
      <c r="AYQ1319" s="1"/>
      <c r="AYR1319" s="1"/>
      <c r="AYS1319" s="1"/>
      <c r="AYT1319" s="1"/>
      <c r="AYU1319" s="1"/>
      <c r="AYV1319" s="1"/>
      <c r="AYW1319" s="1"/>
      <c r="AYX1319" s="1"/>
      <c r="AYY1319" s="1"/>
      <c r="AYZ1319" s="1"/>
      <c r="AZA1319" s="1"/>
      <c r="AZB1319" s="1"/>
      <c r="AZC1319" s="1"/>
      <c r="AZD1319" s="1"/>
      <c r="AZE1319" s="1"/>
      <c r="AZF1319" s="1"/>
      <c r="AZG1319" s="1"/>
      <c r="AZH1319" s="1"/>
      <c r="AZI1319" s="1"/>
      <c r="AZJ1319" s="1"/>
      <c r="AZK1319" s="1"/>
      <c r="AZL1319" s="1"/>
      <c r="AZM1319" s="1"/>
      <c r="AZN1319" s="1"/>
      <c r="AZO1319" s="1"/>
      <c r="AZP1319" s="1"/>
      <c r="AZQ1319" s="1"/>
      <c r="AZR1319" s="1"/>
      <c r="AZS1319" s="1"/>
      <c r="AZT1319" s="1"/>
      <c r="AZU1319" s="1"/>
      <c r="AZV1319" s="1"/>
      <c r="AZW1319" s="1"/>
      <c r="AZX1319" s="1"/>
      <c r="AZY1319" s="1"/>
      <c r="AZZ1319" s="1"/>
      <c r="BAA1319" s="1"/>
      <c r="BAB1319" s="1"/>
      <c r="BAC1319" s="1"/>
      <c r="BAD1319" s="1"/>
      <c r="BAE1319" s="1"/>
      <c r="BAF1319" s="1"/>
      <c r="BAG1319" s="1"/>
      <c r="BAH1319" s="1"/>
      <c r="BAI1319" s="1"/>
      <c r="BAJ1319" s="1"/>
      <c r="BAK1319" s="1"/>
      <c r="BAL1319" s="1"/>
      <c r="BAM1319" s="1"/>
      <c r="BAN1319" s="1"/>
      <c r="BAO1319" s="1"/>
      <c r="BAP1319" s="1"/>
      <c r="BAQ1319" s="1"/>
      <c r="BAR1319" s="1"/>
      <c r="BAS1319" s="1"/>
      <c r="BAT1319" s="1"/>
      <c r="BAU1319" s="1"/>
      <c r="BAV1319" s="1"/>
      <c r="BAW1319" s="1"/>
      <c r="BAX1319" s="1"/>
      <c r="BAY1319" s="1"/>
      <c r="BAZ1319" s="1"/>
      <c r="BBA1319" s="1"/>
      <c r="BBB1319" s="1"/>
      <c r="BBC1319" s="1"/>
      <c r="BBD1319" s="1"/>
      <c r="BBE1319" s="1"/>
      <c r="BBF1319" s="1"/>
      <c r="BBG1319" s="1"/>
      <c r="BBH1319" s="1"/>
      <c r="BBI1319" s="1"/>
      <c r="BBJ1319" s="1"/>
      <c r="BBK1319" s="1"/>
      <c r="BBL1319" s="1"/>
      <c r="BBM1319" s="1"/>
      <c r="BBN1319" s="1"/>
      <c r="BBO1319" s="1"/>
      <c r="BBP1319" s="1"/>
      <c r="BBQ1319" s="1"/>
      <c r="BBR1319" s="1"/>
      <c r="BBS1319" s="1"/>
      <c r="BBT1319" s="1"/>
      <c r="BBU1319" s="1"/>
      <c r="BBV1319" s="1"/>
      <c r="BBW1319" s="1"/>
      <c r="BBX1319" s="1"/>
      <c r="BBY1319" s="1"/>
      <c r="BBZ1319" s="1"/>
      <c r="BCA1319" s="1"/>
      <c r="BCB1319" s="1"/>
      <c r="BCC1319" s="1"/>
      <c r="BCD1319" s="1"/>
      <c r="BCE1319" s="1"/>
      <c r="BCF1319" s="1"/>
      <c r="BCG1319" s="1"/>
      <c r="BCH1319" s="1"/>
      <c r="BCI1319" s="1"/>
      <c r="BCJ1319" s="1"/>
      <c r="BCK1319" s="1"/>
      <c r="BCL1319" s="1"/>
      <c r="BCM1319" s="1"/>
      <c r="BCN1319" s="1"/>
      <c r="BCO1319" s="1"/>
      <c r="BCP1319" s="1"/>
      <c r="BCQ1319" s="1"/>
      <c r="BCR1319" s="1"/>
      <c r="BCS1319" s="1"/>
      <c r="BCT1319" s="1"/>
      <c r="BCU1319" s="1"/>
      <c r="BCV1319" s="1"/>
      <c r="BCW1319" s="1"/>
      <c r="BCX1319" s="1"/>
      <c r="BCY1319" s="1"/>
      <c r="BCZ1319" s="1"/>
      <c r="BDA1319" s="1"/>
      <c r="BDB1319" s="1"/>
      <c r="BDC1319" s="1"/>
      <c r="BDD1319" s="1"/>
      <c r="BDE1319" s="1"/>
      <c r="BDF1319" s="1"/>
      <c r="BDG1319" s="1"/>
      <c r="BDH1319" s="1"/>
      <c r="BDI1319" s="1"/>
      <c r="BDJ1319" s="1"/>
      <c r="BDK1319" s="1"/>
      <c r="BDL1319" s="1"/>
      <c r="BDM1319" s="1"/>
      <c r="BDN1319" s="1"/>
      <c r="BDO1319" s="1"/>
      <c r="BDP1319" s="1"/>
      <c r="BDQ1319" s="1"/>
      <c r="BDR1319" s="1"/>
      <c r="BDS1319" s="1"/>
      <c r="BDT1319" s="1"/>
      <c r="BDU1319" s="1"/>
      <c r="BDV1319" s="1"/>
      <c r="BDW1319" s="1"/>
      <c r="BDX1319" s="1"/>
      <c r="BDY1319" s="1"/>
      <c r="BDZ1319" s="1"/>
      <c r="BEA1319" s="1"/>
      <c r="BEB1319" s="1"/>
      <c r="BEC1319" s="1"/>
      <c r="BED1319" s="1"/>
      <c r="BEE1319" s="1"/>
      <c r="BEF1319" s="1"/>
      <c r="BEG1319" s="1"/>
      <c r="BEH1319" s="1"/>
      <c r="BEI1319" s="1"/>
      <c r="BEJ1319" s="1"/>
      <c r="BEK1319" s="1"/>
      <c r="BEL1319" s="1"/>
      <c r="BEM1319" s="1"/>
      <c r="BEN1319" s="1"/>
      <c r="BEO1319" s="1"/>
      <c r="BEP1319" s="1"/>
      <c r="BEQ1319" s="1"/>
      <c r="BER1319" s="1"/>
      <c r="BES1319" s="1"/>
      <c r="BET1319" s="1"/>
      <c r="BEU1319" s="1"/>
      <c r="BEV1319" s="1"/>
      <c r="BEW1319" s="1"/>
      <c r="BEX1319" s="1"/>
      <c r="BEY1319" s="1"/>
      <c r="BEZ1319" s="1"/>
      <c r="BFA1319" s="1"/>
      <c r="BFB1319" s="1"/>
      <c r="BFC1319" s="1"/>
      <c r="BFD1319" s="1"/>
      <c r="BFE1319" s="1"/>
      <c r="BFF1319" s="1"/>
      <c r="BFG1319" s="1"/>
      <c r="BFH1319" s="1"/>
      <c r="BFI1319" s="1"/>
      <c r="BFJ1319" s="1"/>
      <c r="BFK1319" s="1"/>
      <c r="BFL1319" s="1"/>
      <c r="BFM1319" s="1"/>
      <c r="BFN1319" s="1"/>
      <c r="BFO1319" s="1"/>
      <c r="BFP1319" s="1"/>
      <c r="BFQ1319" s="1"/>
      <c r="BFR1319" s="1"/>
      <c r="BFS1319" s="1"/>
      <c r="BFT1319" s="1"/>
      <c r="BFU1319" s="1"/>
      <c r="BFV1319" s="1"/>
      <c r="BFW1319" s="1"/>
      <c r="BFX1319" s="1"/>
      <c r="BFY1319" s="1"/>
      <c r="BFZ1319" s="1"/>
      <c r="BGA1319" s="1"/>
      <c r="BGB1319" s="1"/>
      <c r="BGC1319" s="1"/>
      <c r="BGD1319" s="1"/>
      <c r="BGE1319" s="1"/>
      <c r="BGF1319" s="1"/>
      <c r="BGG1319" s="1"/>
      <c r="BGH1319" s="1"/>
      <c r="BGI1319" s="1"/>
      <c r="BGJ1319" s="1"/>
      <c r="BGK1319" s="1"/>
      <c r="BGL1319" s="1"/>
      <c r="BGM1319" s="1"/>
      <c r="BGN1319" s="1"/>
      <c r="BGO1319" s="1"/>
      <c r="BGP1319" s="1"/>
      <c r="BGQ1319" s="1"/>
      <c r="BGR1319" s="1"/>
      <c r="BGS1319" s="1"/>
      <c r="BGT1319" s="1"/>
      <c r="BGU1319" s="1"/>
      <c r="BGV1319" s="1"/>
      <c r="BGW1319" s="1"/>
      <c r="BGX1319" s="1"/>
      <c r="BGY1319" s="1"/>
      <c r="BGZ1319" s="1"/>
      <c r="BHA1319" s="1"/>
      <c r="BHB1319" s="1"/>
      <c r="BHC1319" s="1"/>
      <c r="BHD1319" s="1"/>
      <c r="BHE1319" s="1"/>
      <c r="BHF1319" s="1"/>
      <c r="BHG1319" s="1"/>
      <c r="BHH1319" s="1"/>
      <c r="BHI1319" s="1"/>
      <c r="BHJ1319" s="1"/>
      <c r="BHK1319" s="1"/>
      <c r="BHL1319" s="1"/>
      <c r="BHM1319" s="1"/>
      <c r="BHN1319" s="1"/>
      <c r="BHO1319" s="1"/>
      <c r="BHP1319" s="1"/>
      <c r="BHQ1319" s="1"/>
      <c r="BHR1319" s="1"/>
      <c r="BHS1319" s="1"/>
      <c r="BHT1319" s="1"/>
      <c r="BHU1319" s="1"/>
      <c r="BHV1319" s="1"/>
      <c r="BHW1319" s="1"/>
      <c r="BHX1319" s="1"/>
      <c r="BHY1319" s="1"/>
      <c r="BHZ1319" s="1"/>
      <c r="BIA1319" s="1"/>
      <c r="BIB1319" s="1"/>
      <c r="BIC1319" s="1"/>
      <c r="BID1319" s="1"/>
      <c r="BIE1319" s="1"/>
      <c r="BIF1319" s="1"/>
      <c r="BIG1319" s="1"/>
      <c r="BIH1319" s="1"/>
      <c r="BII1319" s="1"/>
      <c r="BIJ1319" s="1"/>
      <c r="BIK1319" s="1"/>
      <c r="BIL1319" s="1"/>
      <c r="BIM1319" s="1"/>
      <c r="BIN1319" s="1"/>
      <c r="BIO1319" s="1"/>
      <c r="BIP1319" s="1"/>
      <c r="BIQ1319" s="1"/>
      <c r="BIR1319" s="1"/>
      <c r="BIS1319" s="1"/>
      <c r="BIT1319" s="1"/>
      <c r="BIU1319" s="1"/>
      <c r="BIV1319" s="1"/>
      <c r="BIW1319" s="1"/>
      <c r="BIX1319" s="1"/>
      <c r="BIY1319" s="1"/>
      <c r="BIZ1319" s="1"/>
      <c r="BJA1319" s="1"/>
      <c r="BJB1319" s="1"/>
      <c r="BJC1319" s="1"/>
      <c r="BJD1319" s="1"/>
      <c r="BJE1319" s="1"/>
      <c r="BJF1319" s="1"/>
      <c r="BJG1319" s="1"/>
      <c r="BJH1319" s="1"/>
      <c r="BJI1319" s="1"/>
      <c r="BJJ1319" s="1"/>
      <c r="BJK1319" s="1"/>
      <c r="BJL1319" s="1"/>
      <c r="BJM1319" s="1"/>
      <c r="BJN1319" s="1"/>
      <c r="BJO1319" s="1"/>
      <c r="BJP1319" s="1"/>
      <c r="BJQ1319" s="1"/>
      <c r="BJR1319" s="1"/>
      <c r="BJS1319" s="1"/>
      <c r="BJT1319" s="1"/>
      <c r="BJU1319" s="1"/>
      <c r="BJV1319" s="1"/>
      <c r="BJW1319" s="1"/>
      <c r="BJX1319" s="1"/>
      <c r="BJY1319" s="1"/>
      <c r="BJZ1319" s="1"/>
      <c r="BKA1319" s="1"/>
      <c r="BKB1319" s="1"/>
      <c r="BKC1319" s="1"/>
      <c r="BKD1319" s="1"/>
      <c r="BKE1319" s="1"/>
      <c r="BKF1319" s="1"/>
      <c r="BKG1319" s="1"/>
      <c r="BKH1319" s="1"/>
      <c r="BKI1319" s="1"/>
      <c r="BKJ1319" s="1"/>
      <c r="BKK1319" s="1"/>
      <c r="BKL1319" s="1"/>
      <c r="BKM1319" s="1"/>
      <c r="BKN1319" s="1"/>
      <c r="BKO1319" s="1"/>
      <c r="BKP1319" s="1"/>
      <c r="BKQ1319" s="1"/>
      <c r="BKR1319" s="1"/>
      <c r="BKS1319" s="1"/>
      <c r="BKT1319" s="1"/>
      <c r="BKU1319" s="1"/>
      <c r="BKV1319" s="1"/>
      <c r="BKW1319" s="1"/>
      <c r="BKX1319" s="1"/>
      <c r="BKY1319" s="1"/>
      <c r="BKZ1319" s="1"/>
      <c r="BLA1319" s="1"/>
      <c r="BLB1319" s="1"/>
      <c r="BLC1319" s="1"/>
      <c r="BLD1319" s="1"/>
      <c r="BLE1319" s="1"/>
      <c r="BLF1319" s="1"/>
      <c r="BLG1319" s="1"/>
      <c r="BLH1319" s="1"/>
      <c r="BLI1319" s="1"/>
      <c r="BLJ1319" s="1"/>
      <c r="BLK1319" s="1"/>
      <c r="BLL1319" s="1"/>
      <c r="BLM1319" s="1"/>
      <c r="BLN1319" s="1"/>
      <c r="BLO1319" s="1"/>
      <c r="BLP1319" s="1"/>
      <c r="BLQ1319" s="1"/>
      <c r="BLR1319" s="1"/>
      <c r="BLS1319" s="1"/>
      <c r="BLT1319" s="1"/>
      <c r="BLU1319" s="1"/>
      <c r="BLV1319" s="1"/>
      <c r="BLW1319" s="1"/>
      <c r="BLX1319" s="1"/>
      <c r="BLY1319" s="1"/>
      <c r="BLZ1319" s="1"/>
      <c r="BMA1319" s="1"/>
      <c r="BMB1319" s="1"/>
      <c r="BMC1319" s="1"/>
      <c r="BMD1319" s="1"/>
      <c r="BME1319" s="1"/>
      <c r="BMF1319" s="1"/>
      <c r="BMG1319" s="1"/>
      <c r="BMH1319" s="1"/>
      <c r="BMI1319" s="1"/>
      <c r="BMJ1319" s="1"/>
      <c r="BMK1319" s="1"/>
      <c r="BML1319" s="1"/>
      <c r="BMM1319" s="1"/>
      <c r="BMN1319" s="1"/>
      <c r="BMO1319" s="1"/>
      <c r="BMP1319" s="1"/>
      <c r="BMQ1319" s="1"/>
      <c r="BMR1319" s="1"/>
      <c r="BMS1319" s="1"/>
      <c r="BMT1319" s="1"/>
      <c r="BMU1319" s="1"/>
      <c r="BMV1319" s="1"/>
      <c r="BMW1319" s="1"/>
      <c r="BMX1319" s="1"/>
      <c r="BMY1319" s="1"/>
      <c r="BMZ1319" s="1"/>
      <c r="BNA1319" s="1"/>
      <c r="BNB1319" s="1"/>
      <c r="BNC1319" s="1"/>
      <c r="BND1319" s="1"/>
      <c r="BNE1319" s="1"/>
      <c r="BNF1319" s="1"/>
      <c r="BNG1319" s="1"/>
      <c r="BNH1319" s="1"/>
      <c r="BNI1319" s="1"/>
      <c r="BNJ1319" s="1"/>
      <c r="BNK1319" s="1"/>
      <c r="BNL1319" s="1"/>
      <c r="BNM1319" s="1"/>
      <c r="BNN1319" s="1"/>
      <c r="BNO1319" s="1"/>
      <c r="BNP1319" s="1"/>
      <c r="BNQ1319" s="1"/>
      <c r="BNR1319" s="1"/>
      <c r="BNS1319" s="1"/>
      <c r="BNT1319" s="1"/>
      <c r="BNU1319" s="1"/>
      <c r="BNV1319" s="1"/>
      <c r="BNW1319" s="1"/>
      <c r="BNX1319" s="1"/>
      <c r="BNY1319" s="1"/>
      <c r="BNZ1319" s="1"/>
      <c r="BOA1319" s="1"/>
      <c r="BOB1319" s="1"/>
      <c r="BOC1319" s="1"/>
      <c r="BOD1319" s="1"/>
      <c r="BOE1319" s="1"/>
      <c r="BOF1319" s="1"/>
      <c r="BOG1319" s="1"/>
      <c r="BOH1319" s="1"/>
      <c r="BOI1319" s="1"/>
      <c r="BOJ1319" s="1"/>
      <c r="BOK1319" s="1"/>
      <c r="BOL1319" s="1"/>
      <c r="BOM1319" s="1"/>
      <c r="BON1319" s="1"/>
      <c r="BOO1319" s="1"/>
      <c r="BOP1319" s="1"/>
      <c r="BOQ1319" s="1"/>
      <c r="BOR1319" s="1"/>
      <c r="BOS1319" s="1"/>
      <c r="BOT1319" s="1"/>
      <c r="BOU1319" s="1"/>
      <c r="BOV1319" s="1"/>
      <c r="BOW1319" s="1"/>
      <c r="BOX1319" s="1"/>
      <c r="BOY1319" s="1"/>
      <c r="BOZ1319" s="1"/>
      <c r="BPA1319" s="1"/>
      <c r="BPB1319" s="1"/>
      <c r="BPC1319" s="1"/>
      <c r="BPD1319" s="1"/>
      <c r="BPE1319" s="1"/>
      <c r="BPF1319" s="1"/>
      <c r="BPG1319" s="1"/>
      <c r="BPH1319" s="1"/>
      <c r="BPI1319" s="1"/>
      <c r="BPJ1319" s="1"/>
      <c r="BPK1319" s="1"/>
      <c r="BPL1319" s="1"/>
      <c r="BPM1319" s="1"/>
      <c r="BPN1319" s="1"/>
      <c r="BPO1319" s="1"/>
      <c r="BPP1319" s="1"/>
      <c r="BPQ1319" s="1"/>
      <c r="BPR1319" s="1"/>
      <c r="BPS1319" s="1"/>
      <c r="BPT1319" s="1"/>
      <c r="BPU1319" s="1"/>
      <c r="BPV1319" s="1"/>
      <c r="BPW1319" s="1"/>
      <c r="BPX1319" s="1"/>
      <c r="BPY1319" s="1"/>
      <c r="BPZ1319" s="1"/>
      <c r="BQA1319" s="1"/>
      <c r="BQB1319" s="1"/>
      <c r="BQC1319" s="1"/>
      <c r="BQD1319" s="1"/>
      <c r="BQE1319" s="1"/>
      <c r="BQF1319" s="1"/>
      <c r="BQG1319" s="1"/>
      <c r="BQH1319" s="1"/>
      <c r="BQI1319" s="1"/>
      <c r="BQJ1319" s="1"/>
      <c r="BQK1319" s="1"/>
      <c r="BQL1319" s="1"/>
      <c r="BQM1319" s="1"/>
      <c r="BQN1319" s="1"/>
      <c r="BQO1319" s="1"/>
      <c r="BQP1319" s="1"/>
      <c r="BQQ1319" s="1"/>
      <c r="BQR1319" s="1"/>
      <c r="BQS1319" s="1"/>
      <c r="BQT1319" s="1"/>
      <c r="BQU1319" s="1"/>
      <c r="BQV1319" s="1"/>
      <c r="BQW1319" s="1"/>
      <c r="BQX1319" s="1"/>
      <c r="BQY1319" s="1"/>
      <c r="BQZ1319" s="1"/>
      <c r="BRA1319" s="1"/>
      <c r="BRB1319" s="1"/>
      <c r="BRC1319" s="1"/>
      <c r="BRD1319" s="1"/>
      <c r="BRE1319" s="1"/>
      <c r="BRF1319" s="1"/>
      <c r="BRG1319" s="1"/>
      <c r="BRH1319" s="1"/>
      <c r="BRI1319" s="1"/>
      <c r="BRJ1319" s="1"/>
      <c r="BRK1319" s="1"/>
      <c r="BRL1319" s="1"/>
      <c r="BRM1319" s="1"/>
      <c r="BRN1319" s="1"/>
      <c r="BRO1319" s="1"/>
      <c r="BRP1319" s="1"/>
      <c r="BRQ1319" s="1"/>
      <c r="BRR1319" s="1"/>
      <c r="BRS1319" s="1"/>
      <c r="BRT1319" s="1"/>
      <c r="BRU1319" s="1"/>
      <c r="BRV1319" s="1"/>
      <c r="BRW1319" s="1"/>
      <c r="BRX1319" s="1"/>
      <c r="BRY1319" s="1"/>
      <c r="BRZ1319" s="1"/>
      <c r="BSA1319" s="1"/>
      <c r="BSB1319" s="1"/>
      <c r="BSC1319" s="1"/>
      <c r="BSD1319" s="1"/>
      <c r="BSE1319" s="1"/>
      <c r="BSF1319" s="1"/>
      <c r="BSG1319" s="1"/>
      <c r="BSH1319" s="1"/>
      <c r="BSI1319" s="1"/>
      <c r="BSJ1319" s="1"/>
      <c r="BSK1319" s="1"/>
      <c r="BSL1319" s="1"/>
      <c r="BSM1319" s="1"/>
      <c r="BSN1319" s="1"/>
      <c r="BSO1319" s="1"/>
      <c r="BSP1319" s="1"/>
      <c r="BSQ1319" s="1"/>
      <c r="BSR1319" s="1"/>
      <c r="BSS1319" s="1"/>
      <c r="BST1319" s="1"/>
      <c r="BSU1319" s="1"/>
      <c r="BSV1319" s="1"/>
      <c r="BSW1319" s="1"/>
      <c r="BSX1319" s="1"/>
      <c r="BSY1319" s="1"/>
      <c r="BSZ1319" s="1"/>
      <c r="BTA1319" s="1"/>
      <c r="BTB1319" s="1"/>
      <c r="BTC1319" s="1"/>
      <c r="BTD1319" s="1"/>
      <c r="BTE1319" s="1"/>
      <c r="BTF1319" s="1"/>
      <c r="BTG1319" s="1"/>
      <c r="BTH1319" s="1"/>
      <c r="BTI1319" s="1"/>
      <c r="BTJ1319" s="1"/>
      <c r="BTK1319" s="1"/>
      <c r="BTL1319" s="1"/>
      <c r="BTM1319" s="1"/>
      <c r="BTN1319" s="1"/>
      <c r="BTO1319" s="1"/>
      <c r="BTP1319" s="1"/>
      <c r="BTQ1319" s="1"/>
      <c r="BTR1319" s="1"/>
      <c r="BTS1319" s="1"/>
      <c r="BTT1319" s="1"/>
      <c r="BTU1319" s="1"/>
      <c r="BTV1319" s="1"/>
      <c r="BTW1319" s="1"/>
      <c r="BTX1319" s="1"/>
      <c r="BTY1319" s="1"/>
      <c r="BTZ1319" s="1"/>
      <c r="BUA1319" s="1"/>
      <c r="BUB1319" s="1"/>
      <c r="BUC1319" s="1"/>
      <c r="BUD1319" s="1"/>
      <c r="BUE1319" s="1"/>
      <c r="BUF1319" s="1"/>
      <c r="BUG1319" s="1"/>
      <c r="BUH1319" s="1"/>
      <c r="BUI1319" s="1"/>
      <c r="BUJ1319" s="1"/>
      <c r="BUK1319" s="1"/>
      <c r="BUL1319" s="1"/>
      <c r="BUM1319" s="1"/>
      <c r="BUN1319" s="1"/>
      <c r="BUO1319" s="1"/>
      <c r="BUP1319" s="1"/>
      <c r="BUQ1319" s="1"/>
      <c r="BUR1319" s="1"/>
      <c r="BUS1319" s="1"/>
      <c r="BUT1319" s="1"/>
      <c r="BUU1319" s="1"/>
      <c r="BUV1319" s="1"/>
      <c r="BUW1319" s="1"/>
      <c r="BUX1319" s="1"/>
      <c r="BUY1319" s="1"/>
      <c r="BUZ1319" s="1"/>
      <c r="BVA1319" s="1"/>
      <c r="BVB1319" s="1"/>
      <c r="BVC1319" s="1"/>
      <c r="BVD1319" s="1"/>
      <c r="BVE1319" s="1"/>
      <c r="BVF1319" s="1"/>
      <c r="BVG1319" s="1"/>
      <c r="BVH1319" s="1"/>
      <c r="BVI1319" s="1"/>
      <c r="BVJ1319" s="1"/>
      <c r="BVK1319" s="1"/>
      <c r="BVL1319" s="1"/>
      <c r="BVM1319" s="1"/>
      <c r="BVN1319" s="1"/>
      <c r="BVO1319" s="1"/>
      <c r="BVP1319" s="1"/>
      <c r="BVQ1319" s="1"/>
      <c r="BVR1319" s="1"/>
      <c r="BVS1319" s="1"/>
      <c r="BVT1319" s="1"/>
      <c r="BVU1319" s="1"/>
      <c r="BVV1319" s="1"/>
      <c r="BVW1319" s="1"/>
      <c r="BVX1319" s="1"/>
      <c r="BVY1319" s="1"/>
      <c r="BVZ1319" s="1"/>
      <c r="BWA1319" s="1"/>
      <c r="BWB1319" s="1"/>
      <c r="BWC1319" s="1"/>
      <c r="BWD1319" s="1"/>
      <c r="BWE1319" s="1"/>
      <c r="BWF1319" s="1"/>
      <c r="BWG1319" s="1"/>
      <c r="BWH1319" s="1"/>
      <c r="BWI1319" s="1"/>
      <c r="BWJ1319" s="1"/>
      <c r="BWK1319" s="1"/>
      <c r="BWL1319" s="1"/>
      <c r="BWM1319" s="1"/>
      <c r="BWN1319" s="1"/>
      <c r="BWO1319" s="1"/>
      <c r="BWP1319" s="1"/>
      <c r="BWQ1319" s="1"/>
      <c r="BWR1319" s="1"/>
      <c r="BWS1319" s="1"/>
      <c r="BWT1319" s="1"/>
      <c r="BWU1319" s="1"/>
      <c r="BWV1319" s="1"/>
      <c r="BWW1319" s="1"/>
      <c r="BWX1319" s="1"/>
      <c r="BWY1319" s="1"/>
      <c r="BWZ1319" s="1"/>
      <c r="BXA1319" s="1"/>
      <c r="BXB1319" s="1"/>
      <c r="BXC1319" s="1"/>
      <c r="BXD1319" s="1"/>
      <c r="BXE1319" s="1"/>
      <c r="BXF1319" s="1"/>
      <c r="BXG1319" s="1"/>
      <c r="BXH1319" s="1"/>
      <c r="BXI1319" s="1"/>
      <c r="BXJ1319" s="1"/>
      <c r="BXK1319" s="1"/>
      <c r="BXL1319" s="1"/>
      <c r="BXM1319" s="1"/>
      <c r="BXN1319" s="1"/>
      <c r="BXO1319" s="1"/>
      <c r="BXP1319" s="1"/>
      <c r="BXQ1319" s="1"/>
      <c r="BXR1319" s="1"/>
      <c r="BXS1319" s="1"/>
      <c r="BXT1319" s="1"/>
      <c r="BXU1319" s="1"/>
      <c r="BXV1319" s="1"/>
      <c r="BXW1319" s="1"/>
      <c r="BXX1319" s="1"/>
      <c r="BXY1319" s="1"/>
      <c r="BXZ1319" s="1"/>
      <c r="BYA1319" s="1"/>
      <c r="BYB1319" s="1"/>
      <c r="BYC1319" s="1"/>
      <c r="BYD1319" s="1"/>
      <c r="BYE1319" s="1"/>
      <c r="BYF1319" s="1"/>
      <c r="BYG1319" s="1"/>
      <c r="BYH1319" s="1"/>
      <c r="BYI1319" s="1"/>
      <c r="BYJ1319" s="1"/>
      <c r="BYK1319" s="1"/>
      <c r="BYL1319" s="1"/>
      <c r="BYM1319" s="1"/>
      <c r="BYN1319" s="1"/>
      <c r="BYO1319" s="1"/>
      <c r="BYP1319" s="1"/>
      <c r="BYQ1319" s="1"/>
      <c r="BYR1319" s="1"/>
      <c r="BYS1319" s="1"/>
      <c r="BYT1319" s="1"/>
      <c r="BYU1319" s="1"/>
      <c r="BYV1319" s="1"/>
      <c r="BYW1319" s="1"/>
      <c r="BYX1319" s="1"/>
      <c r="BYY1319" s="1"/>
      <c r="BYZ1319" s="1"/>
      <c r="BZA1319" s="1"/>
      <c r="BZB1319" s="1"/>
      <c r="BZC1319" s="1"/>
      <c r="BZD1319" s="1"/>
      <c r="BZE1319" s="1"/>
      <c r="BZF1319" s="1"/>
      <c r="BZG1319" s="1"/>
      <c r="BZH1319" s="1"/>
      <c r="BZI1319" s="1"/>
      <c r="BZJ1319" s="1"/>
      <c r="BZK1319" s="1"/>
      <c r="BZL1319" s="1"/>
      <c r="BZM1319" s="1"/>
      <c r="BZN1319" s="1"/>
      <c r="BZO1319" s="1"/>
      <c r="BZP1319" s="1"/>
      <c r="BZQ1319" s="1"/>
      <c r="BZR1319" s="1"/>
      <c r="BZS1319" s="1"/>
      <c r="BZT1319" s="1"/>
      <c r="BZU1319" s="1"/>
      <c r="BZV1319" s="1"/>
      <c r="BZW1319" s="1"/>
      <c r="BZX1319" s="1"/>
      <c r="BZY1319" s="1"/>
      <c r="BZZ1319" s="1"/>
      <c r="CAA1319" s="1"/>
      <c r="CAB1319" s="1"/>
      <c r="CAC1319" s="1"/>
      <c r="CAD1319" s="1"/>
      <c r="CAE1319" s="1"/>
      <c r="CAF1319" s="1"/>
      <c r="CAG1319" s="1"/>
      <c r="CAH1319" s="1"/>
      <c r="CAI1319" s="1"/>
      <c r="CAJ1319" s="1"/>
      <c r="CAK1319" s="1"/>
      <c r="CAL1319" s="1"/>
      <c r="CAM1319" s="1"/>
      <c r="CAN1319" s="1"/>
      <c r="CAO1319" s="1"/>
      <c r="CAP1319" s="1"/>
      <c r="CAQ1319" s="1"/>
      <c r="CAR1319" s="1"/>
      <c r="CAS1319" s="1"/>
      <c r="CAT1319" s="1"/>
      <c r="CAU1319" s="1"/>
      <c r="CAV1319" s="1"/>
      <c r="CAW1319" s="1"/>
      <c r="CAX1319" s="1"/>
      <c r="CAY1319" s="1"/>
      <c r="CAZ1319" s="1"/>
      <c r="CBA1319" s="1"/>
      <c r="CBB1319" s="1"/>
      <c r="CBC1319" s="1"/>
      <c r="CBD1319" s="1"/>
      <c r="CBE1319" s="1"/>
      <c r="CBF1319" s="1"/>
      <c r="CBG1319" s="1"/>
      <c r="CBH1319" s="1"/>
      <c r="CBI1319" s="1"/>
      <c r="CBJ1319" s="1"/>
      <c r="CBK1319" s="1"/>
      <c r="CBL1319" s="1"/>
      <c r="CBM1319" s="1"/>
      <c r="CBN1319" s="1"/>
      <c r="CBO1319" s="1"/>
      <c r="CBP1319" s="1"/>
      <c r="CBQ1319" s="1"/>
      <c r="CBR1319" s="1"/>
      <c r="CBS1319" s="1"/>
      <c r="CBT1319" s="1"/>
      <c r="CBU1319" s="1"/>
      <c r="CBV1319" s="1"/>
      <c r="CBW1319" s="1"/>
      <c r="CBX1319" s="1"/>
      <c r="CBY1319" s="1"/>
      <c r="CBZ1319" s="1"/>
      <c r="CCA1319" s="1"/>
      <c r="CCB1319" s="1"/>
      <c r="CCC1319" s="1"/>
      <c r="CCD1319" s="1"/>
      <c r="CCE1319" s="1"/>
      <c r="CCF1319" s="1"/>
      <c r="CCG1319" s="1"/>
      <c r="CCH1319" s="1"/>
      <c r="CCI1319" s="1"/>
      <c r="CCJ1319" s="1"/>
      <c r="CCK1319" s="1"/>
      <c r="CCL1319" s="1"/>
      <c r="CCM1319" s="1"/>
      <c r="CCN1319" s="1"/>
      <c r="CCO1319" s="1"/>
      <c r="CCP1319" s="1"/>
      <c r="CCQ1319" s="1"/>
      <c r="CCR1319" s="1"/>
      <c r="CCS1319" s="1"/>
      <c r="CCT1319" s="1"/>
      <c r="CCU1319" s="1"/>
      <c r="CCV1319" s="1"/>
      <c r="CCW1319" s="1"/>
      <c r="CCX1319" s="1"/>
      <c r="CCY1319" s="1"/>
      <c r="CCZ1319" s="1"/>
      <c r="CDA1319" s="1"/>
      <c r="CDB1319" s="1"/>
      <c r="CDC1319" s="1"/>
      <c r="CDD1319" s="1"/>
      <c r="CDE1319" s="1"/>
      <c r="CDF1319" s="1"/>
      <c r="CDG1319" s="1"/>
      <c r="CDH1319" s="1"/>
      <c r="CDI1319" s="1"/>
      <c r="CDJ1319" s="1"/>
      <c r="CDK1319" s="1"/>
      <c r="CDL1319" s="1"/>
      <c r="CDM1319" s="1"/>
      <c r="CDN1319" s="1"/>
      <c r="CDO1319" s="1"/>
      <c r="CDP1319" s="1"/>
      <c r="CDQ1319" s="1"/>
      <c r="CDR1319" s="1"/>
      <c r="CDS1319" s="1"/>
      <c r="CDT1319" s="1"/>
      <c r="CDU1319" s="1"/>
      <c r="CDV1319" s="1"/>
      <c r="CDW1319" s="1"/>
      <c r="CDX1319" s="1"/>
      <c r="CDY1319" s="1"/>
      <c r="CDZ1319" s="1"/>
      <c r="CEA1319" s="1"/>
      <c r="CEB1319" s="1"/>
      <c r="CEC1319" s="1"/>
      <c r="CED1319" s="1"/>
      <c r="CEE1319" s="1"/>
      <c r="CEF1319" s="1"/>
      <c r="CEG1319" s="1"/>
      <c r="CEH1319" s="1"/>
      <c r="CEI1319" s="1"/>
      <c r="CEJ1319" s="1"/>
      <c r="CEK1319" s="1"/>
      <c r="CEL1319" s="1"/>
      <c r="CEM1319" s="1"/>
      <c r="CEN1319" s="1"/>
      <c r="CEO1319" s="1"/>
      <c r="CEP1319" s="1"/>
      <c r="CEQ1319" s="1"/>
      <c r="CER1319" s="1"/>
      <c r="CES1319" s="1"/>
      <c r="CET1319" s="1"/>
      <c r="CEU1319" s="1"/>
      <c r="CEV1319" s="1"/>
      <c r="CEW1319" s="1"/>
      <c r="CEX1319" s="1"/>
      <c r="CEY1319" s="1"/>
      <c r="CEZ1319" s="1"/>
      <c r="CFA1319" s="1"/>
      <c r="CFB1319" s="1"/>
      <c r="CFC1319" s="1"/>
      <c r="CFD1319" s="1"/>
      <c r="CFE1319" s="1"/>
      <c r="CFF1319" s="1"/>
      <c r="CFG1319" s="1"/>
      <c r="CFH1319" s="1"/>
      <c r="CFI1319" s="1"/>
      <c r="CFJ1319" s="1"/>
      <c r="CFK1319" s="1"/>
      <c r="CFL1319" s="1"/>
      <c r="CFM1319" s="1"/>
      <c r="CFN1319" s="1"/>
      <c r="CFO1319" s="1"/>
      <c r="CFP1319" s="1"/>
      <c r="CFQ1319" s="1"/>
      <c r="CFR1319" s="1"/>
      <c r="CFS1319" s="1"/>
      <c r="CFT1319" s="1"/>
      <c r="CFU1319" s="1"/>
      <c r="CFV1319" s="1"/>
      <c r="CFW1319" s="1"/>
      <c r="CFX1319" s="1"/>
      <c r="CFY1319" s="1"/>
      <c r="CFZ1319" s="1"/>
      <c r="CGA1319" s="1"/>
      <c r="CGB1319" s="1"/>
      <c r="CGC1319" s="1"/>
      <c r="CGD1319" s="1"/>
      <c r="CGE1319" s="1"/>
      <c r="CGF1319" s="1"/>
      <c r="CGG1319" s="1"/>
      <c r="CGH1319" s="1"/>
      <c r="CGI1319" s="1"/>
      <c r="CGJ1319" s="1"/>
      <c r="CGK1319" s="1"/>
      <c r="CGL1319" s="1"/>
      <c r="CGM1319" s="1"/>
      <c r="CGN1319" s="1"/>
      <c r="CGO1319" s="1"/>
      <c r="CGP1319" s="1"/>
      <c r="CGQ1319" s="1"/>
      <c r="CGR1319" s="1"/>
      <c r="CGS1319" s="1"/>
      <c r="CGT1319" s="1"/>
      <c r="CGU1319" s="1"/>
      <c r="CGV1319" s="1"/>
      <c r="CGW1319" s="1"/>
      <c r="CGX1319" s="1"/>
      <c r="CGY1319" s="1"/>
      <c r="CGZ1319" s="1"/>
      <c r="CHA1319" s="1"/>
      <c r="CHB1319" s="1"/>
      <c r="CHC1319" s="1"/>
      <c r="CHD1319" s="1"/>
      <c r="CHE1319" s="1"/>
      <c r="CHF1319" s="1"/>
      <c r="CHG1319" s="1"/>
      <c r="CHH1319" s="1"/>
      <c r="CHI1319" s="1"/>
      <c r="CHJ1319" s="1"/>
      <c r="CHK1319" s="1"/>
      <c r="CHL1319" s="1"/>
      <c r="CHM1319" s="1"/>
      <c r="CHN1319" s="1"/>
      <c r="CHO1319" s="1"/>
      <c r="CHP1319" s="1"/>
      <c r="CHQ1319" s="1"/>
      <c r="CHR1319" s="1"/>
      <c r="CHS1319" s="1"/>
      <c r="CHT1319" s="1"/>
      <c r="CHU1319" s="1"/>
      <c r="CHV1319" s="1"/>
      <c r="CHW1319" s="1"/>
      <c r="CHX1319" s="1"/>
      <c r="CHY1319" s="1"/>
      <c r="CHZ1319" s="1"/>
      <c r="CIA1319" s="1"/>
      <c r="CIB1319" s="1"/>
      <c r="CIC1319" s="1"/>
      <c r="CID1319" s="1"/>
      <c r="CIE1319" s="1"/>
      <c r="CIF1319" s="1"/>
      <c r="CIG1319" s="1"/>
      <c r="CIH1319" s="1"/>
      <c r="CII1319" s="1"/>
      <c r="CIJ1319" s="1"/>
      <c r="CIK1319" s="1"/>
      <c r="CIL1319" s="1"/>
      <c r="CIM1319" s="1"/>
      <c r="CIN1319" s="1"/>
      <c r="CIO1319" s="1"/>
      <c r="CIP1319" s="1"/>
      <c r="CIQ1319" s="1"/>
      <c r="CIR1319" s="1"/>
      <c r="CIS1319" s="1"/>
      <c r="CIT1319" s="1"/>
      <c r="CIU1319" s="1"/>
      <c r="CIV1319" s="1"/>
      <c r="CIW1319" s="1"/>
      <c r="CIX1319" s="1"/>
      <c r="CIY1319" s="1"/>
      <c r="CIZ1319" s="1"/>
      <c r="CJA1319" s="1"/>
      <c r="CJB1319" s="1"/>
      <c r="CJC1319" s="1"/>
      <c r="CJD1319" s="1"/>
      <c r="CJE1319" s="1"/>
      <c r="CJF1319" s="1"/>
      <c r="CJG1319" s="1"/>
      <c r="CJH1319" s="1"/>
      <c r="CJI1319" s="1"/>
      <c r="CJJ1319" s="1"/>
      <c r="CJK1319" s="1"/>
      <c r="CJL1319" s="1"/>
      <c r="CJM1319" s="1"/>
      <c r="CJN1319" s="1"/>
      <c r="CJO1319" s="1"/>
      <c r="CJP1319" s="1"/>
      <c r="CJQ1319" s="1"/>
      <c r="CJR1319" s="1"/>
      <c r="CJS1319" s="1"/>
      <c r="CJT1319" s="1"/>
      <c r="CJU1319" s="1"/>
      <c r="CJV1319" s="1"/>
      <c r="CJW1319" s="1"/>
      <c r="CJX1319" s="1"/>
      <c r="CJY1319" s="1"/>
      <c r="CJZ1319" s="1"/>
      <c r="CKA1319" s="1"/>
      <c r="CKB1319" s="1"/>
      <c r="CKC1319" s="1"/>
      <c r="CKD1319" s="1"/>
      <c r="CKE1319" s="1"/>
      <c r="CKF1319" s="1"/>
      <c r="CKG1319" s="1"/>
      <c r="CKH1319" s="1"/>
      <c r="CKI1319" s="1"/>
      <c r="CKJ1319" s="1"/>
      <c r="CKK1319" s="1"/>
      <c r="CKL1319" s="1"/>
      <c r="CKM1319" s="1"/>
      <c r="CKN1319" s="1"/>
      <c r="CKO1319" s="1"/>
      <c r="CKP1319" s="1"/>
      <c r="CKQ1319" s="1"/>
      <c r="CKR1319" s="1"/>
      <c r="CKS1319" s="1"/>
      <c r="CKT1319" s="1"/>
      <c r="CKU1319" s="1"/>
      <c r="CKV1319" s="1"/>
      <c r="CKW1319" s="1"/>
      <c r="CKX1319" s="1"/>
      <c r="CKY1319" s="1"/>
      <c r="CKZ1319" s="1"/>
      <c r="CLA1319" s="1"/>
      <c r="CLB1319" s="1"/>
      <c r="CLC1319" s="1"/>
      <c r="CLD1319" s="1"/>
      <c r="CLE1319" s="1"/>
      <c r="CLF1319" s="1"/>
      <c r="CLG1319" s="1"/>
      <c r="CLH1319" s="1"/>
      <c r="CLI1319" s="1"/>
      <c r="CLJ1319" s="1"/>
      <c r="CLK1319" s="1"/>
      <c r="CLL1319" s="1"/>
      <c r="CLM1319" s="1"/>
      <c r="CLN1319" s="1"/>
      <c r="CLO1319" s="1"/>
      <c r="CLP1319" s="1"/>
      <c r="CLQ1319" s="1"/>
      <c r="CLR1319" s="1"/>
      <c r="CLS1319" s="1"/>
      <c r="CLT1319" s="1"/>
      <c r="CLU1319" s="1"/>
      <c r="CLV1319" s="1"/>
      <c r="CLW1319" s="1"/>
      <c r="CLX1319" s="1"/>
      <c r="CLY1319" s="1"/>
      <c r="CLZ1319" s="1"/>
      <c r="CMA1319" s="1"/>
      <c r="CMB1319" s="1"/>
      <c r="CMC1319" s="1"/>
      <c r="CMD1319" s="1"/>
      <c r="CME1319" s="1"/>
      <c r="CMF1319" s="1"/>
      <c r="CMG1319" s="1"/>
      <c r="CMH1319" s="1"/>
      <c r="CMI1319" s="1"/>
      <c r="CMJ1319" s="1"/>
      <c r="CMK1319" s="1"/>
      <c r="CML1319" s="1"/>
      <c r="CMM1319" s="1"/>
      <c r="CMN1319" s="1"/>
      <c r="CMO1319" s="1"/>
      <c r="CMP1319" s="1"/>
      <c r="CMQ1319" s="1"/>
      <c r="CMR1319" s="1"/>
      <c r="CMS1319" s="1"/>
      <c r="CMT1319" s="1"/>
      <c r="CMU1319" s="1"/>
      <c r="CMV1319" s="1"/>
      <c r="CMW1319" s="1"/>
      <c r="CMX1319" s="1"/>
      <c r="CMY1319" s="1"/>
      <c r="CMZ1319" s="1"/>
      <c r="CNA1319" s="1"/>
      <c r="CNB1319" s="1"/>
      <c r="CNC1319" s="1"/>
      <c r="CND1319" s="1"/>
      <c r="CNE1319" s="1"/>
      <c r="CNF1319" s="1"/>
      <c r="CNG1319" s="1"/>
      <c r="CNH1319" s="1"/>
      <c r="CNI1319" s="1"/>
      <c r="CNJ1319" s="1"/>
      <c r="CNK1319" s="1"/>
      <c r="CNL1319" s="1"/>
      <c r="CNM1319" s="1"/>
      <c r="CNN1319" s="1"/>
      <c r="CNO1319" s="1"/>
      <c r="CNP1319" s="1"/>
      <c r="CNQ1319" s="1"/>
      <c r="CNR1319" s="1"/>
      <c r="CNS1319" s="1"/>
      <c r="CNT1319" s="1"/>
      <c r="CNU1319" s="1"/>
      <c r="CNV1319" s="1"/>
      <c r="CNW1319" s="1"/>
      <c r="CNX1319" s="1"/>
      <c r="CNY1319" s="1"/>
      <c r="CNZ1319" s="1"/>
      <c r="COA1319" s="1"/>
      <c r="COB1319" s="1"/>
      <c r="COC1319" s="1"/>
      <c r="COD1319" s="1"/>
      <c r="COE1319" s="1"/>
      <c r="COF1319" s="1"/>
      <c r="COG1319" s="1"/>
      <c r="COH1319" s="1"/>
      <c r="COI1319" s="1"/>
      <c r="COJ1319" s="1"/>
      <c r="COK1319" s="1"/>
      <c r="COL1319" s="1"/>
      <c r="COM1319" s="1"/>
      <c r="CON1319" s="1"/>
      <c r="COO1319" s="1"/>
      <c r="COP1319" s="1"/>
      <c r="COQ1319" s="1"/>
      <c r="COR1319" s="1"/>
      <c r="COS1319" s="1"/>
      <c r="COT1319" s="1"/>
      <c r="COU1319" s="1"/>
      <c r="COV1319" s="1"/>
      <c r="COW1319" s="1"/>
      <c r="COX1319" s="1"/>
      <c r="COY1319" s="1"/>
      <c r="COZ1319" s="1"/>
      <c r="CPA1319" s="1"/>
      <c r="CPB1319" s="1"/>
      <c r="CPC1319" s="1"/>
      <c r="CPD1319" s="1"/>
      <c r="CPE1319" s="1"/>
      <c r="CPF1319" s="1"/>
      <c r="CPG1319" s="1"/>
      <c r="CPH1319" s="1"/>
      <c r="CPI1319" s="1"/>
      <c r="CPJ1319" s="1"/>
      <c r="CPK1319" s="1"/>
      <c r="CPL1319" s="1"/>
      <c r="CPM1319" s="1"/>
      <c r="CPN1319" s="1"/>
      <c r="CPO1319" s="1"/>
      <c r="CPP1319" s="1"/>
      <c r="CPQ1319" s="1"/>
      <c r="CPR1319" s="1"/>
      <c r="CPS1319" s="1"/>
      <c r="CPT1319" s="1"/>
      <c r="CPU1319" s="1"/>
      <c r="CPV1319" s="1"/>
      <c r="CPW1319" s="1"/>
      <c r="CPX1319" s="1"/>
      <c r="CPY1319" s="1"/>
      <c r="CPZ1319" s="1"/>
      <c r="CQA1319" s="1"/>
      <c r="CQB1319" s="1"/>
      <c r="CQC1319" s="1"/>
      <c r="CQD1319" s="1"/>
      <c r="CQE1319" s="1"/>
      <c r="CQF1319" s="1"/>
      <c r="CQG1319" s="1"/>
      <c r="CQH1319" s="1"/>
      <c r="CQI1319" s="1"/>
      <c r="CQJ1319" s="1"/>
      <c r="CQK1319" s="1"/>
      <c r="CQL1319" s="1"/>
      <c r="CQM1319" s="1"/>
      <c r="CQN1319" s="1"/>
      <c r="CQO1319" s="1"/>
      <c r="CQP1319" s="1"/>
      <c r="CQQ1319" s="1"/>
      <c r="CQR1319" s="1"/>
      <c r="CQS1319" s="1"/>
      <c r="CQT1319" s="1"/>
      <c r="CQU1319" s="1"/>
      <c r="CQV1319" s="1"/>
      <c r="CQW1319" s="1"/>
      <c r="CQX1319" s="1"/>
      <c r="CQY1319" s="1"/>
      <c r="CQZ1319" s="1"/>
      <c r="CRA1319" s="1"/>
      <c r="CRB1319" s="1"/>
      <c r="CRC1319" s="1"/>
      <c r="CRD1319" s="1"/>
      <c r="CRE1319" s="1"/>
      <c r="CRF1319" s="1"/>
      <c r="CRG1319" s="1"/>
      <c r="CRH1319" s="1"/>
      <c r="CRI1319" s="1"/>
      <c r="CRJ1319" s="1"/>
      <c r="CRK1319" s="1"/>
      <c r="CRL1319" s="1"/>
      <c r="CRM1319" s="1"/>
      <c r="CRN1319" s="1"/>
      <c r="CRO1319" s="1"/>
      <c r="CRP1319" s="1"/>
      <c r="CRQ1319" s="1"/>
      <c r="CRR1319" s="1"/>
      <c r="CRS1319" s="1"/>
      <c r="CRT1319" s="1"/>
      <c r="CRU1319" s="1"/>
      <c r="CRV1319" s="1"/>
      <c r="CRW1319" s="1"/>
      <c r="CRX1319" s="1"/>
      <c r="CRY1319" s="1"/>
      <c r="CRZ1319" s="1"/>
      <c r="CSA1319" s="1"/>
      <c r="CSB1319" s="1"/>
      <c r="CSC1319" s="1"/>
      <c r="CSD1319" s="1"/>
      <c r="CSE1319" s="1"/>
      <c r="CSF1319" s="1"/>
      <c r="CSG1319" s="1"/>
      <c r="CSH1319" s="1"/>
      <c r="CSI1319" s="1"/>
      <c r="CSJ1319" s="1"/>
      <c r="CSK1319" s="1"/>
      <c r="CSL1319" s="1"/>
      <c r="CSM1319" s="1"/>
      <c r="CSN1319" s="1"/>
      <c r="CSO1319" s="1"/>
      <c r="CSP1319" s="1"/>
      <c r="CSQ1319" s="1"/>
      <c r="CSR1319" s="1"/>
      <c r="CSS1319" s="1"/>
      <c r="CST1319" s="1"/>
      <c r="CSU1319" s="1"/>
      <c r="CSV1319" s="1"/>
      <c r="CSW1319" s="1"/>
      <c r="CSX1319" s="1"/>
      <c r="CSY1319" s="1"/>
      <c r="CSZ1319" s="1"/>
      <c r="CTA1319" s="1"/>
      <c r="CTB1319" s="1"/>
      <c r="CTC1319" s="1"/>
      <c r="CTD1319" s="1"/>
      <c r="CTE1319" s="1"/>
      <c r="CTF1319" s="1"/>
      <c r="CTG1319" s="1"/>
      <c r="CTH1319" s="1"/>
      <c r="CTI1319" s="1"/>
      <c r="CTJ1319" s="1"/>
      <c r="CTK1319" s="1"/>
      <c r="CTL1319" s="1"/>
      <c r="CTM1319" s="1"/>
      <c r="CTN1319" s="1"/>
      <c r="CTO1319" s="1"/>
      <c r="CTP1319" s="1"/>
      <c r="CTQ1319" s="1"/>
      <c r="CTR1319" s="1"/>
      <c r="CTS1319" s="1"/>
      <c r="CTT1319" s="1"/>
      <c r="CTU1319" s="1"/>
      <c r="CTV1319" s="1"/>
      <c r="CTW1319" s="1"/>
      <c r="CTX1319" s="1"/>
      <c r="CTY1319" s="1"/>
      <c r="CTZ1319" s="1"/>
      <c r="CUA1319" s="1"/>
      <c r="CUB1319" s="1"/>
      <c r="CUC1319" s="1"/>
      <c r="CUD1319" s="1"/>
      <c r="CUE1319" s="1"/>
      <c r="CUF1319" s="1"/>
      <c r="CUG1319" s="1"/>
      <c r="CUH1319" s="1"/>
      <c r="CUI1319" s="1"/>
      <c r="CUJ1319" s="1"/>
      <c r="CUK1319" s="1"/>
      <c r="CUL1319" s="1"/>
      <c r="CUM1319" s="1"/>
      <c r="CUN1319" s="1"/>
      <c r="CUO1319" s="1"/>
      <c r="CUP1319" s="1"/>
      <c r="CUQ1319" s="1"/>
      <c r="CUR1319" s="1"/>
      <c r="CUS1319" s="1"/>
      <c r="CUT1319" s="1"/>
      <c r="CUU1319" s="1"/>
      <c r="CUV1319" s="1"/>
      <c r="CUW1319" s="1"/>
      <c r="CUX1319" s="1"/>
      <c r="CUY1319" s="1"/>
      <c r="CUZ1319" s="1"/>
      <c r="CVA1319" s="1"/>
      <c r="CVB1319" s="1"/>
      <c r="CVC1319" s="1"/>
      <c r="CVD1319" s="1"/>
      <c r="CVE1319" s="1"/>
      <c r="CVF1319" s="1"/>
      <c r="CVG1319" s="1"/>
      <c r="CVH1319" s="1"/>
      <c r="CVI1319" s="1"/>
      <c r="CVJ1319" s="1"/>
      <c r="CVK1319" s="1"/>
      <c r="CVL1319" s="1"/>
      <c r="CVM1319" s="1"/>
      <c r="CVN1319" s="1"/>
      <c r="CVO1319" s="1"/>
      <c r="CVP1319" s="1"/>
      <c r="CVQ1319" s="1"/>
      <c r="CVR1319" s="1"/>
      <c r="CVS1319" s="1"/>
      <c r="CVT1319" s="1"/>
      <c r="CVU1319" s="1"/>
      <c r="CVV1319" s="1"/>
      <c r="CVW1319" s="1"/>
      <c r="CVX1319" s="1"/>
      <c r="CVY1319" s="1"/>
      <c r="CVZ1319" s="1"/>
      <c r="CWA1319" s="1"/>
      <c r="CWB1319" s="1"/>
      <c r="CWC1319" s="1"/>
      <c r="CWD1319" s="1"/>
      <c r="CWE1319" s="1"/>
      <c r="CWF1319" s="1"/>
      <c r="CWG1319" s="1"/>
      <c r="CWH1319" s="1"/>
      <c r="CWI1319" s="1"/>
      <c r="CWJ1319" s="1"/>
      <c r="CWK1319" s="1"/>
      <c r="CWL1319" s="1"/>
      <c r="CWM1319" s="1"/>
      <c r="CWN1319" s="1"/>
      <c r="CWO1319" s="1"/>
      <c r="CWP1319" s="1"/>
      <c r="CWQ1319" s="1"/>
      <c r="CWR1319" s="1"/>
      <c r="CWS1319" s="1"/>
      <c r="CWT1319" s="1"/>
      <c r="CWU1319" s="1"/>
      <c r="CWV1319" s="1"/>
      <c r="CWW1319" s="1"/>
      <c r="CWX1319" s="1"/>
      <c r="CWY1319" s="1"/>
      <c r="CWZ1319" s="1"/>
      <c r="CXA1319" s="1"/>
      <c r="CXB1319" s="1"/>
      <c r="CXC1319" s="1"/>
      <c r="CXD1319" s="1"/>
      <c r="CXE1319" s="1"/>
      <c r="CXF1319" s="1"/>
      <c r="CXG1319" s="1"/>
      <c r="CXH1319" s="1"/>
      <c r="CXI1319" s="1"/>
      <c r="CXJ1319" s="1"/>
      <c r="CXK1319" s="1"/>
      <c r="CXL1319" s="1"/>
      <c r="CXM1319" s="1"/>
      <c r="CXN1319" s="1"/>
      <c r="CXO1319" s="1"/>
      <c r="CXP1319" s="1"/>
      <c r="CXQ1319" s="1"/>
      <c r="CXR1319" s="1"/>
      <c r="CXS1319" s="1"/>
      <c r="CXT1319" s="1"/>
      <c r="CXU1319" s="1"/>
      <c r="CXV1319" s="1"/>
      <c r="CXW1319" s="1"/>
      <c r="CXX1319" s="1"/>
      <c r="CXY1319" s="1"/>
      <c r="CXZ1319" s="1"/>
      <c r="CYA1319" s="1"/>
      <c r="CYB1319" s="1"/>
      <c r="CYC1319" s="1"/>
      <c r="CYD1319" s="1"/>
      <c r="CYE1319" s="1"/>
      <c r="CYF1319" s="1"/>
      <c r="CYG1319" s="1"/>
      <c r="CYH1319" s="1"/>
      <c r="CYI1319" s="1"/>
      <c r="CYJ1319" s="1"/>
      <c r="CYK1319" s="1"/>
      <c r="CYL1319" s="1"/>
      <c r="CYM1319" s="1"/>
      <c r="CYN1319" s="1"/>
      <c r="CYO1319" s="1"/>
      <c r="CYP1319" s="1"/>
      <c r="CYQ1319" s="1"/>
      <c r="CYR1319" s="1"/>
      <c r="CYS1319" s="1"/>
      <c r="CYT1319" s="1"/>
      <c r="CYU1319" s="1"/>
      <c r="CYV1319" s="1"/>
      <c r="CYW1319" s="1"/>
      <c r="CYX1319" s="1"/>
      <c r="CYY1319" s="1"/>
      <c r="CYZ1319" s="1"/>
      <c r="CZA1319" s="1"/>
      <c r="CZB1319" s="1"/>
      <c r="CZC1319" s="1"/>
      <c r="CZD1319" s="1"/>
      <c r="CZE1319" s="1"/>
      <c r="CZF1319" s="1"/>
      <c r="CZG1319" s="1"/>
      <c r="CZH1319" s="1"/>
      <c r="CZI1319" s="1"/>
      <c r="CZJ1319" s="1"/>
      <c r="CZK1319" s="1"/>
      <c r="CZL1319" s="1"/>
      <c r="CZM1319" s="1"/>
      <c r="CZN1319" s="1"/>
      <c r="CZO1319" s="1"/>
      <c r="CZP1319" s="1"/>
      <c r="CZQ1319" s="1"/>
      <c r="CZR1319" s="1"/>
      <c r="CZS1319" s="1"/>
      <c r="CZT1319" s="1"/>
      <c r="CZU1319" s="1"/>
      <c r="CZV1319" s="1"/>
      <c r="CZW1319" s="1"/>
      <c r="CZX1319" s="1"/>
      <c r="CZY1319" s="1"/>
      <c r="CZZ1319" s="1"/>
      <c r="DAA1319" s="1"/>
      <c r="DAB1319" s="1"/>
      <c r="DAC1319" s="1"/>
      <c r="DAD1319" s="1"/>
      <c r="DAE1319" s="1"/>
      <c r="DAF1319" s="1"/>
      <c r="DAG1319" s="1"/>
      <c r="DAH1319" s="1"/>
      <c r="DAI1319" s="1"/>
      <c r="DAJ1319" s="1"/>
      <c r="DAK1319" s="1"/>
      <c r="DAL1319" s="1"/>
      <c r="DAM1319" s="1"/>
      <c r="DAN1319" s="1"/>
      <c r="DAO1319" s="1"/>
      <c r="DAP1319" s="1"/>
      <c r="DAQ1319" s="1"/>
      <c r="DAR1319" s="1"/>
      <c r="DAS1319" s="1"/>
      <c r="DAT1319" s="1"/>
      <c r="DAU1319" s="1"/>
      <c r="DAV1319" s="1"/>
      <c r="DAW1319" s="1"/>
      <c r="DAX1319" s="1"/>
      <c r="DAY1319" s="1"/>
      <c r="DAZ1319" s="1"/>
      <c r="DBA1319" s="1"/>
      <c r="DBB1319" s="1"/>
      <c r="DBC1319" s="1"/>
      <c r="DBD1319" s="1"/>
      <c r="DBE1319" s="1"/>
      <c r="DBF1319" s="1"/>
      <c r="DBG1319" s="1"/>
      <c r="DBH1319" s="1"/>
      <c r="DBI1319" s="1"/>
      <c r="DBJ1319" s="1"/>
      <c r="DBK1319" s="1"/>
      <c r="DBL1319" s="1"/>
      <c r="DBM1319" s="1"/>
      <c r="DBN1319" s="1"/>
      <c r="DBO1319" s="1"/>
      <c r="DBP1319" s="1"/>
      <c r="DBQ1319" s="1"/>
      <c r="DBR1319" s="1"/>
      <c r="DBS1319" s="1"/>
      <c r="DBT1319" s="1"/>
      <c r="DBU1319" s="1"/>
      <c r="DBV1319" s="1"/>
      <c r="DBW1319" s="1"/>
      <c r="DBX1319" s="1"/>
      <c r="DBY1319" s="1"/>
      <c r="DBZ1319" s="1"/>
      <c r="DCA1319" s="1"/>
      <c r="DCB1319" s="1"/>
      <c r="DCC1319" s="1"/>
      <c r="DCD1319" s="1"/>
      <c r="DCE1319" s="1"/>
      <c r="DCF1319" s="1"/>
      <c r="DCG1319" s="1"/>
      <c r="DCH1319" s="1"/>
      <c r="DCI1319" s="1"/>
      <c r="DCJ1319" s="1"/>
      <c r="DCK1319" s="1"/>
      <c r="DCL1319" s="1"/>
      <c r="DCM1319" s="1"/>
      <c r="DCN1319" s="1"/>
      <c r="DCO1319" s="1"/>
      <c r="DCP1319" s="1"/>
      <c r="DCQ1319" s="1"/>
      <c r="DCR1319" s="1"/>
      <c r="DCS1319" s="1"/>
      <c r="DCT1319" s="1"/>
      <c r="DCU1319" s="1"/>
      <c r="DCV1319" s="1"/>
      <c r="DCW1319" s="1"/>
      <c r="DCX1319" s="1"/>
      <c r="DCY1319" s="1"/>
      <c r="DCZ1319" s="1"/>
      <c r="DDA1319" s="1"/>
      <c r="DDB1319" s="1"/>
      <c r="DDC1319" s="1"/>
      <c r="DDD1319" s="1"/>
      <c r="DDE1319" s="1"/>
      <c r="DDF1319" s="1"/>
      <c r="DDG1319" s="1"/>
      <c r="DDH1319" s="1"/>
      <c r="DDI1319" s="1"/>
      <c r="DDJ1319" s="1"/>
      <c r="DDK1319" s="1"/>
      <c r="DDL1319" s="1"/>
      <c r="DDM1319" s="1"/>
      <c r="DDN1319" s="1"/>
      <c r="DDO1319" s="1"/>
      <c r="DDP1319" s="1"/>
      <c r="DDQ1319" s="1"/>
      <c r="DDR1319" s="1"/>
      <c r="DDS1319" s="1"/>
      <c r="DDT1319" s="1"/>
      <c r="DDU1319" s="1"/>
      <c r="DDV1319" s="1"/>
      <c r="DDW1319" s="1"/>
      <c r="DDX1319" s="1"/>
      <c r="DDY1319" s="1"/>
      <c r="DDZ1319" s="1"/>
      <c r="DEA1319" s="1"/>
      <c r="DEB1319" s="1"/>
      <c r="DEC1319" s="1"/>
      <c r="DED1319" s="1"/>
      <c r="DEE1319" s="1"/>
      <c r="DEF1319" s="1"/>
      <c r="DEG1319" s="1"/>
      <c r="DEH1319" s="1"/>
      <c r="DEI1319" s="1"/>
      <c r="DEJ1319" s="1"/>
      <c r="DEK1319" s="1"/>
      <c r="DEL1319" s="1"/>
      <c r="DEM1319" s="1"/>
      <c r="DEN1319" s="1"/>
      <c r="DEO1319" s="1"/>
      <c r="DEP1319" s="1"/>
      <c r="DEQ1319" s="1"/>
      <c r="DER1319" s="1"/>
      <c r="DES1319" s="1"/>
      <c r="DET1319" s="1"/>
      <c r="DEU1319" s="1"/>
      <c r="DEV1319" s="1"/>
      <c r="DEW1319" s="1"/>
      <c r="DEX1319" s="1"/>
      <c r="DEY1319" s="1"/>
      <c r="DEZ1319" s="1"/>
      <c r="DFA1319" s="1"/>
      <c r="DFB1319" s="1"/>
      <c r="DFC1319" s="1"/>
      <c r="DFD1319" s="1"/>
      <c r="DFE1319" s="1"/>
      <c r="DFF1319" s="1"/>
      <c r="DFG1319" s="1"/>
      <c r="DFH1319" s="1"/>
      <c r="DFI1319" s="1"/>
      <c r="DFJ1319" s="1"/>
      <c r="DFK1319" s="1"/>
      <c r="DFL1319" s="1"/>
      <c r="DFM1319" s="1"/>
      <c r="DFN1319" s="1"/>
      <c r="DFO1319" s="1"/>
      <c r="DFP1319" s="1"/>
      <c r="DFQ1319" s="1"/>
      <c r="DFR1319" s="1"/>
      <c r="DFS1319" s="1"/>
      <c r="DFT1319" s="1"/>
      <c r="DFU1319" s="1"/>
      <c r="DFV1319" s="1"/>
      <c r="DFW1319" s="1"/>
      <c r="DFX1319" s="1"/>
      <c r="DFY1319" s="1"/>
      <c r="DFZ1319" s="1"/>
      <c r="DGA1319" s="1"/>
      <c r="DGB1319" s="1"/>
      <c r="DGC1319" s="1"/>
      <c r="DGD1319" s="1"/>
      <c r="DGE1319" s="1"/>
      <c r="DGF1319" s="1"/>
      <c r="DGG1319" s="1"/>
      <c r="DGH1319" s="1"/>
      <c r="DGI1319" s="1"/>
      <c r="DGJ1319" s="1"/>
      <c r="DGK1319" s="1"/>
      <c r="DGL1319" s="1"/>
      <c r="DGM1319" s="1"/>
      <c r="DGN1319" s="1"/>
      <c r="DGO1319" s="1"/>
      <c r="DGP1319" s="1"/>
      <c r="DGQ1319" s="1"/>
      <c r="DGR1319" s="1"/>
      <c r="DGS1319" s="1"/>
      <c r="DGT1319" s="1"/>
      <c r="DGU1319" s="1"/>
      <c r="DGV1319" s="1"/>
      <c r="DGW1319" s="1"/>
      <c r="DGX1319" s="1"/>
      <c r="DGY1319" s="1"/>
      <c r="DGZ1319" s="1"/>
      <c r="DHA1319" s="1"/>
      <c r="DHB1319" s="1"/>
      <c r="DHC1319" s="1"/>
      <c r="DHD1319" s="1"/>
      <c r="DHE1319" s="1"/>
      <c r="DHF1319" s="1"/>
      <c r="DHG1319" s="1"/>
      <c r="DHH1319" s="1"/>
      <c r="DHI1319" s="1"/>
      <c r="DHJ1319" s="1"/>
      <c r="DHK1319" s="1"/>
      <c r="DHL1319" s="1"/>
      <c r="DHM1319" s="1"/>
      <c r="DHN1319" s="1"/>
      <c r="DHO1319" s="1"/>
      <c r="DHP1319" s="1"/>
      <c r="DHQ1319" s="1"/>
      <c r="DHR1319" s="1"/>
      <c r="DHS1319" s="1"/>
      <c r="DHT1319" s="1"/>
      <c r="DHU1319" s="1"/>
      <c r="DHV1319" s="1"/>
      <c r="DHW1319" s="1"/>
      <c r="DHX1319" s="1"/>
      <c r="DHY1319" s="1"/>
      <c r="DHZ1319" s="1"/>
      <c r="DIA1319" s="1"/>
      <c r="DIB1319" s="1"/>
      <c r="DIC1319" s="1"/>
      <c r="DID1319" s="1"/>
      <c r="DIE1319" s="1"/>
      <c r="DIF1319" s="1"/>
      <c r="DIG1319" s="1"/>
      <c r="DIH1319" s="1"/>
      <c r="DII1319" s="1"/>
      <c r="DIJ1319" s="1"/>
      <c r="DIK1319" s="1"/>
      <c r="DIL1319" s="1"/>
      <c r="DIM1319" s="1"/>
      <c r="DIN1319" s="1"/>
      <c r="DIO1319" s="1"/>
      <c r="DIP1319" s="1"/>
      <c r="DIQ1319" s="1"/>
      <c r="DIR1319" s="1"/>
      <c r="DIS1319" s="1"/>
      <c r="DIT1319" s="1"/>
      <c r="DIU1319" s="1"/>
      <c r="DIV1319" s="1"/>
      <c r="DIW1319" s="1"/>
      <c r="DIX1319" s="1"/>
      <c r="DIY1319" s="1"/>
      <c r="DIZ1319" s="1"/>
      <c r="DJA1319" s="1"/>
      <c r="DJB1319" s="1"/>
      <c r="DJC1319" s="1"/>
      <c r="DJD1319" s="1"/>
      <c r="DJE1319" s="1"/>
      <c r="DJF1319" s="1"/>
      <c r="DJG1319" s="1"/>
      <c r="DJH1319" s="1"/>
      <c r="DJI1319" s="1"/>
      <c r="DJJ1319" s="1"/>
      <c r="DJK1319" s="1"/>
      <c r="DJL1319" s="1"/>
      <c r="DJM1319" s="1"/>
      <c r="DJN1319" s="1"/>
      <c r="DJO1319" s="1"/>
      <c r="DJP1319" s="1"/>
      <c r="DJQ1319" s="1"/>
      <c r="DJR1319" s="1"/>
      <c r="DJS1319" s="1"/>
      <c r="DJT1319" s="1"/>
      <c r="DJU1319" s="1"/>
      <c r="DJV1319" s="1"/>
      <c r="DJW1319" s="1"/>
      <c r="DJX1319" s="1"/>
      <c r="DJY1319" s="1"/>
      <c r="DJZ1319" s="1"/>
      <c r="DKA1319" s="1"/>
      <c r="DKB1319" s="1"/>
      <c r="DKC1319" s="1"/>
      <c r="DKD1319" s="1"/>
      <c r="DKE1319" s="1"/>
      <c r="DKF1319" s="1"/>
      <c r="DKG1319" s="1"/>
      <c r="DKH1319" s="1"/>
      <c r="DKI1319" s="1"/>
      <c r="DKJ1319" s="1"/>
      <c r="DKK1319" s="1"/>
      <c r="DKL1319" s="1"/>
      <c r="DKM1319" s="1"/>
      <c r="DKN1319" s="1"/>
      <c r="DKO1319" s="1"/>
      <c r="DKP1319" s="1"/>
      <c r="DKQ1319" s="1"/>
      <c r="DKR1319" s="1"/>
      <c r="DKS1319" s="1"/>
      <c r="DKT1319" s="1"/>
      <c r="DKU1319" s="1"/>
      <c r="DKV1319" s="1"/>
      <c r="DKW1319" s="1"/>
      <c r="DKX1319" s="1"/>
      <c r="DKY1319" s="1"/>
      <c r="DKZ1319" s="1"/>
      <c r="DLA1319" s="1"/>
      <c r="DLB1319" s="1"/>
      <c r="DLC1319" s="1"/>
      <c r="DLD1319" s="1"/>
      <c r="DLE1319" s="1"/>
      <c r="DLF1319" s="1"/>
      <c r="DLG1319" s="1"/>
      <c r="DLH1319" s="1"/>
      <c r="DLI1319" s="1"/>
      <c r="DLJ1319" s="1"/>
      <c r="DLK1319" s="1"/>
      <c r="DLL1319" s="1"/>
      <c r="DLM1319" s="1"/>
      <c r="DLN1319" s="1"/>
      <c r="DLO1319" s="1"/>
      <c r="DLP1319" s="1"/>
      <c r="DLQ1319" s="1"/>
      <c r="DLR1319" s="1"/>
      <c r="DLS1319" s="1"/>
      <c r="DLT1319" s="1"/>
      <c r="DLU1319" s="1"/>
      <c r="DLV1319" s="1"/>
      <c r="DLW1319" s="1"/>
      <c r="DLX1319" s="1"/>
      <c r="DLY1319" s="1"/>
      <c r="DLZ1319" s="1"/>
      <c r="DMA1319" s="1"/>
      <c r="DMB1319" s="1"/>
      <c r="DMC1319" s="1"/>
      <c r="DMD1319" s="1"/>
      <c r="DME1319" s="1"/>
      <c r="DMF1319" s="1"/>
      <c r="DMG1319" s="1"/>
      <c r="DMH1319" s="1"/>
      <c r="DMI1319" s="1"/>
      <c r="DMJ1319" s="1"/>
      <c r="DMK1319" s="1"/>
      <c r="DML1319" s="1"/>
      <c r="DMM1319" s="1"/>
      <c r="DMN1319" s="1"/>
      <c r="DMO1319" s="1"/>
      <c r="DMP1319" s="1"/>
      <c r="DMQ1319" s="1"/>
      <c r="DMR1319" s="1"/>
      <c r="DMS1319" s="1"/>
      <c r="DMT1319" s="1"/>
      <c r="DMU1319" s="1"/>
      <c r="DMV1319" s="1"/>
      <c r="DMW1319" s="1"/>
      <c r="DMX1319" s="1"/>
      <c r="DMY1319" s="1"/>
      <c r="DMZ1319" s="1"/>
      <c r="DNA1319" s="1"/>
      <c r="DNB1319" s="1"/>
      <c r="DNC1319" s="1"/>
      <c r="DND1319" s="1"/>
      <c r="DNE1319" s="1"/>
      <c r="DNF1319" s="1"/>
      <c r="DNG1319" s="1"/>
      <c r="DNH1319" s="1"/>
      <c r="DNI1319" s="1"/>
      <c r="DNJ1319" s="1"/>
      <c r="DNK1319" s="1"/>
      <c r="DNL1319" s="1"/>
      <c r="DNM1319" s="1"/>
      <c r="DNN1319" s="1"/>
      <c r="DNO1319" s="1"/>
      <c r="DNP1319" s="1"/>
      <c r="DNQ1319" s="1"/>
      <c r="DNR1319" s="1"/>
      <c r="DNS1319" s="1"/>
      <c r="DNT1319" s="1"/>
      <c r="DNU1319" s="1"/>
      <c r="DNV1319" s="1"/>
      <c r="DNW1319" s="1"/>
      <c r="DNX1319" s="1"/>
      <c r="DNY1319" s="1"/>
      <c r="DNZ1319" s="1"/>
      <c r="DOA1319" s="1"/>
      <c r="DOB1319" s="1"/>
      <c r="DOC1319" s="1"/>
      <c r="DOD1319" s="1"/>
      <c r="DOE1319" s="1"/>
      <c r="DOF1319" s="1"/>
      <c r="DOG1319" s="1"/>
      <c r="DOH1319" s="1"/>
      <c r="DOI1319" s="1"/>
      <c r="DOJ1319" s="1"/>
      <c r="DOK1319" s="1"/>
      <c r="DOL1319" s="1"/>
      <c r="DOM1319" s="1"/>
      <c r="DON1319" s="1"/>
      <c r="DOO1319" s="1"/>
      <c r="DOP1319" s="1"/>
      <c r="DOQ1319" s="1"/>
      <c r="DOR1319" s="1"/>
      <c r="DOS1319" s="1"/>
      <c r="DOT1319" s="1"/>
      <c r="DOU1319" s="1"/>
      <c r="DOV1319" s="1"/>
      <c r="DOW1319" s="1"/>
      <c r="DOX1319" s="1"/>
      <c r="DOY1319" s="1"/>
      <c r="DOZ1319" s="1"/>
      <c r="DPA1319" s="1"/>
      <c r="DPB1319" s="1"/>
      <c r="DPC1319" s="1"/>
      <c r="DPD1319" s="1"/>
      <c r="DPE1319" s="1"/>
      <c r="DPF1319" s="1"/>
      <c r="DPG1319" s="1"/>
      <c r="DPH1319" s="1"/>
      <c r="DPI1319" s="1"/>
      <c r="DPJ1319" s="1"/>
      <c r="DPK1319" s="1"/>
      <c r="DPL1319" s="1"/>
      <c r="DPM1319" s="1"/>
      <c r="DPN1319" s="1"/>
      <c r="DPO1319" s="1"/>
      <c r="DPP1319" s="1"/>
      <c r="DPQ1319" s="1"/>
      <c r="DPR1319" s="1"/>
      <c r="DPS1319" s="1"/>
      <c r="DPT1319" s="1"/>
      <c r="DPU1319" s="1"/>
      <c r="DPV1319" s="1"/>
      <c r="DPW1319" s="1"/>
      <c r="DPX1319" s="1"/>
      <c r="DPY1319" s="1"/>
      <c r="DPZ1319" s="1"/>
      <c r="DQA1319" s="1"/>
      <c r="DQB1319" s="1"/>
      <c r="DQC1319" s="1"/>
      <c r="DQD1319" s="1"/>
      <c r="DQE1319" s="1"/>
      <c r="DQF1319" s="1"/>
      <c r="DQG1319" s="1"/>
      <c r="DQH1319" s="1"/>
      <c r="DQI1319" s="1"/>
      <c r="DQJ1319" s="1"/>
      <c r="DQK1319" s="1"/>
      <c r="DQL1319" s="1"/>
      <c r="DQM1319" s="1"/>
      <c r="DQN1319" s="1"/>
      <c r="DQO1319" s="1"/>
      <c r="DQP1319" s="1"/>
      <c r="DQQ1319" s="1"/>
      <c r="DQR1319" s="1"/>
      <c r="DQS1319" s="1"/>
      <c r="DQT1319" s="1"/>
      <c r="DQU1319" s="1"/>
      <c r="DQV1319" s="1"/>
      <c r="DQW1319" s="1"/>
      <c r="DQX1319" s="1"/>
      <c r="DQY1319" s="1"/>
      <c r="DQZ1319" s="1"/>
      <c r="DRA1319" s="1"/>
      <c r="DRB1319" s="1"/>
      <c r="DRC1319" s="1"/>
      <c r="DRD1319" s="1"/>
      <c r="DRE1319" s="1"/>
      <c r="DRF1319" s="1"/>
      <c r="DRG1319" s="1"/>
      <c r="DRH1319" s="1"/>
      <c r="DRI1319" s="1"/>
      <c r="DRJ1319" s="1"/>
      <c r="DRK1319" s="1"/>
      <c r="DRL1319" s="1"/>
      <c r="DRM1319" s="1"/>
      <c r="DRN1319" s="1"/>
      <c r="DRO1319" s="1"/>
      <c r="DRP1319" s="1"/>
      <c r="DRQ1319" s="1"/>
      <c r="DRR1319" s="1"/>
      <c r="DRS1319" s="1"/>
      <c r="DRT1319" s="1"/>
      <c r="DRU1319" s="1"/>
      <c r="DRV1319" s="1"/>
      <c r="DRW1319" s="1"/>
      <c r="DRX1319" s="1"/>
      <c r="DRY1319" s="1"/>
      <c r="DRZ1319" s="1"/>
      <c r="DSA1319" s="1"/>
      <c r="DSB1319" s="1"/>
      <c r="DSC1319" s="1"/>
      <c r="DSD1319" s="1"/>
      <c r="DSE1319" s="1"/>
      <c r="DSF1319" s="1"/>
      <c r="DSG1319" s="1"/>
      <c r="DSH1319" s="1"/>
      <c r="DSI1319" s="1"/>
      <c r="DSJ1319" s="1"/>
      <c r="DSK1319" s="1"/>
      <c r="DSL1319" s="1"/>
      <c r="DSM1319" s="1"/>
      <c r="DSN1319" s="1"/>
      <c r="DSO1319" s="1"/>
      <c r="DSP1319" s="1"/>
      <c r="DSQ1319" s="1"/>
      <c r="DSR1319" s="1"/>
      <c r="DSS1319" s="1"/>
      <c r="DST1319" s="1"/>
      <c r="DSU1319" s="1"/>
      <c r="DSV1319" s="1"/>
      <c r="DSW1319" s="1"/>
      <c r="DSX1319" s="1"/>
      <c r="DSY1319" s="1"/>
      <c r="DSZ1319" s="1"/>
      <c r="DTA1319" s="1"/>
      <c r="DTB1319" s="1"/>
      <c r="DTC1319" s="1"/>
      <c r="DTD1319" s="1"/>
      <c r="DTE1319" s="1"/>
      <c r="DTF1319" s="1"/>
      <c r="DTG1319" s="1"/>
      <c r="DTH1319" s="1"/>
      <c r="DTI1319" s="1"/>
      <c r="DTJ1319" s="1"/>
      <c r="DTK1319" s="1"/>
      <c r="DTL1319" s="1"/>
      <c r="DTM1319" s="1"/>
      <c r="DTN1319" s="1"/>
      <c r="DTO1319" s="1"/>
      <c r="DTP1319" s="1"/>
      <c r="DTQ1319" s="1"/>
      <c r="DTR1319" s="1"/>
      <c r="DTS1319" s="1"/>
      <c r="DTT1319" s="1"/>
      <c r="DTU1319" s="1"/>
      <c r="DTV1319" s="1"/>
      <c r="DTW1319" s="1"/>
      <c r="DTX1319" s="1"/>
      <c r="DTY1319" s="1"/>
      <c r="DTZ1319" s="1"/>
      <c r="DUA1319" s="1"/>
      <c r="DUB1319" s="1"/>
      <c r="DUC1319" s="1"/>
      <c r="DUD1319" s="1"/>
      <c r="DUE1319" s="1"/>
      <c r="DUF1319" s="1"/>
      <c r="DUG1319" s="1"/>
      <c r="DUH1319" s="1"/>
      <c r="DUI1319" s="1"/>
      <c r="DUJ1319" s="1"/>
      <c r="DUK1319" s="1"/>
      <c r="DUL1319" s="1"/>
      <c r="DUM1319" s="1"/>
      <c r="DUN1319" s="1"/>
      <c r="DUO1319" s="1"/>
      <c r="DUP1319" s="1"/>
      <c r="DUQ1319" s="1"/>
      <c r="DUR1319" s="1"/>
      <c r="DUS1319" s="1"/>
      <c r="DUT1319" s="1"/>
      <c r="DUU1319" s="1"/>
      <c r="DUV1319" s="1"/>
      <c r="DUW1319" s="1"/>
      <c r="DUX1319" s="1"/>
      <c r="DUY1319" s="1"/>
      <c r="DUZ1319" s="1"/>
      <c r="DVA1319" s="1"/>
      <c r="DVB1319" s="1"/>
      <c r="DVC1319" s="1"/>
      <c r="DVD1319" s="1"/>
      <c r="DVE1319" s="1"/>
      <c r="DVF1319" s="1"/>
      <c r="DVG1319" s="1"/>
      <c r="DVH1319" s="1"/>
      <c r="DVI1319" s="1"/>
      <c r="DVJ1319" s="1"/>
      <c r="DVK1319" s="1"/>
      <c r="DVL1319" s="1"/>
      <c r="DVM1319" s="1"/>
      <c r="DVN1319" s="1"/>
      <c r="DVO1319" s="1"/>
      <c r="DVP1319" s="1"/>
      <c r="DVQ1319" s="1"/>
      <c r="DVR1319" s="1"/>
      <c r="DVS1319" s="1"/>
      <c r="DVT1319" s="1"/>
      <c r="DVU1319" s="1"/>
      <c r="DVV1319" s="1"/>
      <c r="DVW1319" s="1"/>
      <c r="DVX1319" s="1"/>
      <c r="DVY1319" s="1"/>
      <c r="DVZ1319" s="1"/>
      <c r="DWA1319" s="1"/>
      <c r="DWB1319" s="1"/>
      <c r="DWC1319" s="1"/>
      <c r="DWD1319" s="1"/>
      <c r="DWE1319" s="1"/>
      <c r="DWF1319" s="1"/>
      <c r="DWG1319" s="1"/>
      <c r="DWH1319" s="1"/>
      <c r="DWI1319" s="1"/>
      <c r="DWJ1319" s="1"/>
      <c r="DWK1319" s="1"/>
      <c r="DWL1319" s="1"/>
      <c r="DWM1319" s="1"/>
      <c r="DWN1319" s="1"/>
      <c r="DWO1319" s="1"/>
      <c r="DWP1319" s="1"/>
      <c r="DWQ1319" s="1"/>
      <c r="DWR1319" s="1"/>
      <c r="DWS1319" s="1"/>
      <c r="DWT1319" s="1"/>
      <c r="DWU1319" s="1"/>
      <c r="DWV1319" s="1"/>
      <c r="DWW1319" s="1"/>
      <c r="DWX1319" s="1"/>
      <c r="DWY1319" s="1"/>
      <c r="DWZ1319" s="1"/>
      <c r="DXA1319" s="1"/>
      <c r="DXB1319" s="1"/>
      <c r="DXC1319" s="1"/>
      <c r="DXD1319" s="1"/>
      <c r="DXE1319" s="1"/>
      <c r="DXF1319" s="1"/>
      <c r="DXG1319" s="1"/>
      <c r="DXH1319" s="1"/>
      <c r="DXI1319" s="1"/>
      <c r="DXJ1319" s="1"/>
      <c r="DXK1319" s="1"/>
      <c r="DXL1319" s="1"/>
      <c r="DXM1319" s="1"/>
      <c r="DXN1319" s="1"/>
      <c r="DXO1319" s="1"/>
      <c r="DXP1319" s="1"/>
      <c r="DXQ1319" s="1"/>
      <c r="DXR1319" s="1"/>
      <c r="DXS1319" s="1"/>
      <c r="DXT1319" s="1"/>
      <c r="DXU1319" s="1"/>
      <c r="DXV1319" s="1"/>
      <c r="DXW1319" s="1"/>
      <c r="DXX1319" s="1"/>
      <c r="DXY1319" s="1"/>
      <c r="DXZ1319" s="1"/>
      <c r="DYA1319" s="1"/>
      <c r="DYB1319" s="1"/>
      <c r="DYC1319" s="1"/>
      <c r="DYD1319" s="1"/>
      <c r="DYE1319" s="1"/>
      <c r="DYF1319" s="1"/>
      <c r="DYG1319" s="1"/>
      <c r="DYH1319" s="1"/>
      <c r="DYI1319" s="1"/>
      <c r="DYJ1319" s="1"/>
      <c r="DYK1319" s="1"/>
      <c r="DYL1319" s="1"/>
      <c r="DYM1319" s="1"/>
      <c r="DYN1319" s="1"/>
      <c r="DYO1319" s="1"/>
      <c r="DYP1319" s="1"/>
      <c r="DYQ1319" s="1"/>
      <c r="DYR1319" s="1"/>
      <c r="DYS1319" s="1"/>
      <c r="DYT1319" s="1"/>
      <c r="DYU1319" s="1"/>
      <c r="DYV1319" s="1"/>
      <c r="DYW1319" s="1"/>
      <c r="DYX1319" s="1"/>
      <c r="DYY1319" s="1"/>
      <c r="DYZ1319" s="1"/>
      <c r="DZA1319" s="1"/>
      <c r="DZB1319" s="1"/>
      <c r="DZC1319" s="1"/>
      <c r="DZD1319" s="1"/>
      <c r="DZE1319" s="1"/>
      <c r="DZF1319" s="1"/>
      <c r="DZG1319" s="1"/>
      <c r="DZH1319" s="1"/>
      <c r="DZI1319" s="1"/>
      <c r="DZJ1319" s="1"/>
      <c r="DZK1319" s="1"/>
      <c r="DZL1319" s="1"/>
      <c r="DZM1319" s="1"/>
      <c r="DZN1319" s="1"/>
      <c r="DZO1319" s="1"/>
      <c r="DZP1319" s="1"/>
      <c r="DZQ1319" s="1"/>
      <c r="DZR1319" s="1"/>
      <c r="DZS1319" s="1"/>
      <c r="DZT1319" s="1"/>
      <c r="DZU1319" s="1"/>
      <c r="DZV1319" s="1"/>
      <c r="DZW1319" s="1"/>
      <c r="DZX1319" s="1"/>
      <c r="DZY1319" s="1"/>
      <c r="DZZ1319" s="1"/>
      <c r="EAA1319" s="1"/>
      <c r="EAB1319" s="1"/>
      <c r="EAC1319" s="1"/>
      <c r="EAD1319" s="1"/>
      <c r="EAE1319" s="1"/>
      <c r="EAF1319" s="1"/>
      <c r="EAG1319" s="1"/>
      <c r="EAH1319" s="1"/>
      <c r="EAI1319" s="1"/>
      <c r="EAJ1319" s="1"/>
      <c r="EAK1319" s="1"/>
      <c r="EAL1319" s="1"/>
      <c r="EAM1319" s="1"/>
      <c r="EAN1319" s="1"/>
      <c r="EAO1319" s="1"/>
      <c r="EAP1319" s="1"/>
      <c r="EAQ1319" s="1"/>
      <c r="EAR1319" s="1"/>
      <c r="EAS1319" s="1"/>
      <c r="EAT1319" s="1"/>
      <c r="EAU1319" s="1"/>
      <c r="EAV1319" s="1"/>
      <c r="EAW1319" s="1"/>
      <c r="EAX1319" s="1"/>
      <c r="EAY1319" s="1"/>
      <c r="EAZ1319" s="1"/>
      <c r="EBA1319" s="1"/>
      <c r="EBB1319" s="1"/>
      <c r="EBC1319" s="1"/>
      <c r="EBD1319" s="1"/>
      <c r="EBE1319" s="1"/>
      <c r="EBF1319" s="1"/>
      <c r="EBG1319" s="1"/>
      <c r="EBH1319" s="1"/>
      <c r="EBI1319" s="1"/>
      <c r="EBJ1319" s="1"/>
      <c r="EBK1319" s="1"/>
      <c r="EBL1319" s="1"/>
      <c r="EBM1319" s="1"/>
      <c r="EBN1319" s="1"/>
      <c r="EBO1319" s="1"/>
      <c r="EBP1319" s="1"/>
      <c r="EBQ1319" s="1"/>
      <c r="EBR1319" s="1"/>
      <c r="EBS1319" s="1"/>
      <c r="EBT1319" s="1"/>
      <c r="EBU1319" s="1"/>
      <c r="EBV1319" s="1"/>
      <c r="EBW1319" s="1"/>
      <c r="EBX1319" s="1"/>
      <c r="EBY1319" s="1"/>
      <c r="EBZ1319" s="1"/>
      <c r="ECA1319" s="1"/>
      <c r="ECB1319" s="1"/>
      <c r="ECC1319" s="1"/>
      <c r="ECD1319" s="1"/>
      <c r="ECE1319" s="1"/>
      <c r="ECF1319" s="1"/>
      <c r="ECG1319" s="1"/>
      <c r="ECH1319" s="1"/>
      <c r="ECI1319" s="1"/>
      <c r="ECJ1319" s="1"/>
      <c r="ECK1319" s="1"/>
      <c r="ECL1319" s="1"/>
      <c r="ECM1319" s="1"/>
      <c r="ECN1319" s="1"/>
      <c r="ECO1319" s="1"/>
      <c r="ECP1319" s="1"/>
      <c r="ECQ1319" s="1"/>
      <c r="ECR1319" s="1"/>
      <c r="ECS1319" s="1"/>
      <c r="ECT1319" s="1"/>
      <c r="ECU1319" s="1"/>
      <c r="ECV1319" s="1"/>
      <c r="ECW1319" s="1"/>
      <c r="ECX1319" s="1"/>
      <c r="ECY1319" s="1"/>
      <c r="ECZ1319" s="1"/>
      <c r="EDA1319" s="1"/>
      <c r="EDB1319" s="1"/>
      <c r="EDC1319" s="1"/>
      <c r="EDD1319" s="1"/>
      <c r="EDE1319" s="1"/>
      <c r="EDF1319" s="1"/>
      <c r="EDG1319" s="1"/>
      <c r="EDH1319" s="1"/>
      <c r="EDI1319" s="1"/>
      <c r="EDJ1319" s="1"/>
      <c r="EDK1319" s="1"/>
      <c r="EDL1319" s="1"/>
      <c r="EDM1319" s="1"/>
      <c r="EDN1319" s="1"/>
      <c r="EDO1319" s="1"/>
      <c r="EDP1319" s="1"/>
      <c r="EDQ1319" s="1"/>
      <c r="EDR1319" s="1"/>
      <c r="EDS1319" s="1"/>
      <c r="EDT1319" s="1"/>
      <c r="EDU1319" s="1"/>
      <c r="EDV1319" s="1"/>
      <c r="EDW1319" s="1"/>
      <c r="EDX1319" s="1"/>
      <c r="EDY1319" s="1"/>
      <c r="EDZ1319" s="1"/>
      <c r="EEA1319" s="1"/>
      <c r="EEB1319" s="1"/>
      <c r="EEC1319" s="1"/>
      <c r="EED1319" s="1"/>
      <c r="EEE1319" s="1"/>
      <c r="EEF1319" s="1"/>
      <c r="EEG1319" s="1"/>
      <c r="EEH1319" s="1"/>
      <c r="EEI1319" s="1"/>
      <c r="EEJ1319" s="1"/>
      <c r="EEK1319" s="1"/>
      <c r="EEL1319" s="1"/>
      <c r="EEM1319" s="1"/>
      <c r="EEN1319" s="1"/>
      <c r="EEO1319" s="1"/>
      <c r="EEP1319" s="1"/>
      <c r="EEQ1319" s="1"/>
      <c r="EER1319" s="1"/>
      <c r="EES1319" s="1"/>
      <c r="EET1319" s="1"/>
      <c r="EEU1319" s="1"/>
      <c r="EEV1319" s="1"/>
      <c r="EEW1319" s="1"/>
      <c r="EEX1319" s="1"/>
      <c r="EEY1319" s="1"/>
      <c r="EEZ1319" s="1"/>
      <c r="EFA1319" s="1"/>
      <c r="EFB1319" s="1"/>
      <c r="EFC1319" s="1"/>
      <c r="EFD1319" s="1"/>
      <c r="EFE1319" s="1"/>
      <c r="EFF1319" s="1"/>
      <c r="EFG1319" s="1"/>
      <c r="EFH1319" s="1"/>
      <c r="EFI1319" s="1"/>
      <c r="EFJ1319" s="1"/>
      <c r="EFK1319" s="1"/>
      <c r="EFL1319" s="1"/>
      <c r="EFM1319" s="1"/>
      <c r="EFN1319" s="1"/>
      <c r="EFO1319" s="1"/>
      <c r="EFP1319" s="1"/>
      <c r="EFQ1319" s="1"/>
      <c r="EFR1319" s="1"/>
      <c r="EFS1319" s="1"/>
      <c r="EFT1319" s="1"/>
      <c r="EFU1319" s="1"/>
      <c r="EFV1319" s="1"/>
      <c r="EFW1319" s="1"/>
      <c r="EFX1319" s="1"/>
      <c r="EFY1319" s="1"/>
      <c r="EFZ1319" s="1"/>
      <c r="EGA1319" s="1"/>
      <c r="EGB1319" s="1"/>
      <c r="EGC1319" s="1"/>
      <c r="EGD1319" s="1"/>
      <c r="EGE1319" s="1"/>
      <c r="EGF1319" s="1"/>
      <c r="EGG1319" s="1"/>
      <c r="EGH1319" s="1"/>
      <c r="EGI1319" s="1"/>
      <c r="EGJ1319" s="1"/>
      <c r="EGK1319" s="1"/>
      <c r="EGL1319" s="1"/>
      <c r="EGM1319" s="1"/>
      <c r="EGN1319" s="1"/>
      <c r="EGO1319" s="1"/>
      <c r="EGP1319" s="1"/>
      <c r="EGQ1319" s="1"/>
      <c r="EGR1319" s="1"/>
      <c r="EGS1319" s="1"/>
      <c r="EGT1319" s="1"/>
      <c r="EGU1319" s="1"/>
      <c r="EGV1319" s="1"/>
      <c r="EGW1319" s="1"/>
      <c r="EGX1319" s="1"/>
      <c r="EGY1319" s="1"/>
      <c r="EGZ1319" s="1"/>
      <c r="EHA1319" s="1"/>
      <c r="EHB1319" s="1"/>
      <c r="EHC1319" s="1"/>
      <c r="EHD1319" s="1"/>
      <c r="EHE1319" s="1"/>
      <c r="EHF1319" s="1"/>
      <c r="EHG1319" s="1"/>
      <c r="EHH1319" s="1"/>
      <c r="EHI1319" s="1"/>
      <c r="EHJ1319" s="1"/>
      <c r="EHK1319" s="1"/>
      <c r="EHL1319" s="1"/>
      <c r="EHM1319" s="1"/>
      <c r="EHN1319" s="1"/>
      <c r="EHO1319" s="1"/>
      <c r="EHP1319" s="1"/>
      <c r="EHQ1319" s="1"/>
      <c r="EHR1319" s="1"/>
      <c r="EHS1319" s="1"/>
      <c r="EHT1319" s="1"/>
      <c r="EHU1319" s="1"/>
      <c r="EHV1319" s="1"/>
      <c r="EHW1319" s="1"/>
      <c r="EHX1319" s="1"/>
      <c r="EHY1319" s="1"/>
      <c r="EHZ1319" s="1"/>
      <c r="EIA1319" s="1"/>
      <c r="EIB1319" s="1"/>
      <c r="EIC1319" s="1"/>
      <c r="EID1319" s="1"/>
      <c r="EIE1319" s="1"/>
      <c r="EIF1319" s="1"/>
      <c r="EIG1319" s="1"/>
      <c r="EIH1319" s="1"/>
      <c r="EII1319" s="1"/>
      <c r="EIJ1319" s="1"/>
      <c r="EIK1319" s="1"/>
      <c r="EIL1319" s="1"/>
      <c r="EIM1319" s="1"/>
      <c r="EIN1319" s="1"/>
      <c r="EIO1319" s="1"/>
      <c r="EIP1319" s="1"/>
      <c r="EIQ1319" s="1"/>
      <c r="EIR1319" s="1"/>
      <c r="EIS1319" s="1"/>
      <c r="EIT1319" s="1"/>
      <c r="EIU1319" s="1"/>
      <c r="EIV1319" s="1"/>
      <c r="EIW1319" s="1"/>
      <c r="EIX1319" s="1"/>
      <c r="EIY1319" s="1"/>
      <c r="EIZ1319" s="1"/>
      <c r="EJA1319" s="1"/>
      <c r="EJB1319" s="1"/>
      <c r="EJC1319" s="1"/>
      <c r="EJD1319" s="1"/>
      <c r="EJE1319" s="1"/>
      <c r="EJF1319" s="1"/>
      <c r="EJG1319" s="1"/>
      <c r="EJH1319" s="1"/>
      <c r="EJI1319" s="1"/>
      <c r="EJJ1319" s="1"/>
      <c r="EJK1319" s="1"/>
      <c r="EJL1319" s="1"/>
      <c r="EJM1319" s="1"/>
      <c r="EJN1319" s="1"/>
      <c r="EJO1319" s="1"/>
      <c r="EJP1319" s="1"/>
      <c r="EJQ1319" s="1"/>
      <c r="EJR1319" s="1"/>
      <c r="EJS1319" s="1"/>
      <c r="EJT1319" s="1"/>
      <c r="EJU1319" s="1"/>
      <c r="EJV1319" s="1"/>
      <c r="EJW1319" s="1"/>
      <c r="EJX1319" s="1"/>
      <c r="EJY1319" s="1"/>
      <c r="EJZ1319" s="1"/>
      <c r="EKA1319" s="1"/>
      <c r="EKB1319" s="1"/>
      <c r="EKC1319" s="1"/>
      <c r="EKD1319" s="1"/>
      <c r="EKE1319" s="1"/>
      <c r="EKF1319" s="1"/>
      <c r="EKG1319" s="1"/>
      <c r="EKH1319" s="1"/>
      <c r="EKI1319" s="1"/>
      <c r="EKJ1319" s="1"/>
      <c r="EKK1319" s="1"/>
      <c r="EKL1319" s="1"/>
      <c r="EKM1319" s="1"/>
      <c r="EKN1319" s="1"/>
      <c r="EKO1319" s="1"/>
      <c r="EKP1319" s="1"/>
      <c r="EKQ1319" s="1"/>
      <c r="EKR1319" s="1"/>
      <c r="EKS1319" s="1"/>
      <c r="EKT1319" s="1"/>
      <c r="EKU1319" s="1"/>
      <c r="EKV1319" s="1"/>
      <c r="EKW1319" s="1"/>
      <c r="EKX1319" s="1"/>
      <c r="EKY1319" s="1"/>
      <c r="EKZ1319" s="1"/>
      <c r="ELA1319" s="1"/>
      <c r="ELB1319" s="1"/>
      <c r="ELC1319" s="1"/>
      <c r="ELD1319" s="1"/>
      <c r="ELE1319" s="1"/>
      <c r="ELF1319" s="1"/>
      <c r="ELG1319" s="1"/>
      <c r="ELH1319" s="1"/>
      <c r="ELI1319" s="1"/>
      <c r="ELJ1319" s="1"/>
      <c r="ELK1319" s="1"/>
      <c r="ELL1319" s="1"/>
      <c r="ELM1319" s="1"/>
      <c r="ELN1319" s="1"/>
      <c r="ELO1319" s="1"/>
      <c r="ELP1319" s="1"/>
      <c r="ELQ1319" s="1"/>
      <c r="ELR1319" s="1"/>
      <c r="ELS1319" s="1"/>
      <c r="ELT1319" s="1"/>
      <c r="ELU1319" s="1"/>
      <c r="ELV1319" s="1"/>
      <c r="ELW1319" s="1"/>
      <c r="ELX1319" s="1"/>
      <c r="ELY1319" s="1"/>
      <c r="ELZ1319" s="1"/>
      <c r="EMA1319" s="1"/>
      <c r="EMB1319" s="1"/>
      <c r="EMC1319" s="1"/>
      <c r="EMD1319" s="1"/>
      <c r="EME1319" s="1"/>
      <c r="EMF1319" s="1"/>
      <c r="EMG1319" s="1"/>
      <c r="EMH1319" s="1"/>
      <c r="EMI1319" s="1"/>
      <c r="EMJ1319" s="1"/>
      <c r="EMK1319" s="1"/>
      <c r="EML1319" s="1"/>
      <c r="EMM1319" s="1"/>
      <c r="EMN1319" s="1"/>
      <c r="EMO1319" s="1"/>
      <c r="EMP1319" s="1"/>
      <c r="EMQ1319" s="1"/>
      <c r="EMR1319" s="1"/>
      <c r="EMS1319" s="1"/>
      <c r="EMT1319" s="1"/>
      <c r="EMU1319" s="1"/>
      <c r="EMV1319" s="1"/>
      <c r="EMW1319" s="1"/>
      <c r="EMX1319" s="1"/>
      <c r="EMY1319" s="1"/>
      <c r="EMZ1319" s="1"/>
      <c r="ENA1319" s="1"/>
      <c r="ENB1319" s="1"/>
      <c r="ENC1319" s="1"/>
      <c r="END1319" s="1"/>
      <c r="ENE1319" s="1"/>
      <c r="ENF1319" s="1"/>
      <c r="ENG1319" s="1"/>
      <c r="ENH1319" s="1"/>
      <c r="ENI1319" s="1"/>
      <c r="ENJ1319" s="1"/>
      <c r="ENK1319" s="1"/>
      <c r="ENL1319" s="1"/>
      <c r="ENM1319" s="1"/>
      <c r="ENN1319" s="1"/>
      <c r="ENO1319" s="1"/>
      <c r="ENP1319" s="1"/>
      <c r="ENQ1319" s="1"/>
      <c r="ENR1319" s="1"/>
      <c r="ENS1319" s="1"/>
      <c r="ENT1319" s="1"/>
      <c r="ENU1319" s="1"/>
      <c r="ENV1319" s="1"/>
      <c r="ENW1319" s="1"/>
      <c r="ENX1319" s="1"/>
      <c r="ENY1319" s="1"/>
      <c r="ENZ1319" s="1"/>
      <c r="EOA1319" s="1"/>
      <c r="EOB1319" s="1"/>
      <c r="EOC1319" s="1"/>
      <c r="EOD1319" s="1"/>
      <c r="EOE1319" s="1"/>
      <c r="EOF1319" s="1"/>
      <c r="EOG1319" s="1"/>
      <c r="EOH1319" s="1"/>
      <c r="EOI1319" s="1"/>
      <c r="EOJ1319" s="1"/>
      <c r="EOK1319" s="1"/>
      <c r="EOL1319" s="1"/>
      <c r="EOM1319" s="1"/>
      <c r="EON1319" s="1"/>
      <c r="EOO1319" s="1"/>
      <c r="EOP1319" s="1"/>
      <c r="EOQ1319" s="1"/>
      <c r="EOR1319" s="1"/>
      <c r="EOS1319" s="1"/>
      <c r="EOT1319" s="1"/>
      <c r="EOU1319" s="1"/>
      <c r="EOV1319" s="1"/>
      <c r="EOW1319" s="1"/>
      <c r="EOX1319" s="1"/>
      <c r="EOY1319" s="1"/>
      <c r="EOZ1319" s="1"/>
      <c r="EPA1319" s="1"/>
      <c r="EPB1319" s="1"/>
      <c r="EPC1319" s="1"/>
      <c r="EPD1319" s="1"/>
      <c r="EPE1319" s="1"/>
      <c r="EPF1319" s="1"/>
      <c r="EPG1319" s="1"/>
      <c r="EPH1319" s="1"/>
      <c r="EPI1319" s="1"/>
      <c r="EPJ1319" s="1"/>
      <c r="EPK1319" s="1"/>
      <c r="EPL1319" s="1"/>
      <c r="EPM1319" s="1"/>
      <c r="EPN1319" s="1"/>
      <c r="EPO1319" s="1"/>
      <c r="EPP1319" s="1"/>
      <c r="EPQ1319" s="1"/>
      <c r="EPR1319" s="1"/>
      <c r="EPS1319" s="1"/>
      <c r="EPT1319" s="1"/>
      <c r="EPU1319" s="1"/>
      <c r="EPV1319" s="1"/>
      <c r="EPW1319" s="1"/>
      <c r="EPX1319" s="1"/>
      <c r="EPY1319" s="1"/>
      <c r="EPZ1319" s="1"/>
      <c r="EQA1319" s="1"/>
      <c r="EQB1319" s="1"/>
      <c r="EQC1319" s="1"/>
      <c r="EQD1319" s="1"/>
      <c r="EQE1319" s="1"/>
      <c r="EQF1319" s="1"/>
      <c r="EQG1319" s="1"/>
      <c r="EQH1319" s="1"/>
      <c r="EQI1319" s="1"/>
      <c r="EQJ1319" s="1"/>
      <c r="EQK1319" s="1"/>
      <c r="EQL1319" s="1"/>
      <c r="EQM1319" s="1"/>
      <c r="EQN1319" s="1"/>
      <c r="EQO1319" s="1"/>
      <c r="EQP1319" s="1"/>
      <c r="EQQ1319" s="1"/>
      <c r="EQR1319" s="1"/>
      <c r="EQS1319" s="1"/>
      <c r="EQT1319" s="1"/>
      <c r="EQU1319" s="1"/>
      <c r="EQV1319" s="1"/>
      <c r="EQW1319" s="1"/>
      <c r="EQX1319" s="1"/>
      <c r="EQY1319" s="1"/>
      <c r="EQZ1319" s="1"/>
      <c r="ERA1319" s="1"/>
      <c r="ERB1319" s="1"/>
      <c r="ERC1319" s="1"/>
      <c r="ERD1319" s="1"/>
      <c r="ERE1319" s="1"/>
      <c r="ERF1319" s="1"/>
      <c r="ERG1319" s="1"/>
      <c r="ERH1319" s="1"/>
      <c r="ERI1319" s="1"/>
      <c r="ERJ1319" s="1"/>
      <c r="ERK1319" s="1"/>
      <c r="ERL1319" s="1"/>
      <c r="ERM1319" s="1"/>
      <c r="ERN1319" s="1"/>
      <c r="ERO1319" s="1"/>
      <c r="ERP1319" s="1"/>
      <c r="ERQ1319" s="1"/>
      <c r="ERR1319" s="1"/>
      <c r="ERS1319" s="1"/>
      <c r="ERT1319" s="1"/>
      <c r="ERU1319" s="1"/>
      <c r="ERV1319" s="1"/>
      <c r="ERW1319" s="1"/>
      <c r="ERX1319" s="1"/>
      <c r="ERY1319" s="1"/>
      <c r="ERZ1319" s="1"/>
      <c r="ESA1319" s="1"/>
      <c r="ESB1319" s="1"/>
      <c r="ESC1319" s="1"/>
      <c r="ESD1319" s="1"/>
      <c r="ESE1319" s="1"/>
      <c r="ESF1319" s="1"/>
      <c r="ESG1319" s="1"/>
      <c r="ESH1319" s="1"/>
      <c r="ESI1319" s="1"/>
      <c r="ESJ1319" s="1"/>
      <c r="ESK1319" s="1"/>
      <c r="ESL1319" s="1"/>
      <c r="ESM1319" s="1"/>
      <c r="ESN1319" s="1"/>
      <c r="ESO1319" s="1"/>
      <c r="ESP1319" s="1"/>
      <c r="ESQ1319" s="1"/>
      <c r="ESR1319" s="1"/>
      <c r="ESS1319" s="1"/>
      <c r="EST1319" s="1"/>
      <c r="ESU1319" s="1"/>
      <c r="ESV1319" s="1"/>
      <c r="ESW1319" s="1"/>
      <c r="ESX1319" s="1"/>
      <c r="ESY1319" s="1"/>
      <c r="ESZ1319" s="1"/>
      <c r="ETA1319" s="1"/>
      <c r="ETB1319" s="1"/>
      <c r="ETC1319" s="1"/>
      <c r="ETD1319" s="1"/>
      <c r="ETE1319" s="1"/>
      <c r="ETF1319" s="1"/>
      <c r="ETG1319" s="1"/>
      <c r="ETH1319" s="1"/>
      <c r="ETI1319" s="1"/>
      <c r="ETJ1319" s="1"/>
      <c r="ETK1319" s="1"/>
      <c r="ETL1319" s="1"/>
      <c r="ETM1319" s="1"/>
      <c r="ETN1319" s="1"/>
      <c r="ETO1319" s="1"/>
      <c r="ETP1319" s="1"/>
      <c r="ETQ1319" s="1"/>
      <c r="ETR1319" s="1"/>
      <c r="ETS1319" s="1"/>
      <c r="ETT1319" s="1"/>
      <c r="ETU1319" s="1"/>
      <c r="ETV1319" s="1"/>
      <c r="ETW1319" s="1"/>
      <c r="ETX1319" s="1"/>
      <c r="ETY1319" s="1"/>
      <c r="ETZ1319" s="1"/>
      <c r="EUA1319" s="1"/>
      <c r="EUB1319" s="1"/>
      <c r="EUC1319" s="1"/>
      <c r="EUD1319" s="1"/>
      <c r="EUE1319" s="1"/>
      <c r="EUF1319" s="1"/>
      <c r="EUG1319" s="1"/>
      <c r="EUH1319" s="1"/>
      <c r="EUI1319" s="1"/>
      <c r="EUJ1319" s="1"/>
      <c r="EUK1319" s="1"/>
      <c r="EUL1319" s="1"/>
      <c r="EUM1319" s="1"/>
      <c r="EUN1319" s="1"/>
      <c r="EUO1319" s="1"/>
      <c r="EUP1319" s="1"/>
      <c r="EUQ1319" s="1"/>
      <c r="EUR1319" s="1"/>
      <c r="EUS1319" s="1"/>
      <c r="EUT1319" s="1"/>
      <c r="EUU1319" s="1"/>
      <c r="EUV1319" s="1"/>
      <c r="EUW1319" s="1"/>
      <c r="EUX1319" s="1"/>
      <c r="EUY1319" s="1"/>
      <c r="EUZ1319" s="1"/>
      <c r="EVA1319" s="1"/>
      <c r="EVB1319" s="1"/>
      <c r="EVC1319" s="1"/>
      <c r="EVD1319" s="1"/>
      <c r="EVE1319" s="1"/>
      <c r="EVF1319" s="1"/>
      <c r="EVG1319" s="1"/>
      <c r="EVH1319" s="1"/>
      <c r="EVI1319" s="1"/>
      <c r="EVJ1319" s="1"/>
      <c r="EVK1319" s="1"/>
      <c r="EVL1319" s="1"/>
      <c r="EVM1319" s="1"/>
      <c r="EVN1319" s="1"/>
      <c r="EVO1319" s="1"/>
      <c r="EVP1319" s="1"/>
      <c r="EVQ1319" s="1"/>
      <c r="EVR1319" s="1"/>
      <c r="EVS1319" s="1"/>
      <c r="EVT1319" s="1"/>
      <c r="EVU1319" s="1"/>
      <c r="EVV1319" s="1"/>
      <c r="EVW1319" s="1"/>
      <c r="EVX1319" s="1"/>
      <c r="EVY1319" s="1"/>
      <c r="EVZ1319" s="1"/>
      <c r="EWA1319" s="1"/>
      <c r="EWB1319" s="1"/>
      <c r="EWC1319" s="1"/>
      <c r="EWD1319" s="1"/>
      <c r="EWE1319" s="1"/>
      <c r="EWF1319" s="1"/>
      <c r="EWG1319" s="1"/>
      <c r="EWH1319" s="1"/>
      <c r="EWI1319" s="1"/>
      <c r="EWJ1319" s="1"/>
      <c r="EWK1319" s="1"/>
      <c r="EWL1319" s="1"/>
      <c r="EWM1319" s="1"/>
      <c r="EWN1319" s="1"/>
      <c r="EWO1319" s="1"/>
      <c r="EWP1319" s="1"/>
      <c r="EWQ1319" s="1"/>
      <c r="EWR1319" s="1"/>
      <c r="EWS1319" s="1"/>
      <c r="EWT1319" s="1"/>
      <c r="EWU1319" s="1"/>
      <c r="EWV1319" s="1"/>
      <c r="EWW1319" s="1"/>
      <c r="EWX1319" s="1"/>
      <c r="EWY1319" s="1"/>
      <c r="EWZ1319" s="1"/>
      <c r="EXA1319" s="1"/>
      <c r="EXB1319" s="1"/>
      <c r="EXC1319" s="1"/>
      <c r="EXD1319" s="1"/>
      <c r="EXE1319" s="1"/>
      <c r="EXF1319" s="1"/>
      <c r="EXG1319" s="1"/>
      <c r="EXH1319" s="1"/>
      <c r="EXI1319" s="1"/>
      <c r="EXJ1319" s="1"/>
      <c r="EXK1319" s="1"/>
      <c r="EXL1319" s="1"/>
      <c r="EXM1319" s="1"/>
      <c r="EXN1319" s="1"/>
      <c r="EXO1319" s="1"/>
      <c r="EXP1319" s="1"/>
      <c r="EXQ1319" s="1"/>
      <c r="EXR1319" s="1"/>
      <c r="EXS1319" s="1"/>
      <c r="EXT1319" s="1"/>
      <c r="EXU1319" s="1"/>
      <c r="EXV1319" s="1"/>
      <c r="EXW1319" s="1"/>
      <c r="EXX1319" s="1"/>
      <c r="EXY1319" s="1"/>
      <c r="EXZ1319" s="1"/>
      <c r="EYA1319" s="1"/>
      <c r="EYB1319" s="1"/>
      <c r="EYC1319" s="1"/>
      <c r="EYD1319" s="1"/>
      <c r="EYE1319" s="1"/>
      <c r="EYF1319" s="1"/>
      <c r="EYG1319" s="1"/>
      <c r="EYH1319" s="1"/>
      <c r="EYI1319" s="1"/>
      <c r="EYJ1319" s="1"/>
      <c r="EYK1319" s="1"/>
      <c r="EYL1319" s="1"/>
      <c r="EYM1319" s="1"/>
      <c r="EYN1319" s="1"/>
      <c r="EYO1319" s="1"/>
      <c r="EYP1319" s="1"/>
      <c r="EYQ1319" s="1"/>
      <c r="EYR1319" s="1"/>
      <c r="EYS1319" s="1"/>
      <c r="EYT1319" s="1"/>
      <c r="EYU1319" s="1"/>
      <c r="EYV1319" s="1"/>
      <c r="EYW1319" s="1"/>
      <c r="EYX1319" s="1"/>
      <c r="EYY1319" s="1"/>
      <c r="EYZ1319" s="1"/>
      <c r="EZA1319" s="1"/>
      <c r="EZB1319" s="1"/>
      <c r="EZC1319" s="1"/>
      <c r="EZD1319" s="1"/>
      <c r="EZE1319" s="1"/>
      <c r="EZF1319" s="1"/>
      <c r="EZG1319" s="1"/>
      <c r="EZH1319" s="1"/>
      <c r="EZI1319" s="1"/>
      <c r="EZJ1319" s="1"/>
      <c r="EZK1319" s="1"/>
      <c r="EZL1319" s="1"/>
      <c r="EZM1319" s="1"/>
      <c r="EZN1319" s="1"/>
      <c r="EZO1319" s="1"/>
      <c r="EZP1319" s="1"/>
      <c r="EZQ1319" s="1"/>
      <c r="EZR1319" s="1"/>
      <c r="EZS1319" s="1"/>
      <c r="EZT1319" s="1"/>
      <c r="EZU1319" s="1"/>
      <c r="EZV1319" s="1"/>
      <c r="EZW1319" s="1"/>
      <c r="EZX1319" s="1"/>
      <c r="EZY1319" s="1"/>
      <c r="EZZ1319" s="1"/>
      <c r="FAA1319" s="1"/>
      <c r="FAB1319" s="1"/>
      <c r="FAC1319" s="1"/>
      <c r="FAD1319" s="1"/>
      <c r="FAE1319" s="1"/>
      <c r="FAF1319" s="1"/>
      <c r="FAG1319" s="1"/>
      <c r="FAH1319" s="1"/>
      <c r="FAI1319" s="1"/>
      <c r="FAJ1319" s="1"/>
      <c r="FAK1319" s="1"/>
      <c r="FAL1319" s="1"/>
      <c r="FAM1319" s="1"/>
      <c r="FAN1319" s="1"/>
      <c r="FAO1319" s="1"/>
      <c r="FAP1319" s="1"/>
      <c r="FAQ1319" s="1"/>
      <c r="FAR1319" s="1"/>
      <c r="FAS1319" s="1"/>
      <c r="FAT1319" s="1"/>
      <c r="FAU1319" s="1"/>
      <c r="FAV1319" s="1"/>
      <c r="FAW1319" s="1"/>
      <c r="FAX1319" s="1"/>
      <c r="FAY1319" s="1"/>
      <c r="FAZ1319" s="1"/>
      <c r="FBA1319" s="1"/>
      <c r="FBB1319" s="1"/>
      <c r="FBC1319" s="1"/>
      <c r="FBD1319" s="1"/>
      <c r="FBE1319" s="1"/>
      <c r="FBF1319" s="1"/>
      <c r="FBG1319" s="1"/>
      <c r="FBH1319" s="1"/>
      <c r="FBI1319" s="1"/>
      <c r="FBJ1319" s="1"/>
      <c r="FBK1319" s="1"/>
      <c r="FBL1319" s="1"/>
      <c r="FBM1319" s="1"/>
      <c r="FBN1319" s="1"/>
      <c r="FBO1319" s="1"/>
      <c r="FBP1319" s="1"/>
      <c r="FBQ1319" s="1"/>
      <c r="FBR1319" s="1"/>
      <c r="FBS1319" s="1"/>
      <c r="FBT1319" s="1"/>
      <c r="FBU1319" s="1"/>
      <c r="FBV1319" s="1"/>
      <c r="FBW1319" s="1"/>
      <c r="FBX1319" s="1"/>
      <c r="FBY1319" s="1"/>
      <c r="FBZ1319" s="1"/>
      <c r="FCA1319" s="1"/>
      <c r="FCB1319" s="1"/>
      <c r="FCC1319" s="1"/>
      <c r="FCD1319" s="1"/>
      <c r="FCE1319" s="1"/>
      <c r="FCF1319" s="1"/>
      <c r="FCG1319" s="1"/>
      <c r="FCH1319" s="1"/>
      <c r="FCI1319" s="1"/>
      <c r="FCJ1319" s="1"/>
      <c r="FCK1319" s="1"/>
      <c r="FCL1319" s="1"/>
      <c r="FCM1319" s="1"/>
      <c r="FCN1319" s="1"/>
      <c r="FCO1319" s="1"/>
      <c r="FCP1319" s="1"/>
      <c r="FCQ1319" s="1"/>
      <c r="FCR1319" s="1"/>
      <c r="FCS1319" s="1"/>
      <c r="FCT1319" s="1"/>
      <c r="FCU1319" s="1"/>
      <c r="FCV1319" s="1"/>
      <c r="FCW1319" s="1"/>
      <c r="FCX1319" s="1"/>
      <c r="FCY1319" s="1"/>
      <c r="FCZ1319" s="1"/>
      <c r="FDA1319" s="1"/>
      <c r="FDB1319" s="1"/>
      <c r="FDC1319" s="1"/>
      <c r="FDD1319" s="1"/>
      <c r="FDE1319" s="1"/>
      <c r="FDF1319" s="1"/>
      <c r="FDG1319" s="1"/>
      <c r="FDH1319" s="1"/>
      <c r="FDI1319" s="1"/>
      <c r="FDJ1319" s="1"/>
      <c r="FDK1319" s="1"/>
      <c r="FDL1319" s="1"/>
      <c r="FDM1319" s="1"/>
      <c r="FDN1319" s="1"/>
      <c r="FDO1319" s="1"/>
      <c r="FDP1319" s="1"/>
      <c r="FDQ1319" s="1"/>
      <c r="FDR1319" s="1"/>
      <c r="FDS1319" s="1"/>
      <c r="FDT1319" s="1"/>
      <c r="FDU1319" s="1"/>
      <c r="FDV1319" s="1"/>
      <c r="FDW1319" s="1"/>
      <c r="FDX1319" s="1"/>
      <c r="FDY1319" s="1"/>
      <c r="FDZ1319" s="1"/>
      <c r="FEA1319" s="1"/>
      <c r="FEB1319" s="1"/>
      <c r="FEC1319" s="1"/>
      <c r="FED1319" s="1"/>
      <c r="FEE1319" s="1"/>
      <c r="FEF1319" s="1"/>
      <c r="FEG1319" s="1"/>
      <c r="FEH1319" s="1"/>
      <c r="FEI1319" s="1"/>
      <c r="FEJ1319" s="1"/>
      <c r="FEK1319" s="1"/>
      <c r="FEL1319" s="1"/>
      <c r="FEM1319" s="1"/>
      <c r="FEN1319" s="1"/>
      <c r="FEO1319" s="1"/>
      <c r="FEP1319" s="1"/>
      <c r="FEQ1319" s="1"/>
      <c r="FER1319" s="1"/>
      <c r="FES1319" s="1"/>
      <c r="FET1319" s="1"/>
      <c r="FEU1319" s="1"/>
      <c r="FEV1319" s="1"/>
      <c r="FEW1319" s="1"/>
      <c r="FEX1319" s="1"/>
      <c r="FEY1319" s="1"/>
      <c r="FEZ1319" s="1"/>
      <c r="FFA1319" s="1"/>
      <c r="FFB1319" s="1"/>
      <c r="FFC1319" s="1"/>
      <c r="FFD1319" s="1"/>
      <c r="FFE1319" s="1"/>
      <c r="FFF1319" s="1"/>
      <c r="FFG1319" s="1"/>
      <c r="FFH1319" s="1"/>
      <c r="FFI1319" s="1"/>
      <c r="FFJ1319" s="1"/>
      <c r="FFK1319" s="1"/>
      <c r="FFL1319" s="1"/>
      <c r="FFM1319" s="1"/>
      <c r="FFN1319" s="1"/>
      <c r="FFO1319" s="1"/>
      <c r="FFP1319" s="1"/>
      <c r="FFQ1319" s="1"/>
      <c r="FFR1319" s="1"/>
      <c r="FFS1319" s="1"/>
      <c r="FFT1319" s="1"/>
      <c r="FFU1319" s="1"/>
      <c r="FFV1319" s="1"/>
      <c r="FFW1319" s="1"/>
      <c r="FFX1319" s="1"/>
      <c r="FFY1319" s="1"/>
      <c r="FFZ1319" s="1"/>
      <c r="FGA1319" s="1"/>
      <c r="FGB1319" s="1"/>
      <c r="FGC1319" s="1"/>
      <c r="FGD1319" s="1"/>
      <c r="FGE1319" s="1"/>
      <c r="FGF1319" s="1"/>
      <c r="FGG1319" s="1"/>
      <c r="FGH1319" s="1"/>
      <c r="FGI1319" s="1"/>
      <c r="FGJ1319" s="1"/>
      <c r="FGK1319" s="1"/>
      <c r="FGL1319" s="1"/>
      <c r="FGM1319" s="1"/>
      <c r="FGN1319" s="1"/>
      <c r="FGO1319" s="1"/>
      <c r="FGP1319" s="1"/>
      <c r="FGQ1319" s="1"/>
      <c r="FGR1319" s="1"/>
      <c r="FGS1319" s="1"/>
      <c r="FGT1319" s="1"/>
      <c r="FGU1319" s="1"/>
      <c r="FGV1319" s="1"/>
      <c r="FGW1319" s="1"/>
      <c r="FGX1319" s="1"/>
      <c r="FGY1319" s="1"/>
      <c r="FGZ1319" s="1"/>
      <c r="FHA1319" s="1"/>
      <c r="FHB1319" s="1"/>
      <c r="FHC1319" s="1"/>
      <c r="FHD1319" s="1"/>
      <c r="FHE1319" s="1"/>
      <c r="FHF1319" s="1"/>
      <c r="FHG1319" s="1"/>
      <c r="FHH1319" s="1"/>
      <c r="FHI1319" s="1"/>
      <c r="FHJ1319" s="1"/>
      <c r="FHK1319" s="1"/>
      <c r="FHL1319" s="1"/>
      <c r="FHM1319" s="1"/>
      <c r="FHN1319" s="1"/>
      <c r="FHO1319" s="1"/>
      <c r="FHP1319" s="1"/>
      <c r="FHQ1319" s="1"/>
      <c r="FHR1319" s="1"/>
      <c r="FHS1319" s="1"/>
      <c r="FHT1319" s="1"/>
      <c r="FHU1319" s="1"/>
      <c r="FHV1319" s="1"/>
      <c r="FHW1319" s="1"/>
      <c r="FHX1319" s="1"/>
      <c r="FHY1319" s="1"/>
      <c r="FHZ1319" s="1"/>
      <c r="FIA1319" s="1"/>
      <c r="FIB1319" s="1"/>
      <c r="FIC1319" s="1"/>
      <c r="FID1319" s="1"/>
      <c r="FIE1319" s="1"/>
      <c r="FIF1319" s="1"/>
      <c r="FIG1319" s="1"/>
      <c r="FIH1319" s="1"/>
      <c r="FII1319" s="1"/>
      <c r="FIJ1319" s="1"/>
      <c r="FIK1319" s="1"/>
      <c r="FIL1319" s="1"/>
      <c r="FIM1319" s="1"/>
      <c r="FIN1319" s="1"/>
      <c r="FIO1319" s="1"/>
      <c r="FIP1319" s="1"/>
      <c r="FIQ1319" s="1"/>
      <c r="FIR1319" s="1"/>
      <c r="FIS1319" s="1"/>
      <c r="FIT1319" s="1"/>
      <c r="FIU1319" s="1"/>
      <c r="FIV1319" s="1"/>
      <c r="FIW1319" s="1"/>
      <c r="FIX1319" s="1"/>
      <c r="FIY1319" s="1"/>
      <c r="FIZ1319" s="1"/>
      <c r="FJA1319" s="1"/>
      <c r="FJB1319" s="1"/>
      <c r="FJC1319" s="1"/>
      <c r="FJD1319" s="1"/>
      <c r="FJE1319" s="1"/>
      <c r="FJF1319" s="1"/>
      <c r="FJG1319" s="1"/>
      <c r="FJH1319" s="1"/>
      <c r="FJI1319" s="1"/>
      <c r="FJJ1319" s="1"/>
      <c r="FJK1319" s="1"/>
      <c r="FJL1319" s="1"/>
      <c r="FJM1319" s="1"/>
      <c r="FJN1319" s="1"/>
      <c r="FJO1319" s="1"/>
      <c r="FJP1319" s="1"/>
      <c r="FJQ1319" s="1"/>
      <c r="FJR1319" s="1"/>
      <c r="FJS1319" s="1"/>
      <c r="FJT1319" s="1"/>
      <c r="FJU1319" s="1"/>
      <c r="FJV1319" s="1"/>
      <c r="FJW1319" s="1"/>
      <c r="FJX1319" s="1"/>
      <c r="FJY1319" s="1"/>
      <c r="FJZ1319" s="1"/>
      <c r="FKA1319" s="1"/>
      <c r="FKB1319" s="1"/>
      <c r="FKC1319" s="1"/>
      <c r="FKD1319" s="1"/>
      <c r="FKE1319" s="1"/>
      <c r="FKF1319" s="1"/>
      <c r="FKG1319" s="1"/>
      <c r="FKH1319" s="1"/>
      <c r="FKI1319" s="1"/>
      <c r="FKJ1319" s="1"/>
      <c r="FKK1319" s="1"/>
      <c r="FKL1319" s="1"/>
      <c r="FKM1319" s="1"/>
      <c r="FKN1319" s="1"/>
      <c r="FKO1319" s="1"/>
      <c r="FKP1319" s="1"/>
      <c r="FKQ1319" s="1"/>
      <c r="FKR1319" s="1"/>
      <c r="FKS1319" s="1"/>
      <c r="FKT1319" s="1"/>
      <c r="FKU1319" s="1"/>
      <c r="FKV1319" s="1"/>
      <c r="FKW1319" s="1"/>
      <c r="FKX1319" s="1"/>
      <c r="FKY1319" s="1"/>
      <c r="FKZ1319" s="1"/>
      <c r="FLA1319" s="1"/>
      <c r="FLB1319" s="1"/>
      <c r="FLC1319" s="1"/>
      <c r="FLD1319" s="1"/>
      <c r="FLE1319" s="1"/>
      <c r="FLF1319" s="1"/>
      <c r="FLG1319" s="1"/>
      <c r="FLH1319" s="1"/>
      <c r="FLI1319" s="1"/>
      <c r="FLJ1319" s="1"/>
      <c r="FLK1319" s="1"/>
      <c r="FLL1319" s="1"/>
      <c r="FLM1319" s="1"/>
      <c r="FLN1319" s="1"/>
      <c r="FLO1319" s="1"/>
      <c r="FLP1319" s="1"/>
      <c r="FLQ1319" s="1"/>
      <c r="FLR1319" s="1"/>
      <c r="FLS1319" s="1"/>
      <c r="FLT1319" s="1"/>
      <c r="FLU1319" s="1"/>
      <c r="FLV1319" s="1"/>
      <c r="FLW1319" s="1"/>
      <c r="FLX1319" s="1"/>
      <c r="FLY1319" s="1"/>
      <c r="FLZ1319" s="1"/>
      <c r="FMA1319" s="1"/>
      <c r="FMB1319" s="1"/>
      <c r="FMC1319" s="1"/>
      <c r="FMD1319" s="1"/>
      <c r="FME1319" s="1"/>
      <c r="FMF1319" s="1"/>
      <c r="FMG1319" s="1"/>
      <c r="FMH1319" s="1"/>
      <c r="FMI1319" s="1"/>
      <c r="FMJ1319" s="1"/>
      <c r="FMK1319" s="1"/>
      <c r="FML1319" s="1"/>
      <c r="FMM1319" s="1"/>
      <c r="FMN1319" s="1"/>
      <c r="FMO1319" s="1"/>
      <c r="FMP1319" s="1"/>
      <c r="FMQ1319" s="1"/>
      <c r="FMR1319" s="1"/>
      <c r="FMS1319" s="1"/>
      <c r="FMT1319" s="1"/>
      <c r="FMU1319" s="1"/>
      <c r="FMV1319" s="1"/>
      <c r="FMW1319" s="1"/>
      <c r="FMX1319" s="1"/>
      <c r="FMY1319" s="1"/>
      <c r="FMZ1319" s="1"/>
      <c r="FNA1319" s="1"/>
      <c r="FNB1319" s="1"/>
      <c r="FNC1319" s="1"/>
      <c r="FND1319" s="1"/>
      <c r="FNE1319" s="1"/>
      <c r="FNF1319" s="1"/>
      <c r="FNG1319" s="1"/>
      <c r="FNH1319" s="1"/>
      <c r="FNI1319" s="1"/>
      <c r="FNJ1319" s="1"/>
      <c r="FNK1319" s="1"/>
      <c r="FNL1319" s="1"/>
      <c r="FNM1319" s="1"/>
      <c r="FNN1319" s="1"/>
      <c r="FNO1319" s="1"/>
      <c r="FNP1319" s="1"/>
      <c r="FNQ1319" s="1"/>
      <c r="FNR1319" s="1"/>
      <c r="FNS1319" s="1"/>
      <c r="FNT1319" s="1"/>
      <c r="FNU1319" s="1"/>
      <c r="FNV1319" s="1"/>
      <c r="FNW1319" s="1"/>
      <c r="FNX1319" s="1"/>
      <c r="FNY1319" s="1"/>
      <c r="FNZ1319" s="1"/>
      <c r="FOA1319" s="1"/>
      <c r="FOB1319" s="1"/>
      <c r="FOC1319" s="1"/>
      <c r="FOD1319" s="1"/>
      <c r="FOE1319" s="1"/>
      <c r="FOF1319" s="1"/>
      <c r="FOG1319" s="1"/>
      <c r="FOH1319" s="1"/>
      <c r="FOI1319" s="1"/>
      <c r="FOJ1319" s="1"/>
      <c r="FOK1319" s="1"/>
      <c r="FOL1319" s="1"/>
      <c r="FOM1319" s="1"/>
      <c r="FON1319" s="1"/>
      <c r="FOO1319" s="1"/>
      <c r="FOP1319" s="1"/>
      <c r="FOQ1319" s="1"/>
      <c r="FOR1319" s="1"/>
      <c r="FOS1319" s="1"/>
      <c r="FOT1319" s="1"/>
      <c r="FOU1319" s="1"/>
      <c r="FOV1319" s="1"/>
      <c r="FOW1319" s="1"/>
      <c r="FOX1319" s="1"/>
      <c r="FOY1319" s="1"/>
      <c r="FOZ1319" s="1"/>
      <c r="FPA1319" s="1"/>
      <c r="FPB1319" s="1"/>
      <c r="FPC1319" s="1"/>
      <c r="FPD1319" s="1"/>
      <c r="FPE1319" s="1"/>
      <c r="FPF1319" s="1"/>
      <c r="FPG1319" s="1"/>
      <c r="FPH1319" s="1"/>
      <c r="FPI1319" s="1"/>
      <c r="FPJ1319" s="1"/>
      <c r="FPK1319" s="1"/>
      <c r="FPL1319" s="1"/>
      <c r="FPM1319" s="1"/>
      <c r="FPN1319" s="1"/>
      <c r="FPO1319" s="1"/>
      <c r="FPP1319" s="1"/>
      <c r="FPQ1319" s="1"/>
      <c r="FPR1319" s="1"/>
      <c r="FPS1319" s="1"/>
      <c r="FPT1319" s="1"/>
      <c r="FPU1319" s="1"/>
      <c r="FPV1319" s="1"/>
      <c r="FPW1319" s="1"/>
      <c r="FPX1319" s="1"/>
      <c r="FPY1319" s="1"/>
      <c r="FPZ1319" s="1"/>
      <c r="FQA1319" s="1"/>
      <c r="FQB1319" s="1"/>
      <c r="FQC1319" s="1"/>
      <c r="FQD1319" s="1"/>
      <c r="FQE1319" s="1"/>
      <c r="FQF1319" s="1"/>
      <c r="FQG1319" s="1"/>
      <c r="FQH1319" s="1"/>
      <c r="FQI1319" s="1"/>
      <c r="FQJ1319" s="1"/>
      <c r="FQK1319" s="1"/>
      <c r="FQL1319" s="1"/>
      <c r="FQM1319" s="1"/>
      <c r="FQN1319" s="1"/>
      <c r="FQO1319" s="1"/>
      <c r="FQP1319" s="1"/>
      <c r="FQQ1319" s="1"/>
      <c r="FQR1319" s="1"/>
      <c r="FQS1319" s="1"/>
      <c r="FQT1319" s="1"/>
      <c r="FQU1319" s="1"/>
      <c r="FQV1319" s="1"/>
      <c r="FQW1319" s="1"/>
      <c r="FQX1319" s="1"/>
      <c r="FQY1319" s="1"/>
      <c r="FQZ1319" s="1"/>
      <c r="FRA1319" s="1"/>
      <c r="FRB1319" s="1"/>
      <c r="FRC1319" s="1"/>
      <c r="FRD1319" s="1"/>
      <c r="FRE1319" s="1"/>
      <c r="FRF1319" s="1"/>
      <c r="FRG1319" s="1"/>
      <c r="FRH1319" s="1"/>
      <c r="FRI1319" s="1"/>
      <c r="FRJ1319" s="1"/>
      <c r="FRK1319" s="1"/>
      <c r="FRL1319" s="1"/>
      <c r="FRM1319" s="1"/>
      <c r="FRN1319" s="1"/>
      <c r="FRO1319" s="1"/>
      <c r="FRP1319" s="1"/>
      <c r="FRQ1319" s="1"/>
      <c r="FRR1319" s="1"/>
      <c r="FRS1319" s="1"/>
      <c r="FRT1319" s="1"/>
      <c r="FRU1319" s="1"/>
      <c r="FRV1319" s="1"/>
      <c r="FRW1319" s="1"/>
      <c r="FRX1319" s="1"/>
      <c r="FRY1319" s="1"/>
      <c r="FRZ1319" s="1"/>
      <c r="FSA1319" s="1"/>
      <c r="FSB1319" s="1"/>
      <c r="FSC1319" s="1"/>
      <c r="FSD1319" s="1"/>
      <c r="FSE1319" s="1"/>
      <c r="FSF1319" s="1"/>
      <c r="FSG1319" s="1"/>
      <c r="FSH1319" s="1"/>
      <c r="FSI1319" s="1"/>
      <c r="FSJ1319" s="1"/>
      <c r="FSK1319" s="1"/>
      <c r="FSL1319" s="1"/>
      <c r="FSM1319" s="1"/>
      <c r="FSN1319" s="1"/>
      <c r="FSO1319" s="1"/>
      <c r="FSP1319" s="1"/>
      <c r="FSQ1319" s="1"/>
      <c r="FSR1319" s="1"/>
      <c r="FSS1319" s="1"/>
      <c r="FST1319" s="1"/>
      <c r="FSU1319" s="1"/>
      <c r="FSV1319" s="1"/>
      <c r="FSW1319" s="1"/>
      <c r="FSX1319" s="1"/>
      <c r="FSY1319" s="1"/>
      <c r="FSZ1319" s="1"/>
      <c r="FTA1319" s="1"/>
      <c r="FTB1319" s="1"/>
      <c r="FTC1319" s="1"/>
      <c r="FTD1319" s="1"/>
      <c r="FTE1319" s="1"/>
      <c r="FTF1319" s="1"/>
      <c r="FTG1319" s="1"/>
      <c r="FTH1319" s="1"/>
      <c r="FTI1319" s="1"/>
      <c r="FTJ1319" s="1"/>
      <c r="FTK1319" s="1"/>
      <c r="FTL1319" s="1"/>
      <c r="FTM1319" s="1"/>
      <c r="FTN1319" s="1"/>
      <c r="FTO1319" s="1"/>
      <c r="FTP1319" s="1"/>
      <c r="FTQ1319" s="1"/>
      <c r="FTR1319" s="1"/>
      <c r="FTS1319" s="1"/>
      <c r="FTT1319" s="1"/>
      <c r="FTU1319" s="1"/>
      <c r="FTV1319" s="1"/>
      <c r="FTW1319" s="1"/>
      <c r="FTX1319" s="1"/>
      <c r="FTY1319" s="1"/>
      <c r="FTZ1319" s="1"/>
      <c r="FUA1319" s="1"/>
      <c r="FUB1319" s="1"/>
      <c r="FUC1319" s="1"/>
      <c r="FUD1319" s="1"/>
      <c r="FUE1319" s="1"/>
      <c r="FUF1319" s="1"/>
      <c r="FUG1319" s="1"/>
      <c r="FUH1319" s="1"/>
      <c r="FUI1319" s="1"/>
      <c r="FUJ1319" s="1"/>
      <c r="FUK1319" s="1"/>
      <c r="FUL1319" s="1"/>
      <c r="FUM1319" s="1"/>
      <c r="FUN1319" s="1"/>
      <c r="FUO1319" s="1"/>
      <c r="FUP1319" s="1"/>
      <c r="FUQ1319" s="1"/>
      <c r="FUR1319" s="1"/>
      <c r="FUS1319" s="1"/>
      <c r="FUT1319" s="1"/>
      <c r="FUU1319" s="1"/>
      <c r="FUV1319" s="1"/>
      <c r="FUW1319" s="1"/>
      <c r="FUX1319" s="1"/>
      <c r="FUY1319" s="1"/>
      <c r="FUZ1319" s="1"/>
      <c r="FVA1319" s="1"/>
      <c r="FVB1319" s="1"/>
      <c r="FVC1319" s="1"/>
      <c r="FVD1319" s="1"/>
      <c r="FVE1319" s="1"/>
      <c r="FVF1319" s="1"/>
      <c r="FVG1319" s="1"/>
      <c r="FVH1319" s="1"/>
      <c r="FVI1319" s="1"/>
      <c r="FVJ1319" s="1"/>
      <c r="FVK1319" s="1"/>
      <c r="FVL1319" s="1"/>
      <c r="FVM1319" s="1"/>
      <c r="FVN1319" s="1"/>
      <c r="FVO1319" s="1"/>
      <c r="FVP1319" s="1"/>
      <c r="FVQ1319" s="1"/>
      <c r="FVR1319" s="1"/>
      <c r="FVS1319" s="1"/>
      <c r="FVT1319" s="1"/>
      <c r="FVU1319" s="1"/>
      <c r="FVV1319" s="1"/>
      <c r="FVW1319" s="1"/>
      <c r="FVX1319" s="1"/>
      <c r="FVY1319" s="1"/>
      <c r="FVZ1319" s="1"/>
      <c r="FWA1319" s="1"/>
      <c r="FWB1319" s="1"/>
      <c r="FWC1319" s="1"/>
      <c r="FWD1319" s="1"/>
      <c r="FWE1319" s="1"/>
      <c r="FWF1319" s="1"/>
      <c r="FWG1319" s="1"/>
      <c r="FWH1319" s="1"/>
      <c r="FWI1319" s="1"/>
      <c r="FWJ1319" s="1"/>
      <c r="FWK1319" s="1"/>
      <c r="FWL1319" s="1"/>
      <c r="FWM1319" s="1"/>
      <c r="FWN1319" s="1"/>
      <c r="FWO1319" s="1"/>
      <c r="FWP1319" s="1"/>
      <c r="FWQ1319" s="1"/>
      <c r="FWR1319" s="1"/>
      <c r="FWS1319" s="1"/>
      <c r="FWT1319" s="1"/>
      <c r="FWU1319" s="1"/>
      <c r="FWV1319" s="1"/>
      <c r="FWW1319" s="1"/>
      <c r="FWX1319" s="1"/>
      <c r="FWY1319" s="1"/>
      <c r="FWZ1319" s="1"/>
      <c r="FXA1319" s="1"/>
      <c r="FXB1319" s="1"/>
      <c r="FXC1319" s="1"/>
      <c r="FXD1319" s="1"/>
      <c r="FXE1319" s="1"/>
      <c r="FXF1319" s="1"/>
      <c r="FXG1319" s="1"/>
      <c r="FXH1319" s="1"/>
      <c r="FXI1319" s="1"/>
      <c r="FXJ1319" s="1"/>
      <c r="FXK1319" s="1"/>
      <c r="FXL1319" s="1"/>
      <c r="FXM1319" s="1"/>
      <c r="FXN1319" s="1"/>
      <c r="FXO1319" s="1"/>
      <c r="FXP1319" s="1"/>
      <c r="FXQ1319" s="1"/>
      <c r="FXR1319" s="1"/>
      <c r="FXS1319" s="1"/>
      <c r="FXT1319" s="1"/>
      <c r="FXU1319" s="1"/>
      <c r="FXV1319" s="1"/>
      <c r="FXW1319" s="1"/>
      <c r="FXX1319" s="1"/>
      <c r="FXY1319" s="1"/>
      <c r="FXZ1319" s="1"/>
      <c r="FYA1319" s="1"/>
      <c r="FYB1319" s="1"/>
      <c r="FYC1319" s="1"/>
      <c r="FYD1319" s="1"/>
      <c r="FYE1319" s="1"/>
      <c r="FYF1319" s="1"/>
      <c r="FYG1319" s="1"/>
      <c r="FYH1319" s="1"/>
      <c r="FYI1319" s="1"/>
      <c r="FYJ1319" s="1"/>
      <c r="FYK1319" s="1"/>
      <c r="FYL1319" s="1"/>
      <c r="FYM1319" s="1"/>
      <c r="FYN1319" s="1"/>
      <c r="FYO1319" s="1"/>
      <c r="FYP1319" s="1"/>
      <c r="FYQ1319" s="1"/>
      <c r="FYR1319" s="1"/>
      <c r="FYS1319" s="1"/>
      <c r="FYT1319" s="1"/>
      <c r="FYU1319" s="1"/>
      <c r="FYV1319" s="1"/>
      <c r="FYW1319" s="1"/>
      <c r="FYX1319" s="1"/>
      <c r="FYY1319" s="1"/>
      <c r="FYZ1319" s="1"/>
      <c r="FZA1319" s="1"/>
      <c r="FZB1319" s="1"/>
      <c r="FZC1319" s="1"/>
      <c r="FZD1319" s="1"/>
      <c r="FZE1319" s="1"/>
      <c r="FZF1319" s="1"/>
      <c r="FZG1319" s="1"/>
      <c r="FZH1319" s="1"/>
      <c r="FZI1319" s="1"/>
      <c r="FZJ1319" s="1"/>
      <c r="FZK1319" s="1"/>
      <c r="FZL1319" s="1"/>
      <c r="FZM1319" s="1"/>
      <c r="FZN1319" s="1"/>
      <c r="FZO1319" s="1"/>
      <c r="FZP1319" s="1"/>
      <c r="FZQ1319" s="1"/>
      <c r="FZR1319" s="1"/>
      <c r="FZS1319" s="1"/>
      <c r="FZT1319" s="1"/>
      <c r="FZU1319" s="1"/>
      <c r="FZV1319" s="1"/>
      <c r="FZW1319" s="1"/>
      <c r="FZX1319" s="1"/>
      <c r="FZY1319" s="1"/>
      <c r="FZZ1319" s="1"/>
      <c r="GAA1319" s="1"/>
      <c r="GAB1319" s="1"/>
      <c r="GAC1319" s="1"/>
      <c r="GAD1319" s="1"/>
      <c r="GAE1319" s="1"/>
      <c r="GAF1319" s="1"/>
      <c r="GAG1319" s="1"/>
      <c r="GAH1319" s="1"/>
      <c r="GAI1319" s="1"/>
      <c r="GAJ1319" s="1"/>
      <c r="GAK1319" s="1"/>
      <c r="GAL1319" s="1"/>
      <c r="GAM1319" s="1"/>
      <c r="GAN1319" s="1"/>
      <c r="GAO1319" s="1"/>
      <c r="GAP1319" s="1"/>
      <c r="GAQ1319" s="1"/>
      <c r="GAR1319" s="1"/>
      <c r="GAS1319" s="1"/>
      <c r="GAT1319" s="1"/>
      <c r="GAU1319" s="1"/>
      <c r="GAV1319" s="1"/>
      <c r="GAW1319" s="1"/>
      <c r="GAX1319" s="1"/>
      <c r="GAY1319" s="1"/>
      <c r="GAZ1319" s="1"/>
      <c r="GBA1319" s="1"/>
      <c r="GBB1319" s="1"/>
      <c r="GBC1319" s="1"/>
      <c r="GBD1319" s="1"/>
      <c r="GBE1319" s="1"/>
      <c r="GBF1319" s="1"/>
      <c r="GBG1319" s="1"/>
      <c r="GBH1319" s="1"/>
      <c r="GBI1319" s="1"/>
      <c r="GBJ1319" s="1"/>
      <c r="GBK1319" s="1"/>
      <c r="GBL1319" s="1"/>
      <c r="GBM1319" s="1"/>
      <c r="GBN1319" s="1"/>
      <c r="GBO1319" s="1"/>
      <c r="GBP1319" s="1"/>
      <c r="GBQ1319" s="1"/>
      <c r="GBR1319" s="1"/>
      <c r="GBS1319" s="1"/>
      <c r="GBT1319" s="1"/>
      <c r="GBU1319" s="1"/>
      <c r="GBV1319" s="1"/>
      <c r="GBW1319" s="1"/>
      <c r="GBX1319" s="1"/>
      <c r="GBY1319" s="1"/>
      <c r="GBZ1319" s="1"/>
      <c r="GCA1319" s="1"/>
      <c r="GCB1319" s="1"/>
      <c r="GCC1319" s="1"/>
      <c r="GCD1319" s="1"/>
      <c r="GCE1319" s="1"/>
      <c r="GCF1319" s="1"/>
      <c r="GCG1319" s="1"/>
      <c r="GCH1319" s="1"/>
      <c r="GCI1319" s="1"/>
      <c r="GCJ1319" s="1"/>
      <c r="GCK1319" s="1"/>
      <c r="GCL1319" s="1"/>
      <c r="GCM1319" s="1"/>
      <c r="GCN1319" s="1"/>
      <c r="GCO1319" s="1"/>
      <c r="GCP1319" s="1"/>
      <c r="GCQ1319" s="1"/>
      <c r="GCR1319" s="1"/>
      <c r="GCS1319" s="1"/>
      <c r="GCT1319" s="1"/>
      <c r="GCU1319" s="1"/>
      <c r="GCV1319" s="1"/>
      <c r="GCW1319" s="1"/>
      <c r="GCX1319" s="1"/>
      <c r="GCY1319" s="1"/>
      <c r="GCZ1319" s="1"/>
      <c r="GDA1319" s="1"/>
      <c r="GDB1319" s="1"/>
      <c r="GDC1319" s="1"/>
      <c r="GDD1319" s="1"/>
      <c r="GDE1319" s="1"/>
      <c r="GDF1319" s="1"/>
      <c r="GDG1319" s="1"/>
      <c r="GDH1319" s="1"/>
      <c r="GDI1319" s="1"/>
      <c r="GDJ1319" s="1"/>
      <c r="GDK1319" s="1"/>
      <c r="GDL1319" s="1"/>
      <c r="GDM1319" s="1"/>
      <c r="GDN1319" s="1"/>
      <c r="GDO1319" s="1"/>
      <c r="GDP1319" s="1"/>
      <c r="GDQ1319" s="1"/>
      <c r="GDR1319" s="1"/>
      <c r="GDS1319" s="1"/>
      <c r="GDT1319" s="1"/>
      <c r="GDU1319" s="1"/>
      <c r="GDV1319" s="1"/>
      <c r="GDW1319" s="1"/>
      <c r="GDX1319" s="1"/>
      <c r="GDY1319" s="1"/>
      <c r="GDZ1319" s="1"/>
      <c r="GEA1319" s="1"/>
      <c r="GEB1319" s="1"/>
      <c r="GEC1319" s="1"/>
      <c r="GED1319" s="1"/>
      <c r="GEE1319" s="1"/>
      <c r="GEF1319" s="1"/>
      <c r="GEG1319" s="1"/>
      <c r="GEH1319" s="1"/>
      <c r="GEI1319" s="1"/>
      <c r="GEJ1319" s="1"/>
      <c r="GEK1319" s="1"/>
      <c r="GEL1319" s="1"/>
      <c r="GEM1319" s="1"/>
      <c r="GEN1319" s="1"/>
      <c r="GEO1319" s="1"/>
      <c r="GEP1319" s="1"/>
      <c r="GEQ1319" s="1"/>
      <c r="GER1319" s="1"/>
      <c r="GES1319" s="1"/>
      <c r="GET1319" s="1"/>
      <c r="GEU1319" s="1"/>
      <c r="GEV1319" s="1"/>
      <c r="GEW1319" s="1"/>
      <c r="GEX1319" s="1"/>
      <c r="GEY1319" s="1"/>
      <c r="GEZ1319" s="1"/>
      <c r="GFA1319" s="1"/>
      <c r="GFB1319" s="1"/>
      <c r="GFC1319" s="1"/>
      <c r="GFD1319" s="1"/>
      <c r="GFE1319" s="1"/>
      <c r="GFF1319" s="1"/>
      <c r="GFG1319" s="1"/>
      <c r="GFH1319" s="1"/>
      <c r="GFI1319" s="1"/>
      <c r="GFJ1319" s="1"/>
      <c r="GFK1319" s="1"/>
      <c r="GFL1319" s="1"/>
      <c r="GFM1319" s="1"/>
      <c r="GFN1319" s="1"/>
      <c r="GFO1319" s="1"/>
      <c r="GFP1319" s="1"/>
      <c r="GFQ1319" s="1"/>
      <c r="GFR1319" s="1"/>
      <c r="GFS1319" s="1"/>
      <c r="GFT1319" s="1"/>
      <c r="GFU1319" s="1"/>
      <c r="GFV1319" s="1"/>
      <c r="GFW1319" s="1"/>
      <c r="GFX1319" s="1"/>
      <c r="GFY1319" s="1"/>
      <c r="GFZ1319" s="1"/>
      <c r="GGA1319" s="1"/>
      <c r="GGB1319" s="1"/>
      <c r="GGC1319" s="1"/>
      <c r="GGD1319" s="1"/>
      <c r="GGE1319" s="1"/>
      <c r="GGF1319" s="1"/>
      <c r="GGG1319" s="1"/>
      <c r="GGH1319" s="1"/>
      <c r="GGI1319" s="1"/>
      <c r="GGJ1319" s="1"/>
      <c r="GGK1319" s="1"/>
      <c r="GGL1319" s="1"/>
      <c r="GGM1319" s="1"/>
      <c r="GGN1319" s="1"/>
      <c r="GGO1319" s="1"/>
      <c r="GGP1319" s="1"/>
      <c r="GGQ1319" s="1"/>
      <c r="GGR1319" s="1"/>
      <c r="GGS1319" s="1"/>
      <c r="GGT1319" s="1"/>
      <c r="GGU1319" s="1"/>
      <c r="GGV1319" s="1"/>
      <c r="GGW1319" s="1"/>
      <c r="GGX1319" s="1"/>
      <c r="GGY1319" s="1"/>
      <c r="GGZ1319" s="1"/>
      <c r="GHA1319" s="1"/>
      <c r="GHB1319" s="1"/>
      <c r="GHC1319" s="1"/>
      <c r="GHD1319" s="1"/>
      <c r="GHE1319" s="1"/>
      <c r="GHF1319" s="1"/>
      <c r="GHG1319" s="1"/>
      <c r="GHH1319" s="1"/>
      <c r="GHI1319" s="1"/>
      <c r="GHJ1319" s="1"/>
      <c r="GHK1319" s="1"/>
      <c r="GHL1319" s="1"/>
      <c r="GHM1319" s="1"/>
      <c r="GHN1319" s="1"/>
      <c r="GHO1319" s="1"/>
      <c r="GHP1319" s="1"/>
      <c r="GHQ1319" s="1"/>
      <c r="GHR1319" s="1"/>
      <c r="GHS1319" s="1"/>
      <c r="GHT1319" s="1"/>
      <c r="GHU1319" s="1"/>
      <c r="GHV1319" s="1"/>
      <c r="GHW1319" s="1"/>
      <c r="GHX1319" s="1"/>
      <c r="GHY1319" s="1"/>
      <c r="GHZ1319" s="1"/>
      <c r="GIA1319" s="1"/>
      <c r="GIB1319" s="1"/>
      <c r="GIC1319" s="1"/>
      <c r="GID1319" s="1"/>
      <c r="GIE1319" s="1"/>
      <c r="GIF1319" s="1"/>
      <c r="GIG1319" s="1"/>
      <c r="GIH1319" s="1"/>
      <c r="GII1319" s="1"/>
      <c r="GIJ1319" s="1"/>
      <c r="GIK1319" s="1"/>
      <c r="GIL1319" s="1"/>
      <c r="GIM1319" s="1"/>
      <c r="GIN1319" s="1"/>
      <c r="GIO1319" s="1"/>
      <c r="GIP1319" s="1"/>
      <c r="GIQ1319" s="1"/>
      <c r="GIR1319" s="1"/>
      <c r="GIS1319" s="1"/>
      <c r="GIT1319" s="1"/>
      <c r="GIU1319" s="1"/>
      <c r="GIV1319" s="1"/>
      <c r="GIW1319" s="1"/>
      <c r="GIX1319" s="1"/>
      <c r="GIY1319" s="1"/>
      <c r="GIZ1319" s="1"/>
      <c r="GJA1319" s="1"/>
      <c r="GJB1319" s="1"/>
      <c r="GJC1319" s="1"/>
      <c r="GJD1319" s="1"/>
      <c r="GJE1319" s="1"/>
      <c r="GJF1319" s="1"/>
      <c r="GJG1319" s="1"/>
      <c r="GJH1319" s="1"/>
      <c r="GJI1319" s="1"/>
      <c r="GJJ1319" s="1"/>
      <c r="GJK1319" s="1"/>
      <c r="GJL1319" s="1"/>
      <c r="GJM1319" s="1"/>
      <c r="GJN1319" s="1"/>
      <c r="GJO1319" s="1"/>
      <c r="GJP1319" s="1"/>
      <c r="GJQ1319" s="1"/>
      <c r="GJR1319" s="1"/>
      <c r="GJS1319" s="1"/>
      <c r="GJT1319" s="1"/>
      <c r="GJU1319" s="1"/>
      <c r="GJV1319" s="1"/>
      <c r="GJW1319" s="1"/>
      <c r="GJX1319" s="1"/>
      <c r="GJY1319" s="1"/>
      <c r="GJZ1319" s="1"/>
      <c r="GKA1319" s="1"/>
      <c r="GKB1319" s="1"/>
      <c r="GKC1319" s="1"/>
      <c r="GKD1319" s="1"/>
      <c r="GKE1319" s="1"/>
      <c r="GKF1319" s="1"/>
      <c r="GKG1319" s="1"/>
      <c r="GKH1319" s="1"/>
      <c r="GKI1319" s="1"/>
      <c r="GKJ1319" s="1"/>
      <c r="GKK1319" s="1"/>
      <c r="GKL1319" s="1"/>
      <c r="GKM1319" s="1"/>
      <c r="GKN1319" s="1"/>
      <c r="GKO1319" s="1"/>
      <c r="GKP1319" s="1"/>
      <c r="GKQ1319" s="1"/>
      <c r="GKR1319" s="1"/>
      <c r="GKS1319" s="1"/>
      <c r="GKT1319" s="1"/>
      <c r="GKU1319" s="1"/>
      <c r="GKV1319" s="1"/>
      <c r="GKW1319" s="1"/>
      <c r="GKX1319" s="1"/>
      <c r="GKY1319" s="1"/>
      <c r="GKZ1319" s="1"/>
      <c r="GLA1319" s="1"/>
      <c r="GLB1319" s="1"/>
      <c r="GLC1319" s="1"/>
      <c r="GLD1319" s="1"/>
      <c r="GLE1319" s="1"/>
      <c r="GLF1319" s="1"/>
      <c r="GLG1319" s="1"/>
      <c r="GLH1319" s="1"/>
      <c r="GLI1319" s="1"/>
      <c r="GLJ1319" s="1"/>
      <c r="GLK1319" s="1"/>
      <c r="GLL1319" s="1"/>
      <c r="GLM1319" s="1"/>
      <c r="GLN1319" s="1"/>
      <c r="GLO1319" s="1"/>
      <c r="GLP1319" s="1"/>
      <c r="GLQ1319" s="1"/>
      <c r="GLR1319" s="1"/>
      <c r="GLS1319" s="1"/>
      <c r="GLT1319" s="1"/>
      <c r="GLU1319" s="1"/>
      <c r="GLV1319" s="1"/>
      <c r="GLW1319" s="1"/>
      <c r="GLX1319" s="1"/>
      <c r="GLY1319" s="1"/>
      <c r="GLZ1319" s="1"/>
      <c r="GMA1319" s="1"/>
      <c r="GMB1319" s="1"/>
      <c r="GMC1319" s="1"/>
      <c r="GMD1319" s="1"/>
      <c r="GME1319" s="1"/>
      <c r="GMF1319" s="1"/>
      <c r="GMG1319" s="1"/>
      <c r="GMH1319" s="1"/>
      <c r="GMI1319" s="1"/>
      <c r="GMJ1319" s="1"/>
      <c r="GMK1319" s="1"/>
      <c r="GML1319" s="1"/>
      <c r="GMM1319" s="1"/>
      <c r="GMN1319" s="1"/>
      <c r="GMO1319" s="1"/>
      <c r="GMP1319" s="1"/>
      <c r="GMQ1319" s="1"/>
      <c r="GMR1319" s="1"/>
      <c r="GMS1319" s="1"/>
      <c r="GMT1319" s="1"/>
      <c r="GMU1319" s="1"/>
      <c r="GMV1319" s="1"/>
      <c r="GMW1319" s="1"/>
      <c r="GMX1319" s="1"/>
      <c r="GMY1319" s="1"/>
      <c r="GMZ1319" s="1"/>
      <c r="GNA1319" s="1"/>
      <c r="GNB1319" s="1"/>
      <c r="GNC1319" s="1"/>
      <c r="GND1319" s="1"/>
      <c r="GNE1319" s="1"/>
      <c r="GNF1319" s="1"/>
      <c r="GNG1319" s="1"/>
      <c r="GNH1319" s="1"/>
      <c r="GNI1319" s="1"/>
      <c r="GNJ1319" s="1"/>
      <c r="GNK1319" s="1"/>
      <c r="GNL1319" s="1"/>
      <c r="GNM1319" s="1"/>
      <c r="GNN1319" s="1"/>
      <c r="GNO1319" s="1"/>
      <c r="GNP1319" s="1"/>
      <c r="GNQ1319" s="1"/>
      <c r="GNR1319" s="1"/>
      <c r="GNS1319" s="1"/>
      <c r="GNT1319" s="1"/>
      <c r="GNU1319" s="1"/>
      <c r="GNV1319" s="1"/>
      <c r="GNW1319" s="1"/>
      <c r="GNX1319" s="1"/>
      <c r="GNY1319" s="1"/>
      <c r="GNZ1319" s="1"/>
      <c r="GOA1319" s="1"/>
      <c r="GOB1319" s="1"/>
      <c r="GOC1319" s="1"/>
      <c r="GOD1319" s="1"/>
      <c r="GOE1319" s="1"/>
      <c r="GOF1319" s="1"/>
      <c r="GOG1319" s="1"/>
      <c r="GOH1319" s="1"/>
      <c r="GOI1319" s="1"/>
      <c r="GOJ1319" s="1"/>
      <c r="GOK1319" s="1"/>
      <c r="GOL1319" s="1"/>
      <c r="GOM1319" s="1"/>
      <c r="GON1319" s="1"/>
      <c r="GOO1319" s="1"/>
      <c r="GOP1319" s="1"/>
      <c r="GOQ1319" s="1"/>
      <c r="GOR1319" s="1"/>
      <c r="GOS1319" s="1"/>
      <c r="GOT1319" s="1"/>
      <c r="GOU1319" s="1"/>
      <c r="GOV1319" s="1"/>
      <c r="GOW1319" s="1"/>
      <c r="GOX1319" s="1"/>
      <c r="GOY1319" s="1"/>
      <c r="GOZ1319" s="1"/>
      <c r="GPA1319" s="1"/>
      <c r="GPB1319" s="1"/>
      <c r="GPC1319" s="1"/>
      <c r="GPD1319" s="1"/>
      <c r="GPE1319" s="1"/>
      <c r="GPF1319" s="1"/>
      <c r="GPG1319" s="1"/>
      <c r="GPH1319" s="1"/>
      <c r="GPI1319" s="1"/>
      <c r="GPJ1319" s="1"/>
      <c r="GPK1319" s="1"/>
      <c r="GPL1319" s="1"/>
      <c r="GPM1319" s="1"/>
      <c r="GPN1319" s="1"/>
      <c r="GPO1319" s="1"/>
      <c r="GPP1319" s="1"/>
      <c r="GPQ1319" s="1"/>
      <c r="GPR1319" s="1"/>
      <c r="GPS1319" s="1"/>
      <c r="GPT1319" s="1"/>
      <c r="GPU1319" s="1"/>
      <c r="GPV1319" s="1"/>
      <c r="GPW1319" s="1"/>
      <c r="GPX1319" s="1"/>
      <c r="GPY1319" s="1"/>
      <c r="GPZ1319" s="1"/>
      <c r="GQA1319" s="1"/>
      <c r="GQB1319" s="1"/>
      <c r="GQC1319" s="1"/>
      <c r="GQD1319" s="1"/>
      <c r="GQE1319" s="1"/>
      <c r="GQF1319" s="1"/>
      <c r="GQG1319" s="1"/>
      <c r="GQH1319" s="1"/>
      <c r="GQI1319" s="1"/>
      <c r="GQJ1319" s="1"/>
      <c r="GQK1319" s="1"/>
      <c r="GQL1319" s="1"/>
      <c r="GQM1319" s="1"/>
      <c r="GQN1319" s="1"/>
      <c r="GQO1319" s="1"/>
      <c r="GQP1319" s="1"/>
      <c r="GQQ1319" s="1"/>
      <c r="GQR1319" s="1"/>
      <c r="GQS1319" s="1"/>
      <c r="GQT1319" s="1"/>
      <c r="GQU1319" s="1"/>
      <c r="GQV1319" s="1"/>
      <c r="GQW1319" s="1"/>
      <c r="GQX1319" s="1"/>
      <c r="GQY1319" s="1"/>
      <c r="GQZ1319" s="1"/>
      <c r="GRA1319" s="1"/>
      <c r="GRB1319" s="1"/>
      <c r="GRC1319" s="1"/>
      <c r="GRD1319" s="1"/>
      <c r="GRE1319" s="1"/>
      <c r="GRF1319" s="1"/>
      <c r="GRG1319" s="1"/>
      <c r="GRH1319" s="1"/>
      <c r="GRI1319" s="1"/>
      <c r="GRJ1319" s="1"/>
      <c r="GRK1319" s="1"/>
      <c r="GRL1319" s="1"/>
      <c r="GRM1319" s="1"/>
      <c r="GRN1319" s="1"/>
      <c r="GRO1319" s="1"/>
      <c r="GRP1319" s="1"/>
      <c r="GRQ1319" s="1"/>
      <c r="GRR1319" s="1"/>
      <c r="GRS1319" s="1"/>
      <c r="GRT1319" s="1"/>
      <c r="GRU1319" s="1"/>
      <c r="GRV1319" s="1"/>
      <c r="GRW1319" s="1"/>
      <c r="GRX1319" s="1"/>
      <c r="GRY1319" s="1"/>
      <c r="GRZ1319" s="1"/>
      <c r="GSA1319" s="1"/>
      <c r="GSB1319" s="1"/>
      <c r="GSC1319" s="1"/>
      <c r="GSD1319" s="1"/>
      <c r="GSE1319" s="1"/>
      <c r="GSF1319" s="1"/>
      <c r="GSG1319" s="1"/>
      <c r="GSH1319" s="1"/>
      <c r="GSI1319" s="1"/>
      <c r="GSJ1319" s="1"/>
      <c r="GSK1319" s="1"/>
      <c r="GSL1319" s="1"/>
      <c r="GSM1319" s="1"/>
      <c r="GSN1319" s="1"/>
      <c r="GSO1319" s="1"/>
      <c r="GSP1319" s="1"/>
      <c r="GSQ1319" s="1"/>
      <c r="GSR1319" s="1"/>
      <c r="GSS1319" s="1"/>
      <c r="GST1319" s="1"/>
      <c r="GSU1319" s="1"/>
      <c r="GSV1319" s="1"/>
      <c r="GSW1319" s="1"/>
      <c r="GSX1319" s="1"/>
      <c r="GSY1319" s="1"/>
      <c r="GSZ1319" s="1"/>
      <c r="GTA1319" s="1"/>
      <c r="GTB1319" s="1"/>
      <c r="GTC1319" s="1"/>
      <c r="GTD1319" s="1"/>
      <c r="GTE1319" s="1"/>
      <c r="GTF1319" s="1"/>
      <c r="GTG1319" s="1"/>
      <c r="GTH1319" s="1"/>
      <c r="GTI1319" s="1"/>
      <c r="GTJ1319" s="1"/>
      <c r="GTK1319" s="1"/>
      <c r="GTL1319" s="1"/>
      <c r="GTM1319" s="1"/>
      <c r="GTN1319" s="1"/>
      <c r="GTO1319" s="1"/>
      <c r="GTP1319" s="1"/>
      <c r="GTQ1319" s="1"/>
      <c r="GTR1319" s="1"/>
      <c r="GTS1319" s="1"/>
      <c r="GTT1319" s="1"/>
      <c r="GTU1319" s="1"/>
      <c r="GTV1319" s="1"/>
      <c r="GTW1319" s="1"/>
      <c r="GTX1319" s="1"/>
      <c r="GTY1319" s="1"/>
      <c r="GTZ1319" s="1"/>
      <c r="GUA1319" s="1"/>
      <c r="GUB1319" s="1"/>
      <c r="GUC1319" s="1"/>
      <c r="GUD1319" s="1"/>
      <c r="GUE1319" s="1"/>
      <c r="GUF1319" s="1"/>
      <c r="GUG1319" s="1"/>
      <c r="GUH1319" s="1"/>
      <c r="GUI1319" s="1"/>
      <c r="GUJ1319" s="1"/>
      <c r="GUK1319" s="1"/>
      <c r="GUL1319" s="1"/>
      <c r="GUM1319" s="1"/>
      <c r="GUN1319" s="1"/>
      <c r="GUO1319" s="1"/>
      <c r="GUP1319" s="1"/>
      <c r="GUQ1319" s="1"/>
      <c r="GUR1319" s="1"/>
      <c r="GUS1319" s="1"/>
      <c r="GUT1319" s="1"/>
      <c r="GUU1319" s="1"/>
      <c r="GUV1319" s="1"/>
      <c r="GUW1319" s="1"/>
      <c r="GUX1319" s="1"/>
      <c r="GUY1319" s="1"/>
      <c r="GUZ1319" s="1"/>
      <c r="GVA1319" s="1"/>
      <c r="GVB1319" s="1"/>
      <c r="GVC1319" s="1"/>
      <c r="GVD1319" s="1"/>
      <c r="GVE1319" s="1"/>
      <c r="GVF1319" s="1"/>
      <c r="GVG1319" s="1"/>
      <c r="GVH1319" s="1"/>
      <c r="GVI1319" s="1"/>
      <c r="GVJ1319" s="1"/>
      <c r="GVK1319" s="1"/>
      <c r="GVL1319" s="1"/>
      <c r="GVM1319" s="1"/>
      <c r="GVN1319" s="1"/>
      <c r="GVO1319" s="1"/>
      <c r="GVP1319" s="1"/>
      <c r="GVQ1319" s="1"/>
      <c r="GVR1319" s="1"/>
      <c r="GVS1319" s="1"/>
      <c r="GVT1319" s="1"/>
      <c r="GVU1319" s="1"/>
      <c r="GVV1319" s="1"/>
      <c r="GVW1319" s="1"/>
      <c r="GVX1319" s="1"/>
      <c r="GVY1319" s="1"/>
      <c r="GVZ1319" s="1"/>
      <c r="GWA1319" s="1"/>
      <c r="GWB1319" s="1"/>
      <c r="GWC1319" s="1"/>
      <c r="GWD1319" s="1"/>
      <c r="GWE1319" s="1"/>
      <c r="GWF1319" s="1"/>
      <c r="GWG1319" s="1"/>
      <c r="GWH1319" s="1"/>
      <c r="GWI1319" s="1"/>
      <c r="GWJ1319" s="1"/>
      <c r="GWK1319" s="1"/>
      <c r="GWL1319" s="1"/>
      <c r="GWM1319" s="1"/>
      <c r="GWN1319" s="1"/>
      <c r="GWO1319" s="1"/>
      <c r="GWP1319" s="1"/>
      <c r="GWQ1319" s="1"/>
      <c r="GWR1319" s="1"/>
      <c r="GWS1319" s="1"/>
      <c r="GWT1319" s="1"/>
      <c r="GWU1319" s="1"/>
      <c r="GWV1319" s="1"/>
      <c r="GWW1319" s="1"/>
      <c r="GWX1319" s="1"/>
      <c r="GWY1319" s="1"/>
      <c r="GWZ1319" s="1"/>
      <c r="GXA1319" s="1"/>
      <c r="GXB1319" s="1"/>
      <c r="GXC1319" s="1"/>
      <c r="GXD1319" s="1"/>
      <c r="GXE1319" s="1"/>
      <c r="GXF1319" s="1"/>
      <c r="GXG1319" s="1"/>
      <c r="GXH1319" s="1"/>
      <c r="GXI1319" s="1"/>
      <c r="GXJ1319" s="1"/>
      <c r="GXK1319" s="1"/>
      <c r="GXL1319" s="1"/>
      <c r="GXM1319" s="1"/>
      <c r="GXN1319" s="1"/>
      <c r="GXO1319" s="1"/>
      <c r="GXP1319" s="1"/>
      <c r="GXQ1319" s="1"/>
      <c r="GXR1319" s="1"/>
      <c r="GXS1319" s="1"/>
      <c r="GXT1319" s="1"/>
      <c r="GXU1319" s="1"/>
      <c r="GXV1319" s="1"/>
      <c r="GXW1319" s="1"/>
      <c r="GXX1319" s="1"/>
      <c r="GXY1319" s="1"/>
      <c r="GXZ1319" s="1"/>
      <c r="GYA1319" s="1"/>
      <c r="GYB1319" s="1"/>
      <c r="GYC1319" s="1"/>
      <c r="GYD1319" s="1"/>
      <c r="GYE1319" s="1"/>
      <c r="GYF1319" s="1"/>
      <c r="GYG1319" s="1"/>
      <c r="GYH1319" s="1"/>
      <c r="GYI1319" s="1"/>
      <c r="GYJ1319" s="1"/>
      <c r="GYK1319" s="1"/>
      <c r="GYL1319" s="1"/>
      <c r="GYM1319" s="1"/>
      <c r="GYN1319" s="1"/>
      <c r="GYO1319" s="1"/>
      <c r="GYP1319" s="1"/>
      <c r="GYQ1319" s="1"/>
      <c r="GYR1319" s="1"/>
      <c r="GYS1319" s="1"/>
      <c r="GYT1319" s="1"/>
      <c r="GYU1319" s="1"/>
      <c r="GYV1319" s="1"/>
      <c r="GYW1319" s="1"/>
      <c r="GYX1319" s="1"/>
      <c r="GYY1319" s="1"/>
      <c r="GYZ1319" s="1"/>
      <c r="GZA1319" s="1"/>
      <c r="GZB1319" s="1"/>
      <c r="GZC1319" s="1"/>
      <c r="GZD1319" s="1"/>
      <c r="GZE1319" s="1"/>
      <c r="GZF1319" s="1"/>
      <c r="GZG1319" s="1"/>
      <c r="GZH1319" s="1"/>
      <c r="GZI1319" s="1"/>
      <c r="GZJ1319" s="1"/>
      <c r="GZK1319" s="1"/>
      <c r="GZL1319" s="1"/>
      <c r="GZM1319" s="1"/>
      <c r="GZN1319" s="1"/>
      <c r="GZO1319" s="1"/>
      <c r="GZP1319" s="1"/>
      <c r="GZQ1319" s="1"/>
      <c r="GZR1319" s="1"/>
      <c r="GZS1319" s="1"/>
      <c r="GZT1319" s="1"/>
      <c r="GZU1319" s="1"/>
      <c r="GZV1319" s="1"/>
      <c r="GZW1319" s="1"/>
      <c r="GZX1319" s="1"/>
      <c r="GZY1319" s="1"/>
      <c r="GZZ1319" s="1"/>
      <c r="HAA1319" s="1"/>
      <c r="HAB1319" s="1"/>
      <c r="HAC1319" s="1"/>
      <c r="HAD1319" s="1"/>
      <c r="HAE1319" s="1"/>
      <c r="HAF1319" s="1"/>
      <c r="HAG1319" s="1"/>
      <c r="HAH1319" s="1"/>
      <c r="HAI1319" s="1"/>
      <c r="HAJ1319" s="1"/>
      <c r="HAK1319" s="1"/>
      <c r="HAL1319" s="1"/>
      <c r="HAM1319" s="1"/>
      <c r="HAN1319" s="1"/>
      <c r="HAO1319" s="1"/>
      <c r="HAP1319" s="1"/>
      <c r="HAQ1319" s="1"/>
      <c r="HAR1319" s="1"/>
      <c r="HAS1319" s="1"/>
      <c r="HAT1319" s="1"/>
      <c r="HAU1319" s="1"/>
      <c r="HAV1319" s="1"/>
      <c r="HAW1319" s="1"/>
      <c r="HAX1319" s="1"/>
      <c r="HAY1319" s="1"/>
      <c r="HAZ1319" s="1"/>
      <c r="HBA1319" s="1"/>
      <c r="HBB1319" s="1"/>
      <c r="HBC1319" s="1"/>
      <c r="HBD1319" s="1"/>
      <c r="HBE1319" s="1"/>
      <c r="HBF1319" s="1"/>
      <c r="HBG1319" s="1"/>
      <c r="HBH1319" s="1"/>
      <c r="HBI1319" s="1"/>
      <c r="HBJ1319" s="1"/>
      <c r="HBK1319" s="1"/>
      <c r="HBL1319" s="1"/>
      <c r="HBM1319" s="1"/>
      <c r="HBN1319" s="1"/>
      <c r="HBO1319" s="1"/>
      <c r="HBP1319" s="1"/>
      <c r="HBQ1319" s="1"/>
      <c r="HBR1319" s="1"/>
      <c r="HBS1319" s="1"/>
      <c r="HBT1319" s="1"/>
      <c r="HBU1319" s="1"/>
      <c r="HBV1319" s="1"/>
      <c r="HBW1319" s="1"/>
      <c r="HBX1319" s="1"/>
      <c r="HBY1319" s="1"/>
      <c r="HBZ1319" s="1"/>
      <c r="HCA1319" s="1"/>
      <c r="HCB1319" s="1"/>
      <c r="HCC1319" s="1"/>
      <c r="HCD1319" s="1"/>
      <c r="HCE1319" s="1"/>
      <c r="HCF1319" s="1"/>
      <c r="HCG1319" s="1"/>
      <c r="HCH1319" s="1"/>
      <c r="HCI1319" s="1"/>
      <c r="HCJ1319" s="1"/>
      <c r="HCK1319" s="1"/>
      <c r="HCL1319" s="1"/>
      <c r="HCM1319" s="1"/>
      <c r="HCN1319" s="1"/>
      <c r="HCO1319" s="1"/>
      <c r="HCP1319" s="1"/>
      <c r="HCQ1319" s="1"/>
      <c r="HCR1319" s="1"/>
      <c r="HCS1319" s="1"/>
      <c r="HCT1319" s="1"/>
      <c r="HCU1319" s="1"/>
      <c r="HCV1319" s="1"/>
      <c r="HCW1319" s="1"/>
      <c r="HCX1319" s="1"/>
      <c r="HCY1319" s="1"/>
      <c r="HCZ1319" s="1"/>
      <c r="HDA1319" s="1"/>
      <c r="HDB1319" s="1"/>
      <c r="HDC1319" s="1"/>
      <c r="HDD1319" s="1"/>
      <c r="HDE1319" s="1"/>
      <c r="HDF1319" s="1"/>
      <c r="HDG1319" s="1"/>
      <c r="HDH1319" s="1"/>
      <c r="HDI1319" s="1"/>
      <c r="HDJ1319" s="1"/>
      <c r="HDK1319" s="1"/>
      <c r="HDL1319" s="1"/>
      <c r="HDM1319" s="1"/>
      <c r="HDN1319" s="1"/>
      <c r="HDO1319" s="1"/>
      <c r="HDP1319" s="1"/>
      <c r="HDQ1319" s="1"/>
      <c r="HDR1319" s="1"/>
      <c r="HDS1319" s="1"/>
      <c r="HDT1319" s="1"/>
      <c r="HDU1319" s="1"/>
      <c r="HDV1319" s="1"/>
      <c r="HDW1319" s="1"/>
      <c r="HDX1319" s="1"/>
      <c r="HDY1319" s="1"/>
      <c r="HDZ1319" s="1"/>
      <c r="HEA1319" s="1"/>
      <c r="HEB1319" s="1"/>
      <c r="HEC1319" s="1"/>
      <c r="HED1319" s="1"/>
      <c r="HEE1319" s="1"/>
      <c r="HEF1319" s="1"/>
      <c r="HEG1319" s="1"/>
      <c r="HEH1319" s="1"/>
      <c r="HEI1319" s="1"/>
      <c r="HEJ1319" s="1"/>
      <c r="HEK1319" s="1"/>
      <c r="HEL1319" s="1"/>
      <c r="HEM1319" s="1"/>
      <c r="HEN1319" s="1"/>
      <c r="HEO1319" s="1"/>
      <c r="HEP1319" s="1"/>
      <c r="HEQ1319" s="1"/>
      <c r="HER1319" s="1"/>
      <c r="HES1319" s="1"/>
      <c r="HET1319" s="1"/>
      <c r="HEU1319" s="1"/>
      <c r="HEV1319" s="1"/>
      <c r="HEW1319" s="1"/>
      <c r="HEX1319" s="1"/>
      <c r="HEY1319" s="1"/>
      <c r="HEZ1319" s="1"/>
      <c r="HFA1319" s="1"/>
      <c r="HFB1319" s="1"/>
      <c r="HFC1319" s="1"/>
      <c r="HFD1319" s="1"/>
      <c r="HFE1319" s="1"/>
      <c r="HFF1319" s="1"/>
      <c r="HFG1319" s="1"/>
      <c r="HFH1319" s="1"/>
      <c r="HFI1319" s="1"/>
      <c r="HFJ1319" s="1"/>
      <c r="HFK1319" s="1"/>
      <c r="HFL1319" s="1"/>
      <c r="HFM1319" s="1"/>
      <c r="HFN1319" s="1"/>
      <c r="HFO1319" s="1"/>
      <c r="HFP1319" s="1"/>
      <c r="HFQ1319" s="1"/>
      <c r="HFR1319" s="1"/>
      <c r="HFS1319" s="1"/>
      <c r="HFT1319" s="1"/>
      <c r="HFU1319" s="1"/>
      <c r="HFV1319" s="1"/>
      <c r="HFW1319" s="1"/>
      <c r="HFX1319" s="1"/>
      <c r="HFY1319" s="1"/>
      <c r="HFZ1319" s="1"/>
      <c r="HGA1319" s="1"/>
      <c r="HGB1319" s="1"/>
      <c r="HGC1319" s="1"/>
      <c r="HGD1319" s="1"/>
      <c r="HGE1319" s="1"/>
      <c r="HGF1319" s="1"/>
      <c r="HGG1319" s="1"/>
      <c r="HGH1319" s="1"/>
      <c r="HGI1319" s="1"/>
      <c r="HGJ1319" s="1"/>
      <c r="HGK1319" s="1"/>
      <c r="HGL1319" s="1"/>
      <c r="HGM1319" s="1"/>
      <c r="HGN1319" s="1"/>
      <c r="HGO1319" s="1"/>
      <c r="HGP1319" s="1"/>
      <c r="HGQ1319" s="1"/>
      <c r="HGR1319" s="1"/>
      <c r="HGS1319" s="1"/>
      <c r="HGT1319" s="1"/>
      <c r="HGU1319" s="1"/>
      <c r="HGV1319" s="1"/>
      <c r="HGW1319" s="1"/>
      <c r="HGX1319" s="1"/>
      <c r="HGY1319" s="1"/>
      <c r="HGZ1319" s="1"/>
      <c r="HHA1319" s="1"/>
      <c r="HHB1319" s="1"/>
      <c r="HHC1319" s="1"/>
      <c r="HHD1319" s="1"/>
      <c r="HHE1319" s="1"/>
      <c r="HHF1319" s="1"/>
      <c r="HHG1319" s="1"/>
      <c r="HHH1319" s="1"/>
      <c r="HHI1319" s="1"/>
      <c r="HHJ1319" s="1"/>
      <c r="HHK1319" s="1"/>
      <c r="HHL1319" s="1"/>
      <c r="HHM1319" s="1"/>
      <c r="HHN1319" s="1"/>
      <c r="HHO1319" s="1"/>
      <c r="HHP1319" s="1"/>
      <c r="HHQ1319" s="1"/>
      <c r="HHR1319" s="1"/>
      <c r="HHS1319" s="1"/>
      <c r="HHT1319" s="1"/>
      <c r="HHU1319" s="1"/>
      <c r="HHV1319" s="1"/>
      <c r="HHW1319" s="1"/>
      <c r="HHX1319" s="1"/>
      <c r="HHY1319" s="1"/>
      <c r="HHZ1319" s="1"/>
      <c r="HIA1319" s="1"/>
      <c r="HIB1319" s="1"/>
      <c r="HIC1319" s="1"/>
      <c r="HID1319" s="1"/>
      <c r="HIE1319" s="1"/>
      <c r="HIF1319" s="1"/>
      <c r="HIG1319" s="1"/>
      <c r="HIH1319" s="1"/>
      <c r="HII1319" s="1"/>
      <c r="HIJ1319" s="1"/>
      <c r="HIK1319" s="1"/>
      <c r="HIL1319" s="1"/>
      <c r="HIM1319" s="1"/>
      <c r="HIN1319" s="1"/>
      <c r="HIO1319" s="1"/>
      <c r="HIP1319" s="1"/>
      <c r="HIQ1319" s="1"/>
      <c r="HIR1319" s="1"/>
      <c r="HIS1319" s="1"/>
      <c r="HIT1319" s="1"/>
      <c r="HIU1319" s="1"/>
      <c r="HIV1319" s="1"/>
      <c r="HIW1319" s="1"/>
      <c r="HIX1319" s="1"/>
      <c r="HIY1319" s="1"/>
      <c r="HIZ1319" s="1"/>
      <c r="HJA1319" s="1"/>
      <c r="HJB1319" s="1"/>
      <c r="HJC1319" s="1"/>
      <c r="HJD1319" s="1"/>
      <c r="HJE1319" s="1"/>
      <c r="HJF1319" s="1"/>
      <c r="HJG1319" s="1"/>
      <c r="HJH1319" s="1"/>
      <c r="HJI1319" s="1"/>
      <c r="HJJ1319" s="1"/>
      <c r="HJK1319" s="1"/>
      <c r="HJL1319" s="1"/>
      <c r="HJM1319" s="1"/>
      <c r="HJN1319" s="1"/>
      <c r="HJO1319" s="1"/>
      <c r="HJP1319" s="1"/>
      <c r="HJQ1319" s="1"/>
      <c r="HJR1319" s="1"/>
      <c r="HJS1319" s="1"/>
      <c r="HJT1319" s="1"/>
      <c r="HJU1319" s="1"/>
      <c r="HJV1319" s="1"/>
      <c r="HJW1319" s="1"/>
      <c r="HJX1319" s="1"/>
      <c r="HJY1319" s="1"/>
      <c r="HJZ1319" s="1"/>
      <c r="HKA1319" s="1"/>
      <c r="HKB1319" s="1"/>
      <c r="HKC1319" s="1"/>
      <c r="HKD1319" s="1"/>
      <c r="HKE1319" s="1"/>
      <c r="HKF1319" s="1"/>
      <c r="HKG1319" s="1"/>
      <c r="HKH1319" s="1"/>
      <c r="HKI1319" s="1"/>
      <c r="HKJ1319" s="1"/>
      <c r="HKK1319" s="1"/>
      <c r="HKL1319" s="1"/>
      <c r="HKM1319" s="1"/>
      <c r="HKN1319" s="1"/>
      <c r="HKO1319" s="1"/>
      <c r="HKP1319" s="1"/>
      <c r="HKQ1319" s="1"/>
      <c r="HKR1319" s="1"/>
      <c r="HKS1319" s="1"/>
      <c r="HKT1319" s="1"/>
      <c r="HKU1319" s="1"/>
      <c r="HKV1319" s="1"/>
      <c r="HKW1319" s="1"/>
      <c r="HKX1319" s="1"/>
      <c r="HKY1319" s="1"/>
      <c r="HKZ1319" s="1"/>
      <c r="HLA1319" s="1"/>
      <c r="HLB1319" s="1"/>
      <c r="HLC1319" s="1"/>
      <c r="HLD1319" s="1"/>
      <c r="HLE1319" s="1"/>
      <c r="HLF1319" s="1"/>
      <c r="HLG1319" s="1"/>
      <c r="HLH1319" s="1"/>
      <c r="HLI1319" s="1"/>
      <c r="HLJ1319" s="1"/>
      <c r="HLK1319" s="1"/>
      <c r="HLL1319" s="1"/>
      <c r="HLM1319" s="1"/>
      <c r="HLN1319" s="1"/>
      <c r="HLO1319" s="1"/>
      <c r="HLP1319" s="1"/>
      <c r="HLQ1319" s="1"/>
      <c r="HLR1319" s="1"/>
      <c r="HLS1319" s="1"/>
      <c r="HLT1319" s="1"/>
      <c r="HLU1319" s="1"/>
      <c r="HLV1319" s="1"/>
      <c r="HLW1319" s="1"/>
      <c r="HLX1319" s="1"/>
      <c r="HLY1319" s="1"/>
      <c r="HLZ1319" s="1"/>
      <c r="HMA1319" s="1"/>
      <c r="HMB1319" s="1"/>
      <c r="HMC1319" s="1"/>
      <c r="HMD1319" s="1"/>
      <c r="HME1319" s="1"/>
      <c r="HMF1319" s="1"/>
      <c r="HMG1319" s="1"/>
      <c r="HMH1319" s="1"/>
      <c r="HMI1319" s="1"/>
      <c r="HMJ1319" s="1"/>
      <c r="HMK1319" s="1"/>
      <c r="HML1319" s="1"/>
      <c r="HMM1319" s="1"/>
      <c r="HMN1319" s="1"/>
      <c r="HMO1319" s="1"/>
      <c r="HMP1319" s="1"/>
      <c r="HMQ1319" s="1"/>
      <c r="HMR1319" s="1"/>
      <c r="HMS1319" s="1"/>
      <c r="HMT1319" s="1"/>
      <c r="HMU1319" s="1"/>
      <c r="HMV1319" s="1"/>
      <c r="HMW1319" s="1"/>
      <c r="HMX1319" s="1"/>
      <c r="HMY1319" s="1"/>
      <c r="HMZ1319" s="1"/>
      <c r="HNA1319" s="1"/>
      <c r="HNB1319" s="1"/>
      <c r="HNC1319" s="1"/>
      <c r="HND1319" s="1"/>
      <c r="HNE1319" s="1"/>
      <c r="HNF1319" s="1"/>
      <c r="HNG1319" s="1"/>
      <c r="HNH1319" s="1"/>
      <c r="HNI1319" s="1"/>
      <c r="HNJ1319" s="1"/>
      <c r="HNK1319" s="1"/>
      <c r="HNL1319" s="1"/>
      <c r="HNM1319" s="1"/>
      <c r="HNN1319" s="1"/>
      <c r="HNO1319" s="1"/>
      <c r="HNP1319" s="1"/>
      <c r="HNQ1319" s="1"/>
      <c r="HNR1319" s="1"/>
      <c r="HNS1319" s="1"/>
      <c r="HNT1319" s="1"/>
      <c r="HNU1319" s="1"/>
      <c r="HNV1319" s="1"/>
      <c r="HNW1319" s="1"/>
      <c r="HNX1319" s="1"/>
      <c r="HNY1319" s="1"/>
      <c r="HNZ1319" s="1"/>
      <c r="HOA1319" s="1"/>
      <c r="HOB1319" s="1"/>
      <c r="HOC1319" s="1"/>
      <c r="HOD1319" s="1"/>
      <c r="HOE1319" s="1"/>
      <c r="HOF1319" s="1"/>
      <c r="HOG1319" s="1"/>
      <c r="HOH1319" s="1"/>
      <c r="HOI1319" s="1"/>
      <c r="HOJ1319" s="1"/>
      <c r="HOK1319" s="1"/>
      <c r="HOL1319" s="1"/>
      <c r="HOM1319" s="1"/>
      <c r="HON1319" s="1"/>
      <c r="HOO1319" s="1"/>
      <c r="HOP1319" s="1"/>
      <c r="HOQ1319" s="1"/>
      <c r="HOR1319" s="1"/>
      <c r="HOS1319" s="1"/>
      <c r="HOT1319" s="1"/>
      <c r="HOU1319" s="1"/>
      <c r="HOV1319" s="1"/>
      <c r="HOW1319" s="1"/>
      <c r="HOX1319" s="1"/>
      <c r="HOY1319" s="1"/>
      <c r="HOZ1319" s="1"/>
      <c r="HPA1319" s="1"/>
      <c r="HPB1319" s="1"/>
      <c r="HPC1319" s="1"/>
      <c r="HPD1319" s="1"/>
      <c r="HPE1319" s="1"/>
      <c r="HPF1319" s="1"/>
      <c r="HPG1319" s="1"/>
      <c r="HPH1319" s="1"/>
      <c r="HPI1319" s="1"/>
      <c r="HPJ1319" s="1"/>
      <c r="HPK1319" s="1"/>
      <c r="HPL1319" s="1"/>
      <c r="HPM1319" s="1"/>
      <c r="HPN1319" s="1"/>
      <c r="HPO1319" s="1"/>
      <c r="HPP1319" s="1"/>
      <c r="HPQ1319" s="1"/>
      <c r="HPR1319" s="1"/>
      <c r="HPS1319" s="1"/>
      <c r="HPT1319" s="1"/>
      <c r="HPU1319" s="1"/>
      <c r="HPV1319" s="1"/>
      <c r="HPW1319" s="1"/>
      <c r="HPX1319" s="1"/>
      <c r="HPY1319" s="1"/>
      <c r="HPZ1319" s="1"/>
      <c r="HQA1319" s="1"/>
      <c r="HQB1319" s="1"/>
      <c r="HQC1319" s="1"/>
      <c r="HQD1319" s="1"/>
      <c r="HQE1319" s="1"/>
      <c r="HQF1319" s="1"/>
      <c r="HQG1319" s="1"/>
      <c r="HQH1319" s="1"/>
      <c r="HQI1319" s="1"/>
      <c r="HQJ1319" s="1"/>
      <c r="HQK1319" s="1"/>
      <c r="HQL1319" s="1"/>
      <c r="HQM1319" s="1"/>
      <c r="HQN1319" s="1"/>
      <c r="HQO1319" s="1"/>
      <c r="HQP1319" s="1"/>
      <c r="HQQ1319" s="1"/>
      <c r="HQR1319" s="1"/>
      <c r="HQS1319" s="1"/>
      <c r="HQT1319" s="1"/>
      <c r="HQU1319" s="1"/>
      <c r="HQV1319" s="1"/>
      <c r="HQW1319" s="1"/>
      <c r="HQX1319" s="1"/>
      <c r="HQY1319" s="1"/>
      <c r="HQZ1319" s="1"/>
      <c r="HRA1319" s="1"/>
      <c r="HRB1319" s="1"/>
      <c r="HRC1319" s="1"/>
      <c r="HRD1319" s="1"/>
      <c r="HRE1319" s="1"/>
      <c r="HRF1319" s="1"/>
      <c r="HRG1319" s="1"/>
      <c r="HRH1319" s="1"/>
      <c r="HRI1319" s="1"/>
      <c r="HRJ1319" s="1"/>
      <c r="HRK1319" s="1"/>
      <c r="HRL1319" s="1"/>
      <c r="HRM1319" s="1"/>
      <c r="HRN1319" s="1"/>
      <c r="HRO1319" s="1"/>
      <c r="HRP1319" s="1"/>
      <c r="HRQ1319" s="1"/>
      <c r="HRR1319" s="1"/>
      <c r="HRS1319" s="1"/>
      <c r="HRT1319" s="1"/>
      <c r="HRU1319" s="1"/>
      <c r="HRV1319" s="1"/>
      <c r="HRW1319" s="1"/>
      <c r="HRX1319" s="1"/>
      <c r="HRY1319" s="1"/>
      <c r="HRZ1319" s="1"/>
      <c r="HSA1319" s="1"/>
      <c r="HSB1319" s="1"/>
      <c r="HSC1319" s="1"/>
      <c r="HSD1319" s="1"/>
      <c r="HSE1319" s="1"/>
      <c r="HSF1319" s="1"/>
      <c r="HSG1319" s="1"/>
      <c r="HSH1319" s="1"/>
      <c r="HSI1319" s="1"/>
      <c r="HSJ1319" s="1"/>
      <c r="HSK1319" s="1"/>
      <c r="HSL1319" s="1"/>
      <c r="HSM1319" s="1"/>
      <c r="HSN1319" s="1"/>
      <c r="HSO1319" s="1"/>
      <c r="HSP1319" s="1"/>
      <c r="HSQ1319" s="1"/>
      <c r="HSR1319" s="1"/>
      <c r="HSS1319" s="1"/>
      <c r="HST1319" s="1"/>
      <c r="HSU1319" s="1"/>
      <c r="HSV1319" s="1"/>
      <c r="HSW1319" s="1"/>
      <c r="HSX1319" s="1"/>
      <c r="HSY1319" s="1"/>
      <c r="HSZ1319" s="1"/>
      <c r="HTA1319" s="1"/>
      <c r="HTB1319" s="1"/>
      <c r="HTC1319" s="1"/>
      <c r="HTD1319" s="1"/>
      <c r="HTE1319" s="1"/>
      <c r="HTF1319" s="1"/>
      <c r="HTG1319" s="1"/>
      <c r="HTH1319" s="1"/>
      <c r="HTI1319" s="1"/>
      <c r="HTJ1319" s="1"/>
      <c r="HTK1319" s="1"/>
      <c r="HTL1319" s="1"/>
      <c r="HTM1319" s="1"/>
      <c r="HTN1319" s="1"/>
      <c r="HTO1319" s="1"/>
      <c r="HTP1319" s="1"/>
      <c r="HTQ1319" s="1"/>
      <c r="HTR1319" s="1"/>
      <c r="HTS1319" s="1"/>
      <c r="HTT1319" s="1"/>
      <c r="HTU1319" s="1"/>
      <c r="HTV1319" s="1"/>
      <c r="HTW1319" s="1"/>
      <c r="HTX1319" s="1"/>
      <c r="HTY1319" s="1"/>
      <c r="HTZ1319" s="1"/>
      <c r="HUA1319" s="1"/>
      <c r="HUB1319" s="1"/>
      <c r="HUC1319" s="1"/>
      <c r="HUD1319" s="1"/>
      <c r="HUE1319" s="1"/>
      <c r="HUF1319" s="1"/>
      <c r="HUG1319" s="1"/>
      <c r="HUH1319" s="1"/>
      <c r="HUI1319" s="1"/>
      <c r="HUJ1319" s="1"/>
      <c r="HUK1319" s="1"/>
      <c r="HUL1319" s="1"/>
      <c r="HUM1319" s="1"/>
      <c r="HUN1319" s="1"/>
      <c r="HUO1319" s="1"/>
      <c r="HUP1319" s="1"/>
      <c r="HUQ1319" s="1"/>
      <c r="HUR1319" s="1"/>
      <c r="HUS1319" s="1"/>
      <c r="HUT1319" s="1"/>
      <c r="HUU1319" s="1"/>
      <c r="HUV1319" s="1"/>
      <c r="HUW1319" s="1"/>
      <c r="HUX1319" s="1"/>
      <c r="HUY1319" s="1"/>
      <c r="HUZ1319" s="1"/>
      <c r="HVA1319" s="1"/>
      <c r="HVB1319" s="1"/>
      <c r="HVC1319" s="1"/>
      <c r="HVD1319" s="1"/>
      <c r="HVE1319" s="1"/>
      <c r="HVF1319" s="1"/>
      <c r="HVG1319" s="1"/>
      <c r="HVH1319" s="1"/>
      <c r="HVI1319" s="1"/>
      <c r="HVJ1319" s="1"/>
      <c r="HVK1319" s="1"/>
      <c r="HVL1319" s="1"/>
      <c r="HVM1319" s="1"/>
      <c r="HVN1319" s="1"/>
      <c r="HVO1319" s="1"/>
      <c r="HVP1319" s="1"/>
      <c r="HVQ1319" s="1"/>
      <c r="HVR1319" s="1"/>
      <c r="HVS1319" s="1"/>
      <c r="HVT1319" s="1"/>
      <c r="HVU1319" s="1"/>
      <c r="HVV1319" s="1"/>
      <c r="HVW1319" s="1"/>
      <c r="HVX1319" s="1"/>
      <c r="HVY1319" s="1"/>
      <c r="HVZ1319" s="1"/>
      <c r="HWA1319" s="1"/>
      <c r="HWB1319" s="1"/>
      <c r="HWC1319" s="1"/>
      <c r="HWD1319" s="1"/>
      <c r="HWE1319" s="1"/>
      <c r="HWF1319" s="1"/>
      <c r="HWG1319" s="1"/>
      <c r="HWH1319" s="1"/>
      <c r="HWI1319" s="1"/>
      <c r="HWJ1319" s="1"/>
      <c r="HWK1319" s="1"/>
      <c r="HWL1319" s="1"/>
      <c r="HWM1319" s="1"/>
      <c r="HWN1319" s="1"/>
      <c r="HWO1319" s="1"/>
      <c r="HWP1319" s="1"/>
      <c r="HWQ1319" s="1"/>
      <c r="HWR1319" s="1"/>
      <c r="HWS1319" s="1"/>
      <c r="HWT1319" s="1"/>
      <c r="HWU1319" s="1"/>
      <c r="HWV1319" s="1"/>
      <c r="HWW1319" s="1"/>
      <c r="HWX1319" s="1"/>
      <c r="HWY1319" s="1"/>
      <c r="HWZ1319" s="1"/>
      <c r="HXA1319" s="1"/>
      <c r="HXB1319" s="1"/>
      <c r="HXC1319" s="1"/>
      <c r="HXD1319" s="1"/>
      <c r="HXE1319" s="1"/>
      <c r="HXF1319" s="1"/>
      <c r="HXG1319" s="1"/>
      <c r="HXH1319" s="1"/>
      <c r="HXI1319" s="1"/>
      <c r="HXJ1319" s="1"/>
      <c r="HXK1319" s="1"/>
      <c r="HXL1319" s="1"/>
      <c r="HXM1319" s="1"/>
      <c r="HXN1319" s="1"/>
      <c r="HXO1319" s="1"/>
      <c r="HXP1319" s="1"/>
      <c r="HXQ1319" s="1"/>
      <c r="HXR1319" s="1"/>
      <c r="HXS1319" s="1"/>
      <c r="HXT1319" s="1"/>
      <c r="HXU1319" s="1"/>
      <c r="HXV1319" s="1"/>
      <c r="HXW1319" s="1"/>
      <c r="HXX1319" s="1"/>
      <c r="HXY1319" s="1"/>
      <c r="HXZ1319" s="1"/>
      <c r="HYA1319" s="1"/>
      <c r="HYB1319" s="1"/>
      <c r="HYC1319" s="1"/>
      <c r="HYD1319" s="1"/>
      <c r="HYE1319" s="1"/>
      <c r="HYF1319" s="1"/>
      <c r="HYG1319" s="1"/>
      <c r="HYH1319" s="1"/>
      <c r="HYI1319" s="1"/>
      <c r="HYJ1319" s="1"/>
      <c r="HYK1319" s="1"/>
      <c r="HYL1319" s="1"/>
      <c r="HYM1319" s="1"/>
      <c r="HYN1319" s="1"/>
      <c r="HYO1319" s="1"/>
      <c r="HYP1319" s="1"/>
      <c r="HYQ1319" s="1"/>
      <c r="HYR1319" s="1"/>
      <c r="HYS1319" s="1"/>
      <c r="HYT1319" s="1"/>
      <c r="HYU1319" s="1"/>
      <c r="HYV1319" s="1"/>
      <c r="HYW1319" s="1"/>
      <c r="HYX1319" s="1"/>
      <c r="HYY1319" s="1"/>
      <c r="HYZ1319" s="1"/>
      <c r="HZA1319" s="1"/>
      <c r="HZB1319" s="1"/>
      <c r="HZC1319" s="1"/>
      <c r="HZD1319" s="1"/>
      <c r="HZE1319" s="1"/>
      <c r="HZF1319" s="1"/>
      <c r="HZG1319" s="1"/>
      <c r="HZH1319" s="1"/>
      <c r="HZI1319" s="1"/>
      <c r="HZJ1319" s="1"/>
      <c r="HZK1319" s="1"/>
      <c r="HZL1319" s="1"/>
      <c r="HZM1319" s="1"/>
      <c r="HZN1319" s="1"/>
      <c r="HZO1319" s="1"/>
      <c r="HZP1319" s="1"/>
      <c r="HZQ1319" s="1"/>
      <c r="HZR1319" s="1"/>
      <c r="HZS1319" s="1"/>
      <c r="HZT1319" s="1"/>
      <c r="HZU1319" s="1"/>
      <c r="HZV1319" s="1"/>
      <c r="HZW1319" s="1"/>
      <c r="HZX1319" s="1"/>
      <c r="HZY1319" s="1"/>
      <c r="HZZ1319" s="1"/>
      <c r="IAA1319" s="1"/>
      <c r="IAB1319" s="1"/>
      <c r="IAC1319" s="1"/>
      <c r="IAD1319" s="1"/>
      <c r="IAE1319" s="1"/>
      <c r="IAF1319" s="1"/>
      <c r="IAG1319" s="1"/>
      <c r="IAH1319" s="1"/>
      <c r="IAI1319" s="1"/>
      <c r="IAJ1319" s="1"/>
      <c r="IAK1319" s="1"/>
      <c r="IAL1319" s="1"/>
      <c r="IAM1319" s="1"/>
      <c r="IAN1319" s="1"/>
      <c r="IAO1319" s="1"/>
      <c r="IAP1319" s="1"/>
      <c r="IAQ1319" s="1"/>
      <c r="IAR1319" s="1"/>
      <c r="IAS1319" s="1"/>
      <c r="IAT1319" s="1"/>
      <c r="IAU1319" s="1"/>
      <c r="IAV1319" s="1"/>
      <c r="IAW1319" s="1"/>
      <c r="IAX1319" s="1"/>
      <c r="IAY1319" s="1"/>
      <c r="IAZ1319" s="1"/>
      <c r="IBA1319" s="1"/>
      <c r="IBB1319" s="1"/>
      <c r="IBC1319" s="1"/>
      <c r="IBD1319" s="1"/>
      <c r="IBE1319" s="1"/>
      <c r="IBF1319" s="1"/>
      <c r="IBG1319" s="1"/>
      <c r="IBH1319" s="1"/>
      <c r="IBI1319" s="1"/>
      <c r="IBJ1319" s="1"/>
      <c r="IBK1319" s="1"/>
      <c r="IBL1319" s="1"/>
      <c r="IBM1319" s="1"/>
      <c r="IBN1319" s="1"/>
      <c r="IBO1319" s="1"/>
      <c r="IBP1319" s="1"/>
      <c r="IBQ1319" s="1"/>
      <c r="IBR1319" s="1"/>
      <c r="IBS1319" s="1"/>
      <c r="IBT1319" s="1"/>
      <c r="IBU1319" s="1"/>
      <c r="IBV1319" s="1"/>
      <c r="IBW1319" s="1"/>
      <c r="IBX1319" s="1"/>
      <c r="IBY1319" s="1"/>
      <c r="IBZ1319" s="1"/>
      <c r="ICA1319" s="1"/>
      <c r="ICB1319" s="1"/>
      <c r="ICC1319" s="1"/>
      <c r="ICD1319" s="1"/>
      <c r="ICE1319" s="1"/>
      <c r="ICF1319" s="1"/>
      <c r="ICG1319" s="1"/>
      <c r="ICH1319" s="1"/>
      <c r="ICI1319" s="1"/>
      <c r="ICJ1319" s="1"/>
      <c r="ICK1319" s="1"/>
      <c r="ICL1319" s="1"/>
      <c r="ICM1319" s="1"/>
      <c r="ICN1319" s="1"/>
      <c r="ICO1319" s="1"/>
      <c r="ICP1319" s="1"/>
      <c r="ICQ1319" s="1"/>
      <c r="ICR1319" s="1"/>
      <c r="ICS1319" s="1"/>
      <c r="ICT1319" s="1"/>
      <c r="ICU1319" s="1"/>
      <c r="ICV1319" s="1"/>
      <c r="ICW1319" s="1"/>
      <c r="ICX1319" s="1"/>
      <c r="ICY1319" s="1"/>
      <c r="ICZ1319" s="1"/>
      <c r="IDA1319" s="1"/>
      <c r="IDB1319" s="1"/>
      <c r="IDC1319" s="1"/>
      <c r="IDD1319" s="1"/>
      <c r="IDE1319" s="1"/>
      <c r="IDF1319" s="1"/>
      <c r="IDG1319" s="1"/>
      <c r="IDH1319" s="1"/>
      <c r="IDI1319" s="1"/>
      <c r="IDJ1319" s="1"/>
      <c r="IDK1319" s="1"/>
      <c r="IDL1319" s="1"/>
      <c r="IDM1319" s="1"/>
      <c r="IDN1319" s="1"/>
      <c r="IDO1319" s="1"/>
      <c r="IDP1319" s="1"/>
      <c r="IDQ1319" s="1"/>
      <c r="IDR1319" s="1"/>
      <c r="IDS1319" s="1"/>
      <c r="IDT1319" s="1"/>
      <c r="IDU1319" s="1"/>
      <c r="IDV1319" s="1"/>
      <c r="IDW1319" s="1"/>
      <c r="IDX1319" s="1"/>
      <c r="IDY1319" s="1"/>
      <c r="IDZ1319" s="1"/>
      <c r="IEA1319" s="1"/>
      <c r="IEB1319" s="1"/>
      <c r="IEC1319" s="1"/>
      <c r="IED1319" s="1"/>
      <c r="IEE1319" s="1"/>
      <c r="IEF1319" s="1"/>
      <c r="IEG1319" s="1"/>
      <c r="IEH1319" s="1"/>
      <c r="IEI1319" s="1"/>
      <c r="IEJ1319" s="1"/>
      <c r="IEK1319" s="1"/>
      <c r="IEL1319" s="1"/>
      <c r="IEM1319" s="1"/>
      <c r="IEN1319" s="1"/>
      <c r="IEO1319" s="1"/>
      <c r="IEP1319" s="1"/>
      <c r="IEQ1319" s="1"/>
      <c r="IER1319" s="1"/>
      <c r="IES1319" s="1"/>
      <c r="IET1319" s="1"/>
      <c r="IEU1319" s="1"/>
      <c r="IEV1319" s="1"/>
      <c r="IEW1319" s="1"/>
      <c r="IEX1319" s="1"/>
      <c r="IEY1319" s="1"/>
      <c r="IEZ1319" s="1"/>
      <c r="IFA1319" s="1"/>
      <c r="IFB1319" s="1"/>
      <c r="IFC1319" s="1"/>
      <c r="IFD1319" s="1"/>
      <c r="IFE1319" s="1"/>
      <c r="IFF1319" s="1"/>
      <c r="IFG1319" s="1"/>
      <c r="IFH1319" s="1"/>
      <c r="IFI1319" s="1"/>
      <c r="IFJ1319" s="1"/>
      <c r="IFK1319" s="1"/>
      <c r="IFL1319" s="1"/>
      <c r="IFM1319" s="1"/>
      <c r="IFN1319" s="1"/>
      <c r="IFO1319" s="1"/>
      <c r="IFP1319" s="1"/>
      <c r="IFQ1319" s="1"/>
      <c r="IFR1319" s="1"/>
      <c r="IFS1319" s="1"/>
      <c r="IFT1319" s="1"/>
      <c r="IFU1319" s="1"/>
      <c r="IFV1319" s="1"/>
      <c r="IFW1319" s="1"/>
      <c r="IFX1319" s="1"/>
      <c r="IFY1319" s="1"/>
      <c r="IFZ1319" s="1"/>
      <c r="IGA1319" s="1"/>
      <c r="IGB1319" s="1"/>
      <c r="IGC1319" s="1"/>
      <c r="IGD1319" s="1"/>
      <c r="IGE1319" s="1"/>
      <c r="IGF1319" s="1"/>
      <c r="IGG1319" s="1"/>
      <c r="IGH1319" s="1"/>
      <c r="IGI1319" s="1"/>
      <c r="IGJ1319" s="1"/>
      <c r="IGK1319" s="1"/>
      <c r="IGL1319" s="1"/>
      <c r="IGM1319" s="1"/>
      <c r="IGN1319" s="1"/>
      <c r="IGO1319" s="1"/>
      <c r="IGP1319" s="1"/>
      <c r="IGQ1319" s="1"/>
      <c r="IGR1319" s="1"/>
      <c r="IGS1319" s="1"/>
      <c r="IGT1319" s="1"/>
      <c r="IGU1319" s="1"/>
      <c r="IGV1319" s="1"/>
      <c r="IGW1319" s="1"/>
      <c r="IGX1319" s="1"/>
      <c r="IGY1319" s="1"/>
      <c r="IGZ1319" s="1"/>
      <c r="IHA1319" s="1"/>
      <c r="IHB1319" s="1"/>
      <c r="IHC1319" s="1"/>
      <c r="IHD1319" s="1"/>
      <c r="IHE1319" s="1"/>
      <c r="IHF1319" s="1"/>
      <c r="IHG1319" s="1"/>
      <c r="IHH1319" s="1"/>
      <c r="IHI1319" s="1"/>
      <c r="IHJ1319" s="1"/>
      <c r="IHK1319" s="1"/>
      <c r="IHL1319" s="1"/>
      <c r="IHM1319" s="1"/>
      <c r="IHN1319" s="1"/>
      <c r="IHO1319" s="1"/>
      <c r="IHP1319" s="1"/>
      <c r="IHQ1319" s="1"/>
      <c r="IHR1319" s="1"/>
      <c r="IHS1319" s="1"/>
      <c r="IHT1319" s="1"/>
      <c r="IHU1319" s="1"/>
      <c r="IHV1319" s="1"/>
      <c r="IHW1319" s="1"/>
      <c r="IHX1319" s="1"/>
      <c r="IHY1319" s="1"/>
      <c r="IHZ1319" s="1"/>
      <c r="IIA1319" s="1"/>
      <c r="IIB1319" s="1"/>
      <c r="IIC1319" s="1"/>
      <c r="IID1319" s="1"/>
      <c r="IIE1319" s="1"/>
      <c r="IIF1319" s="1"/>
      <c r="IIG1319" s="1"/>
      <c r="IIH1319" s="1"/>
      <c r="III1319" s="1"/>
      <c r="IIJ1319" s="1"/>
      <c r="IIK1319" s="1"/>
      <c r="IIL1319" s="1"/>
      <c r="IIM1319" s="1"/>
      <c r="IIN1319" s="1"/>
      <c r="IIO1319" s="1"/>
      <c r="IIP1319" s="1"/>
      <c r="IIQ1319" s="1"/>
      <c r="IIR1319" s="1"/>
      <c r="IIS1319" s="1"/>
      <c r="IIT1319" s="1"/>
      <c r="IIU1319" s="1"/>
      <c r="IIV1319" s="1"/>
      <c r="IIW1319" s="1"/>
      <c r="IIX1319" s="1"/>
      <c r="IIY1319" s="1"/>
      <c r="IIZ1319" s="1"/>
      <c r="IJA1319" s="1"/>
      <c r="IJB1319" s="1"/>
      <c r="IJC1319" s="1"/>
      <c r="IJD1319" s="1"/>
      <c r="IJE1319" s="1"/>
      <c r="IJF1319" s="1"/>
      <c r="IJG1319" s="1"/>
      <c r="IJH1319" s="1"/>
      <c r="IJI1319" s="1"/>
      <c r="IJJ1319" s="1"/>
      <c r="IJK1319" s="1"/>
      <c r="IJL1319" s="1"/>
      <c r="IJM1319" s="1"/>
      <c r="IJN1319" s="1"/>
      <c r="IJO1319" s="1"/>
      <c r="IJP1319" s="1"/>
      <c r="IJQ1319" s="1"/>
      <c r="IJR1319" s="1"/>
      <c r="IJS1319" s="1"/>
      <c r="IJT1319" s="1"/>
      <c r="IJU1319" s="1"/>
      <c r="IJV1319" s="1"/>
      <c r="IJW1319" s="1"/>
      <c r="IJX1319" s="1"/>
      <c r="IJY1319" s="1"/>
      <c r="IJZ1319" s="1"/>
      <c r="IKA1319" s="1"/>
      <c r="IKB1319" s="1"/>
      <c r="IKC1319" s="1"/>
      <c r="IKD1319" s="1"/>
      <c r="IKE1319" s="1"/>
      <c r="IKF1319" s="1"/>
      <c r="IKG1319" s="1"/>
      <c r="IKH1319" s="1"/>
      <c r="IKI1319" s="1"/>
      <c r="IKJ1319" s="1"/>
      <c r="IKK1319" s="1"/>
      <c r="IKL1319" s="1"/>
      <c r="IKM1319" s="1"/>
      <c r="IKN1319" s="1"/>
      <c r="IKO1319" s="1"/>
      <c r="IKP1319" s="1"/>
      <c r="IKQ1319" s="1"/>
      <c r="IKR1319" s="1"/>
      <c r="IKS1319" s="1"/>
      <c r="IKT1319" s="1"/>
      <c r="IKU1319" s="1"/>
      <c r="IKV1319" s="1"/>
      <c r="IKW1319" s="1"/>
      <c r="IKX1319" s="1"/>
      <c r="IKY1319" s="1"/>
      <c r="IKZ1319" s="1"/>
      <c r="ILA1319" s="1"/>
      <c r="ILB1319" s="1"/>
      <c r="ILC1319" s="1"/>
      <c r="ILD1319" s="1"/>
      <c r="ILE1319" s="1"/>
      <c r="ILF1319" s="1"/>
      <c r="ILG1319" s="1"/>
      <c r="ILH1319" s="1"/>
      <c r="ILI1319" s="1"/>
      <c r="ILJ1319" s="1"/>
      <c r="ILK1319" s="1"/>
      <c r="ILL1319" s="1"/>
      <c r="ILM1319" s="1"/>
      <c r="ILN1319" s="1"/>
      <c r="ILO1319" s="1"/>
      <c r="ILP1319" s="1"/>
      <c r="ILQ1319" s="1"/>
      <c r="ILR1319" s="1"/>
      <c r="ILS1319" s="1"/>
      <c r="ILT1319" s="1"/>
      <c r="ILU1319" s="1"/>
      <c r="ILV1319" s="1"/>
      <c r="ILW1319" s="1"/>
      <c r="ILX1319" s="1"/>
      <c r="ILY1319" s="1"/>
      <c r="ILZ1319" s="1"/>
      <c r="IMA1319" s="1"/>
      <c r="IMB1319" s="1"/>
      <c r="IMC1319" s="1"/>
      <c r="IMD1319" s="1"/>
      <c r="IME1319" s="1"/>
      <c r="IMF1319" s="1"/>
      <c r="IMG1319" s="1"/>
      <c r="IMH1319" s="1"/>
      <c r="IMI1319" s="1"/>
      <c r="IMJ1319" s="1"/>
      <c r="IMK1319" s="1"/>
      <c r="IML1319" s="1"/>
      <c r="IMM1319" s="1"/>
      <c r="IMN1319" s="1"/>
      <c r="IMO1319" s="1"/>
      <c r="IMP1319" s="1"/>
      <c r="IMQ1319" s="1"/>
      <c r="IMR1319" s="1"/>
      <c r="IMS1319" s="1"/>
      <c r="IMT1319" s="1"/>
      <c r="IMU1319" s="1"/>
      <c r="IMV1319" s="1"/>
      <c r="IMW1319" s="1"/>
      <c r="IMX1319" s="1"/>
      <c r="IMY1319" s="1"/>
      <c r="IMZ1319" s="1"/>
      <c r="INA1319" s="1"/>
      <c r="INB1319" s="1"/>
      <c r="INC1319" s="1"/>
      <c r="IND1319" s="1"/>
      <c r="INE1319" s="1"/>
      <c r="INF1319" s="1"/>
      <c r="ING1319" s="1"/>
      <c r="INH1319" s="1"/>
      <c r="INI1319" s="1"/>
      <c r="INJ1319" s="1"/>
      <c r="INK1319" s="1"/>
      <c r="INL1319" s="1"/>
      <c r="INM1319" s="1"/>
      <c r="INN1319" s="1"/>
      <c r="INO1319" s="1"/>
      <c r="INP1319" s="1"/>
      <c r="INQ1319" s="1"/>
      <c r="INR1319" s="1"/>
      <c r="INS1319" s="1"/>
      <c r="INT1319" s="1"/>
      <c r="INU1319" s="1"/>
      <c r="INV1319" s="1"/>
      <c r="INW1319" s="1"/>
      <c r="INX1319" s="1"/>
      <c r="INY1319" s="1"/>
      <c r="INZ1319" s="1"/>
      <c r="IOA1319" s="1"/>
      <c r="IOB1319" s="1"/>
      <c r="IOC1319" s="1"/>
      <c r="IOD1319" s="1"/>
      <c r="IOE1319" s="1"/>
      <c r="IOF1319" s="1"/>
      <c r="IOG1319" s="1"/>
      <c r="IOH1319" s="1"/>
      <c r="IOI1319" s="1"/>
      <c r="IOJ1319" s="1"/>
      <c r="IOK1319" s="1"/>
      <c r="IOL1319" s="1"/>
      <c r="IOM1319" s="1"/>
      <c r="ION1319" s="1"/>
      <c r="IOO1319" s="1"/>
      <c r="IOP1319" s="1"/>
      <c r="IOQ1319" s="1"/>
      <c r="IOR1319" s="1"/>
      <c r="IOS1319" s="1"/>
      <c r="IOT1319" s="1"/>
      <c r="IOU1319" s="1"/>
      <c r="IOV1319" s="1"/>
      <c r="IOW1319" s="1"/>
      <c r="IOX1319" s="1"/>
      <c r="IOY1319" s="1"/>
      <c r="IOZ1319" s="1"/>
      <c r="IPA1319" s="1"/>
      <c r="IPB1319" s="1"/>
      <c r="IPC1319" s="1"/>
      <c r="IPD1319" s="1"/>
      <c r="IPE1319" s="1"/>
      <c r="IPF1319" s="1"/>
      <c r="IPG1319" s="1"/>
      <c r="IPH1319" s="1"/>
      <c r="IPI1319" s="1"/>
      <c r="IPJ1319" s="1"/>
      <c r="IPK1319" s="1"/>
      <c r="IPL1319" s="1"/>
      <c r="IPM1319" s="1"/>
      <c r="IPN1319" s="1"/>
      <c r="IPO1319" s="1"/>
      <c r="IPP1319" s="1"/>
      <c r="IPQ1319" s="1"/>
      <c r="IPR1319" s="1"/>
      <c r="IPS1319" s="1"/>
      <c r="IPT1319" s="1"/>
      <c r="IPU1319" s="1"/>
      <c r="IPV1319" s="1"/>
      <c r="IPW1319" s="1"/>
      <c r="IPX1319" s="1"/>
      <c r="IPY1319" s="1"/>
      <c r="IPZ1319" s="1"/>
      <c r="IQA1319" s="1"/>
      <c r="IQB1319" s="1"/>
      <c r="IQC1319" s="1"/>
      <c r="IQD1319" s="1"/>
      <c r="IQE1319" s="1"/>
      <c r="IQF1319" s="1"/>
      <c r="IQG1319" s="1"/>
      <c r="IQH1319" s="1"/>
      <c r="IQI1319" s="1"/>
      <c r="IQJ1319" s="1"/>
      <c r="IQK1319" s="1"/>
      <c r="IQL1319" s="1"/>
      <c r="IQM1319" s="1"/>
      <c r="IQN1319" s="1"/>
      <c r="IQO1319" s="1"/>
      <c r="IQP1319" s="1"/>
      <c r="IQQ1319" s="1"/>
      <c r="IQR1319" s="1"/>
      <c r="IQS1319" s="1"/>
      <c r="IQT1319" s="1"/>
      <c r="IQU1319" s="1"/>
      <c r="IQV1319" s="1"/>
      <c r="IQW1319" s="1"/>
      <c r="IQX1319" s="1"/>
      <c r="IQY1319" s="1"/>
      <c r="IQZ1319" s="1"/>
      <c r="IRA1319" s="1"/>
      <c r="IRB1319" s="1"/>
      <c r="IRC1319" s="1"/>
      <c r="IRD1319" s="1"/>
      <c r="IRE1319" s="1"/>
      <c r="IRF1319" s="1"/>
      <c r="IRG1319" s="1"/>
      <c r="IRH1319" s="1"/>
      <c r="IRI1319" s="1"/>
      <c r="IRJ1319" s="1"/>
      <c r="IRK1319" s="1"/>
      <c r="IRL1319" s="1"/>
      <c r="IRM1319" s="1"/>
      <c r="IRN1319" s="1"/>
      <c r="IRO1319" s="1"/>
      <c r="IRP1319" s="1"/>
      <c r="IRQ1319" s="1"/>
      <c r="IRR1319" s="1"/>
      <c r="IRS1319" s="1"/>
      <c r="IRT1319" s="1"/>
      <c r="IRU1319" s="1"/>
      <c r="IRV1319" s="1"/>
      <c r="IRW1319" s="1"/>
      <c r="IRX1319" s="1"/>
      <c r="IRY1319" s="1"/>
      <c r="IRZ1319" s="1"/>
      <c r="ISA1319" s="1"/>
      <c r="ISB1319" s="1"/>
      <c r="ISC1319" s="1"/>
      <c r="ISD1319" s="1"/>
      <c r="ISE1319" s="1"/>
      <c r="ISF1319" s="1"/>
      <c r="ISG1319" s="1"/>
      <c r="ISH1319" s="1"/>
      <c r="ISI1319" s="1"/>
      <c r="ISJ1319" s="1"/>
      <c r="ISK1319" s="1"/>
      <c r="ISL1319" s="1"/>
      <c r="ISM1319" s="1"/>
      <c r="ISN1319" s="1"/>
      <c r="ISO1319" s="1"/>
      <c r="ISP1319" s="1"/>
      <c r="ISQ1319" s="1"/>
      <c r="ISR1319" s="1"/>
      <c r="ISS1319" s="1"/>
      <c r="IST1319" s="1"/>
      <c r="ISU1319" s="1"/>
      <c r="ISV1319" s="1"/>
      <c r="ISW1319" s="1"/>
      <c r="ISX1319" s="1"/>
      <c r="ISY1319" s="1"/>
      <c r="ISZ1319" s="1"/>
      <c r="ITA1319" s="1"/>
      <c r="ITB1319" s="1"/>
      <c r="ITC1319" s="1"/>
      <c r="ITD1319" s="1"/>
      <c r="ITE1319" s="1"/>
      <c r="ITF1319" s="1"/>
      <c r="ITG1319" s="1"/>
      <c r="ITH1319" s="1"/>
      <c r="ITI1319" s="1"/>
      <c r="ITJ1319" s="1"/>
      <c r="ITK1319" s="1"/>
      <c r="ITL1319" s="1"/>
      <c r="ITM1319" s="1"/>
      <c r="ITN1319" s="1"/>
      <c r="ITO1319" s="1"/>
      <c r="ITP1319" s="1"/>
      <c r="ITQ1319" s="1"/>
      <c r="ITR1319" s="1"/>
      <c r="ITS1319" s="1"/>
      <c r="ITT1319" s="1"/>
      <c r="ITU1319" s="1"/>
      <c r="ITV1319" s="1"/>
      <c r="ITW1319" s="1"/>
      <c r="ITX1319" s="1"/>
      <c r="ITY1319" s="1"/>
      <c r="ITZ1319" s="1"/>
      <c r="IUA1319" s="1"/>
      <c r="IUB1319" s="1"/>
      <c r="IUC1319" s="1"/>
      <c r="IUD1319" s="1"/>
      <c r="IUE1319" s="1"/>
      <c r="IUF1319" s="1"/>
      <c r="IUG1319" s="1"/>
      <c r="IUH1319" s="1"/>
      <c r="IUI1319" s="1"/>
      <c r="IUJ1319" s="1"/>
      <c r="IUK1319" s="1"/>
      <c r="IUL1319" s="1"/>
      <c r="IUM1319" s="1"/>
      <c r="IUN1319" s="1"/>
      <c r="IUO1319" s="1"/>
      <c r="IUP1319" s="1"/>
      <c r="IUQ1319" s="1"/>
      <c r="IUR1319" s="1"/>
      <c r="IUS1319" s="1"/>
      <c r="IUT1319" s="1"/>
      <c r="IUU1319" s="1"/>
      <c r="IUV1319" s="1"/>
      <c r="IUW1319" s="1"/>
      <c r="IUX1319" s="1"/>
      <c r="IUY1319" s="1"/>
      <c r="IUZ1319" s="1"/>
      <c r="IVA1319" s="1"/>
      <c r="IVB1319" s="1"/>
      <c r="IVC1319" s="1"/>
      <c r="IVD1319" s="1"/>
      <c r="IVE1319" s="1"/>
      <c r="IVF1319" s="1"/>
      <c r="IVG1319" s="1"/>
      <c r="IVH1319" s="1"/>
      <c r="IVI1319" s="1"/>
      <c r="IVJ1319" s="1"/>
      <c r="IVK1319" s="1"/>
      <c r="IVL1319" s="1"/>
      <c r="IVM1319" s="1"/>
      <c r="IVN1319" s="1"/>
      <c r="IVO1319" s="1"/>
      <c r="IVP1319" s="1"/>
      <c r="IVQ1319" s="1"/>
      <c r="IVR1319" s="1"/>
      <c r="IVS1319" s="1"/>
      <c r="IVT1319" s="1"/>
      <c r="IVU1319" s="1"/>
      <c r="IVV1319" s="1"/>
      <c r="IVW1319" s="1"/>
      <c r="IVX1319" s="1"/>
      <c r="IVY1319" s="1"/>
      <c r="IVZ1319" s="1"/>
      <c r="IWA1319" s="1"/>
      <c r="IWB1319" s="1"/>
      <c r="IWC1319" s="1"/>
      <c r="IWD1319" s="1"/>
      <c r="IWE1319" s="1"/>
      <c r="IWF1319" s="1"/>
      <c r="IWG1319" s="1"/>
      <c r="IWH1319" s="1"/>
      <c r="IWI1319" s="1"/>
      <c r="IWJ1319" s="1"/>
      <c r="IWK1319" s="1"/>
      <c r="IWL1319" s="1"/>
      <c r="IWM1319" s="1"/>
      <c r="IWN1319" s="1"/>
      <c r="IWO1319" s="1"/>
      <c r="IWP1319" s="1"/>
      <c r="IWQ1319" s="1"/>
      <c r="IWR1319" s="1"/>
      <c r="IWS1319" s="1"/>
      <c r="IWT1319" s="1"/>
      <c r="IWU1319" s="1"/>
      <c r="IWV1319" s="1"/>
      <c r="IWW1319" s="1"/>
      <c r="IWX1319" s="1"/>
      <c r="IWY1319" s="1"/>
      <c r="IWZ1319" s="1"/>
      <c r="IXA1319" s="1"/>
      <c r="IXB1319" s="1"/>
      <c r="IXC1319" s="1"/>
      <c r="IXD1319" s="1"/>
      <c r="IXE1319" s="1"/>
      <c r="IXF1319" s="1"/>
      <c r="IXG1319" s="1"/>
      <c r="IXH1319" s="1"/>
      <c r="IXI1319" s="1"/>
      <c r="IXJ1319" s="1"/>
      <c r="IXK1319" s="1"/>
      <c r="IXL1319" s="1"/>
      <c r="IXM1319" s="1"/>
      <c r="IXN1319" s="1"/>
      <c r="IXO1319" s="1"/>
      <c r="IXP1319" s="1"/>
      <c r="IXQ1319" s="1"/>
      <c r="IXR1319" s="1"/>
      <c r="IXS1319" s="1"/>
      <c r="IXT1319" s="1"/>
      <c r="IXU1319" s="1"/>
      <c r="IXV1319" s="1"/>
      <c r="IXW1319" s="1"/>
      <c r="IXX1319" s="1"/>
      <c r="IXY1319" s="1"/>
      <c r="IXZ1319" s="1"/>
      <c r="IYA1319" s="1"/>
      <c r="IYB1319" s="1"/>
      <c r="IYC1319" s="1"/>
      <c r="IYD1319" s="1"/>
      <c r="IYE1319" s="1"/>
      <c r="IYF1319" s="1"/>
      <c r="IYG1319" s="1"/>
      <c r="IYH1319" s="1"/>
      <c r="IYI1319" s="1"/>
      <c r="IYJ1319" s="1"/>
      <c r="IYK1319" s="1"/>
      <c r="IYL1319" s="1"/>
      <c r="IYM1319" s="1"/>
      <c r="IYN1319" s="1"/>
      <c r="IYO1319" s="1"/>
      <c r="IYP1319" s="1"/>
      <c r="IYQ1319" s="1"/>
      <c r="IYR1319" s="1"/>
      <c r="IYS1319" s="1"/>
      <c r="IYT1319" s="1"/>
      <c r="IYU1319" s="1"/>
      <c r="IYV1319" s="1"/>
      <c r="IYW1319" s="1"/>
      <c r="IYX1319" s="1"/>
      <c r="IYY1319" s="1"/>
      <c r="IYZ1319" s="1"/>
      <c r="IZA1319" s="1"/>
      <c r="IZB1319" s="1"/>
      <c r="IZC1319" s="1"/>
      <c r="IZD1319" s="1"/>
      <c r="IZE1319" s="1"/>
      <c r="IZF1319" s="1"/>
      <c r="IZG1319" s="1"/>
      <c r="IZH1319" s="1"/>
      <c r="IZI1319" s="1"/>
      <c r="IZJ1319" s="1"/>
      <c r="IZK1319" s="1"/>
      <c r="IZL1319" s="1"/>
      <c r="IZM1319" s="1"/>
      <c r="IZN1319" s="1"/>
      <c r="IZO1319" s="1"/>
      <c r="IZP1319" s="1"/>
      <c r="IZQ1319" s="1"/>
      <c r="IZR1319" s="1"/>
      <c r="IZS1319" s="1"/>
      <c r="IZT1319" s="1"/>
      <c r="IZU1319" s="1"/>
      <c r="IZV1319" s="1"/>
      <c r="IZW1319" s="1"/>
      <c r="IZX1319" s="1"/>
      <c r="IZY1319" s="1"/>
      <c r="IZZ1319" s="1"/>
      <c r="JAA1319" s="1"/>
      <c r="JAB1319" s="1"/>
      <c r="JAC1319" s="1"/>
      <c r="JAD1319" s="1"/>
      <c r="JAE1319" s="1"/>
      <c r="JAF1319" s="1"/>
      <c r="JAG1319" s="1"/>
      <c r="JAH1319" s="1"/>
      <c r="JAI1319" s="1"/>
      <c r="JAJ1319" s="1"/>
      <c r="JAK1319" s="1"/>
      <c r="JAL1319" s="1"/>
      <c r="JAM1319" s="1"/>
      <c r="JAN1319" s="1"/>
      <c r="JAO1319" s="1"/>
      <c r="JAP1319" s="1"/>
      <c r="JAQ1319" s="1"/>
      <c r="JAR1319" s="1"/>
      <c r="JAS1319" s="1"/>
      <c r="JAT1319" s="1"/>
      <c r="JAU1319" s="1"/>
      <c r="JAV1319" s="1"/>
      <c r="JAW1319" s="1"/>
      <c r="JAX1319" s="1"/>
      <c r="JAY1319" s="1"/>
      <c r="JAZ1319" s="1"/>
      <c r="JBA1319" s="1"/>
      <c r="JBB1319" s="1"/>
      <c r="JBC1319" s="1"/>
      <c r="JBD1319" s="1"/>
      <c r="JBE1319" s="1"/>
      <c r="JBF1319" s="1"/>
      <c r="JBG1319" s="1"/>
      <c r="JBH1319" s="1"/>
      <c r="JBI1319" s="1"/>
      <c r="JBJ1319" s="1"/>
      <c r="JBK1319" s="1"/>
      <c r="JBL1319" s="1"/>
      <c r="JBM1319" s="1"/>
      <c r="JBN1319" s="1"/>
      <c r="JBO1319" s="1"/>
      <c r="JBP1319" s="1"/>
      <c r="JBQ1319" s="1"/>
      <c r="JBR1319" s="1"/>
      <c r="JBS1319" s="1"/>
      <c r="JBT1319" s="1"/>
      <c r="JBU1319" s="1"/>
      <c r="JBV1319" s="1"/>
      <c r="JBW1319" s="1"/>
      <c r="JBX1319" s="1"/>
      <c r="JBY1319" s="1"/>
      <c r="JBZ1319" s="1"/>
      <c r="JCA1319" s="1"/>
      <c r="JCB1319" s="1"/>
      <c r="JCC1319" s="1"/>
      <c r="JCD1319" s="1"/>
      <c r="JCE1319" s="1"/>
      <c r="JCF1319" s="1"/>
      <c r="JCG1319" s="1"/>
      <c r="JCH1319" s="1"/>
      <c r="JCI1319" s="1"/>
      <c r="JCJ1319" s="1"/>
      <c r="JCK1319" s="1"/>
      <c r="JCL1319" s="1"/>
      <c r="JCM1319" s="1"/>
      <c r="JCN1319" s="1"/>
      <c r="JCO1319" s="1"/>
      <c r="JCP1319" s="1"/>
      <c r="JCQ1319" s="1"/>
      <c r="JCR1319" s="1"/>
      <c r="JCS1319" s="1"/>
      <c r="JCT1319" s="1"/>
      <c r="JCU1319" s="1"/>
      <c r="JCV1319" s="1"/>
      <c r="JCW1319" s="1"/>
      <c r="JCX1319" s="1"/>
      <c r="JCY1319" s="1"/>
      <c r="JCZ1319" s="1"/>
      <c r="JDA1319" s="1"/>
      <c r="JDB1319" s="1"/>
      <c r="JDC1319" s="1"/>
      <c r="JDD1319" s="1"/>
      <c r="JDE1319" s="1"/>
      <c r="JDF1319" s="1"/>
      <c r="JDG1319" s="1"/>
      <c r="JDH1319" s="1"/>
      <c r="JDI1319" s="1"/>
      <c r="JDJ1319" s="1"/>
      <c r="JDK1319" s="1"/>
      <c r="JDL1319" s="1"/>
      <c r="JDM1319" s="1"/>
      <c r="JDN1319" s="1"/>
      <c r="JDO1319" s="1"/>
      <c r="JDP1319" s="1"/>
      <c r="JDQ1319" s="1"/>
      <c r="JDR1319" s="1"/>
      <c r="JDS1319" s="1"/>
      <c r="JDT1319" s="1"/>
      <c r="JDU1319" s="1"/>
      <c r="JDV1319" s="1"/>
      <c r="JDW1319" s="1"/>
      <c r="JDX1319" s="1"/>
      <c r="JDY1319" s="1"/>
      <c r="JDZ1319" s="1"/>
      <c r="JEA1319" s="1"/>
      <c r="JEB1319" s="1"/>
      <c r="JEC1319" s="1"/>
      <c r="JED1319" s="1"/>
      <c r="JEE1319" s="1"/>
      <c r="JEF1319" s="1"/>
      <c r="JEG1319" s="1"/>
      <c r="JEH1319" s="1"/>
      <c r="JEI1319" s="1"/>
      <c r="JEJ1319" s="1"/>
      <c r="JEK1319" s="1"/>
      <c r="JEL1319" s="1"/>
      <c r="JEM1319" s="1"/>
      <c r="JEN1319" s="1"/>
      <c r="JEO1319" s="1"/>
      <c r="JEP1319" s="1"/>
      <c r="JEQ1319" s="1"/>
      <c r="JER1319" s="1"/>
      <c r="JES1319" s="1"/>
      <c r="JET1319" s="1"/>
      <c r="JEU1319" s="1"/>
      <c r="JEV1319" s="1"/>
      <c r="JEW1319" s="1"/>
      <c r="JEX1319" s="1"/>
      <c r="JEY1319" s="1"/>
      <c r="JEZ1319" s="1"/>
      <c r="JFA1319" s="1"/>
      <c r="JFB1319" s="1"/>
      <c r="JFC1319" s="1"/>
      <c r="JFD1319" s="1"/>
      <c r="JFE1319" s="1"/>
      <c r="JFF1319" s="1"/>
      <c r="JFG1319" s="1"/>
      <c r="JFH1319" s="1"/>
      <c r="JFI1319" s="1"/>
      <c r="JFJ1319" s="1"/>
      <c r="JFK1319" s="1"/>
      <c r="JFL1319" s="1"/>
      <c r="JFM1319" s="1"/>
      <c r="JFN1319" s="1"/>
      <c r="JFO1319" s="1"/>
      <c r="JFP1319" s="1"/>
      <c r="JFQ1319" s="1"/>
      <c r="JFR1319" s="1"/>
      <c r="JFS1319" s="1"/>
      <c r="JFT1319" s="1"/>
      <c r="JFU1319" s="1"/>
      <c r="JFV1319" s="1"/>
      <c r="JFW1319" s="1"/>
      <c r="JFX1319" s="1"/>
      <c r="JFY1319" s="1"/>
      <c r="JFZ1319" s="1"/>
      <c r="JGA1319" s="1"/>
      <c r="JGB1319" s="1"/>
      <c r="JGC1319" s="1"/>
      <c r="JGD1319" s="1"/>
      <c r="JGE1319" s="1"/>
      <c r="JGF1319" s="1"/>
      <c r="JGG1319" s="1"/>
      <c r="JGH1319" s="1"/>
      <c r="JGI1319" s="1"/>
      <c r="JGJ1319" s="1"/>
      <c r="JGK1319" s="1"/>
      <c r="JGL1319" s="1"/>
      <c r="JGM1319" s="1"/>
      <c r="JGN1319" s="1"/>
      <c r="JGO1319" s="1"/>
      <c r="JGP1319" s="1"/>
      <c r="JGQ1319" s="1"/>
      <c r="JGR1319" s="1"/>
      <c r="JGS1319" s="1"/>
      <c r="JGT1319" s="1"/>
      <c r="JGU1319" s="1"/>
      <c r="JGV1319" s="1"/>
      <c r="JGW1319" s="1"/>
      <c r="JGX1319" s="1"/>
      <c r="JGY1319" s="1"/>
      <c r="JGZ1319" s="1"/>
      <c r="JHA1319" s="1"/>
      <c r="JHB1319" s="1"/>
      <c r="JHC1319" s="1"/>
      <c r="JHD1319" s="1"/>
      <c r="JHE1319" s="1"/>
      <c r="JHF1319" s="1"/>
      <c r="JHG1319" s="1"/>
      <c r="JHH1319" s="1"/>
      <c r="JHI1319" s="1"/>
      <c r="JHJ1319" s="1"/>
      <c r="JHK1319" s="1"/>
      <c r="JHL1319" s="1"/>
      <c r="JHM1319" s="1"/>
      <c r="JHN1319" s="1"/>
      <c r="JHO1319" s="1"/>
      <c r="JHP1319" s="1"/>
      <c r="JHQ1319" s="1"/>
      <c r="JHR1319" s="1"/>
      <c r="JHS1319" s="1"/>
      <c r="JHT1319" s="1"/>
      <c r="JHU1319" s="1"/>
      <c r="JHV1319" s="1"/>
      <c r="JHW1319" s="1"/>
      <c r="JHX1319" s="1"/>
      <c r="JHY1319" s="1"/>
      <c r="JHZ1319" s="1"/>
      <c r="JIA1319" s="1"/>
      <c r="JIB1319" s="1"/>
      <c r="JIC1319" s="1"/>
      <c r="JID1319" s="1"/>
      <c r="JIE1319" s="1"/>
      <c r="JIF1319" s="1"/>
      <c r="JIG1319" s="1"/>
      <c r="JIH1319" s="1"/>
      <c r="JII1319" s="1"/>
      <c r="JIJ1319" s="1"/>
      <c r="JIK1319" s="1"/>
      <c r="JIL1319" s="1"/>
      <c r="JIM1319" s="1"/>
      <c r="JIN1319" s="1"/>
      <c r="JIO1319" s="1"/>
      <c r="JIP1319" s="1"/>
      <c r="JIQ1319" s="1"/>
      <c r="JIR1319" s="1"/>
      <c r="JIS1319" s="1"/>
      <c r="JIT1319" s="1"/>
      <c r="JIU1319" s="1"/>
      <c r="JIV1319" s="1"/>
      <c r="JIW1319" s="1"/>
      <c r="JIX1319" s="1"/>
      <c r="JIY1319" s="1"/>
      <c r="JIZ1319" s="1"/>
      <c r="JJA1319" s="1"/>
      <c r="JJB1319" s="1"/>
      <c r="JJC1319" s="1"/>
      <c r="JJD1319" s="1"/>
      <c r="JJE1319" s="1"/>
      <c r="JJF1319" s="1"/>
      <c r="JJG1319" s="1"/>
      <c r="JJH1319" s="1"/>
      <c r="JJI1319" s="1"/>
      <c r="JJJ1319" s="1"/>
      <c r="JJK1319" s="1"/>
      <c r="JJL1319" s="1"/>
      <c r="JJM1319" s="1"/>
      <c r="JJN1319" s="1"/>
      <c r="JJO1319" s="1"/>
      <c r="JJP1319" s="1"/>
      <c r="JJQ1319" s="1"/>
      <c r="JJR1319" s="1"/>
      <c r="JJS1319" s="1"/>
      <c r="JJT1319" s="1"/>
      <c r="JJU1319" s="1"/>
      <c r="JJV1319" s="1"/>
      <c r="JJW1319" s="1"/>
      <c r="JJX1319" s="1"/>
      <c r="JJY1319" s="1"/>
      <c r="JJZ1319" s="1"/>
      <c r="JKA1319" s="1"/>
      <c r="JKB1319" s="1"/>
      <c r="JKC1319" s="1"/>
      <c r="JKD1319" s="1"/>
      <c r="JKE1319" s="1"/>
      <c r="JKF1319" s="1"/>
      <c r="JKG1319" s="1"/>
      <c r="JKH1319" s="1"/>
      <c r="JKI1319" s="1"/>
      <c r="JKJ1319" s="1"/>
      <c r="JKK1319" s="1"/>
      <c r="JKL1319" s="1"/>
      <c r="JKM1319" s="1"/>
      <c r="JKN1319" s="1"/>
      <c r="JKO1319" s="1"/>
      <c r="JKP1319" s="1"/>
      <c r="JKQ1319" s="1"/>
      <c r="JKR1319" s="1"/>
      <c r="JKS1319" s="1"/>
      <c r="JKT1319" s="1"/>
      <c r="JKU1319" s="1"/>
      <c r="JKV1319" s="1"/>
      <c r="JKW1319" s="1"/>
      <c r="JKX1319" s="1"/>
      <c r="JKY1319" s="1"/>
      <c r="JKZ1319" s="1"/>
      <c r="JLA1319" s="1"/>
      <c r="JLB1319" s="1"/>
      <c r="JLC1319" s="1"/>
      <c r="JLD1319" s="1"/>
      <c r="JLE1319" s="1"/>
      <c r="JLF1319" s="1"/>
      <c r="JLG1319" s="1"/>
      <c r="JLH1319" s="1"/>
      <c r="JLI1319" s="1"/>
      <c r="JLJ1319" s="1"/>
      <c r="JLK1319" s="1"/>
      <c r="JLL1319" s="1"/>
      <c r="JLM1319" s="1"/>
      <c r="JLN1319" s="1"/>
      <c r="JLO1319" s="1"/>
      <c r="JLP1319" s="1"/>
      <c r="JLQ1319" s="1"/>
      <c r="JLR1319" s="1"/>
      <c r="JLS1319" s="1"/>
      <c r="JLT1319" s="1"/>
      <c r="JLU1319" s="1"/>
      <c r="JLV1319" s="1"/>
      <c r="JLW1319" s="1"/>
      <c r="JLX1319" s="1"/>
      <c r="JLY1319" s="1"/>
      <c r="JLZ1319" s="1"/>
      <c r="JMA1319" s="1"/>
      <c r="JMB1319" s="1"/>
      <c r="JMC1319" s="1"/>
      <c r="JMD1319" s="1"/>
      <c r="JME1319" s="1"/>
      <c r="JMF1319" s="1"/>
      <c r="JMG1319" s="1"/>
      <c r="JMH1319" s="1"/>
      <c r="JMI1319" s="1"/>
      <c r="JMJ1319" s="1"/>
      <c r="JMK1319" s="1"/>
      <c r="JML1319" s="1"/>
      <c r="JMM1319" s="1"/>
      <c r="JMN1319" s="1"/>
      <c r="JMO1319" s="1"/>
      <c r="JMP1319" s="1"/>
      <c r="JMQ1319" s="1"/>
      <c r="JMR1319" s="1"/>
      <c r="JMS1319" s="1"/>
      <c r="JMT1319" s="1"/>
      <c r="JMU1319" s="1"/>
      <c r="JMV1319" s="1"/>
      <c r="JMW1319" s="1"/>
      <c r="JMX1319" s="1"/>
      <c r="JMY1319" s="1"/>
      <c r="JMZ1319" s="1"/>
      <c r="JNA1319" s="1"/>
      <c r="JNB1319" s="1"/>
      <c r="JNC1319" s="1"/>
      <c r="JND1319" s="1"/>
      <c r="JNE1319" s="1"/>
      <c r="JNF1319" s="1"/>
      <c r="JNG1319" s="1"/>
      <c r="JNH1319" s="1"/>
      <c r="JNI1319" s="1"/>
      <c r="JNJ1319" s="1"/>
      <c r="JNK1319" s="1"/>
      <c r="JNL1319" s="1"/>
      <c r="JNM1319" s="1"/>
      <c r="JNN1319" s="1"/>
      <c r="JNO1319" s="1"/>
      <c r="JNP1319" s="1"/>
      <c r="JNQ1319" s="1"/>
      <c r="JNR1319" s="1"/>
      <c r="JNS1319" s="1"/>
      <c r="JNT1319" s="1"/>
      <c r="JNU1319" s="1"/>
      <c r="JNV1319" s="1"/>
      <c r="JNW1319" s="1"/>
      <c r="JNX1319" s="1"/>
      <c r="JNY1319" s="1"/>
      <c r="JNZ1319" s="1"/>
      <c r="JOA1319" s="1"/>
      <c r="JOB1319" s="1"/>
      <c r="JOC1319" s="1"/>
      <c r="JOD1319" s="1"/>
      <c r="JOE1319" s="1"/>
      <c r="JOF1319" s="1"/>
      <c r="JOG1319" s="1"/>
      <c r="JOH1319" s="1"/>
      <c r="JOI1319" s="1"/>
      <c r="JOJ1319" s="1"/>
      <c r="JOK1319" s="1"/>
      <c r="JOL1319" s="1"/>
      <c r="JOM1319" s="1"/>
      <c r="JON1319" s="1"/>
      <c r="JOO1319" s="1"/>
      <c r="JOP1319" s="1"/>
      <c r="JOQ1319" s="1"/>
      <c r="JOR1319" s="1"/>
      <c r="JOS1319" s="1"/>
      <c r="JOT1319" s="1"/>
      <c r="JOU1319" s="1"/>
      <c r="JOV1319" s="1"/>
      <c r="JOW1319" s="1"/>
      <c r="JOX1319" s="1"/>
      <c r="JOY1319" s="1"/>
      <c r="JOZ1319" s="1"/>
      <c r="JPA1319" s="1"/>
      <c r="JPB1319" s="1"/>
      <c r="JPC1319" s="1"/>
      <c r="JPD1319" s="1"/>
      <c r="JPE1319" s="1"/>
      <c r="JPF1319" s="1"/>
      <c r="JPG1319" s="1"/>
      <c r="JPH1319" s="1"/>
      <c r="JPI1319" s="1"/>
      <c r="JPJ1319" s="1"/>
      <c r="JPK1319" s="1"/>
      <c r="JPL1319" s="1"/>
      <c r="JPM1319" s="1"/>
      <c r="JPN1319" s="1"/>
      <c r="JPO1319" s="1"/>
      <c r="JPP1319" s="1"/>
      <c r="JPQ1319" s="1"/>
      <c r="JPR1319" s="1"/>
      <c r="JPS1319" s="1"/>
      <c r="JPT1319" s="1"/>
      <c r="JPU1319" s="1"/>
      <c r="JPV1319" s="1"/>
      <c r="JPW1319" s="1"/>
      <c r="JPX1319" s="1"/>
      <c r="JPY1319" s="1"/>
      <c r="JPZ1319" s="1"/>
      <c r="JQA1319" s="1"/>
      <c r="JQB1319" s="1"/>
      <c r="JQC1319" s="1"/>
      <c r="JQD1319" s="1"/>
      <c r="JQE1319" s="1"/>
      <c r="JQF1319" s="1"/>
      <c r="JQG1319" s="1"/>
      <c r="JQH1319" s="1"/>
      <c r="JQI1319" s="1"/>
      <c r="JQJ1319" s="1"/>
      <c r="JQK1319" s="1"/>
      <c r="JQL1319" s="1"/>
      <c r="JQM1319" s="1"/>
      <c r="JQN1319" s="1"/>
      <c r="JQO1319" s="1"/>
      <c r="JQP1319" s="1"/>
      <c r="JQQ1319" s="1"/>
      <c r="JQR1319" s="1"/>
      <c r="JQS1319" s="1"/>
      <c r="JQT1319" s="1"/>
      <c r="JQU1319" s="1"/>
      <c r="JQV1319" s="1"/>
      <c r="JQW1319" s="1"/>
      <c r="JQX1319" s="1"/>
      <c r="JQY1319" s="1"/>
      <c r="JQZ1319" s="1"/>
      <c r="JRA1319" s="1"/>
      <c r="JRB1319" s="1"/>
      <c r="JRC1319" s="1"/>
      <c r="JRD1319" s="1"/>
      <c r="JRE1319" s="1"/>
      <c r="JRF1319" s="1"/>
      <c r="JRG1319" s="1"/>
      <c r="JRH1319" s="1"/>
      <c r="JRI1319" s="1"/>
      <c r="JRJ1319" s="1"/>
      <c r="JRK1319" s="1"/>
      <c r="JRL1319" s="1"/>
      <c r="JRM1319" s="1"/>
      <c r="JRN1319" s="1"/>
      <c r="JRO1319" s="1"/>
      <c r="JRP1319" s="1"/>
      <c r="JRQ1319" s="1"/>
      <c r="JRR1319" s="1"/>
      <c r="JRS1319" s="1"/>
      <c r="JRT1319" s="1"/>
      <c r="JRU1319" s="1"/>
      <c r="JRV1319" s="1"/>
      <c r="JRW1319" s="1"/>
      <c r="JRX1319" s="1"/>
      <c r="JRY1319" s="1"/>
      <c r="JRZ1319" s="1"/>
      <c r="JSA1319" s="1"/>
      <c r="JSB1319" s="1"/>
      <c r="JSC1319" s="1"/>
      <c r="JSD1319" s="1"/>
      <c r="JSE1319" s="1"/>
      <c r="JSF1319" s="1"/>
      <c r="JSG1319" s="1"/>
      <c r="JSH1319" s="1"/>
      <c r="JSI1319" s="1"/>
      <c r="JSJ1319" s="1"/>
      <c r="JSK1319" s="1"/>
      <c r="JSL1319" s="1"/>
      <c r="JSM1319" s="1"/>
      <c r="JSN1319" s="1"/>
      <c r="JSO1319" s="1"/>
      <c r="JSP1319" s="1"/>
      <c r="JSQ1319" s="1"/>
      <c r="JSR1319" s="1"/>
      <c r="JSS1319" s="1"/>
      <c r="JST1319" s="1"/>
      <c r="JSU1319" s="1"/>
      <c r="JSV1319" s="1"/>
      <c r="JSW1319" s="1"/>
      <c r="JSX1319" s="1"/>
      <c r="JSY1319" s="1"/>
      <c r="JSZ1319" s="1"/>
      <c r="JTA1319" s="1"/>
      <c r="JTB1319" s="1"/>
      <c r="JTC1319" s="1"/>
      <c r="JTD1319" s="1"/>
      <c r="JTE1319" s="1"/>
      <c r="JTF1319" s="1"/>
      <c r="JTG1319" s="1"/>
      <c r="JTH1319" s="1"/>
      <c r="JTI1319" s="1"/>
      <c r="JTJ1319" s="1"/>
      <c r="JTK1319" s="1"/>
      <c r="JTL1319" s="1"/>
      <c r="JTM1319" s="1"/>
      <c r="JTN1319" s="1"/>
      <c r="JTO1319" s="1"/>
      <c r="JTP1319" s="1"/>
      <c r="JTQ1319" s="1"/>
      <c r="JTR1319" s="1"/>
      <c r="JTS1319" s="1"/>
      <c r="JTT1319" s="1"/>
      <c r="JTU1319" s="1"/>
      <c r="JTV1319" s="1"/>
      <c r="JTW1319" s="1"/>
      <c r="JTX1319" s="1"/>
      <c r="JTY1319" s="1"/>
      <c r="JTZ1319" s="1"/>
      <c r="JUA1319" s="1"/>
      <c r="JUB1319" s="1"/>
      <c r="JUC1319" s="1"/>
      <c r="JUD1319" s="1"/>
      <c r="JUE1319" s="1"/>
      <c r="JUF1319" s="1"/>
      <c r="JUG1319" s="1"/>
      <c r="JUH1319" s="1"/>
      <c r="JUI1319" s="1"/>
      <c r="JUJ1319" s="1"/>
      <c r="JUK1319" s="1"/>
      <c r="JUL1319" s="1"/>
      <c r="JUM1319" s="1"/>
      <c r="JUN1319" s="1"/>
      <c r="JUO1319" s="1"/>
      <c r="JUP1319" s="1"/>
      <c r="JUQ1319" s="1"/>
      <c r="JUR1319" s="1"/>
      <c r="JUS1319" s="1"/>
      <c r="JUT1319" s="1"/>
      <c r="JUU1319" s="1"/>
      <c r="JUV1319" s="1"/>
      <c r="JUW1319" s="1"/>
      <c r="JUX1319" s="1"/>
      <c r="JUY1319" s="1"/>
      <c r="JUZ1319" s="1"/>
      <c r="JVA1319" s="1"/>
      <c r="JVB1319" s="1"/>
      <c r="JVC1319" s="1"/>
      <c r="JVD1319" s="1"/>
      <c r="JVE1319" s="1"/>
      <c r="JVF1319" s="1"/>
      <c r="JVG1319" s="1"/>
      <c r="JVH1319" s="1"/>
      <c r="JVI1319" s="1"/>
      <c r="JVJ1319" s="1"/>
      <c r="JVK1319" s="1"/>
      <c r="JVL1319" s="1"/>
      <c r="JVM1319" s="1"/>
      <c r="JVN1319" s="1"/>
      <c r="JVO1319" s="1"/>
      <c r="JVP1319" s="1"/>
      <c r="JVQ1319" s="1"/>
      <c r="JVR1319" s="1"/>
      <c r="JVS1319" s="1"/>
      <c r="JVT1319" s="1"/>
      <c r="JVU1319" s="1"/>
      <c r="JVV1319" s="1"/>
      <c r="JVW1319" s="1"/>
      <c r="JVX1319" s="1"/>
      <c r="JVY1319" s="1"/>
      <c r="JVZ1319" s="1"/>
      <c r="JWA1319" s="1"/>
      <c r="JWB1319" s="1"/>
      <c r="JWC1319" s="1"/>
      <c r="JWD1319" s="1"/>
      <c r="JWE1319" s="1"/>
      <c r="JWF1319" s="1"/>
      <c r="JWG1319" s="1"/>
      <c r="JWH1319" s="1"/>
      <c r="JWI1319" s="1"/>
      <c r="JWJ1319" s="1"/>
      <c r="JWK1319" s="1"/>
      <c r="JWL1319" s="1"/>
      <c r="JWM1319" s="1"/>
      <c r="JWN1319" s="1"/>
      <c r="JWO1319" s="1"/>
      <c r="JWP1319" s="1"/>
      <c r="JWQ1319" s="1"/>
      <c r="JWR1319" s="1"/>
      <c r="JWS1319" s="1"/>
      <c r="JWT1319" s="1"/>
      <c r="JWU1319" s="1"/>
      <c r="JWV1319" s="1"/>
      <c r="JWW1319" s="1"/>
      <c r="JWX1319" s="1"/>
      <c r="JWY1319" s="1"/>
      <c r="JWZ1319" s="1"/>
      <c r="JXA1319" s="1"/>
      <c r="JXB1319" s="1"/>
      <c r="JXC1319" s="1"/>
      <c r="JXD1319" s="1"/>
      <c r="JXE1319" s="1"/>
      <c r="JXF1319" s="1"/>
      <c r="JXG1319" s="1"/>
      <c r="JXH1319" s="1"/>
      <c r="JXI1319" s="1"/>
      <c r="JXJ1319" s="1"/>
      <c r="JXK1319" s="1"/>
      <c r="JXL1319" s="1"/>
      <c r="JXM1319" s="1"/>
      <c r="JXN1319" s="1"/>
      <c r="JXO1319" s="1"/>
      <c r="JXP1319" s="1"/>
      <c r="JXQ1319" s="1"/>
      <c r="JXR1319" s="1"/>
      <c r="JXS1319" s="1"/>
      <c r="JXT1319" s="1"/>
      <c r="JXU1319" s="1"/>
      <c r="JXV1319" s="1"/>
      <c r="JXW1319" s="1"/>
      <c r="JXX1319" s="1"/>
      <c r="JXY1319" s="1"/>
      <c r="JXZ1319" s="1"/>
      <c r="JYA1319" s="1"/>
      <c r="JYB1319" s="1"/>
      <c r="JYC1319" s="1"/>
      <c r="JYD1319" s="1"/>
      <c r="JYE1319" s="1"/>
      <c r="JYF1319" s="1"/>
      <c r="JYG1319" s="1"/>
      <c r="JYH1319" s="1"/>
      <c r="JYI1319" s="1"/>
      <c r="JYJ1319" s="1"/>
      <c r="JYK1319" s="1"/>
      <c r="JYL1319" s="1"/>
      <c r="JYM1319" s="1"/>
      <c r="JYN1319" s="1"/>
      <c r="JYO1319" s="1"/>
      <c r="JYP1319" s="1"/>
      <c r="JYQ1319" s="1"/>
      <c r="JYR1319" s="1"/>
      <c r="JYS1319" s="1"/>
      <c r="JYT1319" s="1"/>
      <c r="JYU1319" s="1"/>
      <c r="JYV1319" s="1"/>
      <c r="JYW1319" s="1"/>
      <c r="JYX1319" s="1"/>
      <c r="JYY1319" s="1"/>
      <c r="JYZ1319" s="1"/>
      <c r="JZA1319" s="1"/>
      <c r="JZB1319" s="1"/>
      <c r="JZC1319" s="1"/>
      <c r="JZD1319" s="1"/>
      <c r="JZE1319" s="1"/>
      <c r="JZF1319" s="1"/>
      <c r="JZG1319" s="1"/>
      <c r="JZH1319" s="1"/>
      <c r="JZI1319" s="1"/>
      <c r="JZJ1319" s="1"/>
      <c r="JZK1319" s="1"/>
      <c r="JZL1319" s="1"/>
      <c r="JZM1319" s="1"/>
      <c r="JZN1319" s="1"/>
      <c r="JZO1319" s="1"/>
      <c r="JZP1319" s="1"/>
      <c r="JZQ1319" s="1"/>
      <c r="JZR1319" s="1"/>
      <c r="JZS1319" s="1"/>
      <c r="JZT1319" s="1"/>
      <c r="JZU1319" s="1"/>
      <c r="JZV1319" s="1"/>
      <c r="JZW1319" s="1"/>
      <c r="JZX1319" s="1"/>
      <c r="JZY1319" s="1"/>
      <c r="JZZ1319" s="1"/>
      <c r="KAA1319" s="1"/>
      <c r="KAB1319" s="1"/>
      <c r="KAC1319" s="1"/>
      <c r="KAD1319" s="1"/>
      <c r="KAE1319" s="1"/>
      <c r="KAF1319" s="1"/>
      <c r="KAG1319" s="1"/>
      <c r="KAH1319" s="1"/>
      <c r="KAI1319" s="1"/>
      <c r="KAJ1319" s="1"/>
      <c r="KAK1319" s="1"/>
      <c r="KAL1319" s="1"/>
      <c r="KAM1319" s="1"/>
      <c r="KAN1319" s="1"/>
      <c r="KAO1319" s="1"/>
      <c r="KAP1319" s="1"/>
      <c r="KAQ1319" s="1"/>
      <c r="KAR1319" s="1"/>
      <c r="KAS1319" s="1"/>
      <c r="KAT1319" s="1"/>
      <c r="KAU1319" s="1"/>
      <c r="KAV1319" s="1"/>
      <c r="KAW1319" s="1"/>
      <c r="KAX1319" s="1"/>
      <c r="KAY1319" s="1"/>
      <c r="KAZ1319" s="1"/>
      <c r="KBA1319" s="1"/>
      <c r="KBB1319" s="1"/>
      <c r="KBC1319" s="1"/>
      <c r="KBD1319" s="1"/>
      <c r="KBE1319" s="1"/>
      <c r="KBF1319" s="1"/>
      <c r="KBG1319" s="1"/>
      <c r="KBH1319" s="1"/>
      <c r="KBI1319" s="1"/>
      <c r="KBJ1319" s="1"/>
      <c r="KBK1319" s="1"/>
      <c r="KBL1319" s="1"/>
      <c r="KBM1319" s="1"/>
      <c r="KBN1319" s="1"/>
      <c r="KBO1319" s="1"/>
      <c r="KBP1319" s="1"/>
      <c r="KBQ1319" s="1"/>
      <c r="KBR1319" s="1"/>
      <c r="KBS1319" s="1"/>
      <c r="KBT1319" s="1"/>
      <c r="KBU1319" s="1"/>
      <c r="KBV1319" s="1"/>
      <c r="KBW1319" s="1"/>
      <c r="KBX1319" s="1"/>
      <c r="KBY1319" s="1"/>
      <c r="KBZ1319" s="1"/>
      <c r="KCA1319" s="1"/>
      <c r="KCB1319" s="1"/>
      <c r="KCC1319" s="1"/>
      <c r="KCD1319" s="1"/>
      <c r="KCE1319" s="1"/>
      <c r="KCF1319" s="1"/>
      <c r="KCG1319" s="1"/>
      <c r="KCH1319" s="1"/>
      <c r="KCI1319" s="1"/>
      <c r="KCJ1319" s="1"/>
      <c r="KCK1319" s="1"/>
      <c r="KCL1319" s="1"/>
      <c r="KCM1319" s="1"/>
      <c r="KCN1319" s="1"/>
      <c r="KCO1319" s="1"/>
      <c r="KCP1319" s="1"/>
      <c r="KCQ1319" s="1"/>
      <c r="KCR1319" s="1"/>
      <c r="KCS1319" s="1"/>
      <c r="KCT1319" s="1"/>
      <c r="KCU1319" s="1"/>
      <c r="KCV1319" s="1"/>
      <c r="KCW1319" s="1"/>
      <c r="KCX1319" s="1"/>
      <c r="KCY1319" s="1"/>
      <c r="KCZ1319" s="1"/>
      <c r="KDA1319" s="1"/>
      <c r="KDB1319" s="1"/>
      <c r="KDC1319" s="1"/>
      <c r="KDD1319" s="1"/>
      <c r="KDE1319" s="1"/>
      <c r="KDF1319" s="1"/>
      <c r="KDG1319" s="1"/>
      <c r="KDH1319" s="1"/>
      <c r="KDI1319" s="1"/>
      <c r="KDJ1319" s="1"/>
      <c r="KDK1319" s="1"/>
      <c r="KDL1319" s="1"/>
      <c r="KDM1319" s="1"/>
      <c r="KDN1319" s="1"/>
      <c r="KDO1319" s="1"/>
      <c r="KDP1319" s="1"/>
      <c r="KDQ1319" s="1"/>
      <c r="KDR1319" s="1"/>
      <c r="KDS1319" s="1"/>
      <c r="KDT1319" s="1"/>
      <c r="KDU1319" s="1"/>
      <c r="KDV1319" s="1"/>
      <c r="KDW1319" s="1"/>
      <c r="KDX1319" s="1"/>
      <c r="KDY1319" s="1"/>
      <c r="KDZ1319" s="1"/>
      <c r="KEA1319" s="1"/>
      <c r="KEB1319" s="1"/>
      <c r="KEC1319" s="1"/>
      <c r="KED1319" s="1"/>
      <c r="KEE1319" s="1"/>
      <c r="KEF1319" s="1"/>
      <c r="KEG1319" s="1"/>
      <c r="KEH1319" s="1"/>
      <c r="KEI1319" s="1"/>
      <c r="KEJ1319" s="1"/>
      <c r="KEK1319" s="1"/>
      <c r="KEL1319" s="1"/>
      <c r="KEM1319" s="1"/>
      <c r="KEN1319" s="1"/>
      <c r="KEO1319" s="1"/>
      <c r="KEP1319" s="1"/>
      <c r="KEQ1319" s="1"/>
      <c r="KER1319" s="1"/>
      <c r="KES1319" s="1"/>
      <c r="KET1319" s="1"/>
      <c r="KEU1319" s="1"/>
      <c r="KEV1319" s="1"/>
      <c r="KEW1319" s="1"/>
      <c r="KEX1319" s="1"/>
      <c r="KEY1319" s="1"/>
      <c r="KEZ1319" s="1"/>
      <c r="KFA1319" s="1"/>
      <c r="KFB1319" s="1"/>
      <c r="KFC1319" s="1"/>
      <c r="KFD1319" s="1"/>
      <c r="KFE1319" s="1"/>
      <c r="KFF1319" s="1"/>
      <c r="KFG1319" s="1"/>
      <c r="KFH1319" s="1"/>
      <c r="KFI1319" s="1"/>
      <c r="KFJ1319" s="1"/>
      <c r="KFK1319" s="1"/>
      <c r="KFL1319" s="1"/>
      <c r="KFM1319" s="1"/>
      <c r="KFN1319" s="1"/>
      <c r="KFO1319" s="1"/>
      <c r="KFP1319" s="1"/>
      <c r="KFQ1319" s="1"/>
      <c r="KFR1319" s="1"/>
      <c r="KFS1319" s="1"/>
      <c r="KFT1319" s="1"/>
      <c r="KFU1319" s="1"/>
      <c r="KFV1319" s="1"/>
      <c r="KFW1319" s="1"/>
      <c r="KFX1319" s="1"/>
      <c r="KFY1319" s="1"/>
      <c r="KFZ1319" s="1"/>
      <c r="KGA1319" s="1"/>
      <c r="KGB1319" s="1"/>
      <c r="KGC1319" s="1"/>
      <c r="KGD1319" s="1"/>
      <c r="KGE1319" s="1"/>
      <c r="KGF1319" s="1"/>
      <c r="KGG1319" s="1"/>
      <c r="KGH1319" s="1"/>
      <c r="KGI1319" s="1"/>
      <c r="KGJ1319" s="1"/>
      <c r="KGK1319" s="1"/>
      <c r="KGL1319" s="1"/>
      <c r="KGM1319" s="1"/>
      <c r="KGN1319" s="1"/>
      <c r="KGO1319" s="1"/>
      <c r="KGP1319" s="1"/>
      <c r="KGQ1319" s="1"/>
      <c r="KGR1319" s="1"/>
      <c r="KGS1319" s="1"/>
      <c r="KGT1319" s="1"/>
      <c r="KGU1319" s="1"/>
      <c r="KGV1319" s="1"/>
      <c r="KGW1319" s="1"/>
      <c r="KGX1319" s="1"/>
      <c r="KGY1319" s="1"/>
      <c r="KGZ1319" s="1"/>
      <c r="KHA1319" s="1"/>
      <c r="KHB1319" s="1"/>
      <c r="KHC1319" s="1"/>
      <c r="KHD1319" s="1"/>
      <c r="KHE1319" s="1"/>
      <c r="KHF1319" s="1"/>
      <c r="KHG1319" s="1"/>
      <c r="KHH1319" s="1"/>
      <c r="KHI1319" s="1"/>
      <c r="KHJ1319" s="1"/>
      <c r="KHK1319" s="1"/>
      <c r="KHL1319" s="1"/>
      <c r="KHM1319" s="1"/>
      <c r="KHN1319" s="1"/>
      <c r="KHO1319" s="1"/>
      <c r="KHP1319" s="1"/>
      <c r="KHQ1319" s="1"/>
      <c r="KHR1319" s="1"/>
      <c r="KHS1319" s="1"/>
      <c r="KHT1319" s="1"/>
      <c r="KHU1319" s="1"/>
      <c r="KHV1319" s="1"/>
      <c r="KHW1319" s="1"/>
      <c r="KHX1319" s="1"/>
      <c r="KHY1319" s="1"/>
      <c r="KHZ1319" s="1"/>
      <c r="KIA1319" s="1"/>
      <c r="KIB1319" s="1"/>
      <c r="KIC1319" s="1"/>
      <c r="KID1319" s="1"/>
      <c r="KIE1319" s="1"/>
      <c r="KIF1319" s="1"/>
      <c r="KIG1319" s="1"/>
      <c r="KIH1319" s="1"/>
      <c r="KII1319" s="1"/>
      <c r="KIJ1319" s="1"/>
      <c r="KIK1319" s="1"/>
      <c r="KIL1319" s="1"/>
      <c r="KIM1319" s="1"/>
      <c r="KIN1319" s="1"/>
      <c r="KIO1319" s="1"/>
      <c r="KIP1319" s="1"/>
      <c r="KIQ1319" s="1"/>
      <c r="KIR1319" s="1"/>
      <c r="KIS1319" s="1"/>
      <c r="KIT1319" s="1"/>
      <c r="KIU1319" s="1"/>
      <c r="KIV1319" s="1"/>
      <c r="KIW1319" s="1"/>
      <c r="KIX1319" s="1"/>
      <c r="KIY1319" s="1"/>
      <c r="KIZ1319" s="1"/>
      <c r="KJA1319" s="1"/>
      <c r="KJB1319" s="1"/>
      <c r="KJC1319" s="1"/>
      <c r="KJD1319" s="1"/>
      <c r="KJE1319" s="1"/>
      <c r="KJF1319" s="1"/>
      <c r="KJG1319" s="1"/>
      <c r="KJH1319" s="1"/>
      <c r="KJI1319" s="1"/>
      <c r="KJJ1319" s="1"/>
      <c r="KJK1319" s="1"/>
      <c r="KJL1319" s="1"/>
      <c r="KJM1319" s="1"/>
      <c r="KJN1319" s="1"/>
      <c r="KJO1319" s="1"/>
      <c r="KJP1319" s="1"/>
      <c r="KJQ1319" s="1"/>
      <c r="KJR1319" s="1"/>
      <c r="KJS1319" s="1"/>
      <c r="KJT1319" s="1"/>
      <c r="KJU1319" s="1"/>
      <c r="KJV1319" s="1"/>
      <c r="KJW1319" s="1"/>
      <c r="KJX1319" s="1"/>
      <c r="KJY1319" s="1"/>
      <c r="KJZ1319" s="1"/>
      <c r="KKA1319" s="1"/>
      <c r="KKB1319" s="1"/>
      <c r="KKC1319" s="1"/>
      <c r="KKD1319" s="1"/>
      <c r="KKE1319" s="1"/>
      <c r="KKF1319" s="1"/>
      <c r="KKG1319" s="1"/>
      <c r="KKH1319" s="1"/>
      <c r="KKI1319" s="1"/>
      <c r="KKJ1319" s="1"/>
      <c r="KKK1319" s="1"/>
      <c r="KKL1319" s="1"/>
      <c r="KKM1319" s="1"/>
      <c r="KKN1319" s="1"/>
      <c r="KKO1319" s="1"/>
      <c r="KKP1319" s="1"/>
      <c r="KKQ1319" s="1"/>
      <c r="KKR1319" s="1"/>
      <c r="KKS1319" s="1"/>
      <c r="KKT1319" s="1"/>
      <c r="KKU1319" s="1"/>
      <c r="KKV1319" s="1"/>
      <c r="KKW1319" s="1"/>
      <c r="KKX1319" s="1"/>
      <c r="KKY1319" s="1"/>
      <c r="KKZ1319" s="1"/>
      <c r="KLA1319" s="1"/>
      <c r="KLB1319" s="1"/>
      <c r="KLC1319" s="1"/>
      <c r="KLD1319" s="1"/>
      <c r="KLE1319" s="1"/>
      <c r="KLF1319" s="1"/>
      <c r="KLG1319" s="1"/>
      <c r="KLH1319" s="1"/>
      <c r="KLI1319" s="1"/>
      <c r="KLJ1319" s="1"/>
      <c r="KLK1319" s="1"/>
      <c r="KLL1319" s="1"/>
      <c r="KLM1319" s="1"/>
      <c r="KLN1319" s="1"/>
      <c r="KLO1319" s="1"/>
      <c r="KLP1319" s="1"/>
      <c r="KLQ1319" s="1"/>
      <c r="KLR1319" s="1"/>
      <c r="KLS1319" s="1"/>
      <c r="KLT1319" s="1"/>
      <c r="KLU1319" s="1"/>
      <c r="KLV1319" s="1"/>
      <c r="KLW1319" s="1"/>
      <c r="KLX1319" s="1"/>
      <c r="KLY1319" s="1"/>
      <c r="KLZ1319" s="1"/>
      <c r="KMA1319" s="1"/>
      <c r="KMB1319" s="1"/>
      <c r="KMC1319" s="1"/>
      <c r="KMD1319" s="1"/>
      <c r="KME1319" s="1"/>
      <c r="KMF1319" s="1"/>
      <c r="KMG1319" s="1"/>
      <c r="KMH1319" s="1"/>
      <c r="KMI1319" s="1"/>
      <c r="KMJ1319" s="1"/>
      <c r="KMK1319" s="1"/>
      <c r="KML1319" s="1"/>
      <c r="KMM1319" s="1"/>
      <c r="KMN1319" s="1"/>
      <c r="KMO1319" s="1"/>
      <c r="KMP1319" s="1"/>
      <c r="KMQ1319" s="1"/>
      <c r="KMR1319" s="1"/>
      <c r="KMS1319" s="1"/>
      <c r="KMT1319" s="1"/>
      <c r="KMU1319" s="1"/>
      <c r="KMV1319" s="1"/>
      <c r="KMW1319" s="1"/>
      <c r="KMX1319" s="1"/>
      <c r="KMY1319" s="1"/>
      <c r="KMZ1319" s="1"/>
      <c r="KNA1319" s="1"/>
      <c r="KNB1319" s="1"/>
      <c r="KNC1319" s="1"/>
      <c r="KND1319" s="1"/>
      <c r="KNE1319" s="1"/>
      <c r="KNF1319" s="1"/>
      <c r="KNG1319" s="1"/>
      <c r="KNH1319" s="1"/>
      <c r="KNI1319" s="1"/>
      <c r="KNJ1319" s="1"/>
      <c r="KNK1319" s="1"/>
      <c r="KNL1319" s="1"/>
      <c r="KNM1319" s="1"/>
      <c r="KNN1319" s="1"/>
      <c r="KNO1319" s="1"/>
      <c r="KNP1319" s="1"/>
      <c r="KNQ1319" s="1"/>
      <c r="KNR1319" s="1"/>
      <c r="KNS1319" s="1"/>
      <c r="KNT1319" s="1"/>
      <c r="KNU1319" s="1"/>
      <c r="KNV1319" s="1"/>
      <c r="KNW1319" s="1"/>
      <c r="KNX1319" s="1"/>
      <c r="KNY1319" s="1"/>
      <c r="KNZ1319" s="1"/>
      <c r="KOA1319" s="1"/>
      <c r="KOB1319" s="1"/>
      <c r="KOC1319" s="1"/>
      <c r="KOD1319" s="1"/>
      <c r="KOE1319" s="1"/>
      <c r="KOF1319" s="1"/>
      <c r="KOG1319" s="1"/>
      <c r="KOH1319" s="1"/>
      <c r="KOI1319" s="1"/>
      <c r="KOJ1319" s="1"/>
      <c r="KOK1319" s="1"/>
      <c r="KOL1319" s="1"/>
      <c r="KOM1319" s="1"/>
      <c r="KON1319" s="1"/>
      <c r="KOO1319" s="1"/>
      <c r="KOP1319" s="1"/>
      <c r="KOQ1319" s="1"/>
      <c r="KOR1319" s="1"/>
      <c r="KOS1319" s="1"/>
      <c r="KOT1319" s="1"/>
      <c r="KOU1319" s="1"/>
      <c r="KOV1319" s="1"/>
      <c r="KOW1319" s="1"/>
      <c r="KOX1319" s="1"/>
      <c r="KOY1319" s="1"/>
      <c r="KOZ1319" s="1"/>
      <c r="KPA1319" s="1"/>
      <c r="KPB1319" s="1"/>
      <c r="KPC1319" s="1"/>
      <c r="KPD1319" s="1"/>
      <c r="KPE1319" s="1"/>
      <c r="KPF1319" s="1"/>
      <c r="KPG1319" s="1"/>
      <c r="KPH1319" s="1"/>
      <c r="KPI1319" s="1"/>
      <c r="KPJ1319" s="1"/>
      <c r="KPK1319" s="1"/>
      <c r="KPL1319" s="1"/>
      <c r="KPM1319" s="1"/>
      <c r="KPN1319" s="1"/>
      <c r="KPO1319" s="1"/>
      <c r="KPP1319" s="1"/>
      <c r="KPQ1319" s="1"/>
      <c r="KPR1319" s="1"/>
      <c r="KPS1319" s="1"/>
      <c r="KPT1319" s="1"/>
      <c r="KPU1319" s="1"/>
      <c r="KPV1319" s="1"/>
      <c r="KPW1319" s="1"/>
      <c r="KPX1319" s="1"/>
      <c r="KPY1319" s="1"/>
      <c r="KPZ1319" s="1"/>
      <c r="KQA1319" s="1"/>
      <c r="KQB1319" s="1"/>
      <c r="KQC1319" s="1"/>
      <c r="KQD1319" s="1"/>
      <c r="KQE1319" s="1"/>
      <c r="KQF1319" s="1"/>
      <c r="KQG1319" s="1"/>
      <c r="KQH1319" s="1"/>
      <c r="KQI1319" s="1"/>
      <c r="KQJ1319" s="1"/>
      <c r="KQK1319" s="1"/>
      <c r="KQL1319" s="1"/>
      <c r="KQM1319" s="1"/>
      <c r="KQN1319" s="1"/>
      <c r="KQO1319" s="1"/>
      <c r="KQP1319" s="1"/>
      <c r="KQQ1319" s="1"/>
      <c r="KQR1319" s="1"/>
      <c r="KQS1319" s="1"/>
      <c r="KQT1319" s="1"/>
      <c r="KQU1319" s="1"/>
      <c r="KQV1319" s="1"/>
      <c r="KQW1319" s="1"/>
      <c r="KQX1319" s="1"/>
      <c r="KQY1319" s="1"/>
      <c r="KQZ1319" s="1"/>
      <c r="KRA1319" s="1"/>
      <c r="KRB1319" s="1"/>
      <c r="KRC1319" s="1"/>
      <c r="KRD1319" s="1"/>
      <c r="KRE1319" s="1"/>
      <c r="KRF1319" s="1"/>
      <c r="KRG1319" s="1"/>
      <c r="KRH1319" s="1"/>
      <c r="KRI1319" s="1"/>
      <c r="KRJ1319" s="1"/>
      <c r="KRK1319" s="1"/>
      <c r="KRL1319" s="1"/>
      <c r="KRM1319" s="1"/>
      <c r="KRN1319" s="1"/>
      <c r="KRO1319" s="1"/>
      <c r="KRP1319" s="1"/>
      <c r="KRQ1319" s="1"/>
      <c r="KRR1319" s="1"/>
      <c r="KRS1319" s="1"/>
      <c r="KRT1319" s="1"/>
      <c r="KRU1319" s="1"/>
      <c r="KRV1319" s="1"/>
      <c r="KRW1319" s="1"/>
      <c r="KRX1319" s="1"/>
      <c r="KRY1319" s="1"/>
      <c r="KRZ1319" s="1"/>
      <c r="KSA1319" s="1"/>
      <c r="KSB1319" s="1"/>
      <c r="KSC1319" s="1"/>
      <c r="KSD1319" s="1"/>
      <c r="KSE1319" s="1"/>
      <c r="KSF1319" s="1"/>
      <c r="KSG1319" s="1"/>
      <c r="KSH1319" s="1"/>
      <c r="KSI1319" s="1"/>
      <c r="KSJ1319" s="1"/>
      <c r="KSK1319" s="1"/>
      <c r="KSL1319" s="1"/>
      <c r="KSM1319" s="1"/>
      <c r="KSN1319" s="1"/>
      <c r="KSO1319" s="1"/>
      <c r="KSP1319" s="1"/>
      <c r="KSQ1319" s="1"/>
      <c r="KSR1319" s="1"/>
      <c r="KSS1319" s="1"/>
      <c r="KST1319" s="1"/>
      <c r="KSU1319" s="1"/>
      <c r="KSV1319" s="1"/>
      <c r="KSW1319" s="1"/>
      <c r="KSX1319" s="1"/>
      <c r="KSY1319" s="1"/>
      <c r="KSZ1319" s="1"/>
      <c r="KTA1319" s="1"/>
      <c r="KTB1319" s="1"/>
      <c r="KTC1319" s="1"/>
      <c r="KTD1319" s="1"/>
      <c r="KTE1319" s="1"/>
      <c r="KTF1319" s="1"/>
      <c r="KTG1319" s="1"/>
      <c r="KTH1319" s="1"/>
      <c r="KTI1319" s="1"/>
      <c r="KTJ1319" s="1"/>
      <c r="KTK1319" s="1"/>
      <c r="KTL1319" s="1"/>
      <c r="KTM1319" s="1"/>
      <c r="KTN1319" s="1"/>
      <c r="KTO1319" s="1"/>
      <c r="KTP1319" s="1"/>
      <c r="KTQ1319" s="1"/>
      <c r="KTR1319" s="1"/>
      <c r="KTS1319" s="1"/>
      <c r="KTT1319" s="1"/>
      <c r="KTU1319" s="1"/>
      <c r="KTV1319" s="1"/>
      <c r="KTW1319" s="1"/>
      <c r="KTX1319" s="1"/>
      <c r="KTY1319" s="1"/>
      <c r="KTZ1319" s="1"/>
      <c r="KUA1319" s="1"/>
      <c r="KUB1319" s="1"/>
      <c r="KUC1319" s="1"/>
      <c r="KUD1319" s="1"/>
      <c r="KUE1319" s="1"/>
      <c r="KUF1319" s="1"/>
      <c r="KUG1319" s="1"/>
      <c r="KUH1319" s="1"/>
      <c r="KUI1319" s="1"/>
      <c r="KUJ1319" s="1"/>
      <c r="KUK1319" s="1"/>
      <c r="KUL1319" s="1"/>
      <c r="KUM1319" s="1"/>
      <c r="KUN1319" s="1"/>
      <c r="KUO1319" s="1"/>
      <c r="KUP1319" s="1"/>
      <c r="KUQ1319" s="1"/>
      <c r="KUR1319" s="1"/>
      <c r="KUS1319" s="1"/>
      <c r="KUT1319" s="1"/>
      <c r="KUU1319" s="1"/>
      <c r="KUV1319" s="1"/>
      <c r="KUW1319" s="1"/>
      <c r="KUX1319" s="1"/>
      <c r="KUY1319" s="1"/>
      <c r="KUZ1319" s="1"/>
      <c r="KVA1319" s="1"/>
      <c r="KVB1319" s="1"/>
      <c r="KVC1319" s="1"/>
      <c r="KVD1319" s="1"/>
      <c r="KVE1319" s="1"/>
      <c r="KVF1319" s="1"/>
      <c r="KVG1319" s="1"/>
      <c r="KVH1319" s="1"/>
      <c r="KVI1319" s="1"/>
      <c r="KVJ1319" s="1"/>
      <c r="KVK1319" s="1"/>
      <c r="KVL1319" s="1"/>
      <c r="KVM1319" s="1"/>
      <c r="KVN1319" s="1"/>
      <c r="KVO1319" s="1"/>
      <c r="KVP1319" s="1"/>
      <c r="KVQ1319" s="1"/>
      <c r="KVR1319" s="1"/>
      <c r="KVS1319" s="1"/>
      <c r="KVT1319" s="1"/>
      <c r="KVU1319" s="1"/>
      <c r="KVV1319" s="1"/>
      <c r="KVW1319" s="1"/>
      <c r="KVX1319" s="1"/>
      <c r="KVY1319" s="1"/>
      <c r="KVZ1319" s="1"/>
      <c r="KWA1319" s="1"/>
      <c r="KWB1319" s="1"/>
      <c r="KWC1319" s="1"/>
      <c r="KWD1319" s="1"/>
      <c r="KWE1319" s="1"/>
      <c r="KWF1319" s="1"/>
      <c r="KWG1319" s="1"/>
      <c r="KWH1319" s="1"/>
      <c r="KWI1319" s="1"/>
      <c r="KWJ1319" s="1"/>
      <c r="KWK1319" s="1"/>
      <c r="KWL1319" s="1"/>
      <c r="KWM1319" s="1"/>
      <c r="KWN1319" s="1"/>
      <c r="KWO1319" s="1"/>
      <c r="KWP1319" s="1"/>
      <c r="KWQ1319" s="1"/>
      <c r="KWR1319" s="1"/>
      <c r="KWS1319" s="1"/>
      <c r="KWT1319" s="1"/>
      <c r="KWU1319" s="1"/>
      <c r="KWV1319" s="1"/>
      <c r="KWW1319" s="1"/>
      <c r="KWX1319" s="1"/>
      <c r="KWY1319" s="1"/>
      <c r="KWZ1319" s="1"/>
      <c r="KXA1319" s="1"/>
      <c r="KXB1319" s="1"/>
      <c r="KXC1319" s="1"/>
      <c r="KXD1319" s="1"/>
      <c r="KXE1319" s="1"/>
      <c r="KXF1319" s="1"/>
      <c r="KXG1319" s="1"/>
      <c r="KXH1319" s="1"/>
      <c r="KXI1319" s="1"/>
      <c r="KXJ1319" s="1"/>
      <c r="KXK1319" s="1"/>
      <c r="KXL1319" s="1"/>
      <c r="KXM1319" s="1"/>
      <c r="KXN1319" s="1"/>
      <c r="KXO1319" s="1"/>
      <c r="KXP1319" s="1"/>
      <c r="KXQ1319" s="1"/>
      <c r="KXR1319" s="1"/>
      <c r="KXS1319" s="1"/>
      <c r="KXT1319" s="1"/>
      <c r="KXU1319" s="1"/>
      <c r="KXV1319" s="1"/>
      <c r="KXW1319" s="1"/>
      <c r="KXX1319" s="1"/>
      <c r="KXY1319" s="1"/>
      <c r="KXZ1319" s="1"/>
      <c r="KYA1319" s="1"/>
      <c r="KYB1319" s="1"/>
      <c r="KYC1319" s="1"/>
      <c r="KYD1319" s="1"/>
      <c r="KYE1319" s="1"/>
      <c r="KYF1319" s="1"/>
      <c r="KYG1319" s="1"/>
      <c r="KYH1319" s="1"/>
      <c r="KYI1319" s="1"/>
      <c r="KYJ1319" s="1"/>
      <c r="KYK1319" s="1"/>
      <c r="KYL1319" s="1"/>
      <c r="KYM1319" s="1"/>
      <c r="KYN1319" s="1"/>
      <c r="KYO1319" s="1"/>
      <c r="KYP1319" s="1"/>
      <c r="KYQ1319" s="1"/>
      <c r="KYR1319" s="1"/>
      <c r="KYS1319" s="1"/>
      <c r="KYT1319" s="1"/>
      <c r="KYU1319" s="1"/>
      <c r="KYV1319" s="1"/>
      <c r="KYW1319" s="1"/>
      <c r="KYX1319" s="1"/>
      <c r="KYY1319" s="1"/>
      <c r="KYZ1319" s="1"/>
      <c r="KZA1319" s="1"/>
      <c r="KZB1319" s="1"/>
      <c r="KZC1319" s="1"/>
      <c r="KZD1319" s="1"/>
      <c r="KZE1319" s="1"/>
      <c r="KZF1319" s="1"/>
      <c r="KZG1319" s="1"/>
      <c r="KZH1319" s="1"/>
      <c r="KZI1319" s="1"/>
      <c r="KZJ1319" s="1"/>
      <c r="KZK1319" s="1"/>
      <c r="KZL1319" s="1"/>
      <c r="KZM1319" s="1"/>
      <c r="KZN1319" s="1"/>
      <c r="KZO1319" s="1"/>
      <c r="KZP1319" s="1"/>
      <c r="KZQ1319" s="1"/>
      <c r="KZR1319" s="1"/>
      <c r="KZS1319" s="1"/>
      <c r="KZT1319" s="1"/>
      <c r="KZU1319" s="1"/>
      <c r="KZV1319" s="1"/>
      <c r="KZW1319" s="1"/>
      <c r="KZX1319" s="1"/>
      <c r="KZY1319" s="1"/>
      <c r="KZZ1319" s="1"/>
      <c r="LAA1319" s="1"/>
      <c r="LAB1319" s="1"/>
      <c r="LAC1319" s="1"/>
      <c r="LAD1319" s="1"/>
      <c r="LAE1319" s="1"/>
      <c r="LAF1319" s="1"/>
      <c r="LAG1319" s="1"/>
      <c r="LAH1319" s="1"/>
      <c r="LAI1319" s="1"/>
      <c r="LAJ1319" s="1"/>
      <c r="LAK1319" s="1"/>
      <c r="LAL1319" s="1"/>
      <c r="LAM1319" s="1"/>
      <c r="LAN1319" s="1"/>
      <c r="LAO1319" s="1"/>
      <c r="LAP1319" s="1"/>
      <c r="LAQ1319" s="1"/>
      <c r="LAR1319" s="1"/>
      <c r="LAS1319" s="1"/>
      <c r="LAT1319" s="1"/>
      <c r="LAU1319" s="1"/>
      <c r="LAV1319" s="1"/>
      <c r="LAW1319" s="1"/>
      <c r="LAX1319" s="1"/>
      <c r="LAY1319" s="1"/>
      <c r="LAZ1319" s="1"/>
      <c r="LBA1319" s="1"/>
      <c r="LBB1319" s="1"/>
      <c r="LBC1319" s="1"/>
      <c r="LBD1319" s="1"/>
      <c r="LBE1319" s="1"/>
      <c r="LBF1319" s="1"/>
      <c r="LBG1319" s="1"/>
      <c r="LBH1319" s="1"/>
      <c r="LBI1319" s="1"/>
      <c r="LBJ1319" s="1"/>
      <c r="LBK1319" s="1"/>
      <c r="LBL1319" s="1"/>
      <c r="LBM1319" s="1"/>
      <c r="LBN1319" s="1"/>
      <c r="LBO1319" s="1"/>
      <c r="LBP1319" s="1"/>
      <c r="LBQ1319" s="1"/>
      <c r="LBR1319" s="1"/>
      <c r="LBS1319" s="1"/>
      <c r="LBT1319" s="1"/>
      <c r="LBU1319" s="1"/>
      <c r="LBV1319" s="1"/>
      <c r="LBW1319" s="1"/>
      <c r="LBX1319" s="1"/>
      <c r="LBY1319" s="1"/>
      <c r="LBZ1319" s="1"/>
      <c r="LCA1319" s="1"/>
      <c r="LCB1319" s="1"/>
      <c r="LCC1319" s="1"/>
      <c r="LCD1319" s="1"/>
      <c r="LCE1319" s="1"/>
      <c r="LCF1319" s="1"/>
      <c r="LCG1319" s="1"/>
      <c r="LCH1319" s="1"/>
      <c r="LCI1319" s="1"/>
      <c r="LCJ1319" s="1"/>
      <c r="LCK1319" s="1"/>
      <c r="LCL1319" s="1"/>
      <c r="LCM1319" s="1"/>
      <c r="LCN1319" s="1"/>
      <c r="LCO1319" s="1"/>
      <c r="LCP1319" s="1"/>
      <c r="LCQ1319" s="1"/>
      <c r="LCR1319" s="1"/>
      <c r="LCS1319" s="1"/>
      <c r="LCT1319" s="1"/>
      <c r="LCU1319" s="1"/>
      <c r="LCV1319" s="1"/>
      <c r="LCW1319" s="1"/>
      <c r="LCX1319" s="1"/>
      <c r="LCY1319" s="1"/>
      <c r="LCZ1319" s="1"/>
      <c r="LDA1319" s="1"/>
      <c r="LDB1319" s="1"/>
      <c r="LDC1319" s="1"/>
      <c r="LDD1319" s="1"/>
      <c r="LDE1319" s="1"/>
      <c r="LDF1319" s="1"/>
      <c r="LDG1319" s="1"/>
      <c r="LDH1319" s="1"/>
      <c r="LDI1319" s="1"/>
      <c r="LDJ1319" s="1"/>
      <c r="LDK1319" s="1"/>
      <c r="LDL1319" s="1"/>
      <c r="LDM1319" s="1"/>
      <c r="LDN1319" s="1"/>
      <c r="LDO1319" s="1"/>
      <c r="LDP1319" s="1"/>
      <c r="LDQ1319" s="1"/>
      <c r="LDR1319" s="1"/>
      <c r="LDS1319" s="1"/>
      <c r="LDT1319" s="1"/>
      <c r="LDU1319" s="1"/>
      <c r="LDV1319" s="1"/>
      <c r="LDW1319" s="1"/>
      <c r="LDX1319" s="1"/>
      <c r="LDY1319" s="1"/>
      <c r="LDZ1319" s="1"/>
      <c r="LEA1319" s="1"/>
      <c r="LEB1319" s="1"/>
      <c r="LEC1319" s="1"/>
      <c r="LED1319" s="1"/>
      <c r="LEE1319" s="1"/>
      <c r="LEF1319" s="1"/>
      <c r="LEG1319" s="1"/>
      <c r="LEH1319" s="1"/>
      <c r="LEI1319" s="1"/>
      <c r="LEJ1319" s="1"/>
      <c r="LEK1319" s="1"/>
      <c r="LEL1319" s="1"/>
      <c r="LEM1319" s="1"/>
      <c r="LEN1319" s="1"/>
      <c r="LEO1319" s="1"/>
      <c r="LEP1319" s="1"/>
      <c r="LEQ1319" s="1"/>
      <c r="LER1319" s="1"/>
      <c r="LES1319" s="1"/>
      <c r="LET1319" s="1"/>
      <c r="LEU1319" s="1"/>
      <c r="LEV1319" s="1"/>
      <c r="LEW1319" s="1"/>
      <c r="LEX1319" s="1"/>
      <c r="LEY1319" s="1"/>
      <c r="LEZ1319" s="1"/>
      <c r="LFA1319" s="1"/>
      <c r="LFB1319" s="1"/>
      <c r="LFC1319" s="1"/>
      <c r="LFD1319" s="1"/>
      <c r="LFE1319" s="1"/>
      <c r="LFF1319" s="1"/>
      <c r="LFG1319" s="1"/>
      <c r="LFH1319" s="1"/>
      <c r="LFI1319" s="1"/>
      <c r="LFJ1319" s="1"/>
      <c r="LFK1319" s="1"/>
      <c r="LFL1319" s="1"/>
      <c r="LFM1319" s="1"/>
      <c r="LFN1319" s="1"/>
      <c r="LFO1319" s="1"/>
      <c r="LFP1319" s="1"/>
      <c r="LFQ1319" s="1"/>
      <c r="LFR1319" s="1"/>
      <c r="LFS1319" s="1"/>
      <c r="LFT1319" s="1"/>
      <c r="LFU1319" s="1"/>
      <c r="LFV1319" s="1"/>
      <c r="LFW1319" s="1"/>
      <c r="LFX1319" s="1"/>
      <c r="LFY1319" s="1"/>
      <c r="LFZ1319" s="1"/>
      <c r="LGA1319" s="1"/>
      <c r="LGB1319" s="1"/>
      <c r="LGC1319" s="1"/>
      <c r="LGD1319" s="1"/>
      <c r="LGE1319" s="1"/>
      <c r="LGF1319" s="1"/>
      <c r="LGG1319" s="1"/>
      <c r="LGH1319" s="1"/>
      <c r="LGI1319" s="1"/>
      <c r="LGJ1319" s="1"/>
      <c r="LGK1319" s="1"/>
      <c r="LGL1319" s="1"/>
      <c r="LGM1319" s="1"/>
      <c r="LGN1319" s="1"/>
      <c r="LGO1319" s="1"/>
      <c r="LGP1319" s="1"/>
      <c r="LGQ1319" s="1"/>
      <c r="LGR1319" s="1"/>
      <c r="LGS1319" s="1"/>
      <c r="LGT1319" s="1"/>
      <c r="LGU1319" s="1"/>
      <c r="LGV1319" s="1"/>
      <c r="LGW1319" s="1"/>
      <c r="LGX1319" s="1"/>
      <c r="LGY1319" s="1"/>
      <c r="LGZ1319" s="1"/>
      <c r="LHA1319" s="1"/>
      <c r="LHB1319" s="1"/>
      <c r="LHC1319" s="1"/>
      <c r="LHD1319" s="1"/>
      <c r="LHE1319" s="1"/>
      <c r="LHF1319" s="1"/>
      <c r="LHG1319" s="1"/>
      <c r="LHH1319" s="1"/>
      <c r="LHI1319" s="1"/>
      <c r="LHJ1319" s="1"/>
      <c r="LHK1319" s="1"/>
      <c r="LHL1319" s="1"/>
      <c r="LHM1319" s="1"/>
      <c r="LHN1319" s="1"/>
      <c r="LHO1319" s="1"/>
      <c r="LHP1319" s="1"/>
      <c r="LHQ1319" s="1"/>
      <c r="LHR1319" s="1"/>
      <c r="LHS1319" s="1"/>
      <c r="LHT1319" s="1"/>
      <c r="LHU1319" s="1"/>
      <c r="LHV1319" s="1"/>
      <c r="LHW1319" s="1"/>
      <c r="LHX1319" s="1"/>
      <c r="LHY1319" s="1"/>
      <c r="LHZ1319" s="1"/>
      <c r="LIA1319" s="1"/>
      <c r="LIB1319" s="1"/>
      <c r="LIC1319" s="1"/>
      <c r="LID1319" s="1"/>
      <c r="LIE1319" s="1"/>
      <c r="LIF1319" s="1"/>
      <c r="LIG1319" s="1"/>
      <c r="LIH1319" s="1"/>
      <c r="LII1319" s="1"/>
      <c r="LIJ1319" s="1"/>
      <c r="LIK1319" s="1"/>
      <c r="LIL1319" s="1"/>
      <c r="LIM1319" s="1"/>
      <c r="LIN1319" s="1"/>
      <c r="LIO1319" s="1"/>
      <c r="LIP1319" s="1"/>
      <c r="LIQ1319" s="1"/>
      <c r="LIR1319" s="1"/>
      <c r="LIS1319" s="1"/>
      <c r="LIT1319" s="1"/>
      <c r="LIU1319" s="1"/>
      <c r="LIV1319" s="1"/>
      <c r="LIW1319" s="1"/>
      <c r="LIX1319" s="1"/>
      <c r="LIY1319" s="1"/>
      <c r="LIZ1319" s="1"/>
      <c r="LJA1319" s="1"/>
      <c r="LJB1319" s="1"/>
      <c r="LJC1319" s="1"/>
      <c r="LJD1319" s="1"/>
      <c r="LJE1319" s="1"/>
      <c r="LJF1319" s="1"/>
      <c r="LJG1319" s="1"/>
      <c r="LJH1319" s="1"/>
      <c r="LJI1319" s="1"/>
      <c r="LJJ1319" s="1"/>
      <c r="LJK1319" s="1"/>
      <c r="LJL1319" s="1"/>
      <c r="LJM1319" s="1"/>
      <c r="LJN1319" s="1"/>
      <c r="LJO1319" s="1"/>
      <c r="LJP1319" s="1"/>
      <c r="LJQ1319" s="1"/>
      <c r="LJR1319" s="1"/>
      <c r="LJS1319" s="1"/>
      <c r="LJT1319" s="1"/>
      <c r="LJU1319" s="1"/>
      <c r="LJV1319" s="1"/>
      <c r="LJW1319" s="1"/>
      <c r="LJX1319" s="1"/>
      <c r="LJY1319" s="1"/>
      <c r="LJZ1319" s="1"/>
      <c r="LKA1319" s="1"/>
      <c r="LKB1319" s="1"/>
      <c r="LKC1319" s="1"/>
      <c r="LKD1319" s="1"/>
      <c r="LKE1319" s="1"/>
      <c r="LKF1319" s="1"/>
      <c r="LKG1319" s="1"/>
      <c r="LKH1319" s="1"/>
      <c r="LKI1319" s="1"/>
      <c r="LKJ1319" s="1"/>
      <c r="LKK1319" s="1"/>
      <c r="LKL1319" s="1"/>
      <c r="LKM1319" s="1"/>
      <c r="LKN1319" s="1"/>
      <c r="LKO1319" s="1"/>
      <c r="LKP1319" s="1"/>
      <c r="LKQ1319" s="1"/>
      <c r="LKR1319" s="1"/>
      <c r="LKS1319" s="1"/>
      <c r="LKT1319" s="1"/>
      <c r="LKU1319" s="1"/>
      <c r="LKV1319" s="1"/>
      <c r="LKW1319" s="1"/>
      <c r="LKX1319" s="1"/>
      <c r="LKY1319" s="1"/>
      <c r="LKZ1319" s="1"/>
      <c r="LLA1319" s="1"/>
      <c r="LLB1319" s="1"/>
      <c r="LLC1319" s="1"/>
      <c r="LLD1319" s="1"/>
      <c r="LLE1319" s="1"/>
      <c r="LLF1319" s="1"/>
      <c r="LLG1319" s="1"/>
      <c r="LLH1319" s="1"/>
      <c r="LLI1319" s="1"/>
      <c r="LLJ1319" s="1"/>
      <c r="LLK1319" s="1"/>
      <c r="LLL1319" s="1"/>
      <c r="LLM1319" s="1"/>
      <c r="LLN1319" s="1"/>
      <c r="LLO1319" s="1"/>
      <c r="LLP1319" s="1"/>
      <c r="LLQ1319" s="1"/>
      <c r="LLR1319" s="1"/>
      <c r="LLS1319" s="1"/>
      <c r="LLT1319" s="1"/>
      <c r="LLU1319" s="1"/>
      <c r="LLV1319" s="1"/>
      <c r="LLW1319" s="1"/>
      <c r="LLX1319" s="1"/>
      <c r="LLY1319" s="1"/>
      <c r="LLZ1319" s="1"/>
      <c r="LMA1319" s="1"/>
      <c r="LMB1319" s="1"/>
      <c r="LMC1319" s="1"/>
      <c r="LMD1319" s="1"/>
      <c r="LME1319" s="1"/>
      <c r="LMF1319" s="1"/>
      <c r="LMG1319" s="1"/>
      <c r="LMH1319" s="1"/>
      <c r="LMI1319" s="1"/>
      <c r="LMJ1319" s="1"/>
      <c r="LMK1319" s="1"/>
      <c r="LML1319" s="1"/>
      <c r="LMM1319" s="1"/>
      <c r="LMN1319" s="1"/>
      <c r="LMO1319" s="1"/>
      <c r="LMP1319" s="1"/>
      <c r="LMQ1319" s="1"/>
      <c r="LMR1319" s="1"/>
      <c r="LMS1319" s="1"/>
      <c r="LMT1319" s="1"/>
      <c r="LMU1319" s="1"/>
      <c r="LMV1319" s="1"/>
      <c r="LMW1319" s="1"/>
      <c r="LMX1319" s="1"/>
      <c r="LMY1319" s="1"/>
      <c r="LMZ1319" s="1"/>
      <c r="LNA1319" s="1"/>
      <c r="LNB1319" s="1"/>
      <c r="LNC1319" s="1"/>
      <c r="LND1319" s="1"/>
      <c r="LNE1319" s="1"/>
      <c r="LNF1319" s="1"/>
      <c r="LNG1319" s="1"/>
      <c r="LNH1319" s="1"/>
      <c r="LNI1319" s="1"/>
      <c r="LNJ1319" s="1"/>
      <c r="LNK1319" s="1"/>
      <c r="LNL1319" s="1"/>
      <c r="LNM1319" s="1"/>
      <c r="LNN1319" s="1"/>
      <c r="LNO1319" s="1"/>
      <c r="LNP1319" s="1"/>
      <c r="LNQ1319" s="1"/>
      <c r="LNR1319" s="1"/>
      <c r="LNS1319" s="1"/>
      <c r="LNT1319" s="1"/>
      <c r="LNU1319" s="1"/>
      <c r="LNV1319" s="1"/>
      <c r="LNW1319" s="1"/>
      <c r="LNX1319" s="1"/>
      <c r="LNY1319" s="1"/>
      <c r="LNZ1319" s="1"/>
      <c r="LOA1319" s="1"/>
      <c r="LOB1319" s="1"/>
      <c r="LOC1319" s="1"/>
      <c r="LOD1319" s="1"/>
      <c r="LOE1319" s="1"/>
      <c r="LOF1319" s="1"/>
      <c r="LOG1319" s="1"/>
      <c r="LOH1319" s="1"/>
      <c r="LOI1319" s="1"/>
      <c r="LOJ1319" s="1"/>
      <c r="LOK1319" s="1"/>
      <c r="LOL1319" s="1"/>
      <c r="LOM1319" s="1"/>
      <c r="LON1319" s="1"/>
      <c r="LOO1319" s="1"/>
      <c r="LOP1319" s="1"/>
      <c r="LOQ1319" s="1"/>
      <c r="LOR1319" s="1"/>
      <c r="LOS1319" s="1"/>
      <c r="LOT1319" s="1"/>
      <c r="LOU1319" s="1"/>
      <c r="LOV1319" s="1"/>
      <c r="LOW1319" s="1"/>
      <c r="LOX1319" s="1"/>
      <c r="LOY1319" s="1"/>
      <c r="LOZ1319" s="1"/>
      <c r="LPA1319" s="1"/>
      <c r="LPB1319" s="1"/>
      <c r="LPC1319" s="1"/>
      <c r="LPD1319" s="1"/>
      <c r="LPE1319" s="1"/>
      <c r="LPF1319" s="1"/>
      <c r="LPG1319" s="1"/>
      <c r="LPH1319" s="1"/>
      <c r="LPI1319" s="1"/>
      <c r="LPJ1319" s="1"/>
      <c r="LPK1319" s="1"/>
      <c r="LPL1319" s="1"/>
      <c r="LPM1319" s="1"/>
      <c r="LPN1319" s="1"/>
      <c r="LPO1319" s="1"/>
      <c r="LPP1319" s="1"/>
      <c r="LPQ1319" s="1"/>
      <c r="LPR1319" s="1"/>
      <c r="LPS1319" s="1"/>
      <c r="LPT1319" s="1"/>
      <c r="LPU1319" s="1"/>
      <c r="LPV1319" s="1"/>
      <c r="LPW1319" s="1"/>
      <c r="LPX1319" s="1"/>
      <c r="LPY1319" s="1"/>
      <c r="LPZ1319" s="1"/>
      <c r="LQA1319" s="1"/>
      <c r="LQB1319" s="1"/>
      <c r="LQC1319" s="1"/>
      <c r="LQD1319" s="1"/>
      <c r="LQE1319" s="1"/>
      <c r="LQF1319" s="1"/>
      <c r="LQG1319" s="1"/>
      <c r="LQH1319" s="1"/>
      <c r="LQI1319" s="1"/>
      <c r="LQJ1319" s="1"/>
      <c r="LQK1319" s="1"/>
      <c r="LQL1319" s="1"/>
      <c r="LQM1319" s="1"/>
      <c r="LQN1319" s="1"/>
      <c r="LQO1319" s="1"/>
      <c r="LQP1319" s="1"/>
      <c r="LQQ1319" s="1"/>
      <c r="LQR1319" s="1"/>
      <c r="LQS1319" s="1"/>
      <c r="LQT1319" s="1"/>
      <c r="LQU1319" s="1"/>
      <c r="LQV1319" s="1"/>
      <c r="LQW1319" s="1"/>
      <c r="LQX1319" s="1"/>
      <c r="LQY1319" s="1"/>
      <c r="LQZ1319" s="1"/>
      <c r="LRA1319" s="1"/>
      <c r="LRB1319" s="1"/>
      <c r="LRC1319" s="1"/>
      <c r="LRD1319" s="1"/>
      <c r="LRE1319" s="1"/>
      <c r="LRF1319" s="1"/>
      <c r="LRG1319" s="1"/>
      <c r="LRH1319" s="1"/>
      <c r="LRI1319" s="1"/>
      <c r="LRJ1319" s="1"/>
      <c r="LRK1319" s="1"/>
      <c r="LRL1319" s="1"/>
      <c r="LRM1319" s="1"/>
      <c r="LRN1319" s="1"/>
      <c r="LRO1319" s="1"/>
      <c r="LRP1319" s="1"/>
      <c r="LRQ1319" s="1"/>
      <c r="LRR1319" s="1"/>
      <c r="LRS1319" s="1"/>
      <c r="LRT1319" s="1"/>
      <c r="LRU1319" s="1"/>
      <c r="LRV1319" s="1"/>
      <c r="LRW1319" s="1"/>
      <c r="LRX1319" s="1"/>
      <c r="LRY1319" s="1"/>
      <c r="LRZ1319" s="1"/>
      <c r="LSA1319" s="1"/>
      <c r="LSB1319" s="1"/>
      <c r="LSC1319" s="1"/>
      <c r="LSD1319" s="1"/>
      <c r="LSE1319" s="1"/>
      <c r="LSF1319" s="1"/>
      <c r="LSG1319" s="1"/>
      <c r="LSH1319" s="1"/>
      <c r="LSI1319" s="1"/>
      <c r="LSJ1319" s="1"/>
      <c r="LSK1319" s="1"/>
      <c r="LSL1319" s="1"/>
      <c r="LSM1319" s="1"/>
      <c r="LSN1319" s="1"/>
      <c r="LSO1319" s="1"/>
      <c r="LSP1319" s="1"/>
      <c r="LSQ1319" s="1"/>
      <c r="LSR1319" s="1"/>
      <c r="LSS1319" s="1"/>
      <c r="LST1319" s="1"/>
      <c r="LSU1319" s="1"/>
      <c r="LSV1319" s="1"/>
      <c r="LSW1319" s="1"/>
      <c r="LSX1319" s="1"/>
      <c r="LSY1319" s="1"/>
      <c r="LSZ1319" s="1"/>
      <c r="LTA1319" s="1"/>
      <c r="LTB1319" s="1"/>
      <c r="LTC1319" s="1"/>
      <c r="LTD1319" s="1"/>
      <c r="LTE1319" s="1"/>
      <c r="LTF1319" s="1"/>
      <c r="LTG1319" s="1"/>
      <c r="LTH1319" s="1"/>
      <c r="LTI1319" s="1"/>
      <c r="LTJ1319" s="1"/>
      <c r="LTK1319" s="1"/>
      <c r="LTL1319" s="1"/>
      <c r="LTM1319" s="1"/>
      <c r="LTN1319" s="1"/>
      <c r="LTO1319" s="1"/>
      <c r="LTP1319" s="1"/>
      <c r="LTQ1319" s="1"/>
      <c r="LTR1319" s="1"/>
      <c r="LTS1319" s="1"/>
      <c r="LTT1319" s="1"/>
      <c r="LTU1319" s="1"/>
      <c r="LTV1319" s="1"/>
      <c r="LTW1319" s="1"/>
      <c r="LTX1319" s="1"/>
      <c r="LTY1319" s="1"/>
      <c r="LTZ1319" s="1"/>
      <c r="LUA1319" s="1"/>
      <c r="LUB1319" s="1"/>
      <c r="LUC1319" s="1"/>
      <c r="LUD1319" s="1"/>
      <c r="LUE1319" s="1"/>
      <c r="LUF1319" s="1"/>
      <c r="LUG1319" s="1"/>
      <c r="LUH1319" s="1"/>
      <c r="LUI1319" s="1"/>
      <c r="LUJ1319" s="1"/>
      <c r="LUK1319" s="1"/>
      <c r="LUL1319" s="1"/>
      <c r="LUM1319" s="1"/>
      <c r="LUN1319" s="1"/>
      <c r="LUO1319" s="1"/>
      <c r="LUP1319" s="1"/>
      <c r="LUQ1319" s="1"/>
      <c r="LUR1319" s="1"/>
      <c r="LUS1319" s="1"/>
      <c r="LUT1319" s="1"/>
      <c r="LUU1319" s="1"/>
      <c r="LUV1319" s="1"/>
      <c r="LUW1319" s="1"/>
      <c r="LUX1319" s="1"/>
      <c r="LUY1319" s="1"/>
      <c r="LUZ1319" s="1"/>
      <c r="LVA1319" s="1"/>
      <c r="LVB1319" s="1"/>
      <c r="LVC1319" s="1"/>
      <c r="LVD1319" s="1"/>
      <c r="LVE1319" s="1"/>
      <c r="LVF1319" s="1"/>
      <c r="LVG1319" s="1"/>
      <c r="LVH1319" s="1"/>
      <c r="LVI1319" s="1"/>
      <c r="LVJ1319" s="1"/>
      <c r="LVK1319" s="1"/>
      <c r="LVL1319" s="1"/>
      <c r="LVM1319" s="1"/>
      <c r="LVN1319" s="1"/>
      <c r="LVO1319" s="1"/>
      <c r="LVP1319" s="1"/>
      <c r="LVQ1319" s="1"/>
      <c r="LVR1319" s="1"/>
      <c r="LVS1319" s="1"/>
      <c r="LVT1319" s="1"/>
      <c r="LVU1319" s="1"/>
      <c r="LVV1319" s="1"/>
      <c r="LVW1319" s="1"/>
      <c r="LVX1319" s="1"/>
      <c r="LVY1319" s="1"/>
      <c r="LVZ1319" s="1"/>
      <c r="LWA1319" s="1"/>
      <c r="LWB1319" s="1"/>
      <c r="LWC1319" s="1"/>
      <c r="LWD1319" s="1"/>
      <c r="LWE1319" s="1"/>
      <c r="LWF1319" s="1"/>
      <c r="LWG1319" s="1"/>
      <c r="LWH1319" s="1"/>
      <c r="LWI1319" s="1"/>
      <c r="LWJ1319" s="1"/>
      <c r="LWK1319" s="1"/>
      <c r="LWL1319" s="1"/>
      <c r="LWM1319" s="1"/>
      <c r="LWN1319" s="1"/>
      <c r="LWO1319" s="1"/>
      <c r="LWP1319" s="1"/>
      <c r="LWQ1319" s="1"/>
      <c r="LWR1319" s="1"/>
      <c r="LWS1319" s="1"/>
      <c r="LWT1319" s="1"/>
      <c r="LWU1319" s="1"/>
      <c r="LWV1319" s="1"/>
      <c r="LWW1319" s="1"/>
      <c r="LWX1319" s="1"/>
      <c r="LWY1319" s="1"/>
      <c r="LWZ1319" s="1"/>
      <c r="LXA1319" s="1"/>
      <c r="LXB1319" s="1"/>
      <c r="LXC1319" s="1"/>
      <c r="LXD1319" s="1"/>
      <c r="LXE1319" s="1"/>
      <c r="LXF1319" s="1"/>
      <c r="LXG1319" s="1"/>
      <c r="LXH1319" s="1"/>
      <c r="LXI1319" s="1"/>
      <c r="LXJ1319" s="1"/>
      <c r="LXK1319" s="1"/>
      <c r="LXL1319" s="1"/>
      <c r="LXM1319" s="1"/>
      <c r="LXN1319" s="1"/>
      <c r="LXO1319" s="1"/>
      <c r="LXP1319" s="1"/>
      <c r="LXQ1319" s="1"/>
      <c r="LXR1319" s="1"/>
      <c r="LXS1319" s="1"/>
      <c r="LXT1319" s="1"/>
      <c r="LXU1319" s="1"/>
      <c r="LXV1319" s="1"/>
      <c r="LXW1319" s="1"/>
      <c r="LXX1319" s="1"/>
      <c r="LXY1319" s="1"/>
      <c r="LXZ1319" s="1"/>
      <c r="LYA1319" s="1"/>
      <c r="LYB1319" s="1"/>
      <c r="LYC1319" s="1"/>
      <c r="LYD1319" s="1"/>
      <c r="LYE1319" s="1"/>
      <c r="LYF1319" s="1"/>
      <c r="LYG1319" s="1"/>
      <c r="LYH1319" s="1"/>
      <c r="LYI1319" s="1"/>
      <c r="LYJ1319" s="1"/>
      <c r="LYK1319" s="1"/>
      <c r="LYL1319" s="1"/>
      <c r="LYM1319" s="1"/>
      <c r="LYN1319" s="1"/>
      <c r="LYO1319" s="1"/>
      <c r="LYP1319" s="1"/>
      <c r="LYQ1319" s="1"/>
      <c r="LYR1319" s="1"/>
      <c r="LYS1319" s="1"/>
      <c r="LYT1319" s="1"/>
      <c r="LYU1319" s="1"/>
      <c r="LYV1319" s="1"/>
      <c r="LYW1319" s="1"/>
      <c r="LYX1319" s="1"/>
      <c r="LYY1319" s="1"/>
      <c r="LYZ1319" s="1"/>
      <c r="LZA1319" s="1"/>
      <c r="LZB1319" s="1"/>
      <c r="LZC1319" s="1"/>
      <c r="LZD1319" s="1"/>
      <c r="LZE1319" s="1"/>
      <c r="LZF1319" s="1"/>
      <c r="LZG1319" s="1"/>
      <c r="LZH1319" s="1"/>
      <c r="LZI1319" s="1"/>
      <c r="LZJ1319" s="1"/>
      <c r="LZK1319" s="1"/>
      <c r="LZL1319" s="1"/>
      <c r="LZM1319" s="1"/>
      <c r="LZN1319" s="1"/>
      <c r="LZO1319" s="1"/>
      <c r="LZP1319" s="1"/>
      <c r="LZQ1319" s="1"/>
      <c r="LZR1319" s="1"/>
      <c r="LZS1319" s="1"/>
      <c r="LZT1319" s="1"/>
      <c r="LZU1319" s="1"/>
      <c r="LZV1319" s="1"/>
      <c r="LZW1319" s="1"/>
      <c r="LZX1319" s="1"/>
      <c r="LZY1319" s="1"/>
      <c r="LZZ1319" s="1"/>
      <c r="MAA1319" s="1"/>
      <c r="MAB1319" s="1"/>
      <c r="MAC1319" s="1"/>
      <c r="MAD1319" s="1"/>
      <c r="MAE1319" s="1"/>
      <c r="MAF1319" s="1"/>
      <c r="MAG1319" s="1"/>
      <c r="MAH1319" s="1"/>
      <c r="MAI1319" s="1"/>
      <c r="MAJ1319" s="1"/>
      <c r="MAK1319" s="1"/>
      <c r="MAL1319" s="1"/>
      <c r="MAM1319" s="1"/>
      <c r="MAN1319" s="1"/>
      <c r="MAO1319" s="1"/>
      <c r="MAP1319" s="1"/>
      <c r="MAQ1319" s="1"/>
      <c r="MAR1319" s="1"/>
      <c r="MAS1319" s="1"/>
      <c r="MAT1319" s="1"/>
      <c r="MAU1319" s="1"/>
      <c r="MAV1319" s="1"/>
      <c r="MAW1319" s="1"/>
      <c r="MAX1319" s="1"/>
      <c r="MAY1319" s="1"/>
      <c r="MAZ1319" s="1"/>
      <c r="MBA1319" s="1"/>
      <c r="MBB1319" s="1"/>
      <c r="MBC1319" s="1"/>
      <c r="MBD1319" s="1"/>
      <c r="MBE1319" s="1"/>
      <c r="MBF1319" s="1"/>
      <c r="MBG1319" s="1"/>
      <c r="MBH1319" s="1"/>
      <c r="MBI1319" s="1"/>
      <c r="MBJ1319" s="1"/>
      <c r="MBK1319" s="1"/>
      <c r="MBL1319" s="1"/>
      <c r="MBM1319" s="1"/>
      <c r="MBN1319" s="1"/>
      <c r="MBO1319" s="1"/>
      <c r="MBP1319" s="1"/>
      <c r="MBQ1319" s="1"/>
      <c r="MBR1319" s="1"/>
      <c r="MBS1319" s="1"/>
      <c r="MBT1319" s="1"/>
      <c r="MBU1319" s="1"/>
      <c r="MBV1319" s="1"/>
      <c r="MBW1319" s="1"/>
      <c r="MBX1319" s="1"/>
      <c r="MBY1319" s="1"/>
      <c r="MBZ1319" s="1"/>
      <c r="MCA1319" s="1"/>
      <c r="MCB1319" s="1"/>
      <c r="MCC1319" s="1"/>
      <c r="MCD1319" s="1"/>
      <c r="MCE1319" s="1"/>
      <c r="MCF1319" s="1"/>
      <c r="MCG1319" s="1"/>
      <c r="MCH1319" s="1"/>
      <c r="MCI1319" s="1"/>
      <c r="MCJ1319" s="1"/>
      <c r="MCK1319" s="1"/>
      <c r="MCL1319" s="1"/>
      <c r="MCM1319" s="1"/>
      <c r="MCN1319" s="1"/>
      <c r="MCO1319" s="1"/>
      <c r="MCP1319" s="1"/>
      <c r="MCQ1319" s="1"/>
      <c r="MCR1319" s="1"/>
      <c r="MCS1319" s="1"/>
      <c r="MCT1319" s="1"/>
      <c r="MCU1319" s="1"/>
      <c r="MCV1319" s="1"/>
      <c r="MCW1319" s="1"/>
      <c r="MCX1319" s="1"/>
      <c r="MCY1319" s="1"/>
      <c r="MCZ1319" s="1"/>
      <c r="MDA1319" s="1"/>
      <c r="MDB1319" s="1"/>
      <c r="MDC1319" s="1"/>
      <c r="MDD1319" s="1"/>
      <c r="MDE1319" s="1"/>
      <c r="MDF1319" s="1"/>
      <c r="MDG1319" s="1"/>
      <c r="MDH1319" s="1"/>
      <c r="MDI1319" s="1"/>
      <c r="MDJ1319" s="1"/>
      <c r="MDK1319" s="1"/>
      <c r="MDL1319" s="1"/>
      <c r="MDM1319" s="1"/>
      <c r="MDN1319" s="1"/>
      <c r="MDO1319" s="1"/>
      <c r="MDP1319" s="1"/>
      <c r="MDQ1319" s="1"/>
      <c r="MDR1319" s="1"/>
      <c r="MDS1319" s="1"/>
      <c r="MDT1319" s="1"/>
      <c r="MDU1319" s="1"/>
      <c r="MDV1319" s="1"/>
      <c r="MDW1319" s="1"/>
      <c r="MDX1319" s="1"/>
      <c r="MDY1319" s="1"/>
      <c r="MDZ1319" s="1"/>
      <c r="MEA1319" s="1"/>
      <c r="MEB1319" s="1"/>
      <c r="MEC1319" s="1"/>
      <c r="MED1319" s="1"/>
      <c r="MEE1319" s="1"/>
      <c r="MEF1319" s="1"/>
      <c r="MEG1319" s="1"/>
      <c r="MEH1319" s="1"/>
      <c r="MEI1319" s="1"/>
      <c r="MEJ1319" s="1"/>
      <c r="MEK1319" s="1"/>
      <c r="MEL1319" s="1"/>
      <c r="MEM1319" s="1"/>
      <c r="MEN1319" s="1"/>
      <c r="MEO1319" s="1"/>
      <c r="MEP1319" s="1"/>
      <c r="MEQ1319" s="1"/>
      <c r="MER1319" s="1"/>
      <c r="MES1319" s="1"/>
      <c r="MET1319" s="1"/>
      <c r="MEU1319" s="1"/>
      <c r="MEV1319" s="1"/>
      <c r="MEW1319" s="1"/>
      <c r="MEX1319" s="1"/>
      <c r="MEY1319" s="1"/>
      <c r="MEZ1319" s="1"/>
      <c r="MFA1319" s="1"/>
      <c r="MFB1319" s="1"/>
      <c r="MFC1319" s="1"/>
      <c r="MFD1319" s="1"/>
      <c r="MFE1319" s="1"/>
      <c r="MFF1319" s="1"/>
      <c r="MFG1319" s="1"/>
      <c r="MFH1319" s="1"/>
      <c r="MFI1319" s="1"/>
      <c r="MFJ1319" s="1"/>
      <c r="MFK1319" s="1"/>
      <c r="MFL1319" s="1"/>
      <c r="MFM1319" s="1"/>
      <c r="MFN1319" s="1"/>
      <c r="MFO1319" s="1"/>
      <c r="MFP1319" s="1"/>
      <c r="MFQ1319" s="1"/>
      <c r="MFR1319" s="1"/>
      <c r="MFS1319" s="1"/>
      <c r="MFT1319" s="1"/>
      <c r="MFU1319" s="1"/>
      <c r="MFV1319" s="1"/>
      <c r="MFW1319" s="1"/>
      <c r="MFX1319" s="1"/>
      <c r="MFY1319" s="1"/>
      <c r="MFZ1319" s="1"/>
      <c r="MGA1319" s="1"/>
      <c r="MGB1319" s="1"/>
      <c r="MGC1319" s="1"/>
      <c r="MGD1319" s="1"/>
      <c r="MGE1319" s="1"/>
      <c r="MGF1319" s="1"/>
      <c r="MGG1319" s="1"/>
      <c r="MGH1319" s="1"/>
      <c r="MGI1319" s="1"/>
      <c r="MGJ1319" s="1"/>
      <c r="MGK1319" s="1"/>
      <c r="MGL1319" s="1"/>
      <c r="MGM1319" s="1"/>
      <c r="MGN1319" s="1"/>
      <c r="MGO1319" s="1"/>
      <c r="MGP1319" s="1"/>
      <c r="MGQ1319" s="1"/>
      <c r="MGR1319" s="1"/>
      <c r="MGS1319" s="1"/>
      <c r="MGT1319" s="1"/>
      <c r="MGU1319" s="1"/>
      <c r="MGV1319" s="1"/>
      <c r="MGW1319" s="1"/>
      <c r="MGX1319" s="1"/>
      <c r="MGY1319" s="1"/>
      <c r="MGZ1319" s="1"/>
      <c r="MHA1319" s="1"/>
      <c r="MHB1319" s="1"/>
      <c r="MHC1319" s="1"/>
      <c r="MHD1319" s="1"/>
      <c r="MHE1319" s="1"/>
      <c r="MHF1319" s="1"/>
      <c r="MHG1319" s="1"/>
      <c r="MHH1319" s="1"/>
      <c r="MHI1319" s="1"/>
      <c r="MHJ1319" s="1"/>
      <c r="MHK1319" s="1"/>
      <c r="MHL1319" s="1"/>
      <c r="MHM1319" s="1"/>
      <c r="MHN1319" s="1"/>
      <c r="MHO1319" s="1"/>
      <c r="MHP1319" s="1"/>
      <c r="MHQ1319" s="1"/>
      <c r="MHR1319" s="1"/>
      <c r="MHS1319" s="1"/>
      <c r="MHT1319" s="1"/>
      <c r="MHU1319" s="1"/>
      <c r="MHV1319" s="1"/>
      <c r="MHW1319" s="1"/>
      <c r="MHX1319" s="1"/>
      <c r="MHY1319" s="1"/>
      <c r="MHZ1319" s="1"/>
      <c r="MIA1319" s="1"/>
      <c r="MIB1319" s="1"/>
      <c r="MIC1319" s="1"/>
      <c r="MID1319" s="1"/>
      <c r="MIE1319" s="1"/>
      <c r="MIF1319" s="1"/>
      <c r="MIG1319" s="1"/>
      <c r="MIH1319" s="1"/>
      <c r="MII1319" s="1"/>
      <c r="MIJ1319" s="1"/>
      <c r="MIK1319" s="1"/>
      <c r="MIL1319" s="1"/>
      <c r="MIM1319" s="1"/>
      <c r="MIN1319" s="1"/>
      <c r="MIO1319" s="1"/>
      <c r="MIP1319" s="1"/>
      <c r="MIQ1319" s="1"/>
      <c r="MIR1319" s="1"/>
      <c r="MIS1319" s="1"/>
      <c r="MIT1319" s="1"/>
      <c r="MIU1319" s="1"/>
      <c r="MIV1319" s="1"/>
      <c r="MIW1319" s="1"/>
      <c r="MIX1319" s="1"/>
      <c r="MIY1319" s="1"/>
      <c r="MIZ1319" s="1"/>
      <c r="MJA1319" s="1"/>
      <c r="MJB1319" s="1"/>
      <c r="MJC1319" s="1"/>
      <c r="MJD1319" s="1"/>
      <c r="MJE1319" s="1"/>
      <c r="MJF1319" s="1"/>
      <c r="MJG1319" s="1"/>
      <c r="MJH1319" s="1"/>
      <c r="MJI1319" s="1"/>
      <c r="MJJ1319" s="1"/>
      <c r="MJK1319" s="1"/>
      <c r="MJL1319" s="1"/>
      <c r="MJM1319" s="1"/>
      <c r="MJN1319" s="1"/>
      <c r="MJO1319" s="1"/>
      <c r="MJP1319" s="1"/>
      <c r="MJQ1319" s="1"/>
      <c r="MJR1319" s="1"/>
      <c r="MJS1319" s="1"/>
      <c r="MJT1319" s="1"/>
      <c r="MJU1319" s="1"/>
      <c r="MJV1319" s="1"/>
      <c r="MJW1319" s="1"/>
      <c r="MJX1319" s="1"/>
      <c r="MJY1319" s="1"/>
      <c r="MJZ1319" s="1"/>
      <c r="MKA1319" s="1"/>
      <c r="MKB1319" s="1"/>
      <c r="MKC1319" s="1"/>
      <c r="MKD1319" s="1"/>
      <c r="MKE1319" s="1"/>
      <c r="MKF1319" s="1"/>
      <c r="MKG1319" s="1"/>
      <c r="MKH1319" s="1"/>
      <c r="MKI1319" s="1"/>
      <c r="MKJ1319" s="1"/>
      <c r="MKK1319" s="1"/>
      <c r="MKL1319" s="1"/>
      <c r="MKM1319" s="1"/>
      <c r="MKN1319" s="1"/>
      <c r="MKO1319" s="1"/>
      <c r="MKP1319" s="1"/>
      <c r="MKQ1319" s="1"/>
      <c r="MKR1319" s="1"/>
      <c r="MKS1319" s="1"/>
      <c r="MKT1319" s="1"/>
      <c r="MKU1319" s="1"/>
      <c r="MKV1319" s="1"/>
      <c r="MKW1319" s="1"/>
      <c r="MKX1319" s="1"/>
      <c r="MKY1319" s="1"/>
      <c r="MKZ1319" s="1"/>
      <c r="MLA1319" s="1"/>
      <c r="MLB1319" s="1"/>
      <c r="MLC1319" s="1"/>
      <c r="MLD1319" s="1"/>
      <c r="MLE1319" s="1"/>
      <c r="MLF1319" s="1"/>
      <c r="MLG1319" s="1"/>
      <c r="MLH1319" s="1"/>
      <c r="MLI1319" s="1"/>
      <c r="MLJ1319" s="1"/>
      <c r="MLK1319" s="1"/>
      <c r="MLL1319" s="1"/>
      <c r="MLM1319" s="1"/>
      <c r="MLN1319" s="1"/>
      <c r="MLO1319" s="1"/>
      <c r="MLP1319" s="1"/>
      <c r="MLQ1319" s="1"/>
      <c r="MLR1319" s="1"/>
      <c r="MLS1319" s="1"/>
      <c r="MLT1319" s="1"/>
      <c r="MLU1319" s="1"/>
      <c r="MLV1319" s="1"/>
      <c r="MLW1319" s="1"/>
      <c r="MLX1319" s="1"/>
      <c r="MLY1319" s="1"/>
      <c r="MLZ1319" s="1"/>
      <c r="MMA1319" s="1"/>
      <c r="MMB1319" s="1"/>
      <c r="MMC1319" s="1"/>
      <c r="MMD1319" s="1"/>
      <c r="MME1319" s="1"/>
      <c r="MMF1319" s="1"/>
      <c r="MMG1319" s="1"/>
      <c r="MMH1319" s="1"/>
      <c r="MMI1319" s="1"/>
      <c r="MMJ1319" s="1"/>
      <c r="MMK1319" s="1"/>
      <c r="MML1319" s="1"/>
      <c r="MMM1319" s="1"/>
      <c r="MMN1319" s="1"/>
      <c r="MMO1319" s="1"/>
      <c r="MMP1319" s="1"/>
      <c r="MMQ1319" s="1"/>
      <c r="MMR1319" s="1"/>
      <c r="MMS1319" s="1"/>
      <c r="MMT1319" s="1"/>
      <c r="MMU1319" s="1"/>
      <c r="MMV1319" s="1"/>
      <c r="MMW1319" s="1"/>
      <c r="MMX1319" s="1"/>
      <c r="MMY1319" s="1"/>
      <c r="MMZ1319" s="1"/>
      <c r="MNA1319" s="1"/>
      <c r="MNB1319" s="1"/>
      <c r="MNC1319" s="1"/>
      <c r="MND1319" s="1"/>
      <c r="MNE1319" s="1"/>
      <c r="MNF1319" s="1"/>
      <c r="MNG1319" s="1"/>
      <c r="MNH1319" s="1"/>
      <c r="MNI1319" s="1"/>
      <c r="MNJ1319" s="1"/>
      <c r="MNK1319" s="1"/>
      <c r="MNL1319" s="1"/>
      <c r="MNM1319" s="1"/>
      <c r="MNN1319" s="1"/>
      <c r="MNO1319" s="1"/>
      <c r="MNP1319" s="1"/>
      <c r="MNQ1319" s="1"/>
      <c r="MNR1319" s="1"/>
      <c r="MNS1319" s="1"/>
      <c r="MNT1319" s="1"/>
      <c r="MNU1319" s="1"/>
      <c r="MNV1319" s="1"/>
      <c r="MNW1319" s="1"/>
      <c r="MNX1319" s="1"/>
      <c r="MNY1319" s="1"/>
      <c r="MNZ1319" s="1"/>
      <c r="MOA1319" s="1"/>
      <c r="MOB1319" s="1"/>
      <c r="MOC1319" s="1"/>
      <c r="MOD1319" s="1"/>
      <c r="MOE1319" s="1"/>
      <c r="MOF1319" s="1"/>
      <c r="MOG1319" s="1"/>
      <c r="MOH1319" s="1"/>
      <c r="MOI1319" s="1"/>
      <c r="MOJ1319" s="1"/>
      <c r="MOK1319" s="1"/>
      <c r="MOL1319" s="1"/>
      <c r="MOM1319" s="1"/>
      <c r="MON1319" s="1"/>
      <c r="MOO1319" s="1"/>
      <c r="MOP1319" s="1"/>
      <c r="MOQ1319" s="1"/>
      <c r="MOR1319" s="1"/>
      <c r="MOS1319" s="1"/>
      <c r="MOT1319" s="1"/>
      <c r="MOU1319" s="1"/>
      <c r="MOV1319" s="1"/>
      <c r="MOW1319" s="1"/>
      <c r="MOX1319" s="1"/>
      <c r="MOY1319" s="1"/>
      <c r="MOZ1319" s="1"/>
      <c r="MPA1319" s="1"/>
      <c r="MPB1319" s="1"/>
      <c r="MPC1319" s="1"/>
      <c r="MPD1319" s="1"/>
      <c r="MPE1319" s="1"/>
      <c r="MPF1319" s="1"/>
      <c r="MPG1319" s="1"/>
      <c r="MPH1319" s="1"/>
      <c r="MPI1319" s="1"/>
      <c r="MPJ1319" s="1"/>
      <c r="MPK1319" s="1"/>
      <c r="MPL1319" s="1"/>
      <c r="MPM1319" s="1"/>
      <c r="MPN1319" s="1"/>
      <c r="MPO1319" s="1"/>
      <c r="MPP1319" s="1"/>
      <c r="MPQ1319" s="1"/>
      <c r="MPR1319" s="1"/>
      <c r="MPS1319" s="1"/>
      <c r="MPT1319" s="1"/>
      <c r="MPU1319" s="1"/>
      <c r="MPV1319" s="1"/>
      <c r="MPW1319" s="1"/>
      <c r="MPX1319" s="1"/>
      <c r="MPY1319" s="1"/>
      <c r="MPZ1319" s="1"/>
      <c r="MQA1319" s="1"/>
      <c r="MQB1319" s="1"/>
      <c r="MQC1319" s="1"/>
      <c r="MQD1319" s="1"/>
      <c r="MQE1319" s="1"/>
      <c r="MQF1319" s="1"/>
      <c r="MQG1319" s="1"/>
      <c r="MQH1319" s="1"/>
      <c r="MQI1319" s="1"/>
      <c r="MQJ1319" s="1"/>
      <c r="MQK1319" s="1"/>
      <c r="MQL1319" s="1"/>
      <c r="MQM1319" s="1"/>
      <c r="MQN1319" s="1"/>
      <c r="MQO1319" s="1"/>
      <c r="MQP1319" s="1"/>
      <c r="MQQ1319" s="1"/>
      <c r="MQR1319" s="1"/>
      <c r="MQS1319" s="1"/>
      <c r="MQT1319" s="1"/>
      <c r="MQU1319" s="1"/>
      <c r="MQV1319" s="1"/>
      <c r="MQW1319" s="1"/>
      <c r="MQX1319" s="1"/>
      <c r="MQY1319" s="1"/>
      <c r="MQZ1319" s="1"/>
      <c r="MRA1319" s="1"/>
      <c r="MRB1319" s="1"/>
      <c r="MRC1319" s="1"/>
      <c r="MRD1319" s="1"/>
      <c r="MRE1319" s="1"/>
      <c r="MRF1319" s="1"/>
      <c r="MRG1319" s="1"/>
      <c r="MRH1319" s="1"/>
      <c r="MRI1319" s="1"/>
      <c r="MRJ1319" s="1"/>
      <c r="MRK1319" s="1"/>
      <c r="MRL1319" s="1"/>
      <c r="MRM1319" s="1"/>
      <c r="MRN1319" s="1"/>
      <c r="MRO1319" s="1"/>
      <c r="MRP1319" s="1"/>
      <c r="MRQ1319" s="1"/>
      <c r="MRR1319" s="1"/>
      <c r="MRS1319" s="1"/>
      <c r="MRT1319" s="1"/>
      <c r="MRU1319" s="1"/>
      <c r="MRV1319" s="1"/>
      <c r="MRW1319" s="1"/>
      <c r="MRX1319" s="1"/>
      <c r="MRY1319" s="1"/>
      <c r="MRZ1319" s="1"/>
      <c r="MSA1319" s="1"/>
      <c r="MSB1319" s="1"/>
      <c r="MSC1319" s="1"/>
      <c r="MSD1319" s="1"/>
      <c r="MSE1319" s="1"/>
      <c r="MSF1319" s="1"/>
      <c r="MSG1319" s="1"/>
      <c r="MSH1319" s="1"/>
      <c r="MSI1319" s="1"/>
      <c r="MSJ1319" s="1"/>
      <c r="MSK1319" s="1"/>
      <c r="MSL1319" s="1"/>
      <c r="MSM1319" s="1"/>
      <c r="MSN1319" s="1"/>
      <c r="MSO1319" s="1"/>
      <c r="MSP1319" s="1"/>
      <c r="MSQ1319" s="1"/>
      <c r="MSR1319" s="1"/>
      <c r="MSS1319" s="1"/>
      <c r="MST1319" s="1"/>
      <c r="MSU1319" s="1"/>
      <c r="MSV1319" s="1"/>
      <c r="MSW1319" s="1"/>
      <c r="MSX1319" s="1"/>
      <c r="MSY1319" s="1"/>
      <c r="MSZ1319" s="1"/>
      <c r="MTA1319" s="1"/>
      <c r="MTB1319" s="1"/>
      <c r="MTC1319" s="1"/>
      <c r="MTD1319" s="1"/>
      <c r="MTE1319" s="1"/>
      <c r="MTF1319" s="1"/>
      <c r="MTG1319" s="1"/>
      <c r="MTH1319" s="1"/>
      <c r="MTI1319" s="1"/>
      <c r="MTJ1319" s="1"/>
      <c r="MTK1319" s="1"/>
      <c r="MTL1319" s="1"/>
      <c r="MTM1319" s="1"/>
      <c r="MTN1319" s="1"/>
      <c r="MTO1319" s="1"/>
      <c r="MTP1319" s="1"/>
      <c r="MTQ1319" s="1"/>
      <c r="MTR1319" s="1"/>
      <c r="MTS1319" s="1"/>
      <c r="MTT1319" s="1"/>
      <c r="MTU1319" s="1"/>
      <c r="MTV1319" s="1"/>
      <c r="MTW1319" s="1"/>
      <c r="MTX1319" s="1"/>
      <c r="MTY1319" s="1"/>
      <c r="MTZ1319" s="1"/>
      <c r="MUA1319" s="1"/>
      <c r="MUB1319" s="1"/>
      <c r="MUC1319" s="1"/>
      <c r="MUD1319" s="1"/>
      <c r="MUE1319" s="1"/>
      <c r="MUF1319" s="1"/>
      <c r="MUG1319" s="1"/>
      <c r="MUH1319" s="1"/>
      <c r="MUI1319" s="1"/>
      <c r="MUJ1319" s="1"/>
      <c r="MUK1319" s="1"/>
      <c r="MUL1319" s="1"/>
      <c r="MUM1319" s="1"/>
      <c r="MUN1319" s="1"/>
      <c r="MUO1319" s="1"/>
      <c r="MUP1319" s="1"/>
      <c r="MUQ1319" s="1"/>
      <c r="MUR1319" s="1"/>
      <c r="MUS1319" s="1"/>
      <c r="MUT1319" s="1"/>
      <c r="MUU1319" s="1"/>
      <c r="MUV1319" s="1"/>
      <c r="MUW1319" s="1"/>
      <c r="MUX1319" s="1"/>
      <c r="MUY1319" s="1"/>
      <c r="MUZ1319" s="1"/>
      <c r="MVA1319" s="1"/>
      <c r="MVB1319" s="1"/>
      <c r="MVC1319" s="1"/>
      <c r="MVD1319" s="1"/>
      <c r="MVE1319" s="1"/>
      <c r="MVF1319" s="1"/>
      <c r="MVG1319" s="1"/>
      <c r="MVH1319" s="1"/>
      <c r="MVI1319" s="1"/>
      <c r="MVJ1319" s="1"/>
      <c r="MVK1319" s="1"/>
      <c r="MVL1319" s="1"/>
      <c r="MVM1319" s="1"/>
      <c r="MVN1319" s="1"/>
      <c r="MVO1319" s="1"/>
      <c r="MVP1319" s="1"/>
      <c r="MVQ1319" s="1"/>
      <c r="MVR1319" s="1"/>
      <c r="MVS1319" s="1"/>
      <c r="MVT1319" s="1"/>
      <c r="MVU1319" s="1"/>
      <c r="MVV1319" s="1"/>
      <c r="MVW1319" s="1"/>
      <c r="MVX1319" s="1"/>
      <c r="MVY1319" s="1"/>
      <c r="MVZ1319" s="1"/>
      <c r="MWA1319" s="1"/>
      <c r="MWB1319" s="1"/>
      <c r="MWC1319" s="1"/>
      <c r="MWD1319" s="1"/>
      <c r="MWE1319" s="1"/>
      <c r="MWF1319" s="1"/>
      <c r="MWG1319" s="1"/>
      <c r="MWH1319" s="1"/>
      <c r="MWI1319" s="1"/>
      <c r="MWJ1319" s="1"/>
      <c r="MWK1319" s="1"/>
      <c r="MWL1319" s="1"/>
      <c r="MWM1319" s="1"/>
      <c r="MWN1319" s="1"/>
      <c r="MWO1319" s="1"/>
      <c r="MWP1319" s="1"/>
      <c r="MWQ1319" s="1"/>
      <c r="MWR1319" s="1"/>
      <c r="MWS1319" s="1"/>
      <c r="MWT1319" s="1"/>
      <c r="MWU1319" s="1"/>
      <c r="MWV1319" s="1"/>
      <c r="MWW1319" s="1"/>
      <c r="MWX1319" s="1"/>
      <c r="MWY1319" s="1"/>
      <c r="MWZ1319" s="1"/>
      <c r="MXA1319" s="1"/>
      <c r="MXB1319" s="1"/>
      <c r="MXC1319" s="1"/>
      <c r="MXD1319" s="1"/>
      <c r="MXE1319" s="1"/>
      <c r="MXF1319" s="1"/>
      <c r="MXG1319" s="1"/>
      <c r="MXH1319" s="1"/>
      <c r="MXI1319" s="1"/>
      <c r="MXJ1319" s="1"/>
      <c r="MXK1319" s="1"/>
      <c r="MXL1319" s="1"/>
      <c r="MXM1319" s="1"/>
      <c r="MXN1319" s="1"/>
      <c r="MXO1319" s="1"/>
      <c r="MXP1319" s="1"/>
      <c r="MXQ1319" s="1"/>
      <c r="MXR1319" s="1"/>
      <c r="MXS1319" s="1"/>
      <c r="MXT1319" s="1"/>
      <c r="MXU1319" s="1"/>
      <c r="MXV1319" s="1"/>
      <c r="MXW1319" s="1"/>
      <c r="MXX1319" s="1"/>
      <c r="MXY1319" s="1"/>
      <c r="MXZ1319" s="1"/>
      <c r="MYA1319" s="1"/>
      <c r="MYB1319" s="1"/>
      <c r="MYC1319" s="1"/>
      <c r="MYD1319" s="1"/>
      <c r="MYE1319" s="1"/>
      <c r="MYF1319" s="1"/>
      <c r="MYG1319" s="1"/>
      <c r="MYH1319" s="1"/>
      <c r="MYI1319" s="1"/>
      <c r="MYJ1319" s="1"/>
      <c r="MYK1319" s="1"/>
      <c r="MYL1319" s="1"/>
      <c r="MYM1319" s="1"/>
      <c r="MYN1319" s="1"/>
      <c r="MYO1319" s="1"/>
      <c r="MYP1319" s="1"/>
      <c r="MYQ1319" s="1"/>
      <c r="MYR1319" s="1"/>
      <c r="MYS1319" s="1"/>
      <c r="MYT1319" s="1"/>
      <c r="MYU1319" s="1"/>
      <c r="MYV1319" s="1"/>
      <c r="MYW1319" s="1"/>
      <c r="MYX1319" s="1"/>
      <c r="MYY1319" s="1"/>
      <c r="MYZ1319" s="1"/>
      <c r="MZA1319" s="1"/>
      <c r="MZB1319" s="1"/>
      <c r="MZC1319" s="1"/>
      <c r="MZD1319" s="1"/>
      <c r="MZE1319" s="1"/>
      <c r="MZF1319" s="1"/>
      <c r="MZG1319" s="1"/>
      <c r="MZH1319" s="1"/>
      <c r="MZI1319" s="1"/>
      <c r="MZJ1319" s="1"/>
      <c r="MZK1319" s="1"/>
      <c r="MZL1319" s="1"/>
      <c r="MZM1319" s="1"/>
      <c r="MZN1319" s="1"/>
      <c r="MZO1319" s="1"/>
      <c r="MZP1319" s="1"/>
      <c r="MZQ1319" s="1"/>
      <c r="MZR1319" s="1"/>
      <c r="MZS1319" s="1"/>
      <c r="MZT1319" s="1"/>
      <c r="MZU1319" s="1"/>
      <c r="MZV1319" s="1"/>
      <c r="MZW1319" s="1"/>
      <c r="MZX1319" s="1"/>
      <c r="MZY1319" s="1"/>
      <c r="MZZ1319" s="1"/>
      <c r="NAA1319" s="1"/>
      <c r="NAB1319" s="1"/>
      <c r="NAC1319" s="1"/>
      <c r="NAD1319" s="1"/>
      <c r="NAE1319" s="1"/>
      <c r="NAF1319" s="1"/>
      <c r="NAG1319" s="1"/>
      <c r="NAH1319" s="1"/>
      <c r="NAI1319" s="1"/>
      <c r="NAJ1319" s="1"/>
      <c r="NAK1319" s="1"/>
      <c r="NAL1319" s="1"/>
      <c r="NAM1319" s="1"/>
      <c r="NAN1319" s="1"/>
      <c r="NAO1319" s="1"/>
      <c r="NAP1319" s="1"/>
      <c r="NAQ1319" s="1"/>
      <c r="NAR1319" s="1"/>
      <c r="NAS1319" s="1"/>
      <c r="NAT1319" s="1"/>
      <c r="NAU1319" s="1"/>
      <c r="NAV1319" s="1"/>
      <c r="NAW1319" s="1"/>
      <c r="NAX1319" s="1"/>
      <c r="NAY1319" s="1"/>
      <c r="NAZ1319" s="1"/>
      <c r="NBA1319" s="1"/>
      <c r="NBB1319" s="1"/>
      <c r="NBC1319" s="1"/>
      <c r="NBD1319" s="1"/>
      <c r="NBE1319" s="1"/>
      <c r="NBF1319" s="1"/>
      <c r="NBG1319" s="1"/>
      <c r="NBH1319" s="1"/>
      <c r="NBI1319" s="1"/>
      <c r="NBJ1319" s="1"/>
      <c r="NBK1319" s="1"/>
      <c r="NBL1319" s="1"/>
      <c r="NBM1319" s="1"/>
      <c r="NBN1319" s="1"/>
      <c r="NBO1319" s="1"/>
      <c r="NBP1319" s="1"/>
      <c r="NBQ1319" s="1"/>
      <c r="NBR1319" s="1"/>
      <c r="NBS1319" s="1"/>
      <c r="NBT1319" s="1"/>
      <c r="NBU1319" s="1"/>
      <c r="NBV1319" s="1"/>
      <c r="NBW1319" s="1"/>
      <c r="NBX1319" s="1"/>
      <c r="NBY1319" s="1"/>
      <c r="NBZ1319" s="1"/>
      <c r="NCA1319" s="1"/>
      <c r="NCB1319" s="1"/>
      <c r="NCC1319" s="1"/>
      <c r="NCD1319" s="1"/>
      <c r="NCE1319" s="1"/>
      <c r="NCF1319" s="1"/>
      <c r="NCG1319" s="1"/>
      <c r="NCH1319" s="1"/>
      <c r="NCI1319" s="1"/>
      <c r="NCJ1319" s="1"/>
      <c r="NCK1319" s="1"/>
      <c r="NCL1319" s="1"/>
      <c r="NCM1319" s="1"/>
      <c r="NCN1319" s="1"/>
      <c r="NCO1319" s="1"/>
      <c r="NCP1319" s="1"/>
      <c r="NCQ1319" s="1"/>
      <c r="NCR1319" s="1"/>
      <c r="NCS1319" s="1"/>
      <c r="NCT1319" s="1"/>
      <c r="NCU1319" s="1"/>
      <c r="NCV1319" s="1"/>
      <c r="NCW1319" s="1"/>
      <c r="NCX1319" s="1"/>
      <c r="NCY1319" s="1"/>
      <c r="NCZ1319" s="1"/>
      <c r="NDA1319" s="1"/>
      <c r="NDB1319" s="1"/>
      <c r="NDC1319" s="1"/>
      <c r="NDD1319" s="1"/>
      <c r="NDE1319" s="1"/>
      <c r="NDF1319" s="1"/>
      <c r="NDG1319" s="1"/>
      <c r="NDH1319" s="1"/>
      <c r="NDI1319" s="1"/>
      <c r="NDJ1319" s="1"/>
      <c r="NDK1319" s="1"/>
      <c r="NDL1319" s="1"/>
      <c r="NDM1319" s="1"/>
      <c r="NDN1319" s="1"/>
      <c r="NDO1319" s="1"/>
      <c r="NDP1319" s="1"/>
      <c r="NDQ1319" s="1"/>
      <c r="NDR1319" s="1"/>
      <c r="NDS1319" s="1"/>
      <c r="NDT1319" s="1"/>
      <c r="NDU1319" s="1"/>
      <c r="NDV1319" s="1"/>
      <c r="NDW1319" s="1"/>
      <c r="NDX1319" s="1"/>
      <c r="NDY1319" s="1"/>
      <c r="NDZ1319" s="1"/>
      <c r="NEA1319" s="1"/>
      <c r="NEB1319" s="1"/>
      <c r="NEC1319" s="1"/>
      <c r="NED1319" s="1"/>
      <c r="NEE1319" s="1"/>
      <c r="NEF1319" s="1"/>
      <c r="NEG1319" s="1"/>
      <c r="NEH1319" s="1"/>
      <c r="NEI1319" s="1"/>
      <c r="NEJ1319" s="1"/>
      <c r="NEK1319" s="1"/>
      <c r="NEL1319" s="1"/>
      <c r="NEM1319" s="1"/>
      <c r="NEN1319" s="1"/>
      <c r="NEO1319" s="1"/>
      <c r="NEP1319" s="1"/>
      <c r="NEQ1319" s="1"/>
      <c r="NER1319" s="1"/>
      <c r="NES1319" s="1"/>
      <c r="NET1319" s="1"/>
      <c r="NEU1319" s="1"/>
      <c r="NEV1319" s="1"/>
      <c r="NEW1319" s="1"/>
      <c r="NEX1319" s="1"/>
      <c r="NEY1319" s="1"/>
      <c r="NEZ1319" s="1"/>
      <c r="NFA1319" s="1"/>
      <c r="NFB1319" s="1"/>
      <c r="NFC1319" s="1"/>
      <c r="NFD1319" s="1"/>
      <c r="NFE1319" s="1"/>
      <c r="NFF1319" s="1"/>
      <c r="NFG1319" s="1"/>
      <c r="NFH1319" s="1"/>
      <c r="NFI1319" s="1"/>
      <c r="NFJ1319" s="1"/>
      <c r="NFK1319" s="1"/>
      <c r="NFL1319" s="1"/>
      <c r="NFM1319" s="1"/>
      <c r="NFN1319" s="1"/>
      <c r="NFO1319" s="1"/>
      <c r="NFP1319" s="1"/>
      <c r="NFQ1319" s="1"/>
      <c r="NFR1319" s="1"/>
      <c r="NFS1319" s="1"/>
      <c r="NFT1319" s="1"/>
      <c r="NFU1319" s="1"/>
      <c r="NFV1319" s="1"/>
      <c r="NFW1319" s="1"/>
      <c r="NFX1319" s="1"/>
      <c r="NFY1319" s="1"/>
      <c r="NFZ1319" s="1"/>
      <c r="NGA1319" s="1"/>
      <c r="NGB1319" s="1"/>
      <c r="NGC1319" s="1"/>
      <c r="NGD1319" s="1"/>
      <c r="NGE1319" s="1"/>
      <c r="NGF1319" s="1"/>
      <c r="NGG1319" s="1"/>
      <c r="NGH1319" s="1"/>
      <c r="NGI1319" s="1"/>
      <c r="NGJ1319" s="1"/>
      <c r="NGK1319" s="1"/>
      <c r="NGL1319" s="1"/>
      <c r="NGM1319" s="1"/>
      <c r="NGN1319" s="1"/>
      <c r="NGO1319" s="1"/>
      <c r="NGP1319" s="1"/>
      <c r="NGQ1319" s="1"/>
      <c r="NGR1319" s="1"/>
      <c r="NGS1319" s="1"/>
      <c r="NGT1319" s="1"/>
      <c r="NGU1319" s="1"/>
      <c r="NGV1319" s="1"/>
      <c r="NGW1319" s="1"/>
      <c r="NGX1319" s="1"/>
      <c r="NGY1319" s="1"/>
      <c r="NGZ1319" s="1"/>
      <c r="NHA1319" s="1"/>
      <c r="NHB1319" s="1"/>
      <c r="NHC1319" s="1"/>
      <c r="NHD1319" s="1"/>
      <c r="NHE1319" s="1"/>
      <c r="NHF1319" s="1"/>
      <c r="NHG1319" s="1"/>
      <c r="NHH1319" s="1"/>
      <c r="NHI1319" s="1"/>
      <c r="NHJ1319" s="1"/>
      <c r="NHK1319" s="1"/>
      <c r="NHL1319" s="1"/>
      <c r="NHM1319" s="1"/>
      <c r="NHN1319" s="1"/>
      <c r="NHO1319" s="1"/>
      <c r="NHP1319" s="1"/>
      <c r="NHQ1319" s="1"/>
      <c r="NHR1319" s="1"/>
      <c r="NHS1319" s="1"/>
      <c r="NHT1319" s="1"/>
      <c r="NHU1319" s="1"/>
      <c r="NHV1319" s="1"/>
      <c r="NHW1319" s="1"/>
      <c r="NHX1319" s="1"/>
      <c r="NHY1319" s="1"/>
      <c r="NHZ1319" s="1"/>
      <c r="NIA1319" s="1"/>
      <c r="NIB1319" s="1"/>
      <c r="NIC1319" s="1"/>
      <c r="NID1319" s="1"/>
      <c r="NIE1319" s="1"/>
      <c r="NIF1319" s="1"/>
      <c r="NIG1319" s="1"/>
      <c r="NIH1319" s="1"/>
      <c r="NII1319" s="1"/>
      <c r="NIJ1319" s="1"/>
      <c r="NIK1319" s="1"/>
      <c r="NIL1319" s="1"/>
      <c r="NIM1319" s="1"/>
      <c r="NIN1319" s="1"/>
      <c r="NIO1319" s="1"/>
      <c r="NIP1319" s="1"/>
      <c r="NIQ1319" s="1"/>
      <c r="NIR1319" s="1"/>
      <c r="NIS1319" s="1"/>
      <c r="NIT1319" s="1"/>
      <c r="NIU1319" s="1"/>
      <c r="NIV1319" s="1"/>
      <c r="NIW1319" s="1"/>
      <c r="NIX1319" s="1"/>
      <c r="NIY1319" s="1"/>
      <c r="NIZ1319" s="1"/>
      <c r="NJA1319" s="1"/>
      <c r="NJB1319" s="1"/>
      <c r="NJC1319" s="1"/>
      <c r="NJD1319" s="1"/>
      <c r="NJE1319" s="1"/>
      <c r="NJF1319" s="1"/>
      <c r="NJG1319" s="1"/>
      <c r="NJH1319" s="1"/>
      <c r="NJI1319" s="1"/>
      <c r="NJJ1319" s="1"/>
      <c r="NJK1319" s="1"/>
      <c r="NJL1319" s="1"/>
      <c r="NJM1319" s="1"/>
      <c r="NJN1319" s="1"/>
      <c r="NJO1319" s="1"/>
      <c r="NJP1319" s="1"/>
      <c r="NJQ1319" s="1"/>
      <c r="NJR1319" s="1"/>
      <c r="NJS1319" s="1"/>
      <c r="NJT1319" s="1"/>
      <c r="NJU1319" s="1"/>
      <c r="NJV1319" s="1"/>
      <c r="NJW1319" s="1"/>
      <c r="NJX1319" s="1"/>
      <c r="NJY1319" s="1"/>
      <c r="NJZ1319" s="1"/>
      <c r="NKA1319" s="1"/>
      <c r="NKB1319" s="1"/>
      <c r="NKC1319" s="1"/>
      <c r="NKD1319" s="1"/>
      <c r="NKE1319" s="1"/>
      <c r="NKF1319" s="1"/>
      <c r="NKG1319" s="1"/>
      <c r="NKH1319" s="1"/>
      <c r="NKI1319" s="1"/>
      <c r="NKJ1319" s="1"/>
      <c r="NKK1319" s="1"/>
      <c r="NKL1319" s="1"/>
      <c r="NKM1319" s="1"/>
      <c r="NKN1319" s="1"/>
      <c r="NKO1319" s="1"/>
      <c r="NKP1319" s="1"/>
      <c r="NKQ1319" s="1"/>
      <c r="NKR1319" s="1"/>
      <c r="NKS1319" s="1"/>
      <c r="NKT1319" s="1"/>
      <c r="NKU1319" s="1"/>
      <c r="NKV1319" s="1"/>
      <c r="NKW1319" s="1"/>
      <c r="NKX1319" s="1"/>
      <c r="NKY1319" s="1"/>
      <c r="NKZ1319" s="1"/>
      <c r="NLA1319" s="1"/>
      <c r="NLB1319" s="1"/>
      <c r="NLC1319" s="1"/>
      <c r="NLD1319" s="1"/>
      <c r="NLE1319" s="1"/>
      <c r="NLF1319" s="1"/>
      <c r="NLG1319" s="1"/>
      <c r="NLH1319" s="1"/>
      <c r="NLI1319" s="1"/>
      <c r="NLJ1319" s="1"/>
      <c r="NLK1319" s="1"/>
      <c r="NLL1319" s="1"/>
      <c r="NLM1319" s="1"/>
      <c r="NLN1319" s="1"/>
      <c r="NLO1319" s="1"/>
      <c r="NLP1319" s="1"/>
      <c r="NLQ1319" s="1"/>
      <c r="NLR1319" s="1"/>
      <c r="NLS1319" s="1"/>
      <c r="NLT1319" s="1"/>
      <c r="NLU1319" s="1"/>
      <c r="NLV1319" s="1"/>
      <c r="NLW1319" s="1"/>
      <c r="NLX1319" s="1"/>
      <c r="NLY1319" s="1"/>
      <c r="NLZ1319" s="1"/>
      <c r="NMA1319" s="1"/>
      <c r="NMB1319" s="1"/>
      <c r="NMC1319" s="1"/>
      <c r="NMD1319" s="1"/>
      <c r="NME1319" s="1"/>
      <c r="NMF1319" s="1"/>
      <c r="NMG1319" s="1"/>
      <c r="NMH1319" s="1"/>
      <c r="NMI1319" s="1"/>
      <c r="NMJ1319" s="1"/>
      <c r="NMK1319" s="1"/>
      <c r="NML1319" s="1"/>
      <c r="NMM1319" s="1"/>
      <c r="NMN1319" s="1"/>
      <c r="NMO1319" s="1"/>
      <c r="NMP1319" s="1"/>
      <c r="NMQ1319" s="1"/>
      <c r="NMR1319" s="1"/>
      <c r="NMS1319" s="1"/>
      <c r="NMT1319" s="1"/>
      <c r="NMU1319" s="1"/>
      <c r="NMV1319" s="1"/>
      <c r="NMW1319" s="1"/>
      <c r="NMX1319" s="1"/>
      <c r="NMY1319" s="1"/>
      <c r="NMZ1319" s="1"/>
      <c r="NNA1319" s="1"/>
      <c r="NNB1319" s="1"/>
      <c r="NNC1319" s="1"/>
      <c r="NND1319" s="1"/>
      <c r="NNE1319" s="1"/>
      <c r="NNF1319" s="1"/>
      <c r="NNG1319" s="1"/>
      <c r="NNH1319" s="1"/>
      <c r="NNI1319" s="1"/>
      <c r="NNJ1319" s="1"/>
      <c r="NNK1319" s="1"/>
      <c r="NNL1319" s="1"/>
      <c r="NNM1319" s="1"/>
      <c r="NNN1319" s="1"/>
      <c r="NNO1319" s="1"/>
      <c r="NNP1319" s="1"/>
      <c r="NNQ1319" s="1"/>
      <c r="NNR1319" s="1"/>
      <c r="NNS1319" s="1"/>
      <c r="NNT1319" s="1"/>
      <c r="NNU1319" s="1"/>
      <c r="NNV1319" s="1"/>
      <c r="NNW1319" s="1"/>
      <c r="NNX1319" s="1"/>
      <c r="NNY1319" s="1"/>
      <c r="NNZ1319" s="1"/>
      <c r="NOA1319" s="1"/>
      <c r="NOB1319" s="1"/>
      <c r="NOC1319" s="1"/>
      <c r="NOD1319" s="1"/>
      <c r="NOE1319" s="1"/>
      <c r="NOF1319" s="1"/>
      <c r="NOG1319" s="1"/>
      <c r="NOH1319" s="1"/>
      <c r="NOI1319" s="1"/>
      <c r="NOJ1319" s="1"/>
      <c r="NOK1319" s="1"/>
      <c r="NOL1319" s="1"/>
      <c r="NOM1319" s="1"/>
      <c r="NON1319" s="1"/>
      <c r="NOO1319" s="1"/>
      <c r="NOP1319" s="1"/>
      <c r="NOQ1319" s="1"/>
      <c r="NOR1319" s="1"/>
      <c r="NOS1319" s="1"/>
      <c r="NOT1319" s="1"/>
      <c r="NOU1319" s="1"/>
      <c r="NOV1319" s="1"/>
      <c r="NOW1319" s="1"/>
      <c r="NOX1319" s="1"/>
      <c r="NOY1319" s="1"/>
      <c r="NOZ1319" s="1"/>
      <c r="NPA1319" s="1"/>
      <c r="NPB1319" s="1"/>
      <c r="NPC1319" s="1"/>
      <c r="NPD1319" s="1"/>
      <c r="NPE1319" s="1"/>
      <c r="NPF1319" s="1"/>
      <c r="NPG1319" s="1"/>
      <c r="NPH1319" s="1"/>
      <c r="NPI1319" s="1"/>
      <c r="NPJ1319" s="1"/>
      <c r="NPK1319" s="1"/>
      <c r="NPL1319" s="1"/>
      <c r="NPM1319" s="1"/>
      <c r="NPN1319" s="1"/>
      <c r="NPO1319" s="1"/>
      <c r="NPP1319" s="1"/>
      <c r="NPQ1319" s="1"/>
      <c r="NPR1319" s="1"/>
      <c r="NPS1319" s="1"/>
      <c r="NPT1319" s="1"/>
      <c r="NPU1319" s="1"/>
      <c r="NPV1319" s="1"/>
      <c r="NPW1319" s="1"/>
      <c r="NPX1319" s="1"/>
      <c r="NPY1319" s="1"/>
      <c r="NPZ1319" s="1"/>
      <c r="NQA1319" s="1"/>
      <c r="NQB1319" s="1"/>
      <c r="NQC1319" s="1"/>
      <c r="NQD1319" s="1"/>
      <c r="NQE1319" s="1"/>
      <c r="NQF1319" s="1"/>
      <c r="NQG1319" s="1"/>
      <c r="NQH1319" s="1"/>
      <c r="NQI1319" s="1"/>
      <c r="NQJ1319" s="1"/>
      <c r="NQK1319" s="1"/>
      <c r="NQL1319" s="1"/>
      <c r="NQM1319" s="1"/>
      <c r="NQN1319" s="1"/>
      <c r="NQO1319" s="1"/>
      <c r="NQP1319" s="1"/>
      <c r="NQQ1319" s="1"/>
      <c r="NQR1319" s="1"/>
      <c r="NQS1319" s="1"/>
      <c r="NQT1319" s="1"/>
      <c r="NQU1319" s="1"/>
      <c r="NQV1319" s="1"/>
      <c r="NQW1319" s="1"/>
      <c r="NQX1319" s="1"/>
      <c r="NQY1319" s="1"/>
      <c r="NQZ1319" s="1"/>
      <c r="NRA1319" s="1"/>
      <c r="NRB1319" s="1"/>
      <c r="NRC1319" s="1"/>
      <c r="NRD1319" s="1"/>
      <c r="NRE1319" s="1"/>
      <c r="NRF1319" s="1"/>
      <c r="NRG1319" s="1"/>
      <c r="NRH1319" s="1"/>
      <c r="NRI1319" s="1"/>
      <c r="NRJ1319" s="1"/>
      <c r="NRK1319" s="1"/>
      <c r="NRL1319" s="1"/>
      <c r="NRM1319" s="1"/>
      <c r="NRN1319" s="1"/>
      <c r="NRO1319" s="1"/>
      <c r="NRP1319" s="1"/>
      <c r="NRQ1319" s="1"/>
      <c r="NRR1319" s="1"/>
      <c r="NRS1319" s="1"/>
      <c r="NRT1319" s="1"/>
      <c r="NRU1319" s="1"/>
      <c r="NRV1319" s="1"/>
      <c r="NRW1319" s="1"/>
      <c r="NRX1319" s="1"/>
      <c r="NRY1319" s="1"/>
      <c r="NRZ1319" s="1"/>
      <c r="NSA1319" s="1"/>
      <c r="NSB1319" s="1"/>
      <c r="NSC1319" s="1"/>
      <c r="NSD1319" s="1"/>
      <c r="NSE1319" s="1"/>
      <c r="NSF1319" s="1"/>
      <c r="NSG1319" s="1"/>
      <c r="NSH1319" s="1"/>
      <c r="NSI1319" s="1"/>
      <c r="NSJ1319" s="1"/>
      <c r="NSK1319" s="1"/>
      <c r="NSL1319" s="1"/>
      <c r="NSM1319" s="1"/>
      <c r="NSN1319" s="1"/>
      <c r="NSO1319" s="1"/>
      <c r="NSP1319" s="1"/>
      <c r="NSQ1319" s="1"/>
      <c r="NSR1319" s="1"/>
      <c r="NSS1319" s="1"/>
      <c r="NST1319" s="1"/>
      <c r="NSU1319" s="1"/>
      <c r="NSV1319" s="1"/>
      <c r="NSW1319" s="1"/>
      <c r="NSX1319" s="1"/>
      <c r="NSY1319" s="1"/>
      <c r="NSZ1319" s="1"/>
      <c r="NTA1319" s="1"/>
      <c r="NTB1319" s="1"/>
      <c r="NTC1319" s="1"/>
      <c r="NTD1319" s="1"/>
      <c r="NTE1319" s="1"/>
      <c r="NTF1319" s="1"/>
      <c r="NTG1319" s="1"/>
      <c r="NTH1319" s="1"/>
      <c r="NTI1319" s="1"/>
      <c r="NTJ1319" s="1"/>
      <c r="NTK1319" s="1"/>
      <c r="NTL1319" s="1"/>
      <c r="NTM1319" s="1"/>
      <c r="NTN1319" s="1"/>
      <c r="NTO1319" s="1"/>
      <c r="NTP1319" s="1"/>
      <c r="NTQ1319" s="1"/>
      <c r="NTR1319" s="1"/>
      <c r="NTS1319" s="1"/>
      <c r="NTT1319" s="1"/>
      <c r="NTU1319" s="1"/>
      <c r="NTV1319" s="1"/>
      <c r="NTW1319" s="1"/>
      <c r="NTX1319" s="1"/>
      <c r="NTY1319" s="1"/>
      <c r="NTZ1319" s="1"/>
      <c r="NUA1319" s="1"/>
      <c r="NUB1319" s="1"/>
      <c r="NUC1319" s="1"/>
      <c r="NUD1319" s="1"/>
      <c r="NUE1319" s="1"/>
      <c r="NUF1319" s="1"/>
      <c r="NUG1319" s="1"/>
      <c r="NUH1319" s="1"/>
      <c r="NUI1319" s="1"/>
      <c r="NUJ1319" s="1"/>
      <c r="NUK1319" s="1"/>
      <c r="NUL1319" s="1"/>
      <c r="NUM1319" s="1"/>
      <c r="NUN1319" s="1"/>
      <c r="NUO1319" s="1"/>
      <c r="NUP1319" s="1"/>
      <c r="NUQ1319" s="1"/>
      <c r="NUR1319" s="1"/>
      <c r="NUS1319" s="1"/>
      <c r="NUT1319" s="1"/>
      <c r="NUU1319" s="1"/>
      <c r="NUV1319" s="1"/>
      <c r="NUW1319" s="1"/>
      <c r="NUX1319" s="1"/>
      <c r="NUY1319" s="1"/>
      <c r="NUZ1319" s="1"/>
      <c r="NVA1319" s="1"/>
      <c r="NVB1319" s="1"/>
      <c r="NVC1319" s="1"/>
      <c r="NVD1319" s="1"/>
      <c r="NVE1319" s="1"/>
      <c r="NVF1319" s="1"/>
      <c r="NVG1319" s="1"/>
      <c r="NVH1319" s="1"/>
      <c r="NVI1319" s="1"/>
      <c r="NVJ1319" s="1"/>
      <c r="NVK1319" s="1"/>
      <c r="NVL1319" s="1"/>
      <c r="NVM1319" s="1"/>
      <c r="NVN1319" s="1"/>
      <c r="NVO1319" s="1"/>
      <c r="NVP1319" s="1"/>
      <c r="NVQ1319" s="1"/>
      <c r="NVR1319" s="1"/>
      <c r="NVS1319" s="1"/>
      <c r="NVT1319" s="1"/>
      <c r="NVU1319" s="1"/>
      <c r="NVV1319" s="1"/>
      <c r="NVW1319" s="1"/>
      <c r="NVX1319" s="1"/>
      <c r="NVY1319" s="1"/>
      <c r="NVZ1319" s="1"/>
      <c r="NWA1319" s="1"/>
      <c r="NWB1319" s="1"/>
      <c r="NWC1319" s="1"/>
      <c r="NWD1319" s="1"/>
      <c r="NWE1319" s="1"/>
      <c r="NWF1319" s="1"/>
      <c r="NWG1319" s="1"/>
      <c r="NWH1319" s="1"/>
      <c r="NWI1319" s="1"/>
      <c r="NWJ1319" s="1"/>
      <c r="NWK1319" s="1"/>
      <c r="NWL1319" s="1"/>
      <c r="NWM1319" s="1"/>
      <c r="NWN1319" s="1"/>
      <c r="NWO1319" s="1"/>
      <c r="NWP1319" s="1"/>
      <c r="NWQ1319" s="1"/>
      <c r="NWR1319" s="1"/>
      <c r="NWS1319" s="1"/>
      <c r="NWT1319" s="1"/>
      <c r="NWU1319" s="1"/>
      <c r="NWV1319" s="1"/>
      <c r="NWW1319" s="1"/>
      <c r="NWX1319" s="1"/>
      <c r="NWY1319" s="1"/>
      <c r="NWZ1319" s="1"/>
      <c r="NXA1319" s="1"/>
      <c r="NXB1319" s="1"/>
      <c r="NXC1319" s="1"/>
      <c r="NXD1319" s="1"/>
      <c r="NXE1319" s="1"/>
      <c r="NXF1319" s="1"/>
      <c r="NXG1319" s="1"/>
      <c r="NXH1319" s="1"/>
      <c r="NXI1319" s="1"/>
      <c r="NXJ1319" s="1"/>
      <c r="NXK1319" s="1"/>
      <c r="NXL1319" s="1"/>
      <c r="NXM1319" s="1"/>
      <c r="NXN1319" s="1"/>
      <c r="NXO1319" s="1"/>
      <c r="NXP1319" s="1"/>
      <c r="NXQ1319" s="1"/>
      <c r="NXR1319" s="1"/>
      <c r="NXS1319" s="1"/>
      <c r="NXT1319" s="1"/>
      <c r="NXU1319" s="1"/>
      <c r="NXV1319" s="1"/>
      <c r="NXW1319" s="1"/>
      <c r="NXX1319" s="1"/>
      <c r="NXY1319" s="1"/>
      <c r="NXZ1319" s="1"/>
      <c r="NYA1319" s="1"/>
      <c r="NYB1319" s="1"/>
      <c r="NYC1319" s="1"/>
      <c r="NYD1319" s="1"/>
      <c r="NYE1319" s="1"/>
      <c r="NYF1319" s="1"/>
      <c r="NYG1319" s="1"/>
      <c r="NYH1319" s="1"/>
      <c r="NYI1319" s="1"/>
      <c r="NYJ1319" s="1"/>
      <c r="NYK1319" s="1"/>
      <c r="NYL1319" s="1"/>
      <c r="NYM1319" s="1"/>
      <c r="NYN1319" s="1"/>
      <c r="NYO1319" s="1"/>
      <c r="NYP1319" s="1"/>
      <c r="NYQ1319" s="1"/>
      <c r="NYR1319" s="1"/>
      <c r="NYS1319" s="1"/>
      <c r="NYT1319" s="1"/>
      <c r="NYU1319" s="1"/>
      <c r="NYV1319" s="1"/>
      <c r="NYW1319" s="1"/>
      <c r="NYX1319" s="1"/>
      <c r="NYY1319" s="1"/>
      <c r="NYZ1319" s="1"/>
      <c r="NZA1319" s="1"/>
      <c r="NZB1319" s="1"/>
      <c r="NZC1319" s="1"/>
      <c r="NZD1319" s="1"/>
      <c r="NZE1319" s="1"/>
      <c r="NZF1319" s="1"/>
      <c r="NZG1319" s="1"/>
      <c r="NZH1319" s="1"/>
      <c r="NZI1319" s="1"/>
      <c r="NZJ1319" s="1"/>
      <c r="NZK1319" s="1"/>
      <c r="NZL1319" s="1"/>
      <c r="NZM1319" s="1"/>
      <c r="NZN1319" s="1"/>
      <c r="NZO1319" s="1"/>
      <c r="NZP1319" s="1"/>
      <c r="NZQ1319" s="1"/>
      <c r="NZR1319" s="1"/>
      <c r="NZS1319" s="1"/>
      <c r="NZT1319" s="1"/>
      <c r="NZU1319" s="1"/>
      <c r="NZV1319" s="1"/>
      <c r="NZW1319" s="1"/>
      <c r="NZX1319" s="1"/>
      <c r="NZY1319" s="1"/>
      <c r="NZZ1319" s="1"/>
      <c r="OAA1319" s="1"/>
      <c r="OAB1319" s="1"/>
      <c r="OAC1319" s="1"/>
      <c r="OAD1319" s="1"/>
      <c r="OAE1319" s="1"/>
      <c r="OAF1319" s="1"/>
      <c r="OAG1319" s="1"/>
      <c r="OAH1319" s="1"/>
      <c r="OAI1319" s="1"/>
      <c r="OAJ1319" s="1"/>
      <c r="OAK1319" s="1"/>
      <c r="OAL1319" s="1"/>
      <c r="OAM1319" s="1"/>
      <c r="OAN1319" s="1"/>
      <c r="OAO1319" s="1"/>
      <c r="OAP1319" s="1"/>
      <c r="OAQ1319" s="1"/>
      <c r="OAR1319" s="1"/>
      <c r="OAS1319" s="1"/>
      <c r="OAT1319" s="1"/>
      <c r="OAU1319" s="1"/>
      <c r="OAV1319" s="1"/>
      <c r="OAW1319" s="1"/>
      <c r="OAX1319" s="1"/>
      <c r="OAY1319" s="1"/>
      <c r="OAZ1319" s="1"/>
      <c r="OBA1319" s="1"/>
      <c r="OBB1319" s="1"/>
      <c r="OBC1319" s="1"/>
      <c r="OBD1319" s="1"/>
      <c r="OBE1319" s="1"/>
      <c r="OBF1319" s="1"/>
      <c r="OBG1319" s="1"/>
      <c r="OBH1319" s="1"/>
      <c r="OBI1319" s="1"/>
      <c r="OBJ1319" s="1"/>
      <c r="OBK1319" s="1"/>
      <c r="OBL1319" s="1"/>
      <c r="OBM1319" s="1"/>
      <c r="OBN1319" s="1"/>
      <c r="OBO1319" s="1"/>
      <c r="OBP1319" s="1"/>
      <c r="OBQ1319" s="1"/>
      <c r="OBR1319" s="1"/>
      <c r="OBS1319" s="1"/>
      <c r="OBT1319" s="1"/>
      <c r="OBU1319" s="1"/>
      <c r="OBV1319" s="1"/>
      <c r="OBW1319" s="1"/>
      <c r="OBX1319" s="1"/>
      <c r="OBY1319" s="1"/>
      <c r="OBZ1319" s="1"/>
      <c r="OCA1319" s="1"/>
      <c r="OCB1319" s="1"/>
      <c r="OCC1319" s="1"/>
      <c r="OCD1319" s="1"/>
      <c r="OCE1319" s="1"/>
      <c r="OCF1319" s="1"/>
      <c r="OCG1319" s="1"/>
      <c r="OCH1319" s="1"/>
      <c r="OCI1319" s="1"/>
      <c r="OCJ1319" s="1"/>
      <c r="OCK1319" s="1"/>
      <c r="OCL1319" s="1"/>
      <c r="OCM1319" s="1"/>
      <c r="OCN1319" s="1"/>
      <c r="OCO1319" s="1"/>
      <c r="OCP1319" s="1"/>
      <c r="OCQ1319" s="1"/>
      <c r="OCR1319" s="1"/>
      <c r="OCS1319" s="1"/>
      <c r="OCT1319" s="1"/>
      <c r="OCU1319" s="1"/>
      <c r="OCV1319" s="1"/>
      <c r="OCW1319" s="1"/>
      <c r="OCX1319" s="1"/>
      <c r="OCY1319" s="1"/>
      <c r="OCZ1319" s="1"/>
      <c r="ODA1319" s="1"/>
      <c r="ODB1319" s="1"/>
      <c r="ODC1319" s="1"/>
      <c r="ODD1319" s="1"/>
      <c r="ODE1319" s="1"/>
      <c r="ODF1319" s="1"/>
      <c r="ODG1319" s="1"/>
      <c r="ODH1319" s="1"/>
      <c r="ODI1319" s="1"/>
      <c r="ODJ1319" s="1"/>
      <c r="ODK1319" s="1"/>
      <c r="ODL1319" s="1"/>
      <c r="ODM1319" s="1"/>
      <c r="ODN1319" s="1"/>
      <c r="ODO1319" s="1"/>
      <c r="ODP1319" s="1"/>
      <c r="ODQ1319" s="1"/>
      <c r="ODR1319" s="1"/>
      <c r="ODS1319" s="1"/>
      <c r="ODT1319" s="1"/>
      <c r="ODU1319" s="1"/>
      <c r="ODV1319" s="1"/>
      <c r="ODW1319" s="1"/>
      <c r="ODX1319" s="1"/>
      <c r="ODY1319" s="1"/>
      <c r="ODZ1319" s="1"/>
      <c r="OEA1319" s="1"/>
      <c r="OEB1319" s="1"/>
      <c r="OEC1319" s="1"/>
      <c r="OED1319" s="1"/>
      <c r="OEE1319" s="1"/>
      <c r="OEF1319" s="1"/>
      <c r="OEG1319" s="1"/>
      <c r="OEH1319" s="1"/>
      <c r="OEI1319" s="1"/>
      <c r="OEJ1319" s="1"/>
      <c r="OEK1319" s="1"/>
      <c r="OEL1319" s="1"/>
      <c r="OEM1319" s="1"/>
      <c r="OEN1319" s="1"/>
      <c r="OEO1319" s="1"/>
      <c r="OEP1319" s="1"/>
      <c r="OEQ1319" s="1"/>
      <c r="OER1319" s="1"/>
      <c r="OES1319" s="1"/>
      <c r="OET1319" s="1"/>
      <c r="OEU1319" s="1"/>
      <c r="OEV1319" s="1"/>
      <c r="OEW1319" s="1"/>
      <c r="OEX1319" s="1"/>
      <c r="OEY1319" s="1"/>
      <c r="OEZ1319" s="1"/>
      <c r="OFA1319" s="1"/>
      <c r="OFB1319" s="1"/>
      <c r="OFC1319" s="1"/>
      <c r="OFD1319" s="1"/>
      <c r="OFE1319" s="1"/>
      <c r="OFF1319" s="1"/>
      <c r="OFG1319" s="1"/>
      <c r="OFH1319" s="1"/>
      <c r="OFI1319" s="1"/>
      <c r="OFJ1319" s="1"/>
      <c r="OFK1319" s="1"/>
      <c r="OFL1319" s="1"/>
      <c r="OFM1319" s="1"/>
      <c r="OFN1319" s="1"/>
      <c r="OFO1319" s="1"/>
      <c r="OFP1319" s="1"/>
      <c r="OFQ1319" s="1"/>
      <c r="OFR1319" s="1"/>
      <c r="OFS1319" s="1"/>
      <c r="OFT1319" s="1"/>
      <c r="OFU1319" s="1"/>
      <c r="OFV1319" s="1"/>
      <c r="OFW1319" s="1"/>
      <c r="OFX1319" s="1"/>
      <c r="OFY1319" s="1"/>
      <c r="OFZ1319" s="1"/>
      <c r="OGA1319" s="1"/>
      <c r="OGB1319" s="1"/>
      <c r="OGC1319" s="1"/>
      <c r="OGD1319" s="1"/>
      <c r="OGE1319" s="1"/>
      <c r="OGF1319" s="1"/>
      <c r="OGG1319" s="1"/>
      <c r="OGH1319" s="1"/>
      <c r="OGI1319" s="1"/>
      <c r="OGJ1319" s="1"/>
      <c r="OGK1319" s="1"/>
      <c r="OGL1319" s="1"/>
      <c r="OGM1319" s="1"/>
      <c r="OGN1319" s="1"/>
      <c r="OGO1319" s="1"/>
      <c r="OGP1319" s="1"/>
      <c r="OGQ1319" s="1"/>
      <c r="OGR1319" s="1"/>
      <c r="OGS1319" s="1"/>
      <c r="OGT1319" s="1"/>
      <c r="OGU1319" s="1"/>
      <c r="OGV1319" s="1"/>
      <c r="OGW1319" s="1"/>
      <c r="OGX1319" s="1"/>
      <c r="OGY1319" s="1"/>
      <c r="OGZ1319" s="1"/>
      <c r="OHA1319" s="1"/>
      <c r="OHB1319" s="1"/>
      <c r="OHC1319" s="1"/>
      <c r="OHD1319" s="1"/>
      <c r="OHE1319" s="1"/>
      <c r="OHF1319" s="1"/>
      <c r="OHG1319" s="1"/>
      <c r="OHH1319" s="1"/>
      <c r="OHI1319" s="1"/>
      <c r="OHJ1319" s="1"/>
      <c r="OHK1319" s="1"/>
      <c r="OHL1319" s="1"/>
      <c r="OHM1319" s="1"/>
      <c r="OHN1319" s="1"/>
      <c r="OHO1319" s="1"/>
      <c r="OHP1319" s="1"/>
      <c r="OHQ1319" s="1"/>
      <c r="OHR1319" s="1"/>
      <c r="OHS1319" s="1"/>
      <c r="OHT1319" s="1"/>
      <c r="OHU1319" s="1"/>
      <c r="OHV1319" s="1"/>
      <c r="OHW1319" s="1"/>
      <c r="OHX1319" s="1"/>
      <c r="OHY1319" s="1"/>
      <c r="OHZ1319" s="1"/>
      <c r="OIA1319" s="1"/>
      <c r="OIB1319" s="1"/>
      <c r="OIC1319" s="1"/>
      <c r="OID1319" s="1"/>
      <c r="OIE1319" s="1"/>
      <c r="OIF1319" s="1"/>
      <c r="OIG1319" s="1"/>
      <c r="OIH1319" s="1"/>
      <c r="OII1319" s="1"/>
      <c r="OIJ1319" s="1"/>
      <c r="OIK1319" s="1"/>
      <c r="OIL1319" s="1"/>
      <c r="OIM1319" s="1"/>
      <c r="OIN1319" s="1"/>
      <c r="OIO1319" s="1"/>
      <c r="OIP1319" s="1"/>
      <c r="OIQ1319" s="1"/>
      <c r="OIR1319" s="1"/>
      <c r="OIS1319" s="1"/>
      <c r="OIT1319" s="1"/>
      <c r="OIU1319" s="1"/>
      <c r="OIV1319" s="1"/>
      <c r="OIW1319" s="1"/>
      <c r="OIX1319" s="1"/>
      <c r="OIY1319" s="1"/>
      <c r="OIZ1319" s="1"/>
      <c r="OJA1319" s="1"/>
      <c r="OJB1319" s="1"/>
      <c r="OJC1319" s="1"/>
      <c r="OJD1319" s="1"/>
      <c r="OJE1319" s="1"/>
      <c r="OJF1319" s="1"/>
      <c r="OJG1319" s="1"/>
      <c r="OJH1319" s="1"/>
      <c r="OJI1319" s="1"/>
      <c r="OJJ1319" s="1"/>
      <c r="OJK1319" s="1"/>
      <c r="OJL1319" s="1"/>
      <c r="OJM1319" s="1"/>
      <c r="OJN1319" s="1"/>
      <c r="OJO1319" s="1"/>
      <c r="OJP1319" s="1"/>
      <c r="OJQ1319" s="1"/>
      <c r="OJR1319" s="1"/>
      <c r="OJS1319" s="1"/>
      <c r="OJT1319" s="1"/>
      <c r="OJU1319" s="1"/>
      <c r="OJV1319" s="1"/>
      <c r="OJW1319" s="1"/>
      <c r="OJX1319" s="1"/>
      <c r="OJY1319" s="1"/>
      <c r="OJZ1319" s="1"/>
      <c r="OKA1319" s="1"/>
      <c r="OKB1319" s="1"/>
      <c r="OKC1319" s="1"/>
      <c r="OKD1319" s="1"/>
      <c r="OKE1319" s="1"/>
      <c r="OKF1319" s="1"/>
      <c r="OKG1319" s="1"/>
      <c r="OKH1319" s="1"/>
      <c r="OKI1319" s="1"/>
      <c r="OKJ1319" s="1"/>
      <c r="OKK1319" s="1"/>
      <c r="OKL1319" s="1"/>
      <c r="OKM1319" s="1"/>
      <c r="OKN1319" s="1"/>
      <c r="OKO1319" s="1"/>
      <c r="OKP1319" s="1"/>
      <c r="OKQ1319" s="1"/>
      <c r="OKR1319" s="1"/>
      <c r="OKS1319" s="1"/>
      <c r="OKT1319" s="1"/>
      <c r="OKU1319" s="1"/>
      <c r="OKV1319" s="1"/>
      <c r="OKW1319" s="1"/>
      <c r="OKX1319" s="1"/>
      <c r="OKY1319" s="1"/>
      <c r="OKZ1319" s="1"/>
      <c r="OLA1319" s="1"/>
      <c r="OLB1319" s="1"/>
      <c r="OLC1319" s="1"/>
      <c r="OLD1319" s="1"/>
      <c r="OLE1319" s="1"/>
      <c r="OLF1319" s="1"/>
      <c r="OLG1319" s="1"/>
      <c r="OLH1319" s="1"/>
      <c r="OLI1319" s="1"/>
      <c r="OLJ1319" s="1"/>
      <c r="OLK1319" s="1"/>
      <c r="OLL1319" s="1"/>
      <c r="OLM1319" s="1"/>
      <c r="OLN1319" s="1"/>
      <c r="OLO1319" s="1"/>
      <c r="OLP1319" s="1"/>
      <c r="OLQ1319" s="1"/>
      <c r="OLR1319" s="1"/>
      <c r="OLS1319" s="1"/>
      <c r="OLT1319" s="1"/>
      <c r="OLU1319" s="1"/>
      <c r="OLV1319" s="1"/>
      <c r="OLW1319" s="1"/>
      <c r="OLX1319" s="1"/>
      <c r="OLY1319" s="1"/>
      <c r="OLZ1319" s="1"/>
      <c r="OMA1319" s="1"/>
      <c r="OMB1319" s="1"/>
      <c r="OMC1319" s="1"/>
      <c r="OMD1319" s="1"/>
      <c r="OME1319" s="1"/>
      <c r="OMF1319" s="1"/>
      <c r="OMG1319" s="1"/>
      <c r="OMH1319" s="1"/>
      <c r="OMI1319" s="1"/>
      <c r="OMJ1319" s="1"/>
      <c r="OMK1319" s="1"/>
      <c r="OML1319" s="1"/>
      <c r="OMM1319" s="1"/>
      <c r="OMN1319" s="1"/>
      <c r="OMO1319" s="1"/>
      <c r="OMP1319" s="1"/>
      <c r="OMQ1319" s="1"/>
      <c r="OMR1319" s="1"/>
      <c r="OMS1319" s="1"/>
      <c r="OMT1319" s="1"/>
      <c r="OMU1319" s="1"/>
      <c r="OMV1319" s="1"/>
      <c r="OMW1319" s="1"/>
      <c r="OMX1319" s="1"/>
      <c r="OMY1319" s="1"/>
      <c r="OMZ1319" s="1"/>
      <c r="ONA1319" s="1"/>
      <c r="ONB1319" s="1"/>
      <c r="ONC1319" s="1"/>
      <c r="OND1319" s="1"/>
      <c r="ONE1319" s="1"/>
      <c r="ONF1319" s="1"/>
      <c r="ONG1319" s="1"/>
      <c r="ONH1319" s="1"/>
      <c r="ONI1319" s="1"/>
      <c r="ONJ1319" s="1"/>
      <c r="ONK1319" s="1"/>
      <c r="ONL1319" s="1"/>
      <c r="ONM1319" s="1"/>
      <c r="ONN1319" s="1"/>
      <c r="ONO1319" s="1"/>
      <c r="ONP1319" s="1"/>
      <c r="ONQ1319" s="1"/>
      <c r="ONR1319" s="1"/>
      <c r="ONS1319" s="1"/>
      <c r="ONT1319" s="1"/>
      <c r="ONU1319" s="1"/>
      <c r="ONV1319" s="1"/>
      <c r="ONW1319" s="1"/>
      <c r="ONX1319" s="1"/>
      <c r="ONY1319" s="1"/>
      <c r="ONZ1319" s="1"/>
      <c r="OOA1319" s="1"/>
      <c r="OOB1319" s="1"/>
      <c r="OOC1319" s="1"/>
      <c r="OOD1319" s="1"/>
      <c r="OOE1319" s="1"/>
      <c r="OOF1319" s="1"/>
      <c r="OOG1319" s="1"/>
      <c r="OOH1319" s="1"/>
      <c r="OOI1319" s="1"/>
      <c r="OOJ1319" s="1"/>
      <c r="OOK1319" s="1"/>
      <c r="OOL1319" s="1"/>
      <c r="OOM1319" s="1"/>
      <c r="OON1319" s="1"/>
      <c r="OOO1319" s="1"/>
      <c r="OOP1319" s="1"/>
      <c r="OOQ1319" s="1"/>
      <c r="OOR1319" s="1"/>
      <c r="OOS1319" s="1"/>
      <c r="OOT1319" s="1"/>
      <c r="OOU1319" s="1"/>
      <c r="OOV1319" s="1"/>
      <c r="OOW1319" s="1"/>
      <c r="OOX1319" s="1"/>
      <c r="OOY1319" s="1"/>
      <c r="OOZ1319" s="1"/>
      <c r="OPA1319" s="1"/>
      <c r="OPB1319" s="1"/>
      <c r="OPC1319" s="1"/>
      <c r="OPD1319" s="1"/>
      <c r="OPE1319" s="1"/>
      <c r="OPF1319" s="1"/>
      <c r="OPG1319" s="1"/>
      <c r="OPH1319" s="1"/>
      <c r="OPI1319" s="1"/>
      <c r="OPJ1319" s="1"/>
      <c r="OPK1319" s="1"/>
      <c r="OPL1319" s="1"/>
      <c r="OPM1319" s="1"/>
      <c r="OPN1319" s="1"/>
      <c r="OPO1319" s="1"/>
      <c r="OPP1319" s="1"/>
      <c r="OPQ1319" s="1"/>
      <c r="OPR1319" s="1"/>
      <c r="OPS1319" s="1"/>
      <c r="OPT1319" s="1"/>
      <c r="OPU1319" s="1"/>
      <c r="OPV1319" s="1"/>
      <c r="OPW1319" s="1"/>
      <c r="OPX1319" s="1"/>
      <c r="OPY1319" s="1"/>
      <c r="OPZ1319" s="1"/>
      <c r="OQA1319" s="1"/>
      <c r="OQB1319" s="1"/>
      <c r="OQC1319" s="1"/>
      <c r="OQD1319" s="1"/>
      <c r="OQE1319" s="1"/>
      <c r="OQF1319" s="1"/>
      <c r="OQG1319" s="1"/>
      <c r="OQH1319" s="1"/>
      <c r="OQI1319" s="1"/>
      <c r="OQJ1319" s="1"/>
      <c r="OQK1319" s="1"/>
      <c r="OQL1319" s="1"/>
      <c r="OQM1319" s="1"/>
      <c r="OQN1319" s="1"/>
      <c r="OQO1319" s="1"/>
      <c r="OQP1319" s="1"/>
      <c r="OQQ1319" s="1"/>
      <c r="OQR1319" s="1"/>
      <c r="OQS1319" s="1"/>
      <c r="OQT1319" s="1"/>
      <c r="OQU1319" s="1"/>
      <c r="OQV1319" s="1"/>
      <c r="OQW1319" s="1"/>
      <c r="OQX1319" s="1"/>
      <c r="OQY1319" s="1"/>
      <c r="OQZ1319" s="1"/>
      <c r="ORA1319" s="1"/>
      <c r="ORB1319" s="1"/>
      <c r="ORC1319" s="1"/>
      <c r="ORD1319" s="1"/>
      <c r="ORE1319" s="1"/>
      <c r="ORF1319" s="1"/>
      <c r="ORG1319" s="1"/>
      <c r="ORH1319" s="1"/>
      <c r="ORI1319" s="1"/>
      <c r="ORJ1319" s="1"/>
      <c r="ORK1319" s="1"/>
      <c r="ORL1319" s="1"/>
      <c r="ORM1319" s="1"/>
      <c r="ORN1319" s="1"/>
      <c r="ORO1319" s="1"/>
      <c r="ORP1319" s="1"/>
      <c r="ORQ1319" s="1"/>
      <c r="ORR1319" s="1"/>
      <c r="ORS1319" s="1"/>
      <c r="ORT1319" s="1"/>
      <c r="ORU1319" s="1"/>
      <c r="ORV1319" s="1"/>
      <c r="ORW1319" s="1"/>
      <c r="ORX1319" s="1"/>
      <c r="ORY1319" s="1"/>
      <c r="ORZ1319" s="1"/>
      <c r="OSA1319" s="1"/>
      <c r="OSB1319" s="1"/>
      <c r="OSC1319" s="1"/>
      <c r="OSD1319" s="1"/>
      <c r="OSE1319" s="1"/>
      <c r="OSF1319" s="1"/>
      <c r="OSG1319" s="1"/>
      <c r="OSH1319" s="1"/>
      <c r="OSI1319" s="1"/>
      <c r="OSJ1319" s="1"/>
      <c r="OSK1319" s="1"/>
      <c r="OSL1319" s="1"/>
      <c r="OSM1319" s="1"/>
      <c r="OSN1319" s="1"/>
      <c r="OSO1319" s="1"/>
      <c r="OSP1319" s="1"/>
      <c r="OSQ1319" s="1"/>
      <c r="OSR1319" s="1"/>
      <c r="OSS1319" s="1"/>
      <c r="OST1319" s="1"/>
      <c r="OSU1319" s="1"/>
      <c r="OSV1319" s="1"/>
      <c r="OSW1319" s="1"/>
      <c r="OSX1319" s="1"/>
      <c r="OSY1319" s="1"/>
      <c r="OSZ1319" s="1"/>
      <c r="OTA1319" s="1"/>
      <c r="OTB1319" s="1"/>
      <c r="OTC1319" s="1"/>
      <c r="OTD1319" s="1"/>
      <c r="OTE1319" s="1"/>
      <c r="OTF1319" s="1"/>
      <c r="OTG1319" s="1"/>
      <c r="OTH1319" s="1"/>
      <c r="OTI1319" s="1"/>
      <c r="OTJ1319" s="1"/>
      <c r="OTK1319" s="1"/>
      <c r="OTL1319" s="1"/>
      <c r="OTM1319" s="1"/>
      <c r="OTN1319" s="1"/>
      <c r="OTO1319" s="1"/>
      <c r="OTP1319" s="1"/>
      <c r="OTQ1319" s="1"/>
      <c r="OTR1319" s="1"/>
      <c r="OTS1319" s="1"/>
      <c r="OTT1319" s="1"/>
      <c r="OTU1319" s="1"/>
      <c r="OTV1319" s="1"/>
      <c r="OTW1319" s="1"/>
      <c r="OTX1319" s="1"/>
      <c r="OTY1319" s="1"/>
      <c r="OTZ1319" s="1"/>
      <c r="OUA1319" s="1"/>
      <c r="OUB1319" s="1"/>
      <c r="OUC1319" s="1"/>
      <c r="OUD1319" s="1"/>
      <c r="OUE1319" s="1"/>
      <c r="OUF1319" s="1"/>
      <c r="OUG1319" s="1"/>
      <c r="OUH1319" s="1"/>
      <c r="OUI1319" s="1"/>
      <c r="OUJ1319" s="1"/>
      <c r="OUK1319" s="1"/>
      <c r="OUL1319" s="1"/>
      <c r="OUM1319" s="1"/>
      <c r="OUN1319" s="1"/>
      <c r="OUO1319" s="1"/>
      <c r="OUP1319" s="1"/>
      <c r="OUQ1319" s="1"/>
      <c r="OUR1319" s="1"/>
      <c r="OUS1319" s="1"/>
      <c r="OUT1319" s="1"/>
      <c r="OUU1319" s="1"/>
      <c r="OUV1319" s="1"/>
      <c r="OUW1319" s="1"/>
      <c r="OUX1319" s="1"/>
      <c r="OUY1319" s="1"/>
      <c r="OUZ1319" s="1"/>
      <c r="OVA1319" s="1"/>
      <c r="OVB1319" s="1"/>
      <c r="OVC1319" s="1"/>
      <c r="OVD1319" s="1"/>
      <c r="OVE1319" s="1"/>
      <c r="OVF1319" s="1"/>
      <c r="OVG1319" s="1"/>
      <c r="OVH1319" s="1"/>
      <c r="OVI1319" s="1"/>
      <c r="OVJ1319" s="1"/>
      <c r="OVK1319" s="1"/>
      <c r="OVL1319" s="1"/>
      <c r="OVM1319" s="1"/>
      <c r="OVN1319" s="1"/>
      <c r="OVO1319" s="1"/>
      <c r="OVP1319" s="1"/>
      <c r="OVQ1319" s="1"/>
      <c r="OVR1319" s="1"/>
      <c r="OVS1319" s="1"/>
      <c r="OVT1319" s="1"/>
      <c r="OVU1319" s="1"/>
      <c r="OVV1319" s="1"/>
      <c r="OVW1319" s="1"/>
      <c r="OVX1319" s="1"/>
      <c r="OVY1319" s="1"/>
      <c r="OVZ1319" s="1"/>
      <c r="OWA1319" s="1"/>
      <c r="OWB1319" s="1"/>
      <c r="OWC1319" s="1"/>
      <c r="OWD1319" s="1"/>
      <c r="OWE1319" s="1"/>
      <c r="OWF1319" s="1"/>
      <c r="OWG1319" s="1"/>
      <c r="OWH1319" s="1"/>
      <c r="OWI1319" s="1"/>
      <c r="OWJ1319" s="1"/>
      <c r="OWK1319" s="1"/>
      <c r="OWL1319" s="1"/>
      <c r="OWM1319" s="1"/>
      <c r="OWN1319" s="1"/>
      <c r="OWO1319" s="1"/>
      <c r="OWP1319" s="1"/>
      <c r="OWQ1319" s="1"/>
      <c r="OWR1319" s="1"/>
      <c r="OWS1319" s="1"/>
      <c r="OWT1319" s="1"/>
      <c r="OWU1319" s="1"/>
      <c r="OWV1319" s="1"/>
      <c r="OWW1319" s="1"/>
      <c r="OWX1319" s="1"/>
      <c r="OWY1319" s="1"/>
      <c r="OWZ1319" s="1"/>
      <c r="OXA1319" s="1"/>
      <c r="OXB1319" s="1"/>
      <c r="OXC1319" s="1"/>
      <c r="OXD1319" s="1"/>
      <c r="OXE1319" s="1"/>
      <c r="OXF1319" s="1"/>
      <c r="OXG1319" s="1"/>
      <c r="OXH1319" s="1"/>
      <c r="OXI1319" s="1"/>
      <c r="OXJ1319" s="1"/>
      <c r="OXK1319" s="1"/>
      <c r="OXL1319" s="1"/>
      <c r="OXM1319" s="1"/>
      <c r="OXN1319" s="1"/>
      <c r="OXO1319" s="1"/>
      <c r="OXP1319" s="1"/>
      <c r="OXQ1319" s="1"/>
      <c r="OXR1319" s="1"/>
      <c r="OXS1319" s="1"/>
      <c r="OXT1319" s="1"/>
      <c r="OXU1319" s="1"/>
      <c r="OXV1319" s="1"/>
      <c r="OXW1319" s="1"/>
      <c r="OXX1319" s="1"/>
      <c r="OXY1319" s="1"/>
      <c r="OXZ1319" s="1"/>
      <c r="OYA1319" s="1"/>
      <c r="OYB1319" s="1"/>
      <c r="OYC1319" s="1"/>
      <c r="OYD1319" s="1"/>
      <c r="OYE1319" s="1"/>
      <c r="OYF1319" s="1"/>
      <c r="OYG1319" s="1"/>
      <c r="OYH1319" s="1"/>
      <c r="OYI1319" s="1"/>
      <c r="OYJ1319" s="1"/>
      <c r="OYK1319" s="1"/>
      <c r="OYL1319" s="1"/>
      <c r="OYM1319" s="1"/>
      <c r="OYN1319" s="1"/>
      <c r="OYO1319" s="1"/>
      <c r="OYP1319" s="1"/>
      <c r="OYQ1319" s="1"/>
      <c r="OYR1319" s="1"/>
      <c r="OYS1319" s="1"/>
      <c r="OYT1319" s="1"/>
      <c r="OYU1319" s="1"/>
      <c r="OYV1319" s="1"/>
      <c r="OYW1319" s="1"/>
      <c r="OYX1319" s="1"/>
      <c r="OYY1319" s="1"/>
      <c r="OYZ1319" s="1"/>
      <c r="OZA1319" s="1"/>
      <c r="OZB1319" s="1"/>
      <c r="OZC1319" s="1"/>
      <c r="OZD1319" s="1"/>
      <c r="OZE1319" s="1"/>
      <c r="OZF1319" s="1"/>
      <c r="OZG1319" s="1"/>
      <c r="OZH1319" s="1"/>
      <c r="OZI1319" s="1"/>
      <c r="OZJ1319" s="1"/>
      <c r="OZK1319" s="1"/>
      <c r="OZL1319" s="1"/>
      <c r="OZM1319" s="1"/>
      <c r="OZN1319" s="1"/>
      <c r="OZO1319" s="1"/>
      <c r="OZP1319" s="1"/>
      <c r="OZQ1319" s="1"/>
      <c r="OZR1319" s="1"/>
      <c r="OZS1319" s="1"/>
      <c r="OZT1319" s="1"/>
      <c r="OZU1319" s="1"/>
      <c r="OZV1319" s="1"/>
      <c r="OZW1319" s="1"/>
      <c r="OZX1319" s="1"/>
      <c r="OZY1319" s="1"/>
      <c r="OZZ1319" s="1"/>
      <c r="PAA1319" s="1"/>
      <c r="PAB1319" s="1"/>
      <c r="PAC1319" s="1"/>
      <c r="PAD1319" s="1"/>
      <c r="PAE1319" s="1"/>
      <c r="PAF1319" s="1"/>
      <c r="PAG1319" s="1"/>
      <c r="PAH1319" s="1"/>
      <c r="PAI1319" s="1"/>
      <c r="PAJ1319" s="1"/>
      <c r="PAK1319" s="1"/>
      <c r="PAL1319" s="1"/>
      <c r="PAM1319" s="1"/>
      <c r="PAN1319" s="1"/>
      <c r="PAO1319" s="1"/>
      <c r="PAP1319" s="1"/>
      <c r="PAQ1319" s="1"/>
      <c r="PAR1319" s="1"/>
      <c r="PAS1319" s="1"/>
      <c r="PAT1319" s="1"/>
      <c r="PAU1319" s="1"/>
      <c r="PAV1319" s="1"/>
      <c r="PAW1319" s="1"/>
      <c r="PAX1319" s="1"/>
      <c r="PAY1319" s="1"/>
      <c r="PAZ1319" s="1"/>
      <c r="PBA1319" s="1"/>
      <c r="PBB1319" s="1"/>
      <c r="PBC1319" s="1"/>
      <c r="PBD1319" s="1"/>
      <c r="PBE1319" s="1"/>
      <c r="PBF1319" s="1"/>
      <c r="PBG1319" s="1"/>
      <c r="PBH1319" s="1"/>
      <c r="PBI1319" s="1"/>
      <c r="PBJ1319" s="1"/>
      <c r="PBK1319" s="1"/>
      <c r="PBL1319" s="1"/>
      <c r="PBM1319" s="1"/>
      <c r="PBN1319" s="1"/>
      <c r="PBO1319" s="1"/>
      <c r="PBP1319" s="1"/>
      <c r="PBQ1319" s="1"/>
      <c r="PBR1319" s="1"/>
      <c r="PBS1319" s="1"/>
      <c r="PBT1319" s="1"/>
      <c r="PBU1319" s="1"/>
      <c r="PBV1319" s="1"/>
      <c r="PBW1319" s="1"/>
      <c r="PBX1319" s="1"/>
      <c r="PBY1319" s="1"/>
      <c r="PBZ1319" s="1"/>
      <c r="PCA1319" s="1"/>
      <c r="PCB1319" s="1"/>
      <c r="PCC1319" s="1"/>
      <c r="PCD1319" s="1"/>
      <c r="PCE1319" s="1"/>
      <c r="PCF1319" s="1"/>
      <c r="PCG1319" s="1"/>
      <c r="PCH1319" s="1"/>
      <c r="PCI1319" s="1"/>
      <c r="PCJ1319" s="1"/>
      <c r="PCK1319" s="1"/>
      <c r="PCL1319" s="1"/>
      <c r="PCM1319" s="1"/>
      <c r="PCN1319" s="1"/>
      <c r="PCO1319" s="1"/>
      <c r="PCP1319" s="1"/>
      <c r="PCQ1319" s="1"/>
      <c r="PCR1319" s="1"/>
      <c r="PCS1319" s="1"/>
      <c r="PCT1319" s="1"/>
      <c r="PCU1319" s="1"/>
      <c r="PCV1319" s="1"/>
      <c r="PCW1319" s="1"/>
      <c r="PCX1319" s="1"/>
      <c r="PCY1319" s="1"/>
      <c r="PCZ1319" s="1"/>
      <c r="PDA1319" s="1"/>
      <c r="PDB1319" s="1"/>
      <c r="PDC1319" s="1"/>
      <c r="PDD1319" s="1"/>
      <c r="PDE1319" s="1"/>
      <c r="PDF1319" s="1"/>
      <c r="PDG1319" s="1"/>
      <c r="PDH1319" s="1"/>
      <c r="PDI1319" s="1"/>
      <c r="PDJ1319" s="1"/>
      <c r="PDK1319" s="1"/>
      <c r="PDL1319" s="1"/>
      <c r="PDM1319" s="1"/>
      <c r="PDN1319" s="1"/>
      <c r="PDO1319" s="1"/>
      <c r="PDP1319" s="1"/>
      <c r="PDQ1319" s="1"/>
      <c r="PDR1319" s="1"/>
      <c r="PDS1319" s="1"/>
      <c r="PDT1319" s="1"/>
      <c r="PDU1319" s="1"/>
      <c r="PDV1319" s="1"/>
      <c r="PDW1319" s="1"/>
      <c r="PDX1319" s="1"/>
      <c r="PDY1319" s="1"/>
      <c r="PDZ1319" s="1"/>
      <c r="PEA1319" s="1"/>
      <c r="PEB1319" s="1"/>
      <c r="PEC1319" s="1"/>
      <c r="PED1319" s="1"/>
      <c r="PEE1319" s="1"/>
      <c r="PEF1319" s="1"/>
      <c r="PEG1319" s="1"/>
      <c r="PEH1319" s="1"/>
      <c r="PEI1319" s="1"/>
      <c r="PEJ1319" s="1"/>
      <c r="PEK1319" s="1"/>
      <c r="PEL1319" s="1"/>
      <c r="PEM1319" s="1"/>
      <c r="PEN1319" s="1"/>
      <c r="PEO1319" s="1"/>
      <c r="PEP1319" s="1"/>
      <c r="PEQ1319" s="1"/>
      <c r="PER1319" s="1"/>
      <c r="PES1319" s="1"/>
      <c r="PET1319" s="1"/>
      <c r="PEU1319" s="1"/>
      <c r="PEV1319" s="1"/>
      <c r="PEW1319" s="1"/>
      <c r="PEX1319" s="1"/>
      <c r="PEY1319" s="1"/>
      <c r="PEZ1319" s="1"/>
      <c r="PFA1319" s="1"/>
      <c r="PFB1319" s="1"/>
      <c r="PFC1319" s="1"/>
      <c r="PFD1319" s="1"/>
      <c r="PFE1319" s="1"/>
      <c r="PFF1319" s="1"/>
      <c r="PFG1319" s="1"/>
      <c r="PFH1319" s="1"/>
      <c r="PFI1319" s="1"/>
      <c r="PFJ1319" s="1"/>
      <c r="PFK1319" s="1"/>
      <c r="PFL1319" s="1"/>
      <c r="PFM1319" s="1"/>
      <c r="PFN1319" s="1"/>
      <c r="PFO1319" s="1"/>
      <c r="PFP1319" s="1"/>
      <c r="PFQ1319" s="1"/>
      <c r="PFR1319" s="1"/>
      <c r="PFS1319" s="1"/>
      <c r="PFT1319" s="1"/>
      <c r="PFU1319" s="1"/>
      <c r="PFV1319" s="1"/>
      <c r="PFW1319" s="1"/>
      <c r="PFX1319" s="1"/>
      <c r="PFY1319" s="1"/>
      <c r="PFZ1319" s="1"/>
      <c r="PGA1319" s="1"/>
      <c r="PGB1319" s="1"/>
      <c r="PGC1319" s="1"/>
      <c r="PGD1319" s="1"/>
      <c r="PGE1319" s="1"/>
      <c r="PGF1319" s="1"/>
      <c r="PGG1319" s="1"/>
      <c r="PGH1319" s="1"/>
      <c r="PGI1319" s="1"/>
      <c r="PGJ1319" s="1"/>
      <c r="PGK1319" s="1"/>
      <c r="PGL1319" s="1"/>
      <c r="PGM1319" s="1"/>
      <c r="PGN1319" s="1"/>
      <c r="PGO1319" s="1"/>
      <c r="PGP1319" s="1"/>
      <c r="PGQ1319" s="1"/>
      <c r="PGR1319" s="1"/>
      <c r="PGS1319" s="1"/>
      <c r="PGT1319" s="1"/>
      <c r="PGU1319" s="1"/>
      <c r="PGV1319" s="1"/>
      <c r="PGW1319" s="1"/>
      <c r="PGX1319" s="1"/>
      <c r="PGY1319" s="1"/>
      <c r="PGZ1319" s="1"/>
      <c r="PHA1319" s="1"/>
      <c r="PHB1319" s="1"/>
      <c r="PHC1319" s="1"/>
      <c r="PHD1319" s="1"/>
      <c r="PHE1319" s="1"/>
      <c r="PHF1319" s="1"/>
      <c r="PHG1319" s="1"/>
      <c r="PHH1319" s="1"/>
      <c r="PHI1319" s="1"/>
      <c r="PHJ1319" s="1"/>
      <c r="PHK1319" s="1"/>
      <c r="PHL1319" s="1"/>
      <c r="PHM1319" s="1"/>
      <c r="PHN1319" s="1"/>
      <c r="PHO1319" s="1"/>
      <c r="PHP1319" s="1"/>
      <c r="PHQ1319" s="1"/>
      <c r="PHR1319" s="1"/>
      <c r="PHS1319" s="1"/>
      <c r="PHT1319" s="1"/>
      <c r="PHU1319" s="1"/>
      <c r="PHV1319" s="1"/>
      <c r="PHW1319" s="1"/>
      <c r="PHX1319" s="1"/>
      <c r="PHY1319" s="1"/>
      <c r="PHZ1319" s="1"/>
      <c r="PIA1319" s="1"/>
      <c r="PIB1319" s="1"/>
      <c r="PIC1319" s="1"/>
      <c r="PID1319" s="1"/>
      <c r="PIE1319" s="1"/>
      <c r="PIF1319" s="1"/>
      <c r="PIG1319" s="1"/>
      <c r="PIH1319" s="1"/>
      <c r="PII1319" s="1"/>
      <c r="PIJ1319" s="1"/>
      <c r="PIK1319" s="1"/>
      <c r="PIL1319" s="1"/>
      <c r="PIM1319" s="1"/>
      <c r="PIN1319" s="1"/>
      <c r="PIO1319" s="1"/>
      <c r="PIP1319" s="1"/>
      <c r="PIQ1319" s="1"/>
      <c r="PIR1319" s="1"/>
      <c r="PIS1319" s="1"/>
      <c r="PIT1319" s="1"/>
      <c r="PIU1319" s="1"/>
      <c r="PIV1319" s="1"/>
      <c r="PIW1319" s="1"/>
      <c r="PIX1319" s="1"/>
      <c r="PIY1319" s="1"/>
      <c r="PIZ1319" s="1"/>
      <c r="PJA1319" s="1"/>
      <c r="PJB1319" s="1"/>
      <c r="PJC1319" s="1"/>
      <c r="PJD1319" s="1"/>
      <c r="PJE1319" s="1"/>
      <c r="PJF1319" s="1"/>
      <c r="PJG1319" s="1"/>
      <c r="PJH1319" s="1"/>
      <c r="PJI1319" s="1"/>
      <c r="PJJ1319" s="1"/>
      <c r="PJK1319" s="1"/>
      <c r="PJL1319" s="1"/>
      <c r="PJM1319" s="1"/>
      <c r="PJN1319" s="1"/>
      <c r="PJO1319" s="1"/>
      <c r="PJP1319" s="1"/>
      <c r="PJQ1319" s="1"/>
      <c r="PJR1319" s="1"/>
      <c r="PJS1319" s="1"/>
      <c r="PJT1319" s="1"/>
      <c r="PJU1319" s="1"/>
      <c r="PJV1319" s="1"/>
      <c r="PJW1319" s="1"/>
      <c r="PJX1319" s="1"/>
      <c r="PJY1319" s="1"/>
      <c r="PJZ1319" s="1"/>
      <c r="PKA1319" s="1"/>
      <c r="PKB1319" s="1"/>
      <c r="PKC1319" s="1"/>
      <c r="PKD1319" s="1"/>
      <c r="PKE1319" s="1"/>
      <c r="PKF1319" s="1"/>
      <c r="PKG1319" s="1"/>
      <c r="PKH1319" s="1"/>
      <c r="PKI1319" s="1"/>
      <c r="PKJ1319" s="1"/>
      <c r="PKK1319" s="1"/>
      <c r="PKL1319" s="1"/>
      <c r="PKM1319" s="1"/>
      <c r="PKN1319" s="1"/>
      <c r="PKO1319" s="1"/>
      <c r="PKP1319" s="1"/>
      <c r="PKQ1319" s="1"/>
      <c r="PKR1319" s="1"/>
      <c r="PKS1319" s="1"/>
      <c r="PKT1319" s="1"/>
      <c r="PKU1319" s="1"/>
      <c r="PKV1319" s="1"/>
      <c r="PKW1319" s="1"/>
      <c r="PKX1319" s="1"/>
      <c r="PKY1319" s="1"/>
      <c r="PKZ1319" s="1"/>
      <c r="PLA1319" s="1"/>
      <c r="PLB1319" s="1"/>
      <c r="PLC1319" s="1"/>
      <c r="PLD1319" s="1"/>
      <c r="PLE1319" s="1"/>
      <c r="PLF1319" s="1"/>
      <c r="PLG1319" s="1"/>
      <c r="PLH1319" s="1"/>
      <c r="PLI1319" s="1"/>
      <c r="PLJ1319" s="1"/>
      <c r="PLK1319" s="1"/>
      <c r="PLL1319" s="1"/>
      <c r="PLM1319" s="1"/>
      <c r="PLN1319" s="1"/>
      <c r="PLO1319" s="1"/>
      <c r="PLP1319" s="1"/>
      <c r="PLQ1319" s="1"/>
      <c r="PLR1319" s="1"/>
      <c r="PLS1319" s="1"/>
      <c r="PLT1319" s="1"/>
      <c r="PLU1319" s="1"/>
      <c r="PLV1319" s="1"/>
      <c r="PLW1319" s="1"/>
      <c r="PLX1319" s="1"/>
      <c r="PLY1319" s="1"/>
      <c r="PLZ1319" s="1"/>
      <c r="PMA1319" s="1"/>
      <c r="PMB1319" s="1"/>
      <c r="PMC1319" s="1"/>
      <c r="PMD1319" s="1"/>
      <c r="PME1319" s="1"/>
      <c r="PMF1319" s="1"/>
      <c r="PMG1319" s="1"/>
      <c r="PMH1319" s="1"/>
      <c r="PMI1319" s="1"/>
      <c r="PMJ1319" s="1"/>
      <c r="PMK1319" s="1"/>
      <c r="PML1319" s="1"/>
      <c r="PMM1319" s="1"/>
      <c r="PMN1319" s="1"/>
      <c r="PMO1319" s="1"/>
      <c r="PMP1319" s="1"/>
      <c r="PMQ1319" s="1"/>
      <c r="PMR1319" s="1"/>
      <c r="PMS1319" s="1"/>
      <c r="PMT1319" s="1"/>
      <c r="PMU1319" s="1"/>
      <c r="PMV1319" s="1"/>
      <c r="PMW1319" s="1"/>
      <c r="PMX1319" s="1"/>
      <c r="PMY1319" s="1"/>
      <c r="PMZ1319" s="1"/>
      <c r="PNA1319" s="1"/>
      <c r="PNB1319" s="1"/>
      <c r="PNC1319" s="1"/>
      <c r="PND1319" s="1"/>
      <c r="PNE1319" s="1"/>
      <c r="PNF1319" s="1"/>
      <c r="PNG1319" s="1"/>
      <c r="PNH1319" s="1"/>
      <c r="PNI1319" s="1"/>
      <c r="PNJ1319" s="1"/>
      <c r="PNK1319" s="1"/>
      <c r="PNL1319" s="1"/>
      <c r="PNM1319" s="1"/>
      <c r="PNN1319" s="1"/>
      <c r="PNO1319" s="1"/>
      <c r="PNP1319" s="1"/>
      <c r="PNQ1319" s="1"/>
      <c r="PNR1319" s="1"/>
      <c r="PNS1319" s="1"/>
      <c r="PNT1319" s="1"/>
      <c r="PNU1319" s="1"/>
      <c r="PNV1319" s="1"/>
      <c r="PNW1319" s="1"/>
      <c r="PNX1319" s="1"/>
      <c r="PNY1319" s="1"/>
      <c r="PNZ1319" s="1"/>
      <c r="POA1319" s="1"/>
      <c r="POB1319" s="1"/>
      <c r="POC1319" s="1"/>
      <c r="POD1319" s="1"/>
      <c r="POE1319" s="1"/>
      <c r="POF1319" s="1"/>
      <c r="POG1319" s="1"/>
      <c r="POH1319" s="1"/>
      <c r="POI1319" s="1"/>
      <c r="POJ1319" s="1"/>
      <c r="POK1319" s="1"/>
      <c r="POL1319" s="1"/>
      <c r="POM1319" s="1"/>
      <c r="PON1319" s="1"/>
      <c r="POO1319" s="1"/>
      <c r="POP1319" s="1"/>
      <c r="POQ1319" s="1"/>
      <c r="POR1319" s="1"/>
      <c r="POS1319" s="1"/>
      <c r="POT1319" s="1"/>
      <c r="POU1319" s="1"/>
      <c r="POV1319" s="1"/>
      <c r="POW1319" s="1"/>
      <c r="POX1319" s="1"/>
      <c r="POY1319" s="1"/>
      <c r="POZ1319" s="1"/>
      <c r="PPA1319" s="1"/>
      <c r="PPB1319" s="1"/>
      <c r="PPC1319" s="1"/>
      <c r="PPD1319" s="1"/>
      <c r="PPE1319" s="1"/>
      <c r="PPF1319" s="1"/>
      <c r="PPG1319" s="1"/>
      <c r="PPH1319" s="1"/>
      <c r="PPI1319" s="1"/>
      <c r="PPJ1319" s="1"/>
      <c r="PPK1319" s="1"/>
      <c r="PPL1319" s="1"/>
      <c r="PPM1319" s="1"/>
      <c r="PPN1319" s="1"/>
      <c r="PPO1319" s="1"/>
      <c r="PPP1319" s="1"/>
      <c r="PPQ1319" s="1"/>
      <c r="PPR1319" s="1"/>
      <c r="PPS1319" s="1"/>
      <c r="PPT1319" s="1"/>
      <c r="PPU1319" s="1"/>
      <c r="PPV1319" s="1"/>
      <c r="PPW1319" s="1"/>
      <c r="PPX1319" s="1"/>
      <c r="PPY1319" s="1"/>
      <c r="PPZ1319" s="1"/>
      <c r="PQA1319" s="1"/>
      <c r="PQB1319" s="1"/>
      <c r="PQC1319" s="1"/>
      <c r="PQD1319" s="1"/>
      <c r="PQE1319" s="1"/>
      <c r="PQF1319" s="1"/>
      <c r="PQG1319" s="1"/>
      <c r="PQH1319" s="1"/>
      <c r="PQI1319" s="1"/>
      <c r="PQJ1319" s="1"/>
      <c r="PQK1319" s="1"/>
      <c r="PQL1319" s="1"/>
      <c r="PQM1319" s="1"/>
      <c r="PQN1319" s="1"/>
      <c r="PQO1319" s="1"/>
      <c r="PQP1319" s="1"/>
      <c r="PQQ1319" s="1"/>
      <c r="PQR1319" s="1"/>
      <c r="PQS1319" s="1"/>
      <c r="PQT1319" s="1"/>
      <c r="PQU1319" s="1"/>
      <c r="PQV1319" s="1"/>
      <c r="PQW1319" s="1"/>
      <c r="PQX1319" s="1"/>
      <c r="PQY1319" s="1"/>
      <c r="PQZ1319" s="1"/>
      <c r="PRA1319" s="1"/>
      <c r="PRB1319" s="1"/>
      <c r="PRC1319" s="1"/>
      <c r="PRD1319" s="1"/>
      <c r="PRE1319" s="1"/>
      <c r="PRF1319" s="1"/>
      <c r="PRG1319" s="1"/>
      <c r="PRH1319" s="1"/>
      <c r="PRI1319" s="1"/>
      <c r="PRJ1319" s="1"/>
      <c r="PRK1319" s="1"/>
      <c r="PRL1319" s="1"/>
      <c r="PRM1319" s="1"/>
      <c r="PRN1319" s="1"/>
      <c r="PRO1319" s="1"/>
      <c r="PRP1319" s="1"/>
      <c r="PRQ1319" s="1"/>
      <c r="PRR1319" s="1"/>
      <c r="PRS1319" s="1"/>
      <c r="PRT1319" s="1"/>
      <c r="PRU1319" s="1"/>
      <c r="PRV1319" s="1"/>
      <c r="PRW1319" s="1"/>
      <c r="PRX1319" s="1"/>
      <c r="PRY1319" s="1"/>
      <c r="PRZ1319" s="1"/>
      <c r="PSA1319" s="1"/>
      <c r="PSB1319" s="1"/>
      <c r="PSC1319" s="1"/>
      <c r="PSD1319" s="1"/>
      <c r="PSE1319" s="1"/>
      <c r="PSF1319" s="1"/>
      <c r="PSG1319" s="1"/>
      <c r="PSH1319" s="1"/>
      <c r="PSI1319" s="1"/>
      <c r="PSJ1319" s="1"/>
      <c r="PSK1319" s="1"/>
      <c r="PSL1319" s="1"/>
      <c r="PSM1319" s="1"/>
      <c r="PSN1319" s="1"/>
      <c r="PSO1319" s="1"/>
      <c r="PSP1319" s="1"/>
      <c r="PSQ1319" s="1"/>
      <c r="PSR1319" s="1"/>
      <c r="PSS1319" s="1"/>
      <c r="PST1319" s="1"/>
      <c r="PSU1319" s="1"/>
      <c r="PSV1319" s="1"/>
      <c r="PSW1319" s="1"/>
      <c r="PSX1319" s="1"/>
      <c r="PSY1319" s="1"/>
      <c r="PSZ1319" s="1"/>
      <c r="PTA1319" s="1"/>
      <c r="PTB1319" s="1"/>
      <c r="PTC1319" s="1"/>
      <c r="PTD1319" s="1"/>
      <c r="PTE1319" s="1"/>
      <c r="PTF1319" s="1"/>
      <c r="PTG1319" s="1"/>
      <c r="PTH1319" s="1"/>
      <c r="PTI1319" s="1"/>
      <c r="PTJ1319" s="1"/>
      <c r="PTK1319" s="1"/>
      <c r="PTL1319" s="1"/>
      <c r="PTM1319" s="1"/>
      <c r="PTN1319" s="1"/>
      <c r="PTO1319" s="1"/>
      <c r="PTP1319" s="1"/>
      <c r="PTQ1319" s="1"/>
      <c r="PTR1319" s="1"/>
      <c r="PTS1319" s="1"/>
      <c r="PTT1319" s="1"/>
      <c r="PTU1319" s="1"/>
      <c r="PTV1319" s="1"/>
      <c r="PTW1319" s="1"/>
      <c r="PTX1319" s="1"/>
      <c r="PTY1319" s="1"/>
      <c r="PTZ1319" s="1"/>
      <c r="PUA1319" s="1"/>
      <c r="PUB1319" s="1"/>
      <c r="PUC1319" s="1"/>
      <c r="PUD1319" s="1"/>
      <c r="PUE1319" s="1"/>
      <c r="PUF1319" s="1"/>
      <c r="PUG1319" s="1"/>
      <c r="PUH1319" s="1"/>
      <c r="PUI1319" s="1"/>
      <c r="PUJ1319" s="1"/>
      <c r="PUK1319" s="1"/>
      <c r="PUL1319" s="1"/>
      <c r="PUM1319" s="1"/>
      <c r="PUN1319" s="1"/>
      <c r="PUO1319" s="1"/>
      <c r="PUP1319" s="1"/>
      <c r="PUQ1319" s="1"/>
      <c r="PUR1319" s="1"/>
      <c r="PUS1319" s="1"/>
      <c r="PUT1319" s="1"/>
      <c r="PUU1319" s="1"/>
      <c r="PUV1319" s="1"/>
      <c r="PUW1319" s="1"/>
      <c r="PUX1319" s="1"/>
      <c r="PUY1319" s="1"/>
      <c r="PUZ1319" s="1"/>
      <c r="PVA1319" s="1"/>
      <c r="PVB1319" s="1"/>
      <c r="PVC1319" s="1"/>
      <c r="PVD1319" s="1"/>
      <c r="PVE1319" s="1"/>
      <c r="PVF1319" s="1"/>
      <c r="PVG1319" s="1"/>
      <c r="PVH1319" s="1"/>
      <c r="PVI1319" s="1"/>
      <c r="PVJ1319" s="1"/>
      <c r="PVK1319" s="1"/>
      <c r="PVL1319" s="1"/>
      <c r="PVM1319" s="1"/>
      <c r="PVN1319" s="1"/>
      <c r="PVO1319" s="1"/>
      <c r="PVP1319" s="1"/>
      <c r="PVQ1319" s="1"/>
      <c r="PVR1319" s="1"/>
      <c r="PVS1319" s="1"/>
      <c r="PVT1319" s="1"/>
      <c r="PVU1319" s="1"/>
      <c r="PVV1319" s="1"/>
      <c r="PVW1319" s="1"/>
      <c r="PVX1319" s="1"/>
      <c r="PVY1319" s="1"/>
      <c r="PVZ1319" s="1"/>
      <c r="PWA1319" s="1"/>
      <c r="PWB1319" s="1"/>
      <c r="PWC1319" s="1"/>
      <c r="PWD1319" s="1"/>
      <c r="PWE1319" s="1"/>
      <c r="PWF1319" s="1"/>
      <c r="PWG1319" s="1"/>
      <c r="PWH1319" s="1"/>
      <c r="PWI1319" s="1"/>
      <c r="PWJ1319" s="1"/>
      <c r="PWK1319" s="1"/>
      <c r="PWL1319" s="1"/>
      <c r="PWM1319" s="1"/>
      <c r="PWN1319" s="1"/>
      <c r="PWO1319" s="1"/>
      <c r="PWP1319" s="1"/>
      <c r="PWQ1319" s="1"/>
      <c r="PWR1319" s="1"/>
      <c r="PWS1319" s="1"/>
      <c r="PWT1319" s="1"/>
      <c r="PWU1319" s="1"/>
      <c r="PWV1319" s="1"/>
      <c r="PWW1319" s="1"/>
      <c r="PWX1319" s="1"/>
      <c r="PWY1319" s="1"/>
      <c r="PWZ1319" s="1"/>
      <c r="PXA1319" s="1"/>
      <c r="PXB1319" s="1"/>
      <c r="PXC1319" s="1"/>
      <c r="PXD1319" s="1"/>
      <c r="PXE1319" s="1"/>
      <c r="PXF1319" s="1"/>
      <c r="PXG1319" s="1"/>
      <c r="PXH1319" s="1"/>
      <c r="PXI1319" s="1"/>
      <c r="PXJ1319" s="1"/>
      <c r="PXK1319" s="1"/>
      <c r="PXL1319" s="1"/>
      <c r="PXM1319" s="1"/>
      <c r="PXN1319" s="1"/>
      <c r="PXO1319" s="1"/>
      <c r="PXP1319" s="1"/>
      <c r="PXQ1319" s="1"/>
      <c r="PXR1319" s="1"/>
      <c r="PXS1319" s="1"/>
      <c r="PXT1319" s="1"/>
      <c r="PXU1319" s="1"/>
      <c r="PXV1319" s="1"/>
      <c r="PXW1319" s="1"/>
      <c r="PXX1319" s="1"/>
      <c r="PXY1319" s="1"/>
      <c r="PXZ1319" s="1"/>
      <c r="PYA1319" s="1"/>
      <c r="PYB1319" s="1"/>
      <c r="PYC1319" s="1"/>
      <c r="PYD1319" s="1"/>
      <c r="PYE1319" s="1"/>
      <c r="PYF1319" s="1"/>
      <c r="PYG1319" s="1"/>
      <c r="PYH1319" s="1"/>
      <c r="PYI1319" s="1"/>
      <c r="PYJ1319" s="1"/>
      <c r="PYK1319" s="1"/>
      <c r="PYL1319" s="1"/>
      <c r="PYM1319" s="1"/>
      <c r="PYN1319" s="1"/>
      <c r="PYO1319" s="1"/>
      <c r="PYP1319" s="1"/>
      <c r="PYQ1319" s="1"/>
      <c r="PYR1319" s="1"/>
      <c r="PYS1319" s="1"/>
      <c r="PYT1319" s="1"/>
      <c r="PYU1319" s="1"/>
      <c r="PYV1319" s="1"/>
      <c r="PYW1319" s="1"/>
      <c r="PYX1319" s="1"/>
      <c r="PYY1319" s="1"/>
      <c r="PYZ1319" s="1"/>
      <c r="PZA1319" s="1"/>
      <c r="PZB1319" s="1"/>
      <c r="PZC1319" s="1"/>
      <c r="PZD1319" s="1"/>
      <c r="PZE1319" s="1"/>
      <c r="PZF1319" s="1"/>
      <c r="PZG1319" s="1"/>
      <c r="PZH1319" s="1"/>
      <c r="PZI1319" s="1"/>
      <c r="PZJ1319" s="1"/>
      <c r="PZK1319" s="1"/>
      <c r="PZL1319" s="1"/>
      <c r="PZM1319" s="1"/>
      <c r="PZN1319" s="1"/>
      <c r="PZO1319" s="1"/>
      <c r="PZP1319" s="1"/>
      <c r="PZQ1319" s="1"/>
      <c r="PZR1319" s="1"/>
      <c r="PZS1319" s="1"/>
      <c r="PZT1319" s="1"/>
      <c r="PZU1319" s="1"/>
      <c r="PZV1319" s="1"/>
      <c r="PZW1319" s="1"/>
      <c r="PZX1319" s="1"/>
      <c r="PZY1319" s="1"/>
      <c r="PZZ1319" s="1"/>
      <c r="QAA1319" s="1"/>
      <c r="QAB1319" s="1"/>
      <c r="QAC1319" s="1"/>
      <c r="QAD1319" s="1"/>
      <c r="QAE1319" s="1"/>
      <c r="QAF1319" s="1"/>
      <c r="QAG1319" s="1"/>
      <c r="QAH1319" s="1"/>
      <c r="QAI1319" s="1"/>
      <c r="QAJ1319" s="1"/>
      <c r="QAK1319" s="1"/>
      <c r="QAL1319" s="1"/>
      <c r="QAM1319" s="1"/>
      <c r="QAN1319" s="1"/>
      <c r="QAO1319" s="1"/>
      <c r="QAP1319" s="1"/>
      <c r="QAQ1319" s="1"/>
      <c r="QAR1319" s="1"/>
      <c r="QAS1319" s="1"/>
      <c r="QAT1319" s="1"/>
      <c r="QAU1319" s="1"/>
      <c r="QAV1319" s="1"/>
      <c r="QAW1319" s="1"/>
      <c r="QAX1319" s="1"/>
      <c r="QAY1319" s="1"/>
      <c r="QAZ1319" s="1"/>
      <c r="QBA1319" s="1"/>
      <c r="QBB1319" s="1"/>
      <c r="QBC1319" s="1"/>
      <c r="QBD1319" s="1"/>
      <c r="QBE1319" s="1"/>
      <c r="QBF1319" s="1"/>
      <c r="QBG1319" s="1"/>
      <c r="QBH1319" s="1"/>
      <c r="QBI1319" s="1"/>
      <c r="QBJ1319" s="1"/>
      <c r="QBK1319" s="1"/>
      <c r="QBL1319" s="1"/>
      <c r="QBM1319" s="1"/>
      <c r="QBN1319" s="1"/>
      <c r="QBO1319" s="1"/>
      <c r="QBP1319" s="1"/>
      <c r="QBQ1319" s="1"/>
      <c r="QBR1319" s="1"/>
      <c r="QBS1319" s="1"/>
      <c r="QBT1319" s="1"/>
      <c r="QBU1319" s="1"/>
      <c r="QBV1319" s="1"/>
      <c r="QBW1319" s="1"/>
      <c r="QBX1319" s="1"/>
      <c r="QBY1319" s="1"/>
      <c r="QBZ1319" s="1"/>
      <c r="QCA1319" s="1"/>
      <c r="QCB1319" s="1"/>
      <c r="QCC1319" s="1"/>
      <c r="QCD1319" s="1"/>
      <c r="QCE1319" s="1"/>
      <c r="QCF1319" s="1"/>
      <c r="QCG1319" s="1"/>
      <c r="QCH1319" s="1"/>
      <c r="QCI1319" s="1"/>
      <c r="QCJ1319" s="1"/>
      <c r="QCK1319" s="1"/>
      <c r="QCL1319" s="1"/>
      <c r="QCM1319" s="1"/>
      <c r="QCN1319" s="1"/>
      <c r="QCO1319" s="1"/>
      <c r="QCP1319" s="1"/>
      <c r="QCQ1319" s="1"/>
      <c r="QCR1319" s="1"/>
      <c r="QCS1319" s="1"/>
      <c r="QCT1319" s="1"/>
      <c r="QCU1319" s="1"/>
      <c r="QCV1319" s="1"/>
      <c r="QCW1319" s="1"/>
      <c r="QCX1319" s="1"/>
      <c r="QCY1319" s="1"/>
      <c r="QCZ1319" s="1"/>
      <c r="QDA1319" s="1"/>
      <c r="QDB1319" s="1"/>
      <c r="QDC1319" s="1"/>
      <c r="QDD1319" s="1"/>
      <c r="QDE1319" s="1"/>
      <c r="QDF1319" s="1"/>
      <c r="QDG1319" s="1"/>
      <c r="QDH1319" s="1"/>
      <c r="QDI1319" s="1"/>
      <c r="QDJ1319" s="1"/>
      <c r="QDK1319" s="1"/>
      <c r="QDL1319" s="1"/>
      <c r="QDM1319" s="1"/>
      <c r="QDN1319" s="1"/>
      <c r="QDO1319" s="1"/>
      <c r="QDP1319" s="1"/>
      <c r="QDQ1319" s="1"/>
      <c r="QDR1319" s="1"/>
      <c r="QDS1319" s="1"/>
      <c r="QDT1319" s="1"/>
      <c r="QDU1319" s="1"/>
      <c r="QDV1319" s="1"/>
      <c r="QDW1319" s="1"/>
      <c r="QDX1319" s="1"/>
      <c r="QDY1319" s="1"/>
      <c r="QDZ1319" s="1"/>
      <c r="QEA1319" s="1"/>
      <c r="QEB1319" s="1"/>
      <c r="QEC1319" s="1"/>
      <c r="QED1319" s="1"/>
      <c r="QEE1319" s="1"/>
      <c r="QEF1319" s="1"/>
      <c r="QEG1319" s="1"/>
      <c r="QEH1319" s="1"/>
      <c r="QEI1319" s="1"/>
      <c r="QEJ1319" s="1"/>
      <c r="QEK1319" s="1"/>
      <c r="QEL1319" s="1"/>
      <c r="QEM1319" s="1"/>
      <c r="QEN1319" s="1"/>
      <c r="QEO1319" s="1"/>
      <c r="QEP1319" s="1"/>
      <c r="QEQ1319" s="1"/>
      <c r="QER1319" s="1"/>
      <c r="QES1319" s="1"/>
      <c r="QET1319" s="1"/>
      <c r="QEU1319" s="1"/>
      <c r="QEV1319" s="1"/>
      <c r="QEW1319" s="1"/>
      <c r="QEX1319" s="1"/>
      <c r="QEY1319" s="1"/>
      <c r="QEZ1319" s="1"/>
      <c r="QFA1319" s="1"/>
      <c r="QFB1319" s="1"/>
      <c r="QFC1319" s="1"/>
      <c r="QFD1319" s="1"/>
      <c r="QFE1319" s="1"/>
      <c r="QFF1319" s="1"/>
      <c r="QFG1319" s="1"/>
      <c r="QFH1319" s="1"/>
      <c r="QFI1319" s="1"/>
      <c r="QFJ1319" s="1"/>
      <c r="QFK1319" s="1"/>
      <c r="QFL1319" s="1"/>
      <c r="QFM1319" s="1"/>
      <c r="QFN1319" s="1"/>
      <c r="QFO1319" s="1"/>
      <c r="QFP1319" s="1"/>
      <c r="QFQ1319" s="1"/>
      <c r="QFR1319" s="1"/>
      <c r="QFS1319" s="1"/>
      <c r="QFT1319" s="1"/>
      <c r="QFU1319" s="1"/>
      <c r="QFV1319" s="1"/>
      <c r="QFW1319" s="1"/>
      <c r="QFX1319" s="1"/>
      <c r="QFY1319" s="1"/>
      <c r="QFZ1319" s="1"/>
      <c r="QGA1319" s="1"/>
      <c r="QGB1319" s="1"/>
      <c r="QGC1319" s="1"/>
      <c r="QGD1319" s="1"/>
      <c r="QGE1319" s="1"/>
      <c r="QGF1319" s="1"/>
      <c r="QGG1319" s="1"/>
      <c r="QGH1319" s="1"/>
      <c r="QGI1319" s="1"/>
      <c r="QGJ1319" s="1"/>
      <c r="QGK1319" s="1"/>
      <c r="QGL1319" s="1"/>
      <c r="QGM1319" s="1"/>
      <c r="QGN1319" s="1"/>
      <c r="QGO1319" s="1"/>
      <c r="QGP1319" s="1"/>
      <c r="QGQ1319" s="1"/>
      <c r="QGR1319" s="1"/>
      <c r="QGS1319" s="1"/>
      <c r="QGT1319" s="1"/>
      <c r="QGU1319" s="1"/>
      <c r="QGV1319" s="1"/>
      <c r="QGW1319" s="1"/>
      <c r="QGX1319" s="1"/>
      <c r="QGY1319" s="1"/>
      <c r="QGZ1319" s="1"/>
      <c r="QHA1319" s="1"/>
      <c r="QHB1319" s="1"/>
      <c r="QHC1319" s="1"/>
      <c r="QHD1319" s="1"/>
      <c r="QHE1319" s="1"/>
      <c r="QHF1319" s="1"/>
      <c r="QHG1319" s="1"/>
      <c r="QHH1319" s="1"/>
      <c r="QHI1319" s="1"/>
      <c r="QHJ1319" s="1"/>
      <c r="QHK1319" s="1"/>
      <c r="QHL1319" s="1"/>
      <c r="QHM1319" s="1"/>
      <c r="QHN1319" s="1"/>
      <c r="QHO1319" s="1"/>
      <c r="QHP1319" s="1"/>
      <c r="QHQ1319" s="1"/>
      <c r="QHR1319" s="1"/>
      <c r="QHS1319" s="1"/>
      <c r="QHT1319" s="1"/>
      <c r="QHU1319" s="1"/>
      <c r="QHV1319" s="1"/>
      <c r="QHW1319" s="1"/>
      <c r="QHX1319" s="1"/>
      <c r="QHY1319" s="1"/>
      <c r="QHZ1319" s="1"/>
      <c r="QIA1319" s="1"/>
      <c r="QIB1319" s="1"/>
      <c r="QIC1319" s="1"/>
      <c r="QID1319" s="1"/>
      <c r="QIE1319" s="1"/>
      <c r="QIF1319" s="1"/>
      <c r="QIG1319" s="1"/>
      <c r="QIH1319" s="1"/>
      <c r="QII1319" s="1"/>
      <c r="QIJ1319" s="1"/>
      <c r="QIK1319" s="1"/>
      <c r="QIL1319" s="1"/>
      <c r="QIM1319" s="1"/>
      <c r="QIN1319" s="1"/>
      <c r="QIO1319" s="1"/>
      <c r="QIP1319" s="1"/>
      <c r="QIQ1319" s="1"/>
      <c r="QIR1319" s="1"/>
      <c r="QIS1319" s="1"/>
      <c r="QIT1319" s="1"/>
      <c r="QIU1319" s="1"/>
      <c r="QIV1319" s="1"/>
      <c r="QIW1319" s="1"/>
      <c r="QIX1319" s="1"/>
      <c r="QIY1319" s="1"/>
      <c r="QIZ1319" s="1"/>
      <c r="QJA1319" s="1"/>
      <c r="QJB1319" s="1"/>
      <c r="QJC1319" s="1"/>
      <c r="QJD1319" s="1"/>
      <c r="QJE1319" s="1"/>
      <c r="QJF1319" s="1"/>
      <c r="QJG1319" s="1"/>
      <c r="QJH1319" s="1"/>
      <c r="QJI1319" s="1"/>
      <c r="QJJ1319" s="1"/>
      <c r="QJK1319" s="1"/>
      <c r="QJL1319" s="1"/>
      <c r="QJM1319" s="1"/>
      <c r="QJN1319" s="1"/>
      <c r="QJO1319" s="1"/>
      <c r="QJP1319" s="1"/>
      <c r="QJQ1319" s="1"/>
      <c r="QJR1319" s="1"/>
      <c r="QJS1319" s="1"/>
      <c r="QJT1319" s="1"/>
      <c r="QJU1319" s="1"/>
      <c r="QJV1319" s="1"/>
      <c r="QJW1319" s="1"/>
      <c r="QJX1319" s="1"/>
      <c r="QJY1319" s="1"/>
      <c r="QJZ1319" s="1"/>
      <c r="QKA1319" s="1"/>
      <c r="QKB1319" s="1"/>
      <c r="QKC1319" s="1"/>
      <c r="QKD1319" s="1"/>
      <c r="QKE1319" s="1"/>
      <c r="QKF1319" s="1"/>
      <c r="QKG1319" s="1"/>
      <c r="QKH1319" s="1"/>
      <c r="QKI1319" s="1"/>
      <c r="QKJ1319" s="1"/>
      <c r="QKK1319" s="1"/>
      <c r="QKL1319" s="1"/>
      <c r="QKM1319" s="1"/>
      <c r="QKN1319" s="1"/>
      <c r="QKO1319" s="1"/>
      <c r="QKP1319" s="1"/>
      <c r="QKQ1319" s="1"/>
      <c r="QKR1319" s="1"/>
      <c r="QKS1319" s="1"/>
      <c r="QKT1319" s="1"/>
      <c r="QKU1319" s="1"/>
      <c r="QKV1319" s="1"/>
      <c r="QKW1319" s="1"/>
      <c r="QKX1319" s="1"/>
      <c r="QKY1319" s="1"/>
      <c r="QKZ1319" s="1"/>
      <c r="QLA1319" s="1"/>
      <c r="QLB1319" s="1"/>
      <c r="QLC1319" s="1"/>
      <c r="QLD1319" s="1"/>
      <c r="QLE1319" s="1"/>
      <c r="QLF1319" s="1"/>
      <c r="QLG1319" s="1"/>
      <c r="QLH1319" s="1"/>
      <c r="QLI1319" s="1"/>
      <c r="QLJ1319" s="1"/>
      <c r="QLK1319" s="1"/>
      <c r="QLL1319" s="1"/>
      <c r="QLM1319" s="1"/>
      <c r="QLN1319" s="1"/>
      <c r="QLO1319" s="1"/>
      <c r="QLP1319" s="1"/>
      <c r="QLQ1319" s="1"/>
      <c r="QLR1319" s="1"/>
      <c r="QLS1319" s="1"/>
      <c r="QLT1319" s="1"/>
      <c r="QLU1319" s="1"/>
      <c r="QLV1319" s="1"/>
      <c r="QLW1319" s="1"/>
      <c r="QLX1319" s="1"/>
      <c r="QLY1319" s="1"/>
      <c r="QLZ1319" s="1"/>
      <c r="QMA1319" s="1"/>
      <c r="QMB1319" s="1"/>
      <c r="QMC1319" s="1"/>
      <c r="QMD1319" s="1"/>
      <c r="QME1319" s="1"/>
      <c r="QMF1319" s="1"/>
      <c r="QMG1319" s="1"/>
      <c r="QMH1319" s="1"/>
      <c r="QMI1319" s="1"/>
      <c r="QMJ1319" s="1"/>
      <c r="QMK1319" s="1"/>
      <c r="QML1319" s="1"/>
      <c r="QMM1319" s="1"/>
      <c r="QMN1319" s="1"/>
      <c r="QMO1319" s="1"/>
      <c r="QMP1319" s="1"/>
      <c r="QMQ1319" s="1"/>
      <c r="QMR1319" s="1"/>
      <c r="QMS1319" s="1"/>
      <c r="QMT1319" s="1"/>
      <c r="QMU1319" s="1"/>
      <c r="QMV1319" s="1"/>
      <c r="QMW1319" s="1"/>
      <c r="QMX1319" s="1"/>
      <c r="QMY1319" s="1"/>
      <c r="QMZ1319" s="1"/>
      <c r="QNA1319" s="1"/>
      <c r="QNB1319" s="1"/>
      <c r="QNC1319" s="1"/>
      <c r="QND1319" s="1"/>
      <c r="QNE1319" s="1"/>
      <c r="QNF1319" s="1"/>
      <c r="QNG1319" s="1"/>
      <c r="QNH1319" s="1"/>
      <c r="QNI1319" s="1"/>
      <c r="QNJ1319" s="1"/>
      <c r="QNK1319" s="1"/>
      <c r="QNL1319" s="1"/>
      <c r="QNM1319" s="1"/>
      <c r="QNN1319" s="1"/>
      <c r="QNO1319" s="1"/>
      <c r="QNP1319" s="1"/>
      <c r="QNQ1319" s="1"/>
      <c r="QNR1319" s="1"/>
      <c r="QNS1319" s="1"/>
      <c r="QNT1319" s="1"/>
      <c r="QNU1319" s="1"/>
      <c r="QNV1319" s="1"/>
      <c r="QNW1319" s="1"/>
      <c r="QNX1319" s="1"/>
      <c r="QNY1319" s="1"/>
      <c r="QNZ1319" s="1"/>
      <c r="QOA1319" s="1"/>
      <c r="QOB1319" s="1"/>
      <c r="QOC1319" s="1"/>
      <c r="QOD1319" s="1"/>
      <c r="QOE1319" s="1"/>
      <c r="QOF1319" s="1"/>
      <c r="QOG1319" s="1"/>
      <c r="QOH1319" s="1"/>
      <c r="QOI1319" s="1"/>
      <c r="QOJ1319" s="1"/>
      <c r="QOK1319" s="1"/>
      <c r="QOL1319" s="1"/>
      <c r="QOM1319" s="1"/>
      <c r="QON1319" s="1"/>
      <c r="QOO1319" s="1"/>
      <c r="QOP1319" s="1"/>
      <c r="QOQ1319" s="1"/>
      <c r="QOR1319" s="1"/>
      <c r="QOS1319" s="1"/>
      <c r="QOT1319" s="1"/>
      <c r="QOU1319" s="1"/>
      <c r="QOV1319" s="1"/>
      <c r="QOW1319" s="1"/>
      <c r="QOX1319" s="1"/>
      <c r="QOY1319" s="1"/>
      <c r="QOZ1319" s="1"/>
      <c r="QPA1319" s="1"/>
      <c r="QPB1319" s="1"/>
      <c r="QPC1319" s="1"/>
      <c r="QPD1319" s="1"/>
      <c r="QPE1319" s="1"/>
      <c r="QPF1319" s="1"/>
      <c r="QPG1319" s="1"/>
      <c r="QPH1319" s="1"/>
      <c r="QPI1319" s="1"/>
      <c r="QPJ1319" s="1"/>
      <c r="QPK1319" s="1"/>
      <c r="QPL1319" s="1"/>
      <c r="QPM1319" s="1"/>
      <c r="QPN1319" s="1"/>
      <c r="QPO1319" s="1"/>
      <c r="QPP1319" s="1"/>
      <c r="QPQ1319" s="1"/>
      <c r="QPR1319" s="1"/>
      <c r="QPS1319" s="1"/>
      <c r="QPT1319" s="1"/>
      <c r="QPU1319" s="1"/>
      <c r="QPV1319" s="1"/>
      <c r="QPW1319" s="1"/>
      <c r="QPX1319" s="1"/>
      <c r="QPY1319" s="1"/>
      <c r="QPZ1319" s="1"/>
      <c r="QQA1319" s="1"/>
      <c r="QQB1319" s="1"/>
      <c r="QQC1319" s="1"/>
      <c r="QQD1319" s="1"/>
      <c r="QQE1319" s="1"/>
      <c r="QQF1319" s="1"/>
      <c r="QQG1319" s="1"/>
      <c r="QQH1319" s="1"/>
      <c r="QQI1319" s="1"/>
      <c r="QQJ1319" s="1"/>
      <c r="QQK1319" s="1"/>
      <c r="QQL1319" s="1"/>
      <c r="QQM1319" s="1"/>
      <c r="QQN1319" s="1"/>
      <c r="QQO1319" s="1"/>
      <c r="QQP1319" s="1"/>
      <c r="QQQ1319" s="1"/>
      <c r="QQR1319" s="1"/>
      <c r="QQS1319" s="1"/>
      <c r="QQT1319" s="1"/>
      <c r="QQU1319" s="1"/>
      <c r="QQV1319" s="1"/>
      <c r="QQW1319" s="1"/>
      <c r="QQX1319" s="1"/>
      <c r="QQY1319" s="1"/>
      <c r="QQZ1319" s="1"/>
      <c r="QRA1319" s="1"/>
      <c r="QRB1319" s="1"/>
      <c r="QRC1319" s="1"/>
      <c r="QRD1319" s="1"/>
      <c r="QRE1319" s="1"/>
      <c r="QRF1319" s="1"/>
      <c r="QRG1319" s="1"/>
      <c r="QRH1319" s="1"/>
      <c r="QRI1319" s="1"/>
      <c r="QRJ1319" s="1"/>
      <c r="QRK1319" s="1"/>
      <c r="QRL1319" s="1"/>
      <c r="QRM1319" s="1"/>
      <c r="QRN1319" s="1"/>
      <c r="QRO1319" s="1"/>
      <c r="QRP1319" s="1"/>
      <c r="QRQ1319" s="1"/>
      <c r="QRR1319" s="1"/>
      <c r="QRS1319" s="1"/>
      <c r="QRT1319" s="1"/>
      <c r="QRU1319" s="1"/>
      <c r="QRV1319" s="1"/>
      <c r="QRW1319" s="1"/>
      <c r="QRX1319" s="1"/>
      <c r="QRY1319" s="1"/>
      <c r="QRZ1319" s="1"/>
      <c r="QSA1319" s="1"/>
      <c r="QSB1319" s="1"/>
      <c r="QSC1319" s="1"/>
      <c r="QSD1319" s="1"/>
      <c r="QSE1319" s="1"/>
      <c r="QSF1319" s="1"/>
      <c r="QSG1319" s="1"/>
      <c r="QSH1319" s="1"/>
      <c r="QSI1319" s="1"/>
      <c r="QSJ1319" s="1"/>
      <c r="QSK1319" s="1"/>
      <c r="QSL1319" s="1"/>
      <c r="QSM1319" s="1"/>
      <c r="QSN1319" s="1"/>
      <c r="QSO1319" s="1"/>
      <c r="QSP1319" s="1"/>
      <c r="QSQ1319" s="1"/>
      <c r="QSR1319" s="1"/>
      <c r="QSS1319" s="1"/>
      <c r="QST1319" s="1"/>
      <c r="QSU1319" s="1"/>
      <c r="QSV1319" s="1"/>
      <c r="QSW1319" s="1"/>
      <c r="QSX1319" s="1"/>
      <c r="QSY1319" s="1"/>
      <c r="QSZ1319" s="1"/>
      <c r="QTA1319" s="1"/>
      <c r="QTB1319" s="1"/>
      <c r="QTC1319" s="1"/>
      <c r="QTD1319" s="1"/>
      <c r="QTE1319" s="1"/>
      <c r="QTF1319" s="1"/>
      <c r="QTG1319" s="1"/>
      <c r="QTH1319" s="1"/>
      <c r="QTI1319" s="1"/>
      <c r="QTJ1319" s="1"/>
      <c r="QTK1319" s="1"/>
      <c r="QTL1319" s="1"/>
      <c r="QTM1319" s="1"/>
      <c r="QTN1319" s="1"/>
      <c r="QTO1319" s="1"/>
      <c r="QTP1319" s="1"/>
      <c r="QTQ1319" s="1"/>
      <c r="QTR1319" s="1"/>
      <c r="QTS1319" s="1"/>
      <c r="QTT1319" s="1"/>
      <c r="QTU1319" s="1"/>
      <c r="QTV1319" s="1"/>
      <c r="QTW1319" s="1"/>
      <c r="QTX1319" s="1"/>
      <c r="QTY1319" s="1"/>
      <c r="QTZ1319" s="1"/>
      <c r="QUA1319" s="1"/>
      <c r="QUB1319" s="1"/>
      <c r="QUC1319" s="1"/>
      <c r="QUD1319" s="1"/>
      <c r="QUE1319" s="1"/>
      <c r="QUF1319" s="1"/>
      <c r="QUG1319" s="1"/>
      <c r="QUH1319" s="1"/>
      <c r="QUI1319" s="1"/>
      <c r="QUJ1319" s="1"/>
      <c r="QUK1319" s="1"/>
      <c r="QUL1319" s="1"/>
      <c r="QUM1319" s="1"/>
      <c r="QUN1319" s="1"/>
      <c r="QUO1319" s="1"/>
      <c r="QUP1319" s="1"/>
      <c r="QUQ1319" s="1"/>
      <c r="QUR1319" s="1"/>
      <c r="QUS1319" s="1"/>
      <c r="QUT1319" s="1"/>
      <c r="QUU1319" s="1"/>
      <c r="QUV1319" s="1"/>
      <c r="QUW1319" s="1"/>
      <c r="QUX1319" s="1"/>
      <c r="QUY1319" s="1"/>
      <c r="QUZ1319" s="1"/>
      <c r="QVA1319" s="1"/>
      <c r="QVB1319" s="1"/>
      <c r="QVC1319" s="1"/>
      <c r="QVD1319" s="1"/>
      <c r="QVE1319" s="1"/>
      <c r="QVF1319" s="1"/>
      <c r="QVG1319" s="1"/>
      <c r="QVH1319" s="1"/>
      <c r="QVI1319" s="1"/>
      <c r="QVJ1319" s="1"/>
      <c r="QVK1319" s="1"/>
      <c r="QVL1319" s="1"/>
      <c r="QVM1319" s="1"/>
      <c r="QVN1319" s="1"/>
      <c r="QVO1319" s="1"/>
      <c r="QVP1319" s="1"/>
      <c r="QVQ1319" s="1"/>
      <c r="QVR1319" s="1"/>
      <c r="QVS1319" s="1"/>
      <c r="QVT1319" s="1"/>
      <c r="QVU1319" s="1"/>
      <c r="QVV1319" s="1"/>
      <c r="QVW1319" s="1"/>
      <c r="QVX1319" s="1"/>
      <c r="QVY1319" s="1"/>
      <c r="QVZ1319" s="1"/>
      <c r="QWA1319" s="1"/>
      <c r="QWB1319" s="1"/>
      <c r="QWC1319" s="1"/>
      <c r="QWD1319" s="1"/>
      <c r="QWE1319" s="1"/>
      <c r="QWF1319" s="1"/>
      <c r="QWG1319" s="1"/>
      <c r="QWH1319" s="1"/>
      <c r="QWI1319" s="1"/>
      <c r="QWJ1319" s="1"/>
      <c r="QWK1319" s="1"/>
      <c r="QWL1319" s="1"/>
      <c r="QWM1319" s="1"/>
      <c r="QWN1319" s="1"/>
      <c r="QWO1319" s="1"/>
      <c r="QWP1319" s="1"/>
      <c r="QWQ1319" s="1"/>
      <c r="QWR1319" s="1"/>
      <c r="QWS1319" s="1"/>
      <c r="QWT1319" s="1"/>
      <c r="QWU1319" s="1"/>
      <c r="QWV1319" s="1"/>
      <c r="QWW1319" s="1"/>
      <c r="QWX1319" s="1"/>
      <c r="QWY1319" s="1"/>
      <c r="QWZ1319" s="1"/>
      <c r="QXA1319" s="1"/>
      <c r="QXB1319" s="1"/>
      <c r="QXC1319" s="1"/>
      <c r="QXD1319" s="1"/>
      <c r="QXE1319" s="1"/>
      <c r="QXF1319" s="1"/>
      <c r="QXG1319" s="1"/>
      <c r="QXH1319" s="1"/>
      <c r="QXI1319" s="1"/>
      <c r="QXJ1319" s="1"/>
      <c r="QXK1319" s="1"/>
      <c r="QXL1319" s="1"/>
      <c r="QXM1319" s="1"/>
      <c r="QXN1319" s="1"/>
      <c r="QXO1319" s="1"/>
      <c r="QXP1319" s="1"/>
      <c r="QXQ1319" s="1"/>
      <c r="QXR1319" s="1"/>
      <c r="QXS1319" s="1"/>
      <c r="QXT1319" s="1"/>
      <c r="QXU1319" s="1"/>
      <c r="QXV1319" s="1"/>
      <c r="QXW1319" s="1"/>
      <c r="QXX1319" s="1"/>
      <c r="QXY1319" s="1"/>
      <c r="QXZ1319" s="1"/>
      <c r="QYA1319" s="1"/>
      <c r="QYB1319" s="1"/>
      <c r="QYC1319" s="1"/>
      <c r="QYD1319" s="1"/>
      <c r="QYE1319" s="1"/>
      <c r="QYF1319" s="1"/>
      <c r="QYG1319" s="1"/>
      <c r="QYH1319" s="1"/>
      <c r="QYI1319" s="1"/>
      <c r="QYJ1319" s="1"/>
      <c r="QYK1319" s="1"/>
      <c r="QYL1319" s="1"/>
      <c r="QYM1319" s="1"/>
      <c r="QYN1319" s="1"/>
      <c r="QYO1319" s="1"/>
      <c r="QYP1319" s="1"/>
      <c r="QYQ1319" s="1"/>
      <c r="QYR1319" s="1"/>
      <c r="QYS1319" s="1"/>
      <c r="QYT1319" s="1"/>
      <c r="QYU1319" s="1"/>
      <c r="QYV1319" s="1"/>
      <c r="QYW1319" s="1"/>
      <c r="QYX1319" s="1"/>
      <c r="QYY1319" s="1"/>
      <c r="QYZ1319" s="1"/>
      <c r="QZA1319" s="1"/>
      <c r="QZB1319" s="1"/>
      <c r="QZC1319" s="1"/>
      <c r="QZD1319" s="1"/>
      <c r="QZE1319" s="1"/>
      <c r="QZF1319" s="1"/>
      <c r="QZG1319" s="1"/>
      <c r="QZH1319" s="1"/>
      <c r="QZI1319" s="1"/>
      <c r="QZJ1319" s="1"/>
      <c r="QZK1319" s="1"/>
      <c r="QZL1319" s="1"/>
      <c r="QZM1319" s="1"/>
      <c r="QZN1319" s="1"/>
      <c r="QZO1319" s="1"/>
      <c r="QZP1319" s="1"/>
      <c r="QZQ1319" s="1"/>
      <c r="QZR1319" s="1"/>
      <c r="QZS1319" s="1"/>
      <c r="QZT1319" s="1"/>
      <c r="QZU1319" s="1"/>
      <c r="QZV1319" s="1"/>
      <c r="QZW1319" s="1"/>
      <c r="QZX1319" s="1"/>
      <c r="QZY1319" s="1"/>
      <c r="QZZ1319" s="1"/>
      <c r="RAA1319" s="1"/>
      <c r="RAB1319" s="1"/>
      <c r="RAC1319" s="1"/>
      <c r="RAD1319" s="1"/>
      <c r="RAE1319" s="1"/>
      <c r="RAF1319" s="1"/>
      <c r="RAG1319" s="1"/>
      <c r="RAH1319" s="1"/>
      <c r="RAI1319" s="1"/>
      <c r="RAJ1319" s="1"/>
      <c r="RAK1319" s="1"/>
      <c r="RAL1319" s="1"/>
      <c r="RAM1319" s="1"/>
      <c r="RAN1319" s="1"/>
      <c r="RAO1319" s="1"/>
      <c r="RAP1319" s="1"/>
      <c r="RAQ1319" s="1"/>
      <c r="RAR1319" s="1"/>
      <c r="RAS1319" s="1"/>
      <c r="RAT1319" s="1"/>
      <c r="RAU1319" s="1"/>
      <c r="RAV1319" s="1"/>
      <c r="RAW1319" s="1"/>
      <c r="RAX1319" s="1"/>
      <c r="RAY1319" s="1"/>
      <c r="RAZ1319" s="1"/>
      <c r="RBA1319" s="1"/>
      <c r="RBB1319" s="1"/>
      <c r="RBC1319" s="1"/>
      <c r="RBD1319" s="1"/>
      <c r="RBE1319" s="1"/>
      <c r="RBF1319" s="1"/>
      <c r="RBG1319" s="1"/>
      <c r="RBH1319" s="1"/>
      <c r="RBI1319" s="1"/>
      <c r="RBJ1319" s="1"/>
      <c r="RBK1319" s="1"/>
      <c r="RBL1319" s="1"/>
      <c r="RBM1319" s="1"/>
      <c r="RBN1319" s="1"/>
      <c r="RBO1319" s="1"/>
      <c r="RBP1319" s="1"/>
      <c r="RBQ1319" s="1"/>
      <c r="RBR1319" s="1"/>
      <c r="RBS1319" s="1"/>
      <c r="RBT1319" s="1"/>
      <c r="RBU1319" s="1"/>
      <c r="RBV1319" s="1"/>
      <c r="RBW1319" s="1"/>
      <c r="RBX1319" s="1"/>
      <c r="RBY1319" s="1"/>
      <c r="RBZ1319" s="1"/>
      <c r="RCA1319" s="1"/>
      <c r="RCB1319" s="1"/>
      <c r="RCC1319" s="1"/>
      <c r="RCD1319" s="1"/>
      <c r="RCE1319" s="1"/>
      <c r="RCF1319" s="1"/>
      <c r="RCG1319" s="1"/>
      <c r="RCH1319" s="1"/>
      <c r="RCI1319" s="1"/>
      <c r="RCJ1319" s="1"/>
      <c r="RCK1319" s="1"/>
      <c r="RCL1319" s="1"/>
      <c r="RCM1319" s="1"/>
      <c r="RCN1319" s="1"/>
      <c r="RCO1319" s="1"/>
      <c r="RCP1319" s="1"/>
      <c r="RCQ1319" s="1"/>
      <c r="RCR1319" s="1"/>
      <c r="RCS1319" s="1"/>
      <c r="RCT1319" s="1"/>
      <c r="RCU1319" s="1"/>
      <c r="RCV1319" s="1"/>
      <c r="RCW1319" s="1"/>
      <c r="RCX1319" s="1"/>
      <c r="RCY1319" s="1"/>
      <c r="RCZ1319" s="1"/>
      <c r="RDA1319" s="1"/>
      <c r="RDB1319" s="1"/>
      <c r="RDC1319" s="1"/>
      <c r="RDD1319" s="1"/>
      <c r="RDE1319" s="1"/>
      <c r="RDF1319" s="1"/>
      <c r="RDG1319" s="1"/>
      <c r="RDH1319" s="1"/>
      <c r="RDI1319" s="1"/>
      <c r="RDJ1319" s="1"/>
      <c r="RDK1319" s="1"/>
      <c r="RDL1319" s="1"/>
      <c r="RDM1319" s="1"/>
      <c r="RDN1319" s="1"/>
      <c r="RDO1319" s="1"/>
      <c r="RDP1319" s="1"/>
      <c r="RDQ1319" s="1"/>
      <c r="RDR1319" s="1"/>
      <c r="RDS1319" s="1"/>
      <c r="RDT1319" s="1"/>
      <c r="RDU1319" s="1"/>
      <c r="RDV1319" s="1"/>
      <c r="RDW1319" s="1"/>
      <c r="RDX1319" s="1"/>
      <c r="RDY1319" s="1"/>
      <c r="RDZ1319" s="1"/>
      <c r="REA1319" s="1"/>
      <c r="REB1319" s="1"/>
      <c r="REC1319" s="1"/>
      <c r="RED1319" s="1"/>
      <c r="REE1319" s="1"/>
      <c r="REF1319" s="1"/>
      <c r="REG1319" s="1"/>
      <c r="REH1319" s="1"/>
      <c r="REI1319" s="1"/>
      <c r="REJ1319" s="1"/>
      <c r="REK1319" s="1"/>
      <c r="REL1319" s="1"/>
      <c r="REM1319" s="1"/>
      <c r="REN1319" s="1"/>
      <c r="REO1319" s="1"/>
      <c r="REP1319" s="1"/>
      <c r="REQ1319" s="1"/>
      <c r="RER1319" s="1"/>
      <c r="RES1319" s="1"/>
      <c r="RET1319" s="1"/>
      <c r="REU1319" s="1"/>
      <c r="REV1319" s="1"/>
      <c r="REW1319" s="1"/>
      <c r="REX1319" s="1"/>
      <c r="REY1319" s="1"/>
      <c r="REZ1319" s="1"/>
      <c r="RFA1319" s="1"/>
      <c r="RFB1319" s="1"/>
      <c r="RFC1319" s="1"/>
      <c r="RFD1319" s="1"/>
      <c r="RFE1319" s="1"/>
      <c r="RFF1319" s="1"/>
      <c r="RFG1319" s="1"/>
      <c r="RFH1319" s="1"/>
      <c r="RFI1319" s="1"/>
      <c r="RFJ1319" s="1"/>
      <c r="RFK1319" s="1"/>
      <c r="RFL1319" s="1"/>
      <c r="RFM1319" s="1"/>
      <c r="RFN1319" s="1"/>
      <c r="RFO1319" s="1"/>
      <c r="RFP1319" s="1"/>
      <c r="RFQ1319" s="1"/>
      <c r="RFR1319" s="1"/>
      <c r="RFS1319" s="1"/>
      <c r="RFT1319" s="1"/>
      <c r="RFU1319" s="1"/>
      <c r="RFV1319" s="1"/>
      <c r="RFW1319" s="1"/>
      <c r="RFX1319" s="1"/>
      <c r="RFY1319" s="1"/>
      <c r="RFZ1319" s="1"/>
      <c r="RGA1319" s="1"/>
      <c r="RGB1319" s="1"/>
      <c r="RGC1319" s="1"/>
      <c r="RGD1319" s="1"/>
      <c r="RGE1319" s="1"/>
      <c r="RGF1319" s="1"/>
      <c r="RGG1319" s="1"/>
      <c r="RGH1319" s="1"/>
      <c r="RGI1319" s="1"/>
      <c r="RGJ1319" s="1"/>
      <c r="RGK1319" s="1"/>
      <c r="RGL1319" s="1"/>
      <c r="RGM1319" s="1"/>
      <c r="RGN1319" s="1"/>
      <c r="RGO1319" s="1"/>
      <c r="RGP1319" s="1"/>
      <c r="RGQ1319" s="1"/>
      <c r="RGR1319" s="1"/>
      <c r="RGS1319" s="1"/>
      <c r="RGT1319" s="1"/>
      <c r="RGU1319" s="1"/>
      <c r="RGV1319" s="1"/>
      <c r="RGW1319" s="1"/>
      <c r="RGX1319" s="1"/>
      <c r="RGY1319" s="1"/>
      <c r="RGZ1319" s="1"/>
      <c r="RHA1319" s="1"/>
      <c r="RHB1319" s="1"/>
      <c r="RHC1319" s="1"/>
      <c r="RHD1319" s="1"/>
      <c r="RHE1319" s="1"/>
      <c r="RHF1319" s="1"/>
      <c r="RHG1319" s="1"/>
      <c r="RHH1319" s="1"/>
      <c r="RHI1319" s="1"/>
      <c r="RHJ1319" s="1"/>
      <c r="RHK1319" s="1"/>
      <c r="RHL1319" s="1"/>
      <c r="RHM1319" s="1"/>
      <c r="RHN1319" s="1"/>
      <c r="RHO1319" s="1"/>
      <c r="RHP1319" s="1"/>
      <c r="RHQ1319" s="1"/>
      <c r="RHR1319" s="1"/>
      <c r="RHS1319" s="1"/>
      <c r="RHT1319" s="1"/>
      <c r="RHU1319" s="1"/>
      <c r="RHV1319" s="1"/>
      <c r="RHW1319" s="1"/>
      <c r="RHX1319" s="1"/>
      <c r="RHY1319" s="1"/>
      <c r="RHZ1319" s="1"/>
      <c r="RIA1319" s="1"/>
      <c r="RIB1319" s="1"/>
      <c r="RIC1319" s="1"/>
      <c r="RID1319" s="1"/>
      <c r="RIE1319" s="1"/>
      <c r="RIF1319" s="1"/>
      <c r="RIG1319" s="1"/>
      <c r="RIH1319" s="1"/>
      <c r="RII1319" s="1"/>
      <c r="RIJ1319" s="1"/>
      <c r="RIK1319" s="1"/>
      <c r="RIL1319" s="1"/>
      <c r="RIM1319" s="1"/>
      <c r="RIN1319" s="1"/>
      <c r="RIO1319" s="1"/>
      <c r="RIP1319" s="1"/>
      <c r="RIQ1319" s="1"/>
      <c r="RIR1319" s="1"/>
      <c r="RIS1319" s="1"/>
      <c r="RIT1319" s="1"/>
      <c r="RIU1319" s="1"/>
      <c r="RIV1319" s="1"/>
      <c r="RIW1319" s="1"/>
      <c r="RIX1319" s="1"/>
      <c r="RIY1319" s="1"/>
      <c r="RIZ1319" s="1"/>
      <c r="RJA1319" s="1"/>
      <c r="RJB1319" s="1"/>
      <c r="RJC1319" s="1"/>
      <c r="RJD1319" s="1"/>
      <c r="RJE1319" s="1"/>
      <c r="RJF1319" s="1"/>
      <c r="RJG1319" s="1"/>
      <c r="RJH1319" s="1"/>
      <c r="RJI1319" s="1"/>
      <c r="RJJ1319" s="1"/>
      <c r="RJK1319" s="1"/>
      <c r="RJL1319" s="1"/>
      <c r="RJM1319" s="1"/>
      <c r="RJN1319" s="1"/>
      <c r="RJO1319" s="1"/>
      <c r="RJP1319" s="1"/>
      <c r="RJQ1319" s="1"/>
      <c r="RJR1319" s="1"/>
      <c r="RJS1319" s="1"/>
      <c r="RJT1319" s="1"/>
      <c r="RJU1319" s="1"/>
      <c r="RJV1319" s="1"/>
      <c r="RJW1319" s="1"/>
      <c r="RJX1319" s="1"/>
      <c r="RJY1319" s="1"/>
      <c r="RJZ1319" s="1"/>
      <c r="RKA1319" s="1"/>
      <c r="RKB1319" s="1"/>
      <c r="RKC1319" s="1"/>
      <c r="RKD1319" s="1"/>
      <c r="RKE1319" s="1"/>
      <c r="RKF1319" s="1"/>
      <c r="RKG1319" s="1"/>
      <c r="RKH1319" s="1"/>
      <c r="RKI1319" s="1"/>
      <c r="RKJ1319" s="1"/>
      <c r="RKK1319" s="1"/>
      <c r="RKL1319" s="1"/>
      <c r="RKM1319" s="1"/>
      <c r="RKN1319" s="1"/>
      <c r="RKO1319" s="1"/>
      <c r="RKP1319" s="1"/>
      <c r="RKQ1319" s="1"/>
      <c r="RKR1319" s="1"/>
      <c r="RKS1319" s="1"/>
      <c r="RKT1319" s="1"/>
      <c r="RKU1319" s="1"/>
      <c r="RKV1319" s="1"/>
      <c r="RKW1319" s="1"/>
      <c r="RKX1319" s="1"/>
      <c r="RKY1319" s="1"/>
      <c r="RKZ1319" s="1"/>
      <c r="RLA1319" s="1"/>
      <c r="RLB1319" s="1"/>
      <c r="RLC1319" s="1"/>
      <c r="RLD1319" s="1"/>
      <c r="RLE1319" s="1"/>
      <c r="RLF1319" s="1"/>
      <c r="RLG1319" s="1"/>
      <c r="RLH1319" s="1"/>
      <c r="RLI1319" s="1"/>
      <c r="RLJ1319" s="1"/>
      <c r="RLK1319" s="1"/>
      <c r="RLL1319" s="1"/>
      <c r="RLM1319" s="1"/>
      <c r="RLN1319" s="1"/>
      <c r="RLO1319" s="1"/>
      <c r="RLP1319" s="1"/>
      <c r="RLQ1319" s="1"/>
      <c r="RLR1319" s="1"/>
      <c r="RLS1319" s="1"/>
      <c r="RLT1319" s="1"/>
      <c r="RLU1319" s="1"/>
      <c r="RLV1319" s="1"/>
      <c r="RLW1319" s="1"/>
      <c r="RLX1319" s="1"/>
      <c r="RLY1319" s="1"/>
      <c r="RLZ1319" s="1"/>
      <c r="RMA1319" s="1"/>
      <c r="RMB1319" s="1"/>
      <c r="RMC1319" s="1"/>
      <c r="RMD1319" s="1"/>
      <c r="RME1319" s="1"/>
      <c r="RMF1319" s="1"/>
      <c r="RMG1319" s="1"/>
      <c r="RMH1319" s="1"/>
      <c r="RMI1319" s="1"/>
      <c r="RMJ1319" s="1"/>
      <c r="RMK1319" s="1"/>
      <c r="RML1319" s="1"/>
      <c r="RMM1319" s="1"/>
      <c r="RMN1319" s="1"/>
      <c r="RMO1319" s="1"/>
      <c r="RMP1319" s="1"/>
      <c r="RMQ1319" s="1"/>
      <c r="RMR1319" s="1"/>
      <c r="RMS1319" s="1"/>
      <c r="RMT1319" s="1"/>
      <c r="RMU1319" s="1"/>
      <c r="RMV1319" s="1"/>
      <c r="RMW1319" s="1"/>
      <c r="RMX1319" s="1"/>
      <c r="RMY1319" s="1"/>
      <c r="RMZ1319" s="1"/>
      <c r="RNA1319" s="1"/>
      <c r="RNB1319" s="1"/>
      <c r="RNC1319" s="1"/>
      <c r="RND1319" s="1"/>
      <c r="RNE1319" s="1"/>
      <c r="RNF1319" s="1"/>
      <c r="RNG1319" s="1"/>
      <c r="RNH1319" s="1"/>
      <c r="RNI1319" s="1"/>
      <c r="RNJ1319" s="1"/>
      <c r="RNK1319" s="1"/>
      <c r="RNL1319" s="1"/>
      <c r="RNM1319" s="1"/>
      <c r="RNN1319" s="1"/>
      <c r="RNO1319" s="1"/>
      <c r="RNP1319" s="1"/>
      <c r="RNQ1319" s="1"/>
      <c r="RNR1319" s="1"/>
      <c r="RNS1319" s="1"/>
      <c r="RNT1319" s="1"/>
      <c r="RNU1319" s="1"/>
      <c r="RNV1319" s="1"/>
      <c r="RNW1319" s="1"/>
      <c r="RNX1319" s="1"/>
      <c r="RNY1319" s="1"/>
      <c r="RNZ1319" s="1"/>
      <c r="ROA1319" s="1"/>
      <c r="ROB1319" s="1"/>
      <c r="ROC1319" s="1"/>
      <c r="ROD1319" s="1"/>
      <c r="ROE1319" s="1"/>
      <c r="ROF1319" s="1"/>
      <c r="ROG1319" s="1"/>
      <c r="ROH1319" s="1"/>
      <c r="ROI1319" s="1"/>
      <c r="ROJ1319" s="1"/>
      <c r="ROK1319" s="1"/>
      <c r="ROL1319" s="1"/>
      <c r="ROM1319" s="1"/>
      <c r="RON1319" s="1"/>
      <c r="ROO1319" s="1"/>
      <c r="ROP1319" s="1"/>
      <c r="ROQ1319" s="1"/>
      <c r="ROR1319" s="1"/>
      <c r="ROS1319" s="1"/>
      <c r="ROT1319" s="1"/>
      <c r="ROU1319" s="1"/>
      <c r="ROV1319" s="1"/>
      <c r="ROW1319" s="1"/>
      <c r="ROX1319" s="1"/>
      <c r="ROY1319" s="1"/>
      <c r="ROZ1319" s="1"/>
      <c r="RPA1319" s="1"/>
      <c r="RPB1319" s="1"/>
      <c r="RPC1319" s="1"/>
      <c r="RPD1319" s="1"/>
      <c r="RPE1319" s="1"/>
      <c r="RPF1319" s="1"/>
      <c r="RPG1319" s="1"/>
      <c r="RPH1319" s="1"/>
      <c r="RPI1319" s="1"/>
      <c r="RPJ1319" s="1"/>
      <c r="RPK1319" s="1"/>
      <c r="RPL1319" s="1"/>
      <c r="RPM1319" s="1"/>
      <c r="RPN1319" s="1"/>
      <c r="RPO1319" s="1"/>
      <c r="RPP1319" s="1"/>
      <c r="RPQ1319" s="1"/>
      <c r="RPR1319" s="1"/>
      <c r="RPS1319" s="1"/>
      <c r="RPT1319" s="1"/>
      <c r="RPU1319" s="1"/>
      <c r="RPV1319" s="1"/>
      <c r="RPW1319" s="1"/>
      <c r="RPX1319" s="1"/>
      <c r="RPY1319" s="1"/>
      <c r="RPZ1319" s="1"/>
      <c r="RQA1319" s="1"/>
      <c r="RQB1319" s="1"/>
      <c r="RQC1319" s="1"/>
      <c r="RQD1319" s="1"/>
      <c r="RQE1319" s="1"/>
      <c r="RQF1319" s="1"/>
      <c r="RQG1319" s="1"/>
      <c r="RQH1319" s="1"/>
      <c r="RQI1319" s="1"/>
      <c r="RQJ1319" s="1"/>
      <c r="RQK1319" s="1"/>
      <c r="RQL1319" s="1"/>
      <c r="RQM1319" s="1"/>
      <c r="RQN1319" s="1"/>
      <c r="RQO1319" s="1"/>
      <c r="RQP1319" s="1"/>
      <c r="RQQ1319" s="1"/>
      <c r="RQR1319" s="1"/>
      <c r="RQS1319" s="1"/>
      <c r="RQT1319" s="1"/>
      <c r="RQU1319" s="1"/>
      <c r="RQV1319" s="1"/>
      <c r="RQW1319" s="1"/>
      <c r="RQX1319" s="1"/>
      <c r="RQY1319" s="1"/>
      <c r="RQZ1319" s="1"/>
      <c r="RRA1319" s="1"/>
      <c r="RRB1319" s="1"/>
      <c r="RRC1319" s="1"/>
      <c r="RRD1319" s="1"/>
      <c r="RRE1319" s="1"/>
      <c r="RRF1319" s="1"/>
      <c r="RRG1319" s="1"/>
      <c r="RRH1319" s="1"/>
      <c r="RRI1319" s="1"/>
      <c r="RRJ1319" s="1"/>
      <c r="RRK1319" s="1"/>
      <c r="RRL1319" s="1"/>
      <c r="RRM1319" s="1"/>
      <c r="RRN1319" s="1"/>
      <c r="RRO1319" s="1"/>
      <c r="RRP1319" s="1"/>
      <c r="RRQ1319" s="1"/>
      <c r="RRR1319" s="1"/>
      <c r="RRS1319" s="1"/>
      <c r="RRT1319" s="1"/>
      <c r="RRU1319" s="1"/>
      <c r="RRV1319" s="1"/>
      <c r="RRW1319" s="1"/>
      <c r="RRX1319" s="1"/>
      <c r="RRY1319" s="1"/>
      <c r="RRZ1319" s="1"/>
      <c r="RSA1319" s="1"/>
      <c r="RSB1319" s="1"/>
      <c r="RSC1319" s="1"/>
      <c r="RSD1319" s="1"/>
      <c r="RSE1319" s="1"/>
      <c r="RSF1319" s="1"/>
      <c r="RSG1319" s="1"/>
      <c r="RSH1319" s="1"/>
      <c r="RSI1319" s="1"/>
      <c r="RSJ1319" s="1"/>
      <c r="RSK1319" s="1"/>
      <c r="RSL1319" s="1"/>
      <c r="RSM1319" s="1"/>
      <c r="RSN1319" s="1"/>
      <c r="RSO1319" s="1"/>
      <c r="RSP1319" s="1"/>
      <c r="RSQ1319" s="1"/>
      <c r="RSR1319" s="1"/>
      <c r="RSS1319" s="1"/>
      <c r="RST1319" s="1"/>
      <c r="RSU1319" s="1"/>
      <c r="RSV1319" s="1"/>
      <c r="RSW1319" s="1"/>
      <c r="RSX1319" s="1"/>
      <c r="RSY1319" s="1"/>
      <c r="RSZ1319" s="1"/>
      <c r="RTA1319" s="1"/>
      <c r="RTB1319" s="1"/>
      <c r="RTC1319" s="1"/>
      <c r="RTD1319" s="1"/>
      <c r="RTE1319" s="1"/>
      <c r="RTF1319" s="1"/>
      <c r="RTG1319" s="1"/>
      <c r="RTH1319" s="1"/>
      <c r="RTI1319" s="1"/>
      <c r="RTJ1319" s="1"/>
      <c r="RTK1319" s="1"/>
      <c r="RTL1319" s="1"/>
      <c r="RTM1319" s="1"/>
      <c r="RTN1319" s="1"/>
      <c r="RTO1319" s="1"/>
      <c r="RTP1319" s="1"/>
      <c r="RTQ1319" s="1"/>
      <c r="RTR1319" s="1"/>
      <c r="RTS1319" s="1"/>
      <c r="RTT1319" s="1"/>
      <c r="RTU1319" s="1"/>
      <c r="RTV1319" s="1"/>
      <c r="RTW1319" s="1"/>
      <c r="RTX1319" s="1"/>
      <c r="RTY1319" s="1"/>
      <c r="RTZ1319" s="1"/>
      <c r="RUA1319" s="1"/>
      <c r="RUB1319" s="1"/>
      <c r="RUC1319" s="1"/>
      <c r="RUD1319" s="1"/>
      <c r="RUE1319" s="1"/>
      <c r="RUF1319" s="1"/>
      <c r="RUG1319" s="1"/>
      <c r="RUH1319" s="1"/>
      <c r="RUI1319" s="1"/>
      <c r="RUJ1319" s="1"/>
      <c r="RUK1319" s="1"/>
      <c r="RUL1319" s="1"/>
      <c r="RUM1319" s="1"/>
      <c r="RUN1319" s="1"/>
      <c r="RUO1319" s="1"/>
      <c r="RUP1319" s="1"/>
      <c r="RUQ1319" s="1"/>
      <c r="RUR1319" s="1"/>
      <c r="RUS1319" s="1"/>
      <c r="RUT1319" s="1"/>
      <c r="RUU1319" s="1"/>
      <c r="RUV1319" s="1"/>
      <c r="RUW1319" s="1"/>
      <c r="RUX1319" s="1"/>
      <c r="RUY1319" s="1"/>
      <c r="RUZ1319" s="1"/>
      <c r="RVA1319" s="1"/>
      <c r="RVB1319" s="1"/>
      <c r="RVC1319" s="1"/>
      <c r="RVD1319" s="1"/>
      <c r="RVE1319" s="1"/>
      <c r="RVF1319" s="1"/>
      <c r="RVG1319" s="1"/>
      <c r="RVH1319" s="1"/>
      <c r="RVI1319" s="1"/>
      <c r="RVJ1319" s="1"/>
      <c r="RVK1319" s="1"/>
      <c r="RVL1319" s="1"/>
      <c r="RVM1319" s="1"/>
      <c r="RVN1319" s="1"/>
      <c r="RVO1319" s="1"/>
      <c r="RVP1319" s="1"/>
      <c r="RVQ1319" s="1"/>
      <c r="RVR1319" s="1"/>
      <c r="RVS1319" s="1"/>
      <c r="RVT1319" s="1"/>
      <c r="RVU1319" s="1"/>
      <c r="RVV1319" s="1"/>
      <c r="RVW1319" s="1"/>
      <c r="RVX1319" s="1"/>
      <c r="RVY1319" s="1"/>
      <c r="RVZ1319" s="1"/>
      <c r="RWA1319" s="1"/>
      <c r="RWB1319" s="1"/>
      <c r="RWC1319" s="1"/>
      <c r="RWD1319" s="1"/>
      <c r="RWE1319" s="1"/>
      <c r="RWF1319" s="1"/>
      <c r="RWG1319" s="1"/>
      <c r="RWH1319" s="1"/>
      <c r="RWI1319" s="1"/>
      <c r="RWJ1319" s="1"/>
      <c r="RWK1319" s="1"/>
      <c r="RWL1319" s="1"/>
      <c r="RWM1319" s="1"/>
      <c r="RWN1319" s="1"/>
      <c r="RWO1319" s="1"/>
      <c r="RWP1319" s="1"/>
      <c r="RWQ1319" s="1"/>
      <c r="RWR1319" s="1"/>
      <c r="RWS1319" s="1"/>
      <c r="RWT1319" s="1"/>
      <c r="RWU1319" s="1"/>
      <c r="RWV1319" s="1"/>
      <c r="RWW1319" s="1"/>
      <c r="RWX1319" s="1"/>
      <c r="RWY1319" s="1"/>
      <c r="RWZ1319" s="1"/>
      <c r="RXA1319" s="1"/>
      <c r="RXB1319" s="1"/>
      <c r="RXC1319" s="1"/>
      <c r="RXD1319" s="1"/>
      <c r="RXE1319" s="1"/>
      <c r="RXF1319" s="1"/>
      <c r="RXG1319" s="1"/>
      <c r="RXH1319" s="1"/>
      <c r="RXI1319" s="1"/>
      <c r="RXJ1319" s="1"/>
      <c r="RXK1319" s="1"/>
      <c r="RXL1319" s="1"/>
      <c r="RXM1319" s="1"/>
      <c r="RXN1319" s="1"/>
      <c r="RXO1319" s="1"/>
      <c r="RXP1319" s="1"/>
      <c r="RXQ1319" s="1"/>
      <c r="RXR1319" s="1"/>
      <c r="RXS1319" s="1"/>
      <c r="RXT1319" s="1"/>
      <c r="RXU1319" s="1"/>
      <c r="RXV1319" s="1"/>
      <c r="RXW1319" s="1"/>
      <c r="RXX1319" s="1"/>
      <c r="RXY1319" s="1"/>
      <c r="RXZ1319" s="1"/>
      <c r="RYA1319" s="1"/>
      <c r="RYB1319" s="1"/>
      <c r="RYC1319" s="1"/>
      <c r="RYD1319" s="1"/>
      <c r="RYE1319" s="1"/>
      <c r="RYF1319" s="1"/>
      <c r="RYG1319" s="1"/>
      <c r="RYH1319" s="1"/>
      <c r="RYI1319" s="1"/>
      <c r="RYJ1319" s="1"/>
      <c r="RYK1319" s="1"/>
      <c r="RYL1319" s="1"/>
      <c r="RYM1319" s="1"/>
      <c r="RYN1319" s="1"/>
      <c r="RYO1319" s="1"/>
      <c r="RYP1319" s="1"/>
      <c r="RYQ1319" s="1"/>
      <c r="RYR1319" s="1"/>
      <c r="RYS1319" s="1"/>
      <c r="RYT1319" s="1"/>
      <c r="RYU1319" s="1"/>
      <c r="RYV1319" s="1"/>
      <c r="RYW1319" s="1"/>
      <c r="RYX1319" s="1"/>
      <c r="RYY1319" s="1"/>
      <c r="RYZ1319" s="1"/>
      <c r="RZA1319" s="1"/>
      <c r="RZB1319" s="1"/>
      <c r="RZC1319" s="1"/>
      <c r="RZD1319" s="1"/>
      <c r="RZE1319" s="1"/>
      <c r="RZF1319" s="1"/>
      <c r="RZG1319" s="1"/>
      <c r="RZH1319" s="1"/>
      <c r="RZI1319" s="1"/>
      <c r="RZJ1319" s="1"/>
      <c r="RZK1319" s="1"/>
      <c r="RZL1319" s="1"/>
      <c r="RZM1319" s="1"/>
      <c r="RZN1319" s="1"/>
      <c r="RZO1319" s="1"/>
      <c r="RZP1319" s="1"/>
      <c r="RZQ1319" s="1"/>
      <c r="RZR1319" s="1"/>
      <c r="RZS1319" s="1"/>
      <c r="RZT1319" s="1"/>
      <c r="RZU1319" s="1"/>
      <c r="RZV1319" s="1"/>
      <c r="RZW1319" s="1"/>
      <c r="RZX1319" s="1"/>
      <c r="RZY1319" s="1"/>
      <c r="RZZ1319" s="1"/>
      <c r="SAA1319" s="1"/>
      <c r="SAB1319" s="1"/>
      <c r="SAC1319" s="1"/>
      <c r="SAD1319" s="1"/>
      <c r="SAE1319" s="1"/>
      <c r="SAF1319" s="1"/>
      <c r="SAG1319" s="1"/>
      <c r="SAH1319" s="1"/>
      <c r="SAI1319" s="1"/>
      <c r="SAJ1319" s="1"/>
      <c r="SAK1319" s="1"/>
      <c r="SAL1319" s="1"/>
      <c r="SAM1319" s="1"/>
      <c r="SAN1319" s="1"/>
      <c r="SAO1319" s="1"/>
      <c r="SAP1319" s="1"/>
      <c r="SAQ1319" s="1"/>
      <c r="SAR1319" s="1"/>
      <c r="SAS1319" s="1"/>
      <c r="SAT1319" s="1"/>
      <c r="SAU1319" s="1"/>
      <c r="SAV1319" s="1"/>
      <c r="SAW1319" s="1"/>
      <c r="SAX1319" s="1"/>
      <c r="SAY1319" s="1"/>
      <c r="SAZ1319" s="1"/>
      <c r="SBA1319" s="1"/>
      <c r="SBB1319" s="1"/>
      <c r="SBC1319" s="1"/>
      <c r="SBD1319" s="1"/>
      <c r="SBE1319" s="1"/>
      <c r="SBF1319" s="1"/>
      <c r="SBG1319" s="1"/>
      <c r="SBH1319" s="1"/>
      <c r="SBI1319" s="1"/>
      <c r="SBJ1319" s="1"/>
      <c r="SBK1319" s="1"/>
      <c r="SBL1319" s="1"/>
      <c r="SBM1319" s="1"/>
      <c r="SBN1319" s="1"/>
      <c r="SBO1319" s="1"/>
      <c r="SBP1319" s="1"/>
      <c r="SBQ1319" s="1"/>
      <c r="SBR1319" s="1"/>
      <c r="SBS1319" s="1"/>
      <c r="SBT1319" s="1"/>
      <c r="SBU1319" s="1"/>
      <c r="SBV1319" s="1"/>
      <c r="SBW1319" s="1"/>
      <c r="SBX1319" s="1"/>
      <c r="SBY1319" s="1"/>
      <c r="SBZ1319" s="1"/>
      <c r="SCA1319" s="1"/>
      <c r="SCB1319" s="1"/>
      <c r="SCC1319" s="1"/>
      <c r="SCD1319" s="1"/>
      <c r="SCE1319" s="1"/>
      <c r="SCF1319" s="1"/>
      <c r="SCG1319" s="1"/>
      <c r="SCH1319" s="1"/>
      <c r="SCI1319" s="1"/>
      <c r="SCJ1319" s="1"/>
      <c r="SCK1319" s="1"/>
      <c r="SCL1319" s="1"/>
      <c r="SCM1319" s="1"/>
      <c r="SCN1319" s="1"/>
      <c r="SCO1319" s="1"/>
      <c r="SCP1319" s="1"/>
      <c r="SCQ1319" s="1"/>
      <c r="SCR1319" s="1"/>
      <c r="SCS1319" s="1"/>
      <c r="SCT1319" s="1"/>
      <c r="SCU1319" s="1"/>
      <c r="SCV1319" s="1"/>
      <c r="SCW1319" s="1"/>
      <c r="SCX1319" s="1"/>
      <c r="SCY1319" s="1"/>
      <c r="SCZ1319" s="1"/>
      <c r="SDA1319" s="1"/>
      <c r="SDB1319" s="1"/>
      <c r="SDC1319" s="1"/>
      <c r="SDD1319" s="1"/>
      <c r="SDE1319" s="1"/>
      <c r="SDF1319" s="1"/>
      <c r="SDG1319" s="1"/>
      <c r="SDH1319" s="1"/>
      <c r="SDI1319" s="1"/>
      <c r="SDJ1319" s="1"/>
      <c r="SDK1319" s="1"/>
      <c r="SDL1319" s="1"/>
      <c r="SDM1319" s="1"/>
      <c r="SDN1319" s="1"/>
      <c r="SDO1319" s="1"/>
      <c r="SDP1319" s="1"/>
      <c r="SDQ1319" s="1"/>
      <c r="SDR1319" s="1"/>
      <c r="SDS1319" s="1"/>
      <c r="SDT1319" s="1"/>
      <c r="SDU1319" s="1"/>
      <c r="SDV1319" s="1"/>
      <c r="SDW1319" s="1"/>
      <c r="SDX1319" s="1"/>
      <c r="SDY1319" s="1"/>
      <c r="SDZ1319" s="1"/>
      <c r="SEA1319" s="1"/>
      <c r="SEB1319" s="1"/>
      <c r="SEC1319" s="1"/>
      <c r="SED1319" s="1"/>
      <c r="SEE1319" s="1"/>
      <c r="SEF1319" s="1"/>
      <c r="SEG1319" s="1"/>
      <c r="SEH1319" s="1"/>
      <c r="SEI1319" s="1"/>
      <c r="SEJ1319" s="1"/>
      <c r="SEK1319" s="1"/>
      <c r="SEL1319" s="1"/>
      <c r="SEM1319" s="1"/>
      <c r="SEN1319" s="1"/>
      <c r="SEO1319" s="1"/>
      <c r="SEP1319" s="1"/>
      <c r="SEQ1319" s="1"/>
      <c r="SER1319" s="1"/>
      <c r="SES1319" s="1"/>
      <c r="SET1319" s="1"/>
      <c r="SEU1319" s="1"/>
      <c r="SEV1319" s="1"/>
      <c r="SEW1319" s="1"/>
      <c r="SEX1319" s="1"/>
      <c r="SEY1319" s="1"/>
      <c r="SEZ1319" s="1"/>
      <c r="SFA1319" s="1"/>
      <c r="SFB1319" s="1"/>
      <c r="SFC1319" s="1"/>
      <c r="SFD1319" s="1"/>
      <c r="SFE1319" s="1"/>
      <c r="SFF1319" s="1"/>
      <c r="SFG1319" s="1"/>
      <c r="SFH1319" s="1"/>
      <c r="SFI1319" s="1"/>
      <c r="SFJ1319" s="1"/>
      <c r="SFK1319" s="1"/>
      <c r="SFL1319" s="1"/>
      <c r="SFM1319" s="1"/>
      <c r="SFN1319" s="1"/>
      <c r="SFO1319" s="1"/>
      <c r="SFP1319" s="1"/>
      <c r="SFQ1319" s="1"/>
      <c r="SFR1319" s="1"/>
      <c r="SFS1319" s="1"/>
      <c r="SFT1319" s="1"/>
      <c r="SFU1319" s="1"/>
      <c r="SFV1319" s="1"/>
      <c r="SFW1319" s="1"/>
      <c r="SFX1319" s="1"/>
      <c r="SFY1319" s="1"/>
      <c r="SFZ1319" s="1"/>
      <c r="SGA1319" s="1"/>
      <c r="SGB1319" s="1"/>
      <c r="SGC1319" s="1"/>
      <c r="SGD1319" s="1"/>
      <c r="SGE1319" s="1"/>
      <c r="SGF1319" s="1"/>
      <c r="SGG1319" s="1"/>
      <c r="SGH1319" s="1"/>
      <c r="SGI1319" s="1"/>
      <c r="SGJ1319" s="1"/>
      <c r="SGK1319" s="1"/>
      <c r="SGL1319" s="1"/>
      <c r="SGM1319" s="1"/>
      <c r="SGN1319" s="1"/>
      <c r="SGO1319" s="1"/>
      <c r="SGP1319" s="1"/>
      <c r="SGQ1319" s="1"/>
      <c r="SGR1319" s="1"/>
      <c r="SGS1319" s="1"/>
      <c r="SGT1319" s="1"/>
      <c r="SGU1319" s="1"/>
      <c r="SGV1319" s="1"/>
      <c r="SGW1319" s="1"/>
      <c r="SGX1319" s="1"/>
      <c r="SGY1319" s="1"/>
      <c r="SGZ1319" s="1"/>
      <c r="SHA1319" s="1"/>
      <c r="SHB1319" s="1"/>
      <c r="SHC1319" s="1"/>
      <c r="SHD1319" s="1"/>
      <c r="SHE1319" s="1"/>
      <c r="SHF1319" s="1"/>
      <c r="SHG1319" s="1"/>
      <c r="SHH1319" s="1"/>
      <c r="SHI1319" s="1"/>
      <c r="SHJ1319" s="1"/>
      <c r="SHK1319" s="1"/>
      <c r="SHL1319" s="1"/>
      <c r="SHM1319" s="1"/>
      <c r="SHN1319" s="1"/>
      <c r="SHO1319" s="1"/>
      <c r="SHP1319" s="1"/>
      <c r="SHQ1319" s="1"/>
      <c r="SHR1319" s="1"/>
      <c r="SHS1319" s="1"/>
      <c r="SHT1319" s="1"/>
      <c r="SHU1319" s="1"/>
      <c r="SHV1319" s="1"/>
      <c r="SHW1319" s="1"/>
      <c r="SHX1319" s="1"/>
      <c r="SHY1319" s="1"/>
      <c r="SHZ1319" s="1"/>
      <c r="SIA1319" s="1"/>
      <c r="SIB1319" s="1"/>
      <c r="SIC1319" s="1"/>
      <c r="SID1319" s="1"/>
      <c r="SIE1319" s="1"/>
      <c r="SIF1319" s="1"/>
      <c r="SIG1319" s="1"/>
      <c r="SIH1319" s="1"/>
      <c r="SII1319" s="1"/>
      <c r="SIJ1319" s="1"/>
      <c r="SIK1319" s="1"/>
      <c r="SIL1319" s="1"/>
      <c r="SIM1319" s="1"/>
      <c r="SIN1319" s="1"/>
      <c r="SIO1319" s="1"/>
      <c r="SIP1319" s="1"/>
      <c r="SIQ1319" s="1"/>
      <c r="SIR1319" s="1"/>
      <c r="SIS1319" s="1"/>
      <c r="SIT1319" s="1"/>
      <c r="SIU1319" s="1"/>
      <c r="SIV1319" s="1"/>
      <c r="SIW1319" s="1"/>
      <c r="SIX1319" s="1"/>
      <c r="SIY1319" s="1"/>
      <c r="SIZ1319" s="1"/>
      <c r="SJA1319" s="1"/>
      <c r="SJB1319" s="1"/>
      <c r="SJC1319" s="1"/>
      <c r="SJD1319" s="1"/>
      <c r="SJE1319" s="1"/>
      <c r="SJF1319" s="1"/>
      <c r="SJG1319" s="1"/>
      <c r="SJH1319" s="1"/>
      <c r="SJI1319" s="1"/>
      <c r="SJJ1319" s="1"/>
      <c r="SJK1319" s="1"/>
      <c r="SJL1319" s="1"/>
      <c r="SJM1319" s="1"/>
      <c r="SJN1319" s="1"/>
      <c r="SJO1319" s="1"/>
      <c r="SJP1319" s="1"/>
      <c r="SJQ1319" s="1"/>
      <c r="SJR1319" s="1"/>
      <c r="SJS1319" s="1"/>
      <c r="SJT1319" s="1"/>
      <c r="SJU1319" s="1"/>
      <c r="SJV1319" s="1"/>
      <c r="SJW1319" s="1"/>
      <c r="SJX1319" s="1"/>
      <c r="SJY1319" s="1"/>
      <c r="SJZ1319" s="1"/>
      <c r="SKA1319" s="1"/>
      <c r="SKB1319" s="1"/>
      <c r="SKC1319" s="1"/>
      <c r="SKD1319" s="1"/>
      <c r="SKE1319" s="1"/>
      <c r="SKF1319" s="1"/>
      <c r="SKG1319" s="1"/>
      <c r="SKH1319" s="1"/>
      <c r="SKI1319" s="1"/>
      <c r="SKJ1319" s="1"/>
      <c r="SKK1319" s="1"/>
      <c r="SKL1319" s="1"/>
      <c r="SKM1319" s="1"/>
      <c r="SKN1319" s="1"/>
      <c r="SKO1319" s="1"/>
      <c r="SKP1319" s="1"/>
      <c r="SKQ1319" s="1"/>
      <c r="SKR1319" s="1"/>
      <c r="SKS1319" s="1"/>
      <c r="SKT1319" s="1"/>
      <c r="SKU1319" s="1"/>
      <c r="SKV1319" s="1"/>
      <c r="SKW1319" s="1"/>
      <c r="SKX1319" s="1"/>
      <c r="SKY1319" s="1"/>
      <c r="SKZ1319" s="1"/>
      <c r="SLA1319" s="1"/>
      <c r="SLB1319" s="1"/>
      <c r="SLC1319" s="1"/>
      <c r="SLD1319" s="1"/>
      <c r="SLE1319" s="1"/>
      <c r="SLF1319" s="1"/>
      <c r="SLG1319" s="1"/>
      <c r="SLH1319" s="1"/>
      <c r="SLI1319" s="1"/>
      <c r="SLJ1319" s="1"/>
      <c r="SLK1319" s="1"/>
      <c r="SLL1319" s="1"/>
      <c r="SLM1319" s="1"/>
      <c r="SLN1319" s="1"/>
      <c r="SLO1319" s="1"/>
      <c r="SLP1319" s="1"/>
      <c r="SLQ1319" s="1"/>
      <c r="SLR1319" s="1"/>
      <c r="SLS1319" s="1"/>
      <c r="SLT1319" s="1"/>
      <c r="SLU1319" s="1"/>
      <c r="SLV1319" s="1"/>
      <c r="SLW1319" s="1"/>
      <c r="SLX1319" s="1"/>
      <c r="SLY1319" s="1"/>
      <c r="SLZ1319" s="1"/>
      <c r="SMA1319" s="1"/>
      <c r="SMB1319" s="1"/>
      <c r="SMC1319" s="1"/>
      <c r="SMD1319" s="1"/>
      <c r="SME1319" s="1"/>
      <c r="SMF1319" s="1"/>
      <c r="SMG1319" s="1"/>
      <c r="SMH1319" s="1"/>
      <c r="SMI1319" s="1"/>
      <c r="SMJ1319" s="1"/>
      <c r="SMK1319" s="1"/>
      <c r="SML1319" s="1"/>
      <c r="SMM1319" s="1"/>
      <c r="SMN1319" s="1"/>
      <c r="SMO1319" s="1"/>
      <c r="SMP1319" s="1"/>
      <c r="SMQ1319" s="1"/>
      <c r="SMR1319" s="1"/>
      <c r="SMS1319" s="1"/>
      <c r="SMT1319" s="1"/>
      <c r="SMU1319" s="1"/>
      <c r="SMV1319" s="1"/>
      <c r="SMW1319" s="1"/>
      <c r="SMX1319" s="1"/>
      <c r="SMY1319" s="1"/>
      <c r="SMZ1319" s="1"/>
      <c r="SNA1319" s="1"/>
      <c r="SNB1319" s="1"/>
      <c r="SNC1319" s="1"/>
      <c r="SND1319" s="1"/>
      <c r="SNE1319" s="1"/>
      <c r="SNF1319" s="1"/>
      <c r="SNG1319" s="1"/>
      <c r="SNH1319" s="1"/>
      <c r="SNI1319" s="1"/>
      <c r="SNJ1319" s="1"/>
      <c r="SNK1319" s="1"/>
      <c r="SNL1319" s="1"/>
      <c r="SNM1319" s="1"/>
      <c r="SNN1319" s="1"/>
      <c r="SNO1319" s="1"/>
      <c r="SNP1319" s="1"/>
      <c r="SNQ1319" s="1"/>
      <c r="SNR1319" s="1"/>
      <c r="SNS1319" s="1"/>
      <c r="SNT1319" s="1"/>
      <c r="SNU1319" s="1"/>
      <c r="SNV1319" s="1"/>
      <c r="SNW1319" s="1"/>
      <c r="SNX1319" s="1"/>
      <c r="SNY1319" s="1"/>
      <c r="SNZ1319" s="1"/>
      <c r="SOA1319" s="1"/>
      <c r="SOB1319" s="1"/>
      <c r="SOC1319" s="1"/>
      <c r="SOD1319" s="1"/>
      <c r="SOE1319" s="1"/>
      <c r="SOF1319" s="1"/>
      <c r="SOG1319" s="1"/>
      <c r="SOH1319" s="1"/>
      <c r="SOI1319" s="1"/>
      <c r="SOJ1319" s="1"/>
      <c r="SOK1319" s="1"/>
      <c r="SOL1319" s="1"/>
      <c r="SOM1319" s="1"/>
      <c r="SON1319" s="1"/>
      <c r="SOO1319" s="1"/>
      <c r="SOP1319" s="1"/>
      <c r="SOQ1319" s="1"/>
      <c r="SOR1319" s="1"/>
      <c r="SOS1319" s="1"/>
      <c r="SOT1319" s="1"/>
      <c r="SOU1319" s="1"/>
      <c r="SOV1319" s="1"/>
      <c r="SOW1319" s="1"/>
      <c r="SOX1319" s="1"/>
      <c r="SOY1319" s="1"/>
      <c r="SOZ1319" s="1"/>
      <c r="SPA1319" s="1"/>
      <c r="SPB1319" s="1"/>
      <c r="SPC1319" s="1"/>
      <c r="SPD1319" s="1"/>
      <c r="SPE1319" s="1"/>
      <c r="SPF1319" s="1"/>
      <c r="SPG1319" s="1"/>
      <c r="SPH1319" s="1"/>
      <c r="SPI1319" s="1"/>
      <c r="SPJ1319" s="1"/>
      <c r="SPK1319" s="1"/>
      <c r="SPL1319" s="1"/>
      <c r="SPM1319" s="1"/>
      <c r="SPN1319" s="1"/>
      <c r="SPO1319" s="1"/>
      <c r="SPP1319" s="1"/>
      <c r="SPQ1319" s="1"/>
      <c r="SPR1319" s="1"/>
      <c r="SPS1319" s="1"/>
      <c r="SPT1319" s="1"/>
      <c r="SPU1319" s="1"/>
      <c r="SPV1319" s="1"/>
      <c r="SPW1319" s="1"/>
      <c r="SPX1319" s="1"/>
      <c r="SPY1319" s="1"/>
      <c r="SPZ1319" s="1"/>
      <c r="SQA1319" s="1"/>
      <c r="SQB1319" s="1"/>
      <c r="SQC1319" s="1"/>
      <c r="SQD1319" s="1"/>
      <c r="SQE1319" s="1"/>
      <c r="SQF1319" s="1"/>
      <c r="SQG1319" s="1"/>
      <c r="SQH1319" s="1"/>
      <c r="SQI1319" s="1"/>
      <c r="SQJ1319" s="1"/>
      <c r="SQK1319" s="1"/>
      <c r="SQL1319" s="1"/>
      <c r="SQM1319" s="1"/>
      <c r="SQN1319" s="1"/>
      <c r="SQO1319" s="1"/>
      <c r="SQP1319" s="1"/>
      <c r="SQQ1319" s="1"/>
      <c r="SQR1319" s="1"/>
      <c r="SQS1319" s="1"/>
      <c r="SQT1319" s="1"/>
      <c r="SQU1319" s="1"/>
      <c r="SQV1319" s="1"/>
      <c r="SQW1319" s="1"/>
      <c r="SQX1319" s="1"/>
      <c r="SQY1319" s="1"/>
      <c r="SQZ1319" s="1"/>
      <c r="SRA1319" s="1"/>
      <c r="SRB1319" s="1"/>
      <c r="SRC1319" s="1"/>
      <c r="SRD1319" s="1"/>
      <c r="SRE1319" s="1"/>
      <c r="SRF1319" s="1"/>
      <c r="SRG1319" s="1"/>
      <c r="SRH1319" s="1"/>
      <c r="SRI1319" s="1"/>
      <c r="SRJ1319" s="1"/>
      <c r="SRK1319" s="1"/>
      <c r="SRL1319" s="1"/>
      <c r="SRM1319" s="1"/>
      <c r="SRN1319" s="1"/>
      <c r="SRO1319" s="1"/>
      <c r="SRP1319" s="1"/>
      <c r="SRQ1319" s="1"/>
      <c r="SRR1319" s="1"/>
      <c r="SRS1319" s="1"/>
      <c r="SRT1319" s="1"/>
      <c r="SRU1319" s="1"/>
      <c r="SRV1319" s="1"/>
      <c r="SRW1319" s="1"/>
      <c r="SRX1319" s="1"/>
      <c r="SRY1319" s="1"/>
      <c r="SRZ1319" s="1"/>
      <c r="SSA1319" s="1"/>
      <c r="SSB1319" s="1"/>
      <c r="SSC1319" s="1"/>
      <c r="SSD1319" s="1"/>
      <c r="SSE1319" s="1"/>
      <c r="SSF1319" s="1"/>
      <c r="SSG1319" s="1"/>
      <c r="SSH1319" s="1"/>
      <c r="SSI1319" s="1"/>
      <c r="SSJ1319" s="1"/>
      <c r="SSK1319" s="1"/>
      <c r="SSL1319" s="1"/>
      <c r="SSM1319" s="1"/>
      <c r="SSN1319" s="1"/>
      <c r="SSO1319" s="1"/>
      <c r="SSP1319" s="1"/>
      <c r="SSQ1319" s="1"/>
      <c r="SSR1319" s="1"/>
      <c r="SSS1319" s="1"/>
      <c r="SST1319" s="1"/>
      <c r="SSU1319" s="1"/>
      <c r="SSV1319" s="1"/>
      <c r="SSW1319" s="1"/>
      <c r="SSX1319" s="1"/>
      <c r="SSY1319" s="1"/>
      <c r="SSZ1319" s="1"/>
      <c r="STA1319" s="1"/>
      <c r="STB1319" s="1"/>
      <c r="STC1319" s="1"/>
      <c r="STD1319" s="1"/>
      <c r="STE1319" s="1"/>
      <c r="STF1319" s="1"/>
      <c r="STG1319" s="1"/>
      <c r="STH1319" s="1"/>
      <c r="STI1319" s="1"/>
      <c r="STJ1319" s="1"/>
      <c r="STK1319" s="1"/>
      <c r="STL1319" s="1"/>
      <c r="STM1319" s="1"/>
      <c r="STN1319" s="1"/>
      <c r="STO1319" s="1"/>
      <c r="STP1319" s="1"/>
      <c r="STQ1319" s="1"/>
      <c r="STR1319" s="1"/>
      <c r="STS1319" s="1"/>
      <c r="STT1319" s="1"/>
      <c r="STU1319" s="1"/>
      <c r="STV1319" s="1"/>
      <c r="STW1319" s="1"/>
      <c r="STX1319" s="1"/>
      <c r="STY1319" s="1"/>
      <c r="STZ1319" s="1"/>
      <c r="SUA1319" s="1"/>
      <c r="SUB1319" s="1"/>
      <c r="SUC1319" s="1"/>
      <c r="SUD1319" s="1"/>
      <c r="SUE1319" s="1"/>
      <c r="SUF1319" s="1"/>
      <c r="SUG1319" s="1"/>
      <c r="SUH1319" s="1"/>
      <c r="SUI1319" s="1"/>
      <c r="SUJ1319" s="1"/>
      <c r="SUK1319" s="1"/>
      <c r="SUL1319" s="1"/>
      <c r="SUM1319" s="1"/>
      <c r="SUN1319" s="1"/>
      <c r="SUO1319" s="1"/>
      <c r="SUP1319" s="1"/>
      <c r="SUQ1319" s="1"/>
      <c r="SUR1319" s="1"/>
      <c r="SUS1319" s="1"/>
      <c r="SUT1319" s="1"/>
      <c r="SUU1319" s="1"/>
      <c r="SUV1319" s="1"/>
      <c r="SUW1319" s="1"/>
      <c r="SUX1319" s="1"/>
      <c r="SUY1319" s="1"/>
      <c r="SUZ1319" s="1"/>
      <c r="SVA1319" s="1"/>
      <c r="SVB1319" s="1"/>
      <c r="SVC1319" s="1"/>
      <c r="SVD1319" s="1"/>
      <c r="SVE1319" s="1"/>
      <c r="SVF1319" s="1"/>
      <c r="SVG1319" s="1"/>
      <c r="SVH1319" s="1"/>
      <c r="SVI1319" s="1"/>
      <c r="SVJ1319" s="1"/>
      <c r="SVK1319" s="1"/>
      <c r="SVL1319" s="1"/>
      <c r="SVM1319" s="1"/>
      <c r="SVN1319" s="1"/>
      <c r="SVO1319" s="1"/>
      <c r="SVP1319" s="1"/>
      <c r="SVQ1319" s="1"/>
      <c r="SVR1319" s="1"/>
      <c r="SVS1319" s="1"/>
      <c r="SVT1319" s="1"/>
      <c r="SVU1319" s="1"/>
      <c r="SVV1319" s="1"/>
      <c r="SVW1319" s="1"/>
      <c r="SVX1319" s="1"/>
      <c r="SVY1319" s="1"/>
      <c r="SVZ1319" s="1"/>
      <c r="SWA1319" s="1"/>
      <c r="SWB1319" s="1"/>
      <c r="SWC1319" s="1"/>
      <c r="SWD1319" s="1"/>
      <c r="SWE1319" s="1"/>
      <c r="SWF1319" s="1"/>
      <c r="SWG1319" s="1"/>
      <c r="SWH1319" s="1"/>
      <c r="SWI1319" s="1"/>
      <c r="SWJ1319" s="1"/>
      <c r="SWK1319" s="1"/>
      <c r="SWL1319" s="1"/>
      <c r="SWM1319" s="1"/>
      <c r="SWN1319" s="1"/>
      <c r="SWO1319" s="1"/>
      <c r="SWP1319" s="1"/>
      <c r="SWQ1319" s="1"/>
      <c r="SWR1319" s="1"/>
      <c r="SWS1319" s="1"/>
      <c r="SWT1319" s="1"/>
      <c r="SWU1319" s="1"/>
      <c r="SWV1319" s="1"/>
      <c r="SWW1319" s="1"/>
      <c r="SWX1319" s="1"/>
      <c r="SWY1319" s="1"/>
      <c r="SWZ1319" s="1"/>
      <c r="SXA1319" s="1"/>
      <c r="SXB1319" s="1"/>
      <c r="SXC1319" s="1"/>
      <c r="SXD1319" s="1"/>
      <c r="SXE1319" s="1"/>
      <c r="SXF1319" s="1"/>
      <c r="SXG1319" s="1"/>
      <c r="SXH1319" s="1"/>
      <c r="SXI1319" s="1"/>
      <c r="SXJ1319" s="1"/>
      <c r="SXK1319" s="1"/>
      <c r="SXL1319" s="1"/>
      <c r="SXM1319" s="1"/>
      <c r="SXN1319" s="1"/>
      <c r="SXO1319" s="1"/>
      <c r="SXP1319" s="1"/>
      <c r="SXQ1319" s="1"/>
      <c r="SXR1319" s="1"/>
      <c r="SXS1319" s="1"/>
      <c r="SXT1319" s="1"/>
      <c r="SXU1319" s="1"/>
      <c r="SXV1319" s="1"/>
      <c r="SXW1319" s="1"/>
      <c r="SXX1319" s="1"/>
      <c r="SXY1319" s="1"/>
      <c r="SXZ1319" s="1"/>
      <c r="SYA1319" s="1"/>
      <c r="SYB1319" s="1"/>
      <c r="SYC1319" s="1"/>
      <c r="SYD1319" s="1"/>
      <c r="SYE1319" s="1"/>
      <c r="SYF1319" s="1"/>
      <c r="SYG1319" s="1"/>
      <c r="SYH1319" s="1"/>
      <c r="SYI1319" s="1"/>
      <c r="SYJ1319" s="1"/>
      <c r="SYK1319" s="1"/>
      <c r="SYL1319" s="1"/>
      <c r="SYM1319" s="1"/>
      <c r="SYN1319" s="1"/>
      <c r="SYO1319" s="1"/>
      <c r="SYP1319" s="1"/>
      <c r="SYQ1319" s="1"/>
      <c r="SYR1319" s="1"/>
      <c r="SYS1319" s="1"/>
      <c r="SYT1319" s="1"/>
      <c r="SYU1319" s="1"/>
      <c r="SYV1319" s="1"/>
      <c r="SYW1319" s="1"/>
      <c r="SYX1319" s="1"/>
      <c r="SYY1319" s="1"/>
      <c r="SYZ1319" s="1"/>
      <c r="SZA1319" s="1"/>
      <c r="SZB1319" s="1"/>
      <c r="SZC1319" s="1"/>
      <c r="SZD1319" s="1"/>
      <c r="SZE1319" s="1"/>
      <c r="SZF1319" s="1"/>
      <c r="SZG1319" s="1"/>
      <c r="SZH1319" s="1"/>
      <c r="SZI1319" s="1"/>
      <c r="SZJ1319" s="1"/>
      <c r="SZK1319" s="1"/>
      <c r="SZL1319" s="1"/>
      <c r="SZM1319" s="1"/>
      <c r="SZN1319" s="1"/>
      <c r="SZO1319" s="1"/>
      <c r="SZP1319" s="1"/>
      <c r="SZQ1319" s="1"/>
      <c r="SZR1319" s="1"/>
      <c r="SZS1319" s="1"/>
      <c r="SZT1319" s="1"/>
      <c r="SZU1319" s="1"/>
      <c r="SZV1319" s="1"/>
      <c r="SZW1319" s="1"/>
      <c r="SZX1319" s="1"/>
      <c r="SZY1319" s="1"/>
      <c r="SZZ1319" s="1"/>
      <c r="TAA1319" s="1"/>
      <c r="TAB1319" s="1"/>
      <c r="TAC1319" s="1"/>
      <c r="TAD1319" s="1"/>
      <c r="TAE1319" s="1"/>
      <c r="TAF1319" s="1"/>
      <c r="TAG1319" s="1"/>
      <c r="TAH1319" s="1"/>
      <c r="TAI1319" s="1"/>
      <c r="TAJ1319" s="1"/>
      <c r="TAK1319" s="1"/>
      <c r="TAL1319" s="1"/>
      <c r="TAM1319" s="1"/>
      <c r="TAN1319" s="1"/>
      <c r="TAO1319" s="1"/>
      <c r="TAP1319" s="1"/>
      <c r="TAQ1319" s="1"/>
      <c r="TAR1319" s="1"/>
      <c r="TAS1319" s="1"/>
      <c r="TAT1319" s="1"/>
      <c r="TAU1319" s="1"/>
      <c r="TAV1319" s="1"/>
      <c r="TAW1319" s="1"/>
      <c r="TAX1319" s="1"/>
      <c r="TAY1319" s="1"/>
      <c r="TAZ1319" s="1"/>
      <c r="TBA1319" s="1"/>
      <c r="TBB1319" s="1"/>
      <c r="TBC1319" s="1"/>
      <c r="TBD1319" s="1"/>
      <c r="TBE1319" s="1"/>
      <c r="TBF1319" s="1"/>
      <c r="TBG1319" s="1"/>
      <c r="TBH1319" s="1"/>
      <c r="TBI1319" s="1"/>
      <c r="TBJ1319" s="1"/>
      <c r="TBK1319" s="1"/>
      <c r="TBL1319" s="1"/>
      <c r="TBM1319" s="1"/>
      <c r="TBN1319" s="1"/>
      <c r="TBO1319" s="1"/>
      <c r="TBP1319" s="1"/>
      <c r="TBQ1319" s="1"/>
      <c r="TBR1319" s="1"/>
      <c r="TBS1319" s="1"/>
      <c r="TBT1319" s="1"/>
      <c r="TBU1319" s="1"/>
      <c r="TBV1319" s="1"/>
      <c r="TBW1319" s="1"/>
      <c r="TBX1319" s="1"/>
      <c r="TBY1319" s="1"/>
      <c r="TBZ1319" s="1"/>
      <c r="TCA1319" s="1"/>
      <c r="TCB1319" s="1"/>
      <c r="TCC1319" s="1"/>
      <c r="TCD1319" s="1"/>
      <c r="TCE1319" s="1"/>
      <c r="TCF1319" s="1"/>
      <c r="TCG1319" s="1"/>
      <c r="TCH1319" s="1"/>
      <c r="TCI1319" s="1"/>
      <c r="TCJ1319" s="1"/>
      <c r="TCK1319" s="1"/>
      <c r="TCL1319" s="1"/>
      <c r="TCM1319" s="1"/>
      <c r="TCN1319" s="1"/>
      <c r="TCO1319" s="1"/>
      <c r="TCP1319" s="1"/>
      <c r="TCQ1319" s="1"/>
      <c r="TCR1319" s="1"/>
      <c r="TCS1319" s="1"/>
      <c r="TCT1319" s="1"/>
      <c r="TCU1319" s="1"/>
      <c r="TCV1319" s="1"/>
      <c r="TCW1319" s="1"/>
      <c r="TCX1319" s="1"/>
      <c r="TCY1319" s="1"/>
      <c r="TCZ1319" s="1"/>
      <c r="TDA1319" s="1"/>
      <c r="TDB1319" s="1"/>
      <c r="TDC1319" s="1"/>
      <c r="TDD1319" s="1"/>
      <c r="TDE1319" s="1"/>
      <c r="TDF1319" s="1"/>
      <c r="TDG1319" s="1"/>
      <c r="TDH1319" s="1"/>
      <c r="TDI1319" s="1"/>
      <c r="TDJ1319" s="1"/>
      <c r="TDK1319" s="1"/>
      <c r="TDL1319" s="1"/>
      <c r="TDM1319" s="1"/>
      <c r="TDN1319" s="1"/>
      <c r="TDO1319" s="1"/>
      <c r="TDP1319" s="1"/>
      <c r="TDQ1319" s="1"/>
      <c r="TDR1319" s="1"/>
      <c r="TDS1319" s="1"/>
      <c r="TDT1319" s="1"/>
      <c r="TDU1319" s="1"/>
      <c r="TDV1319" s="1"/>
      <c r="TDW1319" s="1"/>
      <c r="TDX1319" s="1"/>
      <c r="TDY1319" s="1"/>
      <c r="TDZ1319" s="1"/>
      <c r="TEA1319" s="1"/>
      <c r="TEB1319" s="1"/>
      <c r="TEC1319" s="1"/>
      <c r="TED1319" s="1"/>
      <c r="TEE1319" s="1"/>
      <c r="TEF1319" s="1"/>
      <c r="TEG1319" s="1"/>
      <c r="TEH1319" s="1"/>
      <c r="TEI1319" s="1"/>
      <c r="TEJ1319" s="1"/>
      <c r="TEK1319" s="1"/>
      <c r="TEL1319" s="1"/>
      <c r="TEM1319" s="1"/>
      <c r="TEN1319" s="1"/>
      <c r="TEO1319" s="1"/>
      <c r="TEP1319" s="1"/>
      <c r="TEQ1319" s="1"/>
      <c r="TER1319" s="1"/>
      <c r="TES1319" s="1"/>
      <c r="TET1319" s="1"/>
      <c r="TEU1319" s="1"/>
      <c r="TEV1319" s="1"/>
      <c r="TEW1319" s="1"/>
      <c r="TEX1319" s="1"/>
      <c r="TEY1319" s="1"/>
      <c r="TEZ1319" s="1"/>
      <c r="TFA1319" s="1"/>
      <c r="TFB1319" s="1"/>
      <c r="TFC1319" s="1"/>
      <c r="TFD1319" s="1"/>
      <c r="TFE1319" s="1"/>
      <c r="TFF1319" s="1"/>
      <c r="TFG1319" s="1"/>
      <c r="TFH1319" s="1"/>
      <c r="TFI1319" s="1"/>
      <c r="TFJ1319" s="1"/>
      <c r="TFK1319" s="1"/>
      <c r="TFL1319" s="1"/>
      <c r="TFM1319" s="1"/>
      <c r="TFN1319" s="1"/>
      <c r="TFO1319" s="1"/>
      <c r="TFP1319" s="1"/>
      <c r="TFQ1319" s="1"/>
      <c r="TFR1319" s="1"/>
      <c r="TFS1319" s="1"/>
      <c r="TFT1319" s="1"/>
      <c r="TFU1319" s="1"/>
      <c r="TFV1319" s="1"/>
      <c r="TFW1319" s="1"/>
      <c r="TFX1319" s="1"/>
      <c r="TFY1319" s="1"/>
      <c r="TFZ1319" s="1"/>
      <c r="TGA1319" s="1"/>
      <c r="TGB1319" s="1"/>
      <c r="TGC1319" s="1"/>
      <c r="TGD1319" s="1"/>
      <c r="TGE1319" s="1"/>
      <c r="TGF1319" s="1"/>
      <c r="TGG1319" s="1"/>
      <c r="TGH1319" s="1"/>
      <c r="TGI1319" s="1"/>
      <c r="TGJ1319" s="1"/>
      <c r="TGK1319" s="1"/>
      <c r="TGL1319" s="1"/>
      <c r="TGM1319" s="1"/>
      <c r="TGN1319" s="1"/>
      <c r="TGO1319" s="1"/>
      <c r="TGP1319" s="1"/>
      <c r="TGQ1319" s="1"/>
      <c r="TGR1319" s="1"/>
      <c r="TGS1319" s="1"/>
      <c r="TGT1319" s="1"/>
      <c r="TGU1319" s="1"/>
      <c r="TGV1319" s="1"/>
      <c r="TGW1319" s="1"/>
      <c r="TGX1319" s="1"/>
      <c r="TGY1319" s="1"/>
      <c r="TGZ1319" s="1"/>
      <c r="THA1319" s="1"/>
      <c r="THB1319" s="1"/>
      <c r="THC1319" s="1"/>
      <c r="THD1319" s="1"/>
      <c r="THE1319" s="1"/>
      <c r="THF1319" s="1"/>
      <c r="THG1319" s="1"/>
      <c r="THH1319" s="1"/>
      <c r="THI1319" s="1"/>
      <c r="THJ1319" s="1"/>
      <c r="THK1319" s="1"/>
      <c r="THL1319" s="1"/>
      <c r="THM1319" s="1"/>
      <c r="THN1319" s="1"/>
      <c r="THO1319" s="1"/>
      <c r="THP1319" s="1"/>
      <c r="THQ1319" s="1"/>
      <c r="THR1319" s="1"/>
      <c r="THS1319" s="1"/>
      <c r="THT1319" s="1"/>
      <c r="THU1319" s="1"/>
      <c r="THV1319" s="1"/>
      <c r="THW1319" s="1"/>
      <c r="THX1319" s="1"/>
      <c r="THY1319" s="1"/>
      <c r="THZ1319" s="1"/>
      <c r="TIA1319" s="1"/>
      <c r="TIB1319" s="1"/>
      <c r="TIC1319" s="1"/>
      <c r="TID1319" s="1"/>
      <c r="TIE1319" s="1"/>
      <c r="TIF1319" s="1"/>
      <c r="TIG1319" s="1"/>
      <c r="TIH1319" s="1"/>
      <c r="TII1319" s="1"/>
      <c r="TIJ1319" s="1"/>
      <c r="TIK1319" s="1"/>
      <c r="TIL1319" s="1"/>
      <c r="TIM1319" s="1"/>
      <c r="TIN1319" s="1"/>
      <c r="TIO1319" s="1"/>
      <c r="TIP1319" s="1"/>
      <c r="TIQ1319" s="1"/>
      <c r="TIR1319" s="1"/>
      <c r="TIS1319" s="1"/>
      <c r="TIT1319" s="1"/>
      <c r="TIU1319" s="1"/>
      <c r="TIV1319" s="1"/>
      <c r="TIW1319" s="1"/>
      <c r="TIX1319" s="1"/>
      <c r="TIY1319" s="1"/>
      <c r="TIZ1319" s="1"/>
      <c r="TJA1319" s="1"/>
      <c r="TJB1319" s="1"/>
      <c r="TJC1319" s="1"/>
      <c r="TJD1319" s="1"/>
      <c r="TJE1319" s="1"/>
      <c r="TJF1319" s="1"/>
      <c r="TJG1319" s="1"/>
      <c r="TJH1319" s="1"/>
      <c r="TJI1319" s="1"/>
      <c r="TJJ1319" s="1"/>
      <c r="TJK1319" s="1"/>
      <c r="TJL1319" s="1"/>
      <c r="TJM1319" s="1"/>
      <c r="TJN1319" s="1"/>
      <c r="TJO1319" s="1"/>
      <c r="TJP1319" s="1"/>
      <c r="TJQ1319" s="1"/>
      <c r="TJR1319" s="1"/>
      <c r="TJS1319" s="1"/>
      <c r="TJT1319" s="1"/>
      <c r="TJU1319" s="1"/>
      <c r="TJV1319" s="1"/>
      <c r="TJW1319" s="1"/>
      <c r="TJX1319" s="1"/>
      <c r="TJY1319" s="1"/>
      <c r="TJZ1319" s="1"/>
      <c r="TKA1319" s="1"/>
      <c r="TKB1319" s="1"/>
      <c r="TKC1319" s="1"/>
      <c r="TKD1319" s="1"/>
      <c r="TKE1319" s="1"/>
      <c r="TKF1319" s="1"/>
      <c r="TKG1319" s="1"/>
      <c r="TKH1319" s="1"/>
      <c r="TKI1319" s="1"/>
      <c r="TKJ1319" s="1"/>
      <c r="TKK1319" s="1"/>
      <c r="TKL1319" s="1"/>
      <c r="TKM1319" s="1"/>
      <c r="TKN1319" s="1"/>
      <c r="TKO1319" s="1"/>
      <c r="TKP1319" s="1"/>
      <c r="TKQ1319" s="1"/>
      <c r="TKR1319" s="1"/>
      <c r="TKS1319" s="1"/>
      <c r="TKT1319" s="1"/>
      <c r="TKU1319" s="1"/>
      <c r="TKV1319" s="1"/>
      <c r="TKW1319" s="1"/>
      <c r="TKX1319" s="1"/>
      <c r="TKY1319" s="1"/>
      <c r="TKZ1319" s="1"/>
      <c r="TLA1319" s="1"/>
      <c r="TLB1319" s="1"/>
      <c r="TLC1319" s="1"/>
      <c r="TLD1319" s="1"/>
      <c r="TLE1319" s="1"/>
      <c r="TLF1319" s="1"/>
      <c r="TLG1319" s="1"/>
      <c r="TLH1319" s="1"/>
      <c r="TLI1319" s="1"/>
      <c r="TLJ1319" s="1"/>
      <c r="TLK1319" s="1"/>
      <c r="TLL1319" s="1"/>
      <c r="TLM1319" s="1"/>
      <c r="TLN1319" s="1"/>
      <c r="TLO1319" s="1"/>
      <c r="TLP1319" s="1"/>
      <c r="TLQ1319" s="1"/>
      <c r="TLR1319" s="1"/>
      <c r="TLS1319" s="1"/>
      <c r="TLT1319" s="1"/>
      <c r="TLU1319" s="1"/>
      <c r="TLV1319" s="1"/>
      <c r="TLW1319" s="1"/>
      <c r="TLX1319" s="1"/>
      <c r="TLY1319" s="1"/>
      <c r="TLZ1319" s="1"/>
      <c r="TMA1319" s="1"/>
      <c r="TMB1319" s="1"/>
      <c r="TMC1319" s="1"/>
      <c r="TMD1319" s="1"/>
      <c r="TME1319" s="1"/>
      <c r="TMF1319" s="1"/>
      <c r="TMG1319" s="1"/>
      <c r="TMH1319" s="1"/>
      <c r="TMI1319" s="1"/>
      <c r="TMJ1319" s="1"/>
      <c r="TMK1319" s="1"/>
      <c r="TML1319" s="1"/>
      <c r="TMM1319" s="1"/>
      <c r="TMN1319" s="1"/>
      <c r="TMO1319" s="1"/>
      <c r="TMP1319" s="1"/>
      <c r="TMQ1319" s="1"/>
      <c r="TMR1319" s="1"/>
      <c r="TMS1319" s="1"/>
      <c r="TMT1319" s="1"/>
      <c r="TMU1319" s="1"/>
      <c r="TMV1319" s="1"/>
      <c r="TMW1319" s="1"/>
      <c r="TMX1319" s="1"/>
      <c r="TMY1319" s="1"/>
      <c r="TMZ1319" s="1"/>
      <c r="TNA1319" s="1"/>
      <c r="TNB1319" s="1"/>
      <c r="TNC1319" s="1"/>
      <c r="TND1319" s="1"/>
      <c r="TNE1319" s="1"/>
      <c r="TNF1319" s="1"/>
      <c r="TNG1319" s="1"/>
      <c r="TNH1319" s="1"/>
      <c r="TNI1319" s="1"/>
      <c r="TNJ1319" s="1"/>
      <c r="TNK1319" s="1"/>
      <c r="TNL1319" s="1"/>
      <c r="TNM1319" s="1"/>
      <c r="TNN1319" s="1"/>
      <c r="TNO1319" s="1"/>
      <c r="TNP1319" s="1"/>
      <c r="TNQ1319" s="1"/>
      <c r="TNR1319" s="1"/>
      <c r="TNS1319" s="1"/>
      <c r="TNT1319" s="1"/>
      <c r="TNU1319" s="1"/>
      <c r="TNV1319" s="1"/>
      <c r="TNW1319" s="1"/>
      <c r="TNX1319" s="1"/>
      <c r="TNY1319" s="1"/>
      <c r="TNZ1319" s="1"/>
      <c r="TOA1319" s="1"/>
      <c r="TOB1319" s="1"/>
      <c r="TOC1319" s="1"/>
      <c r="TOD1319" s="1"/>
      <c r="TOE1319" s="1"/>
      <c r="TOF1319" s="1"/>
      <c r="TOG1319" s="1"/>
      <c r="TOH1319" s="1"/>
      <c r="TOI1319" s="1"/>
      <c r="TOJ1319" s="1"/>
      <c r="TOK1319" s="1"/>
      <c r="TOL1319" s="1"/>
      <c r="TOM1319" s="1"/>
      <c r="TON1319" s="1"/>
      <c r="TOO1319" s="1"/>
      <c r="TOP1319" s="1"/>
      <c r="TOQ1319" s="1"/>
      <c r="TOR1319" s="1"/>
      <c r="TOS1319" s="1"/>
      <c r="TOT1319" s="1"/>
      <c r="TOU1319" s="1"/>
      <c r="TOV1319" s="1"/>
      <c r="TOW1319" s="1"/>
      <c r="TOX1319" s="1"/>
      <c r="TOY1319" s="1"/>
      <c r="TOZ1319" s="1"/>
      <c r="TPA1319" s="1"/>
      <c r="TPB1319" s="1"/>
      <c r="TPC1319" s="1"/>
      <c r="TPD1319" s="1"/>
      <c r="TPE1319" s="1"/>
      <c r="TPF1319" s="1"/>
      <c r="TPG1319" s="1"/>
      <c r="TPH1319" s="1"/>
      <c r="TPI1319" s="1"/>
      <c r="TPJ1319" s="1"/>
      <c r="TPK1319" s="1"/>
      <c r="TPL1319" s="1"/>
      <c r="TPM1319" s="1"/>
      <c r="TPN1319" s="1"/>
      <c r="TPO1319" s="1"/>
      <c r="TPP1319" s="1"/>
      <c r="TPQ1319" s="1"/>
      <c r="TPR1319" s="1"/>
      <c r="TPS1319" s="1"/>
      <c r="TPT1319" s="1"/>
      <c r="TPU1319" s="1"/>
      <c r="TPV1319" s="1"/>
      <c r="TPW1319" s="1"/>
      <c r="TPX1319" s="1"/>
      <c r="TPY1319" s="1"/>
      <c r="TPZ1319" s="1"/>
      <c r="TQA1319" s="1"/>
      <c r="TQB1319" s="1"/>
      <c r="TQC1319" s="1"/>
      <c r="TQD1319" s="1"/>
      <c r="TQE1319" s="1"/>
      <c r="TQF1319" s="1"/>
      <c r="TQG1319" s="1"/>
      <c r="TQH1319" s="1"/>
      <c r="TQI1319" s="1"/>
      <c r="TQJ1319" s="1"/>
      <c r="TQK1319" s="1"/>
      <c r="TQL1319" s="1"/>
      <c r="TQM1319" s="1"/>
      <c r="TQN1319" s="1"/>
      <c r="TQO1319" s="1"/>
      <c r="TQP1319" s="1"/>
      <c r="TQQ1319" s="1"/>
      <c r="TQR1319" s="1"/>
      <c r="TQS1319" s="1"/>
      <c r="TQT1319" s="1"/>
      <c r="TQU1319" s="1"/>
      <c r="TQV1319" s="1"/>
      <c r="TQW1319" s="1"/>
      <c r="TQX1319" s="1"/>
      <c r="TQY1319" s="1"/>
      <c r="TQZ1319" s="1"/>
      <c r="TRA1319" s="1"/>
      <c r="TRB1319" s="1"/>
      <c r="TRC1319" s="1"/>
      <c r="TRD1319" s="1"/>
      <c r="TRE1319" s="1"/>
      <c r="TRF1319" s="1"/>
      <c r="TRG1319" s="1"/>
      <c r="TRH1319" s="1"/>
      <c r="TRI1319" s="1"/>
      <c r="TRJ1319" s="1"/>
      <c r="TRK1319" s="1"/>
      <c r="TRL1319" s="1"/>
      <c r="TRM1319" s="1"/>
      <c r="TRN1319" s="1"/>
      <c r="TRO1319" s="1"/>
      <c r="TRP1319" s="1"/>
      <c r="TRQ1319" s="1"/>
      <c r="TRR1319" s="1"/>
      <c r="TRS1319" s="1"/>
      <c r="TRT1319" s="1"/>
      <c r="TRU1319" s="1"/>
      <c r="TRV1319" s="1"/>
      <c r="TRW1319" s="1"/>
      <c r="TRX1319" s="1"/>
      <c r="TRY1319" s="1"/>
      <c r="TRZ1319" s="1"/>
      <c r="TSA1319" s="1"/>
      <c r="TSB1319" s="1"/>
      <c r="TSC1319" s="1"/>
      <c r="TSD1319" s="1"/>
      <c r="TSE1319" s="1"/>
      <c r="TSF1319" s="1"/>
      <c r="TSG1319" s="1"/>
      <c r="TSH1319" s="1"/>
      <c r="TSI1319" s="1"/>
      <c r="TSJ1319" s="1"/>
      <c r="TSK1319" s="1"/>
      <c r="TSL1319" s="1"/>
      <c r="TSM1319" s="1"/>
      <c r="TSN1319" s="1"/>
      <c r="TSO1319" s="1"/>
      <c r="TSP1319" s="1"/>
      <c r="TSQ1319" s="1"/>
      <c r="TSR1319" s="1"/>
      <c r="TSS1319" s="1"/>
      <c r="TST1319" s="1"/>
      <c r="TSU1319" s="1"/>
      <c r="TSV1319" s="1"/>
      <c r="TSW1319" s="1"/>
      <c r="TSX1319" s="1"/>
      <c r="TSY1319" s="1"/>
      <c r="TSZ1319" s="1"/>
      <c r="TTA1319" s="1"/>
      <c r="TTB1319" s="1"/>
      <c r="TTC1319" s="1"/>
      <c r="TTD1319" s="1"/>
      <c r="TTE1319" s="1"/>
      <c r="TTF1319" s="1"/>
      <c r="TTG1319" s="1"/>
      <c r="TTH1319" s="1"/>
      <c r="TTI1319" s="1"/>
      <c r="TTJ1319" s="1"/>
      <c r="TTK1319" s="1"/>
      <c r="TTL1319" s="1"/>
      <c r="TTM1319" s="1"/>
      <c r="TTN1319" s="1"/>
      <c r="TTO1319" s="1"/>
      <c r="TTP1319" s="1"/>
      <c r="TTQ1319" s="1"/>
      <c r="TTR1319" s="1"/>
      <c r="TTS1319" s="1"/>
      <c r="TTT1319" s="1"/>
      <c r="TTU1319" s="1"/>
      <c r="TTV1319" s="1"/>
      <c r="TTW1319" s="1"/>
      <c r="TTX1319" s="1"/>
      <c r="TTY1319" s="1"/>
      <c r="TTZ1319" s="1"/>
      <c r="TUA1319" s="1"/>
      <c r="TUB1319" s="1"/>
      <c r="TUC1319" s="1"/>
      <c r="TUD1319" s="1"/>
      <c r="TUE1319" s="1"/>
      <c r="TUF1319" s="1"/>
      <c r="TUG1319" s="1"/>
      <c r="TUH1319" s="1"/>
      <c r="TUI1319" s="1"/>
      <c r="TUJ1319" s="1"/>
      <c r="TUK1319" s="1"/>
      <c r="TUL1319" s="1"/>
      <c r="TUM1319" s="1"/>
      <c r="TUN1319" s="1"/>
      <c r="TUO1319" s="1"/>
      <c r="TUP1319" s="1"/>
      <c r="TUQ1319" s="1"/>
      <c r="TUR1319" s="1"/>
      <c r="TUS1319" s="1"/>
      <c r="TUT1319" s="1"/>
      <c r="TUU1319" s="1"/>
      <c r="TUV1319" s="1"/>
      <c r="TUW1319" s="1"/>
      <c r="TUX1319" s="1"/>
      <c r="TUY1319" s="1"/>
      <c r="TUZ1319" s="1"/>
      <c r="TVA1319" s="1"/>
      <c r="TVB1319" s="1"/>
      <c r="TVC1319" s="1"/>
      <c r="TVD1319" s="1"/>
      <c r="TVE1319" s="1"/>
      <c r="TVF1319" s="1"/>
      <c r="TVG1319" s="1"/>
      <c r="TVH1319" s="1"/>
      <c r="TVI1319" s="1"/>
      <c r="TVJ1319" s="1"/>
      <c r="TVK1319" s="1"/>
      <c r="TVL1319" s="1"/>
      <c r="TVM1319" s="1"/>
      <c r="TVN1319" s="1"/>
      <c r="TVO1319" s="1"/>
      <c r="TVP1319" s="1"/>
      <c r="TVQ1319" s="1"/>
      <c r="TVR1319" s="1"/>
      <c r="TVS1319" s="1"/>
      <c r="TVT1319" s="1"/>
      <c r="TVU1319" s="1"/>
      <c r="TVV1319" s="1"/>
      <c r="TVW1319" s="1"/>
      <c r="TVX1319" s="1"/>
      <c r="TVY1319" s="1"/>
      <c r="TVZ1319" s="1"/>
      <c r="TWA1319" s="1"/>
      <c r="TWB1319" s="1"/>
      <c r="TWC1319" s="1"/>
      <c r="TWD1319" s="1"/>
      <c r="TWE1319" s="1"/>
      <c r="TWF1319" s="1"/>
      <c r="TWG1319" s="1"/>
      <c r="TWH1319" s="1"/>
      <c r="TWI1319" s="1"/>
      <c r="TWJ1319" s="1"/>
      <c r="TWK1319" s="1"/>
      <c r="TWL1319" s="1"/>
      <c r="TWM1319" s="1"/>
      <c r="TWN1319" s="1"/>
      <c r="TWO1319" s="1"/>
      <c r="TWP1319" s="1"/>
      <c r="TWQ1319" s="1"/>
      <c r="TWR1319" s="1"/>
      <c r="TWS1319" s="1"/>
      <c r="TWT1319" s="1"/>
      <c r="TWU1319" s="1"/>
      <c r="TWV1319" s="1"/>
      <c r="TWW1319" s="1"/>
      <c r="TWX1319" s="1"/>
      <c r="TWY1319" s="1"/>
      <c r="TWZ1319" s="1"/>
      <c r="TXA1319" s="1"/>
      <c r="TXB1319" s="1"/>
      <c r="TXC1319" s="1"/>
      <c r="TXD1319" s="1"/>
      <c r="TXE1319" s="1"/>
      <c r="TXF1319" s="1"/>
      <c r="TXG1319" s="1"/>
      <c r="TXH1319" s="1"/>
      <c r="TXI1319" s="1"/>
      <c r="TXJ1319" s="1"/>
      <c r="TXK1319" s="1"/>
      <c r="TXL1319" s="1"/>
      <c r="TXM1319" s="1"/>
      <c r="TXN1319" s="1"/>
      <c r="TXO1319" s="1"/>
      <c r="TXP1319" s="1"/>
      <c r="TXQ1319" s="1"/>
      <c r="TXR1319" s="1"/>
      <c r="TXS1319" s="1"/>
      <c r="TXT1319" s="1"/>
      <c r="TXU1319" s="1"/>
      <c r="TXV1319" s="1"/>
      <c r="TXW1319" s="1"/>
      <c r="TXX1319" s="1"/>
      <c r="TXY1319" s="1"/>
      <c r="TXZ1319" s="1"/>
      <c r="TYA1319" s="1"/>
      <c r="TYB1319" s="1"/>
      <c r="TYC1319" s="1"/>
      <c r="TYD1319" s="1"/>
      <c r="TYE1319" s="1"/>
      <c r="TYF1319" s="1"/>
      <c r="TYG1319" s="1"/>
      <c r="TYH1319" s="1"/>
      <c r="TYI1319" s="1"/>
      <c r="TYJ1319" s="1"/>
      <c r="TYK1319" s="1"/>
      <c r="TYL1319" s="1"/>
      <c r="TYM1319" s="1"/>
      <c r="TYN1319" s="1"/>
      <c r="TYO1319" s="1"/>
      <c r="TYP1319" s="1"/>
      <c r="TYQ1319" s="1"/>
      <c r="TYR1319" s="1"/>
      <c r="TYS1319" s="1"/>
      <c r="TYT1319" s="1"/>
      <c r="TYU1319" s="1"/>
      <c r="TYV1319" s="1"/>
      <c r="TYW1319" s="1"/>
      <c r="TYX1319" s="1"/>
      <c r="TYY1319" s="1"/>
      <c r="TYZ1319" s="1"/>
      <c r="TZA1319" s="1"/>
      <c r="TZB1319" s="1"/>
      <c r="TZC1319" s="1"/>
      <c r="TZD1319" s="1"/>
      <c r="TZE1319" s="1"/>
      <c r="TZF1319" s="1"/>
      <c r="TZG1319" s="1"/>
      <c r="TZH1319" s="1"/>
      <c r="TZI1319" s="1"/>
      <c r="TZJ1319" s="1"/>
      <c r="TZK1319" s="1"/>
      <c r="TZL1319" s="1"/>
      <c r="TZM1319" s="1"/>
      <c r="TZN1319" s="1"/>
      <c r="TZO1319" s="1"/>
      <c r="TZP1319" s="1"/>
      <c r="TZQ1319" s="1"/>
      <c r="TZR1319" s="1"/>
      <c r="TZS1319" s="1"/>
      <c r="TZT1319" s="1"/>
      <c r="TZU1319" s="1"/>
      <c r="TZV1319" s="1"/>
      <c r="TZW1319" s="1"/>
      <c r="TZX1319" s="1"/>
      <c r="TZY1319" s="1"/>
      <c r="TZZ1319" s="1"/>
      <c r="UAA1319" s="1"/>
      <c r="UAB1319" s="1"/>
      <c r="UAC1319" s="1"/>
      <c r="UAD1319" s="1"/>
      <c r="UAE1319" s="1"/>
      <c r="UAF1319" s="1"/>
      <c r="UAG1319" s="1"/>
      <c r="UAH1319" s="1"/>
      <c r="UAI1319" s="1"/>
      <c r="UAJ1319" s="1"/>
      <c r="UAK1319" s="1"/>
      <c r="UAL1319" s="1"/>
      <c r="UAM1319" s="1"/>
      <c r="UAN1319" s="1"/>
      <c r="UAO1319" s="1"/>
      <c r="UAP1319" s="1"/>
      <c r="UAQ1319" s="1"/>
      <c r="UAR1319" s="1"/>
      <c r="UAS1319" s="1"/>
      <c r="UAT1319" s="1"/>
      <c r="UAU1319" s="1"/>
      <c r="UAV1319" s="1"/>
      <c r="UAW1319" s="1"/>
      <c r="UAX1319" s="1"/>
      <c r="UAY1319" s="1"/>
      <c r="UAZ1319" s="1"/>
      <c r="UBA1319" s="1"/>
      <c r="UBB1319" s="1"/>
      <c r="UBC1319" s="1"/>
      <c r="UBD1319" s="1"/>
      <c r="UBE1319" s="1"/>
      <c r="UBF1319" s="1"/>
      <c r="UBG1319" s="1"/>
      <c r="UBH1319" s="1"/>
      <c r="UBI1319" s="1"/>
      <c r="UBJ1319" s="1"/>
      <c r="UBK1319" s="1"/>
      <c r="UBL1319" s="1"/>
      <c r="UBM1319" s="1"/>
      <c r="UBN1319" s="1"/>
      <c r="UBO1319" s="1"/>
      <c r="UBP1319" s="1"/>
      <c r="UBQ1319" s="1"/>
      <c r="UBR1319" s="1"/>
      <c r="UBS1319" s="1"/>
      <c r="UBT1319" s="1"/>
      <c r="UBU1319" s="1"/>
      <c r="UBV1319" s="1"/>
      <c r="UBW1319" s="1"/>
      <c r="UBX1319" s="1"/>
      <c r="UBY1319" s="1"/>
      <c r="UBZ1319" s="1"/>
      <c r="UCA1319" s="1"/>
      <c r="UCB1319" s="1"/>
      <c r="UCC1319" s="1"/>
      <c r="UCD1319" s="1"/>
      <c r="UCE1319" s="1"/>
      <c r="UCF1319" s="1"/>
      <c r="UCG1319" s="1"/>
      <c r="UCH1319" s="1"/>
      <c r="UCI1319" s="1"/>
      <c r="UCJ1319" s="1"/>
      <c r="UCK1319" s="1"/>
      <c r="UCL1319" s="1"/>
      <c r="UCM1319" s="1"/>
      <c r="UCN1319" s="1"/>
      <c r="UCO1319" s="1"/>
      <c r="UCP1319" s="1"/>
      <c r="UCQ1319" s="1"/>
      <c r="UCR1319" s="1"/>
      <c r="UCS1319" s="1"/>
      <c r="UCT1319" s="1"/>
      <c r="UCU1319" s="1"/>
      <c r="UCV1319" s="1"/>
      <c r="UCW1319" s="1"/>
      <c r="UCX1319" s="1"/>
      <c r="UCY1319" s="1"/>
      <c r="UCZ1319" s="1"/>
      <c r="UDA1319" s="1"/>
      <c r="UDB1319" s="1"/>
      <c r="UDC1319" s="1"/>
      <c r="UDD1319" s="1"/>
      <c r="UDE1319" s="1"/>
      <c r="UDF1319" s="1"/>
      <c r="UDG1319" s="1"/>
      <c r="UDH1319" s="1"/>
      <c r="UDI1319" s="1"/>
      <c r="UDJ1319" s="1"/>
      <c r="UDK1319" s="1"/>
      <c r="UDL1319" s="1"/>
      <c r="UDM1319" s="1"/>
      <c r="UDN1319" s="1"/>
      <c r="UDO1319" s="1"/>
      <c r="UDP1319" s="1"/>
      <c r="UDQ1319" s="1"/>
      <c r="UDR1319" s="1"/>
      <c r="UDS1319" s="1"/>
      <c r="UDT1319" s="1"/>
      <c r="UDU1319" s="1"/>
      <c r="UDV1319" s="1"/>
      <c r="UDW1319" s="1"/>
      <c r="UDX1319" s="1"/>
      <c r="UDY1319" s="1"/>
      <c r="UDZ1319" s="1"/>
      <c r="UEA1319" s="1"/>
      <c r="UEB1319" s="1"/>
      <c r="UEC1319" s="1"/>
      <c r="UED1319" s="1"/>
      <c r="UEE1319" s="1"/>
      <c r="UEF1319" s="1"/>
      <c r="UEG1319" s="1"/>
      <c r="UEH1319" s="1"/>
      <c r="UEI1319" s="1"/>
      <c r="UEJ1319" s="1"/>
      <c r="UEK1319" s="1"/>
      <c r="UEL1319" s="1"/>
      <c r="UEM1319" s="1"/>
      <c r="UEN1319" s="1"/>
      <c r="UEO1319" s="1"/>
      <c r="UEP1319" s="1"/>
      <c r="UEQ1319" s="1"/>
      <c r="UER1319" s="1"/>
      <c r="UES1319" s="1"/>
      <c r="UET1319" s="1"/>
      <c r="UEU1319" s="1"/>
      <c r="UEV1319" s="1"/>
      <c r="UEW1319" s="1"/>
      <c r="UEX1319" s="1"/>
      <c r="UEY1319" s="1"/>
      <c r="UEZ1319" s="1"/>
      <c r="UFA1319" s="1"/>
      <c r="UFB1319" s="1"/>
      <c r="UFC1319" s="1"/>
      <c r="UFD1319" s="1"/>
      <c r="UFE1319" s="1"/>
      <c r="UFF1319" s="1"/>
      <c r="UFG1319" s="1"/>
      <c r="UFH1319" s="1"/>
      <c r="UFI1319" s="1"/>
      <c r="UFJ1319" s="1"/>
      <c r="UFK1319" s="1"/>
      <c r="UFL1319" s="1"/>
      <c r="UFM1319" s="1"/>
      <c r="UFN1319" s="1"/>
      <c r="UFO1319" s="1"/>
      <c r="UFP1319" s="1"/>
      <c r="UFQ1319" s="1"/>
      <c r="UFR1319" s="1"/>
      <c r="UFS1319" s="1"/>
      <c r="UFT1319" s="1"/>
      <c r="UFU1319" s="1"/>
      <c r="UFV1319" s="1"/>
      <c r="UFW1319" s="1"/>
      <c r="UFX1319" s="1"/>
      <c r="UFY1319" s="1"/>
      <c r="UFZ1319" s="1"/>
      <c r="UGA1319" s="1"/>
      <c r="UGB1319" s="1"/>
      <c r="UGC1319" s="1"/>
      <c r="UGD1319" s="1"/>
      <c r="UGE1319" s="1"/>
      <c r="UGF1319" s="1"/>
      <c r="UGG1319" s="1"/>
      <c r="UGH1319" s="1"/>
      <c r="UGI1319" s="1"/>
      <c r="UGJ1319" s="1"/>
      <c r="UGK1319" s="1"/>
      <c r="UGL1319" s="1"/>
      <c r="UGM1319" s="1"/>
      <c r="UGN1319" s="1"/>
      <c r="UGO1319" s="1"/>
      <c r="UGP1319" s="1"/>
      <c r="UGQ1319" s="1"/>
      <c r="UGR1319" s="1"/>
      <c r="UGS1319" s="1"/>
      <c r="UGT1319" s="1"/>
      <c r="UGU1319" s="1"/>
      <c r="UGV1319" s="1"/>
      <c r="UGW1319" s="1"/>
      <c r="UGX1319" s="1"/>
      <c r="UGY1319" s="1"/>
      <c r="UGZ1319" s="1"/>
      <c r="UHA1319" s="1"/>
      <c r="UHB1319" s="1"/>
      <c r="UHC1319" s="1"/>
      <c r="UHD1319" s="1"/>
      <c r="UHE1319" s="1"/>
      <c r="UHF1319" s="1"/>
      <c r="UHG1319" s="1"/>
      <c r="UHH1319" s="1"/>
      <c r="UHI1319" s="1"/>
      <c r="UHJ1319" s="1"/>
      <c r="UHK1319" s="1"/>
      <c r="UHL1319" s="1"/>
      <c r="UHM1319" s="1"/>
      <c r="UHN1319" s="1"/>
      <c r="UHO1319" s="1"/>
      <c r="UHP1319" s="1"/>
      <c r="UHQ1319" s="1"/>
      <c r="UHR1319" s="1"/>
      <c r="UHS1319" s="1"/>
      <c r="UHT1319" s="1"/>
      <c r="UHU1319" s="1"/>
      <c r="UHV1319" s="1"/>
      <c r="UHW1319" s="1"/>
      <c r="UHX1319" s="1"/>
      <c r="UHY1319" s="1"/>
      <c r="UHZ1319" s="1"/>
      <c r="UIA1319" s="1"/>
      <c r="UIB1319" s="1"/>
      <c r="UIC1319" s="1"/>
      <c r="UID1319" s="1"/>
      <c r="UIE1319" s="1"/>
      <c r="UIF1319" s="1"/>
      <c r="UIG1319" s="1"/>
      <c r="UIH1319" s="1"/>
      <c r="UII1319" s="1"/>
      <c r="UIJ1319" s="1"/>
      <c r="UIK1319" s="1"/>
      <c r="UIL1319" s="1"/>
      <c r="UIM1319" s="1"/>
      <c r="UIN1319" s="1"/>
      <c r="UIO1319" s="1"/>
      <c r="UIP1319" s="1"/>
      <c r="UIQ1319" s="1"/>
      <c r="UIR1319" s="1"/>
      <c r="UIS1319" s="1"/>
      <c r="UIT1319" s="1"/>
      <c r="UIU1319" s="1"/>
      <c r="UIV1319" s="1"/>
      <c r="UIW1319" s="1"/>
      <c r="UIX1319" s="1"/>
      <c r="UIY1319" s="1"/>
      <c r="UIZ1319" s="1"/>
      <c r="UJA1319" s="1"/>
      <c r="UJB1319" s="1"/>
      <c r="UJC1319" s="1"/>
      <c r="UJD1319" s="1"/>
      <c r="UJE1319" s="1"/>
      <c r="UJF1319" s="1"/>
      <c r="UJG1319" s="1"/>
      <c r="UJH1319" s="1"/>
      <c r="UJI1319" s="1"/>
      <c r="UJJ1319" s="1"/>
      <c r="UJK1319" s="1"/>
      <c r="UJL1319" s="1"/>
      <c r="UJM1319" s="1"/>
      <c r="UJN1319" s="1"/>
      <c r="UJO1319" s="1"/>
      <c r="UJP1319" s="1"/>
      <c r="UJQ1319" s="1"/>
      <c r="UJR1319" s="1"/>
      <c r="UJS1319" s="1"/>
      <c r="UJT1319" s="1"/>
      <c r="UJU1319" s="1"/>
      <c r="UJV1319" s="1"/>
      <c r="UJW1319" s="1"/>
      <c r="UJX1319" s="1"/>
      <c r="UJY1319" s="1"/>
      <c r="UJZ1319" s="1"/>
      <c r="UKA1319" s="1"/>
      <c r="UKB1319" s="1"/>
      <c r="UKC1319" s="1"/>
      <c r="UKD1319" s="1"/>
      <c r="UKE1319" s="1"/>
      <c r="UKF1319" s="1"/>
      <c r="UKG1319" s="1"/>
      <c r="UKH1319" s="1"/>
      <c r="UKI1319" s="1"/>
      <c r="UKJ1319" s="1"/>
      <c r="UKK1319" s="1"/>
      <c r="UKL1319" s="1"/>
      <c r="UKM1319" s="1"/>
      <c r="UKN1319" s="1"/>
      <c r="UKO1319" s="1"/>
      <c r="UKP1319" s="1"/>
      <c r="UKQ1319" s="1"/>
      <c r="UKR1319" s="1"/>
      <c r="UKS1319" s="1"/>
      <c r="UKT1319" s="1"/>
      <c r="UKU1319" s="1"/>
      <c r="UKV1319" s="1"/>
      <c r="UKW1319" s="1"/>
      <c r="UKX1319" s="1"/>
      <c r="UKY1319" s="1"/>
      <c r="UKZ1319" s="1"/>
      <c r="ULA1319" s="1"/>
      <c r="ULB1319" s="1"/>
      <c r="ULC1319" s="1"/>
      <c r="ULD1319" s="1"/>
      <c r="ULE1319" s="1"/>
      <c r="ULF1319" s="1"/>
      <c r="ULG1319" s="1"/>
      <c r="ULH1319" s="1"/>
      <c r="ULI1319" s="1"/>
      <c r="ULJ1319" s="1"/>
      <c r="ULK1319" s="1"/>
      <c r="ULL1319" s="1"/>
      <c r="ULM1319" s="1"/>
      <c r="ULN1319" s="1"/>
      <c r="ULO1319" s="1"/>
      <c r="ULP1319" s="1"/>
      <c r="ULQ1319" s="1"/>
      <c r="ULR1319" s="1"/>
      <c r="ULS1319" s="1"/>
      <c r="ULT1319" s="1"/>
      <c r="ULU1319" s="1"/>
      <c r="ULV1319" s="1"/>
      <c r="ULW1319" s="1"/>
      <c r="ULX1319" s="1"/>
      <c r="ULY1319" s="1"/>
      <c r="ULZ1319" s="1"/>
      <c r="UMA1319" s="1"/>
      <c r="UMB1319" s="1"/>
      <c r="UMC1319" s="1"/>
      <c r="UMD1319" s="1"/>
      <c r="UME1319" s="1"/>
      <c r="UMF1319" s="1"/>
      <c r="UMG1319" s="1"/>
      <c r="UMH1319" s="1"/>
      <c r="UMI1319" s="1"/>
      <c r="UMJ1319" s="1"/>
      <c r="UMK1319" s="1"/>
      <c r="UML1319" s="1"/>
      <c r="UMM1319" s="1"/>
      <c r="UMN1319" s="1"/>
      <c r="UMO1319" s="1"/>
      <c r="UMP1319" s="1"/>
      <c r="UMQ1319" s="1"/>
      <c r="UMR1319" s="1"/>
      <c r="UMS1319" s="1"/>
      <c r="UMT1319" s="1"/>
      <c r="UMU1319" s="1"/>
      <c r="UMV1319" s="1"/>
      <c r="UMW1319" s="1"/>
      <c r="UMX1319" s="1"/>
      <c r="UMY1319" s="1"/>
      <c r="UMZ1319" s="1"/>
      <c r="UNA1319" s="1"/>
      <c r="UNB1319" s="1"/>
      <c r="UNC1319" s="1"/>
      <c r="UND1319" s="1"/>
      <c r="UNE1319" s="1"/>
      <c r="UNF1319" s="1"/>
      <c r="UNG1319" s="1"/>
      <c r="UNH1319" s="1"/>
      <c r="UNI1319" s="1"/>
      <c r="UNJ1319" s="1"/>
      <c r="UNK1319" s="1"/>
      <c r="UNL1319" s="1"/>
      <c r="UNM1319" s="1"/>
      <c r="UNN1319" s="1"/>
      <c r="UNO1319" s="1"/>
      <c r="UNP1319" s="1"/>
      <c r="UNQ1319" s="1"/>
      <c r="UNR1319" s="1"/>
      <c r="UNS1319" s="1"/>
      <c r="UNT1319" s="1"/>
      <c r="UNU1319" s="1"/>
      <c r="UNV1319" s="1"/>
      <c r="UNW1319" s="1"/>
      <c r="UNX1319" s="1"/>
      <c r="UNY1319" s="1"/>
      <c r="UNZ1319" s="1"/>
      <c r="UOA1319" s="1"/>
      <c r="UOB1319" s="1"/>
      <c r="UOC1319" s="1"/>
      <c r="UOD1319" s="1"/>
      <c r="UOE1319" s="1"/>
      <c r="UOF1319" s="1"/>
      <c r="UOG1319" s="1"/>
      <c r="UOH1319" s="1"/>
      <c r="UOI1319" s="1"/>
      <c r="UOJ1319" s="1"/>
      <c r="UOK1319" s="1"/>
      <c r="UOL1319" s="1"/>
      <c r="UOM1319" s="1"/>
      <c r="UON1319" s="1"/>
      <c r="UOO1319" s="1"/>
      <c r="UOP1319" s="1"/>
      <c r="UOQ1319" s="1"/>
      <c r="UOR1319" s="1"/>
      <c r="UOS1319" s="1"/>
      <c r="UOT1319" s="1"/>
      <c r="UOU1319" s="1"/>
      <c r="UOV1319" s="1"/>
      <c r="UOW1319" s="1"/>
      <c r="UOX1319" s="1"/>
      <c r="UOY1319" s="1"/>
      <c r="UOZ1319" s="1"/>
      <c r="UPA1319" s="1"/>
      <c r="UPB1319" s="1"/>
      <c r="UPC1319" s="1"/>
      <c r="UPD1319" s="1"/>
      <c r="UPE1319" s="1"/>
      <c r="UPF1319" s="1"/>
      <c r="UPG1319" s="1"/>
      <c r="UPH1319" s="1"/>
      <c r="UPI1319" s="1"/>
      <c r="UPJ1319" s="1"/>
      <c r="UPK1319" s="1"/>
      <c r="UPL1319" s="1"/>
      <c r="UPM1319" s="1"/>
      <c r="UPN1319" s="1"/>
      <c r="UPO1319" s="1"/>
      <c r="UPP1319" s="1"/>
      <c r="UPQ1319" s="1"/>
      <c r="UPR1319" s="1"/>
      <c r="UPS1319" s="1"/>
      <c r="UPT1319" s="1"/>
      <c r="UPU1319" s="1"/>
      <c r="UPV1319" s="1"/>
      <c r="UPW1319" s="1"/>
      <c r="UPX1319" s="1"/>
      <c r="UPY1319" s="1"/>
      <c r="UPZ1319" s="1"/>
      <c r="UQA1319" s="1"/>
      <c r="UQB1319" s="1"/>
      <c r="UQC1319" s="1"/>
      <c r="UQD1319" s="1"/>
      <c r="UQE1319" s="1"/>
      <c r="UQF1319" s="1"/>
      <c r="UQG1319" s="1"/>
      <c r="UQH1319" s="1"/>
      <c r="UQI1319" s="1"/>
      <c r="UQJ1319" s="1"/>
      <c r="UQK1319" s="1"/>
      <c r="UQL1319" s="1"/>
      <c r="UQM1319" s="1"/>
      <c r="UQN1319" s="1"/>
      <c r="UQO1319" s="1"/>
      <c r="UQP1319" s="1"/>
      <c r="UQQ1319" s="1"/>
      <c r="UQR1319" s="1"/>
      <c r="UQS1319" s="1"/>
      <c r="UQT1319" s="1"/>
      <c r="UQU1319" s="1"/>
      <c r="UQV1319" s="1"/>
      <c r="UQW1319" s="1"/>
      <c r="UQX1319" s="1"/>
      <c r="UQY1319" s="1"/>
      <c r="UQZ1319" s="1"/>
      <c r="URA1319" s="1"/>
      <c r="URB1319" s="1"/>
      <c r="URC1319" s="1"/>
      <c r="URD1319" s="1"/>
      <c r="URE1319" s="1"/>
      <c r="URF1319" s="1"/>
      <c r="URG1319" s="1"/>
      <c r="URH1319" s="1"/>
      <c r="URI1319" s="1"/>
      <c r="URJ1319" s="1"/>
      <c r="URK1319" s="1"/>
      <c r="URL1319" s="1"/>
      <c r="URM1319" s="1"/>
      <c r="URN1319" s="1"/>
      <c r="URO1319" s="1"/>
      <c r="URP1319" s="1"/>
      <c r="URQ1319" s="1"/>
      <c r="URR1319" s="1"/>
      <c r="URS1319" s="1"/>
      <c r="URT1319" s="1"/>
      <c r="URU1319" s="1"/>
      <c r="URV1319" s="1"/>
      <c r="URW1319" s="1"/>
      <c r="URX1319" s="1"/>
      <c r="URY1319" s="1"/>
      <c r="URZ1319" s="1"/>
      <c r="USA1319" s="1"/>
      <c r="USB1319" s="1"/>
      <c r="USC1319" s="1"/>
      <c r="USD1319" s="1"/>
      <c r="USE1319" s="1"/>
      <c r="USF1319" s="1"/>
      <c r="USG1319" s="1"/>
      <c r="USH1319" s="1"/>
      <c r="USI1319" s="1"/>
      <c r="USJ1319" s="1"/>
      <c r="USK1319" s="1"/>
      <c r="USL1319" s="1"/>
      <c r="USM1319" s="1"/>
      <c r="USN1319" s="1"/>
      <c r="USO1319" s="1"/>
      <c r="USP1319" s="1"/>
      <c r="USQ1319" s="1"/>
      <c r="USR1319" s="1"/>
      <c r="USS1319" s="1"/>
      <c r="UST1319" s="1"/>
      <c r="USU1319" s="1"/>
      <c r="USV1319" s="1"/>
      <c r="USW1319" s="1"/>
      <c r="USX1319" s="1"/>
      <c r="USY1319" s="1"/>
      <c r="USZ1319" s="1"/>
      <c r="UTA1319" s="1"/>
      <c r="UTB1319" s="1"/>
      <c r="UTC1319" s="1"/>
      <c r="UTD1319" s="1"/>
      <c r="UTE1319" s="1"/>
      <c r="UTF1319" s="1"/>
      <c r="UTG1319" s="1"/>
      <c r="UTH1319" s="1"/>
      <c r="UTI1319" s="1"/>
      <c r="UTJ1319" s="1"/>
      <c r="UTK1319" s="1"/>
      <c r="UTL1319" s="1"/>
      <c r="UTM1319" s="1"/>
      <c r="UTN1319" s="1"/>
      <c r="UTO1319" s="1"/>
      <c r="UTP1319" s="1"/>
      <c r="UTQ1319" s="1"/>
      <c r="UTR1319" s="1"/>
      <c r="UTS1319" s="1"/>
      <c r="UTT1319" s="1"/>
      <c r="UTU1319" s="1"/>
      <c r="UTV1319" s="1"/>
      <c r="UTW1319" s="1"/>
      <c r="UTX1319" s="1"/>
      <c r="UTY1319" s="1"/>
      <c r="UTZ1319" s="1"/>
      <c r="UUA1319" s="1"/>
      <c r="UUB1319" s="1"/>
      <c r="UUC1319" s="1"/>
      <c r="UUD1319" s="1"/>
      <c r="UUE1319" s="1"/>
      <c r="UUF1319" s="1"/>
      <c r="UUG1319" s="1"/>
      <c r="UUH1319" s="1"/>
      <c r="UUI1319" s="1"/>
      <c r="UUJ1319" s="1"/>
      <c r="UUK1319" s="1"/>
      <c r="UUL1319" s="1"/>
      <c r="UUM1319" s="1"/>
      <c r="UUN1319" s="1"/>
      <c r="UUO1319" s="1"/>
      <c r="UUP1319" s="1"/>
      <c r="UUQ1319" s="1"/>
      <c r="UUR1319" s="1"/>
      <c r="UUS1319" s="1"/>
      <c r="UUT1319" s="1"/>
      <c r="UUU1319" s="1"/>
      <c r="UUV1319" s="1"/>
      <c r="UUW1319" s="1"/>
      <c r="UUX1319" s="1"/>
      <c r="UUY1319" s="1"/>
      <c r="UUZ1319" s="1"/>
      <c r="UVA1319" s="1"/>
      <c r="UVB1319" s="1"/>
      <c r="UVC1319" s="1"/>
      <c r="UVD1319" s="1"/>
      <c r="UVE1319" s="1"/>
      <c r="UVF1319" s="1"/>
      <c r="UVG1319" s="1"/>
      <c r="UVH1319" s="1"/>
      <c r="UVI1319" s="1"/>
      <c r="UVJ1319" s="1"/>
      <c r="UVK1319" s="1"/>
      <c r="UVL1319" s="1"/>
      <c r="UVM1319" s="1"/>
      <c r="UVN1319" s="1"/>
      <c r="UVO1319" s="1"/>
      <c r="UVP1319" s="1"/>
      <c r="UVQ1319" s="1"/>
      <c r="UVR1319" s="1"/>
      <c r="UVS1319" s="1"/>
      <c r="UVT1319" s="1"/>
      <c r="UVU1319" s="1"/>
      <c r="UVV1319" s="1"/>
      <c r="UVW1319" s="1"/>
      <c r="UVX1319" s="1"/>
      <c r="UVY1319" s="1"/>
      <c r="UVZ1319" s="1"/>
      <c r="UWA1319" s="1"/>
      <c r="UWB1319" s="1"/>
      <c r="UWC1319" s="1"/>
      <c r="UWD1319" s="1"/>
      <c r="UWE1319" s="1"/>
      <c r="UWF1319" s="1"/>
      <c r="UWG1319" s="1"/>
      <c r="UWH1319" s="1"/>
      <c r="UWI1319" s="1"/>
      <c r="UWJ1319" s="1"/>
      <c r="UWK1319" s="1"/>
      <c r="UWL1319" s="1"/>
      <c r="UWM1319" s="1"/>
      <c r="UWN1319" s="1"/>
      <c r="UWO1319" s="1"/>
      <c r="UWP1319" s="1"/>
      <c r="UWQ1319" s="1"/>
      <c r="UWR1319" s="1"/>
      <c r="UWS1319" s="1"/>
      <c r="UWT1319" s="1"/>
      <c r="UWU1319" s="1"/>
      <c r="UWV1319" s="1"/>
      <c r="UWW1319" s="1"/>
      <c r="UWX1319" s="1"/>
      <c r="UWY1319" s="1"/>
      <c r="UWZ1319" s="1"/>
      <c r="UXA1319" s="1"/>
      <c r="UXB1319" s="1"/>
      <c r="UXC1319" s="1"/>
      <c r="UXD1319" s="1"/>
      <c r="UXE1319" s="1"/>
      <c r="UXF1319" s="1"/>
      <c r="UXG1319" s="1"/>
      <c r="UXH1319" s="1"/>
      <c r="UXI1319" s="1"/>
      <c r="UXJ1319" s="1"/>
      <c r="UXK1319" s="1"/>
      <c r="UXL1319" s="1"/>
      <c r="UXM1319" s="1"/>
      <c r="UXN1319" s="1"/>
      <c r="UXO1319" s="1"/>
      <c r="UXP1319" s="1"/>
      <c r="UXQ1319" s="1"/>
      <c r="UXR1319" s="1"/>
      <c r="UXS1319" s="1"/>
      <c r="UXT1319" s="1"/>
      <c r="UXU1319" s="1"/>
      <c r="UXV1319" s="1"/>
      <c r="UXW1319" s="1"/>
      <c r="UXX1319" s="1"/>
      <c r="UXY1319" s="1"/>
      <c r="UXZ1319" s="1"/>
      <c r="UYA1319" s="1"/>
      <c r="UYB1319" s="1"/>
      <c r="UYC1319" s="1"/>
      <c r="UYD1319" s="1"/>
      <c r="UYE1319" s="1"/>
      <c r="UYF1319" s="1"/>
      <c r="UYG1319" s="1"/>
      <c r="UYH1319" s="1"/>
      <c r="UYI1319" s="1"/>
      <c r="UYJ1319" s="1"/>
      <c r="UYK1319" s="1"/>
      <c r="UYL1319" s="1"/>
      <c r="UYM1319" s="1"/>
      <c r="UYN1319" s="1"/>
      <c r="UYO1319" s="1"/>
      <c r="UYP1319" s="1"/>
      <c r="UYQ1319" s="1"/>
      <c r="UYR1319" s="1"/>
      <c r="UYS1319" s="1"/>
      <c r="UYT1319" s="1"/>
      <c r="UYU1319" s="1"/>
      <c r="UYV1319" s="1"/>
      <c r="UYW1319" s="1"/>
      <c r="UYX1319" s="1"/>
      <c r="UYY1319" s="1"/>
      <c r="UYZ1319" s="1"/>
      <c r="UZA1319" s="1"/>
      <c r="UZB1319" s="1"/>
      <c r="UZC1319" s="1"/>
      <c r="UZD1319" s="1"/>
      <c r="UZE1319" s="1"/>
      <c r="UZF1319" s="1"/>
      <c r="UZG1319" s="1"/>
      <c r="UZH1319" s="1"/>
      <c r="UZI1319" s="1"/>
      <c r="UZJ1319" s="1"/>
      <c r="UZK1319" s="1"/>
      <c r="UZL1319" s="1"/>
      <c r="UZM1319" s="1"/>
      <c r="UZN1319" s="1"/>
      <c r="UZO1319" s="1"/>
      <c r="UZP1319" s="1"/>
      <c r="UZQ1319" s="1"/>
      <c r="UZR1319" s="1"/>
      <c r="UZS1319" s="1"/>
      <c r="UZT1319" s="1"/>
      <c r="UZU1319" s="1"/>
      <c r="UZV1319" s="1"/>
      <c r="UZW1319" s="1"/>
      <c r="UZX1319" s="1"/>
      <c r="UZY1319" s="1"/>
      <c r="UZZ1319" s="1"/>
      <c r="VAA1319" s="1"/>
      <c r="VAB1319" s="1"/>
      <c r="VAC1319" s="1"/>
      <c r="VAD1319" s="1"/>
      <c r="VAE1319" s="1"/>
      <c r="VAF1319" s="1"/>
      <c r="VAG1319" s="1"/>
      <c r="VAH1319" s="1"/>
      <c r="VAI1319" s="1"/>
      <c r="VAJ1319" s="1"/>
      <c r="VAK1319" s="1"/>
      <c r="VAL1319" s="1"/>
      <c r="VAM1319" s="1"/>
      <c r="VAN1319" s="1"/>
      <c r="VAO1319" s="1"/>
      <c r="VAP1319" s="1"/>
      <c r="VAQ1319" s="1"/>
      <c r="VAR1319" s="1"/>
      <c r="VAS1319" s="1"/>
      <c r="VAT1319" s="1"/>
      <c r="VAU1319" s="1"/>
      <c r="VAV1319" s="1"/>
      <c r="VAW1319" s="1"/>
      <c r="VAX1319" s="1"/>
      <c r="VAY1319" s="1"/>
      <c r="VAZ1319" s="1"/>
      <c r="VBA1319" s="1"/>
      <c r="VBB1319" s="1"/>
      <c r="VBC1319" s="1"/>
      <c r="VBD1319" s="1"/>
      <c r="VBE1319" s="1"/>
      <c r="VBF1319" s="1"/>
      <c r="VBG1319" s="1"/>
      <c r="VBH1319" s="1"/>
      <c r="VBI1319" s="1"/>
      <c r="VBJ1319" s="1"/>
      <c r="VBK1319" s="1"/>
      <c r="VBL1319" s="1"/>
      <c r="VBM1319" s="1"/>
      <c r="VBN1319" s="1"/>
      <c r="VBO1319" s="1"/>
      <c r="VBP1319" s="1"/>
      <c r="VBQ1319" s="1"/>
      <c r="VBR1319" s="1"/>
      <c r="VBS1319" s="1"/>
      <c r="VBT1319" s="1"/>
      <c r="VBU1319" s="1"/>
      <c r="VBV1319" s="1"/>
      <c r="VBW1319" s="1"/>
      <c r="VBX1319" s="1"/>
      <c r="VBY1319" s="1"/>
      <c r="VBZ1319" s="1"/>
      <c r="VCA1319" s="1"/>
      <c r="VCB1319" s="1"/>
      <c r="VCC1319" s="1"/>
      <c r="VCD1319" s="1"/>
      <c r="VCE1319" s="1"/>
      <c r="VCF1319" s="1"/>
      <c r="VCG1319" s="1"/>
      <c r="VCH1319" s="1"/>
      <c r="VCI1319" s="1"/>
      <c r="VCJ1319" s="1"/>
      <c r="VCK1319" s="1"/>
      <c r="VCL1319" s="1"/>
      <c r="VCM1319" s="1"/>
      <c r="VCN1319" s="1"/>
      <c r="VCO1319" s="1"/>
      <c r="VCP1319" s="1"/>
      <c r="VCQ1319" s="1"/>
      <c r="VCR1319" s="1"/>
      <c r="VCS1319" s="1"/>
      <c r="VCT1319" s="1"/>
      <c r="VCU1319" s="1"/>
      <c r="VCV1319" s="1"/>
      <c r="VCW1319" s="1"/>
      <c r="VCX1319" s="1"/>
      <c r="VCY1319" s="1"/>
      <c r="VCZ1319" s="1"/>
      <c r="VDA1319" s="1"/>
      <c r="VDB1319" s="1"/>
      <c r="VDC1319" s="1"/>
      <c r="VDD1319" s="1"/>
      <c r="VDE1319" s="1"/>
      <c r="VDF1319" s="1"/>
      <c r="VDG1319" s="1"/>
      <c r="VDH1319" s="1"/>
      <c r="VDI1319" s="1"/>
      <c r="VDJ1319" s="1"/>
      <c r="VDK1319" s="1"/>
      <c r="VDL1319" s="1"/>
      <c r="VDM1319" s="1"/>
      <c r="VDN1319" s="1"/>
      <c r="VDO1319" s="1"/>
      <c r="VDP1319" s="1"/>
      <c r="VDQ1319" s="1"/>
      <c r="VDR1319" s="1"/>
      <c r="VDS1319" s="1"/>
      <c r="VDT1319" s="1"/>
      <c r="VDU1319" s="1"/>
      <c r="VDV1319" s="1"/>
      <c r="VDW1319" s="1"/>
      <c r="VDX1319" s="1"/>
      <c r="VDY1319" s="1"/>
      <c r="VDZ1319" s="1"/>
      <c r="VEA1319" s="1"/>
      <c r="VEB1319" s="1"/>
      <c r="VEC1319" s="1"/>
      <c r="VED1319" s="1"/>
      <c r="VEE1319" s="1"/>
      <c r="VEF1319" s="1"/>
      <c r="VEG1319" s="1"/>
      <c r="VEH1319" s="1"/>
      <c r="VEI1319" s="1"/>
      <c r="VEJ1319" s="1"/>
      <c r="VEK1319" s="1"/>
      <c r="VEL1319" s="1"/>
      <c r="VEM1319" s="1"/>
      <c r="VEN1319" s="1"/>
      <c r="VEO1319" s="1"/>
      <c r="VEP1319" s="1"/>
      <c r="VEQ1319" s="1"/>
      <c r="VER1319" s="1"/>
      <c r="VES1319" s="1"/>
      <c r="VET1319" s="1"/>
      <c r="VEU1319" s="1"/>
      <c r="VEV1319" s="1"/>
      <c r="VEW1319" s="1"/>
      <c r="VEX1319" s="1"/>
      <c r="VEY1319" s="1"/>
      <c r="VEZ1319" s="1"/>
      <c r="VFA1319" s="1"/>
      <c r="VFB1319" s="1"/>
      <c r="VFC1319" s="1"/>
      <c r="VFD1319" s="1"/>
      <c r="VFE1319" s="1"/>
      <c r="VFF1319" s="1"/>
      <c r="VFG1319" s="1"/>
      <c r="VFH1319" s="1"/>
      <c r="VFI1319" s="1"/>
      <c r="VFJ1319" s="1"/>
      <c r="VFK1319" s="1"/>
      <c r="VFL1319" s="1"/>
      <c r="VFM1319" s="1"/>
      <c r="VFN1319" s="1"/>
      <c r="VFO1319" s="1"/>
      <c r="VFP1319" s="1"/>
      <c r="VFQ1319" s="1"/>
      <c r="VFR1319" s="1"/>
      <c r="VFS1319" s="1"/>
      <c r="VFT1319" s="1"/>
      <c r="VFU1319" s="1"/>
      <c r="VFV1319" s="1"/>
      <c r="VFW1319" s="1"/>
      <c r="VFX1319" s="1"/>
      <c r="VFY1319" s="1"/>
      <c r="VFZ1319" s="1"/>
      <c r="VGA1319" s="1"/>
      <c r="VGB1319" s="1"/>
      <c r="VGC1319" s="1"/>
      <c r="VGD1319" s="1"/>
      <c r="VGE1319" s="1"/>
      <c r="VGF1319" s="1"/>
      <c r="VGG1319" s="1"/>
      <c r="VGH1319" s="1"/>
      <c r="VGI1319" s="1"/>
      <c r="VGJ1319" s="1"/>
      <c r="VGK1319" s="1"/>
      <c r="VGL1319" s="1"/>
      <c r="VGM1319" s="1"/>
      <c r="VGN1319" s="1"/>
      <c r="VGO1319" s="1"/>
      <c r="VGP1319" s="1"/>
      <c r="VGQ1319" s="1"/>
      <c r="VGR1319" s="1"/>
      <c r="VGS1319" s="1"/>
      <c r="VGT1319" s="1"/>
      <c r="VGU1319" s="1"/>
      <c r="VGV1319" s="1"/>
      <c r="VGW1319" s="1"/>
      <c r="VGX1319" s="1"/>
      <c r="VGY1319" s="1"/>
      <c r="VGZ1319" s="1"/>
      <c r="VHA1319" s="1"/>
      <c r="VHB1319" s="1"/>
      <c r="VHC1319" s="1"/>
      <c r="VHD1319" s="1"/>
      <c r="VHE1319" s="1"/>
      <c r="VHF1319" s="1"/>
      <c r="VHG1319" s="1"/>
      <c r="VHH1319" s="1"/>
      <c r="VHI1319" s="1"/>
      <c r="VHJ1319" s="1"/>
      <c r="VHK1319" s="1"/>
      <c r="VHL1319" s="1"/>
      <c r="VHM1319" s="1"/>
      <c r="VHN1319" s="1"/>
      <c r="VHO1319" s="1"/>
      <c r="VHP1319" s="1"/>
      <c r="VHQ1319" s="1"/>
      <c r="VHR1319" s="1"/>
      <c r="VHS1319" s="1"/>
      <c r="VHT1319" s="1"/>
      <c r="VHU1319" s="1"/>
      <c r="VHV1319" s="1"/>
      <c r="VHW1319" s="1"/>
      <c r="VHX1319" s="1"/>
      <c r="VHY1319" s="1"/>
      <c r="VHZ1319" s="1"/>
      <c r="VIA1319" s="1"/>
      <c r="VIB1319" s="1"/>
      <c r="VIC1319" s="1"/>
      <c r="VID1319" s="1"/>
      <c r="VIE1319" s="1"/>
      <c r="VIF1319" s="1"/>
      <c r="VIG1319" s="1"/>
      <c r="VIH1319" s="1"/>
      <c r="VII1319" s="1"/>
      <c r="VIJ1319" s="1"/>
      <c r="VIK1319" s="1"/>
      <c r="VIL1319" s="1"/>
      <c r="VIM1319" s="1"/>
      <c r="VIN1319" s="1"/>
      <c r="VIO1319" s="1"/>
      <c r="VIP1319" s="1"/>
      <c r="VIQ1319" s="1"/>
      <c r="VIR1319" s="1"/>
      <c r="VIS1319" s="1"/>
      <c r="VIT1319" s="1"/>
      <c r="VIU1319" s="1"/>
      <c r="VIV1319" s="1"/>
      <c r="VIW1319" s="1"/>
      <c r="VIX1319" s="1"/>
      <c r="VIY1319" s="1"/>
      <c r="VIZ1319" s="1"/>
      <c r="VJA1319" s="1"/>
      <c r="VJB1319" s="1"/>
      <c r="VJC1319" s="1"/>
      <c r="VJD1319" s="1"/>
      <c r="VJE1319" s="1"/>
      <c r="VJF1319" s="1"/>
      <c r="VJG1319" s="1"/>
      <c r="VJH1319" s="1"/>
      <c r="VJI1319" s="1"/>
      <c r="VJJ1319" s="1"/>
      <c r="VJK1319" s="1"/>
      <c r="VJL1319" s="1"/>
      <c r="VJM1319" s="1"/>
      <c r="VJN1319" s="1"/>
      <c r="VJO1319" s="1"/>
      <c r="VJP1319" s="1"/>
      <c r="VJQ1319" s="1"/>
      <c r="VJR1319" s="1"/>
      <c r="VJS1319" s="1"/>
      <c r="VJT1319" s="1"/>
      <c r="VJU1319" s="1"/>
      <c r="VJV1319" s="1"/>
      <c r="VJW1319" s="1"/>
      <c r="VJX1319" s="1"/>
      <c r="VJY1319" s="1"/>
      <c r="VJZ1319" s="1"/>
      <c r="VKA1319" s="1"/>
      <c r="VKB1319" s="1"/>
      <c r="VKC1319" s="1"/>
      <c r="VKD1319" s="1"/>
      <c r="VKE1319" s="1"/>
      <c r="VKF1319" s="1"/>
      <c r="VKG1319" s="1"/>
      <c r="VKH1319" s="1"/>
      <c r="VKI1319" s="1"/>
      <c r="VKJ1319" s="1"/>
      <c r="VKK1319" s="1"/>
      <c r="VKL1319" s="1"/>
      <c r="VKM1319" s="1"/>
      <c r="VKN1319" s="1"/>
      <c r="VKO1319" s="1"/>
      <c r="VKP1319" s="1"/>
      <c r="VKQ1319" s="1"/>
      <c r="VKR1319" s="1"/>
      <c r="VKS1319" s="1"/>
      <c r="VKT1319" s="1"/>
      <c r="VKU1319" s="1"/>
      <c r="VKV1319" s="1"/>
      <c r="VKW1319" s="1"/>
      <c r="VKX1319" s="1"/>
      <c r="VKY1319" s="1"/>
      <c r="VKZ1319" s="1"/>
      <c r="VLA1319" s="1"/>
      <c r="VLB1319" s="1"/>
      <c r="VLC1319" s="1"/>
      <c r="VLD1319" s="1"/>
      <c r="VLE1319" s="1"/>
      <c r="VLF1319" s="1"/>
      <c r="VLG1319" s="1"/>
      <c r="VLH1319" s="1"/>
      <c r="VLI1319" s="1"/>
      <c r="VLJ1319" s="1"/>
      <c r="VLK1319" s="1"/>
      <c r="VLL1319" s="1"/>
      <c r="VLM1319" s="1"/>
      <c r="VLN1319" s="1"/>
      <c r="VLO1319" s="1"/>
      <c r="VLP1319" s="1"/>
      <c r="VLQ1319" s="1"/>
      <c r="VLR1319" s="1"/>
      <c r="VLS1319" s="1"/>
      <c r="VLT1319" s="1"/>
      <c r="VLU1319" s="1"/>
      <c r="VLV1319" s="1"/>
      <c r="VLW1319" s="1"/>
      <c r="VLX1319" s="1"/>
      <c r="VLY1319" s="1"/>
      <c r="VLZ1319" s="1"/>
      <c r="VMA1319" s="1"/>
      <c r="VMB1319" s="1"/>
      <c r="VMC1319" s="1"/>
      <c r="VMD1319" s="1"/>
      <c r="VME1319" s="1"/>
      <c r="VMF1319" s="1"/>
      <c r="VMG1319" s="1"/>
      <c r="VMH1319" s="1"/>
      <c r="VMI1319" s="1"/>
      <c r="VMJ1319" s="1"/>
      <c r="VMK1319" s="1"/>
      <c r="VML1319" s="1"/>
      <c r="VMM1319" s="1"/>
      <c r="VMN1319" s="1"/>
      <c r="VMO1319" s="1"/>
      <c r="VMP1319" s="1"/>
      <c r="VMQ1319" s="1"/>
      <c r="VMR1319" s="1"/>
      <c r="VMS1319" s="1"/>
      <c r="VMT1319" s="1"/>
      <c r="VMU1319" s="1"/>
      <c r="VMV1319" s="1"/>
      <c r="VMW1319" s="1"/>
      <c r="VMX1319" s="1"/>
      <c r="VMY1319" s="1"/>
      <c r="VMZ1319" s="1"/>
      <c r="VNA1319" s="1"/>
      <c r="VNB1319" s="1"/>
      <c r="VNC1319" s="1"/>
      <c r="VND1319" s="1"/>
      <c r="VNE1319" s="1"/>
      <c r="VNF1319" s="1"/>
      <c r="VNG1319" s="1"/>
      <c r="VNH1319" s="1"/>
      <c r="VNI1319" s="1"/>
      <c r="VNJ1319" s="1"/>
      <c r="VNK1319" s="1"/>
      <c r="VNL1319" s="1"/>
      <c r="VNM1319" s="1"/>
      <c r="VNN1319" s="1"/>
      <c r="VNO1319" s="1"/>
      <c r="VNP1319" s="1"/>
      <c r="VNQ1319" s="1"/>
      <c r="VNR1319" s="1"/>
      <c r="VNS1319" s="1"/>
      <c r="VNT1319" s="1"/>
      <c r="VNU1319" s="1"/>
      <c r="VNV1319" s="1"/>
      <c r="VNW1319" s="1"/>
      <c r="VNX1319" s="1"/>
      <c r="VNY1319" s="1"/>
      <c r="VNZ1319" s="1"/>
      <c r="VOA1319" s="1"/>
      <c r="VOB1319" s="1"/>
      <c r="VOC1319" s="1"/>
      <c r="VOD1319" s="1"/>
      <c r="VOE1319" s="1"/>
      <c r="VOF1319" s="1"/>
      <c r="VOG1319" s="1"/>
      <c r="VOH1319" s="1"/>
      <c r="VOI1319" s="1"/>
      <c r="VOJ1319" s="1"/>
      <c r="VOK1319" s="1"/>
      <c r="VOL1319" s="1"/>
      <c r="VOM1319" s="1"/>
      <c r="VON1319" s="1"/>
      <c r="VOO1319" s="1"/>
      <c r="VOP1319" s="1"/>
      <c r="VOQ1319" s="1"/>
      <c r="VOR1319" s="1"/>
      <c r="VOS1319" s="1"/>
      <c r="VOT1319" s="1"/>
      <c r="VOU1319" s="1"/>
      <c r="VOV1319" s="1"/>
      <c r="VOW1319" s="1"/>
      <c r="VOX1319" s="1"/>
      <c r="VOY1319" s="1"/>
      <c r="VOZ1319" s="1"/>
      <c r="VPA1319" s="1"/>
      <c r="VPB1319" s="1"/>
      <c r="VPC1319" s="1"/>
      <c r="VPD1319" s="1"/>
      <c r="VPE1319" s="1"/>
      <c r="VPF1319" s="1"/>
      <c r="VPG1319" s="1"/>
      <c r="VPH1319" s="1"/>
      <c r="VPI1319" s="1"/>
      <c r="VPJ1319" s="1"/>
      <c r="VPK1319" s="1"/>
      <c r="VPL1319" s="1"/>
      <c r="VPM1319" s="1"/>
      <c r="VPN1319" s="1"/>
      <c r="VPO1319" s="1"/>
      <c r="VPP1319" s="1"/>
      <c r="VPQ1319" s="1"/>
      <c r="VPR1319" s="1"/>
      <c r="VPS1319" s="1"/>
      <c r="VPT1319" s="1"/>
      <c r="VPU1319" s="1"/>
      <c r="VPV1319" s="1"/>
      <c r="VPW1319" s="1"/>
      <c r="VPX1319" s="1"/>
      <c r="VPY1319" s="1"/>
      <c r="VPZ1319" s="1"/>
      <c r="VQA1319" s="1"/>
      <c r="VQB1319" s="1"/>
      <c r="VQC1319" s="1"/>
      <c r="VQD1319" s="1"/>
      <c r="VQE1319" s="1"/>
      <c r="VQF1319" s="1"/>
      <c r="VQG1319" s="1"/>
      <c r="VQH1319" s="1"/>
      <c r="VQI1319" s="1"/>
      <c r="VQJ1319" s="1"/>
      <c r="VQK1319" s="1"/>
      <c r="VQL1319" s="1"/>
      <c r="VQM1319" s="1"/>
      <c r="VQN1319" s="1"/>
      <c r="VQO1319" s="1"/>
      <c r="VQP1319" s="1"/>
      <c r="VQQ1319" s="1"/>
      <c r="VQR1319" s="1"/>
      <c r="VQS1319" s="1"/>
      <c r="VQT1319" s="1"/>
      <c r="VQU1319" s="1"/>
      <c r="VQV1319" s="1"/>
      <c r="VQW1319" s="1"/>
      <c r="VQX1319" s="1"/>
      <c r="VQY1319" s="1"/>
      <c r="VQZ1319" s="1"/>
      <c r="VRA1319" s="1"/>
      <c r="VRB1319" s="1"/>
      <c r="VRC1319" s="1"/>
      <c r="VRD1319" s="1"/>
      <c r="VRE1319" s="1"/>
      <c r="VRF1319" s="1"/>
      <c r="VRG1319" s="1"/>
      <c r="VRH1319" s="1"/>
      <c r="VRI1319" s="1"/>
      <c r="VRJ1319" s="1"/>
      <c r="VRK1319" s="1"/>
      <c r="VRL1319" s="1"/>
      <c r="VRM1319" s="1"/>
      <c r="VRN1319" s="1"/>
      <c r="VRO1319" s="1"/>
      <c r="VRP1319" s="1"/>
      <c r="VRQ1319" s="1"/>
      <c r="VRR1319" s="1"/>
      <c r="VRS1319" s="1"/>
      <c r="VRT1319" s="1"/>
      <c r="VRU1319" s="1"/>
      <c r="VRV1319" s="1"/>
      <c r="VRW1319" s="1"/>
      <c r="VRX1319" s="1"/>
      <c r="VRY1319" s="1"/>
      <c r="VRZ1319" s="1"/>
      <c r="VSA1319" s="1"/>
      <c r="VSB1319" s="1"/>
      <c r="VSC1319" s="1"/>
      <c r="VSD1319" s="1"/>
      <c r="VSE1319" s="1"/>
      <c r="VSF1319" s="1"/>
      <c r="VSG1319" s="1"/>
      <c r="VSH1319" s="1"/>
      <c r="VSI1319" s="1"/>
      <c r="VSJ1319" s="1"/>
      <c r="VSK1319" s="1"/>
      <c r="VSL1319" s="1"/>
      <c r="VSM1319" s="1"/>
      <c r="VSN1319" s="1"/>
      <c r="VSO1319" s="1"/>
      <c r="VSP1319" s="1"/>
      <c r="VSQ1319" s="1"/>
      <c r="VSR1319" s="1"/>
      <c r="VSS1319" s="1"/>
      <c r="VST1319" s="1"/>
      <c r="VSU1319" s="1"/>
      <c r="VSV1319" s="1"/>
      <c r="VSW1319" s="1"/>
      <c r="VSX1319" s="1"/>
      <c r="VSY1319" s="1"/>
      <c r="VSZ1319" s="1"/>
      <c r="VTA1319" s="1"/>
      <c r="VTB1319" s="1"/>
      <c r="VTC1319" s="1"/>
      <c r="VTD1319" s="1"/>
      <c r="VTE1319" s="1"/>
      <c r="VTF1319" s="1"/>
      <c r="VTG1319" s="1"/>
      <c r="VTH1319" s="1"/>
      <c r="VTI1319" s="1"/>
      <c r="VTJ1319" s="1"/>
      <c r="VTK1319" s="1"/>
      <c r="VTL1319" s="1"/>
      <c r="VTM1319" s="1"/>
      <c r="VTN1319" s="1"/>
      <c r="VTO1319" s="1"/>
      <c r="VTP1319" s="1"/>
      <c r="VTQ1319" s="1"/>
      <c r="VTR1319" s="1"/>
      <c r="VTS1319" s="1"/>
      <c r="VTT1319" s="1"/>
      <c r="VTU1319" s="1"/>
      <c r="VTV1319" s="1"/>
      <c r="VTW1319" s="1"/>
      <c r="VTX1319" s="1"/>
      <c r="VTY1319" s="1"/>
      <c r="VTZ1319" s="1"/>
      <c r="VUA1319" s="1"/>
      <c r="VUB1319" s="1"/>
      <c r="VUC1319" s="1"/>
      <c r="VUD1319" s="1"/>
      <c r="VUE1319" s="1"/>
      <c r="VUF1319" s="1"/>
      <c r="VUG1319" s="1"/>
      <c r="VUH1319" s="1"/>
      <c r="VUI1319" s="1"/>
      <c r="VUJ1319" s="1"/>
      <c r="VUK1319" s="1"/>
      <c r="VUL1319" s="1"/>
      <c r="VUM1319" s="1"/>
      <c r="VUN1319" s="1"/>
      <c r="VUO1319" s="1"/>
      <c r="VUP1319" s="1"/>
      <c r="VUQ1319" s="1"/>
      <c r="VUR1319" s="1"/>
      <c r="VUS1319" s="1"/>
      <c r="VUT1319" s="1"/>
      <c r="VUU1319" s="1"/>
      <c r="VUV1319" s="1"/>
      <c r="VUW1319" s="1"/>
      <c r="VUX1319" s="1"/>
      <c r="VUY1319" s="1"/>
      <c r="VUZ1319" s="1"/>
      <c r="VVA1319" s="1"/>
      <c r="VVB1319" s="1"/>
      <c r="VVC1319" s="1"/>
      <c r="VVD1319" s="1"/>
      <c r="VVE1319" s="1"/>
      <c r="VVF1319" s="1"/>
      <c r="VVG1319" s="1"/>
      <c r="VVH1319" s="1"/>
      <c r="VVI1319" s="1"/>
      <c r="VVJ1319" s="1"/>
      <c r="VVK1319" s="1"/>
      <c r="VVL1319" s="1"/>
      <c r="VVM1319" s="1"/>
      <c r="VVN1319" s="1"/>
      <c r="VVO1319" s="1"/>
      <c r="VVP1319" s="1"/>
      <c r="VVQ1319" s="1"/>
      <c r="VVR1319" s="1"/>
      <c r="VVS1319" s="1"/>
      <c r="VVT1319" s="1"/>
      <c r="VVU1319" s="1"/>
      <c r="VVV1319" s="1"/>
      <c r="VVW1319" s="1"/>
      <c r="VVX1319" s="1"/>
      <c r="VVY1319" s="1"/>
      <c r="VVZ1319" s="1"/>
      <c r="VWA1319" s="1"/>
      <c r="VWB1319" s="1"/>
      <c r="VWC1319" s="1"/>
      <c r="VWD1319" s="1"/>
      <c r="VWE1319" s="1"/>
      <c r="VWF1319" s="1"/>
      <c r="VWG1319" s="1"/>
      <c r="VWH1319" s="1"/>
      <c r="VWI1319" s="1"/>
      <c r="VWJ1319" s="1"/>
      <c r="VWK1319" s="1"/>
      <c r="VWL1319" s="1"/>
      <c r="VWM1319" s="1"/>
      <c r="VWN1319" s="1"/>
      <c r="VWO1319" s="1"/>
      <c r="VWP1319" s="1"/>
      <c r="VWQ1319" s="1"/>
      <c r="VWR1319" s="1"/>
      <c r="VWS1319" s="1"/>
      <c r="VWT1319" s="1"/>
      <c r="VWU1319" s="1"/>
      <c r="VWV1319" s="1"/>
      <c r="VWW1319" s="1"/>
      <c r="VWX1319" s="1"/>
      <c r="VWY1319" s="1"/>
      <c r="VWZ1319" s="1"/>
      <c r="VXA1319" s="1"/>
      <c r="VXB1319" s="1"/>
      <c r="VXC1319" s="1"/>
      <c r="VXD1319" s="1"/>
      <c r="VXE1319" s="1"/>
      <c r="VXF1319" s="1"/>
      <c r="VXG1319" s="1"/>
      <c r="VXH1319" s="1"/>
      <c r="VXI1319" s="1"/>
      <c r="VXJ1319" s="1"/>
      <c r="VXK1319" s="1"/>
      <c r="VXL1319" s="1"/>
      <c r="VXM1319" s="1"/>
      <c r="VXN1319" s="1"/>
      <c r="VXO1319" s="1"/>
      <c r="VXP1319" s="1"/>
      <c r="VXQ1319" s="1"/>
      <c r="VXR1319" s="1"/>
      <c r="VXS1319" s="1"/>
      <c r="VXT1319" s="1"/>
      <c r="VXU1319" s="1"/>
      <c r="VXV1319" s="1"/>
      <c r="VXW1319" s="1"/>
      <c r="VXX1319" s="1"/>
      <c r="VXY1319" s="1"/>
      <c r="VXZ1319" s="1"/>
      <c r="VYA1319" s="1"/>
      <c r="VYB1319" s="1"/>
      <c r="VYC1319" s="1"/>
      <c r="VYD1319" s="1"/>
      <c r="VYE1319" s="1"/>
      <c r="VYF1319" s="1"/>
      <c r="VYG1319" s="1"/>
      <c r="VYH1319" s="1"/>
      <c r="VYI1319" s="1"/>
      <c r="VYJ1319" s="1"/>
      <c r="VYK1319" s="1"/>
      <c r="VYL1319" s="1"/>
      <c r="VYM1319" s="1"/>
      <c r="VYN1319" s="1"/>
      <c r="VYO1319" s="1"/>
      <c r="VYP1319" s="1"/>
      <c r="VYQ1319" s="1"/>
      <c r="VYR1319" s="1"/>
      <c r="VYS1319" s="1"/>
      <c r="VYT1319" s="1"/>
      <c r="VYU1319" s="1"/>
      <c r="VYV1319" s="1"/>
      <c r="VYW1319" s="1"/>
      <c r="VYX1319" s="1"/>
      <c r="VYY1319" s="1"/>
      <c r="VYZ1319" s="1"/>
      <c r="VZA1319" s="1"/>
      <c r="VZB1319" s="1"/>
      <c r="VZC1319" s="1"/>
      <c r="VZD1319" s="1"/>
      <c r="VZE1319" s="1"/>
      <c r="VZF1319" s="1"/>
      <c r="VZG1319" s="1"/>
      <c r="VZH1319" s="1"/>
      <c r="VZI1319" s="1"/>
      <c r="VZJ1319" s="1"/>
      <c r="VZK1319" s="1"/>
      <c r="VZL1319" s="1"/>
      <c r="VZM1319" s="1"/>
      <c r="VZN1319" s="1"/>
      <c r="VZO1319" s="1"/>
      <c r="VZP1319" s="1"/>
      <c r="VZQ1319" s="1"/>
      <c r="VZR1319" s="1"/>
      <c r="VZS1319" s="1"/>
      <c r="VZT1319" s="1"/>
      <c r="VZU1319" s="1"/>
      <c r="VZV1319" s="1"/>
      <c r="VZW1319" s="1"/>
      <c r="VZX1319" s="1"/>
      <c r="VZY1319" s="1"/>
      <c r="VZZ1319" s="1"/>
      <c r="WAA1319" s="1"/>
      <c r="WAB1319" s="1"/>
      <c r="WAC1319" s="1"/>
      <c r="WAD1319" s="1"/>
      <c r="WAE1319" s="1"/>
      <c r="WAF1319" s="1"/>
      <c r="WAG1319" s="1"/>
      <c r="WAH1319" s="1"/>
      <c r="WAI1319" s="1"/>
      <c r="WAJ1319" s="1"/>
      <c r="WAK1319" s="1"/>
      <c r="WAL1319" s="1"/>
      <c r="WAM1319" s="1"/>
      <c r="WAN1319" s="1"/>
      <c r="WAO1319" s="1"/>
      <c r="WAP1319" s="1"/>
      <c r="WAQ1319" s="1"/>
      <c r="WAR1319" s="1"/>
      <c r="WAS1319" s="1"/>
      <c r="WAT1319" s="1"/>
      <c r="WAU1319" s="1"/>
      <c r="WAV1319" s="1"/>
      <c r="WAW1319" s="1"/>
      <c r="WAX1319" s="1"/>
      <c r="WAY1319" s="1"/>
      <c r="WAZ1319" s="1"/>
      <c r="WBA1319" s="1"/>
      <c r="WBB1319" s="1"/>
      <c r="WBC1319" s="1"/>
      <c r="WBD1319" s="1"/>
      <c r="WBE1319" s="1"/>
      <c r="WBF1319" s="1"/>
      <c r="WBG1319" s="1"/>
      <c r="WBH1319" s="1"/>
      <c r="WBI1319" s="1"/>
      <c r="WBJ1319" s="1"/>
      <c r="WBK1319" s="1"/>
      <c r="WBL1319" s="1"/>
      <c r="WBM1319" s="1"/>
      <c r="WBN1319" s="1"/>
      <c r="WBO1319" s="1"/>
      <c r="WBP1319" s="1"/>
      <c r="WBQ1319" s="1"/>
      <c r="WBR1319" s="1"/>
      <c r="WBS1319" s="1"/>
      <c r="WBT1319" s="1"/>
      <c r="WBU1319" s="1"/>
      <c r="WBV1319" s="1"/>
      <c r="WBW1319" s="1"/>
      <c r="WBX1319" s="1"/>
      <c r="WBY1319" s="1"/>
      <c r="WBZ1319" s="1"/>
      <c r="WCA1319" s="1"/>
      <c r="WCB1319" s="1"/>
      <c r="WCC1319" s="1"/>
      <c r="WCD1319" s="1"/>
      <c r="WCE1319" s="1"/>
      <c r="WCF1319" s="1"/>
      <c r="WCG1319" s="1"/>
      <c r="WCH1319" s="1"/>
      <c r="WCI1319" s="1"/>
      <c r="WCJ1319" s="1"/>
      <c r="WCK1319" s="1"/>
      <c r="WCL1319" s="1"/>
      <c r="WCM1319" s="1"/>
      <c r="WCN1319" s="1"/>
      <c r="WCO1319" s="1"/>
      <c r="WCP1319" s="1"/>
      <c r="WCQ1319" s="1"/>
      <c r="WCR1319" s="1"/>
      <c r="WCS1319" s="1"/>
      <c r="WCT1319" s="1"/>
      <c r="WCU1319" s="1"/>
      <c r="WCV1319" s="1"/>
      <c r="WCW1319" s="1"/>
      <c r="WCX1319" s="1"/>
      <c r="WCY1319" s="1"/>
      <c r="WCZ1319" s="1"/>
      <c r="WDA1319" s="1"/>
      <c r="WDB1319" s="1"/>
      <c r="WDC1319" s="1"/>
      <c r="WDD1319" s="1"/>
      <c r="WDE1319" s="1"/>
      <c r="WDF1319" s="1"/>
      <c r="WDG1319" s="1"/>
      <c r="WDH1319" s="1"/>
      <c r="WDI1319" s="1"/>
      <c r="WDJ1319" s="1"/>
      <c r="WDK1319" s="1"/>
      <c r="WDL1319" s="1"/>
      <c r="WDM1319" s="1"/>
      <c r="WDN1319" s="1"/>
      <c r="WDO1319" s="1"/>
      <c r="WDP1319" s="1"/>
      <c r="WDQ1319" s="1"/>
      <c r="WDR1319" s="1"/>
      <c r="WDS1319" s="1"/>
      <c r="WDT1319" s="1"/>
      <c r="WDU1319" s="1"/>
      <c r="WDV1319" s="1"/>
      <c r="WDW1319" s="1"/>
      <c r="WDX1319" s="1"/>
      <c r="WDY1319" s="1"/>
      <c r="WDZ1319" s="1"/>
      <c r="WEA1319" s="1"/>
      <c r="WEB1319" s="1"/>
      <c r="WEC1319" s="1"/>
      <c r="WED1319" s="1"/>
      <c r="WEE1319" s="1"/>
      <c r="WEF1319" s="1"/>
      <c r="WEG1319" s="1"/>
      <c r="WEH1319" s="1"/>
      <c r="WEI1319" s="1"/>
      <c r="WEJ1319" s="1"/>
      <c r="WEK1319" s="1"/>
      <c r="WEL1319" s="1"/>
      <c r="WEM1319" s="1"/>
      <c r="WEN1319" s="1"/>
      <c r="WEO1319" s="1"/>
      <c r="WEP1319" s="1"/>
      <c r="WEQ1319" s="1"/>
      <c r="WER1319" s="1"/>
      <c r="WES1319" s="1"/>
      <c r="WET1319" s="1"/>
      <c r="WEU1319" s="1"/>
      <c r="WEV1319" s="1"/>
      <c r="WEW1319" s="1"/>
      <c r="WEX1319" s="1"/>
      <c r="WEY1319" s="1"/>
      <c r="WEZ1319" s="1"/>
      <c r="WFA1319" s="1"/>
      <c r="WFB1319" s="1"/>
      <c r="WFC1319" s="1"/>
      <c r="WFD1319" s="1"/>
      <c r="WFE1319" s="1"/>
      <c r="WFF1319" s="1"/>
      <c r="WFG1319" s="1"/>
      <c r="WFH1319" s="1"/>
      <c r="WFI1319" s="1"/>
      <c r="WFJ1319" s="1"/>
      <c r="WFK1319" s="1"/>
      <c r="WFL1319" s="1"/>
      <c r="WFM1319" s="1"/>
      <c r="WFN1319" s="1"/>
      <c r="WFO1319" s="1"/>
      <c r="WFP1319" s="1"/>
      <c r="WFQ1319" s="1"/>
      <c r="WFR1319" s="1"/>
      <c r="WFS1319" s="1"/>
      <c r="WFT1319" s="1"/>
      <c r="WFU1319" s="1"/>
      <c r="WFV1319" s="1"/>
      <c r="WFW1319" s="1"/>
      <c r="WFX1319" s="1"/>
      <c r="WFY1319" s="1"/>
      <c r="WFZ1319" s="1"/>
      <c r="WGA1319" s="1"/>
      <c r="WGB1319" s="1"/>
      <c r="WGC1319" s="1"/>
      <c r="WGD1319" s="1"/>
      <c r="WGE1319" s="1"/>
      <c r="WGF1319" s="1"/>
      <c r="WGG1319" s="1"/>
      <c r="WGH1319" s="1"/>
      <c r="WGI1319" s="1"/>
      <c r="WGJ1319" s="1"/>
      <c r="WGK1319" s="1"/>
      <c r="WGL1319" s="1"/>
      <c r="WGM1319" s="1"/>
      <c r="WGN1319" s="1"/>
      <c r="WGO1319" s="1"/>
      <c r="WGP1319" s="1"/>
      <c r="WGQ1319" s="1"/>
      <c r="WGR1319" s="1"/>
      <c r="WGS1319" s="1"/>
      <c r="WGT1319" s="1"/>
      <c r="WGU1319" s="1"/>
      <c r="WGV1319" s="1"/>
      <c r="WGW1319" s="1"/>
      <c r="WGX1319" s="1"/>
      <c r="WGY1319" s="1"/>
      <c r="WGZ1319" s="1"/>
      <c r="WHA1319" s="1"/>
      <c r="WHB1319" s="1"/>
      <c r="WHC1319" s="1"/>
      <c r="WHD1319" s="1"/>
      <c r="WHE1319" s="1"/>
      <c r="WHF1319" s="1"/>
      <c r="WHG1319" s="1"/>
      <c r="WHH1319" s="1"/>
      <c r="WHI1319" s="1"/>
      <c r="WHJ1319" s="1"/>
      <c r="WHK1319" s="1"/>
      <c r="WHL1319" s="1"/>
      <c r="WHM1319" s="1"/>
      <c r="WHN1319" s="1"/>
      <c r="WHO1319" s="1"/>
      <c r="WHP1319" s="1"/>
      <c r="WHQ1319" s="1"/>
      <c r="WHR1319" s="1"/>
      <c r="WHS1319" s="1"/>
      <c r="WHT1319" s="1"/>
      <c r="WHU1319" s="1"/>
      <c r="WHV1319" s="1"/>
      <c r="WHW1319" s="1"/>
      <c r="WHX1319" s="1"/>
      <c r="WHY1319" s="1"/>
      <c r="WHZ1319" s="1"/>
      <c r="WIA1319" s="1"/>
      <c r="WIB1319" s="1"/>
      <c r="WIC1319" s="1"/>
      <c r="WID1319" s="1"/>
      <c r="WIE1319" s="1"/>
      <c r="WIF1319" s="1"/>
      <c r="WIG1319" s="1"/>
      <c r="WIH1319" s="1"/>
      <c r="WII1319" s="1"/>
      <c r="WIJ1319" s="1"/>
      <c r="WIK1319" s="1"/>
      <c r="WIL1319" s="1"/>
      <c r="WIM1319" s="1"/>
      <c r="WIN1319" s="1"/>
      <c r="WIO1319" s="1"/>
      <c r="WIP1319" s="1"/>
      <c r="WIQ1319" s="1"/>
      <c r="WIR1319" s="1"/>
      <c r="WIS1319" s="1"/>
      <c r="WIT1319" s="1"/>
      <c r="WIU1319" s="1"/>
      <c r="WIV1319" s="1"/>
      <c r="WIW1319" s="1"/>
      <c r="WIX1319" s="1"/>
      <c r="WIY1319" s="1"/>
      <c r="WIZ1319" s="1"/>
      <c r="WJA1319" s="1"/>
      <c r="WJB1319" s="1"/>
      <c r="WJC1319" s="1"/>
      <c r="WJD1319" s="1"/>
      <c r="WJE1319" s="1"/>
      <c r="WJF1319" s="1"/>
      <c r="WJG1319" s="1"/>
      <c r="WJH1319" s="1"/>
      <c r="WJI1319" s="1"/>
      <c r="WJJ1319" s="1"/>
      <c r="WJK1319" s="1"/>
      <c r="WJL1319" s="1"/>
      <c r="WJM1319" s="1"/>
      <c r="WJN1319" s="1"/>
      <c r="WJO1319" s="1"/>
      <c r="WJP1319" s="1"/>
      <c r="WJQ1319" s="1"/>
      <c r="WJR1319" s="1"/>
      <c r="WJS1319" s="1"/>
      <c r="WJT1319" s="1"/>
      <c r="WJU1319" s="1"/>
      <c r="WJV1319" s="1"/>
      <c r="WJW1319" s="1"/>
      <c r="WJX1319" s="1"/>
      <c r="WJY1319" s="1"/>
      <c r="WJZ1319" s="1"/>
      <c r="WKA1319" s="1"/>
      <c r="WKB1319" s="1"/>
      <c r="WKC1319" s="1"/>
      <c r="WKD1319" s="1"/>
      <c r="WKE1319" s="1"/>
      <c r="WKF1319" s="1"/>
      <c r="WKG1319" s="1"/>
      <c r="WKH1319" s="1"/>
      <c r="WKI1319" s="1"/>
      <c r="WKJ1319" s="1"/>
      <c r="WKK1319" s="1"/>
      <c r="WKL1319" s="1"/>
      <c r="WKM1319" s="1"/>
      <c r="WKN1319" s="1"/>
      <c r="WKO1319" s="1"/>
      <c r="WKP1319" s="1"/>
      <c r="WKQ1319" s="1"/>
      <c r="WKR1319" s="1"/>
      <c r="WKS1319" s="1"/>
      <c r="WKT1319" s="1"/>
      <c r="WKU1319" s="1"/>
      <c r="WKV1319" s="1"/>
      <c r="WKW1319" s="1"/>
      <c r="WKX1319" s="1"/>
      <c r="WKY1319" s="1"/>
      <c r="WKZ1319" s="1"/>
      <c r="WLA1319" s="1"/>
      <c r="WLB1319" s="1"/>
      <c r="WLC1319" s="1"/>
      <c r="WLD1319" s="1"/>
      <c r="WLE1319" s="1"/>
      <c r="WLF1319" s="1"/>
      <c r="WLG1319" s="1"/>
      <c r="WLH1319" s="1"/>
      <c r="WLI1319" s="1"/>
      <c r="WLJ1319" s="1"/>
      <c r="WLK1319" s="1"/>
      <c r="WLL1319" s="1"/>
      <c r="WLM1319" s="1"/>
      <c r="WLN1319" s="1"/>
      <c r="WLO1319" s="1"/>
      <c r="WLP1319" s="1"/>
      <c r="WLQ1319" s="1"/>
      <c r="WLR1319" s="1"/>
      <c r="WLS1319" s="1"/>
      <c r="WLT1319" s="1"/>
      <c r="WLU1319" s="1"/>
      <c r="WLV1319" s="1"/>
      <c r="WLW1319" s="1"/>
      <c r="WLX1319" s="1"/>
      <c r="WLY1319" s="1"/>
      <c r="WLZ1319" s="1"/>
      <c r="WMA1319" s="1"/>
      <c r="WMB1319" s="1"/>
      <c r="WMC1319" s="1"/>
      <c r="WMD1319" s="1"/>
      <c r="WME1319" s="1"/>
      <c r="WMF1319" s="1"/>
      <c r="WMG1319" s="1"/>
      <c r="WMH1319" s="1"/>
      <c r="WMI1319" s="1"/>
      <c r="WMJ1319" s="1"/>
      <c r="WMK1319" s="1"/>
      <c r="WML1319" s="1"/>
      <c r="WMM1319" s="1"/>
      <c r="WMN1319" s="1"/>
      <c r="WMO1319" s="1"/>
      <c r="WMP1319" s="1"/>
      <c r="WMQ1319" s="1"/>
      <c r="WMR1319" s="1"/>
      <c r="WMS1319" s="1"/>
      <c r="WMT1319" s="1"/>
      <c r="WMU1319" s="1"/>
      <c r="WMV1319" s="1"/>
      <c r="WMW1319" s="1"/>
      <c r="WMX1319" s="1"/>
      <c r="WMY1319" s="1"/>
      <c r="WMZ1319" s="1"/>
      <c r="WNA1319" s="1"/>
      <c r="WNB1319" s="1"/>
      <c r="WNC1319" s="1"/>
      <c r="WND1319" s="1"/>
      <c r="WNE1319" s="1"/>
      <c r="WNF1319" s="1"/>
      <c r="WNG1319" s="1"/>
      <c r="WNH1319" s="1"/>
      <c r="WNI1319" s="1"/>
      <c r="WNJ1319" s="1"/>
      <c r="WNK1319" s="1"/>
      <c r="WNL1319" s="1"/>
      <c r="WNM1319" s="1"/>
      <c r="WNN1319" s="1"/>
      <c r="WNO1319" s="1"/>
      <c r="WNP1319" s="1"/>
      <c r="WNQ1319" s="1"/>
      <c r="WNR1319" s="1"/>
      <c r="WNS1319" s="1"/>
      <c r="WNT1319" s="1"/>
      <c r="WNU1319" s="1"/>
      <c r="WNV1319" s="1"/>
      <c r="WNW1319" s="1"/>
      <c r="WNX1319" s="1"/>
      <c r="WNY1319" s="1"/>
      <c r="WNZ1319" s="1"/>
      <c r="WOA1319" s="1"/>
      <c r="WOB1319" s="1"/>
      <c r="WOC1319" s="1"/>
      <c r="WOD1319" s="1"/>
      <c r="WOE1319" s="1"/>
      <c r="WOF1319" s="1"/>
      <c r="WOG1319" s="1"/>
      <c r="WOH1319" s="1"/>
      <c r="WOI1319" s="1"/>
      <c r="WOJ1319" s="1"/>
      <c r="WOK1319" s="1"/>
      <c r="WOL1319" s="1"/>
      <c r="WOM1319" s="1"/>
      <c r="WON1319" s="1"/>
      <c r="WOO1319" s="1"/>
      <c r="WOP1319" s="1"/>
      <c r="WOQ1319" s="1"/>
      <c r="WOR1319" s="1"/>
      <c r="WOS1319" s="1"/>
      <c r="WOT1319" s="1"/>
      <c r="WOU1319" s="1"/>
      <c r="WOV1319" s="1"/>
      <c r="WOW1319" s="1"/>
      <c r="WOX1319" s="1"/>
      <c r="WOY1319" s="1"/>
      <c r="WOZ1319" s="1"/>
      <c r="WPA1319" s="1"/>
      <c r="WPB1319" s="1"/>
      <c r="WPC1319" s="1"/>
      <c r="WPD1319" s="1"/>
      <c r="WPE1319" s="1"/>
      <c r="WPF1319" s="1"/>
      <c r="WPG1319" s="1"/>
      <c r="WPH1319" s="1"/>
      <c r="WPI1319" s="1"/>
      <c r="WPJ1319" s="1"/>
      <c r="WPK1319" s="1"/>
      <c r="WPL1319" s="1"/>
      <c r="WPM1319" s="1"/>
      <c r="WPN1319" s="1"/>
      <c r="WPO1319" s="1"/>
      <c r="WPP1319" s="1"/>
      <c r="WPQ1319" s="1"/>
      <c r="WPR1319" s="1"/>
      <c r="WPS1319" s="1"/>
      <c r="WPT1319" s="1"/>
      <c r="WPU1319" s="1"/>
      <c r="WPV1319" s="1"/>
      <c r="WPW1319" s="1"/>
      <c r="WPX1319" s="1"/>
      <c r="WPY1319" s="1"/>
      <c r="WPZ1319" s="1"/>
      <c r="WQA1319" s="1"/>
      <c r="WQB1319" s="1"/>
      <c r="WQC1319" s="1"/>
      <c r="WQD1319" s="1"/>
      <c r="WQE1319" s="1"/>
      <c r="WQF1319" s="1"/>
      <c r="WQG1319" s="1"/>
      <c r="WQH1319" s="1"/>
      <c r="WQI1319" s="1"/>
      <c r="WQJ1319" s="1"/>
      <c r="WQK1319" s="1"/>
      <c r="WQL1319" s="1"/>
      <c r="WQM1319" s="1"/>
      <c r="WQN1319" s="1"/>
      <c r="WQO1319" s="1"/>
      <c r="WQP1319" s="1"/>
      <c r="WQQ1319" s="1"/>
      <c r="WQR1319" s="1"/>
      <c r="WQS1319" s="1"/>
      <c r="WQT1319" s="1"/>
      <c r="WQU1319" s="1"/>
      <c r="WQV1319" s="1"/>
      <c r="WQW1319" s="1"/>
      <c r="WQX1319" s="1"/>
      <c r="WQY1319" s="1"/>
      <c r="WQZ1319" s="1"/>
      <c r="WRA1319" s="1"/>
      <c r="WRB1319" s="1"/>
      <c r="WRC1319" s="1"/>
      <c r="WRD1319" s="1"/>
      <c r="WRE1319" s="1"/>
      <c r="WRF1319" s="1"/>
      <c r="WRG1319" s="1"/>
      <c r="WRH1319" s="1"/>
      <c r="WRI1319" s="1"/>
      <c r="WRJ1319" s="1"/>
      <c r="WRK1319" s="1"/>
      <c r="WRL1319" s="1"/>
      <c r="WRM1319" s="1"/>
      <c r="WRN1319" s="1"/>
      <c r="WRO1319" s="1"/>
      <c r="WRP1319" s="1"/>
      <c r="WRQ1319" s="1"/>
      <c r="WRR1319" s="1"/>
      <c r="WRS1319" s="1"/>
      <c r="WRT1319" s="1"/>
      <c r="WRU1319" s="1"/>
      <c r="WRV1319" s="1"/>
      <c r="WRW1319" s="1"/>
      <c r="WRX1319" s="1"/>
      <c r="WRY1319" s="1"/>
      <c r="WRZ1319" s="1"/>
      <c r="WSA1319" s="1"/>
      <c r="WSB1319" s="1"/>
      <c r="WSC1319" s="1"/>
      <c r="WSD1319" s="1"/>
      <c r="WSE1319" s="1"/>
      <c r="WSF1319" s="1"/>
      <c r="WSG1319" s="1"/>
      <c r="WSH1319" s="1"/>
      <c r="WSI1319" s="1"/>
      <c r="WSJ1319" s="1"/>
      <c r="WSK1319" s="1"/>
      <c r="WSL1319" s="1"/>
      <c r="WSM1319" s="1"/>
      <c r="WSN1319" s="1"/>
      <c r="WSO1319" s="1"/>
      <c r="WSP1319" s="1"/>
      <c r="WSQ1319" s="1"/>
      <c r="WSR1319" s="1"/>
      <c r="WSS1319" s="1"/>
      <c r="WST1319" s="1"/>
      <c r="WSU1319" s="1"/>
      <c r="WSV1319" s="1"/>
      <c r="WSW1319" s="1"/>
      <c r="WSX1319" s="1"/>
      <c r="WSY1319" s="1"/>
      <c r="WSZ1319" s="1"/>
      <c r="WTA1319" s="1"/>
      <c r="WTB1319" s="1"/>
      <c r="WTC1319" s="1"/>
      <c r="WTD1319" s="1"/>
      <c r="WTE1319" s="1"/>
      <c r="WTF1319" s="1"/>
      <c r="WTG1319" s="1"/>
      <c r="WTH1319" s="1"/>
      <c r="WTI1319" s="1"/>
      <c r="WTJ1319" s="1"/>
      <c r="WTK1319" s="1"/>
      <c r="WTL1319" s="1"/>
      <c r="WTM1319" s="1"/>
      <c r="WTN1319" s="1"/>
      <c r="WTO1319" s="1"/>
      <c r="WTP1319" s="1"/>
      <c r="WTQ1319" s="1"/>
      <c r="WTR1319" s="1"/>
      <c r="WTS1319" s="1"/>
      <c r="WTT1319" s="1"/>
      <c r="WTU1319" s="1"/>
      <c r="WTV1319" s="1"/>
      <c r="WTW1319" s="1"/>
      <c r="WTX1319" s="1"/>
      <c r="WTY1319" s="1"/>
      <c r="WTZ1319" s="1"/>
      <c r="WUA1319" s="1"/>
      <c r="WUB1319" s="1"/>
      <c r="WUC1319" s="1"/>
      <c r="WUD1319" s="1"/>
      <c r="WUE1319" s="1"/>
      <c r="WUF1319" s="1"/>
      <c r="WUG1319" s="1"/>
      <c r="WUH1319" s="1"/>
      <c r="WUI1319" s="1"/>
      <c r="WUJ1319" s="1"/>
      <c r="WUK1319" s="1"/>
      <c r="WUL1319" s="1"/>
      <c r="WUM1319" s="1"/>
      <c r="WUN1319" s="1"/>
      <c r="WUO1319" s="1"/>
      <c r="WUP1319" s="1"/>
      <c r="WUQ1319" s="1"/>
      <c r="WUR1319" s="1"/>
      <c r="WUS1319" s="1"/>
      <c r="WUT1319" s="1"/>
      <c r="WUU1319" s="1"/>
      <c r="WUV1319" s="1"/>
      <c r="WUW1319" s="1"/>
      <c r="WUX1319" s="1"/>
      <c r="WUY1319" s="1"/>
      <c r="WUZ1319" s="1"/>
      <c r="WVA1319" s="1"/>
      <c r="WVB1319" s="1"/>
      <c r="WVC1319" s="1"/>
      <c r="WVD1319" s="1"/>
      <c r="WVE1319" s="1"/>
      <c r="WVF1319" s="1"/>
      <c r="WVG1319" s="1"/>
      <c r="WVH1319" s="1"/>
      <c r="WVI1319" s="1"/>
      <c r="WVJ1319" s="1"/>
      <c r="WVK1319" s="1"/>
      <c r="WVL1319" s="1"/>
      <c r="WVM1319" s="1"/>
      <c r="WVN1319" s="1"/>
      <c r="WVO1319" s="1"/>
      <c r="WVP1319" s="1"/>
      <c r="WVQ1319" s="1"/>
      <c r="WVR1319" s="1"/>
      <c r="WVS1319" s="1"/>
      <c r="WVT1319" s="1"/>
      <c r="WVU1319" s="1"/>
      <c r="WVV1319" s="1"/>
      <c r="WVW1319" s="1"/>
      <c r="WVX1319" s="1"/>
      <c r="WVY1319" s="1"/>
      <c r="WVZ1319" s="1"/>
      <c r="WWA1319" s="1"/>
    </row>
    <row r="1320" spans="1:16147" ht="18" customHeight="1">
      <c r="A1320" s="2567"/>
      <c r="B1320" s="22"/>
      <c r="C1320" s="22"/>
      <c r="D1320" s="1376" t="s">
        <v>1742</v>
      </c>
      <c r="E1320" s="1377"/>
      <c r="F1320" s="1377"/>
      <c r="G1320" s="1378"/>
      <c r="H1320" s="1379">
        <f t="shared" ref="H1320:I1322" si="39">H1321</f>
        <v>500000</v>
      </c>
      <c r="I1320" s="1379">
        <f t="shared" si="39"/>
        <v>500000</v>
      </c>
      <c r="J1320" s="1036">
        <f>H1315-I1315</f>
        <v>0</v>
      </c>
      <c r="K1320" s="1628"/>
      <c r="L1320" s="1595"/>
      <c r="M1320" s="1482"/>
    </row>
    <row r="1321" spans="1:16147" ht="18" customHeight="1">
      <c r="A1321" s="67"/>
      <c r="B1321" s="22"/>
      <c r="C1321" s="1479"/>
      <c r="D1321" s="1593"/>
      <c r="E1321" s="1556" t="s">
        <v>1743</v>
      </c>
      <c r="F1321" s="1625"/>
      <c r="G1321" s="1557"/>
      <c r="H1321" s="951">
        <f t="shared" si="39"/>
        <v>500000</v>
      </c>
      <c r="I1321" s="951">
        <f t="shared" si="39"/>
        <v>500000</v>
      </c>
      <c r="J1321" s="546">
        <f>H1316-I1316</f>
        <v>0</v>
      </c>
      <c r="K1321" s="887"/>
      <c r="L1321" s="923"/>
      <c r="M1321" s="888">
        <f>T1321/1000</f>
        <v>0</v>
      </c>
      <c r="Q1321" s="11"/>
      <c r="R1321" s="11"/>
      <c r="S1321" s="11"/>
      <c r="T1321" s="50"/>
      <c r="U1321" s="43"/>
      <c r="V1321" s="2"/>
    </row>
    <row r="1322" spans="1:16147" ht="18" customHeight="1">
      <c r="A1322" s="67"/>
      <c r="B1322" s="22"/>
      <c r="C1322" s="23"/>
      <c r="D1322" s="23"/>
      <c r="E1322" s="23"/>
      <c r="F1322" s="2797" t="s">
        <v>1744</v>
      </c>
      <c r="G1322" s="2797"/>
      <c r="H1322" s="951">
        <f t="shared" si="39"/>
        <v>500000</v>
      </c>
      <c r="I1322" s="951">
        <f t="shared" si="39"/>
        <v>500000</v>
      </c>
      <c r="J1322" s="546">
        <f>H1316-I1316</f>
        <v>0</v>
      </c>
      <c r="K1322" s="922"/>
      <c r="L1322" s="923"/>
      <c r="M1322" s="888">
        <f>T1322/1000</f>
        <v>0</v>
      </c>
      <c r="Q1322" s="11"/>
      <c r="R1322" s="4"/>
      <c r="S1322" s="4"/>
      <c r="T1322" s="50"/>
      <c r="U1322" s="49"/>
      <c r="V1322" s="2"/>
    </row>
    <row r="1323" spans="1:16147" ht="18" customHeight="1" thickBot="1">
      <c r="A1323" s="69"/>
      <c r="B1323" s="70"/>
      <c r="C1323" s="1125"/>
      <c r="D1323" s="1125"/>
      <c r="E1323" s="1125"/>
      <c r="F1323" s="1125"/>
      <c r="G1323" s="70" t="s">
        <v>1745</v>
      </c>
      <c r="H1323" s="1126">
        <v>500000</v>
      </c>
      <c r="I1323" s="1126">
        <v>500000</v>
      </c>
      <c r="J1323" s="1327">
        <f>H1316-I1316</f>
        <v>0</v>
      </c>
      <c r="K1323" s="1629"/>
      <c r="L1323" s="1630"/>
      <c r="M1323" s="938">
        <f>M1324+M1328+M1335</f>
        <v>0</v>
      </c>
      <c r="T1323" s="45"/>
    </row>
    <row r="1324" spans="1:16147" ht="18" customHeight="1">
      <c r="A1324" s="5"/>
      <c r="B1324" s="5"/>
      <c r="C1324" s="5"/>
      <c r="D1324" s="5"/>
      <c r="E1324" s="5"/>
      <c r="F1324" s="5"/>
      <c r="G1324" s="5"/>
      <c r="H1324" s="2337"/>
      <c r="I1324" s="2337"/>
      <c r="J1324" s="19"/>
      <c r="M1324" s="864"/>
    </row>
    <row r="1325" spans="1:16147" ht="18" customHeight="1">
      <c r="A1325" s="5"/>
      <c r="B1325" s="5"/>
      <c r="C1325" s="5"/>
      <c r="D1325" s="5"/>
      <c r="E1325" s="5"/>
      <c r="F1325" s="5"/>
      <c r="G1325" s="5"/>
      <c r="H1325" s="2337"/>
      <c r="I1325" s="2337"/>
      <c r="J1325" s="19"/>
      <c r="M1325" s="864"/>
    </row>
    <row r="1326" spans="1:16147" ht="18" customHeight="1">
      <c r="A1326" s="5"/>
      <c r="B1326" s="5"/>
      <c r="C1326" s="5"/>
      <c r="D1326" s="5"/>
      <c r="E1326" s="5"/>
      <c r="F1326" s="5"/>
      <c r="G1326" s="5"/>
      <c r="H1326" s="2337"/>
      <c r="I1326" s="2337"/>
      <c r="J1326" s="19"/>
      <c r="M1326" s="864"/>
    </row>
    <row r="1327" spans="1:16147" ht="18" customHeight="1">
      <c r="A1327" s="5"/>
      <c r="B1327" s="5"/>
      <c r="C1327" s="5"/>
      <c r="D1327" s="5"/>
      <c r="E1327" s="5"/>
      <c r="F1327" s="5"/>
      <c r="G1327" s="5"/>
      <c r="H1327" s="2337"/>
      <c r="I1327" s="2337"/>
      <c r="J1327" s="19"/>
      <c r="M1327" s="864"/>
    </row>
    <row r="1328" spans="1:16147" ht="18" customHeight="1">
      <c r="A1328" s="5"/>
      <c r="B1328" s="5"/>
      <c r="C1328" s="5"/>
      <c r="D1328" s="5"/>
      <c r="E1328" s="5"/>
      <c r="F1328" s="5"/>
      <c r="G1328" s="5"/>
      <c r="H1328" s="2337"/>
      <c r="I1328" s="2337"/>
      <c r="J1328" s="19"/>
      <c r="M1328" s="864"/>
    </row>
    <row r="1329" spans="1:21" ht="18" customHeight="1">
      <c r="A1329" s="5"/>
      <c r="B1329" s="5"/>
      <c r="C1329" s="5"/>
      <c r="D1329" s="5"/>
      <c r="E1329" s="5"/>
      <c r="F1329" s="5"/>
      <c r="G1329" s="5"/>
      <c r="H1329" s="2337"/>
      <c r="I1329" s="2337"/>
      <c r="J1329" s="19"/>
      <c r="M1329" s="864"/>
      <c r="N1329" s="92"/>
      <c r="O1329" s="1"/>
      <c r="P1329" s="1"/>
      <c r="Q1329" s="1"/>
      <c r="R1329" s="1"/>
      <c r="S1329" s="1"/>
      <c r="T1329" s="1"/>
      <c r="U1329" s="1"/>
    </row>
    <row r="1330" spans="1:21" ht="18" customHeight="1">
      <c r="A1330" s="5"/>
      <c r="B1330" s="5"/>
      <c r="C1330" s="5"/>
      <c r="D1330" s="5"/>
      <c r="E1330" s="5"/>
      <c r="F1330" s="5"/>
      <c r="G1330" s="5"/>
      <c r="H1330" s="2337"/>
      <c r="I1330" s="2337"/>
      <c r="J1330" s="19"/>
      <c r="M1330" s="864"/>
      <c r="N1330" s="92"/>
      <c r="O1330" s="1"/>
      <c r="P1330" s="1"/>
      <c r="Q1330" s="1"/>
      <c r="R1330" s="1"/>
      <c r="S1330" s="1"/>
      <c r="T1330" s="1"/>
      <c r="U1330" s="1"/>
    </row>
    <row r="1331" spans="1:21" ht="18" customHeight="1">
      <c r="A1331" s="5"/>
      <c r="B1331" s="5"/>
      <c r="C1331" s="5"/>
      <c r="D1331" s="5"/>
      <c r="E1331" s="5"/>
      <c r="F1331" s="5"/>
      <c r="G1331" s="5"/>
      <c r="H1331" s="2337"/>
      <c r="I1331" s="2337"/>
      <c r="J1331" s="19"/>
      <c r="M1331" s="864"/>
      <c r="N1331" s="92"/>
      <c r="O1331" s="1"/>
      <c r="P1331" s="1"/>
      <c r="Q1331" s="1"/>
      <c r="R1331" s="1"/>
      <c r="S1331" s="1"/>
      <c r="T1331" s="1"/>
      <c r="U1331" s="1"/>
    </row>
  </sheetData>
  <sheetProtection selectLockedCells="1" selectUnlockedCells="1"/>
  <autoFilter ref="A3:WWA3" xr:uid="{CA561C37-A229-48B9-B5CF-CFBB8F3167E4}">
    <filterColumn colId="10" showButton="0"/>
    <filterColumn colId="11" showButton="0"/>
  </autoFilter>
  <mergeCells count="35">
    <mergeCell ref="N7:U7"/>
    <mergeCell ref="F209:G209"/>
    <mergeCell ref="F215:G215"/>
    <mergeCell ref="I2:I3"/>
    <mergeCell ref="J2:J3"/>
    <mergeCell ref="E2:G2"/>
    <mergeCell ref="H2:H3"/>
    <mergeCell ref="K2:M3"/>
    <mergeCell ref="A4:G4"/>
    <mergeCell ref="F219:G219"/>
    <mergeCell ref="A2:A3"/>
    <mergeCell ref="B2:D2"/>
    <mergeCell ref="N1298:U1298"/>
    <mergeCell ref="F1301:G1301"/>
    <mergeCell ref="K515:M515"/>
    <mergeCell ref="F272:G272"/>
    <mergeCell ref="F284:G284"/>
    <mergeCell ref="F293:G293"/>
    <mergeCell ref="K311:M311"/>
    <mergeCell ref="K413:M413"/>
    <mergeCell ref="F227:G227"/>
    <mergeCell ref="F235:G235"/>
    <mergeCell ref="F251:G251"/>
    <mergeCell ref="F254:G255"/>
    <mergeCell ref="F257:G257"/>
    <mergeCell ref="F1322:G1322"/>
    <mergeCell ref="K617:M617"/>
    <mergeCell ref="K720:M720"/>
    <mergeCell ref="K822:M822"/>
    <mergeCell ref="K890:M890"/>
    <mergeCell ref="K992:M992"/>
    <mergeCell ref="K1182:M1182"/>
    <mergeCell ref="F1288:G1288"/>
    <mergeCell ref="F1290:G1290"/>
    <mergeCell ref="A1296:G1296"/>
  </mergeCells>
  <phoneticPr fontId="16" type="noConversion"/>
  <conditionalFormatting sqref="J167 J171 J79:J80 J109:J113 J159:J163 J192:J195 J1316:J1319">
    <cfRule type="containsText" dxfId="1544" priority="757" operator="containsText" text="허하나로">
      <formula>NOT(ISERROR(SEARCH("허하나로",J79)))</formula>
    </cfRule>
    <cfRule type="containsText" dxfId="1543" priority="758" operator="containsText" text="한별">
      <formula>NOT(ISERROR(SEARCH("한별",J79)))</formula>
    </cfRule>
    <cfRule type="containsText" dxfId="1542" priority="759" operator="containsText" text="정홍조">
      <formula>NOT(ISERROR(SEARCH("정홍조",J79)))</formula>
    </cfRule>
    <cfRule type="containsText" dxfId="1541" priority="760" operator="containsText" text="김지윤">
      <formula>NOT(ISERROR(SEARCH("김지윤",J79)))</formula>
    </cfRule>
    <cfRule type="containsText" dxfId="1540" priority="761" operator="containsText" text="전준영">
      <formula>NOT(ISERROR(SEARCH("전준영",J79)))</formula>
    </cfRule>
    <cfRule type="containsText" dxfId="1539" priority="762" operator="containsText" text="차재성">
      <formula>NOT(ISERROR(SEARCH("차재성",J79)))</formula>
    </cfRule>
  </conditionalFormatting>
  <conditionalFormatting sqref="J78:J79">
    <cfRule type="containsText" dxfId="1538" priority="751" operator="containsText" text="허하나로">
      <formula>NOT(ISERROR(SEARCH("허하나로",J78)))</formula>
    </cfRule>
    <cfRule type="containsText" dxfId="1537" priority="752" operator="containsText" text="한별">
      <formula>NOT(ISERROR(SEARCH("한별",J78)))</formula>
    </cfRule>
    <cfRule type="containsText" dxfId="1536" priority="753" operator="containsText" text="정홍조">
      <formula>NOT(ISERROR(SEARCH("정홍조",J78)))</formula>
    </cfRule>
    <cfRule type="containsText" dxfId="1535" priority="754" operator="containsText" text="김지윤">
      <formula>NOT(ISERROR(SEARCH("김지윤",J78)))</formula>
    </cfRule>
    <cfRule type="containsText" dxfId="1534" priority="755" operator="containsText" text="전준영">
      <formula>NOT(ISERROR(SEARCH("전준영",J78)))</formula>
    </cfRule>
    <cfRule type="containsText" dxfId="1533" priority="756" operator="containsText" text="차재성">
      <formula>NOT(ISERROR(SEARCH("차재성",J78)))</formula>
    </cfRule>
  </conditionalFormatting>
  <conditionalFormatting sqref="J116:J128">
    <cfRule type="containsText" dxfId="1532" priority="745" operator="containsText" text="허하나로">
      <formula>NOT(ISERROR(SEARCH("허하나로",J116)))</formula>
    </cfRule>
    <cfRule type="containsText" dxfId="1531" priority="746" operator="containsText" text="한별">
      <formula>NOT(ISERROR(SEARCH("한별",J116)))</formula>
    </cfRule>
    <cfRule type="containsText" dxfId="1530" priority="747" operator="containsText" text="정홍조">
      <formula>NOT(ISERROR(SEARCH("정홍조",J116)))</formula>
    </cfRule>
    <cfRule type="containsText" dxfId="1529" priority="748" operator="containsText" text="김지윤">
      <formula>NOT(ISERROR(SEARCH("김지윤",J116)))</formula>
    </cfRule>
    <cfRule type="containsText" dxfId="1528" priority="749" operator="containsText" text="전준영">
      <formula>NOT(ISERROR(SEARCH("전준영",J116)))</formula>
    </cfRule>
    <cfRule type="containsText" dxfId="1527" priority="750" operator="containsText" text="차재성">
      <formula>NOT(ISERROR(SEARCH("차재성",J116)))</formula>
    </cfRule>
  </conditionalFormatting>
  <conditionalFormatting sqref="J169:J171">
    <cfRule type="containsText" dxfId="1526" priority="739" operator="containsText" text="허하나로">
      <formula>NOT(ISERROR(SEARCH("허하나로",J169)))</formula>
    </cfRule>
    <cfRule type="containsText" dxfId="1525" priority="740" operator="containsText" text="한별">
      <formula>NOT(ISERROR(SEARCH("한별",J169)))</formula>
    </cfRule>
    <cfRule type="containsText" dxfId="1524" priority="741" operator="containsText" text="정홍조">
      <formula>NOT(ISERROR(SEARCH("정홍조",J169)))</formula>
    </cfRule>
    <cfRule type="containsText" dxfId="1523" priority="742" operator="containsText" text="김지윤">
      <formula>NOT(ISERROR(SEARCH("김지윤",J169)))</formula>
    </cfRule>
    <cfRule type="containsText" dxfId="1522" priority="743" operator="containsText" text="전준영">
      <formula>NOT(ISERROR(SEARCH("전준영",J169)))</formula>
    </cfRule>
    <cfRule type="containsText" dxfId="1521" priority="744" operator="containsText" text="차재성">
      <formula>NOT(ISERROR(SEARCH("차재성",J169)))</formula>
    </cfRule>
  </conditionalFormatting>
  <conditionalFormatting sqref="J207:J208">
    <cfRule type="containsText" dxfId="1520" priority="733" operator="containsText" text="허하나로">
      <formula>NOT(ISERROR(SEARCH("허하나로",J207)))</formula>
    </cfRule>
    <cfRule type="containsText" dxfId="1519" priority="734" operator="containsText" text="한별">
      <formula>NOT(ISERROR(SEARCH("한별",J207)))</formula>
    </cfRule>
    <cfRule type="containsText" dxfId="1518" priority="735" operator="containsText" text="정홍조">
      <formula>NOT(ISERROR(SEARCH("정홍조",J207)))</formula>
    </cfRule>
    <cfRule type="containsText" dxfId="1517" priority="736" operator="containsText" text="김지윤">
      <formula>NOT(ISERROR(SEARCH("김지윤",J207)))</formula>
    </cfRule>
    <cfRule type="containsText" dxfId="1516" priority="737" operator="containsText" text="전준영">
      <formula>NOT(ISERROR(SEARCH("전준영",J207)))</formula>
    </cfRule>
    <cfRule type="containsText" dxfId="1515" priority="738" operator="containsText" text="차재성">
      <formula>NOT(ISERROR(SEARCH("차재성",J207)))</formula>
    </cfRule>
  </conditionalFormatting>
  <conditionalFormatting sqref="J211:J212">
    <cfRule type="containsText" dxfId="1514" priority="727" operator="containsText" text="허하나로">
      <formula>NOT(ISERROR(SEARCH("허하나로",J211)))</formula>
    </cfRule>
    <cfRule type="containsText" dxfId="1513" priority="728" operator="containsText" text="한별">
      <formula>NOT(ISERROR(SEARCH("한별",J211)))</formula>
    </cfRule>
    <cfRule type="containsText" dxfId="1512" priority="729" operator="containsText" text="정홍조">
      <formula>NOT(ISERROR(SEARCH("정홍조",J211)))</formula>
    </cfRule>
    <cfRule type="containsText" dxfId="1511" priority="730" operator="containsText" text="김지윤">
      <formula>NOT(ISERROR(SEARCH("김지윤",J211)))</formula>
    </cfRule>
    <cfRule type="containsText" dxfId="1510" priority="731" operator="containsText" text="전준영">
      <formula>NOT(ISERROR(SEARCH("전준영",J211)))</formula>
    </cfRule>
    <cfRule type="containsText" dxfId="1509" priority="732" operator="containsText" text="차재성">
      <formula>NOT(ISERROR(SEARCH("차재성",J211)))</formula>
    </cfRule>
  </conditionalFormatting>
  <conditionalFormatting sqref="J233">
    <cfRule type="containsText" dxfId="1508" priority="721" operator="containsText" text="허하나로">
      <formula>NOT(ISERROR(SEARCH("허하나로",J233)))</formula>
    </cfRule>
    <cfRule type="containsText" dxfId="1507" priority="722" operator="containsText" text="한별">
      <formula>NOT(ISERROR(SEARCH("한별",J233)))</formula>
    </cfRule>
    <cfRule type="containsText" dxfId="1506" priority="723" operator="containsText" text="정홍조">
      <formula>NOT(ISERROR(SEARCH("정홍조",J233)))</formula>
    </cfRule>
    <cfRule type="containsText" dxfId="1505" priority="724" operator="containsText" text="김지윤">
      <formula>NOT(ISERROR(SEARCH("김지윤",J233)))</formula>
    </cfRule>
    <cfRule type="containsText" dxfId="1504" priority="725" operator="containsText" text="전준영">
      <formula>NOT(ISERROR(SEARCH("전준영",J233)))</formula>
    </cfRule>
    <cfRule type="containsText" dxfId="1503" priority="726" operator="containsText" text="차재성">
      <formula>NOT(ISERROR(SEARCH("차재성",J233)))</formula>
    </cfRule>
  </conditionalFormatting>
  <conditionalFormatting sqref="J232">
    <cfRule type="containsText" dxfId="1502" priority="715" operator="containsText" text="허하나로">
      <formula>NOT(ISERROR(SEARCH("허하나로",J232)))</formula>
    </cfRule>
    <cfRule type="containsText" dxfId="1501" priority="716" operator="containsText" text="한별">
      <formula>NOT(ISERROR(SEARCH("한별",J232)))</formula>
    </cfRule>
    <cfRule type="containsText" dxfId="1500" priority="717" operator="containsText" text="정홍조">
      <formula>NOT(ISERROR(SEARCH("정홍조",J232)))</formula>
    </cfRule>
    <cfRule type="containsText" dxfId="1499" priority="718" operator="containsText" text="김지윤">
      <formula>NOT(ISERROR(SEARCH("김지윤",J232)))</formula>
    </cfRule>
    <cfRule type="containsText" dxfId="1498" priority="719" operator="containsText" text="전준영">
      <formula>NOT(ISERROR(SEARCH("전준영",J232)))</formula>
    </cfRule>
    <cfRule type="containsText" dxfId="1497" priority="720" operator="containsText" text="차재성">
      <formula>NOT(ISERROR(SEARCH("차재성",J232)))</formula>
    </cfRule>
  </conditionalFormatting>
  <conditionalFormatting sqref="J231">
    <cfRule type="containsText" dxfId="1496" priority="709" operator="containsText" text="허하나로">
      <formula>NOT(ISERROR(SEARCH("허하나로",J231)))</formula>
    </cfRule>
    <cfRule type="containsText" dxfId="1495" priority="710" operator="containsText" text="한별">
      <formula>NOT(ISERROR(SEARCH("한별",J231)))</formula>
    </cfRule>
    <cfRule type="containsText" dxfId="1494" priority="711" operator="containsText" text="정홍조">
      <formula>NOT(ISERROR(SEARCH("정홍조",J231)))</formula>
    </cfRule>
    <cfRule type="containsText" dxfId="1493" priority="712" operator="containsText" text="김지윤">
      <formula>NOT(ISERROR(SEARCH("김지윤",J231)))</formula>
    </cfRule>
    <cfRule type="containsText" dxfId="1492" priority="713" operator="containsText" text="전준영">
      <formula>NOT(ISERROR(SEARCH("전준영",J231)))</formula>
    </cfRule>
    <cfRule type="containsText" dxfId="1491" priority="714" operator="containsText" text="차재성">
      <formula>NOT(ISERROR(SEARCH("차재성",J231)))</formula>
    </cfRule>
  </conditionalFormatting>
  <conditionalFormatting sqref="J217:J218">
    <cfRule type="containsText" dxfId="1490" priority="703" operator="containsText" text="허하나로">
      <formula>NOT(ISERROR(SEARCH("허하나로",J217)))</formula>
    </cfRule>
    <cfRule type="containsText" dxfId="1489" priority="704" operator="containsText" text="한별">
      <formula>NOT(ISERROR(SEARCH("한별",J217)))</formula>
    </cfRule>
    <cfRule type="containsText" dxfId="1488" priority="705" operator="containsText" text="정홍조">
      <formula>NOT(ISERROR(SEARCH("정홍조",J217)))</formula>
    </cfRule>
    <cfRule type="containsText" dxfId="1487" priority="706" operator="containsText" text="김지윤">
      <formula>NOT(ISERROR(SEARCH("김지윤",J217)))</formula>
    </cfRule>
    <cfRule type="containsText" dxfId="1486" priority="707" operator="containsText" text="전준영">
      <formula>NOT(ISERROR(SEARCH("전준영",J217)))</formula>
    </cfRule>
    <cfRule type="containsText" dxfId="1485" priority="708" operator="containsText" text="차재성">
      <formula>NOT(ISERROR(SEARCH("차재성",J217)))</formula>
    </cfRule>
  </conditionalFormatting>
  <conditionalFormatting sqref="J253">
    <cfRule type="containsText" dxfId="1484" priority="697" operator="containsText" text="허하나로">
      <formula>NOT(ISERROR(SEARCH("허하나로",J253)))</formula>
    </cfRule>
    <cfRule type="containsText" dxfId="1483" priority="698" operator="containsText" text="한별">
      <formula>NOT(ISERROR(SEARCH("한별",J253)))</formula>
    </cfRule>
    <cfRule type="containsText" dxfId="1482" priority="699" operator="containsText" text="정홍조">
      <formula>NOT(ISERROR(SEARCH("정홍조",J253)))</formula>
    </cfRule>
    <cfRule type="containsText" dxfId="1481" priority="700" operator="containsText" text="김지윤">
      <formula>NOT(ISERROR(SEARCH("김지윤",J253)))</formula>
    </cfRule>
    <cfRule type="containsText" dxfId="1480" priority="701" operator="containsText" text="전준영">
      <formula>NOT(ISERROR(SEARCH("전준영",J253)))</formula>
    </cfRule>
    <cfRule type="containsText" dxfId="1479" priority="702" operator="containsText" text="차재성">
      <formula>NOT(ISERROR(SEARCH("차재성",J253)))</formula>
    </cfRule>
  </conditionalFormatting>
  <conditionalFormatting sqref="J255">
    <cfRule type="containsText" dxfId="1478" priority="691" operator="containsText" text="허하나로">
      <formula>NOT(ISERROR(SEARCH("허하나로",J255)))</formula>
    </cfRule>
    <cfRule type="containsText" dxfId="1477" priority="692" operator="containsText" text="한별">
      <formula>NOT(ISERROR(SEARCH("한별",J255)))</formula>
    </cfRule>
    <cfRule type="containsText" dxfId="1476" priority="693" operator="containsText" text="정홍조">
      <formula>NOT(ISERROR(SEARCH("정홍조",J255)))</formula>
    </cfRule>
    <cfRule type="containsText" dxfId="1475" priority="694" operator="containsText" text="김지윤">
      <formula>NOT(ISERROR(SEARCH("김지윤",J255)))</formula>
    </cfRule>
    <cfRule type="containsText" dxfId="1474" priority="695" operator="containsText" text="전준영">
      <formula>NOT(ISERROR(SEARCH("전준영",J255)))</formula>
    </cfRule>
    <cfRule type="containsText" dxfId="1473" priority="696" operator="containsText" text="차재성">
      <formula>NOT(ISERROR(SEARCH("차재성",J255)))</formula>
    </cfRule>
  </conditionalFormatting>
  <conditionalFormatting sqref="J1324:J1048576">
    <cfRule type="containsText" dxfId="1472" priority="799" operator="containsText" text="허하나로">
      <formula>NOT(ISERROR(SEARCH("허하나로",H2050)))</formula>
    </cfRule>
    <cfRule type="containsText" dxfId="1471" priority="800" operator="containsText" text="한별">
      <formula>NOT(ISERROR(SEARCH("한별",H2050)))</formula>
    </cfRule>
    <cfRule type="containsText" dxfId="1470" priority="801" operator="containsText" text="정홍조">
      <formula>NOT(ISERROR(SEARCH("정홍조",H2050)))</formula>
    </cfRule>
    <cfRule type="containsText" dxfId="1469" priority="802" operator="containsText" text="김지윤">
      <formula>NOT(ISERROR(SEARCH("김지윤",H2050)))</formula>
    </cfRule>
    <cfRule type="containsText" dxfId="1468" priority="803" operator="containsText" text="전준영">
      <formula>NOT(ISERROR(SEARCH("전준영",H2050)))</formula>
    </cfRule>
    <cfRule type="containsText" dxfId="1467" priority="804" operator="containsText" text="차재성">
      <formula>NOT(ISERROR(SEARCH("차재성",H2050)))</formula>
    </cfRule>
  </conditionalFormatting>
  <conditionalFormatting sqref="J237">
    <cfRule type="containsText" dxfId="1466" priority="673" operator="containsText" text="허하나로">
      <formula>NOT(ISERROR(SEARCH("허하나로",J237)))</formula>
    </cfRule>
    <cfRule type="containsText" dxfId="1465" priority="674" operator="containsText" text="한별">
      <formula>NOT(ISERROR(SEARCH("한별",J237)))</formula>
    </cfRule>
    <cfRule type="containsText" dxfId="1464" priority="675" operator="containsText" text="정홍조">
      <formula>NOT(ISERROR(SEARCH("정홍조",J237)))</formula>
    </cfRule>
    <cfRule type="containsText" dxfId="1463" priority="676" operator="containsText" text="김지윤">
      <formula>NOT(ISERROR(SEARCH("김지윤",J237)))</formula>
    </cfRule>
    <cfRule type="containsText" dxfId="1462" priority="677" operator="containsText" text="전준영">
      <formula>NOT(ISERROR(SEARCH("전준영",J237)))</formula>
    </cfRule>
    <cfRule type="containsText" dxfId="1461" priority="678" operator="containsText" text="차재성">
      <formula>NOT(ISERROR(SEARCH("차재성",J237)))</formula>
    </cfRule>
  </conditionalFormatting>
  <conditionalFormatting sqref="J254">
    <cfRule type="containsText" dxfId="1460" priority="679" operator="containsText" text="허하나로">
      <formula>NOT(ISERROR(SEARCH("허하나로",H2020)))</formula>
    </cfRule>
    <cfRule type="containsText" dxfId="1459" priority="680" operator="containsText" text="한별">
      <formula>NOT(ISERROR(SEARCH("한별",H2020)))</formula>
    </cfRule>
    <cfRule type="containsText" dxfId="1458" priority="681" operator="containsText" text="정홍조">
      <formula>NOT(ISERROR(SEARCH("정홍조",H2020)))</formula>
    </cfRule>
    <cfRule type="containsText" dxfId="1457" priority="682" operator="containsText" text="김지윤">
      <formula>NOT(ISERROR(SEARCH("김지윤",H2020)))</formula>
    </cfRule>
    <cfRule type="containsText" dxfId="1456" priority="683" operator="containsText" text="전준영">
      <formula>NOT(ISERROR(SEARCH("전준영",H2020)))</formula>
    </cfRule>
    <cfRule type="containsText" dxfId="1455" priority="684" operator="containsText" text="차재성">
      <formula>NOT(ISERROR(SEARCH("차재성",H2020)))</formula>
    </cfRule>
  </conditionalFormatting>
  <conditionalFormatting sqref="J168">
    <cfRule type="containsText" dxfId="1454" priority="685" operator="containsText" text="허하나로">
      <formula>NOT(ISERROR(SEARCH("허하나로",J168)))</formula>
    </cfRule>
    <cfRule type="containsText" dxfId="1453" priority="686" operator="containsText" text="한별">
      <formula>NOT(ISERROR(SEARCH("한별",J168)))</formula>
    </cfRule>
    <cfRule type="containsText" dxfId="1452" priority="687" operator="containsText" text="정홍조">
      <formula>NOT(ISERROR(SEARCH("정홍조",J168)))</formula>
    </cfRule>
    <cfRule type="containsText" dxfId="1451" priority="688" operator="containsText" text="김지윤">
      <formula>NOT(ISERROR(SEARCH("김지윤",J168)))</formula>
    </cfRule>
    <cfRule type="containsText" dxfId="1450" priority="689" operator="containsText" text="전준영">
      <formula>NOT(ISERROR(SEARCH("전준영",J168)))</formula>
    </cfRule>
    <cfRule type="containsText" dxfId="1449" priority="690" operator="containsText" text="차재성">
      <formula>NOT(ISERROR(SEARCH("차재성",J168)))</formula>
    </cfRule>
  </conditionalFormatting>
  <conditionalFormatting sqref="J227:J228 J230 J234">
    <cfRule type="containsText" dxfId="1448" priority="763" operator="containsText" text="허하나로">
      <formula>NOT(ISERROR(SEARCH("허하나로",H1976)))</formula>
    </cfRule>
    <cfRule type="containsText" dxfId="1447" priority="764" operator="containsText" text="한별">
      <formula>NOT(ISERROR(SEARCH("한별",H1976)))</formula>
    </cfRule>
    <cfRule type="containsText" dxfId="1446" priority="765" operator="containsText" text="정홍조">
      <formula>NOT(ISERROR(SEARCH("정홍조",H1976)))</formula>
    </cfRule>
    <cfRule type="containsText" dxfId="1445" priority="766" operator="containsText" text="김지윤">
      <formula>NOT(ISERROR(SEARCH("김지윤",H1976)))</formula>
    </cfRule>
    <cfRule type="containsText" dxfId="1444" priority="767" operator="containsText" text="전준영">
      <formula>NOT(ISERROR(SEARCH("전준영",H1976)))</formula>
    </cfRule>
    <cfRule type="containsText" dxfId="1443" priority="768" operator="containsText" text="차재성">
      <formula>NOT(ISERROR(SEARCH("차재성",H1976)))</formula>
    </cfRule>
  </conditionalFormatting>
  <conditionalFormatting sqref="J1314:J1315">
    <cfRule type="containsText" dxfId="1442" priority="769" operator="containsText" text="허하나로">
      <formula>NOT(ISERROR(SEARCH("허하나로",H2030)))</formula>
    </cfRule>
    <cfRule type="containsText" dxfId="1441" priority="770" operator="containsText" text="한별">
      <formula>NOT(ISERROR(SEARCH("한별",H2030)))</formula>
    </cfRule>
    <cfRule type="containsText" dxfId="1440" priority="771" operator="containsText" text="정홍조">
      <formula>NOT(ISERROR(SEARCH("정홍조",H2030)))</formula>
    </cfRule>
    <cfRule type="containsText" dxfId="1439" priority="772" operator="containsText" text="김지윤">
      <formula>NOT(ISERROR(SEARCH("김지윤",H2030)))</formula>
    </cfRule>
    <cfRule type="containsText" dxfId="1438" priority="773" operator="containsText" text="전준영">
      <formula>NOT(ISERROR(SEARCH("전준영",H2030)))</formula>
    </cfRule>
    <cfRule type="containsText" dxfId="1437" priority="774" operator="containsText" text="차재성">
      <formula>NOT(ISERROR(SEARCH("차재성",H2030)))</formula>
    </cfRule>
  </conditionalFormatting>
  <conditionalFormatting sqref="J251:J252">
    <cfRule type="containsText" dxfId="1436" priority="775" operator="containsText" text="허하나로">
      <formula>NOT(ISERROR(SEARCH("허하나로",H2017)))</formula>
    </cfRule>
    <cfRule type="containsText" dxfId="1435" priority="776" operator="containsText" text="한별">
      <formula>NOT(ISERROR(SEARCH("한별",H2017)))</formula>
    </cfRule>
    <cfRule type="containsText" dxfId="1434" priority="777" operator="containsText" text="정홍조">
      <formula>NOT(ISERROR(SEARCH("정홍조",H2017)))</formula>
    </cfRule>
    <cfRule type="containsText" dxfId="1433" priority="778" operator="containsText" text="김지윤">
      <formula>NOT(ISERROR(SEARCH("김지윤",H2017)))</formula>
    </cfRule>
    <cfRule type="containsText" dxfId="1432" priority="779" operator="containsText" text="전준영">
      <formula>NOT(ISERROR(SEARCH("전준영",H2017)))</formula>
    </cfRule>
    <cfRule type="containsText" dxfId="1431" priority="780" operator="containsText" text="차재성">
      <formula>NOT(ISERROR(SEARCH("차재성",H2017)))</formula>
    </cfRule>
  </conditionalFormatting>
  <conditionalFormatting sqref="J1300:J1302">
    <cfRule type="containsText" dxfId="1430" priority="781" operator="containsText" text="허하나로">
      <formula>NOT(ISERROR(SEARCH("허하나로",H2027)))</formula>
    </cfRule>
    <cfRule type="containsText" dxfId="1429" priority="782" operator="containsText" text="한별">
      <formula>NOT(ISERROR(SEARCH("한별",H2027)))</formula>
    </cfRule>
    <cfRule type="containsText" dxfId="1428" priority="783" operator="containsText" text="정홍조">
      <formula>NOT(ISERROR(SEARCH("정홍조",H2027)))</formula>
    </cfRule>
    <cfRule type="containsText" dxfId="1427" priority="784" operator="containsText" text="김지윤">
      <formula>NOT(ISERROR(SEARCH("김지윤",H2027)))</formula>
    </cfRule>
    <cfRule type="containsText" dxfId="1426" priority="785" operator="containsText" text="전준영">
      <formula>NOT(ISERROR(SEARCH("전준영",H2027)))</formula>
    </cfRule>
    <cfRule type="containsText" dxfId="1425" priority="786" operator="containsText" text="차재성">
      <formula>NOT(ISERROR(SEARCH("차재성",H2027)))</formula>
    </cfRule>
  </conditionalFormatting>
  <conditionalFormatting sqref="J75:J76 J72">
    <cfRule type="containsText" dxfId="1424" priority="787" operator="containsText" text="허하나로">
      <formula>NOT(ISERROR(SEARCH("허하나로",H1816)))</formula>
    </cfRule>
    <cfRule type="containsText" dxfId="1423" priority="788" operator="containsText" text="한별">
      <formula>NOT(ISERROR(SEARCH("한별",H1816)))</formula>
    </cfRule>
    <cfRule type="containsText" dxfId="1422" priority="789" operator="containsText" text="정홍조">
      <formula>NOT(ISERROR(SEARCH("정홍조",H1816)))</formula>
    </cfRule>
    <cfRule type="containsText" dxfId="1421" priority="790" operator="containsText" text="김지윤">
      <formula>NOT(ISERROR(SEARCH("김지윤",H1816)))</formula>
    </cfRule>
    <cfRule type="containsText" dxfId="1420" priority="791" operator="containsText" text="전준영">
      <formula>NOT(ISERROR(SEARCH("전준영",H1816)))</formula>
    </cfRule>
    <cfRule type="containsText" dxfId="1419" priority="792" operator="containsText" text="차재성">
      <formula>NOT(ISERROR(SEARCH("차재성",H1816)))</formula>
    </cfRule>
  </conditionalFormatting>
  <conditionalFormatting sqref="J108">
    <cfRule type="containsText" dxfId="1418" priority="793" operator="containsText" text="허하나로">
      <formula>NOT(ISERROR(SEARCH("허하나로",H1863)))</formula>
    </cfRule>
    <cfRule type="containsText" dxfId="1417" priority="794" operator="containsText" text="한별">
      <formula>NOT(ISERROR(SEARCH("한별",H1863)))</formula>
    </cfRule>
    <cfRule type="containsText" dxfId="1416" priority="795" operator="containsText" text="정홍조">
      <formula>NOT(ISERROR(SEARCH("정홍조",H1863)))</formula>
    </cfRule>
    <cfRule type="containsText" dxfId="1415" priority="796" operator="containsText" text="김지윤">
      <formula>NOT(ISERROR(SEARCH("김지윤",H1863)))</formula>
    </cfRule>
    <cfRule type="containsText" dxfId="1414" priority="797" operator="containsText" text="전준영">
      <formula>NOT(ISERROR(SEARCH("전준영",H1863)))</formula>
    </cfRule>
    <cfRule type="containsText" dxfId="1413" priority="798" operator="containsText" text="차재성">
      <formula>NOT(ISERROR(SEARCH("차재성",H1863)))</formula>
    </cfRule>
  </conditionalFormatting>
  <conditionalFormatting sqref="J48:J49">
    <cfRule type="containsText" dxfId="1412" priority="805" operator="containsText" text="허하나로">
      <formula>NOT(ISERROR(SEARCH("허하나로",H1787)))</formula>
    </cfRule>
    <cfRule type="containsText" dxfId="1411" priority="806" operator="containsText" text="한별">
      <formula>NOT(ISERROR(SEARCH("한별",H1787)))</formula>
    </cfRule>
    <cfRule type="containsText" dxfId="1410" priority="807" operator="containsText" text="정홍조">
      <formula>NOT(ISERROR(SEARCH("정홍조",H1787)))</formula>
    </cfRule>
    <cfRule type="containsText" dxfId="1409" priority="808" operator="containsText" text="김지윤">
      <formula>NOT(ISERROR(SEARCH("김지윤",H1787)))</formula>
    </cfRule>
    <cfRule type="containsText" dxfId="1408" priority="809" operator="containsText" text="전준영">
      <formula>NOT(ISERROR(SEARCH("전준영",H1787)))</formula>
    </cfRule>
    <cfRule type="containsText" dxfId="1407" priority="810" operator="containsText" text="차재성">
      <formula>NOT(ISERROR(SEARCH("차재성",H1787)))</formula>
    </cfRule>
  </conditionalFormatting>
  <conditionalFormatting sqref="J1289 J12:J38 J151:J152 J51:J67 J1184 J313 J82:J105 J107 J262:J270 J277:J283 J377 J479 J581 J786 J888 J956 J1146 J1248 J683:J684">
    <cfRule type="containsText" dxfId="1406" priority="666" operator="containsText" text="김지윤">
      <formula>NOT(ISERROR(SEARCH("김지윤",J12)))</formula>
    </cfRule>
    <cfRule type="containsText" dxfId="1405" priority="667" operator="containsText" text="양길승">
      <formula>NOT(ISERROR(SEARCH("양길승",J12)))</formula>
    </cfRule>
    <cfRule type="containsText" dxfId="1404" priority="668" operator="containsText" text="정지철">
      <formula>NOT(ISERROR(SEARCH("정지철",J12)))</formula>
    </cfRule>
    <cfRule type="containsText" dxfId="1403" priority="669" operator="containsText" text="최민">
      <formula>NOT(ISERROR(SEARCH("최민",J12)))</formula>
    </cfRule>
    <cfRule type="containsText" dxfId="1402" priority="670" operator="containsText" text="허하나로">
      <formula>NOT(ISERROR(SEARCH("허하나로",J12)))</formula>
    </cfRule>
    <cfRule type="containsText" dxfId="1401" priority="671" operator="containsText" text="안은선">
      <formula>NOT(ISERROR(SEARCH("안은선",J12)))</formula>
    </cfRule>
    <cfRule type="containsText" dxfId="1400" priority="672" operator="containsText" text="전준영">
      <formula>NOT(ISERROR(SEARCH("전준영",J12)))</formula>
    </cfRule>
  </conditionalFormatting>
  <conditionalFormatting sqref="J1294:J1295 J1290:J1292">
    <cfRule type="containsText" dxfId="1399" priority="660" operator="containsText" text="허하나로">
      <formula>NOT(ISERROR(SEARCH("허하나로",H1741)))</formula>
    </cfRule>
    <cfRule type="containsText" dxfId="1398" priority="661" operator="containsText" text="한별">
      <formula>NOT(ISERROR(SEARCH("한별",H1741)))</formula>
    </cfRule>
    <cfRule type="containsText" dxfId="1397" priority="662" operator="containsText" text="정홍조">
      <formula>NOT(ISERROR(SEARCH("정홍조",H1741)))</formula>
    </cfRule>
    <cfRule type="containsText" dxfId="1396" priority="663" operator="containsText" text="김지윤">
      <formula>NOT(ISERROR(SEARCH("김지윤",H1741)))</formula>
    </cfRule>
    <cfRule type="containsText" dxfId="1395" priority="664" operator="containsText" text="전준영">
      <formula>NOT(ISERROR(SEARCH("전준영",H1741)))</formula>
    </cfRule>
    <cfRule type="containsText" dxfId="1394" priority="665" operator="containsText" text="차재성">
      <formula>NOT(ISERROR(SEARCH("차재성",H1741)))</formula>
    </cfRule>
  </conditionalFormatting>
  <conditionalFormatting sqref="J77 J44:J47 J206 J209:J210">
    <cfRule type="containsText" dxfId="1393" priority="811" operator="containsText" text="허하나로">
      <formula>NOT(ISERROR(SEARCH("허하나로",H1790)))</formula>
    </cfRule>
    <cfRule type="containsText" dxfId="1392" priority="812" operator="containsText" text="한별">
      <formula>NOT(ISERROR(SEARCH("한별",H1790)))</formula>
    </cfRule>
    <cfRule type="containsText" dxfId="1391" priority="813" operator="containsText" text="정홍조">
      <formula>NOT(ISERROR(SEARCH("정홍조",H1790)))</formula>
    </cfRule>
    <cfRule type="containsText" dxfId="1390" priority="814" operator="containsText" text="김지윤">
      <formula>NOT(ISERROR(SEARCH("김지윤",H1790)))</formula>
    </cfRule>
    <cfRule type="containsText" dxfId="1389" priority="815" operator="containsText" text="전준영">
      <formula>NOT(ISERROR(SEARCH("전준영",H1790)))</formula>
    </cfRule>
    <cfRule type="containsText" dxfId="1388" priority="816" operator="containsText" text="차재성">
      <formula>NOT(ISERROR(SEARCH("차재성",H1790)))</formula>
    </cfRule>
  </conditionalFormatting>
  <conditionalFormatting sqref="J74">
    <cfRule type="containsText" dxfId="1387" priority="654" operator="containsText" text="허하나로">
      <formula>NOT(ISERROR(SEARCH("허하나로",H1821)))</formula>
    </cfRule>
    <cfRule type="containsText" dxfId="1386" priority="655" operator="containsText" text="한별">
      <formula>NOT(ISERROR(SEARCH("한별",H1821)))</formula>
    </cfRule>
    <cfRule type="containsText" dxfId="1385" priority="656" operator="containsText" text="정홍조">
      <formula>NOT(ISERROR(SEARCH("정홍조",H1821)))</formula>
    </cfRule>
    <cfRule type="containsText" dxfId="1384" priority="657" operator="containsText" text="김지윤">
      <formula>NOT(ISERROR(SEARCH("김지윤",H1821)))</formula>
    </cfRule>
    <cfRule type="containsText" dxfId="1383" priority="658" operator="containsText" text="전준영">
      <formula>NOT(ISERROR(SEARCH("전준영",H1821)))</formula>
    </cfRule>
    <cfRule type="containsText" dxfId="1382" priority="659" operator="containsText" text="차재성">
      <formula>NOT(ISERROR(SEARCH("차재성",H1821)))</formula>
    </cfRule>
  </conditionalFormatting>
  <conditionalFormatting sqref="J73">
    <cfRule type="containsText" dxfId="1381" priority="817" operator="containsText" text="허하나로">
      <formula>NOT(ISERROR(SEARCH("허하나로",H1818)))</formula>
    </cfRule>
    <cfRule type="containsText" dxfId="1380" priority="818" operator="containsText" text="한별">
      <formula>NOT(ISERROR(SEARCH("한별",H1818)))</formula>
    </cfRule>
    <cfRule type="containsText" dxfId="1379" priority="819" operator="containsText" text="정홍조">
      <formula>NOT(ISERROR(SEARCH("정홍조",H1818)))</formula>
    </cfRule>
    <cfRule type="containsText" dxfId="1378" priority="820" operator="containsText" text="김지윤">
      <formula>NOT(ISERROR(SEARCH("김지윤",H1818)))</formula>
    </cfRule>
    <cfRule type="containsText" dxfId="1377" priority="821" operator="containsText" text="전준영">
      <formula>NOT(ISERROR(SEARCH("전준영",H1818)))</formula>
    </cfRule>
    <cfRule type="containsText" dxfId="1376" priority="822" operator="containsText" text="차재성">
      <formula>NOT(ISERROR(SEARCH("차재성",H1818)))</formula>
    </cfRule>
  </conditionalFormatting>
  <conditionalFormatting sqref="J196">
    <cfRule type="containsText" dxfId="1375" priority="823" operator="containsText" text="허하나로">
      <formula>NOT(ISERROR(SEARCH("허하나로",H1942)))</formula>
    </cfRule>
    <cfRule type="containsText" dxfId="1374" priority="824" operator="containsText" text="한별">
      <formula>NOT(ISERROR(SEARCH("한별",H1942)))</formula>
    </cfRule>
    <cfRule type="containsText" dxfId="1373" priority="825" operator="containsText" text="정홍조">
      <formula>NOT(ISERROR(SEARCH("정홍조",H1942)))</formula>
    </cfRule>
    <cfRule type="containsText" dxfId="1372" priority="826" operator="containsText" text="김지윤">
      <formula>NOT(ISERROR(SEARCH("김지윤",H1942)))</formula>
    </cfRule>
    <cfRule type="containsText" dxfId="1371" priority="827" operator="containsText" text="전준영">
      <formula>NOT(ISERROR(SEARCH("전준영",H1942)))</formula>
    </cfRule>
    <cfRule type="containsText" dxfId="1370" priority="828" operator="containsText" text="차재성">
      <formula>NOT(ISERROR(SEARCH("차재성",H1942)))</formula>
    </cfRule>
  </conditionalFormatting>
  <conditionalFormatting sqref="J48:J49">
    <cfRule type="containsText" dxfId="1369" priority="829" operator="containsText" text="허하나로">
      <formula>NOT(ISERROR(SEARCH("허하나로",H1796)))</formula>
    </cfRule>
    <cfRule type="containsText" dxfId="1368" priority="830" operator="containsText" text="한별">
      <formula>NOT(ISERROR(SEARCH("한별",H1796)))</formula>
    </cfRule>
    <cfRule type="containsText" dxfId="1367" priority="831" operator="containsText" text="정홍조">
      <formula>NOT(ISERROR(SEARCH("정홍조",H1796)))</formula>
    </cfRule>
    <cfRule type="containsText" dxfId="1366" priority="832" operator="containsText" text="김지윤">
      <formula>NOT(ISERROR(SEARCH("김지윤",H1796)))</formula>
    </cfRule>
    <cfRule type="containsText" dxfId="1365" priority="833" operator="containsText" text="전준영">
      <formula>NOT(ISERROR(SEARCH("전준영",H1796)))</formula>
    </cfRule>
    <cfRule type="containsText" dxfId="1364" priority="834" operator="containsText" text="차재성">
      <formula>NOT(ISERROR(SEARCH("차재성",H1796)))</formula>
    </cfRule>
  </conditionalFormatting>
  <conditionalFormatting sqref="J135:J139">
    <cfRule type="containsText" dxfId="1363" priority="835" operator="containsText" text="허하나로">
      <formula>NOT(ISERROR(SEARCH("허하나로",H1889)))</formula>
    </cfRule>
    <cfRule type="containsText" dxfId="1362" priority="836" operator="containsText" text="한별">
      <formula>NOT(ISERROR(SEARCH("한별",H1889)))</formula>
    </cfRule>
    <cfRule type="containsText" dxfId="1361" priority="837" operator="containsText" text="정홍조">
      <formula>NOT(ISERROR(SEARCH("정홍조",H1889)))</formula>
    </cfRule>
    <cfRule type="containsText" dxfId="1360" priority="838" operator="containsText" text="김지윤">
      <formula>NOT(ISERROR(SEARCH("김지윤",H1889)))</formula>
    </cfRule>
    <cfRule type="containsText" dxfId="1359" priority="839" operator="containsText" text="전준영">
      <formula>NOT(ISERROR(SEARCH("전준영",H1889)))</formula>
    </cfRule>
    <cfRule type="containsText" dxfId="1358" priority="840" operator="containsText" text="차재성">
      <formula>NOT(ISERROR(SEARCH("차재성",H1889)))</formula>
    </cfRule>
  </conditionalFormatting>
  <conditionalFormatting sqref="J40:J43">
    <cfRule type="containsText" dxfId="1357" priority="647" operator="containsText" text="김지윤">
      <formula>NOT(ISERROR(SEARCH("김지윤",J40)))</formula>
    </cfRule>
    <cfRule type="containsText" dxfId="1356" priority="648" operator="containsText" text="양길승">
      <formula>NOT(ISERROR(SEARCH("양길승",J40)))</formula>
    </cfRule>
    <cfRule type="containsText" dxfId="1355" priority="649" operator="containsText" text="정지철">
      <formula>NOT(ISERROR(SEARCH("정지철",J40)))</formula>
    </cfRule>
    <cfRule type="containsText" dxfId="1354" priority="650" operator="containsText" text="최민">
      <formula>NOT(ISERROR(SEARCH("최민",J40)))</formula>
    </cfRule>
    <cfRule type="containsText" dxfId="1353" priority="651" operator="containsText" text="허하나로">
      <formula>NOT(ISERROR(SEARCH("허하나로",J40)))</formula>
    </cfRule>
    <cfRule type="containsText" dxfId="1352" priority="652" operator="containsText" text="안은선">
      <formula>NOT(ISERROR(SEARCH("안은선",J40)))</formula>
    </cfRule>
    <cfRule type="containsText" dxfId="1351" priority="653" operator="containsText" text="전준영">
      <formula>NOT(ISERROR(SEARCH("전준영",J40)))</formula>
    </cfRule>
  </conditionalFormatting>
  <conditionalFormatting sqref="J39">
    <cfRule type="containsText" dxfId="1350" priority="841" operator="containsText" text="허하나로">
      <formula>NOT(ISERROR(SEARCH("허하나로",H1785)))</formula>
    </cfRule>
    <cfRule type="containsText" dxfId="1349" priority="842" operator="containsText" text="한별">
      <formula>NOT(ISERROR(SEARCH("한별",H1785)))</formula>
    </cfRule>
    <cfRule type="containsText" dxfId="1348" priority="843" operator="containsText" text="정홍조">
      <formula>NOT(ISERROR(SEARCH("정홍조",H1785)))</formula>
    </cfRule>
    <cfRule type="containsText" dxfId="1347" priority="844" operator="containsText" text="김지윤">
      <formula>NOT(ISERROR(SEARCH("김지윤",H1785)))</formula>
    </cfRule>
    <cfRule type="containsText" dxfId="1346" priority="845" operator="containsText" text="전준영">
      <formula>NOT(ISERROR(SEARCH("전준영",H1785)))</formula>
    </cfRule>
    <cfRule type="containsText" dxfId="1345" priority="846" operator="containsText" text="차재성">
      <formula>NOT(ISERROR(SEARCH("차재성",H1785)))</formula>
    </cfRule>
  </conditionalFormatting>
  <conditionalFormatting sqref="J81">
    <cfRule type="containsText" dxfId="1344" priority="847" operator="containsText" text="허하나로">
      <formula>NOT(ISERROR(SEARCH("허하나로",H1827)))</formula>
    </cfRule>
    <cfRule type="containsText" dxfId="1343" priority="848" operator="containsText" text="한별">
      <formula>NOT(ISERROR(SEARCH("한별",H1827)))</formula>
    </cfRule>
    <cfRule type="containsText" dxfId="1342" priority="849" operator="containsText" text="정홍조">
      <formula>NOT(ISERROR(SEARCH("정홍조",H1827)))</formula>
    </cfRule>
    <cfRule type="containsText" dxfId="1341" priority="850" operator="containsText" text="김지윤">
      <formula>NOT(ISERROR(SEARCH("김지윤",H1827)))</formula>
    </cfRule>
    <cfRule type="containsText" dxfId="1340" priority="851" operator="containsText" text="전준영">
      <formula>NOT(ISERROR(SEARCH("전준영",H1827)))</formula>
    </cfRule>
    <cfRule type="containsText" dxfId="1339" priority="852" operator="containsText" text="차재성">
      <formula>NOT(ISERROR(SEARCH("차재성",H1827)))</formula>
    </cfRule>
  </conditionalFormatting>
  <conditionalFormatting sqref="J1293">
    <cfRule type="containsText" dxfId="1338" priority="853" operator="containsText" text="허하나로">
      <formula>NOT(ISERROR(SEARCH("허하나로",H1743)))</formula>
    </cfRule>
    <cfRule type="containsText" dxfId="1337" priority="854" operator="containsText" text="한별">
      <formula>NOT(ISERROR(SEARCH("한별",H1743)))</formula>
    </cfRule>
    <cfRule type="containsText" dxfId="1336" priority="855" operator="containsText" text="정홍조">
      <formula>NOT(ISERROR(SEARCH("정홍조",H1743)))</formula>
    </cfRule>
    <cfRule type="containsText" dxfId="1335" priority="856" operator="containsText" text="김지윤">
      <formula>NOT(ISERROR(SEARCH("김지윤",H1743)))</formula>
    </cfRule>
    <cfRule type="containsText" dxfId="1334" priority="857" operator="containsText" text="전준영">
      <formula>NOT(ISERROR(SEARCH("전준영",H1743)))</formula>
    </cfRule>
    <cfRule type="containsText" dxfId="1333" priority="858" operator="containsText" text="차재성">
      <formula>NOT(ISERROR(SEARCH("차재성",H1743)))</formula>
    </cfRule>
  </conditionalFormatting>
  <conditionalFormatting sqref="J164:J166">
    <cfRule type="containsText" dxfId="1332" priority="859" operator="containsText" text="허하나로">
      <formula>NOT(ISERROR(SEARCH("허하나로",H1909)))</formula>
    </cfRule>
    <cfRule type="containsText" dxfId="1331" priority="860" operator="containsText" text="한별">
      <formula>NOT(ISERROR(SEARCH("한별",H1909)))</formula>
    </cfRule>
    <cfRule type="containsText" dxfId="1330" priority="861" operator="containsText" text="정홍조">
      <formula>NOT(ISERROR(SEARCH("정홍조",H1909)))</formula>
    </cfRule>
    <cfRule type="containsText" dxfId="1329" priority="862" operator="containsText" text="김지윤">
      <formula>NOT(ISERROR(SEARCH("김지윤",H1909)))</formula>
    </cfRule>
    <cfRule type="containsText" dxfId="1328" priority="863" operator="containsText" text="전준영">
      <formula>NOT(ISERROR(SEARCH("전준영",H1909)))</formula>
    </cfRule>
    <cfRule type="containsText" dxfId="1327" priority="864" operator="containsText" text="차재성">
      <formula>NOT(ISERROR(SEARCH("차재성",H1909)))</formula>
    </cfRule>
  </conditionalFormatting>
  <conditionalFormatting sqref="J132:J134">
    <cfRule type="containsText" dxfId="1326" priority="865" operator="containsText" text="허하나로">
      <formula>NOT(ISERROR(SEARCH("허하나로",H1884)))</formula>
    </cfRule>
    <cfRule type="containsText" dxfId="1325" priority="866" operator="containsText" text="한별">
      <formula>NOT(ISERROR(SEARCH("한별",H1884)))</formula>
    </cfRule>
    <cfRule type="containsText" dxfId="1324" priority="867" operator="containsText" text="정홍조">
      <formula>NOT(ISERROR(SEARCH("정홍조",H1884)))</formula>
    </cfRule>
    <cfRule type="containsText" dxfId="1323" priority="868" operator="containsText" text="김지윤">
      <formula>NOT(ISERROR(SEARCH("김지윤",H1884)))</formula>
    </cfRule>
    <cfRule type="containsText" dxfId="1322" priority="869" operator="containsText" text="전준영">
      <formula>NOT(ISERROR(SEARCH("전준영",H1884)))</formula>
    </cfRule>
    <cfRule type="containsText" dxfId="1321" priority="870" operator="containsText" text="차재성">
      <formula>NOT(ISERROR(SEARCH("차재성",H1884)))</formula>
    </cfRule>
  </conditionalFormatting>
  <conditionalFormatting sqref="J127:J128">
    <cfRule type="containsText" dxfId="1320" priority="641" operator="containsText" text="허하나로">
      <formula>NOT(ISERROR(SEARCH("허하나로",H1881)))</formula>
    </cfRule>
    <cfRule type="containsText" dxfId="1319" priority="642" operator="containsText" text="한별">
      <formula>NOT(ISERROR(SEARCH("한별",H1881)))</formula>
    </cfRule>
    <cfRule type="containsText" dxfId="1318" priority="643" operator="containsText" text="정홍조">
      <formula>NOT(ISERROR(SEARCH("정홍조",H1881)))</formula>
    </cfRule>
    <cfRule type="containsText" dxfId="1317" priority="644" operator="containsText" text="김지윤">
      <formula>NOT(ISERROR(SEARCH("김지윤",H1881)))</formula>
    </cfRule>
    <cfRule type="containsText" dxfId="1316" priority="645" operator="containsText" text="전준영">
      <formula>NOT(ISERROR(SEARCH("전준영",H1881)))</formula>
    </cfRule>
    <cfRule type="containsText" dxfId="1315" priority="646" operator="containsText" text="차재성">
      <formula>NOT(ISERROR(SEARCH("차재성",H1881)))</formula>
    </cfRule>
  </conditionalFormatting>
  <conditionalFormatting sqref="J114:J115">
    <cfRule type="containsText" dxfId="1314" priority="635" operator="containsText" text="허하나로">
      <formula>NOT(ISERROR(SEARCH("허하나로",J114)))</formula>
    </cfRule>
    <cfRule type="containsText" dxfId="1313" priority="636" operator="containsText" text="한별">
      <formula>NOT(ISERROR(SEARCH("한별",J114)))</formula>
    </cfRule>
    <cfRule type="containsText" dxfId="1312" priority="637" operator="containsText" text="정홍조">
      <formula>NOT(ISERROR(SEARCH("정홍조",J114)))</formula>
    </cfRule>
    <cfRule type="containsText" dxfId="1311" priority="638" operator="containsText" text="김지윤">
      <formula>NOT(ISERROR(SEARCH("김지윤",J114)))</formula>
    </cfRule>
    <cfRule type="containsText" dxfId="1310" priority="639" operator="containsText" text="전준영">
      <formula>NOT(ISERROR(SEARCH("전준영",J114)))</formula>
    </cfRule>
    <cfRule type="containsText" dxfId="1309" priority="640" operator="containsText" text="차재성">
      <formula>NOT(ISERROR(SEARCH("차재성",J114)))</formula>
    </cfRule>
  </conditionalFormatting>
  <conditionalFormatting sqref="J126:J128">
    <cfRule type="containsText" dxfId="1308" priority="871" operator="containsText" text="허하나로">
      <formula>NOT(ISERROR(SEARCH("허하나로",H1879)))</formula>
    </cfRule>
    <cfRule type="containsText" dxfId="1307" priority="872" operator="containsText" text="한별">
      <formula>NOT(ISERROR(SEARCH("한별",H1879)))</formula>
    </cfRule>
    <cfRule type="containsText" dxfId="1306" priority="873" operator="containsText" text="정홍조">
      <formula>NOT(ISERROR(SEARCH("정홍조",H1879)))</formula>
    </cfRule>
    <cfRule type="containsText" dxfId="1305" priority="874" operator="containsText" text="김지윤">
      <formula>NOT(ISERROR(SEARCH("김지윤",H1879)))</formula>
    </cfRule>
    <cfRule type="containsText" dxfId="1304" priority="875" operator="containsText" text="전준영">
      <formula>NOT(ISERROR(SEARCH("전준영",H1879)))</formula>
    </cfRule>
    <cfRule type="containsText" dxfId="1303" priority="876" operator="containsText" text="차재성">
      <formula>NOT(ISERROR(SEARCH("차재성",H1879)))</formula>
    </cfRule>
  </conditionalFormatting>
  <conditionalFormatting sqref="J142">
    <cfRule type="containsText" dxfId="1302" priority="877" operator="containsText" text="허하나로">
      <formula>NOT(ISERROR(SEARCH("허하나로",H1893)))</formula>
    </cfRule>
    <cfRule type="containsText" dxfId="1301" priority="878" operator="containsText" text="한별">
      <formula>NOT(ISERROR(SEARCH("한별",H1893)))</formula>
    </cfRule>
    <cfRule type="containsText" dxfId="1300" priority="879" operator="containsText" text="정홍조">
      <formula>NOT(ISERROR(SEARCH("정홍조",H1893)))</formula>
    </cfRule>
    <cfRule type="containsText" dxfId="1299" priority="880" operator="containsText" text="김지윤">
      <formula>NOT(ISERROR(SEARCH("김지윤",H1893)))</formula>
    </cfRule>
    <cfRule type="containsText" dxfId="1298" priority="881" operator="containsText" text="전준영">
      <formula>NOT(ISERROR(SEARCH("전준영",H1893)))</formula>
    </cfRule>
    <cfRule type="containsText" dxfId="1297" priority="882" operator="containsText" text="차재성">
      <formula>NOT(ISERROR(SEARCH("차재성",H1893)))</formula>
    </cfRule>
  </conditionalFormatting>
  <conditionalFormatting sqref="J185:J191">
    <cfRule type="containsText" dxfId="1296" priority="629" operator="containsText" text="허하나로">
      <formula>NOT(ISERROR(SEARCH("허하나로",J185)))</formula>
    </cfRule>
    <cfRule type="containsText" dxfId="1295" priority="630" operator="containsText" text="한별">
      <formula>NOT(ISERROR(SEARCH("한별",J185)))</formula>
    </cfRule>
    <cfRule type="containsText" dxfId="1294" priority="631" operator="containsText" text="정홍조">
      <formula>NOT(ISERROR(SEARCH("정홍조",J185)))</formula>
    </cfRule>
    <cfRule type="containsText" dxfId="1293" priority="632" operator="containsText" text="김지윤">
      <formula>NOT(ISERROR(SEARCH("김지윤",J185)))</formula>
    </cfRule>
    <cfRule type="containsText" dxfId="1292" priority="633" operator="containsText" text="전준영">
      <formula>NOT(ISERROR(SEARCH("전준영",J185)))</formula>
    </cfRule>
    <cfRule type="containsText" dxfId="1291" priority="634" operator="containsText" text="차재성">
      <formula>NOT(ISERROR(SEARCH("차재성",J185)))</formula>
    </cfRule>
  </conditionalFormatting>
  <conditionalFormatting sqref="J172">
    <cfRule type="containsText" dxfId="1290" priority="883" operator="containsText" text="허하나로">
      <formula>NOT(ISERROR(SEARCH("허하나로",H1917)))</formula>
    </cfRule>
    <cfRule type="containsText" dxfId="1289" priority="884" operator="containsText" text="한별">
      <formula>NOT(ISERROR(SEARCH("한별",H1917)))</formula>
    </cfRule>
    <cfRule type="containsText" dxfId="1288" priority="885" operator="containsText" text="정홍조">
      <formula>NOT(ISERROR(SEARCH("정홍조",H1917)))</formula>
    </cfRule>
    <cfRule type="containsText" dxfId="1287" priority="886" operator="containsText" text="김지윤">
      <formula>NOT(ISERROR(SEARCH("김지윤",H1917)))</formula>
    </cfRule>
    <cfRule type="containsText" dxfId="1286" priority="887" operator="containsText" text="전준영">
      <formula>NOT(ISERROR(SEARCH("전준영",H1917)))</formula>
    </cfRule>
    <cfRule type="containsText" dxfId="1285" priority="888" operator="containsText" text="차재성">
      <formula>NOT(ISERROR(SEARCH("차재성",H1917)))</formula>
    </cfRule>
  </conditionalFormatting>
  <conditionalFormatting sqref="J184">
    <cfRule type="containsText" dxfId="1284" priority="623" operator="containsText" text="허하나로">
      <formula>NOT(ISERROR(SEARCH("허하나로",J184)))</formula>
    </cfRule>
    <cfRule type="containsText" dxfId="1283" priority="624" operator="containsText" text="한별">
      <formula>NOT(ISERROR(SEARCH("한별",J184)))</formula>
    </cfRule>
    <cfRule type="containsText" dxfId="1282" priority="625" operator="containsText" text="정홍조">
      <formula>NOT(ISERROR(SEARCH("정홍조",J184)))</formula>
    </cfRule>
    <cfRule type="containsText" dxfId="1281" priority="626" operator="containsText" text="김지윤">
      <formula>NOT(ISERROR(SEARCH("김지윤",J184)))</formula>
    </cfRule>
    <cfRule type="containsText" dxfId="1280" priority="627" operator="containsText" text="전준영">
      <formula>NOT(ISERROR(SEARCH("전준영",J184)))</formula>
    </cfRule>
    <cfRule type="containsText" dxfId="1279" priority="628" operator="containsText" text="차재성">
      <formula>NOT(ISERROR(SEARCH("차재성",J184)))</formula>
    </cfRule>
  </conditionalFormatting>
  <conditionalFormatting sqref="J184">
    <cfRule type="containsText" dxfId="1278" priority="617" operator="containsText" text="허하나로">
      <formula>NOT(ISERROR(SEARCH("허하나로",J184)))</formula>
    </cfRule>
    <cfRule type="containsText" dxfId="1277" priority="618" operator="containsText" text="한별">
      <formula>NOT(ISERROR(SEARCH("한별",J184)))</formula>
    </cfRule>
    <cfRule type="containsText" dxfId="1276" priority="619" operator="containsText" text="정홍조">
      <formula>NOT(ISERROR(SEARCH("정홍조",J184)))</formula>
    </cfRule>
    <cfRule type="containsText" dxfId="1275" priority="620" operator="containsText" text="김지윤">
      <formula>NOT(ISERROR(SEARCH("김지윤",J184)))</formula>
    </cfRule>
    <cfRule type="containsText" dxfId="1274" priority="621" operator="containsText" text="전준영">
      <formula>NOT(ISERROR(SEARCH("전준영",J184)))</formula>
    </cfRule>
    <cfRule type="containsText" dxfId="1273" priority="622" operator="containsText" text="차재성">
      <formula>NOT(ISERROR(SEARCH("차재성",J184)))</formula>
    </cfRule>
  </conditionalFormatting>
  <conditionalFormatting sqref="J183">
    <cfRule type="containsText" dxfId="1272" priority="611" operator="containsText" text="허하나로">
      <formula>NOT(ISERROR(SEARCH("허하나로",J183)))</formula>
    </cfRule>
    <cfRule type="containsText" dxfId="1271" priority="612" operator="containsText" text="한별">
      <formula>NOT(ISERROR(SEARCH("한별",J183)))</formula>
    </cfRule>
    <cfRule type="containsText" dxfId="1270" priority="613" operator="containsText" text="정홍조">
      <formula>NOT(ISERROR(SEARCH("정홍조",J183)))</formula>
    </cfRule>
    <cfRule type="containsText" dxfId="1269" priority="614" operator="containsText" text="김지윤">
      <formula>NOT(ISERROR(SEARCH("김지윤",J183)))</formula>
    </cfRule>
    <cfRule type="containsText" dxfId="1268" priority="615" operator="containsText" text="전준영">
      <formula>NOT(ISERROR(SEARCH("전준영",J183)))</formula>
    </cfRule>
    <cfRule type="containsText" dxfId="1267" priority="616" operator="containsText" text="차재성">
      <formula>NOT(ISERROR(SEARCH("차재성",J183)))</formula>
    </cfRule>
  </conditionalFormatting>
  <conditionalFormatting sqref="J183">
    <cfRule type="containsText" dxfId="1266" priority="605" operator="containsText" text="허하나로">
      <formula>NOT(ISERROR(SEARCH("허하나로",J183)))</formula>
    </cfRule>
    <cfRule type="containsText" dxfId="1265" priority="606" operator="containsText" text="한별">
      <formula>NOT(ISERROR(SEARCH("한별",J183)))</formula>
    </cfRule>
    <cfRule type="containsText" dxfId="1264" priority="607" operator="containsText" text="정홍조">
      <formula>NOT(ISERROR(SEARCH("정홍조",J183)))</formula>
    </cfRule>
    <cfRule type="containsText" dxfId="1263" priority="608" operator="containsText" text="김지윤">
      <formula>NOT(ISERROR(SEARCH("김지윤",J183)))</formula>
    </cfRule>
    <cfRule type="containsText" dxfId="1262" priority="609" operator="containsText" text="전준영">
      <formula>NOT(ISERROR(SEARCH("전준영",J183)))</formula>
    </cfRule>
    <cfRule type="containsText" dxfId="1261" priority="610" operator="containsText" text="차재성">
      <formula>NOT(ISERROR(SEARCH("차재성",J183)))</formula>
    </cfRule>
  </conditionalFormatting>
  <conditionalFormatting sqref="J48:J49">
    <cfRule type="containsText" dxfId="1260" priority="889" operator="containsText" text="허하나로">
      <formula>NOT(ISERROR(SEARCH("허하나로",H1782)))</formula>
    </cfRule>
    <cfRule type="containsText" dxfId="1259" priority="890" operator="containsText" text="한별">
      <formula>NOT(ISERROR(SEARCH("한별",H1782)))</formula>
    </cfRule>
    <cfRule type="containsText" dxfId="1258" priority="891" operator="containsText" text="정홍조">
      <formula>NOT(ISERROR(SEARCH("정홍조",H1782)))</formula>
    </cfRule>
    <cfRule type="containsText" dxfId="1257" priority="892" operator="containsText" text="김지윤">
      <formula>NOT(ISERROR(SEARCH("김지윤",H1782)))</formula>
    </cfRule>
    <cfRule type="containsText" dxfId="1256" priority="893" operator="containsText" text="전준영">
      <formula>NOT(ISERROR(SEARCH("전준영",H1782)))</formula>
    </cfRule>
    <cfRule type="containsText" dxfId="1255" priority="894" operator="containsText" text="차재성">
      <formula>NOT(ISERROR(SEARCH("차재성",H1782)))</formula>
    </cfRule>
  </conditionalFormatting>
  <conditionalFormatting sqref="J129">
    <cfRule type="containsText" dxfId="1254" priority="599" operator="containsText" text="허하나로">
      <formula>NOT(ISERROR(SEARCH("허하나로",J129)))</formula>
    </cfRule>
    <cfRule type="containsText" dxfId="1253" priority="600" operator="containsText" text="한별">
      <formula>NOT(ISERROR(SEARCH("한별",J129)))</formula>
    </cfRule>
    <cfRule type="containsText" dxfId="1252" priority="601" operator="containsText" text="정홍조">
      <formula>NOT(ISERROR(SEARCH("정홍조",J129)))</formula>
    </cfRule>
    <cfRule type="containsText" dxfId="1251" priority="602" operator="containsText" text="김지윤">
      <formula>NOT(ISERROR(SEARCH("김지윤",J129)))</formula>
    </cfRule>
    <cfRule type="containsText" dxfId="1250" priority="603" operator="containsText" text="전준영">
      <formula>NOT(ISERROR(SEARCH("전준영",J129)))</formula>
    </cfRule>
    <cfRule type="containsText" dxfId="1249" priority="604" operator="containsText" text="차재성">
      <formula>NOT(ISERROR(SEARCH("차재성",J129)))</formula>
    </cfRule>
  </conditionalFormatting>
  <conditionalFormatting sqref="J143:J157">
    <cfRule type="containsText" dxfId="1248" priority="592" operator="containsText" text="김지윤">
      <formula>NOT(ISERROR(SEARCH("김지윤",J143)))</formula>
    </cfRule>
    <cfRule type="containsText" dxfId="1247" priority="593" operator="containsText" text="양길승">
      <formula>NOT(ISERROR(SEARCH("양길승",J143)))</formula>
    </cfRule>
    <cfRule type="containsText" dxfId="1246" priority="594" operator="containsText" text="정지철">
      <formula>NOT(ISERROR(SEARCH("정지철",J143)))</formula>
    </cfRule>
    <cfRule type="containsText" dxfId="1245" priority="595" operator="containsText" text="최민">
      <formula>NOT(ISERROR(SEARCH("최민",J143)))</formula>
    </cfRule>
    <cfRule type="containsText" dxfId="1244" priority="596" operator="containsText" text="허하나로">
      <formula>NOT(ISERROR(SEARCH("허하나로",J143)))</formula>
    </cfRule>
    <cfRule type="containsText" dxfId="1243" priority="597" operator="containsText" text="안은선">
      <formula>NOT(ISERROR(SEARCH("안은선",J143)))</formula>
    </cfRule>
    <cfRule type="containsText" dxfId="1242" priority="598" operator="containsText" text="전준영">
      <formula>NOT(ISERROR(SEARCH("전준영",J143)))</formula>
    </cfRule>
  </conditionalFormatting>
  <conditionalFormatting sqref="J173:J182">
    <cfRule type="containsText" dxfId="1241" priority="585" operator="containsText" text="김지윤">
      <formula>NOT(ISERROR(SEARCH("김지윤",J173)))</formula>
    </cfRule>
    <cfRule type="containsText" dxfId="1240" priority="586" operator="containsText" text="양길승">
      <formula>NOT(ISERROR(SEARCH("양길승",J173)))</formula>
    </cfRule>
    <cfRule type="containsText" dxfId="1239" priority="587" operator="containsText" text="정지철">
      <formula>NOT(ISERROR(SEARCH("정지철",J173)))</formula>
    </cfRule>
    <cfRule type="containsText" dxfId="1238" priority="588" operator="containsText" text="최민">
      <formula>NOT(ISERROR(SEARCH("최민",J173)))</formula>
    </cfRule>
    <cfRule type="containsText" dxfId="1237" priority="589" operator="containsText" text="허하나로">
      <formula>NOT(ISERROR(SEARCH("허하나로",J173)))</formula>
    </cfRule>
    <cfRule type="containsText" dxfId="1236" priority="590" operator="containsText" text="안은선">
      <formula>NOT(ISERROR(SEARCH("안은선",J173)))</formula>
    </cfRule>
    <cfRule type="containsText" dxfId="1235" priority="591" operator="containsText" text="전준영">
      <formula>NOT(ISERROR(SEARCH("전준영",J173)))</formula>
    </cfRule>
  </conditionalFormatting>
  <conditionalFormatting sqref="J197:J205">
    <cfRule type="containsText" dxfId="1234" priority="578" operator="containsText" text="김지윤">
      <formula>NOT(ISERROR(SEARCH("김지윤",J197)))</formula>
    </cfRule>
    <cfRule type="containsText" dxfId="1233" priority="579" operator="containsText" text="양길승">
      <formula>NOT(ISERROR(SEARCH("양길승",J197)))</formula>
    </cfRule>
    <cfRule type="containsText" dxfId="1232" priority="580" operator="containsText" text="정지철">
      <formula>NOT(ISERROR(SEARCH("정지철",J197)))</formula>
    </cfRule>
    <cfRule type="containsText" dxfId="1231" priority="581" operator="containsText" text="최민">
      <formula>NOT(ISERROR(SEARCH("최민",J197)))</formula>
    </cfRule>
    <cfRule type="containsText" dxfId="1230" priority="582" operator="containsText" text="허하나로">
      <formula>NOT(ISERROR(SEARCH("허하나로",J197)))</formula>
    </cfRule>
    <cfRule type="containsText" dxfId="1229" priority="583" operator="containsText" text="안은선">
      <formula>NOT(ISERROR(SEARCH("안은선",J197)))</formula>
    </cfRule>
    <cfRule type="containsText" dxfId="1228" priority="584" operator="containsText" text="전준영">
      <formula>NOT(ISERROR(SEARCH("전준영",J197)))</formula>
    </cfRule>
  </conditionalFormatting>
  <conditionalFormatting sqref="J213">
    <cfRule type="containsText" dxfId="1227" priority="895" operator="containsText" text="허하나로">
      <formula>NOT(ISERROR(SEARCH("허하나로",H1959)))</formula>
    </cfRule>
    <cfRule type="containsText" dxfId="1226" priority="896" operator="containsText" text="한별">
      <formula>NOT(ISERROR(SEARCH("한별",H1959)))</formula>
    </cfRule>
    <cfRule type="containsText" dxfId="1225" priority="897" operator="containsText" text="정홍조">
      <formula>NOT(ISERROR(SEARCH("정홍조",H1959)))</formula>
    </cfRule>
    <cfRule type="containsText" dxfId="1224" priority="898" operator="containsText" text="김지윤">
      <formula>NOT(ISERROR(SEARCH("김지윤",H1959)))</formula>
    </cfRule>
    <cfRule type="containsText" dxfId="1223" priority="899" operator="containsText" text="전준영">
      <formula>NOT(ISERROR(SEARCH("전준영",H1959)))</formula>
    </cfRule>
    <cfRule type="containsText" dxfId="1222" priority="900" operator="containsText" text="차재성">
      <formula>NOT(ISERROR(SEARCH("차재성",H1959)))</formula>
    </cfRule>
  </conditionalFormatting>
  <conditionalFormatting sqref="J214">
    <cfRule type="containsText" dxfId="1221" priority="571" operator="containsText" text="김지윤">
      <formula>NOT(ISERROR(SEARCH("김지윤",J214)))</formula>
    </cfRule>
    <cfRule type="containsText" dxfId="1220" priority="572" operator="containsText" text="양길승">
      <formula>NOT(ISERROR(SEARCH("양길승",J214)))</formula>
    </cfRule>
    <cfRule type="containsText" dxfId="1219" priority="573" operator="containsText" text="정지철">
      <formula>NOT(ISERROR(SEARCH("정지철",J214)))</formula>
    </cfRule>
    <cfRule type="containsText" dxfId="1218" priority="574" operator="containsText" text="최민">
      <formula>NOT(ISERROR(SEARCH("최민",J214)))</formula>
    </cfRule>
    <cfRule type="containsText" dxfId="1217" priority="575" operator="containsText" text="허하나로">
      <formula>NOT(ISERROR(SEARCH("허하나로",J214)))</formula>
    </cfRule>
    <cfRule type="containsText" dxfId="1216" priority="576" operator="containsText" text="안은선">
      <formula>NOT(ISERROR(SEARCH("안은선",J214)))</formula>
    </cfRule>
    <cfRule type="containsText" dxfId="1215" priority="577" operator="containsText" text="전준영">
      <formula>NOT(ISERROR(SEARCH("전준영",J214)))</formula>
    </cfRule>
  </conditionalFormatting>
  <conditionalFormatting sqref="J215:J216">
    <cfRule type="containsText" dxfId="1214" priority="901" operator="containsText" text="허하나로">
      <formula>NOT(ISERROR(SEARCH("허하나로",H1960)))</formula>
    </cfRule>
    <cfRule type="containsText" dxfId="1213" priority="902" operator="containsText" text="한별">
      <formula>NOT(ISERROR(SEARCH("한별",H1960)))</formula>
    </cfRule>
    <cfRule type="containsText" dxfId="1212" priority="903" operator="containsText" text="정홍조">
      <formula>NOT(ISERROR(SEARCH("정홍조",H1960)))</formula>
    </cfRule>
    <cfRule type="containsText" dxfId="1211" priority="904" operator="containsText" text="김지윤">
      <formula>NOT(ISERROR(SEARCH("김지윤",H1960)))</formula>
    </cfRule>
    <cfRule type="containsText" dxfId="1210" priority="905" operator="containsText" text="전준영">
      <formula>NOT(ISERROR(SEARCH("전준영",H1960)))</formula>
    </cfRule>
    <cfRule type="containsText" dxfId="1209" priority="906" operator="containsText" text="차재성">
      <formula>NOT(ISERROR(SEARCH("차재성",H1960)))</formula>
    </cfRule>
  </conditionalFormatting>
  <conditionalFormatting sqref="J219:J220">
    <cfRule type="containsText" dxfId="1208" priority="907" operator="containsText" text="허하나로">
      <formula>NOT(ISERROR(SEARCH("허하나로",H1970)))</formula>
    </cfRule>
    <cfRule type="containsText" dxfId="1207" priority="908" operator="containsText" text="한별">
      <formula>NOT(ISERROR(SEARCH("한별",H1970)))</formula>
    </cfRule>
    <cfRule type="containsText" dxfId="1206" priority="909" operator="containsText" text="정홍조">
      <formula>NOT(ISERROR(SEARCH("정홍조",H1970)))</formula>
    </cfRule>
    <cfRule type="containsText" dxfId="1205" priority="910" operator="containsText" text="김지윤">
      <formula>NOT(ISERROR(SEARCH("김지윤",H1970)))</formula>
    </cfRule>
    <cfRule type="containsText" dxfId="1204" priority="911" operator="containsText" text="전준영">
      <formula>NOT(ISERROR(SEARCH("전준영",H1970)))</formula>
    </cfRule>
    <cfRule type="containsText" dxfId="1203" priority="912" operator="containsText" text="차재성">
      <formula>NOT(ISERROR(SEARCH("차재성",H1970)))</formula>
    </cfRule>
  </conditionalFormatting>
  <conditionalFormatting sqref="J221:J224 J226">
    <cfRule type="containsText" dxfId="1202" priority="564" operator="containsText" text="김지윤">
      <formula>NOT(ISERROR(SEARCH("김지윤",J221)))</formula>
    </cfRule>
    <cfRule type="containsText" dxfId="1201" priority="565" operator="containsText" text="양길승">
      <formula>NOT(ISERROR(SEARCH("양길승",J221)))</formula>
    </cfRule>
    <cfRule type="containsText" dxfId="1200" priority="566" operator="containsText" text="정지철">
      <formula>NOT(ISERROR(SEARCH("정지철",J221)))</formula>
    </cfRule>
    <cfRule type="containsText" dxfId="1199" priority="567" operator="containsText" text="최민">
      <formula>NOT(ISERROR(SEARCH("최민",J221)))</formula>
    </cfRule>
    <cfRule type="containsText" dxfId="1198" priority="568" operator="containsText" text="허하나로">
      <formula>NOT(ISERROR(SEARCH("허하나로",J221)))</formula>
    </cfRule>
    <cfRule type="containsText" dxfId="1197" priority="569" operator="containsText" text="안은선">
      <formula>NOT(ISERROR(SEARCH("안은선",J221)))</formula>
    </cfRule>
    <cfRule type="containsText" dxfId="1196" priority="570" operator="containsText" text="전준영">
      <formula>NOT(ISERROR(SEARCH("전준영",J221)))</formula>
    </cfRule>
  </conditionalFormatting>
  <conditionalFormatting sqref="J229">
    <cfRule type="containsText" dxfId="1195" priority="557" operator="containsText" text="김지윤">
      <formula>NOT(ISERROR(SEARCH("김지윤",J229)))</formula>
    </cfRule>
    <cfRule type="containsText" dxfId="1194" priority="558" operator="containsText" text="양길승">
      <formula>NOT(ISERROR(SEARCH("양길승",J229)))</formula>
    </cfRule>
    <cfRule type="containsText" dxfId="1193" priority="559" operator="containsText" text="정지철">
      <formula>NOT(ISERROR(SEARCH("정지철",J229)))</formula>
    </cfRule>
    <cfRule type="containsText" dxfId="1192" priority="560" operator="containsText" text="최민">
      <formula>NOT(ISERROR(SEARCH("최민",J229)))</formula>
    </cfRule>
    <cfRule type="containsText" dxfId="1191" priority="561" operator="containsText" text="허하나로">
      <formula>NOT(ISERROR(SEARCH("허하나로",J229)))</formula>
    </cfRule>
    <cfRule type="containsText" dxfId="1190" priority="562" operator="containsText" text="안은선">
      <formula>NOT(ISERROR(SEARCH("안은선",J229)))</formula>
    </cfRule>
    <cfRule type="containsText" dxfId="1189" priority="563" operator="containsText" text="전준영">
      <formula>NOT(ISERROR(SEARCH("전준영",J229)))</formula>
    </cfRule>
  </conditionalFormatting>
  <conditionalFormatting sqref="J1303:J1306">
    <cfRule type="containsText" dxfId="1188" priority="550" operator="containsText" text="김지윤">
      <formula>NOT(ISERROR(SEARCH("김지윤",J1303)))</formula>
    </cfRule>
    <cfRule type="containsText" dxfId="1187" priority="551" operator="containsText" text="양길승">
      <formula>NOT(ISERROR(SEARCH("양길승",J1303)))</formula>
    </cfRule>
    <cfRule type="containsText" dxfId="1186" priority="552" operator="containsText" text="정지철">
      <formula>NOT(ISERROR(SEARCH("정지철",J1303)))</formula>
    </cfRule>
    <cfRule type="containsText" dxfId="1185" priority="553" operator="containsText" text="최민">
      <formula>NOT(ISERROR(SEARCH("최민",J1303)))</formula>
    </cfRule>
    <cfRule type="containsText" dxfId="1184" priority="554" operator="containsText" text="허하나로">
      <formula>NOT(ISERROR(SEARCH("허하나로",J1303)))</formula>
    </cfRule>
    <cfRule type="containsText" dxfId="1183" priority="555" operator="containsText" text="안은선">
      <formula>NOT(ISERROR(SEARCH("안은선",J1303)))</formula>
    </cfRule>
    <cfRule type="containsText" dxfId="1182" priority="556" operator="containsText" text="전준영">
      <formula>NOT(ISERROR(SEARCH("전준영",J1303)))</formula>
    </cfRule>
  </conditionalFormatting>
  <conditionalFormatting sqref="J1310:J1313">
    <cfRule type="containsText" dxfId="1181" priority="543" operator="containsText" text="김지윤">
      <formula>NOT(ISERROR(SEARCH("김지윤",J1310)))</formula>
    </cfRule>
    <cfRule type="containsText" dxfId="1180" priority="544" operator="containsText" text="양길승">
      <formula>NOT(ISERROR(SEARCH("양길승",J1310)))</formula>
    </cfRule>
    <cfRule type="containsText" dxfId="1179" priority="545" operator="containsText" text="정지철">
      <formula>NOT(ISERROR(SEARCH("정지철",J1310)))</formula>
    </cfRule>
    <cfRule type="containsText" dxfId="1178" priority="546" operator="containsText" text="최민">
      <formula>NOT(ISERROR(SEARCH("최민",J1310)))</formula>
    </cfRule>
    <cfRule type="containsText" dxfId="1177" priority="547" operator="containsText" text="허하나로">
      <formula>NOT(ISERROR(SEARCH("허하나로",J1310)))</formula>
    </cfRule>
    <cfRule type="containsText" dxfId="1176" priority="548" operator="containsText" text="안은선">
      <formula>NOT(ISERROR(SEARCH("안은선",J1310)))</formula>
    </cfRule>
    <cfRule type="containsText" dxfId="1175" priority="549" operator="containsText" text="전준영">
      <formula>NOT(ISERROR(SEARCH("전준영",J1310)))</formula>
    </cfRule>
  </conditionalFormatting>
  <conditionalFormatting sqref="J1307">
    <cfRule type="containsText" dxfId="1174" priority="536" operator="containsText" text="김지윤">
      <formula>NOT(ISERROR(SEARCH("김지윤",J1307)))</formula>
    </cfRule>
    <cfRule type="containsText" dxfId="1173" priority="537" operator="containsText" text="양길승">
      <formula>NOT(ISERROR(SEARCH("양길승",J1307)))</formula>
    </cfRule>
    <cfRule type="containsText" dxfId="1172" priority="538" operator="containsText" text="정지철">
      <formula>NOT(ISERROR(SEARCH("정지철",J1307)))</formula>
    </cfRule>
    <cfRule type="containsText" dxfId="1171" priority="539" operator="containsText" text="최민">
      <formula>NOT(ISERROR(SEARCH("최민",J1307)))</formula>
    </cfRule>
    <cfRule type="containsText" dxfId="1170" priority="540" operator="containsText" text="허하나로">
      <formula>NOT(ISERROR(SEARCH("허하나로",J1307)))</formula>
    </cfRule>
    <cfRule type="containsText" dxfId="1169" priority="541" operator="containsText" text="안은선">
      <formula>NOT(ISERROR(SEARCH("안은선",J1307)))</formula>
    </cfRule>
    <cfRule type="containsText" dxfId="1168" priority="542" operator="containsText" text="전준영">
      <formula>NOT(ISERROR(SEARCH("전준영",J1307)))</formula>
    </cfRule>
  </conditionalFormatting>
  <conditionalFormatting sqref="J1308:J1309">
    <cfRule type="containsText" dxfId="1167" priority="529" operator="containsText" text="김지윤">
      <formula>NOT(ISERROR(SEARCH("김지윤",J1308)))</formula>
    </cfRule>
    <cfRule type="containsText" dxfId="1166" priority="530" operator="containsText" text="양길승">
      <formula>NOT(ISERROR(SEARCH("양길승",J1308)))</formula>
    </cfRule>
    <cfRule type="containsText" dxfId="1165" priority="531" operator="containsText" text="정지철">
      <formula>NOT(ISERROR(SEARCH("정지철",J1308)))</formula>
    </cfRule>
    <cfRule type="containsText" dxfId="1164" priority="532" operator="containsText" text="최민">
      <formula>NOT(ISERROR(SEARCH("최민",J1308)))</formula>
    </cfRule>
    <cfRule type="containsText" dxfId="1163" priority="533" operator="containsText" text="허하나로">
      <formula>NOT(ISERROR(SEARCH("허하나로",J1308)))</formula>
    </cfRule>
    <cfRule type="containsText" dxfId="1162" priority="534" operator="containsText" text="안은선">
      <formula>NOT(ISERROR(SEARCH("안은선",J1308)))</formula>
    </cfRule>
    <cfRule type="containsText" dxfId="1161" priority="535" operator="containsText" text="전준영">
      <formula>NOT(ISERROR(SEARCH("전준영",J1308)))</formula>
    </cfRule>
  </conditionalFormatting>
  <conditionalFormatting sqref="J1285:J1287">
    <cfRule type="containsText" dxfId="1160" priority="523" operator="containsText" text="허하나로">
      <formula>NOT(ISERROR(SEARCH("허하나로",H1739)))</formula>
    </cfRule>
    <cfRule type="containsText" dxfId="1159" priority="524" operator="containsText" text="한별">
      <formula>NOT(ISERROR(SEARCH("한별",H1739)))</formula>
    </cfRule>
    <cfRule type="containsText" dxfId="1158" priority="525" operator="containsText" text="정홍조">
      <formula>NOT(ISERROR(SEARCH("정홍조",H1739)))</formula>
    </cfRule>
    <cfRule type="containsText" dxfId="1157" priority="526" operator="containsText" text="김지윤">
      <formula>NOT(ISERROR(SEARCH("김지윤",H1739)))</formula>
    </cfRule>
    <cfRule type="containsText" dxfId="1156" priority="527" operator="containsText" text="전준영">
      <formula>NOT(ISERROR(SEARCH("전준영",H1739)))</formula>
    </cfRule>
    <cfRule type="containsText" dxfId="1155" priority="528" operator="containsText" text="차재성">
      <formula>NOT(ISERROR(SEARCH("차재성",H1739)))</formula>
    </cfRule>
  </conditionalFormatting>
  <conditionalFormatting sqref="J68:J71">
    <cfRule type="containsText" dxfId="1154" priority="913" operator="containsText" text="허하나로">
      <formula>NOT(ISERROR(SEARCH("허하나로",H1811)))</formula>
    </cfRule>
    <cfRule type="containsText" dxfId="1153" priority="914" operator="containsText" text="한별">
      <formula>NOT(ISERROR(SEARCH("한별",H1811)))</formula>
    </cfRule>
    <cfRule type="containsText" dxfId="1152" priority="915" operator="containsText" text="정홍조">
      <formula>NOT(ISERROR(SEARCH("정홍조",H1811)))</formula>
    </cfRule>
    <cfRule type="containsText" dxfId="1151" priority="916" operator="containsText" text="김지윤">
      <formula>NOT(ISERROR(SEARCH("김지윤",H1811)))</formula>
    </cfRule>
    <cfRule type="containsText" dxfId="1150" priority="917" operator="containsText" text="전준영">
      <formula>NOT(ISERROR(SEARCH("전준영",H1811)))</formula>
    </cfRule>
    <cfRule type="containsText" dxfId="1149" priority="918" operator="containsText" text="차재성">
      <formula>NOT(ISERROR(SEARCH("차재성",H1811)))</formula>
    </cfRule>
  </conditionalFormatting>
  <conditionalFormatting sqref="J235:J236 J238">
    <cfRule type="containsText" dxfId="1148" priority="919" operator="containsText" text="허하나로">
      <formula>NOT(ISERROR(SEARCH("허하나로",H2008)))</formula>
    </cfRule>
    <cfRule type="containsText" dxfId="1147" priority="920" operator="containsText" text="한별">
      <formula>NOT(ISERROR(SEARCH("한별",H2008)))</formula>
    </cfRule>
    <cfRule type="containsText" dxfId="1146" priority="921" operator="containsText" text="정홍조">
      <formula>NOT(ISERROR(SEARCH("정홍조",H2008)))</formula>
    </cfRule>
    <cfRule type="containsText" dxfId="1145" priority="922" operator="containsText" text="김지윤">
      <formula>NOT(ISERROR(SEARCH("김지윤",H2008)))</formula>
    </cfRule>
    <cfRule type="containsText" dxfId="1144" priority="923" operator="containsText" text="전준영">
      <formula>NOT(ISERROR(SEARCH("전준영",H2008)))</formula>
    </cfRule>
    <cfRule type="containsText" dxfId="1143" priority="924" operator="containsText" text="차재성">
      <formula>NOT(ISERROR(SEARCH("차재성",H2008)))</formula>
    </cfRule>
  </conditionalFormatting>
  <conditionalFormatting sqref="J244 J246:J250">
    <cfRule type="containsText" dxfId="1142" priority="516" operator="containsText" text="김지윤">
      <formula>NOT(ISERROR(SEARCH("김지윤",J244)))</formula>
    </cfRule>
    <cfRule type="containsText" dxfId="1141" priority="517" operator="containsText" text="양길승">
      <formula>NOT(ISERROR(SEARCH("양길승",J244)))</formula>
    </cfRule>
    <cfRule type="containsText" dxfId="1140" priority="518" operator="containsText" text="정지철">
      <formula>NOT(ISERROR(SEARCH("정지철",J244)))</formula>
    </cfRule>
    <cfRule type="containsText" dxfId="1139" priority="519" operator="containsText" text="최민">
      <formula>NOT(ISERROR(SEARCH("최민",J244)))</formula>
    </cfRule>
    <cfRule type="containsText" dxfId="1138" priority="520" operator="containsText" text="허하나로">
      <formula>NOT(ISERROR(SEARCH("허하나로",J244)))</formula>
    </cfRule>
    <cfRule type="containsText" dxfId="1137" priority="521" operator="containsText" text="안은선">
      <formula>NOT(ISERROR(SEARCH("안은선",J244)))</formula>
    </cfRule>
    <cfRule type="containsText" dxfId="1136" priority="522" operator="containsText" text="전준영">
      <formula>NOT(ISERROR(SEARCH("전준영",J244)))</formula>
    </cfRule>
  </conditionalFormatting>
  <conditionalFormatting sqref="J245">
    <cfRule type="containsText" dxfId="1135" priority="509" operator="containsText" text="김지윤">
      <formula>NOT(ISERROR(SEARCH("김지윤",J245)))</formula>
    </cfRule>
    <cfRule type="containsText" dxfId="1134" priority="510" operator="containsText" text="양길승">
      <formula>NOT(ISERROR(SEARCH("양길승",J245)))</formula>
    </cfRule>
    <cfRule type="containsText" dxfId="1133" priority="511" operator="containsText" text="정지철">
      <formula>NOT(ISERROR(SEARCH("정지철",J245)))</formula>
    </cfRule>
    <cfRule type="containsText" dxfId="1132" priority="512" operator="containsText" text="최민">
      <formula>NOT(ISERROR(SEARCH("최민",J245)))</formula>
    </cfRule>
    <cfRule type="containsText" dxfId="1131" priority="513" operator="containsText" text="허하나로">
      <formula>NOT(ISERROR(SEARCH("허하나로",J245)))</formula>
    </cfRule>
    <cfRule type="containsText" dxfId="1130" priority="514" operator="containsText" text="안은선">
      <formula>NOT(ISERROR(SEARCH("안은선",J245)))</formula>
    </cfRule>
    <cfRule type="containsText" dxfId="1129" priority="515" operator="containsText" text="전준영">
      <formula>NOT(ISERROR(SEARCH("전준영",J245)))</formula>
    </cfRule>
  </conditionalFormatting>
  <conditionalFormatting sqref="J239:J243">
    <cfRule type="containsText" dxfId="1128" priority="502" operator="containsText" text="김지윤">
      <formula>NOT(ISERROR(SEARCH("김지윤",J239)))</formula>
    </cfRule>
    <cfRule type="containsText" dxfId="1127" priority="503" operator="containsText" text="양길승">
      <formula>NOT(ISERROR(SEARCH("양길승",J239)))</formula>
    </cfRule>
    <cfRule type="containsText" dxfId="1126" priority="504" operator="containsText" text="정지철">
      <formula>NOT(ISERROR(SEARCH("정지철",J239)))</formula>
    </cfRule>
    <cfRule type="containsText" dxfId="1125" priority="505" operator="containsText" text="최민">
      <formula>NOT(ISERROR(SEARCH("최민",J239)))</formula>
    </cfRule>
    <cfRule type="containsText" dxfId="1124" priority="506" operator="containsText" text="허하나로">
      <formula>NOT(ISERROR(SEARCH("허하나로",J239)))</formula>
    </cfRule>
    <cfRule type="containsText" dxfId="1123" priority="507" operator="containsText" text="안은선">
      <formula>NOT(ISERROR(SEARCH("안은선",J239)))</formula>
    </cfRule>
    <cfRule type="containsText" dxfId="1122" priority="508" operator="containsText" text="전준영">
      <formula>NOT(ISERROR(SEARCH("전준영",J239)))</formula>
    </cfRule>
  </conditionalFormatting>
  <conditionalFormatting sqref="J48:J49">
    <cfRule type="containsText" dxfId="1121" priority="925" operator="containsText" text="허하나로">
      <formula>NOT(ISERROR(SEARCH("허하나로",H1780)))</formula>
    </cfRule>
    <cfRule type="containsText" dxfId="1120" priority="926" operator="containsText" text="한별">
      <formula>NOT(ISERROR(SEARCH("한별",H1780)))</formula>
    </cfRule>
    <cfRule type="containsText" dxfId="1119" priority="927" operator="containsText" text="정홍조">
      <formula>NOT(ISERROR(SEARCH("정홍조",H1780)))</formula>
    </cfRule>
    <cfRule type="containsText" dxfId="1118" priority="928" operator="containsText" text="김지윤">
      <formula>NOT(ISERROR(SEARCH("김지윤",H1780)))</formula>
    </cfRule>
    <cfRule type="containsText" dxfId="1117" priority="929" operator="containsText" text="전준영">
      <formula>NOT(ISERROR(SEARCH("전준영",H1780)))</formula>
    </cfRule>
    <cfRule type="containsText" dxfId="1116" priority="930" operator="containsText" text="차재성">
      <formula>NOT(ISERROR(SEARCH("차재성",H1780)))</formula>
    </cfRule>
  </conditionalFormatting>
  <conditionalFormatting sqref="J106">
    <cfRule type="containsText" dxfId="1115" priority="495" operator="containsText" text="김지윤">
      <formula>NOT(ISERROR(SEARCH("김지윤",J106)))</formula>
    </cfRule>
    <cfRule type="containsText" dxfId="1114" priority="496" operator="containsText" text="양길승">
      <formula>NOT(ISERROR(SEARCH("양길승",J106)))</formula>
    </cfRule>
    <cfRule type="containsText" dxfId="1113" priority="497" operator="containsText" text="정지철">
      <formula>NOT(ISERROR(SEARCH("정지철",J106)))</formula>
    </cfRule>
    <cfRule type="containsText" dxfId="1112" priority="498" operator="containsText" text="최민">
      <formula>NOT(ISERROR(SEARCH("최민",J106)))</formula>
    </cfRule>
    <cfRule type="containsText" dxfId="1111" priority="499" operator="containsText" text="허하나로">
      <formula>NOT(ISERROR(SEARCH("허하나로",J106)))</formula>
    </cfRule>
    <cfRule type="containsText" dxfId="1110" priority="500" operator="containsText" text="안은선">
      <formula>NOT(ISERROR(SEARCH("안은선",J106)))</formula>
    </cfRule>
    <cfRule type="containsText" dxfId="1109" priority="501" operator="containsText" text="전준영">
      <formula>NOT(ISERROR(SEARCH("전준영",J106)))</formula>
    </cfRule>
  </conditionalFormatting>
  <conditionalFormatting sqref="J130">
    <cfRule type="containsText" dxfId="1108" priority="931" operator="containsText" text="허하나로">
      <formula>NOT(ISERROR(SEARCH("허하나로",H1880)))</formula>
    </cfRule>
    <cfRule type="containsText" dxfId="1107" priority="932" operator="containsText" text="한별">
      <formula>NOT(ISERROR(SEARCH("한별",H1880)))</formula>
    </cfRule>
    <cfRule type="containsText" dxfId="1106" priority="933" operator="containsText" text="정홍조">
      <formula>NOT(ISERROR(SEARCH("정홍조",H1880)))</formula>
    </cfRule>
    <cfRule type="containsText" dxfId="1105" priority="934" operator="containsText" text="김지윤">
      <formula>NOT(ISERROR(SEARCH("김지윤",H1880)))</formula>
    </cfRule>
    <cfRule type="containsText" dxfId="1104" priority="935" operator="containsText" text="전준영">
      <formula>NOT(ISERROR(SEARCH("전준영",H1880)))</formula>
    </cfRule>
    <cfRule type="containsText" dxfId="1103" priority="936" operator="containsText" text="차재성">
      <formula>NOT(ISERROR(SEARCH("차재성",H1880)))</formula>
    </cfRule>
  </conditionalFormatting>
  <conditionalFormatting sqref="J131">
    <cfRule type="containsText" dxfId="1102" priority="937" operator="containsText" text="허하나로">
      <formula>NOT(ISERROR(SEARCH("허하나로",H1882)))</formula>
    </cfRule>
    <cfRule type="containsText" dxfId="1101" priority="938" operator="containsText" text="한별">
      <formula>NOT(ISERROR(SEARCH("한별",H1882)))</formula>
    </cfRule>
    <cfRule type="containsText" dxfId="1100" priority="939" operator="containsText" text="정홍조">
      <formula>NOT(ISERROR(SEARCH("정홍조",H1882)))</formula>
    </cfRule>
    <cfRule type="containsText" dxfId="1099" priority="940" operator="containsText" text="김지윤">
      <formula>NOT(ISERROR(SEARCH("김지윤",H1882)))</formula>
    </cfRule>
    <cfRule type="containsText" dxfId="1098" priority="941" operator="containsText" text="전준영">
      <formula>NOT(ISERROR(SEARCH("전준영",H1882)))</formula>
    </cfRule>
    <cfRule type="containsText" dxfId="1097" priority="942" operator="containsText" text="차재성">
      <formula>NOT(ISERROR(SEARCH("차재성",H1882)))</formula>
    </cfRule>
  </conditionalFormatting>
  <conditionalFormatting sqref="J225">
    <cfRule type="containsText" dxfId="1096" priority="488" operator="containsText" text="김지윤">
      <formula>NOT(ISERROR(SEARCH("김지윤",J225)))</formula>
    </cfRule>
    <cfRule type="containsText" dxfId="1095" priority="489" operator="containsText" text="양길승">
      <formula>NOT(ISERROR(SEARCH("양길승",J225)))</formula>
    </cfRule>
    <cfRule type="containsText" dxfId="1094" priority="490" operator="containsText" text="정지철">
      <formula>NOT(ISERROR(SEARCH("정지철",J225)))</formula>
    </cfRule>
    <cfRule type="containsText" dxfId="1093" priority="491" operator="containsText" text="최민">
      <formula>NOT(ISERROR(SEARCH("최민",J225)))</formula>
    </cfRule>
    <cfRule type="containsText" dxfId="1092" priority="492" operator="containsText" text="허하나로">
      <formula>NOT(ISERROR(SEARCH("허하나로",J225)))</formula>
    </cfRule>
    <cfRule type="containsText" dxfId="1091" priority="493" operator="containsText" text="안은선">
      <formula>NOT(ISERROR(SEARCH("안은선",J225)))</formula>
    </cfRule>
    <cfRule type="containsText" dxfId="1090" priority="494" operator="containsText" text="전준영">
      <formula>NOT(ISERROR(SEARCH("전준영",J225)))</formula>
    </cfRule>
  </conditionalFormatting>
  <conditionalFormatting sqref="J256">
    <cfRule type="containsText" dxfId="1089" priority="482" operator="containsText" text="허하나로">
      <formula>NOT(ISERROR(SEARCH("허하나로",H2022)))</formula>
    </cfRule>
    <cfRule type="containsText" dxfId="1088" priority="483" operator="containsText" text="한별">
      <formula>NOT(ISERROR(SEARCH("한별",H2022)))</formula>
    </cfRule>
    <cfRule type="containsText" dxfId="1087" priority="484" operator="containsText" text="정홍조">
      <formula>NOT(ISERROR(SEARCH("정홍조",H2022)))</formula>
    </cfRule>
    <cfRule type="containsText" dxfId="1086" priority="485" operator="containsText" text="김지윤">
      <formula>NOT(ISERROR(SEARCH("김지윤",H2022)))</formula>
    </cfRule>
    <cfRule type="containsText" dxfId="1085" priority="486" operator="containsText" text="전준영">
      <formula>NOT(ISERROR(SEARCH("전준영",H2022)))</formula>
    </cfRule>
    <cfRule type="containsText" dxfId="1084" priority="487" operator="containsText" text="차재성">
      <formula>NOT(ISERROR(SEARCH("차재성",H2022)))</formula>
    </cfRule>
  </conditionalFormatting>
  <conditionalFormatting sqref="J257">
    <cfRule type="containsText" dxfId="1083" priority="476" operator="containsText" text="허하나로">
      <formula>NOT(ISERROR(SEARCH("허하나로",H2023)))</formula>
    </cfRule>
    <cfRule type="containsText" dxfId="1082" priority="477" operator="containsText" text="한별">
      <formula>NOT(ISERROR(SEARCH("한별",H2023)))</formula>
    </cfRule>
    <cfRule type="containsText" dxfId="1081" priority="478" operator="containsText" text="정홍조">
      <formula>NOT(ISERROR(SEARCH("정홍조",H2023)))</formula>
    </cfRule>
    <cfRule type="containsText" dxfId="1080" priority="479" operator="containsText" text="김지윤">
      <formula>NOT(ISERROR(SEARCH("김지윤",H2023)))</formula>
    </cfRule>
    <cfRule type="containsText" dxfId="1079" priority="480" operator="containsText" text="전준영">
      <formula>NOT(ISERROR(SEARCH("전준영",H2023)))</formula>
    </cfRule>
    <cfRule type="containsText" dxfId="1078" priority="481" operator="containsText" text="차재성">
      <formula>NOT(ISERROR(SEARCH("차재성",H2023)))</formula>
    </cfRule>
  </conditionalFormatting>
  <conditionalFormatting sqref="J1296">
    <cfRule type="containsText" dxfId="1077" priority="943" operator="containsText" text="허하나로">
      <formula>NOT(ISERROR(SEARCH("허하나로",H2025)))</formula>
    </cfRule>
    <cfRule type="containsText" dxfId="1076" priority="944" operator="containsText" text="한별">
      <formula>NOT(ISERROR(SEARCH("한별",H2025)))</formula>
    </cfRule>
    <cfRule type="containsText" dxfId="1075" priority="945" operator="containsText" text="정홍조">
      <formula>NOT(ISERROR(SEARCH("정홍조",H2025)))</formula>
    </cfRule>
    <cfRule type="containsText" dxfId="1074" priority="946" operator="containsText" text="김지윤">
      <formula>NOT(ISERROR(SEARCH("김지윤",H2025)))</formula>
    </cfRule>
    <cfRule type="containsText" dxfId="1073" priority="947" operator="containsText" text="전준영">
      <formula>NOT(ISERROR(SEARCH("전준영",H2025)))</formula>
    </cfRule>
    <cfRule type="containsText" dxfId="1072" priority="948" operator="containsText" text="차재성">
      <formula>NOT(ISERROR(SEARCH("차재성",H2025)))</formula>
    </cfRule>
  </conditionalFormatting>
  <conditionalFormatting sqref="J1288">
    <cfRule type="containsText" dxfId="1071" priority="949" operator="containsText" text="허하나로">
      <formula>NOT(ISERROR(SEARCH("허하나로",H1739)))</formula>
    </cfRule>
    <cfRule type="containsText" dxfId="1070" priority="950" operator="containsText" text="한별">
      <formula>NOT(ISERROR(SEARCH("한별",H1739)))</formula>
    </cfRule>
    <cfRule type="containsText" dxfId="1069" priority="951" operator="containsText" text="정홍조">
      <formula>NOT(ISERROR(SEARCH("정홍조",H1739)))</formula>
    </cfRule>
    <cfRule type="containsText" dxfId="1068" priority="952" operator="containsText" text="김지윤">
      <formula>NOT(ISERROR(SEARCH("김지윤",H1739)))</formula>
    </cfRule>
    <cfRule type="containsText" dxfId="1067" priority="953" operator="containsText" text="전준영">
      <formula>NOT(ISERROR(SEARCH("전준영",H1739)))</formula>
    </cfRule>
    <cfRule type="containsText" dxfId="1066" priority="954" operator="containsText" text="차재성">
      <formula>NOT(ISERROR(SEARCH("차재성",H1739)))</formula>
    </cfRule>
  </conditionalFormatting>
  <conditionalFormatting sqref="J158">
    <cfRule type="containsText" dxfId="1065" priority="955" operator="containsText" text="허하나로">
      <formula>NOT(ISERROR(SEARCH("허하나로",H1901)))</formula>
    </cfRule>
    <cfRule type="containsText" dxfId="1064" priority="956" operator="containsText" text="한별">
      <formula>NOT(ISERROR(SEARCH("한별",H1901)))</formula>
    </cfRule>
    <cfRule type="containsText" dxfId="1063" priority="957" operator="containsText" text="정홍조">
      <formula>NOT(ISERROR(SEARCH("정홍조",H1901)))</formula>
    </cfRule>
    <cfRule type="containsText" dxfId="1062" priority="958" operator="containsText" text="김지윤">
      <formula>NOT(ISERROR(SEARCH("김지윤",H1901)))</formula>
    </cfRule>
    <cfRule type="containsText" dxfId="1061" priority="959" operator="containsText" text="전준영">
      <formula>NOT(ISERROR(SEARCH("전준영",H1901)))</formula>
    </cfRule>
    <cfRule type="containsText" dxfId="1060" priority="960" operator="containsText" text="차재성">
      <formula>NOT(ISERROR(SEARCH("차재성",H1901)))</formula>
    </cfRule>
  </conditionalFormatting>
  <conditionalFormatting sqref="J309">
    <cfRule type="containsText" dxfId="1059" priority="961" operator="containsText" text="허하나로">
      <formula>NOT(ISERROR(SEARCH("허하나로",H1549)))</formula>
    </cfRule>
    <cfRule type="containsText" dxfId="1058" priority="962" operator="containsText" text="한별">
      <formula>NOT(ISERROR(SEARCH("한별",H1549)))</formula>
    </cfRule>
    <cfRule type="containsText" dxfId="1057" priority="963" operator="containsText" text="정홍조">
      <formula>NOT(ISERROR(SEARCH("정홍조",H1549)))</formula>
    </cfRule>
    <cfRule type="containsText" dxfId="1056" priority="964" operator="containsText" text="김지윤">
      <formula>NOT(ISERROR(SEARCH("김지윤",H1549)))</formula>
    </cfRule>
    <cfRule type="containsText" dxfId="1055" priority="965" operator="containsText" text="전준영">
      <formula>NOT(ISERROR(SEARCH("전준영",H1549)))</formula>
    </cfRule>
    <cfRule type="containsText" dxfId="1054" priority="966" operator="containsText" text="차재성">
      <formula>NOT(ISERROR(SEARCH("차재성",H1549)))</formula>
    </cfRule>
  </conditionalFormatting>
  <conditionalFormatting sqref="J1182:J1183">
    <cfRule type="containsText" dxfId="1053" priority="967" operator="containsText" text="허하나로">
      <formula>NOT(ISERROR(SEARCH("허하나로",H1550)))</formula>
    </cfRule>
    <cfRule type="containsText" dxfId="1052" priority="968" operator="containsText" text="한별">
      <formula>NOT(ISERROR(SEARCH("한별",H1550)))</formula>
    </cfRule>
    <cfRule type="containsText" dxfId="1051" priority="969" operator="containsText" text="정홍조">
      <formula>NOT(ISERROR(SEARCH("정홍조",H1550)))</formula>
    </cfRule>
    <cfRule type="containsText" dxfId="1050" priority="970" operator="containsText" text="김지윤">
      <formula>NOT(ISERROR(SEARCH("김지윤",H1550)))</formula>
    </cfRule>
    <cfRule type="containsText" dxfId="1049" priority="971" operator="containsText" text="전준영">
      <formula>NOT(ISERROR(SEARCH("전준영",H1550)))</formula>
    </cfRule>
    <cfRule type="containsText" dxfId="1048" priority="972" operator="containsText" text="차재성">
      <formula>NOT(ISERROR(SEARCH("차재성",H1550)))</formula>
    </cfRule>
  </conditionalFormatting>
  <conditionalFormatting sqref="J1">
    <cfRule type="containsText" dxfId="1047" priority="973" operator="containsText" text="허하나로">
      <formula>NOT(ISERROR(SEARCH("허하나로",H1542)))</formula>
    </cfRule>
    <cfRule type="containsText" dxfId="1046" priority="974" operator="containsText" text="한별">
      <formula>NOT(ISERROR(SEARCH("한별",H1542)))</formula>
    </cfRule>
    <cfRule type="containsText" dxfId="1045" priority="975" operator="containsText" text="정홍조">
      <formula>NOT(ISERROR(SEARCH("정홍조",H1542)))</formula>
    </cfRule>
    <cfRule type="containsText" dxfId="1044" priority="976" operator="containsText" text="김지윤">
      <formula>NOT(ISERROR(SEARCH("김지윤",H1542)))</formula>
    </cfRule>
    <cfRule type="containsText" dxfId="1043" priority="977" operator="containsText" text="전준영">
      <formula>NOT(ISERROR(SEARCH("전준영",H1542)))</formula>
    </cfRule>
    <cfRule type="containsText" dxfId="1042" priority="978" operator="containsText" text="차재성">
      <formula>NOT(ISERROR(SEARCH("차재성",H1542)))</formula>
    </cfRule>
  </conditionalFormatting>
  <conditionalFormatting sqref="J311:J312">
    <cfRule type="containsText" dxfId="1041" priority="470" operator="containsText" text="허하나로">
      <formula>NOT(ISERROR(SEARCH("허하나로",H1521)))</formula>
    </cfRule>
    <cfRule type="containsText" dxfId="1040" priority="471" operator="containsText" text="한별">
      <formula>NOT(ISERROR(SEARCH("한별",H1521)))</formula>
    </cfRule>
    <cfRule type="containsText" dxfId="1039" priority="472" operator="containsText" text="정홍조">
      <formula>NOT(ISERROR(SEARCH("정홍조",H1521)))</formula>
    </cfRule>
    <cfRule type="containsText" dxfId="1038" priority="473" operator="containsText" text="김지윤">
      <formula>NOT(ISERROR(SEARCH("김지윤",H1521)))</formula>
    </cfRule>
    <cfRule type="containsText" dxfId="1037" priority="474" operator="containsText" text="전준영">
      <formula>NOT(ISERROR(SEARCH("전준영",H1521)))</formula>
    </cfRule>
    <cfRule type="containsText" dxfId="1036" priority="475" operator="containsText" text="차재성">
      <formula>NOT(ISERROR(SEARCH("차재성",H1521)))</formula>
    </cfRule>
  </conditionalFormatting>
  <conditionalFormatting sqref="J415">
    <cfRule type="containsText" dxfId="1035" priority="463" operator="containsText" text="김지윤">
      <formula>NOT(ISERROR(SEARCH("김지윤",J415)))</formula>
    </cfRule>
    <cfRule type="containsText" dxfId="1034" priority="464" operator="containsText" text="양길승">
      <formula>NOT(ISERROR(SEARCH("양길승",J415)))</formula>
    </cfRule>
    <cfRule type="containsText" dxfId="1033" priority="465" operator="containsText" text="정지철">
      <formula>NOT(ISERROR(SEARCH("정지철",J415)))</formula>
    </cfRule>
    <cfRule type="containsText" dxfId="1032" priority="466" operator="containsText" text="최민">
      <formula>NOT(ISERROR(SEARCH("최민",J415)))</formula>
    </cfRule>
    <cfRule type="containsText" dxfId="1031" priority="467" operator="containsText" text="허하나로">
      <formula>NOT(ISERROR(SEARCH("허하나로",J415)))</formula>
    </cfRule>
    <cfRule type="containsText" dxfId="1030" priority="468" operator="containsText" text="안은선">
      <formula>NOT(ISERROR(SEARCH("안은선",J415)))</formula>
    </cfRule>
    <cfRule type="containsText" dxfId="1029" priority="469" operator="containsText" text="전준영">
      <formula>NOT(ISERROR(SEARCH("전준영",J415)))</formula>
    </cfRule>
  </conditionalFormatting>
  <conditionalFormatting sqref="J414">
    <cfRule type="containsText" dxfId="1028" priority="457" operator="containsText" text="허하나로">
      <formula>NOT(ISERROR(SEARCH("허하나로",H1540)))</formula>
    </cfRule>
    <cfRule type="containsText" dxfId="1027" priority="458" operator="containsText" text="한별">
      <formula>NOT(ISERROR(SEARCH("한별",H1540)))</formula>
    </cfRule>
    <cfRule type="containsText" dxfId="1026" priority="459" operator="containsText" text="정홍조">
      <formula>NOT(ISERROR(SEARCH("정홍조",H1540)))</formula>
    </cfRule>
    <cfRule type="containsText" dxfId="1025" priority="460" operator="containsText" text="김지윤">
      <formula>NOT(ISERROR(SEARCH("김지윤",H1540)))</formula>
    </cfRule>
    <cfRule type="containsText" dxfId="1024" priority="461" operator="containsText" text="전준영">
      <formula>NOT(ISERROR(SEARCH("전준영",H1540)))</formula>
    </cfRule>
    <cfRule type="containsText" dxfId="1023" priority="462" operator="containsText" text="차재성">
      <formula>NOT(ISERROR(SEARCH("차재성",H1540)))</formula>
    </cfRule>
  </conditionalFormatting>
  <conditionalFormatting sqref="J619">
    <cfRule type="containsText" dxfId="1022" priority="450" operator="containsText" text="김지윤">
      <formula>NOT(ISERROR(SEARCH("김지윤",J619)))</formula>
    </cfRule>
    <cfRule type="containsText" dxfId="1021" priority="451" operator="containsText" text="양길승">
      <formula>NOT(ISERROR(SEARCH("양길승",J619)))</formula>
    </cfRule>
    <cfRule type="containsText" dxfId="1020" priority="452" operator="containsText" text="정지철">
      <formula>NOT(ISERROR(SEARCH("정지철",J619)))</formula>
    </cfRule>
    <cfRule type="containsText" dxfId="1019" priority="453" operator="containsText" text="최민">
      <formula>NOT(ISERROR(SEARCH("최민",J619)))</formula>
    </cfRule>
    <cfRule type="containsText" dxfId="1018" priority="454" operator="containsText" text="허하나로">
      <formula>NOT(ISERROR(SEARCH("허하나로",J619)))</formula>
    </cfRule>
    <cfRule type="containsText" dxfId="1017" priority="455" operator="containsText" text="안은선">
      <formula>NOT(ISERROR(SEARCH("안은선",J619)))</formula>
    </cfRule>
    <cfRule type="containsText" dxfId="1016" priority="456" operator="containsText" text="전준영">
      <formula>NOT(ISERROR(SEARCH("전준영",J619)))</formula>
    </cfRule>
  </conditionalFormatting>
  <conditionalFormatting sqref="J618">
    <cfRule type="containsText" dxfId="1015" priority="444" operator="containsText" text="허하나로">
      <formula>NOT(ISERROR(SEARCH("허하나로",H1558)))</formula>
    </cfRule>
    <cfRule type="containsText" dxfId="1014" priority="445" operator="containsText" text="한별">
      <formula>NOT(ISERROR(SEARCH("한별",H1558)))</formula>
    </cfRule>
    <cfRule type="containsText" dxfId="1013" priority="446" operator="containsText" text="정홍조">
      <formula>NOT(ISERROR(SEARCH("정홍조",H1558)))</formula>
    </cfRule>
    <cfRule type="containsText" dxfId="1012" priority="447" operator="containsText" text="김지윤">
      <formula>NOT(ISERROR(SEARCH("김지윤",H1558)))</formula>
    </cfRule>
    <cfRule type="containsText" dxfId="1011" priority="448" operator="containsText" text="전준영">
      <formula>NOT(ISERROR(SEARCH("전준영",H1558)))</formula>
    </cfRule>
    <cfRule type="containsText" dxfId="1010" priority="449" operator="containsText" text="차재성">
      <formula>NOT(ISERROR(SEARCH("차재성",H1558)))</formula>
    </cfRule>
  </conditionalFormatting>
  <conditionalFormatting sqref="J517">
    <cfRule type="containsText" dxfId="1009" priority="437" operator="containsText" text="김지윤">
      <formula>NOT(ISERROR(SEARCH("김지윤",J517)))</formula>
    </cfRule>
    <cfRule type="containsText" dxfId="1008" priority="438" operator="containsText" text="양길승">
      <formula>NOT(ISERROR(SEARCH("양길승",J517)))</formula>
    </cfRule>
    <cfRule type="containsText" dxfId="1007" priority="439" operator="containsText" text="정지철">
      <formula>NOT(ISERROR(SEARCH("정지철",J517)))</formula>
    </cfRule>
    <cfRule type="containsText" dxfId="1006" priority="440" operator="containsText" text="최민">
      <formula>NOT(ISERROR(SEARCH("최민",J517)))</formula>
    </cfRule>
    <cfRule type="containsText" dxfId="1005" priority="441" operator="containsText" text="허하나로">
      <formula>NOT(ISERROR(SEARCH("허하나로",J517)))</formula>
    </cfRule>
    <cfRule type="containsText" dxfId="1004" priority="442" operator="containsText" text="안은선">
      <formula>NOT(ISERROR(SEARCH("안은선",J517)))</formula>
    </cfRule>
    <cfRule type="containsText" dxfId="1003" priority="443" operator="containsText" text="전준영">
      <formula>NOT(ISERROR(SEARCH("전준영",J517)))</formula>
    </cfRule>
  </conditionalFormatting>
  <conditionalFormatting sqref="J516">
    <cfRule type="containsText" dxfId="1002" priority="431" operator="containsText" text="허하나로">
      <formula>NOT(ISERROR(SEARCH("허하나로",H1558)))</formula>
    </cfRule>
    <cfRule type="containsText" dxfId="1001" priority="432" operator="containsText" text="한별">
      <formula>NOT(ISERROR(SEARCH("한별",H1558)))</formula>
    </cfRule>
    <cfRule type="containsText" dxfId="1000" priority="433" operator="containsText" text="정홍조">
      <formula>NOT(ISERROR(SEARCH("정홍조",H1558)))</formula>
    </cfRule>
    <cfRule type="containsText" dxfId="999" priority="434" operator="containsText" text="김지윤">
      <formula>NOT(ISERROR(SEARCH("김지윤",H1558)))</formula>
    </cfRule>
    <cfRule type="containsText" dxfId="998" priority="435" operator="containsText" text="전준영">
      <formula>NOT(ISERROR(SEARCH("전준영",H1558)))</formula>
    </cfRule>
    <cfRule type="containsText" dxfId="997" priority="436" operator="containsText" text="차재성">
      <formula>NOT(ISERROR(SEARCH("차재성",H1558)))</formula>
    </cfRule>
  </conditionalFormatting>
  <conditionalFormatting sqref="J722">
    <cfRule type="containsText" dxfId="996" priority="424" operator="containsText" text="김지윤">
      <formula>NOT(ISERROR(SEARCH("김지윤",J722)))</formula>
    </cfRule>
    <cfRule type="containsText" dxfId="995" priority="425" operator="containsText" text="양길승">
      <formula>NOT(ISERROR(SEARCH("양길승",J722)))</formula>
    </cfRule>
    <cfRule type="containsText" dxfId="994" priority="426" operator="containsText" text="정지철">
      <formula>NOT(ISERROR(SEARCH("정지철",J722)))</formula>
    </cfRule>
    <cfRule type="containsText" dxfId="993" priority="427" operator="containsText" text="최민">
      <formula>NOT(ISERROR(SEARCH("최민",J722)))</formula>
    </cfRule>
    <cfRule type="containsText" dxfId="992" priority="428" operator="containsText" text="허하나로">
      <formula>NOT(ISERROR(SEARCH("허하나로",J722)))</formula>
    </cfRule>
    <cfRule type="containsText" dxfId="991" priority="429" operator="containsText" text="안은선">
      <formula>NOT(ISERROR(SEARCH("안은선",J722)))</formula>
    </cfRule>
    <cfRule type="containsText" dxfId="990" priority="430" operator="containsText" text="전준영">
      <formula>NOT(ISERROR(SEARCH("전준영",J722)))</formula>
    </cfRule>
  </conditionalFormatting>
  <conditionalFormatting sqref="J721">
    <cfRule type="containsText" dxfId="989" priority="418" operator="containsText" text="허하나로">
      <formula>NOT(ISERROR(SEARCH("허하나로",H1576)))</formula>
    </cfRule>
    <cfRule type="containsText" dxfId="988" priority="419" operator="containsText" text="한별">
      <formula>NOT(ISERROR(SEARCH("한별",H1576)))</formula>
    </cfRule>
    <cfRule type="containsText" dxfId="987" priority="420" operator="containsText" text="정홍조">
      <formula>NOT(ISERROR(SEARCH("정홍조",H1576)))</formula>
    </cfRule>
    <cfRule type="containsText" dxfId="986" priority="421" operator="containsText" text="김지윤">
      <formula>NOT(ISERROR(SEARCH("김지윤",H1576)))</formula>
    </cfRule>
    <cfRule type="containsText" dxfId="985" priority="422" operator="containsText" text="전준영">
      <formula>NOT(ISERROR(SEARCH("전준영",H1576)))</formula>
    </cfRule>
    <cfRule type="containsText" dxfId="984" priority="423" operator="containsText" text="차재성">
      <formula>NOT(ISERROR(SEARCH("차재성",H1576)))</formula>
    </cfRule>
  </conditionalFormatting>
  <conditionalFormatting sqref="J824">
    <cfRule type="containsText" dxfId="983" priority="411" operator="containsText" text="김지윤">
      <formula>NOT(ISERROR(SEARCH("김지윤",J824)))</formula>
    </cfRule>
    <cfRule type="containsText" dxfId="982" priority="412" operator="containsText" text="양길승">
      <formula>NOT(ISERROR(SEARCH("양길승",J824)))</formula>
    </cfRule>
    <cfRule type="containsText" dxfId="981" priority="413" operator="containsText" text="정지철">
      <formula>NOT(ISERROR(SEARCH("정지철",J824)))</formula>
    </cfRule>
    <cfRule type="containsText" dxfId="980" priority="414" operator="containsText" text="최민">
      <formula>NOT(ISERROR(SEARCH("최민",J824)))</formula>
    </cfRule>
    <cfRule type="containsText" dxfId="979" priority="415" operator="containsText" text="허하나로">
      <formula>NOT(ISERROR(SEARCH("허하나로",J824)))</formula>
    </cfRule>
    <cfRule type="containsText" dxfId="978" priority="416" operator="containsText" text="안은선">
      <formula>NOT(ISERROR(SEARCH("안은선",J824)))</formula>
    </cfRule>
    <cfRule type="containsText" dxfId="977" priority="417" operator="containsText" text="전준영">
      <formula>NOT(ISERROR(SEARCH("전준영",J824)))</formula>
    </cfRule>
  </conditionalFormatting>
  <conditionalFormatting sqref="J823">
    <cfRule type="containsText" dxfId="976" priority="405" operator="containsText" text="허하나로">
      <formula>NOT(ISERROR(SEARCH("허하나로",H1594)))</formula>
    </cfRule>
    <cfRule type="containsText" dxfId="975" priority="406" operator="containsText" text="한별">
      <formula>NOT(ISERROR(SEARCH("한별",H1594)))</formula>
    </cfRule>
    <cfRule type="containsText" dxfId="974" priority="407" operator="containsText" text="정홍조">
      <formula>NOT(ISERROR(SEARCH("정홍조",H1594)))</formula>
    </cfRule>
    <cfRule type="containsText" dxfId="973" priority="408" operator="containsText" text="김지윤">
      <formula>NOT(ISERROR(SEARCH("김지윤",H1594)))</formula>
    </cfRule>
    <cfRule type="containsText" dxfId="972" priority="409" operator="containsText" text="전준영">
      <formula>NOT(ISERROR(SEARCH("전준영",H1594)))</formula>
    </cfRule>
    <cfRule type="containsText" dxfId="971" priority="410" operator="containsText" text="차재성">
      <formula>NOT(ISERROR(SEARCH("차재성",H1594)))</formula>
    </cfRule>
  </conditionalFormatting>
  <conditionalFormatting sqref="J892">
    <cfRule type="containsText" dxfId="970" priority="398" operator="containsText" text="김지윤">
      <formula>NOT(ISERROR(SEARCH("김지윤",J892)))</formula>
    </cfRule>
    <cfRule type="containsText" dxfId="969" priority="399" operator="containsText" text="양길승">
      <formula>NOT(ISERROR(SEARCH("양길승",J892)))</formula>
    </cfRule>
    <cfRule type="containsText" dxfId="968" priority="400" operator="containsText" text="정지철">
      <formula>NOT(ISERROR(SEARCH("정지철",J892)))</formula>
    </cfRule>
    <cfRule type="containsText" dxfId="967" priority="401" operator="containsText" text="최민">
      <formula>NOT(ISERROR(SEARCH("최민",J892)))</formula>
    </cfRule>
    <cfRule type="containsText" dxfId="966" priority="402" operator="containsText" text="허하나로">
      <formula>NOT(ISERROR(SEARCH("허하나로",J892)))</formula>
    </cfRule>
    <cfRule type="containsText" dxfId="965" priority="403" operator="containsText" text="안은선">
      <formula>NOT(ISERROR(SEARCH("안은선",J892)))</formula>
    </cfRule>
    <cfRule type="containsText" dxfId="964" priority="404" operator="containsText" text="전준영">
      <formula>NOT(ISERROR(SEARCH("전준영",J892)))</formula>
    </cfRule>
  </conditionalFormatting>
  <conditionalFormatting sqref="J891">
    <cfRule type="containsText" dxfId="963" priority="392" operator="containsText" text="허하나로">
      <formula>NOT(ISERROR(SEARCH("허하나로",H1612)))</formula>
    </cfRule>
    <cfRule type="containsText" dxfId="962" priority="393" operator="containsText" text="한별">
      <formula>NOT(ISERROR(SEARCH("한별",H1612)))</formula>
    </cfRule>
    <cfRule type="containsText" dxfId="961" priority="394" operator="containsText" text="정홍조">
      <formula>NOT(ISERROR(SEARCH("정홍조",H1612)))</formula>
    </cfRule>
    <cfRule type="containsText" dxfId="960" priority="395" operator="containsText" text="김지윤">
      <formula>NOT(ISERROR(SEARCH("김지윤",H1612)))</formula>
    </cfRule>
    <cfRule type="containsText" dxfId="959" priority="396" operator="containsText" text="전준영">
      <formula>NOT(ISERROR(SEARCH("전준영",H1612)))</formula>
    </cfRule>
    <cfRule type="containsText" dxfId="958" priority="397" operator="containsText" text="차재성">
      <formula>NOT(ISERROR(SEARCH("차재성",H1612)))</formula>
    </cfRule>
  </conditionalFormatting>
  <conditionalFormatting sqref="J994:J995">
    <cfRule type="containsText" dxfId="957" priority="385" operator="containsText" text="김지윤">
      <formula>NOT(ISERROR(SEARCH("김지윤",J994)))</formula>
    </cfRule>
    <cfRule type="containsText" dxfId="956" priority="386" operator="containsText" text="양길승">
      <formula>NOT(ISERROR(SEARCH("양길승",J994)))</formula>
    </cfRule>
    <cfRule type="containsText" dxfId="955" priority="387" operator="containsText" text="정지철">
      <formula>NOT(ISERROR(SEARCH("정지철",J994)))</formula>
    </cfRule>
    <cfRule type="containsText" dxfId="954" priority="388" operator="containsText" text="최민">
      <formula>NOT(ISERROR(SEARCH("최민",J994)))</formula>
    </cfRule>
    <cfRule type="containsText" dxfId="953" priority="389" operator="containsText" text="허하나로">
      <formula>NOT(ISERROR(SEARCH("허하나로",J994)))</formula>
    </cfRule>
    <cfRule type="containsText" dxfId="952" priority="390" operator="containsText" text="안은선">
      <formula>NOT(ISERROR(SEARCH("안은선",J994)))</formula>
    </cfRule>
    <cfRule type="containsText" dxfId="951" priority="391" operator="containsText" text="전준영">
      <formula>NOT(ISERROR(SEARCH("전준영",J994)))</formula>
    </cfRule>
  </conditionalFormatting>
  <conditionalFormatting sqref="J993">
    <cfRule type="containsText" dxfId="950" priority="379" operator="containsText" text="허하나로">
      <formula>NOT(ISERROR(SEARCH("허하나로",H1630)))</formula>
    </cfRule>
    <cfRule type="containsText" dxfId="949" priority="380" operator="containsText" text="한별">
      <formula>NOT(ISERROR(SEARCH("한별",H1630)))</formula>
    </cfRule>
    <cfRule type="containsText" dxfId="948" priority="381" operator="containsText" text="정홍조">
      <formula>NOT(ISERROR(SEARCH("정홍조",H1630)))</formula>
    </cfRule>
    <cfRule type="containsText" dxfId="947" priority="382" operator="containsText" text="김지윤">
      <formula>NOT(ISERROR(SEARCH("김지윤",H1630)))</formula>
    </cfRule>
    <cfRule type="containsText" dxfId="946" priority="383" operator="containsText" text="전준영">
      <formula>NOT(ISERROR(SEARCH("전준영",H1630)))</formula>
    </cfRule>
    <cfRule type="containsText" dxfId="945" priority="384" operator="containsText" text="차재성">
      <formula>NOT(ISERROR(SEARCH("차재성",H1630)))</formula>
    </cfRule>
  </conditionalFormatting>
  <conditionalFormatting sqref="J2:J6">
    <cfRule type="containsText" dxfId="944" priority="979" operator="containsText" text="허하나로">
      <formula>NOT(ISERROR(SEARCH("허하나로",H1544)))</formula>
    </cfRule>
    <cfRule type="containsText" dxfId="943" priority="980" operator="containsText" text="한별">
      <formula>NOT(ISERROR(SEARCH("한별",H1544)))</formula>
    </cfRule>
    <cfRule type="containsText" dxfId="942" priority="981" operator="containsText" text="정홍조">
      <formula>NOT(ISERROR(SEARCH("정홍조",H1544)))</formula>
    </cfRule>
    <cfRule type="containsText" dxfId="941" priority="982" operator="containsText" text="김지윤">
      <formula>NOT(ISERROR(SEARCH("김지윤",H1544)))</formula>
    </cfRule>
    <cfRule type="containsText" dxfId="940" priority="983" operator="containsText" text="전준영">
      <formula>NOT(ISERROR(SEARCH("전준영",H1544)))</formula>
    </cfRule>
    <cfRule type="containsText" dxfId="939" priority="984" operator="containsText" text="차재성">
      <formula>NOT(ISERROR(SEARCH("차재성",H1544)))</formula>
    </cfRule>
  </conditionalFormatting>
  <conditionalFormatting sqref="J7">
    <cfRule type="containsText" dxfId="938" priority="373" operator="containsText" text="허하나로">
      <formula>NOT(ISERROR(SEARCH("허하나로",H1548)))</formula>
    </cfRule>
    <cfRule type="containsText" dxfId="937" priority="374" operator="containsText" text="한별">
      <formula>NOT(ISERROR(SEARCH("한별",H1548)))</formula>
    </cfRule>
    <cfRule type="containsText" dxfId="936" priority="375" operator="containsText" text="정홍조">
      <formula>NOT(ISERROR(SEARCH("정홍조",H1548)))</formula>
    </cfRule>
    <cfRule type="containsText" dxfId="935" priority="376" operator="containsText" text="김지윤">
      <formula>NOT(ISERROR(SEARCH("김지윤",H1548)))</formula>
    </cfRule>
    <cfRule type="containsText" dxfId="934" priority="377" operator="containsText" text="전준영">
      <formula>NOT(ISERROR(SEARCH("전준영",H1548)))</formula>
    </cfRule>
    <cfRule type="containsText" dxfId="933" priority="378" operator="containsText" text="차재성">
      <formula>NOT(ISERROR(SEARCH("차재성",H1548)))</formula>
    </cfRule>
  </conditionalFormatting>
  <conditionalFormatting sqref="J140:J141">
    <cfRule type="containsText" dxfId="932" priority="985" operator="containsText" text="허하나로">
      <formula>NOT(ISERROR(SEARCH("허하나로",H1887)))</formula>
    </cfRule>
    <cfRule type="containsText" dxfId="931" priority="986" operator="containsText" text="한별">
      <formula>NOT(ISERROR(SEARCH("한별",H1887)))</formula>
    </cfRule>
    <cfRule type="containsText" dxfId="930" priority="987" operator="containsText" text="정홍조">
      <formula>NOT(ISERROR(SEARCH("정홍조",H1887)))</formula>
    </cfRule>
    <cfRule type="containsText" dxfId="929" priority="988" operator="containsText" text="김지윤">
      <formula>NOT(ISERROR(SEARCH("김지윤",H1887)))</formula>
    </cfRule>
    <cfRule type="containsText" dxfId="928" priority="989" operator="containsText" text="전준영">
      <formula>NOT(ISERROR(SEARCH("전준영",H1887)))</formula>
    </cfRule>
    <cfRule type="containsText" dxfId="927" priority="990" operator="containsText" text="차재성">
      <formula>NOT(ISERROR(SEARCH("차재성",H1887)))</formula>
    </cfRule>
  </conditionalFormatting>
  <conditionalFormatting sqref="J271">
    <cfRule type="containsText" dxfId="926" priority="361" operator="containsText" text="허하나로">
      <formula>NOT(ISERROR(SEARCH("허하나로",H2083)))</formula>
    </cfRule>
    <cfRule type="containsText" dxfId="925" priority="362" operator="containsText" text="한별">
      <formula>NOT(ISERROR(SEARCH("한별",H2083)))</formula>
    </cfRule>
    <cfRule type="containsText" dxfId="924" priority="363" operator="containsText" text="정홍조">
      <formula>NOT(ISERROR(SEARCH("정홍조",H2083)))</formula>
    </cfRule>
    <cfRule type="containsText" dxfId="923" priority="364" operator="containsText" text="김지윤">
      <formula>NOT(ISERROR(SEARCH("김지윤",H2083)))</formula>
    </cfRule>
    <cfRule type="containsText" dxfId="922" priority="365" operator="containsText" text="전준영">
      <formula>NOT(ISERROR(SEARCH("전준영",H2083)))</formula>
    </cfRule>
    <cfRule type="containsText" dxfId="921" priority="366" operator="containsText" text="차재성">
      <formula>NOT(ISERROR(SEARCH("차재성",H2083)))</formula>
    </cfRule>
  </conditionalFormatting>
  <conditionalFormatting sqref="J261">
    <cfRule type="containsText" dxfId="920" priority="367" operator="containsText" text="허하나로">
      <formula>NOT(ISERROR(SEARCH("허하나로",H2051)))</formula>
    </cfRule>
    <cfRule type="containsText" dxfId="919" priority="368" operator="containsText" text="한별">
      <formula>NOT(ISERROR(SEARCH("한별",H2051)))</formula>
    </cfRule>
    <cfRule type="containsText" dxfId="918" priority="369" operator="containsText" text="정홍조">
      <formula>NOT(ISERROR(SEARCH("정홍조",H2051)))</formula>
    </cfRule>
    <cfRule type="containsText" dxfId="917" priority="370" operator="containsText" text="김지윤">
      <formula>NOT(ISERROR(SEARCH("김지윤",H2051)))</formula>
    </cfRule>
    <cfRule type="containsText" dxfId="916" priority="371" operator="containsText" text="전준영">
      <formula>NOT(ISERROR(SEARCH("전준영",H2051)))</formula>
    </cfRule>
    <cfRule type="containsText" dxfId="915" priority="372" operator="containsText" text="차재성">
      <formula>NOT(ISERROR(SEARCH("차재성",H2051)))</formula>
    </cfRule>
  </conditionalFormatting>
  <conditionalFormatting sqref="J274:J275">
    <cfRule type="containsText" dxfId="914" priority="342" operator="containsText" text="김지윤">
      <formula>NOT(ISERROR(SEARCH("김지윤",J274)))</formula>
    </cfRule>
    <cfRule type="containsText" dxfId="913" priority="343" operator="containsText" text="양길승">
      <formula>NOT(ISERROR(SEARCH("양길승",J274)))</formula>
    </cfRule>
    <cfRule type="containsText" dxfId="912" priority="344" operator="containsText" text="정지철">
      <formula>NOT(ISERROR(SEARCH("정지철",J274)))</formula>
    </cfRule>
    <cfRule type="containsText" dxfId="911" priority="345" operator="containsText" text="최민">
      <formula>NOT(ISERROR(SEARCH("최민",J274)))</formula>
    </cfRule>
    <cfRule type="containsText" dxfId="910" priority="346" operator="containsText" text="허하나로">
      <formula>NOT(ISERROR(SEARCH("허하나로",J274)))</formula>
    </cfRule>
    <cfRule type="containsText" dxfId="909" priority="347" operator="containsText" text="안은선">
      <formula>NOT(ISERROR(SEARCH("안은선",J274)))</formula>
    </cfRule>
    <cfRule type="containsText" dxfId="908" priority="348" operator="containsText" text="전준영">
      <formula>NOT(ISERROR(SEARCH("전준영",J274)))</formula>
    </cfRule>
  </conditionalFormatting>
  <conditionalFormatting sqref="J272:J273">
    <cfRule type="containsText" dxfId="907" priority="349" operator="containsText" text="허하나로">
      <formula>NOT(ISERROR(SEARCH("허하나로",H2077)))</formula>
    </cfRule>
    <cfRule type="containsText" dxfId="906" priority="350" operator="containsText" text="한별">
      <formula>NOT(ISERROR(SEARCH("한별",H2077)))</formula>
    </cfRule>
    <cfRule type="containsText" dxfId="905" priority="351" operator="containsText" text="정홍조">
      <formula>NOT(ISERROR(SEARCH("정홍조",H2077)))</formula>
    </cfRule>
    <cfRule type="containsText" dxfId="904" priority="352" operator="containsText" text="김지윤">
      <formula>NOT(ISERROR(SEARCH("김지윤",H2077)))</formula>
    </cfRule>
    <cfRule type="containsText" dxfId="903" priority="353" operator="containsText" text="전준영">
      <formula>NOT(ISERROR(SEARCH("전준영",H2077)))</formula>
    </cfRule>
    <cfRule type="containsText" dxfId="902" priority="354" operator="containsText" text="차재성">
      <formula>NOT(ISERROR(SEARCH("차재성",H2077)))</formula>
    </cfRule>
  </conditionalFormatting>
  <conditionalFormatting sqref="J276">
    <cfRule type="containsText" dxfId="901" priority="355" operator="containsText" text="허하나로">
      <formula>NOT(ISERROR(SEARCH("허하나로",H2081)))</formula>
    </cfRule>
    <cfRule type="containsText" dxfId="900" priority="356" operator="containsText" text="한별">
      <formula>NOT(ISERROR(SEARCH("한별",H2081)))</formula>
    </cfRule>
    <cfRule type="containsText" dxfId="899" priority="357" operator="containsText" text="정홍조">
      <formula>NOT(ISERROR(SEARCH("정홍조",H2081)))</formula>
    </cfRule>
    <cfRule type="containsText" dxfId="898" priority="358" operator="containsText" text="김지윤">
      <formula>NOT(ISERROR(SEARCH("김지윤",H2081)))</formula>
    </cfRule>
    <cfRule type="containsText" dxfId="897" priority="359" operator="containsText" text="전준영">
      <formula>NOT(ISERROR(SEARCH("전준영",H2081)))</formula>
    </cfRule>
    <cfRule type="containsText" dxfId="896" priority="360" operator="containsText" text="차재성">
      <formula>NOT(ISERROR(SEARCH("차재성",H2081)))</formula>
    </cfRule>
  </conditionalFormatting>
  <conditionalFormatting sqref="J288 J296:J304 J307:J308">
    <cfRule type="containsText" dxfId="895" priority="324" operator="containsText" text="허하나로">
      <formula>NOT(ISERROR(SEARCH("허하나로",J288)))</formula>
    </cfRule>
    <cfRule type="containsText" dxfId="894" priority="325" operator="containsText" text="한별">
      <formula>NOT(ISERROR(SEARCH("한별",J288)))</formula>
    </cfRule>
    <cfRule type="containsText" dxfId="893" priority="326" operator="containsText" text="정홍조">
      <formula>NOT(ISERROR(SEARCH("정홍조",J288)))</formula>
    </cfRule>
    <cfRule type="containsText" dxfId="892" priority="327" operator="containsText" text="김지윤">
      <formula>NOT(ISERROR(SEARCH("김지윤",J288)))</formula>
    </cfRule>
    <cfRule type="containsText" dxfId="891" priority="328" operator="containsText" text="전준영">
      <formula>NOT(ISERROR(SEARCH("전준영",J288)))</formula>
    </cfRule>
    <cfRule type="containsText" dxfId="890" priority="329" operator="containsText" text="차재성">
      <formula>NOT(ISERROR(SEARCH("차재성",J288)))</formula>
    </cfRule>
  </conditionalFormatting>
  <conditionalFormatting sqref="J295">
    <cfRule type="containsText" dxfId="889" priority="318" operator="containsText" text="허하나로">
      <formula>NOT(ISERROR(SEARCH("허하나로",J295)))</formula>
    </cfRule>
    <cfRule type="containsText" dxfId="888" priority="319" operator="containsText" text="한별">
      <formula>NOT(ISERROR(SEARCH("한별",J295)))</formula>
    </cfRule>
    <cfRule type="containsText" dxfId="887" priority="320" operator="containsText" text="정홍조">
      <formula>NOT(ISERROR(SEARCH("정홍조",J295)))</formula>
    </cfRule>
    <cfRule type="containsText" dxfId="886" priority="321" operator="containsText" text="김지윤">
      <formula>NOT(ISERROR(SEARCH("김지윤",J295)))</formula>
    </cfRule>
    <cfRule type="containsText" dxfId="885" priority="322" operator="containsText" text="전준영">
      <formula>NOT(ISERROR(SEARCH("전준영",J295)))</formula>
    </cfRule>
    <cfRule type="containsText" dxfId="884" priority="323" operator="containsText" text="차재성">
      <formula>NOT(ISERROR(SEARCH("차재성",J295)))</formula>
    </cfRule>
  </conditionalFormatting>
  <conditionalFormatting sqref="J286">
    <cfRule type="containsText" dxfId="883" priority="312" operator="containsText" text="허하나로">
      <formula>NOT(ISERROR(SEARCH("허하나로",J286)))</formula>
    </cfRule>
    <cfRule type="containsText" dxfId="882" priority="313" operator="containsText" text="한별">
      <formula>NOT(ISERROR(SEARCH("한별",J286)))</formula>
    </cfRule>
    <cfRule type="containsText" dxfId="881" priority="314" operator="containsText" text="정홍조">
      <formula>NOT(ISERROR(SEARCH("정홍조",J286)))</formula>
    </cfRule>
    <cfRule type="containsText" dxfId="880" priority="315" operator="containsText" text="김지윤">
      <formula>NOT(ISERROR(SEARCH("김지윤",J286)))</formula>
    </cfRule>
    <cfRule type="containsText" dxfId="879" priority="316" operator="containsText" text="전준영">
      <formula>NOT(ISERROR(SEARCH("전준영",J286)))</formula>
    </cfRule>
    <cfRule type="containsText" dxfId="878" priority="317" operator="containsText" text="차재성">
      <formula>NOT(ISERROR(SEARCH("차재성",J286)))</formula>
    </cfRule>
  </conditionalFormatting>
  <conditionalFormatting sqref="J291:J292">
    <cfRule type="containsText" dxfId="877" priority="306" operator="containsText" text="허하나로">
      <formula>NOT(ISERROR(SEARCH("허하나로",J291)))</formula>
    </cfRule>
    <cfRule type="containsText" dxfId="876" priority="307" operator="containsText" text="한별">
      <formula>NOT(ISERROR(SEARCH("한별",J291)))</formula>
    </cfRule>
    <cfRule type="containsText" dxfId="875" priority="308" operator="containsText" text="정홍조">
      <formula>NOT(ISERROR(SEARCH("정홍조",J291)))</formula>
    </cfRule>
    <cfRule type="containsText" dxfId="874" priority="309" operator="containsText" text="김지윤">
      <formula>NOT(ISERROR(SEARCH("김지윤",J291)))</formula>
    </cfRule>
    <cfRule type="containsText" dxfId="873" priority="310" operator="containsText" text="전준영">
      <formula>NOT(ISERROR(SEARCH("전준영",J291)))</formula>
    </cfRule>
    <cfRule type="containsText" dxfId="872" priority="311" operator="containsText" text="차재성">
      <formula>NOT(ISERROR(SEARCH("차재성",J291)))</formula>
    </cfRule>
  </conditionalFormatting>
  <conditionalFormatting sqref="J284:J285 J287">
    <cfRule type="containsText" dxfId="871" priority="330" operator="containsText" text="허하나로">
      <formula>NOT(ISERROR(SEARCH("허하나로",H2081)))</formula>
    </cfRule>
    <cfRule type="containsText" dxfId="870" priority="331" operator="containsText" text="한별">
      <formula>NOT(ISERROR(SEARCH("한별",H2081)))</formula>
    </cfRule>
    <cfRule type="containsText" dxfId="869" priority="332" operator="containsText" text="정홍조">
      <formula>NOT(ISERROR(SEARCH("정홍조",H2081)))</formula>
    </cfRule>
    <cfRule type="containsText" dxfId="868" priority="333" operator="containsText" text="김지윤">
      <formula>NOT(ISERROR(SEARCH("김지윤",H2081)))</formula>
    </cfRule>
    <cfRule type="containsText" dxfId="867" priority="334" operator="containsText" text="전준영">
      <formula>NOT(ISERROR(SEARCH("전준영",H2081)))</formula>
    </cfRule>
    <cfRule type="containsText" dxfId="866" priority="335" operator="containsText" text="차재성">
      <formula>NOT(ISERROR(SEARCH("차재성",H2081)))</formula>
    </cfRule>
  </conditionalFormatting>
  <conditionalFormatting sqref="J306">
    <cfRule type="containsText" dxfId="865" priority="294" operator="containsText" text="허하나로">
      <formula>NOT(ISERROR(SEARCH("허하나로",J306)))</formula>
    </cfRule>
    <cfRule type="containsText" dxfId="864" priority="295" operator="containsText" text="한별">
      <formula>NOT(ISERROR(SEARCH("한별",J306)))</formula>
    </cfRule>
    <cfRule type="containsText" dxfId="863" priority="296" operator="containsText" text="정홍조">
      <formula>NOT(ISERROR(SEARCH("정홍조",J306)))</formula>
    </cfRule>
    <cfRule type="containsText" dxfId="862" priority="297" operator="containsText" text="김지윤">
      <formula>NOT(ISERROR(SEARCH("김지윤",J306)))</formula>
    </cfRule>
    <cfRule type="containsText" dxfId="861" priority="298" operator="containsText" text="전준영">
      <formula>NOT(ISERROR(SEARCH("전준영",J306)))</formula>
    </cfRule>
    <cfRule type="containsText" dxfId="860" priority="299" operator="containsText" text="차재성">
      <formula>NOT(ISERROR(SEARCH("차재성",J306)))</formula>
    </cfRule>
  </conditionalFormatting>
  <conditionalFormatting sqref="J305">
    <cfRule type="containsText" dxfId="859" priority="300" operator="containsText" text="허하나로">
      <formula>NOT(ISERROR(SEARCH("허하나로",H2073)))</formula>
    </cfRule>
    <cfRule type="containsText" dxfId="858" priority="301" operator="containsText" text="한별">
      <formula>NOT(ISERROR(SEARCH("한별",H2073)))</formula>
    </cfRule>
    <cfRule type="containsText" dxfId="857" priority="302" operator="containsText" text="정홍조">
      <formula>NOT(ISERROR(SEARCH("정홍조",H2073)))</formula>
    </cfRule>
    <cfRule type="containsText" dxfId="856" priority="303" operator="containsText" text="김지윤">
      <formula>NOT(ISERROR(SEARCH("김지윤",H2073)))</formula>
    </cfRule>
    <cfRule type="containsText" dxfId="855" priority="304" operator="containsText" text="전준영">
      <formula>NOT(ISERROR(SEARCH("전준영",H2073)))</formula>
    </cfRule>
    <cfRule type="containsText" dxfId="854" priority="305" operator="containsText" text="차재성">
      <formula>NOT(ISERROR(SEARCH("차재성",H2073)))</formula>
    </cfRule>
  </conditionalFormatting>
  <conditionalFormatting sqref="J289:J290">
    <cfRule type="containsText" dxfId="853" priority="288" operator="containsText" text="허하나로">
      <formula>NOT(ISERROR(SEARCH("허하나로",J289)))</formula>
    </cfRule>
    <cfRule type="containsText" dxfId="852" priority="289" operator="containsText" text="한별">
      <formula>NOT(ISERROR(SEARCH("한별",J289)))</formula>
    </cfRule>
    <cfRule type="containsText" dxfId="851" priority="290" operator="containsText" text="정홍조">
      <formula>NOT(ISERROR(SEARCH("정홍조",J289)))</formula>
    </cfRule>
    <cfRule type="containsText" dxfId="850" priority="291" operator="containsText" text="김지윤">
      <formula>NOT(ISERROR(SEARCH("김지윤",J289)))</formula>
    </cfRule>
    <cfRule type="containsText" dxfId="849" priority="292" operator="containsText" text="전준영">
      <formula>NOT(ISERROR(SEARCH("전준영",J289)))</formula>
    </cfRule>
    <cfRule type="containsText" dxfId="848" priority="293" operator="containsText" text="차재성">
      <formula>NOT(ISERROR(SEARCH("차재성",J289)))</formula>
    </cfRule>
  </conditionalFormatting>
  <conditionalFormatting sqref="J293:J294">
    <cfRule type="containsText" dxfId="847" priority="336" operator="containsText" text="허하나로">
      <formula>NOT(ISERROR(SEARCH("허하나로",H2090)))</formula>
    </cfRule>
    <cfRule type="containsText" dxfId="846" priority="337" operator="containsText" text="한별">
      <formula>NOT(ISERROR(SEARCH("한별",H2090)))</formula>
    </cfRule>
    <cfRule type="containsText" dxfId="845" priority="338" operator="containsText" text="정홍조">
      <formula>NOT(ISERROR(SEARCH("정홍조",H2090)))</formula>
    </cfRule>
    <cfRule type="containsText" dxfId="844" priority="339" operator="containsText" text="김지윤">
      <formula>NOT(ISERROR(SEARCH("김지윤",H2090)))</formula>
    </cfRule>
    <cfRule type="containsText" dxfId="843" priority="340" operator="containsText" text="전준영">
      <formula>NOT(ISERROR(SEARCH("전준영",H2090)))</formula>
    </cfRule>
    <cfRule type="containsText" dxfId="842" priority="341" operator="containsText" text="차재성">
      <formula>NOT(ISERROR(SEARCH("차재성",H2090)))</formula>
    </cfRule>
  </conditionalFormatting>
  <conditionalFormatting sqref="J45:J47">
    <cfRule type="containsText" dxfId="841" priority="991" operator="containsText" text="허하나로">
      <formula>NOT(ISERROR(SEARCH("허하나로",H1781)))</formula>
    </cfRule>
    <cfRule type="containsText" dxfId="840" priority="992" operator="containsText" text="한별">
      <formula>NOT(ISERROR(SEARCH("한별",H1781)))</formula>
    </cfRule>
    <cfRule type="containsText" dxfId="839" priority="993" operator="containsText" text="정홍조">
      <formula>NOT(ISERROR(SEARCH("정홍조",H1781)))</formula>
    </cfRule>
    <cfRule type="containsText" dxfId="838" priority="994" operator="containsText" text="김지윤">
      <formula>NOT(ISERROR(SEARCH("김지윤",H1781)))</formula>
    </cfRule>
    <cfRule type="containsText" dxfId="837" priority="995" operator="containsText" text="전준영">
      <formula>NOT(ISERROR(SEARCH("전준영",H1781)))</formula>
    </cfRule>
    <cfRule type="containsText" dxfId="836" priority="996" operator="containsText" text="차재성">
      <formula>NOT(ISERROR(SEARCH("차재성",H1781)))</formula>
    </cfRule>
  </conditionalFormatting>
  <conditionalFormatting sqref="J50">
    <cfRule type="containsText" dxfId="835" priority="997" operator="containsText" text="허하나로">
      <formula>NOT(ISERROR(SEARCH("허하나로",H1791)))</formula>
    </cfRule>
    <cfRule type="containsText" dxfId="834" priority="998" operator="containsText" text="한별">
      <formula>NOT(ISERROR(SEARCH("한별",H1791)))</formula>
    </cfRule>
    <cfRule type="containsText" dxfId="833" priority="999" operator="containsText" text="정홍조">
      <formula>NOT(ISERROR(SEARCH("정홍조",H1791)))</formula>
    </cfRule>
    <cfRule type="containsText" dxfId="832" priority="1000" operator="containsText" text="김지윤">
      <formula>NOT(ISERROR(SEARCH("김지윤",H1791)))</formula>
    </cfRule>
    <cfRule type="containsText" dxfId="831" priority="1001" operator="containsText" text="전준영">
      <formula>NOT(ISERROR(SEARCH("전준영",H1791)))</formula>
    </cfRule>
    <cfRule type="containsText" dxfId="830" priority="1002" operator="containsText" text="차재성">
      <formula>NOT(ISERROR(SEARCH("차재성",H1791)))</formula>
    </cfRule>
  </conditionalFormatting>
  <conditionalFormatting sqref="J9:J11">
    <cfRule type="containsText" dxfId="829" priority="1003" operator="containsText" text="허하나로">
      <formula>NOT(ISERROR(SEARCH("허하나로",H1746)))</formula>
    </cfRule>
    <cfRule type="containsText" dxfId="828" priority="1004" operator="containsText" text="한별">
      <formula>NOT(ISERROR(SEARCH("한별",H1746)))</formula>
    </cfRule>
    <cfRule type="containsText" dxfId="827" priority="1005" operator="containsText" text="정홍조">
      <formula>NOT(ISERROR(SEARCH("정홍조",H1746)))</formula>
    </cfRule>
    <cfRule type="containsText" dxfId="826" priority="1006" operator="containsText" text="김지윤">
      <formula>NOT(ISERROR(SEARCH("김지윤",H1746)))</formula>
    </cfRule>
    <cfRule type="containsText" dxfId="825" priority="1007" operator="containsText" text="전준영">
      <formula>NOT(ISERROR(SEARCH("전준영",H1746)))</formula>
    </cfRule>
    <cfRule type="containsText" dxfId="824" priority="1008" operator="containsText" text="차재성">
      <formula>NOT(ISERROR(SEARCH("차재성",H1746)))</formula>
    </cfRule>
  </conditionalFormatting>
  <conditionalFormatting sqref="J1298">
    <cfRule type="containsText" dxfId="823" priority="282" operator="containsText" text="허하나로">
      <formula>NOT(ISERROR(SEARCH("허하나로",H2037)))</formula>
    </cfRule>
    <cfRule type="containsText" dxfId="822" priority="283" operator="containsText" text="한별">
      <formula>NOT(ISERROR(SEARCH("한별",H2037)))</formula>
    </cfRule>
    <cfRule type="containsText" dxfId="821" priority="284" operator="containsText" text="정홍조">
      <formula>NOT(ISERROR(SEARCH("정홍조",H2037)))</formula>
    </cfRule>
    <cfRule type="containsText" dxfId="820" priority="285" operator="containsText" text="김지윤">
      <formula>NOT(ISERROR(SEARCH("김지윤",H2037)))</formula>
    </cfRule>
    <cfRule type="containsText" dxfId="819" priority="286" operator="containsText" text="전준영">
      <formula>NOT(ISERROR(SEARCH("전준영",H2037)))</formula>
    </cfRule>
    <cfRule type="containsText" dxfId="818" priority="287" operator="containsText" text="차재성">
      <formula>NOT(ISERROR(SEARCH("차재성",H2037)))</formula>
    </cfRule>
  </conditionalFormatting>
  <conditionalFormatting sqref="J1321:J1323">
    <cfRule type="containsText" dxfId="817" priority="276" operator="containsText" text="허하나로">
      <formula>NOT(ISERROR(SEARCH("허하나로",H2047)))</formula>
    </cfRule>
    <cfRule type="containsText" dxfId="816" priority="277" operator="containsText" text="한별">
      <formula>NOT(ISERROR(SEARCH("한별",H2047)))</formula>
    </cfRule>
    <cfRule type="containsText" dxfId="815" priority="278" operator="containsText" text="정홍조">
      <formula>NOT(ISERROR(SEARCH("정홍조",H2047)))</formula>
    </cfRule>
    <cfRule type="containsText" dxfId="814" priority="279" operator="containsText" text="김지윤">
      <formula>NOT(ISERROR(SEARCH("김지윤",H2047)))</formula>
    </cfRule>
    <cfRule type="containsText" dxfId="813" priority="280" operator="containsText" text="전준영">
      <formula>NOT(ISERROR(SEARCH("전준영",H2047)))</formula>
    </cfRule>
    <cfRule type="containsText" dxfId="812" priority="281" operator="containsText" text="차재성">
      <formula>NOT(ISERROR(SEARCH("차재성",H2047)))</formula>
    </cfRule>
  </conditionalFormatting>
  <conditionalFormatting sqref="J1320">
    <cfRule type="containsText" dxfId="811" priority="270" operator="containsText" text="허하나로">
      <formula>NOT(ISERROR(SEARCH("허하나로",H2046)))</formula>
    </cfRule>
    <cfRule type="containsText" dxfId="810" priority="271" operator="containsText" text="한별">
      <formula>NOT(ISERROR(SEARCH("한별",H2046)))</formula>
    </cfRule>
    <cfRule type="containsText" dxfId="809" priority="272" operator="containsText" text="정홍조">
      <formula>NOT(ISERROR(SEARCH("정홍조",H2046)))</formula>
    </cfRule>
    <cfRule type="containsText" dxfId="808" priority="273" operator="containsText" text="김지윤">
      <formula>NOT(ISERROR(SEARCH("김지윤",H2046)))</formula>
    </cfRule>
    <cfRule type="containsText" dxfId="807" priority="274" operator="containsText" text="전준영">
      <formula>NOT(ISERROR(SEARCH("전준영",H2046)))</formula>
    </cfRule>
    <cfRule type="containsText" dxfId="806" priority="275" operator="containsText" text="차재성">
      <formula>NOT(ISERROR(SEARCH("차재성",H2046)))</formula>
    </cfRule>
  </conditionalFormatting>
  <conditionalFormatting sqref="J1299">
    <cfRule type="containsText" dxfId="805" priority="264" operator="containsText" text="허하나로">
      <formula>NOT(ISERROR(SEARCH("허하나로",H2026)))</formula>
    </cfRule>
    <cfRule type="containsText" dxfId="804" priority="265" operator="containsText" text="한별">
      <formula>NOT(ISERROR(SEARCH("한별",H2026)))</formula>
    </cfRule>
    <cfRule type="containsText" dxfId="803" priority="266" operator="containsText" text="정홍조">
      <formula>NOT(ISERROR(SEARCH("정홍조",H2026)))</formula>
    </cfRule>
    <cfRule type="containsText" dxfId="802" priority="267" operator="containsText" text="김지윤">
      <formula>NOT(ISERROR(SEARCH("김지윤",H2026)))</formula>
    </cfRule>
    <cfRule type="containsText" dxfId="801" priority="268" operator="containsText" text="전준영">
      <formula>NOT(ISERROR(SEARCH("전준영",H2026)))</formula>
    </cfRule>
    <cfRule type="containsText" dxfId="800" priority="269" operator="containsText" text="차재성">
      <formula>NOT(ISERROR(SEARCH("차재성",H2026)))</formula>
    </cfRule>
  </conditionalFormatting>
  <conditionalFormatting sqref="J1297">
    <cfRule type="containsText" dxfId="799" priority="258" operator="containsText" text="허하나로">
      <formula>NOT(ISERROR(SEARCH("허하나로",H2036)))</formula>
    </cfRule>
    <cfRule type="containsText" dxfId="798" priority="259" operator="containsText" text="한별">
      <formula>NOT(ISERROR(SEARCH("한별",H2036)))</formula>
    </cfRule>
    <cfRule type="containsText" dxfId="797" priority="260" operator="containsText" text="정홍조">
      <formula>NOT(ISERROR(SEARCH("정홍조",H2036)))</formula>
    </cfRule>
    <cfRule type="containsText" dxfId="796" priority="261" operator="containsText" text="김지윤">
      <formula>NOT(ISERROR(SEARCH("김지윤",H2036)))</formula>
    </cfRule>
    <cfRule type="containsText" dxfId="795" priority="262" operator="containsText" text="전준영">
      <formula>NOT(ISERROR(SEARCH("전준영",H2036)))</formula>
    </cfRule>
    <cfRule type="containsText" dxfId="794" priority="263" operator="containsText" text="차재성">
      <formula>NOT(ISERROR(SEARCH("차재성",H2036)))</formula>
    </cfRule>
  </conditionalFormatting>
  <conditionalFormatting sqref="J310">
    <cfRule type="containsText" dxfId="793" priority="252" operator="containsText" text="허하나로">
      <formula>NOT(ISERROR(SEARCH("허하나로",H1520)))</formula>
    </cfRule>
    <cfRule type="containsText" dxfId="792" priority="253" operator="containsText" text="한별">
      <formula>NOT(ISERROR(SEARCH("한별",H1520)))</formula>
    </cfRule>
    <cfRule type="containsText" dxfId="791" priority="254" operator="containsText" text="정홍조">
      <formula>NOT(ISERROR(SEARCH("정홍조",H1520)))</formula>
    </cfRule>
    <cfRule type="containsText" dxfId="790" priority="255" operator="containsText" text="김지윤">
      <formula>NOT(ISERROR(SEARCH("김지윤",H1520)))</formula>
    </cfRule>
    <cfRule type="containsText" dxfId="789" priority="256" operator="containsText" text="전준영">
      <formula>NOT(ISERROR(SEARCH("전준영",H1520)))</formula>
    </cfRule>
    <cfRule type="containsText" dxfId="788" priority="257" operator="containsText" text="차재성">
      <formula>NOT(ISERROR(SEARCH("차재성",H1520)))</formula>
    </cfRule>
  </conditionalFormatting>
  <conditionalFormatting sqref="J413">
    <cfRule type="containsText" dxfId="787" priority="246" operator="containsText" text="허하나로">
      <formula>NOT(ISERROR(SEARCH("허하나로",H1539)))</formula>
    </cfRule>
    <cfRule type="containsText" dxfId="786" priority="247" operator="containsText" text="한별">
      <formula>NOT(ISERROR(SEARCH("한별",H1539)))</formula>
    </cfRule>
    <cfRule type="containsText" dxfId="785" priority="248" operator="containsText" text="정홍조">
      <formula>NOT(ISERROR(SEARCH("정홍조",H1539)))</formula>
    </cfRule>
    <cfRule type="containsText" dxfId="784" priority="249" operator="containsText" text="김지윤">
      <formula>NOT(ISERROR(SEARCH("김지윤",H1539)))</formula>
    </cfRule>
    <cfRule type="containsText" dxfId="783" priority="250" operator="containsText" text="전준영">
      <formula>NOT(ISERROR(SEARCH("전준영",H1539)))</formula>
    </cfRule>
    <cfRule type="containsText" dxfId="782" priority="251" operator="containsText" text="차재성">
      <formula>NOT(ISERROR(SEARCH("차재성",H1539)))</formula>
    </cfRule>
  </conditionalFormatting>
  <conditionalFormatting sqref="J412">
    <cfRule type="containsText" dxfId="781" priority="240" operator="containsText" text="허하나로">
      <formula>NOT(ISERROR(SEARCH("허하나로",H1538)))</formula>
    </cfRule>
    <cfRule type="containsText" dxfId="780" priority="241" operator="containsText" text="한별">
      <formula>NOT(ISERROR(SEARCH("한별",H1538)))</formula>
    </cfRule>
    <cfRule type="containsText" dxfId="779" priority="242" operator="containsText" text="정홍조">
      <formula>NOT(ISERROR(SEARCH("정홍조",H1538)))</formula>
    </cfRule>
    <cfRule type="containsText" dxfId="778" priority="243" operator="containsText" text="김지윤">
      <formula>NOT(ISERROR(SEARCH("김지윤",H1538)))</formula>
    </cfRule>
    <cfRule type="containsText" dxfId="777" priority="244" operator="containsText" text="전준영">
      <formula>NOT(ISERROR(SEARCH("전준영",H1538)))</formula>
    </cfRule>
    <cfRule type="containsText" dxfId="776" priority="245" operator="containsText" text="차재성">
      <formula>NOT(ISERROR(SEARCH("차재성",H1538)))</formula>
    </cfRule>
  </conditionalFormatting>
  <conditionalFormatting sqref="J515">
    <cfRule type="containsText" dxfId="775" priority="234" operator="containsText" text="허하나로">
      <formula>NOT(ISERROR(SEARCH("허하나로",H1557)))</formula>
    </cfRule>
    <cfRule type="containsText" dxfId="774" priority="235" operator="containsText" text="한별">
      <formula>NOT(ISERROR(SEARCH("한별",H1557)))</formula>
    </cfRule>
    <cfRule type="containsText" dxfId="773" priority="236" operator="containsText" text="정홍조">
      <formula>NOT(ISERROR(SEARCH("정홍조",H1557)))</formula>
    </cfRule>
    <cfRule type="containsText" dxfId="772" priority="237" operator="containsText" text="김지윤">
      <formula>NOT(ISERROR(SEARCH("김지윤",H1557)))</formula>
    </cfRule>
    <cfRule type="containsText" dxfId="771" priority="238" operator="containsText" text="전준영">
      <formula>NOT(ISERROR(SEARCH("전준영",H1557)))</formula>
    </cfRule>
    <cfRule type="containsText" dxfId="770" priority="239" operator="containsText" text="차재성">
      <formula>NOT(ISERROR(SEARCH("차재성",H1557)))</formula>
    </cfRule>
  </conditionalFormatting>
  <conditionalFormatting sqref="J514">
    <cfRule type="containsText" dxfId="769" priority="228" operator="containsText" text="허하나로">
      <formula>NOT(ISERROR(SEARCH("허하나로",H1556)))</formula>
    </cfRule>
    <cfRule type="containsText" dxfId="768" priority="229" operator="containsText" text="한별">
      <formula>NOT(ISERROR(SEARCH("한별",H1556)))</formula>
    </cfRule>
    <cfRule type="containsText" dxfId="767" priority="230" operator="containsText" text="정홍조">
      <formula>NOT(ISERROR(SEARCH("정홍조",H1556)))</formula>
    </cfRule>
    <cfRule type="containsText" dxfId="766" priority="231" operator="containsText" text="김지윤">
      <formula>NOT(ISERROR(SEARCH("김지윤",H1556)))</formula>
    </cfRule>
    <cfRule type="containsText" dxfId="765" priority="232" operator="containsText" text="전준영">
      <formula>NOT(ISERROR(SEARCH("전준영",H1556)))</formula>
    </cfRule>
    <cfRule type="containsText" dxfId="764" priority="233" operator="containsText" text="차재성">
      <formula>NOT(ISERROR(SEARCH("차재성",H1556)))</formula>
    </cfRule>
  </conditionalFormatting>
  <conditionalFormatting sqref="J617">
    <cfRule type="containsText" dxfId="763" priority="222" operator="containsText" text="허하나로">
      <formula>NOT(ISERROR(SEARCH("허하나로",H1575)))</formula>
    </cfRule>
    <cfRule type="containsText" dxfId="762" priority="223" operator="containsText" text="한별">
      <formula>NOT(ISERROR(SEARCH("한별",H1575)))</formula>
    </cfRule>
    <cfRule type="containsText" dxfId="761" priority="224" operator="containsText" text="정홍조">
      <formula>NOT(ISERROR(SEARCH("정홍조",H1575)))</formula>
    </cfRule>
    <cfRule type="containsText" dxfId="760" priority="225" operator="containsText" text="김지윤">
      <formula>NOT(ISERROR(SEARCH("김지윤",H1575)))</formula>
    </cfRule>
    <cfRule type="containsText" dxfId="759" priority="226" operator="containsText" text="전준영">
      <formula>NOT(ISERROR(SEARCH("전준영",H1575)))</formula>
    </cfRule>
    <cfRule type="containsText" dxfId="758" priority="227" operator="containsText" text="차재성">
      <formula>NOT(ISERROR(SEARCH("차재성",H1575)))</formula>
    </cfRule>
  </conditionalFormatting>
  <conditionalFormatting sqref="J616">
    <cfRule type="containsText" dxfId="757" priority="216" operator="containsText" text="허하나로">
      <formula>NOT(ISERROR(SEARCH("허하나로",H1574)))</formula>
    </cfRule>
    <cfRule type="containsText" dxfId="756" priority="217" operator="containsText" text="한별">
      <formula>NOT(ISERROR(SEARCH("한별",H1574)))</formula>
    </cfRule>
    <cfRule type="containsText" dxfId="755" priority="218" operator="containsText" text="정홍조">
      <formula>NOT(ISERROR(SEARCH("정홍조",H1574)))</formula>
    </cfRule>
    <cfRule type="containsText" dxfId="754" priority="219" operator="containsText" text="김지윤">
      <formula>NOT(ISERROR(SEARCH("김지윤",H1574)))</formula>
    </cfRule>
    <cfRule type="containsText" dxfId="753" priority="220" operator="containsText" text="전준영">
      <formula>NOT(ISERROR(SEARCH("전준영",H1574)))</formula>
    </cfRule>
    <cfRule type="containsText" dxfId="752" priority="221" operator="containsText" text="차재성">
      <formula>NOT(ISERROR(SEARCH("차재성",H1574)))</formula>
    </cfRule>
  </conditionalFormatting>
  <conditionalFormatting sqref="J720">
    <cfRule type="containsText" dxfId="751" priority="210" operator="containsText" text="허하나로">
      <formula>NOT(ISERROR(SEARCH("허하나로",H1593)))</formula>
    </cfRule>
    <cfRule type="containsText" dxfId="750" priority="211" operator="containsText" text="한별">
      <formula>NOT(ISERROR(SEARCH("한별",H1593)))</formula>
    </cfRule>
    <cfRule type="containsText" dxfId="749" priority="212" operator="containsText" text="정홍조">
      <formula>NOT(ISERROR(SEARCH("정홍조",H1593)))</formula>
    </cfRule>
    <cfRule type="containsText" dxfId="748" priority="213" operator="containsText" text="김지윤">
      <formula>NOT(ISERROR(SEARCH("김지윤",H1593)))</formula>
    </cfRule>
    <cfRule type="containsText" dxfId="747" priority="214" operator="containsText" text="전준영">
      <formula>NOT(ISERROR(SEARCH("전준영",H1593)))</formula>
    </cfRule>
    <cfRule type="containsText" dxfId="746" priority="215" operator="containsText" text="차재성">
      <formula>NOT(ISERROR(SEARCH("차재성",H1593)))</formula>
    </cfRule>
  </conditionalFormatting>
  <conditionalFormatting sqref="J719">
    <cfRule type="containsText" dxfId="745" priority="204" operator="containsText" text="허하나로">
      <formula>NOT(ISERROR(SEARCH("허하나로",H1592)))</formula>
    </cfRule>
    <cfRule type="containsText" dxfId="744" priority="205" operator="containsText" text="한별">
      <formula>NOT(ISERROR(SEARCH("한별",H1592)))</formula>
    </cfRule>
    <cfRule type="containsText" dxfId="743" priority="206" operator="containsText" text="정홍조">
      <formula>NOT(ISERROR(SEARCH("정홍조",H1592)))</formula>
    </cfRule>
    <cfRule type="containsText" dxfId="742" priority="207" operator="containsText" text="김지윤">
      <formula>NOT(ISERROR(SEARCH("김지윤",H1592)))</formula>
    </cfRule>
    <cfRule type="containsText" dxfId="741" priority="208" operator="containsText" text="전준영">
      <formula>NOT(ISERROR(SEARCH("전준영",H1592)))</formula>
    </cfRule>
    <cfRule type="containsText" dxfId="740" priority="209" operator="containsText" text="차재성">
      <formula>NOT(ISERROR(SEARCH("차재성",H1592)))</formula>
    </cfRule>
  </conditionalFormatting>
  <conditionalFormatting sqref="J822">
    <cfRule type="containsText" dxfId="739" priority="198" operator="containsText" text="허하나로">
      <formula>NOT(ISERROR(SEARCH("허하나로",H1611)))</formula>
    </cfRule>
    <cfRule type="containsText" dxfId="738" priority="199" operator="containsText" text="한별">
      <formula>NOT(ISERROR(SEARCH("한별",H1611)))</formula>
    </cfRule>
    <cfRule type="containsText" dxfId="737" priority="200" operator="containsText" text="정홍조">
      <formula>NOT(ISERROR(SEARCH("정홍조",H1611)))</formula>
    </cfRule>
    <cfRule type="containsText" dxfId="736" priority="201" operator="containsText" text="김지윤">
      <formula>NOT(ISERROR(SEARCH("김지윤",H1611)))</formula>
    </cfRule>
    <cfRule type="containsText" dxfId="735" priority="202" operator="containsText" text="전준영">
      <formula>NOT(ISERROR(SEARCH("전준영",H1611)))</formula>
    </cfRule>
    <cfRule type="containsText" dxfId="734" priority="203" operator="containsText" text="차재성">
      <formula>NOT(ISERROR(SEARCH("차재성",H1611)))</formula>
    </cfRule>
  </conditionalFormatting>
  <conditionalFormatting sqref="J821">
    <cfRule type="containsText" dxfId="733" priority="192" operator="containsText" text="허하나로">
      <formula>NOT(ISERROR(SEARCH("허하나로",H1610)))</formula>
    </cfRule>
    <cfRule type="containsText" dxfId="732" priority="193" operator="containsText" text="한별">
      <formula>NOT(ISERROR(SEARCH("한별",H1610)))</formula>
    </cfRule>
    <cfRule type="containsText" dxfId="731" priority="194" operator="containsText" text="정홍조">
      <formula>NOT(ISERROR(SEARCH("정홍조",H1610)))</formula>
    </cfRule>
    <cfRule type="containsText" dxfId="730" priority="195" operator="containsText" text="김지윤">
      <formula>NOT(ISERROR(SEARCH("김지윤",H1610)))</formula>
    </cfRule>
    <cfRule type="containsText" dxfId="729" priority="196" operator="containsText" text="전준영">
      <formula>NOT(ISERROR(SEARCH("전준영",H1610)))</formula>
    </cfRule>
    <cfRule type="containsText" dxfId="728" priority="197" operator="containsText" text="차재성">
      <formula>NOT(ISERROR(SEARCH("차재성",H1610)))</formula>
    </cfRule>
  </conditionalFormatting>
  <conditionalFormatting sqref="J890">
    <cfRule type="containsText" dxfId="727" priority="186" operator="containsText" text="허하나로">
      <formula>NOT(ISERROR(SEARCH("허하나로",H1629)))</formula>
    </cfRule>
    <cfRule type="containsText" dxfId="726" priority="187" operator="containsText" text="한별">
      <formula>NOT(ISERROR(SEARCH("한별",H1629)))</formula>
    </cfRule>
    <cfRule type="containsText" dxfId="725" priority="188" operator="containsText" text="정홍조">
      <formula>NOT(ISERROR(SEARCH("정홍조",H1629)))</formula>
    </cfRule>
    <cfRule type="containsText" dxfId="724" priority="189" operator="containsText" text="김지윤">
      <formula>NOT(ISERROR(SEARCH("김지윤",H1629)))</formula>
    </cfRule>
    <cfRule type="containsText" dxfId="723" priority="190" operator="containsText" text="전준영">
      <formula>NOT(ISERROR(SEARCH("전준영",H1629)))</formula>
    </cfRule>
    <cfRule type="containsText" dxfId="722" priority="191" operator="containsText" text="차재성">
      <formula>NOT(ISERROR(SEARCH("차재성",H1629)))</formula>
    </cfRule>
  </conditionalFormatting>
  <conditionalFormatting sqref="J889">
    <cfRule type="containsText" dxfId="721" priority="180" operator="containsText" text="허하나로">
      <formula>NOT(ISERROR(SEARCH("허하나로",H1628)))</formula>
    </cfRule>
    <cfRule type="containsText" dxfId="720" priority="181" operator="containsText" text="한별">
      <formula>NOT(ISERROR(SEARCH("한별",H1628)))</formula>
    </cfRule>
    <cfRule type="containsText" dxfId="719" priority="182" operator="containsText" text="정홍조">
      <formula>NOT(ISERROR(SEARCH("정홍조",H1628)))</formula>
    </cfRule>
    <cfRule type="containsText" dxfId="718" priority="183" operator="containsText" text="김지윤">
      <formula>NOT(ISERROR(SEARCH("김지윤",H1628)))</formula>
    </cfRule>
    <cfRule type="containsText" dxfId="717" priority="184" operator="containsText" text="전준영">
      <formula>NOT(ISERROR(SEARCH("전준영",H1628)))</formula>
    </cfRule>
    <cfRule type="containsText" dxfId="716" priority="185" operator="containsText" text="차재성">
      <formula>NOT(ISERROR(SEARCH("차재성",H1628)))</formula>
    </cfRule>
  </conditionalFormatting>
  <conditionalFormatting sqref="J992">
    <cfRule type="containsText" dxfId="715" priority="174" operator="containsText" text="허하나로">
      <formula>NOT(ISERROR(SEARCH("허하나로",H1647)))</formula>
    </cfRule>
    <cfRule type="containsText" dxfId="714" priority="175" operator="containsText" text="한별">
      <formula>NOT(ISERROR(SEARCH("한별",H1647)))</formula>
    </cfRule>
    <cfRule type="containsText" dxfId="713" priority="176" operator="containsText" text="정홍조">
      <formula>NOT(ISERROR(SEARCH("정홍조",H1647)))</formula>
    </cfRule>
    <cfRule type="containsText" dxfId="712" priority="177" operator="containsText" text="김지윤">
      <formula>NOT(ISERROR(SEARCH("김지윤",H1647)))</formula>
    </cfRule>
    <cfRule type="containsText" dxfId="711" priority="178" operator="containsText" text="전준영">
      <formula>NOT(ISERROR(SEARCH("전준영",H1647)))</formula>
    </cfRule>
    <cfRule type="containsText" dxfId="710" priority="179" operator="containsText" text="차재성">
      <formula>NOT(ISERROR(SEARCH("차재성",H1647)))</formula>
    </cfRule>
  </conditionalFormatting>
  <conditionalFormatting sqref="J991">
    <cfRule type="containsText" dxfId="709" priority="168" operator="containsText" text="허하나로">
      <formula>NOT(ISERROR(SEARCH("허하나로",H1646)))</formula>
    </cfRule>
    <cfRule type="containsText" dxfId="708" priority="169" operator="containsText" text="한별">
      <formula>NOT(ISERROR(SEARCH("한별",H1646)))</formula>
    </cfRule>
    <cfRule type="containsText" dxfId="707" priority="170" operator="containsText" text="정홍조">
      <formula>NOT(ISERROR(SEARCH("정홍조",H1646)))</formula>
    </cfRule>
    <cfRule type="containsText" dxfId="706" priority="171" operator="containsText" text="김지윤">
      <formula>NOT(ISERROR(SEARCH("김지윤",H1646)))</formula>
    </cfRule>
    <cfRule type="containsText" dxfId="705" priority="172" operator="containsText" text="전준영">
      <formula>NOT(ISERROR(SEARCH("전준영",H1646)))</formula>
    </cfRule>
    <cfRule type="containsText" dxfId="704" priority="173" operator="containsText" text="차재성">
      <formula>NOT(ISERROR(SEARCH("차재성",H1646)))</formula>
    </cfRule>
  </conditionalFormatting>
  <conditionalFormatting sqref="J1181">
    <cfRule type="containsText" dxfId="703" priority="162" operator="containsText" text="허하나로">
      <formula>NOT(ISERROR(SEARCH("허하나로",H1549)))</formula>
    </cfRule>
    <cfRule type="containsText" dxfId="702" priority="163" operator="containsText" text="한별">
      <formula>NOT(ISERROR(SEARCH("한별",H1549)))</formula>
    </cfRule>
    <cfRule type="containsText" dxfId="701" priority="164" operator="containsText" text="정홍조">
      <formula>NOT(ISERROR(SEARCH("정홍조",H1549)))</formula>
    </cfRule>
    <cfRule type="containsText" dxfId="700" priority="165" operator="containsText" text="김지윤">
      <formula>NOT(ISERROR(SEARCH("김지윤",H1549)))</formula>
    </cfRule>
    <cfRule type="containsText" dxfId="699" priority="166" operator="containsText" text="전준영">
      <formula>NOT(ISERROR(SEARCH("전준영",H1549)))</formula>
    </cfRule>
    <cfRule type="containsText" dxfId="698" priority="167" operator="containsText" text="차재성">
      <formula>NOT(ISERROR(SEARCH("차재성",H1549)))</formula>
    </cfRule>
  </conditionalFormatting>
  <conditionalFormatting sqref="J314:J376">
    <cfRule type="containsText" dxfId="697" priority="155" operator="containsText" text="김지윤">
      <formula>NOT(ISERROR(SEARCH("김지윤",J314)))</formula>
    </cfRule>
    <cfRule type="containsText" dxfId="696" priority="156" operator="containsText" text="양길승">
      <formula>NOT(ISERROR(SEARCH("양길승",J314)))</formula>
    </cfRule>
    <cfRule type="containsText" dxfId="695" priority="157" operator="containsText" text="정지철">
      <formula>NOT(ISERROR(SEARCH("정지철",J314)))</formula>
    </cfRule>
    <cfRule type="containsText" dxfId="694" priority="158" operator="containsText" text="최민">
      <formula>NOT(ISERROR(SEARCH("최민",J314)))</formula>
    </cfRule>
    <cfRule type="containsText" dxfId="693" priority="159" operator="containsText" text="허하나로">
      <formula>NOT(ISERROR(SEARCH("허하나로",J314)))</formula>
    </cfRule>
    <cfRule type="containsText" dxfId="692" priority="160" operator="containsText" text="안은선">
      <formula>NOT(ISERROR(SEARCH("안은선",J314)))</formula>
    </cfRule>
    <cfRule type="containsText" dxfId="691" priority="161" operator="containsText" text="전준영">
      <formula>NOT(ISERROR(SEARCH("전준영",J314)))</formula>
    </cfRule>
  </conditionalFormatting>
  <conditionalFormatting sqref="J378:J411">
    <cfRule type="containsText" dxfId="690" priority="148" operator="containsText" text="김지윤">
      <formula>NOT(ISERROR(SEARCH("김지윤",J378)))</formula>
    </cfRule>
    <cfRule type="containsText" dxfId="689" priority="149" operator="containsText" text="양길승">
      <formula>NOT(ISERROR(SEARCH("양길승",J378)))</formula>
    </cfRule>
    <cfRule type="containsText" dxfId="688" priority="150" operator="containsText" text="정지철">
      <formula>NOT(ISERROR(SEARCH("정지철",J378)))</formula>
    </cfRule>
    <cfRule type="containsText" dxfId="687" priority="151" operator="containsText" text="최민">
      <formula>NOT(ISERROR(SEARCH("최민",J378)))</formula>
    </cfRule>
    <cfRule type="containsText" dxfId="686" priority="152" operator="containsText" text="허하나로">
      <formula>NOT(ISERROR(SEARCH("허하나로",J378)))</formula>
    </cfRule>
    <cfRule type="containsText" dxfId="685" priority="153" operator="containsText" text="안은선">
      <formula>NOT(ISERROR(SEARCH("안은선",J378)))</formula>
    </cfRule>
    <cfRule type="containsText" dxfId="684" priority="154" operator="containsText" text="전준영">
      <formula>NOT(ISERROR(SEARCH("전준영",J378)))</formula>
    </cfRule>
  </conditionalFormatting>
  <conditionalFormatting sqref="J416:J478">
    <cfRule type="containsText" dxfId="683" priority="141" operator="containsText" text="김지윤">
      <formula>NOT(ISERROR(SEARCH("김지윤",J416)))</formula>
    </cfRule>
    <cfRule type="containsText" dxfId="682" priority="142" operator="containsText" text="양길승">
      <formula>NOT(ISERROR(SEARCH("양길승",J416)))</formula>
    </cfRule>
    <cfRule type="containsText" dxfId="681" priority="143" operator="containsText" text="정지철">
      <formula>NOT(ISERROR(SEARCH("정지철",J416)))</formula>
    </cfRule>
    <cfRule type="containsText" dxfId="680" priority="144" operator="containsText" text="최민">
      <formula>NOT(ISERROR(SEARCH("최민",J416)))</formula>
    </cfRule>
    <cfRule type="containsText" dxfId="679" priority="145" operator="containsText" text="허하나로">
      <formula>NOT(ISERROR(SEARCH("허하나로",J416)))</formula>
    </cfRule>
    <cfRule type="containsText" dxfId="678" priority="146" operator="containsText" text="안은선">
      <formula>NOT(ISERROR(SEARCH("안은선",J416)))</formula>
    </cfRule>
    <cfRule type="containsText" dxfId="677" priority="147" operator="containsText" text="전준영">
      <formula>NOT(ISERROR(SEARCH("전준영",J416)))</formula>
    </cfRule>
  </conditionalFormatting>
  <conditionalFormatting sqref="J480:J513">
    <cfRule type="containsText" dxfId="676" priority="134" operator="containsText" text="김지윤">
      <formula>NOT(ISERROR(SEARCH("김지윤",J480)))</formula>
    </cfRule>
    <cfRule type="containsText" dxfId="675" priority="135" operator="containsText" text="양길승">
      <formula>NOT(ISERROR(SEARCH("양길승",J480)))</formula>
    </cfRule>
    <cfRule type="containsText" dxfId="674" priority="136" operator="containsText" text="정지철">
      <formula>NOT(ISERROR(SEARCH("정지철",J480)))</formula>
    </cfRule>
    <cfRule type="containsText" dxfId="673" priority="137" operator="containsText" text="최민">
      <formula>NOT(ISERROR(SEARCH("최민",J480)))</formula>
    </cfRule>
    <cfRule type="containsText" dxfId="672" priority="138" operator="containsText" text="허하나로">
      <formula>NOT(ISERROR(SEARCH("허하나로",J480)))</formula>
    </cfRule>
    <cfRule type="containsText" dxfId="671" priority="139" operator="containsText" text="안은선">
      <formula>NOT(ISERROR(SEARCH("안은선",J480)))</formula>
    </cfRule>
    <cfRule type="containsText" dxfId="670" priority="140" operator="containsText" text="전준영">
      <formula>NOT(ISERROR(SEARCH("전준영",J480)))</formula>
    </cfRule>
  </conditionalFormatting>
  <conditionalFormatting sqref="J723:J785">
    <cfRule type="containsText" dxfId="669" priority="113" operator="containsText" text="김지윤">
      <formula>NOT(ISERROR(SEARCH("김지윤",J723)))</formula>
    </cfRule>
    <cfRule type="containsText" dxfId="668" priority="114" operator="containsText" text="양길승">
      <formula>NOT(ISERROR(SEARCH("양길승",J723)))</formula>
    </cfRule>
    <cfRule type="containsText" dxfId="667" priority="115" operator="containsText" text="정지철">
      <formula>NOT(ISERROR(SEARCH("정지철",J723)))</formula>
    </cfRule>
    <cfRule type="containsText" dxfId="666" priority="116" operator="containsText" text="최민">
      <formula>NOT(ISERROR(SEARCH("최민",J723)))</formula>
    </cfRule>
    <cfRule type="containsText" dxfId="665" priority="117" operator="containsText" text="허하나로">
      <formula>NOT(ISERROR(SEARCH("허하나로",J723)))</formula>
    </cfRule>
    <cfRule type="containsText" dxfId="664" priority="118" operator="containsText" text="안은선">
      <formula>NOT(ISERROR(SEARCH("안은선",J723)))</formula>
    </cfRule>
    <cfRule type="containsText" dxfId="663" priority="119" operator="containsText" text="전준영">
      <formula>NOT(ISERROR(SEARCH("전준영",J723)))</formula>
    </cfRule>
  </conditionalFormatting>
  <conditionalFormatting sqref="J787:J820">
    <cfRule type="containsText" dxfId="662" priority="106" operator="containsText" text="김지윤">
      <formula>NOT(ISERROR(SEARCH("김지윤",J787)))</formula>
    </cfRule>
    <cfRule type="containsText" dxfId="661" priority="107" operator="containsText" text="양길승">
      <formula>NOT(ISERROR(SEARCH("양길승",J787)))</formula>
    </cfRule>
    <cfRule type="containsText" dxfId="660" priority="108" operator="containsText" text="정지철">
      <formula>NOT(ISERROR(SEARCH("정지철",J787)))</formula>
    </cfRule>
    <cfRule type="containsText" dxfId="659" priority="109" operator="containsText" text="최민">
      <formula>NOT(ISERROR(SEARCH("최민",J787)))</formula>
    </cfRule>
    <cfRule type="containsText" dxfId="658" priority="110" operator="containsText" text="허하나로">
      <formula>NOT(ISERROR(SEARCH("허하나로",J787)))</formula>
    </cfRule>
    <cfRule type="containsText" dxfId="657" priority="111" operator="containsText" text="안은선">
      <formula>NOT(ISERROR(SEARCH("안은선",J787)))</formula>
    </cfRule>
    <cfRule type="containsText" dxfId="656" priority="112" operator="containsText" text="전준영">
      <formula>NOT(ISERROR(SEARCH("전준영",J787)))</formula>
    </cfRule>
  </conditionalFormatting>
  <conditionalFormatting sqref="J825:J887">
    <cfRule type="containsText" dxfId="655" priority="99" operator="containsText" text="김지윤">
      <formula>NOT(ISERROR(SEARCH("김지윤",J825)))</formula>
    </cfRule>
    <cfRule type="containsText" dxfId="654" priority="100" operator="containsText" text="양길승">
      <formula>NOT(ISERROR(SEARCH("양길승",J825)))</formula>
    </cfRule>
    <cfRule type="containsText" dxfId="653" priority="101" operator="containsText" text="정지철">
      <formula>NOT(ISERROR(SEARCH("정지철",J825)))</formula>
    </cfRule>
    <cfRule type="containsText" dxfId="652" priority="102" operator="containsText" text="최민">
      <formula>NOT(ISERROR(SEARCH("최민",J825)))</formula>
    </cfRule>
    <cfRule type="containsText" dxfId="651" priority="103" operator="containsText" text="허하나로">
      <formula>NOT(ISERROR(SEARCH("허하나로",J825)))</formula>
    </cfRule>
    <cfRule type="containsText" dxfId="650" priority="104" operator="containsText" text="안은선">
      <formula>NOT(ISERROR(SEARCH("안은선",J825)))</formula>
    </cfRule>
    <cfRule type="containsText" dxfId="649" priority="105" operator="containsText" text="전준영">
      <formula>NOT(ISERROR(SEARCH("전준영",J825)))</formula>
    </cfRule>
  </conditionalFormatting>
  <conditionalFormatting sqref="J893:J955">
    <cfRule type="containsText" dxfId="648" priority="92" operator="containsText" text="김지윤">
      <formula>NOT(ISERROR(SEARCH("김지윤",J893)))</formula>
    </cfRule>
    <cfRule type="containsText" dxfId="647" priority="93" operator="containsText" text="양길승">
      <formula>NOT(ISERROR(SEARCH("양길승",J893)))</formula>
    </cfRule>
    <cfRule type="containsText" dxfId="646" priority="94" operator="containsText" text="정지철">
      <formula>NOT(ISERROR(SEARCH("정지철",J893)))</formula>
    </cfRule>
    <cfRule type="containsText" dxfId="645" priority="95" operator="containsText" text="최민">
      <formula>NOT(ISERROR(SEARCH("최민",J893)))</formula>
    </cfRule>
    <cfRule type="containsText" dxfId="644" priority="96" operator="containsText" text="허하나로">
      <formula>NOT(ISERROR(SEARCH("허하나로",J893)))</formula>
    </cfRule>
    <cfRule type="containsText" dxfId="643" priority="97" operator="containsText" text="안은선">
      <formula>NOT(ISERROR(SEARCH("안은선",J893)))</formula>
    </cfRule>
    <cfRule type="containsText" dxfId="642" priority="98" operator="containsText" text="전준영">
      <formula>NOT(ISERROR(SEARCH("전준영",J893)))</formula>
    </cfRule>
  </conditionalFormatting>
  <conditionalFormatting sqref="J1119:J1134 J1059:J1114 J1137:J1145">
    <cfRule type="containsText" dxfId="641" priority="85" operator="containsText" text="김지윤">
      <formula>NOT(ISERROR(SEARCH("김지윤",J1059)))</formula>
    </cfRule>
    <cfRule type="containsText" dxfId="640" priority="86" operator="containsText" text="양길승">
      <formula>NOT(ISERROR(SEARCH("양길승",J1059)))</formula>
    </cfRule>
    <cfRule type="containsText" dxfId="639" priority="87" operator="containsText" text="정지철">
      <formula>NOT(ISERROR(SEARCH("정지철",J1059)))</formula>
    </cfRule>
    <cfRule type="containsText" dxfId="638" priority="88" operator="containsText" text="최민">
      <formula>NOT(ISERROR(SEARCH("최민",J1059)))</formula>
    </cfRule>
    <cfRule type="containsText" dxfId="637" priority="89" operator="containsText" text="허하나로">
      <formula>NOT(ISERROR(SEARCH("허하나로",J1059)))</formula>
    </cfRule>
    <cfRule type="containsText" dxfId="636" priority="90" operator="containsText" text="안은선">
      <formula>NOT(ISERROR(SEARCH("안은선",J1059)))</formula>
    </cfRule>
    <cfRule type="containsText" dxfId="635" priority="91" operator="containsText" text="전준영">
      <formula>NOT(ISERROR(SEARCH("전준영",J1059)))</formula>
    </cfRule>
  </conditionalFormatting>
  <conditionalFormatting sqref="J996:J1058">
    <cfRule type="containsText" dxfId="634" priority="78" operator="containsText" text="김지윤">
      <formula>NOT(ISERROR(SEARCH("김지윤",J996)))</formula>
    </cfRule>
    <cfRule type="containsText" dxfId="633" priority="79" operator="containsText" text="양길승">
      <formula>NOT(ISERROR(SEARCH("양길승",J996)))</formula>
    </cfRule>
    <cfRule type="containsText" dxfId="632" priority="80" operator="containsText" text="정지철">
      <formula>NOT(ISERROR(SEARCH("정지철",J996)))</formula>
    </cfRule>
    <cfRule type="containsText" dxfId="631" priority="81" operator="containsText" text="최민">
      <formula>NOT(ISERROR(SEARCH("최민",J996)))</formula>
    </cfRule>
    <cfRule type="containsText" dxfId="630" priority="82" operator="containsText" text="허하나로">
      <formula>NOT(ISERROR(SEARCH("허하나로",J996)))</formula>
    </cfRule>
    <cfRule type="containsText" dxfId="629" priority="83" operator="containsText" text="안은선">
      <formula>NOT(ISERROR(SEARCH("안은선",J996)))</formula>
    </cfRule>
    <cfRule type="containsText" dxfId="628" priority="84" operator="containsText" text="전준영">
      <formula>NOT(ISERROR(SEARCH("전준영",J996)))</formula>
    </cfRule>
  </conditionalFormatting>
  <conditionalFormatting sqref="J1135:J1136">
    <cfRule type="containsText" dxfId="627" priority="71" operator="containsText" text="김지윤">
      <formula>NOT(ISERROR(SEARCH("김지윤",J1135)))</formula>
    </cfRule>
    <cfRule type="containsText" dxfId="626" priority="72" operator="containsText" text="양길승">
      <formula>NOT(ISERROR(SEARCH("양길승",J1135)))</formula>
    </cfRule>
    <cfRule type="containsText" dxfId="625" priority="73" operator="containsText" text="정지철">
      <formula>NOT(ISERROR(SEARCH("정지철",J1135)))</formula>
    </cfRule>
    <cfRule type="containsText" dxfId="624" priority="74" operator="containsText" text="최민">
      <formula>NOT(ISERROR(SEARCH("최민",J1135)))</formula>
    </cfRule>
    <cfRule type="containsText" dxfId="623" priority="75" operator="containsText" text="허하나로">
      <formula>NOT(ISERROR(SEARCH("허하나로",J1135)))</formula>
    </cfRule>
    <cfRule type="containsText" dxfId="622" priority="76" operator="containsText" text="안은선">
      <formula>NOT(ISERROR(SEARCH("안은선",J1135)))</formula>
    </cfRule>
    <cfRule type="containsText" dxfId="621" priority="77" operator="containsText" text="전준영">
      <formula>NOT(ISERROR(SEARCH("전준영",J1135)))</formula>
    </cfRule>
  </conditionalFormatting>
  <conditionalFormatting sqref="J1115:J1118">
    <cfRule type="containsText" dxfId="620" priority="64" operator="containsText" text="김지윤">
      <formula>NOT(ISERROR(SEARCH("김지윤",J1115)))</formula>
    </cfRule>
    <cfRule type="containsText" dxfId="619" priority="65" operator="containsText" text="양길승">
      <formula>NOT(ISERROR(SEARCH("양길승",J1115)))</formula>
    </cfRule>
    <cfRule type="containsText" dxfId="618" priority="66" operator="containsText" text="정지철">
      <formula>NOT(ISERROR(SEARCH("정지철",J1115)))</formula>
    </cfRule>
    <cfRule type="containsText" dxfId="617" priority="67" operator="containsText" text="최민">
      <formula>NOT(ISERROR(SEARCH("최민",J1115)))</formula>
    </cfRule>
    <cfRule type="containsText" dxfId="616" priority="68" operator="containsText" text="허하나로">
      <formula>NOT(ISERROR(SEARCH("허하나로",J1115)))</formula>
    </cfRule>
    <cfRule type="containsText" dxfId="615" priority="69" operator="containsText" text="안은선">
      <formula>NOT(ISERROR(SEARCH("안은선",J1115)))</formula>
    </cfRule>
    <cfRule type="containsText" dxfId="614" priority="70" operator="containsText" text="전준영">
      <formula>NOT(ISERROR(SEARCH("전준영",J1115)))</formula>
    </cfRule>
  </conditionalFormatting>
  <conditionalFormatting sqref="J1147:J1180">
    <cfRule type="containsText" dxfId="613" priority="57" operator="containsText" text="김지윤">
      <formula>NOT(ISERROR(SEARCH("김지윤",J1147)))</formula>
    </cfRule>
    <cfRule type="containsText" dxfId="612" priority="58" operator="containsText" text="양길승">
      <formula>NOT(ISERROR(SEARCH("양길승",J1147)))</formula>
    </cfRule>
    <cfRule type="containsText" dxfId="611" priority="59" operator="containsText" text="정지철">
      <formula>NOT(ISERROR(SEARCH("정지철",J1147)))</formula>
    </cfRule>
    <cfRule type="containsText" dxfId="610" priority="60" operator="containsText" text="최민">
      <formula>NOT(ISERROR(SEARCH("최민",J1147)))</formula>
    </cfRule>
    <cfRule type="containsText" dxfId="609" priority="61" operator="containsText" text="허하나로">
      <formula>NOT(ISERROR(SEARCH("허하나로",J1147)))</formula>
    </cfRule>
    <cfRule type="containsText" dxfId="608" priority="62" operator="containsText" text="안은선">
      <formula>NOT(ISERROR(SEARCH("안은선",J1147)))</formula>
    </cfRule>
    <cfRule type="containsText" dxfId="607" priority="63" operator="containsText" text="전준영">
      <formula>NOT(ISERROR(SEARCH("전준영",J1147)))</formula>
    </cfRule>
  </conditionalFormatting>
  <conditionalFormatting sqref="J1249:J1282">
    <cfRule type="containsText" dxfId="606" priority="43" operator="containsText" text="김지윤">
      <formula>NOT(ISERROR(SEARCH("김지윤",J1249)))</formula>
    </cfRule>
    <cfRule type="containsText" dxfId="605" priority="44" operator="containsText" text="양길승">
      <formula>NOT(ISERROR(SEARCH("양길승",J1249)))</formula>
    </cfRule>
    <cfRule type="containsText" dxfId="604" priority="45" operator="containsText" text="정지철">
      <formula>NOT(ISERROR(SEARCH("정지철",J1249)))</formula>
    </cfRule>
    <cfRule type="containsText" dxfId="603" priority="46" operator="containsText" text="최민">
      <formula>NOT(ISERROR(SEARCH("최민",J1249)))</formula>
    </cfRule>
    <cfRule type="containsText" dxfId="602" priority="47" operator="containsText" text="허하나로">
      <formula>NOT(ISERROR(SEARCH("허하나로",J1249)))</formula>
    </cfRule>
    <cfRule type="containsText" dxfId="601" priority="48" operator="containsText" text="안은선">
      <formula>NOT(ISERROR(SEARCH("안은선",J1249)))</formula>
    </cfRule>
    <cfRule type="containsText" dxfId="600" priority="49" operator="containsText" text="전준영">
      <formula>NOT(ISERROR(SEARCH("전준영",J1249)))</formula>
    </cfRule>
  </conditionalFormatting>
  <conditionalFormatting sqref="J1283:J1284">
    <cfRule type="containsText" dxfId="599" priority="1045" operator="containsText" text="허하나로">
      <formula>NOT(ISERROR(SEARCH("허하나로",H1738)))</formula>
    </cfRule>
    <cfRule type="containsText" dxfId="598" priority="1046" operator="containsText" text="한별">
      <formula>NOT(ISERROR(SEARCH("한별",H1738)))</formula>
    </cfRule>
    <cfRule type="containsText" dxfId="597" priority="1047" operator="containsText" text="정홍조">
      <formula>NOT(ISERROR(SEARCH("정홍조",H1738)))</formula>
    </cfRule>
    <cfRule type="containsText" dxfId="596" priority="1048" operator="containsText" text="김지윤">
      <formula>NOT(ISERROR(SEARCH("김지윤",H1738)))</formula>
    </cfRule>
    <cfRule type="containsText" dxfId="595" priority="1049" operator="containsText" text="전준영">
      <formula>NOT(ISERROR(SEARCH("전준영",H1738)))</formula>
    </cfRule>
    <cfRule type="containsText" dxfId="594" priority="1050" operator="containsText" text="차재성">
      <formula>NOT(ISERROR(SEARCH("차재성",H1738)))</formula>
    </cfRule>
  </conditionalFormatting>
  <conditionalFormatting sqref="J518:J580">
    <cfRule type="containsText" dxfId="593" priority="36" operator="containsText" text="김지윤">
      <formula>NOT(ISERROR(SEARCH("김지윤",J518)))</formula>
    </cfRule>
    <cfRule type="containsText" dxfId="592" priority="37" operator="containsText" text="양길승">
      <formula>NOT(ISERROR(SEARCH("양길승",J518)))</formula>
    </cfRule>
    <cfRule type="containsText" dxfId="591" priority="38" operator="containsText" text="정지철">
      <formula>NOT(ISERROR(SEARCH("정지철",J518)))</formula>
    </cfRule>
    <cfRule type="containsText" dxfId="590" priority="39" operator="containsText" text="최민">
      <formula>NOT(ISERROR(SEARCH("최민",J518)))</formula>
    </cfRule>
    <cfRule type="containsText" dxfId="589" priority="40" operator="containsText" text="허하나로">
      <formula>NOT(ISERROR(SEARCH("허하나로",J518)))</formula>
    </cfRule>
    <cfRule type="containsText" dxfId="588" priority="41" operator="containsText" text="안은선">
      <formula>NOT(ISERROR(SEARCH("안은선",J518)))</formula>
    </cfRule>
    <cfRule type="containsText" dxfId="587" priority="42" operator="containsText" text="전준영">
      <formula>NOT(ISERROR(SEARCH("전준영",J518)))</formula>
    </cfRule>
  </conditionalFormatting>
  <conditionalFormatting sqref="J582:J615">
    <cfRule type="containsText" dxfId="586" priority="29" operator="containsText" text="김지윤">
      <formula>NOT(ISERROR(SEARCH("김지윤",J582)))</formula>
    </cfRule>
    <cfRule type="containsText" dxfId="585" priority="30" operator="containsText" text="양길승">
      <formula>NOT(ISERROR(SEARCH("양길승",J582)))</formula>
    </cfRule>
    <cfRule type="containsText" dxfId="584" priority="31" operator="containsText" text="정지철">
      <formula>NOT(ISERROR(SEARCH("정지철",J582)))</formula>
    </cfRule>
    <cfRule type="containsText" dxfId="583" priority="32" operator="containsText" text="최민">
      <formula>NOT(ISERROR(SEARCH("최민",J582)))</formula>
    </cfRule>
    <cfRule type="containsText" dxfId="582" priority="33" operator="containsText" text="허하나로">
      <formula>NOT(ISERROR(SEARCH("허하나로",J582)))</formula>
    </cfRule>
    <cfRule type="containsText" dxfId="581" priority="34" operator="containsText" text="안은선">
      <formula>NOT(ISERROR(SEARCH("안은선",J582)))</formula>
    </cfRule>
    <cfRule type="containsText" dxfId="580" priority="35" operator="containsText" text="전준영">
      <formula>NOT(ISERROR(SEARCH("전준영",J582)))</formula>
    </cfRule>
  </conditionalFormatting>
  <conditionalFormatting sqref="J620:J682">
    <cfRule type="containsText" dxfId="579" priority="22" operator="containsText" text="김지윤">
      <formula>NOT(ISERROR(SEARCH("김지윤",J620)))</formula>
    </cfRule>
    <cfRule type="containsText" dxfId="578" priority="23" operator="containsText" text="양길승">
      <formula>NOT(ISERROR(SEARCH("양길승",J620)))</formula>
    </cfRule>
    <cfRule type="containsText" dxfId="577" priority="24" operator="containsText" text="정지철">
      <formula>NOT(ISERROR(SEARCH("정지철",J620)))</formula>
    </cfRule>
    <cfRule type="containsText" dxfId="576" priority="25" operator="containsText" text="최민">
      <formula>NOT(ISERROR(SEARCH("최민",J620)))</formula>
    </cfRule>
    <cfRule type="containsText" dxfId="575" priority="26" operator="containsText" text="허하나로">
      <formula>NOT(ISERROR(SEARCH("허하나로",J620)))</formula>
    </cfRule>
    <cfRule type="containsText" dxfId="574" priority="27" operator="containsText" text="안은선">
      <formula>NOT(ISERROR(SEARCH("안은선",J620)))</formula>
    </cfRule>
    <cfRule type="containsText" dxfId="573" priority="28" operator="containsText" text="전준영">
      <formula>NOT(ISERROR(SEARCH("전준영",J620)))</formula>
    </cfRule>
  </conditionalFormatting>
  <conditionalFormatting sqref="J685:J718">
    <cfRule type="containsText" dxfId="572" priority="15" operator="containsText" text="김지윤">
      <formula>NOT(ISERROR(SEARCH("김지윤",J685)))</formula>
    </cfRule>
    <cfRule type="containsText" dxfId="571" priority="16" operator="containsText" text="양길승">
      <formula>NOT(ISERROR(SEARCH("양길승",J685)))</formula>
    </cfRule>
    <cfRule type="containsText" dxfId="570" priority="17" operator="containsText" text="정지철">
      <formula>NOT(ISERROR(SEARCH("정지철",J685)))</formula>
    </cfRule>
    <cfRule type="containsText" dxfId="569" priority="18" operator="containsText" text="최민">
      <formula>NOT(ISERROR(SEARCH("최민",J685)))</formula>
    </cfRule>
    <cfRule type="containsText" dxfId="568" priority="19" operator="containsText" text="허하나로">
      <formula>NOT(ISERROR(SEARCH("허하나로",J685)))</formula>
    </cfRule>
    <cfRule type="containsText" dxfId="567" priority="20" operator="containsText" text="안은선">
      <formula>NOT(ISERROR(SEARCH("안은선",J685)))</formula>
    </cfRule>
    <cfRule type="containsText" dxfId="566" priority="21" operator="containsText" text="전준영">
      <formula>NOT(ISERROR(SEARCH("전준영",J685)))</formula>
    </cfRule>
  </conditionalFormatting>
  <conditionalFormatting sqref="J957:J990">
    <cfRule type="containsText" dxfId="565" priority="8" operator="containsText" text="김지윤">
      <formula>NOT(ISERROR(SEARCH("김지윤",J957)))</formula>
    </cfRule>
    <cfRule type="containsText" dxfId="564" priority="9" operator="containsText" text="양길승">
      <formula>NOT(ISERROR(SEARCH("양길승",J957)))</formula>
    </cfRule>
    <cfRule type="containsText" dxfId="563" priority="10" operator="containsText" text="정지철">
      <formula>NOT(ISERROR(SEARCH("정지철",J957)))</formula>
    </cfRule>
    <cfRule type="containsText" dxfId="562" priority="11" operator="containsText" text="최민">
      <formula>NOT(ISERROR(SEARCH("최민",J957)))</formula>
    </cfRule>
    <cfRule type="containsText" dxfId="561" priority="12" operator="containsText" text="허하나로">
      <formula>NOT(ISERROR(SEARCH("허하나로",J957)))</formula>
    </cfRule>
    <cfRule type="containsText" dxfId="560" priority="13" operator="containsText" text="안은선">
      <formula>NOT(ISERROR(SEARCH("안은선",J957)))</formula>
    </cfRule>
    <cfRule type="containsText" dxfId="559" priority="14" operator="containsText" text="전준영">
      <formula>NOT(ISERROR(SEARCH("전준영",J957)))</formula>
    </cfRule>
  </conditionalFormatting>
  <conditionalFormatting sqref="J1185:J1247">
    <cfRule type="containsText" dxfId="558" priority="1" operator="containsText" text="김지윤">
      <formula>NOT(ISERROR(SEARCH("김지윤",J1185)))</formula>
    </cfRule>
    <cfRule type="containsText" dxfId="557" priority="2" operator="containsText" text="양길승">
      <formula>NOT(ISERROR(SEARCH("양길승",J1185)))</formula>
    </cfRule>
    <cfRule type="containsText" dxfId="556" priority="3" operator="containsText" text="정지철">
      <formula>NOT(ISERROR(SEARCH("정지철",J1185)))</formula>
    </cfRule>
    <cfRule type="containsText" dxfId="555" priority="4" operator="containsText" text="최민">
      <formula>NOT(ISERROR(SEARCH("최민",J1185)))</formula>
    </cfRule>
    <cfRule type="containsText" dxfId="554" priority="5" operator="containsText" text="허하나로">
      <formula>NOT(ISERROR(SEARCH("허하나로",J1185)))</formula>
    </cfRule>
    <cfRule type="containsText" dxfId="553" priority="6" operator="containsText" text="안은선">
      <formula>NOT(ISERROR(SEARCH("안은선",J1185)))</formula>
    </cfRule>
    <cfRule type="containsText" dxfId="552" priority="7" operator="containsText" text="전준영">
      <formula>NOT(ISERROR(SEARCH("전준영",J1185)))</formula>
    </cfRule>
  </conditionalFormatting>
  <pageMargins left="0.94488188976377963" right="0.78740157480314965" top="0.6692913385826772" bottom="0.98425196850393704" header="0.51181102362204722" footer="0.51181102362204722"/>
  <pageSetup paperSize="9" scale="67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59A6-D1C7-4D95-86B9-A2F78E421691}">
  <sheetPr>
    <tabColor rgb="FFFFFF00"/>
  </sheetPr>
  <dimension ref="A1:CS246"/>
  <sheetViews>
    <sheetView topLeftCell="A205" zoomScaleNormal="100" workbookViewId="0">
      <selection activeCell="K219" sqref="K219"/>
    </sheetView>
  </sheetViews>
  <sheetFormatPr defaultRowHeight="13.5"/>
  <cols>
    <col min="1" max="6" width="3.875" style="307" customWidth="1"/>
    <col min="7" max="7" width="32.625" style="307" customWidth="1"/>
    <col min="8" max="9" width="14.625" style="392" customWidth="1"/>
    <col min="10" max="10" width="14.625" style="2013" customWidth="1"/>
    <col min="11" max="11" width="55.625" style="2014" customWidth="1"/>
    <col min="12" max="12" width="3.625" style="2015" customWidth="1"/>
    <col min="13" max="13" width="14.625" style="308" customWidth="1"/>
    <col min="14" max="14" width="3.125" style="623" customWidth="1"/>
    <col min="15" max="15" width="9.875" style="623" customWidth="1"/>
    <col min="16" max="16" width="9.375" style="623" customWidth="1"/>
    <col min="17" max="17" width="7.625" style="623" customWidth="1"/>
    <col min="18" max="18" width="8.375" style="623" customWidth="1"/>
    <col min="19" max="19" width="12.75" style="623" customWidth="1"/>
    <col min="20" max="20" width="11.875" style="623" customWidth="1"/>
    <col min="21" max="21" width="10.625" style="623" customWidth="1"/>
    <col min="22" max="26" width="9" style="623"/>
    <col min="27" max="27" width="13" style="623" bestFit="1" customWidth="1"/>
    <col min="28" max="58" width="9" style="623"/>
    <col min="59" max="16384" width="9" style="621"/>
  </cols>
  <sheetData>
    <row r="1" spans="1:82" ht="21.75" customHeight="1" thickBot="1">
      <c r="A1" s="964" t="s">
        <v>1802</v>
      </c>
      <c r="B1" s="306"/>
      <c r="C1" s="306"/>
      <c r="D1" s="306"/>
      <c r="E1" s="306"/>
      <c r="F1" s="306"/>
      <c r="M1" s="1934" t="s">
        <v>1775</v>
      </c>
    </row>
    <row r="2" spans="1:82" s="2" customFormat="1" ht="18" customHeight="1">
      <c r="A2" s="2840" t="s">
        <v>1561</v>
      </c>
      <c r="B2" s="2807" t="s">
        <v>1562</v>
      </c>
      <c r="C2" s="2808"/>
      <c r="D2" s="2809"/>
      <c r="E2" s="2807" t="s">
        <v>1563</v>
      </c>
      <c r="F2" s="2808"/>
      <c r="G2" s="2809"/>
      <c r="H2" s="2823" t="s">
        <v>45</v>
      </c>
      <c r="I2" s="2819" t="s">
        <v>47</v>
      </c>
      <c r="J2" s="2821" t="s">
        <v>90</v>
      </c>
      <c r="K2" s="2825" t="s">
        <v>136</v>
      </c>
      <c r="L2" s="2826"/>
      <c r="M2" s="2827"/>
      <c r="N2" s="88"/>
      <c r="O2" s="6"/>
      <c r="P2" s="39"/>
      <c r="Q2" s="6"/>
      <c r="R2" s="6"/>
      <c r="S2" s="6"/>
      <c r="T2" s="14"/>
      <c r="U2" s="5"/>
    </row>
    <row r="3" spans="1:82" s="2" customFormat="1" ht="18" customHeight="1" thickBot="1">
      <c r="A3" s="2806"/>
      <c r="B3" s="1365" t="s">
        <v>1564</v>
      </c>
      <c r="C3" s="1365" t="s">
        <v>1565</v>
      </c>
      <c r="D3" s="1365" t="s">
        <v>1566</v>
      </c>
      <c r="E3" s="1365" t="s">
        <v>1567</v>
      </c>
      <c r="F3" s="1365" t="s">
        <v>1568</v>
      </c>
      <c r="G3" s="1365" t="s">
        <v>1569</v>
      </c>
      <c r="H3" s="2824"/>
      <c r="I3" s="2820"/>
      <c r="J3" s="2822"/>
      <c r="K3" s="2828"/>
      <c r="L3" s="2829"/>
      <c r="M3" s="2830"/>
      <c r="N3" s="88"/>
      <c r="O3" s="6"/>
      <c r="P3" s="39"/>
      <c r="Q3" s="6"/>
      <c r="R3" s="6"/>
      <c r="S3" s="6"/>
      <c r="T3" s="14"/>
      <c r="U3" s="5"/>
    </row>
    <row r="4" spans="1:82" s="626" customFormat="1" ht="18" customHeight="1" thickBot="1">
      <c r="A4" s="2843" t="s">
        <v>1570</v>
      </c>
      <c r="B4" s="2844"/>
      <c r="C4" s="2844"/>
      <c r="D4" s="2844"/>
      <c r="E4" s="2844"/>
      <c r="F4" s="2844"/>
      <c r="G4" s="2845"/>
      <c r="H4" s="1938">
        <f>H5+H212</f>
        <v>2113893</v>
      </c>
      <c r="I4" s="1938">
        <f>I5+I212</f>
        <v>1724955</v>
      </c>
      <c r="J4" s="1367">
        <f t="shared" ref="J4:J9" si="0">H4-I4</f>
        <v>388938</v>
      </c>
      <c r="K4" s="965"/>
      <c r="L4" s="966"/>
      <c r="M4" s="1368"/>
      <c r="N4" s="634"/>
      <c r="O4" s="345"/>
      <c r="P4" s="346"/>
      <c r="Q4" s="347"/>
      <c r="R4" s="348"/>
      <c r="S4" s="348"/>
      <c r="T4" s="630"/>
      <c r="X4" s="630"/>
      <c r="Y4" s="630"/>
      <c r="Z4" s="630"/>
      <c r="AA4" s="630"/>
      <c r="AB4" s="630"/>
    </row>
    <row r="5" spans="1:82" s="2" customFormat="1" ht="18" customHeight="1">
      <c r="A5" s="2570" t="s">
        <v>239</v>
      </c>
      <c r="B5" s="1369"/>
      <c r="C5" s="1370"/>
      <c r="D5" s="1370"/>
      <c r="E5" s="1370"/>
      <c r="F5" s="1370"/>
      <c r="G5" s="1371"/>
      <c r="H5" s="1039">
        <f>H6</f>
        <v>1986393</v>
      </c>
      <c r="I5" s="1039">
        <f>I6</f>
        <v>1699085</v>
      </c>
      <c r="J5" s="1040">
        <f t="shared" si="0"/>
        <v>287308</v>
      </c>
      <c r="K5" s="869"/>
      <c r="L5" s="870"/>
      <c r="M5" s="871"/>
      <c r="N5" s="1372"/>
      <c r="O5" s="3"/>
      <c r="P5" s="71"/>
      <c r="Q5" s="1373"/>
      <c r="R5" s="1373"/>
      <c r="S5" s="1373"/>
      <c r="T5" s="1374"/>
      <c r="U5" s="1375"/>
    </row>
    <row r="6" spans="1:82" s="2" customFormat="1" ht="18" customHeight="1">
      <c r="A6" s="67"/>
      <c r="B6" s="1376" t="s">
        <v>1803</v>
      </c>
      <c r="C6" s="1376"/>
      <c r="D6" s="1377"/>
      <c r="E6" s="1377"/>
      <c r="F6" s="1377"/>
      <c r="G6" s="1378"/>
      <c r="H6" s="1039">
        <f>H7+H113+H149</f>
        <v>1986393</v>
      </c>
      <c r="I6" s="1039">
        <f>I7+I113+I149</f>
        <v>1699085</v>
      </c>
      <c r="J6" s="1040">
        <f t="shared" si="0"/>
        <v>287308</v>
      </c>
      <c r="K6" s="869"/>
      <c r="L6" s="870"/>
      <c r="M6" s="871"/>
      <c r="N6" s="1372"/>
      <c r="O6" s="3"/>
      <c r="P6" s="71"/>
      <c r="Q6" s="1373"/>
      <c r="R6" s="1373"/>
      <c r="S6" s="1373"/>
      <c r="T6" s="1374"/>
      <c r="U6" s="1375"/>
    </row>
    <row r="7" spans="1:82" s="2" customFormat="1" ht="18" customHeight="1">
      <c r="A7" s="67"/>
      <c r="B7" s="22"/>
      <c r="C7" s="2016" t="s">
        <v>1784</v>
      </c>
      <c r="D7" s="1377"/>
      <c r="E7" s="1377"/>
      <c r="F7" s="1377"/>
      <c r="G7" s="1378"/>
      <c r="H7" s="1039">
        <f>H8+H106</f>
        <v>1456881</v>
      </c>
      <c r="I7" s="1039">
        <f>I8+I106</f>
        <v>1194643</v>
      </c>
      <c r="J7" s="1040">
        <f t="shared" si="0"/>
        <v>262238</v>
      </c>
      <c r="K7" s="869"/>
      <c r="L7" s="870"/>
      <c r="M7" s="871"/>
      <c r="N7" s="2846"/>
      <c r="O7" s="2847"/>
      <c r="P7" s="2847"/>
      <c r="Q7" s="2847"/>
      <c r="R7" s="2847"/>
      <c r="S7" s="2847"/>
      <c r="T7" s="2847"/>
      <c r="U7" s="2847"/>
    </row>
    <row r="8" spans="1:82" s="2" customFormat="1" ht="18" customHeight="1">
      <c r="A8" s="67"/>
      <c r="B8" s="22"/>
      <c r="C8" s="25"/>
      <c r="D8" s="2016" t="s">
        <v>771</v>
      </c>
      <c r="E8" s="1377"/>
      <c r="F8" s="1377"/>
      <c r="G8" s="1378"/>
      <c r="H8" s="1379">
        <f>H9+H26+H102</f>
        <v>1271881</v>
      </c>
      <c r="I8" s="1379">
        <f>I9+I26+I102</f>
        <v>1005543</v>
      </c>
      <c r="J8" s="54">
        <f t="shared" si="0"/>
        <v>266338</v>
      </c>
      <c r="K8" s="875"/>
      <c r="L8" s="1380"/>
      <c r="M8" s="871"/>
      <c r="N8" s="1372"/>
      <c r="O8" s="3"/>
      <c r="P8" s="71"/>
      <c r="Q8" s="1373"/>
      <c r="R8" s="1373"/>
      <c r="S8" s="1373"/>
      <c r="T8" s="1374"/>
      <c r="U8" s="1375"/>
    </row>
    <row r="9" spans="1:82" s="2" customFormat="1" ht="18" customHeight="1">
      <c r="A9" s="67"/>
      <c r="B9" s="22"/>
      <c r="C9" s="1381"/>
      <c r="D9" s="1382"/>
      <c r="E9" s="1376" t="s">
        <v>1572</v>
      </c>
      <c r="F9" s="1377"/>
      <c r="G9" s="1378"/>
      <c r="H9" s="1035">
        <f>H10</f>
        <v>491919</v>
      </c>
      <c r="I9" s="1035">
        <f>I10</f>
        <v>348548</v>
      </c>
      <c r="J9" s="1036">
        <f t="shared" si="0"/>
        <v>143371</v>
      </c>
      <c r="K9" s="922"/>
      <c r="L9" s="1037"/>
      <c r="M9" s="885">
        <f>M149+M496+M503+M506+M561</f>
        <v>0</v>
      </c>
      <c r="N9" s="1372"/>
      <c r="O9" s="3"/>
      <c r="P9" s="71"/>
      <c r="Q9" s="1373"/>
      <c r="R9" s="1373"/>
      <c r="S9" s="1373"/>
      <c r="T9" s="79"/>
      <c r="U9" s="1375"/>
    </row>
    <row r="10" spans="1:82" ht="25.5" customHeight="1">
      <c r="A10" s="2017"/>
      <c r="B10" s="2018"/>
      <c r="C10" s="2019"/>
      <c r="D10" s="2019"/>
      <c r="E10" s="2019"/>
      <c r="F10" s="2838" t="s">
        <v>1804</v>
      </c>
      <c r="G10" s="2839"/>
      <c r="H10" s="2020">
        <f>H11</f>
        <v>491919</v>
      </c>
      <c r="I10" s="2020">
        <f>I11</f>
        <v>348548</v>
      </c>
      <c r="J10" s="2021">
        <f>H10-I10</f>
        <v>143371</v>
      </c>
      <c r="K10" s="311"/>
      <c r="L10" s="312"/>
      <c r="M10" s="2022"/>
      <c r="N10" s="2023"/>
      <c r="O10" s="2024"/>
      <c r="P10" s="2025"/>
      <c r="Q10" s="2025"/>
      <c r="R10" s="2026"/>
      <c r="S10" s="2027"/>
      <c r="T10" s="2027"/>
      <c r="U10" s="2027"/>
      <c r="V10" s="625"/>
      <c r="W10" s="625"/>
      <c r="X10" s="625"/>
      <c r="Y10" s="625"/>
      <c r="Z10" s="625"/>
      <c r="AA10" s="625"/>
      <c r="AB10" s="624"/>
      <c r="AC10" s="624"/>
      <c r="AD10" s="624"/>
      <c r="AE10" s="624"/>
      <c r="AF10" s="624"/>
      <c r="AG10" s="624"/>
      <c r="AH10" s="624"/>
      <c r="AI10" s="624"/>
      <c r="AJ10" s="624"/>
      <c r="AK10" s="624"/>
      <c r="AL10" s="624"/>
      <c r="AM10" s="624"/>
      <c r="AN10" s="624"/>
      <c r="AO10" s="624"/>
      <c r="AP10" s="624"/>
      <c r="AQ10" s="624"/>
      <c r="AR10" s="624"/>
      <c r="AS10" s="624"/>
      <c r="AT10" s="624"/>
      <c r="AU10" s="624"/>
      <c r="AV10" s="624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  <c r="BK10" s="624"/>
      <c r="BL10" s="624"/>
      <c r="BM10" s="624"/>
      <c r="BN10" s="624"/>
      <c r="BO10" s="624"/>
      <c r="BP10" s="624"/>
      <c r="BQ10" s="624"/>
      <c r="BR10" s="624"/>
      <c r="BS10" s="624"/>
      <c r="BT10" s="624"/>
      <c r="BU10" s="624"/>
      <c r="BV10" s="624"/>
      <c r="BW10" s="624"/>
      <c r="BX10" s="624"/>
      <c r="BY10" s="624"/>
      <c r="BZ10" s="624"/>
      <c r="CA10" s="624"/>
      <c r="CB10" s="624"/>
      <c r="CC10" s="624"/>
      <c r="CD10" s="624"/>
    </row>
    <row r="11" spans="1:82" ht="24" customHeight="1">
      <c r="A11" s="2028"/>
      <c r="B11" s="2029"/>
      <c r="C11" s="313"/>
      <c r="D11" s="313"/>
      <c r="E11" s="313"/>
      <c r="F11" s="313"/>
      <c r="G11" s="2030" t="s">
        <v>1805</v>
      </c>
      <c r="H11" s="2031">
        <f>M11</f>
        <v>491919</v>
      </c>
      <c r="I11" s="2031">
        <v>348548</v>
      </c>
      <c r="J11" s="2032">
        <f>H11-I11</f>
        <v>143371</v>
      </c>
      <c r="K11" s="2033" t="s">
        <v>1806</v>
      </c>
      <c r="L11" s="2034"/>
      <c r="M11" s="2035">
        <f>M12+M22+M24+M17</f>
        <v>491919</v>
      </c>
      <c r="N11" s="2023"/>
      <c r="O11" s="2036"/>
      <c r="P11" s="2037"/>
      <c r="Q11" s="2037"/>
      <c r="R11" s="2038"/>
      <c r="S11" s="2039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625"/>
      <c r="AJ11" s="625"/>
      <c r="AK11" s="625"/>
      <c r="AL11" s="625"/>
      <c r="AM11" s="625"/>
      <c r="AN11" s="625"/>
      <c r="AO11" s="625"/>
      <c r="AP11" s="625"/>
      <c r="AQ11" s="625"/>
      <c r="AR11" s="625"/>
      <c r="AS11" s="625"/>
      <c r="AT11" s="625"/>
      <c r="AU11" s="625"/>
      <c r="AV11" s="625"/>
      <c r="AW11" s="625"/>
      <c r="AX11" s="625"/>
      <c r="AY11" s="625"/>
      <c r="AZ11" s="625"/>
      <c r="BA11" s="625"/>
      <c r="BB11" s="625"/>
      <c r="BC11" s="625"/>
      <c r="BD11" s="625"/>
      <c r="BE11" s="625"/>
      <c r="BF11" s="625"/>
      <c r="BG11" s="625"/>
      <c r="BH11" s="625"/>
      <c r="BI11" s="625"/>
      <c r="BJ11" s="625"/>
      <c r="BK11" s="625"/>
      <c r="BL11" s="625"/>
      <c r="BM11" s="625"/>
      <c r="BN11" s="625"/>
      <c r="BO11" s="625"/>
      <c r="BP11" s="625"/>
      <c r="BQ11" s="625"/>
      <c r="BR11" s="625"/>
      <c r="BS11" s="625"/>
      <c r="BT11" s="625"/>
      <c r="BU11" s="625"/>
      <c r="BV11" s="625"/>
      <c r="BW11" s="625"/>
      <c r="BX11" s="625"/>
      <c r="BY11" s="625"/>
      <c r="BZ11" s="625"/>
      <c r="CA11" s="625"/>
      <c r="CB11" s="625"/>
      <c r="CC11" s="625"/>
      <c r="CD11" s="625"/>
    </row>
    <row r="12" spans="1:82" ht="21" customHeight="1">
      <c r="A12" s="2028"/>
      <c r="B12" s="2029"/>
      <c r="C12" s="313"/>
      <c r="D12" s="313"/>
      <c r="E12" s="313"/>
      <c r="F12" s="313"/>
      <c r="G12" s="2040"/>
      <c r="H12" s="1850"/>
      <c r="I12" s="439"/>
      <c r="J12" s="2041"/>
      <c r="K12" s="316" t="s">
        <v>1807</v>
      </c>
      <c r="L12" s="575"/>
      <c r="M12" s="2042">
        <f>M13+M14+M15+M16</f>
        <v>175168</v>
      </c>
      <c r="N12" s="2023"/>
      <c r="O12" s="2036"/>
      <c r="P12" s="2037"/>
      <c r="Q12" s="2037"/>
      <c r="R12" s="2038"/>
      <c r="S12" s="2039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625"/>
      <c r="AJ12" s="625"/>
      <c r="AK12" s="625"/>
      <c r="AL12" s="625"/>
      <c r="AM12" s="625"/>
      <c r="AN12" s="625"/>
      <c r="AO12" s="625"/>
      <c r="AP12" s="625"/>
      <c r="AQ12" s="625"/>
      <c r="AR12" s="625"/>
      <c r="AS12" s="625"/>
      <c r="AT12" s="625"/>
      <c r="AU12" s="625"/>
      <c r="AV12" s="625"/>
      <c r="AW12" s="625"/>
      <c r="AX12" s="625"/>
      <c r="AY12" s="625"/>
      <c r="AZ12" s="625"/>
      <c r="BA12" s="625"/>
      <c r="BB12" s="625"/>
      <c r="BC12" s="625"/>
      <c r="BD12" s="625"/>
      <c r="BE12" s="625"/>
      <c r="BF12" s="625"/>
      <c r="BG12" s="625"/>
      <c r="BH12" s="625"/>
      <c r="BI12" s="625"/>
      <c r="BJ12" s="625"/>
      <c r="BK12" s="625"/>
      <c r="BL12" s="625"/>
      <c r="BM12" s="625"/>
      <c r="BN12" s="625"/>
      <c r="BO12" s="625"/>
      <c r="BP12" s="625"/>
      <c r="BQ12" s="625"/>
      <c r="BR12" s="625"/>
      <c r="BS12" s="625"/>
      <c r="BT12" s="625"/>
      <c r="BU12" s="625"/>
      <c r="BV12" s="625"/>
      <c r="BW12" s="625"/>
      <c r="BX12" s="625"/>
      <c r="BY12" s="625"/>
      <c r="BZ12" s="625"/>
      <c r="CA12" s="625"/>
      <c r="CB12" s="625"/>
      <c r="CC12" s="625"/>
      <c r="CD12" s="625"/>
    </row>
    <row r="13" spans="1:82" ht="21" customHeight="1">
      <c r="A13" s="2028"/>
      <c r="B13" s="2029"/>
      <c r="C13" s="313"/>
      <c r="D13" s="313"/>
      <c r="E13" s="313"/>
      <c r="F13" s="313"/>
      <c r="G13" s="2040"/>
      <c r="H13" s="1850"/>
      <c r="I13" s="439"/>
      <c r="J13" s="2041"/>
      <c r="K13" s="316" t="s">
        <v>1808</v>
      </c>
      <c r="L13" s="575" t="s">
        <v>327</v>
      </c>
      <c r="M13" s="2043">
        <v>116480</v>
      </c>
      <c r="N13" s="2023">
        <f>85960*6*5*52</f>
        <v>134097600</v>
      </c>
      <c r="O13" s="2036"/>
      <c r="P13" s="2037"/>
      <c r="Q13" s="2037"/>
      <c r="R13" s="2038"/>
      <c r="S13" s="2039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625"/>
      <c r="AJ13" s="625"/>
      <c r="AK13" s="625"/>
      <c r="AL13" s="625"/>
      <c r="AM13" s="625"/>
      <c r="AN13" s="625"/>
      <c r="AO13" s="625"/>
      <c r="AP13" s="625"/>
      <c r="AQ13" s="625"/>
      <c r="AR13" s="625"/>
      <c r="AS13" s="625"/>
      <c r="AT13" s="625"/>
      <c r="AU13" s="625"/>
      <c r="AV13" s="625"/>
      <c r="AW13" s="625"/>
      <c r="AX13" s="625"/>
      <c r="AY13" s="625"/>
      <c r="AZ13" s="625"/>
      <c r="BA13" s="625"/>
      <c r="BB13" s="625"/>
      <c r="BC13" s="625"/>
      <c r="BD13" s="625"/>
      <c r="BE13" s="625"/>
      <c r="BF13" s="625"/>
      <c r="BG13" s="625"/>
      <c r="BH13" s="625"/>
      <c r="BI13" s="625"/>
      <c r="BJ13" s="625"/>
      <c r="BK13" s="625"/>
      <c r="BL13" s="625"/>
      <c r="BM13" s="625"/>
      <c r="BN13" s="625"/>
      <c r="BO13" s="625"/>
      <c r="BP13" s="625"/>
      <c r="BQ13" s="625"/>
      <c r="BR13" s="625"/>
      <c r="BS13" s="625"/>
      <c r="BT13" s="625"/>
      <c r="BU13" s="625"/>
      <c r="BV13" s="625"/>
      <c r="BW13" s="625"/>
      <c r="BX13" s="625"/>
      <c r="BY13" s="625"/>
      <c r="BZ13" s="625"/>
      <c r="CA13" s="625"/>
      <c r="CB13" s="625"/>
      <c r="CC13" s="625"/>
      <c r="CD13" s="625"/>
    </row>
    <row r="14" spans="1:82" ht="21" customHeight="1">
      <c r="A14" s="2028"/>
      <c r="B14" s="2029"/>
      <c r="C14" s="313"/>
      <c r="D14" s="313"/>
      <c r="E14" s="313"/>
      <c r="F14" s="313"/>
      <c r="G14" s="2040"/>
      <c r="H14" s="1850"/>
      <c r="I14" s="439"/>
      <c r="J14" s="2041"/>
      <c r="K14" s="316" t="s">
        <v>1809</v>
      </c>
      <c r="L14" s="575" t="s">
        <v>327</v>
      </c>
      <c r="M14" s="2043">
        <v>23296</v>
      </c>
      <c r="N14" s="2023">
        <f>85960*6*52</f>
        <v>26819520</v>
      </c>
      <c r="O14" s="2044"/>
      <c r="P14" s="2037"/>
      <c r="Q14" s="2037"/>
      <c r="R14" s="2038"/>
      <c r="S14" s="2039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625"/>
      <c r="AJ14" s="625"/>
      <c r="AK14" s="625"/>
      <c r="AL14" s="625"/>
      <c r="AM14" s="625"/>
      <c r="AN14" s="625"/>
      <c r="AO14" s="625"/>
      <c r="AP14" s="625"/>
      <c r="AQ14" s="625"/>
      <c r="AR14" s="625"/>
      <c r="AS14" s="625"/>
      <c r="AT14" s="625"/>
      <c r="AU14" s="625"/>
      <c r="AV14" s="625"/>
      <c r="AW14" s="625"/>
      <c r="AX14" s="625"/>
      <c r="AY14" s="625"/>
      <c r="AZ14" s="625"/>
      <c r="BA14" s="625"/>
      <c r="BB14" s="625"/>
      <c r="BC14" s="625"/>
      <c r="BD14" s="625"/>
      <c r="BE14" s="625"/>
      <c r="BF14" s="625"/>
      <c r="BG14" s="625"/>
      <c r="BH14" s="625"/>
      <c r="BI14" s="625"/>
      <c r="BJ14" s="625"/>
      <c r="BK14" s="625"/>
      <c r="BL14" s="625"/>
      <c r="BM14" s="625"/>
      <c r="BN14" s="625"/>
      <c r="BO14" s="625"/>
      <c r="BP14" s="625"/>
      <c r="BQ14" s="625"/>
      <c r="BR14" s="625"/>
      <c r="BS14" s="625"/>
      <c r="BT14" s="625"/>
      <c r="BU14" s="625"/>
      <c r="BV14" s="625"/>
      <c r="BW14" s="625"/>
      <c r="BX14" s="625"/>
      <c r="BY14" s="625"/>
      <c r="BZ14" s="625"/>
      <c r="CA14" s="625"/>
      <c r="CB14" s="625"/>
      <c r="CC14" s="625"/>
      <c r="CD14" s="625"/>
    </row>
    <row r="15" spans="1:82" ht="21" customHeight="1">
      <c r="A15" s="2028"/>
      <c r="B15" s="2029"/>
      <c r="C15" s="313"/>
      <c r="D15" s="313"/>
      <c r="E15" s="313"/>
      <c r="F15" s="313"/>
      <c r="G15" s="2040"/>
      <c r="H15" s="1850"/>
      <c r="I15" s="439"/>
      <c r="J15" s="2041"/>
      <c r="K15" s="316" t="s">
        <v>1810</v>
      </c>
      <c r="L15" s="575" t="s">
        <v>327</v>
      </c>
      <c r="M15" s="2043">
        <v>30912</v>
      </c>
      <c r="N15" s="2023">
        <f>85960*6*50*1.5</f>
        <v>38682000</v>
      </c>
      <c r="O15" s="2036"/>
      <c r="P15" s="2037"/>
      <c r="Q15" s="2037"/>
      <c r="R15" s="2038"/>
      <c r="S15" s="2039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625"/>
      <c r="AJ15" s="625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625"/>
      <c r="AV15" s="625"/>
      <c r="AW15" s="625"/>
      <c r="AX15" s="625"/>
      <c r="AY15" s="625"/>
      <c r="AZ15" s="625"/>
      <c r="BA15" s="625"/>
      <c r="BB15" s="625"/>
      <c r="BC15" s="625"/>
      <c r="BD15" s="625"/>
      <c r="BE15" s="625"/>
      <c r="BF15" s="625"/>
      <c r="BG15" s="625"/>
      <c r="BH15" s="625"/>
      <c r="BI15" s="625"/>
      <c r="BJ15" s="625"/>
      <c r="BK15" s="625"/>
      <c r="BL15" s="625"/>
      <c r="BM15" s="625"/>
      <c r="BN15" s="625"/>
      <c r="BO15" s="625"/>
      <c r="BP15" s="625"/>
      <c r="BQ15" s="625"/>
      <c r="BR15" s="625"/>
      <c r="BS15" s="625"/>
      <c r="BT15" s="625"/>
      <c r="BU15" s="625"/>
      <c r="BV15" s="625"/>
      <c r="BW15" s="625"/>
      <c r="BX15" s="625"/>
      <c r="BY15" s="625"/>
      <c r="BZ15" s="625"/>
      <c r="CA15" s="625"/>
      <c r="CB15" s="625"/>
      <c r="CC15" s="625"/>
      <c r="CD15" s="625"/>
    </row>
    <row r="16" spans="1:82" ht="21" customHeight="1">
      <c r="A16" s="2028"/>
      <c r="B16" s="2029"/>
      <c r="C16" s="313"/>
      <c r="D16" s="313"/>
      <c r="E16" s="313"/>
      <c r="F16" s="313"/>
      <c r="G16" s="2040"/>
      <c r="H16" s="1850"/>
      <c r="I16" s="439"/>
      <c r="J16" s="2041"/>
      <c r="K16" s="316" t="s">
        <v>1811</v>
      </c>
      <c r="L16" s="575" t="s">
        <v>327</v>
      </c>
      <c r="M16" s="2043">
        <v>4480</v>
      </c>
      <c r="N16" s="2023">
        <f>85960*6*10</f>
        <v>5157600</v>
      </c>
      <c r="O16" s="2036"/>
      <c r="P16" s="2037"/>
      <c r="Q16" s="2037"/>
      <c r="R16" s="2038"/>
      <c r="S16" s="2039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625"/>
      <c r="AJ16" s="625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625"/>
      <c r="AV16" s="625"/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/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5"/>
      <c r="BU16" s="625"/>
      <c r="BV16" s="625"/>
      <c r="BW16" s="625"/>
      <c r="BX16" s="625"/>
      <c r="BY16" s="625"/>
      <c r="BZ16" s="625"/>
      <c r="CA16" s="625"/>
      <c r="CB16" s="625"/>
      <c r="CC16" s="625"/>
      <c r="CD16" s="625"/>
    </row>
    <row r="17" spans="1:97" ht="21" customHeight="1">
      <c r="A17" s="2028"/>
      <c r="B17" s="2029"/>
      <c r="C17" s="313"/>
      <c r="D17" s="313"/>
      <c r="E17" s="313"/>
      <c r="F17" s="313"/>
      <c r="G17" s="2040"/>
      <c r="H17" s="1850"/>
      <c r="I17" s="439"/>
      <c r="J17" s="2041"/>
      <c r="K17" s="316" t="s">
        <v>1812</v>
      </c>
      <c r="L17" s="575"/>
      <c r="M17" s="2042">
        <f>M18+M19+M20+M21</f>
        <v>163430</v>
      </c>
      <c r="N17" s="2023"/>
      <c r="O17" s="2036"/>
      <c r="P17" s="2037"/>
      <c r="Q17" s="2037"/>
      <c r="R17" s="2038"/>
      <c r="S17" s="2039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625"/>
      <c r="AJ17" s="625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625"/>
      <c r="AV17" s="625"/>
      <c r="AW17" s="625"/>
      <c r="AX17" s="625"/>
      <c r="AY17" s="625"/>
      <c r="AZ17" s="625"/>
      <c r="BA17" s="625"/>
      <c r="BB17" s="625"/>
      <c r="BC17" s="625"/>
      <c r="BD17" s="625"/>
      <c r="BE17" s="625"/>
      <c r="BF17" s="625"/>
      <c r="BG17" s="625"/>
      <c r="BH17" s="625"/>
      <c r="BI17" s="625"/>
      <c r="BJ17" s="625"/>
      <c r="BK17" s="625"/>
      <c r="BL17" s="625"/>
      <c r="BM17" s="625"/>
      <c r="BN17" s="625"/>
      <c r="BO17" s="625"/>
      <c r="BP17" s="625"/>
      <c r="BQ17" s="625"/>
      <c r="BR17" s="625"/>
      <c r="BS17" s="625"/>
      <c r="BT17" s="625"/>
      <c r="BU17" s="625"/>
      <c r="BV17" s="625"/>
      <c r="BW17" s="625"/>
      <c r="BX17" s="625"/>
      <c r="BY17" s="625"/>
      <c r="BZ17" s="625"/>
      <c r="CA17" s="625"/>
      <c r="CB17" s="625"/>
      <c r="CC17" s="625"/>
      <c r="CD17" s="625"/>
    </row>
    <row r="18" spans="1:97" ht="21" customHeight="1">
      <c r="A18" s="2028"/>
      <c r="B18" s="2029"/>
      <c r="C18" s="313"/>
      <c r="D18" s="313"/>
      <c r="E18" s="313"/>
      <c r="F18" s="313"/>
      <c r="G18" s="2040"/>
      <c r="H18" s="1850"/>
      <c r="I18" s="439"/>
      <c r="J18" s="2041"/>
      <c r="K18" s="316" t="s">
        <v>1813</v>
      </c>
      <c r="L18" s="575" t="s">
        <v>327</v>
      </c>
      <c r="M18" s="2043">
        <v>104832</v>
      </c>
      <c r="N18" s="2023"/>
      <c r="O18" s="2036"/>
      <c r="P18" s="2037"/>
      <c r="Q18" s="2037"/>
      <c r="R18" s="2038"/>
      <c r="S18" s="2039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625"/>
      <c r="AJ18" s="625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625"/>
      <c r="AV18" s="625"/>
      <c r="AW18" s="625"/>
      <c r="AX18" s="625"/>
      <c r="AY18" s="625"/>
      <c r="AZ18" s="625"/>
      <c r="BA18" s="625"/>
      <c r="BB18" s="625"/>
      <c r="BC18" s="625"/>
      <c r="BD18" s="625"/>
      <c r="BE18" s="625"/>
      <c r="BF18" s="625"/>
      <c r="BG18" s="625"/>
      <c r="BH18" s="625"/>
      <c r="BI18" s="625"/>
      <c r="BJ18" s="625"/>
      <c r="BK18" s="625"/>
      <c r="BL18" s="625"/>
      <c r="BM18" s="625"/>
      <c r="BN18" s="625"/>
      <c r="BO18" s="625"/>
      <c r="BP18" s="625"/>
      <c r="BQ18" s="625"/>
      <c r="BR18" s="625"/>
      <c r="BS18" s="625"/>
      <c r="BT18" s="625"/>
      <c r="BU18" s="625"/>
      <c r="BV18" s="625"/>
      <c r="BW18" s="625"/>
      <c r="BX18" s="625"/>
      <c r="BY18" s="625"/>
      <c r="BZ18" s="625"/>
      <c r="CA18" s="625"/>
      <c r="CB18" s="625"/>
      <c r="CC18" s="625"/>
      <c r="CD18" s="625"/>
    </row>
    <row r="19" spans="1:97" ht="21" customHeight="1">
      <c r="A19" s="2028"/>
      <c r="B19" s="2029"/>
      <c r="C19" s="313"/>
      <c r="D19" s="313"/>
      <c r="E19" s="313"/>
      <c r="F19" s="313"/>
      <c r="G19" s="2040"/>
      <c r="H19" s="1850"/>
      <c r="I19" s="439"/>
      <c r="J19" s="2041"/>
      <c r="K19" s="316" t="s">
        <v>1814</v>
      </c>
      <c r="L19" s="575" t="s">
        <v>327</v>
      </c>
      <c r="M19" s="2043">
        <v>17472</v>
      </c>
      <c r="N19" s="2023"/>
      <c r="O19" s="2036"/>
      <c r="P19" s="2037"/>
      <c r="Q19" s="2037"/>
      <c r="R19" s="2038"/>
      <c r="S19" s="2039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625"/>
      <c r="AJ19" s="625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625"/>
      <c r="AV19" s="625"/>
      <c r="AW19" s="625"/>
      <c r="AX19" s="625"/>
      <c r="AY19" s="625"/>
      <c r="AZ19" s="625"/>
      <c r="BA19" s="625"/>
      <c r="BB19" s="625"/>
      <c r="BC19" s="625"/>
      <c r="BD19" s="625"/>
      <c r="BE19" s="625"/>
      <c r="BF19" s="625"/>
      <c r="BG19" s="625"/>
      <c r="BH19" s="625"/>
      <c r="BI19" s="625"/>
      <c r="BJ19" s="625"/>
      <c r="BK19" s="625"/>
      <c r="BL19" s="625"/>
      <c r="BM19" s="625"/>
      <c r="BN19" s="625"/>
      <c r="BO19" s="625"/>
      <c r="BP19" s="625"/>
      <c r="BQ19" s="625"/>
      <c r="BR19" s="625"/>
      <c r="BS19" s="625"/>
      <c r="BT19" s="625"/>
      <c r="BU19" s="625"/>
      <c r="BV19" s="625"/>
      <c r="BW19" s="625"/>
      <c r="BX19" s="625"/>
      <c r="BY19" s="625"/>
      <c r="BZ19" s="625"/>
      <c r="CA19" s="625"/>
      <c r="CB19" s="625"/>
      <c r="CC19" s="625"/>
      <c r="CD19" s="625"/>
    </row>
    <row r="20" spans="1:97" ht="21" customHeight="1">
      <c r="A20" s="2028"/>
      <c r="B20" s="2029"/>
      <c r="C20" s="313"/>
      <c r="D20" s="313"/>
      <c r="E20" s="313"/>
      <c r="F20" s="313"/>
      <c r="G20" s="2040"/>
      <c r="H20" s="1850"/>
      <c r="I20" s="439"/>
      <c r="J20" s="2041"/>
      <c r="K20" s="316" t="s">
        <v>1815</v>
      </c>
      <c r="L20" s="575" t="s">
        <v>327</v>
      </c>
      <c r="M20" s="2043">
        <v>37094</v>
      </c>
      <c r="N20" s="2023"/>
      <c r="O20" s="2036"/>
      <c r="P20" s="2037"/>
      <c r="Q20" s="2037"/>
      <c r="R20" s="2038"/>
      <c r="S20" s="2039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625"/>
      <c r="AJ20" s="625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625"/>
      <c r="AV20" s="625"/>
      <c r="AW20" s="625"/>
      <c r="AX20" s="625"/>
      <c r="AY20" s="625"/>
      <c r="AZ20" s="625"/>
      <c r="BA20" s="625"/>
      <c r="BB20" s="625"/>
      <c r="BC20" s="625"/>
      <c r="BD20" s="625"/>
      <c r="BE20" s="625"/>
      <c r="BF20" s="625"/>
      <c r="BG20" s="625"/>
      <c r="BH20" s="625"/>
      <c r="BI20" s="625"/>
      <c r="BJ20" s="625"/>
      <c r="BK20" s="625"/>
      <c r="BL20" s="625"/>
      <c r="BM20" s="625"/>
      <c r="BN20" s="625"/>
      <c r="BO20" s="625"/>
      <c r="BP20" s="625"/>
      <c r="BQ20" s="625"/>
      <c r="BR20" s="625"/>
      <c r="BS20" s="625"/>
      <c r="BT20" s="625"/>
      <c r="BU20" s="625"/>
      <c r="BV20" s="625"/>
      <c r="BW20" s="625"/>
      <c r="BX20" s="625"/>
      <c r="BY20" s="625"/>
      <c r="BZ20" s="625"/>
      <c r="CA20" s="625"/>
      <c r="CB20" s="625"/>
      <c r="CC20" s="625"/>
      <c r="CD20" s="625"/>
    </row>
    <row r="21" spans="1:97" ht="21" customHeight="1">
      <c r="A21" s="2028"/>
      <c r="B21" s="2029"/>
      <c r="C21" s="313"/>
      <c r="D21" s="313"/>
      <c r="E21" s="313"/>
      <c r="F21" s="313"/>
      <c r="G21" s="2040"/>
      <c r="H21" s="1850"/>
      <c r="I21" s="439"/>
      <c r="J21" s="2041"/>
      <c r="K21" s="316" t="s">
        <v>1816</v>
      </c>
      <c r="L21" s="575" t="s">
        <v>327</v>
      </c>
      <c r="M21" s="2043">
        <v>4032</v>
      </c>
      <c r="N21" s="2023"/>
      <c r="O21" s="2036"/>
      <c r="P21" s="2037"/>
      <c r="Q21" s="2037"/>
      <c r="R21" s="2038"/>
      <c r="S21" s="2039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625"/>
      <c r="AJ21" s="625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625"/>
      <c r="AV21" s="625"/>
      <c r="AW21" s="625"/>
      <c r="AX21" s="625"/>
      <c r="AY21" s="625"/>
      <c r="AZ21" s="625"/>
      <c r="BA21" s="625"/>
      <c r="BB21" s="625"/>
      <c r="BC21" s="625"/>
      <c r="BD21" s="625"/>
      <c r="BE21" s="625"/>
      <c r="BF21" s="625"/>
      <c r="BG21" s="625"/>
      <c r="BH21" s="625"/>
      <c r="BI21" s="625"/>
      <c r="BJ21" s="625"/>
      <c r="BK21" s="625"/>
      <c r="BL21" s="625"/>
      <c r="BM21" s="625"/>
      <c r="BN21" s="625"/>
      <c r="BO21" s="625"/>
      <c r="BP21" s="625"/>
      <c r="BQ21" s="625"/>
      <c r="BR21" s="625"/>
      <c r="BS21" s="625"/>
      <c r="BT21" s="625"/>
      <c r="BU21" s="625"/>
      <c r="BV21" s="625"/>
      <c r="BW21" s="625"/>
      <c r="BX21" s="625"/>
      <c r="BY21" s="625"/>
      <c r="BZ21" s="625"/>
      <c r="CA21" s="625"/>
      <c r="CB21" s="625"/>
      <c r="CC21" s="625"/>
      <c r="CD21" s="625"/>
    </row>
    <row r="22" spans="1:97" ht="21" customHeight="1">
      <c r="A22" s="2028"/>
      <c r="B22" s="2029"/>
      <c r="C22" s="313"/>
      <c r="D22" s="313"/>
      <c r="E22" s="313"/>
      <c r="F22" s="313"/>
      <c r="G22" s="2040"/>
      <c r="H22" s="1850"/>
      <c r="I22" s="439"/>
      <c r="J22" s="2041"/>
      <c r="K22" s="317" t="s">
        <v>1817</v>
      </c>
      <c r="L22" s="575"/>
      <c r="M22" s="2042">
        <f>M23</f>
        <v>104400</v>
      </c>
      <c r="N22" s="2023"/>
      <c r="O22" s="2036"/>
      <c r="P22" s="2037"/>
      <c r="Q22" s="2037"/>
      <c r="R22" s="2038"/>
      <c r="S22" s="2039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625"/>
      <c r="AJ22" s="625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625"/>
      <c r="AV22" s="625"/>
      <c r="AW22" s="625"/>
      <c r="AX22" s="625"/>
      <c r="AY22" s="625"/>
      <c r="AZ22" s="625"/>
      <c r="BA22" s="625"/>
      <c r="BB22" s="625"/>
      <c r="BC22" s="625"/>
      <c r="BD22" s="625"/>
      <c r="BE22" s="625"/>
      <c r="BF22" s="625"/>
      <c r="BG22" s="625"/>
      <c r="BH22" s="625"/>
      <c r="BI22" s="625"/>
      <c r="BJ22" s="625"/>
      <c r="BK22" s="625"/>
      <c r="BL22" s="625"/>
      <c r="BM22" s="625"/>
      <c r="BN22" s="625"/>
      <c r="BO22" s="625"/>
      <c r="BP22" s="625"/>
      <c r="BQ22" s="625"/>
      <c r="BR22" s="625"/>
      <c r="BS22" s="625"/>
      <c r="BT22" s="625"/>
      <c r="BU22" s="625"/>
      <c r="BV22" s="625"/>
      <c r="BW22" s="625"/>
      <c r="BX22" s="625"/>
      <c r="BY22" s="625"/>
      <c r="BZ22" s="625"/>
      <c r="CA22" s="625"/>
      <c r="CB22" s="625"/>
      <c r="CC22" s="625"/>
      <c r="CD22" s="625"/>
    </row>
    <row r="23" spans="1:97" ht="21" customHeight="1">
      <c r="A23" s="2028"/>
      <c r="B23" s="2029"/>
      <c r="C23" s="313"/>
      <c r="D23" s="313"/>
      <c r="E23" s="313"/>
      <c r="F23" s="313"/>
      <c r="G23" s="2040"/>
      <c r="H23" s="1850"/>
      <c r="I23" s="439"/>
      <c r="J23" s="2041"/>
      <c r="K23" s="317" t="s">
        <v>1818</v>
      </c>
      <c r="L23" s="575" t="s">
        <v>327</v>
      </c>
      <c r="M23" s="2043">
        <v>104400</v>
      </c>
      <c r="N23" s="2023">
        <f>77000*90*11</f>
        <v>76230000</v>
      </c>
      <c r="O23" s="2036"/>
      <c r="P23" s="2037"/>
      <c r="Q23" s="2037"/>
      <c r="R23" s="2038"/>
      <c r="S23" s="2039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625"/>
      <c r="AJ23" s="625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625"/>
      <c r="AV23" s="625"/>
      <c r="AW23" s="625"/>
      <c r="AX23" s="625"/>
      <c r="AY23" s="625"/>
      <c r="AZ23" s="625"/>
      <c r="BA23" s="625"/>
      <c r="BB23" s="625"/>
      <c r="BC23" s="625"/>
      <c r="BD23" s="625"/>
      <c r="BE23" s="625"/>
      <c r="BF23" s="625"/>
      <c r="BG23" s="625"/>
      <c r="BH23" s="625"/>
      <c r="BI23" s="625"/>
      <c r="BJ23" s="625"/>
      <c r="BK23" s="625"/>
      <c r="BL23" s="625"/>
      <c r="BM23" s="625"/>
      <c r="BN23" s="625"/>
      <c r="BO23" s="625"/>
      <c r="BP23" s="625"/>
      <c r="BQ23" s="625"/>
      <c r="BR23" s="625"/>
      <c r="BS23" s="625"/>
      <c r="BT23" s="625"/>
      <c r="BU23" s="625"/>
      <c r="BV23" s="625"/>
      <c r="BW23" s="625"/>
      <c r="BX23" s="625"/>
      <c r="BY23" s="625"/>
      <c r="BZ23" s="625"/>
      <c r="CA23" s="625"/>
      <c r="CB23" s="625"/>
      <c r="CC23" s="625"/>
      <c r="CD23" s="625"/>
    </row>
    <row r="24" spans="1:97" ht="21" customHeight="1">
      <c r="A24" s="2028"/>
      <c r="B24" s="2029"/>
      <c r="C24" s="313"/>
      <c r="D24" s="313"/>
      <c r="E24" s="313"/>
      <c r="F24" s="313"/>
      <c r="G24" s="2040"/>
      <c r="H24" s="1850"/>
      <c r="I24" s="439"/>
      <c r="J24" s="2041"/>
      <c r="K24" s="317" t="s">
        <v>1819</v>
      </c>
      <c r="L24" s="575"/>
      <c r="M24" s="2042">
        <f>M25</f>
        <v>48921</v>
      </c>
      <c r="N24" s="2023"/>
      <c r="O24" s="2036"/>
      <c r="P24" s="2037"/>
      <c r="Q24" s="2037"/>
      <c r="R24" s="2038"/>
      <c r="S24" s="2039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  <c r="AJ24" s="625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625"/>
      <c r="AV24" s="625"/>
      <c r="AW24" s="625"/>
      <c r="AX24" s="625"/>
      <c r="AY24" s="625"/>
      <c r="AZ24" s="625"/>
      <c r="BA24" s="625"/>
      <c r="BB24" s="625"/>
      <c r="BC24" s="625"/>
      <c r="BD24" s="625"/>
      <c r="BE24" s="625"/>
      <c r="BF24" s="625"/>
      <c r="BG24" s="625"/>
      <c r="BH24" s="625"/>
      <c r="BI24" s="625"/>
      <c r="BJ24" s="625"/>
      <c r="BK24" s="625"/>
      <c r="BL24" s="625"/>
      <c r="BM24" s="625"/>
      <c r="BN24" s="625"/>
      <c r="BO24" s="625"/>
      <c r="BP24" s="625"/>
      <c r="BQ24" s="625"/>
      <c r="BR24" s="625"/>
      <c r="BS24" s="625"/>
      <c r="BT24" s="625"/>
      <c r="BU24" s="625"/>
      <c r="BV24" s="625"/>
      <c r="BW24" s="625"/>
      <c r="BX24" s="625"/>
      <c r="BY24" s="625"/>
      <c r="BZ24" s="625"/>
      <c r="CA24" s="625"/>
      <c r="CB24" s="625"/>
      <c r="CC24" s="625"/>
      <c r="CD24" s="625"/>
    </row>
    <row r="25" spans="1:97" ht="21" customHeight="1">
      <c r="A25" s="304"/>
      <c r="B25" s="2029"/>
      <c r="C25" s="328"/>
      <c r="D25" s="328"/>
      <c r="E25" s="328"/>
      <c r="F25" s="2045"/>
      <c r="G25" s="2040"/>
      <c r="H25" s="1850"/>
      <c r="I25" s="439"/>
      <c r="J25" s="2041"/>
      <c r="K25" s="316" t="s">
        <v>1820</v>
      </c>
      <c r="L25" s="575" t="s">
        <v>327</v>
      </c>
      <c r="M25" s="2043">
        <v>48921</v>
      </c>
      <c r="N25" s="2023">
        <f>85960*6*2*52</f>
        <v>53639040</v>
      </c>
      <c r="O25" s="2036"/>
      <c r="P25" s="2037"/>
      <c r="Q25" s="2037"/>
      <c r="R25" s="2038"/>
      <c r="S25" s="2039"/>
      <c r="T25" s="625"/>
      <c r="U25" s="625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5"/>
      <c r="AH25" s="625"/>
      <c r="AI25" s="625"/>
      <c r="AJ25" s="625"/>
      <c r="AK25" s="625"/>
      <c r="AL25" s="625"/>
      <c r="AM25" s="625"/>
      <c r="AN25" s="625"/>
      <c r="AO25" s="625"/>
      <c r="AP25" s="625"/>
      <c r="AQ25" s="625"/>
      <c r="AR25" s="625"/>
      <c r="AS25" s="625"/>
      <c r="AT25" s="625"/>
      <c r="AU25" s="625"/>
      <c r="AV25" s="625"/>
      <c r="AW25" s="625"/>
      <c r="AX25" s="625"/>
      <c r="AY25" s="625"/>
      <c r="AZ25" s="625"/>
      <c r="BA25" s="625"/>
      <c r="BB25" s="625"/>
      <c r="BC25" s="625"/>
      <c r="BD25" s="625"/>
      <c r="BE25" s="625"/>
      <c r="BF25" s="625"/>
      <c r="BG25" s="625"/>
      <c r="BH25" s="625"/>
      <c r="BI25" s="625"/>
      <c r="BJ25" s="625"/>
      <c r="BK25" s="625"/>
      <c r="BL25" s="625"/>
      <c r="BM25" s="625"/>
      <c r="BN25" s="625"/>
      <c r="BO25" s="625"/>
      <c r="BP25" s="625"/>
      <c r="BQ25" s="625"/>
      <c r="BR25" s="625"/>
      <c r="BS25" s="625"/>
      <c r="BT25" s="625"/>
      <c r="BU25" s="625"/>
      <c r="BV25" s="625"/>
      <c r="BW25" s="625"/>
      <c r="BX25" s="625"/>
      <c r="BY25" s="625"/>
      <c r="BZ25" s="625"/>
      <c r="CA25" s="625"/>
      <c r="CB25" s="625"/>
      <c r="CC25" s="625"/>
      <c r="CD25" s="625"/>
    </row>
    <row r="26" spans="1:97" s="2" customFormat="1" ht="18" customHeight="1">
      <c r="A26" s="67"/>
      <c r="B26" s="22"/>
      <c r="C26" s="1042"/>
      <c r="D26" s="1042"/>
      <c r="E26" s="59" t="s">
        <v>1575</v>
      </c>
      <c r="F26" s="1377"/>
      <c r="G26" s="1378"/>
      <c r="H26" s="1035">
        <f>H27+H92+H96+H98</f>
        <v>772962</v>
      </c>
      <c r="I26" s="1035">
        <f>I27+I92+I96+I98</f>
        <v>649995</v>
      </c>
      <c r="J26" s="1036">
        <f t="shared" ref="J26" si="1">H26-I26</f>
        <v>122967</v>
      </c>
      <c r="K26" s="922"/>
      <c r="L26" s="1037"/>
      <c r="M26" s="885">
        <f>M166+M513+M520+M523+M578</f>
        <v>1800</v>
      </c>
      <c r="N26" s="1372"/>
      <c r="O26" s="3"/>
      <c r="P26" s="71"/>
      <c r="Q26" s="1373"/>
      <c r="R26" s="1373"/>
      <c r="S26" s="1373"/>
      <c r="T26" s="79"/>
      <c r="U26" s="1375"/>
    </row>
    <row r="27" spans="1:97" s="2055" customFormat="1" ht="21" customHeight="1">
      <c r="A27" s="304"/>
      <c r="B27" s="2029"/>
      <c r="C27" s="328"/>
      <c r="D27" s="328"/>
      <c r="E27" s="328"/>
      <c r="F27" s="2841" t="s">
        <v>1821</v>
      </c>
      <c r="G27" s="2842"/>
      <c r="H27" s="475">
        <f>H28+H39+H57+H77+H83+H88</f>
        <v>651602</v>
      </c>
      <c r="I27" s="475">
        <v>628215</v>
      </c>
      <c r="J27" s="2046">
        <f>H27-I27</f>
        <v>23387</v>
      </c>
      <c r="K27" s="2047"/>
      <c r="L27" s="2048"/>
      <c r="M27" s="2049">
        <f>M28+M39+M57+M77+M83+M88</f>
        <v>651602</v>
      </c>
      <c r="N27" s="2050"/>
      <c r="O27" s="2051"/>
      <c r="P27" s="2052"/>
      <c r="Q27" s="2052"/>
      <c r="R27" s="2053"/>
      <c r="S27" s="2054"/>
      <c r="T27" s="2054"/>
      <c r="U27" s="2054"/>
      <c r="V27" s="622"/>
      <c r="W27" s="622"/>
      <c r="X27" s="622"/>
      <c r="Y27" s="622"/>
      <c r="Z27" s="622"/>
      <c r="AA27" s="622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  <c r="AO27" s="623"/>
      <c r="AP27" s="623"/>
      <c r="AQ27" s="623"/>
      <c r="AR27" s="623"/>
      <c r="AS27" s="623"/>
      <c r="AT27" s="623"/>
      <c r="AU27" s="623"/>
      <c r="AV27" s="623"/>
      <c r="AW27" s="623"/>
      <c r="AX27" s="623"/>
      <c r="AY27" s="623"/>
      <c r="AZ27" s="623"/>
      <c r="BA27" s="623"/>
      <c r="BB27" s="623"/>
      <c r="BC27" s="623"/>
      <c r="BD27" s="623"/>
      <c r="BE27" s="623"/>
      <c r="BF27" s="623"/>
      <c r="BG27" s="623"/>
      <c r="BH27" s="623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23"/>
      <c r="BT27" s="623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21"/>
      <c r="CF27" s="621"/>
      <c r="CG27" s="621"/>
      <c r="CH27" s="621"/>
      <c r="CI27" s="621"/>
      <c r="CJ27" s="621"/>
      <c r="CK27" s="621"/>
      <c r="CL27" s="621"/>
      <c r="CM27" s="621"/>
      <c r="CN27" s="621"/>
      <c r="CO27" s="621"/>
      <c r="CP27" s="621"/>
      <c r="CQ27" s="621"/>
      <c r="CR27" s="621"/>
      <c r="CS27" s="621"/>
    </row>
    <row r="28" spans="1:97" s="2055" customFormat="1" ht="22.5" customHeight="1">
      <c r="A28" s="304"/>
      <c r="B28" s="2029"/>
      <c r="C28" s="328"/>
      <c r="D28" s="328"/>
      <c r="E28" s="328"/>
      <c r="F28" s="2056"/>
      <c r="G28" s="2057" t="s">
        <v>355</v>
      </c>
      <c r="H28" s="324">
        <f>M28</f>
        <v>107062</v>
      </c>
      <c r="I28" s="324">
        <v>99592</v>
      </c>
      <c r="J28" s="320">
        <f>H28-I28</f>
        <v>7470</v>
      </c>
      <c r="K28" s="2058"/>
      <c r="L28" s="2059"/>
      <c r="M28" s="2060">
        <f>M29+M30+M31+M32+M33+M34+M35+M36+M37+M38</f>
        <v>107062</v>
      </c>
      <c r="N28" s="2061"/>
      <c r="O28" s="309"/>
      <c r="R28" s="2053"/>
      <c r="S28" s="2054"/>
      <c r="T28" s="2054"/>
      <c r="U28" s="2054"/>
      <c r="V28" s="622"/>
      <c r="W28" s="622"/>
      <c r="X28" s="622"/>
      <c r="Y28" s="622"/>
      <c r="Z28" s="622"/>
      <c r="AA28" s="622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  <c r="AO28" s="623"/>
      <c r="AP28" s="623"/>
      <c r="AQ28" s="623"/>
      <c r="AR28" s="623"/>
      <c r="AS28" s="623"/>
      <c r="AT28" s="623"/>
      <c r="AU28" s="623"/>
      <c r="AV28" s="623"/>
      <c r="AW28" s="623"/>
      <c r="AX28" s="623"/>
      <c r="AY28" s="623"/>
      <c r="AZ28" s="623"/>
      <c r="BA28" s="623"/>
      <c r="BB28" s="623"/>
      <c r="BC28" s="623"/>
      <c r="BD28" s="623"/>
      <c r="BE28" s="623"/>
      <c r="BF28" s="623"/>
      <c r="BG28" s="623"/>
      <c r="BH28" s="623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23"/>
      <c r="BT28" s="623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21"/>
      <c r="CF28" s="621"/>
      <c r="CG28" s="621"/>
      <c r="CH28" s="621"/>
      <c r="CI28" s="621"/>
      <c r="CJ28" s="621"/>
      <c r="CK28" s="621"/>
      <c r="CL28" s="621"/>
      <c r="CM28" s="621"/>
      <c r="CN28" s="621"/>
      <c r="CO28" s="621"/>
      <c r="CP28" s="621"/>
      <c r="CQ28" s="621"/>
      <c r="CR28" s="621"/>
      <c r="CS28" s="621"/>
    </row>
    <row r="29" spans="1:97" s="2055" customFormat="1" ht="21" customHeight="1">
      <c r="A29" s="304"/>
      <c r="B29" s="2029"/>
      <c r="C29" s="328"/>
      <c r="D29" s="328"/>
      <c r="E29" s="328"/>
      <c r="F29" s="2062"/>
      <c r="G29" s="2063"/>
      <c r="H29" s="321"/>
      <c r="I29" s="321"/>
      <c r="J29" s="2064"/>
      <c r="K29" s="2065" t="s">
        <v>1822</v>
      </c>
      <c r="L29" s="2066" t="s">
        <v>327</v>
      </c>
      <c r="M29" s="2067">
        <v>8400</v>
      </c>
      <c r="N29" s="2061">
        <f>80000*3*35</f>
        <v>8400000</v>
      </c>
      <c r="O29" s="309"/>
      <c r="R29" s="2053"/>
      <c r="S29" s="2054"/>
      <c r="T29" s="2054"/>
      <c r="U29" s="2054"/>
      <c r="V29" s="622"/>
      <c r="W29" s="622"/>
      <c r="X29" s="622"/>
      <c r="Y29" s="622"/>
      <c r="Z29" s="622"/>
      <c r="AA29" s="622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  <c r="AO29" s="623"/>
      <c r="AP29" s="623"/>
      <c r="AQ29" s="623"/>
      <c r="AR29" s="623"/>
      <c r="AS29" s="623"/>
      <c r="AT29" s="623"/>
      <c r="AU29" s="623"/>
      <c r="AV29" s="623"/>
      <c r="AW29" s="623"/>
      <c r="AX29" s="623"/>
      <c r="AY29" s="623"/>
      <c r="AZ29" s="623"/>
      <c r="BA29" s="623"/>
      <c r="BB29" s="623"/>
      <c r="BC29" s="623"/>
      <c r="BD29" s="623"/>
      <c r="BE29" s="623"/>
      <c r="BF29" s="623"/>
      <c r="BG29" s="623"/>
      <c r="BH29" s="623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23"/>
      <c r="BT29" s="623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21"/>
      <c r="CF29" s="621"/>
      <c r="CG29" s="621"/>
      <c r="CH29" s="621"/>
      <c r="CI29" s="621"/>
      <c r="CJ29" s="621"/>
      <c r="CK29" s="621"/>
      <c r="CL29" s="621"/>
      <c r="CM29" s="621"/>
      <c r="CN29" s="621"/>
      <c r="CO29" s="621"/>
      <c r="CP29" s="621"/>
      <c r="CQ29" s="621"/>
      <c r="CR29" s="621"/>
      <c r="CS29" s="621"/>
    </row>
    <row r="30" spans="1:97" s="2055" customFormat="1" ht="21" customHeight="1">
      <c r="A30" s="304"/>
      <c r="B30" s="2029"/>
      <c r="C30" s="328"/>
      <c r="D30" s="328"/>
      <c r="E30" s="328"/>
      <c r="F30" s="2062"/>
      <c r="G30" s="2068"/>
      <c r="H30" s="321"/>
      <c r="I30" s="321"/>
      <c r="J30" s="2064"/>
      <c r="K30" s="2065" t="s">
        <v>2551</v>
      </c>
      <c r="L30" s="2066" t="s">
        <v>327</v>
      </c>
      <c r="M30" s="2067">
        <v>2790</v>
      </c>
      <c r="N30" s="2061">
        <f>23000*5*4*5</f>
        <v>2300000</v>
      </c>
      <c r="O30" s="309"/>
      <c r="R30" s="2053"/>
      <c r="S30" s="2054"/>
      <c r="T30" s="2054"/>
      <c r="U30" s="2054"/>
      <c r="V30" s="622"/>
      <c r="W30" s="622"/>
      <c r="X30" s="622"/>
      <c r="Y30" s="622"/>
      <c r="Z30" s="622"/>
      <c r="AA30" s="622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  <c r="AO30" s="623"/>
      <c r="AP30" s="623"/>
      <c r="AQ30" s="623"/>
      <c r="AR30" s="623"/>
      <c r="AS30" s="623"/>
      <c r="AT30" s="623"/>
      <c r="AU30" s="623"/>
      <c r="AV30" s="623"/>
      <c r="AW30" s="623"/>
      <c r="AX30" s="623"/>
      <c r="AY30" s="623"/>
      <c r="AZ30" s="623"/>
      <c r="BA30" s="623"/>
      <c r="BB30" s="623"/>
      <c r="BC30" s="623"/>
      <c r="BD30" s="623"/>
      <c r="BE30" s="623"/>
      <c r="BF30" s="623"/>
      <c r="BG30" s="623"/>
      <c r="BH30" s="623"/>
      <c r="BI30" s="623"/>
      <c r="BJ30" s="623"/>
      <c r="BK30" s="623"/>
      <c r="BL30" s="623"/>
      <c r="BM30" s="623"/>
      <c r="BN30" s="623"/>
      <c r="BO30" s="623"/>
      <c r="BP30" s="623"/>
      <c r="BQ30" s="623"/>
      <c r="BR30" s="623"/>
      <c r="BS30" s="623"/>
      <c r="BT30" s="623"/>
      <c r="BU30" s="623"/>
      <c r="BV30" s="623"/>
      <c r="BW30" s="623"/>
      <c r="BX30" s="623"/>
      <c r="BY30" s="623"/>
      <c r="BZ30" s="623"/>
      <c r="CA30" s="623"/>
      <c r="CB30" s="623"/>
      <c r="CC30" s="623"/>
      <c r="CD30" s="623"/>
      <c r="CE30" s="621"/>
      <c r="CF30" s="621"/>
      <c r="CG30" s="621"/>
      <c r="CH30" s="621"/>
      <c r="CI30" s="621"/>
      <c r="CJ30" s="621"/>
      <c r="CK30" s="621"/>
      <c r="CL30" s="621"/>
      <c r="CM30" s="621"/>
      <c r="CN30" s="621"/>
      <c r="CO30" s="621"/>
      <c r="CP30" s="621"/>
      <c r="CQ30" s="621"/>
      <c r="CR30" s="621"/>
      <c r="CS30" s="621"/>
    </row>
    <row r="31" spans="1:97" s="2055" customFormat="1" ht="21" customHeight="1">
      <c r="A31" s="304"/>
      <c r="B31" s="2029"/>
      <c r="C31" s="328"/>
      <c r="D31" s="328"/>
      <c r="E31" s="328"/>
      <c r="F31" s="2062"/>
      <c r="G31" s="2068"/>
      <c r="H31" s="321"/>
      <c r="I31" s="321"/>
      <c r="J31" s="2064"/>
      <c r="K31" s="2065" t="s">
        <v>1823</v>
      </c>
      <c r="L31" s="2066" t="s">
        <v>327</v>
      </c>
      <c r="M31" s="2067">
        <v>3150</v>
      </c>
      <c r="N31" s="2061">
        <f>450000*7</f>
        <v>3150000</v>
      </c>
      <c r="O31" s="309"/>
      <c r="R31" s="2053"/>
      <c r="S31" s="2054"/>
      <c r="T31" s="2054"/>
      <c r="U31" s="2054"/>
      <c r="V31" s="622"/>
      <c r="W31" s="622"/>
      <c r="X31" s="622"/>
      <c r="Y31" s="622"/>
      <c r="Z31" s="622"/>
      <c r="AA31" s="622"/>
      <c r="AB31" s="623"/>
      <c r="AC31" s="623"/>
      <c r="AD31" s="623"/>
      <c r="AE31" s="623"/>
      <c r="AF31" s="623"/>
      <c r="AG31" s="623"/>
      <c r="AH31" s="623"/>
      <c r="AI31" s="623"/>
      <c r="AJ31" s="623"/>
      <c r="AK31" s="623"/>
      <c r="AL31" s="623"/>
      <c r="AM31" s="623"/>
      <c r="AN31" s="623"/>
      <c r="AO31" s="623"/>
      <c r="AP31" s="623"/>
      <c r="AQ31" s="623"/>
      <c r="AR31" s="623"/>
      <c r="AS31" s="623"/>
      <c r="AT31" s="623"/>
      <c r="AU31" s="623"/>
      <c r="AV31" s="623"/>
      <c r="AW31" s="623"/>
      <c r="AX31" s="623"/>
      <c r="AY31" s="623"/>
      <c r="AZ31" s="623"/>
      <c r="BA31" s="623"/>
      <c r="BB31" s="623"/>
      <c r="BC31" s="623"/>
      <c r="BD31" s="623"/>
      <c r="BE31" s="623"/>
      <c r="BF31" s="623"/>
      <c r="BG31" s="623"/>
      <c r="BH31" s="623"/>
      <c r="BI31" s="623"/>
      <c r="BJ31" s="623"/>
      <c r="BK31" s="623"/>
      <c r="BL31" s="623"/>
      <c r="BM31" s="623"/>
      <c r="BN31" s="623"/>
      <c r="BO31" s="623"/>
      <c r="BP31" s="623"/>
      <c r="BQ31" s="623"/>
      <c r="BR31" s="623"/>
      <c r="BS31" s="623"/>
      <c r="BT31" s="623"/>
      <c r="BU31" s="623"/>
      <c r="BV31" s="623"/>
      <c r="BW31" s="623"/>
      <c r="BX31" s="623"/>
      <c r="BY31" s="623"/>
      <c r="BZ31" s="623"/>
      <c r="CA31" s="623"/>
      <c r="CB31" s="623"/>
      <c r="CC31" s="623"/>
      <c r="CD31" s="623"/>
      <c r="CE31" s="621"/>
      <c r="CF31" s="621"/>
      <c r="CG31" s="621"/>
      <c r="CH31" s="621"/>
      <c r="CI31" s="621"/>
      <c r="CJ31" s="621"/>
      <c r="CK31" s="621"/>
      <c r="CL31" s="621"/>
      <c r="CM31" s="621"/>
      <c r="CN31" s="621"/>
      <c r="CO31" s="621"/>
      <c r="CP31" s="621"/>
      <c r="CQ31" s="621"/>
      <c r="CR31" s="621"/>
      <c r="CS31" s="621"/>
    </row>
    <row r="32" spans="1:97" s="2055" customFormat="1" ht="21" customHeight="1">
      <c r="A32" s="304"/>
      <c r="B32" s="2029"/>
      <c r="C32" s="328"/>
      <c r="D32" s="328"/>
      <c r="E32" s="328"/>
      <c r="F32" s="2062"/>
      <c r="G32" s="2068"/>
      <c r="H32" s="321"/>
      <c r="I32" s="321"/>
      <c r="J32" s="2064"/>
      <c r="K32" s="2065" t="s">
        <v>1824</v>
      </c>
      <c r="L32" s="2066" t="s">
        <v>327</v>
      </c>
      <c r="M32" s="2067">
        <v>14400</v>
      </c>
      <c r="N32" s="2061">
        <f>300000*4*12</f>
        <v>14400000</v>
      </c>
      <c r="O32" s="309"/>
      <c r="R32" s="2053"/>
      <c r="S32" s="2054"/>
      <c r="T32" s="2054"/>
      <c r="U32" s="2054"/>
      <c r="V32" s="622"/>
      <c r="W32" s="622"/>
      <c r="X32" s="622"/>
      <c r="Y32" s="622"/>
      <c r="Z32" s="622"/>
      <c r="AA32" s="622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  <c r="AO32" s="623"/>
      <c r="AP32" s="623"/>
      <c r="AQ32" s="623"/>
      <c r="AR32" s="623"/>
      <c r="AS32" s="623"/>
      <c r="AT32" s="623"/>
      <c r="AU32" s="623"/>
      <c r="AV32" s="623"/>
      <c r="AW32" s="623"/>
      <c r="AX32" s="623"/>
      <c r="AY32" s="623"/>
      <c r="AZ32" s="623"/>
      <c r="BA32" s="623"/>
      <c r="BB32" s="623"/>
      <c r="BC32" s="623"/>
      <c r="BD32" s="623"/>
      <c r="BE32" s="623"/>
      <c r="BF32" s="623"/>
      <c r="BG32" s="623"/>
      <c r="BH32" s="623"/>
      <c r="BI32" s="623"/>
      <c r="BJ32" s="623"/>
      <c r="BK32" s="623"/>
      <c r="BL32" s="623"/>
      <c r="BM32" s="623"/>
      <c r="BN32" s="623"/>
      <c r="BO32" s="623"/>
      <c r="BP32" s="623"/>
      <c r="BQ32" s="623"/>
      <c r="BR32" s="623"/>
      <c r="BS32" s="623"/>
      <c r="BT32" s="623"/>
      <c r="BU32" s="623"/>
      <c r="BV32" s="623"/>
      <c r="BW32" s="623"/>
      <c r="BX32" s="623"/>
      <c r="BY32" s="623"/>
      <c r="BZ32" s="623"/>
      <c r="CA32" s="623"/>
      <c r="CB32" s="623"/>
      <c r="CC32" s="623"/>
      <c r="CD32" s="623"/>
      <c r="CE32" s="621"/>
      <c r="CF32" s="621"/>
      <c r="CG32" s="621"/>
      <c r="CH32" s="621"/>
      <c r="CI32" s="621"/>
      <c r="CJ32" s="621"/>
      <c r="CK32" s="621"/>
      <c r="CL32" s="621"/>
      <c r="CM32" s="621"/>
      <c r="CN32" s="621"/>
      <c r="CO32" s="621"/>
      <c r="CP32" s="621"/>
      <c r="CQ32" s="621"/>
      <c r="CR32" s="621"/>
      <c r="CS32" s="621"/>
    </row>
    <row r="33" spans="1:97" s="2055" customFormat="1" ht="21" customHeight="1">
      <c r="A33" s="304"/>
      <c r="B33" s="2029"/>
      <c r="C33" s="328"/>
      <c r="D33" s="328"/>
      <c r="E33" s="328"/>
      <c r="F33" s="2062"/>
      <c r="G33" s="2068"/>
      <c r="H33" s="321"/>
      <c r="I33" s="321"/>
      <c r="J33" s="2064"/>
      <c r="K33" s="2065" t="s">
        <v>1825</v>
      </c>
      <c r="L33" s="2066" t="s">
        <v>327</v>
      </c>
      <c r="M33" s="2067">
        <v>17500</v>
      </c>
      <c r="N33" s="2061">
        <f>5000*50*2*35</f>
        <v>17500000</v>
      </c>
      <c r="O33" s="309"/>
      <c r="R33" s="2053"/>
      <c r="S33" s="2054"/>
      <c r="T33" s="2054"/>
      <c r="U33" s="2054"/>
      <c r="V33" s="622"/>
      <c r="W33" s="622"/>
      <c r="X33" s="622"/>
      <c r="Y33" s="622"/>
      <c r="Z33" s="622"/>
      <c r="AA33" s="622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  <c r="AO33" s="623"/>
      <c r="AP33" s="623"/>
      <c r="AQ33" s="623"/>
      <c r="AR33" s="623"/>
      <c r="AS33" s="623"/>
      <c r="AT33" s="623"/>
      <c r="AU33" s="623"/>
      <c r="AV33" s="623"/>
      <c r="AW33" s="623"/>
      <c r="AX33" s="623"/>
      <c r="AY33" s="623"/>
      <c r="AZ33" s="623"/>
      <c r="BA33" s="623"/>
      <c r="BB33" s="623"/>
      <c r="BC33" s="623"/>
      <c r="BD33" s="623"/>
      <c r="BE33" s="623"/>
      <c r="BF33" s="623"/>
      <c r="BG33" s="623"/>
      <c r="BH33" s="623"/>
      <c r="BI33" s="623"/>
      <c r="BJ33" s="623"/>
      <c r="BK33" s="623"/>
      <c r="BL33" s="623"/>
      <c r="BM33" s="623"/>
      <c r="BN33" s="623"/>
      <c r="BO33" s="623"/>
      <c r="BP33" s="623"/>
      <c r="BQ33" s="623"/>
      <c r="BR33" s="623"/>
      <c r="BS33" s="623"/>
      <c r="BT33" s="623"/>
      <c r="BU33" s="623"/>
      <c r="BV33" s="623"/>
      <c r="BW33" s="623"/>
      <c r="BX33" s="623"/>
      <c r="BY33" s="623"/>
      <c r="BZ33" s="623"/>
      <c r="CA33" s="623"/>
      <c r="CB33" s="623"/>
      <c r="CC33" s="623"/>
      <c r="CD33" s="623"/>
      <c r="CE33" s="621"/>
      <c r="CF33" s="621"/>
      <c r="CG33" s="621"/>
      <c r="CH33" s="621"/>
      <c r="CI33" s="621"/>
      <c r="CJ33" s="621"/>
      <c r="CK33" s="621"/>
      <c r="CL33" s="621"/>
      <c r="CM33" s="621"/>
      <c r="CN33" s="621"/>
      <c r="CO33" s="621"/>
      <c r="CP33" s="621"/>
      <c r="CQ33" s="621"/>
      <c r="CR33" s="621"/>
      <c r="CS33" s="621"/>
    </row>
    <row r="34" spans="1:97" s="2055" customFormat="1" ht="21" customHeight="1">
      <c r="A34" s="304"/>
      <c r="B34" s="2029"/>
      <c r="C34" s="328"/>
      <c r="D34" s="328"/>
      <c r="E34" s="328"/>
      <c r="F34" s="2062"/>
      <c r="G34" s="2068"/>
      <c r="H34" s="321"/>
      <c r="I34" s="321"/>
      <c r="J34" s="2064"/>
      <c r="K34" s="2065" t="s">
        <v>1826</v>
      </c>
      <c r="L34" s="2066" t="s">
        <v>327</v>
      </c>
      <c r="M34" s="2067">
        <v>28800</v>
      </c>
      <c r="N34" s="2061">
        <f>200000*11*12</f>
        <v>26400000</v>
      </c>
      <c r="O34" s="309"/>
      <c r="R34" s="2053"/>
      <c r="S34" s="2054"/>
      <c r="T34" s="2054"/>
      <c r="U34" s="2054"/>
      <c r="V34" s="622"/>
      <c r="W34" s="622"/>
      <c r="X34" s="622"/>
      <c r="Y34" s="622"/>
      <c r="Z34" s="622"/>
      <c r="AA34" s="622"/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623"/>
      <c r="AN34" s="623"/>
      <c r="AO34" s="623"/>
      <c r="AP34" s="623"/>
      <c r="AQ34" s="623"/>
      <c r="AR34" s="623"/>
      <c r="AS34" s="623"/>
      <c r="AT34" s="623"/>
      <c r="AU34" s="623"/>
      <c r="AV34" s="623"/>
      <c r="AW34" s="623"/>
      <c r="AX34" s="623"/>
      <c r="AY34" s="623"/>
      <c r="AZ34" s="623"/>
      <c r="BA34" s="623"/>
      <c r="BB34" s="623"/>
      <c r="BC34" s="623"/>
      <c r="BD34" s="623"/>
      <c r="BE34" s="623"/>
      <c r="BF34" s="623"/>
      <c r="BG34" s="623"/>
      <c r="BH34" s="623"/>
      <c r="BI34" s="623"/>
      <c r="BJ34" s="623"/>
      <c r="BK34" s="623"/>
      <c r="BL34" s="623"/>
      <c r="BM34" s="623"/>
      <c r="BN34" s="623"/>
      <c r="BO34" s="623"/>
      <c r="BP34" s="623"/>
      <c r="BQ34" s="623"/>
      <c r="BR34" s="623"/>
      <c r="BS34" s="623"/>
      <c r="BT34" s="623"/>
      <c r="BU34" s="623"/>
      <c r="BV34" s="623"/>
      <c r="BW34" s="623"/>
      <c r="BX34" s="623"/>
      <c r="BY34" s="623"/>
      <c r="BZ34" s="623"/>
      <c r="CA34" s="623"/>
      <c r="CB34" s="623"/>
      <c r="CC34" s="623"/>
      <c r="CD34" s="623"/>
      <c r="CE34" s="621"/>
      <c r="CF34" s="621"/>
      <c r="CG34" s="621"/>
      <c r="CH34" s="621"/>
      <c r="CI34" s="621"/>
      <c r="CJ34" s="621"/>
      <c r="CK34" s="621"/>
      <c r="CL34" s="621"/>
      <c r="CM34" s="621"/>
      <c r="CN34" s="621"/>
      <c r="CO34" s="621"/>
      <c r="CP34" s="621"/>
      <c r="CQ34" s="621"/>
      <c r="CR34" s="621"/>
      <c r="CS34" s="621"/>
    </row>
    <row r="35" spans="1:97" s="2055" customFormat="1" ht="21" customHeight="1">
      <c r="A35" s="304"/>
      <c r="B35" s="2029"/>
      <c r="C35" s="328"/>
      <c r="D35" s="328"/>
      <c r="E35" s="328"/>
      <c r="F35" s="2062"/>
      <c r="G35" s="2068"/>
      <c r="H35" s="321"/>
      <c r="I35" s="321"/>
      <c r="J35" s="2064"/>
      <c r="K35" s="2065" t="s">
        <v>1827</v>
      </c>
      <c r="L35" s="2066" t="s">
        <v>327</v>
      </c>
      <c r="M35" s="2067">
        <v>15120</v>
      </c>
      <c r="N35" s="2061">
        <f>1200*35*20*12</f>
        <v>10080000</v>
      </c>
      <c r="O35" s="309"/>
      <c r="R35" s="2053"/>
      <c r="S35" s="2054"/>
      <c r="T35" s="2054"/>
      <c r="U35" s="2054"/>
      <c r="V35" s="622"/>
      <c r="W35" s="622"/>
      <c r="X35" s="622"/>
      <c r="Y35" s="622"/>
      <c r="Z35" s="622"/>
      <c r="AA35" s="622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  <c r="AO35" s="623"/>
      <c r="AP35" s="623"/>
      <c r="AQ35" s="623"/>
      <c r="AR35" s="623"/>
      <c r="AS35" s="623"/>
      <c r="AT35" s="623"/>
      <c r="AU35" s="623"/>
      <c r="AV35" s="623"/>
      <c r="AW35" s="623"/>
      <c r="AX35" s="623"/>
      <c r="AY35" s="623"/>
      <c r="AZ35" s="623"/>
      <c r="BA35" s="623"/>
      <c r="BB35" s="623"/>
      <c r="BC35" s="623"/>
      <c r="BD35" s="623"/>
      <c r="BE35" s="623"/>
      <c r="BF35" s="623"/>
      <c r="BG35" s="623"/>
      <c r="BH35" s="623"/>
      <c r="BI35" s="623"/>
      <c r="BJ35" s="623"/>
      <c r="BK35" s="623"/>
      <c r="BL35" s="623"/>
      <c r="BM35" s="623"/>
      <c r="BN35" s="623"/>
      <c r="BO35" s="623"/>
      <c r="BP35" s="623"/>
      <c r="BQ35" s="623"/>
      <c r="BR35" s="623"/>
      <c r="BS35" s="623"/>
      <c r="BT35" s="623"/>
      <c r="BU35" s="623"/>
      <c r="BV35" s="623"/>
      <c r="BW35" s="623"/>
      <c r="BX35" s="623"/>
      <c r="BY35" s="623"/>
      <c r="BZ35" s="623"/>
      <c r="CA35" s="623"/>
      <c r="CB35" s="623"/>
      <c r="CC35" s="623"/>
      <c r="CD35" s="623"/>
      <c r="CE35" s="621"/>
      <c r="CF35" s="621"/>
      <c r="CG35" s="621"/>
      <c r="CH35" s="621"/>
      <c r="CI35" s="621"/>
      <c r="CJ35" s="621"/>
      <c r="CK35" s="621"/>
      <c r="CL35" s="621"/>
      <c r="CM35" s="621"/>
      <c r="CN35" s="621"/>
      <c r="CO35" s="621"/>
      <c r="CP35" s="621"/>
      <c r="CQ35" s="621"/>
      <c r="CR35" s="621"/>
      <c r="CS35" s="621"/>
    </row>
    <row r="36" spans="1:97" s="2055" customFormat="1" ht="21" customHeight="1">
      <c r="A36" s="304"/>
      <c r="B36" s="2029"/>
      <c r="C36" s="328"/>
      <c r="D36" s="328"/>
      <c r="E36" s="328"/>
      <c r="F36" s="2062"/>
      <c r="G36" s="2068"/>
      <c r="H36" s="321"/>
      <c r="I36" s="321"/>
      <c r="J36" s="2064"/>
      <c r="K36" s="322" t="s">
        <v>1828</v>
      </c>
      <c r="L36" s="2066" t="s">
        <v>327</v>
      </c>
      <c r="M36" s="2067">
        <v>14000</v>
      </c>
      <c r="N36" s="2061">
        <f>200000*35*2</f>
        <v>14000000</v>
      </c>
      <c r="O36" s="309"/>
      <c r="R36" s="2053"/>
      <c r="S36" s="2054"/>
      <c r="T36" s="2054"/>
      <c r="U36" s="2054"/>
      <c r="V36" s="622"/>
      <c r="W36" s="622"/>
      <c r="X36" s="622"/>
      <c r="Y36" s="622"/>
      <c r="Z36" s="622"/>
      <c r="AA36" s="622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623"/>
      <c r="AX36" s="623"/>
      <c r="AY36" s="623"/>
      <c r="AZ36" s="623"/>
      <c r="BA36" s="623"/>
      <c r="BB36" s="623"/>
      <c r="BC36" s="623"/>
      <c r="BD36" s="623"/>
      <c r="BE36" s="623"/>
      <c r="BF36" s="623"/>
      <c r="BG36" s="623"/>
      <c r="BH36" s="623"/>
      <c r="BI36" s="623"/>
      <c r="BJ36" s="623"/>
      <c r="BK36" s="623"/>
      <c r="BL36" s="623"/>
      <c r="BM36" s="623"/>
      <c r="BN36" s="623"/>
      <c r="BO36" s="623"/>
      <c r="BP36" s="623"/>
      <c r="BQ36" s="623"/>
      <c r="BR36" s="623"/>
      <c r="BS36" s="623"/>
      <c r="BT36" s="623"/>
      <c r="BU36" s="623"/>
      <c r="BV36" s="623"/>
      <c r="BW36" s="623"/>
      <c r="BX36" s="623"/>
      <c r="BY36" s="623"/>
      <c r="BZ36" s="623"/>
      <c r="CA36" s="623"/>
      <c r="CB36" s="623"/>
      <c r="CC36" s="623"/>
      <c r="CD36" s="623"/>
      <c r="CE36" s="621"/>
      <c r="CF36" s="621"/>
      <c r="CG36" s="621"/>
      <c r="CH36" s="621"/>
      <c r="CI36" s="621"/>
      <c r="CJ36" s="621"/>
      <c r="CK36" s="621"/>
      <c r="CL36" s="621"/>
      <c r="CM36" s="621"/>
      <c r="CN36" s="621"/>
      <c r="CO36" s="621"/>
      <c r="CP36" s="621"/>
      <c r="CQ36" s="621"/>
      <c r="CR36" s="621"/>
      <c r="CS36" s="621"/>
    </row>
    <row r="37" spans="1:97" s="2055" customFormat="1" ht="21" customHeight="1">
      <c r="A37" s="304"/>
      <c r="B37" s="2029"/>
      <c r="C37" s="328"/>
      <c r="D37" s="328"/>
      <c r="E37" s="328"/>
      <c r="F37" s="2062"/>
      <c r="G37" s="2068"/>
      <c r="H37" s="321"/>
      <c r="I37" s="321"/>
      <c r="J37" s="2064"/>
      <c r="K37" s="322" t="s">
        <v>1829</v>
      </c>
      <c r="L37" s="2066" t="s">
        <v>327</v>
      </c>
      <c r="M37" s="2067">
        <v>2772</v>
      </c>
      <c r="N37" s="2061">
        <f>6600*35*12</f>
        <v>2772000</v>
      </c>
      <c r="O37" s="309"/>
      <c r="R37" s="2053"/>
      <c r="S37" s="2054"/>
      <c r="T37" s="2054"/>
      <c r="U37" s="2054"/>
      <c r="V37" s="622"/>
      <c r="W37" s="622"/>
      <c r="X37" s="622"/>
      <c r="Y37" s="622"/>
      <c r="Z37" s="622"/>
      <c r="AA37" s="622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  <c r="AO37" s="623"/>
      <c r="AP37" s="623"/>
      <c r="AQ37" s="623"/>
      <c r="AR37" s="623"/>
      <c r="AS37" s="623"/>
      <c r="AT37" s="623"/>
      <c r="AU37" s="623"/>
      <c r="AV37" s="623"/>
      <c r="AW37" s="623"/>
      <c r="AX37" s="623"/>
      <c r="AY37" s="623"/>
      <c r="AZ37" s="623"/>
      <c r="BA37" s="623"/>
      <c r="BB37" s="623"/>
      <c r="BC37" s="623"/>
      <c r="BD37" s="623"/>
      <c r="BE37" s="623"/>
      <c r="BF37" s="623"/>
      <c r="BG37" s="623"/>
      <c r="BH37" s="623"/>
      <c r="BI37" s="623"/>
      <c r="BJ37" s="623"/>
      <c r="BK37" s="623"/>
      <c r="BL37" s="623"/>
      <c r="BM37" s="623"/>
      <c r="BN37" s="623"/>
      <c r="BO37" s="623"/>
      <c r="BP37" s="623"/>
      <c r="BQ37" s="623"/>
      <c r="BR37" s="623"/>
      <c r="BS37" s="623"/>
      <c r="BT37" s="623"/>
      <c r="BU37" s="623"/>
      <c r="BV37" s="623"/>
      <c r="BW37" s="623"/>
      <c r="BX37" s="623"/>
      <c r="BY37" s="623"/>
      <c r="BZ37" s="623"/>
      <c r="CA37" s="623"/>
      <c r="CB37" s="623"/>
      <c r="CC37" s="623"/>
      <c r="CD37" s="623"/>
      <c r="CE37" s="621"/>
      <c r="CF37" s="621"/>
      <c r="CG37" s="621"/>
      <c r="CH37" s="621"/>
      <c r="CI37" s="621"/>
      <c r="CJ37" s="621"/>
      <c r="CK37" s="621"/>
      <c r="CL37" s="621"/>
      <c r="CM37" s="621"/>
      <c r="CN37" s="621"/>
      <c r="CO37" s="621"/>
      <c r="CP37" s="621"/>
      <c r="CQ37" s="621"/>
      <c r="CR37" s="621"/>
      <c r="CS37" s="621"/>
    </row>
    <row r="38" spans="1:97" s="2055" customFormat="1" ht="21" customHeight="1">
      <c r="A38" s="304"/>
      <c r="B38" s="2029"/>
      <c r="C38" s="328"/>
      <c r="D38" s="328"/>
      <c r="E38" s="328"/>
      <c r="F38" s="2062"/>
      <c r="G38" s="2068"/>
      <c r="H38" s="475"/>
      <c r="I38" s="475"/>
      <c r="J38" s="2064"/>
      <c r="K38" s="322" t="s">
        <v>2552</v>
      </c>
      <c r="L38" s="2066" t="s">
        <v>327</v>
      </c>
      <c r="M38" s="2067">
        <v>130</v>
      </c>
      <c r="N38" s="2061">
        <f>90000+250000+250000</f>
        <v>590000</v>
      </c>
      <c r="O38" s="309"/>
      <c r="R38" s="2053"/>
      <c r="S38" s="2054"/>
      <c r="T38" s="2054"/>
      <c r="U38" s="2054"/>
      <c r="V38" s="622"/>
      <c r="W38" s="622"/>
      <c r="X38" s="622"/>
      <c r="Y38" s="622"/>
      <c r="Z38" s="622"/>
      <c r="AA38" s="622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  <c r="AO38" s="623"/>
      <c r="AP38" s="623"/>
      <c r="AQ38" s="623"/>
      <c r="AR38" s="623"/>
      <c r="AS38" s="623"/>
      <c r="AT38" s="623"/>
      <c r="AU38" s="623"/>
      <c r="AV38" s="623"/>
      <c r="AW38" s="623"/>
      <c r="AX38" s="623"/>
      <c r="AY38" s="623"/>
      <c r="AZ38" s="623"/>
      <c r="BA38" s="623"/>
      <c r="BB38" s="623"/>
      <c r="BC38" s="623"/>
      <c r="BD38" s="623"/>
      <c r="BE38" s="623"/>
      <c r="BF38" s="623"/>
      <c r="BG38" s="623"/>
      <c r="BH38" s="623"/>
      <c r="BI38" s="623"/>
      <c r="BJ38" s="623"/>
      <c r="BK38" s="623"/>
      <c r="BL38" s="623"/>
      <c r="BM38" s="623"/>
      <c r="BN38" s="623"/>
      <c r="BO38" s="623"/>
      <c r="BP38" s="623"/>
      <c r="BQ38" s="623"/>
      <c r="BR38" s="623"/>
      <c r="BS38" s="623"/>
      <c r="BT38" s="623"/>
      <c r="BU38" s="623"/>
      <c r="BV38" s="623"/>
      <c r="BW38" s="623"/>
      <c r="BX38" s="623"/>
      <c r="BY38" s="623"/>
      <c r="BZ38" s="623"/>
      <c r="CA38" s="623"/>
      <c r="CB38" s="623"/>
      <c r="CC38" s="623"/>
      <c r="CD38" s="623"/>
      <c r="CE38" s="621"/>
      <c r="CF38" s="621"/>
      <c r="CG38" s="621"/>
      <c r="CH38" s="621"/>
      <c r="CI38" s="621"/>
      <c r="CJ38" s="621"/>
      <c r="CK38" s="621"/>
      <c r="CL38" s="621"/>
      <c r="CM38" s="621"/>
      <c r="CN38" s="621"/>
      <c r="CO38" s="621"/>
      <c r="CP38" s="621"/>
      <c r="CQ38" s="621"/>
      <c r="CR38" s="621"/>
      <c r="CS38" s="621"/>
    </row>
    <row r="39" spans="1:97" ht="23.25" customHeight="1">
      <c r="A39" s="2571"/>
      <c r="B39" s="574"/>
      <c r="C39" s="328"/>
      <c r="D39" s="328"/>
      <c r="E39" s="328"/>
      <c r="F39" s="2062"/>
      <c r="G39" s="2057" t="s">
        <v>356</v>
      </c>
      <c r="H39" s="324">
        <f>M39</f>
        <v>170510</v>
      </c>
      <c r="I39" s="324">
        <v>162590</v>
      </c>
      <c r="J39" s="320">
        <f>H39-I39</f>
        <v>7920</v>
      </c>
      <c r="K39" s="578"/>
      <c r="L39" s="2059"/>
      <c r="M39" s="2060">
        <f>M40+M42+M48+M49+M52+M54+M55+M56</f>
        <v>170510</v>
      </c>
      <c r="N39" s="2061"/>
      <c r="O39" s="325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  <c r="AC39" s="621"/>
      <c r="AD39" s="621"/>
      <c r="AE39" s="621"/>
      <c r="AF39" s="621"/>
      <c r="AG39" s="621"/>
      <c r="AH39" s="621"/>
      <c r="AI39" s="621"/>
      <c r="AJ39" s="621"/>
      <c r="AK39" s="621"/>
      <c r="AL39" s="621"/>
      <c r="AM39" s="621"/>
      <c r="AN39" s="621"/>
      <c r="AO39" s="621"/>
      <c r="AP39" s="621"/>
      <c r="AQ39" s="621"/>
      <c r="AR39" s="621"/>
      <c r="AS39" s="621"/>
      <c r="AT39" s="621"/>
      <c r="AU39" s="621"/>
      <c r="AV39" s="621"/>
      <c r="AW39" s="621"/>
      <c r="AX39" s="621"/>
      <c r="AY39" s="621"/>
      <c r="AZ39" s="621"/>
      <c r="BA39" s="621"/>
      <c r="BB39" s="621"/>
      <c r="BC39" s="621"/>
      <c r="BD39" s="621"/>
      <c r="BE39" s="621"/>
      <c r="BF39" s="621"/>
    </row>
    <row r="40" spans="1:97" ht="23.25" customHeight="1">
      <c r="A40" s="2571"/>
      <c r="B40" s="574"/>
      <c r="C40" s="328"/>
      <c r="D40" s="328"/>
      <c r="E40" s="328"/>
      <c r="F40" s="2062"/>
      <c r="G40" s="2063"/>
      <c r="H40" s="321"/>
      <c r="I40" s="321"/>
      <c r="J40" s="2064"/>
      <c r="K40" s="2070" t="s">
        <v>1830</v>
      </c>
      <c r="L40" s="2066"/>
      <c r="M40" s="2067">
        <f>M41</f>
        <v>43560</v>
      </c>
      <c r="N40" s="2061"/>
      <c r="O40" s="207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  <c r="AC40" s="621"/>
      <c r="AD40" s="621"/>
      <c r="AE40" s="621"/>
      <c r="AF40" s="621"/>
      <c r="AG40" s="621"/>
      <c r="AH40" s="621"/>
      <c r="AI40" s="621"/>
      <c r="AJ40" s="621"/>
      <c r="AK40" s="621"/>
      <c r="AL40" s="621"/>
      <c r="AM40" s="621"/>
      <c r="AN40" s="621"/>
      <c r="AO40" s="621"/>
      <c r="AP40" s="621"/>
      <c r="AQ40" s="621"/>
      <c r="AR40" s="621"/>
      <c r="AS40" s="621"/>
      <c r="AT40" s="621"/>
      <c r="AU40" s="621"/>
      <c r="AV40" s="621"/>
      <c r="AW40" s="621"/>
      <c r="AX40" s="621"/>
      <c r="AY40" s="621"/>
      <c r="AZ40" s="621"/>
      <c r="BA40" s="621"/>
      <c r="BB40" s="621"/>
      <c r="BC40" s="621"/>
      <c r="BD40" s="621"/>
      <c r="BE40" s="621"/>
      <c r="BF40" s="621"/>
    </row>
    <row r="41" spans="1:97" ht="24">
      <c r="A41" s="2571"/>
      <c r="B41" s="574"/>
      <c r="C41" s="328"/>
      <c r="D41" s="328"/>
      <c r="E41" s="328"/>
      <c r="F41" s="2062"/>
      <c r="G41" s="2068"/>
      <c r="H41" s="321"/>
      <c r="I41" s="321"/>
      <c r="J41" s="2064"/>
      <c r="K41" s="2072" t="s">
        <v>1831</v>
      </c>
      <c r="L41" s="2066" t="s">
        <v>14</v>
      </c>
      <c r="M41" s="326">
        <v>43560</v>
      </c>
      <c r="N41" s="2061">
        <f>300000*9*12</f>
        <v>32400000</v>
      </c>
      <c r="O41" s="2073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  <c r="AC41" s="621"/>
      <c r="AD41" s="621"/>
      <c r="AE41" s="621"/>
      <c r="AF41" s="621"/>
      <c r="AG41" s="621"/>
      <c r="AH41" s="621"/>
      <c r="AI41" s="621"/>
      <c r="AJ41" s="621"/>
      <c r="AK41" s="621"/>
      <c r="AL41" s="621"/>
      <c r="AM41" s="621"/>
      <c r="AN41" s="621"/>
      <c r="AO41" s="621"/>
      <c r="AP41" s="621"/>
      <c r="AQ41" s="621"/>
      <c r="AR41" s="621"/>
      <c r="AS41" s="621"/>
      <c r="AT41" s="621"/>
      <c r="AU41" s="621"/>
      <c r="AV41" s="621"/>
      <c r="AW41" s="621"/>
      <c r="AX41" s="621"/>
      <c r="AY41" s="621"/>
      <c r="AZ41" s="621"/>
      <c r="BA41" s="621"/>
      <c r="BB41" s="621"/>
      <c r="BC41" s="621"/>
      <c r="BD41" s="621"/>
      <c r="BE41" s="621"/>
      <c r="BF41" s="621"/>
    </row>
    <row r="42" spans="1:97" ht="23.25" customHeight="1">
      <c r="A42" s="2571"/>
      <c r="B42" s="574"/>
      <c r="C42" s="328"/>
      <c r="D42" s="328"/>
      <c r="E42" s="328"/>
      <c r="F42" s="2062"/>
      <c r="G42" s="2068"/>
      <c r="H42" s="321"/>
      <c r="I42" s="321"/>
      <c r="J42" s="2064"/>
      <c r="K42" s="2070" t="s">
        <v>1832</v>
      </c>
      <c r="L42" s="2066"/>
      <c r="M42" s="2067">
        <f>M43+M45+M47+M46+M44</f>
        <v>13920</v>
      </c>
      <c r="N42" s="2061"/>
      <c r="O42" s="325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  <c r="AC42" s="621"/>
      <c r="AD42" s="621"/>
      <c r="AE42" s="621"/>
      <c r="AF42" s="621"/>
      <c r="AG42" s="621"/>
      <c r="AH42" s="621"/>
      <c r="AI42" s="621"/>
      <c r="AJ42" s="621"/>
      <c r="AK42" s="621"/>
      <c r="AL42" s="621"/>
      <c r="AM42" s="621"/>
      <c r="AN42" s="621"/>
      <c r="AO42" s="621"/>
      <c r="AP42" s="621"/>
      <c r="AQ42" s="621"/>
      <c r="AR42" s="621"/>
      <c r="AS42" s="621"/>
      <c r="AT42" s="621"/>
      <c r="AU42" s="621"/>
      <c r="AV42" s="621"/>
      <c r="AW42" s="621"/>
      <c r="AX42" s="621"/>
      <c r="AY42" s="621"/>
      <c r="AZ42" s="621"/>
      <c r="BA42" s="621"/>
      <c r="BB42" s="621"/>
      <c r="BC42" s="621"/>
      <c r="BD42" s="621"/>
      <c r="BE42" s="621"/>
      <c r="BF42" s="621"/>
    </row>
    <row r="43" spans="1:97" ht="23.25" customHeight="1">
      <c r="A43" s="2571"/>
      <c r="B43" s="574"/>
      <c r="C43" s="328"/>
      <c r="D43" s="328"/>
      <c r="E43" s="328"/>
      <c r="F43" s="2068"/>
      <c r="G43" s="2068"/>
      <c r="H43" s="321"/>
      <c r="I43" s="321"/>
      <c r="J43" s="2064"/>
      <c r="K43" s="2070" t="s">
        <v>1833</v>
      </c>
      <c r="L43" s="2066" t="s">
        <v>14</v>
      </c>
      <c r="M43" s="326">
        <v>5760</v>
      </c>
      <c r="N43" s="2061">
        <f>450000*12</f>
        <v>5400000</v>
      </c>
      <c r="O43" s="325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  <c r="AC43" s="621"/>
      <c r="AD43" s="621"/>
      <c r="AE43" s="621"/>
      <c r="AF43" s="621"/>
      <c r="AG43" s="621"/>
      <c r="AH43" s="621"/>
      <c r="AI43" s="621"/>
      <c r="AJ43" s="621"/>
      <c r="AK43" s="621"/>
      <c r="AL43" s="621"/>
      <c r="AM43" s="621"/>
      <c r="AN43" s="621"/>
      <c r="AO43" s="621"/>
      <c r="AP43" s="621"/>
      <c r="AQ43" s="621"/>
      <c r="AR43" s="621"/>
      <c r="AS43" s="621"/>
      <c r="AT43" s="621"/>
      <c r="AU43" s="621"/>
      <c r="AV43" s="621"/>
      <c r="AW43" s="621"/>
      <c r="AX43" s="621"/>
      <c r="AY43" s="621"/>
      <c r="AZ43" s="621"/>
      <c r="BA43" s="621"/>
      <c r="BB43" s="621"/>
      <c r="BC43" s="621"/>
      <c r="BD43" s="621"/>
      <c r="BE43" s="621"/>
      <c r="BF43" s="621"/>
    </row>
    <row r="44" spans="1:97" ht="23.25" customHeight="1">
      <c r="A44" s="2571"/>
      <c r="B44" s="574"/>
      <c r="C44" s="328"/>
      <c r="D44" s="328"/>
      <c r="E44" s="328"/>
      <c r="F44" s="2068"/>
      <c r="G44" s="2068"/>
      <c r="H44" s="321"/>
      <c r="I44" s="321"/>
      <c r="J44" s="2064"/>
      <c r="K44" s="2070" t="s">
        <v>1834</v>
      </c>
      <c r="L44" s="2066" t="s">
        <v>327</v>
      </c>
      <c r="M44" s="326">
        <v>2040</v>
      </c>
      <c r="N44" s="2061"/>
      <c r="O44" s="325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  <c r="AC44" s="621"/>
      <c r="AD44" s="621"/>
      <c r="AE44" s="621"/>
      <c r="AF44" s="621"/>
      <c r="AG44" s="621"/>
      <c r="AH44" s="621"/>
      <c r="AI44" s="621"/>
      <c r="AJ44" s="621"/>
      <c r="AK44" s="621"/>
      <c r="AL44" s="621"/>
      <c r="AM44" s="621"/>
      <c r="AN44" s="621"/>
      <c r="AO44" s="621"/>
      <c r="AP44" s="621"/>
      <c r="AQ44" s="621"/>
      <c r="AR44" s="621"/>
      <c r="AS44" s="621"/>
      <c r="AT44" s="621"/>
      <c r="AU44" s="621"/>
      <c r="AV44" s="621"/>
      <c r="AW44" s="621"/>
      <c r="AX44" s="621"/>
      <c r="AY44" s="621"/>
      <c r="AZ44" s="621"/>
      <c r="BA44" s="621"/>
      <c r="BB44" s="621"/>
      <c r="BC44" s="621"/>
      <c r="BD44" s="621"/>
      <c r="BE44" s="621"/>
      <c r="BF44" s="621"/>
    </row>
    <row r="45" spans="1:97" ht="23.25" customHeight="1">
      <c r="A45" s="2571"/>
      <c r="B45" s="574"/>
      <c r="C45" s="328"/>
      <c r="D45" s="328"/>
      <c r="E45" s="328"/>
      <c r="F45" s="2068"/>
      <c r="G45" s="2068"/>
      <c r="H45" s="321"/>
      <c r="I45" s="321"/>
      <c r="J45" s="2064"/>
      <c r="K45" s="2070" t="s">
        <v>1835</v>
      </c>
      <c r="L45" s="2066" t="s">
        <v>14</v>
      </c>
      <c r="M45" s="326">
        <v>2040</v>
      </c>
      <c r="N45" s="2061">
        <f>150000*12</f>
        <v>1800000</v>
      </c>
      <c r="O45" s="325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  <c r="AC45" s="621"/>
      <c r="AD45" s="621"/>
      <c r="AE45" s="621"/>
      <c r="AF45" s="621"/>
      <c r="AG45" s="621"/>
      <c r="AH45" s="621"/>
      <c r="AI45" s="621"/>
      <c r="AJ45" s="621"/>
      <c r="AK45" s="621"/>
      <c r="AL45" s="621"/>
      <c r="AM45" s="621"/>
      <c r="AN45" s="621"/>
      <c r="AO45" s="621"/>
      <c r="AP45" s="621"/>
      <c r="AQ45" s="621"/>
      <c r="AR45" s="621"/>
      <c r="AS45" s="621"/>
      <c r="AT45" s="621"/>
      <c r="AU45" s="621"/>
      <c r="AV45" s="621"/>
      <c r="AW45" s="621"/>
      <c r="AX45" s="621"/>
      <c r="AY45" s="621"/>
      <c r="AZ45" s="621"/>
      <c r="BA45" s="621"/>
      <c r="BB45" s="621"/>
      <c r="BC45" s="621"/>
      <c r="BD45" s="621"/>
      <c r="BE45" s="621"/>
      <c r="BF45" s="621"/>
    </row>
    <row r="46" spans="1:97" ht="23.25" customHeight="1">
      <c r="A46" s="2571"/>
      <c r="B46" s="574"/>
      <c r="C46" s="328"/>
      <c r="D46" s="328"/>
      <c r="E46" s="328"/>
      <c r="F46" s="2062"/>
      <c r="G46" s="2068"/>
      <c r="H46" s="321"/>
      <c r="I46" s="321"/>
      <c r="J46" s="2064"/>
      <c r="K46" s="2070" t="s">
        <v>1836</v>
      </c>
      <c r="L46" s="2066" t="s">
        <v>327</v>
      </c>
      <c r="M46" s="326">
        <v>2040</v>
      </c>
      <c r="N46" s="2061">
        <f>150000*12</f>
        <v>1800000</v>
      </c>
      <c r="O46" s="325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  <c r="AC46" s="621"/>
      <c r="AD46" s="621"/>
      <c r="AE46" s="621"/>
      <c r="AF46" s="621"/>
      <c r="AG46" s="621"/>
      <c r="AH46" s="621"/>
      <c r="AI46" s="621"/>
      <c r="AJ46" s="621"/>
      <c r="AK46" s="621"/>
      <c r="AL46" s="621"/>
      <c r="AM46" s="621"/>
      <c r="AN46" s="621"/>
      <c r="AO46" s="621"/>
      <c r="AP46" s="621"/>
      <c r="AQ46" s="621"/>
      <c r="AR46" s="621"/>
      <c r="AS46" s="621"/>
      <c r="AT46" s="621"/>
      <c r="AU46" s="621"/>
      <c r="AV46" s="621"/>
      <c r="AW46" s="621"/>
      <c r="AX46" s="621"/>
      <c r="AY46" s="621"/>
      <c r="AZ46" s="621"/>
      <c r="BA46" s="621"/>
      <c r="BB46" s="621"/>
      <c r="BC46" s="621"/>
      <c r="BD46" s="621"/>
      <c r="BE46" s="621"/>
      <c r="BF46" s="621"/>
    </row>
    <row r="47" spans="1:97" ht="23.25" customHeight="1">
      <c r="A47" s="2571"/>
      <c r="B47" s="574"/>
      <c r="C47" s="328"/>
      <c r="D47" s="328"/>
      <c r="E47" s="328"/>
      <c r="F47" s="2062"/>
      <c r="G47" s="2068"/>
      <c r="H47" s="321"/>
      <c r="I47" s="321"/>
      <c r="J47" s="2064"/>
      <c r="K47" s="2070" t="s">
        <v>1837</v>
      </c>
      <c r="L47" s="2066" t="s">
        <v>327</v>
      </c>
      <c r="M47" s="326">
        <v>2040</v>
      </c>
      <c r="N47" s="2061">
        <f>150000*12</f>
        <v>1800000</v>
      </c>
      <c r="O47" s="325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  <c r="AC47" s="621"/>
      <c r="AD47" s="621"/>
      <c r="AE47" s="621"/>
      <c r="AF47" s="621"/>
      <c r="AG47" s="621"/>
      <c r="AH47" s="621"/>
      <c r="AI47" s="621"/>
      <c r="AJ47" s="621"/>
      <c r="AK47" s="621"/>
      <c r="AL47" s="621"/>
      <c r="AM47" s="621"/>
      <c r="AN47" s="621"/>
      <c r="AO47" s="621"/>
      <c r="AP47" s="621"/>
      <c r="AQ47" s="621"/>
      <c r="AR47" s="621"/>
      <c r="AS47" s="621"/>
      <c r="AT47" s="621"/>
      <c r="AU47" s="621"/>
      <c r="AV47" s="621"/>
      <c r="AW47" s="621"/>
      <c r="AX47" s="621"/>
      <c r="AY47" s="621"/>
      <c r="AZ47" s="621"/>
      <c r="BA47" s="621"/>
      <c r="BB47" s="621"/>
      <c r="BC47" s="621"/>
      <c r="BD47" s="621"/>
      <c r="BE47" s="621"/>
      <c r="BF47" s="621"/>
    </row>
    <row r="48" spans="1:97" ht="23.25" customHeight="1">
      <c r="A48" s="2571"/>
      <c r="B48" s="574"/>
      <c r="C48" s="328"/>
      <c r="D48" s="328"/>
      <c r="E48" s="328"/>
      <c r="F48" s="2062"/>
      <c r="G48" s="2068"/>
      <c r="H48" s="321"/>
      <c r="I48" s="321"/>
      <c r="J48" s="2064"/>
      <c r="K48" s="2070" t="s">
        <v>1838</v>
      </c>
      <c r="L48" s="2078" t="s">
        <v>14</v>
      </c>
      <c r="M48" s="2067">
        <v>4200</v>
      </c>
      <c r="N48" s="2061">
        <f>350000*12</f>
        <v>4200000</v>
      </c>
      <c r="O48" s="325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  <c r="AC48" s="621"/>
      <c r="AD48" s="621"/>
      <c r="AE48" s="621"/>
      <c r="AF48" s="621"/>
      <c r="AG48" s="621"/>
      <c r="AH48" s="621"/>
      <c r="AI48" s="621"/>
      <c r="AJ48" s="621"/>
      <c r="AK48" s="621"/>
      <c r="AL48" s="621"/>
      <c r="AM48" s="621"/>
      <c r="AN48" s="621"/>
      <c r="AO48" s="621"/>
      <c r="AP48" s="621"/>
      <c r="AQ48" s="621"/>
      <c r="AR48" s="621"/>
      <c r="AS48" s="621"/>
      <c r="AT48" s="621"/>
      <c r="AU48" s="621"/>
      <c r="AV48" s="621"/>
      <c r="AW48" s="621"/>
      <c r="AX48" s="621"/>
      <c r="AY48" s="621"/>
      <c r="AZ48" s="621"/>
      <c r="BA48" s="621"/>
      <c r="BB48" s="621"/>
      <c r="BC48" s="621"/>
      <c r="BD48" s="621"/>
      <c r="BE48" s="621"/>
      <c r="BF48" s="621"/>
    </row>
    <row r="49" spans="1:58" ht="23.25" customHeight="1">
      <c r="A49" s="2571"/>
      <c r="B49" s="574"/>
      <c r="C49" s="328"/>
      <c r="D49" s="328"/>
      <c r="E49" s="328"/>
      <c r="F49" s="2062"/>
      <c r="G49" s="2068"/>
      <c r="H49" s="321"/>
      <c r="I49" s="321"/>
      <c r="J49" s="2064"/>
      <c r="K49" s="2070" t="s">
        <v>1839</v>
      </c>
      <c r="L49" s="2066"/>
      <c r="M49" s="2067">
        <f>M50+M51</f>
        <v>39840</v>
      </c>
      <c r="N49" s="2061"/>
      <c r="O49" s="325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  <c r="AC49" s="621"/>
      <c r="AD49" s="621"/>
      <c r="AE49" s="621"/>
      <c r="AF49" s="621"/>
      <c r="AG49" s="621"/>
      <c r="AH49" s="621"/>
      <c r="AI49" s="621"/>
      <c r="AJ49" s="621"/>
      <c r="AK49" s="621"/>
      <c r="AL49" s="621"/>
      <c r="AM49" s="621"/>
      <c r="AN49" s="621"/>
      <c r="AO49" s="621"/>
      <c r="AP49" s="621"/>
      <c r="AQ49" s="621"/>
      <c r="AR49" s="621"/>
      <c r="AS49" s="621"/>
      <c r="AT49" s="621"/>
      <c r="AU49" s="621"/>
      <c r="AV49" s="621"/>
      <c r="AW49" s="621"/>
      <c r="AX49" s="621"/>
      <c r="AY49" s="621"/>
      <c r="AZ49" s="621"/>
      <c r="BA49" s="621"/>
      <c r="BB49" s="621"/>
      <c r="BC49" s="621"/>
      <c r="BD49" s="621"/>
      <c r="BE49" s="621"/>
      <c r="BF49" s="621"/>
    </row>
    <row r="50" spans="1:58" ht="23.25" customHeight="1">
      <c r="A50" s="2571"/>
      <c r="B50" s="574"/>
      <c r="C50" s="328"/>
      <c r="D50" s="328"/>
      <c r="E50" s="328"/>
      <c r="F50" s="2062"/>
      <c r="G50" s="2068"/>
      <c r="H50" s="321"/>
      <c r="I50" s="321"/>
      <c r="J50" s="2064"/>
      <c r="K50" s="2070" t="s">
        <v>1840</v>
      </c>
      <c r="L50" s="2066" t="s">
        <v>14</v>
      </c>
      <c r="M50" s="326">
        <v>20400</v>
      </c>
      <c r="N50" s="2061">
        <f>800000*2*12</f>
        <v>19200000</v>
      </c>
      <c r="O50" s="325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  <c r="AC50" s="621"/>
      <c r="AD50" s="621"/>
      <c r="AE50" s="621"/>
      <c r="AF50" s="621"/>
      <c r="AG50" s="621"/>
      <c r="AH50" s="621"/>
      <c r="AI50" s="621"/>
      <c r="AJ50" s="621"/>
      <c r="AK50" s="621"/>
      <c r="AL50" s="621"/>
      <c r="AM50" s="621"/>
      <c r="AN50" s="621"/>
      <c r="AO50" s="621"/>
      <c r="AP50" s="621"/>
      <c r="AQ50" s="621"/>
      <c r="AR50" s="621"/>
      <c r="AS50" s="621"/>
      <c r="AT50" s="621"/>
      <c r="AU50" s="621"/>
      <c r="AV50" s="621"/>
      <c r="AW50" s="621"/>
      <c r="AX50" s="621"/>
      <c r="AY50" s="621"/>
      <c r="AZ50" s="621"/>
      <c r="BA50" s="621"/>
      <c r="BB50" s="621"/>
      <c r="BC50" s="621"/>
      <c r="BD50" s="621"/>
      <c r="BE50" s="621"/>
      <c r="BF50" s="621"/>
    </row>
    <row r="51" spans="1:58" ht="23.25" customHeight="1">
      <c r="A51" s="2571"/>
      <c r="B51" s="574"/>
      <c r="C51" s="328"/>
      <c r="D51" s="328"/>
      <c r="E51" s="328"/>
      <c r="F51" s="2062"/>
      <c r="G51" s="2068"/>
      <c r="H51" s="321"/>
      <c r="I51" s="321"/>
      <c r="J51" s="2064"/>
      <c r="K51" s="2070" t="s">
        <v>1841</v>
      </c>
      <c r="L51" s="2066" t="s">
        <v>14</v>
      </c>
      <c r="M51" s="326">
        <v>19440</v>
      </c>
      <c r="N51" s="2061">
        <f>250000*4*12</f>
        <v>12000000</v>
      </c>
      <c r="O51" s="325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  <c r="AC51" s="621"/>
      <c r="AD51" s="621"/>
      <c r="AE51" s="621"/>
      <c r="AF51" s="621"/>
      <c r="AG51" s="621"/>
      <c r="AH51" s="621"/>
      <c r="AI51" s="621"/>
      <c r="AJ51" s="621"/>
      <c r="AK51" s="621"/>
      <c r="AL51" s="621"/>
      <c r="AM51" s="621"/>
      <c r="AN51" s="621"/>
      <c r="AO51" s="621"/>
      <c r="AP51" s="621"/>
      <c r="AQ51" s="621"/>
      <c r="AR51" s="621"/>
      <c r="AS51" s="621"/>
      <c r="AT51" s="621"/>
      <c r="AU51" s="621"/>
      <c r="AV51" s="621"/>
      <c r="AW51" s="621"/>
      <c r="AX51" s="621"/>
      <c r="AY51" s="621"/>
      <c r="AZ51" s="621"/>
      <c r="BA51" s="621"/>
      <c r="BB51" s="621"/>
      <c r="BC51" s="621"/>
      <c r="BD51" s="621"/>
      <c r="BE51" s="621"/>
      <c r="BF51" s="621"/>
    </row>
    <row r="52" spans="1:58" ht="23.25" customHeight="1">
      <c r="A52" s="2571"/>
      <c r="B52" s="574"/>
      <c r="C52" s="328"/>
      <c r="D52" s="328"/>
      <c r="E52" s="328"/>
      <c r="F52" s="2062"/>
      <c r="G52" s="2068"/>
      <c r="H52" s="321"/>
      <c r="I52" s="321"/>
      <c r="J52" s="2064"/>
      <c r="K52" s="2070" t="s">
        <v>1842</v>
      </c>
      <c r="L52" s="2066"/>
      <c r="M52" s="2067">
        <f>M53</f>
        <v>5000</v>
      </c>
      <c r="N52" s="2061"/>
      <c r="O52" s="325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  <c r="AC52" s="621"/>
      <c r="AD52" s="621"/>
      <c r="AE52" s="621"/>
      <c r="AF52" s="621"/>
      <c r="AG52" s="621"/>
      <c r="AH52" s="621"/>
      <c r="AI52" s="621"/>
      <c r="AJ52" s="621"/>
      <c r="AK52" s="621"/>
      <c r="AL52" s="621"/>
      <c r="AM52" s="621"/>
      <c r="AN52" s="621"/>
      <c r="AO52" s="621"/>
      <c r="AP52" s="621"/>
      <c r="AQ52" s="621"/>
      <c r="AR52" s="621"/>
      <c r="AS52" s="621"/>
      <c r="AT52" s="621"/>
      <c r="AU52" s="621"/>
      <c r="AV52" s="621"/>
      <c r="AW52" s="621"/>
      <c r="AX52" s="621"/>
      <c r="AY52" s="621"/>
      <c r="AZ52" s="621"/>
      <c r="BA52" s="621"/>
      <c r="BB52" s="621"/>
      <c r="BC52" s="621"/>
      <c r="BD52" s="621"/>
      <c r="BE52" s="621"/>
      <c r="BF52" s="621"/>
    </row>
    <row r="53" spans="1:58" ht="23.25" customHeight="1">
      <c r="A53" s="2571"/>
      <c r="B53" s="574"/>
      <c r="C53" s="328"/>
      <c r="D53" s="328"/>
      <c r="E53" s="328"/>
      <c r="F53" s="2062"/>
      <c r="G53" s="2068"/>
      <c r="H53" s="321"/>
      <c r="I53" s="321"/>
      <c r="J53" s="2064"/>
      <c r="K53" s="2070" t="s">
        <v>1843</v>
      </c>
      <c r="L53" s="2066" t="s">
        <v>14</v>
      </c>
      <c r="M53" s="326">
        <v>5000</v>
      </c>
      <c r="N53" s="2061"/>
      <c r="O53" s="325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  <c r="AC53" s="621"/>
      <c r="AD53" s="621"/>
      <c r="AE53" s="621"/>
      <c r="AF53" s="621"/>
      <c r="AG53" s="621"/>
      <c r="AH53" s="621"/>
      <c r="AI53" s="621"/>
      <c r="AJ53" s="621"/>
      <c r="AK53" s="621"/>
      <c r="AL53" s="621"/>
      <c r="AM53" s="621"/>
      <c r="AN53" s="621"/>
      <c r="AO53" s="621"/>
      <c r="AP53" s="621"/>
      <c r="AQ53" s="621"/>
      <c r="AR53" s="621"/>
      <c r="AS53" s="621"/>
      <c r="AT53" s="621"/>
      <c r="AU53" s="621"/>
      <c r="AV53" s="621"/>
      <c r="AW53" s="621"/>
      <c r="AX53" s="621"/>
      <c r="AY53" s="621"/>
      <c r="AZ53" s="621"/>
      <c r="BA53" s="621"/>
      <c r="BB53" s="621"/>
      <c r="BC53" s="621"/>
      <c r="BD53" s="621"/>
      <c r="BE53" s="621"/>
      <c r="BF53" s="621"/>
    </row>
    <row r="54" spans="1:58" ht="23.25" customHeight="1">
      <c r="A54" s="2571"/>
      <c r="B54" s="574"/>
      <c r="C54" s="328"/>
      <c r="D54" s="328"/>
      <c r="E54" s="328"/>
      <c r="F54" s="2062"/>
      <c r="G54" s="2068"/>
      <c r="H54" s="321"/>
      <c r="I54" s="321"/>
      <c r="J54" s="2064"/>
      <c r="K54" s="2070" t="s">
        <v>1844</v>
      </c>
      <c r="L54" s="2078" t="s">
        <v>14</v>
      </c>
      <c r="M54" s="2067">
        <v>48000</v>
      </c>
      <c r="N54" s="2061">
        <f>4000000*12</f>
        <v>48000000</v>
      </c>
      <c r="O54" s="325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  <c r="AC54" s="621"/>
      <c r="AD54" s="621"/>
      <c r="AE54" s="621"/>
      <c r="AF54" s="621"/>
      <c r="AG54" s="621"/>
      <c r="AH54" s="621"/>
      <c r="AI54" s="621"/>
      <c r="AJ54" s="621"/>
      <c r="AK54" s="621"/>
      <c r="AL54" s="621"/>
      <c r="AM54" s="621"/>
      <c r="AN54" s="621"/>
      <c r="AO54" s="621"/>
      <c r="AP54" s="621"/>
      <c r="AQ54" s="621"/>
      <c r="AR54" s="621"/>
      <c r="AS54" s="621"/>
      <c r="AT54" s="621"/>
      <c r="AU54" s="621"/>
      <c r="AV54" s="621"/>
      <c r="AW54" s="621"/>
      <c r="AX54" s="621"/>
      <c r="AY54" s="621"/>
      <c r="AZ54" s="621"/>
      <c r="BA54" s="621"/>
      <c r="BB54" s="621"/>
      <c r="BC54" s="621"/>
      <c r="BD54" s="621"/>
      <c r="BE54" s="621"/>
      <c r="BF54" s="621"/>
    </row>
    <row r="55" spans="1:58" ht="23.25" customHeight="1">
      <c r="A55" s="2571"/>
      <c r="B55" s="574"/>
      <c r="C55" s="328"/>
      <c r="D55" s="328"/>
      <c r="E55" s="328"/>
      <c r="F55" s="2062"/>
      <c r="G55" s="2068"/>
      <c r="H55" s="321"/>
      <c r="I55" s="321"/>
      <c r="J55" s="2064"/>
      <c r="K55" s="2079" t="s">
        <v>1845</v>
      </c>
      <c r="L55" s="2080" t="s">
        <v>14</v>
      </c>
      <c r="M55" s="2067">
        <v>15000</v>
      </c>
      <c r="N55" s="2061"/>
      <c r="O55" s="325"/>
      <c r="P55" s="621"/>
      <c r="Q55" s="621"/>
      <c r="R55" s="621"/>
      <c r="S55" s="621"/>
      <c r="T55" s="621"/>
      <c r="U55" s="621"/>
      <c r="V55" s="621"/>
      <c r="W55" s="621"/>
      <c r="X55" s="621"/>
      <c r="Y55" s="621"/>
      <c r="Z55" s="621"/>
      <c r="AA55" s="621"/>
      <c r="AB55" s="621"/>
      <c r="AC55" s="621"/>
      <c r="AD55" s="621"/>
      <c r="AE55" s="621"/>
      <c r="AF55" s="621"/>
      <c r="AG55" s="621"/>
      <c r="AH55" s="621"/>
      <c r="AI55" s="621"/>
      <c r="AJ55" s="621"/>
      <c r="AK55" s="621"/>
      <c r="AL55" s="621"/>
      <c r="AM55" s="621"/>
      <c r="AN55" s="621"/>
      <c r="AO55" s="621"/>
      <c r="AP55" s="621"/>
      <c r="AQ55" s="621"/>
      <c r="AR55" s="621"/>
      <c r="AS55" s="621"/>
      <c r="AT55" s="621"/>
      <c r="AU55" s="621"/>
      <c r="AV55" s="621"/>
      <c r="AW55" s="621"/>
      <c r="AX55" s="621"/>
      <c r="AY55" s="621"/>
      <c r="AZ55" s="621"/>
      <c r="BA55" s="621"/>
      <c r="BB55" s="621"/>
      <c r="BC55" s="621"/>
      <c r="BD55" s="621"/>
      <c r="BE55" s="621"/>
      <c r="BF55" s="621"/>
    </row>
    <row r="56" spans="1:58" ht="23.25" customHeight="1">
      <c r="A56" s="2571"/>
      <c r="B56" s="574"/>
      <c r="C56" s="328"/>
      <c r="D56" s="328"/>
      <c r="E56" s="328"/>
      <c r="F56" s="2062"/>
      <c r="G56" s="2068"/>
      <c r="H56" s="321"/>
      <c r="I56" s="321"/>
      <c r="J56" s="2064"/>
      <c r="K56" s="1275" t="s">
        <v>1846</v>
      </c>
      <c r="L56" s="2081" t="s">
        <v>14</v>
      </c>
      <c r="M56" s="2082">
        <v>990</v>
      </c>
      <c r="N56" s="2061"/>
      <c r="O56" s="325"/>
      <c r="P56" s="621"/>
      <c r="Q56" s="621"/>
      <c r="R56" s="621"/>
      <c r="S56" s="621"/>
      <c r="T56" s="621"/>
      <c r="U56" s="621"/>
      <c r="V56" s="621"/>
      <c r="W56" s="621"/>
      <c r="X56" s="621"/>
      <c r="Y56" s="621"/>
      <c r="Z56" s="621"/>
      <c r="AA56" s="621"/>
      <c r="AB56" s="621"/>
      <c r="AC56" s="621"/>
      <c r="AD56" s="621"/>
      <c r="AE56" s="621"/>
      <c r="AF56" s="621"/>
      <c r="AG56" s="621"/>
      <c r="AH56" s="621"/>
      <c r="AI56" s="621"/>
      <c r="AJ56" s="621"/>
      <c r="AK56" s="621"/>
      <c r="AL56" s="621"/>
      <c r="AM56" s="621"/>
      <c r="AN56" s="621"/>
      <c r="AO56" s="621"/>
      <c r="AP56" s="621"/>
      <c r="AQ56" s="621"/>
      <c r="AR56" s="621"/>
      <c r="AS56" s="621"/>
      <c r="AT56" s="621"/>
      <c r="AU56" s="621"/>
      <c r="AV56" s="621"/>
      <c r="AW56" s="621"/>
      <c r="AX56" s="621"/>
      <c r="AY56" s="621"/>
      <c r="AZ56" s="621"/>
      <c r="BA56" s="621"/>
      <c r="BB56" s="621"/>
      <c r="BC56" s="621"/>
      <c r="BD56" s="621"/>
      <c r="BE56" s="621"/>
      <c r="BF56" s="621"/>
    </row>
    <row r="57" spans="1:58" ht="23.25" customHeight="1">
      <c r="A57" s="2571"/>
      <c r="B57" s="574"/>
      <c r="C57" s="328"/>
      <c r="D57" s="328"/>
      <c r="E57" s="328"/>
      <c r="F57" s="2062"/>
      <c r="G57" s="2083" t="s">
        <v>357</v>
      </c>
      <c r="H57" s="318">
        <f>M57</f>
        <v>45593</v>
      </c>
      <c r="I57" s="318">
        <v>28971</v>
      </c>
      <c r="J57" s="2084">
        <f>H57-I57</f>
        <v>16622</v>
      </c>
      <c r="K57" s="2085"/>
      <c r="L57" s="2076"/>
      <c r="M57" s="2086">
        <f>M58+M62+M68+M74+M75</f>
        <v>45593</v>
      </c>
      <c r="N57" s="2061"/>
      <c r="O57" s="325"/>
      <c r="P57" s="621"/>
      <c r="Q57" s="621"/>
      <c r="R57" s="621"/>
      <c r="S57" s="621"/>
      <c r="T57" s="621"/>
      <c r="U57" s="621"/>
      <c r="V57" s="621"/>
      <c r="W57" s="621"/>
      <c r="X57" s="621"/>
      <c r="Y57" s="621"/>
      <c r="Z57" s="621"/>
      <c r="AA57" s="621"/>
      <c r="AB57" s="621"/>
      <c r="AC57" s="621"/>
      <c r="AD57" s="621"/>
      <c r="AE57" s="621"/>
      <c r="AF57" s="621"/>
      <c r="AG57" s="621"/>
      <c r="AH57" s="621"/>
      <c r="AI57" s="621"/>
      <c r="AJ57" s="621"/>
      <c r="AK57" s="621"/>
      <c r="AL57" s="621"/>
      <c r="AM57" s="621"/>
      <c r="AN57" s="621"/>
      <c r="AO57" s="621"/>
      <c r="AP57" s="621"/>
      <c r="AQ57" s="621"/>
      <c r="AR57" s="621"/>
      <c r="AS57" s="621"/>
      <c r="AT57" s="621"/>
      <c r="AU57" s="621"/>
      <c r="AV57" s="621"/>
      <c r="AW57" s="621"/>
      <c r="AX57" s="621"/>
      <c r="AY57" s="621"/>
      <c r="AZ57" s="621"/>
      <c r="BA57" s="621"/>
      <c r="BB57" s="621"/>
      <c r="BC57" s="621"/>
      <c r="BD57" s="621"/>
      <c r="BE57" s="621"/>
      <c r="BF57" s="621"/>
    </row>
    <row r="58" spans="1:58" ht="23.25" customHeight="1">
      <c r="A58" s="2571"/>
      <c r="B58" s="574"/>
      <c r="C58" s="328"/>
      <c r="D58" s="328"/>
      <c r="E58" s="328"/>
      <c r="F58" s="2062"/>
      <c r="G58" s="2087"/>
      <c r="H58" s="321"/>
      <c r="I58" s="321"/>
      <c r="J58" s="2064"/>
      <c r="K58" s="2070" t="s">
        <v>1847</v>
      </c>
      <c r="L58" s="2066" t="s">
        <v>327</v>
      </c>
      <c r="M58" s="2067">
        <f>M59+M60+M61</f>
        <v>35450</v>
      </c>
      <c r="N58" s="2061"/>
      <c r="O58" s="325"/>
      <c r="P58" s="621"/>
      <c r="Q58" s="621"/>
      <c r="R58" s="621"/>
      <c r="S58" s="621"/>
      <c r="T58" s="621"/>
      <c r="U58" s="621"/>
      <c r="V58" s="621"/>
      <c r="W58" s="621"/>
      <c r="X58" s="621"/>
      <c r="Y58" s="621"/>
      <c r="Z58" s="621"/>
      <c r="AA58" s="621"/>
      <c r="AB58" s="621"/>
      <c r="AC58" s="621"/>
      <c r="AD58" s="621"/>
      <c r="AE58" s="621"/>
      <c r="AF58" s="621"/>
      <c r="AG58" s="621"/>
      <c r="AH58" s="621"/>
      <c r="AI58" s="621"/>
      <c r="AJ58" s="621"/>
      <c r="AK58" s="621"/>
      <c r="AL58" s="621"/>
      <c r="AM58" s="621"/>
      <c r="AN58" s="621"/>
      <c r="AO58" s="621"/>
      <c r="AP58" s="621"/>
      <c r="AQ58" s="621"/>
      <c r="AR58" s="621"/>
      <c r="AS58" s="621"/>
      <c r="AT58" s="621"/>
      <c r="AU58" s="621"/>
      <c r="AV58" s="621"/>
      <c r="AW58" s="621"/>
      <c r="AX58" s="621"/>
      <c r="AY58" s="621"/>
      <c r="AZ58" s="621"/>
      <c r="BA58" s="621"/>
      <c r="BB58" s="621"/>
      <c r="BC58" s="621"/>
      <c r="BD58" s="621"/>
      <c r="BE58" s="621"/>
      <c r="BF58" s="621"/>
    </row>
    <row r="59" spans="1:58" ht="23.25" customHeight="1">
      <c r="A59" s="2571"/>
      <c r="B59" s="574"/>
      <c r="C59" s="328"/>
      <c r="D59" s="328"/>
      <c r="E59" s="328"/>
      <c r="F59" s="2068"/>
      <c r="G59" s="2087"/>
      <c r="H59" s="321"/>
      <c r="I59" s="321"/>
      <c r="J59" s="2064"/>
      <c r="K59" s="2070" t="s">
        <v>1848</v>
      </c>
      <c r="L59" s="2066" t="s">
        <v>327</v>
      </c>
      <c r="M59" s="326">
        <v>25200</v>
      </c>
      <c r="N59" s="2061"/>
      <c r="O59" s="325"/>
      <c r="P59" s="621"/>
      <c r="Q59" s="621"/>
      <c r="R59" s="621"/>
      <c r="S59" s="621"/>
      <c r="T59" s="621"/>
      <c r="U59" s="621"/>
      <c r="V59" s="621"/>
      <c r="W59" s="621"/>
      <c r="X59" s="621"/>
      <c r="Y59" s="621"/>
      <c r="Z59" s="621"/>
      <c r="AA59" s="621"/>
      <c r="AB59" s="621"/>
      <c r="AC59" s="621"/>
      <c r="AD59" s="621"/>
      <c r="AE59" s="621"/>
      <c r="AF59" s="621"/>
      <c r="AG59" s="621"/>
      <c r="AH59" s="621"/>
      <c r="AI59" s="621"/>
      <c r="AJ59" s="621"/>
      <c r="AK59" s="621"/>
      <c r="AL59" s="621"/>
      <c r="AM59" s="621"/>
      <c r="AN59" s="621"/>
      <c r="AO59" s="621"/>
      <c r="AP59" s="621"/>
      <c r="AQ59" s="621"/>
      <c r="AR59" s="621"/>
      <c r="AS59" s="621"/>
      <c r="AT59" s="621"/>
      <c r="AU59" s="621"/>
      <c r="AV59" s="621"/>
      <c r="AW59" s="621"/>
      <c r="AX59" s="621"/>
      <c r="AY59" s="621"/>
      <c r="AZ59" s="621"/>
      <c r="BA59" s="621"/>
      <c r="BB59" s="621"/>
      <c r="BC59" s="621"/>
      <c r="BD59" s="621"/>
      <c r="BE59" s="621"/>
      <c r="BF59" s="621"/>
    </row>
    <row r="60" spans="1:58" ht="21.75" customHeight="1">
      <c r="A60" s="2571"/>
      <c r="B60" s="574"/>
      <c r="C60" s="328"/>
      <c r="D60" s="328"/>
      <c r="E60" s="328"/>
      <c r="F60" s="2068"/>
      <c r="G60" s="2068"/>
      <c r="H60" s="321"/>
      <c r="I60" s="321"/>
      <c r="J60" s="2064"/>
      <c r="K60" s="2070" t="s">
        <v>1849</v>
      </c>
      <c r="L60" s="2078" t="s">
        <v>14</v>
      </c>
      <c r="M60" s="326">
        <v>2900</v>
      </c>
      <c r="N60" s="2061">
        <f>550000*3*12</f>
        <v>19800000</v>
      </c>
      <c r="O60" s="325"/>
      <c r="P60" s="621"/>
      <c r="Q60" s="621"/>
      <c r="R60" s="621"/>
      <c r="S60" s="621"/>
      <c r="T60" s="621"/>
      <c r="U60" s="621"/>
      <c r="V60" s="621"/>
      <c r="W60" s="621"/>
      <c r="X60" s="621"/>
      <c r="Y60" s="621"/>
      <c r="Z60" s="621"/>
      <c r="AA60" s="621"/>
      <c r="AB60" s="621"/>
      <c r="AC60" s="621"/>
      <c r="AD60" s="621"/>
      <c r="AE60" s="621"/>
      <c r="AF60" s="621"/>
      <c r="AG60" s="621"/>
      <c r="AH60" s="621"/>
      <c r="AI60" s="621"/>
      <c r="AJ60" s="621"/>
      <c r="AK60" s="621"/>
      <c r="AL60" s="621"/>
      <c r="AM60" s="621"/>
      <c r="AN60" s="621"/>
      <c r="AO60" s="621"/>
      <c r="AP60" s="621"/>
      <c r="AQ60" s="621"/>
      <c r="AR60" s="621"/>
      <c r="AS60" s="621"/>
      <c r="AT60" s="621"/>
      <c r="AU60" s="621"/>
      <c r="AV60" s="621"/>
      <c r="AW60" s="621"/>
      <c r="AX60" s="621"/>
      <c r="AY60" s="621"/>
      <c r="AZ60" s="621"/>
      <c r="BA60" s="621"/>
      <c r="BB60" s="621"/>
      <c r="BC60" s="621"/>
      <c r="BD60" s="621"/>
      <c r="BE60" s="621"/>
      <c r="BF60" s="621"/>
    </row>
    <row r="61" spans="1:58" ht="21.75" customHeight="1">
      <c r="A61" s="2571"/>
      <c r="B61" s="574"/>
      <c r="C61" s="328"/>
      <c r="D61" s="328"/>
      <c r="E61" s="328"/>
      <c r="F61" s="2068"/>
      <c r="G61" s="2068"/>
      <c r="H61" s="321"/>
      <c r="I61" s="321"/>
      <c r="J61" s="2064"/>
      <c r="K61" s="2070" t="s">
        <v>1850</v>
      </c>
      <c r="L61" s="2078" t="s">
        <v>327</v>
      </c>
      <c r="M61" s="326">
        <v>7350</v>
      </c>
      <c r="N61" s="2061"/>
      <c r="O61" s="325"/>
      <c r="P61" s="621"/>
      <c r="Q61" s="621"/>
      <c r="R61" s="621"/>
      <c r="S61" s="621"/>
      <c r="T61" s="621"/>
      <c r="U61" s="621"/>
      <c r="V61" s="621"/>
      <c r="W61" s="621"/>
      <c r="X61" s="621"/>
      <c r="Y61" s="621"/>
      <c r="Z61" s="621"/>
      <c r="AA61" s="621"/>
      <c r="AB61" s="621"/>
      <c r="AC61" s="621"/>
      <c r="AD61" s="621"/>
      <c r="AE61" s="621"/>
      <c r="AF61" s="621"/>
      <c r="AG61" s="621"/>
      <c r="AH61" s="621"/>
      <c r="AI61" s="621"/>
      <c r="AJ61" s="621"/>
      <c r="AK61" s="621"/>
      <c r="AL61" s="621"/>
      <c r="AM61" s="621"/>
      <c r="AN61" s="621"/>
      <c r="AO61" s="621"/>
      <c r="AP61" s="621"/>
      <c r="AQ61" s="621"/>
      <c r="AR61" s="621"/>
      <c r="AS61" s="621"/>
      <c r="AT61" s="621"/>
      <c r="AU61" s="621"/>
      <c r="AV61" s="621"/>
      <c r="AW61" s="621"/>
      <c r="AX61" s="621"/>
      <c r="AY61" s="621"/>
      <c r="AZ61" s="621"/>
      <c r="BA61" s="621"/>
      <c r="BB61" s="621"/>
      <c r="BC61" s="621"/>
      <c r="BD61" s="621"/>
      <c r="BE61" s="621"/>
      <c r="BF61" s="621"/>
    </row>
    <row r="62" spans="1:58" ht="21.75" customHeight="1">
      <c r="A62" s="2571"/>
      <c r="B62" s="574"/>
      <c r="C62" s="328"/>
      <c r="D62" s="328"/>
      <c r="E62" s="328"/>
      <c r="F62" s="2062"/>
      <c r="G62" s="2068"/>
      <c r="H62" s="321"/>
      <c r="I62" s="321"/>
      <c r="J62" s="2064"/>
      <c r="K62" s="2070" t="s">
        <v>1851</v>
      </c>
      <c r="L62" s="2066"/>
      <c r="M62" s="2067">
        <f>M63+M64+M65+M66+M67</f>
        <v>3540</v>
      </c>
      <c r="N62" s="2061"/>
      <c r="O62" s="2073"/>
      <c r="P62" s="621"/>
      <c r="Q62" s="2088"/>
      <c r="R62" s="621"/>
      <c r="S62" s="621"/>
      <c r="T62" s="621"/>
      <c r="U62" s="621"/>
      <c r="V62" s="621"/>
      <c r="W62" s="621"/>
      <c r="X62" s="621"/>
      <c r="Y62" s="621"/>
      <c r="Z62" s="621"/>
      <c r="AA62" s="621"/>
      <c r="AB62" s="621"/>
      <c r="AC62" s="621"/>
      <c r="AD62" s="621"/>
      <c r="AE62" s="621"/>
      <c r="AF62" s="621"/>
      <c r="AG62" s="621"/>
      <c r="AH62" s="621"/>
      <c r="AI62" s="621"/>
      <c r="AJ62" s="621"/>
      <c r="AK62" s="621"/>
      <c r="AL62" s="621"/>
      <c r="AM62" s="621"/>
      <c r="AN62" s="621"/>
      <c r="AO62" s="621"/>
      <c r="AP62" s="621"/>
      <c r="AQ62" s="621"/>
      <c r="AR62" s="621"/>
      <c r="AS62" s="621"/>
      <c r="AT62" s="621"/>
      <c r="AU62" s="621"/>
      <c r="AV62" s="621"/>
      <c r="AW62" s="621"/>
      <c r="AX62" s="621"/>
      <c r="AY62" s="621"/>
      <c r="AZ62" s="621"/>
      <c r="BA62" s="621"/>
      <c r="BB62" s="621"/>
      <c r="BC62" s="621"/>
      <c r="BD62" s="621"/>
      <c r="BE62" s="621"/>
      <c r="BF62" s="621"/>
    </row>
    <row r="63" spans="1:58" ht="21.75" customHeight="1">
      <c r="A63" s="2571"/>
      <c r="B63" s="574"/>
      <c r="C63" s="328"/>
      <c r="D63" s="328"/>
      <c r="E63" s="328"/>
      <c r="F63" s="2062"/>
      <c r="G63" s="2068"/>
      <c r="H63" s="321"/>
      <c r="I63" s="321"/>
      <c r="J63" s="2064"/>
      <c r="K63" s="2070" t="s">
        <v>1852</v>
      </c>
      <c r="L63" s="2066" t="s">
        <v>327</v>
      </c>
      <c r="M63" s="326">
        <v>720</v>
      </c>
      <c r="N63" s="2061">
        <f>30000*2*12</f>
        <v>720000</v>
      </c>
      <c r="O63" s="325"/>
      <c r="P63" s="621"/>
      <c r="Q63" s="621"/>
      <c r="R63" s="621"/>
      <c r="S63" s="621"/>
      <c r="T63" s="621"/>
      <c r="U63" s="621"/>
      <c r="V63" s="621"/>
      <c r="W63" s="621"/>
      <c r="X63" s="621"/>
      <c r="Y63" s="621"/>
      <c r="Z63" s="621"/>
      <c r="AA63" s="621"/>
      <c r="AB63" s="621"/>
      <c r="AC63" s="621"/>
      <c r="AD63" s="621"/>
      <c r="AE63" s="621"/>
      <c r="AF63" s="621"/>
      <c r="AG63" s="621"/>
      <c r="AH63" s="621"/>
      <c r="AI63" s="621"/>
      <c r="AJ63" s="621"/>
      <c r="AK63" s="621"/>
      <c r="AL63" s="621"/>
      <c r="AM63" s="621"/>
      <c r="AN63" s="621"/>
      <c r="AO63" s="621"/>
      <c r="AP63" s="621"/>
      <c r="AQ63" s="621"/>
      <c r="AR63" s="621"/>
      <c r="AS63" s="621"/>
      <c r="AT63" s="621"/>
      <c r="AU63" s="621"/>
      <c r="AV63" s="621"/>
      <c r="AW63" s="621"/>
      <c r="AX63" s="621"/>
      <c r="AY63" s="621"/>
      <c r="AZ63" s="621"/>
      <c r="BA63" s="621"/>
      <c r="BB63" s="621"/>
      <c r="BC63" s="621"/>
      <c r="BD63" s="621"/>
      <c r="BE63" s="621"/>
      <c r="BF63" s="621"/>
    </row>
    <row r="64" spans="1:58" ht="21.75" customHeight="1">
      <c r="A64" s="2571"/>
      <c r="B64" s="574"/>
      <c r="C64" s="328"/>
      <c r="D64" s="328"/>
      <c r="E64" s="328"/>
      <c r="F64" s="2062"/>
      <c r="G64" s="2068"/>
      <c r="H64" s="321"/>
      <c r="I64" s="321"/>
      <c r="J64" s="2064"/>
      <c r="K64" s="2070" t="s">
        <v>1853</v>
      </c>
      <c r="L64" s="2066" t="s">
        <v>327</v>
      </c>
      <c r="M64" s="326">
        <v>840</v>
      </c>
      <c r="N64" s="2061">
        <f>70000*1*12</f>
        <v>840000</v>
      </c>
      <c r="O64" s="325"/>
      <c r="P64" s="621"/>
      <c r="Q64" s="621"/>
      <c r="R64" s="621"/>
      <c r="S64" s="621"/>
      <c r="T64" s="621"/>
      <c r="U64" s="621"/>
      <c r="V64" s="621"/>
      <c r="W64" s="621"/>
      <c r="X64" s="621"/>
      <c r="Y64" s="621"/>
      <c r="Z64" s="621"/>
      <c r="AA64" s="621"/>
      <c r="AB64" s="621"/>
      <c r="AC64" s="621"/>
      <c r="AD64" s="621"/>
      <c r="AE64" s="621"/>
      <c r="AF64" s="621"/>
      <c r="AG64" s="621"/>
      <c r="AH64" s="621"/>
      <c r="AI64" s="621"/>
      <c r="AJ64" s="621"/>
      <c r="AK64" s="621"/>
      <c r="AL64" s="621"/>
      <c r="AM64" s="621"/>
      <c r="AN64" s="621"/>
      <c r="AO64" s="621"/>
      <c r="AP64" s="621"/>
      <c r="AQ64" s="621"/>
      <c r="AR64" s="621"/>
      <c r="AS64" s="621"/>
      <c r="AT64" s="621"/>
      <c r="AU64" s="621"/>
      <c r="AV64" s="621"/>
      <c r="AW64" s="621"/>
      <c r="AX64" s="621"/>
      <c r="AY64" s="621"/>
      <c r="AZ64" s="621"/>
      <c r="BA64" s="621"/>
      <c r="BB64" s="621"/>
      <c r="BC64" s="621"/>
      <c r="BD64" s="621"/>
      <c r="BE64" s="621"/>
      <c r="BF64" s="621"/>
    </row>
    <row r="65" spans="1:58" ht="21.75" customHeight="1">
      <c r="A65" s="2571"/>
      <c r="B65" s="574"/>
      <c r="C65" s="328"/>
      <c r="D65" s="328"/>
      <c r="E65" s="328"/>
      <c r="F65" s="2062"/>
      <c r="G65" s="2068"/>
      <c r="H65" s="321"/>
      <c r="I65" s="321"/>
      <c r="J65" s="2064"/>
      <c r="K65" s="2070" t="s">
        <v>1854</v>
      </c>
      <c r="L65" s="2066" t="s">
        <v>327</v>
      </c>
      <c r="M65" s="326">
        <v>780</v>
      </c>
      <c r="N65" s="2061">
        <f>65000*1*12</f>
        <v>780000</v>
      </c>
      <c r="O65" s="325"/>
      <c r="P65" s="621"/>
      <c r="Q65" s="621"/>
      <c r="R65" s="621"/>
      <c r="S65" s="621"/>
      <c r="T65" s="621"/>
      <c r="U65" s="621"/>
      <c r="V65" s="621"/>
      <c r="W65" s="621"/>
      <c r="X65" s="621"/>
      <c r="Y65" s="621"/>
      <c r="Z65" s="621"/>
      <c r="AA65" s="621"/>
      <c r="AB65" s="621"/>
      <c r="AC65" s="621"/>
      <c r="AD65" s="621"/>
      <c r="AE65" s="621"/>
      <c r="AF65" s="621"/>
      <c r="AG65" s="621"/>
      <c r="AH65" s="621"/>
      <c r="AI65" s="621"/>
      <c r="AJ65" s="621"/>
      <c r="AK65" s="621"/>
      <c r="AL65" s="621"/>
      <c r="AM65" s="621"/>
      <c r="AN65" s="621"/>
      <c r="AO65" s="621"/>
      <c r="AP65" s="621"/>
      <c r="AQ65" s="621"/>
      <c r="AR65" s="621"/>
      <c r="AS65" s="621"/>
      <c r="AT65" s="621"/>
      <c r="AU65" s="621"/>
      <c r="AV65" s="621"/>
      <c r="AW65" s="621"/>
      <c r="AX65" s="621"/>
      <c r="AY65" s="621"/>
      <c r="AZ65" s="621"/>
      <c r="BA65" s="621"/>
      <c r="BB65" s="621"/>
      <c r="BC65" s="621"/>
      <c r="BD65" s="621"/>
      <c r="BE65" s="621"/>
      <c r="BF65" s="621"/>
    </row>
    <row r="66" spans="1:58" ht="21.75" customHeight="1">
      <c r="A66" s="2571"/>
      <c r="B66" s="574"/>
      <c r="C66" s="328"/>
      <c r="D66" s="328"/>
      <c r="E66" s="328"/>
      <c r="F66" s="2062"/>
      <c r="G66" s="2068"/>
      <c r="H66" s="321"/>
      <c r="I66" s="321"/>
      <c r="J66" s="2064"/>
      <c r="K66" s="2070" t="s">
        <v>1855</v>
      </c>
      <c r="L66" s="2066" t="s">
        <v>327</v>
      </c>
      <c r="M66" s="326">
        <v>600</v>
      </c>
      <c r="N66" s="2061">
        <f>50000*1*12</f>
        <v>600000</v>
      </c>
      <c r="O66" s="325"/>
      <c r="P66" s="621"/>
      <c r="Q66" s="621"/>
      <c r="R66" s="621"/>
      <c r="S66" s="621"/>
      <c r="T66" s="621"/>
      <c r="U66" s="621"/>
      <c r="V66" s="621"/>
      <c r="W66" s="621"/>
      <c r="X66" s="621"/>
      <c r="Y66" s="621"/>
      <c r="Z66" s="621"/>
      <c r="AA66" s="621"/>
      <c r="AB66" s="621"/>
      <c r="AC66" s="621"/>
      <c r="AD66" s="621"/>
      <c r="AE66" s="621"/>
      <c r="AF66" s="621"/>
      <c r="AG66" s="621"/>
      <c r="AH66" s="621"/>
      <c r="AI66" s="621"/>
      <c r="AJ66" s="621"/>
      <c r="AK66" s="621"/>
      <c r="AL66" s="621"/>
      <c r="AM66" s="621"/>
      <c r="AN66" s="621"/>
      <c r="AO66" s="621"/>
      <c r="AP66" s="621"/>
      <c r="AQ66" s="621"/>
      <c r="AR66" s="621"/>
      <c r="AS66" s="621"/>
      <c r="AT66" s="621"/>
      <c r="AU66" s="621"/>
      <c r="AV66" s="621"/>
      <c r="AW66" s="621"/>
      <c r="AX66" s="621"/>
      <c r="AY66" s="621"/>
      <c r="AZ66" s="621"/>
      <c r="BA66" s="621"/>
      <c r="BB66" s="621"/>
      <c r="BC66" s="621"/>
      <c r="BD66" s="621"/>
      <c r="BE66" s="621"/>
      <c r="BF66" s="621"/>
    </row>
    <row r="67" spans="1:58" ht="21.75" customHeight="1">
      <c r="A67" s="2571"/>
      <c r="B67" s="574"/>
      <c r="C67" s="328"/>
      <c r="D67" s="328"/>
      <c r="E67" s="328"/>
      <c r="F67" s="2062"/>
      <c r="G67" s="2068"/>
      <c r="H67" s="321"/>
      <c r="I67" s="321"/>
      <c r="J67" s="2089"/>
      <c r="K67" s="2070" t="s">
        <v>1856</v>
      </c>
      <c r="L67" s="2066" t="s">
        <v>327</v>
      </c>
      <c r="M67" s="326">
        <v>600</v>
      </c>
      <c r="N67" s="2061">
        <f>25000*2*12</f>
        <v>600000</v>
      </c>
      <c r="O67" s="325"/>
      <c r="P67" s="621"/>
      <c r="Q67" s="621"/>
      <c r="R67" s="621"/>
      <c r="S67" s="621"/>
      <c r="T67" s="621"/>
      <c r="U67" s="621"/>
      <c r="V67" s="621"/>
      <c r="W67" s="621"/>
      <c r="X67" s="621"/>
      <c r="Y67" s="621"/>
      <c r="Z67" s="621"/>
      <c r="AA67" s="621"/>
      <c r="AB67" s="621"/>
      <c r="AC67" s="621"/>
      <c r="AD67" s="621"/>
      <c r="AE67" s="621"/>
      <c r="AF67" s="621"/>
      <c r="AG67" s="621"/>
      <c r="AH67" s="621"/>
      <c r="AI67" s="621"/>
      <c r="AJ67" s="621"/>
      <c r="AK67" s="621"/>
      <c r="AL67" s="621"/>
      <c r="AM67" s="621"/>
      <c r="AN67" s="621"/>
      <c r="AO67" s="621"/>
      <c r="AP67" s="621"/>
      <c r="AQ67" s="621"/>
      <c r="AR67" s="621"/>
      <c r="AS67" s="621"/>
      <c r="AT67" s="621"/>
      <c r="AU67" s="621"/>
      <c r="AV67" s="621"/>
      <c r="AW67" s="621"/>
      <c r="AX67" s="621"/>
      <c r="AY67" s="621"/>
      <c r="AZ67" s="621"/>
      <c r="BA67" s="621"/>
      <c r="BB67" s="621"/>
      <c r="BC67" s="621"/>
      <c r="BD67" s="621"/>
      <c r="BE67" s="621"/>
      <c r="BF67" s="621"/>
    </row>
    <row r="68" spans="1:58" ht="23.25" customHeight="1">
      <c r="A68" s="2571"/>
      <c r="B68" s="574"/>
      <c r="C68" s="328"/>
      <c r="D68" s="328"/>
      <c r="E68" s="328"/>
      <c r="F68" s="2062"/>
      <c r="G68" s="2068"/>
      <c r="H68" s="321"/>
      <c r="I68" s="321"/>
      <c r="J68" s="2064"/>
      <c r="K68" s="2070" t="s">
        <v>1857</v>
      </c>
      <c r="L68" s="2066"/>
      <c r="M68" s="2067">
        <f>M69+M70+M71+M72+M73</f>
        <v>1335</v>
      </c>
      <c r="N68" s="2061"/>
      <c r="O68" s="2073"/>
      <c r="P68" s="621"/>
      <c r="Q68" s="621"/>
      <c r="R68" s="621"/>
      <c r="S68" s="621"/>
      <c r="T68" s="621"/>
      <c r="U68" s="621"/>
      <c r="V68" s="621"/>
      <c r="W68" s="621"/>
      <c r="X68" s="621"/>
      <c r="Y68" s="621"/>
      <c r="Z68" s="621"/>
      <c r="AA68" s="621"/>
      <c r="AB68" s="621"/>
      <c r="AC68" s="621"/>
      <c r="AD68" s="621"/>
      <c r="AE68" s="621"/>
      <c r="AF68" s="621"/>
      <c r="AG68" s="621"/>
      <c r="AH68" s="621"/>
      <c r="AI68" s="621"/>
      <c r="AJ68" s="621"/>
      <c r="AK68" s="621"/>
      <c r="AL68" s="621"/>
      <c r="AM68" s="621"/>
      <c r="AN68" s="621"/>
      <c r="AO68" s="621"/>
      <c r="AP68" s="621"/>
      <c r="AQ68" s="621"/>
      <c r="AR68" s="621"/>
      <c r="AS68" s="621"/>
      <c r="AT68" s="621"/>
      <c r="AU68" s="621"/>
      <c r="AV68" s="621"/>
      <c r="AW68" s="621"/>
      <c r="AX68" s="621"/>
      <c r="AY68" s="621"/>
      <c r="AZ68" s="621"/>
      <c r="BA68" s="621"/>
      <c r="BB68" s="621"/>
      <c r="BC68" s="621"/>
      <c r="BD68" s="621"/>
      <c r="BE68" s="621"/>
      <c r="BF68" s="621"/>
    </row>
    <row r="69" spans="1:58" ht="23.25" customHeight="1">
      <c r="A69" s="2571"/>
      <c r="B69" s="574"/>
      <c r="C69" s="328"/>
      <c r="D69" s="328"/>
      <c r="E69" s="328"/>
      <c r="F69" s="2062"/>
      <c r="G69" s="2068"/>
      <c r="H69" s="2077"/>
      <c r="I69" s="2077"/>
      <c r="J69" s="2064"/>
      <c r="K69" s="2070" t="s">
        <v>1858</v>
      </c>
      <c r="L69" s="2066" t="s">
        <v>327</v>
      </c>
      <c r="M69" s="326">
        <v>172</v>
      </c>
      <c r="N69" s="2061">
        <f>14300*1*12</f>
        <v>171600</v>
      </c>
      <c r="O69" s="325"/>
      <c r="P69" s="621"/>
      <c r="Q69" s="621"/>
      <c r="R69" s="621"/>
      <c r="S69" s="621"/>
      <c r="T69" s="621"/>
      <c r="U69" s="621"/>
      <c r="V69" s="621"/>
      <c r="W69" s="621"/>
      <c r="X69" s="621"/>
      <c r="Y69" s="621"/>
      <c r="Z69" s="621"/>
      <c r="AA69" s="621"/>
      <c r="AB69" s="621"/>
      <c r="AC69" s="621"/>
      <c r="AD69" s="621"/>
      <c r="AE69" s="621"/>
      <c r="AF69" s="621"/>
      <c r="AG69" s="621"/>
      <c r="AH69" s="621"/>
      <c r="AI69" s="621"/>
      <c r="AJ69" s="621"/>
      <c r="AK69" s="621"/>
      <c r="AL69" s="621"/>
      <c r="AM69" s="621"/>
      <c r="AN69" s="621"/>
      <c r="AO69" s="621"/>
      <c r="AP69" s="621"/>
      <c r="AQ69" s="621"/>
      <c r="AR69" s="621"/>
      <c r="AS69" s="621"/>
      <c r="AT69" s="621"/>
      <c r="AU69" s="621"/>
      <c r="AV69" s="621"/>
      <c r="AW69" s="621"/>
      <c r="AX69" s="621"/>
      <c r="AY69" s="621"/>
      <c r="AZ69" s="621"/>
      <c r="BA69" s="621"/>
      <c r="BB69" s="621"/>
      <c r="BC69" s="621"/>
      <c r="BD69" s="621"/>
      <c r="BE69" s="621"/>
      <c r="BF69" s="621"/>
    </row>
    <row r="70" spans="1:58" ht="23.25" customHeight="1">
      <c r="A70" s="2571"/>
      <c r="B70" s="574"/>
      <c r="C70" s="328"/>
      <c r="D70" s="328"/>
      <c r="E70" s="328"/>
      <c r="F70" s="2062"/>
      <c r="G70" s="2068"/>
      <c r="H70" s="321"/>
      <c r="I70" s="321"/>
      <c r="J70" s="2064"/>
      <c r="K70" s="2070" t="s">
        <v>1859</v>
      </c>
      <c r="L70" s="2066" t="s">
        <v>327</v>
      </c>
      <c r="M70" s="326">
        <v>159</v>
      </c>
      <c r="N70" s="2061">
        <f>13200*1*12</f>
        <v>158400</v>
      </c>
      <c r="O70" s="325"/>
      <c r="P70" s="621"/>
      <c r="Q70" s="621"/>
      <c r="R70" s="621"/>
      <c r="S70" s="621"/>
      <c r="T70" s="621"/>
      <c r="U70" s="621"/>
      <c r="V70" s="621"/>
      <c r="W70" s="621"/>
      <c r="X70" s="621"/>
      <c r="Y70" s="621"/>
      <c r="Z70" s="621"/>
      <c r="AA70" s="621"/>
      <c r="AB70" s="621"/>
      <c r="AC70" s="621"/>
      <c r="AD70" s="621"/>
      <c r="AE70" s="621"/>
      <c r="AF70" s="621"/>
      <c r="AG70" s="621"/>
      <c r="AH70" s="621"/>
      <c r="AI70" s="621"/>
      <c r="AJ70" s="621"/>
      <c r="AK70" s="621"/>
      <c r="AL70" s="621"/>
      <c r="AM70" s="621"/>
      <c r="AN70" s="621"/>
      <c r="AO70" s="621"/>
      <c r="AP70" s="621"/>
      <c r="AQ70" s="621"/>
      <c r="AR70" s="621"/>
      <c r="AS70" s="621"/>
      <c r="AT70" s="621"/>
      <c r="AU70" s="621"/>
      <c r="AV70" s="621"/>
      <c r="AW70" s="621"/>
      <c r="AX70" s="621"/>
      <c r="AY70" s="621"/>
      <c r="AZ70" s="621"/>
      <c r="BA70" s="621"/>
      <c r="BB70" s="621"/>
      <c r="BC70" s="621"/>
      <c r="BD70" s="621"/>
      <c r="BE70" s="621"/>
      <c r="BF70" s="621"/>
    </row>
    <row r="71" spans="1:58" ht="24">
      <c r="A71" s="2571"/>
      <c r="B71" s="574"/>
      <c r="C71" s="328"/>
      <c r="D71" s="328"/>
      <c r="E71" s="328"/>
      <c r="F71" s="2062"/>
      <c r="G71" s="2068"/>
      <c r="H71" s="321"/>
      <c r="I71" s="321"/>
      <c r="J71" s="2064"/>
      <c r="K71" s="2072" t="s">
        <v>1860</v>
      </c>
      <c r="L71" s="2066" t="s">
        <v>327</v>
      </c>
      <c r="M71" s="326">
        <v>660</v>
      </c>
      <c r="N71" s="2061">
        <f>11000*5*12</f>
        <v>660000</v>
      </c>
      <c r="O71" s="325"/>
      <c r="P71" s="621"/>
      <c r="Q71" s="621"/>
      <c r="R71" s="621"/>
      <c r="S71" s="621"/>
      <c r="T71" s="621"/>
      <c r="U71" s="621"/>
      <c r="V71" s="621"/>
      <c r="W71" s="621"/>
      <c r="X71" s="621"/>
      <c r="Y71" s="621"/>
      <c r="Z71" s="621"/>
      <c r="AA71" s="621"/>
      <c r="AB71" s="621"/>
      <c r="AC71" s="621"/>
      <c r="AD71" s="621"/>
      <c r="AE71" s="621"/>
      <c r="AF71" s="621"/>
      <c r="AG71" s="621"/>
      <c r="AH71" s="621"/>
      <c r="AI71" s="621"/>
      <c r="AJ71" s="621"/>
      <c r="AK71" s="621"/>
      <c r="AL71" s="621"/>
      <c r="AM71" s="621"/>
      <c r="AN71" s="621"/>
      <c r="AO71" s="621"/>
      <c r="AP71" s="621"/>
      <c r="AQ71" s="621"/>
      <c r="AR71" s="621"/>
      <c r="AS71" s="621"/>
      <c r="AT71" s="621"/>
      <c r="AU71" s="621"/>
      <c r="AV71" s="621"/>
      <c r="AW71" s="621"/>
      <c r="AX71" s="621"/>
      <c r="AY71" s="621"/>
      <c r="AZ71" s="621"/>
      <c r="BA71" s="621"/>
      <c r="BB71" s="621"/>
      <c r="BC71" s="621"/>
      <c r="BD71" s="621"/>
      <c r="BE71" s="621"/>
      <c r="BF71" s="621"/>
    </row>
    <row r="72" spans="1:58" ht="23.25" customHeight="1">
      <c r="A72" s="2571"/>
      <c r="B72" s="574"/>
      <c r="C72" s="328"/>
      <c r="D72" s="328"/>
      <c r="E72" s="328"/>
      <c r="F72" s="2062"/>
      <c r="G72" s="2068"/>
      <c r="H72" s="321"/>
      <c r="I72" s="321"/>
      <c r="J72" s="2064"/>
      <c r="K72" s="2072" t="s">
        <v>1861</v>
      </c>
      <c r="L72" s="2066" t="s">
        <v>327</v>
      </c>
      <c r="M72" s="326">
        <v>264</v>
      </c>
      <c r="N72" s="2061">
        <f>22000*1*12</f>
        <v>264000</v>
      </c>
      <c r="O72" s="325"/>
      <c r="P72" s="621"/>
      <c r="Q72" s="621"/>
      <c r="R72" s="621"/>
      <c r="S72" s="621"/>
      <c r="T72" s="621"/>
      <c r="U72" s="621"/>
      <c r="V72" s="621"/>
      <c r="W72" s="621"/>
      <c r="X72" s="621"/>
      <c r="Y72" s="621"/>
      <c r="Z72" s="621"/>
      <c r="AA72" s="621"/>
      <c r="AB72" s="621"/>
      <c r="AC72" s="621"/>
      <c r="AD72" s="621"/>
      <c r="AE72" s="621"/>
      <c r="AF72" s="621"/>
      <c r="AG72" s="621"/>
      <c r="AH72" s="621"/>
      <c r="AI72" s="621"/>
      <c r="AJ72" s="621"/>
      <c r="AK72" s="621"/>
      <c r="AL72" s="621"/>
      <c r="AM72" s="621"/>
      <c r="AN72" s="621"/>
      <c r="AO72" s="621"/>
      <c r="AP72" s="621"/>
      <c r="AQ72" s="621"/>
      <c r="AR72" s="621"/>
      <c r="AS72" s="621"/>
      <c r="AT72" s="621"/>
      <c r="AU72" s="621"/>
      <c r="AV72" s="621"/>
      <c r="AW72" s="621"/>
      <c r="AX72" s="621"/>
      <c r="AY72" s="621"/>
      <c r="AZ72" s="621"/>
      <c r="BA72" s="621"/>
      <c r="BB72" s="621"/>
      <c r="BC72" s="621"/>
      <c r="BD72" s="621"/>
      <c r="BE72" s="621"/>
      <c r="BF72" s="621"/>
    </row>
    <row r="73" spans="1:58" ht="23.25" customHeight="1">
      <c r="A73" s="2571"/>
      <c r="B73" s="574"/>
      <c r="C73" s="328"/>
      <c r="D73" s="328"/>
      <c r="E73" s="328"/>
      <c r="F73" s="2062"/>
      <c r="G73" s="2068"/>
      <c r="H73" s="321"/>
      <c r="I73" s="321"/>
      <c r="J73" s="2064"/>
      <c r="K73" s="2070" t="s">
        <v>1862</v>
      </c>
      <c r="L73" s="2066" t="s">
        <v>327</v>
      </c>
      <c r="M73" s="326">
        <v>80</v>
      </c>
      <c r="N73" s="2061">
        <f>6600*1*12</f>
        <v>79200</v>
      </c>
      <c r="O73" s="325"/>
      <c r="P73" s="621"/>
      <c r="Q73" s="621"/>
      <c r="R73" s="621"/>
      <c r="S73" s="621"/>
      <c r="T73" s="621"/>
      <c r="U73" s="621"/>
      <c r="V73" s="621"/>
      <c r="W73" s="621"/>
      <c r="X73" s="621"/>
      <c r="Y73" s="621"/>
      <c r="Z73" s="621"/>
      <c r="AA73" s="621"/>
      <c r="AB73" s="621"/>
      <c r="AC73" s="621"/>
      <c r="AD73" s="621"/>
      <c r="AE73" s="621"/>
      <c r="AF73" s="621"/>
      <c r="AG73" s="621"/>
      <c r="AH73" s="621"/>
      <c r="AI73" s="621"/>
      <c r="AJ73" s="621"/>
      <c r="AK73" s="621"/>
      <c r="AL73" s="621"/>
      <c r="AM73" s="621"/>
      <c r="AN73" s="621"/>
      <c r="AO73" s="621"/>
      <c r="AP73" s="621"/>
      <c r="AQ73" s="621"/>
      <c r="AR73" s="621"/>
      <c r="AS73" s="621"/>
      <c r="AT73" s="621"/>
      <c r="AU73" s="621"/>
      <c r="AV73" s="621"/>
      <c r="AW73" s="621"/>
      <c r="AX73" s="621"/>
      <c r="AY73" s="621"/>
      <c r="AZ73" s="621"/>
      <c r="BA73" s="621"/>
      <c r="BB73" s="621"/>
      <c r="BC73" s="621"/>
      <c r="BD73" s="621"/>
      <c r="BE73" s="621"/>
      <c r="BF73" s="621"/>
    </row>
    <row r="74" spans="1:58" ht="21.75" customHeight="1">
      <c r="A74" s="2571"/>
      <c r="B74" s="574"/>
      <c r="C74" s="328"/>
      <c r="D74" s="328"/>
      <c r="E74" s="328"/>
      <c r="F74" s="2062"/>
      <c r="G74" s="2068"/>
      <c r="H74" s="321"/>
      <c r="I74" s="321"/>
      <c r="J74" s="2064"/>
      <c r="K74" s="2070" t="s">
        <v>1863</v>
      </c>
      <c r="L74" s="2078" t="s">
        <v>327</v>
      </c>
      <c r="M74" s="2067">
        <v>2268</v>
      </c>
      <c r="N74" s="2061">
        <f>27000*4*12</f>
        <v>1296000</v>
      </c>
      <c r="O74" s="325"/>
      <c r="P74" s="621"/>
      <c r="Q74" s="621"/>
      <c r="R74" s="621"/>
      <c r="S74" s="621"/>
      <c r="T74" s="621"/>
      <c r="U74" s="621"/>
      <c r="V74" s="621"/>
      <c r="W74" s="621"/>
      <c r="X74" s="621"/>
      <c r="Y74" s="621"/>
      <c r="Z74" s="621"/>
      <c r="AA74" s="621"/>
      <c r="AB74" s="621"/>
      <c r="AC74" s="621"/>
      <c r="AD74" s="621"/>
      <c r="AE74" s="621"/>
      <c r="AF74" s="621"/>
      <c r="AG74" s="621"/>
      <c r="AH74" s="621"/>
      <c r="AI74" s="621"/>
      <c r="AJ74" s="621"/>
      <c r="AK74" s="621"/>
      <c r="AL74" s="621"/>
      <c r="AM74" s="621"/>
      <c r="AN74" s="621"/>
      <c r="AO74" s="621"/>
      <c r="AP74" s="621"/>
      <c r="AQ74" s="621"/>
      <c r="AR74" s="621"/>
      <c r="AS74" s="621"/>
      <c r="AT74" s="621"/>
      <c r="AU74" s="621"/>
      <c r="AV74" s="621"/>
      <c r="AW74" s="621"/>
      <c r="AX74" s="621"/>
      <c r="AY74" s="621"/>
      <c r="AZ74" s="621"/>
      <c r="BA74" s="621"/>
      <c r="BB74" s="621"/>
      <c r="BC74" s="621"/>
      <c r="BD74" s="621"/>
      <c r="BE74" s="621"/>
      <c r="BF74" s="621"/>
    </row>
    <row r="75" spans="1:58" ht="21.75" customHeight="1">
      <c r="A75" s="2571"/>
      <c r="B75" s="574"/>
      <c r="C75" s="328"/>
      <c r="D75" s="328"/>
      <c r="E75" s="328"/>
      <c r="F75" s="2062"/>
      <c r="G75" s="2068"/>
      <c r="H75" s="321"/>
      <c r="I75" s="321"/>
      <c r="J75" s="2064"/>
      <c r="K75" s="2070" t="s">
        <v>1864</v>
      </c>
      <c r="L75" s="2078"/>
      <c r="M75" s="2067">
        <f>M76</f>
        <v>3000</v>
      </c>
      <c r="N75" s="2061"/>
      <c r="O75" s="325"/>
      <c r="P75" s="621"/>
      <c r="Q75" s="621"/>
      <c r="R75" s="621"/>
      <c r="S75" s="621"/>
      <c r="T75" s="621"/>
      <c r="U75" s="621"/>
      <c r="V75" s="621"/>
      <c r="W75" s="621"/>
      <c r="X75" s="621"/>
      <c r="Y75" s="621"/>
      <c r="Z75" s="621"/>
      <c r="AA75" s="621"/>
      <c r="AB75" s="621"/>
      <c r="AC75" s="621"/>
      <c r="AD75" s="621"/>
      <c r="AE75" s="621"/>
      <c r="AF75" s="621"/>
      <c r="AG75" s="621"/>
      <c r="AH75" s="621"/>
      <c r="AI75" s="621"/>
      <c r="AJ75" s="621"/>
      <c r="AK75" s="621"/>
      <c r="AL75" s="621"/>
      <c r="AM75" s="621"/>
      <c r="AN75" s="621"/>
      <c r="AO75" s="621"/>
      <c r="AP75" s="621"/>
      <c r="AQ75" s="621"/>
      <c r="AR75" s="621"/>
      <c r="AS75" s="621"/>
      <c r="AT75" s="621"/>
      <c r="AU75" s="621"/>
      <c r="AV75" s="621"/>
      <c r="AW75" s="621"/>
      <c r="AX75" s="621"/>
      <c r="AY75" s="621"/>
      <c r="AZ75" s="621"/>
      <c r="BA75" s="621"/>
      <c r="BB75" s="621"/>
      <c r="BC75" s="621"/>
      <c r="BD75" s="621"/>
      <c r="BE75" s="621"/>
      <c r="BF75" s="621"/>
    </row>
    <row r="76" spans="1:58" ht="21.75" customHeight="1">
      <c r="A76" s="2571"/>
      <c r="B76" s="574"/>
      <c r="C76" s="328"/>
      <c r="D76" s="328"/>
      <c r="E76" s="328"/>
      <c r="F76" s="2068"/>
      <c r="G76" s="2090"/>
      <c r="H76" s="475"/>
      <c r="I76" s="475"/>
      <c r="J76" s="2091"/>
      <c r="K76" s="2074" t="s">
        <v>1865</v>
      </c>
      <c r="L76" s="2092" t="s">
        <v>327</v>
      </c>
      <c r="M76" s="2075">
        <v>3000</v>
      </c>
      <c r="N76" s="2061"/>
      <c r="O76" s="325"/>
      <c r="P76" s="621"/>
      <c r="Q76" s="621"/>
      <c r="R76" s="621"/>
      <c r="S76" s="621"/>
      <c r="T76" s="621"/>
      <c r="U76" s="621"/>
      <c r="V76" s="621"/>
      <c r="W76" s="621"/>
      <c r="X76" s="621"/>
      <c r="Y76" s="621"/>
      <c r="Z76" s="621"/>
      <c r="AA76" s="621"/>
      <c r="AB76" s="621"/>
      <c r="AC76" s="621"/>
      <c r="AD76" s="621"/>
      <c r="AE76" s="621"/>
      <c r="AF76" s="621"/>
      <c r="AG76" s="621"/>
      <c r="AH76" s="621"/>
      <c r="AI76" s="621"/>
      <c r="AJ76" s="621"/>
      <c r="AK76" s="621"/>
      <c r="AL76" s="621"/>
      <c r="AM76" s="621"/>
      <c r="AN76" s="621"/>
      <c r="AO76" s="621"/>
      <c r="AP76" s="621"/>
      <c r="AQ76" s="621"/>
      <c r="AR76" s="621"/>
      <c r="AS76" s="621"/>
      <c r="AT76" s="621"/>
      <c r="AU76" s="621"/>
      <c r="AV76" s="621"/>
      <c r="AW76" s="621"/>
      <c r="AX76" s="621"/>
      <c r="AY76" s="621"/>
      <c r="AZ76" s="621"/>
      <c r="BA76" s="621"/>
      <c r="BB76" s="621"/>
      <c r="BC76" s="621"/>
      <c r="BD76" s="621"/>
      <c r="BE76" s="621"/>
      <c r="BF76" s="621"/>
    </row>
    <row r="77" spans="1:58" ht="23.25" customHeight="1">
      <c r="A77" s="2571"/>
      <c r="B77" s="574"/>
      <c r="C77" s="328"/>
      <c r="D77" s="328"/>
      <c r="E77" s="328"/>
      <c r="F77" s="2068"/>
      <c r="G77" s="2083" t="s">
        <v>358</v>
      </c>
      <c r="H77" s="318">
        <f>M77</f>
        <v>28350</v>
      </c>
      <c r="I77" s="318">
        <v>27450</v>
      </c>
      <c r="J77" s="2084">
        <f>H77-I77</f>
        <v>900</v>
      </c>
      <c r="K77" s="2093"/>
      <c r="L77" s="2076"/>
      <c r="M77" s="2086">
        <f>M78+M79+M82</f>
        <v>28350</v>
      </c>
      <c r="N77" s="2061"/>
      <c r="O77" s="325"/>
      <c r="P77" s="621"/>
      <c r="Q77" s="621"/>
      <c r="R77" s="621"/>
      <c r="S77" s="621"/>
      <c r="T77" s="621"/>
      <c r="U77" s="621"/>
      <c r="V77" s="621"/>
      <c r="W77" s="621"/>
      <c r="X77" s="621"/>
      <c r="Y77" s="621"/>
      <c r="Z77" s="621"/>
      <c r="AA77" s="621"/>
      <c r="AB77" s="621"/>
      <c r="AC77" s="621"/>
      <c r="AD77" s="621"/>
      <c r="AE77" s="621"/>
      <c r="AF77" s="621"/>
      <c r="AG77" s="621"/>
      <c r="AH77" s="621"/>
      <c r="AI77" s="621"/>
      <c r="AJ77" s="621"/>
      <c r="AK77" s="621"/>
      <c r="AL77" s="621"/>
      <c r="AM77" s="621"/>
      <c r="AN77" s="621"/>
      <c r="AO77" s="621"/>
      <c r="AP77" s="621"/>
      <c r="AQ77" s="621"/>
      <c r="AR77" s="621"/>
      <c r="AS77" s="621"/>
      <c r="AT77" s="621"/>
      <c r="AU77" s="621"/>
      <c r="AV77" s="621"/>
      <c r="AW77" s="621"/>
      <c r="AX77" s="621"/>
      <c r="AY77" s="621"/>
      <c r="AZ77" s="621"/>
      <c r="BA77" s="621"/>
      <c r="BB77" s="621"/>
      <c r="BC77" s="621"/>
      <c r="BD77" s="621"/>
      <c r="BE77" s="621"/>
      <c r="BF77" s="621"/>
    </row>
    <row r="78" spans="1:58" ht="22.5" customHeight="1">
      <c r="A78" s="2571"/>
      <c r="B78" s="574"/>
      <c r="C78" s="328"/>
      <c r="D78" s="328"/>
      <c r="E78" s="328"/>
      <c r="F78" s="2068"/>
      <c r="G78" s="2068"/>
      <c r="H78" s="321"/>
      <c r="I78" s="321"/>
      <c r="J78" s="2064"/>
      <c r="K78" s="2070" t="s">
        <v>1866</v>
      </c>
      <c r="L78" s="2066"/>
      <c r="M78" s="326">
        <v>0</v>
      </c>
      <c r="N78" s="2061"/>
      <c r="O78" s="325"/>
      <c r="P78" s="621"/>
      <c r="Q78" s="621"/>
      <c r="R78" s="621"/>
      <c r="S78" s="621"/>
      <c r="T78" s="621"/>
      <c r="U78" s="621"/>
      <c r="V78" s="621"/>
      <c r="W78" s="621"/>
      <c r="X78" s="621"/>
      <c r="Y78" s="621"/>
      <c r="Z78" s="621"/>
      <c r="AA78" s="621"/>
      <c r="AB78" s="621"/>
      <c r="AC78" s="621"/>
      <c r="AD78" s="621"/>
      <c r="AE78" s="621"/>
      <c r="AF78" s="621"/>
      <c r="AG78" s="621"/>
      <c r="AH78" s="621"/>
      <c r="AI78" s="621"/>
      <c r="AJ78" s="621"/>
      <c r="AK78" s="621"/>
      <c r="AL78" s="621"/>
      <c r="AM78" s="621"/>
      <c r="AN78" s="621"/>
      <c r="AO78" s="621"/>
      <c r="AP78" s="621"/>
      <c r="AQ78" s="621"/>
      <c r="AR78" s="621"/>
      <c r="AS78" s="621"/>
      <c r="AT78" s="621"/>
      <c r="AU78" s="621"/>
      <c r="AV78" s="621"/>
      <c r="AW78" s="621"/>
      <c r="AX78" s="621"/>
      <c r="AY78" s="621"/>
      <c r="AZ78" s="621"/>
      <c r="BA78" s="621"/>
      <c r="BB78" s="621"/>
      <c r="BC78" s="621"/>
      <c r="BD78" s="621"/>
      <c r="BE78" s="621"/>
      <c r="BF78" s="621"/>
    </row>
    <row r="79" spans="1:58" ht="22.5" customHeight="1">
      <c r="A79" s="2571"/>
      <c r="B79" s="574"/>
      <c r="C79" s="328"/>
      <c r="D79" s="328"/>
      <c r="E79" s="328"/>
      <c r="F79" s="2062"/>
      <c r="G79" s="2068"/>
      <c r="H79" s="321"/>
      <c r="I79" s="321"/>
      <c r="J79" s="2064"/>
      <c r="K79" s="2070" t="s">
        <v>1867</v>
      </c>
      <c r="L79" s="2066"/>
      <c r="M79" s="2067">
        <f>M80+M81</f>
        <v>21150</v>
      </c>
      <c r="N79" s="2061"/>
      <c r="O79" s="325"/>
      <c r="P79" s="621"/>
      <c r="Q79" s="621"/>
      <c r="R79" s="621"/>
      <c r="S79" s="621"/>
      <c r="T79" s="621"/>
      <c r="U79" s="621"/>
      <c r="V79" s="621"/>
      <c r="W79" s="621"/>
      <c r="X79" s="621"/>
      <c r="Y79" s="621"/>
      <c r="Z79" s="621"/>
      <c r="AA79" s="621"/>
      <c r="AB79" s="621"/>
      <c r="AC79" s="621"/>
      <c r="AD79" s="621"/>
      <c r="AE79" s="621"/>
      <c r="AF79" s="621"/>
      <c r="AG79" s="621"/>
      <c r="AH79" s="621"/>
      <c r="AI79" s="621"/>
      <c r="AJ79" s="621"/>
      <c r="AK79" s="621"/>
      <c r="AL79" s="621"/>
      <c r="AM79" s="621"/>
      <c r="AN79" s="621"/>
      <c r="AO79" s="621"/>
      <c r="AP79" s="621"/>
      <c r="AQ79" s="621"/>
      <c r="AR79" s="621"/>
      <c r="AS79" s="621"/>
      <c r="AT79" s="621"/>
      <c r="AU79" s="621"/>
      <c r="AV79" s="621"/>
      <c r="AW79" s="621"/>
      <c r="AX79" s="621"/>
      <c r="AY79" s="621"/>
      <c r="AZ79" s="621"/>
      <c r="BA79" s="621"/>
      <c r="BB79" s="621"/>
      <c r="BC79" s="621"/>
      <c r="BD79" s="621"/>
      <c r="BE79" s="621"/>
      <c r="BF79" s="621"/>
    </row>
    <row r="80" spans="1:58" ht="22.5" customHeight="1">
      <c r="A80" s="2571"/>
      <c r="B80" s="574"/>
      <c r="C80" s="328"/>
      <c r="D80" s="328"/>
      <c r="E80" s="328"/>
      <c r="F80" s="2062"/>
      <c r="G80" s="2068"/>
      <c r="H80" s="321"/>
      <c r="I80" s="321"/>
      <c r="J80" s="2064"/>
      <c r="K80" s="2070" t="s">
        <v>1868</v>
      </c>
      <c r="L80" s="2066" t="s">
        <v>14</v>
      </c>
      <c r="M80" s="326">
        <v>7050</v>
      </c>
      <c r="N80" s="2061">
        <f>75000*45*2</f>
        <v>6750000</v>
      </c>
      <c r="O80" s="325"/>
      <c r="P80" s="621"/>
      <c r="Q80" s="621"/>
      <c r="R80" s="621"/>
      <c r="S80" s="621"/>
      <c r="T80" s="621"/>
      <c r="U80" s="621"/>
      <c r="V80" s="621"/>
      <c r="W80" s="621"/>
      <c r="X80" s="621"/>
      <c r="Y80" s="621"/>
      <c r="Z80" s="621"/>
      <c r="AA80" s="621"/>
      <c r="AB80" s="621"/>
      <c r="AC80" s="621"/>
      <c r="AD80" s="621"/>
      <c r="AE80" s="621"/>
      <c r="AF80" s="621"/>
      <c r="AG80" s="621"/>
      <c r="AH80" s="621"/>
      <c r="AI80" s="621"/>
      <c r="AJ80" s="621"/>
      <c r="AK80" s="621"/>
      <c r="AL80" s="621"/>
      <c r="AM80" s="621"/>
      <c r="AN80" s="621"/>
      <c r="AO80" s="621"/>
      <c r="AP80" s="621"/>
      <c r="AQ80" s="621"/>
      <c r="AR80" s="621"/>
      <c r="AS80" s="621"/>
      <c r="AT80" s="621"/>
      <c r="AU80" s="621"/>
      <c r="AV80" s="621"/>
      <c r="AW80" s="621"/>
      <c r="AX80" s="621"/>
      <c r="AY80" s="621"/>
      <c r="AZ80" s="621"/>
      <c r="BA80" s="621"/>
      <c r="BB80" s="621"/>
      <c r="BC80" s="621"/>
      <c r="BD80" s="621"/>
      <c r="BE80" s="621"/>
      <c r="BF80" s="621"/>
    </row>
    <row r="81" spans="1:58" ht="22.5" customHeight="1">
      <c r="A81" s="2571"/>
      <c r="B81" s="574"/>
      <c r="C81" s="328"/>
      <c r="D81" s="328"/>
      <c r="E81" s="328"/>
      <c r="F81" s="2062"/>
      <c r="G81" s="2068"/>
      <c r="H81" s="321"/>
      <c r="I81" s="321"/>
      <c r="J81" s="2064"/>
      <c r="K81" s="2070" t="s">
        <v>1869</v>
      </c>
      <c r="L81" s="2066" t="s">
        <v>14</v>
      </c>
      <c r="M81" s="326">
        <v>14100</v>
      </c>
      <c r="N81" s="2061">
        <f>300000*45</f>
        <v>13500000</v>
      </c>
      <c r="O81" s="325"/>
      <c r="P81" s="621"/>
      <c r="Q81" s="621"/>
      <c r="R81" s="621"/>
      <c r="S81" s="621"/>
      <c r="T81" s="621"/>
      <c r="U81" s="621"/>
      <c r="V81" s="621"/>
      <c r="W81" s="621"/>
      <c r="X81" s="621"/>
      <c r="Y81" s="621"/>
      <c r="Z81" s="621"/>
      <c r="AA81" s="621"/>
      <c r="AB81" s="621"/>
      <c r="AC81" s="621"/>
      <c r="AD81" s="621"/>
      <c r="AE81" s="621"/>
      <c r="AF81" s="621"/>
      <c r="AG81" s="621"/>
      <c r="AH81" s="621"/>
      <c r="AI81" s="621"/>
      <c r="AJ81" s="621"/>
      <c r="AK81" s="621"/>
      <c r="AL81" s="621"/>
      <c r="AM81" s="621"/>
      <c r="AN81" s="621"/>
      <c r="AO81" s="621"/>
      <c r="AP81" s="621"/>
      <c r="AQ81" s="621"/>
      <c r="AR81" s="621"/>
      <c r="AS81" s="621"/>
      <c r="AT81" s="621"/>
      <c r="AU81" s="621"/>
      <c r="AV81" s="621"/>
      <c r="AW81" s="621"/>
      <c r="AX81" s="621"/>
      <c r="AY81" s="621"/>
      <c r="AZ81" s="621"/>
      <c r="BA81" s="621"/>
      <c r="BB81" s="621"/>
      <c r="BC81" s="621"/>
      <c r="BD81" s="621"/>
      <c r="BE81" s="621"/>
      <c r="BF81" s="621"/>
    </row>
    <row r="82" spans="1:58" ht="22.5" customHeight="1">
      <c r="A82" s="2571"/>
      <c r="B82" s="574"/>
      <c r="C82" s="328"/>
      <c r="D82" s="328"/>
      <c r="E82" s="328"/>
      <c r="F82" s="2062"/>
      <c r="G82" s="2068"/>
      <c r="H82" s="475"/>
      <c r="I82" s="475"/>
      <c r="J82" s="2064"/>
      <c r="K82" s="2070" t="s">
        <v>1870</v>
      </c>
      <c r="L82" s="2078" t="s">
        <v>327</v>
      </c>
      <c r="M82" s="2067">
        <v>7200</v>
      </c>
      <c r="N82" s="2061">
        <f>8000*5*15*12</f>
        <v>7200000</v>
      </c>
      <c r="O82" s="325"/>
      <c r="P82" s="621"/>
      <c r="Q82" s="621"/>
      <c r="R82" s="621"/>
      <c r="S82" s="621"/>
      <c r="T82" s="621"/>
      <c r="U82" s="621"/>
      <c r="V82" s="621"/>
      <c r="W82" s="621"/>
      <c r="X82" s="621"/>
      <c r="Y82" s="621"/>
      <c r="Z82" s="621"/>
      <c r="AA82" s="621"/>
      <c r="AB82" s="621"/>
      <c r="AC82" s="621"/>
      <c r="AD82" s="621"/>
      <c r="AE82" s="621"/>
      <c r="AF82" s="621"/>
      <c r="AG82" s="621"/>
      <c r="AH82" s="621"/>
      <c r="AI82" s="621"/>
      <c r="AJ82" s="621"/>
      <c r="AK82" s="621"/>
      <c r="AL82" s="621"/>
      <c r="AM82" s="621"/>
      <c r="AN82" s="621"/>
      <c r="AO82" s="621"/>
      <c r="AP82" s="621"/>
      <c r="AQ82" s="621"/>
      <c r="AR82" s="621"/>
      <c r="AS82" s="621"/>
      <c r="AT82" s="621"/>
      <c r="AU82" s="621"/>
      <c r="AV82" s="621"/>
      <c r="AW82" s="621"/>
      <c r="AX82" s="621"/>
      <c r="AY82" s="621"/>
      <c r="AZ82" s="621"/>
      <c r="BA82" s="621"/>
      <c r="BB82" s="621"/>
      <c r="BC82" s="621"/>
      <c r="BD82" s="621"/>
      <c r="BE82" s="621"/>
      <c r="BF82" s="621"/>
    </row>
    <row r="83" spans="1:58" ht="23.25" customHeight="1">
      <c r="A83" s="2571"/>
      <c r="B83" s="574"/>
      <c r="C83" s="328"/>
      <c r="D83" s="328"/>
      <c r="E83" s="328"/>
      <c r="F83" s="2062"/>
      <c r="G83" s="2057" t="s">
        <v>359</v>
      </c>
      <c r="H83" s="324">
        <f>M83</f>
        <v>294792</v>
      </c>
      <c r="I83" s="324">
        <v>298272</v>
      </c>
      <c r="J83" s="320">
        <f>H83-I83</f>
        <v>-3480</v>
      </c>
      <c r="K83" s="2094"/>
      <c r="L83" s="2059"/>
      <c r="M83" s="2060">
        <f>M84+M85+M87+M86</f>
        <v>294792</v>
      </c>
      <c r="N83" s="2061"/>
      <c r="O83" s="325"/>
      <c r="P83" s="621"/>
      <c r="Q83" s="621"/>
      <c r="R83" s="621"/>
      <c r="S83" s="621"/>
      <c r="T83" s="621"/>
      <c r="U83" s="621"/>
      <c r="V83" s="621"/>
      <c r="W83" s="621"/>
      <c r="X83" s="621"/>
      <c r="Y83" s="621"/>
      <c r="Z83" s="621"/>
      <c r="AA83" s="621"/>
      <c r="AB83" s="621"/>
      <c r="AC83" s="621"/>
      <c r="AD83" s="621"/>
      <c r="AE83" s="621"/>
      <c r="AF83" s="621"/>
      <c r="AG83" s="621"/>
      <c r="AH83" s="621"/>
      <c r="AI83" s="621"/>
      <c r="AJ83" s="621"/>
      <c r="AK83" s="621"/>
      <c r="AL83" s="621"/>
      <c r="AM83" s="621"/>
      <c r="AN83" s="621"/>
      <c r="AO83" s="621"/>
      <c r="AP83" s="621"/>
      <c r="AQ83" s="621"/>
      <c r="AR83" s="621"/>
      <c r="AS83" s="621"/>
      <c r="AT83" s="621"/>
      <c r="AU83" s="621"/>
      <c r="AV83" s="621"/>
      <c r="AW83" s="621"/>
      <c r="AX83" s="621"/>
      <c r="AY83" s="621"/>
      <c r="AZ83" s="621"/>
      <c r="BA83" s="621"/>
      <c r="BB83" s="621"/>
      <c r="BC83" s="621"/>
      <c r="BD83" s="621"/>
      <c r="BE83" s="621"/>
      <c r="BF83" s="621"/>
    </row>
    <row r="84" spans="1:58" ht="21.75" customHeight="1">
      <c r="A84" s="2571"/>
      <c r="B84" s="574"/>
      <c r="C84" s="328"/>
      <c r="D84" s="328"/>
      <c r="E84" s="328"/>
      <c r="F84" s="2062"/>
      <c r="G84" s="2063"/>
      <c r="H84" s="2069"/>
      <c r="I84" s="2069"/>
      <c r="J84" s="2064"/>
      <c r="K84" s="2070" t="s">
        <v>1871</v>
      </c>
      <c r="L84" s="2078" t="s">
        <v>14</v>
      </c>
      <c r="M84" s="2067">
        <v>194040</v>
      </c>
      <c r="N84" s="2061">
        <f>380000*32*12</f>
        <v>145920000</v>
      </c>
      <c r="O84" s="2071"/>
      <c r="P84" s="2095"/>
      <c r="Q84" s="621"/>
      <c r="R84" s="621"/>
      <c r="S84" s="621"/>
      <c r="T84" s="621"/>
      <c r="U84" s="621"/>
      <c r="V84" s="621"/>
      <c r="W84" s="621"/>
      <c r="X84" s="621"/>
      <c r="Y84" s="621"/>
      <c r="Z84" s="621"/>
      <c r="AA84" s="621"/>
      <c r="AB84" s="621"/>
      <c r="AC84" s="621"/>
      <c r="AD84" s="621"/>
      <c r="AE84" s="621"/>
      <c r="AF84" s="621"/>
      <c r="AG84" s="621"/>
      <c r="AH84" s="621"/>
      <c r="AI84" s="621"/>
      <c r="AJ84" s="621"/>
      <c r="AK84" s="621"/>
      <c r="AL84" s="621"/>
      <c r="AM84" s="621"/>
      <c r="AN84" s="621"/>
      <c r="AO84" s="621"/>
      <c r="AP84" s="621"/>
      <c r="AQ84" s="621"/>
      <c r="AR84" s="621"/>
      <c r="AS84" s="621"/>
      <c r="AT84" s="621"/>
      <c r="AU84" s="621"/>
      <c r="AV84" s="621"/>
      <c r="AW84" s="621"/>
      <c r="AX84" s="621"/>
      <c r="AY84" s="621"/>
      <c r="AZ84" s="621"/>
      <c r="BA84" s="621"/>
      <c r="BB84" s="621"/>
      <c r="BC84" s="621"/>
      <c r="BD84" s="621"/>
      <c r="BE84" s="621"/>
      <c r="BF84" s="621"/>
    </row>
    <row r="85" spans="1:58" ht="21.75" customHeight="1">
      <c r="A85" s="2571"/>
      <c r="B85" s="574"/>
      <c r="C85" s="328"/>
      <c r="D85" s="328"/>
      <c r="E85" s="328"/>
      <c r="F85" s="2062"/>
      <c r="G85" s="2068"/>
      <c r="H85" s="321"/>
      <c r="I85" s="321"/>
      <c r="J85" s="2064"/>
      <c r="K85" s="2070" t="s">
        <v>1872</v>
      </c>
      <c r="L85" s="2078" t="s">
        <v>14</v>
      </c>
      <c r="M85" s="2067">
        <v>57600</v>
      </c>
      <c r="N85" s="2061">
        <f>300000*15*12</f>
        <v>54000000</v>
      </c>
      <c r="O85" s="2071"/>
      <c r="P85" s="621"/>
      <c r="Q85" s="621"/>
      <c r="R85" s="621"/>
      <c r="S85" s="621"/>
      <c r="T85" s="621"/>
      <c r="U85" s="621"/>
      <c r="V85" s="621"/>
      <c r="W85" s="621"/>
      <c r="X85" s="621"/>
      <c r="Y85" s="621"/>
      <c r="Z85" s="621"/>
      <c r="AA85" s="621"/>
      <c r="AB85" s="621"/>
      <c r="AC85" s="621"/>
      <c r="AD85" s="621"/>
      <c r="AE85" s="621"/>
      <c r="AF85" s="621"/>
      <c r="AG85" s="621"/>
      <c r="AH85" s="621"/>
      <c r="AI85" s="621"/>
      <c r="AJ85" s="621"/>
      <c r="AK85" s="621"/>
      <c r="AL85" s="621"/>
      <c r="AM85" s="621"/>
      <c r="AN85" s="621"/>
      <c r="AO85" s="621"/>
      <c r="AP85" s="621"/>
      <c r="AQ85" s="621"/>
      <c r="AR85" s="621"/>
      <c r="AS85" s="621"/>
      <c r="AT85" s="621"/>
      <c r="AU85" s="621"/>
      <c r="AV85" s="621"/>
      <c r="AW85" s="621"/>
      <c r="AX85" s="621"/>
      <c r="AY85" s="621"/>
      <c r="AZ85" s="621"/>
      <c r="BA85" s="621"/>
      <c r="BB85" s="621"/>
      <c r="BC85" s="621"/>
      <c r="BD85" s="621"/>
      <c r="BE85" s="621"/>
      <c r="BF85" s="621"/>
    </row>
    <row r="86" spans="1:58" ht="21.75" customHeight="1">
      <c r="A86" s="2571"/>
      <c r="B86" s="574"/>
      <c r="C86" s="328"/>
      <c r="D86" s="328"/>
      <c r="E86" s="328"/>
      <c r="F86" s="2062"/>
      <c r="G86" s="2068"/>
      <c r="H86" s="321"/>
      <c r="I86" s="321"/>
      <c r="J86" s="2064"/>
      <c r="K86" s="2070" t="s">
        <v>1873</v>
      </c>
      <c r="L86" s="2078" t="s">
        <v>327</v>
      </c>
      <c r="M86" s="2067">
        <v>4752</v>
      </c>
      <c r="N86" s="2061">
        <f>22000*18*12</f>
        <v>4752000</v>
      </c>
      <c r="O86" s="2071"/>
      <c r="P86" s="621"/>
      <c r="Q86" s="621"/>
      <c r="R86" s="621"/>
      <c r="S86" s="621"/>
      <c r="T86" s="621"/>
      <c r="U86" s="621"/>
      <c r="V86" s="621"/>
      <c r="W86" s="621"/>
      <c r="X86" s="621"/>
      <c r="Y86" s="621"/>
      <c r="Z86" s="621"/>
      <c r="AA86" s="621"/>
      <c r="AB86" s="621"/>
      <c r="AC86" s="621"/>
      <c r="AD86" s="621"/>
      <c r="AE86" s="621"/>
      <c r="AF86" s="621"/>
      <c r="AG86" s="621"/>
      <c r="AH86" s="621"/>
      <c r="AI86" s="621"/>
      <c r="AJ86" s="621"/>
      <c r="AK86" s="621"/>
      <c r="AL86" s="621"/>
      <c r="AM86" s="621"/>
      <c r="AN86" s="621"/>
      <c r="AO86" s="621"/>
      <c r="AP86" s="621"/>
      <c r="AQ86" s="621"/>
      <c r="AR86" s="621"/>
      <c r="AS86" s="621"/>
      <c r="AT86" s="621"/>
      <c r="AU86" s="621"/>
      <c r="AV86" s="621"/>
      <c r="AW86" s="621"/>
      <c r="AX86" s="621"/>
      <c r="AY86" s="621"/>
      <c r="AZ86" s="621"/>
      <c r="BA86" s="621"/>
      <c r="BB86" s="621"/>
      <c r="BC86" s="621"/>
      <c r="BD86" s="621"/>
      <c r="BE86" s="621"/>
      <c r="BF86" s="621"/>
    </row>
    <row r="87" spans="1:58" ht="21.75" customHeight="1">
      <c r="A87" s="2571"/>
      <c r="B87" s="574"/>
      <c r="C87" s="328"/>
      <c r="D87" s="328"/>
      <c r="E87" s="328"/>
      <c r="F87" s="2062"/>
      <c r="G87" s="2068"/>
      <c r="H87" s="2591"/>
      <c r="I87" s="2591"/>
      <c r="J87" s="2064"/>
      <c r="K87" s="2070" t="s">
        <v>1874</v>
      </c>
      <c r="L87" s="2078" t="s">
        <v>14</v>
      </c>
      <c r="M87" s="2067">
        <v>38400</v>
      </c>
      <c r="N87" s="2061">
        <f>200000*14*12</f>
        <v>33600000</v>
      </c>
      <c r="O87" s="2071"/>
      <c r="P87" s="621"/>
      <c r="Q87" s="621"/>
      <c r="R87" s="621"/>
      <c r="S87" s="621"/>
      <c r="T87" s="621"/>
      <c r="U87" s="621"/>
      <c r="V87" s="621"/>
      <c r="W87" s="621"/>
      <c r="X87" s="621"/>
      <c r="Y87" s="621"/>
      <c r="Z87" s="621"/>
      <c r="AA87" s="621"/>
      <c r="AB87" s="621"/>
      <c r="AC87" s="621"/>
      <c r="AD87" s="621"/>
      <c r="AE87" s="621"/>
      <c r="AF87" s="621"/>
      <c r="AG87" s="621"/>
      <c r="AH87" s="621"/>
      <c r="AI87" s="621"/>
      <c r="AJ87" s="621"/>
      <c r="AK87" s="621"/>
      <c r="AL87" s="621"/>
      <c r="AM87" s="621"/>
      <c r="AN87" s="621"/>
      <c r="AO87" s="621"/>
      <c r="AP87" s="621"/>
      <c r="AQ87" s="621"/>
      <c r="AR87" s="621"/>
      <c r="AS87" s="621"/>
      <c r="AT87" s="621"/>
      <c r="AU87" s="621"/>
      <c r="AV87" s="621"/>
      <c r="AW87" s="621"/>
      <c r="AX87" s="621"/>
      <c r="AY87" s="621"/>
      <c r="AZ87" s="621"/>
      <c r="BA87" s="621"/>
      <c r="BB87" s="621"/>
      <c r="BC87" s="621"/>
      <c r="BD87" s="621"/>
      <c r="BE87" s="621"/>
      <c r="BF87" s="621"/>
    </row>
    <row r="88" spans="1:58" ht="23.25" customHeight="1">
      <c r="A88" s="2571"/>
      <c r="B88" s="574"/>
      <c r="C88" s="328"/>
      <c r="D88" s="328"/>
      <c r="E88" s="328"/>
      <c r="F88" s="2062"/>
      <c r="G88" s="2057" t="s">
        <v>1875</v>
      </c>
      <c r="H88" s="324">
        <f>M88</f>
        <v>5295</v>
      </c>
      <c r="I88" s="324">
        <v>11340</v>
      </c>
      <c r="J88" s="320">
        <f>H88-I88</f>
        <v>-6045</v>
      </c>
      <c r="K88" s="578"/>
      <c r="L88" s="2059"/>
      <c r="M88" s="2060">
        <f>M89+M90+M91</f>
        <v>5295</v>
      </c>
      <c r="N88" s="2061"/>
      <c r="O88" s="325"/>
      <c r="P88" s="621"/>
      <c r="Q88" s="621"/>
      <c r="R88" s="621"/>
      <c r="S88" s="621"/>
      <c r="T88" s="621"/>
      <c r="U88" s="621"/>
      <c r="V88" s="621"/>
      <c r="W88" s="621"/>
      <c r="X88" s="621"/>
      <c r="Y88" s="621"/>
      <c r="Z88" s="621"/>
      <c r="AA88" s="621"/>
      <c r="AB88" s="621"/>
      <c r="AC88" s="621"/>
      <c r="AD88" s="621"/>
      <c r="AE88" s="621"/>
      <c r="AF88" s="621"/>
      <c r="AG88" s="621"/>
      <c r="AH88" s="621"/>
      <c r="AI88" s="621"/>
      <c r="AJ88" s="621"/>
      <c r="AK88" s="621"/>
      <c r="AL88" s="621"/>
      <c r="AM88" s="621"/>
      <c r="AN88" s="621"/>
      <c r="AO88" s="621"/>
      <c r="AP88" s="621"/>
      <c r="AQ88" s="621"/>
      <c r="AR88" s="621"/>
      <c r="AS88" s="621"/>
      <c r="AT88" s="621"/>
      <c r="AU88" s="621"/>
      <c r="AV88" s="621"/>
      <c r="AW88" s="621"/>
      <c r="AX88" s="621"/>
      <c r="AY88" s="621"/>
      <c r="AZ88" s="621"/>
      <c r="BA88" s="621"/>
      <c r="BB88" s="621"/>
      <c r="BC88" s="621"/>
      <c r="BD88" s="621"/>
      <c r="BE88" s="621"/>
      <c r="BF88" s="621"/>
    </row>
    <row r="89" spans="1:58" ht="23.25" customHeight="1">
      <c r="A89" s="2571"/>
      <c r="B89" s="574"/>
      <c r="C89" s="328"/>
      <c r="D89" s="328"/>
      <c r="E89" s="328"/>
      <c r="F89" s="2062"/>
      <c r="G89" s="2087"/>
      <c r="H89" s="321"/>
      <c r="I89" s="321"/>
      <c r="J89" s="2064"/>
      <c r="K89" s="2070" t="s">
        <v>2553</v>
      </c>
      <c r="L89" s="2066" t="s">
        <v>327</v>
      </c>
      <c r="M89" s="326">
        <v>2880</v>
      </c>
      <c r="N89" s="2061"/>
      <c r="O89" s="325"/>
      <c r="P89" s="621"/>
      <c r="Q89" s="621"/>
      <c r="R89" s="621"/>
      <c r="S89" s="621"/>
      <c r="T89" s="621"/>
      <c r="U89" s="621"/>
      <c r="V89" s="621"/>
      <c r="W89" s="621"/>
      <c r="X89" s="621"/>
      <c r="Y89" s="621"/>
      <c r="Z89" s="621"/>
      <c r="AA89" s="621"/>
      <c r="AB89" s="621"/>
      <c r="AC89" s="621"/>
      <c r="AD89" s="621"/>
      <c r="AE89" s="621"/>
      <c r="AF89" s="621"/>
      <c r="AG89" s="621"/>
      <c r="AH89" s="621"/>
      <c r="AI89" s="621"/>
      <c r="AJ89" s="621"/>
      <c r="AK89" s="621"/>
      <c r="AL89" s="621"/>
      <c r="AM89" s="621"/>
      <c r="AN89" s="621"/>
      <c r="AO89" s="621"/>
      <c r="AP89" s="621"/>
      <c r="AQ89" s="621"/>
      <c r="AR89" s="621"/>
      <c r="AS89" s="621"/>
      <c r="AT89" s="621"/>
      <c r="AU89" s="621"/>
      <c r="AV89" s="621"/>
      <c r="AW89" s="621"/>
      <c r="AX89" s="621"/>
      <c r="AY89" s="621"/>
      <c r="AZ89" s="621"/>
      <c r="BA89" s="621"/>
      <c r="BB89" s="621"/>
      <c r="BC89" s="621"/>
      <c r="BD89" s="621"/>
      <c r="BE89" s="621"/>
      <c r="BF89" s="621"/>
    </row>
    <row r="90" spans="1:58" ht="23.25" customHeight="1">
      <c r="A90" s="2571"/>
      <c r="B90" s="574"/>
      <c r="C90" s="328"/>
      <c r="D90" s="328"/>
      <c r="E90" s="328"/>
      <c r="F90" s="2062"/>
      <c r="G90" s="2087"/>
      <c r="H90" s="321"/>
      <c r="I90" s="321"/>
      <c r="J90" s="2064"/>
      <c r="K90" s="2070" t="s">
        <v>2554</v>
      </c>
      <c r="L90" s="2066" t="s">
        <v>327</v>
      </c>
      <c r="M90" s="326">
        <v>840</v>
      </c>
      <c r="N90" s="2061"/>
      <c r="O90" s="325"/>
      <c r="P90" s="621"/>
      <c r="Q90" s="621"/>
      <c r="R90" s="621"/>
      <c r="S90" s="621"/>
      <c r="T90" s="621"/>
      <c r="U90" s="621"/>
      <c r="V90" s="621"/>
      <c r="W90" s="621"/>
      <c r="X90" s="621"/>
      <c r="Y90" s="621"/>
      <c r="Z90" s="621"/>
      <c r="AA90" s="621"/>
      <c r="AB90" s="621"/>
      <c r="AC90" s="621"/>
      <c r="AD90" s="621"/>
      <c r="AE90" s="621"/>
      <c r="AF90" s="621"/>
      <c r="AG90" s="621"/>
      <c r="AH90" s="621"/>
      <c r="AI90" s="621"/>
      <c r="AJ90" s="621"/>
      <c r="AK90" s="621"/>
      <c r="AL90" s="621"/>
      <c r="AM90" s="621"/>
      <c r="AN90" s="621"/>
      <c r="AO90" s="621"/>
      <c r="AP90" s="621"/>
      <c r="AQ90" s="621"/>
      <c r="AR90" s="621"/>
      <c r="AS90" s="621"/>
      <c r="AT90" s="621"/>
      <c r="AU90" s="621"/>
      <c r="AV90" s="621"/>
      <c r="AW90" s="621"/>
      <c r="AX90" s="621"/>
      <c r="AY90" s="621"/>
      <c r="AZ90" s="621"/>
      <c r="BA90" s="621"/>
      <c r="BB90" s="621"/>
      <c r="BC90" s="621"/>
      <c r="BD90" s="621"/>
      <c r="BE90" s="621"/>
      <c r="BF90" s="621"/>
    </row>
    <row r="91" spans="1:58" ht="23.25" customHeight="1">
      <c r="A91" s="2571"/>
      <c r="B91" s="574"/>
      <c r="C91" s="328"/>
      <c r="D91" s="328"/>
      <c r="E91" s="328"/>
      <c r="F91" s="2062"/>
      <c r="G91" s="2096"/>
      <c r="H91" s="475"/>
      <c r="I91" s="475"/>
      <c r="J91" s="2064"/>
      <c r="K91" s="2070" t="s">
        <v>1876</v>
      </c>
      <c r="L91" s="2066" t="s">
        <v>14</v>
      </c>
      <c r="M91" s="326">
        <v>1575</v>
      </c>
      <c r="N91" s="2061">
        <f>2100*150*3*12</f>
        <v>11340000</v>
      </c>
      <c r="O91" s="325"/>
      <c r="P91" s="621"/>
      <c r="Q91" s="621"/>
      <c r="R91" s="621"/>
      <c r="S91" s="621"/>
      <c r="T91" s="621"/>
      <c r="U91" s="621"/>
      <c r="V91" s="621"/>
      <c r="W91" s="621"/>
      <c r="X91" s="621"/>
      <c r="Y91" s="621"/>
      <c r="Z91" s="621"/>
      <c r="AA91" s="621"/>
      <c r="AB91" s="621"/>
      <c r="AC91" s="621"/>
      <c r="AD91" s="621"/>
      <c r="AE91" s="621"/>
      <c r="AF91" s="621"/>
      <c r="AG91" s="621"/>
      <c r="AH91" s="621"/>
      <c r="AI91" s="621"/>
      <c r="AJ91" s="621"/>
      <c r="AK91" s="621"/>
      <c r="AL91" s="621"/>
      <c r="AM91" s="621"/>
      <c r="AN91" s="621"/>
      <c r="AO91" s="621"/>
      <c r="AP91" s="621"/>
      <c r="AQ91" s="621"/>
      <c r="AR91" s="621"/>
      <c r="AS91" s="621"/>
      <c r="AT91" s="621"/>
      <c r="AU91" s="621"/>
      <c r="AV91" s="621"/>
      <c r="AW91" s="621"/>
      <c r="AX91" s="621"/>
      <c r="AY91" s="621"/>
      <c r="AZ91" s="621"/>
      <c r="BA91" s="621"/>
      <c r="BB91" s="621"/>
      <c r="BC91" s="621"/>
      <c r="BD91" s="621"/>
      <c r="BE91" s="621"/>
      <c r="BF91" s="621"/>
    </row>
    <row r="92" spans="1:58" ht="21.75" customHeight="1">
      <c r="A92" s="2571"/>
      <c r="B92" s="574"/>
      <c r="C92" s="328"/>
      <c r="D92" s="328"/>
      <c r="E92" s="328"/>
      <c r="F92" s="2838" t="s">
        <v>1877</v>
      </c>
      <c r="G92" s="2839"/>
      <c r="H92" s="324">
        <f>H93</f>
        <v>15060</v>
      </c>
      <c r="I92" s="324">
        <v>16080</v>
      </c>
      <c r="J92" s="2084">
        <f>H92-I92</f>
        <v>-1020</v>
      </c>
      <c r="K92" s="2097"/>
      <c r="L92" s="2098"/>
      <c r="M92" s="2099">
        <f>M93</f>
        <v>15060</v>
      </c>
      <c r="N92" s="2061"/>
      <c r="O92" s="309"/>
      <c r="P92" s="621"/>
      <c r="Q92" s="621"/>
      <c r="R92" s="621"/>
      <c r="S92" s="621"/>
      <c r="T92" s="621"/>
      <c r="U92" s="621"/>
      <c r="V92" s="621"/>
      <c r="W92" s="621"/>
      <c r="X92" s="621"/>
      <c r="Y92" s="621"/>
      <c r="Z92" s="621"/>
      <c r="AA92" s="621"/>
      <c r="AB92" s="621"/>
      <c r="AC92" s="621"/>
      <c r="AD92" s="621"/>
      <c r="AE92" s="621"/>
      <c r="AF92" s="621"/>
      <c r="AG92" s="621"/>
      <c r="AH92" s="621"/>
      <c r="AI92" s="621"/>
      <c r="AJ92" s="621"/>
      <c r="AK92" s="621"/>
      <c r="AL92" s="621"/>
      <c r="AM92" s="621"/>
      <c r="AN92" s="621"/>
      <c r="AO92" s="621"/>
      <c r="AP92" s="621"/>
      <c r="AQ92" s="621"/>
      <c r="AR92" s="621"/>
      <c r="AS92" s="621"/>
      <c r="AT92" s="621"/>
      <c r="AU92" s="621"/>
      <c r="AV92" s="621"/>
      <c r="AW92" s="621"/>
      <c r="AX92" s="621"/>
      <c r="AY92" s="621"/>
      <c r="AZ92" s="621"/>
      <c r="BA92" s="621"/>
      <c r="BB92" s="621"/>
      <c r="BC92" s="621"/>
      <c r="BD92" s="621"/>
      <c r="BE92" s="621"/>
      <c r="BF92" s="621"/>
    </row>
    <row r="93" spans="1:58" ht="21.75" customHeight="1">
      <c r="A93" s="2571"/>
      <c r="B93" s="574"/>
      <c r="C93" s="328"/>
      <c r="D93" s="328"/>
      <c r="E93" s="328"/>
      <c r="F93" s="2062"/>
      <c r="G93" s="2087" t="s">
        <v>1878</v>
      </c>
      <c r="H93" s="321">
        <f>M93</f>
        <v>15060</v>
      </c>
      <c r="I93" s="321">
        <v>16080</v>
      </c>
      <c r="J93" s="2064">
        <f>H93-I93</f>
        <v>-1020</v>
      </c>
      <c r="K93" s="2100"/>
      <c r="L93" s="2101"/>
      <c r="M93" s="2022">
        <f>M94+M95</f>
        <v>15060</v>
      </c>
      <c r="N93" s="2061"/>
      <c r="O93" s="309"/>
      <c r="P93" s="621"/>
      <c r="Q93" s="621"/>
      <c r="R93" s="621"/>
      <c r="S93" s="621"/>
      <c r="T93" s="621"/>
      <c r="U93" s="621"/>
      <c r="V93" s="621"/>
      <c r="W93" s="621"/>
      <c r="X93" s="621"/>
      <c r="Y93" s="621"/>
      <c r="Z93" s="621"/>
      <c r="AA93" s="621"/>
      <c r="AB93" s="621"/>
      <c r="AC93" s="621"/>
      <c r="AD93" s="621"/>
      <c r="AE93" s="621"/>
      <c r="AF93" s="621"/>
      <c r="AG93" s="621"/>
      <c r="AH93" s="621"/>
      <c r="AI93" s="621"/>
      <c r="AJ93" s="621"/>
      <c r="AK93" s="621"/>
      <c r="AL93" s="621"/>
      <c r="AM93" s="621"/>
      <c r="AN93" s="621"/>
      <c r="AO93" s="621"/>
      <c r="AP93" s="621"/>
      <c r="AQ93" s="621"/>
      <c r="AR93" s="621"/>
      <c r="AS93" s="621"/>
      <c r="AT93" s="621"/>
      <c r="AU93" s="621"/>
      <c r="AV93" s="621"/>
      <c r="AW93" s="621"/>
      <c r="AX93" s="621"/>
      <c r="AY93" s="621"/>
      <c r="AZ93" s="621"/>
      <c r="BA93" s="621"/>
      <c r="BB93" s="621"/>
      <c r="BC93" s="621"/>
      <c r="BD93" s="621"/>
      <c r="BE93" s="621"/>
      <c r="BF93" s="621"/>
    </row>
    <row r="94" spans="1:58" ht="21.75" customHeight="1">
      <c r="A94" s="2571"/>
      <c r="B94" s="574"/>
      <c r="C94" s="328"/>
      <c r="D94" s="328"/>
      <c r="E94" s="328"/>
      <c r="F94" s="2062"/>
      <c r="G94" s="2063"/>
      <c r="H94" s="321"/>
      <c r="I94" s="321"/>
      <c r="J94" s="2064"/>
      <c r="K94" s="2102" t="s">
        <v>1879</v>
      </c>
      <c r="L94" s="2103" t="s">
        <v>14</v>
      </c>
      <c r="M94" s="2104">
        <v>12000</v>
      </c>
      <c r="N94" s="2061">
        <f>20000*5*10*12</f>
        <v>12000000</v>
      </c>
      <c r="O94" s="309"/>
      <c r="P94" s="621"/>
      <c r="Q94" s="621"/>
      <c r="R94" s="621"/>
      <c r="S94" s="621"/>
      <c r="T94" s="621"/>
      <c r="U94" s="621"/>
      <c r="V94" s="621"/>
      <c r="W94" s="621"/>
      <c r="X94" s="621"/>
      <c r="Y94" s="621"/>
      <c r="Z94" s="621"/>
      <c r="AA94" s="621"/>
      <c r="AB94" s="621"/>
      <c r="AC94" s="621"/>
      <c r="AD94" s="621"/>
      <c r="AE94" s="621"/>
      <c r="AF94" s="621"/>
      <c r="AG94" s="621"/>
      <c r="AH94" s="621"/>
      <c r="AI94" s="621"/>
      <c r="AJ94" s="621"/>
      <c r="AK94" s="621"/>
      <c r="AL94" s="621"/>
      <c r="AM94" s="621"/>
      <c r="AN94" s="621"/>
      <c r="AO94" s="621"/>
      <c r="AP94" s="621"/>
      <c r="AQ94" s="621"/>
      <c r="AR94" s="621"/>
      <c r="AS94" s="621"/>
      <c r="AT94" s="621"/>
      <c r="AU94" s="621"/>
      <c r="AV94" s="621"/>
      <c r="AW94" s="621"/>
      <c r="AX94" s="621"/>
      <c r="AY94" s="621"/>
      <c r="AZ94" s="621"/>
      <c r="BA94" s="621"/>
      <c r="BB94" s="621"/>
      <c r="BC94" s="621"/>
      <c r="BD94" s="621"/>
      <c r="BE94" s="621"/>
      <c r="BF94" s="621"/>
    </row>
    <row r="95" spans="1:58" ht="21.75" customHeight="1">
      <c r="A95" s="2571"/>
      <c r="B95" s="574"/>
      <c r="C95" s="328"/>
      <c r="D95" s="328"/>
      <c r="E95" s="328"/>
      <c r="F95" s="2105"/>
      <c r="G95" s="2090"/>
      <c r="H95" s="475"/>
      <c r="I95" s="475"/>
      <c r="J95" s="2091"/>
      <c r="K95" s="2106" t="s">
        <v>2555</v>
      </c>
      <c r="L95" s="2107" t="s">
        <v>14</v>
      </c>
      <c r="M95" s="2108">
        <v>3060</v>
      </c>
      <c r="N95" s="2061">
        <f>85000*4*3*4</f>
        <v>4080000</v>
      </c>
      <c r="O95" s="309"/>
      <c r="P95" s="621"/>
      <c r="Q95" s="621"/>
      <c r="R95" s="621"/>
      <c r="S95" s="621"/>
      <c r="T95" s="621"/>
      <c r="U95" s="621"/>
      <c r="V95" s="621"/>
      <c r="W95" s="621"/>
      <c r="X95" s="621"/>
      <c r="Y95" s="621"/>
      <c r="Z95" s="621"/>
      <c r="AA95" s="621"/>
      <c r="AB95" s="621"/>
      <c r="AC95" s="621"/>
      <c r="AD95" s="621"/>
      <c r="AE95" s="621"/>
      <c r="AF95" s="621"/>
      <c r="AG95" s="621"/>
      <c r="AH95" s="621"/>
      <c r="AI95" s="621"/>
      <c r="AJ95" s="621"/>
      <c r="AK95" s="621"/>
      <c r="AL95" s="621"/>
      <c r="AM95" s="621"/>
      <c r="AN95" s="621"/>
      <c r="AO95" s="621"/>
      <c r="AP95" s="621"/>
      <c r="AQ95" s="621"/>
      <c r="AR95" s="621"/>
      <c r="AS95" s="621"/>
      <c r="AT95" s="621"/>
      <c r="AU95" s="621"/>
      <c r="AV95" s="621"/>
      <c r="AW95" s="621"/>
      <c r="AX95" s="621"/>
      <c r="AY95" s="621"/>
      <c r="AZ95" s="621"/>
      <c r="BA95" s="621"/>
      <c r="BB95" s="621"/>
      <c r="BC95" s="621"/>
      <c r="BD95" s="621"/>
      <c r="BE95" s="621"/>
      <c r="BF95" s="621"/>
    </row>
    <row r="96" spans="1:58" ht="23.25" customHeight="1">
      <c r="A96" s="2571"/>
      <c r="B96" s="574"/>
      <c r="C96" s="328"/>
      <c r="D96" s="328"/>
      <c r="E96" s="328"/>
      <c r="F96" s="2833" t="s">
        <v>1880</v>
      </c>
      <c r="G96" s="2834"/>
      <c r="H96" s="318">
        <f>H97</f>
        <v>100000</v>
      </c>
      <c r="I96" s="318">
        <v>0</v>
      </c>
      <c r="J96" s="2084">
        <f>H96-I96</f>
        <v>100000</v>
      </c>
      <c r="K96" s="2109"/>
      <c r="L96" s="2098"/>
      <c r="M96" s="2110">
        <f>M97</f>
        <v>100000</v>
      </c>
      <c r="N96" s="2111"/>
      <c r="O96" s="621"/>
      <c r="P96" s="621"/>
      <c r="Q96" s="621"/>
      <c r="R96" s="621"/>
      <c r="S96" s="621"/>
      <c r="T96" s="621"/>
      <c r="U96" s="621"/>
      <c r="V96" s="621"/>
      <c r="W96" s="621"/>
      <c r="X96" s="621"/>
      <c r="Y96" s="621"/>
      <c r="Z96" s="621"/>
      <c r="AA96" s="621"/>
      <c r="AB96" s="621"/>
      <c r="AC96" s="621"/>
      <c r="AD96" s="621"/>
      <c r="AE96" s="621"/>
      <c r="AF96" s="621"/>
      <c r="AG96" s="621"/>
      <c r="AH96" s="621"/>
      <c r="AI96" s="621"/>
      <c r="AJ96" s="621"/>
      <c r="AK96" s="621"/>
      <c r="AL96" s="621"/>
      <c r="AM96" s="621"/>
      <c r="AN96" s="621"/>
      <c r="AO96" s="621"/>
      <c r="AP96" s="621"/>
      <c r="AQ96" s="621"/>
      <c r="AR96" s="621"/>
      <c r="AS96" s="621"/>
      <c r="AT96" s="621"/>
      <c r="AU96" s="621"/>
      <c r="AV96" s="621"/>
      <c r="AW96" s="621"/>
      <c r="AX96" s="621"/>
      <c r="AY96" s="621"/>
      <c r="AZ96" s="621"/>
      <c r="BA96" s="621"/>
      <c r="BB96" s="621"/>
      <c r="BC96" s="621"/>
      <c r="BD96" s="621"/>
      <c r="BE96" s="621"/>
      <c r="BF96" s="621"/>
    </row>
    <row r="97" spans="1:58" ht="23.25" customHeight="1">
      <c r="A97" s="2571"/>
      <c r="B97" s="574"/>
      <c r="C97" s="328"/>
      <c r="D97" s="328"/>
      <c r="E97" s="328"/>
      <c r="F97" s="2056"/>
      <c r="G97" s="2057" t="s">
        <v>1881</v>
      </c>
      <c r="H97" s="324">
        <f>M97</f>
        <v>100000</v>
      </c>
      <c r="I97" s="324">
        <v>0</v>
      </c>
      <c r="J97" s="2064">
        <f>H97-I97</f>
        <v>100000</v>
      </c>
      <c r="K97" s="2033" t="s">
        <v>1882</v>
      </c>
      <c r="L97" s="2112" t="s">
        <v>327</v>
      </c>
      <c r="M97" s="2113">
        <v>100000</v>
      </c>
      <c r="N97" s="2111"/>
      <c r="O97" s="621"/>
      <c r="P97" s="621"/>
      <c r="Q97" s="621"/>
      <c r="R97" s="621"/>
      <c r="S97" s="621"/>
      <c r="T97" s="621"/>
      <c r="U97" s="621"/>
      <c r="V97" s="621"/>
      <c r="W97" s="621"/>
      <c r="X97" s="621"/>
      <c r="Y97" s="621"/>
      <c r="Z97" s="621"/>
      <c r="AA97" s="621"/>
      <c r="AB97" s="621"/>
      <c r="AC97" s="621"/>
      <c r="AD97" s="621"/>
      <c r="AE97" s="621"/>
      <c r="AF97" s="621"/>
      <c r="AG97" s="621"/>
      <c r="AH97" s="621"/>
      <c r="AI97" s="621"/>
      <c r="AJ97" s="621"/>
      <c r="AK97" s="621"/>
      <c r="AL97" s="621"/>
      <c r="AM97" s="621"/>
      <c r="AN97" s="621"/>
      <c r="AO97" s="621"/>
      <c r="AP97" s="621"/>
      <c r="AQ97" s="621"/>
      <c r="AR97" s="621"/>
      <c r="AS97" s="621"/>
      <c r="AT97" s="621"/>
      <c r="AU97" s="621"/>
      <c r="AV97" s="621"/>
      <c r="AW97" s="621"/>
      <c r="AX97" s="621"/>
      <c r="AY97" s="621"/>
      <c r="AZ97" s="621"/>
      <c r="BA97" s="621"/>
      <c r="BB97" s="621"/>
      <c r="BC97" s="621"/>
      <c r="BD97" s="621"/>
      <c r="BE97" s="621"/>
      <c r="BF97" s="621"/>
    </row>
    <row r="98" spans="1:58" ht="21.75" customHeight="1">
      <c r="A98" s="2571"/>
      <c r="B98" s="574"/>
      <c r="C98" s="328"/>
      <c r="D98" s="328"/>
      <c r="E98" s="328"/>
      <c r="F98" s="2835" t="s">
        <v>1883</v>
      </c>
      <c r="G98" s="2836"/>
      <c r="H98" s="318">
        <f>SUM(H99)</f>
        <v>6300</v>
      </c>
      <c r="I98" s="318">
        <v>5700</v>
      </c>
      <c r="J98" s="2021">
        <f>H98-I98</f>
        <v>600</v>
      </c>
      <c r="K98" s="2114"/>
      <c r="L98" s="2115"/>
      <c r="M98" s="2116">
        <f>SUM(M99)</f>
        <v>6300</v>
      </c>
      <c r="N98" s="2111"/>
      <c r="O98" s="621"/>
      <c r="P98" s="621"/>
      <c r="Q98" s="621"/>
      <c r="R98" s="621"/>
      <c r="S98" s="621"/>
      <c r="T98" s="621"/>
      <c r="U98" s="621"/>
      <c r="V98" s="621"/>
      <c r="W98" s="621"/>
      <c r="X98" s="621"/>
      <c r="Y98" s="621"/>
      <c r="Z98" s="621"/>
      <c r="AA98" s="621"/>
      <c r="AB98" s="621"/>
      <c r="AC98" s="621"/>
      <c r="AD98" s="621"/>
      <c r="AE98" s="621"/>
      <c r="AF98" s="621"/>
      <c r="AG98" s="621"/>
      <c r="AH98" s="621"/>
      <c r="AI98" s="621"/>
      <c r="AJ98" s="621"/>
      <c r="AK98" s="621"/>
      <c r="AL98" s="621"/>
      <c r="AM98" s="621"/>
      <c r="AN98" s="621"/>
      <c r="AO98" s="621"/>
      <c r="AP98" s="621"/>
      <c r="AQ98" s="621"/>
      <c r="AR98" s="621"/>
      <c r="AS98" s="621"/>
      <c r="AT98" s="621"/>
      <c r="AU98" s="621"/>
      <c r="AV98" s="621"/>
      <c r="AW98" s="621"/>
      <c r="AX98" s="621"/>
      <c r="AY98" s="621"/>
      <c r="AZ98" s="621"/>
      <c r="BA98" s="621"/>
      <c r="BB98" s="621"/>
      <c r="BC98" s="621"/>
      <c r="BD98" s="621"/>
      <c r="BE98" s="621"/>
      <c r="BF98" s="621"/>
    </row>
    <row r="99" spans="1:58" ht="21.75" customHeight="1">
      <c r="A99" s="2571"/>
      <c r="B99" s="574"/>
      <c r="C99" s="328"/>
      <c r="D99" s="328"/>
      <c r="E99" s="328"/>
      <c r="F99" s="2117"/>
      <c r="G99" s="2118" t="s">
        <v>1884</v>
      </c>
      <c r="H99" s="324">
        <f>M99</f>
        <v>6300</v>
      </c>
      <c r="I99" s="324">
        <v>5700</v>
      </c>
      <c r="J99" s="2119">
        <f>H99-I99</f>
        <v>600</v>
      </c>
      <c r="K99" s="2120" t="s">
        <v>1885</v>
      </c>
      <c r="L99" s="2121"/>
      <c r="M99" s="2122">
        <f>M100+M101</f>
        <v>6300</v>
      </c>
      <c r="N99" s="2111"/>
      <c r="O99" s="621"/>
      <c r="P99" s="621"/>
      <c r="Q99" s="621"/>
      <c r="R99" s="621"/>
      <c r="S99" s="621"/>
      <c r="T99" s="621"/>
      <c r="U99" s="621"/>
      <c r="V99" s="621"/>
      <c r="W99" s="621"/>
      <c r="X99" s="621"/>
      <c r="Y99" s="621"/>
      <c r="Z99" s="621"/>
      <c r="AA99" s="621"/>
      <c r="AB99" s="621"/>
      <c r="AC99" s="621"/>
      <c r="AD99" s="621"/>
      <c r="AE99" s="621"/>
      <c r="AF99" s="621"/>
      <c r="AG99" s="621"/>
      <c r="AH99" s="621"/>
      <c r="AI99" s="621"/>
      <c r="AJ99" s="621"/>
      <c r="AK99" s="621"/>
      <c r="AL99" s="621"/>
      <c r="AM99" s="621"/>
      <c r="AN99" s="621"/>
      <c r="AO99" s="621"/>
      <c r="AP99" s="621"/>
      <c r="AQ99" s="621"/>
      <c r="AR99" s="621"/>
      <c r="AS99" s="621"/>
      <c r="AT99" s="621"/>
      <c r="AU99" s="621"/>
      <c r="AV99" s="621"/>
      <c r="AW99" s="621"/>
      <c r="AX99" s="621"/>
      <c r="AY99" s="621"/>
      <c r="AZ99" s="621"/>
      <c r="BA99" s="621"/>
      <c r="BB99" s="621"/>
      <c r="BC99" s="621"/>
      <c r="BD99" s="621"/>
      <c r="BE99" s="621"/>
      <c r="BF99" s="621"/>
    </row>
    <row r="100" spans="1:58" ht="21.75" customHeight="1">
      <c r="A100" s="2571"/>
      <c r="B100" s="574"/>
      <c r="C100" s="328"/>
      <c r="D100" s="328"/>
      <c r="E100" s="328"/>
      <c r="F100" s="2123"/>
      <c r="G100" s="2124"/>
      <c r="H100" s="321"/>
      <c r="I100" s="321"/>
      <c r="J100" s="2125"/>
      <c r="K100" s="2120" t="s">
        <v>1886</v>
      </c>
      <c r="L100" s="2126" t="s">
        <v>14</v>
      </c>
      <c r="M100" s="2127">
        <v>4800</v>
      </c>
      <c r="N100" s="2111">
        <f>400000*12</f>
        <v>4800000</v>
      </c>
      <c r="O100" s="621"/>
      <c r="P100" s="621"/>
      <c r="Q100" s="621"/>
      <c r="R100" s="621"/>
      <c r="S100" s="621"/>
      <c r="T100" s="621"/>
      <c r="U100" s="621"/>
      <c r="V100" s="621"/>
      <c r="W100" s="621"/>
      <c r="X100" s="621"/>
      <c r="Y100" s="621"/>
      <c r="Z100" s="621"/>
      <c r="AA100" s="621"/>
      <c r="AB100" s="621"/>
      <c r="AC100" s="621"/>
      <c r="AD100" s="621"/>
      <c r="AE100" s="621"/>
      <c r="AF100" s="621"/>
      <c r="AG100" s="621"/>
      <c r="AH100" s="621"/>
      <c r="AI100" s="621"/>
      <c r="AJ100" s="621"/>
      <c r="AK100" s="621"/>
      <c r="AL100" s="621"/>
      <c r="AM100" s="621"/>
      <c r="AN100" s="621"/>
      <c r="AO100" s="621"/>
      <c r="AP100" s="621"/>
      <c r="AQ100" s="621"/>
      <c r="AR100" s="621"/>
      <c r="AS100" s="621"/>
      <c r="AT100" s="621"/>
      <c r="AU100" s="621"/>
      <c r="AV100" s="621"/>
      <c r="AW100" s="621"/>
      <c r="AX100" s="621"/>
      <c r="AY100" s="621"/>
      <c r="AZ100" s="621"/>
      <c r="BA100" s="621"/>
      <c r="BB100" s="621"/>
      <c r="BC100" s="621"/>
      <c r="BD100" s="621"/>
      <c r="BE100" s="621"/>
      <c r="BF100" s="621"/>
    </row>
    <row r="101" spans="1:58" ht="21.75" customHeight="1">
      <c r="A101" s="2571"/>
      <c r="B101" s="574"/>
      <c r="C101" s="328"/>
      <c r="D101" s="328"/>
      <c r="E101" s="328"/>
      <c r="F101" s="2128"/>
      <c r="G101" s="2129"/>
      <c r="H101" s="475"/>
      <c r="I101" s="475"/>
      <c r="J101" s="2046"/>
      <c r="K101" s="2130" t="s">
        <v>1887</v>
      </c>
      <c r="L101" s="2131" t="s">
        <v>14</v>
      </c>
      <c r="M101" s="2132">
        <v>1500</v>
      </c>
      <c r="N101" s="2111">
        <f>5000*15*12</f>
        <v>900000</v>
      </c>
      <c r="O101" s="621"/>
      <c r="P101" s="621"/>
      <c r="Q101" s="621"/>
      <c r="R101" s="621"/>
      <c r="S101" s="621"/>
      <c r="T101" s="621"/>
      <c r="U101" s="621"/>
      <c r="V101" s="621"/>
      <c r="W101" s="621"/>
      <c r="X101" s="621"/>
      <c r="Y101" s="621"/>
      <c r="Z101" s="621"/>
      <c r="AA101" s="621"/>
      <c r="AB101" s="621"/>
      <c r="AC101" s="621"/>
      <c r="AD101" s="621"/>
      <c r="AE101" s="621"/>
      <c r="AF101" s="621"/>
      <c r="AG101" s="621"/>
      <c r="AH101" s="621"/>
      <c r="AI101" s="621"/>
      <c r="AJ101" s="621"/>
      <c r="AK101" s="621"/>
      <c r="AL101" s="621"/>
      <c r="AM101" s="621"/>
      <c r="AN101" s="621"/>
      <c r="AO101" s="621"/>
      <c r="AP101" s="621"/>
      <c r="AQ101" s="621"/>
      <c r="AR101" s="621"/>
      <c r="AS101" s="621"/>
      <c r="AT101" s="621"/>
      <c r="AU101" s="621"/>
      <c r="AV101" s="621"/>
      <c r="AW101" s="621"/>
      <c r="AX101" s="621"/>
      <c r="AY101" s="621"/>
      <c r="AZ101" s="621"/>
      <c r="BA101" s="621"/>
      <c r="BB101" s="621"/>
      <c r="BC101" s="621"/>
      <c r="BD101" s="621"/>
      <c r="BE101" s="621"/>
      <c r="BF101" s="621"/>
    </row>
    <row r="102" spans="1:58" s="2" customFormat="1" ht="18" customHeight="1">
      <c r="A102" s="67"/>
      <c r="B102" s="22"/>
      <c r="C102" s="1042"/>
      <c r="D102" s="1042"/>
      <c r="E102" s="59" t="s">
        <v>1888</v>
      </c>
      <c r="F102" s="1377"/>
      <c r="G102" s="1378"/>
      <c r="H102" s="1035">
        <f>H103</f>
        <v>7000</v>
      </c>
      <c r="I102" s="1035">
        <f>I103</f>
        <v>7000</v>
      </c>
      <c r="J102" s="1036">
        <f t="shared" ref="J102" si="2">H102-I102</f>
        <v>0</v>
      </c>
      <c r="K102" s="922"/>
      <c r="L102" s="1037"/>
      <c r="M102" s="885">
        <f>M250+M589+M596+M599+M654</f>
        <v>0</v>
      </c>
      <c r="N102" s="1372"/>
      <c r="O102" s="3"/>
      <c r="P102" s="71"/>
      <c r="Q102" s="1373"/>
      <c r="R102" s="1373"/>
      <c r="S102" s="1373"/>
      <c r="T102" s="79"/>
      <c r="U102" s="1375"/>
    </row>
    <row r="103" spans="1:58" ht="22.5" customHeight="1">
      <c r="A103" s="2571"/>
      <c r="B103" s="574"/>
      <c r="C103" s="328"/>
      <c r="D103" s="328"/>
      <c r="E103" s="328"/>
      <c r="F103" s="2837" t="s">
        <v>1889</v>
      </c>
      <c r="G103" s="2836"/>
      <c r="H103" s="318">
        <f>H104</f>
        <v>7000</v>
      </c>
      <c r="I103" s="318">
        <v>7000</v>
      </c>
      <c r="J103" s="2021">
        <f>H103-I103</f>
        <v>0</v>
      </c>
      <c r="K103" s="2133"/>
      <c r="L103" s="2134"/>
      <c r="M103" s="2116">
        <f>SUM(M104)</f>
        <v>7000</v>
      </c>
      <c r="N103" s="2111"/>
      <c r="O103" s="621"/>
      <c r="P103" s="621"/>
      <c r="Q103" s="621"/>
      <c r="R103" s="621"/>
      <c r="S103" s="621"/>
      <c r="T103" s="621"/>
      <c r="U103" s="621"/>
      <c r="V103" s="621"/>
      <c r="W103" s="621"/>
      <c r="X103" s="621"/>
      <c r="Y103" s="621"/>
      <c r="Z103" s="621"/>
      <c r="AA103" s="621"/>
      <c r="AB103" s="621"/>
      <c r="AC103" s="621"/>
      <c r="AD103" s="621"/>
      <c r="AE103" s="621"/>
      <c r="AF103" s="621"/>
      <c r="AG103" s="621"/>
      <c r="AH103" s="621"/>
      <c r="AI103" s="621"/>
      <c r="AJ103" s="621"/>
      <c r="AK103" s="621"/>
      <c r="AL103" s="621"/>
      <c r="AM103" s="621"/>
      <c r="AN103" s="621"/>
      <c r="AO103" s="621"/>
      <c r="AP103" s="621"/>
      <c r="AQ103" s="621"/>
      <c r="AR103" s="621"/>
      <c r="AS103" s="621"/>
      <c r="AT103" s="621"/>
      <c r="AU103" s="621"/>
      <c r="AV103" s="621"/>
      <c r="AW103" s="621"/>
      <c r="AX103" s="621"/>
      <c r="AY103" s="621"/>
      <c r="AZ103" s="621"/>
      <c r="BA103" s="621"/>
      <c r="BB103" s="621"/>
      <c r="BC103" s="621"/>
      <c r="BD103" s="621"/>
      <c r="BE103" s="621"/>
      <c r="BF103" s="621"/>
    </row>
    <row r="104" spans="1:58" ht="22.5" customHeight="1">
      <c r="A104" s="2571"/>
      <c r="B104" s="574"/>
      <c r="C104" s="328"/>
      <c r="D104" s="328"/>
      <c r="E104" s="328"/>
      <c r="F104" s="2123"/>
      <c r="G104" s="2135" t="s">
        <v>1890</v>
      </c>
      <c r="H104" s="321">
        <f>M104</f>
        <v>7000</v>
      </c>
      <c r="I104" s="321">
        <v>7000</v>
      </c>
      <c r="J104" s="2125">
        <f>H104-I104</f>
        <v>0</v>
      </c>
      <c r="K104" s="2136"/>
      <c r="L104" s="2126"/>
      <c r="M104" s="2127">
        <f>SUM(M105)</f>
        <v>7000</v>
      </c>
      <c r="N104" s="2111"/>
      <c r="O104" s="621"/>
      <c r="P104" s="621"/>
      <c r="Q104" s="621"/>
      <c r="R104" s="621"/>
      <c r="S104" s="621"/>
      <c r="T104" s="621"/>
      <c r="U104" s="621"/>
      <c r="V104" s="621"/>
      <c r="W104" s="621"/>
      <c r="X104" s="621"/>
      <c r="Y104" s="621"/>
      <c r="Z104" s="621"/>
      <c r="AA104" s="621"/>
      <c r="AB104" s="621"/>
      <c r="AC104" s="621"/>
      <c r="AD104" s="621"/>
      <c r="AE104" s="621"/>
      <c r="AF104" s="621"/>
      <c r="AG104" s="621"/>
      <c r="AH104" s="621"/>
      <c r="AI104" s="621"/>
      <c r="AJ104" s="621"/>
      <c r="AK104" s="621"/>
      <c r="AL104" s="621"/>
      <c r="AM104" s="621"/>
      <c r="AN104" s="621"/>
      <c r="AO104" s="621"/>
      <c r="AP104" s="621"/>
      <c r="AQ104" s="621"/>
      <c r="AR104" s="621"/>
      <c r="AS104" s="621"/>
      <c r="AT104" s="621"/>
      <c r="AU104" s="621"/>
      <c r="AV104" s="621"/>
      <c r="AW104" s="621"/>
      <c r="AX104" s="621"/>
      <c r="AY104" s="621"/>
      <c r="AZ104" s="621"/>
      <c r="BA104" s="621"/>
      <c r="BB104" s="621"/>
      <c r="BC104" s="621"/>
      <c r="BD104" s="621"/>
      <c r="BE104" s="621"/>
      <c r="BF104" s="621"/>
    </row>
    <row r="105" spans="1:58" ht="22.5" customHeight="1">
      <c r="A105" s="2571"/>
      <c r="B105" s="574"/>
      <c r="C105" s="328"/>
      <c r="D105" s="328"/>
      <c r="E105" s="328"/>
      <c r="F105" s="2123"/>
      <c r="G105" s="2124"/>
      <c r="H105" s="321"/>
      <c r="I105" s="321"/>
      <c r="J105" s="2125"/>
      <c r="K105" s="2137" t="s">
        <v>1891</v>
      </c>
      <c r="L105" s="2126" t="s">
        <v>14</v>
      </c>
      <c r="M105" s="2127">
        <v>7000</v>
      </c>
      <c r="N105" s="2111">
        <f>200000*35*1</f>
        <v>7000000</v>
      </c>
      <c r="O105" s="621"/>
      <c r="P105" s="621"/>
      <c r="Q105" s="621"/>
      <c r="R105" s="621"/>
      <c r="S105" s="621"/>
      <c r="T105" s="621"/>
      <c r="U105" s="621"/>
      <c r="V105" s="621"/>
      <c r="W105" s="621"/>
      <c r="X105" s="621"/>
      <c r="Y105" s="621"/>
      <c r="Z105" s="621"/>
      <c r="AA105" s="621"/>
      <c r="AB105" s="621"/>
      <c r="AC105" s="621"/>
      <c r="AD105" s="621"/>
      <c r="AE105" s="621"/>
      <c r="AF105" s="621"/>
      <c r="AG105" s="621"/>
      <c r="AH105" s="621"/>
      <c r="AI105" s="621"/>
      <c r="AJ105" s="621"/>
      <c r="AK105" s="621"/>
      <c r="AL105" s="621"/>
      <c r="AM105" s="621"/>
      <c r="AN105" s="621"/>
      <c r="AO105" s="621"/>
      <c r="AP105" s="621"/>
      <c r="AQ105" s="621"/>
      <c r="AR105" s="621"/>
      <c r="AS105" s="621"/>
      <c r="AT105" s="621"/>
      <c r="AU105" s="621"/>
      <c r="AV105" s="621"/>
      <c r="AW105" s="621"/>
      <c r="AX105" s="621"/>
      <c r="AY105" s="621"/>
      <c r="AZ105" s="621"/>
      <c r="BA105" s="621"/>
      <c r="BB105" s="621"/>
      <c r="BC105" s="621"/>
      <c r="BD105" s="621"/>
      <c r="BE105" s="621"/>
      <c r="BF105" s="621"/>
    </row>
    <row r="106" spans="1:58" s="2" customFormat="1" ht="18" customHeight="1">
      <c r="A106" s="67"/>
      <c r="B106" s="22"/>
      <c r="C106" s="22"/>
      <c r="D106" s="2016" t="s">
        <v>774</v>
      </c>
      <c r="E106" s="1377"/>
      <c r="F106" s="1377"/>
      <c r="G106" s="1378"/>
      <c r="H106" s="1379">
        <f>H107</f>
        <v>185000</v>
      </c>
      <c r="I106" s="1379">
        <f>I107</f>
        <v>189100</v>
      </c>
      <c r="J106" s="1036">
        <f>H106-I106</f>
        <v>-4100</v>
      </c>
      <c r="K106" s="875"/>
      <c r="L106" s="1380"/>
      <c r="M106" s="871"/>
      <c r="N106" s="1372"/>
      <c r="O106" s="3"/>
      <c r="P106" s="71"/>
      <c r="Q106" s="1373"/>
      <c r="R106" s="1373"/>
      <c r="S106" s="1373"/>
      <c r="T106" s="1374"/>
      <c r="U106" s="1375"/>
    </row>
    <row r="107" spans="1:58" s="2" customFormat="1" ht="18" customHeight="1">
      <c r="A107" s="67"/>
      <c r="B107" s="22"/>
      <c r="C107" s="1042"/>
      <c r="D107" s="1382"/>
      <c r="E107" s="2138" t="s">
        <v>1597</v>
      </c>
      <c r="F107" s="1615"/>
      <c r="G107" s="1378"/>
      <c r="H107" s="1035">
        <f>H108</f>
        <v>185000</v>
      </c>
      <c r="I107" s="1035">
        <f>I108</f>
        <v>189100</v>
      </c>
      <c r="J107" s="1036">
        <f>H107-I107</f>
        <v>-4100</v>
      </c>
      <c r="K107" s="922"/>
      <c r="L107" s="1037"/>
      <c r="M107" s="885">
        <f>M377+M530+M536+M539+M594</f>
        <v>0</v>
      </c>
      <c r="N107" s="1372"/>
      <c r="O107" s="3"/>
      <c r="P107" s="71"/>
      <c r="Q107" s="1373"/>
      <c r="R107" s="1373"/>
      <c r="S107" s="1373"/>
      <c r="T107" s="79"/>
      <c r="U107" s="1375"/>
    </row>
    <row r="108" spans="1:58" ht="21.75" customHeight="1">
      <c r="A108" s="2571"/>
      <c r="B108" s="574"/>
      <c r="C108" s="328"/>
      <c r="D108" s="328"/>
      <c r="E108" s="328"/>
      <c r="F108" s="2835" t="s">
        <v>360</v>
      </c>
      <c r="G108" s="2848"/>
      <c r="H108" s="318">
        <f>H109</f>
        <v>185000</v>
      </c>
      <c r="I108" s="318">
        <v>189100</v>
      </c>
      <c r="J108" s="2021">
        <f>H108-I108</f>
        <v>-4100</v>
      </c>
      <c r="K108" s="2114"/>
      <c r="L108" s="2115"/>
      <c r="M108" s="2116">
        <f>M109</f>
        <v>185000</v>
      </c>
      <c r="N108" s="2111"/>
      <c r="O108" s="621"/>
      <c r="P108" s="621"/>
      <c r="Q108" s="621"/>
      <c r="R108" s="621"/>
      <c r="S108" s="621"/>
      <c r="T108" s="621"/>
      <c r="U108" s="621"/>
      <c r="V108" s="621"/>
      <c r="W108" s="621"/>
      <c r="X108" s="621"/>
      <c r="Y108" s="621"/>
      <c r="Z108" s="621"/>
      <c r="AA108" s="621"/>
      <c r="AB108" s="621"/>
      <c r="AC108" s="621"/>
      <c r="AD108" s="621"/>
      <c r="AE108" s="621"/>
      <c r="AF108" s="621"/>
      <c r="AG108" s="621"/>
      <c r="AH108" s="621"/>
      <c r="AI108" s="621"/>
      <c r="AJ108" s="621"/>
      <c r="AK108" s="621"/>
      <c r="AL108" s="621"/>
      <c r="AM108" s="621"/>
      <c r="AN108" s="621"/>
      <c r="AO108" s="621"/>
      <c r="AP108" s="621"/>
      <c r="AQ108" s="621"/>
      <c r="AR108" s="621"/>
      <c r="AS108" s="621"/>
      <c r="AT108" s="621"/>
      <c r="AU108" s="621"/>
      <c r="AV108" s="621"/>
      <c r="AW108" s="621"/>
      <c r="AX108" s="621"/>
      <c r="AY108" s="621"/>
      <c r="AZ108" s="621"/>
      <c r="BA108" s="621"/>
      <c r="BB108" s="621"/>
      <c r="BC108" s="621"/>
      <c r="BD108" s="621"/>
      <c r="BE108" s="621"/>
      <c r="BF108" s="621"/>
    </row>
    <row r="109" spans="1:58" ht="21.75" customHeight="1">
      <c r="A109" s="2571"/>
      <c r="B109" s="574"/>
      <c r="C109" s="328"/>
      <c r="D109" s="328"/>
      <c r="E109" s="328"/>
      <c r="F109" s="2117"/>
      <c r="G109" s="2139" t="s">
        <v>361</v>
      </c>
      <c r="H109" s="324">
        <f>M109</f>
        <v>185000</v>
      </c>
      <c r="I109" s="324">
        <v>189100</v>
      </c>
      <c r="J109" s="2119">
        <f>H109-I109</f>
        <v>-4100</v>
      </c>
      <c r="K109" s="2140"/>
      <c r="L109" s="2141"/>
      <c r="M109" s="2122">
        <f>+M110+M112+M111</f>
        <v>185000</v>
      </c>
      <c r="N109" s="2111"/>
      <c r="O109" s="621"/>
      <c r="P109" s="621"/>
      <c r="Q109" s="621"/>
      <c r="R109" s="621"/>
      <c r="S109" s="621"/>
      <c r="T109" s="621"/>
      <c r="U109" s="621"/>
      <c r="V109" s="621"/>
      <c r="W109" s="621"/>
      <c r="X109" s="621"/>
      <c r="Y109" s="621"/>
      <c r="Z109" s="621"/>
      <c r="AA109" s="621"/>
      <c r="AB109" s="621"/>
      <c r="AC109" s="621"/>
      <c r="AD109" s="621"/>
      <c r="AE109" s="621"/>
      <c r="AF109" s="621"/>
      <c r="AG109" s="621"/>
      <c r="AH109" s="621"/>
      <c r="AI109" s="621"/>
      <c r="AJ109" s="621"/>
      <c r="AK109" s="621"/>
      <c r="AL109" s="621"/>
      <c r="AM109" s="621"/>
      <c r="AN109" s="621"/>
      <c r="AO109" s="621"/>
      <c r="AP109" s="621"/>
      <c r="AQ109" s="621"/>
      <c r="AR109" s="621"/>
      <c r="AS109" s="621"/>
      <c r="AT109" s="621"/>
      <c r="AU109" s="621"/>
      <c r="AV109" s="621"/>
      <c r="AW109" s="621"/>
      <c r="AX109" s="621"/>
      <c r="AY109" s="621"/>
      <c r="AZ109" s="621"/>
      <c r="BA109" s="621"/>
      <c r="BB109" s="621"/>
      <c r="BC109" s="621"/>
      <c r="BD109" s="621"/>
      <c r="BE109" s="621"/>
      <c r="BF109" s="621"/>
    </row>
    <row r="110" spans="1:58" ht="21.75" customHeight="1">
      <c r="A110" s="2571"/>
      <c r="B110" s="574"/>
      <c r="C110" s="328"/>
      <c r="D110" s="328"/>
      <c r="E110" s="328"/>
      <c r="F110" s="2142"/>
      <c r="G110" s="2124"/>
      <c r="H110" s="321"/>
      <c r="I110" s="321"/>
      <c r="J110" s="2125"/>
      <c r="K110" s="2120" t="s">
        <v>1892</v>
      </c>
      <c r="L110" s="2126" t="s">
        <v>14</v>
      </c>
      <c r="M110" s="2127">
        <v>130000</v>
      </c>
      <c r="N110" s="2111"/>
      <c r="O110" s="621"/>
      <c r="P110" s="621"/>
      <c r="Q110" s="621"/>
      <c r="R110" s="621"/>
      <c r="S110" s="621"/>
      <c r="T110" s="621"/>
      <c r="U110" s="621"/>
      <c r="V110" s="621"/>
      <c r="W110" s="621"/>
      <c r="X110" s="621"/>
      <c r="Y110" s="621"/>
      <c r="Z110" s="621"/>
      <c r="AA110" s="621"/>
      <c r="AB110" s="621"/>
      <c r="AC110" s="621"/>
      <c r="AD110" s="621"/>
      <c r="AE110" s="621"/>
      <c r="AF110" s="621"/>
      <c r="AG110" s="621"/>
      <c r="AH110" s="621"/>
      <c r="AI110" s="621"/>
      <c r="AJ110" s="621"/>
      <c r="AK110" s="621"/>
      <c r="AL110" s="621"/>
      <c r="AM110" s="621"/>
      <c r="AN110" s="621"/>
      <c r="AO110" s="621"/>
      <c r="AP110" s="621"/>
      <c r="AQ110" s="621"/>
      <c r="AR110" s="621"/>
      <c r="AS110" s="621"/>
      <c r="AT110" s="621"/>
      <c r="AU110" s="621"/>
      <c r="AV110" s="621"/>
      <c r="AW110" s="621"/>
      <c r="AX110" s="621"/>
      <c r="AY110" s="621"/>
      <c r="AZ110" s="621"/>
      <c r="BA110" s="621"/>
      <c r="BB110" s="621"/>
      <c r="BC110" s="621"/>
      <c r="BD110" s="621"/>
      <c r="BE110" s="621"/>
      <c r="BF110" s="621"/>
    </row>
    <row r="111" spans="1:58" ht="21.75" customHeight="1">
      <c r="A111" s="2571"/>
      <c r="B111" s="574"/>
      <c r="C111" s="328"/>
      <c r="D111" s="328"/>
      <c r="E111" s="328"/>
      <c r="F111" s="2142"/>
      <c r="G111" s="2124"/>
      <c r="H111" s="321" t="s">
        <v>1893</v>
      </c>
      <c r="I111" s="321"/>
      <c r="J111" s="2125"/>
      <c r="K111" s="2143" t="s">
        <v>1894</v>
      </c>
      <c r="L111" s="2144" t="s">
        <v>327</v>
      </c>
      <c r="M111" s="2127">
        <v>5000</v>
      </c>
      <c r="N111" s="2111"/>
      <c r="O111" s="621"/>
      <c r="P111" s="621"/>
      <c r="Q111" s="621"/>
      <c r="R111" s="621"/>
      <c r="S111" s="621"/>
      <c r="T111" s="621"/>
      <c r="U111" s="621"/>
      <c r="V111" s="621"/>
      <c r="W111" s="621"/>
      <c r="X111" s="621"/>
      <c r="Y111" s="621"/>
      <c r="Z111" s="621"/>
      <c r="AA111" s="621"/>
      <c r="AB111" s="621"/>
      <c r="AC111" s="621"/>
      <c r="AD111" s="621"/>
      <c r="AE111" s="621"/>
      <c r="AF111" s="621"/>
      <c r="AG111" s="621"/>
      <c r="AH111" s="621"/>
      <c r="AI111" s="621"/>
      <c r="AJ111" s="621"/>
      <c r="AK111" s="621"/>
      <c r="AL111" s="621"/>
      <c r="AM111" s="621"/>
      <c r="AN111" s="621"/>
      <c r="AO111" s="621"/>
      <c r="AP111" s="621"/>
      <c r="AQ111" s="621"/>
      <c r="AR111" s="621"/>
      <c r="AS111" s="621"/>
      <c r="AT111" s="621"/>
      <c r="AU111" s="621"/>
      <c r="AV111" s="621"/>
      <c r="AW111" s="621"/>
      <c r="AX111" s="621"/>
      <c r="AY111" s="621"/>
      <c r="AZ111" s="621"/>
      <c r="BA111" s="621"/>
      <c r="BB111" s="621"/>
      <c r="BC111" s="621"/>
      <c r="BD111" s="621"/>
      <c r="BE111" s="621"/>
      <c r="BF111" s="621"/>
    </row>
    <row r="112" spans="1:58" ht="21.75" customHeight="1">
      <c r="A112" s="2571"/>
      <c r="B112" s="574"/>
      <c r="C112" s="328"/>
      <c r="D112" s="328"/>
      <c r="E112" s="328"/>
      <c r="F112" s="2142"/>
      <c r="G112" s="2124"/>
      <c r="H112" s="321"/>
      <c r="I112" s="321"/>
      <c r="J112" s="2125"/>
      <c r="K112" s="2143" t="s">
        <v>1895</v>
      </c>
      <c r="L112" s="2144" t="s">
        <v>327</v>
      </c>
      <c r="M112" s="2127">
        <v>50000</v>
      </c>
      <c r="N112" s="2111"/>
      <c r="O112" s="621"/>
      <c r="P112" s="621"/>
      <c r="Q112" s="621"/>
      <c r="R112" s="621"/>
      <c r="S112" s="621"/>
      <c r="T112" s="621"/>
      <c r="U112" s="621"/>
      <c r="V112" s="621"/>
      <c r="W112" s="621"/>
      <c r="X112" s="621"/>
      <c r="Y112" s="621"/>
      <c r="Z112" s="621"/>
      <c r="AA112" s="621"/>
      <c r="AB112" s="621"/>
      <c r="AC112" s="621"/>
      <c r="AD112" s="621"/>
      <c r="AE112" s="621"/>
      <c r="AF112" s="621"/>
      <c r="AG112" s="621"/>
      <c r="AH112" s="621"/>
      <c r="AI112" s="621"/>
      <c r="AJ112" s="621"/>
      <c r="AK112" s="621"/>
      <c r="AL112" s="621"/>
      <c r="AM112" s="621"/>
      <c r="AN112" s="621"/>
      <c r="AO112" s="621"/>
      <c r="AP112" s="621"/>
      <c r="AQ112" s="621"/>
      <c r="AR112" s="621"/>
      <c r="AS112" s="621"/>
      <c r="AT112" s="621"/>
      <c r="AU112" s="621"/>
      <c r="AV112" s="621"/>
      <c r="AW112" s="621"/>
      <c r="AX112" s="621"/>
      <c r="AY112" s="621"/>
      <c r="AZ112" s="621"/>
      <c r="BA112" s="621"/>
      <c r="BB112" s="621"/>
      <c r="BC112" s="621"/>
      <c r="BD112" s="621"/>
      <c r="BE112" s="621"/>
      <c r="BF112" s="621"/>
    </row>
    <row r="113" spans="1:97" s="2" customFormat="1" ht="18" customHeight="1">
      <c r="A113" s="67"/>
      <c r="B113" s="22"/>
      <c r="C113" s="2016" t="s">
        <v>1785</v>
      </c>
      <c r="D113" s="1377"/>
      <c r="E113" s="1377"/>
      <c r="F113" s="1377"/>
      <c r="G113" s="1378"/>
      <c r="H113" s="1035">
        <f>H114+H143</f>
        <v>230088</v>
      </c>
      <c r="I113" s="1035">
        <f>I114+I143</f>
        <v>230888</v>
      </c>
      <c r="J113" s="1036">
        <f>H113-I113</f>
        <v>-800</v>
      </c>
      <c r="K113" s="1602"/>
      <c r="L113" s="1481"/>
      <c r="M113" s="1482"/>
      <c r="N113" s="2846"/>
      <c r="O113" s="2847"/>
      <c r="P113" s="2847"/>
      <c r="Q113" s="2847"/>
      <c r="R113" s="2847"/>
      <c r="S113" s="2847"/>
      <c r="T113" s="2847"/>
      <c r="U113" s="2847"/>
    </row>
    <row r="114" spans="1:97" s="2" customFormat="1" ht="18" customHeight="1">
      <c r="A114" s="67"/>
      <c r="B114" s="22"/>
      <c r="C114" s="25"/>
      <c r="D114" s="2145" t="s">
        <v>779</v>
      </c>
      <c r="E114" s="1377"/>
      <c r="F114" s="1377"/>
      <c r="G114" s="1378"/>
      <c r="H114" s="1379">
        <f>H115+H123+H139</f>
        <v>220888</v>
      </c>
      <c r="I114" s="1379">
        <f>I115+I123+I139</f>
        <v>220888</v>
      </c>
      <c r="J114" s="1036">
        <f>H114-I114</f>
        <v>0</v>
      </c>
      <c r="K114" s="875"/>
      <c r="L114" s="1380"/>
      <c r="M114" s="871"/>
      <c r="N114" s="1372"/>
      <c r="O114" s="3"/>
      <c r="P114" s="71"/>
      <c r="Q114" s="1373"/>
      <c r="R114" s="1373"/>
      <c r="S114" s="1373"/>
      <c r="T114" s="1374"/>
      <c r="U114" s="1375"/>
    </row>
    <row r="115" spans="1:97" s="2" customFormat="1" ht="18" customHeight="1">
      <c r="A115" s="67"/>
      <c r="B115" s="22"/>
      <c r="C115" s="1042"/>
      <c r="D115" s="1382"/>
      <c r="E115" s="1376" t="s">
        <v>1572</v>
      </c>
      <c r="F115" s="1377"/>
      <c r="G115" s="1378"/>
      <c r="H115" s="1035">
        <f>H116</f>
        <v>204758</v>
      </c>
      <c r="I115" s="1035">
        <f>I116</f>
        <v>204758</v>
      </c>
      <c r="J115" s="1036">
        <f t="shared" ref="J115:J116" si="3">H115-I115</f>
        <v>0</v>
      </c>
      <c r="K115" s="922"/>
      <c r="L115" s="1037"/>
      <c r="M115" s="885">
        <f>M254+M602+M609+M612+M667</f>
        <v>0</v>
      </c>
      <c r="N115" s="1372"/>
      <c r="O115" s="3"/>
      <c r="P115" s="71"/>
      <c r="Q115" s="1373"/>
      <c r="R115" s="1373"/>
      <c r="S115" s="1373"/>
      <c r="T115" s="79"/>
      <c r="U115" s="1375"/>
    </row>
    <row r="116" spans="1:97" ht="24" customHeight="1">
      <c r="A116" s="2146"/>
      <c r="B116" s="2040"/>
      <c r="C116" s="2040"/>
      <c r="D116" s="2040"/>
      <c r="E116" s="2147"/>
      <c r="F116" s="2852" t="s">
        <v>1804</v>
      </c>
      <c r="G116" s="2853"/>
      <c r="H116" s="2148">
        <f>H117</f>
        <v>204758</v>
      </c>
      <c r="I116" s="2148">
        <f>I117</f>
        <v>204758</v>
      </c>
      <c r="J116" s="2021">
        <f t="shared" si="3"/>
        <v>0</v>
      </c>
      <c r="K116" s="311"/>
      <c r="L116" s="312"/>
      <c r="M116" s="2022"/>
      <c r="N116" s="2023"/>
      <c r="O116" s="2024"/>
      <c r="P116" s="2025"/>
      <c r="Q116" s="2025"/>
      <c r="R116" s="2026"/>
      <c r="S116" s="2027"/>
      <c r="T116" s="2027"/>
      <c r="U116" s="2027"/>
      <c r="V116" s="625"/>
      <c r="W116" s="625"/>
      <c r="X116" s="625"/>
      <c r="Y116" s="625"/>
      <c r="Z116" s="625"/>
      <c r="AA116" s="625"/>
      <c r="AB116" s="624"/>
      <c r="AC116" s="624"/>
      <c r="AD116" s="624"/>
      <c r="AE116" s="624"/>
      <c r="AF116" s="624"/>
      <c r="AG116" s="624"/>
      <c r="AH116" s="624"/>
      <c r="AI116" s="624"/>
      <c r="AJ116" s="624"/>
      <c r="AK116" s="624"/>
      <c r="AL116" s="624"/>
      <c r="AM116" s="624"/>
      <c r="AN116" s="624"/>
      <c r="AO116" s="624"/>
      <c r="AP116" s="624"/>
      <c r="AQ116" s="624"/>
      <c r="AR116" s="624"/>
      <c r="AS116" s="624"/>
      <c r="AT116" s="624"/>
      <c r="AU116" s="624"/>
      <c r="AV116" s="624"/>
      <c r="AW116" s="624"/>
      <c r="AX116" s="624"/>
      <c r="AY116" s="624"/>
      <c r="AZ116" s="624"/>
      <c r="BA116" s="624"/>
      <c r="BB116" s="624"/>
      <c r="BC116" s="624"/>
      <c r="BD116" s="624"/>
      <c r="BE116" s="624"/>
      <c r="BF116" s="624"/>
      <c r="BG116" s="624"/>
      <c r="BH116" s="624"/>
      <c r="BI116" s="624"/>
      <c r="BJ116" s="624"/>
      <c r="BK116" s="624"/>
      <c r="BL116" s="624"/>
      <c r="BM116" s="624"/>
      <c r="BN116" s="624"/>
      <c r="BO116" s="624"/>
      <c r="BP116" s="624"/>
      <c r="BQ116" s="624"/>
      <c r="BR116" s="624"/>
      <c r="BS116" s="624"/>
      <c r="BT116" s="624"/>
      <c r="BU116" s="624"/>
      <c r="BV116" s="624"/>
      <c r="BW116" s="624"/>
      <c r="BX116" s="624"/>
      <c r="BY116" s="624"/>
      <c r="BZ116" s="624"/>
      <c r="CA116" s="624"/>
      <c r="CB116" s="624"/>
      <c r="CC116" s="624"/>
      <c r="CD116" s="624"/>
    </row>
    <row r="117" spans="1:97" ht="24" customHeight="1">
      <c r="A117" s="2146"/>
      <c r="B117" s="2149"/>
      <c r="C117" s="2149"/>
      <c r="D117" s="2149"/>
      <c r="E117" s="2149"/>
      <c r="F117" s="2150"/>
      <c r="G117" s="2151" t="s">
        <v>1805</v>
      </c>
      <c r="H117" s="314">
        <v>204758</v>
      </c>
      <c r="I117" s="314">
        <v>204758</v>
      </c>
      <c r="J117" s="2032">
        <f>H117-I117</f>
        <v>0</v>
      </c>
      <c r="K117" s="2033" t="s">
        <v>1806</v>
      </c>
      <c r="L117" s="2034"/>
      <c r="M117" s="2035">
        <f>M118</f>
        <v>204758</v>
      </c>
      <c r="N117" s="2023"/>
      <c r="O117" s="2036"/>
      <c r="P117" s="2037"/>
      <c r="Q117" s="2037"/>
      <c r="R117" s="2038"/>
      <c r="S117" s="2039"/>
      <c r="T117" s="625"/>
      <c r="U117" s="625"/>
      <c r="V117" s="625"/>
      <c r="W117" s="625"/>
      <c r="X117" s="625"/>
      <c r="Y117" s="625"/>
      <c r="Z117" s="625"/>
      <c r="AA117" s="625"/>
      <c r="AB117" s="625"/>
      <c r="AC117" s="625"/>
      <c r="AD117" s="625"/>
      <c r="AE117" s="625"/>
      <c r="AF117" s="625"/>
      <c r="AG117" s="625"/>
      <c r="AH117" s="625"/>
      <c r="AI117" s="625"/>
      <c r="AJ117" s="625"/>
      <c r="AK117" s="625"/>
      <c r="AL117" s="625"/>
      <c r="AM117" s="625"/>
      <c r="AN117" s="625"/>
      <c r="AO117" s="625"/>
      <c r="AP117" s="625"/>
      <c r="AQ117" s="625"/>
      <c r="AR117" s="625"/>
      <c r="AS117" s="625"/>
      <c r="AT117" s="625"/>
      <c r="AU117" s="625"/>
      <c r="AV117" s="625"/>
      <c r="AW117" s="625"/>
      <c r="AX117" s="625"/>
      <c r="AY117" s="625"/>
      <c r="AZ117" s="625"/>
      <c r="BA117" s="625"/>
      <c r="BB117" s="625"/>
      <c r="BC117" s="625"/>
      <c r="BD117" s="625"/>
      <c r="BE117" s="625"/>
      <c r="BF117" s="625"/>
      <c r="BG117" s="625"/>
      <c r="BH117" s="625"/>
      <c r="BI117" s="625"/>
      <c r="BJ117" s="625"/>
      <c r="BK117" s="625"/>
      <c r="BL117" s="625"/>
      <c r="BM117" s="625"/>
      <c r="BN117" s="625"/>
      <c r="BO117" s="625"/>
      <c r="BP117" s="625"/>
      <c r="BQ117" s="625"/>
      <c r="BR117" s="625"/>
      <c r="BS117" s="625"/>
      <c r="BT117" s="625"/>
      <c r="BU117" s="625"/>
      <c r="BV117" s="625"/>
      <c r="BW117" s="625"/>
      <c r="BX117" s="625"/>
      <c r="BY117" s="625"/>
      <c r="BZ117" s="625"/>
      <c r="CA117" s="625"/>
      <c r="CB117" s="625"/>
      <c r="CC117" s="625"/>
      <c r="CD117" s="625"/>
    </row>
    <row r="118" spans="1:97" ht="21" customHeight="1">
      <c r="A118" s="2146"/>
      <c r="B118" s="2149"/>
      <c r="C118" s="2149"/>
      <c r="D118" s="2149"/>
      <c r="E118" s="2149"/>
      <c r="F118" s="2150"/>
      <c r="G118" s="2152"/>
      <c r="H118" s="315"/>
      <c r="I118" s="315"/>
      <c r="J118" s="2041"/>
      <c r="K118" s="316" t="s">
        <v>1896</v>
      </c>
      <c r="L118" s="575"/>
      <c r="M118" s="2042">
        <f>M119+M120+M121+M122</f>
        <v>204758</v>
      </c>
      <c r="N118" s="2023"/>
      <c r="O118" s="2036"/>
      <c r="P118" s="2037"/>
      <c r="Q118" s="2037"/>
      <c r="R118" s="2038"/>
      <c r="S118" s="2039"/>
      <c r="T118" s="625"/>
      <c r="U118" s="625"/>
      <c r="V118" s="625"/>
      <c r="W118" s="625"/>
      <c r="X118" s="625"/>
      <c r="Y118" s="625"/>
      <c r="Z118" s="625"/>
      <c r="AA118" s="625"/>
      <c r="AB118" s="625"/>
      <c r="AC118" s="625"/>
      <c r="AD118" s="625"/>
      <c r="AE118" s="625"/>
      <c r="AF118" s="625"/>
      <c r="AG118" s="625"/>
      <c r="AH118" s="625"/>
      <c r="AI118" s="625"/>
      <c r="AJ118" s="625"/>
      <c r="AK118" s="625"/>
      <c r="AL118" s="625"/>
      <c r="AM118" s="625"/>
      <c r="AN118" s="625"/>
      <c r="AO118" s="625"/>
      <c r="AP118" s="625"/>
      <c r="AQ118" s="625"/>
      <c r="AR118" s="625"/>
      <c r="AS118" s="625"/>
      <c r="AT118" s="625"/>
      <c r="AU118" s="625"/>
      <c r="AV118" s="625"/>
      <c r="AW118" s="625"/>
      <c r="AX118" s="625"/>
      <c r="AY118" s="625"/>
      <c r="AZ118" s="625"/>
      <c r="BA118" s="625"/>
      <c r="BB118" s="625"/>
      <c r="BC118" s="625"/>
      <c r="BD118" s="625"/>
      <c r="BE118" s="625"/>
      <c r="BF118" s="625"/>
      <c r="BG118" s="625"/>
      <c r="BH118" s="625"/>
      <c r="BI118" s="625"/>
      <c r="BJ118" s="625"/>
      <c r="BK118" s="625"/>
      <c r="BL118" s="625"/>
      <c r="BM118" s="625"/>
      <c r="BN118" s="625"/>
      <c r="BO118" s="625"/>
      <c r="BP118" s="625"/>
      <c r="BQ118" s="625"/>
      <c r="BR118" s="625"/>
      <c r="BS118" s="625"/>
      <c r="BT118" s="625"/>
      <c r="BU118" s="625"/>
      <c r="BV118" s="625"/>
      <c r="BW118" s="625"/>
      <c r="BX118" s="625"/>
      <c r="BY118" s="625"/>
      <c r="BZ118" s="625"/>
      <c r="CA118" s="625"/>
      <c r="CB118" s="625"/>
      <c r="CC118" s="625"/>
      <c r="CD118" s="625"/>
    </row>
    <row r="119" spans="1:97" ht="21" customHeight="1">
      <c r="A119" s="2146"/>
      <c r="B119" s="2149"/>
      <c r="C119" s="2149"/>
      <c r="D119" s="2153"/>
      <c r="E119" s="2153"/>
      <c r="F119" s="2153"/>
      <c r="G119" s="2152"/>
      <c r="H119" s="315"/>
      <c r="I119" s="315"/>
      <c r="J119" s="2041"/>
      <c r="K119" s="316" t="s">
        <v>1897</v>
      </c>
      <c r="L119" s="575" t="s">
        <v>327</v>
      </c>
      <c r="M119" s="2043">
        <v>134098</v>
      </c>
      <c r="N119" s="2023">
        <f>85960*6*5*52</f>
        <v>134097600</v>
      </c>
      <c r="O119" s="2036"/>
      <c r="P119" s="2037"/>
      <c r="Q119" s="2037"/>
      <c r="R119" s="2038"/>
      <c r="S119" s="2039"/>
      <c r="T119" s="625"/>
      <c r="U119" s="625"/>
      <c r="V119" s="625"/>
      <c r="W119" s="625"/>
      <c r="X119" s="625"/>
      <c r="Y119" s="625"/>
      <c r="Z119" s="625"/>
      <c r="AA119" s="625"/>
      <c r="AB119" s="625"/>
      <c r="AC119" s="625"/>
      <c r="AD119" s="625"/>
      <c r="AE119" s="625"/>
      <c r="AF119" s="625"/>
      <c r="AG119" s="625"/>
      <c r="AH119" s="625"/>
      <c r="AI119" s="625"/>
      <c r="AJ119" s="625"/>
      <c r="AK119" s="625"/>
      <c r="AL119" s="625"/>
      <c r="AM119" s="625"/>
      <c r="AN119" s="625"/>
      <c r="AO119" s="625"/>
      <c r="AP119" s="625"/>
      <c r="AQ119" s="625"/>
      <c r="AR119" s="625"/>
      <c r="AS119" s="625"/>
      <c r="AT119" s="625"/>
      <c r="AU119" s="625"/>
      <c r="AV119" s="625"/>
      <c r="AW119" s="625"/>
      <c r="AX119" s="625"/>
      <c r="AY119" s="625"/>
      <c r="AZ119" s="625"/>
      <c r="BA119" s="625"/>
      <c r="BB119" s="625"/>
      <c r="BC119" s="625"/>
      <c r="BD119" s="625"/>
      <c r="BE119" s="625"/>
      <c r="BF119" s="625"/>
      <c r="BG119" s="625"/>
      <c r="BH119" s="625"/>
      <c r="BI119" s="625"/>
      <c r="BJ119" s="625"/>
      <c r="BK119" s="625"/>
      <c r="BL119" s="625"/>
      <c r="BM119" s="625"/>
      <c r="BN119" s="625"/>
      <c r="BO119" s="625"/>
      <c r="BP119" s="625"/>
      <c r="BQ119" s="625"/>
      <c r="BR119" s="625"/>
      <c r="BS119" s="625"/>
      <c r="BT119" s="625"/>
      <c r="BU119" s="625"/>
      <c r="BV119" s="625"/>
      <c r="BW119" s="625"/>
      <c r="BX119" s="625"/>
      <c r="BY119" s="625"/>
      <c r="BZ119" s="625"/>
      <c r="CA119" s="625"/>
      <c r="CB119" s="625"/>
      <c r="CC119" s="625"/>
      <c r="CD119" s="625"/>
    </row>
    <row r="120" spans="1:97" ht="21" customHeight="1">
      <c r="A120" s="2146"/>
      <c r="B120" s="2149"/>
      <c r="C120" s="2149"/>
      <c r="D120" s="2149"/>
      <c r="E120" s="2149"/>
      <c r="F120" s="2150"/>
      <c r="G120" s="2154"/>
      <c r="H120" s="315"/>
      <c r="I120" s="315"/>
      <c r="J120" s="2041"/>
      <c r="K120" s="316" t="s">
        <v>1898</v>
      </c>
      <c r="L120" s="575" t="s">
        <v>327</v>
      </c>
      <c r="M120" s="2043">
        <v>26820</v>
      </c>
      <c r="N120" s="2023">
        <f>85960*6*52</f>
        <v>26819520</v>
      </c>
      <c r="O120" s="2036"/>
      <c r="P120" s="2037"/>
      <c r="Q120" s="2037"/>
      <c r="R120" s="2038"/>
      <c r="S120" s="2039"/>
      <c r="T120" s="625"/>
      <c r="U120" s="625"/>
      <c r="V120" s="625"/>
      <c r="W120" s="625"/>
      <c r="X120" s="625"/>
      <c r="Y120" s="625"/>
      <c r="Z120" s="625"/>
      <c r="AA120" s="625"/>
      <c r="AB120" s="625"/>
      <c r="AC120" s="625"/>
      <c r="AD120" s="625"/>
      <c r="AE120" s="625"/>
      <c r="AF120" s="625"/>
      <c r="AG120" s="625"/>
      <c r="AH120" s="625"/>
      <c r="AI120" s="625"/>
      <c r="AJ120" s="625"/>
      <c r="AK120" s="625"/>
      <c r="AL120" s="625"/>
      <c r="AM120" s="625"/>
      <c r="AN120" s="625"/>
      <c r="AO120" s="625"/>
      <c r="AP120" s="625"/>
      <c r="AQ120" s="625"/>
      <c r="AR120" s="625"/>
      <c r="AS120" s="625"/>
      <c r="AT120" s="625"/>
      <c r="AU120" s="625"/>
      <c r="AV120" s="625"/>
      <c r="AW120" s="625"/>
      <c r="AX120" s="625"/>
      <c r="AY120" s="625"/>
      <c r="AZ120" s="625"/>
      <c r="BA120" s="625"/>
      <c r="BB120" s="625"/>
      <c r="BC120" s="625"/>
      <c r="BD120" s="625"/>
      <c r="BE120" s="625"/>
      <c r="BF120" s="625"/>
      <c r="BG120" s="625"/>
      <c r="BH120" s="625"/>
      <c r="BI120" s="625"/>
      <c r="BJ120" s="625"/>
      <c r="BK120" s="625"/>
      <c r="BL120" s="625"/>
      <c r="BM120" s="625"/>
      <c r="BN120" s="625"/>
      <c r="BO120" s="625"/>
      <c r="BP120" s="625"/>
      <c r="BQ120" s="625"/>
      <c r="BR120" s="625"/>
      <c r="BS120" s="625"/>
      <c r="BT120" s="625"/>
      <c r="BU120" s="625"/>
      <c r="BV120" s="625"/>
      <c r="BW120" s="625"/>
      <c r="BX120" s="625"/>
      <c r="BY120" s="625"/>
      <c r="BZ120" s="625"/>
      <c r="CA120" s="625"/>
      <c r="CB120" s="625"/>
      <c r="CC120" s="625"/>
      <c r="CD120" s="625"/>
    </row>
    <row r="121" spans="1:97" ht="21" customHeight="1">
      <c r="A121" s="2146"/>
      <c r="B121" s="2149"/>
      <c r="C121" s="2149"/>
      <c r="D121" s="2149"/>
      <c r="E121" s="2149"/>
      <c r="F121" s="2150"/>
      <c r="G121" s="2152"/>
      <c r="H121" s="315"/>
      <c r="I121" s="315"/>
      <c r="J121" s="2041"/>
      <c r="K121" s="316" t="s">
        <v>1899</v>
      </c>
      <c r="L121" s="575" t="s">
        <v>327</v>
      </c>
      <c r="M121" s="2043">
        <v>38682</v>
      </c>
      <c r="N121" s="2023">
        <f>85960*6*50*1.5</f>
        <v>38682000</v>
      </c>
      <c r="O121" s="2036"/>
      <c r="P121" s="2037"/>
      <c r="Q121" s="2037"/>
      <c r="R121" s="2038"/>
      <c r="S121" s="2039"/>
      <c r="T121" s="625"/>
      <c r="U121" s="625"/>
      <c r="V121" s="625"/>
      <c r="W121" s="625"/>
      <c r="X121" s="625"/>
      <c r="Y121" s="625"/>
      <c r="Z121" s="625"/>
      <c r="AA121" s="625"/>
      <c r="AB121" s="625"/>
      <c r="AC121" s="625"/>
      <c r="AD121" s="625"/>
      <c r="AE121" s="625"/>
      <c r="AF121" s="625"/>
      <c r="AG121" s="625"/>
      <c r="AH121" s="625"/>
      <c r="AI121" s="625"/>
      <c r="AJ121" s="625"/>
      <c r="AK121" s="625"/>
      <c r="AL121" s="625"/>
      <c r="AM121" s="625"/>
      <c r="AN121" s="625"/>
      <c r="AO121" s="625"/>
      <c r="AP121" s="625"/>
      <c r="AQ121" s="625"/>
      <c r="AR121" s="625"/>
      <c r="AS121" s="625"/>
      <c r="AT121" s="625"/>
      <c r="AU121" s="625"/>
      <c r="AV121" s="625"/>
      <c r="AW121" s="625"/>
      <c r="AX121" s="625"/>
      <c r="AY121" s="625"/>
      <c r="AZ121" s="625"/>
      <c r="BA121" s="625"/>
      <c r="BB121" s="625"/>
      <c r="BC121" s="625"/>
      <c r="BD121" s="625"/>
      <c r="BE121" s="625"/>
      <c r="BF121" s="625"/>
      <c r="BG121" s="625"/>
      <c r="BH121" s="625"/>
      <c r="BI121" s="625"/>
      <c r="BJ121" s="625"/>
      <c r="BK121" s="625"/>
      <c r="BL121" s="625"/>
      <c r="BM121" s="625"/>
      <c r="BN121" s="625"/>
      <c r="BO121" s="625"/>
      <c r="BP121" s="625"/>
      <c r="BQ121" s="625"/>
      <c r="BR121" s="625"/>
      <c r="BS121" s="625"/>
      <c r="BT121" s="625"/>
      <c r="BU121" s="625"/>
      <c r="BV121" s="625"/>
      <c r="BW121" s="625"/>
      <c r="BX121" s="625"/>
      <c r="BY121" s="625"/>
      <c r="BZ121" s="625"/>
      <c r="CA121" s="625"/>
      <c r="CB121" s="625"/>
      <c r="CC121" s="625"/>
      <c r="CD121" s="625"/>
    </row>
    <row r="122" spans="1:97" ht="21" customHeight="1">
      <c r="A122" s="2146"/>
      <c r="B122" s="2149"/>
      <c r="C122" s="2149"/>
      <c r="D122" s="2153"/>
      <c r="E122" s="2153"/>
      <c r="F122" s="2153"/>
      <c r="G122" s="2155"/>
      <c r="H122" s="315"/>
      <c r="I122" s="315"/>
      <c r="J122" s="2041"/>
      <c r="K122" s="316" t="s">
        <v>1900</v>
      </c>
      <c r="L122" s="575" t="s">
        <v>327</v>
      </c>
      <c r="M122" s="2043">
        <v>5158</v>
      </c>
      <c r="N122" s="2023">
        <f>85960*6*10</f>
        <v>5157600</v>
      </c>
      <c r="O122" s="2036"/>
      <c r="P122" s="2037"/>
      <c r="Q122" s="2037"/>
      <c r="R122" s="2038"/>
      <c r="S122" s="2039"/>
      <c r="T122" s="625"/>
      <c r="U122" s="625"/>
      <c r="V122" s="625"/>
      <c r="W122" s="625"/>
      <c r="X122" s="625"/>
      <c r="Y122" s="625"/>
      <c r="Z122" s="625"/>
      <c r="AA122" s="625"/>
      <c r="AB122" s="625"/>
      <c r="AC122" s="625"/>
      <c r="AD122" s="625"/>
      <c r="AE122" s="625"/>
      <c r="AF122" s="625"/>
      <c r="AG122" s="625"/>
      <c r="AH122" s="625"/>
      <c r="AI122" s="625"/>
      <c r="AJ122" s="625"/>
      <c r="AK122" s="625"/>
      <c r="AL122" s="625"/>
      <c r="AM122" s="625"/>
      <c r="AN122" s="625"/>
      <c r="AO122" s="625"/>
      <c r="AP122" s="625"/>
      <c r="AQ122" s="625"/>
      <c r="AR122" s="625"/>
      <c r="AS122" s="625"/>
      <c r="AT122" s="625"/>
      <c r="AU122" s="625"/>
      <c r="AV122" s="625"/>
      <c r="AW122" s="625"/>
      <c r="AX122" s="625"/>
      <c r="AY122" s="625"/>
      <c r="AZ122" s="625"/>
      <c r="BA122" s="625"/>
      <c r="BB122" s="625"/>
      <c r="BC122" s="625"/>
      <c r="BD122" s="625"/>
      <c r="BE122" s="625"/>
      <c r="BF122" s="625"/>
      <c r="BG122" s="625"/>
      <c r="BH122" s="625"/>
      <c r="BI122" s="625"/>
      <c r="BJ122" s="625"/>
      <c r="BK122" s="625"/>
      <c r="BL122" s="625"/>
      <c r="BM122" s="625"/>
      <c r="BN122" s="625"/>
      <c r="BO122" s="625"/>
      <c r="BP122" s="625"/>
      <c r="BQ122" s="625"/>
      <c r="BR122" s="625"/>
      <c r="BS122" s="625"/>
      <c r="BT122" s="625"/>
      <c r="BU122" s="625"/>
      <c r="BV122" s="625"/>
      <c r="BW122" s="625"/>
      <c r="BX122" s="625"/>
      <c r="BY122" s="625"/>
      <c r="BZ122" s="625"/>
      <c r="CA122" s="625"/>
      <c r="CB122" s="625"/>
      <c r="CC122" s="625"/>
      <c r="CD122" s="625"/>
    </row>
    <row r="123" spans="1:97" s="2" customFormat="1" ht="18" customHeight="1">
      <c r="A123" s="67"/>
      <c r="B123" s="22"/>
      <c r="C123" s="1042"/>
      <c r="D123" s="1042"/>
      <c r="E123" s="59" t="s">
        <v>1575</v>
      </c>
      <c r="F123" s="1377"/>
      <c r="G123" s="1378"/>
      <c r="H123" s="1035">
        <f>H124+H136</f>
        <v>14130</v>
      </c>
      <c r="I123" s="1035">
        <f>I124+I136</f>
        <v>14130</v>
      </c>
      <c r="J123" s="1036">
        <f t="shared" ref="J123" si="4">H123-I123</f>
        <v>0</v>
      </c>
      <c r="K123" s="922"/>
      <c r="L123" s="1037"/>
      <c r="M123" s="885">
        <f>M262+M610+M617+M620+M675</f>
        <v>0</v>
      </c>
      <c r="N123" s="1372"/>
      <c r="O123" s="3"/>
      <c r="P123" s="71"/>
      <c r="Q123" s="1373"/>
      <c r="R123" s="1373"/>
      <c r="S123" s="1373"/>
      <c r="T123" s="79"/>
      <c r="U123" s="1375"/>
    </row>
    <row r="124" spans="1:97" s="2055" customFormat="1" ht="22.5" customHeight="1">
      <c r="A124" s="2146"/>
      <c r="B124" s="2149"/>
      <c r="C124" s="2149"/>
      <c r="D124" s="2153"/>
      <c r="E124" s="2153"/>
      <c r="F124" s="2849" t="s">
        <v>1821</v>
      </c>
      <c r="G124" s="2850"/>
      <c r="H124" s="2156">
        <f>H125+H127+H129+H133</f>
        <v>12030</v>
      </c>
      <c r="I124" s="2156">
        <f>I125+I127+I129+I133</f>
        <v>12030</v>
      </c>
      <c r="J124" s="2021">
        <f>H124-I124</f>
        <v>0</v>
      </c>
      <c r="K124" s="2157"/>
      <c r="L124" s="2158"/>
      <c r="M124" s="2086">
        <f>SUM(M125,M127,M129,M133)</f>
        <v>12030</v>
      </c>
      <c r="N124" s="2050"/>
      <c r="O124" s="2051"/>
      <c r="P124" s="2052"/>
      <c r="Q124" s="2052"/>
      <c r="R124" s="2053"/>
      <c r="S124" s="2054"/>
      <c r="T124" s="2054"/>
      <c r="U124" s="2054"/>
      <c r="V124" s="622"/>
      <c r="W124" s="622"/>
      <c r="X124" s="622"/>
      <c r="Y124" s="622"/>
      <c r="Z124" s="622"/>
      <c r="AA124" s="622"/>
      <c r="AB124" s="623"/>
      <c r="AC124" s="623"/>
      <c r="AD124" s="623"/>
      <c r="AE124" s="623"/>
      <c r="AF124" s="623"/>
      <c r="AG124" s="623"/>
      <c r="AH124" s="623"/>
      <c r="AI124" s="623"/>
      <c r="AJ124" s="623"/>
      <c r="AK124" s="623"/>
      <c r="AL124" s="623"/>
      <c r="AM124" s="623"/>
      <c r="AN124" s="623"/>
      <c r="AO124" s="623"/>
      <c r="AP124" s="623"/>
      <c r="AQ124" s="623"/>
      <c r="AR124" s="623"/>
      <c r="AS124" s="623"/>
      <c r="AT124" s="623"/>
      <c r="AU124" s="623"/>
      <c r="AV124" s="623"/>
      <c r="AW124" s="623"/>
      <c r="AX124" s="623"/>
      <c r="AY124" s="623"/>
      <c r="AZ124" s="623"/>
      <c r="BA124" s="623"/>
      <c r="BB124" s="623"/>
      <c r="BC124" s="623"/>
      <c r="BD124" s="623"/>
      <c r="BE124" s="623"/>
      <c r="BF124" s="623"/>
      <c r="BG124" s="623"/>
      <c r="BH124" s="623"/>
      <c r="BI124" s="623"/>
      <c r="BJ124" s="623"/>
      <c r="BK124" s="623"/>
      <c r="BL124" s="623"/>
      <c r="BM124" s="623"/>
      <c r="BN124" s="623"/>
      <c r="BO124" s="623"/>
      <c r="BP124" s="623"/>
      <c r="BQ124" s="623"/>
      <c r="BR124" s="623"/>
      <c r="BS124" s="623"/>
      <c r="BT124" s="623"/>
      <c r="BU124" s="623"/>
      <c r="BV124" s="623"/>
      <c r="BW124" s="623"/>
      <c r="BX124" s="623"/>
      <c r="BY124" s="623"/>
      <c r="BZ124" s="623"/>
      <c r="CA124" s="623"/>
      <c r="CB124" s="623"/>
      <c r="CC124" s="623"/>
      <c r="CD124" s="623"/>
      <c r="CE124" s="621"/>
      <c r="CF124" s="621"/>
      <c r="CG124" s="621"/>
      <c r="CH124" s="621"/>
      <c r="CI124" s="621"/>
      <c r="CJ124" s="621"/>
      <c r="CK124" s="621"/>
      <c r="CL124" s="621"/>
      <c r="CM124" s="621"/>
      <c r="CN124" s="621"/>
      <c r="CO124" s="621"/>
      <c r="CP124" s="621"/>
      <c r="CQ124" s="621"/>
      <c r="CR124" s="621"/>
      <c r="CS124" s="621"/>
    </row>
    <row r="125" spans="1:97" s="2055" customFormat="1" ht="22.5" customHeight="1">
      <c r="A125" s="2146"/>
      <c r="B125" s="2149"/>
      <c r="C125" s="2149"/>
      <c r="D125" s="2149"/>
      <c r="E125" s="2149"/>
      <c r="F125" s="2159"/>
      <c r="G125" s="2160" t="s">
        <v>355</v>
      </c>
      <c r="H125" s="319">
        <v>2400</v>
      </c>
      <c r="I125" s="319">
        <v>2400</v>
      </c>
      <c r="J125" s="320">
        <f>H125-I125</f>
        <v>0</v>
      </c>
      <c r="K125" s="2058"/>
      <c r="L125" s="2059"/>
      <c r="M125" s="2060">
        <f>M126</f>
        <v>2400</v>
      </c>
      <c r="N125" s="2061"/>
      <c r="O125" s="309"/>
      <c r="R125" s="2053"/>
      <c r="S125" s="2054"/>
      <c r="T125" s="2054"/>
      <c r="U125" s="2054"/>
      <c r="V125" s="622"/>
      <c r="W125" s="622"/>
      <c r="X125" s="622"/>
      <c r="Y125" s="622"/>
      <c r="Z125" s="622"/>
      <c r="AA125" s="622"/>
      <c r="AB125" s="623"/>
      <c r="AC125" s="623"/>
      <c r="AD125" s="623"/>
      <c r="AE125" s="623"/>
      <c r="AF125" s="623"/>
      <c r="AG125" s="623"/>
      <c r="AH125" s="623"/>
      <c r="AI125" s="623"/>
      <c r="AJ125" s="623"/>
      <c r="AK125" s="623"/>
      <c r="AL125" s="623"/>
      <c r="AM125" s="623"/>
      <c r="AN125" s="623"/>
      <c r="AO125" s="623"/>
      <c r="AP125" s="623"/>
      <c r="AQ125" s="623"/>
      <c r="AR125" s="623"/>
      <c r="AS125" s="623"/>
      <c r="AT125" s="623"/>
      <c r="AU125" s="623"/>
      <c r="AV125" s="623"/>
      <c r="AW125" s="623"/>
      <c r="AX125" s="623"/>
      <c r="AY125" s="623"/>
      <c r="AZ125" s="623"/>
      <c r="BA125" s="623"/>
      <c r="BB125" s="623"/>
      <c r="BC125" s="623"/>
      <c r="BD125" s="623"/>
      <c r="BE125" s="623"/>
      <c r="BF125" s="623"/>
      <c r="BG125" s="623"/>
      <c r="BH125" s="623"/>
      <c r="BI125" s="623"/>
      <c r="BJ125" s="623"/>
      <c r="BK125" s="623"/>
      <c r="BL125" s="623"/>
      <c r="BM125" s="623"/>
      <c r="BN125" s="623"/>
      <c r="BO125" s="623"/>
      <c r="BP125" s="623"/>
      <c r="BQ125" s="623"/>
      <c r="BR125" s="623"/>
      <c r="BS125" s="623"/>
      <c r="BT125" s="623"/>
      <c r="BU125" s="623"/>
      <c r="BV125" s="623"/>
      <c r="BW125" s="623"/>
      <c r="BX125" s="623"/>
      <c r="BY125" s="623"/>
      <c r="BZ125" s="623"/>
      <c r="CA125" s="623"/>
      <c r="CB125" s="623"/>
      <c r="CC125" s="623"/>
      <c r="CD125" s="623"/>
      <c r="CE125" s="621"/>
      <c r="CF125" s="621"/>
      <c r="CG125" s="621"/>
      <c r="CH125" s="621"/>
      <c r="CI125" s="621"/>
      <c r="CJ125" s="621"/>
      <c r="CK125" s="621"/>
      <c r="CL125" s="621"/>
      <c r="CM125" s="621"/>
      <c r="CN125" s="621"/>
      <c r="CO125" s="621"/>
      <c r="CP125" s="621"/>
      <c r="CQ125" s="621"/>
      <c r="CR125" s="621"/>
      <c r="CS125" s="621"/>
    </row>
    <row r="126" spans="1:97" s="2055" customFormat="1" ht="21" customHeight="1">
      <c r="A126" s="2146"/>
      <c r="B126" s="2149"/>
      <c r="C126" s="2149"/>
      <c r="D126" s="2149"/>
      <c r="E126" s="2149"/>
      <c r="F126" s="2161"/>
      <c r="G126" s="2162"/>
      <c r="H126" s="2163"/>
      <c r="I126" s="2163"/>
      <c r="J126" s="2064"/>
      <c r="K126" s="2065" t="s">
        <v>1901</v>
      </c>
      <c r="L126" s="2066" t="s">
        <v>327</v>
      </c>
      <c r="M126" s="2067">
        <v>2400</v>
      </c>
      <c r="N126" s="2061">
        <f>200000*12</f>
        <v>2400000</v>
      </c>
      <c r="O126" s="309"/>
      <c r="R126" s="2053"/>
      <c r="S126" s="2054"/>
      <c r="T126" s="2054"/>
      <c r="U126" s="2054"/>
      <c r="V126" s="622"/>
      <c r="W126" s="622"/>
      <c r="X126" s="622"/>
      <c r="Y126" s="622"/>
      <c r="Z126" s="622"/>
      <c r="AA126" s="622"/>
      <c r="AB126" s="623"/>
      <c r="AC126" s="623"/>
      <c r="AD126" s="623"/>
      <c r="AE126" s="623"/>
      <c r="AF126" s="623"/>
      <c r="AG126" s="623"/>
      <c r="AH126" s="623"/>
      <c r="AI126" s="623"/>
      <c r="AJ126" s="623"/>
      <c r="AK126" s="623"/>
      <c r="AL126" s="623"/>
      <c r="AM126" s="623"/>
      <c r="AN126" s="623"/>
      <c r="AO126" s="623"/>
      <c r="AP126" s="623"/>
      <c r="AQ126" s="623"/>
      <c r="AR126" s="623"/>
      <c r="AS126" s="623"/>
      <c r="AT126" s="623"/>
      <c r="AU126" s="623"/>
      <c r="AV126" s="623"/>
      <c r="AW126" s="623"/>
      <c r="AX126" s="623"/>
      <c r="AY126" s="623"/>
      <c r="AZ126" s="623"/>
      <c r="BA126" s="623"/>
      <c r="BB126" s="623"/>
      <c r="BC126" s="623"/>
      <c r="BD126" s="623"/>
      <c r="BE126" s="623"/>
      <c r="BF126" s="623"/>
      <c r="BG126" s="623"/>
      <c r="BH126" s="623"/>
      <c r="BI126" s="623"/>
      <c r="BJ126" s="623"/>
      <c r="BK126" s="623"/>
      <c r="BL126" s="623"/>
      <c r="BM126" s="623"/>
      <c r="BN126" s="623"/>
      <c r="BO126" s="623"/>
      <c r="BP126" s="623"/>
      <c r="BQ126" s="623"/>
      <c r="BR126" s="623"/>
      <c r="BS126" s="623"/>
      <c r="BT126" s="623"/>
      <c r="BU126" s="623"/>
      <c r="BV126" s="623"/>
      <c r="BW126" s="623"/>
      <c r="BX126" s="623"/>
      <c r="BY126" s="623"/>
      <c r="BZ126" s="623"/>
      <c r="CA126" s="623"/>
      <c r="CB126" s="623"/>
      <c r="CC126" s="623"/>
      <c r="CD126" s="623"/>
      <c r="CE126" s="621"/>
      <c r="CF126" s="621"/>
      <c r="CG126" s="621"/>
      <c r="CH126" s="621"/>
      <c r="CI126" s="621"/>
      <c r="CJ126" s="621"/>
      <c r="CK126" s="621"/>
      <c r="CL126" s="621"/>
      <c r="CM126" s="621"/>
      <c r="CN126" s="621"/>
      <c r="CO126" s="621"/>
      <c r="CP126" s="621"/>
      <c r="CQ126" s="621"/>
      <c r="CR126" s="621"/>
      <c r="CS126" s="621"/>
    </row>
    <row r="127" spans="1:97" ht="23.25" customHeight="1">
      <c r="A127" s="2164"/>
      <c r="B127" s="2165"/>
      <c r="C127" s="2149"/>
      <c r="D127" s="2149"/>
      <c r="E127" s="2149"/>
      <c r="F127" s="2166"/>
      <c r="G127" s="2159" t="s">
        <v>356</v>
      </c>
      <c r="H127" s="319">
        <f>M127</f>
        <v>330</v>
      </c>
      <c r="I127" s="319">
        <v>330</v>
      </c>
      <c r="J127" s="320">
        <f>H127-I127</f>
        <v>0</v>
      </c>
      <c r="K127" s="578"/>
      <c r="L127" s="2059"/>
      <c r="M127" s="2060">
        <f>M128</f>
        <v>330</v>
      </c>
      <c r="N127" s="2061"/>
      <c r="O127" s="325"/>
      <c r="P127" s="621"/>
      <c r="Q127" s="621"/>
      <c r="R127" s="621"/>
      <c r="S127" s="621"/>
      <c r="T127" s="621"/>
      <c r="U127" s="621"/>
      <c r="V127" s="621"/>
      <c r="W127" s="621"/>
      <c r="X127" s="621"/>
      <c r="Y127" s="621"/>
      <c r="Z127" s="621"/>
      <c r="AA127" s="621"/>
      <c r="AB127" s="621"/>
      <c r="AC127" s="621"/>
      <c r="AD127" s="621"/>
      <c r="AE127" s="621"/>
      <c r="AF127" s="621"/>
      <c r="AG127" s="621"/>
      <c r="AH127" s="621"/>
      <c r="AI127" s="621"/>
      <c r="AJ127" s="621"/>
      <c r="AK127" s="621"/>
      <c r="AL127" s="621"/>
      <c r="AM127" s="621"/>
      <c r="AN127" s="621"/>
      <c r="AO127" s="621"/>
      <c r="AP127" s="621"/>
      <c r="AQ127" s="621"/>
      <c r="AR127" s="621"/>
      <c r="AS127" s="621"/>
      <c r="AT127" s="621"/>
      <c r="AU127" s="621"/>
      <c r="AV127" s="621"/>
      <c r="AW127" s="621"/>
      <c r="AX127" s="621"/>
      <c r="AY127" s="621"/>
      <c r="AZ127" s="621"/>
      <c r="BA127" s="621"/>
      <c r="BB127" s="621"/>
      <c r="BC127" s="621"/>
      <c r="BD127" s="621"/>
      <c r="BE127" s="621"/>
      <c r="BF127" s="621"/>
    </row>
    <row r="128" spans="1:97" ht="23.25" customHeight="1">
      <c r="A128" s="2164"/>
      <c r="B128" s="2165"/>
      <c r="C128" s="2149"/>
      <c r="D128" s="2149"/>
      <c r="E128" s="2149"/>
      <c r="F128" s="2161"/>
      <c r="G128" s="2167"/>
      <c r="H128" s="2168"/>
      <c r="I128" s="2168"/>
      <c r="J128" s="2091"/>
      <c r="K128" s="2169" t="s">
        <v>1902</v>
      </c>
      <c r="L128" s="2170" t="s">
        <v>14</v>
      </c>
      <c r="M128" s="2171">
        <v>330</v>
      </c>
      <c r="N128" s="2061"/>
      <c r="O128" s="325"/>
      <c r="P128" s="621"/>
      <c r="Q128" s="621"/>
      <c r="R128" s="621"/>
      <c r="S128" s="621"/>
      <c r="T128" s="621"/>
      <c r="U128" s="621"/>
      <c r="V128" s="621"/>
      <c r="W128" s="621"/>
      <c r="X128" s="621"/>
      <c r="Y128" s="621"/>
      <c r="Z128" s="621"/>
      <c r="AA128" s="621"/>
      <c r="AB128" s="621"/>
      <c r="AC128" s="621"/>
      <c r="AD128" s="621"/>
      <c r="AE128" s="621"/>
      <c r="AF128" s="621"/>
      <c r="AG128" s="621"/>
      <c r="AH128" s="621"/>
      <c r="AI128" s="621"/>
      <c r="AJ128" s="621"/>
      <c r="AK128" s="621"/>
      <c r="AL128" s="621"/>
      <c r="AM128" s="621"/>
      <c r="AN128" s="621"/>
      <c r="AO128" s="621"/>
      <c r="AP128" s="621"/>
      <c r="AQ128" s="621"/>
      <c r="AR128" s="621"/>
      <c r="AS128" s="621"/>
      <c r="AT128" s="621"/>
      <c r="AU128" s="621"/>
      <c r="AV128" s="621"/>
      <c r="AW128" s="621"/>
      <c r="AX128" s="621"/>
      <c r="AY128" s="621"/>
      <c r="AZ128" s="621"/>
      <c r="BA128" s="621"/>
      <c r="BB128" s="621"/>
      <c r="BC128" s="621"/>
      <c r="BD128" s="621"/>
      <c r="BE128" s="621"/>
      <c r="BF128" s="621"/>
    </row>
    <row r="129" spans="1:58" ht="23.25" customHeight="1">
      <c r="A129" s="2172"/>
      <c r="B129" s="2149"/>
      <c r="C129" s="2149"/>
      <c r="D129" s="2149"/>
      <c r="E129" s="2149"/>
      <c r="F129" s="2161"/>
      <c r="G129" s="2160" t="s">
        <v>358</v>
      </c>
      <c r="H129" s="319">
        <v>2700</v>
      </c>
      <c r="I129" s="319">
        <v>2700</v>
      </c>
      <c r="J129" s="320">
        <f>H129-I129</f>
        <v>0</v>
      </c>
      <c r="K129" s="2058"/>
      <c r="L129" s="2059"/>
      <c r="M129" s="2060">
        <f>M130</f>
        <v>2700</v>
      </c>
      <c r="N129" s="2061"/>
      <c r="O129" s="325"/>
      <c r="P129" s="621"/>
      <c r="Q129" s="621"/>
      <c r="R129" s="621"/>
      <c r="S129" s="621"/>
      <c r="T129" s="621"/>
      <c r="U129" s="621"/>
      <c r="V129" s="621"/>
      <c r="W129" s="621"/>
      <c r="X129" s="621"/>
      <c r="Y129" s="621"/>
      <c r="Z129" s="621"/>
      <c r="AA129" s="621"/>
      <c r="AB129" s="621"/>
      <c r="AC129" s="621"/>
      <c r="AD129" s="621"/>
      <c r="AE129" s="621"/>
      <c r="AF129" s="621"/>
      <c r="AG129" s="621"/>
      <c r="AH129" s="621"/>
      <c r="AI129" s="621"/>
      <c r="AJ129" s="621"/>
      <c r="AK129" s="621"/>
      <c r="AL129" s="621"/>
      <c r="AM129" s="621"/>
      <c r="AN129" s="621"/>
      <c r="AO129" s="621"/>
      <c r="AP129" s="621"/>
      <c r="AQ129" s="621"/>
      <c r="AR129" s="621"/>
      <c r="AS129" s="621"/>
      <c r="AT129" s="621"/>
      <c r="AU129" s="621"/>
      <c r="AV129" s="621"/>
      <c r="AW129" s="621"/>
      <c r="AX129" s="621"/>
      <c r="AY129" s="621"/>
      <c r="AZ129" s="621"/>
      <c r="BA129" s="621"/>
      <c r="BB129" s="621"/>
      <c r="BC129" s="621"/>
      <c r="BD129" s="621"/>
      <c r="BE129" s="621"/>
      <c r="BF129" s="621"/>
    </row>
    <row r="130" spans="1:58" ht="22.5" customHeight="1">
      <c r="A130" s="2146"/>
      <c r="B130" s="2165"/>
      <c r="C130" s="2149"/>
      <c r="D130" s="2149"/>
      <c r="E130" s="2149"/>
      <c r="F130" s="2166"/>
      <c r="G130" s="2166"/>
      <c r="H130" s="2163"/>
      <c r="I130" s="2163"/>
      <c r="J130" s="2064"/>
      <c r="K130" s="2070" t="s">
        <v>1867</v>
      </c>
      <c r="L130" s="2066"/>
      <c r="M130" s="2067">
        <f>M131+M132</f>
        <v>2700</v>
      </c>
      <c r="N130" s="2061"/>
      <c r="O130" s="325"/>
      <c r="P130" s="621"/>
      <c r="Q130" s="621"/>
      <c r="R130" s="621"/>
      <c r="S130" s="621"/>
      <c r="T130" s="621"/>
      <c r="U130" s="621"/>
      <c r="V130" s="621"/>
      <c r="W130" s="621"/>
      <c r="X130" s="621"/>
      <c r="Y130" s="621"/>
      <c r="Z130" s="621"/>
      <c r="AA130" s="621"/>
      <c r="AB130" s="621"/>
      <c r="AC130" s="621"/>
      <c r="AD130" s="621"/>
      <c r="AE130" s="621"/>
      <c r="AF130" s="621"/>
      <c r="AG130" s="621"/>
      <c r="AH130" s="621"/>
      <c r="AI130" s="621"/>
      <c r="AJ130" s="621"/>
      <c r="AK130" s="621"/>
      <c r="AL130" s="621"/>
      <c r="AM130" s="621"/>
      <c r="AN130" s="621"/>
      <c r="AO130" s="621"/>
      <c r="AP130" s="621"/>
      <c r="AQ130" s="621"/>
      <c r="AR130" s="621"/>
      <c r="AS130" s="621"/>
      <c r="AT130" s="621"/>
      <c r="AU130" s="621"/>
      <c r="AV130" s="621"/>
      <c r="AW130" s="621"/>
      <c r="AX130" s="621"/>
      <c r="AY130" s="621"/>
      <c r="AZ130" s="621"/>
      <c r="BA130" s="621"/>
      <c r="BB130" s="621"/>
      <c r="BC130" s="621"/>
      <c r="BD130" s="621"/>
      <c r="BE130" s="621"/>
      <c r="BF130" s="621"/>
    </row>
    <row r="131" spans="1:58" ht="22.5" customHeight="1">
      <c r="A131" s="2164"/>
      <c r="B131" s="2165"/>
      <c r="C131" s="2149"/>
      <c r="D131" s="2149"/>
      <c r="E131" s="2149"/>
      <c r="F131" s="2166"/>
      <c r="G131" s="2166"/>
      <c r="H131" s="2163"/>
      <c r="I131" s="2163"/>
      <c r="J131" s="2064"/>
      <c r="K131" s="2070" t="s">
        <v>1903</v>
      </c>
      <c r="L131" s="2066" t="s">
        <v>14</v>
      </c>
      <c r="M131" s="326">
        <v>900</v>
      </c>
      <c r="N131" s="2061">
        <f>75000*6*2</f>
        <v>900000</v>
      </c>
      <c r="O131" s="325"/>
      <c r="P131" s="621"/>
      <c r="Q131" s="621"/>
      <c r="R131" s="621"/>
      <c r="S131" s="621"/>
      <c r="T131" s="621"/>
      <c r="U131" s="621"/>
      <c r="V131" s="621"/>
      <c r="W131" s="621"/>
      <c r="X131" s="621"/>
      <c r="Y131" s="621"/>
      <c r="Z131" s="621"/>
      <c r="AA131" s="621"/>
      <c r="AB131" s="621"/>
      <c r="AC131" s="621"/>
      <c r="AD131" s="621"/>
      <c r="AE131" s="621"/>
      <c r="AF131" s="621"/>
      <c r="AG131" s="621"/>
      <c r="AH131" s="621"/>
      <c r="AI131" s="621"/>
      <c r="AJ131" s="621"/>
      <c r="AK131" s="621"/>
      <c r="AL131" s="621"/>
      <c r="AM131" s="621"/>
      <c r="AN131" s="621"/>
      <c r="AO131" s="621"/>
      <c r="AP131" s="621"/>
      <c r="AQ131" s="621"/>
      <c r="AR131" s="621"/>
      <c r="AS131" s="621"/>
      <c r="AT131" s="621"/>
      <c r="AU131" s="621"/>
      <c r="AV131" s="621"/>
      <c r="AW131" s="621"/>
      <c r="AX131" s="621"/>
      <c r="AY131" s="621"/>
      <c r="AZ131" s="621"/>
      <c r="BA131" s="621"/>
      <c r="BB131" s="621"/>
      <c r="BC131" s="621"/>
      <c r="BD131" s="621"/>
      <c r="BE131" s="621"/>
      <c r="BF131" s="621"/>
    </row>
    <row r="132" spans="1:58" ht="22.5" customHeight="1">
      <c r="A132" s="2173"/>
      <c r="B132" s="2150"/>
      <c r="C132" s="2149"/>
      <c r="D132" s="2149"/>
      <c r="E132" s="2149"/>
      <c r="F132" s="2174"/>
      <c r="G132" s="2162"/>
      <c r="H132" s="2163"/>
      <c r="I132" s="2163"/>
      <c r="J132" s="2064"/>
      <c r="K132" s="2070" t="s">
        <v>1904</v>
      </c>
      <c r="L132" s="2066" t="s">
        <v>14</v>
      </c>
      <c r="M132" s="326">
        <v>1800</v>
      </c>
      <c r="N132" s="2061">
        <f>300000*6*1</f>
        <v>1800000</v>
      </c>
      <c r="O132" s="325"/>
      <c r="P132" s="621"/>
      <c r="Q132" s="621"/>
      <c r="R132" s="621"/>
      <c r="S132" s="621"/>
      <c r="T132" s="621"/>
      <c r="U132" s="621"/>
      <c r="V132" s="621"/>
      <c r="W132" s="621"/>
      <c r="X132" s="621"/>
      <c r="Y132" s="621"/>
      <c r="Z132" s="621"/>
      <c r="AA132" s="621"/>
      <c r="AB132" s="621"/>
      <c r="AC132" s="621"/>
      <c r="AD132" s="621"/>
      <c r="AE132" s="621"/>
      <c r="AF132" s="621"/>
      <c r="AG132" s="621"/>
      <c r="AH132" s="621"/>
      <c r="AI132" s="621"/>
      <c r="AJ132" s="621"/>
      <c r="AK132" s="621"/>
      <c r="AL132" s="621"/>
      <c r="AM132" s="621"/>
      <c r="AN132" s="621"/>
      <c r="AO132" s="621"/>
      <c r="AP132" s="621"/>
      <c r="AQ132" s="621"/>
      <c r="AR132" s="621"/>
      <c r="AS132" s="621"/>
      <c r="AT132" s="621"/>
      <c r="AU132" s="621"/>
      <c r="AV132" s="621"/>
      <c r="AW132" s="621"/>
      <c r="AX132" s="621"/>
      <c r="AY132" s="621"/>
      <c r="AZ132" s="621"/>
      <c r="BA132" s="621"/>
      <c r="BB132" s="621"/>
      <c r="BC132" s="621"/>
      <c r="BD132" s="621"/>
      <c r="BE132" s="621"/>
      <c r="BF132" s="621"/>
    </row>
    <row r="133" spans="1:58" ht="23.25" customHeight="1">
      <c r="A133" s="2164"/>
      <c r="B133" s="2149"/>
      <c r="C133" s="2149"/>
      <c r="D133" s="2149"/>
      <c r="E133" s="2149"/>
      <c r="F133" s="2161"/>
      <c r="G133" s="2160" t="s">
        <v>359</v>
      </c>
      <c r="H133" s="319">
        <f>M133</f>
        <v>6600</v>
      </c>
      <c r="I133" s="319">
        <v>6600</v>
      </c>
      <c r="J133" s="320">
        <f>H133-I133</f>
        <v>0</v>
      </c>
      <c r="K133" s="2094"/>
      <c r="L133" s="2059"/>
      <c r="M133" s="2060">
        <f>M134+M135</f>
        <v>6600</v>
      </c>
      <c r="N133" s="2061"/>
      <c r="O133" s="325"/>
      <c r="P133" s="621"/>
      <c r="Q133" s="621"/>
      <c r="R133" s="621"/>
      <c r="S133" s="621"/>
      <c r="T133" s="621"/>
      <c r="U133" s="621"/>
      <c r="V133" s="621"/>
      <c r="W133" s="621"/>
      <c r="X133" s="621"/>
      <c r="Y133" s="621"/>
      <c r="Z133" s="621"/>
      <c r="AA133" s="621"/>
      <c r="AB133" s="621"/>
      <c r="AC133" s="621"/>
      <c r="AD133" s="621"/>
      <c r="AE133" s="621"/>
      <c r="AF133" s="621"/>
      <c r="AG133" s="621"/>
      <c r="AH133" s="621"/>
      <c r="AI133" s="621"/>
      <c r="AJ133" s="621"/>
      <c r="AK133" s="621"/>
      <c r="AL133" s="621"/>
      <c r="AM133" s="621"/>
      <c r="AN133" s="621"/>
      <c r="AO133" s="621"/>
      <c r="AP133" s="621"/>
      <c r="AQ133" s="621"/>
      <c r="AR133" s="621"/>
      <c r="AS133" s="621"/>
      <c r="AT133" s="621"/>
      <c r="AU133" s="621"/>
      <c r="AV133" s="621"/>
      <c r="AW133" s="621"/>
      <c r="AX133" s="621"/>
      <c r="AY133" s="621"/>
      <c r="AZ133" s="621"/>
      <c r="BA133" s="621"/>
      <c r="BB133" s="621"/>
      <c r="BC133" s="621"/>
      <c r="BD133" s="621"/>
      <c r="BE133" s="621"/>
      <c r="BF133" s="621"/>
    </row>
    <row r="134" spans="1:58" ht="23.25" customHeight="1">
      <c r="A134" s="2164"/>
      <c r="B134" s="2150"/>
      <c r="C134" s="2149"/>
      <c r="D134" s="2149"/>
      <c r="E134" s="2149"/>
      <c r="F134" s="2166"/>
      <c r="G134" s="2174"/>
      <c r="H134" s="2163"/>
      <c r="I134" s="2163"/>
      <c r="J134" s="2064"/>
      <c r="K134" s="2175" t="s">
        <v>1905</v>
      </c>
      <c r="L134" s="2066" t="s">
        <v>14</v>
      </c>
      <c r="M134" s="2067">
        <v>5400</v>
      </c>
      <c r="N134" s="2061">
        <f>450000*12</f>
        <v>5400000</v>
      </c>
      <c r="O134" s="325"/>
      <c r="P134" s="621"/>
      <c r="Q134" s="621"/>
      <c r="R134" s="621"/>
      <c r="S134" s="621"/>
      <c r="T134" s="621"/>
      <c r="U134" s="621"/>
      <c r="V134" s="621"/>
      <c r="W134" s="621"/>
      <c r="X134" s="621"/>
      <c r="Y134" s="621"/>
      <c r="Z134" s="621"/>
      <c r="AA134" s="621"/>
      <c r="AB134" s="621"/>
      <c r="AC134" s="621"/>
      <c r="AD134" s="621"/>
      <c r="AE134" s="621"/>
      <c r="AF134" s="621"/>
      <c r="AG134" s="621"/>
      <c r="AH134" s="621"/>
      <c r="AI134" s="621"/>
      <c r="AJ134" s="621"/>
      <c r="AK134" s="621"/>
      <c r="AL134" s="621"/>
      <c r="AM134" s="621"/>
      <c r="AN134" s="621"/>
      <c r="AO134" s="621"/>
      <c r="AP134" s="621"/>
      <c r="AQ134" s="621"/>
      <c r="AR134" s="621"/>
      <c r="AS134" s="621"/>
      <c r="AT134" s="621"/>
      <c r="AU134" s="621"/>
      <c r="AV134" s="621"/>
      <c r="AW134" s="621"/>
      <c r="AX134" s="621"/>
      <c r="AY134" s="621"/>
      <c r="AZ134" s="621"/>
      <c r="BA134" s="621"/>
      <c r="BB134" s="621"/>
      <c r="BC134" s="621"/>
      <c r="BD134" s="621"/>
      <c r="BE134" s="621"/>
      <c r="BF134" s="621"/>
    </row>
    <row r="135" spans="1:58" ht="23.25" customHeight="1">
      <c r="A135" s="2173"/>
      <c r="B135" s="2150"/>
      <c r="C135" s="2149"/>
      <c r="D135" s="2149"/>
      <c r="E135" s="2149"/>
      <c r="F135" s="2166"/>
      <c r="G135" s="2174"/>
      <c r="H135" s="2163"/>
      <c r="I135" s="2163"/>
      <c r="J135" s="2064"/>
      <c r="K135" s="2070" t="s">
        <v>1906</v>
      </c>
      <c r="L135" s="2066" t="s">
        <v>14</v>
      </c>
      <c r="M135" s="2067">
        <v>1200</v>
      </c>
      <c r="N135" s="2061">
        <f>100000*12</f>
        <v>1200000</v>
      </c>
      <c r="O135" s="325"/>
      <c r="P135" s="621"/>
      <c r="Q135" s="621"/>
      <c r="R135" s="621"/>
      <c r="S135" s="621"/>
      <c r="T135" s="621"/>
      <c r="U135" s="621"/>
      <c r="V135" s="621"/>
      <c r="W135" s="621"/>
      <c r="X135" s="621"/>
      <c r="Y135" s="621"/>
      <c r="Z135" s="621"/>
      <c r="AA135" s="621"/>
      <c r="AB135" s="621"/>
      <c r="AC135" s="621"/>
      <c r="AD135" s="621"/>
      <c r="AE135" s="621"/>
      <c r="AF135" s="621"/>
      <c r="AG135" s="621"/>
      <c r="AH135" s="621"/>
      <c r="AI135" s="621"/>
      <c r="AJ135" s="621"/>
      <c r="AK135" s="621"/>
      <c r="AL135" s="621"/>
      <c r="AM135" s="621"/>
      <c r="AN135" s="621"/>
      <c r="AO135" s="621"/>
      <c r="AP135" s="621"/>
      <c r="AQ135" s="621"/>
      <c r="AR135" s="621"/>
      <c r="AS135" s="621"/>
      <c r="AT135" s="621"/>
      <c r="AU135" s="621"/>
      <c r="AV135" s="621"/>
      <c r="AW135" s="621"/>
      <c r="AX135" s="621"/>
      <c r="AY135" s="621"/>
      <c r="AZ135" s="621"/>
      <c r="BA135" s="621"/>
      <c r="BB135" s="621"/>
      <c r="BC135" s="621"/>
      <c r="BD135" s="621"/>
      <c r="BE135" s="621"/>
      <c r="BF135" s="621"/>
    </row>
    <row r="136" spans="1:58" ht="21.75" customHeight="1">
      <c r="A136" s="2164"/>
      <c r="B136" s="2150"/>
      <c r="C136" s="2149"/>
      <c r="D136" s="2153"/>
      <c r="E136" s="2153"/>
      <c r="F136" s="2849" t="s">
        <v>1883</v>
      </c>
      <c r="G136" s="2850"/>
      <c r="H136" s="2156">
        <f>SUM(H137)</f>
        <v>2100</v>
      </c>
      <c r="I136" s="2156">
        <v>2100</v>
      </c>
      <c r="J136" s="2021">
        <f>H136-I136</f>
        <v>0</v>
      </c>
      <c r="K136" s="2114"/>
      <c r="L136" s="2115"/>
      <c r="M136" s="2116">
        <f>SUM(M137)</f>
        <v>2100</v>
      </c>
      <c r="N136" s="2111"/>
      <c r="O136" s="621"/>
      <c r="P136" s="621"/>
      <c r="Q136" s="621"/>
      <c r="R136" s="621"/>
      <c r="S136" s="621"/>
      <c r="T136" s="621"/>
      <c r="U136" s="621"/>
      <c r="V136" s="621"/>
      <c r="W136" s="621"/>
      <c r="X136" s="621"/>
      <c r="Y136" s="621"/>
      <c r="Z136" s="621"/>
      <c r="AA136" s="621"/>
      <c r="AB136" s="621"/>
      <c r="AC136" s="621"/>
      <c r="AD136" s="621"/>
      <c r="AE136" s="621"/>
      <c r="AF136" s="621"/>
      <c r="AG136" s="621"/>
      <c r="AH136" s="621"/>
      <c r="AI136" s="621"/>
      <c r="AJ136" s="621"/>
      <c r="AK136" s="621"/>
      <c r="AL136" s="621"/>
      <c r="AM136" s="621"/>
      <c r="AN136" s="621"/>
      <c r="AO136" s="621"/>
      <c r="AP136" s="621"/>
      <c r="AQ136" s="621"/>
      <c r="AR136" s="621"/>
      <c r="AS136" s="621"/>
      <c r="AT136" s="621"/>
      <c r="AU136" s="621"/>
      <c r="AV136" s="621"/>
      <c r="AW136" s="621"/>
      <c r="AX136" s="621"/>
      <c r="AY136" s="621"/>
      <c r="AZ136" s="621"/>
      <c r="BA136" s="621"/>
      <c r="BB136" s="621"/>
      <c r="BC136" s="621"/>
      <c r="BD136" s="621"/>
      <c r="BE136" s="621"/>
      <c r="BF136" s="621"/>
    </row>
    <row r="137" spans="1:58" ht="21.75" customHeight="1">
      <c r="A137" s="2164"/>
      <c r="B137" s="2150"/>
      <c r="C137" s="2149"/>
      <c r="D137" s="2149"/>
      <c r="E137" s="2149"/>
      <c r="F137" s="2176"/>
      <c r="G137" s="2177" t="s">
        <v>1884</v>
      </c>
      <c r="H137" s="319">
        <f>M137</f>
        <v>2100</v>
      </c>
      <c r="I137" s="319">
        <v>2100</v>
      </c>
      <c r="J137" s="2119">
        <f>H137-I137</f>
        <v>0</v>
      </c>
      <c r="K137" s="2120" t="s">
        <v>1907</v>
      </c>
      <c r="L137" s="2141"/>
      <c r="M137" s="2122">
        <f>M138</f>
        <v>2100</v>
      </c>
      <c r="N137" s="2111"/>
      <c r="O137" s="621"/>
      <c r="P137" s="621"/>
      <c r="Q137" s="621"/>
      <c r="R137" s="621"/>
      <c r="S137" s="621"/>
      <c r="T137" s="621"/>
      <c r="U137" s="621"/>
      <c r="V137" s="621"/>
      <c r="W137" s="621"/>
      <c r="X137" s="621"/>
      <c r="Y137" s="621"/>
      <c r="Z137" s="621"/>
      <c r="AA137" s="621"/>
      <c r="AB137" s="621"/>
      <c r="AC137" s="621"/>
      <c r="AD137" s="621"/>
      <c r="AE137" s="621"/>
      <c r="AF137" s="621"/>
      <c r="AG137" s="621"/>
      <c r="AH137" s="621"/>
      <c r="AI137" s="621"/>
      <c r="AJ137" s="621"/>
      <c r="AK137" s="621"/>
      <c r="AL137" s="621"/>
      <c r="AM137" s="621"/>
      <c r="AN137" s="621"/>
      <c r="AO137" s="621"/>
      <c r="AP137" s="621"/>
      <c r="AQ137" s="621"/>
      <c r="AR137" s="621"/>
      <c r="AS137" s="621"/>
      <c r="AT137" s="621"/>
      <c r="AU137" s="621"/>
      <c r="AV137" s="621"/>
      <c r="AW137" s="621"/>
      <c r="AX137" s="621"/>
      <c r="AY137" s="621"/>
      <c r="AZ137" s="621"/>
      <c r="BA137" s="621"/>
      <c r="BB137" s="621"/>
      <c r="BC137" s="621"/>
      <c r="BD137" s="621"/>
      <c r="BE137" s="621"/>
      <c r="BF137" s="621"/>
    </row>
    <row r="138" spans="1:58" ht="21.75" customHeight="1">
      <c r="A138" s="2164"/>
      <c r="B138" s="2149"/>
      <c r="C138" s="2149"/>
      <c r="D138" s="2149"/>
      <c r="E138" s="2149"/>
      <c r="F138" s="2149"/>
      <c r="G138" s="2040"/>
      <c r="H138" s="2163"/>
      <c r="I138" s="2163"/>
      <c r="J138" s="2125"/>
      <c r="K138" s="2120" t="s">
        <v>1908</v>
      </c>
      <c r="L138" s="2144" t="s">
        <v>14</v>
      </c>
      <c r="M138" s="2178">
        <v>2100</v>
      </c>
      <c r="N138" s="2111">
        <f>175000*12</f>
        <v>2100000</v>
      </c>
      <c r="O138" s="621"/>
      <c r="P138" s="621"/>
      <c r="Q138" s="621"/>
      <c r="R138" s="621"/>
      <c r="S138" s="621"/>
      <c r="T138" s="621"/>
      <c r="U138" s="621"/>
      <c r="V138" s="621"/>
      <c r="W138" s="621"/>
      <c r="X138" s="621"/>
      <c r="Y138" s="621"/>
      <c r="Z138" s="621"/>
      <c r="AA138" s="621"/>
      <c r="AB138" s="621"/>
      <c r="AC138" s="621"/>
      <c r="AD138" s="621"/>
      <c r="AE138" s="621"/>
      <c r="AF138" s="621"/>
      <c r="AG138" s="621"/>
      <c r="AH138" s="621"/>
      <c r="AI138" s="621"/>
      <c r="AJ138" s="621"/>
      <c r="AK138" s="621"/>
      <c r="AL138" s="621"/>
      <c r="AM138" s="621"/>
      <c r="AN138" s="621"/>
      <c r="AO138" s="621"/>
      <c r="AP138" s="621"/>
      <c r="AQ138" s="621"/>
      <c r="AR138" s="621"/>
      <c r="AS138" s="621"/>
      <c r="AT138" s="621"/>
      <c r="AU138" s="621"/>
      <c r="AV138" s="621"/>
      <c r="AW138" s="621"/>
      <c r="AX138" s="621"/>
      <c r="AY138" s="621"/>
      <c r="AZ138" s="621"/>
      <c r="BA138" s="621"/>
      <c r="BB138" s="621"/>
      <c r="BC138" s="621"/>
      <c r="BD138" s="621"/>
      <c r="BE138" s="621"/>
      <c r="BF138" s="621"/>
    </row>
    <row r="139" spans="1:58" s="2" customFormat="1" ht="18" customHeight="1">
      <c r="A139" s="67"/>
      <c r="B139" s="22"/>
      <c r="C139" s="1042"/>
      <c r="D139" s="1042"/>
      <c r="E139" s="59" t="s">
        <v>1888</v>
      </c>
      <c r="F139" s="1377"/>
      <c r="G139" s="1378"/>
      <c r="H139" s="1035">
        <f>H140</f>
        <v>2000</v>
      </c>
      <c r="I139" s="1035">
        <f>I140</f>
        <v>2000</v>
      </c>
      <c r="J139" s="1036">
        <f t="shared" ref="J139" si="5">H139-I139</f>
        <v>0</v>
      </c>
      <c r="K139" s="922"/>
      <c r="L139" s="1037"/>
      <c r="M139" s="885">
        <f>M291+M630+M637+M640+M695</f>
        <v>0</v>
      </c>
      <c r="N139" s="1372"/>
      <c r="O139" s="3"/>
      <c r="P139" s="71"/>
      <c r="Q139" s="1373"/>
      <c r="R139" s="1373"/>
      <c r="S139" s="1373"/>
      <c r="T139" s="79"/>
      <c r="U139" s="1375"/>
    </row>
    <row r="140" spans="1:58" ht="22.5" customHeight="1">
      <c r="A140" s="2172"/>
      <c r="B140" s="2179"/>
      <c r="C140" s="2149"/>
      <c r="D140" s="2153"/>
      <c r="E140" s="2153"/>
      <c r="F140" s="2849" t="s">
        <v>1889</v>
      </c>
      <c r="G140" s="2850"/>
      <c r="H140" s="2156">
        <f>H141</f>
        <v>2000</v>
      </c>
      <c r="I140" s="2156">
        <v>2000</v>
      </c>
      <c r="J140" s="2021">
        <f>H140-I140</f>
        <v>0</v>
      </c>
      <c r="K140" s="2133"/>
      <c r="L140" s="2115"/>
      <c r="M140" s="2116">
        <f>SUM(M141)</f>
        <v>2000</v>
      </c>
      <c r="N140" s="2111"/>
      <c r="O140" s="621"/>
      <c r="P140" s="621"/>
      <c r="Q140" s="621"/>
      <c r="R140" s="621"/>
      <c r="S140" s="621"/>
      <c r="T140" s="621"/>
      <c r="U140" s="621"/>
      <c r="V140" s="621"/>
      <c r="W140" s="621"/>
      <c r="X140" s="621"/>
      <c r="Y140" s="621"/>
      <c r="Z140" s="621"/>
      <c r="AA140" s="621"/>
      <c r="AB140" s="621"/>
      <c r="AC140" s="621"/>
      <c r="AD140" s="621"/>
      <c r="AE140" s="621"/>
      <c r="AF140" s="621"/>
      <c r="AG140" s="621"/>
      <c r="AH140" s="621"/>
      <c r="AI140" s="621"/>
      <c r="AJ140" s="621"/>
      <c r="AK140" s="621"/>
      <c r="AL140" s="621"/>
      <c r="AM140" s="621"/>
      <c r="AN140" s="621"/>
      <c r="AO140" s="621"/>
      <c r="AP140" s="621"/>
      <c r="AQ140" s="621"/>
      <c r="AR140" s="621"/>
      <c r="AS140" s="621"/>
      <c r="AT140" s="621"/>
      <c r="AU140" s="621"/>
      <c r="AV140" s="621"/>
      <c r="AW140" s="621"/>
      <c r="AX140" s="621"/>
      <c r="AY140" s="621"/>
      <c r="AZ140" s="621"/>
      <c r="BA140" s="621"/>
      <c r="BB140" s="621"/>
      <c r="BC140" s="621"/>
      <c r="BD140" s="621"/>
      <c r="BE140" s="621"/>
      <c r="BF140" s="621"/>
    </row>
    <row r="141" spans="1:58" ht="22.5" customHeight="1">
      <c r="A141" s="2164"/>
      <c r="B141" s="2165"/>
      <c r="C141" s="2149"/>
      <c r="D141" s="2149"/>
      <c r="E141" s="2149"/>
      <c r="F141" s="2176"/>
      <c r="G141" s="2151" t="s">
        <v>1890</v>
      </c>
      <c r="H141" s="319">
        <f>M141</f>
        <v>2000</v>
      </c>
      <c r="I141" s="319">
        <v>2000</v>
      </c>
      <c r="J141" s="2119">
        <f>H141-I141</f>
        <v>0</v>
      </c>
      <c r="K141" s="2180"/>
      <c r="L141" s="2141"/>
      <c r="M141" s="2122">
        <f>SUM(M142)</f>
        <v>2000</v>
      </c>
      <c r="N141" s="2111"/>
      <c r="O141" s="621"/>
      <c r="P141" s="621"/>
      <c r="Q141" s="621"/>
      <c r="R141" s="621"/>
      <c r="S141" s="621"/>
      <c r="T141" s="621"/>
      <c r="U141" s="621"/>
      <c r="V141" s="621"/>
      <c r="W141" s="621"/>
      <c r="X141" s="621"/>
      <c r="Y141" s="621"/>
      <c r="Z141" s="621"/>
      <c r="AA141" s="621"/>
      <c r="AB141" s="621"/>
      <c r="AC141" s="621"/>
      <c r="AD141" s="621"/>
      <c r="AE141" s="621"/>
      <c r="AF141" s="621"/>
      <c r="AG141" s="621"/>
      <c r="AH141" s="621"/>
      <c r="AI141" s="621"/>
      <c r="AJ141" s="621"/>
      <c r="AK141" s="621"/>
      <c r="AL141" s="621"/>
      <c r="AM141" s="621"/>
      <c r="AN141" s="621"/>
      <c r="AO141" s="621"/>
      <c r="AP141" s="621"/>
      <c r="AQ141" s="621"/>
      <c r="AR141" s="621"/>
      <c r="AS141" s="621"/>
      <c r="AT141" s="621"/>
      <c r="AU141" s="621"/>
      <c r="AV141" s="621"/>
      <c r="AW141" s="621"/>
      <c r="AX141" s="621"/>
      <c r="AY141" s="621"/>
      <c r="AZ141" s="621"/>
      <c r="BA141" s="621"/>
      <c r="BB141" s="621"/>
      <c r="BC141" s="621"/>
      <c r="BD141" s="621"/>
      <c r="BE141" s="621"/>
      <c r="BF141" s="621"/>
    </row>
    <row r="142" spans="1:58" ht="22.5" customHeight="1">
      <c r="A142" s="2146"/>
      <c r="B142" s="2149"/>
      <c r="C142" s="2149"/>
      <c r="D142" s="2149"/>
      <c r="E142" s="2149"/>
      <c r="F142" s="2149"/>
      <c r="G142" s="2181"/>
      <c r="H142" s="2168"/>
      <c r="I142" s="2168"/>
      <c r="J142" s="2046"/>
      <c r="K142" s="2182" t="s">
        <v>1909</v>
      </c>
      <c r="L142" s="2183" t="s">
        <v>14</v>
      </c>
      <c r="M142" s="2184">
        <v>2000</v>
      </c>
      <c r="N142" s="2111"/>
      <c r="O142" s="621"/>
      <c r="P142" s="621"/>
      <c r="Q142" s="621"/>
      <c r="R142" s="621"/>
      <c r="S142" s="621"/>
      <c r="T142" s="621"/>
      <c r="U142" s="621"/>
      <c r="V142" s="621"/>
      <c r="W142" s="621"/>
      <c r="X142" s="621"/>
      <c r="Y142" s="621"/>
      <c r="Z142" s="621"/>
      <c r="AA142" s="621"/>
      <c r="AB142" s="621"/>
      <c r="AC142" s="621"/>
      <c r="AD142" s="621"/>
      <c r="AE142" s="621"/>
      <c r="AF142" s="621"/>
      <c r="AG142" s="621"/>
      <c r="AH142" s="621"/>
      <c r="AI142" s="621"/>
      <c r="AJ142" s="621"/>
      <c r="AK142" s="621"/>
      <c r="AL142" s="621"/>
      <c r="AM142" s="621"/>
      <c r="AN142" s="621"/>
      <c r="AO142" s="621"/>
      <c r="AP142" s="621"/>
      <c r="AQ142" s="621"/>
      <c r="AR142" s="621"/>
      <c r="AS142" s="621"/>
      <c r="AT142" s="621"/>
      <c r="AU142" s="621"/>
      <c r="AV142" s="621"/>
      <c r="AW142" s="621"/>
      <c r="AX142" s="621"/>
      <c r="AY142" s="621"/>
      <c r="AZ142" s="621"/>
      <c r="BA142" s="621"/>
      <c r="BB142" s="621"/>
      <c r="BC142" s="621"/>
      <c r="BD142" s="621"/>
      <c r="BE142" s="621"/>
      <c r="BF142" s="621"/>
    </row>
    <row r="143" spans="1:58" s="2" customFormat="1" ht="18" customHeight="1">
      <c r="A143" s="67"/>
      <c r="B143" s="22"/>
      <c r="C143" s="22"/>
      <c r="D143" s="2016" t="s">
        <v>781</v>
      </c>
      <c r="E143" s="1377"/>
      <c r="F143" s="1377"/>
      <c r="G143" s="1378"/>
      <c r="H143" s="1379">
        <f t="shared" ref="H143:I145" si="6">H144</f>
        <v>9200</v>
      </c>
      <c r="I143" s="1379">
        <f t="shared" si="6"/>
        <v>10000</v>
      </c>
      <c r="J143" s="1036">
        <f t="shared" ref="J143:J144" si="7">H143-I143</f>
        <v>-800</v>
      </c>
      <c r="K143" s="875"/>
      <c r="L143" s="1380"/>
      <c r="M143" s="871"/>
      <c r="N143" s="1372"/>
      <c r="O143" s="3"/>
      <c r="P143" s="71"/>
      <c r="Q143" s="1373"/>
      <c r="R143" s="1373"/>
      <c r="S143" s="1373"/>
      <c r="T143" s="1374"/>
      <c r="U143" s="1375"/>
    </row>
    <row r="144" spans="1:58" s="2" customFormat="1" ht="18" customHeight="1">
      <c r="A144" s="67"/>
      <c r="B144" s="22"/>
      <c r="C144" s="1042"/>
      <c r="D144" s="1382"/>
      <c r="E144" s="1376" t="s">
        <v>1575</v>
      </c>
      <c r="F144" s="1377"/>
      <c r="G144" s="1378"/>
      <c r="H144" s="1035">
        <f t="shared" si="6"/>
        <v>9200</v>
      </c>
      <c r="I144" s="1035">
        <f t="shared" si="6"/>
        <v>10000</v>
      </c>
      <c r="J144" s="1036">
        <f t="shared" si="7"/>
        <v>-800</v>
      </c>
      <c r="K144" s="922"/>
      <c r="L144" s="1037"/>
      <c r="M144" s="885">
        <f>M287+M635+M642+M645+M700</f>
        <v>0</v>
      </c>
      <c r="N144" s="1372"/>
      <c r="O144" s="3"/>
      <c r="P144" s="71"/>
      <c r="Q144" s="1373"/>
      <c r="R144" s="1373"/>
      <c r="S144" s="1373"/>
      <c r="T144" s="79"/>
      <c r="U144" s="1375"/>
    </row>
    <row r="145" spans="1:58" ht="21.75" customHeight="1">
      <c r="A145" s="2164"/>
      <c r="B145" s="2165"/>
      <c r="C145" s="2149"/>
      <c r="D145" s="2153"/>
      <c r="E145" s="2153"/>
      <c r="F145" s="2849" t="s">
        <v>360</v>
      </c>
      <c r="G145" s="2851"/>
      <c r="H145" s="2156">
        <f t="shared" si="6"/>
        <v>9200</v>
      </c>
      <c r="I145" s="2156">
        <f t="shared" si="6"/>
        <v>10000</v>
      </c>
      <c r="J145" s="2021">
        <f>H145-I145</f>
        <v>-800</v>
      </c>
      <c r="K145" s="2114"/>
      <c r="L145" s="2115"/>
      <c r="M145" s="2116">
        <f>M146</f>
        <v>9200</v>
      </c>
      <c r="N145" s="2111"/>
      <c r="O145" s="621"/>
      <c r="P145" s="621"/>
      <c r="Q145" s="621"/>
      <c r="R145" s="621"/>
      <c r="S145" s="621"/>
      <c r="T145" s="621"/>
      <c r="U145" s="621"/>
      <c r="V145" s="621"/>
      <c r="W145" s="621"/>
      <c r="X145" s="621"/>
      <c r="Y145" s="621"/>
      <c r="Z145" s="621"/>
      <c r="AA145" s="621"/>
      <c r="AB145" s="621"/>
      <c r="AC145" s="621"/>
      <c r="AD145" s="621"/>
      <c r="AE145" s="621"/>
      <c r="AF145" s="621"/>
      <c r="AG145" s="621"/>
      <c r="AH145" s="621"/>
      <c r="AI145" s="621"/>
      <c r="AJ145" s="621"/>
      <c r="AK145" s="621"/>
      <c r="AL145" s="621"/>
      <c r="AM145" s="621"/>
      <c r="AN145" s="621"/>
      <c r="AO145" s="621"/>
      <c r="AP145" s="621"/>
      <c r="AQ145" s="621"/>
      <c r="AR145" s="621"/>
      <c r="AS145" s="621"/>
      <c r="AT145" s="621"/>
      <c r="AU145" s="621"/>
      <c r="AV145" s="621"/>
      <c r="AW145" s="621"/>
      <c r="AX145" s="621"/>
      <c r="AY145" s="621"/>
      <c r="AZ145" s="621"/>
      <c r="BA145" s="621"/>
      <c r="BB145" s="621"/>
      <c r="BC145" s="621"/>
      <c r="BD145" s="621"/>
      <c r="BE145" s="621"/>
      <c r="BF145" s="621"/>
    </row>
    <row r="146" spans="1:58" ht="21.75" customHeight="1">
      <c r="A146" s="2173"/>
      <c r="B146" s="2165"/>
      <c r="C146" s="2149"/>
      <c r="D146" s="2149"/>
      <c r="E146" s="2149"/>
      <c r="F146" s="2176"/>
      <c r="G146" s="2151" t="s">
        <v>361</v>
      </c>
      <c r="H146" s="319">
        <f>M146</f>
        <v>9200</v>
      </c>
      <c r="I146" s="319">
        <v>10000</v>
      </c>
      <c r="J146" s="2119">
        <f>H146-I146</f>
        <v>-800</v>
      </c>
      <c r="K146" s="2140"/>
      <c r="L146" s="2141"/>
      <c r="M146" s="2122">
        <f>M147+M148</f>
        <v>9200</v>
      </c>
      <c r="N146" s="2111"/>
      <c r="O146" s="621"/>
      <c r="P146" s="621"/>
      <c r="Q146" s="621"/>
      <c r="R146" s="621"/>
      <c r="S146" s="621"/>
      <c r="T146" s="621"/>
      <c r="U146" s="621"/>
      <c r="V146" s="621"/>
      <c r="W146" s="621"/>
      <c r="X146" s="621"/>
      <c r="Y146" s="621"/>
      <c r="Z146" s="621"/>
      <c r="AA146" s="621"/>
      <c r="AB146" s="621"/>
      <c r="AC146" s="621"/>
      <c r="AD146" s="621"/>
      <c r="AE146" s="621"/>
      <c r="AF146" s="621"/>
      <c r="AG146" s="621"/>
      <c r="AH146" s="621"/>
      <c r="AI146" s="621"/>
      <c r="AJ146" s="621"/>
      <c r="AK146" s="621"/>
      <c r="AL146" s="621"/>
      <c r="AM146" s="621"/>
      <c r="AN146" s="621"/>
      <c r="AO146" s="621"/>
      <c r="AP146" s="621"/>
      <c r="AQ146" s="621"/>
      <c r="AR146" s="621"/>
      <c r="AS146" s="621"/>
      <c r="AT146" s="621"/>
      <c r="AU146" s="621"/>
      <c r="AV146" s="621"/>
      <c r="AW146" s="621"/>
      <c r="AX146" s="621"/>
      <c r="AY146" s="621"/>
      <c r="AZ146" s="621"/>
      <c r="BA146" s="621"/>
      <c r="BB146" s="621"/>
      <c r="BC146" s="621"/>
      <c r="BD146" s="621"/>
      <c r="BE146" s="621"/>
      <c r="BF146" s="621"/>
    </row>
    <row r="147" spans="1:58" ht="21.75" customHeight="1">
      <c r="A147" s="2164"/>
      <c r="B147" s="2150"/>
      <c r="C147" s="2149"/>
      <c r="D147" s="2153"/>
      <c r="E147" s="2153"/>
      <c r="F147" s="2153"/>
      <c r="G147" s="2174"/>
      <c r="H147" s="2163"/>
      <c r="I147" s="2163"/>
      <c r="J147" s="2125"/>
      <c r="K147" s="2120" t="s">
        <v>1910</v>
      </c>
      <c r="L147" s="2126" t="s">
        <v>14</v>
      </c>
      <c r="M147" s="2127">
        <v>4200</v>
      </c>
      <c r="N147" s="2111"/>
      <c r="O147" s="621"/>
      <c r="P147" s="621"/>
      <c r="Q147" s="621"/>
      <c r="R147" s="621"/>
      <c r="S147" s="621"/>
      <c r="T147" s="621"/>
      <c r="U147" s="621"/>
      <c r="V147" s="621"/>
      <c r="W147" s="621"/>
      <c r="X147" s="621"/>
      <c r="Y147" s="621"/>
      <c r="Z147" s="621"/>
      <c r="AA147" s="621"/>
      <c r="AB147" s="621"/>
      <c r="AC147" s="621"/>
      <c r="AD147" s="621"/>
      <c r="AE147" s="621"/>
      <c r="AF147" s="621"/>
      <c r="AG147" s="621"/>
      <c r="AH147" s="621"/>
      <c r="AI147" s="621"/>
      <c r="AJ147" s="621"/>
      <c r="AK147" s="621"/>
      <c r="AL147" s="621"/>
      <c r="AM147" s="621"/>
      <c r="AN147" s="621"/>
      <c r="AO147" s="621"/>
      <c r="AP147" s="621"/>
      <c r="AQ147" s="621"/>
      <c r="AR147" s="621"/>
      <c r="AS147" s="621"/>
      <c r="AT147" s="621"/>
      <c r="AU147" s="621"/>
      <c r="AV147" s="621"/>
      <c r="AW147" s="621"/>
      <c r="AX147" s="621"/>
      <c r="AY147" s="621"/>
      <c r="AZ147" s="621"/>
      <c r="BA147" s="621"/>
      <c r="BB147" s="621"/>
      <c r="BC147" s="621"/>
      <c r="BD147" s="621"/>
      <c r="BE147" s="621"/>
      <c r="BF147" s="621"/>
    </row>
    <row r="148" spans="1:58" ht="21.75" customHeight="1">
      <c r="A148" s="2164"/>
      <c r="B148" s="2150"/>
      <c r="C148" s="2149"/>
      <c r="D148" s="2153"/>
      <c r="E148" s="2153"/>
      <c r="F148" s="2153"/>
      <c r="G148" s="2040"/>
      <c r="H148" s="2163"/>
      <c r="I148" s="2163"/>
      <c r="J148" s="2125"/>
      <c r="K148" s="2120" t="s">
        <v>1911</v>
      </c>
      <c r="L148" s="2126" t="s">
        <v>14</v>
      </c>
      <c r="M148" s="2127">
        <v>5000</v>
      </c>
      <c r="N148" s="2111"/>
      <c r="O148" s="621"/>
      <c r="P148" s="621"/>
      <c r="Q148" s="621"/>
      <c r="R148" s="621"/>
      <c r="S148" s="621"/>
      <c r="T148" s="621"/>
      <c r="U148" s="621"/>
      <c r="V148" s="621"/>
      <c r="W148" s="621"/>
      <c r="X148" s="621"/>
      <c r="Y148" s="621"/>
      <c r="Z148" s="621"/>
      <c r="AA148" s="621"/>
      <c r="AB148" s="621"/>
      <c r="AC148" s="621"/>
      <c r="AD148" s="621"/>
      <c r="AE148" s="621"/>
      <c r="AF148" s="621"/>
      <c r="AG148" s="621"/>
      <c r="AH148" s="621"/>
      <c r="AI148" s="621"/>
      <c r="AJ148" s="621"/>
      <c r="AK148" s="621"/>
      <c r="AL148" s="621"/>
      <c r="AM148" s="621"/>
      <c r="AN148" s="621"/>
      <c r="AO148" s="621"/>
      <c r="AP148" s="621"/>
      <c r="AQ148" s="621"/>
      <c r="AR148" s="621"/>
      <c r="AS148" s="621"/>
      <c r="AT148" s="621"/>
      <c r="AU148" s="621"/>
      <c r="AV148" s="621"/>
      <c r="AW148" s="621"/>
      <c r="AX148" s="621"/>
      <c r="AY148" s="621"/>
      <c r="AZ148" s="621"/>
      <c r="BA148" s="621"/>
      <c r="BB148" s="621"/>
      <c r="BC148" s="621"/>
      <c r="BD148" s="621"/>
      <c r="BE148" s="621"/>
      <c r="BF148" s="621"/>
    </row>
    <row r="149" spans="1:58" s="2" customFormat="1" ht="18" customHeight="1">
      <c r="A149" s="67"/>
      <c r="B149" s="22"/>
      <c r="C149" s="2016" t="s">
        <v>1786</v>
      </c>
      <c r="D149" s="1377"/>
      <c r="E149" s="1377"/>
      <c r="F149" s="1377"/>
      <c r="G149" s="1378"/>
      <c r="H149" s="1035">
        <f>H150+H206</f>
        <v>299424</v>
      </c>
      <c r="I149" s="1035">
        <f>I150+I206</f>
        <v>273554</v>
      </c>
      <c r="J149" s="1036">
        <f t="shared" ref="J149:J151" si="8">H149-I149</f>
        <v>25870</v>
      </c>
      <c r="K149" s="1602"/>
      <c r="L149" s="1481"/>
      <c r="M149" s="1482"/>
      <c r="N149" s="2846"/>
      <c r="O149" s="2847"/>
      <c r="P149" s="2847"/>
      <c r="Q149" s="2847"/>
      <c r="R149" s="2847"/>
      <c r="S149" s="2847"/>
      <c r="T149" s="2847"/>
      <c r="U149" s="2847"/>
    </row>
    <row r="150" spans="1:58" s="2" customFormat="1" ht="18" customHeight="1">
      <c r="A150" s="67"/>
      <c r="B150" s="22"/>
      <c r="C150" s="25"/>
      <c r="D150" s="2016" t="s">
        <v>780</v>
      </c>
      <c r="E150" s="1377"/>
      <c r="F150" s="1377"/>
      <c r="G150" s="1378"/>
      <c r="H150" s="1379">
        <f>H151+H161</f>
        <v>268752</v>
      </c>
      <c r="I150" s="1379">
        <f>I151+I161</f>
        <v>252882</v>
      </c>
      <c r="J150" s="54">
        <f t="shared" si="8"/>
        <v>15870</v>
      </c>
      <c r="K150" s="875"/>
      <c r="L150" s="1380"/>
      <c r="M150" s="871"/>
      <c r="N150" s="1372"/>
      <c r="O150" s="3"/>
      <c r="P150" s="71"/>
      <c r="Q150" s="1373"/>
      <c r="R150" s="1373"/>
      <c r="S150" s="1373"/>
      <c r="T150" s="1374"/>
      <c r="U150" s="1375"/>
    </row>
    <row r="151" spans="1:58" s="2" customFormat="1" ht="18" customHeight="1">
      <c r="A151" s="67"/>
      <c r="B151" s="22"/>
      <c r="C151" s="1042"/>
      <c r="D151" s="1382"/>
      <c r="E151" s="1377" t="s">
        <v>1572</v>
      </c>
      <c r="F151" s="1377"/>
      <c r="G151" s="1378"/>
      <c r="H151" s="1035">
        <f>H152</f>
        <v>64392</v>
      </c>
      <c r="I151" s="1035">
        <f>I152</f>
        <v>61465</v>
      </c>
      <c r="J151" s="1036">
        <f t="shared" si="8"/>
        <v>2927</v>
      </c>
      <c r="K151" s="922"/>
      <c r="L151" s="1037"/>
      <c r="M151" s="885">
        <f>M152+M499+M506+M509+M564</f>
        <v>64392</v>
      </c>
      <c r="N151" s="1372"/>
      <c r="O151" s="3"/>
      <c r="P151" s="71"/>
      <c r="Q151" s="1373"/>
      <c r="R151" s="1373"/>
      <c r="S151" s="1373"/>
      <c r="T151" s="79"/>
      <c r="U151" s="1375"/>
    </row>
    <row r="152" spans="1:58" s="2192" customFormat="1" ht="20.25" customHeight="1">
      <c r="A152" s="304"/>
      <c r="B152" s="2029"/>
      <c r="C152" s="2029"/>
      <c r="D152" s="2029"/>
      <c r="E152" s="625"/>
      <c r="F152" s="2186" t="s">
        <v>1912</v>
      </c>
      <c r="G152" s="2187"/>
      <c r="H152" s="2188">
        <f>H153</f>
        <v>64392</v>
      </c>
      <c r="I152" s="2188">
        <f>I153</f>
        <v>61465</v>
      </c>
      <c r="J152" s="1141">
        <f>H152-I152</f>
        <v>2927</v>
      </c>
      <c r="K152" s="2189"/>
      <c r="L152" s="2190"/>
      <c r="M152" s="2191">
        <f>H152</f>
        <v>64392</v>
      </c>
      <c r="N152" s="624"/>
      <c r="O152" s="623"/>
      <c r="P152" s="624"/>
      <c r="Q152" s="624"/>
      <c r="R152" s="624"/>
      <c r="S152" s="624"/>
      <c r="T152" s="624"/>
      <c r="U152" s="624"/>
      <c r="V152" s="624"/>
      <c r="W152" s="624"/>
      <c r="X152" s="624"/>
      <c r="Y152" s="624"/>
      <c r="Z152" s="624"/>
      <c r="AA152" s="624"/>
      <c r="AB152" s="624"/>
      <c r="AC152" s="624"/>
      <c r="AD152" s="624"/>
      <c r="AE152" s="624"/>
      <c r="AF152" s="624"/>
      <c r="AG152" s="624"/>
      <c r="AH152" s="624"/>
      <c r="AI152" s="624"/>
      <c r="AJ152" s="624"/>
      <c r="AK152" s="624"/>
      <c r="AL152" s="624"/>
      <c r="AM152" s="624"/>
      <c r="AN152" s="624"/>
      <c r="AO152" s="624"/>
      <c r="AP152" s="624"/>
      <c r="AQ152" s="624"/>
      <c r="AR152" s="624"/>
      <c r="AS152" s="624"/>
      <c r="AT152" s="624"/>
      <c r="AU152" s="624"/>
      <c r="AV152" s="624"/>
      <c r="AW152" s="624"/>
      <c r="AX152" s="624"/>
      <c r="AY152" s="624"/>
      <c r="AZ152" s="624"/>
      <c r="BA152" s="624"/>
      <c r="BB152" s="624"/>
      <c r="BC152" s="624"/>
      <c r="BD152" s="624"/>
      <c r="BE152" s="624"/>
      <c r="BF152" s="624"/>
    </row>
    <row r="153" spans="1:58" ht="17.25" customHeight="1">
      <c r="A153" s="304"/>
      <c r="B153" s="2029"/>
      <c r="C153" s="2029"/>
      <c r="D153" s="2185"/>
      <c r="E153" s="2185"/>
      <c r="F153" s="2029"/>
      <c r="G153" s="2193" t="s">
        <v>1806</v>
      </c>
      <c r="H153" s="2194">
        <f>M153</f>
        <v>64392</v>
      </c>
      <c r="I153" s="2194">
        <v>61465</v>
      </c>
      <c r="J153" s="1140">
        <f>H153-I153</f>
        <v>2927</v>
      </c>
      <c r="K153" s="2195" t="s">
        <v>1806</v>
      </c>
      <c r="L153" s="2196"/>
      <c r="M153" s="2197">
        <f>M154+M159</f>
        <v>64392</v>
      </c>
      <c r="N153" s="2512"/>
      <c r="O153" s="2512"/>
      <c r="P153" s="2513">
        <v>9160</v>
      </c>
      <c r="Q153" s="2512">
        <v>8</v>
      </c>
      <c r="R153" s="2514">
        <f>P153*Q153</f>
        <v>73280</v>
      </c>
      <c r="S153" s="2512"/>
      <c r="T153" s="2512"/>
      <c r="U153" s="2512"/>
      <c r="V153" s="2512"/>
      <c r="W153" s="2512"/>
      <c r="X153" s="2512"/>
      <c r="Y153" s="625"/>
      <c r="Z153" s="625"/>
      <c r="AA153" s="625"/>
      <c r="AB153" s="625"/>
      <c r="AC153" s="625"/>
      <c r="AD153" s="625"/>
      <c r="AE153" s="625"/>
      <c r="AF153" s="625"/>
      <c r="AG153" s="625"/>
      <c r="AH153" s="625"/>
      <c r="AI153" s="625"/>
      <c r="AJ153" s="625"/>
      <c r="AK153" s="625"/>
      <c r="AL153" s="625"/>
      <c r="AM153" s="625"/>
      <c r="AN153" s="625"/>
      <c r="AO153" s="625"/>
      <c r="AP153" s="625"/>
      <c r="AQ153" s="625"/>
      <c r="AR153" s="625"/>
      <c r="AS153" s="625"/>
      <c r="AT153" s="625"/>
      <c r="AU153" s="625"/>
      <c r="AV153" s="625"/>
      <c r="AW153" s="625"/>
      <c r="AX153" s="625"/>
      <c r="AY153" s="625"/>
      <c r="AZ153" s="625"/>
      <c r="BA153" s="625"/>
      <c r="BB153" s="625"/>
      <c r="BC153" s="625"/>
      <c r="BD153" s="625"/>
      <c r="BE153" s="625"/>
      <c r="BF153" s="625"/>
    </row>
    <row r="154" spans="1:58" ht="17.25" customHeight="1">
      <c r="A154" s="304"/>
      <c r="B154" s="2029"/>
      <c r="C154" s="2029"/>
      <c r="D154" s="2185"/>
      <c r="E154" s="2185"/>
      <c r="F154" s="2198"/>
      <c r="G154" s="2198"/>
      <c r="H154" s="1508"/>
      <c r="I154" s="1508"/>
      <c r="J154" s="2199"/>
      <c r="K154" s="2200" t="s">
        <v>1913</v>
      </c>
      <c r="L154" s="2201"/>
      <c r="M154" s="2202">
        <f>SUM(M155:M158)</f>
        <v>57524</v>
      </c>
      <c r="N154" s="2512"/>
      <c r="O154" s="2512"/>
      <c r="P154" s="2512"/>
      <c r="Q154" s="2512"/>
      <c r="R154" s="2512"/>
      <c r="S154" s="2512"/>
      <c r="T154" s="2512"/>
      <c r="U154" s="2512"/>
      <c r="V154" s="2512"/>
      <c r="W154" s="2512"/>
      <c r="X154" s="2512"/>
      <c r="Y154" s="625"/>
      <c r="Z154" s="625"/>
      <c r="AA154" s="625"/>
      <c r="AB154" s="625"/>
      <c r="AC154" s="625"/>
      <c r="AD154" s="625"/>
      <c r="AE154" s="625"/>
      <c r="AF154" s="625"/>
      <c r="AG154" s="625"/>
      <c r="AH154" s="625"/>
      <c r="AI154" s="625"/>
      <c r="AJ154" s="625"/>
      <c r="AK154" s="625"/>
      <c r="AL154" s="625"/>
      <c r="AM154" s="625"/>
      <c r="AN154" s="625"/>
      <c r="AO154" s="625"/>
      <c r="AP154" s="625"/>
      <c r="AQ154" s="625"/>
      <c r="AR154" s="625"/>
      <c r="AS154" s="625"/>
      <c r="AT154" s="625"/>
      <c r="AU154" s="625"/>
      <c r="AV154" s="625"/>
      <c r="AW154" s="625"/>
      <c r="AX154" s="625"/>
      <c r="AY154" s="625"/>
      <c r="AZ154" s="625"/>
      <c r="BA154" s="625"/>
      <c r="BB154" s="625"/>
      <c r="BC154" s="625"/>
      <c r="BD154" s="625"/>
      <c r="BE154" s="625"/>
      <c r="BF154" s="625"/>
    </row>
    <row r="155" spans="1:58" ht="17.25" customHeight="1">
      <c r="A155" s="304"/>
      <c r="B155" s="2029"/>
      <c r="C155" s="2029"/>
      <c r="D155" s="2185"/>
      <c r="E155" s="2185"/>
      <c r="F155" s="2029"/>
      <c r="G155" s="2029"/>
      <c r="H155" s="1508"/>
      <c r="I155" s="1508"/>
      <c r="J155" s="2199"/>
      <c r="K155" s="2203" t="s">
        <v>2539</v>
      </c>
      <c r="L155" s="2201" t="s">
        <v>327</v>
      </c>
      <c r="M155" s="330">
        <v>44647</v>
      </c>
      <c r="N155" s="2512"/>
      <c r="O155" s="2513">
        <v>85860</v>
      </c>
      <c r="P155" s="2512">
        <v>5</v>
      </c>
      <c r="Q155" s="2514">
        <v>2</v>
      </c>
      <c r="R155" s="2512">
        <v>52</v>
      </c>
      <c r="S155" s="2515">
        <f>O155*P155*Q155*R155</f>
        <v>44647200</v>
      </c>
      <c r="T155" s="2512"/>
      <c r="U155" s="2512"/>
      <c r="V155" s="2512"/>
      <c r="W155" s="2512"/>
      <c r="X155" s="2512"/>
      <c r="Y155" s="625"/>
      <c r="Z155" s="625"/>
      <c r="AA155" s="625"/>
      <c r="AB155" s="625"/>
      <c r="AC155" s="625"/>
      <c r="AD155" s="625"/>
      <c r="AE155" s="625"/>
      <c r="AF155" s="625"/>
      <c r="AG155" s="625"/>
      <c r="AH155" s="625"/>
      <c r="AI155" s="625"/>
      <c r="AJ155" s="625"/>
      <c r="AK155" s="625"/>
      <c r="AL155" s="625"/>
      <c r="AM155" s="625"/>
      <c r="AN155" s="625"/>
      <c r="AO155" s="625"/>
      <c r="AP155" s="625"/>
      <c r="AQ155" s="625"/>
      <c r="AR155" s="625"/>
      <c r="AS155" s="625"/>
      <c r="AT155" s="625"/>
      <c r="AU155" s="625"/>
      <c r="AV155" s="625"/>
      <c r="AW155" s="625"/>
      <c r="AX155" s="625"/>
      <c r="AY155" s="625"/>
      <c r="AZ155" s="625"/>
      <c r="BA155" s="625"/>
      <c r="BB155" s="625"/>
      <c r="BC155" s="625"/>
      <c r="BD155" s="625"/>
      <c r="BE155" s="625"/>
      <c r="BF155" s="625"/>
    </row>
    <row r="156" spans="1:58" ht="17.25" customHeight="1">
      <c r="A156" s="304"/>
      <c r="B156" s="2029"/>
      <c r="C156" s="2029"/>
      <c r="D156" s="2185"/>
      <c r="E156" s="2185"/>
      <c r="F156" s="2029"/>
      <c r="G156" s="2029"/>
      <c r="H156" s="1508"/>
      <c r="I156" s="1508"/>
      <c r="J156" s="2199"/>
      <c r="K156" s="2203" t="s">
        <v>2540</v>
      </c>
      <c r="L156" s="2201" t="s">
        <v>327</v>
      </c>
      <c r="M156" s="330">
        <v>8929</v>
      </c>
      <c r="N156" s="2512"/>
      <c r="O156" s="2513">
        <v>85860</v>
      </c>
      <c r="P156" s="2512">
        <v>2</v>
      </c>
      <c r="Q156" s="2512">
        <v>52</v>
      </c>
      <c r="R156" s="2512"/>
      <c r="S156" s="2515">
        <f>O156*P156*Q156</f>
        <v>8929440</v>
      </c>
      <c r="T156" s="2512"/>
      <c r="U156" s="2512"/>
      <c r="V156" s="2512"/>
      <c r="W156" s="2512"/>
      <c r="X156" s="2512"/>
      <c r="Y156" s="625"/>
      <c r="Z156" s="625"/>
      <c r="AA156" s="625"/>
      <c r="AB156" s="625"/>
      <c r="AC156" s="625"/>
      <c r="AD156" s="625"/>
      <c r="AE156" s="625"/>
      <c r="AF156" s="625"/>
      <c r="AG156" s="625"/>
      <c r="AH156" s="625"/>
      <c r="AI156" s="625"/>
      <c r="AJ156" s="625"/>
      <c r="AK156" s="625"/>
      <c r="AL156" s="625"/>
      <c r="AM156" s="625"/>
      <c r="AN156" s="625"/>
      <c r="AO156" s="625"/>
      <c r="AP156" s="625"/>
      <c r="AQ156" s="625"/>
      <c r="AR156" s="625"/>
      <c r="AS156" s="625"/>
      <c r="AT156" s="625"/>
      <c r="AU156" s="625"/>
      <c r="AV156" s="625"/>
      <c r="AW156" s="625"/>
      <c r="AX156" s="625"/>
      <c r="AY156" s="625"/>
      <c r="AZ156" s="625"/>
      <c r="BA156" s="625"/>
      <c r="BB156" s="625"/>
      <c r="BC156" s="625"/>
      <c r="BD156" s="625"/>
      <c r="BE156" s="625"/>
      <c r="BF156" s="625"/>
    </row>
    <row r="157" spans="1:58" ht="17.25" customHeight="1">
      <c r="A157" s="304"/>
      <c r="B157" s="2029"/>
      <c r="C157" s="2029"/>
      <c r="D157" s="2185"/>
      <c r="E157" s="2185"/>
      <c r="F157" s="2029"/>
      <c r="G157" s="2029"/>
      <c r="H157" s="1508"/>
      <c r="I157" s="1508"/>
      <c r="J157" s="2199"/>
      <c r="K157" s="2203" t="s">
        <v>2541</v>
      </c>
      <c r="L157" s="2201" t="s">
        <v>327</v>
      </c>
      <c r="M157" s="330">
        <v>3090</v>
      </c>
      <c r="N157" s="2512"/>
      <c r="O157" s="2513">
        <v>85860</v>
      </c>
      <c r="P157" s="2516">
        <v>1.5</v>
      </c>
      <c r="Q157" s="2512">
        <v>2</v>
      </c>
      <c r="R157" s="2512">
        <v>12</v>
      </c>
      <c r="S157" s="2515">
        <f>O157*P157*Q157*R157</f>
        <v>3090960</v>
      </c>
      <c r="T157" s="2512"/>
      <c r="U157" s="2512">
        <v>76960</v>
      </c>
      <c r="V157" s="2512"/>
      <c r="W157" s="2512"/>
      <c r="X157" s="2512"/>
      <c r="Y157" s="625"/>
      <c r="Z157" s="625"/>
      <c r="AA157" s="625"/>
      <c r="AB157" s="625"/>
      <c r="AC157" s="625"/>
      <c r="AD157" s="625"/>
      <c r="AE157" s="625"/>
      <c r="AF157" s="625"/>
      <c r="AG157" s="625"/>
      <c r="AH157" s="625"/>
      <c r="AI157" s="625"/>
      <c r="AJ157" s="625"/>
      <c r="AK157" s="625"/>
      <c r="AL157" s="625"/>
      <c r="AM157" s="625"/>
      <c r="AN157" s="625"/>
      <c r="AO157" s="625"/>
      <c r="AP157" s="625"/>
      <c r="AQ157" s="625"/>
      <c r="AR157" s="625"/>
      <c r="AS157" s="625"/>
      <c r="AT157" s="625"/>
      <c r="AU157" s="625"/>
      <c r="AV157" s="625"/>
      <c r="AW157" s="625"/>
      <c r="AX157" s="625"/>
      <c r="AY157" s="625"/>
      <c r="AZ157" s="625"/>
      <c r="BA157" s="625"/>
      <c r="BB157" s="625"/>
      <c r="BC157" s="625"/>
      <c r="BD157" s="625"/>
      <c r="BE157" s="625"/>
      <c r="BF157" s="625"/>
    </row>
    <row r="158" spans="1:58" s="625" customFormat="1" ht="17.25" customHeight="1">
      <c r="A158" s="304"/>
      <c r="B158" s="2029"/>
      <c r="C158" s="2029"/>
      <c r="D158" s="2185"/>
      <c r="E158" s="2185"/>
      <c r="F158" s="2029"/>
      <c r="G158" s="2029"/>
      <c r="H158" s="1508"/>
      <c r="I158" s="1508"/>
      <c r="J158" s="2199"/>
      <c r="K158" s="2203" t="s">
        <v>2542</v>
      </c>
      <c r="L158" s="2201" t="s">
        <v>327</v>
      </c>
      <c r="M158" s="330">
        <v>858</v>
      </c>
      <c r="N158" s="2512"/>
      <c r="O158" s="2513">
        <v>85860</v>
      </c>
      <c r="P158" s="2512">
        <v>2</v>
      </c>
      <c r="Q158" s="2512">
        <v>5</v>
      </c>
      <c r="R158" s="2512"/>
      <c r="S158" s="2515">
        <f>O158*P158*Q158</f>
        <v>858600</v>
      </c>
      <c r="T158" s="2512"/>
      <c r="U158" s="2512"/>
      <c r="V158" s="2512"/>
      <c r="W158" s="2512"/>
      <c r="X158" s="2512"/>
    </row>
    <row r="159" spans="1:58" ht="17.25" customHeight="1">
      <c r="A159" s="304"/>
      <c r="B159" s="2029"/>
      <c r="C159" s="2029"/>
      <c r="D159" s="2185"/>
      <c r="E159" s="2185"/>
      <c r="F159" s="2198"/>
      <c r="G159" s="2198"/>
      <c r="H159" s="1508"/>
      <c r="I159" s="1508"/>
      <c r="J159" s="2199"/>
      <c r="K159" s="2200" t="s">
        <v>1914</v>
      </c>
      <c r="L159" s="2204"/>
      <c r="M159" s="2202">
        <f>SUM(M160:M160)</f>
        <v>6868</v>
      </c>
      <c r="N159" s="2412"/>
      <c r="O159" s="2412"/>
      <c r="P159" s="2412"/>
      <c r="Q159" s="2412"/>
      <c r="R159" s="2412"/>
      <c r="S159" s="2412"/>
      <c r="T159" s="2412"/>
      <c r="U159" s="2412"/>
      <c r="V159" s="2412"/>
      <c r="W159" s="2412"/>
      <c r="X159" s="2412"/>
    </row>
    <row r="160" spans="1:58" ht="17.25" customHeight="1">
      <c r="A160" s="304"/>
      <c r="B160" s="2029"/>
      <c r="C160" s="2029"/>
      <c r="D160" s="2029"/>
      <c r="E160" s="2185"/>
      <c r="F160" s="2198"/>
      <c r="G160" s="2205"/>
      <c r="H160" s="1508"/>
      <c r="I160" s="1508"/>
      <c r="J160" s="2199"/>
      <c r="K160" s="2206" t="s">
        <v>2543</v>
      </c>
      <c r="L160" s="2204" t="s">
        <v>327</v>
      </c>
      <c r="M160" s="330">
        <v>6868</v>
      </c>
      <c r="N160" s="2412"/>
      <c r="O160" s="2517">
        <v>85860</v>
      </c>
      <c r="P160" s="2412">
        <v>2</v>
      </c>
      <c r="Q160" s="2412">
        <v>5</v>
      </c>
      <c r="R160" s="2412">
        <v>8</v>
      </c>
      <c r="S160" s="2518">
        <f>O160*P160*Q160*R160</f>
        <v>6868800</v>
      </c>
      <c r="T160" s="2412"/>
      <c r="U160" s="2412"/>
      <c r="V160" s="2412"/>
      <c r="W160" s="2412"/>
      <c r="X160" s="2412"/>
    </row>
    <row r="161" spans="1:58" s="2" customFormat="1" ht="18" customHeight="1">
      <c r="A161" s="67"/>
      <c r="B161" s="22"/>
      <c r="C161" s="1042"/>
      <c r="D161" s="1042"/>
      <c r="E161" s="1376" t="s">
        <v>1575</v>
      </c>
      <c r="F161" s="1377"/>
      <c r="G161" s="1378"/>
      <c r="H161" s="1035">
        <f>H162+H199+H203</f>
        <v>204360</v>
      </c>
      <c r="I161" s="1035">
        <f>I162+I199+I203</f>
        <v>191417</v>
      </c>
      <c r="J161" s="1036">
        <f t="shared" ref="J161" si="9">H161-I161</f>
        <v>12943</v>
      </c>
      <c r="K161" s="922"/>
      <c r="L161" s="1037"/>
      <c r="M161" s="885">
        <f>M162+M509+M516+M519+M574</f>
        <v>0</v>
      </c>
      <c r="N161" s="1372"/>
      <c r="O161" s="3"/>
      <c r="P161" s="71"/>
      <c r="Q161" s="1373"/>
      <c r="R161" s="1373"/>
      <c r="S161" s="1373"/>
      <c r="T161" s="79"/>
      <c r="U161" s="1375"/>
    </row>
    <row r="162" spans="1:58" s="2192" customFormat="1" ht="20.25" customHeight="1">
      <c r="A162" s="304"/>
      <c r="B162" s="2029"/>
      <c r="C162" s="2029"/>
      <c r="D162" s="2207"/>
      <c r="E162" s="2207"/>
      <c r="F162" s="2208" t="s">
        <v>362</v>
      </c>
      <c r="G162" s="2209"/>
      <c r="H162" s="1227">
        <f>H163+H183+H188+H191+H196+H176+H174</f>
        <v>198790</v>
      </c>
      <c r="I162" s="1227">
        <f>I163+I183+I188+I191+I196+I176+I174</f>
        <v>186407</v>
      </c>
      <c r="J162" s="1141">
        <f>H162-I162</f>
        <v>12383</v>
      </c>
      <c r="K162" s="2210"/>
      <c r="L162" s="2211"/>
      <c r="M162" s="2212"/>
      <c r="N162" s="623"/>
      <c r="O162" s="623"/>
      <c r="P162" s="623">
        <v>9640</v>
      </c>
      <c r="Q162" s="623">
        <v>8720</v>
      </c>
      <c r="R162" s="623">
        <f>P162-Q162</f>
        <v>920</v>
      </c>
      <c r="S162" s="623">
        <v>8</v>
      </c>
      <c r="T162" s="623">
        <f>R162*S162</f>
        <v>7360</v>
      </c>
      <c r="U162" s="623"/>
      <c r="V162" s="623"/>
      <c r="W162" s="623"/>
      <c r="X162" s="623"/>
      <c r="Y162" s="623"/>
      <c r="Z162" s="623"/>
      <c r="AA162" s="623"/>
      <c r="AB162" s="623"/>
      <c r="AC162" s="623"/>
      <c r="AD162" s="623"/>
      <c r="AE162" s="623"/>
      <c r="AF162" s="623"/>
      <c r="AG162" s="623"/>
      <c r="AH162" s="623"/>
      <c r="AI162" s="623"/>
      <c r="AJ162" s="623"/>
      <c r="AK162" s="623"/>
      <c r="AL162" s="623"/>
      <c r="AM162" s="623"/>
      <c r="AN162" s="623"/>
      <c r="AO162" s="623"/>
      <c r="AP162" s="623"/>
      <c r="AQ162" s="623"/>
      <c r="AR162" s="623"/>
      <c r="AS162" s="623"/>
      <c r="AT162" s="623"/>
      <c r="AU162" s="623"/>
      <c r="AV162" s="623"/>
      <c r="AW162" s="623"/>
      <c r="AX162" s="623"/>
      <c r="AY162" s="623"/>
      <c r="AZ162" s="623"/>
      <c r="BA162" s="623"/>
      <c r="BB162" s="623"/>
      <c r="BC162" s="623"/>
      <c r="BD162" s="623"/>
      <c r="BE162" s="623"/>
      <c r="BF162" s="623"/>
    </row>
    <row r="163" spans="1:58" ht="20.25" customHeight="1">
      <c r="A163" s="304"/>
      <c r="B163" s="2029"/>
      <c r="C163" s="2029"/>
      <c r="D163" s="2029"/>
      <c r="E163" s="2029"/>
      <c r="F163" s="2198"/>
      <c r="G163" s="2198" t="s">
        <v>363</v>
      </c>
      <c r="H163" s="2213">
        <f>M163</f>
        <v>38145</v>
      </c>
      <c r="I163" s="2213">
        <v>25372</v>
      </c>
      <c r="J163" s="2214">
        <f>H163-I163</f>
        <v>12773</v>
      </c>
      <c r="K163" s="2215" t="s">
        <v>363</v>
      </c>
      <c r="L163" s="2216"/>
      <c r="M163" s="2217">
        <f>SUM(M164:M173)</f>
        <v>38145</v>
      </c>
      <c r="P163" s="2218">
        <v>0.05</v>
      </c>
      <c r="Q163" s="623">
        <v>9160</v>
      </c>
    </row>
    <row r="164" spans="1:58" ht="20.25" customHeight="1">
      <c r="A164" s="304"/>
      <c r="B164" s="2029"/>
      <c r="C164" s="2029"/>
      <c r="D164" s="2029"/>
      <c r="E164" s="2029"/>
      <c r="F164" s="2198"/>
      <c r="G164" s="2198"/>
      <c r="H164" s="1238"/>
      <c r="I164" s="1231"/>
      <c r="J164" s="2219"/>
      <c r="K164" s="2220" t="s">
        <v>1915</v>
      </c>
      <c r="L164" s="2204" t="s">
        <v>327</v>
      </c>
      <c r="M164" s="2221">
        <v>6000</v>
      </c>
      <c r="N164" s="2412"/>
      <c r="O164" s="2412"/>
      <c r="P164" s="2412">
        <f>P162+P165</f>
        <v>10122</v>
      </c>
      <c r="Q164" s="2519">
        <v>5.0999999999999997E-2</v>
      </c>
      <c r="R164" s="2412"/>
      <c r="S164" s="2412"/>
      <c r="T164" s="2412"/>
      <c r="U164" s="2412"/>
      <c r="V164" s="2412"/>
      <c r="W164" s="2412">
        <v>2000</v>
      </c>
      <c r="X164" s="2412">
        <v>3000</v>
      </c>
      <c r="Y164" s="2412"/>
      <c r="Z164" s="2412"/>
      <c r="AA164" s="2520">
        <f>W164*X164</f>
        <v>6000000</v>
      </c>
      <c r="AB164" s="2412"/>
      <c r="AC164" s="2412"/>
      <c r="AD164" s="2412"/>
      <c r="AE164" s="2412"/>
      <c r="AF164" s="2412"/>
      <c r="AG164" s="2412"/>
      <c r="AH164" s="2412"/>
      <c r="AI164" s="2412"/>
      <c r="AJ164" s="2412"/>
      <c r="AK164" s="2412"/>
      <c r="AL164" s="2412"/>
    </row>
    <row r="165" spans="1:58" ht="20.25" customHeight="1">
      <c r="A165" s="304"/>
      <c r="B165" s="2029"/>
      <c r="C165" s="2029"/>
      <c r="D165" s="2029"/>
      <c r="E165" s="2029"/>
      <c r="F165" s="2198"/>
      <c r="G165" s="2198"/>
      <c r="H165" s="1238"/>
      <c r="I165" s="1231"/>
      <c r="J165" s="2219"/>
      <c r="K165" s="2220" t="s">
        <v>1916</v>
      </c>
      <c r="L165" s="2204" t="s">
        <v>327</v>
      </c>
      <c r="M165" s="2221">
        <v>400</v>
      </c>
      <c r="N165" s="2412"/>
      <c r="O165" s="2412"/>
      <c r="P165" s="2412">
        <f>P162*P163</f>
        <v>482</v>
      </c>
      <c r="Q165" s="2412">
        <f>Q162*Q164</f>
        <v>444.71999999999997</v>
      </c>
      <c r="R165" s="2412"/>
      <c r="S165" s="2412"/>
      <c r="T165" s="2412"/>
      <c r="U165" s="2412"/>
      <c r="V165" s="2412"/>
      <c r="W165" s="2412">
        <v>4000</v>
      </c>
      <c r="X165" s="2412">
        <v>100</v>
      </c>
      <c r="Y165" s="2412"/>
      <c r="Z165" s="2412"/>
      <c r="AA165" s="2520">
        <f>W165*X165</f>
        <v>400000</v>
      </c>
      <c r="AB165" s="2412"/>
      <c r="AC165" s="2412"/>
      <c r="AD165" s="2412"/>
      <c r="AE165" s="2412"/>
      <c r="AF165" s="2412"/>
      <c r="AG165" s="2412"/>
      <c r="AH165" s="2412"/>
      <c r="AI165" s="2412"/>
      <c r="AJ165" s="2412"/>
      <c r="AK165" s="2412"/>
      <c r="AL165" s="2412"/>
    </row>
    <row r="166" spans="1:58" ht="20.25" customHeight="1">
      <c r="A166" s="304"/>
      <c r="B166" s="2029"/>
      <c r="C166" s="2029"/>
      <c r="D166" s="2029"/>
      <c r="E166" s="2029"/>
      <c r="F166" s="2198"/>
      <c r="G166" s="2198"/>
      <c r="H166" s="1238"/>
      <c r="I166" s="1231"/>
      <c r="J166" s="2219"/>
      <c r="K166" s="2220" t="s">
        <v>1917</v>
      </c>
      <c r="L166" s="2204" t="s">
        <v>327</v>
      </c>
      <c r="M166" s="2221">
        <v>1800</v>
      </c>
      <c r="N166" s="2412"/>
      <c r="O166" s="2412"/>
      <c r="P166" s="2521">
        <v>10120</v>
      </c>
      <c r="Q166" s="2521">
        <v>9160</v>
      </c>
      <c r="R166" s="2521">
        <f>P166-Q166</f>
        <v>960</v>
      </c>
      <c r="S166" s="2521">
        <v>8</v>
      </c>
      <c r="T166" s="2521">
        <f>R166*S166</f>
        <v>7680</v>
      </c>
      <c r="U166" s="2521"/>
      <c r="V166" s="2412"/>
      <c r="W166" s="2412">
        <v>1200</v>
      </c>
      <c r="X166" s="2412">
        <v>1500</v>
      </c>
      <c r="Y166" s="2412"/>
      <c r="Z166" s="2412"/>
      <c r="AA166" s="2520">
        <f>W166*X166</f>
        <v>1800000</v>
      </c>
      <c r="AB166" s="2412"/>
      <c r="AC166" s="2412"/>
      <c r="AD166" s="2412"/>
      <c r="AE166" s="2412"/>
      <c r="AF166" s="2412"/>
      <c r="AG166" s="2412"/>
      <c r="AH166" s="2412"/>
      <c r="AI166" s="2412"/>
      <c r="AJ166" s="2412"/>
      <c r="AK166" s="2412"/>
      <c r="AL166" s="2412"/>
    </row>
    <row r="167" spans="1:58" ht="20.25" customHeight="1">
      <c r="A167" s="304"/>
      <c r="B167" s="2029"/>
      <c r="C167" s="2029"/>
      <c r="D167" s="2029"/>
      <c r="E167" s="2029"/>
      <c r="F167" s="2198"/>
      <c r="G167" s="2198"/>
      <c r="H167" s="1238"/>
      <c r="I167" s="1231"/>
      <c r="J167" s="2219"/>
      <c r="K167" s="2220" t="s">
        <v>1918</v>
      </c>
      <c r="L167" s="2204" t="s">
        <v>327</v>
      </c>
      <c r="M167" s="2221">
        <v>13440</v>
      </c>
      <c r="N167" s="2412"/>
      <c r="O167" s="2412"/>
      <c r="P167" s="2412"/>
      <c r="Q167" s="2412"/>
      <c r="R167" s="2412"/>
      <c r="S167" s="2412"/>
      <c r="T167" s="2412"/>
      <c r="U167" s="2412"/>
      <c r="V167" s="2412"/>
      <c r="W167" s="2412">
        <v>120000</v>
      </c>
      <c r="X167" s="2412">
        <v>1</v>
      </c>
      <c r="Y167" s="2412">
        <v>112</v>
      </c>
      <c r="Z167" s="2412"/>
      <c r="AA167" s="2520">
        <f>W167*Y167*X167</f>
        <v>13440000</v>
      </c>
      <c r="AB167" s="2412"/>
      <c r="AC167" s="2412"/>
      <c r="AD167" s="2412"/>
      <c r="AE167" s="2412"/>
      <c r="AF167" s="2412"/>
      <c r="AG167" s="2412"/>
      <c r="AH167" s="2412"/>
      <c r="AI167" s="2412"/>
      <c r="AJ167" s="2412"/>
      <c r="AK167" s="2412"/>
      <c r="AL167" s="2412"/>
    </row>
    <row r="168" spans="1:58" ht="20.25" customHeight="1">
      <c r="A168" s="304"/>
      <c r="B168" s="2029"/>
      <c r="C168" s="2029"/>
      <c r="D168" s="2029"/>
      <c r="E168" s="2029"/>
      <c r="F168" s="2198"/>
      <c r="G168" s="2198"/>
      <c r="H168" s="1238"/>
      <c r="I168" s="1231"/>
      <c r="J168" s="2219"/>
      <c r="K168" s="2223" t="s">
        <v>1919</v>
      </c>
      <c r="L168" s="2224" t="s">
        <v>327</v>
      </c>
      <c r="M168" s="332">
        <v>7632</v>
      </c>
      <c r="N168" s="2522"/>
      <c r="O168" s="2412"/>
      <c r="P168" s="2412">
        <v>10000</v>
      </c>
      <c r="Q168" s="2412">
        <v>4</v>
      </c>
      <c r="R168" s="2517">
        <v>25</v>
      </c>
      <c r="S168" s="2412">
        <v>10</v>
      </c>
      <c r="T168" s="2523">
        <f>P168*Q168*R168*S168</f>
        <v>10000000</v>
      </c>
      <c r="U168" s="2412"/>
      <c r="V168" s="2412"/>
      <c r="W168" s="2412">
        <v>31800</v>
      </c>
      <c r="X168" s="2412">
        <v>5</v>
      </c>
      <c r="Y168" s="2412">
        <v>12</v>
      </c>
      <c r="Z168" s="2412">
        <v>4</v>
      </c>
      <c r="AA168" s="2520">
        <f>W168*X168*Y168*Z168</f>
        <v>7632000</v>
      </c>
      <c r="AB168" s="2412"/>
      <c r="AC168" s="2412"/>
      <c r="AD168" s="2412"/>
      <c r="AE168" s="2412"/>
      <c r="AF168" s="2412"/>
      <c r="AG168" s="2412"/>
      <c r="AH168" s="2412"/>
      <c r="AI168" s="2412"/>
      <c r="AJ168" s="2412"/>
      <c r="AK168" s="2412"/>
      <c r="AL168" s="2412"/>
    </row>
    <row r="169" spans="1:58" ht="20.25" customHeight="1">
      <c r="A169" s="304"/>
      <c r="B169" s="2029"/>
      <c r="C169" s="2029"/>
      <c r="D169" s="2029"/>
      <c r="E169" s="2029"/>
      <c r="F169" s="2198"/>
      <c r="G169" s="2198"/>
      <c r="H169" s="1238"/>
      <c r="I169" s="1231"/>
      <c r="J169" s="2219"/>
      <c r="K169" s="2220" t="s">
        <v>2544</v>
      </c>
      <c r="L169" s="2204" t="s">
        <v>327</v>
      </c>
      <c r="M169" s="2221">
        <v>1203</v>
      </c>
      <c r="N169" s="2412"/>
      <c r="O169" s="2412"/>
      <c r="P169" s="2412" t="s">
        <v>1920</v>
      </c>
      <c r="Q169" s="2412">
        <v>28000</v>
      </c>
      <c r="R169" s="2412" t="s">
        <v>1921</v>
      </c>
      <c r="S169" s="2412">
        <v>12</v>
      </c>
      <c r="T169" s="2412">
        <v>4</v>
      </c>
      <c r="U169" s="2517">
        <f>Q169*S169*T169</f>
        <v>1344000</v>
      </c>
      <c r="V169" s="2412"/>
      <c r="W169" s="2412">
        <v>250000</v>
      </c>
      <c r="X169" s="2412">
        <v>6</v>
      </c>
      <c r="Y169" s="2412"/>
      <c r="Z169" s="2412"/>
      <c r="AA169" s="2520">
        <f>W169*X169</f>
        <v>1500000</v>
      </c>
      <c r="AB169" s="2412"/>
      <c r="AC169" s="2412"/>
      <c r="AD169" s="2412"/>
      <c r="AE169" s="2412"/>
      <c r="AF169" s="2412"/>
      <c r="AG169" s="2412"/>
      <c r="AH169" s="2412"/>
      <c r="AI169" s="2412"/>
      <c r="AJ169" s="2412"/>
      <c r="AK169" s="2412"/>
      <c r="AL169" s="2412"/>
    </row>
    <row r="170" spans="1:58" ht="20.25" customHeight="1">
      <c r="A170" s="304"/>
      <c r="B170" s="2029"/>
      <c r="C170" s="2029"/>
      <c r="D170" s="2029"/>
      <c r="E170" s="2029"/>
      <c r="F170" s="2198"/>
      <c r="G170" s="2198"/>
      <c r="H170" s="1238"/>
      <c r="I170" s="1231"/>
      <c r="J170" s="2219"/>
      <c r="K170" s="2220" t="s">
        <v>1922</v>
      </c>
      <c r="L170" s="2204" t="s">
        <v>327</v>
      </c>
      <c r="M170" s="2221">
        <v>4000</v>
      </c>
      <c r="N170" s="2412"/>
      <c r="O170" s="2412"/>
      <c r="P170" s="2412" t="s">
        <v>1923</v>
      </c>
      <c r="Q170" s="2412">
        <v>75000</v>
      </c>
      <c r="R170" s="2412" t="s">
        <v>1924</v>
      </c>
      <c r="S170" s="2412">
        <v>12</v>
      </c>
      <c r="T170" s="2412">
        <v>4</v>
      </c>
      <c r="U170" s="2517">
        <f>Q170*S170*T170</f>
        <v>3600000</v>
      </c>
      <c r="V170" s="2412"/>
      <c r="W170" s="2412">
        <v>200000</v>
      </c>
      <c r="X170" s="2412">
        <v>20</v>
      </c>
      <c r="Y170" s="2412"/>
      <c r="Z170" s="2412"/>
      <c r="AA170" s="2520">
        <f>W170*X170</f>
        <v>4000000</v>
      </c>
      <c r="AB170" s="2412"/>
      <c r="AC170" s="2412"/>
      <c r="AD170" s="2412"/>
      <c r="AE170" s="2412"/>
      <c r="AF170" s="2412"/>
      <c r="AG170" s="2412"/>
      <c r="AH170" s="2412"/>
      <c r="AI170" s="2412"/>
      <c r="AJ170" s="2412"/>
      <c r="AK170" s="2412"/>
      <c r="AL170" s="2412"/>
    </row>
    <row r="171" spans="1:58" ht="20.25" customHeight="1">
      <c r="A171" s="304"/>
      <c r="B171" s="2029"/>
      <c r="C171" s="2029"/>
      <c r="D171" s="2029"/>
      <c r="E171" s="2029"/>
      <c r="F171" s="2198"/>
      <c r="G171" s="2198"/>
      <c r="H171" s="1238"/>
      <c r="I171" s="1231"/>
      <c r="J171" s="2219"/>
      <c r="K171" s="2220" t="s">
        <v>1925</v>
      </c>
      <c r="L171" s="2204" t="s">
        <v>327</v>
      </c>
      <c r="M171" s="2221">
        <v>52</v>
      </c>
      <c r="N171" s="2412"/>
      <c r="O171" s="2412"/>
      <c r="P171" s="2412"/>
      <c r="Q171" s="2412"/>
      <c r="R171" s="2412"/>
      <c r="S171" s="2412"/>
      <c r="T171" s="2412"/>
      <c r="U171" s="2517"/>
      <c r="V171" s="2412"/>
      <c r="W171" s="2412">
        <v>26000</v>
      </c>
      <c r="X171" s="2412">
        <v>2</v>
      </c>
      <c r="Y171" s="2412"/>
      <c r="Z171" s="2412"/>
      <c r="AA171" s="2520">
        <f>W171*X171</f>
        <v>52000</v>
      </c>
      <c r="AB171" s="2412"/>
      <c r="AC171" s="2412"/>
      <c r="AD171" s="2412"/>
      <c r="AE171" s="2412"/>
      <c r="AF171" s="2412"/>
      <c r="AG171" s="2412"/>
      <c r="AH171" s="2412"/>
      <c r="AI171" s="2412"/>
      <c r="AJ171" s="2412"/>
      <c r="AK171" s="2412"/>
      <c r="AL171" s="2412"/>
    </row>
    <row r="172" spans="1:58" ht="20.25" customHeight="1">
      <c r="A172" s="304"/>
      <c r="B172" s="2029"/>
      <c r="C172" s="2029"/>
      <c r="D172" s="2029"/>
      <c r="E172" s="2029"/>
      <c r="F172" s="2198"/>
      <c r="G172" s="2198"/>
      <c r="H172" s="1238"/>
      <c r="I172" s="1231"/>
      <c r="J172" s="2219"/>
      <c r="K172" s="2220" t="s">
        <v>2545</v>
      </c>
      <c r="L172" s="2204" t="s">
        <v>327</v>
      </c>
      <c r="M172" s="2221">
        <v>1809</v>
      </c>
      <c r="N172" s="2412"/>
      <c r="O172" s="2412"/>
      <c r="P172" s="2412" t="s">
        <v>1926</v>
      </c>
      <c r="Q172" s="2412">
        <v>20000</v>
      </c>
      <c r="R172" s="2412" t="s">
        <v>1927</v>
      </c>
      <c r="S172" s="2412">
        <v>12</v>
      </c>
      <c r="T172" s="2412">
        <v>4</v>
      </c>
      <c r="U172" s="2517">
        <f>Q172*S172*T172</f>
        <v>960000</v>
      </c>
      <c r="V172" s="2412"/>
      <c r="W172" s="2412">
        <v>300000</v>
      </c>
      <c r="X172" s="2412">
        <v>6</v>
      </c>
      <c r="Y172" s="2412"/>
      <c r="Z172" s="2412"/>
      <c r="AA172" s="2520">
        <f>W172*X172</f>
        <v>1800000</v>
      </c>
      <c r="AB172" s="2412"/>
      <c r="AC172" s="2412"/>
      <c r="AD172" s="2412"/>
      <c r="AE172" s="2412"/>
      <c r="AF172" s="2412"/>
      <c r="AG172" s="2412"/>
      <c r="AH172" s="2412"/>
      <c r="AI172" s="2412"/>
      <c r="AJ172" s="2412"/>
      <c r="AK172" s="2412"/>
      <c r="AL172" s="2412"/>
    </row>
    <row r="173" spans="1:58" ht="20.25" customHeight="1">
      <c r="A173" s="304"/>
      <c r="B173" s="2029"/>
      <c r="C173" s="2029"/>
      <c r="D173" s="2029"/>
      <c r="E173" s="2029"/>
      <c r="F173" s="2198"/>
      <c r="G173" s="2198"/>
      <c r="H173" s="1238"/>
      <c r="I173" s="1231"/>
      <c r="J173" s="2219"/>
      <c r="K173" s="2220" t="s">
        <v>2546</v>
      </c>
      <c r="L173" s="2204" t="s">
        <v>327</v>
      </c>
      <c r="M173" s="2221">
        <v>1809</v>
      </c>
      <c r="N173" s="2412"/>
      <c r="O173" s="2412"/>
      <c r="P173" s="2412" t="s">
        <v>1928</v>
      </c>
      <c r="Q173" s="2412">
        <v>26000</v>
      </c>
      <c r="R173" s="2412" t="s">
        <v>1927</v>
      </c>
      <c r="S173" s="2412">
        <v>12</v>
      </c>
      <c r="T173" s="2412">
        <v>4</v>
      </c>
      <c r="U173" s="2517">
        <f>Q173*S173*T173</f>
        <v>1248000</v>
      </c>
      <c r="V173" s="2412"/>
      <c r="W173" s="2412">
        <v>300000</v>
      </c>
      <c r="X173" s="2412">
        <v>6</v>
      </c>
      <c r="Y173" s="2412"/>
      <c r="Z173" s="2412"/>
      <c r="AA173" s="2520">
        <f>W173*X173</f>
        <v>1800000</v>
      </c>
      <c r="AB173" s="2412"/>
      <c r="AC173" s="2412"/>
      <c r="AD173" s="2412"/>
      <c r="AE173" s="2412"/>
      <c r="AF173" s="2412"/>
      <c r="AG173" s="2412"/>
      <c r="AH173" s="2412"/>
      <c r="AI173" s="2412"/>
      <c r="AJ173" s="2412"/>
      <c r="AK173" s="2412"/>
      <c r="AL173" s="2412"/>
    </row>
    <row r="174" spans="1:58" ht="20.25" customHeight="1">
      <c r="A174" s="304"/>
      <c r="B174" s="2029"/>
      <c r="C174" s="2029"/>
      <c r="D174" s="2029"/>
      <c r="E174" s="2029"/>
      <c r="F174" s="2198"/>
      <c r="G174" s="2225" t="s">
        <v>364</v>
      </c>
      <c r="H174" s="2226">
        <f>M174</f>
        <v>500</v>
      </c>
      <c r="I174" s="2226">
        <v>500</v>
      </c>
      <c r="J174" s="2227">
        <f>H174-I174</f>
        <v>0</v>
      </c>
      <c r="K174" s="2228" t="s">
        <v>364</v>
      </c>
      <c r="L174" s="2229"/>
      <c r="M174" s="2230">
        <f>SUM(M175:M175)</f>
        <v>500</v>
      </c>
      <c r="U174" s="331"/>
      <c r="AA174" s="2222"/>
    </row>
    <row r="175" spans="1:58" ht="20.25" customHeight="1">
      <c r="A175" s="304"/>
      <c r="B175" s="2029"/>
      <c r="C175" s="2029"/>
      <c r="D175" s="2029"/>
      <c r="E175" s="2029"/>
      <c r="F175" s="2198"/>
      <c r="G175" s="616"/>
      <c r="H175" s="2231"/>
      <c r="I175" s="2231"/>
      <c r="J175" s="2232"/>
      <c r="K175" s="2233" t="s">
        <v>1929</v>
      </c>
      <c r="L175" s="2204" t="s">
        <v>327</v>
      </c>
      <c r="M175" s="330">
        <v>500</v>
      </c>
      <c r="U175" s="331"/>
    </row>
    <row r="176" spans="1:58" ht="20.25" customHeight="1">
      <c r="A176" s="304"/>
      <c r="B176" s="2029"/>
      <c r="C176" s="2029"/>
      <c r="D176" s="2029"/>
      <c r="E176" s="2029"/>
      <c r="F176" s="2198"/>
      <c r="G176" s="2234" t="s">
        <v>365</v>
      </c>
      <c r="H176" s="2213">
        <f>M176</f>
        <v>26730</v>
      </c>
      <c r="I176" s="2235">
        <v>57380</v>
      </c>
      <c r="J176" s="2214">
        <f>H176-I176</f>
        <v>-30650</v>
      </c>
      <c r="K176" s="2236" t="s">
        <v>365</v>
      </c>
      <c r="L176" s="2196"/>
      <c r="M176" s="2217">
        <f>M177+M178+M179+M180+M181+M182</f>
        <v>26730</v>
      </c>
      <c r="P176" s="623" t="s">
        <v>1930</v>
      </c>
      <c r="Q176" s="623">
        <v>10000</v>
      </c>
      <c r="R176" s="623" t="s">
        <v>1931</v>
      </c>
      <c r="S176" s="623">
        <v>12</v>
      </c>
      <c r="T176" s="623">
        <v>4</v>
      </c>
      <c r="U176" s="331">
        <f>Q176*S176*T176</f>
        <v>480000</v>
      </c>
    </row>
    <row r="177" spans="1:21" ht="20.25" customHeight="1">
      <c r="A177" s="304"/>
      <c r="B177" s="2029"/>
      <c r="C177" s="2029"/>
      <c r="D177" s="2029"/>
      <c r="E177" s="2029"/>
      <c r="F177" s="2198"/>
      <c r="G177" s="2198"/>
      <c r="H177" s="1238"/>
      <c r="I177" s="1231"/>
      <c r="J177" s="2219"/>
      <c r="K177" s="2237" t="s">
        <v>1932</v>
      </c>
      <c r="L177" s="2204" t="s">
        <v>327</v>
      </c>
      <c r="M177" s="2221">
        <v>7200</v>
      </c>
      <c r="U177" s="331"/>
    </row>
    <row r="178" spans="1:21" ht="20.25" customHeight="1">
      <c r="A178" s="304"/>
      <c r="B178" s="2029"/>
      <c r="C178" s="2029"/>
      <c r="D178" s="2029"/>
      <c r="E178" s="2029"/>
      <c r="F178" s="2198"/>
      <c r="G178" s="2198"/>
      <c r="H178" s="1238"/>
      <c r="I178" s="1231"/>
      <c r="J178" s="2219"/>
      <c r="K178" s="2237" t="s">
        <v>1933</v>
      </c>
      <c r="L178" s="2204" t="s">
        <v>327</v>
      </c>
      <c r="M178" s="2221">
        <v>4800</v>
      </c>
      <c r="U178" s="331">
        <f>U169+U170+U172+U173+U176</f>
        <v>7632000</v>
      </c>
    </row>
    <row r="179" spans="1:21" ht="20.25" customHeight="1">
      <c r="A179" s="2028"/>
      <c r="B179" s="2029"/>
      <c r="C179" s="2029"/>
      <c r="D179" s="2185"/>
      <c r="E179" s="2185"/>
      <c r="F179" s="2198"/>
      <c r="G179" s="2198"/>
      <c r="H179" s="1238"/>
      <c r="I179" s="1231"/>
      <c r="J179" s="2219"/>
      <c r="K179" s="2220" t="s">
        <v>1934</v>
      </c>
      <c r="L179" s="2204" t="s">
        <v>327</v>
      </c>
      <c r="M179" s="2221">
        <v>4200</v>
      </c>
    </row>
    <row r="180" spans="1:21" ht="20.25" customHeight="1">
      <c r="A180" s="2028"/>
      <c r="B180" s="2029"/>
      <c r="C180" s="2029"/>
      <c r="D180" s="2185"/>
      <c r="E180" s="2185"/>
      <c r="F180" s="2029"/>
      <c r="G180" s="2029"/>
      <c r="H180" s="1238"/>
      <c r="I180" s="1238"/>
      <c r="J180" s="2238"/>
      <c r="K180" s="2239" t="s">
        <v>1935</v>
      </c>
      <c r="L180" s="2240" t="s">
        <v>327</v>
      </c>
      <c r="M180" s="330">
        <v>3600</v>
      </c>
    </row>
    <row r="181" spans="1:21" ht="20.25" customHeight="1">
      <c r="A181" s="2028"/>
      <c r="B181" s="2029"/>
      <c r="C181" s="2029"/>
      <c r="D181" s="2185"/>
      <c r="E181" s="2185"/>
      <c r="F181" s="2029"/>
      <c r="G181" s="2029"/>
      <c r="H181" s="1238"/>
      <c r="I181" s="1238"/>
      <c r="J181" s="2238"/>
      <c r="K181" s="2239" t="s">
        <v>1936</v>
      </c>
      <c r="L181" s="2240" t="s">
        <v>327</v>
      </c>
      <c r="M181" s="330">
        <v>6600</v>
      </c>
    </row>
    <row r="182" spans="1:21" s="623" customFormat="1" ht="20.25" customHeight="1">
      <c r="A182" s="2028"/>
      <c r="B182" s="2029"/>
      <c r="C182" s="2029"/>
      <c r="D182" s="2185"/>
      <c r="E182" s="2185"/>
      <c r="F182" s="2029"/>
      <c r="G182" s="2029"/>
      <c r="H182" s="1238"/>
      <c r="I182" s="1238"/>
      <c r="J182" s="2238"/>
      <c r="K182" s="2239" t="s">
        <v>1937</v>
      </c>
      <c r="L182" s="2240" t="s">
        <v>327</v>
      </c>
      <c r="M182" s="330">
        <v>330</v>
      </c>
      <c r="Q182" s="2241" t="s">
        <v>1938</v>
      </c>
      <c r="R182" s="2241" t="s">
        <v>1939</v>
      </c>
      <c r="S182" s="2241" t="s">
        <v>1940</v>
      </c>
    </row>
    <row r="183" spans="1:21" s="623" customFormat="1" ht="20.25" customHeight="1">
      <c r="A183" s="2028"/>
      <c r="B183" s="2029"/>
      <c r="C183" s="2029"/>
      <c r="D183" s="2185"/>
      <c r="E183" s="2185"/>
      <c r="F183" s="2029"/>
      <c r="G183" s="2193" t="s">
        <v>366</v>
      </c>
      <c r="H183" s="2213">
        <f>M183</f>
        <v>13320</v>
      </c>
      <c r="I183" s="2213">
        <v>9180</v>
      </c>
      <c r="J183" s="1140">
        <f>H183-I183</f>
        <v>4140</v>
      </c>
      <c r="K183" s="2242" t="s">
        <v>366</v>
      </c>
      <c r="L183" s="2216"/>
      <c r="M183" s="2243">
        <f>SUM(M184:M187)</f>
        <v>13320</v>
      </c>
      <c r="O183" s="2241" t="s">
        <v>1941</v>
      </c>
      <c r="P183" s="2244">
        <v>190000</v>
      </c>
      <c r="Q183" s="2241">
        <v>5</v>
      </c>
      <c r="R183" s="2241">
        <v>5</v>
      </c>
      <c r="S183" s="2241">
        <v>4</v>
      </c>
      <c r="T183" s="2241"/>
      <c r="U183" s="2245">
        <f>P183*Q183*R183*S183</f>
        <v>19000000</v>
      </c>
    </row>
    <row r="184" spans="1:21" s="623" customFormat="1" ht="20.25" customHeight="1">
      <c r="A184" s="2028"/>
      <c r="B184" s="2029"/>
      <c r="C184" s="2029"/>
      <c r="D184" s="2185"/>
      <c r="E184" s="2185"/>
      <c r="F184" s="2029"/>
      <c r="G184" s="2029"/>
      <c r="H184" s="1238"/>
      <c r="I184" s="1238"/>
      <c r="J184" s="2199"/>
      <c r="K184" s="2239" t="s">
        <v>2547</v>
      </c>
      <c r="L184" s="2240" t="s">
        <v>327</v>
      </c>
      <c r="M184" s="330">
        <v>1740</v>
      </c>
      <c r="O184" s="2241" t="s">
        <v>1942</v>
      </c>
      <c r="P184" s="2244">
        <v>150000</v>
      </c>
      <c r="Q184" s="2241">
        <v>3</v>
      </c>
      <c r="R184" s="2241">
        <v>5</v>
      </c>
      <c r="S184" s="2241">
        <v>4</v>
      </c>
      <c r="T184" s="2241"/>
      <c r="U184" s="2245">
        <f>P184*Q184*R184*S184</f>
        <v>9000000</v>
      </c>
    </row>
    <row r="185" spans="1:21" s="623" customFormat="1" ht="20.25" customHeight="1">
      <c r="A185" s="2028"/>
      <c r="B185" s="2029"/>
      <c r="C185" s="2029"/>
      <c r="D185" s="2185"/>
      <c r="E185" s="2185"/>
      <c r="F185" s="2029"/>
      <c r="G185" s="2029"/>
      <c r="H185" s="1238"/>
      <c r="I185" s="1238"/>
      <c r="J185" s="2238"/>
      <c r="K185" s="2239" t="s">
        <v>2548</v>
      </c>
      <c r="L185" s="2240" t="s">
        <v>327</v>
      </c>
      <c r="M185" s="330">
        <v>9000</v>
      </c>
      <c r="O185" s="2241" t="s">
        <v>1942</v>
      </c>
      <c r="P185" s="2244">
        <v>150000</v>
      </c>
      <c r="Q185" s="2241">
        <v>3</v>
      </c>
      <c r="R185" s="2241">
        <v>5</v>
      </c>
      <c r="S185" s="2241">
        <v>4</v>
      </c>
      <c r="T185" s="2241"/>
      <c r="U185" s="2245">
        <f>P185*Q185*R185*S185</f>
        <v>9000000</v>
      </c>
    </row>
    <row r="186" spans="1:21" s="623" customFormat="1" ht="20.25" customHeight="1">
      <c r="A186" s="2028"/>
      <c r="B186" s="2029"/>
      <c r="C186" s="2029"/>
      <c r="D186" s="2185"/>
      <c r="E186" s="2185"/>
      <c r="F186" s="2029"/>
      <c r="G186" s="2029"/>
      <c r="H186" s="1238"/>
      <c r="I186" s="1238"/>
      <c r="J186" s="2238"/>
      <c r="K186" s="2239" t="s">
        <v>1943</v>
      </c>
      <c r="L186" s="2240" t="s">
        <v>327</v>
      </c>
      <c r="M186" s="330">
        <v>2160</v>
      </c>
      <c r="O186" s="2241" t="s">
        <v>1944</v>
      </c>
      <c r="P186" s="2244">
        <v>81000</v>
      </c>
      <c r="Q186" s="2241">
        <v>1</v>
      </c>
      <c r="R186" s="2241">
        <v>5</v>
      </c>
      <c r="S186" s="2241">
        <v>4</v>
      </c>
      <c r="T186" s="2241"/>
      <c r="U186" s="2245">
        <f>P186*Q186*R186*S186</f>
        <v>1620000</v>
      </c>
    </row>
    <row r="187" spans="1:21" s="623" customFormat="1" ht="20.25" customHeight="1">
      <c r="A187" s="2028"/>
      <c r="B187" s="2029"/>
      <c r="C187" s="2029"/>
      <c r="D187" s="2185"/>
      <c r="E187" s="2185"/>
      <c r="F187" s="2029"/>
      <c r="G187" s="2029"/>
      <c r="H187" s="1238"/>
      <c r="I187" s="1238"/>
      <c r="J187" s="2238"/>
      <c r="K187" s="2239" t="s">
        <v>1945</v>
      </c>
      <c r="L187" s="2240" t="s">
        <v>327</v>
      </c>
      <c r="M187" s="330">
        <v>420</v>
      </c>
    </row>
    <row r="188" spans="1:21" s="623" customFormat="1" ht="20.25" customHeight="1">
      <c r="A188" s="2028"/>
      <c r="B188" s="2029"/>
      <c r="C188" s="2029"/>
      <c r="D188" s="2185"/>
      <c r="E188" s="2185"/>
      <c r="F188" s="2029"/>
      <c r="G188" s="2193" t="s">
        <v>367</v>
      </c>
      <c r="H188" s="2213">
        <f>M188</f>
        <v>2960</v>
      </c>
      <c r="I188" s="2213">
        <v>2760</v>
      </c>
      <c r="J188" s="2214">
        <f>H188-I188</f>
        <v>200</v>
      </c>
      <c r="K188" s="2242" t="s">
        <v>367</v>
      </c>
      <c r="L188" s="2216"/>
      <c r="M188" s="2243">
        <f>SUM(M189:M190)</f>
        <v>2960</v>
      </c>
    </row>
    <row r="189" spans="1:21" s="623" customFormat="1" ht="20.25" customHeight="1">
      <c r="A189" s="2028"/>
      <c r="B189" s="2029"/>
      <c r="C189" s="2029"/>
      <c r="D189" s="2185"/>
      <c r="E189" s="2185"/>
      <c r="F189" s="2029"/>
      <c r="G189" s="2029"/>
      <c r="H189" s="1238"/>
      <c r="I189" s="1238"/>
      <c r="J189" s="2238"/>
      <c r="K189" s="2246" t="s">
        <v>1946</v>
      </c>
      <c r="L189" s="2204" t="s">
        <v>327</v>
      </c>
      <c r="M189" s="2221">
        <v>960</v>
      </c>
    </row>
    <row r="190" spans="1:21" s="623" customFormat="1" ht="20.25" customHeight="1">
      <c r="A190" s="2028"/>
      <c r="B190" s="2029"/>
      <c r="C190" s="2029"/>
      <c r="D190" s="2185"/>
      <c r="E190" s="2185"/>
      <c r="F190" s="2029"/>
      <c r="G190" s="2247"/>
      <c r="H190" s="1493"/>
      <c r="I190" s="1493"/>
      <c r="J190" s="2248"/>
      <c r="K190" s="2249" t="s">
        <v>1947</v>
      </c>
      <c r="L190" s="2250" t="s">
        <v>327</v>
      </c>
      <c r="M190" s="2251">
        <v>2000</v>
      </c>
    </row>
    <row r="191" spans="1:21" s="623" customFormat="1" ht="20.25" customHeight="1">
      <c r="A191" s="2028"/>
      <c r="B191" s="2029"/>
      <c r="C191" s="2029"/>
      <c r="D191" s="2185"/>
      <c r="E191" s="2185"/>
      <c r="F191" s="2029"/>
      <c r="G191" s="2029" t="s">
        <v>368</v>
      </c>
      <c r="H191" s="1238">
        <f>M191</f>
        <v>115536</v>
      </c>
      <c r="I191" s="1238">
        <v>89136</v>
      </c>
      <c r="J191" s="2238">
        <f>H191-I191</f>
        <v>26400</v>
      </c>
      <c r="K191" s="2252" t="s">
        <v>369</v>
      </c>
      <c r="L191" s="2240"/>
      <c r="M191" s="2202">
        <f>SUM(M192:M195)</f>
        <v>115536</v>
      </c>
      <c r="S191" s="623">
        <f>7200+4800+4200+3600+6600+330</f>
        <v>26730</v>
      </c>
    </row>
    <row r="192" spans="1:21" s="623" customFormat="1" ht="20.25" customHeight="1">
      <c r="A192" s="2028"/>
      <c r="B192" s="2029"/>
      <c r="C192" s="2029"/>
      <c r="D192" s="2185"/>
      <c r="E192" s="2185"/>
      <c r="F192" s="2029"/>
      <c r="G192" s="2029"/>
      <c r="H192" s="1238"/>
      <c r="I192" s="1238"/>
      <c r="J192" s="2238"/>
      <c r="K192" s="2239" t="s">
        <v>2549</v>
      </c>
      <c r="L192" s="2204" t="s">
        <v>327</v>
      </c>
      <c r="M192" s="330">
        <v>12000</v>
      </c>
    </row>
    <row r="193" spans="1:21" s="623" customFormat="1" ht="20.25" customHeight="1">
      <c r="A193" s="2028"/>
      <c r="B193" s="2029"/>
      <c r="C193" s="2029"/>
      <c r="D193" s="2185"/>
      <c r="E193" s="2185"/>
      <c r="F193" s="2029"/>
      <c r="G193" s="2029"/>
      <c r="H193" s="1238"/>
      <c r="I193" s="1238"/>
      <c r="J193" s="2238"/>
      <c r="K193" s="2233" t="s">
        <v>2550</v>
      </c>
      <c r="L193" s="2204" t="s">
        <v>327</v>
      </c>
      <c r="M193" s="330">
        <v>96000</v>
      </c>
    </row>
    <row r="194" spans="1:21" s="623" customFormat="1" ht="20.25" customHeight="1">
      <c r="A194" s="2028"/>
      <c r="B194" s="2029"/>
      <c r="C194" s="2029"/>
      <c r="D194" s="2185"/>
      <c r="E194" s="2185"/>
      <c r="F194" s="2029"/>
      <c r="G194" s="2029"/>
      <c r="H194" s="1238"/>
      <c r="I194" s="1238"/>
      <c r="J194" s="2238"/>
      <c r="K194" s="2220" t="s">
        <v>1948</v>
      </c>
      <c r="L194" s="2204" t="s">
        <v>327</v>
      </c>
      <c r="M194" s="330">
        <v>6600</v>
      </c>
    </row>
    <row r="195" spans="1:21" s="623" customFormat="1" ht="20.25" customHeight="1">
      <c r="A195" s="2028"/>
      <c r="B195" s="2029"/>
      <c r="C195" s="2029"/>
      <c r="D195" s="2185"/>
      <c r="E195" s="2185"/>
      <c r="F195" s="2029"/>
      <c r="G195" s="2029"/>
      <c r="H195" s="1238"/>
      <c r="I195" s="1238"/>
      <c r="J195" s="2238"/>
      <c r="K195" s="2220" t="s">
        <v>1949</v>
      </c>
      <c r="L195" s="2204" t="s">
        <v>327</v>
      </c>
      <c r="M195" s="330">
        <v>936</v>
      </c>
    </row>
    <row r="196" spans="1:21" s="623" customFormat="1" ht="20.25" customHeight="1">
      <c r="A196" s="2028"/>
      <c r="B196" s="2029"/>
      <c r="C196" s="2029"/>
      <c r="D196" s="2185"/>
      <c r="E196" s="2185"/>
      <c r="F196" s="2029"/>
      <c r="G196" s="2193" t="s">
        <v>1950</v>
      </c>
      <c r="H196" s="2213">
        <f>M196</f>
        <v>1599</v>
      </c>
      <c r="I196" s="2213">
        <v>2079</v>
      </c>
      <c r="J196" s="2253">
        <f>H196-I196</f>
        <v>-480</v>
      </c>
      <c r="K196" s="2254" t="s">
        <v>1950</v>
      </c>
      <c r="L196" s="2196"/>
      <c r="M196" s="2243">
        <f>SUM(M197:M198)</f>
        <v>1599</v>
      </c>
    </row>
    <row r="197" spans="1:21" s="623" customFormat="1" ht="20.25" customHeight="1">
      <c r="A197" s="2028"/>
      <c r="B197" s="2029"/>
      <c r="C197" s="2029"/>
      <c r="D197" s="2185"/>
      <c r="E197" s="2185"/>
      <c r="F197" s="2029"/>
      <c r="G197" s="2029"/>
      <c r="H197" s="1238"/>
      <c r="I197" s="1238"/>
      <c r="J197" s="2238"/>
      <c r="K197" s="2233" t="s">
        <v>1951</v>
      </c>
      <c r="L197" s="2204" t="s">
        <v>327</v>
      </c>
      <c r="M197" s="330">
        <v>519</v>
      </c>
      <c r="O197" s="623">
        <f>120000*9</f>
        <v>1080000</v>
      </c>
    </row>
    <row r="198" spans="1:21" s="623" customFormat="1" ht="20.25" customHeight="1">
      <c r="A198" s="2028"/>
      <c r="B198" s="2029"/>
      <c r="C198" s="2029"/>
      <c r="D198" s="2185"/>
      <c r="E198" s="2185"/>
      <c r="F198" s="2029"/>
      <c r="G198" s="2029"/>
      <c r="H198" s="1238"/>
      <c r="I198" s="1238"/>
      <c r="J198" s="2238"/>
      <c r="K198" s="2233" t="s">
        <v>1952</v>
      </c>
      <c r="L198" s="2204" t="s">
        <v>327</v>
      </c>
      <c r="M198" s="330">
        <v>1080</v>
      </c>
      <c r="O198" s="623">
        <v>2100</v>
      </c>
      <c r="P198" s="623">
        <v>55</v>
      </c>
      <c r="Q198" s="623">
        <v>1.5</v>
      </c>
      <c r="R198" s="623">
        <v>3</v>
      </c>
      <c r="S198" s="331">
        <f>O198*P198*Q198*R198</f>
        <v>519750</v>
      </c>
    </row>
    <row r="199" spans="1:21" s="623" customFormat="1" ht="20.25" customHeight="1">
      <c r="A199" s="2028"/>
      <c r="B199" s="2029"/>
      <c r="C199" s="2029"/>
      <c r="D199" s="2029"/>
      <c r="E199" s="2029"/>
      <c r="F199" s="2186" t="s">
        <v>370</v>
      </c>
      <c r="G199" s="2187"/>
      <c r="H199" s="2255">
        <f>H200</f>
        <v>2570</v>
      </c>
      <c r="I199" s="2255">
        <v>2910</v>
      </c>
      <c r="J199" s="2256">
        <f>H199-I199</f>
        <v>-340</v>
      </c>
      <c r="K199" s="2257"/>
      <c r="L199" s="2258"/>
      <c r="M199" s="2212"/>
    </row>
    <row r="200" spans="1:21" s="623" customFormat="1" ht="20.25" customHeight="1">
      <c r="A200" s="2028"/>
      <c r="B200" s="2029"/>
      <c r="C200" s="2029"/>
      <c r="D200" s="2029"/>
      <c r="E200" s="2029"/>
      <c r="F200" s="2207"/>
      <c r="G200" s="2193" t="s">
        <v>1953</v>
      </c>
      <c r="H200" s="1238">
        <f>M200</f>
        <v>2570</v>
      </c>
      <c r="I200" s="1238">
        <v>2910</v>
      </c>
      <c r="J200" s="2238">
        <f>H200-I200</f>
        <v>-340</v>
      </c>
      <c r="K200" s="2259" t="s">
        <v>1953</v>
      </c>
      <c r="L200" s="2240"/>
      <c r="M200" s="2260">
        <f>SUM(M201:M202)</f>
        <v>2570</v>
      </c>
    </row>
    <row r="201" spans="1:21" s="623" customFormat="1" ht="20.25" customHeight="1">
      <c r="A201" s="2028"/>
      <c r="B201" s="2029"/>
      <c r="C201" s="2029"/>
      <c r="D201" s="2029"/>
      <c r="E201" s="2029"/>
      <c r="F201" s="2207"/>
      <c r="G201" s="2029"/>
      <c r="H201" s="1238"/>
      <c r="I201" s="1238"/>
      <c r="J201" s="2238"/>
      <c r="K201" s="336" t="s">
        <v>1954</v>
      </c>
      <c r="L201" s="337" t="s">
        <v>327</v>
      </c>
      <c r="M201" s="2261">
        <v>2400</v>
      </c>
      <c r="O201" s="623">
        <v>20000</v>
      </c>
      <c r="P201" s="623">
        <v>10</v>
      </c>
      <c r="Q201" s="623">
        <v>12</v>
      </c>
      <c r="R201" s="623">
        <f>O201*P201*Q201</f>
        <v>2400000</v>
      </c>
    </row>
    <row r="202" spans="1:21" s="623" customFormat="1" ht="20.25" customHeight="1">
      <c r="A202" s="2028"/>
      <c r="B202" s="2029"/>
      <c r="C202" s="2029"/>
      <c r="D202" s="2029"/>
      <c r="E202" s="2029"/>
      <c r="F202" s="2262"/>
      <c r="G202" s="2247"/>
      <c r="H202" s="1493"/>
      <c r="I202" s="2263"/>
      <c r="J202" s="2248"/>
      <c r="K202" s="2249" t="s">
        <v>1955</v>
      </c>
      <c r="L202" s="2486" t="s">
        <v>327</v>
      </c>
      <c r="M202" s="2524">
        <v>170</v>
      </c>
      <c r="O202" s="623">
        <v>85000</v>
      </c>
      <c r="P202" s="623">
        <v>3</v>
      </c>
      <c r="Q202" s="623">
        <v>1</v>
      </c>
      <c r="R202" s="623">
        <f>O202*P202*Q202</f>
        <v>255000</v>
      </c>
    </row>
    <row r="203" spans="1:21" s="623" customFormat="1" ht="20.25" customHeight="1">
      <c r="A203" s="2028"/>
      <c r="B203" s="2029"/>
      <c r="C203" s="2029"/>
      <c r="D203" s="2029"/>
      <c r="E203" s="2029"/>
      <c r="F203" s="2264" t="s">
        <v>1956</v>
      </c>
      <c r="G203" s="1567"/>
      <c r="H203" s="2265">
        <f>H204</f>
        <v>3000</v>
      </c>
      <c r="I203" s="2231">
        <v>2100</v>
      </c>
      <c r="J203" s="2266">
        <f t="shared" ref="J203" si="10">H203-I203</f>
        <v>900</v>
      </c>
      <c r="K203" s="2233"/>
      <c r="L203" s="2204"/>
      <c r="M203" s="330"/>
    </row>
    <row r="204" spans="1:21" s="623" customFormat="1" ht="20.25" customHeight="1">
      <c r="A204" s="2028"/>
      <c r="B204" s="2029"/>
      <c r="C204" s="2029"/>
      <c r="D204" s="2029"/>
      <c r="E204" s="2029"/>
      <c r="F204" s="2267"/>
      <c r="G204" s="2225" t="s">
        <v>1957</v>
      </c>
      <c r="H204" s="2226">
        <f>M204</f>
        <v>3000</v>
      </c>
      <c r="I204" s="2226">
        <v>2100</v>
      </c>
      <c r="J204" s="2268">
        <f>H204-I204</f>
        <v>900</v>
      </c>
      <c r="K204" s="2269" t="s">
        <v>1957</v>
      </c>
      <c r="L204" s="2196"/>
      <c r="M204" s="2243">
        <f>M205</f>
        <v>3000</v>
      </c>
    </row>
    <row r="205" spans="1:21" s="623" customFormat="1" ht="20.25" customHeight="1">
      <c r="A205" s="304"/>
      <c r="B205" s="2029"/>
      <c r="C205" s="2029"/>
      <c r="D205" s="2029"/>
      <c r="E205" s="2029"/>
      <c r="F205" s="2267"/>
      <c r="G205" s="616"/>
      <c r="H205" s="2231"/>
      <c r="I205" s="2231"/>
      <c r="J205" s="2232"/>
      <c r="K205" s="2233" t="s">
        <v>1958</v>
      </c>
      <c r="L205" s="2204" t="s">
        <v>327</v>
      </c>
      <c r="M205" s="330">
        <v>3000</v>
      </c>
    </row>
    <row r="206" spans="1:21" s="2" customFormat="1" ht="18" customHeight="1">
      <c r="A206" s="67"/>
      <c r="B206" s="22"/>
      <c r="C206" s="22"/>
      <c r="D206" s="2016" t="s">
        <v>782</v>
      </c>
      <c r="E206" s="1377"/>
      <c r="F206" s="1377"/>
      <c r="G206" s="1378"/>
      <c r="H206" s="1379">
        <f>H207</f>
        <v>30672</v>
      </c>
      <c r="I206" s="1379">
        <f>I207</f>
        <v>20672</v>
      </c>
      <c r="J206" s="1036">
        <f>H206-I206</f>
        <v>10000</v>
      </c>
      <c r="K206" s="875"/>
      <c r="L206" s="1380"/>
      <c r="M206" s="871"/>
      <c r="N206" s="1372"/>
      <c r="O206" s="3"/>
      <c r="P206" s="71"/>
      <c r="Q206" s="1373"/>
      <c r="R206" s="1373"/>
      <c r="S206" s="1373"/>
      <c r="T206" s="1374"/>
      <c r="U206" s="1375"/>
    </row>
    <row r="207" spans="1:21" s="2" customFormat="1" ht="18" customHeight="1">
      <c r="A207" s="67"/>
      <c r="B207" s="22"/>
      <c r="C207" s="1042"/>
      <c r="D207" s="1382"/>
      <c r="E207" s="1376" t="s">
        <v>1597</v>
      </c>
      <c r="F207" s="1377"/>
      <c r="G207" s="1378"/>
      <c r="H207" s="1035">
        <f>H208</f>
        <v>30672</v>
      </c>
      <c r="I207" s="1035">
        <f>I208</f>
        <v>20672</v>
      </c>
      <c r="J207" s="1036">
        <f>H207-I207</f>
        <v>10000</v>
      </c>
      <c r="K207" s="922"/>
      <c r="L207" s="1037"/>
      <c r="M207" s="885">
        <f>M437+M590+M596+M599+M654</f>
        <v>0</v>
      </c>
      <c r="N207" s="1372"/>
      <c r="O207" s="3"/>
      <c r="P207" s="71"/>
      <c r="Q207" s="1373"/>
      <c r="R207" s="1373"/>
      <c r="S207" s="1373"/>
      <c r="T207" s="79"/>
      <c r="U207" s="1375"/>
    </row>
    <row r="208" spans="1:21" s="623" customFormat="1" ht="20.25" customHeight="1">
      <c r="A208" s="2028"/>
      <c r="B208" s="2029"/>
      <c r="C208" s="2029"/>
      <c r="D208" s="2029"/>
      <c r="E208" s="2029"/>
      <c r="F208" s="2270" t="s">
        <v>371</v>
      </c>
      <c r="G208" s="2271"/>
      <c r="H208" s="2265">
        <f>H209</f>
        <v>30672</v>
      </c>
      <c r="I208" s="2265">
        <v>20672</v>
      </c>
      <c r="J208" s="2266">
        <f>H208-I208</f>
        <v>10000</v>
      </c>
      <c r="K208" s="2272"/>
      <c r="L208" s="2273"/>
      <c r="M208" s="2274"/>
    </row>
    <row r="209" spans="1:82" s="623" customFormat="1" ht="20.25" customHeight="1">
      <c r="A209" s="2028"/>
      <c r="B209" s="2029"/>
      <c r="C209" s="2185"/>
      <c r="D209" s="2029"/>
      <c r="E209" s="2029"/>
      <c r="F209" s="2267"/>
      <c r="G209" s="2225" t="s">
        <v>372</v>
      </c>
      <c r="H209" s="2231">
        <f>M209</f>
        <v>30672</v>
      </c>
      <c r="I209" s="2231">
        <v>20672</v>
      </c>
      <c r="J209" s="2232">
        <f>H209-I209</f>
        <v>10000</v>
      </c>
      <c r="K209" s="2275" t="s">
        <v>372</v>
      </c>
      <c r="L209" s="2276"/>
      <c r="M209" s="2277">
        <f>SUM(M210:M211)</f>
        <v>30672</v>
      </c>
    </row>
    <row r="210" spans="1:82" s="623" customFormat="1" ht="20.25" customHeight="1">
      <c r="A210" s="2028"/>
      <c r="B210" s="2029"/>
      <c r="C210" s="2185"/>
      <c r="D210" s="2029"/>
      <c r="E210" s="2029"/>
      <c r="F210" s="2267"/>
      <c r="G210" s="616"/>
      <c r="H210" s="2231"/>
      <c r="I210" s="2231"/>
      <c r="J210" s="2232"/>
      <c r="K210" s="2233" t="s">
        <v>1959</v>
      </c>
      <c r="L210" s="2204" t="s">
        <v>327</v>
      </c>
      <c r="M210" s="330">
        <v>30000</v>
      </c>
    </row>
    <row r="211" spans="1:82" s="623" customFormat="1" ht="20.25" customHeight="1" thickBot="1">
      <c r="A211" s="2028"/>
      <c r="B211" s="2029"/>
      <c r="C211" s="2185"/>
      <c r="D211" s="2029"/>
      <c r="E211" s="2029"/>
      <c r="F211" s="2264"/>
      <c r="G211" s="2278"/>
      <c r="H211" s="2279"/>
      <c r="I211" s="2279"/>
      <c r="J211" s="2280"/>
      <c r="K211" s="2281" t="s">
        <v>1960</v>
      </c>
      <c r="L211" s="2250" t="s">
        <v>327</v>
      </c>
      <c r="M211" s="2282">
        <v>672</v>
      </c>
    </row>
    <row r="212" spans="1:82" s="2" customFormat="1" ht="18" customHeight="1">
      <c r="A212" s="2570" t="s">
        <v>240</v>
      </c>
      <c r="B212" s="1369"/>
      <c r="C212" s="1370"/>
      <c r="D212" s="1370"/>
      <c r="E212" s="1370"/>
      <c r="F212" s="1370"/>
      <c r="G212" s="1371"/>
      <c r="H212" s="1308">
        <f>H213</f>
        <v>127500</v>
      </c>
      <c r="I212" s="1308">
        <f>I213</f>
        <v>25870</v>
      </c>
      <c r="J212" s="549">
        <f t="shared" ref="J212:J225" si="11">H212-I212</f>
        <v>101630</v>
      </c>
      <c r="K212" s="1552"/>
      <c r="L212" s="1553"/>
      <c r="M212" s="1554"/>
      <c r="N212" s="1372"/>
      <c r="O212" s="3"/>
      <c r="P212" s="71"/>
      <c r="Q212" s="1373"/>
      <c r="R212" s="1373"/>
      <c r="S212" s="1373"/>
      <c r="T212" s="1374"/>
      <c r="U212" s="1375"/>
    </row>
    <row r="213" spans="1:82" s="2" customFormat="1" ht="18" customHeight="1">
      <c r="A213" s="2572"/>
      <c r="B213" s="1376" t="s">
        <v>1961</v>
      </c>
      <c r="C213" s="1376"/>
      <c r="D213" s="1377"/>
      <c r="E213" s="1377"/>
      <c r="F213" s="1377"/>
      <c r="G213" s="1378"/>
      <c r="H213" s="1035">
        <f>H214+H223</f>
        <v>127500</v>
      </c>
      <c r="I213" s="1035">
        <f>I214+I223</f>
        <v>25870</v>
      </c>
      <c r="J213" s="1036">
        <f t="shared" si="11"/>
        <v>101630</v>
      </c>
      <c r="K213" s="869"/>
      <c r="L213" s="870"/>
      <c r="M213" s="871"/>
      <c r="N213" s="1372"/>
      <c r="O213" s="3"/>
      <c r="P213" s="71"/>
      <c r="Q213" s="1373"/>
      <c r="R213" s="1373"/>
      <c r="S213" s="1373"/>
      <c r="T213" s="1374"/>
      <c r="U213" s="1375"/>
    </row>
    <row r="214" spans="1:82" s="2" customFormat="1" ht="18" customHeight="1">
      <c r="A214" s="67"/>
      <c r="B214" s="25"/>
      <c r="C214" s="2016" t="s">
        <v>1784</v>
      </c>
      <c r="D214" s="1377"/>
      <c r="E214" s="1377"/>
      <c r="F214" s="1377"/>
      <c r="G214" s="1378"/>
      <c r="H214" s="1035">
        <f t="shared" ref="H214:I216" si="12">H215</f>
        <v>127500</v>
      </c>
      <c r="I214" s="1035">
        <f t="shared" si="12"/>
        <v>0</v>
      </c>
      <c r="J214" s="1036">
        <f t="shared" si="11"/>
        <v>127500</v>
      </c>
      <c r="K214" s="869"/>
      <c r="L214" s="870"/>
      <c r="M214" s="871"/>
      <c r="N214" s="2846"/>
      <c r="O214" s="2847"/>
      <c r="P214" s="2847"/>
      <c r="Q214" s="2847"/>
      <c r="R214" s="2847"/>
      <c r="S214" s="2847"/>
      <c r="T214" s="2847"/>
      <c r="U214" s="2847"/>
    </row>
    <row r="215" spans="1:82" s="2" customFormat="1" ht="18" customHeight="1">
      <c r="A215" s="67"/>
      <c r="B215" s="22"/>
      <c r="C215" s="25"/>
      <c r="D215" s="2016" t="s">
        <v>807</v>
      </c>
      <c r="E215" s="1377"/>
      <c r="F215" s="1377"/>
      <c r="G215" s="1378"/>
      <c r="H215" s="1035">
        <f t="shared" si="12"/>
        <v>127500</v>
      </c>
      <c r="I215" s="1035">
        <f t="shared" si="12"/>
        <v>0</v>
      </c>
      <c r="J215" s="1036">
        <f t="shared" si="11"/>
        <v>127500</v>
      </c>
      <c r="K215" s="875"/>
      <c r="L215" s="1380"/>
      <c r="M215" s="871"/>
      <c r="N215" s="1372"/>
      <c r="O215" s="3"/>
      <c r="P215" s="71"/>
      <c r="Q215" s="1373"/>
      <c r="R215" s="1373"/>
      <c r="S215" s="1373"/>
      <c r="T215" s="1374"/>
      <c r="U215" s="1375"/>
    </row>
    <row r="216" spans="1:82" s="2" customFormat="1" ht="18" customHeight="1">
      <c r="A216" s="67"/>
      <c r="B216" s="22"/>
      <c r="C216" s="1042"/>
      <c r="D216" s="1382"/>
      <c r="E216" s="1376" t="s">
        <v>1511</v>
      </c>
      <c r="F216" s="1377"/>
      <c r="G216" s="1378"/>
      <c r="H216" s="1035">
        <f t="shared" si="12"/>
        <v>127500</v>
      </c>
      <c r="I216" s="1035">
        <f t="shared" si="12"/>
        <v>0</v>
      </c>
      <c r="J216" s="1036">
        <f t="shared" si="11"/>
        <v>127500</v>
      </c>
      <c r="K216" s="922"/>
      <c r="L216" s="1037"/>
      <c r="M216" s="885"/>
      <c r="N216" s="1372"/>
      <c r="O216" s="3"/>
      <c r="P216" s="71"/>
      <c r="Q216" s="1373"/>
      <c r="R216" s="1373"/>
      <c r="S216" s="1373"/>
      <c r="T216" s="79"/>
      <c r="U216" s="1375"/>
    </row>
    <row r="217" spans="1:82" s="623" customFormat="1" ht="21.75" customHeight="1">
      <c r="A217" s="2283"/>
      <c r="B217" s="2284"/>
      <c r="C217" s="2285"/>
      <c r="D217" s="2285"/>
      <c r="E217" s="2286"/>
      <c r="F217" s="2287" t="s">
        <v>1646</v>
      </c>
      <c r="G217" s="2288"/>
      <c r="H217" s="1227">
        <f>H218</f>
        <v>127500</v>
      </c>
      <c r="I217" s="1227">
        <f>I218</f>
        <v>0</v>
      </c>
      <c r="J217" s="1227">
        <f>H217-I217</f>
        <v>127500</v>
      </c>
      <c r="K217" s="2290"/>
      <c r="L217" s="2291"/>
      <c r="M217" s="2292"/>
    </row>
    <row r="218" spans="1:82" s="623" customFormat="1" ht="27.75" customHeight="1">
      <c r="A218" s="2283"/>
      <c r="B218" s="2293"/>
      <c r="C218" s="2293"/>
      <c r="D218" s="2293"/>
      <c r="E218" s="2293"/>
      <c r="F218" s="2293"/>
      <c r="G218" s="2294" t="s">
        <v>1962</v>
      </c>
      <c r="H218" s="2213">
        <f>M218</f>
        <v>127500</v>
      </c>
      <c r="I218" s="2213">
        <v>0</v>
      </c>
      <c r="J218" s="2213">
        <f>H218-I218</f>
        <v>127500</v>
      </c>
      <c r="K218" s="2295" t="s">
        <v>2621</v>
      </c>
      <c r="L218" s="2296" t="s">
        <v>327</v>
      </c>
      <c r="M218" s="2297">
        <f>M219+M220+M221+M222</f>
        <v>127500</v>
      </c>
    </row>
    <row r="219" spans="1:82" ht="22.5" customHeight="1">
      <c r="A219" s="2283"/>
      <c r="B219" s="2293"/>
      <c r="C219" s="2293"/>
      <c r="D219" s="2293"/>
      <c r="E219" s="2293"/>
      <c r="F219" s="2293"/>
      <c r="G219" s="2298"/>
      <c r="H219" s="2299"/>
      <c r="I219" s="2299"/>
      <c r="J219" s="2300"/>
      <c r="K219" s="2301" t="s">
        <v>1964</v>
      </c>
      <c r="L219" s="2302" t="s">
        <v>327</v>
      </c>
      <c r="M219" s="2303">
        <v>90000</v>
      </c>
      <c r="N219" s="2061"/>
      <c r="O219" s="309"/>
      <c r="P219" s="2055"/>
      <c r="Q219" s="2055"/>
      <c r="R219" s="2053"/>
      <c r="S219" s="2054"/>
      <c r="T219" s="2054"/>
      <c r="U219" s="2054"/>
      <c r="V219" s="622"/>
      <c r="W219" s="622"/>
      <c r="X219" s="622"/>
      <c r="Y219" s="622"/>
      <c r="Z219" s="622"/>
      <c r="AA219" s="622"/>
      <c r="BG219" s="623"/>
      <c r="BH219" s="623"/>
      <c r="BI219" s="623"/>
      <c r="BJ219" s="623"/>
      <c r="BK219" s="623"/>
      <c r="BL219" s="623"/>
      <c r="BM219" s="623"/>
      <c r="BN219" s="623"/>
      <c r="BO219" s="623"/>
      <c r="BP219" s="623"/>
      <c r="BQ219" s="623"/>
      <c r="BR219" s="623"/>
      <c r="BS219" s="623"/>
      <c r="BT219" s="623"/>
      <c r="BU219" s="623"/>
      <c r="BV219" s="623"/>
      <c r="BW219" s="623"/>
      <c r="BX219" s="623"/>
      <c r="BY219" s="623"/>
      <c r="BZ219" s="623"/>
      <c r="CA219" s="623"/>
      <c r="CB219" s="623"/>
      <c r="CC219" s="623"/>
      <c r="CD219" s="623"/>
    </row>
    <row r="220" spans="1:82" ht="22.5" customHeight="1">
      <c r="A220" s="2283"/>
      <c r="B220" s="2293"/>
      <c r="C220" s="2293"/>
      <c r="D220" s="2293"/>
      <c r="E220" s="2293"/>
      <c r="F220" s="2293"/>
      <c r="G220" s="2298"/>
      <c r="H220" s="2299"/>
      <c r="I220" s="2299"/>
      <c r="J220" s="2300"/>
      <c r="K220" s="2304" t="s">
        <v>1965</v>
      </c>
      <c r="L220" s="2302" t="s">
        <v>327</v>
      </c>
      <c r="M220" s="2303">
        <v>20000</v>
      </c>
      <c r="N220" s="2061"/>
      <c r="O220" s="309"/>
      <c r="P220" s="2055"/>
      <c r="Q220" s="2055"/>
      <c r="R220" s="2053"/>
      <c r="S220" s="2054"/>
      <c r="T220" s="2054"/>
      <c r="U220" s="2054"/>
      <c r="V220" s="622"/>
      <c r="W220" s="622"/>
      <c r="X220" s="622"/>
      <c r="Y220" s="622"/>
      <c r="Z220" s="622"/>
      <c r="AA220" s="622"/>
      <c r="BG220" s="623"/>
      <c r="BH220" s="623"/>
      <c r="BI220" s="623"/>
      <c r="BJ220" s="623"/>
      <c r="BK220" s="623"/>
      <c r="BL220" s="623"/>
      <c r="BM220" s="623"/>
      <c r="BN220" s="623"/>
      <c r="BO220" s="623"/>
      <c r="BP220" s="623"/>
      <c r="BQ220" s="623"/>
      <c r="BR220" s="623"/>
      <c r="BS220" s="623"/>
      <c r="BT220" s="623"/>
      <c r="BU220" s="623"/>
      <c r="BV220" s="623"/>
      <c r="BW220" s="623"/>
      <c r="BX220" s="623"/>
      <c r="BY220" s="623"/>
      <c r="BZ220" s="623"/>
      <c r="CA220" s="623"/>
      <c r="CB220" s="623"/>
      <c r="CC220" s="623"/>
      <c r="CD220" s="623"/>
    </row>
    <row r="221" spans="1:82" ht="22.5" customHeight="1">
      <c r="A221" s="2283"/>
      <c r="B221" s="1139"/>
      <c r="C221" s="1139"/>
      <c r="D221" s="1139"/>
      <c r="E221" s="1139"/>
      <c r="F221" s="1139"/>
      <c r="G221" s="1139"/>
      <c r="H221" s="2305"/>
      <c r="I221" s="2306"/>
      <c r="J221" s="2307"/>
      <c r="K221" s="2304" t="s">
        <v>1966</v>
      </c>
      <c r="L221" s="2308" t="s">
        <v>327</v>
      </c>
      <c r="M221" s="2309">
        <v>6000</v>
      </c>
      <c r="N221" s="2061"/>
      <c r="O221" s="309"/>
      <c r="P221" s="2055"/>
      <c r="Q221" s="2055"/>
      <c r="R221" s="2053"/>
      <c r="S221" s="2054"/>
      <c r="T221" s="2054"/>
      <c r="U221" s="2054"/>
      <c r="V221" s="622"/>
      <c r="W221" s="622"/>
      <c r="X221" s="622"/>
      <c r="Y221" s="622"/>
      <c r="Z221" s="622"/>
      <c r="AA221" s="622"/>
      <c r="BG221" s="623"/>
      <c r="BH221" s="623"/>
      <c r="BI221" s="623"/>
      <c r="BJ221" s="623"/>
      <c r="BK221" s="623"/>
      <c r="BL221" s="623"/>
      <c r="BM221" s="623"/>
      <c r="BN221" s="623"/>
      <c r="BO221" s="623"/>
      <c r="BP221" s="623"/>
      <c r="BQ221" s="623"/>
      <c r="BR221" s="623"/>
      <c r="BS221" s="623"/>
      <c r="BT221" s="623"/>
      <c r="BU221" s="623"/>
      <c r="BV221" s="623"/>
      <c r="BW221" s="623"/>
      <c r="BX221" s="623"/>
      <c r="BY221" s="623"/>
      <c r="BZ221" s="623"/>
      <c r="CA221" s="623"/>
      <c r="CB221" s="623"/>
      <c r="CC221" s="623"/>
      <c r="CD221" s="623"/>
    </row>
    <row r="222" spans="1:82" ht="22.5" customHeight="1">
      <c r="A222" s="2283"/>
      <c r="B222" s="1139"/>
      <c r="C222" s="1139"/>
      <c r="D222" s="1139"/>
      <c r="E222" s="1139"/>
      <c r="F222" s="1139"/>
      <c r="G222" s="1139"/>
      <c r="H222" s="2305"/>
      <c r="I222" s="2306"/>
      <c r="J222" s="2307"/>
      <c r="K222" s="2310" t="s">
        <v>1967</v>
      </c>
      <c r="L222" s="2308" t="s">
        <v>327</v>
      </c>
      <c r="M222" s="2309">
        <v>11500</v>
      </c>
      <c r="N222" s="2061"/>
      <c r="O222" s="309"/>
      <c r="P222" s="2055"/>
      <c r="Q222" s="2055"/>
      <c r="R222" s="2053"/>
      <c r="S222" s="2054"/>
      <c r="T222" s="2054"/>
      <c r="U222" s="2054"/>
      <c r="V222" s="622"/>
      <c r="W222" s="622"/>
      <c r="X222" s="622"/>
      <c r="Y222" s="622"/>
      <c r="Z222" s="622"/>
      <c r="AA222" s="622"/>
      <c r="BG222" s="623"/>
      <c r="BH222" s="623"/>
      <c r="BI222" s="623"/>
      <c r="BJ222" s="623"/>
      <c r="BK222" s="623"/>
      <c r="BL222" s="623"/>
      <c r="BM222" s="623"/>
      <c r="BN222" s="623"/>
      <c r="BO222" s="623"/>
      <c r="BP222" s="623"/>
      <c r="BQ222" s="623"/>
      <c r="BR222" s="623"/>
      <c r="BS222" s="623"/>
      <c r="BT222" s="623"/>
      <c r="BU222" s="623"/>
      <c r="BV222" s="623"/>
      <c r="BW222" s="623"/>
      <c r="BX222" s="623"/>
      <c r="BY222" s="623"/>
      <c r="BZ222" s="623"/>
      <c r="CA222" s="623"/>
      <c r="CB222" s="623"/>
      <c r="CC222" s="623"/>
      <c r="CD222" s="623"/>
    </row>
    <row r="223" spans="1:82" s="2" customFormat="1" ht="18" customHeight="1">
      <c r="A223" s="67"/>
      <c r="B223" s="22"/>
      <c r="C223" s="2016" t="s">
        <v>1786</v>
      </c>
      <c r="D223" s="1377"/>
      <c r="E223" s="1377"/>
      <c r="F223" s="1377"/>
      <c r="G223" s="1378"/>
      <c r="H223" s="1035">
        <f t="shared" ref="H223:I225" si="13">H224</f>
        <v>0</v>
      </c>
      <c r="I223" s="1035">
        <f t="shared" si="13"/>
        <v>25870</v>
      </c>
      <c r="J223" s="1036">
        <f t="shared" si="11"/>
        <v>-25870</v>
      </c>
      <c r="K223" s="1602"/>
      <c r="L223" s="1481"/>
      <c r="M223" s="1482"/>
      <c r="N223" s="2846"/>
      <c r="O223" s="2847"/>
      <c r="P223" s="2847"/>
      <c r="Q223" s="2847"/>
      <c r="R223" s="2847"/>
      <c r="S223" s="2847"/>
      <c r="T223" s="2847"/>
      <c r="U223" s="2847"/>
    </row>
    <row r="224" spans="1:82" s="2" customFormat="1" ht="18" customHeight="1">
      <c r="A224" s="67"/>
      <c r="B224" s="22"/>
      <c r="C224" s="25"/>
      <c r="D224" s="2016" t="s">
        <v>808</v>
      </c>
      <c r="E224" s="1377"/>
      <c r="F224" s="1377"/>
      <c r="G224" s="1378"/>
      <c r="H224" s="1035">
        <f t="shared" si="13"/>
        <v>0</v>
      </c>
      <c r="I224" s="1035">
        <f t="shared" si="13"/>
        <v>25870</v>
      </c>
      <c r="J224" s="1036">
        <f t="shared" si="11"/>
        <v>-25870</v>
      </c>
      <c r="K224" s="875"/>
      <c r="L224" s="1380"/>
      <c r="M224" s="871"/>
      <c r="N224" s="1372"/>
      <c r="O224" s="3"/>
      <c r="P224" s="71"/>
      <c r="Q224" s="1373"/>
      <c r="R224" s="1373"/>
      <c r="S224" s="1373"/>
      <c r="T224" s="1374"/>
      <c r="U224" s="1375"/>
    </row>
    <row r="225" spans="1:58" s="2" customFormat="1" ht="18" customHeight="1">
      <c r="A225" s="67"/>
      <c r="B225" s="22"/>
      <c r="C225" s="1042"/>
      <c r="D225" s="1382"/>
      <c r="E225" s="1376" t="s">
        <v>1511</v>
      </c>
      <c r="F225" s="1377"/>
      <c r="G225" s="1378"/>
      <c r="H225" s="1035">
        <f t="shared" si="13"/>
        <v>0</v>
      </c>
      <c r="I225" s="1035">
        <f t="shared" si="13"/>
        <v>25870</v>
      </c>
      <c r="J225" s="1036">
        <f t="shared" si="11"/>
        <v>-25870</v>
      </c>
      <c r="K225" s="922"/>
      <c r="L225" s="1037"/>
      <c r="M225" s="885"/>
      <c r="N225" s="1372"/>
      <c r="O225" s="3"/>
      <c r="P225" s="71"/>
      <c r="Q225" s="1373"/>
      <c r="R225" s="1373"/>
      <c r="S225" s="1373"/>
      <c r="T225" s="79"/>
      <c r="U225" s="1375"/>
    </row>
    <row r="226" spans="1:58" s="623" customFormat="1" ht="21.75" customHeight="1">
      <c r="A226" s="2283"/>
      <c r="B226" s="2284"/>
      <c r="C226" s="2285"/>
      <c r="D226" s="2285"/>
      <c r="E226" s="2286"/>
      <c r="F226" s="2287" t="s">
        <v>1646</v>
      </c>
      <c r="G226" s="2288"/>
      <c r="H226" s="1227">
        <f>H227</f>
        <v>0</v>
      </c>
      <c r="I226" s="1227">
        <v>25870</v>
      </c>
      <c r="J226" s="2289">
        <f>H226-I226</f>
        <v>-25870</v>
      </c>
      <c r="K226" s="2290"/>
      <c r="L226" s="2291"/>
      <c r="M226" s="2292"/>
    </row>
    <row r="227" spans="1:58" s="623" customFormat="1" ht="27.75" customHeight="1" thickBot="1">
      <c r="A227" s="2311"/>
      <c r="B227" s="2312"/>
      <c r="C227" s="2313"/>
      <c r="D227" s="2313"/>
      <c r="E227" s="2313"/>
      <c r="F227" s="2314"/>
      <c r="G227" s="2314" t="s">
        <v>1962</v>
      </c>
      <c r="H227" s="2315">
        <v>0</v>
      </c>
      <c r="I227" s="2315">
        <v>25870</v>
      </c>
      <c r="J227" s="2316">
        <f>H227-I227</f>
        <v>-25870</v>
      </c>
      <c r="K227" s="2317" t="s">
        <v>1963</v>
      </c>
      <c r="L227" s="2318" t="s">
        <v>327</v>
      </c>
      <c r="M227" s="2319">
        <v>0</v>
      </c>
    </row>
    <row r="228" spans="1:58" s="307" customFormat="1" ht="21.75" customHeight="1">
      <c r="H228" s="392"/>
      <c r="I228" s="392"/>
      <c r="J228" s="2013"/>
      <c r="K228" s="2014"/>
      <c r="L228" s="2015"/>
      <c r="M228" s="308"/>
      <c r="N228" s="623"/>
      <c r="O228" s="623"/>
      <c r="P228" s="623"/>
      <c r="Q228" s="623"/>
      <c r="R228" s="623"/>
      <c r="S228" s="623"/>
      <c r="T228" s="623"/>
      <c r="U228" s="623"/>
      <c r="V228" s="623"/>
      <c r="W228" s="623"/>
      <c r="X228" s="623"/>
      <c r="Y228" s="623"/>
      <c r="Z228" s="623"/>
      <c r="AA228" s="623"/>
      <c r="AB228" s="623"/>
      <c r="AC228" s="623"/>
      <c r="AD228" s="623"/>
      <c r="AE228" s="623"/>
      <c r="AF228" s="623"/>
      <c r="AG228" s="623"/>
      <c r="AH228" s="623"/>
      <c r="AI228" s="623"/>
      <c r="AJ228" s="623"/>
      <c r="AK228" s="623"/>
      <c r="AL228" s="623"/>
      <c r="AM228" s="623"/>
      <c r="AN228" s="623"/>
      <c r="AO228" s="623"/>
      <c r="AP228" s="623"/>
      <c r="AQ228" s="623"/>
      <c r="AR228" s="623"/>
      <c r="AS228" s="623"/>
      <c r="AT228" s="623"/>
      <c r="AU228" s="623"/>
      <c r="AV228" s="623"/>
      <c r="AW228" s="623"/>
      <c r="AX228" s="623"/>
      <c r="AY228" s="623"/>
      <c r="AZ228" s="623"/>
      <c r="BA228" s="623"/>
      <c r="BB228" s="623"/>
      <c r="BC228" s="623"/>
      <c r="BD228" s="623"/>
      <c r="BE228" s="623"/>
      <c r="BF228" s="623"/>
    </row>
    <row r="229" spans="1:58" s="307" customFormat="1" ht="21.75" customHeight="1">
      <c r="H229" s="392"/>
      <c r="I229" s="392"/>
      <c r="J229" s="2013"/>
      <c r="K229" s="2014"/>
      <c r="L229" s="2015"/>
      <c r="M229" s="308"/>
      <c r="N229" s="623"/>
      <c r="O229" s="623"/>
      <c r="P229" s="623"/>
      <c r="Q229" s="623"/>
      <c r="R229" s="623"/>
      <c r="S229" s="623"/>
      <c r="T229" s="623"/>
      <c r="U229" s="623"/>
      <c r="V229" s="623"/>
      <c r="W229" s="623"/>
      <c r="X229" s="623"/>
      <c r="Y229" s="623"/>
      <c r="Z229" s="623"/>
      <c r="AA229" s="623"/>
      <c r="AB229" s="623"/>
      <c r="AC229" s="623"/>
      <c r="AD229" s="623"/>
      <c r="AE229" s="623"/>
      <c r="AF229" s="623"/>
      <c r="AG229" s="623"/>
      <c r="AH229" s="623"/>
      <c r="AI229" s="623"/>
      <c r="AJ229" s="623"/>
      <c r="AK229" s="623"/>
      <c r="AL229" s="623"/>
      <c r="AM229" s="623"/>
      <c r="AN229" s="623"/>
      <c r="AO229" s="623"/>
      <c r="AP229" s="623"/>
      <c r="AQ229" s="623"/>
      <c r="AR229" s="623"/>
      <c r="AS229" s="623"/>
      <c r="AT229" s="623"/>
      <c r="AU229" s="623"/>
      <c r="AV229" s="623"/>
      <c r="AW229" s="623"/>
      <c r="AX229" s="623"/>
      <c r="AY229" s="623"/>
      <c r="AZ229" s="623"/>
      <c r="BA229" s="623"/>
      <c r="BB229" s="623"/>
      <c r="BC229" s="623"/>
      <c r="BD229" s="623"/>
      <c r="BE229" s="623"/>
      <c r="BF229" s="623"/>
    </row>
    <row r="230" spans="1:58" s="307" customFormat="1" ht="21.75" customHeight="1">
      <c r="H230" s="392"/>
      <c r="I230" s="392"/>
      <c r="J230" s="2013"/>
      <c r="K230" s="2014"/>
      <c r="L230" s="2015"/>
      <c r="M230" s="308"/>
      <c r="N230" s="623"/>
      <c r="O230" s="623"/>
      <c r="P230" s="623"/>
      <c r="Q230" s="623"/>
      <c r="R230" s="623"/>
      <c r="S230" s="623"/>
      <c r="T230" s="623"/>
      <c r="U230" s="623"/>
      <c r="V230" s="623"/>
      <c r="W230" s="623"/>
      <c r="X230" s="623"/>
      <c r="Y230" s="623"/>
      <c r="Z230" s="623"/>
      <c r="AA230" s="623"/>
      <c r="AB230" s="623"/>
      <c r="AC230" s="623"/>
      <c r="AD230" s="623"/>
      <c r="AE230" s="623"/>
      <c r="AF230" s="623"/>
      <c r="AG230" s="623"/>
      <c r="AH230" s="623"/>
      <c r="AI230" s="623"/>
      <c r="AJ230" s="623"/>
      <c r="AK230" s="623"/>
      <c r="AL230" s="623"/>
      <c r="AM230" s="623"/>
      <c r="AN230" s="623"/>
      <c r="AO230" s="623"/>
      <c r="AP230" s="623"/>
      <c r="AQ230" s="623"/>
      <c r="AR230" s="623"/>
      <c r="AS230" s="623"/>
      <c r="AT230" s="623"/>
      <c r="AU230" s="623"/>
      <c r="AV230" s="623"/>
      <c r="AW230" s="623"/>
      <c r="AX230" s="623"/>
      <c r="AY230" s="623"/>
      <c r="AZ230" s="623"/>
      <c r="BA230" s="623"/>
      <c r="BB230" s="623"/>
      <c r="BC230" s="623"/>
      <c r="BD230" s="623"/>
      <c r="BE230" s="623"/>
      <c r="BF230" s="623"/>
    </row>
    <row r="231" spans="1:58" s="307" customFormat="1" ht="21.75" customHeight="1">
      <c r="H231" s="392"/>
      <c r="I231" s="392"/>
      <c r="J231" s="2013"/>
      <c r="K231" s="2014"/>
      <c r="L231" s="2015"/>
      <c r="M231" s="308"/>
      <c r="N231" s="623"/>
      <c r="O231" s="623"/>
      <c r="P231" s="623"/>
      <c r="Q231" s="623"/>
      <c r="R231" s="623"/>
      <c r="S231" s="623"/>
      <c r="T231" s="623"/>
      <c r="U231" s="623"/>
      <c r="V231" s="623"/>
      <c r="W231" s="623"/>
      <c r="X231" s="623"/>
      <c r="Y231" s="623"/>
      <c r="Z231" s="623"/>
      <c r="AA231" s="623"/>
      <c r="AB231" s="623"/>
      <c r="AC231" s="623"/>
      <c r="AD231" s="623"/>
      <c r="AE231" s="623"/>
      <c r="AF231" s="623"/>
      <c r="AG231" s="623"/>
      <c r="AH231" s="623"/>
      <c r="AI231" s="623"/>
      <c r="AJ231" s="623"/>
      <c r="AK231" s="623"/>
      <c r="AL231" s="623"/>
      <c r="AM231" s="623"/>
      <c r="AN231" s="623"/>
      <c r="AO231" s="623"/>
      <c r="AP231" s="623"/>
      <c r="AQ231" s="623"/>
      <c r="AR231" s="623"/>
      <c r="AS231" s="623"/>
      <c r="AT231" s="623"/>
      <c r="AU231" s="623"/>
      <c r="AV231" s="623"/>
      <c r="AW231" s="623"/>
      <c r="AX231" s="623"/>
      <c r="AY231" s="623"/>
      <c r="AZ231" s="623"/>
      <c r="BA231" s="623"/>
      <c r="BB231" s="623"/>
      <c r="BC231" s="623"/>
      <c r="BD231" s="623"/>
      <c r="BE231" s="623"/>
      <c r="BF231" s="623"/>
    </row>
    <row r="232" spans="1:58" s="307" customFormat="1" ht="21.75" customHeight="1">
      <c r="H232" s="392"/>
      <c r="I232" s="392"/>
      <c r="J232" s="2013"/>
      <c r="K232" s="2014"/>
      <c r="L232" s="2015"/>
      <c r="M232" s="308"/>
      <c r="N232" s="623"/>
      <c r="O232" s="623"/>
      <c r="P232" s="623"/>
      <c r="Q232" s="623"/>
      <c r="R232" s="623"/>
      <c r="S232" s="623"/>
      <c r="T232" s="623"/>
      <c r="U232" s="623"/>
      <c r="V232" s="623"/>
      <c r="W232" s="623"/>
      <c r="X232" s="623"/>
      <c r="Y232" s="623"/>
      <c r="Z232" s="623"/>
      <c r="AA232" s="623"/>
      <c r="AB232" s="623"/>
      <c r="AC232" s="623"/>
      <c r="AD232" s="623"/>
      <c r="AE232" s="623"/>
      <c r="AF232" s="623"/>
      <c r="AG232" s="623"/>
      <c r="AH232" s="623"/>
      <c r="AI232" s="623"/>
      <c r="AJ232" s="623"/>
      <c r="AK232" s="623"/>
      <c r="AL232" s="623"/>
      <c r="AM232" s="623"/>
      <c r="AN232" s="623"/>
      <c r="AO232" s="623"/>
      <c r="AP232" s="623"/>
      <c r="AQ232" s="623"/>
      <c r="AR232" s="623"/>
      <c r="AS232" s="623"/>
      <c r="AT232" s="623"/>
      <c r="AU232" s="623"/>
      <c r="AV232" s="623"/>
      <c r="AW232" s="623"/>
      <c r="AX232" s="623"/>
      <c r="AY232" s="623"/>
      <c r="AZ232" s="623"/>
      <c r="BA232" s="623"/>
      <c r="BB232" s="623"/>
      <c r="BC232" s="623"/>
      <c r="BD232" s="623"/>
      <c r="BE232" s="623"/>
      <c r="BF232" s="623"/>
    </row>
    <row r="233" spans="1:58" s="307" customFormat="1" ht="21.75" customHeight="1">
      <c r="H233" s="392"/>
      <c r="I233" s="392"/>
      <c r="J233" s="2013"/>
      <c r="K233" s="2014"/>
      <c r="L233" s="2015"/>
      <c r="M233" s="308"/>
      <c r="N233" s="623"/>
      <c r="O233" s="623"/>
      <c r="P233" s="623"/>
      <c r="Q233" s="623"/>
      <c r="R233" s="623"/>
      <c r="S233" s="623"/>
      <c r="T233" s="623"/>
      <c r="U233" s="623"/>
      <c r="V233" s="623"/>
      <c r="W233" s="623"/>
      <c r="X233" s="623"/>
      <c r="Y233" s="623"/>
      <c r="Z233" s="623"/>
      <c r="AA233" s="623"/>
      <c r="AB233" s="623"/>
      <c r="AC233" s="623"/>
      <c r="AD233" s="623"/>
      <c r="AE233" s="623"/>
      <c r="AF233" s="623"/>
      <c r="AG233" s="623"/>
      <c r="AH233" s="623"/>
      <c r="AI233" s="623"/>
      <c r="AJ233" s="623"/>
      <c r="AK233" s="623"/>
      <c r="AL233" s="623"/>
      <c r="AM233" s="623"/>
      <c r="AN233" s="623"/>
      <c r="AO233" s="623"/>
      <c r="AP233" s="623"/>
      <c r="AQ233" s="623"/>
      <c r="AR233" s="623"/>
      <c r="AS233" s="623"/>
      <c r="AT233" s="623"/>
      <c r="AU233" s="623"/>
      <c r="AV233" s="623"/>
      <c r="AW233" s="623"/>
      <c r="AX233" s="623"/>
      <c r="AY233" s="623"/>
      <c r="AZ233" s="623"/>
      <c r="BA233" s="623"/>
      <c r="BB233" s="623"/>
      <c r="BC233" s="623"/>
      <c r="BD233" s="623"/>
      <c r="BE233" s="623"/>
      <c r="BF233" s="623"/>
    </row>
    <row r="234" spans="1:58" s="307" customFormat="1" ht="21.75" customHeight="1">
      <c r="H234" s="392"/>
      <c r="I234" s="392"/>
      <c r="J234" s="2013"/>
      <c r="K234" s="2014"/>
      <c r="L234" s="2015"/>
      <c r="M234" s="308"/>
      <c r="N234" s="623"/>
      <c r="O234" s="623"/>
      <c r="P234" s="623"/>
      <c r="Q234" s="623"/>
      <c r="R234" s="623"/>
      <c r="S234" s="623"/>
      <c r="T234" s="623"/>
      <c r="U234" s="623"/>
      <c r="V234" s="623"/>
      <c r="W234" s="623"/>
      <c r="X234" s="623"/>
      <c r="Y234" s="623"/>
      <c r="Z234" s="623"/>
      <c r="AA234" s="623"/>
      <c r="AB234" s="623"/>
      <c r="AC234" s="623"/>
      <c r="AD234" s="623"/>
      <c r="AE234" s="623"/>
      <c r="AF234" s="623"/>
      <c r="AG234" s="623"/>
      <c r="AH234" s="623"/>
      <c r="AI234" s="623"/>
      <c r="AJ234" s="623"/>
      <c r="AK234" s="623"/>
      <c r="AL234" s="623"/>
      <c r="AM234" s="623"/>
      <c r="AN234" s="623"/>
      <c r="AO234" s="623"/>
      <c r="AP234" s="623"/>
      <c r="AQ234" s="623"/>
      <c r="AR234" s="623"/>
      <c r="AS234" s="623"/>
      <c r="AT234" s="623"/>
      <c r="AU234" s="623"/>
      <c r="AV234" s="623"/>
      <c r="AW234" s="623"/>
      <c r="AX234" s="623"/>
      <c r="AY234" s="623"/>
      <c r="AZ234" s="623"/>
      <c r="BA234" s="623"/>
      <c r="BB234" s="623"/>
      <c r="BC234" s="623"/>
      <c r="BD234" s="623"/>
      <c r="BE234" s="623"/>
      <c r="BF234" s="623"/>
    </row>
    <row r="235" spans="1:58" s="307" customFormat="1" ht="21.75" customHeight="1">
      <c r="H235" s="392"/>
      <c r="I235" s="392"/>
      <c r="J235" s="2013"/>
      <c r="K235" s="2014"/>
      <c r="L235" s="2015"/>
      <c r="M235" s="308"/>
      <c r="N235" s="623"/>
      <c r="O235" s="623"/>
      <c r="P235" s="623"/>
      <c r="Q235" s="623"/>
      <c r="R235" s="623"/>
      <c r="S235" s="623"/>
      <c r="T235" s="623"/>
      <c r="U235" s="623"/>
      <c r="V235" s="623"/>
      <c r="W235" s="623"/>
      <c r="X235" s="623"/>
      <c r="Y235" s="623"/>
      <c r="Z235" s="623"/>
      <c r="AA235" s="623"/>
      <c r="AB235" s="623"/>
      <c r="AC235" s="623"/>
      <c r="AD235" s="623"/>
      <c r="AE235" s="623"/>
      <c r="AF235" s="623"/>
      <c r="AG235" s="623"/>
      <c r="AH235" s="623"/>
      <c r="AI235" s="623"/>
      <c r="AJ235" s="623"/>
      <c r="AK235" s="623"/>
      <c r="AL235" s="623"/>
      <c r="AM235" s="623"/>
      <c r="AN235" s="623"/>
      <c r="AO235" s="623"/>
      <c r="AP235" s="623"/>
      <c r="AQ235" s="623"/>
      <c r="AR235" s="623"/>
      <c r="AS235" s="623"/>
      <c r="AT235" s="623"/>
      <c r="AU235" s="623"/>
      <c r="AV235" s="623"/>
      <c r="AW235" s="623"/>
      <c r="AX235" s="623"/>
      <c r="AY235" s="623"/>
      <c r="AZ235" s="623"/>
      <c r="BA235" s="623"/>
      <c r="BB235" s="623"/>
      <c r="BC235" s="623"/>
      <c r="BD235" s="623"/>
      <c r="BE235" s="623"/>
      <c r="BF235" s="623"/>
    </row>
    <row r="236" spans="1:58" s="307" customFormat="1" ht="21.75" customHeight="1">
      <c r="H236" s="392"/>
      <c r="I236" s="392"/>
      <c r="J236" s="2013"/>
      <c r="K236" s="2014"/>
      <c r="L236" s="2015"/>
      <c r="M236" s="308"/>
      <c r="N236" s="623"/>
      <c r="O236" s="623"/>
      <c r="P236" s="623"/>
      <c r="Q236" s="623"/>
      <c r="R236" s="623"/>
      <c r="S236" s="623"/>
      <c r="T236" s="623"/>
      <c r="U236" s="623"/>
      <c r="V236" s="623"/>
      <c r="W236" s="623"/>
      <c r="X236" s="623"/>
      <c r="Y236" s="623"/>
      <c r="Z236" s="623"/>
      <c r="AA236" s="623"/>
      <c r="AB236" s="623"/>
      <c r="AC236" s="623"/>
      <c r="AD236" s="623"/>
      <c r="AE236" s="623"/>
      <c r="AF236" s="623"/>
      <c r="AG236" s="623"/>
      <c r="AH236" s="623"/>
      <c r="AI236" s="623"/>
      <c r="AJ236" s="623"/>
      <c r="AK236" s="623"/>
      <c r="AL236" s="623"/>
      <c r="AM236" s="623"/>
      <c r="AN236" s="623"/>
      <c r="AO236" s="623"/>
      <c r="AP236" s="623"/>
      <c r="AQ236" s="623"/>
      <c r="AR236" s="623"/>
      <c r="AS236" s="623"/>
      <c r="AT236" s="623"/>
      <c r="AU236" s="623"/>
      <c r="AV236" s="623"/>
      <c r="AW236" s="623"/>
      <c r="AX236" s="623"/>
      <c r="AY236" s="623"/>
      <c r="AZ236" s="623"/>
      <c r="BA236" s="623"/>
      <c r="BB236" s="623"/>
      <c r="BC236" s="623"/>
      <c r="BD236" s="623"/>
      <c r="BE236" s="623"/>
      <c r="BF236" s="623"/>
    </row>
    <row r="237" spans="1:58" s="307" customFormat="1" ht="21.75" customHeight="1">
      <c r="H237" s="392"/>
      <c r="I237" s="392"/>
      <c r="J237" s="2013"/>
      <c r="K237" s="2014"/>
      <c r="L237" s="2015"/>
      <c r="M237" s="308"/>
      <c r="N237" s="623"/>
      <c r="O237" s="623"/>
      <c r="P237" s="623"/>
      <c r="Q237" s="623"/>
      <c r="R237" s="623"/>
      <c r="S237" s="623"/>
      <c r="T237" s="623"/>
      <c r="U237" s="623"/>
      <c r="V237" s="623"/>
      <c r="W237" s="623"/>
      <c r="X237" s="623"/>
      <c r="Y237" s="623"/>
      <c r="Z237" s="623"/>
      <c r="AA237" s="623"/>
      <c r="AB237" s="623"/>
      <c r="AC237" s="623"/>
      <c r="AD237" s="623"/>
      <c r="AE237" s="623"/>
      <c r="AF237" s="623"/>
      <c r="AG237" s="623"/>
      <c r="AH237" s="623"/>
      <c r="AI237" s="623"/>
      <c r="AJ237" s="623"/>
      <c r="AK237" s="623"/>
      <c r="AL237" s="623"/>
      <c r="AM237" s="623"/>
      <c r="AN237" s="623"/>
      <c r="AO237" s="623"/>
      <c r="AP237" s="623"/>
      <c r="AQ237" s="623"/>
      <c r="AR237" s="623"/>
      <c r="AS237" s="623"/>
      <c r="AT237" s="623"/>
      <c r="AU237" s="623"/>
      <c r="AV237" s="623"/>
      <c r="AW237" s="623"/>
      <c r="AX237" s="623"/>
      <c r="AY237" s="623"/>
      <c r="AZ237" s="623"/>
      <c r="BA237" s="623"/>
      <c r="BB237" s="623"/>
      <c r="BC237" s="623"/>
      <c r="BD237" s="623"/>
      <c r="BE237" s="623"/>
      <c r="BF237" s="623"/>
    </row>
    <row r="238" spans="1:58" s="307" customFormat="1" ht="21.75" customHeight="1">
      <c r="H238" s="392"/>
      <c r="I238" s="392"/>
      <c r="J238" s="2013"/>
      <c r="K238" s="2014"/>
      <c r="L238" s="2015"/>
      <c r="M238" s="308"/>
      <c r="N238" s="623"/>
      <c r="O238" s="623"/>
      <c r="P238" s="623"/>
      <c r="Q238" s="623"/>
      <c r="R238" s="623"/>
      <c r="S238" s="623"/>
      <c r="T238" s="623"/>
      <c r="U238" s="623"/>
      <c r="V238" s="623"/>
      <c r="W238" s="623"/>
      <c r="X238" s="623"/>
      <c r="Y238" s="623"/>
      <c r="Z238" s="623"/>
      <c r="AA238" s="623"/>
      <c r="AB238" s="623"/>
      <c r="AC238" s="623"/>
      <c r="AD238" s="623"/>
      <c r="AE238" s="623"/>
      <c r="AF238" s="623"/>
      <c r="AG238" s="623"/>
      <c r="AH238" s="623"/>
      <c r="AI238" s="623"/>
      <c r="AJ238" s="623"/>
      <c r="AK238" s="623"/>
      <c r="AL238" s="623"/>
      <c r="AM238" s="623"/>
      <c r="AN238" s="623"/>
      <c r="AO238" s="623"/>
      <c r="AP238" s="623"/>
      <c r="AQ238" s="623"/>
      <c r="AR238" s="623"/>
      <c r="AS238" s="623"/>
      <c r="AT238" s="623"/>
      <c r="AU238" s="623"/>
      <c r="AV238" s="623"/>
      <c r="AW238" s="623"/>
      <c r="AX238" s="623"/>
      <c r="AY238" s="623"/>
      <c r="AZ238" s="623"/>
      <c r="BA238" s="623"/>
      <c r="BB238" s="623"/>
      <c r="BC238" s="623"/>
      <c r="BD238" s="623"/>
      <c r="BE238" s="623"/>
      <c r="BF238" s="623"/>
    </row>
    <row r="239" spans="1:58" s="307" customFormat="1" ht="21.75" customHeight="1">
      <c r="H239" s="392"/>
      <c r="I239" s="392"/>
      <c r="J239" s="2013"/>
      <c r="K239" s="2014"/>
      <c r="L239" s="2015"/>
      <c r="M239" s="308"/>
      <c r="N239" s="623"/>
      <c r="O239" s="623"/>
      <c r="P239" s="623"/>
      <c r="Q239" s="623"/>
      <c r="R239" s="623"/>
      <c r="S239" s="623"/>
      <c r="T239" s="623"/>
      <c r="U239" s="623"/>
      <c r="V239" s="623"/>
      <c r="W239" s="623"/>
      <c r="X239" s="623"/>
      <c r="Y239" s="623"/>
      <c r="Z239" s="623"/>
      <c r="AA239" s="623"/>
      <c r="AB239" s="623"/>
      <c r="AC239" s="623"/>
      <c r="AD239" s="623"/>
      <c r="AE239" s="623"/>
      <c r="AF239" s="623"/>
      <c r="AG239" s="623"/>
      <c r="AH239" s="623"/>
      <c r="AI239" s="623"/>
      <c r="AJ239" s="623"/>
      <c r="AK239" s="623"/>
      <c r="AL239" s="623"/>
      <c r="AM239" s="623"/>
      <c r="AN239" s="623"/>
      <c r="AO239" s="623"/>
      <c r="AP239" s="623"/>
      <c r="AQ239" s="623"/>
      <c r="AR239" s="623"/>
      <c r="AS239" s="623"/>
      <c r="AT239" s="623"/>
      <c r="AU239" s="623"/>
      <c r="AV239" s="623"/>
      <c r="AW239" s="623"/>
      <c r="AX239" s="623"/>
      <c r="AY239" s="623"/>
      <c r="AZ239" s="623"/>
      <c r="BA239" s="623"/>
      <c r="BB239" s="623"/>
      <c r="BC239" s="623"/>
      <c r="BD239" s="623"/>
      <c r="BE239" s="623"/>
      <c r="BF239" s="623"/>
    </row>
    <row r="240" spans="1:58" s="307" customFormat="1" ht="21.75" customHeight="1">
      <c r="H240" s="392"/>
      <c r="I240" s="392"/>
      <c r="J240" s="2013"/>
      <c r="K240" s="2014"/>
      <c r="L240" s="2015"/>
      <c r="M240" s="308"/>
      <c r="N240" s="623"/>
      <c r="O240" s="623"/>
      <c r="P240" s="623"/>
      <c r="Q240" s="623"/>
      <c r="R240" s="623"/>
      <c r="S240" s="623"/>
      <c r="T240" s="623"/>
      <c r="U240" s="623"/>
      <c r="V240" s="623"/>
      <c r="W240" s="623"/>
      <c r="X240" s="623"/>
      <c r="Y240" s="623"/>
      <c r="Z240" s="623"/>
      <c r="AA240" s="623"/>
      <c r="AB240" s="623"/>
      <c r="AC240" s="623"/>
      <c r="AD240" s="623"/>
      <c r="AE240" s="623"/>
      <c r="AF240" s="623"/>
      <c r="AG240" s="623"/>
      <c r="AH240" s="623"/>
      <c r="AI240" s="623"/>
      <c r="AJ240" s="623"/>
      <c r="AK240" s="623"/>
      <c r="AL240" s="623"/>
      <c r="AM240" s="623"/>
      <c r="AN240" s="623"/>
      <c r="AO240" s="623"/>
      <c r="AP240" s="623"/>
      <c r="AQ240" s="623"/>
      <c r="AR240" s="623"/>
      <c r="AS240" s="623"/>
      <c r="AT240" s="623"/>
      <c r="AU240" s="623"/>
      <c r="AV240" s="623"/>
      <c r="AW240" s="623"/>
      <c r="AX240" s="623"/>
      <c r="AY240" s="623"/>
      <c r="AZ240" s="623"/>
      <c r="BA240" s="623"/>
      <c r="BB240" s="623"/>
      <c r="BC240" s="623"/>
      <c r="BD240" s="623"/>
      <c r="BE240" s="623"/>
      <c r="BF240" s="623"/>
    </row>
    <row r="241" spans="8:58" s="307" customFormat="1" ht="21.75" customHeight="1">
      <c r="H241" s="392"/>
      <c r="I241" s="392"/>
      <c r="J241" s="2013"/>
      <c r="K241" s="2014"/>
      <c r="L241" s="2015"/>
      <c r="M241" s="308"/>
      <c r="N241" s="623"/>
      <c r="O241" s="623"/>
      <c r="P241" s="623"/>
      <c r="Q241" s="623"/>
      <c r="R241" s="623"/>
      <c r="S241" s="623"/>
      <c r="T241" s="623"/>
      <c r="U241" s="623"/>
      <c r="V241" s="623"/>
      <c r="W241" s="623"/>
      <c r="X241" s="623"/>
      <c r="Y241" s="623"/>
      <c r="Z241" s="623"/>
      <c r="AA241" s="623"/>
      <c r="AB241" s="623"/>
      <c r="AC241" s="623"/>
      <c r="AD241" s="623"/>
      <c r="AE241" s="623"/>
      <c r="AF241" s="623"/>
      <c r="AG241" s="623"/>
      <c r="AH241" s="623"/>
      <c r="AI241" s="623"/>
      <c r="AJ241" s="623"/>
      <c r="AK241" s="623"/>
      <c r="AL241" s="623"/>
      <c r="AM241" s="623"/>
      <c r="AN241" s="623"/>
      <c r="AO241" s="623"/>
      <c r="AP241" s="623"/>
      <c r="AQ241" s="623"/>
      <c r="AR241" s="623"/>
      <c r="AS241" s="623"/>
      <c r="AT241" s="623"/>
      <c r="AU241" s="623"/>
      <c r="AV241" s="623"/>
      <c r="AW241" s="623"/>
      <c r="AX241" s="623"/>
      <c r="AY241" s="623"/>
      <c r="AZ241" s="623"/>
      <c r="BA241" s="623"/>
      <c r="BB241" s="623"/>
      <c r="BC241" s="623"/>
      <c r="BD241" s="623"/>
      <c r="BE241" s="623"/>
      <c r="BF241" s="623"/>
    </row>
    <row r="242" spans="8:58" s="307" customFormat="1" ht="21.75" customHeight="1">
      <c r="H242" s="392"/>
      <c r="I242" s="392"/>
      <c r="J242" s="2013"/>
      <c r="K242" s="2014"/>
      <c r="L242" s="2015"/>
      <c r="M242" s="308"/>
      <c r="N242" s="623"/>
      <c r="O242" s="623"/>
      <c r="P242" s="623"/>
      <c r="Q242" s="623"/>
      <c r="R242" s="623"/>
      <c r="S242" s="623"/>
      <c r="T242" s="623"/>
      <c r="U242" s="623"/>
      <c r="V242" s="623"/>
      <c r="W242" s="623"/>
      <c r="X242" s="623"/>
      <c r="Y242" s="623"/>
      <c r="Z242" s="623"/>
      <c r="AA242" s="623"/>
      <c r="AB242" s="623"/>
      <c r="AC242" s="623"/>
      <c r="AD242" s="623"/>
      <c r="AE242" s="623"/>
      <c r="AF242" s="623"/>
      <c r="AG242" s="623"/>
      <c r="AH242" s="623"/>
      <c r="AI242" s="623"/>
      <c r="AJ242" s="623"/>
      <c r="AK242" s="623"/>
      <c r="AL242" s="623"/>
      <c r="AM242" s="623"/>
      <c r="AN242" s="623"/>
      <c r="AO242" s="623"/>
      <c r="AP242" s="623"/>
      <c r="AQ242" s="623"/>
      <c r="AR242" s="623"/>
      <c r="AS242" s="623"/>
      <c r="AT242" s="623"/>
      <c r="AU242" s="623"/>
      <c r="AV242" s="623"/>
      <c r="AW242" s="623"/>
      <c r="AX242" s="623"/>
      <c r="AY242" s="623"/>
      <c r="AZ242" s="623"/>
      <c r="BA242" s="623"/>
      <c r="BB242" s="623"/>
      <c r="BC242" s="623"/>
      <c r="BD242" s="623"/>
      <c r="BE242" s="623"/>
      <c r="BF242" s="623"/>
    </row>
    <row r="243" spans="8:58" s="307" customFormat="1" ht="21.75" customHeight="1">
      <c r="H243" s="392"/>
      <c r="I243" s="392"/>
      <c r="J243" s="2013"/>
      <c r="K243" s="2014"/>
      <c r="L243" s="2015"/>
      <c r="M243" s="308"/>
      <c r="N243" s="623"/>
      <c r="O243" s="623"/>
      <c r="P243" s="623"/>
      <c r="Q243" s="623"/>
      <c r="R243" s="623"/>
      <c r="S243" s="623"/>
      <c r="T243" s="623"/>
      <c r="U243" s="623"/>
      <c r="V243" s="623"/>
      <c r="W243" s="623"/>
      <c r="X243" s="623"/>
      <c r="Y243" s="623"/>
      <c r="Z243" s="623"/>
      <c r="AA243" s="623"/>
      <c r="AB243" s="623"/>
      <c r="AC243" s="623"/>
      <c r="AD243" s="623"/>
      <c r="AE243" s="623"/>
      <c r="AF243" s="623"/>
      <c r="AG243" s="623"/>
      <c r="AH243" s="623"/>
      <c r="AI243" s="623"/>
      <c r="AJ243" s="623"/>
      <c r="AK243" s="623"/>
      <c r="AL243" s="623"/>
      <c r="AM243" s="623"/>
      <c r="AN243" s="623"/>
      <c r="AO243" s="623"/>
      <c r="AP243" s="623"/>
      <c r="AQ243" s="623"/>
      <c r="AR243" s="623"/>
      <c r="AS243" s="623"/>
      <c r="AT243" s="623"/>
      <c r="AU243" s="623"/>
      <c r="AV243" s="623"/>
      <c r="AW243" s="623"/>
      <c r="AX243" s="623"/>
      <c r="AY243" s="623"/>
      <c r="AZ243" s="623"/>
      <c r="BA243" s="623"/>
      <c r="BB243" s="623"/>
      <c r="BC243" s="623"/>
      <c r="BD243" s="623"/>
      <c r="BE243" s="623"/>
      <c r="BF243" s="623"/>
    </row>
    <row r="244" spans="8:58" s="307" customFormat="1" ht="21.75" customHeight="1">
      <c r="H244" s="392"/>
      <c r="I244" s="392"/>
      <c r="J244" s="2013"/>
      <c r="K244" s="2014"/>
      <c r="L244" s="2015"/>
      <c r="M244" s="308"/>
      <c r="N244" s="623"/>
      <c r="O244" s="623"/>
      <c r="P244" s="623"/>
      <c r="Q244" s="623"/>
      <c r="R244" s="623"/>
      <c r="S244" s="623"/>
      <c r="T244" s="623"/>
      <c r="U244" s="623"/>
      <c r="V244" s="623"/>
      <c r="W244" s="623"/>
      <c r="X244" s="623"/>
      <c r="Y244" s="623"/>
      <c r="Z244" s="623"/>
      <c r="AA244" s="623"/>
      <c r="AB244" s="623"/>
      <c r="AC244" s="623"/>
      <c r="AD244" s="623"/>
      <c r="AE244" s="623"/>
      <c r="AF244" s="623"/>
      <c r="AG244" s="623"/>
      <c r="AH244" s="623"/>
      <c r="AI244" s="623"/>
      <c r="AJ244" s="623"/>
      <c r="AK244" s="623"/>
      <c r="AL244" s="623"/>
      <c r="AM244" s="623"/>
      <c r="AN244" s="623"/>
      <c r="AO244" s="623"/>
      <c r="AP244" s="623"/>
      <c r="AQ244" s="623"/>
      <c r="AR244" s="623"/>
      <c r="AS244" s="623"/>
      <c r="AT244" s="623"/>
      <c r="AU244" s="623"/>
      <c r="AV244" s="623"/>
      <c r="AW244" s="623"/>
      <c r="AX244" s="623"/>
      <c r="AY244" s="623"/>
      <c r="AZ244" s="623"/>
      <c r="BA244" s="623"/>
      <c r="BB244" s="623"/>
      <c r="BC244" s="623"/>
      <c r="BD244" s="623"/>
      <c r="BE244" s="623"/>
      <c r="BF244" s="623"/>
    </row>
    <row r="245" spans="8:58" s="307" customFormat="1" ht="21.75" customHeight="1">
      <c r="H245" s="392"/>
      <c r="I245" s="392"/>
      <c r="J245" s="2013"/>
      <c r="K245" s="2014"/>
      <c r="L245" s="2015"/>
      <c r="M245" s="308"/>
      <c r="N245" s="623"/>
      <c r="O245" s="623"/>
      <c r="P245" s="623"/>
      <c r="Q245" s="623"/>
      <c r="R245" s="623"/>
      <c r="S245" s="623"/>
      <c r="T245" s="623"/>
      <c r="U245" s="623"/>
      <c r="V245" s="623"/>
      <c r="W245" s="623"/>
      <c r="X245" s="623"/>
      <c r="Y245" s="623"/>
      <c r="Z245" s="623"/>
      <c r="AA245" s="623"/>
      <c r="AB245" s="623"/>
      <c r="AC245" s="623"/>
      <c r="AD245" s="623"/>
      <c r="AE245" s="623"/>
      <c r="AF245" s="623"/>
      <c r="AG245" s="623"/>
      <c r="AH245" s="623"/>
      <c r="AI245" s="623"/>
      <c r="AJ245" s="623"/>
      <c r="AK245" s="623"/>
      <c r="AL245" s="623"/>
      <c r="AM245" s="623"/>
      <c r="AN245" s="623"/>
      <c r="AO245" s="623"/>
      <c r="AP245" s="623"/>
      <c r="AQ245" s="623"/>
      <c r="AR245" s="623"/>
      <c r="AS245" s="623"/>
      <c r="AT245" s="623"/>
      <c r="AU245" s="623"/>
      <c r="AV245" s="623"/>
      <c r="AW245" s="623"/>
      <c r="AX245" s="623"/>
      <c r="AY245" s="623"/>
      <c r="AZ245" s="623"/>
      <c r="BA245" s="623"/>
      <c r="BB245" s="623"/>
      <c r="BC245" s="623"/>
      <c r="BD245" s="623"/>
      <c r="BE245" s="623"/>
      <c r="BF245" s="623"/>
    </row>
    <row r="246" spans="8:58" s="307" customFormat="1" ht="21.75" customHeight="1">
      <c r="H246" s="392"/>
      <c r="I246" s="392"/>
      <c r="J246" s="2013"/>
      <c r="K246" s="2014"/>
      <c r="L246" s="2015"/>
      <c r="M246" s="308"/>
      <c r="N246" s="623"/>
      <c r="O246" s="623"/>
      <c r="P246" s="623"/>
      <c r="Q246" s="623"/>
      <c r="R246" s="623"/>
      <c r="S246" s="623"/>
      <c r="T246" s="623"/>
      <c r="U246" s="623"/>
      <c r="V246" s="623"/>
      <c r="W246" s="623"/>
      <c r="X246" s="623"/>
      <c r="Y246" s="623"/>
      <c r="Z246" s="623"/>
      <c r="AA246" s="623"/>
      <c r="AB246" s="623"/>
      <c r="AC246" s="623"/>
      <c r="AD246" s="623"/>
      <c r="AE246" s="623"/>
      <c r="AF246" s="623"/>
      <c r="AG246" s="623"/>
      <c r="AH246" s="623"/>
      <c r="AI246" s="623"/>
      <c r="AJ246" s="623"/>
      <c r="AK246" s="623"/>
      <c r="AL246" s="623"/>
      <c r="AM246" s="623"/>
      <c r="AN246" s="623"/>
      <c r="AO246" s="623"/>
      <c r="AP246" s="623"/>
      <c r="AQ246" s="623"/>
      <c r="AR246" s="623"/>
      <c r="AS246" s="623"/>
      <c r="AT246" s="623"/>
      <c r="AU246" s="623"/>
      <c r="AV246" s="623"/>
      <c r="AW246" s="623"/>
      <c r="AX246" s="623"/>
      <c r="AY246" s="623"/>
      <c r="AZ246" s="623"/>
      <c r="BA246" s="623"/>
      <c r="BB246" s="623"/>
      <c r="BC246" s="623"/>
      <c r="BD246" s="623"/>
      <c r="BE246" s="623"/>
      <c r="BF246" s="623"/>
    </row>
  </sheetData>
  <protectedRanges>
    <protectedRange password="ECE8" sqref="O2:AF4" name="작성자만수정"/>
    <protectedRange password="ECE8" sqref="O161:AF161 O5:AF105 O108:AF151" name="작성자만수정_2_1"/>
    <protectedRange password="ECE8" sqref="O206:AF207 O106:AF107" name="작성자만수정_2_1_1"/>
    <protectedRange password="ECE8" sqref="O223:AF225 O212:AF216" name="작성자만수정_2_1_2"/>
  </protectedRanges>
  <mergeCells count="25">
    <mergeCell ref="F108:G108"/>
    <mergeCell ref="N113:U113"/>
    <mergeCell ref="N223:U223"/>
    <mergeCell ref="F124:G124"/>
    <mergeCell ref="F136:G136"/>
    <mergeCell ref="F140:G140"/>
    <mergeCell ref="F145:G145"/>
    <mergeCell ref="N149:U149"/>
    <mergeCell ref="N214:U214"/>
    <mergeCell ref="F116:G116"/>
    <mergeCell ref="H2:H3"/>
    <mergeCell ref="K2:M3"/>
    <mergeCell ref="A4:G4"/>
    <mergeCell ref="N7:U7"/>
    <mergeCell ref="F10:G10"/>
    <mergeCell ref="I2:I3"/>
    <mergeCell ref="J2:J3"/>
    <mergeCell ref="F96:G96"/>
    <mergeCell ref="F98:G98"/>
    <mergeCell ref="F103:G103"/>
    <mergeCell ref="F92:G92"/>
    <mergeCell ref="A2:A3"/>
    <mergeCell ref="B2:D2"/>
    <mergeCell ref="E2:G2"/>
    <mergeCell ref="F27:G27"/>
  </mergeCells>
  <phoneticPr fontId="16" type="noConversion"/>
  <conditionalFormatting sqref="J149">
    <cfRule type="containsText" dxfId="551" priority="151" operator="containsText" text="허하나로">
      <formula>NOT(ISERROR(SEARCH("허하나로",H1142)))</formula>
    </cfRule>
    <cfRule type="containsText" dxfId="550" priority="152" operator="containsText" text="한별">
      <formula>NOT(ISERROR(SEARCH("한별",H1142)))</formula>
    </cfRule>
    <cfRule type="containsText" dxfId="549" priority="153" operator="containsText" text="정홍조">
      <formula>NOT(ISERROR(SEARCH("정홍조",H1142)))</formula>
    </cfRule>
    <cfRule type="containsText" dxfId="548" priority="154" operator="containsText" text="김지윤">
      <formula>NOT(ISERROR(SEARCH("김지윤",H1142)))</formula>
    </cfRule>
    <cfRule type="containsText" dxfId="547" priority="155" operator="containsText" text="전준영">
      <formula>NOT(ISERROR(SEARCH("전준영",H1142)))</formula>
    </cfRule>
    <cfRule type="containsText" dxfId="546" priority="156" operator="containsText" text="차재성">
      <formula>NOT(ISERROR(SEARCH("차재성",H1142)))</formula>
    </cfRule>
  </conditionalFormatting>
  <conditionalFormatting sqref="J151">
    <cfRule type="containsText" dxfId="545" priority="145" operator="containsText" text="허하나로">
      <formula>NOT(ISERROR(SEARCH("허하나로",H1340)))</formula>
    </cfRule>
    <cfRule type="containsText" dxfId="544" priority="146" operator="containsText" text="한별">
      <formula>NOT(ISERROR(SEARCH("한별",H1340)))</formula>
    </cfRule>
    <cfRule type="containsText" dxfId="543" priority="147" operator="containsText" text="정홍조">
      <formula>NOT(ISERROR(SEARCH("정홍조",H1340)))</formula>
    </cfRule>
    <cfRule type="containsText" dxfId="542" priority="148" operator="containsText" text="김지윤">
      <formula>NOT(ISERROR(SEARCH("김지윤",H1340)))</formula>
    </cfRule>
    <cfRule type="containsText" dxfId="541" priority="149" operator="containsText" text="전준영">
      <formula>NOT(ISERROR(SEARCH("전준영",H1340)))</formula>
    </cfRule>
    <cfRule type="containsText" dxfId="540" priority="150" operator="containsText" text="차재성">
      <formula>NOT(ISERROR(SEARCH("차재성",H1340)))</formula>
    </cfRule>
  </conditionalFormatting>
  <conditionalFormatting sqref="J6">
    <cfRule type="containsText" dxfId="539" priority="139" operator="containsText" text="허하나로">
      <formula>NOT(ISERROR(SEARCH("허하나로",H1141)))</formula>
    </cfRule>
    <cfRule type="containsText" dxfId="538" priority="140" operator="containsText" text="한별">
      <formula>NOT(ISERROR(SEARCH("한별",H1141)))</formula>
    </cfRule>
    <cfRule type="containsText" dxfId="537" priority="141" operator="containsText" text="정홍조">
      <formula>NOT(ISERROR(SEARCH("정홍조",H1141)))</formula>
    </cfRule>
    <cfRule type="containsText" dxfId="536" priority="142" operator="containsText" text="김지윤">
      <formula>NOT(ISERROR(SEARCH("김지윤",H1141)))</formula>
    </cfRule>
    <cfRule type="containsText" dxfId="535" priority="143" operator="containsText" text="전준영">
      <formula>NOT(ISERROR(SEARCH("전준영",H1141)))</formula>
    </cfRule>
    <cfRule type="containsText" dxfId="534" priority="144" operator="containsText" text="차재성">
      <formula>NOT(ISERROR(SEARCH("차재성",H1141)))</formula>
    </cfRule>
  </conditionalFormatting>
  <conditionalFormatting sqref="J5">
    <cfRule type="containsText" dxfId="533" priority="133" operator="containsText" text="허하나로">
      <formula>NOT(ISERROR(SEARCH("허하나로",H1140)))</formula>
    </cfRule>
    <cfRule type="containsText" dxfId="532" priority="134" operator="containsText" text="한별">
      <formula>NOT(ISERROR(SEARCH("한별",H1140)))</formula>
    </cfRule>
    <cfRule type="containsText" dxfId="531" priority="135" operator="containsText" text="정홍조">
      <formula>NOT(ISERROR(SEARCH("정홍조",H1140)))</formula>
    </cfRule>
    <cfRule type="containsText" dxfId="530" priority="136" operator="containsText" text="김지윤">
      <formula>NOT(ISERROR(SEARCH("김지윤",H1140)))</formula>
    </cfRule>
    <cfRule type="containsText" dxfId="529" priority="137" operator="containsText" text="전준영">
      <formula>NOT(ISERROR(SEARCH("전준영",H1140)))</formula>
    </cfRule>
    <cfRule type="containsText" dxfId="528" priority="138" operator="containsText" text="차재성">
      <formula>NOT(ISERROR(SEARCH("차재성",H1140)))</formula>
    </cfRule>
  </conditionalFormatting>
  <conditionalFormatting sqref="J161">
    <cfRule type="containsText" dxfId="527" priority="127" operator="containsText" text="허하나로">
      <formula>NOT(ISERROR(SEARCH("허하나로",H1350)))</formula>
    </cfRule>
    <cfRule type="containsText" dxfId="526" priority="128" operator="containsText" text="한별">
      <formula>NOT(ISERROR(SEARCH("한별",H1350)))</formula>
    </cfRule>
    <cfRule type="containsText" dxfId="525" priority="129" operator="containsText" text="정홍조">
      <formula>NOT(ISERROR(SEARCH("정홍조",H1350)))</formula>
    </cfRule>
    <cfRule type="containsText" dxfId="524" priority="130" operator="containsText" text="김지윤">
      <formula>NOT(ISERROR(SEARCH("김지윤",H1350)))</formula>
    </cfRule>
    <cfRule type="containsText" dxfId="523" priority="131" operator="containsText" text="전준영">
      <formula>NOT(ISERROR(SEARCH("전준영",H1350)))</formula>
    </cfRule>
    <cfRule type="containsText" dxfId="522" priority="132" operator="containsText" text="차재성">
      <formula>NOT(ISERROR(SEARCH("차재성",H1350)))</formula>
    </cfRule>
  </conditionalFormatting>
  <conditionalFormatting sqref="J207">
    <cfRule type="containsText" dxfId="521" priority="121" operator="containsText" text="허하나로">
      <formula>NOT(ISERROR(SEARCH("허하나로",H1430)))</formula>
    </cfRule>
    <cfRule type="containsText" dxfId="520" priority="122" operator="containsText" text="한별">
      <formula>NOT(ISERROR(SEARCH("한별",H1430)))</formula>
    </cfRule>
    <cfRule type="containsText" dxfId="519" priority="123" operator="containsText" text="정홍조">
      <formula>NOT(ISERROR(SEARCH("정홍조",H1430)))</formula>
    </cfRule>
    <cfRule type="containsText" dxfId="518" priority="124" operator="containsText" text="김지윤">
      <formula>NOT(ISERROR(SEARCH("김지윤",H1430)))</formula>
    </cfRule>
    <cfRule type="containsText" dxfId="517" priority="125" operator="containsText" text="전준영">
      <formula>NOT(ISERROR(SEARCH("전준영",H1430)))</formula>
    </cfRule>
    <cfRule type="containsText" dxfId="516" priority="126" operator="containsText" text="차재성">
      <formula>NOT(ISERROR(SEARCH("차재성",H1430)))</formula>
    </cfRule>
  </conditionalFormatting>
  <conditionalFormatting sqref="J206">
    <cfRule type="containsText" dxfId="515" priority="115" operator="containsText" text="허하나로">
      <formula>NOT(ISERROR(SEARCH("허하나로",H1429)))</formula>
    </cfRule>
    <cfRule type="containsText" dxfId="514" priority="116" operator="containsText" text="한별">
      <formula>NOT(ISERROR(SEARCH("한별",H1429)))</formula>
    </cfRule>
    <cfRule type="containsText" dxfId="513" priority="117" operator="containsText" text="정홍조">
      <formula>NOT(ISERROR(SEARCH("정홍조",H1429)))</formula>
    </cfRule>
    <cfRule type="containsText" dxfId="512" priority="118" operator="containsText" text="김지윤">
      <formula>NOT(ISERROR(SEARCH("김지윤",H1429)))</formula>
    </cfRule>
    <cfRule type="containsText" dxfId="511" priority="119" operator="containsText" text="전준영">
      <formula>NOT(ISERROR(SEARCH("전준영",H1429)))</formula>
    </cfRule>
    <cfRule type="containsText" dxfId="510" priority="120" operator="containsText" text="차재성">
      <formula>NOT(ISERROR(SEARCH("차재성",H1429)))</formula>
    </cfRule>
  </conditionalFormatting>
  <conditionalFormatting sqref="J225">
    <cfRule type="containsText" dxfId="509" priority="109" operator="containsText" text="허하나로">
      <formula>NOT(ISERROR(SEARCH("허하나로",H1219)))</formula>
    </cfRule>
    <cfRule type="containsText" dxfId="508" priority="110" operator="containsText" text="한별">
      <formula>NOT(ISERROR(SEARCH("한별",H1219)))</formula>
    </cfRule>
    <cfRule type="containsText" dxfId="507" priority="111" operator="containsText" text="정홍조">
      <formula>NOT(ISERROR(SEARCH("정홍조",H1219)))</formula>
    </cfRule>
    <cfRule type="containsText" dxfId="506" priority="112" operator="containsText" text="김지윤">
      <formula>NOT(ISERROR(SEARCH("김지윤",H1219)))</formula>
    </cfRule>
    <cfRule type="containsText" dxfId="505" priority="113" operator="containsText" text="전준영">
      <formula>NOT(ISERROR(SEARCH("전준영",H1219)))</formula>
    </cfRule>
    <cfRule type="containsText" dxfId="504" priority="114" operator="containsText" text="차재성">
      <formula>NOT(ISERROR(SEARCH("차재성",H1219)))</formula>
    </cfRule>
  </conditionalFormatting>
  <conditionalFormatting sqref="J224">
    <cfRule type="containsText" dxfId="503" priority="103" operator="containsText" text="허하나로">
      <formula>NOT(ISERROR(SEARCH("허하나로",H1218)))</formula>
    </cfRule>
    <cfRule type="containsText" dxfId="502" priority="104" operator="containsText" text="한별">
      <formula>NOT(ISERROR(SEARCH("한별",H1218)))</formula>
    </cfRule>
    <cfRule type="containsText" dxfId="501" priority="105" operator="containsText" text="정홍조">
      <formula>NOT(ISERROR(SEARCH("정홍조",H1218)))</formula>
    </cfRule>
    <cfRule type="containsText" dxfId="500" priority="106" operator="containsText" text="김지윤">
      <formula>NOT(ISERROR(SEARCH("김지윤",H1218)))</formula>
    </cfRule>
    <cfRule type="containsText" dxfId="499" priority="107" operator="containsText" text="전준영">
      <formula>NOT(ISERROR(SEARCH("전준영",H1218)))</formula>
    </cfRule>
    <cfRule type="containsText" dxfId="498" priority="108" operator="containsText" text="차재성">
      <formula>NOT(ISERROR(SEARCH("차재성",H1218)))</formula>
    </cfRule>
  </conditionalFormatting>
  <conditionalFormatting sqref="J223">
    <cfRule type="containsText" dxfId="497" priority="97" operator="containsText" text="허하나로">
      <formula>NOT(ISERROR(SEARCH("허하나로",H1217)))</formula>
    </cfRule>
    <cfRule type="containsText" dxfId="496" priority="98" operator="containsText" text="한별">
      <formula>NOT(ISERROR(SEARCH("한별",H1217)))</formula>
    </cfRule>
    <cfRule type="containsText" dxfId="495" priority="99" operator="containsText" text="정홍조">
      <formula>NOT(ISERROR(SEARCH("정홍조",H1217)))</formula>
    </cfRule>
    <cfRule type="containsText" dxfId="494" priority="100" operator="containsText" text="김지윤">
      <formula>NOT(ISERROR(SEARCH("김지윤",H1217)))</formula>
    </cfRule>
    <cfRule type="containsText" dxfId="493" priority="101" operator="containsText" text="전준영">
      <formula>NOT(ISERROR(SEARCH("전준영",H1217)))</formula>
    </cfRule>
    <cfRule type="containsText" dxfId="492" priority="102" operator="containsText" text="차재성">
      <formula>NOT(ISERROR(SEARCH("차재성",H1217)))</formula>
    </cfRule>
  </conditionalFormatting>
  <conditionalFormatting sqref="J213">
    <cfRule type="containsText" dxfId="491" priority="91" operator="containsText" text="허하나로">
      <formula>NOT(ISERROR(SEARCH("허하나로",H1216)))</formula>
    </cfRule>
    <cfRule type="containsText" dxfId="490" priority="92" operator="containsText" text="한별">
      <formula>NOT(ISERROR(SEARCH("한별",H1216)))</formula>
    </cfRule>
    <cfRule type="containsText" dxfId="489" priority="93" operator="containsText" text="정홍조">
      <formula>NOT(ISERROR(SEARCH("정홍조",H1216)))</formula>
    </cfRule>
    <cfRule type="containsText" dxfId="488" priority="94" operator="containsText" text="김지윤">
      <formula>NOT(ISERROR(SEARCH("김지윤",H1216)))</formula>
    </cfRule>
    <cfRule type="containsText" dxfId="487" priority="95" operator="containsText" text="전준영">
      <formula>NOT(ISERROR(SEARCH("전준영",H1216)))</formula>
    </cfRule>
    <cfRule type="containsText" dxfId="486" priority="96" operator="containsText" text="차재성">
      <formula>NOT(ISERROR(SEARCH("차재성",H1216)))</formula>
    </cfRule>
  </conditionalFormatting>
  <conditionalFormatting sqref="J212">
    <cfRule type="containsText" dxfId="485" priority="85" operator="containsText" text="허하나로">
      <formula>NOT(ISERROR(SEARCH("허하나로",H1215)))</formula>
    </cfRule>
    <cfRule type="containsText" dxfId="484" priority="86" operator="containsText" text="한별">
      <formula>NOT(ISERROR(SEARCH("한별",H1215)))</formula>
    </cfRule>
    <cfRule type="containsText" dxfId="483" priority="87" operator="containsText" text="정홍조">
      <formula>NOT(ISERROR(SEARCH("정홍조",H1215)))</formula>
    </cfRule>
    <cfRule type="containsText" dxfId="482" priority="88" operator="containsText" text="김지윤">
      <formula>NOT(ISERROR(SEARCH("김지윤",H1215)))</formula>
    </cfRule>
    <cfRule type="containsText" dxfId="481" priority="89" operator="containsText" text="전준영">
      <formula>NOT(ISERROR(SEARCH("전준영",H1215)))</formula>
    </cfRule>
    <cfRule type="containsText" dxfId="480" priority="90" operator="containsText" text="차재성">
      <formula>NOT(ISERROR(SEARCH("차재성",H1215)))</formula>
    </cfRule>
  </conditionalFormatting>
  <conditionalFormatting sqref="J7">
    <cfRule type="containsText" dxfId="479" priority="79" operator="containsText" text="허하나로">
      <formula>NOT(ISERROR(SEARCH("허하나로",H1139)))</formula>
    </cfRule>
    <cfRule type="containsText" dxfId="478" priority="80" operator="containsText" text="한별">
      <formula>NOT(ISERROR(SEARCH("한별",H1139)))</formula>
    </cfRule>
    <cfRule type="containsText" dxfId="477" priority="81" operator="containsText" text="정홍조">
      <formula>NOT(ISERROR(SEARCH("정홍조",H1139)))</formula>
    </cfRule>
    <cfRule type="containsText" dxfId="476" priority="82" operator="containsText" text="김지윤">
      <formula>NOT(ISERROR(SEARCH("김지윤",H1139)))</formula>
    </cfRule>
    <cfRule type="containsText" dxfId="475" priority="83" operator="containsText" text="전준영">
      <formula>NOT(ISERROR(SEARCH("전준영",H1139)))</formula>
    </cfRule>
    <cfRule type="containsText" dxfId="474" priority="84" operator="containsText" text="차재성">
      <formula>NOT(ISERROR(SEARCH("차재성",H1139)))</formula>
    </cfRule>
  </conditionalFormatting>
  <conditionalFormatting sqref="J11:J25 J117:J122">
    <cfRule type="containsText" dxfId="473" priority="73" operator="containsText" text="허하나로">
      <formula>NOT(ISERROR(SEARCH("허하나로",H1341)))</formula>
    </cfRule>
    <cfRule type="containsText" dxfId="472" priority="74" operator="containsText" text="한별">
      <formula>NOT(ISERROR(SEARCH("한별",H1341)))</formula>
    </cfRule>
    <cfRule type="containsText" dxfId="471" priority="75" operator="containsText" text="정홍조">
      <formula>NOT(ISERROR(SEARCH("정홍조",H1341)))</formula>
    </cfRule>
    <cfRule type="containsText" dxfId="470" priority="76" operator="containsText" text="김지윤">
      <formula>NOT(ISERROR(SEARCH("김지윤",H1341)))</formula>
    </cfRule>
    <cfRule type="containsText" dxfId="469" priority="77" operator="containsText" text="전준영">
      <formula>NOT(ISERROR(SEARCH("전준영",H1341)))</formula>
    </cfRule>
    <cfRule type="containsText" dxfId="468" priority="78" operator="containsText" text="차재성">
      <formula>NOT(ISERROR(SEARCH("차재성",H1341)))</formula>
    </cfRule>
  </conditionalFormatting>
  <conditionalFormatting sqref="J103:J105">
    <cfRule type="containsText" dxfId="467" priority="163" operator="containsText" text="허하나로">
      <formula>NOT(ISERROR(SEARCH("허하나로",H1435)))</formula>
    </cfRule>
    <cfRule type="containsText" dxfId="466" priority="164" operator="containsText" text="한별">
      <formula>NOT(ISERROR(SEARCH("한별",H1435)))</formula>
    </cfRule>
    <cfRule type="containsText" dxfId="465" priority="165" operator="containsText" text="정홍조">
      <formula>NOT(ISERROR(SEARCH("정홍조",H1435)))</formula>
    </cfRule>
    <cfRule type="containsText" dxfId="464" priority="166" operator="containsText" text="김지윤">
      <formula>NOT(ISERROR(SEARCH("김지윤",H1435)))</formula>
    </cfRule>
    <cfRule type="containsText" dxfId="463" priority="167" operator="containsText" text="전준영">
      <formula>NOT(ISERROR(SEARCH("전준영",H1435)))</formula>
    </cfRule>
    <cfRule type="containsText" dxfId="462" priority="168" operator="containsText" text="차재성">
      <formula>NOT(ISERROR(SEARCH("차재성",H1435)))</formula>
    </cfRule>
  </conditionalFormatting>
  <conditionalFormatting sqref="J107:J112">
    <cfRule type="containsText" dxfId="461" priority="67" operator="containsText" text="허하나로">
      <formula>NOT(ISERROR(SEARCH("허하나로",H1370)))</formula>
    </cfRule>
    <cfRule type="containsText" dxfId="460" priority="68" operator="containsText" text="한별">
      <formula>NOT(ISERROR(SEARCH("한별",H1370)))</formula>
    </cfRule>
    <cfRule type="containsText" dxfId="459" priority="69" operator="containsText" text="정홍조">
      <formula>NOT(ISERROR(SEARCH("정홍조",H1370)))</formula>
    </cfRule>
    <cfRule type="containsText" dxfId="458" priority="70" operator="containsText" text="김지윤">
      <formula>NOT(ISERROR(SEARCH("김지윤",H1370)))</formula>
    </cfRule>
    <cfRule type="containsText" dxfId="457" priority="71" operator="containsText" text="전준영">
      <formula>NOT(ISERROR(SEARCH("전준영",H1370)))</formula>
    </cfRule>
    <cfRule type="containsText" dxfId="456" priority="72" operator="containsText" text="차재성">
      <formula>NOT(ISERROR(SEARCH("차재성",H1370)))</formula>
    </cfRule>
  </conditionalFormatting>
  <conditionalFormatting sqref="J106">
    <cfRule type="containsText" dxfId="455" priority="61" operator="containsText" text="허하나로">
      <formula>NOT(ISERROR(SEARCH("허하나로",H1369)))</formula>
    </cfRule>
    <cfRule type="containsText" dxfId="454" priority="62" operator="containsText" text="한별">
      <formula>NOT(ISERROR(SEARCH("한별",H1369)))</formula>
    </cfRule>
    <cfRule type="containsText" dxfId="453" priority="63" operator="containsText" text="정홍조">
      <formula>NOT(ISERROR(SEARCH("정홍조",H1369)))</formula>
    </cfRule>
    <cfRule type="containsText" dxfId="452" priority="64" operator="containsText" text="김지윤">
      <formula>NOT(ISERROR(SEARCH("김지윤",H1369)))</formula>
    </cfRule>
    <cfRule type="containsText" dxfId="451" priority="65" operator="containsText" text="전준영">
      <formula>NOT(ISERROR(SEARCH("전준영",H1369)))</formula>
    </cfRule>
    <cfRule type="containsText" dxfId="450" priority="66" operator="containsText" text="차재성">
      <formula>NOT(ISERROR(SEARCH("차재성",H1369)))</formula>
    </cfRule>
  </conditionalFormatting>
  <conditionalFormatting sqref="J108:J112">
    <cfRule type="containsText" dxfId="449" priority="169" operator="containsText" text="허하나로">
      <formula>NOT(ISERROR(SEARCH("허하나로",H1426)))</formula>
    </cfRule>
    <cfRule type="containsText" dxfId="448" priority="170" operator="containsText" text="한별">
      <formula>NOT(ISERROR(SEARCH("한별",H1426)))</formula>
    </cfRule>
    <cfRule type="containsText" dxfId="447" priority="171" operator="containsText" text="정홍조">
      <formula>NOT(ISERROR(SEARCH("정홍조",H1426)))</formula>
    </cfRule>
    <cfRule type="containsText" dxfId="446" priority="172" operator="containsText" text="김지윤">
      <formula>NOT(ISERROR(SEARCH("김지윤",H1426)))</formula>
    </cfRule>
    <cfRule type="containsText" dxfId="445" priority="173" operator="containsText" text="전준영">
      <formula>NOT(ISERROR(SEARCH("전준영",H1426)))</formula>
    </cfRule>
    <cfRule type="containsText" dxfId="444" priority="174" operator="containsText" text="차재성">
      <formula>NOT(ISERROR(SEARCH("차재성",H1426)))</formula>
    </cfRule>
  </conditionalFormatting>
  <conditionalFormatting sqref="J136:J138">
    <cfRule type="containsText" dxfId="443" priority="175" operator="containsText" text="허하나로">
      <formula>NOT(ISERROR(SEARCH("허하나로",H1468)))</formula>
    </cfRule>
    <cfRule type="containsText" dxfId="442" priority="176" operator="containsText" text="한별">
      <formula>NOT(ISERROR(SEARCH("한별",H1468)))</formula>
    </cfRule>
    <cfRule type="containsText" dxfId="441" priority="177" operator="containsText" text="정홍조">
      <formula>NOT(ISERROR(SEARCH("정홍조",H1468)))</formula>
    </cfRule>
    <cfRule type="containsText" dxfId="440" priority="178" operator="containsText" text="김지윤">
      <formula>NOT(ISERROR(SEARCH("김지윤",H1468)))</formula>
    </cfRule>
    <cfRule type="containsText" dxfId="439" priority="179" operator="containsText" text="전준영">
      <formula>NOT(ISERROR(SEARCH("전준영",H1468)))</formula>
    </cfRule>
    <cfRule type="containsText" dxfId="438" priority="180" operator="containsText" text="차재성">
      <formula>NOT(ISERROR(SEARCH("차재성",H1468)))</formula>
    </cfRule>
  </conditionalFormatting>
  <conditionalFormatting sqref="J98:J101">
    <cfRule type="containsText" dxfId="437" priority="181" operator="containsText" text="허하나로">
      <formula>NOT(ISERROR(SEARCH("허하나로",H1431)))</formula>
    </cfRule>
    <cfRule type="containsText" dxfId="436" priority="182" operator="containsText" text="한별">
      <formula>NOT(ISERROR(SEARCH("한별",H1431)))</formula>
    </cfRule>
    <cfRule type="containsText" dxfId="435" priority="183" operator="containsText" text="정홍조">
      <formula>NOT(ISERROR(SEARCH("정홍조",H1431)))</formula>
    </cfRule>
    <cfRule type="containsText" dxfId="434" priority="184" operator="containsText" text="김지윤">
      <formula>NOT(ISERROR(SEARCH("김지윤",H1431)))</formula>
    </cfRule>
    <cfRule type="containsText" dxfId="433" priority="185" operator="containsText" text="전준영">
      <formula>NOT(ISERROR(SEARCH("전준영",H1431)))</formula>
    </cfRule>
    <cfRule type="containsText" dxfId="432" priority="186" operator="containsText" text="차재성">
      <formula>NOT(ISERROR(SEARCH("차재성",H1431)))</formula>
    </cfRule>
  </conditionalFormatting>
  <conditionalFormatting sqref="J102 J9:J10 J115:J116 J123:J135 J26:J97">
    <cfRule type="containsText" dxfId="431" priority="55" operator="containsText" text="허하나로">
      <formula>NOT(ISERROR(SEARCH("허하나로",H1337)))</formula>
    </cfRule>
    <cfRule type="containsText" dxfId="430" priority="56" operator="containsText" text="한별">
      <formula>NOT(ISERROR(SEARCH("한별",H1337)))</formula>
    </cfRule>
    <cfRule type="containsText" dxfId="429" priority="57" operator="containsText" text="정홍조">
      <formula>NOT(ISERROR(SEARCH("정홍조",H1337)))</formula>
    </cfRule>
    <cfRule type="containsText" dxfId="428" priority="58" operator="containsText" text="김지윤">
      <formula>NOT(ISERROR(SEARCH("김지윤",H1337)))</formula>
    </cfRule>
    <cfRule type="containsText" dxfId="427" priority="59" operator="containsText" text="전준영">
      <formula>NOT(ISERROR(SEARCH("전준영",H1337)))</formula>
    </cfRule>
    <cfRule type="containsText" dxfId="426" priority="60" operator="containsText" text="차재성">
      <formula>NOT(ISERROR(SEARCH("차재성",H1337)))</formula>
    </cfRule>
  </conditionalFormatting>
  <conditionalFormatting sqref="J216">
    <cfRule type="containsText" dxfId="425" priority="49" operator="containsText" text="허하나로">
      <formula>NOT(ISERROR(SEARCH("허하나로",H1214)))</formula>
    </cfRule>
    <cfRule type="containsText" dxfId="424" priority="50" operator="containsText" text="한별">
      <formula>NOT(ISERROR(SEARCH("한별",H1214)))</formula>
    </cfRule>
    <cfRule type="containsText" dxfId="423" priority="51" operator="containsText" text="정홍조">
      <formula>NOT(ISERROR(SEARCH("정홍조",H1214)))</formula>
    </cfRule>
    <cfRule type="containsText" dxfId="422" priority="52" operator="containsText" text="김지윤">
      <formula>NOT(ISERROR(SEARCH("김지윤",H1214)))</formula>
    </cfRule>
    <cfRule type="containsText" dxfId="421" priority="53" operator="containsText" text="전준영">
      <formula>NOT(ISERROR(SEARCH("전준영",H1214)))</formula>
    </cfRule>
    <cfRule type="containsText" dxfId="420" priority="54" operator="containsText" text="차재성">
      <formula>NOT(ISERROR(SEARCH("차재성",H1214)))</formula>
    </cfRule>
  </conditionalFormatting>
  <conditionalFormatting sqref="J215">
    <cfRule type="containsText" dxfId="419" priority="43" operator="containsText" text="허하나로">
      <formula>NOT(ISERROR(SEARCH("허하나로",H1213)))</formula>
    </cfRule>
    <cfRule type="containsText" dxfId="418" priority="44" operator="containsText" text="한별">
      <formula>NOT(ISERROR(SEARCH("한별",H1213)))</formula>
    </cfRule>
    <cfRule type="containsText" dxfId="417" priority="45" operator="containsText" text="정홍조">
      <formula>NOT(ISERROR(SEARCH("정홍조",H1213)))</formula>
    </cfRule>
    <cfRule type="containsText" dxfId="416" priority="46" operator="containsText" text="김지윤">
      <formula>NOT(ISERROR(SEARCH("김지윤",H1213)))</formula>
    </cfRule>
    <cfRule type="containsText" dxfId="415" priority="47" operator="containsText" text="전준영">
      <formula>NOT(ISERROR(SEARCH("전준영",H1213)))</formula>
    </cfRule>
    <cfRule type="containsText" dxfId="414" priority="48" operator="containsText" text="차재성">
      <formula>NOT(ISERROR(SEARCH("차재성",H1213)))</formula>
    </cfRule>
  </conditionalFormatting>
  <conditionalFormatting sqref="J214">
    <cfRule type="containsText" dxfId="413" priority="37" operator="containsText" text="허하나로">
      <formula>NOT(ISERROR(SEARCH("허하나로",H1212)))</formula>
    </cfRule>
    <cfRule type="containsText" dxfId="412" priority="38" operator="containsText" text="한별">
      <formula>NOT(ISERROR(SEARCH("한별",H1212)))</formula>
    </cfRule>
    <cfRule type="containsText" dxfId="411" priority="39" operator="containsText" text="정홍조">
      <formula>NOT(ISERROR(SEARCH("정홍조",H1212)))</formula>
    </cfRule>
    <cfRule type="containsText" dxfId="410" priority="40" operator="containsText" text="김지윤">
      <formula>NOT(ISERROR(SEARCH("김지윤",H1212)))</formula>
    </cfRule>
    <cfRule type="containsText" dxfId="409" priority="41" operator="containsText" text="전준영">
      <formula>NOT(ISERROR(SEARCH("전준영",H1212)))</formula>
    </cfRule>
    <cfRule type="containsText" dxfId="408" priority="42" operator="containsText" text="차재성">
      <formula>NOT(ISERROR(SEARCH("차재성",H1212)))</formula>
    </cfRule>
  </conditionalFormatting>
  <conditionalFormatting sqref="J113">
    <cfRule type="containsText" dxfId="407" priority="31" operator="containsText" text="허하나로">
      <formula>NOT(ISERROR(SEARCH("허하나로",H1245)))</formula>
    </cfRule>
    <cfRule type="containsText" dxfId="406" priority="32" operator="containsText" text="한별">
      <formula>NOT(ISERROR(SEARCH("한별",H1245)))</formula>
    </cfRule>
    <cfRule type="containsText" dxfId="405" priority="33" operator="containsText" text="정홍조">
      <formula>NOT(ISERROR(SEARCH("정홍조",H1245)))</formula>
    </cfRule>
    <cfRule type="containsText" dxfId="404" priority="34" operator="containsText" text="김지윤">
      <formula>NOT(ISERROR(SEARCH("김지윤",H1245)))</formula>
    </cfRule>
    <cfRule type="containsText" dxfId="403" priority="35" operator="containsText" text="전준영">
      <formula>NOT(ISERROR(SEARCH("전준영",H1245)))</formula>
    </cfRule>
    <cfRule type="containsText" dxfId="402" priority="36" operator="containsText" text="차재성">
      <formula>NOT(ISERROR(SEARCH("차재성",H1245)))</formula>
    </cfRule>
  </conditionalFormatting>
  <conditionalFormatting sqref="J139:J142">
    <cfRule type="containsText" dxfId="401" priority="25" operator="containsText" text="허하나로">
      <formula>NOT(ISERROR(SEARCH("허하나로",H1471)))</formula>
    </cfRule>
    <cfRule type="containsText" dxfId="400" priority="26" operator="containsText" text="한별">
      <formula>NOT(ISERROR(SEARCH("한별",H1471)))</formula>
    </cfRule>
    <cfRule type="containsText" dxfId="399" priority="27" operator="containsText" text="정홍조">
      <formula>NOT(ISERROR(SEARCH("정홍조",H1471)))</formula>
    </cfRule>
    <cfRule type="containsText" dxfId="398" priority="28" operator="containsText" text="김지윤">
      <formula>NOT(ISERROR(SEARCH("김지윤",H1471)))</formula>
    </cfRule>
    <cfRule type="containsText" dxfId="397" priority="29" operator="containsText" text="전준영">
      <formula>NOT(ISERROR(SEARCH("전준영",H1471)))</formula>
    </cfRule>
    <cfRule type="containsText" dxfId="396" priority="30" operator="containsText" text="차재성">
      <formula>NOT(ISERROR(SEARCH("차재성",H1471)))</formula>
    </cfRule>
  </conditionalFormatting>
  <conditionalFormatting sqref="J144:J148">
    <cfRule type="containsText" dxfId="395" priority="19" operator="containsText" text="허하나로">
      <formula>NOT(ISERROR(SEARCH("허하나로",H1476)))</formula>
    </cfRule>
    <cfRule type="containsText" dxfId="394" priority="20" operator="containsText" text="한별">
      <formula>NOT(ISERROR(SEARCH("한별",H1476)))</formula>
    </cfRule>
    <cfRule type="containsText" dxfId="393" priority="21" operator="containsText" text="정홍조">
      <formula>NOT(ISERROR(SEARCH("정홍조",H1476)))</formula>
    </cfRule>
    <cfRule type="containsText" dxfId="392" priority="22" operator="containsText" text="김지윤">
      <formula>NOT(ISERROR(SEARCH("김지윤",H1476)))</formula>
    </cfRule>
    <cfRule type="containsText" dxfId="391" priority="23" operator="containsText" text="전준영">
      <formula>NOT(ISERROR(SEARCH("전준영",H1476)))</formula>
    </cfRule>
    <cfRule type="containsText" dxfId="390" priority="24" operator="containsText" text="차재성">
      <formula>NOT(ISERROR(SEARCH("차재성",H1476)))</formula>
    </cfRule>
  </conditionalFormatting>
  <conditionalFormatting sqref="J145:J148">
    <cfRule type="containsText" dxfId="389" priority="187" operator="containsText" text="허하나로">
      <formula>NOT(ISERROR(SEARCH("허하나로",H1464)))</formula>
    </cfRule>
    <cfRule type="containsText" dxfId="388" priority="188" operator="containsText" text="한별">
      <formula>NOT(ISERROR(SEARCH("한별",H1464)))</formula>
    </cfRule>
    <cfRule type="containsText" dxfId="387" priority="189" operator="containsText" text="정홍조">
      <formula>NOT(ISERROR(SEARCH("정홍조",H1464)))</formula>
    </cfRule>
    <cfRule type="containsText" dxfId="386" priority="190" operator="containsText" text="김지윤">
      <formula>NOT(ISERROR(SEARCH("김지윤",H1464)))</formula>
    </cfRule>
    <cfRule type="containsText" dxfId="385" priority="191" operator="containsText" text="전준영">
      <formula>NOT(ISERROR(SEARCH("전준영",H1464)))</formula>
    </cfRule>
    <cfRule type="containsText" dxfId="384" priority="192" operator="containsText" text="차재성">
      <formula>NOT(ISERROR(SEARCH("차재성",H1464)))</formula>
    </cfRule>
  </conditionalFormatting>
  <conditionalFormatting sqref="J143">
    <cfRule type="containsText" dxfId="383" priority="13" operator="containsText" text="허하나로">
      <formula>NOT(ISERROR(SEARCH("허하나로",H1475)))</formula>
    </cfRule>
    <cfRule type="containsText" dxfId="382" priority="14" operator="containsText" text="한별">
      <formula>NOT(ISERROR(SEARCH("한별",H1475)))</formula>
    </cfRule>
    <cfRule type="containsText" dxfId="381" priority="15" operator="containsText" text="정홍조">
      <formula>NOT(ISERROR(SEARCH("정홍조",H1475)))</formula>
    </cfRule>
    <cfRule type="containsText" dxfId="380" priority="16" operator="containsText" text="김지윤">
      <formula>NOT(ISERROR(SEARCH("김지윤",H1475)))</formula>
    </cfRule>
    <cfRule type="containsText" dxfId="379" priority="17" operator="containsText" text="전준영">
      <formula>NOT(ISERROR(SEARCH("전준영",H1475)))</formula>
    </cfRule>
    <cfRule type="containsText" dxfId="378" priority="18" operator="containsText" text="차재성">
      <formula>NOT(ISERROR(SEARCH("차재성",H1475)))</formula>
    </cfRule>
  </conditionalFormatting>
  <conditionalFormatting sqref="J114">
    <cfRule type="containsText" dxfId="377" priority="7" operator="containsText" text="허하나로">
      <formula>NOT(ISERROR(SEARCH("허하나로",H1442)))</formula>
    </cfRule>
    <cfRule type="containsText" dxfId="376" priority="8" operator="containsText" text="한별">
      <formula>NOT(ISERROR(SEARCH("한별",H1442)))</formula>
    </cfRule>
    <cfRule type="containsText" dxfId="375" priority="9" operator="containsText" text="정홍조">
      <formula>NOT(ISERROR(SEARCH("정홍조",H1442)))</formula>
    </cfRule>
    <cfRule type="containsText" dxfId="374" priority="10" operator="containsText" text="김지윤">
      <formula>NOT(ISERROR(SEARCH("김지윤",H1442)))</formula>
    </cfRule>
    <cfRule type="containsText" dxfId="373" priority="11" operator="containsText" text="전준영">
      <formula>NOT(ISERROR(SEARCH("전준영",H1442)))</formula>
    </cfRule>
    <cfRule type="containsText" dxfId="372" priority="12" operator="containsText" text="차재성">
      <formula>NOT(ISERROR(SEARCH("차재성",H1442)))</formula>
    </cfRule>
  </conditionalFormatting>
  <conditionalFormatting sqref="J2:J3">
    <cfRule type="containsText" dxfId="371" priority="1" operator="containsText" text="허하나로">
      <formula>NOT(ISERROR(SEARCH("허하나로",H1542)))</formula>
    </cfRule>
    <cfRule type="containsText" dxfId="370" priority="2" operator="containsText" text="한별">
      <formula>NOT(ISERROR(SEARCH("한별",H1542)))</formula>
    </cfRule>
    <cfRule type="containsText" dxfId="369" priority="3" operator="containsText" text="정홍조">
      <formula>NOT(ISERROR(SEARCH("정홍조",H1542)))</formula>
    </cfRule>
    <cfRule type="containsText" dxfId="368" priority="4" operator="containsText" text="김지윤">
      <formula>NOT(ISERROR(SEARCH("김지윤",H1542)))</formula>
    </cfRule>
    <cfRule type="containsText" dxfId="367" priority="5" operator="containsText" text="전준영">
      <formula>NOT(ISERROR(SEARCH("전준영",H1542)))</formula>
    </cfRule>
    <cfRule type="containsText" dxfId="366" priority="6" operator="containsText" text="차재성">
      <formula>NOT(ISERROR(SEARCH("차재성",H1542)))</formula>
    </cfRule>
  </conditionalFormatting>
  <pageMargins left="0.94488188976377963" right="0.78740157480314965" top="0.6692913385826772" bottom="0.98425196850393704" header="0.51181102362204722" footer="0.51181102362204722"/>
  <pageSetup paperSize="9" scale="67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B768-0A9F-4EFA-A075-3191296AFEF9}">
  <sheetPr>
    <tabColor rgb="FF92D050"/>
  </sheetPr>
  <dimension ref="A1:CV1113"/>
  <sheetViews>
    <sheetView zoomScaleNormal="100" workbookViewId="0">
      <selection activeCell="D43" sqref="D43"/>
    </sheetView>
  </sheetViews>
  <sheetFormatPr defaultRowHeight="16.5"/>
  <cols>
    <col min="1" max="6" width="3.875" style="655" customWidth="1"/>
    <col min="7" max="7" width="32.625" style="655" customWidth="1"/>
    <col min="8" max="8" width="14.625" style="815" customWidth="1"/>
    <col min="9" max="9" width="14.625" style="816" customWidth="1"/>
    <col min="10" max="10" width="14.625" style="366" customWidth="1"/>
    <col min="11" max="11" width="55.625" style="372" customWidth="1"/>
    <col min="12" max="12" width="3" style="373" customWidth="1"/>
    <col min="13" max="13" width="14.625" style="365" customWidth="1"/>
    <col min="14" max="14" width="15.125" style="365" customWidth="1"/>
    <col min="15" max="15" width="18.875" style="339" customWidth="1"/>
    <col min="16" max="16" width="18.375" style="369" customWidth="1"/>
    <col min="17" max="17" width="16.875" style="341" customWidth="1"/>
    <col min="18" max="18" width="11" style="342" customWidth="1"/>
    <col min="19" max="19" width="12.25" style="342" customWidth="1"/>
    <col min="20" max="20" width="14.125" style="343" customWidth="1"/>
    <col min="21" max="21" width="13.5" style="344" customWidth="1"/>
    <col min="22" max="22" width="16.125" style="344" customWidth="1"/>
    <col min="23" max="23" width="12.875" style="344" customWidth="1"/>
    <col min="24" max="24" width="12.625" style="564" customWidth="1"/>
    <col min="25" max="25" width="14.5" style="564" customWidth="1"/>
    <col min="26" max="26" width="13.125" style="564" bestFit="1" customWidth="1"/>
    <col min="27" max="28" width="10" style="564" customWidth="1"/>
    <col min="29" max="76" width="10" style="570" customWidth="1"/>
    <col min="77" max="258" width="9" style="570"/>
    <col min="259" max="259" width="3.625" style="570" customWidth="1"/>
    <col min="260" max="260" width="3.75" style="570" customWidth="1"/>
    <col min="261" max="261" width="8.625" style="570" customWidth="1"/>
    <col min="262" max="262" width="6.5" style="570" customWidth="1"/>
    <col min="263" max="263" width="16.25" style="570" customWidth="1"/>
    <col min="264" max="265" width="12" style="570" customWidth="1"/>
    <col min="266" max="266" width="12.875" style="570" customWidth="1"/>
    <col min="267" max="267" width="53.25" style="570" customWidth="1"/>
    <col min="268" max="268" width="3" style="570" customWidth="1"/>
    <col min="269" max="269" width="12.75" style="570" customWidth="1"/>
    <col min="270" max="270" width="15.125" style="570" customWidth="1"/>
    <col min="271" max="271" width="18.875" style="570" customWidth="1"/>
    <col min="272" max="272" width="18.375" style="570" customWidth="1"/>
    <col min="273" max="273" width="16.875" style="570" customWidth="1"/>
    <col min="274" max="274" width="11" style="570" customWidth="1"/>
    <col min="275" max="275" width="12.25" style="570" customWidth="1"/>
    <col min="276" max="276" width="14.125" style="570" customWidth="1"/>
    <col min="277" max="277" width="13.5" style="570" customWidth="1"/>
    <col min="278" max="278" width="16.125" style="570" customWidth="1"/>
    <col min="279" max="279" width="12.875" style="570" customWidth="1"/>
    <col min="280" max="280" width="12.625" style="570" customWidth="1"/>
    <col min="281" max="281" width="14.5" style="570" customWidth="1"/>
    <col min="282" max="282" width="13.125" style="570" bestFit="1" customWidth="1"/>
    <col min="283" max="332" width="10" style="570" customWidth="1"/>
    <col min="333" max="514" width="9" style="570"/>
    <col min="515" max="515" width="3.625" style="570" customWidth="1"/>
    <col min="516" max="516" width="3.75" style="570" customWidth="1"/>
    <col min="517" max="517" width="8.625" style="570" customWidth="1"/>
    <col min="518" max="518" width="6.5" style="570" customWidth="1"/>
    <col min="519" max="519" width="16.25" style="570" customWidth="1"/>
    <col min="520" max="521" width="12" style="570" customWidth="1"/>
    <col min="522" max="522" width="12.875" style="570" customWidth="1"/>
    <col min="523" max="523" width="53.25" style="570" customWidth="1"/>
    <col min="524" max="524" width="3" style="570" customWidth="1"/>
    <col min="525" max="525" width="12.75" style="570" customWidth="1"/>
    <col min="526" max="526" width="15.125" style="570" customWidth="1"/>
    <col min="527" max="527" width="18.875" style="570" customWidth="1"/>
    <col min="528" max="528" width="18.375" style="570" customWidth="1"/>
    <col min="529" max="529" width="16.875" style="570" customWidth="1"/>
    <col min="530" max="530" width="11" style="570" customWidth="1"/>
    <col min="531" max="531" width="12.25" style="570" customWidth="1"/>
    <col min="532" max="532" width="14.125" style="570" customWidth="1"/>
    <col min="533" max="533" width="13.5" style="570" customWidth="1"/>
    <col min="534" max="534" width="16.125" style="570" customWidth="1"/>
    <col min="535" max="535" width="12.875" style="570" customWidth="1"/>
    <col min="536" max="536" width="12.625" style="570" customWidth="1"/>
    <col min="537" max="537" width="14.5" style="570" customWidth="1"/>
    <col min="538" max="538" width="13.125" style="570" bestFit="1" customWidth="1"/>
    <col min="539" max="588" width="10" style="570" customWidth="1"/>
    <col min="589" max="770" width="9" style="570"/>
    <col min="771" max="771" width="3.625" style="570" customWidth="1"/>
    <col min="772" max="772" width="3.75" style="570" customWidth="1"/>
    <col min="773" max="773" width="8.625" style="570" customWidth="1"/>
    <col min="774" max="774" width="6.5" style="570" customWidth="1"/>
    <col min="775" max="775" width="16.25" style="570" customWidth="1"/>
    <col min="776" max="777" width="12" style="570" customWidth="1"/>
    <col min="778" max="778" width="12.875" style="570" customWidth="1"/>
    <col min="779" max="779" width="53.25" style="570" customWidth="1"/>
    <col min="780" max="780" width="3" style="570" customWidth="1"/>
    <col min="781" max="781" width="12.75" style="570" customWidth="1"/>
    <col min="782" max="782" width="15.125" style="570" customWidth="1"/>
    <col min="783" max="783" width="18.875" style="570" customWidth="1"/>
    <col min="784" max="784" width="18.375" style="570" customWidth="1"/>
    <col min="785" max="785" width="16.875" style="570" customWidth="1"/>
    <col min="786" max="786" width="11" style="570" customWidth="1"/>
    <col min="787" max="787" width="12.25" style="570" customWidth="1"/>
    <col min="788" max="788" width="14.125" style="570" customWidth="1"/>
    <col min="789" max="789" width="13.5" style="570" customWidth="1"/>
    <col min="790" max="790" width="16.125" style="570" customWidth="1"/>
    <col min="791" max="791" width="12.875" style="570" customWidth="1"/>
    <col min="792" max="792" width="12.625" style="570" customWidth="1"/>
    <col min="793" max="793" width="14.5" style="570" customWidth="1"/>
    <col min="794" max="794" width="13.125" style="570" bestFit="1" customWidth="1"/>
    <col min="795" max="844" width="10" style="570" customWidth="1"/>
    <col min="845" max="1026" width="9" style="570"/>
    <col min="1027" max="1027" width="3.625" style="570" customWidth="1"/>
    <col min="1028" max="1028" width="3.75" style="570" customWidth="1"/>
    <col min="1029" max="1029" width="8.625" style="570" customWidth="1"/>
    <col min="1030" max="1030" width="6.5" style="570" customWidth="1"/>
    <col min="1031" max="1031" width="16.25" style="570" customWidth="1"/>
    <col min="1032" max="1033" width="12" style="570" customWidth="1"/>
    <col min="1034" max="1034" width="12.875" style="570" customWidth="1"/>
    <col min="1035" max="1035" width="53.25" style="570" customWidth="1"/>
    <col min="1036" max="1036" width="3" style="570" customWidth="1"/>
    <col min="1037" max="1037" width="12.75" style="570" customWidth="1"/>
    <col min="1038" max="1038" width="15.125" style="570" customWidth="1"/>
    <col min="1039" max="1039" width="18.875" style="570" customWidth="1"/>
    <col min="1040" max="1040" width="18.375" style="570" customWidth="1"/>
    <col min="1041" max="1041" width="16.875" style="570" customWidth="1"/>
    <col min="1042" max="1042" width="11" style="570" customWidth="1"/>
    <col min="1043" max="1043" width="12.25" style="570" customWidth="1"/>
    <col min="1044" max="1044" width="14.125" style="570" customWidth="1"/>
    <col min="1045" max="1045" width="13.5" style="570" customWidth="1"/>
    <col min="1046" max="1046" width="16.125" style="570" customWidth="1"/>
    <col min="1047" max="1047" width="12.875" style="570" customWidth="1"/>
    <col min="1048" max="1048" width="12.625" style="570" customWidth="1"/>
    <col min="1049" max="1049" width="14.5" style="570" customWidth="1"/>
    <col min="1050" max="1050" width="13.125" style="570" bestFit="1" customWidth="1"/>
    <col min="1051" max="1100" width="10" style="570" customWidth="1"/>
    <col min="1101" max="1282" width="9" style="570"/>
    <col min="1283" max="1283" width="3.625" style="570" customWidth="1"/>
    <col min="1284" max="1284" width="3.75" style="570" customWidth="1"/>
    <col min="1285" max="1285" width="8.625" style="570" customWidth="1"/>
    <col min="1286" max="1286" width="6.5" style="570" customWidth="1"/>
    <col min="1287" max="1287" width="16.25" style="570" customWidth="1"/>
    <col min="1288" max="1289" width="12" style="570" customWidth="1"/>
    <col min="1290" max="1290" width="12.875" style="570" customWidth="1"/>
    <col min="1291" max="1291" width="53.25" style="570" customWidth="1"/>
    <col min="1292" max="1292" width="3" style="570" customWidth="1"/>
    <col min="1293" max="1293" width="12.75" style="570" customWidth="1"/>
    <col min="1294" max="1294" width="15.125" style="570" customWidth="1"/>
    <col min="1295" max="1295" width="18.875" style="570" customWidth="1"/>
    <col min="1296" max="1296" width="18.375" style="570" customWidth="1"/>
    <col min="1297" max="1297" width="16.875" style="570" customWidth="1"/>
    <col min="1298" max="1298" width="11" style="570" customWidth="1"/>
    <col min="1299" max="1299" width="12.25" style="570" customWidth="1"/>
    <col min="1300" max="1300" width="14.125" style="570" customWidth="1"/>
    <col min="1301" max="1301" width="13.5" style="570" customWidth="1"/>
    <col min="1302" max="1302" width="16.125" style="570" customWidth="1"/>
    <col min="1303" max="1303" width="12.875" style="570" customWidth="1"/>
    <col min="1304" max="1304" width="12.625" style="570" customWidth="1"/>
    <col min="1305" max="1305" width="14.5" style="570" customWidth="1"/>
    <col min="1306" max="1306" width="13.125" style="570" bestFit="1" customWidth="1"/>
    <col min="1307" max="1356" width="10" style="570" customWidth="1"/>
    <col min="1357" max="1538" width="9" style="570"/>
    <col min="1539" max="1539" width="3.625" style="570" customWidth="1"/>
    <col min="1540" max="1540" width="3.75" style="570" customWidth="1"/>
    <col min="1541" max="1541" width="8.625" style="570" customWidth="1"/>
    <col min="1542" max="1542" width="6.5" style="570" customWidth="1"/>
    <col min="1543" max="1543" width="16.25" style="570" customWidth="1"/>
    <col min="1544" max="1545" width="12" style="570" customWidth="1"/>
    <col min="1546" max="1546" width="12.875" style="570" customWidth="1"/>
    <col min="1547" max="1547" width="53.25" style="570" customWidth="1"/>
    <col min="1548" max="1548" width="3" style="570" customWidth="1"/>
    <col min="1549" max="1549" width="12.75" style="570" customWidth="1"/>
    <col min="1550" max="1550" width="15.125" style="570" customWidth="1"/>
    <col min="1551" max="1551" width="18.875" style="570" customWidth="1"/>
    <col min="1552" max="1552" width="18.375" style="570" customWidth="1"/>
    <col min="1553" max="1553" width="16.875" style="570" customWidth="1"/>
    <col min="1554" max="1554" width="11" style="570" customWidth="1"/>
    <col min="1555" max="1555" width="12.25" style="570" customWidth="1"/>
    <col min="1556" max="1556" width="14.125" style="570" customWidth="1"/>
    <col min="1557" max="1557" width="13.5" style="570" customWidth="1"/>
    <col min="1558" max="1558" width="16.125" style="570" customWidth="1"/>
    <col min="1559" max="1559" width="12.875" style="570" customWidth="1"/>
    <col min="1560" max="1560" width="12.625" style="570" customWidth="1"/>
    <col min="1561" max="1561" width="14.5" style="570" customWidth="1"/>
    <col min="1562" max="1562" width="13.125" style="570" bestFit="1" customWidth="1"/>
    <col min="1563" max="1612" width="10" style="570" customWidth="1"/>
    <col min="1613" max="1794" width="9" style="570"/>
    <col min="1795" max="1795" width="3.625" style="570" customWidth="1"/>
    <col min="1796" max="1796" width="3.75" style="570" customWidth="1"/>
    <col min="1797" max="1797" width="8.625" style="570" customWidth="1"/>
    <col min="1798" max="1798" width="6.5" style="570" customWidth="1"/>
    <col min="1799" max="1799" width="16.25" style="570" customWidth="1"/>
    <col min="1800" max="1801" width="12" style="570" customWidth="1"/>
    <col min="1802" max="1802" width="12.875" style="570" customWidth="1"/>
    <col min="1803" max="1803" width="53.25" style="570" customWidth="1"/>
    <col min="1804" max="1804" width="3" style="570" customWidth="1"/>
    <col min="1805" max="1805" width="12.75" style="570" customWidth="1"/>
    <col min="1806" max="1806" width="15.125" style="570" customWidth="1"/>
    <col min="1807" max="1807" width="18.875" style="570" customWidth="1"/>
    <col min="1808" max="1808" width="18.375" style="570" customWidth="1"/>
    <col min="1809" max="1809" width="16.875" style="570" customWidth="1"/>
    <col min="1810" max="1810" width="11" style="570" customWidth="1"/>
    <col min="1811" max="1811" width="12.25" style="570" customWidth="1"/>
    <col min="1812" max="1812" width="14.125" style="570" customWidth="1"/>
    <col min="1813" max="1813" width="13.5" style="570" customWidth="1"/>
    <col min="1814" max="1814" width="16.125" style="570" customWidth="1"/>
    <col min="1815" max="1815" width="12.875" style="570" customWidth="1"/>
    <col min="1816" max="1816" width="12.625" style="570" customWidth="1"/>
    <col min="1817" max="1817" width="14.5" style="570" customWidth="1"/>
    <col min="1818" max="1818" width="13.125" style="570" bestFit="1" customWidth="1"/>
    <col min="1819" max="1868" width="10" style="570" customWidth="1"/>
    <col min="1869" max="2050" width="9" style="570"/>
    <col min="2051" max="2051" width="3.625" style="570" customWidth="1"/>
    <col min="2052" max="2052" width="3.75" style="570" customWidth="1"/>
    <col min="2053" max="2053" width="8.625" style="570" customWidth="1"/>
    <col min="2054" max="2054" width="6.5" style="570" customWidth="1"/>
    <col min="2055" max="2055" width="16.25" style="570" customWidth="1"/>
    <col min="2056" max="2057" width="12" style="570" customWidth="1"/>
    <col min="2058" max="2058" width="12.875" style="570" customWidth="1"/>
    <col min="2059" max="2059" width="53.25" style="570" customWidth="1"/>
    <col min="2060" max="2060" width="3" style="570" customWidth="1"/>
    <col min="2061" max="2061" width="12.75" style="570" customWidth="1"/>
    <col min="2062" max="2062" width="15.125" style="570" customWidth="1"/>
    <col min="2063" max="2063" width="18.875" style="570" customWidth="1"/>
    <col min="2064" max="2064" width="18.375" style="570" customWidth="1"/>
    <col min="2065" max="2065" width="16.875" style="570" customWidth="1"/>
    <col min="2066" max="2066" width="11" style="570" customWidth="1"/>
    <col min="2067" max="2067" width="12.25" style="570" customWidth="1"/>
    <col min="2068" max="2068" width="14.125" style="570" customWidth="1"/>
    <col min="2069" max="2069" width="13.5" style="570" customWidth="1"/>
    <col min="2070" max="2070" width="16.125" style="570" customWidth="1"/>
    <col min="2071" max="2071" width="12.875" style="570" customWidth="1"/>
    <col min="2072" max="2072" width="12.625" style="570" customWidth="1"/>
    <col min="2073" max="2073" width="14.5" style="570" customWidth="1"/>
    <col min="2074" max="2074" width="13.125" style="570" bestFit="1" customWidth="1"/>
    <col min="2075" max="2124" width="10" style="570" customWidth="1"/>
    <col min="2125" max="2306" width="9" style="570"/>
    <col min="2307" max="2307" width="3.625" style="570" customWidth="1"/>
    <col min="2308" max="2308" width="3.75" style="570" customWidth="1"/>
    <col min="2309" max="2309" width="8.625" style="570" customWidth="1"/>
    <col min="2310" max="2310" width="6.5" style="570" customWidth="1"/>
    <col min="2311" max="2311" width="16.25" style="570" customWidth="1"/>
    <col min="2312" max="2313" width="12" style="570" customWidth="1"/>
    <col min="2314" max="2314" width="12.875" style="570" customWidth="1"/>
    <col min="2315" max="2315" width="53.25" style="570" customWidth="1"/>
    <col min="2316" max="2316" width="3" style="570" customWidth="1"/>
    <col min="2317" max="2317" width="12.75" style="570" customWidth="1"/>
    <col min="2318" max="2318" width="15.125" style="570" customWidth="1"/>
    <col min="2319" max="2319" width="18.875" style="570" customWidth="1"/>
    <col min="2320" max="2320" width="18.375" style="570" customWidth="1"/>
    <col min="2321" max="2321" width="16.875" style="570" customWidth="1"/>
    <col min="2322" max="2322" width="11" style="570" customWidth="1"/>
    <col min="2323" max="2323" width="12.25" style="570" customWidth="1"/>
    <col min="2324" max="2324" width="14.125" style="570" customWidth="1"/>
    <col min="2325" max="2325" width="13.5" style="570" customWidth="1"/>
    <col min="2326" max="2326" width="16.125" style="570" customWidth="1"/>
    <col min="2327" max="2327" width="12.875" style="570" customWidth="1"/>
    <col min="2328" max="2328" width="12.625" style="570" customWidth="1"/>
    <col min="2329" max="2329" width="14.5" style="570" customWidth="1"/>
    <col min="2330" max="2330" width="13.125" style="570" bestFit="1" customWidth="1"/>
    <col min="2331" max="2380" width="10" style="570" customWidth="1"/>
    <col min="2381" max="2562" width="9" style="570"/>
    <col min="2563" max="2563" width="3.625" style="570" customWidth="1"/>
    <col min="2564" max="2564" width="3.75" style="570" customWidth="1"/>
    <col min="2565" max="2565" width="8.625" style="570" customWidth="1"/>
    <col min="2566" max="2566" width="6.5" style="570" customWidth="1"/>
    <col min="2567" max="2567" width="16.25" style="570" customWidth="1"/>
    <col min="2568" max="2569" width="12" style="570" customWidth="1"/>
    <col min="2570" max="2570" width="12.875" style="570" customWidth="1"/>
    <col min="2571" max="2571" width="53.25" style="570" customWidth="1"/>
    <col min="2572" max="2572" width="3" style="570" customWidth="1"/>
    <col min="2573" max="2573" width="12.75" style="570" customWidth="1"/>
    <col min="2574" max="2574" width="15.125" style="570" customWidth="1"/>
    <col min="2575" max="2575" width="18.875" style="570" customWidth="1"/>
    <col min="2576" max="2576" width="18.375" style="570" customWidth="1"/>
    <col min="2577" max="2577" width="16.875" style="570" customWidth="1"/>
    <col min="2578" max="2578" width="11" style="570" customWidth="1"/>
    <col min="2579" max="2579" width="12.25" style="570" customWidth="1"/>
    <col min="2580" max="2580" width="14.125" style="570" customWidth="1"/>
    <col min="2581" max="2581" width="13.5" style="570" customWidth="1"/>
    <col min="2582" max="2582" width="16.125" style="570" customWidth="1"/>
    <col min="2583" max="2583" width="12.875" style="570" customWidth="1"/>
    <col min="2584" max="2584" width="12.625" style="570" customWidth="1"/>
    <col min="2585" max="2585" width="14.5" style="570" customWidth="1"/>
    <col min="2586" max="2586" width="13.125" style="570" bestFit="1" customWidth="1"/>
    <col min="2587" max="2636" width="10" style="570" customWidth="1"/>
    <col min="2637" max="2818" width="9" style="570"/>
    <col min="2819" max="2819" width="3.625" style="570" customWidth="1"/>
    <col min="2820" max="2820" width="3.75" style="570" customWidth="1"/>
    <col min="2821" max="2821" width="8.625" style="570" customWidth="1"/>
    <col min="2822" max="2822" width="6.5" style="570" customWidth="1"/>
    <col min="2823" max="2823" width="16.25" style="570" customWidth="1"/>
    <col min="2824" max="2825" width="12" style="570" customWidth="1"/>
    <col min="2826" max="2826" width="12.875" style="570" customWidth="1"/>
    <col min="2827" max="2827" width="53.25" style="570" customWidth="1"/>
    <col min="2828" max="2828" width="3" style="570" customWidth="1"/>
    <col min="2829" max="2829" width="12.75" style="570" customWidth="1"/>
    <col min="2830" max="2830" width="15.125" style="570" customWidth="1"/>
    <col min="2831" max="2831" width="18.875" style="570" customWidth="1"/>
    <col min="2832" max="2832" width="18.375" style="570" customWidth="1"/>
    <col min="2833" max="2833" width="16.875" style="570" customWidth="1"/>
    <col min="2834" max="2834" width="11" style="570" customWidth="1"/>
    <col min="2835" max="2835" width="12.25" style="570" customWidth="1"/>
    <col min="2836" max="2836" width="14.125" style="570" customWidth="1"/>
    <col min="2837" max="2837" width="13.5" style="570" customWidth="1"/>
    <col min="2838" max="2838" width="16.125" style="570" customWidth="1"/>
    <col min="2839" max="2839" width="12.875" style="570" customWidth="1"/>
    <col min="2840" max="2840" width="12.625" style="570" customWidth="1"/>
    <col min="2841" max="2841" width="14.5" style="570" customWidth="1"/>
    <col min="2842" max="2842" width="13.125" style="570" bestFit="1" customWidth="1"/>
    <col min="2843" max="2892" width="10" style="570" customWidth="1"/>
    <col min="2893" max="3074" width="9" style="570"/>
    <col min="3075" max="3075" width="3.625" style="570" customWidth="1"/>
    <col min="3076" max="3076" width="3.75" style="570" customWidth="1"/>
    <col min="3077" max="3077" width="8.625" style="570" customWidth="1"/>
    <col min="3078" max="3078" width="6.5" style="570" customWidth="1"/>
    <col min="3079" max="3079" width="16.25" style="570" customWidth="1"/>
    <col min="3080" max="3081" width="12" style="570" customWidth="1"/>
    <col min="3082" max="3082" width="12.875" style="570" customWidth="1"/>
    <col min="3083" max="3083" width="53.25" style="570" customWidth="1"/>
    <col min="3084" max="3084" width="3" style="570" customWidth="1"/>
    <col min="3085" max="3085" width="12.75" style="570" customWidth="1"/>
    <col min="3086" max="3086" width="15.125" style="570" customWidth="1"/>
    <col min="3087" max="3087" width="18.875" style="570" customWidth="1"/>
    <col min="3088" max="3088" width="18.375" style="570" customWidth="1"/>
    <col min="3089" max="3089" width="16.875" style="570" customWidth="1"/>
    <col min="3090" max="3090" width="11" style="570" customWidth="1"/>
    <col min="3091" max="3091" width="12.25" style="570" customWidth="1"/>
    <col min="3092" max="3092" width="14.125" style="570" customWidth="1"/>
    <col min="3093" max="3093" width="13.5" style="570" customWidth="1"/>
    <col min="3094" max="3094" width="16.125" style="570" customWidth="1"/>
    <col min="3095" max="3095" width="12.875" style="570" customWidth="1"/>
    <col min="3096" max="3096" width="12.625" style="570" customWidth="1"/>
    <col min="3097" max="3097" width="14.5" style="570" customWidth="1"/>
    <col min="3098" max="3098" width="13.125" style="570" bestFit="1" customWidth="1"/>
    <col min="3099" max="3148" width="10" style="570" customWidth="1"/>
    <col min="3149" max="3330" width="9" style="570"/>
    <col min="3331" max="3331" width="3.625" style="570" customWidth="1"/>
    <col min="3332" max="3332" width="3.75" style="570" customWidth="1"/>
    <col min="3333" max="3333" width="8.625" style="570" customWidth="1"/>
    <col min="3334" max="3334" width="6.5" style="570" customWidth="1"/>
    <col min="3335" max="3335" width="16.25" style="570" customWidth="1"/>
    <col min="3336" max="3337" width="12" style="570" customWidth="1"/>
    <col min="3338" max="3338" width="12.875" style="570" customWidth="1"/>
    <col min="3339" max="3339" width="53.25" style="570" customWidth="1"/>
    <col min="3340" max="3340" width="3" style="570" customWidth="1"/>
    <col min="3341" max="3341" width="12.75" style="570" customWidth="1"/>
    <col min="3342" max="3342" width="15.125" style="570" customWidth="1"/>
    <col min="3343" max="3343" width="18.875" style="570" customWidth="1"/>
    <col min="3344" max="3344" width="18.375" style="570" customWidth="1"/>
    <col min="3345" max="3345" width="16.875" style="570" customWidth="1"/>
    <col min="3346" max="3346" width="11" style="570" customWidth="1"/>
    <col min="3347" max="3347" width="12.25" style="570" customWidth="1"/>
    <col min="3348" max="3348" width="14.125" style="570" customWidth="1"/>
    <col min="3349" max="3349" width="13.5" style="570" customWidth="1"/>
    <col min="3350" max="3350" width="16.125" style="570" customWidth="1"/>
    <col min="3351" max="3351" width="12.875" style="570" customWidth="1"/>
    <col min="3352" max="3352" width="12.625" style="570" customWidth="1"/>
    <col min="3353" max="3353" width="14.5" style="570" customWidth="1"/>
    <col min="3354" max="3354" width="13.125" style="570" bestFit="1" customWidth="1"/>
    <col min="3355" max="3404" width="10" style="570" customWidth="1"/>
    <col min="3405" max="3586" width="9" style="570"/>
    <col min="3587" max="3587" width="3.625" style="570" customWidth="1"/>
    <col min="3588" max="3588" width="3.75" style="570" customWidth="1"/>
    <col min="3589" max="3589" width="8.625" style="570" customWidth="1"/>
    <col min="3590" max="3590" width="6.5" style="570" customWidth="1"/>
    <col min="3591" max="3591" width="16.25" style="570" customWidth="1"/>
    <col min="3592" max="3593" width="12" style="570" customWidth="1"/>
    <col min="3594" max="3594" width="12.875" style="570" customWidth="1"/>
    <col min="3595" max="3595" width="53.25" style="570" customWidth="1"/>
    <col min="3596" max="3596" width="3" style="570" customWidth="1"/>
    <col min="3597" max="3597" width="12.75" style="570" customWidth="1"/>
    <col min="3598" max="3598" width="15.125" style="570" customWidth="1"/>
    <col min="3599" max="3599" width="18.875" style="570" customWidth="1"/>
    <col min="3600" max="3600" width="18.375" style="570" customWidth="1"/>
    <col min="3601" max="3601" width="16.875" style="570" customWidth="1"/>
    <col min="3602" max="3602" width="11" style="570" customWidth="1"/>
    <col min="3603" max="3603" width="12.25" style="570" customWidth="1"/>
    <col min="3604" max="3604" width="14.125" style="570" customWidth="1"/>
    <col min="3605" max="3605" width="13.5" style="570" customWidth="1"/>
    <col min="3606" max="3606" width="16.125" style="570" customWidth="1"/>
    <col min="3607" max="3607" width="12.875" style="570" customWidth="1"/>
    <col min="3608" max="3608" width="12.625" style="570" customWidth="1"/>
    <col min="3609" max="3609" width="14.5" style="570" customWidth="1"/>
    <col min="3610" max="3610" width="13.125" style="570" bestFit="1" customWidth="1"/>
    <col min="3611" max="3660" width="10" style="570" customWidth="1"/>
    <col min="3661" max="3842" width="9" style="570"/>
    <col min="3843" max="3843" width="3.625" style="570" customWidth="1"/>
    <col min="3844" max="3844" width="3.75" style="570" customWidth="1"/>
    <col min="3845" max="3845" width="8.625" style="570" customWidth="1"/>
    <col min="3846" max="3846" width="6.5" style="570" customWidth="1"/>
    <col min="3847" max="3847" width="16.25" style="570" customWidth="1"/>
    <col min="3848" max="3849" width="12" style="570" customWidth="1"/>
    <col min="3850" max="3850" width="12.875" style="570" customWidth="1"/>
    <col min="3851" max="3851" width="53.25" style="570" customWidth="1"/>
    <col min="3852" max="3852" width="3" style="570" customWidth="1"/>
    <col min="3853" max="3853" width="12.75" style="570" customWidth="1"/>
    <col min="3854" max="3854" width="15.125" style="570" customWidth="1"/>
    <col min="3855" max="3855" width="18.875" style="570" customWidth="1"/>
    <col min="3856" max="3856" width="18.375" style="570" customWidth="1"/>
    <col min="3857" max="3857" width="16.875" style="570" customWidth="1"/>
    <col min="3858" max="3858" width="11" style="570" customWidth="1"/>
    <col min="3859" max="3859" width="12.25" style="570" customWidth="1"/>
    <col min="3860" max="3860" width="14.125" style="570" customWidth="1"/>
    <col min="3861" max="3861" width="13.5" style="570" customWidth="1"/>
    <col min="3862" max="3862" width="16.125" style="570" customWidth="1"/>
    <col min="3863" max="3863" width="12.875" style="570" customWidth="1"/>
    <col min="3864" max="3864" width="12.625" style="570" customWidth="1"/>
    <col min="3865" max="3865" width="14.5" style="570" customWidth="1"/>
    <col min="3866" max="3866" width="13.125" style="570" bestFit="1" customWidth="1"/>
    <col min="3867" max="3916" width="10" style="570" customWidth="1"/>
    <col min="3917" max="4098" width="9" style="570"/>
    <col min="4099" max="4099" width="3.625" style="570" customWidth="1"/>
    <col min="4100" max="4100" width="3.75" style="570" customWidth="1"/>
    <col min="4101" max="4101" width="8.625" style="570" customWidth="1"/>
    <col min="4102" max="4102" width="6.5" style="570" customWidth="1"/>
    <col min="4103" max="4103" width="16.25" style="570" customWidth="1"/>
    <col min="4104" max="4105" width="12" style="570" customWidth="1"/>
    <col min="4106" max="4106" width="12.875" style="570" customWidth="1"/>
    <col min="4107" max="4107" width="53.25" style="570" customWidth="1"/>
    <col min="4108" max="4108" width="3" style="570" customWidth="1"/>
    <col min="4109" max="4109" width="12.75" style="570" customWidth="1"/>
    <col min="4110" max="4110" width="15.125" style="570" customWidth="1"/>
    <col min="4111" max="4111" width="18.875" style="570" customWidth="1"/>
    <col min="4112" max="4112" width="18.375" style="570" customWidth="1"/>
    <col min="4113" max="4113" width="16.875" style="570" customWidth="1"/>
    <col min="4114" max="4114" width="11" style="570" customWidth="1"/>
    <col min="4115" max="4115" width="12.25" style="570" customWidth="1"/>
    <col min="4116" max="4116" width="14.125" style="570" customWidth="1"/>
    <col min="4117" max="4117" width="13.5" style="570" customWidth="1"/>
    <col min="4118" max="4118" width="16.125" style="570" customWidth="1"/>
    <col min="4119" max="4119" width="12.875" style="570" customWidth="1"/>
    <col min="4120" max="4120" width="12.625" style="570" customWidth="1"/>
    <col min="4121" max="4121" width="14.5" style="570" customWidth="1"/>
    <col min="4122" max="4122" width="13.125" style="570" bestFit="1" customWidth="1"/>
    <col min="4123" max="4172" width="10" style="570" customWidth="1"/>
    <col min="4173" max="4354" width="9" style="570"/>
    <col min="4355" max="4355" width="3.625" style="570" customWidth="1"/>
    <col min="4356" max="4356" width="3.75" style="570" customWidth="1"/>
    <col min="4357" max="4357" width="8.625" style="570" customWidth="1"/>
    <col min="4358" max="4358" width="6.5" style="570" customWidth="1"/>
    <col min="4359" max="4359" width="16.25" style="570" customWidth="1"/>
    <col min="4360" max="4361" width="12" style="570" customWidth="1"/>
    <col min="4362" max="4362" width="12.875" style="570" customWidth="1"/>
    <col min="4363" max="4363" width="53.25" style="570" customWidth="1"/>
    <col min="4364" max="4364" width="3" style="570" customWidth="1"/>
    <col min="4365" max="4365" width="12.75" style="570" customWidth="1"/>
    <col min="4366" max="4366" width="15.125" style="570" customWidth="1"/>
    <col min="4367" max="4367" width="18.875" style="570" customWidth="1"/>
    <col min="4368" max="4368" width="18.375" style="570" customWidth="1"/>
    <col min="4369" max="4369" width="16.875" style="570" customWidth="1"/>
    <col min="4370" max="4370" width="11" style="570" customWidth="1"/>
    <col min="4371" max="4371" width="12.25" style="570" customWidth="1"/>
    <col min="4372" max="4372" width="14.125" style="570" customWidth="1"/>
    <col min="4373" max="4373" width="13.5" style="570" customWidth="1"/>
    <col min="4374" max="4374" width="16.125" style="570" customWidth="1"/>
    <col min="4375" max="4375" width="12.875" style="570" customWidth="1"/>
    <col min="4376" max="4376" width="12.625" style="570" customWidth="1"/>
    <col min="4377" max="4377" width="14.5" style="570" customWidth="1"/>
    <col min="4378" max="4378" width="13.125" style="570" bestFit="1" customWidth="1"/>
    <col min="4379" max="4428" width="10" style="570" customWidth="1"/>
    <col min="4429" max="4610" width="9" style="570"/>
    <col min="4611" max="4611" width="3.625" style="570" customWidth="1"/>
    <col min="4612" max="4612" width="3.75" style="570" customWidth="1"/>
    <col min="4613" max="4613" width="8.625" style="570" customWidth="1"/>
    <col min="4614" max="4614" width="6.5" style="570" customWidth="1"/>
    <col min="4615" max="4615" width="16.25" style="570" customWidth="1"/>
    <col min="4616" max="4617" width="12" style="570" customWidth="1"/>
    <col min="4618" max="4618" width="12.875" style="570" customWidth="1"/>
    <col min="4619" max="4619" width="53.25" style="570" customWidth="1"/>
    <col min="4620" max="4620" width="3" style="570" customWidth="1"/>
    <col min="4621" max="4621" width="12.75" style="570" customWidth="1"/>
    <col min="4622" max="4622" width="15.125" style="570" customWidth="1"/>
    <col min="4623" max="4623" width="18.875" style="570" customWidth="1"/>
    <col min="4624" max="4624" width="18.375" style="570" customWidth="1"/>
    <col min="4625" max="4625" width="16.875" style="570" customWidth="1"/>
    <col min="4626" max="4626" width="11" style="570" customWidth="1"/>
    <col min="4627" max="4627" width="12.25" style="570" customWidth="1"/>
    <col min="4628" max="4628" width="14.125" style="570" customWidth="1"/>
    <col min="4629" max="4629" width="13.5" style="570" customWidth="1"/>
    <col min="4630" max="4630" width="16.125" style="570" customWidth="1"/>
    <col min="4631" max="4631" width="12.875" style="570" customWidth="1"/>
    <col min="4632" max="4632" width="12.625" style="570" customWidth="1"/>
    <col min="4633" max="4633" width="14.5" style="570" customWidth="1"/>
    <col min="4634" max="4634" width="13.125" style="570" bestFit="1" customWidth="1"/>
    <col min="4635" max="4684" width="10" style="570" customWidth="1"/>
    <col min="4685" max="4866" width="9" style="570"/>
    <col min="4867" max="4867" width="3.625" style="570" customWidth="1"/>
    <col min="4868" max="4868" width="3.75" style="570" customWidth="1"/>
    <col min="4869" max="4869" width="8.625" style="570" customWidth="1"/>
    <col min="4870" max="4870" width="6.5" style="570" customWidth="1"/>
    <col min="4871" max="4871" width="16.25" style="570" customWidth="1"/>
    <col min="4872" max="4873" width="12" style="570" customWidth="1"/>
    <col min="4874" max="4874" width="12.875" style="570" customWidth="1"/>
    <col min="4875" max="4875" width="53.25" style="570" customWidth="1"/>
    <col min="4876" max="4876" width="3" style="570" customWidth="1"/>
    <col min="4877" max="4877" width="12.75" style="570" customWidth="1"/>
    <col min="4878" max="4878" width="15.125" style="570" customWidth="1"/>
    <col min="4879" max="4879" width="18.875" style="570" customWidth="1"/>
    <col min="4880" max="4880" width="18.375" style="570" customWidth="1"/>
    <col min="4881" max="4881" width="16.875" style="570" customWidth="1"/>
    <col min="4882" max="4882" width="11" style="570" customWidth="1"/>
    <col min="4883" max="4883" width="12.25" style="570" customWidth="1"/>
    <col min="4884" max="4884" width="14.125" style="570" customWidth="1"/>
    <col min="4885" max="4885" width="13.5" style="570" customWidth="1"/>
    <col min="4886" max="4886" width="16.125" style="570" customWidth="1"/>
    <col min="4887" max="4887" width="12.875" style="570" customWidth="1"/>
    <col min="4888" max="4888" width="12.625" style="570" customWidth="1"/>
    <col min="4889" max="4889" width="14.5" style="570" customWidth="1"/>
    <col min="4890" max="4890" width="13.125" style="570" bestFit="1" customWidth="1"/>
    <col min="4891" max="4940" width="10" style="570" customWidth="1"/>
    <col min="4941" max="5122" width="9" style="570"/>
    <col min="5123" max="5123" width="3.625" style="570" customWidth="1"/>
    <col min="5124" max="5124" width="3.75" style="570" customWidth="1"/>
    <col min="5125" max="5125" width="8.625" style="570" customWidth="1"/>
    <col min="5126" max="5126" width="6.5" style="570" customWidth="1"/>
    <col min="5127" max="5127" width="16.25" style="570" customWidth="1"/>
    <col min="5128" max="5129" width="12" style="570" customWidth="1"/>
    <col min="5130" max="5130" width="12.875" style="570" customWidth="1"/>
    <col min="5131" max="5131" width="53.25" style="570" customWidth="1"/>
    <col min="5132" max="5132" width="3" style="570" customWidth="1"/>
    <col min="5133" max="5133" width="12.75" style="570" customWidth="1"/>
    <col min="5134" max="5134" width="15.125" style="570" customWidth="1"/>
    <col min="5135" max="5135" width="18.875" style="570" customWidth="1"/>
    <col min="5136" max="5136" width="18.375" style="570" customWidth="1"/>
    <col min="5137" max="5137" width="16.875" style="570" customWidth="1"/>
    <col min="5138" max="5138" width="11" style="570" customWidth="1"/>
    <col min="5139" max="5139" width="12.25" style="570" customWidth="1"/>
    <col min="5140" max="5140" width="14.125" style="570" customWidth="1"/>
    <col min="5141" max="5141" width="13.5" style="570" customWidth="1"/>
    <col min="5142" max="5142" width="16.125" style="570" customWidth="1"/>
    <col min="5143" max="5143" width="12.875" style="570" customWidth="1"/>
    <col min="5144" max="5144" width="12.625" style="570" customWidth="1"/>
    <col min="5145" max="5145" width="14.5" style="570" customWidth="1"/>
    <col min="5146" max="5146" width="13.125" style="570" bestFit="1" customWidth="1"/>
    <col min="5147" max="5196" width="10" style="570" customWidth="1"/>
    <col min="5197" max="5378" width="9" style="570"/>
    <col min="5379" max="5379" width="3.625" style="570" customWidth="1"/>
    <col min="5380" max="5380" width="3.75" style="570" customWidth="1"/>
    <col min="5381" max="5381" width="8.625" style="570" customWidth="1"/>
    <col min="5382" max="5382" width="6.5" style="570" customWidth="1"/>
    <col min="5383" max="5383" width="16.25" style="570" customWidth="1"/>
    <col min="5384" max="5385" width="12" style="570" customWidth="1"/>
    <col min="5386" max="5386" width="12.875" style="570" customWidth="1"/>
    <col min="5387" max="5387" width="53.25" style="570" customWidth="1"/>
    <col min="5388" max="5388" width="3" style="570" customWidth="1"/>
    <col min="5389" max="5389" width="12.75" style="570" customWidth="1"/>
    <col min="5390" max="5390" width="15.125" style="570" customWidth="1"/>
    <col min="5391" max="5391" width="18.875" style="570" customWidth="1"/>
    <col min="5392" max="5392" width="18.375" style="570" customWidth="1"/>
    <col min="5393" max="5393" width="16.875" style="570" customWidth="1"/>
    <col min="5394" max="5394" width="11" style="570" customWidth="1"/>
    <col min="5395" max="5395" width="12.25" style="570" customWidth="1"/>
    <col min="5396" max="5396" width="14.125" style="570" customWidth="1"/>
    <col min="5397" max="5397" width="13.5" style="570" customWidth="1"/>
    <col min="5398" max="5398" width="16.125" style="570" customWidth="1"/>
    <col min="5399" max="5399" width="12.875" style="570" customWidth="1"/>
    <col min="5400" max="5400" width="12.625" style="570" customWidth="1"/>
    <col min="5401" max="5401" width="14.5" style="570" customWidth="1"/>
    <col min="5402" max="5402" width="13.125" style="570" bestFit="1" customWidth="1"/>
    <col min="5403" max="5452" width="10" style="570" customWidth="1"/>
    <col min="5453" max="5634" width="9" style="570"/>
    <col min="5635" max="5635" width="3.625" style="570" customWidth="1"/>
    <col min="5636" max="5636" width="3.75" style="570" customWidth="1"/>
    <col min="5637" max="5637" width="8.625" style="570" customWidth="1"/>
    <col min="5638" max="5638" width="6.5" style="570" customWidth="1"/>
    <col min="5639" max="5639" width="16.25" style="570" customWidth="1"/>
    <col min="5640" max="5641" width="12" style="570" customWidth="1"/>
    <col min="5642" max="5642" width="12.875" style="570" customWidth="1"/>
    <col min="5643" max="5643" width="53.25" style="570" customWidth="1"/>
    <col min="5644" max="5644" width="3" style="570" customWidth="1"/>
    <col min="5645" max="5645" width="12.75" style="570" customWidth="1"/>
    <col min="5646" max="5646" width="15.125" style="570" customWidth="1"/>
    <col min="5647" max="5647" width="18.875" style="570" customWidth="1"/>
    <col min="5648" max="5648" width="18.375" style="570" customWidth="1"/>
    <col min="5649" max="5649" width="16.875" style="570" customWidth="1"/>
    <col min="5650" max="5650" width="11" style="570" customWidth="1"/>
    <col min="5651" max="5651" width="12.25" style="570" customWidth="1"/>
    <col min="5652" max="5652" width="14.125" style="570" customWidth="1"/>
    <col min="5653" max="5653" width="13.5" style="570" customWidth="1"/>
    <col min="5654" max="5654" width="16.125" style="570" customWidth="1"/>
    <col min="5655" max="5655" width="12.875" style="570" customWidth="1"/>
    <col min="5656" max="5656" width="12.625" style="570" customWidth="1"/>
    <col min="5657" max="5657" width="14.5" style="570" customWidth="1"/>
    <col min="5658" max="5658" width="13.125" style="570" bestFit="1" customWidth="1"/>
    <col min="5659" max="5708" width="10" style="570" customWidth="1"/>
    <col min="5709" max="5890" width="9" style="570"/>
    <col min="5891" max="5891" width="3.625" style="570" customWidth="1"/>
    <col min="5892" max="5892" width="3.75" style="570" customWidth="1"/>
    <col min="5893" max="5893" width="8.625" style="570" customWidth="1"/>
    <col min="5894" max="5894" width="6.5" style="570" customWidth="1"/>
    <col min="5895" max="5895" width="16.25" style="570" customWidth="1"/>
    <col min="5896" max="5897" width="12" style="570" customWidth="1"/>
    <col min="5898" max="5898" width="12.875" style="570" customWidth="1"/>
    <col min="5899" max="5899" width="53.25" style="570" customWidth="1"/>
    <col min="5900" max="5900" width="3" style="570" customWidth="1"/>
    <col min="5901" max="5901" width="12.75" style="570" customWidth="1"/>
    <col min="5902" max="5902" width="15.125" style="570" customWidth="1"/>
    <col min="5903" max="5903" width="18.875" style="570" customWidth="1"/>
    <col min="5904" max="5904" width="18.375" style="570" customWidth="1"/>
    <col min="5905" max="5905" width="16.875" style="570" customWidth="1"/>
    <col min="5906" max="5906" width="11" style="570" customWidth="1"/>
    <col min="5907" max="5907" width="12.25" style="570" customWidth="1"/>
    <col min="5908" max="5908" width="14.125" style="570" customWidth="1"/>
    <col min="5909" max="5909" width="13.5" style="570" customWidth="1"/>
    <col min="5910" max="5910" width="16.125" style="570" customWidth="1"/>
    <col min="5911" max="5911" width="12.875" style="570" customWidth="1"/>
    <col min="5912" max="5912" width="12.625" style="570" customWidth="1"/>
    <col min="5913" max="5913" width="14.5" style="570" customWidth="1"/>
    <col min="5914" max="5914" width="13.125" style="570" bestFit="1" customWidth="1"/>
    <col min="5915" max="5964" width="10" style="570" customWidth="1"/>
    <col min="5965" max="6146" width="9" style="570"/>
    <col min="6147" max="6147" width="3.625" style="570" customWidth="1"/>
    <col min="6148" max="6148" width="3.75" style="570" customWidth="1"/>
    <col min="6149" max="6149" width="8.625" style="570" customWidth="1"/>
    <col min="6150" max="6150" width="6.5" style="570" customWidth="1"/>
    <col min="6151" max="6151" width="16.25" style="570" customWidth="1"/>
    <col min="6152" max="6153" width="12" style="570" customWidth="1"/>
    <col min="6154" max="6154" width="12.875" style="570" customWidth="1"/>
    <col min="6155" max="6155" width="53.25" style="570" customWidth="1"/>
    <col min="6156" max="6156" width="3" style="570" customWidth="1"/>
    <col min="6157" max="6157" width="12.75" style="570" customWidth="1"/>
    <col min="6158" max="6158" width="15.125" style="570" customWidth="1"/>
    <col min="6159" max="6159" width="18.875" style="570" customWidth="1"/>
    <col min="6160" max="6160" width="18.375" style="570" customWidth="1"/>
    <col min="6161" max="6161" width="16.875" style="570" customWidth="1"/>
    <col min="6162" max="6162" width="11" style="570" customWidth="1"/>
    <col min="6163" max="6163" width="12.25" style="570" customWidth="1"/>
    <col min="6164" max="6164" width="14.125" style="570" customWidth="1"/>
    <col min="6165" max="6165" width="13.5" style="570" customWidth="1"/>
    <col min="6166" max="6166" width="16.125" style="570" customWidth="1"/>
    <col min="6167" max="6167" width="12.875" style="570" customWidth="1"/>
    <col min="6168" max="6168" width="12.625" style="570" customWidth="1"/>
    <col min="6169" max="6169" width="14.5" style="570" customWidth="1"/>
    <col min="6170" max="6170" width="13.125" style="570" bestFit="1" customWidth="1"/>
    <col min="6171" max="6220" width="10" style="570" customWidth="1"/>
    <col min="6221" max="6402" width="9" style="570"/>
    <col min="6403" max="6403" width="3.625" style="570" customWidth="1"/>
    <col min="6404" max="6404" width="3.75" style="570" customWidth="1"/>
    <col min="6405" max="6405" width="8.625" style="570" customWidth="1"/>
    <col min="6406" max="6406" width="6.5" style="570" customWidth="1"/>
    <col min="6407" max="6407" width="16.25" style="570" customWidth="1"/>
    <col min="6408" max="6409" width="12" style="570" customWidth="1"/>
    <col min="6410" max="6410" width="12.875" style="570" customWidth="1"/>
    <col min="6411" max="6411" width="53.25" style="570" customWidth="1"/>
    <col min="6412" max="6412" width="3" style="570" customWidth="1"/>
    <col min="6413" max="6413" width="12.75" style="570" customWidth="1"/>
    <col min="6414" max="6414" width="15.125" style="570" customWidth="1"/>
    <col min="6415" max="6415" width="18.875" style="570" customWidth="1"/>
    <col min="6416" max="6416" width="18.375" style="570" customWidth="1"/>
    <col min="6417" max="6417" width="16.875" style="570" customWidth="1"/>
    <col min="6418" max="6418" width="11" style="570" customWidth="1"/>
    <col min="6419" max="6419" width="12.25" style="570" customWidth="1"/>
    <col min="6420" max="6420" width="14.125" style="570" customWidth="1"/>
    <col min="6421" max="6421" width="13.5" style="570" customWidth="1"/>
    <col min="6422" max="6422" width="16.125" style="570" customWidth="1"/>
    <col min="6423" max="6423" width="12.875" style="570" customWidth="1"/>
    <col min="6424" max="6424" width="12.625" style="570" customWidth="1"/>
    <col min="6425" max="6425" width="14.5" style="570" customWidth="1"/>
    <col min="6426" max="6426" width="13.125" style="570" bestFit="1" customWidth="1"/>
    <col min="6427" max="6476" width="10" style="570" customWidth="1"/>
    <col min="6477" max="6658" width="9" style="570"/>
    <col min="6659" max="6659" width="3.625" style="570" customWidth="1"/>
    <col min="6660" max="6660" width="3.75" style="570" customWidth="1"/>
    <col min="6661" max="6661" width="8.625" style="570" customWidth="1"/>
    <col min="6662" max="6662" width="6.5" style="570" customWidth="1"/>
    <col min="6663" max="6663" width="16.25" style="570" customWidth="1"/>
    <col min="6664" max="6665" width="12" style="570" customWidth="1"/>
    <col min="6666" max="6666" width="12.875" style="570" customWidth="1"/>
    <col min="6667" max="6667" width="53.25" style="570" customWidth="1"/>
    <col min="6668" max="6668" width="3" style="570" customWidth="1"/>
    <col min="6669" max="6669" width="12.75" style="570" customWidth="1"/>
    <col min="6670" max="6670" width="15.125" style="570" customWidth="1"/>
    <col min="6671" max="6671" width="18.875" style="570" customWidth="1"/>
    <col min="6672" max="6672" width="18.375" style="570" customWidth="1"/>
    <col min="6673" max="6673" width="16.875" style="570" customWidth="1"/>
    <col min="6674" max="6674" width="11" style="570" customWidth="1"/>
    <col min="6675" max="6675" width="12.25" style="570" customWidth="1"/>
    <col min="6676" max="6676" width="14.125" style="570" customWidth="1"/>
    <col min="6677" max="6677" width="13.5" style="570" customWidth="1"/>
    <col min="6678" max="6678" width="16.125" style="570" customWidth="1"/>
    <col min="6679" max="6679" width="12.875" style="570" customWidth="1"/>
    <col min="6680" max="6680" width="12.625" style="570" customWidth="1"/>
    <col min="6681" max="6681" width="14.5" style="570" customWidth="1"/>
    <col min="6682" max="6682" width="13.125" style="570" bestFit="1" customWidth="1"/>
    <col min="6683" max="6732" width="10" style="570" customWidth="1"/>
    <col min="6733" max="6914" width="9" style="570"/>
    <col min="6915" max="6915" width="3.625" style="570" customWidth="1"/>
    <col min="6916" max="6916" width="3.75" style="570" customWidth="1"/>
    <col min="6917" max="6917" width="8.625" style="570" customWidth="1"/>
    <col min="6918" max="6918" width="6.5" style="570" customWidth="1"/>
    <col min="6919" max="6919" width="16.25" style="570" customWidth="1"/>
    <col min="6920" max="6921" width="12" style="570" customWidth="1"/>
    <col min="6922" max="6922" width="12.875" style="570" customWidth="1"/>
    <col min="6923" max="6923" width="53.25" style="570" customWidth="1"/>
    <col min="6924" max="6924" width="3" style="570" customWidth="1"/>
    <col min="6925" max="6925" width="12.75" style="570" customWidth="1"/>
    <col min="6926" max="6926" width="15.125" style="570" customWidth="1"/>
    <col min="6927" max="6927" width="18.875" style="570" customWidth="1"/>
    <col min="6928" max="6928" width="18.375" style="570" customWidth="1"/>
    <col min="6929" max="6929" width="16.875" style="570" customWidth="1"/>
    <col min="6930" max="6930" width="11" style="570" customWidth="1"/>
    <col min="6931" max="6931" width="12.25" style="570" customWidth="1"/>
    <col min="6932" max="6932" width="14.125" style="570" customWidth="1"/>
    <col min="6933" max="6933" width="13.5" style="570" customWidth="1"/>
    <col min="6934" max="6934" width="16.125" style="570" customWidth="1"/>
    <col min="6935" max="6935" width="12.875" style="570" customWidth="1"/>
    <col min="6936" max="6936" width="12.625" style="570" customWidth="1"/>
    <col min="6937" max="6937" width="14.5" style="570" customWidth="1"/>
    <col min="6938" max="6938" width="13.125" style="570" bestFit="1" customWidth="1"/>
    <col min="6939" max="6988" width="10" style="570" customWidth="1"/>
    <col min="6989" max="7170" width="9" style="570"/>
    <col min="7171" max="7171" width="3.625" style="570" customWidth="1"/>
    <col min="7172" max="7172" width="3.75" style="570" customWidth="1"/>
    <col min="7173" max="7173" width="8.625" style="570" customWidth="1"/>
    <col min="7174" max="7174" width="6.5" style="570" customWidth="1"/>
    <col min="7175" max="7175" width="16.25" style="570" customWidth="1"/>
    <col min="7176" max="7177" width="12" style="570" customWidth="1"/>
    <col min="7178" max="7178" width="12.875" style="570" customWidth="1"/>
    <col min="7179" max="7179" width="53.25" style="570" customWidth="1"/>
    <col min="7180" max="7180" width="3" style="570" customWidth="1"/>
    <col min="7181" max="7181" width="12.75" style="570" customWidth="1"/>
    <col min="7182" max="7182" width="15.125" style="570" customWidth="1"/>
    <col min="7183" max="7183" width="18.875" style="570" customWidth="1"/>
    <col min="7184" max="7184" width="18.375" style="570" customWidth="1"/>
    <col min="7185" max="7185" width="16.875" style="570" customWidth="1"/>
    <col min="7186" max="7186" width="11" style="570" customWidth="1"/>
    <col min="7187" max="7187" width="12.25" style="570" customWidth="1"/>
    <col min="7188" max="7188" width="14.125" style="570" customWidth="1"/>
    <col min="7189" max="7189" width="13.5" style="570" customWidth="1"/>
    <col min="7190" max="7190" width="16.125" style="570" customWidth="1"/>
    <col min="7191" max="7191" width="12.875" style="570" customWidth="1"/>
    <col min="7192" max="7192" width="12.625" style="570" customWidth="1"/>
    <col min="7193" max="7193" width="14.5" style="570" customWidth="1"/>
    <col min="7194" max="7194" width="13.125" style="570" bestFit="1" customWidth="1"/>
    <col min="7195" max="7244" width="10" style="570" customWidth="1"/>
    <col min="7245" max="7426" width="9" style="570"/>
    <col min="7427" max="7427" width="3.625" style="570" customWidth="1"/>
    <col min="7428" max="7428" width="3.75" style="570" customWidth="1"/>
    <col min="7429" max="7429" width="8.625" style="570" customWidth="1"/>
    <col min="7430" max="7430" width="6.5" style="570" customWidth="1"/>
    <col min="7431" max="7431" width="16.25" style="570" customWidth="1"/>
    <col min="7432" max="7433" width="12" style="570" customWidth="1"/>
    <col min="7434" max="7434" width="12.875" style="570" customWidth="1"/>
    <col min="7435" max="7435" width="53.25" style="570" customWidth="1"/>
    <col min="7436" max="7436" width="3" style="570" customWidth="1"/>
    <col min="7437" max="7437" width="12.75" style="570" customWidth="1"/>
    <col min="7438" max="7438" width="15.125" style="570" customWidth="1"/>
    <col min="7439" max="7439" width="18.875" style="570" customWidth="1"/>
    <col min="7440" max="7440" width="18.375" style="570" customWidth="1"/>
    <col min="7441" max="7441" width="16.875" style="570" customWidth="1"/>
    <col min="7442" max="7442" width="11" style="570" customWidth="1"/>
    <col min="7443" max="7443" width="12.25" style="570" customWidth="1"/>
    <col min="7444" max="7444" width="14.125" style="570" customWidth="1"/>
    <col min="7445" max="7445" width="13.5" style="570" customWidth="1"/>
    <col min="7446" max="7446" width="16.125" style="570" customWidth="1"/>
    <col min="7447" max="7447" width="12.875" style="570" customWidth="1"/>
    <col min="7448" max="7448" width="12.625" style="570" customWidth="1"/>
    <col min="7449" max="7449" width="14.5" style="570" customWidth="1"/>
    <col min="7450" max="7450" width="13.125" style="570" bestFit="1" customWidth="1"/>
    <col min="7451" max="7500" width="10" style="570" customWidth="1"/>
    <col min="7501" max="7682" width="9" style="570"/>
    <col min="7683" max="7683" width="3.625" style="570" customWidth="1"/>
    <col min="7684" max="7684" width="3.75" style="570" customWidth="1"/>
    <col min="7685" max="7685" width="8.625" style="570" customWidth="1"/>
    <col min="7686" max="7686" width="6.5" style="570" customWidth="1"/>
    <col min="7687" max="7687" width="16.25" style="570" customWidth="1"/>
    <col min="7688" max="7689" width="12" style="570" customWidth="1"/>
    <col min="7690" max="7690" width="12.875" style="570" customWidth="1"/>
    <col min="7691" max="7691" width="53.25" style="570" customWidth="1"/>
    <col min="7692" max="7692" width="3" style="570" customWidth="1"/>
    <col min="7693" max="7693" width="12.75" style="570" customWidth="1"/>
    <col min="7694" max="7694" width="15.125" style="570" customWidth="1"/>
    <col min="7695" max="7695" width="18.875" style="570" customWidth="1"/>
    <col min="7696" max="7696" width="18.375" style="570" customWidth="1"/>
    <col min="7697" max="7697" width="16.875" style="570" customWidth="1"/>
    <col min="7698" max="7698" width="11" style="570" customWidth="1"/>
    <col min="7699" max="7699" width="12.25" style="570" customWidth="1"/>
    <col min="7700" max="7700" width="14.125" style="570" customWidth="1"/>
    <col min="7701" max="7701" width="13.5" style="570" customWidth="1"/>
    <col min="7702" max="7702" width="16.125" style="570" customWidth="1"/>
    <col min="7703" max="7703" width="12.875" style="570" customWidth="1"/>
    <col min="7704" max="7704" width="12.625" style="570" customWidth="1"/>
    <col min="7705" max="7705" width="14.5" style="570" customWidth="1"/>
    <col min="7706" max="7706" width="13.125" style="570" bestFit="1" customWidth="1"/>
    <col min="7707" max="7756" width="10" style="570" customWidth="1"/>
    <col min="7757" max="7938" width="9" style="570"/>
    <col min="7939" max="7939" width="3.625" style="570" customWidth="1"/>
    <col min="7940" max="7940" width="3.75" style="570" customWidth="1"/>
    <col min="7941" max="7941" width="8.625" style="570" customWidth="1"/>
    <col min="7942" max="7942" width="6.5" style="570" customWidth="1"/>
    <col min="7943" max="7943" width="16.25" style="570" customWidth="1"/>
    <col min="7944" max="7945" width="12" style="570" customWidth="1"/>
    <col min="7946" max="7946" width="12.875" style="570" customWidth="1"/>
    <col min="7947" max="7947" width="53.25" style="570" customWidth="1"/>
    <col min="7948" max="7948" width="3" style="570" customWidth="1"/>
    <col min="7949" max="7949" width="12.75" style="570" customWidth="1"/>
    <col min="7950" max="7950" width="15.125" style="570" customWidth="1"/>
    <col min="7951" max="7951" width="18.875" style="570" customWidth="1"/>
    <col min="7952" max="7952" width="18.375" style="570" customWidth="1"/>
    <col min="7953" max="7953" width="16.875" style="570" customWidth="1"/>
    <col min="7954" max="7954" width="11" style="570" customWidth="1"/>
    <col min="7955" max="7955" width="12.25" style="570" customWidth="1"/>
    <col min="7956" max="7956" width="14.125" style="570" customWidth="1"/>
    <col min="7957" max="7957" width="13.5" style="570" customWidth="1"/>
    <col min="7958" max="7958" width="16.125" style="570" customWidth="1"/>
    <col min="7959" max="7959" width="12.875" style="570" customWidth="1"/>
    <col min="7960" max="7960" width="12.625" style="570" customWidth="1"/>
    <col min="7961" max="7961" width="14.5" style="570" customWidth="1"/>
    <col min="7962" max="7962" width="13.125" style="570" bestFit="1" customWidth="1"/>
    <col min="7963" max="8012" width="10" style="570" customWidth="1"/>
    <col min="8013" max="8194" width="9" style="570"/>
    <col min="8195" max="8195" width="3.625" style="570" customWidth="1"/>
    <col min="8196" max="8196" width="3.75" style="570" customWidth="1"/>
    <col min="8197" max="8197" width="8.625" style="570" customWidth="1"/>
    <col min="8198" max="8198" width="6.5" style="570" customWidth="1"/>
    <col min="8199" max="8199" width="16.25" style="570" customWidth="1"/>
    <col min="8200" max="8201" width="12" style="570" customWidth="1"/>
    <col min="8202" max="8202" width="12.875" style="570" customWidth="1"/>
    <col min="8203" max="8203" width="53.25" style="570" customWidth="1"/>
    <col min="8204" max="8204" width="3" style="570" customWidth="1"/>
    <col min="8205" max="8205" width="12.75" style="570" customWidth="1"/>
    <col min="8206" max="8206" width="15.125" style="570" customWidth="1"/>
    <col min="8207" max="8207" width="18.875" style="570" customWidth="1"/>
    <col min="8208" max="8208" width="18.375" style="570" customWidth="1"/>
    <col min="8209" max="8209" width="16.875" style="570" customWidth="1"/>
    <col min="8210" max="8210" width="11" style="570" customWidth="1"/>
    <col min="8211" max="8211" width="12.25" style="570" customWidth="1"/>
    <col min="8212" max="8212" width="14.125" style="570" customWidth="1"/>
    <col min="8213" max="8213" width="13.5" style="570" customWidth="1"/>
    <col min="8214" max="8214" width="16.125" style="570" customWidth="1"/>
    <col min="8215" max="8215" width="12.875" style="570" customWidth="1"/>
    <col min="8216" max="8216" width="12.625" style="570" customWidth="1"/>
    <col min="8217" max="8217" width="14.5" style="570" customWidth="1"/>
    <col min="8218" max="8218" width="13.125" style="570" bestFit="1" customWidth="1"/>
    <col min="8219" max="8268" width="10" style="570" customWidth="1"/>
    <col min="8269" max="8450" width="9" style="570"/>
    <col min="8451" max="8451" width="3.625" style="570" customWidth="1"/>
    <col min="8452" max="8452" width="3.75" style="570" customWidth="1"/>
    <col min="8453" max="8453" width="8.625" style="570" customWidth="1"/>
    <col min="8454" max="8454" width="6.5" style="570" customWidth="1"/>
    <col min="8455" max="8455" width="16.25" style="570" customWidth="1"/>
    <col min="8456" max="8457" width="12" style="570" customWidth="1"/>
    <col min="8458" max="8458" width="12.875" style="570" customWidth="1"/>
    <col min="8459" max="8459" width="53.25" style="570" customWidth="1"/>
    <col min="8460" max="8460" width="3" style="570" customWidth="1"/>
    <col min="8461" max="8461" width="12.75" style="570" customWidth="1"/>
    <col min="8462" max="8462" width="15.125" style="570" customWidth="1"/>
    <col min="8463" max="8463" width="18.875" style="570" customWidth="1"/>
    <col min="8464" max="8464" width="18.375" style="570" customWidth="1"/>
    <col min="8465" max="8465" width="16.875" style="570" customWidth="1"/>
    <col min="8466" max="8466" width="11" style="570" customWidth="1"/>
    <col min="8467" max="8467" width="12.25" style="570" customWidth="1"/>
    <col min="8468" max="8468" width="14.125" style="570" customWidth="1"/>
    <col min="8469" max="8469" width="13.5" style="570" customWidth="1"/>
    <col min="8470" max="8470" width="16.125" style="570" customWidth="1"/>
    <col min="8471" max="8471" width="12.875" style="570" customWidth="1"/>
    <col min="8472" max="8472" width="12.625" style="570" customWidth="1"/>
    <col min="8473" max="8473" width="14.5" style="570" customWidth="1"/>
    <col min="8474" max="8474" width="13.125" style="570" bestFit="1" customWidth="1"/>
    <col min="8475" max="8524" width="10" style="570" customWidth="1"/>
    <col min="8525" max="8706" width="9" style="570"/>
    <col min="8707" max="8707" width="3.625" style="570" customWidth="1"/>
    <col min="8708" max="8708" width="3.75" style="570" customWidth="1"/>
    <col min="8709" max="8709" width="8.625" style="570" customWidth="1"/>
    <col min="8710" max="8710" width="6.5" style="570" customWidth="1"/>
    <col min="8711" max="8711" width="16.25" style="570" customWidth="1"/>
    <col min="8712" max="8713" width="12" style="570" customWidth="1"/>
    <col min="8714" max="8714" width="12.875" style="570" customWidth="1"/>
    <col min="8715" max="8715" width="53.25" style="570" customWidth="1"/>
    <col min="8716" max="8716" width="3" style="570" customWidth="1"/>
    <col min="8717" max="8717" width="12.75" style="570" customWidth="1"/>
    <col min="8718" max="8718" width="15.125" style="570" customWidth="1"/>
    <col min="8719" max="8719" width="18.875" style="570" customWidth="1"/>
    <col min="8720" max="8720" width="18.375" style="570" customWidth="1"/>
    <col min="8721" max="8721" width="16.875" style="570" customWidth="1"/>
    <col min="8722" max="8722" width="11" style="570" customWidth="1"/>
    <col min="8723" max="8723" width="12.25" style="570" customWidth="1"/>
    <col min="8724" max="8724" width="14.125" style="570" customWidth="1"/>
    <col min="8725" max="8725" width="13.5" style="570" customWidth="1"/>
    <col min="8726" max="8726" width="16.125" style="570" customWidth="1"/>
    <col min="8727" max="8727" width="12.875" style="570" customWidth="1"/>
    <col min="8728" max="8728" width="12.625" style="570" customWidth="1"/>
    <col min="8729" max="8729" width="14.5" style="570" customWidth="1"/>
    <col min="8730" max="8730" width="13.125" style="570" bestFit="1" customWidth="1"/>
    <col min="8731" max="8780" width="10" style="570" customWidth="1"/>
    <col min="8781" max="8962" width="9" style="570"/>
    <col min="8963" max="8963" width="3.625" style="570" customWidth="1"/>
    <col min="8964" max="8964" width="3.75" style="570" customWidth="1"/>
    <col min="8965" max="8965" width="8.625" style="570" customWidth="1"/>
    <col min="8966" max="8966" width="6.5" style="570" customWidth="1"/>
    <col min="8967" max="8967" width="16.25" style="570" customWidth="1"/>
    <col min="8968" max="8969" width="12" style="570" customWidth="1"/>
    <col min="8970" max="8970" width="12.875" style="570" customWidth="1"/>
    <col min="8971" max="8971" width="53.25" style="570" customWidth="1"/>
    <col min="8972" max="8972" width="3" style="570" customWidth="1"/>
    <col min="8973" max="8973" width="12.75" style="570" customWidth="1"/>
    <col min="8974" max="8974" width="15.125" style="570" customWidth="1"/>
    <col min="8975" max="8975" width="18.875" style="570" customWidth="1"/>
    <col min="8976" max="8976" width="18.375" style="570" customWidth="1"/>
    <col min="8977" max="8977" width="16.875" style="570" customWidth="1"/>
    <col min="8978" max="8978" width="11" style="570" customWidth="1"/>
    <col min="8979" max="8979" width="12.25" style="570" customWidth="1"/>
    <col min="8980" max="8980" width="14.125" style="570" customWidth="1"/>
    <col min="8981" max="8981" width="13.5" style="570" customWidth="1"/>
    <col min="8982" max="8982" width="16.125" style="570" customWidth="1"/>
    <col min="8983" max="8983" width="12.875" style="570" customWidth="1"/>
    <col min="8984" max="8984" width="12.625" style="570" customWidth="1"/>
    <col min="8985" max="8985" width="14.5" style="570" customWidth="1"/>
    <col min="8986" max="8986" width="13.125" style="570" bestFit="1" customWidth="1"/>
    <col min="8987" max="9036" width="10" style="570" customWidth="1"/>
    <col min="9037" max="9218" width="9" style="570"/>
    <col min="9219" max="9219" width="3.625" style="570" customWidth="1"/>
    <col min="9220" max="9220" width="3.75" style="570" customWidth="1"/>
    <col min="9221" max="9221" width="8.625" style="570" customWidth="1"/>
    <col min="9222" max="9222" width="6.5" style="570" customWidth="1"/>
    <col min="9223" max="9223" width="16.25" style="570" customWidth="1"/>
    <col min="9224" max="9225" width="12" style="570" customWidth="1"/>
    <col min="9226" max="9226" width="12.875" style="570" customWidth="1"/>
    <col min="9227" max="9227" width="53.25" style="570" customWidth="1"/>
    <col min="9228" max="9228" width="3" style="570" customWidth="1"/>
    <col min="9229" max="9229" width="12.75" style="570" customWidth="1"/>
    <col min="9230" max="9230" width="15.125" style="570" customWidth="1"/>
    <col min="9231" max="9231" width="18.875" style="570" customWidth="1"/>
    <col min="9232" max="9232" width="18.375" style="570" customWidth="1"/>
    <col min="9233" max="9233" width="16.875" style="570" customWidth="1"/>
    <col min="9234" max="9234" width="11" style="570" customWidth="1"/>
    <col min="9235" max="9235" width="12.25" style="570" customWidth="1"/>
    <col min="9236" max="9236" width="14.125" style="570" customWidth="1"/>
    <col min="9237" max="9237" width="13.5" style="570" customWidth="1"/>
    <col min="9238" max="9238" width="16.1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max="9242" width="13.125" style="570" bestFit="1" customWidth="1"/>
    <col min="9243" max="9292" width="10" style="570" customWidth="1"/>
    <col min="9293" max="9474" width="9" style="570"/>
    <col min="9475" max="9475" width="3.625" style="570" customWidth="1"/>
    <col min="9476" max="9476" width="3.75" style="570" customWidth="1"/>
    <col min="9477" max="9477" width="8.625" style="570" customWidth="1"/>
    <col min="9478" max="9478" width="6.5" style="570" customWidth="1"/>
    <col min="9479" max="9479" width="16.25" style="570" customWidth="1"/>
    <col min="9480" max="9481" width="12" style="570" customWidth="1"/>
    <col min="9482" max="9482" width="12.875" style="570" customWidth="1"/>
    <col min="9483" max="9483" width="53.25" style="570" customWidth="1"/>
    <col min="9484" max="9484" width="3" style="570" customWidth="1"/>
    <col min="9485" max="9485" width="12.75" style="570" customWidth="1"/>
    <col min="9486" max="9486" width="15.125" style="570" customWidth="1"/>
    <col min="9487" max="9487" width="18.875" style="570" customWidth="1"/>
    <col min="9488" max="9488" width="18.375" style="570" customWidth="1"/>
    <col min="9489" max="9489" width="16.875" style="570" customWidth="1"/>
    <col min="9490" max="9490" width="11" style="570" customWidth="1"/>
    <col min="9491" max="9491" width="12.25" style="570" customWidth="1"/>
    <col min="9492" max="9492" width="14.125" style="570" customWidth="1"/>
    <col min="9493" max="9493" width="13.5" style="570" customWidth="1"/>
    <col min="9494" max="9494" width="16.125" style="570" customWidth="1"/>
    <col min="9495" max="9495" width="12.875" style="570" customWidth="1"/>
    <col min="9496" max="9496" width="12.625" style="570" customWidth="1"/>
    <col min="9497" max="9497" width="14.5" style="570" customWidth="1"/>
    <col min="9498" max="9498" width="13.125" style="570" bestFit="1" customWidth="1"/>
    <col min="9499" max="9548" width="10" style="570" customWidth="1"/>
    <col min="9549" max="9730" width="9" style="570"/>
    <col min="9731" max="9731" width="3.625" style="570" customWidth="1"/>
    <col min="9732" max="9732" width="3.75" style="570" customWidth="1"/>
    <col min="9733" max="9733" width="8.625" style="570" customWidth="1"/>
    <col min="9734" max="9734" width="6.5" style="570" customWidth="1"/>
    <col min="9735" max="9735" width="16.25" style="570" customWidth="1"/>
    <col min="9736" max="9737" width="12" style="570" customWidth="1"/>
    <col min="9738" max="9738" width="12.875" style="570" customWidth="1"/>
    <col min="9739" max="9739" width="53.25" style="570" customWidth="1"/>
    <col min="9740" max="9740" width="3" style="570" customWidth="1"/>
    <col min="9741" max="9741" width="12.75" style="570" customWidth="1"/>
    <col min="9742" max="9742" width="15.125" style="570" customWidth="1"/>
    <col min="9743" max="9743" width="18.875" style="570" customWidth="1"/>
    <col min="9744" max="9744" width="18.375" style="570" customWidth="1"/>
    <col min="9745" max="9745" width="16.875" style="570" customWidth="1"/>
    <col min="9746" max="9746" width="11" style="570" customWidth="1"/>
    <col min="9747" max="9747" width="12.25" style="570" customWidth="1"/>
    <col min="9748" max="9748" width="14.125" style="570" customWidth="1"/>
    <col min="9749" max="9749" width="13.5" style="570" customWidth="1"/>
    <col min="9750" max="9750" width="16.125" style="570" customWidth="1"/>
    <col min="9751" max="9751" width="12.875" style="570" customWidth="1"/>
    <col min="9752" max="9752" width="12.625" style="570" customWidth="1"/>
    <col min="9753" max="9753" width="14.5" style="570" customWidth="1"/>
    <col min="9754" max="9754" width="13.125" style="570" bestFit="1" customWidth="1"/>
    <col min="9755" max="9804" width="10" style="570" customWidth="1"/>
    <col min="9805" max="9986" width="9" style="570"/>
    <col min="9987" max="9987" width="3.625" style="570" customWidth="1"/>
    <col min="9988" max="9988" width="3.75" style="570" customWidth="1"/>
    <col min="9989" max="9989" width="8.625" style="570" customWidth="1"/>
    <col min="9990" max="9990" width="6.5" style="570" customWidth="1"/>
    <col min="9991" max="9991" width="16.25" style="570" customWidth="1"/>
    <col min="9992" max="9993" width="12" style="570" customWidth="1"/>
    <col min="9994" max="9994" width="12.875" style="570" customWidth="1"/>
    <col min="9995" max="9995" width="53.25" style="570" customWidth="1"/>
    <col min="9996" max="9996" width="3" style="570" customWidth="1"/>
    <col min="9997" max="9997" width="12.75" style="570" customWidth="1"/>
    <col min="9998" max="9998" width="15.125" style="570" customWidth="1"/>
    <col min="9999" max="9999" width="18.875" style="570" customWidth="1"/>
    <col min="10000" max="10000" width="18.375" style="570" customWidth="1"/>
    <col min="10001" max="10001" width="16.875" style="570" customWidth="1"/>
    <col min="10002" max="10002" width="11" style="570" customWidth="1"/>
    <col min="10003" max="10003" width="12.25" style="570" customWidth="1"/>
    <col min="10004" max="10004" width="14.125" style="570" customWidth="1"/>
    <col min="10005" max="10005" width="13.5" style="570" customWidth="1"/>
    <col min="10006" max="10006" width="16.125" style="570" customWidth="1"/>
    <col min="10007" max="10007" width="12.875" style="570" customWidth="1"/>
    <col min="10008" max="10008" width="12.625" style="570" customWidth="1"/>
    <col min="10009" max="10009" width="14.5" style="570" customWidth="1"/>
    <col min="10010" max="10010" width="13.125" style="570" bestFit="1" customWidth="1"/>
    <col min="10011" max="10060" width="10" style="570" customWidth="1"/>
    <col min="10061" max="10242" width="9" style="570"/>
    <col min="10243" max="10243" width="3.625" style="570" customWidth="1"/>
    <col min="10244" max="10244" width="3.75" style="570" customWidth="1"/>
    <col min="10245" max="10245" width="8.625" style="570" customWidth="1"/>
    <col min="10246" max="10246" width="6.5" style="570" customWidth="1"/>
    <col min="10247" max="10247" width="16.25" style="570" customWidth="1"/>
    <col min="10248" max="10249" width="12" style="570" customWidth="1"/>
    <col min="10250" max="10250" width="12.875" style="570" customWidth="1"/>
    <col min="10251" max="10251" width="53.25" style="570" customWidth="1"/>
    <col min="10252" max="10252" width="3" style="570" customWidth="1"/>
    <col min="10253" max="10253" width="12.75" style="570" customWidth="1"/>
    <col min="10254" max="10254" width="15.125" style="570" customWidth="1"/>
    <col min="10255" max="10255" width="18.875" style="570" customWidth="1"/>
    <col min="10256" max="10256" width="18.375" style="570" customWidth="1"/>
    <col min="10257" max="10257" width="16.875" style="570" customWidth="1"/>
    <col min="10258" max="10258" width="11" style="570" customWidth="1"/>
    <col min="10259" max="10259" width="12.25" style="570" customWidth="1"/>
    <col min="10260" max="10260" width="14.125" style="570" customWidth="1"/>
    <col min="10261" max="10261" width="13.5" style="570" customWidth="1"/>
    <col min="10262" max="10262" width="16.125" style="570" customWidth="1"/>
    <col min="10263" max="10263" width="12.875" style="570" customWidth="1"/>
    <col min="10264" max="10264" width="12.625" style="570" customWidth="1"/>
    <col min="10265" max="10265" width="14.5" style="570" customWidth="1"/>
    <col min="10266" max="10266" width="13.125" style="570" bestFit="1" customWidth="1"/>
    <col min="10267" max="10316" width="10" style="570" customWidth="1"/>
    <col min="10317" max="10498" width="9" style="570"/>
    <col min="10499" max="10499" width="3.625" style="570" customWidth="1"/>
    <col min="10500" max="10500" width="3.75" style="570" customWidth="1"/>
    <col min="10501" max="10501" width="8.625" style="570" customWidth="1"/>
    <col min="10502" max="10502" width="6.5" style="570" customWidth="1"/>
    <col min="10503" max="10503" width="16.25" style="570" customWidth="1"/>
    <col min="10504" max="10505" width="12" style="570" customWidth="1"/>
    <col min="10506" max="10506" width="12.875" style="570" customWidth="1"/>
    <col min="10507" max="10507" width="53.25" style="570" customWidth="1"/>
    <col min="10508" max="10508" width="3" style="570" customWidth="1"/>
    <col min="10509" max="10509" width="12.75" style="570" customWidth="1"/>
    <col min="10510" max="10510" width="15.125" style="570" customWidth="1"/>
    <col min="10511" max="10511" width="18.875" style="570" customWidth="1"/>
    <col min="10512" max="10512" width="18.375" style="570" customWidth="1"/>
    <col min="10513" max="10513" width="16.875" style="570" customWidth="1"/>
    <col min="10514" max="10514" width="11" style="570" customWidth="1"/>
    <col min="10515" max="10515" width="12.25" style="570" customWidth="1"/>
    <col min="10516" max="10516" width="14.125" style="570" customWidth="1"/>
    <col min="10517" max="10517" width="13.5" style="570" customWidth="1"/>
    <col min="10518" max="10518" width="16.125" style="570" customWidth="1"/>
    <col min="10519" max="10519" width="12.875" style="570" customWidth="1"/>
    <col min="10520" max="10520" width="12.625" style="570" customWidth="1"/>
    <col min="10521" max="10521" width="14.5" style="570" customWidth="1"/>
    <col min="10522" max="10522" width="13.125" style="570" bestFit="1" customWidth="1"/>
    <col min="10523" max="10572" width="10" style="570" customWidth="1"/>
    <col min="10573" max="10754" width="9" style="570"/>
    <col min="10755" max="10755" width="3.625" style="570" customWidth="1"/>
    <col min="10756" max="10756" width="3.75" style="570" customWidth="1"/>
    <col min="10757" max="10757" width="8.625" style="570" customWidth="1"/>
    <col min="10758" max="10758" width="6.5" style="570" customWidth="1"/>
    <col min="10759" max="10759" width="16.25" style="570" customWidth="1"/>
    <col min="10760" max="10761" width="12" style="570" customWidth="1"/>
    <col min="10762" max="10762" width="12.875" style="570" customWidth="1"/>
    <col min="10763" max="10763" width="53.25" style="570" customWidth="1"/>
    <col min="10764" max="10764" width="3" style="570" customWidth="1"/>
    <col min="10765" max="10765" width="12.75" style="570" customWidth="1"/>
    <col min="10766" max="10766" width="15.125" style="570" customWidth="1"/>
    <col min="10767" max="10767" width="18.875" style="570" customWidth="1"/>
    <col min="10768" max="10768" width="18.375" style="570" customWidth="1"/>
    <col min="10769" max="10769" width="16.875" style="570" customWidth="1"/>
    <col min="10770" max="10770" width="11" style="570" customWidth="1"/>
    <col min="10771" max="10771" width="12.25" style="570" customWidth="1"/>
    <col min="10772" max="10772" width="14.125" style="570" customWidth="1"/>
    <col min="10773" max="10773" width="13.5" style="570" customWidth="1"/>
    <col min="10774" max="10774" width="16.125" style="570" customWidth="1"/>
    <col min="10775" max="10775" width="12.875" style="570" customWidth="1"/>
    <col min="10776" max="10776" width="12.625" style="570" customWidth="1"/>
    <col min="10777" max="10777" width="14.5" style="570" customWidth="1"/>
    <col min="10778" max="10778" width="13.125" style="570" bestFit="1" customWidth="1"/>
    <col min="10779" max="10828" width="10" style="570" customWidth="1"/>
    <col min="10829" max="11010" width="9" style="570"/>
    <col min="11011" max="11011" width="3.625" style="570" customWidth="1"/>
    <col min="11012" max="11012" width="3.75" style="570" customWidth="1"/>
    <col min="11013" max="11013" width="8.625" style="570" customWidth="1"/>
    <col min="11014" max="11014" width="6.5" style="570" customWidth="1"/>
    <col min="11015" max="11015" width="16.25" style="570" customWidth="1"/>
    <col min="11016" max="11017" width="12" style="570" customWidth="1"/>
    <col min="11018" max="11018" width="12.875" style="570" customWidth="1"/>
    <col min="11019" max="11019" width="53.25" style="570" customWidth="1"/>
    <col min="11020" max="11020" width="3" style="570" customWidth="1"/>
    <col min="11021" max="11021" width="12.75" style="570" customWidth="1"/>
    <col min="11022" max="11022" width="15.125" style="570" customWidth="1"/>
    <col min="11023" max="11023" width="18.875" style="570" customWidth="1"/>
    <col min="11024" max="11024" width="18.375" style="570" customWidth="1"/>
    <col min="11025" max="11025" width="16.875" style="570" customWidth="1"/>
    <col min="11026" max="11026" width="11" style="570" customWidth="1"/>
    <col min="11027" max="11027" width="12.25" style="570" customWidth="1"/>
    <col min="11028" max="11028" width="14.125" style="570" customWidth="1"/>
    <col min="11029" max="11029" width="13.5" style="570" customWidth="1"/>
    <col min="11030" max="11030" width="16.125" style="570" customWidth="1"/>
    <col min="11031" max="11031" width="12.875" style="570" customWidth="1"/>
    <col min="11032" max="11032" width="12.625" style="570" customWidth="1"/>
    <col min="11033" max="11033" width="14.5" style="570" customWidth="1"/>
    <col min="11034" max="11034" width="13.125" style="570" bestFit="1" customWidth="1"/>
    <col min="11035" max="11084" width="10" style="570" customWidth="1"/>
    <col min="11085" max="11266" width="9" style="570"/>
    <col min="11267" max="11267" width="3.625" style="570" customWidth="1"/>
    <col min="11268" max="11268" width="3.75" style="570" customWidth="1"/>
    <col min="11269" max="11269" width="8.625" style="570" customWidth="1"/>
    <col min="11270" max="11270" width="6.5" style="570" customWidth="1"/>
    <col min="11271" max="11271" width="16.25" style="570" customWidth="1"/>
    <col min="11272" max="11273" width="12" style="570" customWidth="1"/>
    <col min="11274" max="11274" width="12.875" style="570" customWidth="1"/>
    <col min="11275" max="11275" width="53.25" style="570" customWidth="1"/>
    <col min="11276" max="11276" width="3" style="570" customWidth="1"/>
    <col min="11277" max="11277" width="12.75" style="570" customWidth="1"/>
    <col min="11278" max="11278" width="15.125" style="570" customWidth="1"/>
    <col min="11279" max="11279" width="18.875" style="570" customWidth="1"/>
    <col min="11280" max="11280" width="18.375" style="570" customWidth="1"/>
    <col min="11281" max="11281" width="16.875" style="570" customWidth="1"/>
    <col min="11282" max="11282" width="11" style="570" customWidth="1"/>
    <col min="11283" max="11283" width="12.25" style="570" customWidth="1"/>
    <col min="11284" max="11284" width="14.125" style="570" customWidth="1"/>
    <col min="11285" max="11285" width="13.5" style="570" customWidth="1"/>
    <col min="11286" max="11286" width="16.125" style="570" customWidth="1"/>
    <col min="11287" max="11287" width="12.875" style="570" customWidth="1"/>
    <col min="11288" max="11288" width="12.625" style="570" customWidth="1"/>
    <col min="11289" max="11289" width="14.5" style="570" customWidth="1"/>
    <col min="11290" max="11290" width="13.125" style="570" bestFit="1" customWidth="1"/>
    <col min="11291" max="11340" width="10" style="570" customWidth="1"/>
    <col min="11341" max="11522" width="9" style="570"/>
    <col min="11523" max="11523" width="3.625" style="570" customWidth="1"/>
    <col min="11524" max="11524" width="3.75" style="570" customWidth="1"/>
    <col min="11525" max="11525" width="8.625" style="570" customWidth="1"/>
    <col min="11526" max="11526" width="6.5" style="570" customWidth="1"/>
    <col min="11527" max="11527" width="16.25" style="570" customWidth="1"/>
    <col min="11528" max="11529" width="12" style="570" customWidth="1"/>
    <col min="11530" max="11530" width="12.875" style="570" customWidth="1"/>
    <col min="11531" max="11531" width="53.25" style="570" customWidth="1"/>
    <col min="11532" max="11532" width="3" style="570" customWidth="1"/>
    <col min="11533" max="11533" width="12.75" style="570" customWidth="1"/>
    <col min="11534" max="11534" width="15.125" style="570" customWidth="1"/>
    <col min="11535" max="11535" width="18.875" style="570" customWidth="1"/>
    <col min="11536" max="11536" width="18.375" style="570" customWidth="1"/>
    <col min="11537" max="11537" width="16.875" style="570" customWidth="1"/>
    <col min="11538" max="11538" width="11" style="570" customWidth="1"/>
    <col min="11539" max="11539" width="12.25" style="570" customWidth="1"/>
    <col min="11540" max="11540" width="14.125" style="570" customWidth="1"/>
    <col min="11541" max="11541" width="13.5" style="570" customWidth="1"/>
    <col min="11542" max="11542" width="16.125" style="570" customWidth="1"/>
    <col min="11543" max="11543" width="12.875" style="570" customWidth="1"/>
    <col min="11544" max="11544" width="12.625" style="570" customWidth="1"/>
    <col min="11545" max="11545" width="14.5" style="570" customWidth="1"/>
    <col min="11546" max="11546" width="13.125" style="570" bestFit="1" customWidth="1"/>
    <col min="11547" max="11596" width="10" style="570" customWidth="1"/>
    <col min="11597" max="11778" width="9" style="570"/>
    <col min="11779" max="11779" width="3.625" style="570" customWidth="1"/>
    <col min="11780" max="11780" width="3.75" style="570" customWidth="1"/>
    <col min="11781" max="11781" width="8.625" style="570" customWidth="1"/>
    <col min="11782" max="11782" width="6.5" style="570" customWidth="1"/>
    <col min="11783" max="11783" width="16.25" style="570" customWidth="1"/>
    <col min="11784" max="11785" width="12" style="570" customWidth="1"/>
    <col min="11786" max="11786" width="12.875" style="570" customWidth="1"/>
    <col min="11787" max="11787" width="53.25" style="570" customWidth="1"/>
    <col min="11788" max="11788" width="3" style="570" customWidth="1"/>
    <col min="11789" max="11789" width="12.75" style="570" customWidth="1"/>
    <col min="11790" max="11790" width="15.125" style="570" customWidth="1"/>
    <col min="11791" max="11791" width="18.875" style="570" customWidth="1"/>
    <col min="11792" max="11792" width="18.375" style="570" customWidth="1"/>
    <col min="11793" max="11793" width="16.875" style="570" customWidth="1"/>
    <col min="11794" max="11794" width="11" style="570" customWidth="1"/>
    <col min="11795" max="11795" width="12.25" style="570" customWidth="1"/>
    <col min="11796" max="11796" width="14.125" style="570" customWidth="1"/>
    <col min="11797" max="11797" width="13.5" style="570" customWidth="1"/>
    <col min="11798" max="11798" width="16.125" style="570" customWidth="1"/>
    <col min="11799" max="11799" width="12.875" style="570" customWidth="1"/>
    <col min="11800" max="11800" width="12.625" style="570" customWidth="1"/>
    <col min="11801" max="11801" width="14.5" style="570" customWidth="1"/>
    <col min="11802" max="11802" width="13.125" style="570" bestFit="1" customWidth="1"/>
    <col min="11803" max="11852" width="10" style="570" customWidth="1"/>
    <col min="11853" max="12034" width="9" style="570"/>
    <col min="12035" max="12035" width="3.625" style="570" customWidth="1"/>
    <col min="12036" max="12036" width="3.75" style="570" customWidth="1"/>
    <col min="12037" max="12037" width="8.625" style="570" customWidth="1"/>
    <col min="12038" max="12038" width="6.5" style="570" customWidth="1"/>
    <col min="12039" max="12039" width="16.25" style="570" customWidth="1"/>
    <col min="12040" max="12041" width="12" style="570" customWidth="1"/>
    <col min="12042" max="12042" width="12.875" style="570" customWidth="1"/>
    <col min="12043" max="12043" width="53.25" style="570" customWidth="1"/>
    <col min="12044" max="12044" width="3" style="570" customWidth="1"/>
    <col min="12045" max="12045" width="12.75" style="570" customWidth="1"/>
    <col min="12046" max="12046" width="15.125" style="570" customWidth="1"/>
    <col min="12047" max="12047" width="18.875" style="570" customWidth="1"/>
    <col min="12048" max="12048" width="18.375" style="570" customWidth="1"/>
    <col min="12049" max="12049" width="16.875" style="570" customWidth="1"/>
    <col min="12050" max="12050" width="11" style="570" customWidth="1"/>
    <col min="12051" max="12051" width="12.25" style="570" customWidth="1"/>
    <col min="12052" max="12052" width="14.125" style="570" customWidth="1"/>
    <col min="12053" max="12053" width="13.5" style="570" customWidth="1"/>
    <col min="12054" max="12054" width="16.125" style="570" customWidth="1"/>
    <col min="12055" max="12055" width="12.875" style="570" customWidth="1"/>
    <col min="12056" max="12056" width="12.625" style="570" customWidth="1"/>
    <col min="12057" max="12057" width="14.5" style="570" customWidth="1"/>
    <col min="12058" max="12058" width="13.125" style="570" bestFit="1" customWidth="1"/>
    <col min="12059" max="12108" width="10" style="570" customWidth="1"/>
    <col min="12109" max="12290" width="9" style="570"/>
    <col min="12291" max="12291" width="3.625" style="570" customWidth="1"/>
    <col min="12292" max="12292" width="3.75" style="570" customWidth="1"/>
    <col min="12293" max="12293" width="8.625" style="570" customWidth="1"/>
    <col min="12294" max="12294" width="6.5" style="570" customWidth="1"/>
    <col min="12295" max="12295" width="16.25" style="570" customWidth="1"/>
    <col min="12296" max="12297" width="12" style="570" customWidth="1"/>
    <col min="12298" max="12298" width="12.875" style="570" customWidth="1"/>
    <col min="12299" max="12299" width="53.25" style="570" customWidth="1"/>
    <col min="12300" max="12300" width="3" style="570" customWidth="1"/>
    <col min="12301" max="12301" width="12.75" style="570" customWidth="1"/>
    <col min="12302" max="12302" width="15.125" style="570" customWidth="1"/>
    <col min="12303" max="12303" width="18.875" style="570" customWidth="1"/>
    <col min="12304" max="12304" width="18.375" style="570" customWidth="1"/>
    <col min="12305" max="12305" width="16.875" style="570" customWidth="1"/>
    <col min="12306" max="12306" width="11" style="570" customWidth="1"/>
    <col min="12307" max="12307" width="12.25" style="570" customWidth="1"/>
    <col min="12308" max="12308" width="14.125" style="570" customWidth="1"/>
    <col min="12309" max="12309" width="13.5" style="570" customWidth="1"/>
    <col min="12310" max="12310" width="16.125" style="570" customWidth="1"/>
    <col min="12311" max="12311" width="12.875" style="570" customWidth="1"/>
    <col min="12312" max="12312" width="12.625" style="570" customWidth="1"/>
    <col min="12313" max="12313" width="14.5" style="570" customWidth="1"/>
    <col min="12314" max="12314" width="13.125" style="570" bestFit="1" customWidth="1"/>
    <col min="12315" max="12364" width="10" style="570" customWidth="1"/>
    <col min="12365" max="12546" width="9" style="570"/>
    <col min="12547" max="12547" width="3.625" style="570" customWidth="1"/>
    <col min="12548" max="12548" width="3.75" style="570" customWidth="1"/>
    <col min="12549" max="12549" width="8.625" style="570" customWidth="1"/>
    <col min="12550" max="12550" width="6.5" style="570" customWidth="1"/>
    <col min="12551" max="12551" width="16.25" style="570" customWidth="1"/>
    <col min="12552" max="12553" width="12" style="570" customWidth="1"/>
    <col min="12554" max="12554" width="12.875" style="570" customWidth="1"/>
    <col min="12555" max="12555" width="53.25" style="570" customWidth="1"/>
    <col min="12556" max="12556" width="3" style="570" customWidth="1"/>
    <col min="12557" max="12557" width="12.75" style="570" customWidth="1"/>
    <col min="12558" max="12558" width="15.125" style="570" customWidth="1"/>
    <col min="12559" max="12559" width="18.875" style="570" customWidth="1"/>
    <col min="12560" max="12560" width="18.375" style="570" customWidth="1"/>
    <col min="12561" max="12561" width="16.875" style="570" customWidth="1"/>
    <col min="12562" max="12562" width="11" style="570" customWidth="1"/>
    <col min="12563" max="12563" width="12.25" style="570" customWidth="1"/>
    <col min="12564" max="12564" width="14.125" style="570" customWidth="1"/>
    <col min="12565" max="12565" width="13.5" style="570" customWidth="1"/>
    <col min="12566" max="12566" width="16.125" style="570" customWidth="1"/>
    <col min="12567" max="12567" width="12.875" style="570" customWidth="1"/>
    <col min="12568" max="12568" width="12.625" style="570" customWidth="1"/>
    <col min="12569" max="12569" width="14.5" style="570" customWidth="1"/>
    <col min="12570" max="12570" width="13.125" style="570" bestFit="1" customWidth="1"/>
    <col min="12571" max="12620" width="10" style="570" customWidth="1"/>
    <col min="12621" max="12802" width="9" style="570"/>
    <col min="12803" max="12803" width="3.625" style="570" customWidth="1"/>
    <col min="12804" max="12804" width="3.75" style="570" customWidth="1"/>
    <col min="12805" max="12805" width="8.625" style="570" customWidth="1"/>
    <col min="12806" max="12806" width="6.5" style="570" customWidth="1"/>
    <col min="12807" max="12807" width="16.25" style="570" customWidth="1"/>
    <col min="12808" max="12809" width="12" style="570" customWidth="1"/>
    <col min="12810" max="12810" width="12.875" style="570" customWidth="1"/>
    <col min="12811" max="12811" width="53.25" style="570" customWidth="1"/>
    <col min="12812" max="12812" width="3" style="570" customWidth="1"/>
    <col min="12813" max="12813" width="12.75" style="570" customWidth="1"/>
    <col min="12814" max="12814" width="15.125" style="570" customWidth="1"/>
    <col min="12815" max="12815" width="18.875" style="570" customWidth="1"/>
    <col min="12816" max="12816" width="18.375" style="570" customWidth="1"/>
    <col min="12817" max="12817" width="16.875" style="570" customWidth="1"/>
    <col min="12818" max="12818" width="11" style="570" customWidth="1"/>
    <col min="12819" max="12819" width="12.25" style="570" customWidth="1"/>
    <col min="12820" max="12820" width="14.125" style="570" customWidth="1"/>
    <col min="12821" max="12821" width="13.5" style="570" customWidth="1"/>
    <col min="12822" max="12822" width="16.125" style="570" customWidth="1"/>
    <col min="12823" max="12823" width="12.875" style="570" customWidth="1"/>
    <col min="12824" max="12824" width="12.625" style="570" customWidth="1"/>
    <col min="12825" max="12825" width="14.5" style="570" customWidth="1"/>
    <col min="12826" max="12826" width="13.125" style="570" bestFit="1" customWidth="1"/>
    <col min="12827" max="12876" width="10" style="570" customWidth="1"/>
    <col min="12877" max="13058" width="9" style="570"/>
    <col min="13059" max="13059" width="3.625" style="570" customWidth="1"/>
    <col min="13060" max="13060" width="3.75" style="570" customWidth="1"/>
    <col min="13061" max="13061" width="8.625" style="570" customWidth="1"/>
    <col min="13062" max="13062" width="6.5" style="570" customWidth="1"/>
    <col min="13063" max="13063" width="16.25" style="570" customWidth="1"/>
    <col min="13064" max="13065" width="12" style="570" customWidth="1"/>
    <col min="13066" max="13066" width="12.875" style="570" customWidth="1"/>
    <col min="13067" max="13067" width="53.25" style="570" customWidth="1"/>
    <col min="13068" max="13068" width="3" style="570" customWidth="1"/>
    <col min="13069" max="13069" width="12.75" style="570" customWidth="1"/>
    <col min="13070" max="13070" width="15.125" style="570" customWidth="1"/>
    <col min="13071" max="13071" width="18.875" style="570" customWidth="1"/>
    <col min="13072" max="13072" width="18.375" style="570" customWidth="1"/>
    <col min="13073" max="13073" width="16.875" style="570" customWidth="1"/>
    <col min="13074" max="13074" width="11" style="570" customWidth="1"/>
    <col min="13075" max="13075" width="12.25" style="570" customWidth="1"/>
    <col min="13076" max="13076" width="14.125" style="570" customWidth="1"/>
    <col min="13077" max="13077" width="13.5" style="570" customWidth="1"/>
    <col min="13078" max="13078" width="16.125" style="570" customWidth="1"/>
    <col min="13079" max="13079" width="12.875" style="570" customWidth="1"/>
    <col min="13080" max="13080" width="12.625" style="570" customWidth="1"/>
    <col min="13081" max="13081" width="14.5" style="570" customWidth="1"/>
    <col min="13082" max="13082" width="13.125" style="570" bestFit="1" customWidth="1"/>
    <col min="13083" max="13132" width="10" style="570" customWidth="1"/>
    <col min="13133" max="13314" width="9" style="570"/>
    <col min="13315" max="13315" width="3.625" style="570" customWidth="1"/>
    <col min="13316" max="13316" width="3.75" style="570" customWidth="1"/>
    <col min="13317" max="13317" width="8.625" style="570" customWidth="1"/>
    <col min="13318" max="13318" width="6.5" style="570" customWidth="1"/>
    <col min="13319" max="13319" width="16.25" style="570" customWidth="1"/>
    <col min="13320" max="13321" width="12" style="570" customWidth="1"/>
    <col min="13322" max="13322" width="12.875" style="570" customWidth="1"/>
    <col min="13323" max="13323" width="53.25" style="570" customWidth="1"/>
    <col min="13324" max="13324" width="3" style="570" customWidth="1"/>
    <col min="13325" max="13325" width="12.75" style="570" customWidth="1"/>
    <col min="13326" max="13326" width="15.125" style="570" customWidth="1"/>
    <col min="13327" max="13327" width="18.875" style="570" customWidth="1"/>
    <col min="13328" max="13328" width="18.375" style="570" customWidth="1"/>
    <col min="13329" max="13329" width="16.875" style="570" customWidth="1"/>
    <col min="13330" max="13330" width="11" style="570" customWidth="1"/>
    <col min="13331" max="13331" width="12.25" style="570" customWidth="1"/>
    <col min="13332" max="13332" width="14.125" style="570" customWidth="1"/>
    <col min="13333" max="13333" width="13.5" style="570" customWidth="1"/>
    <col min="13334" max="13334" width="16.125" style="570" customWidth="1"/>
    <col min="13335" max="13335" width="12.875" style="570" customWidth="1"/>
    <col min="13336" max="13336" width="12.625" style="570" customWidth="1"/>
    <col min="13337" max="13337" width="14.5" style="570" customWidth="1"/>
    <col min="13338" max="13338" width="13.125" style="570" bestFit="1" customWidth="1"/>
    <col min="13339" max="13388" width="10" style="570" customWidth="1"/>
    <col min="13389" max="13570" width="9" style="570"/>
    <col min="13571" max="13571" width="3.625" style="570" customWidth="1"/>
    <col min="13572" max="13572" width="3.75" style="570" customWidth="1"/>
    <col min="13573" max="13573" width="8.625" style="570" customWidth="1"/>
    <col min="13574" max="13574" width="6.5" style="570" customWidth="1"/>
    <col min="13575" max="13575" width="16.25" style="570" customWidth="1"/>
    <col min="13576" max="13577" width="12" style="570" customWidth="1"/>
    <col min="13578" max="13578" width="12.875" style="570" customWidth="1"/>
    <col min="13579" max="13579" width="53.25" style="570" customWidth="1"/>
    <col min="13580" max="13580" width="3" style="570" customWidth="1"/>
    <col min="13581" max="13581" width="12.75" style="570" customWidth="1"/>
    <col min="13582" max="13582" width="15.125" style="570" customWidth="1"/>
    <col min="13583" max="13583" width="18.875" style="570" customWidth="1"/>
    <col min="13584" max="13584" width="18.375" style="570" customWidth="1"/>
    <col min="13585" max="13585" width="16.875" style="570" customWidth="1"/>
    <col min="13586" max="13586" width="11" style="570" customWidth="1"/>
    <col min="13587" max="13587" width="12.25" style="570" customWidth="1"/>
    <col min="13588" max="13588" width="14.125" style="570" customWidth="1"/>
    <col min="13589" max="13589" width="13.5" style="570" customWidth="1"/>
    <col min="13590" max="13590" width="16.125" style="570" customWidth="1"/>
    <col min="13591" max="13591" width="12.875" style="570" customWidth="1"/>
    <col min="13592" max="13592" width="12.625" style="570" customWidth="1"/>
    <col min="13593" max="13593" width="14.5" style="570" customWidth="1"/>
    <col min="13594" max="13594" width="13.125" style="570" bestFit="1" customWidth="1"/>
    <col min="13595" max="13644" width="10" style="570" customWidth="1"/>
    <col min="13645" max="13826" width="9" style="570"/>
    <col min="13827" max="13827" width="3.625" style="570" customWidth="1"/>
    <col min="13828" max="13828" width="3.75" style="570" customWidth="1"/>
    <col min="13829" max="13829" width="8.625" style="570" customWidth="1"/>
    <col min="13830" max="13830" width="6.5" style="570" customWidth="1"/>
    <col min="13831" max="13831" width="16.25" style="570" customWidth="1"/>
    <col min="13832" max="13833" width="12" style="570" customWidth="1"/>
    <col min="13834" max="13834" width="12.875" style="570" customWidth="1"/>
    <col min="13835" max="13835" width="53.25" style="570" customWidth="1"/>
    <col min="13836" max="13836" width="3" style="570" customWidth="1"/>
    <col min="13837" max="13837" width="12.75" style="570" customWidth="1"/>
    <col min="13838" max="13838" width="15.125" style="570" customWidth="1"/>
    <col min="13839" max="13839" width="18.875" style="570" customWidth="1"/>
    <col min="13840" max="13840" width="18.375" style="570" customWidth="1"/>
    <col min="13841" max="13841" width="16.875" style="570" customWidth="1"/>
    <col min="13842" max="13842" width="11" style="570" customWidth="1"/>
    <col min="13843" max="13843" width="12.25" style="570" customWidth="1"/>
    <col min="13844" max="13844" width="14.125" style="570" customWidth="1"/>
    <col min="13845" max="13845" width="13.5" style="570" customWidth="1"/>
    <col min="13846" max="13846" width="16.125" style="570" customWidth="1"/>
    <col min="13847" max="13847" width="12.875" style="570" customWidth="1"/>
    <col min="13848" max="13848" width="12.625" style="570" customWidth="1"/>
    <col min="13849" max="13849" width="14.5" style="570" customWidth="1"/>
    <col min="13850" max="13850" width="13.125" style="570" bestFit="1" customWidth="1"/>
    <col min="13851" max="13900" width="10" style="570" customWidth="1"/>
    <col min="13901" max="14082" width="9" style="570"/>
    <col min="14083" max="14083" width="3.625" style="570" customWidth="1"/>
    <col min="14084" max="14084" width="3.75" style="570" customWidth="1"/>
    <col min="14085" max="14085" width="8.625" style="570" customWidth="1"/>
    <col min="14086" max="14086" width="6.5" style="570" customWidth="1"/>
    <col min="14087" max="14087" width="16.25" style="570" customWidth="1"/>
    <col min="14088" max="14089" width="12" style="570" customWidth="1"/>
    <col min="14090" max="14090" width="12.875" style="570" customWidth="1"/>
    <col min="14091" max="14091" width="53.25" style="570" customWidth="1"/>
    <col min="14092" max="14092" width="3" style="570" customWidth="1"/>
    <col min="14093" max="14093" width="12.75" style="570" customWidth="1"/>
    <col min="14094" max="14094" width="15.125" style="570" customWidth="1"/>
    <col min="14095" max="14095" width="18.875" style="570" customWidth="1"/>
    <col min="14096" max="14096" width="18.375" style="570" customWidth="1"/>
    <col min="14097" max="14097" width="16.875" style="570" customWidth="1"/>
    <col min="14098" max="14098" width="11" style="570" customWidth="1"/>
    <col min="14099" max="14099" width="12.25" style="570" customWidth="1"/>
    <col min="14100" max="14100" width="14.125" style="570" customWidth="1"/>
    <col min="14101" max="14101" width="13.5" style="570" customWidth="1"/>
    <col min="14102" max="14102" width="16.125" style="570" customWidth="1"/>
    <col min="14103" max="14103" width="12.875" style="570" customWidth="1"/>
    <col min="14104" max="14104" width="12.625" style="570" customWidth="1"/>
    <col min="14105" max="14105" width="14.5" style="570" customWidth="1"/>
    <col min="14106" max="14106" width="13.125" style="570" bestFit="1" customWidth="1"/>
    <col min="14107" max="14156" width="10" style="570" customWidth="1"/>
    <col min="14157" max="14338" width="9" style="570"/>
    <col min="14339" max="14339" width="3.625" style="570" customWidth="1"/>
    <col min="14340" max="14340" width="3.75" style="570" customWidth="1"/>
    <col min="14341" max="14341" width="8.625" style="570" customWidth="1"/>
    <col min="14342" max="14342" width="6.5" style="570" customWidth="1"/>
    <col min="14343" max="14343" width="16.25" style="570" customWidth="1"/>
    <col min="14344" max="14345" width="12" style="570" customWidth="1"/>
    <col min="14346" max="14346" width="12.875" style="570" customWidth="1"/>
    <col min="14347" max="14347" width="53.25" style="570" customWidth="1"/>
    <col min="14348" max="14348" width="3" style="570" customWidth="1"/>
    <col min="14349" max="14349" width="12.75" style="570" customWidth="1"/>
    <col min="14350" max="14350" width="15.125" style="570" customWidth="1"/>
    <col min="14351" max="14351" width="18.875" style="570" customWidth="1"/>
    <col min="14352" max="14352" width="18.375" style="570" customWidth="1"/>
    <col min="14353" max="14353" width="16.875" style="570" customWidth="1"/>
    <col min="14354" max="14354" width="11" style="570" customWidth="1"/>
    <col min="14355" max="14355" width="12.25" style="570" customWidth="1"/>
    <col min="14356" max="14356" width="14.125" style="570" customWidth="1"/>
    <col min="14357" max="14357" width="13.5" style="570" customWidth="1"/>
    <col min="14358" max="14358" width="16.125" style="570" customWidth="1"/>
    <col min="14359" max="14359" width="12.875" style="570" customWidth="1"/>
    <col min="14360" max="14360" width="12.625" style="570" customWidth="1"/>
    <col min="14361" max="14361" width="14.5" style="570" customWidth="1"/>
    <col min="14362" max="14362" width="13.125" style="570" bestFit="1" customWidth="1"/>
    <col min="14363" max="14412" width="10" style="570" customWidth="1"/>
    <col min="14413" max="14594" width="9" style="570"/>
    <col min="14595" max="14595" width="3.625" style="570" customWidth="1"/>
    <col min="14596" max="14596" width="3.75" style="570" customWidth="1"/>
    <col min="14597" max="14597" width="8.625" style="570" customWidth="1"/>
    <col min="14598" max="14598" width="6.5" style="570" customWidth="1"/>
    <col min="14599" max="14599" width="16.25" style="570" customWidth="1"/>
    <col min="14600" max="14601" width="12" style="570" customWidth="1"/>
    <col min="14602" max="14602" width="12.875" style="570" customWidth="1"/>
    <col min="14603" max="14603" width="53.25" style="570" customWidth="1"/>
    <col min="14604" max="14604" width="3" style="570" customWidth="1"/>
    <col min="14605" max="14605" width="12.75" style="570" customWidth="1"/>
    <col min="14606" max="14606" width="15.125" style="570" customWidth="1"/>
    <col min="14607" max="14607" width="18.875" style="570" customWidth="1"/>
    <col min="14608" max="14608" width="18.375" style="570" customWidth="1"/>
    <col min="14609" max="14609" width="16.875" style="570" customWidth="1"/>
    <col min="14610" max="14610" width="11" style="570" customWidth="1"/>
    <col min="14611" max="14611" width="12.25" style="570" customWidth="1"/>
    <col min="14612" max="14612" width="14.125" style="570" customWidth="1"/>
    <col min="14613" max="14613" width="13.5" style="570" customWidth="1"/>
    <col min="14614" max="14614" width="16.125" style="570" customWidth="1"/>
    <col min="14615" max="14615" width="12.875" style="570" customWidth="1"/>
    <col min="14616" max="14616" width="12.625" style="570" customWidth="1"/>
    <col min="14617" max="14617" width="14.5" style="570" customWidth="1"/>
    <col min="14618" max="14618" width="13.125" style="570" bestFit="1" customWidth="1"/>
    <col min="14619" max="14668" width="10" style="570" customWidth="1"/>
    <col min="14669" max="14850" width="9" style="570"/>
    <col min="14851" max="14851" width="3.625" style="570" customWidth="1"/>
    <col min="14852" max="14852" width="3.75" style="570" customWidth="1"/>
    <col min="14853" max="14853" width="8.625" style="570" customWidth="1"/>
    <col min="14854" max="14854" width="6.5" style="570" customWidth="1"/>
    <col min="14855" max="14855" width="16.25" style="570" customWidth="1"/>
    <col min="14856" max="14857" width="12" style="570" customWidth="1"/>
    <col min="14858" max="14858" width="12.875" style="570" customWidth="1"/>
    <col min="14859" max="14859" width="53.25" style="570" customWidth="1"/>
    <col min="14860" max="14860" width="3" style="570" customWidth="1"/>
    <col min="14861" max="14861" width="12.75" style="570" customWidth="1"/>
    <col min="14862" max="14862" width="15.125" style="570" customWidth="1"/>
    <col min="14863" max="14863" width="18.875" style="570" customWidth="1"/>
    <col min="14864" max="14864" width="18.375" style="570" customWidth="1"/>
    <col min="14865" max="14865" width="16.875" style="570" customWidth="1"/>
    <col min="14866" max="14866" width="11" style="570" customWidth="1"/>
    <col min="14867" max="14867" width="12.25" style="570" customWidth="1"/>
    <col min="14868" max="14868" width="14.125" style="570" customWidth="1"/>
    <col min="14869" max="14869" width="13.5" style="570" customWidth="1"/>
    <col min="14870" max="14870" width="16.125" style="570" customWidth="1"/>
    <col min="14871" max="14871" width="12.875" style="570" customWidth="1"/>
    <col min="14872" max="14872" width="12.625" style="570" customWidth="1"/>
    <col min="14873" max="14873" width="14.5" style="570" customWidth="1"/>
    <col min="14874" max="14874" width="13.125" style="570" bestFit="1" customWidth="1"/>
    <col min="14875" max="14924" width="10" style="570" customWidth="1"/>
    <col min="14925" max="15106" width="9" style="570"/>
    <col min="15107" max="15107" width="3.625" style="570" customWidth="1"/>
    <col min="15108" max="15108" width="3.75" style="570" customWidth="1"/>
    <col min="15109" max="15109" width="8.625" style="570" customWidth="1"/>
    <col min="15110" max="15110" width="6.5" style="570" customWidth="1"/>
    <col min="15111" max="15111" width="16.25" style="570" customWidth="1"/>
    <col min="15112" max="15113" width="12" style="570" customWidth="1"/>
    <col min="15114" max="15114" width="12.875" style="570" customWidth="1"/>
    <col min="15115" max="15115" width="53.25" style="570" customWidth="1"/>
    <col min="15116" max="15116" width="3" style="570" customWidth="1"/>
    <col min="15117" max="15117" width="12.75" style="570" customWidth="1"/>
    <col min="15118" max="15118" width="15.125" style="570" customWidth="1"/>
    <col min="15119" max="15119" width="18.875" style="570" customWidth="1"/>
    <col min="15120" max="15120" width="18.375" style="570" customWidth="1"/>
    <col min="15121" max="15121" width="16.875" style="570" customWidth="1"/>
    <col min="15122" max="15122" width="11" style="570" customWidth="1"/>
    <col min="15123" max="15123" width="12.25" style="570" customWidth="1"/>
    <col min="15124" max="15124" width="14.125" style="570" customWidth="1"/>
    <col min="15125" max="15125" width="13.5" style="570" customWidth="1"/>
    <col min="15126" max="15126" width="16.125" style="570" customWidth="1"/>
    <col min="15127" max="15127" width="12.875" style="570" customWidth="1"/>
    <col min="15128" max="15128" width="12.625" style="570" customWidth="1"/>
    <col min="15129" max="15129" width="14.5" style="570" customWidth="1"/>
    <col min="15130" max="15130" width="13.125" style="570" bestFit="1" customWidth="1"/>
    <col min="15131" max="15180" width="10" style="570" customWidth="1"/>
    <col min="15181" max="15362" width="9" style="570"/>
    <col min="15363" max="15363" width="3.625" style="570" customWidth="1"/>
    <col min="15364" max="15364" width="3.75" style="570" customWidth="1"/>
    <col min="15365" max="15365" width="8.625" style="570" customWidth="1"/>
    <col min="15366" max="15366" width="6.5" style="570" customWidth="1"/>
    <col min="15367" max="15367" width="16.25" style="570" customWidth="1"/>
    <col min="15368" max="15369" width="12" style="570" customWidth="1"/>
    <col min="15370" max="15370" width="12.875" style="570" customWidth="1"/>
    <col min="15371" max="15371" width="53.25" style="570" customWidth="1"/>
    <col min="15372" max="15372" width="3" style="570" customWidth="1"/>
    <col min="15373" max="15373" width="12.75" style="570" customWidth="1"/>
    <col min="15374" max="15374" width="15.125" style="570" customWidth="1"/>
    <col min="15375" max="15375" width="18.875" style="570" customWidth="1"/>
    <col min="15376" max="15376" width="18.375" style="570" customWidth="1"/>
    <col min="15377" max="15377" width="16.875" style="570" customWidth="1"/>
    <col min="15378" max="15378" width="11" style="570" customWidth="1"/>
    <col min="15379" max="15379" width="12.25" style="570" customWidth="1"/>
    <col min="15380" max="15380" width="14.125" style="570" customWidth="1"/>
    <col min="15381" max="15381" width="13.5" style="570" customWidth="1"/>
    <col min="15382" max="15382" width="16.125" style="570" customWidth="1"/>
    <col min="15383" max="15383" width="12.875" style="570" customWidth="1"/>
    <col min="15384" max="15384" width="12.625" style="570" customWidth="1"/>
    <col min="15385" max="15385" width="14.5" style="570" customWidth="1"/>
    <col min="15386" max="15386" width="13.125" style="570" bestFit="1" customWidth="1"/>
    <col min="15387" max="15436" width="10" style="570" customWidth="1"/>
    <col min="15437" max="15618" width="9" style="570"/>
    <col min="15619" max="15619" width="3.625" style="570" customWidth="1"/>
    <col min="15620" max="15620" width="3.75" style="570" customWidth="1"/>
    <col min="15621" max="15621" width="8.625" style="570" customWidth="1"/>
    <col min="15622" max="15622" width="6.5" style="570" customWidth="1"/>
    <col min="15623" max="15623" width="16.25" style="570" customWidth="1"/>
    <col min="15624" max="15625" width="12" style="570" customWidth="1"/>
    <col min="15626" max="15626" width="12.875" style="570" customWidth="1"/>
    <col min="15627" max="15627" width="53.25" style="570" customWidth="1"/>
    <col min="15628" max="15628" width="3" style="570" customWidth="1"/>
    <col min="15629" max="15629" width="12.75" style="570" customWidth="1"/>
    <col min="15630" max="15630" width="15.125" style="570" customWidth="1"/>
    <col min="15631" max="15631" width="18.875" style="570" customWidth="1"/>
    <col min="15632" max="15632" width="18.375" style="570" customWidth="1"/>
    <col min="15633" max="15633" width="16.875" style="570" customWidth="1"/>
    <col min="15634" max="15634" width="11" style="570" customWidth="1"/>
    <col min="15635" max="15635" width="12.25" style="570" customWidth="1"/>
    <col min="15636" max="15636" width="14.125" style="570" customWidth="1"/>
    <col min="15637" max="15637" width="13.5" style="570" customWidth="1"/>
    <col min="15638" max="15638" width="16.125" style="570" customWidth="1"/>
    <col min="15639" max="15639" width="12.875" style="570" customWidth="1"/>
    <col min="15640" max="15640" width="12.625" style="570" customWidth="1"/>
    <col min="15641" max="15641" width="14.5" style="570" customWidth="1"/>
    <col min="15642" max="15642" width="13.125" style="570" bestFit="1" customWidth="1"/>
    <col min="15643" max="15692" width="10" style="570" customWidth="1"/>
    <col min="15693" max="15874" width="9" style="570"/>
    <col min="15875" max="15875" width="3.625" style="570" customWidth="1"/>
    <col min="15876" max="15876" width="3.75" style="570" customWidth="1"/>
    <col min="15877" max="15877" width="8.625" style="570" customWidth="1"/>
    <col min="15878" max="15878" width="6.5" style="570" customWidth="1"/>
    <col min="15879" max="15879" width="16.25" style="570" customWidth="1"/>
    <col min="15880" max="15881" width="12" style="570" customWidth="1"/>
    <col min="15882" max="15882" width="12.875" style="570" customWidth="1"/>
    <col min="15883" max="15883" width="53.25" style="570" customWidth="1"/>
    <col min="15884" max="15884" width="3" style="570" customWidth="1"/>
    <col min="15885" max="15885" width="12.75" style="570" customWidth="1"/>
    <col min="15886" max="15886" width="15.125" style="570" customWidth="1"/>
    <col min="15887" max="15887" width="18.875" style="570" customWidth="1"/>
    <col min="15888" max="15888" width="18.375" style="570" customWidth="1"/>
    <col min="15889" max="15889" width="16.875" style="570" customWidth="1"/>
    <col min="15890" max="15890" width="11" style="570" customWidth="1"/>
    <col min="15891" max="15891" width="12.25" style="570" customWidth="1"/>
    <col min="15892" max="15892" width="14.125" style="570" customWidth="1"/>
    <col min="15893" max="15893" width="13.5" style="570" customWidth="1"/>
    <col min="15894" max="15894" width="16.125" style="570" customWidth="1"/>
    <col min="15895" max="15895" width="12.875" style="570" customWidth="1"/>
    <col min="15896" max="15896" width="12.625" style="570" customWidth="1"/>
    <col min="15897" max="15897" width="14.5" style="570" customWidth="1"/>
    <col min="15898" max="15898" width="13.125" style="570" bestFit="1" customWidth="1"/>
    <col min="15899" max="15948" width="10" style="570" customWidth="1"/>
    <col min="15949" max="16130" width="9" style="570"/>
    <col min="16131" max="16131" width="3.625" style="570" customWidth="1"/>
    <col min="16132" max="16132" width="3.75" style="570" customWidth="1"/>
    <col min="16133" max="16133" width="8.625" style="570" customWidth="1"/>
    <col min="16134" max="16134" width="6.5" style="570" customWidth="1"/>
    <col min="16135" max="16135" width="16.25" style="570" customWidth="1"/>
    <col min="16136" max="16137" width="12" style="570" customWidth="1"/>
    <col min="16138" max="16138" width="12.875" style="570" customWidth="1"/>
    <col min="16139" max="16139" width="53.25" style="570" customWidth="1"/>
    <col min="16140" max="16140" width="3" style="570" customWidth="1"/>
    <col min="16141" max="16141" width="12.75" style="570" customWidth="1"/>
    <col min="16142" max="16142" width="15.125" style="570" customWidth="1"/>
    <col min="16143" max="16143" width="18.875" style="570" customWidth="1"/>
    <col min="16144" max="16144" width="18.375" style="570" customWidth="1"/>
    <col min="16145" max="16145" width="16.875" style="570" customWidth="1"/>
    <col min="16146" max="16146" width="11" style="570" customWidth="1"/>
    <col min="16147" max="16147" width="12.25" style="570" customWidth="1"/>
    <col min="16148" max="16148" width="14.125" style="570" customWidth="1"/>
    <col min="16149" max="16149" width="13.5" style="570" customWidth="1"/>
    <col min="16150" max="16150" width="16.125" style="570" customWidth="1"/>
    <col min="16151" max="16151" width="12.875" style="570" customWidth="1"/>
    <col min="16152" max="16152" width="12.625" style="570" customWidth="1"/>
    <col min="16153" max="16153" width="14.5" style="570" customWidth="1"/>
    <col min="16154" max="16154" width="13.125" style="570" bestFit="1" customWidth="1"/>
    <col min="16155" max="16204" width="10" style="570" customWidth="1"/>
    <col min="16205" max="16384" width="9" style="570"/>
  </cols>
  <sheetData>
    <row r="1" spans="1:63" ht="21.75" customHeight="1" thickBot="1">
      <c r="A1" s="2573" t="s">
        <v>1777</v>
      </c>
      <c r="B1" s="2573"/>
      <c r="C1" s="2573"/>
      <c r="D1" s="2573"/>
      <c r="E1" s="2573"/>
      <c r="F1" s="2573"/>
      <c r="G1" s="2573"/>
      <c r="H1" s="2573"/>
      <c r="I1" s="2574"/>
      <c r="J1" s="2575"/>
      <c r="K1" s="2576"/>
      <c r="L1" s="2577"/>
      <c r="M1" s="1934" t="s">
        <v>1775</v>
      </c>
      <c r="N1" s="338"/>
      <c r="P1" s="340"/>
    </row>
    <row r="2" spans="1:63" s="2" customFormat="1" ht="18" customHeight="1">
      <c r="A2" s="2805" t="s">
        <v>2566</v>
      </c>
      <c r="B2" s="2807" t="s">
        <v>1562</v>
      </c>
      <c r="C2" s="2808"/>
      <c r="D2" s="2809"/>
      <c r="E2" s="2807" t="s">
        <v>1563</v>
      </c>
      <c r="F2" s="2808"/>
      <c r="G2" s="2809"/>
      <c r="H2" s="2861" t="s">
        <v>45</v>
      </c>
      <c r="I2" s="2863" t="s">
        <v>47</v>
      </c>
      <c r="J2" s="2821" t="s">
        <v>90</v>
      </c>
      <c r="K2" s="2825" t="s">
        <v>136</v>
      </c>
      <c r="L2" s="2826"/>
      <c r="M2" s="2827"/>
      <c r="N2" s="88"/>
      <c r="O2" s="6"/>
      <c r="P2" s="1631"/>
      <c r="Q2" s="6"/>
      <c r="R2" s="6"/>
      <c r="S2" s="6"/>
      <c r="T2" s="14"/>
      <c r="U2" s="5"/>
    </row>
    <row r="3" spans="1:63" s="2" customFormat="1" ht="18" customHeight="1" thickBot="1">
      <c r="A3" s="2806"/>
      <c r="B3" s="1365" t="s">
        <v>1564</v>
      </c>
      <c r="C3" s="1365" t="s">
        <v>1565</v>
      </c>
      <c r="D3" s="1365" t="s">
        <v>1566</v>
      </c>
      <c r="E3" s="1365" t="s">
        <v>1567</v>
      </c>
      <c r="F3" s="1365" t="s">
        <v>1568</v>
      </c>
      <c r="G3" s="1365" t="s">
        <v>1569</v>
      </c>
      <c r="H3" s="2862"/>
      <c r="I3" s="2864"/>
      <c r="J3" s="2822"/>
      <c r="K3" s="2828"/>
      <c r="L3" s="2829"/>
      <c r="M3" s="2830"/>
      <c r="N3" s="88"/>
      <c r="O3" s="6"/>
      <c r="P3" s="1631"/>
      <c r="Q3" s="6"/>
      <c r="R3" s="6"/>
      <c r="S3" s="6"/>
      <c r="T3" s="14"/>
      <c r="U3" s="5"/>
    </row>
    <row r="4" spans="1:63" s="626" customFormat="1" ht="18" customHeight="1" thickBot="1">
      <c r="A4" s="2843" t="s">
        <v>1570</v>
      </c>
      <c r="B4" s="2844"/>
      <c r="C4" s="2844"/>
      <c r="D4" s="2844"/>
      <c r="E4" s="2844"/>
      <c r="F4" s="2844"/>
      <c r="G4" s="2845"/>
      <c r="H4" s="1366">
        <f>H5+H262</f>
        <v>22595094</v>
      </c>
      <c r="I4" s="1366">
        <f>I5+I262</f>
        <v>20943750</v>
      </c>
      <c r="J4" s="1367">
        <f>H4-I4</f>
        <v>1651344</v>
      </c>
      <c r="K4" s="965"/>
      <c r="L4" s="966"/>
      <c r="M4" s="1368"/>
      <c r="N4" s="634"/>
      <c r="O4" s="345"/>
      <c r="P4" s="346"/>
      <c r="Q4" s="347"/>
      <c r="R4" s="348"/>
      <c r="S4" s="348"/>
      <c r="T4" s="630"/>
      <c r="X4" s="630"/>
      <c r="Y4" s="630"/>
      <c r="Z4" s="630"/>
      <c r="AA4" s="630"/>
      <c r="AB4" s="630"/>
    </row>
    <row r="5" spans="1:63" s="2" customFormat="1" ht="18" customHeight="1">
      <c r="A5" s="2570" t="s">
        <v>239</v>
      </c>
      <c r="B5" s="1369"/>
      <c r="C5" s="1370"/>
      <c r="D5" s="1370"/>
      <c r="E5" s="1370"/>
      <c r="F5" s="1370"/>
      <c r="G5" s="1371"/>
      <c r="H5" s="1039">
        <f>H6</f>
        <v>21929981</v>
      </c>
      <c r="I5" s="1039">
        <f>I6</f>
        <v>20058500</v>
      </c>
      <c r="J5" s="1040">
        <f t="shared" ref="J5:J9" si="0">H5-I5</f>
        <v>1871481</v>
      </c>
      <c r="K5" s="869"/>
      <c r="L5" s="870"/>
      <c r="M5" s="871"/>
      <c r="N5" s="87"/>
      <c r="O5" s="4"/>
      <c r="P5" s="1631"/>
      <c r="Q5" s="6"/>
      <c r="R5" s="6"/>
      <c r="S5" s="6"/>
      <c r="T5" s="14"/>
      <c r="U5" s="5"/>
    </row>
    <row r="6" spans="1:63" s="2" customFormat="1" ht="18" customHeight="1">
      <c r="A6" s="67"/>
      <c r="B6" s="1376" t="s">
        <v>791</v>
      </c>
      <c r="C6" s="1376"/>
      <c r="D6" s="1377"/>
      <c r="E6" s="1377"/>
      <c r="F6" s="1377"/>
      <c r="G6" s="1378"/>
      <c r="H6" s="1039">
        <f>H7+H210</f>
        <v>21929981</v>
      </c>
      <c r="I6" s="1039">
        <f>I7+I210</f>
        <v>20058500</v>
      </c>
      <c r="J6" s="1040">
        <f t="shared" si="0"/>
        <v>1871481</v>
      </c>
      <c r="K6" s="869"/>
      <c r="L6" s="870"/>
      <c r="M6" s="871"/>
      <c r="N6" s="87"/>
      <c r="O6" s="4"/>
      <c r="P6" s="1631"/>
      <c r="Q6" s="6"/>
      <c r="R6" s="6"/>
      <c r="S6" s="6"/>
      <c r="T6" s="14"/>
      <c r="U6" s="5"/>
    </row>
    <row r="7" spans="1:63" s="2" customFormat="1" ht="18" customHeight="1">
      <c r="A7" s="67"/>
      <c r="B7" s="22"/>
      <c r="C7" s="1919" t="s">
        <v>1787</v>
      </c>
      <c r="D7" s="1377"/>
      <c r="E7" s="1377"/>
      <c r="F7" s="1377"/>
      <c r="G7" s="1378"/>
      <c r="H7" s="1039">
        <f>H8+H161+H200</f>
        <v>21828236</v>
      </c>
      <c r="I7" s="1039">
        <f>I8+I161+I200</f>
        <v>19952216</v>
      </c>
      <c r="J7" s="1040">
        <f t="shared" si="0"/>
        <v>1876020</v>
      </c>
      <c r="K7" s="869"/>
      <c r="L7" s="870"/>
      <c r="M7" s="871"/>
      <c r="N7" s="2854"/>
      <c r="O7" s="2810"/>
      <c r="P7" s="2810"/>
      <c r="Q7" s="2810"/>
      <c r="R7" s="2810"/>
      <c r="S7" s="2810"/>
      <c r="T7" s="2810"/>
      <c r="U7" s="2810"/>
    </row>
    <row r="8" spans="1:63" s="1" customFormat="1" ht="18" customHeight="1">
      <c r="A8" s="67"/>
      <c r="B8" s="22"/>
      <c r="C8" s="25"/>
      <c r="D8" s="1919" t="s">
        <v>1788</v>
      </c>
      <c r="E8" s="1377"/>
      <c r="F8" s="1377"/>
      <c r="G8" s="1378"/>
      <c r="H8" s="1379">
        <f>H9+H80</f>
        <v>20789419</v>
      </c>
      <c r="I8" s="1379">
        <f>I9+I80</f>
        <v>18803095</v>
      </c>
      <c r="J8" s="54">
        <f t="shared" si="0"/>
        <v>1986324</v>
      </c>
      <c r="K8" s="875"/>
      <c r="L8" s="939"/>
      <c r="M8" s="871"/>
      <c r="N8" s="87"/>
      <c r="O8" s="4"/>
      <c r="P8" s="1631"/>
      <c r="Q8" s="6"/>
      <c r="R8" s="6"/>
      <c r="S8" s="6"/>
      <c r="T8" s="14"/>
      <c r="U8" s="5"/>
    </row>
    <row r="9" spans="1:63" s="2" customFormat="1" ht="18" customHeight="1">
      <c r="A9" s="67"/>
      <c r="B9" s="22"/>
      <c r="C9" s="1576"/>
      <c r="D9" s="1577"/>
      <c r="E9" s="1919" t="s">
        <v>1572</v>
      </c>
      <c r="F9" s="1377"/>
      <c r="G9" s="1378"/>
      <c r="H9" s="1035">
        <f>H10+H147+H151+H154+H208</f>
        <v>18866047</v>
      </c>
      <c r="I9" s="1035">
        <f>I10+I147+I151+I154+I208</f>
        <v>16931833</v>
      </c>
      <c r="J9" s="1036">
        <f t="shared" si="0"/>
        <v>1934214</v>
      </c>
      <c r="K9" s="922"/>
      <c r="L9" s="1037"/>
      <c r="M9" s="885">
        <f>M10+M147+M151+M154+M208</f>
        <v>36660</v>
      </c>
      <c r="N9" s="87"/>
      <c r="O9" s="4"/>
      <c r="P9" s="1631"/>
      <c r="Q9" s="6"/>
      <c r="R9" s="6"/>
      <c r="S9" s="6"/>
      <c r="T9" s="15"/>
      <c r="U9" s="5"/>
    </row>
    <row r="10" spans="1:63" s="626" customFormat="1" ht="21" customHeight="1">
      <c r="A10" s="631"/>
      <c r="B10" s="633"/>
      <c r="C10" s="633"/>
      <c r="D10" s="633"/>
      <c r="E10" s="632"/>
      <c r="F10" s="1632" t="s">
        <v>424</v>
      </c>
      <c r="G10" s="1632"/>
      <c r="H10" s="1633">
        <f>H11+H76</f>
        <v>18866047</v>
      </c>
      <c r="I10" s="1633">
        <v>16931833</v>
      </c>
      <c r="J10" s="658">
        <f>H10-I10</f>
        <v>1934214</v>
      </c>
      <c r="K10" s="650"/>
      <c r="L10" s="651"/>
      <c r="M10" s="652"/>
      <c r="N10" s="629"/>
      <c r="O10" s="647"/>
      <c r="P10" s="643"/>
      <c r="Q10" s="649"/>
      <c r="R10" s="645"/>
      <c r="S10" s="645"/>
      <c r="T10" s="644"/>
      <c r="U10" s="630"/>
      <c r="V10" s="630"/>
      <c r="W10" s="630"/>
      <c r="X10" s="630"/>
      <c r="Y10" s="630"/>
      <c r="Z10" s="630"/>
    </row>
    <row r="11" spans="1:63" s="630" customFormat="1" ht="21" customHeight="1">
      <c r="A11" s="631"/>
      <c r="B11" s="633"/>
      <c r="C11" s="633"/>
      <c r="D11" s="633"/>
      <c r="E11" s="633"/>
      <c r="F11" s="1451"/>
      <c r="G11" s="681" t="s">
        <v>374</v>
      </c>
      <c r="H11" s="1634">
        <f>M11</f>
        <v>18793855</v>
      </c>
      <c r="I11" s="1634">
        <v>16620543</v>
      </c>
      <c r="J11" s="658">
        <f>H11-I11</f>
        <v>2173312</v>
      </c>
      <c r="K11" s="809" t="s">
        <v>374</v>
      </c>
      <c r="L11" s="351"/>
      <c r="M11" s="810">
        <f>M12+M40</f>
        <v>18793855</v>
      </c>
      <c r="N11" s="644"/>
      <c r="O11" s="647"/>
      <c r="P11" s="643"/>
      <c r="Q11" s="648"/>
      <c r="R11" s="645"/>
      <c r="S11" s="645"/>
      <c r="T11" s="644"/>
      <c r="AJ11" s="626"/>
      <c r="AK11" s="626"/>
      <c r="AL11" s="626"/>
      <c r="AM11" s="626"/>
      <c r="AN11" s="626"/>
      <c r="AO11" s="626"/>
      <c r="AP11" s="626"/>
      <c r="AQ11" s="626"/>
      <c r="AR11" s="626"/>
      <c r="AS11" s="626"/>
      <c r="AT11" s="626"/>
      <c r="AU11" s="626"/>
      <c r="AV11" s="626"/>
      <c r="AW11" s="626"/>
      <c r="AX11" s="626"/>
      <c r="AY11" s="626"/>
      <c r="AZ11" s="626"/>
      <c r="BA11" s="626"/>
      <c r="BB11" s="626"/>
      <c r="BC11" s="626"/>
      <c r="BD11" s="626"/>
      <c r="BE11" s="626"/>
      <c r="BF11" s="626"/>
      <c r="BG11" s="626"/>
      <c r="BH11" s="626"/>
      <c r="BI11" s="626"/>
      <c r="BJ11" s="626"/>
      <c r="BK11" s="626"/>
    </row>
    <row r="12" spans="1:63" s="630" customFormat="1" ht="21" customHeight="1">
      <c r="A12" s="631"/>
      <c r="B12" s="633"/>
      <c r="C12" s="633"/>
      <c r="D12" s="633"/>
      <c r="E12" s="633"/>
      <c r="F12" s="1451"/>
      <c r="G12" s="660"/>
      <c r="H12" s="1635"/>
      <c r="I12" s="1635"/>
      <c r="J12" s="653"/>
      <c r="K12" s="1142" t="s">
        <v>966</v>
      </c>
      <c r="L12" s="353"/>
      <c r="M12" s="811">
        <f>M13+M18+M20+M24+M27+M29+M32+M36+M37</f>
        <v>194915</v>
      </c>
      <c r="N12" s="644"/>
      <c r="O12" s="647"/>
      <c r="P12" s="643"/>
      <c r="Q12" s="644"/>
      <c r="R12" s="645"/>
      <c r="S12" s="645"/>
      <c r="T12" s="644"/>
      <c r="U12" s="629"/>
      <c r="AA12" s="626"/>
      <c r="AB12" s="626"/>
      <c r="AC12" s="626"/>
      <c r="AD12" s="629"/>
      <c r="AJ12" s="626"/>
      <c r="AK12" s="626"/>
      <c r="AL12" s="626"/>
      <c r="AM12" s="626"/>
      <c r="AN12" s="626"/>
      <c r="AO12" s="626"/>
      <c r="AP12" s="626"/>
      <c r="AQ12" s="626"/>
      <c r="AR12" s="626"/>
      <c r="AS12" s="626"/>
      <c r="AT12" s="626"/>
      <c r="AU12" s="626"/>
      <c r="AV12" s="626"/>
      <c r="AW12" s="626"/>
      <c r="AX12" s="626"/>
      <c r="AY12" s="626"/>
      <c r="AZ12" s="626"/>
      <c r="BA12" s="626"/>
      <c r="BB12" s="626"/>
      <c r="BC12" s="626"/>
      <c r="BD12" s="626"/>
      <c r="BE12" s="626"/>
      <c r="BF12" s="626"/>
      <c r="BG12" s="626"/>
      <c r="BH12" s="626"/>
      <c r="BI12" s="626"/>
      <c r="BJ12" s="626"/>
      <c r="BK12" s="626"/>
    </row>
    <row r="13" spans="1:63" s="630" customFormat="1" ht="21" customHeight="1">
      <c r="A13" s="631"/>
      <c r="B13" s="633"/>
      <c r="C13" s="633"/>
      <c r="D13" s="633"/>
      <c r="E13" s="633"/>
      <c r="F13" s="1451"/>
      <c r="G13" s="660"/>
      <c r="H13" s="1635"/>
      <c r="I13" s="1635"/>
      <c r="J13" s="653"/>
      <c r="K13" s="317" t="s">
        <v>123</v>
      </c>
      <c r="L13" s="312"/>
      <c r="M13" s="812">
        <f>SUM(M14:M17)</f>
        <v>98033</v>
      </c>
      <c r="N13" s="349"/>
      <c r="O13" s="355">
        <f>O14+O15+O16+O17</f>
        <v>98034480</v>
      </c>
      <c r="P13" s="352" t="s">
        <v>967</v>
      </c>
      <c r="Q13" s="1636" t="s">
        <v>11</v>
      </c>
      <c r="R13" s="1637" t="s">
        <v>373</v>
      </c>
      <c r="S13" s="1637" t="s">
        <v>13</v>
      </c>
      <c r="T13" s="1637" t="s">
        <v>9</v>
      </c>
      <c r="U13" s="1638"/>
      <c r="V13" s="1419"/>
      <c r="W13" s="1639" t="s">
        <v>968</v>
      </c>
      <c r="X13" s="1143" t="s">
        <v>969</v>
      </c>
      <c r="Y13" s="1640" t="s">
        <v>970</v>
      </c>
      <c r="Z13" s="1641"/>
      <c r="AA13" s="1415" t="s">
        <v>971</v>
      </c>
      <c r="AB13" s="626"/>
      <c r="AF13" s="626"/>
      <c r="AG13" s="626"/>
      <c r="AH13" s="626"/>
      <c r="AI13" s="626"/>
      <c r="AJ13" s="626"/>
      <c r="AK13" s="626"/>
      <c r="AL13" s="626"/>
      <c r="AM13" s="626"/>
      <c r="AN13" s="626"/>
      <c r="AO13" s="626"/>
      <c r="AP13" s="626"/>
      <c r="AQ13" s="626"/>
      <c r="AR13" s="626"/>
      <c r="AS13" s="626"/>
      <c r="AT13" s="626"/>
      <c r="AU13" s="626"/>
      <c r="AV13" s="626"/>
      <c r="AW13" s="626"/>
      <c r="AX13" s="626"/>
      <c r="AY13" s="626"/>
      <c r="AZ13" s="626"/>
      <c r="BA13" s="626"/>
      <c r="BB13" s="626"/>
      <c r="BC13" s="626"/>
      <c r="BD13" s="626"/>
      <c r="BE13" s="626"/>
      <c r="BF13" s="626"/>
      <c r="BG13" s="626"/>
    </row>
    <row r="14" spans="1:63" s="630" customFormat="1" ht="21" hidden="1" customHeight="1">
      <c r="A14" s="631"/>
      <c r="B14" s="633"/>
      <c r="C14" s="633"/>
      <c r="D14" s="633"/>
      <c r="E14" s="633"/>
      <c r="F14" s="1451"/>
      <c r="G14" s="660"/>
      <c r="H14" s="1635"/>
      <c r="I14" s="1635"/>
      <c r="J14" s="653"/>
      <c r="K14" s="317" t="s">
        <v>972</v>
      </c>
      <c r="L14" s="356" t="s">
        <v>14</v>
      </c>
      <c r="M14" s="812">
        <f>ROUNDDOWN(O14/1000,0)</f>
        <v>0</v>
      </c>
      <c r="N14" s="349"/>
      <c r="O14" s="355">
        <f>P14*S14*T14</f>
        <v>0</v>
      </c>
      <c r="P14" s="1642">
        <f>Y14</f>
        <v>0</v>
      </c>
      <c r="Q14" s="1419"/>
      <c r="R14" s="1419"/>
      <c r="S14" s="355">
        <v>1</v>
      </c>
      <c r="T14" s="355">
        <v>12</v>
      </c>
      <c r="U14" s="1419"/>
      <c r="V14" s="1419"/>
      <c r="W14" s="1144">
        <v>0</v>
      </c>
      <c r="X14" s="1145">
        <v>2.8000000000000001E-2</v>
      </c>
      <c r="Y14" s="1643">
        <f>ROUND(W14+(W14*X14),-0.3)</f>
        <v>0</v>
      </c>
      <c r="Z14" s="1644" t="s">
        <v>375</v>
      </c>
      <c r="AA14" s="1419"/>
      <c r="AF14" s="626"/>
      <c r="AG14" s="626"/>
      <c r="AH14" s="626"/>
      <c r="AI14" s="626"/>
      <c r="AJ14" s="626"/>
      <c r="AK14" s="626"/>
      <c r="AL14" s="626"/>
      <c r="AM14" s="626"/>
      <c r="AN14" s="626"/>
      <c r="AO14" s="626"/>
      <c r="AP14" s="626"/>
      <c r="AQ14" s="626"/>
      <c r="AR14" s="626"/>
      <c r="AS14" s="626"/>
      <c r="AT14" s="626"/>
      <c r="AU14" s="626"/>
      <c r="AV14" s="626"/>
      <c r="AW14" s="626"/>
      <c r="AX14" s="626"/>
      <c r="AY14" s="626"/>
      <c r="AZ14" s="626"/>
      <c r="BA14" s="626"/>
      <c r="BB14" s="626"/>
      <c r="BC14" s="626"/>
      <c r="BD14" s="626"/>
      <c r="BE14" s="626"/>
      <c r="BF14" s="626"/>
      <c r="BG14" s="626"/>
    </row>
    <row r="15" spans="1:63" s="630" customFormat="1" ht="21" hidden="1" customHeight="1">
      <c r="A15" s="631"/>
      <c r="B15" s="633"/>
      <c r="C15" s="633"/>
      <c r="D15" s="633"/>
      <c r="E15" s="633"/>
      <c r="F15" s="1451"/>
      <c r="G15" s="660"/>
      <c r="H15" s="1645"/>
      <c r="I15" s="1645"/>
      <c r="J15" s="1646"/>
      <c r="K15" s="1647" t="s">
        <v>973</v>
      </c>
      <c r="L15" s="709" t="s">
        <v>14</v>
      </c>
      <c r="M15" s="1648">
        <f>ROUNDDOWN(O15/1000,0)</f>
        <v>0</v>
      </c>
      <c r="N15" s="710"/>
      <c r="O15" s="711">
        <f>P15*S15*T15</f>
        <v>0</v>
      </c>
      <c r="P15" s="1642">
        <f>ROUNDDOWN(Y15,-1)</f>
        <v>0</v>
      </c>
      <c r="Q15" s="1419"/>
      <c r="R15" s="1419"/>
      <c r="S15" s="711">
        <v>1</v>
      </c>
      <c r="T15" s="711">
        <v>12</v>
      </c>
      <c r="U15" s="1419"/>
      <c r="V15" s="1419"/>
      <c r="W15" s="1649">
        <v>0</v>
      </c>
      <c r="X15" s="1650">
        <v>2.8000000000000001E-2</v>
      </c>
      <c r="Y15" s="1651">
        <f>ROUND(W15+(W15*X15),-0.3)</f>
        <v>0</v>
      </c>
      <c r="Z15" s="1652" t="s">
        <v>376</v>
      </c>
      <c r="AA15" s="1419"/>
      <c r="AF15" s="626"/>
      <c r="AG15" s="626"/>
      <c r="AH15" s="626"/>
      <c r="AI15" s="626"/>
      <c r="AJ15" s="626"/>
      <c r="AK15" s="626"/>
      <c r="AL15" s="626"/>
      <c r="AM15" s="626"/>
      <c r="AN15" s="626"/>
      <c r="AO15" s="626"/>
      <c r="AP15" s="626"/>
      <c r="AQ15" s="626"/>
      <c r="AR15" s="626"/>
      <c r="AS15" s="626"/>
      <c r="AT15" s="626"/>
      <c r="AU15" s="626"/>
      <c r="AV15" s="626"/>
      <c r="AW15" s="626"/>
      <c r="AX15" s="626"/>
      <c r="AY15" s="626"/>
      <c r="AZ15" s="626"/>
      <c r="BA15" s="626"/>
      <c r="BB15" s="626"/>
      <c r="BC15" s="626"/>
      <c r="BD15" s="626"/>
      <c r="BE15" s="626"/>
      <c r="BF15" s="626"/>
      <c r="BG15" s="626"/>
    </row>
    <row r="16" spans="1:63" s="630" customFormat="1" ht="21" customHeight="1">
      <c r="A16" s="631"/>
      <c r="B16" s="633"/>
      <c r="C16" s="633"/>
      <c r="D16" s="633"/>
      <c r="E16" s="633"/>
      <c r="F16" s="1451"/>
      <c r="G16" s="660"/>
      <c r="H16" s="1645"/>
      <c r="I16" s="1645"/>
      <c r="J16" s="1646"/>
      <c r="K16" s="1647" t="s">
        <v>974</v>
      </c>
      <c r="L16" s="709" t="s">
        <v>14</v>
      </c>
      <c r="M16" s="1648">
        <f>ROUNDDOWN(O16/1000,0)</f>
        <v>50475</v>
      </c>
      <c r="N16" s="710"/>
      <c r="O16" s="711">
        <f>P16*S16*T16</f>
        <v>50475720</v>
      </c>
      <c r="P16" s="1642">
        <f>ROUNDDOWN(Y16,-1)</f>
        <v>4206310</v>
      </c>
      <c r="Q16" s="1419"/>
      <c r="R16" s="1419"/>
      <c r="S16" s="711">
        <v>1</v>
      </c>
      <c r="T16" s="711">
        <v>12</v>
      </c>
      <c r="U16" s="1419"/>
      <c r="V16" s="1419"/>
      <c r="W16" s="1649">
        <v>4083800</v>
      </c>
      <c r="X16" s="1650">
        <v>0.03</v>
      </c>
      <c r="Y16" s="1651">
        <f>ROUND(W16+(W16*X16),-0.3)</f>
        <v>4206314</v>
      </c>
      <c r="Z16" s="1652" t="s">
        <v>975</v>
      </c>
      <c r="AA16" s="1419">
        <v>30</v>
      </c>
      <c r="AF16" s="626"/>
      <c r="AG16" s="626"/>
      <c r="AH16" s="626"/>
      <c r="AI16" s="626"/>
      <c r="AJ16" s="626"/>
      <c r="AK16" s="626"/>
      <c r="AL16" s="626"/>
      <c r="AM16" s="626"/>
      <c r="AN16" s="626"/>
      <c r="AO16" s="626"/>
      <c r="AP16" s="626"/>
      <c r="AQ16" s="626"/>
      <c r="AR16" s="626"/>
      <c r="AS16" s="626"/>
      <c r="AT16" s="626"/>
      <c r="AU16" s="626"/>
      <c r="AV16" s="626"/>
      <c r="AW16" s="626"/>
      <c r="AX16" s="626"/>
      <c r="AY16" s="626"/>
      <c r="AZ16" s="626"/>
      <c r="BA16" s="626"/>
      <c r="BB16" s="626"/>
      <c r="BC16" s="626"/>
      <c r="BD16" s="626"/>
      <c r="BE16" s="626"/>
      <c r="BF16" s="626"/>
      <c r="BG16" s="626"/>
    </row>
    <row r="17" spans="1:63" s="630" customFormat="1" ht="21" customHeight="1">
      <c r="A17" s="631"/>
      <c r="B17" s="633"/>
      <c r="C17" s="633"/>
      <c r="D17" s="633"/>
      <c r="E17" s="633"/>
      <c r="F17" s="1451"/>
      <c r="G17" s="660"/>
      <c r="H17" s="1645"/>
      <c r="I17" s="1645"/>
      <c r="J17" s="1646"/>
      <c r="K17" s="1647" t="s">
        <v>976</v>
      </c>
      <c r="L17" s="709" t="s">
        <v>14</v>
      </c>
      <c r="M17" s="1648">
        <f>ROUNDDOWN(O17/1000,0)</f>
        <v>47558</v>
      </c>
      <c r="N17" s="710"/>
      <c r="O17" s="711">
        <f>P17*S17*T17</f>
        <v>47558760</v>
      </c>
      <c r="P17" s="1642">
        <f>ROUNDDOWN(Y17,-1)</f>
        <v>3963230</v>
      </c>
      <c r="Q17" s="1419"/>
      <c r="R17" s="1419"/>
      <c r="S17" s="711">
        <v>1</v>
      </c>
      <c r="T17" s="711">
        <v>12</v>
      </c>
      <c r="U17" s="1419"/>
      <c r="V17" s="1419"/>
      <c r="W17" s="1649">
        <v>3847800</v>
      </c>
      <c r="X17" s="1650">
        <v>0.03</v>
      </c>
      <c r="Y17" s="1651">
        <f>ROUND(W17+(W17*X17),-0.3)</f>
        <v>3963234</v>
      </c>
      <c r="Z17" s="1652" t="s">
        <v>977</v>
      </c>
      <c r="AA17" s="1419">
        <v>24</v>
      </c>
      <c r="AF17" s="626"/>
      <c r="AG17" s="626"/>
      <c r="AH17" s="626"/>
      <c r="AI17" s="626"/>
      <c r="AJ17" s="626"/>
      <c r="AK17" s="626"/>
      <c r="AL17" s="626"/>
      <c r="AM17" s="626"/>
      <c r="AN17" s="626"/>
      <c r="AO17" s="626"/>
      <c r="AP17" s="626"/>
      <c r="AQ17" s="626"/>
      <c r="AR17" s="626"/>
      <c r="AS17" s="626"/>
      <c r="AT17" s="626"/>
      <c r="AU17" s="626"/>
      <c r="AV17" s="626"/>
      <c r="AW17" s="626"/>
      <c r="AX17" s="626"/>
      <c r="AY17" s="626"/>
      <c r="AZ17" s="626"/>
      <c r="BA17" s="626"/>
      <c r="BB17" s="626"/>
      <c r="BC17" s="626"/>
      <c r="BD17" s="626"/>
      <c r="BE17" s="626"/>
      <c r="BF17" s="626"/>
      <c r="BG17" s="626"/>
    </row>
    <row r="18" spans="1:63" s="630" customFormat="1" ht="21" customHeight="1">
      <c r="A18" s="631"/>
      <c r="B18" s="633"/>
      <c r="C18" s="633"/>
      <c r="D18" s="633"/>
      <c r="E18" s="633"/>
      <c r="F18" s="1451"/>
      <c r="G18" s="660"/>
      <c r="H18" s="1645"/>
      <c r="I18" s="1645"/>
      <c r="J18" s="1646"/>
      <c r="K18" s="1647" t="s">
        <v>379</v>
      </c>
      <c r="L18" s="1653"/>
      <c r="M18" s="1648">
        <f>M19</f>
        <v>8169</v>
      </c>
      <c r="N18" s="710"/>
      <c r="O18" s="711"/>
      <c r="P18" s="1654" t="s">
        <v>380</v>
      </c>
      <c r="Q18" s="1655" t="s">
        <v>11</v>
      </c>
      <c r="R18" s="1656" t="s">
        <v>373</v>
      </c>
      <c r="S18" s="1656" t="s">
        <v>24</v>
      </c>
      <c r="T18" s="1656" t="s">
        <v>9</v>
      </c>
      <c r="U18" s="1419"/>
      <c r="V18" s="1419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  <c r="AN18" s="626"/>
      <c r="AO18" s="626"/>
      <c r="AP18" s="626"/>
      <c r="AQ18" s="626"/>
      <c r="AR18" s="626"/>
      <c r="AS18" s="626"/>
      <c r="AT18" s="626"/>
      <c r="AU18" s="626"/>
      <c r="AV18" s="626"/>
      <c r="AW18" s="626"/>
      <c r="AX18" s="626"/>
      <c r="AY18" s="626"/>
      <c r="AZ18" s="626"/>
      <c r="BA18" s="626"/>
      <c r="BB18" s="626"/>
      <c r="BC18" s="626"/>
    </row>
    <row r="19" spans="1:63" s="630" customFormat="1" ht="21" customHeight="1">
      <c r="A19" s="631"/>
      <c r="B19" s="633"/>
      <c r="C19" s="633"/>
      <c r="D19" s="633"/>
      <c r="E19" s="633"/>
      <c r="F19" s="1451"/>
      <c r="G19" s="660"/>
      <c r="H19" s="1645"/>
      <c r="I19" s="1645"/>
      <c r="J19" s="1646"/>
      <c r="K19" s="1657" t="s">
        <v>978</v>
      </c>
      <c r="L19" s="709" t="s">
        <v>14</v>
      </c>
      <c r="M19" s="1648">
        <f>ROUNDDOWN(O19/1000,0)</f>
        <v>8169</v>
      </c>
      <c r="N19" s="710"/>
      <c r="O19" s="1658">
        <f>P19*Q19/T19</f>
        <v>8169540</v>
      </c>
      <c r="P19" s="1642">
        <f>O13</f>
        <v>98034480</v>
      </c>
      <c r="Q19" s="1659">
        <v>1</v>
      </c>
      <c r="R19" s="1660"/>
      <c r="S19" s="1660"/>
      <c r="T19" s="711">
        <v>12</v>
      </c>
      <c r="U19" s="712"/>
      <c r="V19" s="1661"/>
      <c r="AG19" s="626"/>
      <c r="AH19" s="626"/>
      <c r="AI19" s="626"/>
      <c r="AJ19" s="626"/>
      <c r="AK19" s="626"/>
      <c r="AL19" s="626"/>
      <c r="AM19" s="626"/>
      <c r="AN19" s="626"/>
      <c r="AO19" s="626"/>
      <c r="AP19" s="626"/>
      <c r="AQ19" s="626"/>
      <c r="AR19" s="626"/>
      <c r="AS19" s="626"/>
      <c r="AT19" s="626"/>
      <c r="AU19" s="626"/>
      <c r="AV19" s="626"/>
      <c r="AW19" s="626"/>
      <c r="AX19" s="626"/>
      <c r="AY19" s="626"/>
      <c r="AZ19" s="626"/>
      <c r="BA19" s="626"/>
      <c r="BB19" s="626"/>
      <c r="BC19" s="626"/>
      <c r="BD19" s="626"/>
      <c r="BE19" s="626"/>
      <c r="BF19" s="626"/>
      <c r="BG19" s="626"/>
      <c r="BH19" s="626"/>
    </row>
    <row r="20" spans="1:63" s="630" customFormat="1" ht="21" customHeight="1">
      <c r="A20" s="631"/>
      <c r="B20" s="633"/>
      <c r="C20" s="633"/>
      <c r="D20" s="633"/>
      <c r="E20" s="633"/>
      <c r="F20" s="1451"/>
      <c r="G20" s="660"/>
      <c r="H20" s="1645"/>
      <c r="I20" s="1645"/>
      <c r="J20" s="1646"/>
      <c r="K20" s="1647" t="s">
        <v>125</v>
      </c>
      <c r="L20" s="709"/>
      <c r="M20" s="1648">
        <f>SUM(M21:M23)</f>
        <v>1920</v>
      </c>
      <c r="N20" s="710"/>
      <c r="O20" s="1658"/>
      <c r="P20" s="1654" t="s">
        <v>380</v>
      </c>
      <c r="Q20" s="1655" t="s">
        <v>11</v>
      </c>
      <c r="R20" s="1656" t="s">
        <v>373</v>
      </c>
      <c r="S20" s="1656" t="s">
        <v>24</v>
      </c>
      <c r="T20" s="1656" t="s">
        <v>9</v>
      </c>
      <c r="U20" s="712"/>
      <c r="V20" s="1661"/>
      <c r="W20" s="712"/>
      <c r="X20" s="670"/>
      <c r="AJ20" s="626"/>
      <c r="AK20" s="626"/>
      <c r="AL20" s="626"/>
      <c r="AM20" s="626"/>
      <c r="AN20" s="626"/>
      <c r="AO20" s="626"/>
      <c r="AP20" s="626"/>
      <c r="AQ20" s="626"/>
      <c r="AR20" s="626"/>
      <c r="AS20" s="626"/>
      <c r="AT20" s="626"/>
      <c r="AU20" s="626"/>
      <c r="AV20" s="626"/>
      <c r="AW20" s="626"/>
      <c r="AX20" s="626"/>
      <c r="AY20" s="626"/>
      <c r="AZ20" s="626"/>
      <c r="BA20" s="626"/>
      <c r="BB20" s="626"/>
      <c r="BC20" s="626"/>
      <c r="BD20" s="626"/>
      <c r="BE20" s="626"/>
      <c r="BF20" s="626"/>
      <c r="BG20" s="626"/>
      <c r="BH20" s="626"/>
      <c r="BI20" s="626"/>
      <c r="BJ20" s="626"/>
      <c r="BK20" s="626"/>
    </row>
    <row r="21" spans="1:63" s="630" customFormat="1" ht="21" customHeight="1">
      <c r="A21" s="631"/>
      <c r="B21" s="633"/>
      <c r="C21" s="633"/>
      <c r="D21" s="633"/>
      <c r="E21" s="633"/>
      <c r="F21" s="1451"/>
      <c r="G21" s="660"/>
      <c r="H21" s="1645"/>
      <c r="I21" s="1645"/>
      <c r="J21" s="1646"/>
      <c r="K21" s="1647" t="s">
        <v>979</v>
      </c>
      <c r="L21" s="709" t="s">
        <v>14</v>
      </c>
      <c r="M21" s="1648">
        <f>ROUNDDOWN(O21/1000,0)</f>
        <v>960</v>
      </c>
      <c r="N21" s="710"/>
      <c r="O21" s="1658">
        <f>P21*S21*T21</f>
        <v>960000</v>
      </c>
      <c r="P21" s="1642">
        <v>40000</v>
      </c>
      <c r="Q21" s="711"/>
      <c r="R21" s="1660"/>
      <c r="S21" s="1660">
        <v>2</v>
      </c>
      <c r="T21" s="711">
        <v>12</v>
      </c>
      <c r="U21" s="712"/>
      <c r="V21" s="1661"/>
      <c r="W21" s="712"/>
      <c r="X21" s="670"/>
      <c r="AJ21" s="626"/>
      <c r="AK21" s="626"/>
      <c r="AL21" s="626"/>
      <c r="AM21" s="626"/>
      <c r="AN21" s="626"/>
      <c r="AO21" s="626"/>
      <c r="AP21" s="626"/>
      <c r="AQ21" s="626"/>
      <c r="AR21" s="626"/>
      <c r="AS21" s="626"/>
      <c r="AT21" s="626"/>
      <c r="AU21" s="626"/>
      <c r="AV21" s="626"/>
      <c r="AW21" s="626"/>
      <c r="AX21" s="626"/>
      <c r="AY21" s="626"/>
      <c r="AZ21" s="626"/>
      <c r="BA21" s="626"/>
      <c r="BB21" s="626"/>
      <c r="BC21" s="626"/>
      <c r="BD21" s="626"/>
      <c r="BE21" s="626"/>
      <c r="BF21" s="626"/>
      <c r="BG21" s="626"/>
      <c r="BH21" s="626"/>
      <c r="BI21" s="626"/>
      <c r="BJ21" s="626"/>
      <c r="BK21" s="626"/>
    </row>
    <row r="22" spans="1:63" s="630" customFormat="1" ht="21" customHeight="1">
      <c r="A22" s="631"/>
      <c r="B22" s="633"/>
      <c r="C22" s="633"/>
      <c r="D22" s="633"/>
      <c r="E22" s="633"/>
      <c r="F22" s="1451"/>
      <c r="G22" s="660"/>
      <c r="H22" s="1645"/>
      <c r="I22" s="1645"/>
      <c r="J22" s="1646"/>
      <c r="K22" s="1647" t="s">
        <v>980</v>
      </c>
      <c r="L22" s="709" t="s">
        <v>14</v>
      </c>
      <c r="M22" s="1648">
        <f t="shared" ref="M22:M23" si="1">ROUNDDOWN(O22/1000,0)</f>
        <v>240</v>
      </c>
      <c r="N22" s="710"/>
      <c r="O22" s="1658">
        <f>P22*S22*T22</f>
        <v>240000</v>
      </c>
      <c r="P22" s="1642">
        <v>20000</v>
      </c>
      <c r="Q22" s="711"/>
      <c r="R22" s="1660"/>
      <c r="S22" s="1660">
        <v>1</v>
      </c>
      <c r="T22" s="711">
        <v>12</v>
      </c>
      <c r="U22" s="712"/>
      <c r="V22" s="1661" t="s">
        <v>977</v>
      </c>
      <c r="W22" s="712"/>
      <c r="X22" s="670"/>
      <c r="AJ22" s="626"/>
      <c r="AK22" s="626"/>
      <c r="AL22" s="626"/>
      <c r="AM22" s="626"/>
      <c r="AN22" s="626"/>
      <c r="AO22" s="626"/>
      <c r="AP22" s="626"/>
      <c r="AQ22" s="626"/>
      <c r="AR22" s="626"/>
      <c r="AS22" s="626"/>
      <c r="AT22" s="626"/>
      <c r="AU22" s="626"/>
      <c r="AV22" s="626"/>
      <c r="AW22" s="626"/>
      <c r="AX22" s="626"/>
      <c r="AY22" s="626"/>
      <c r="AZ22" s="626"/>
      <c r="BA22" s="626"/>
      <c r="BB22" s="626"/>
      <c r="BC22" s="626"/>
      <c r="BD22" s="626"/>
      <c r="BE22" s="626"/>
      <c r="BF22" s="626"/>
      <c r="BG22" s="626"/>
      <c r="BH22" s="626"/>
      <c r="BI22" s="626"/>
      <c r="BJ22" s="626"/>
      <c r="BK22" s="626"/>
    </row>
    <row r="23" spans="1:63" s="630" customFormat="1" ht="21" customHeight="1">
      <c r="A23" s="631"/>
      <c r="B23" s="633"/>
      <c r="C23" s="633"/>
      <c r="D23" s="633"/>
      <c r="E23" s="633"/>
      <c r="F23" s="1451"/>
      <c r="G23" s="660"/>
      <c r="H23" s="1645"/>
      <c r="I23" s="1645"/>
      <c r="J23" s="1646"/>
      <c r="K23" s="1647" t="s">
        <v>981</v>
      </c>
      <c r="L23" s="709" t="s">
        <v>14</v>
      </c>
      <c r="M23" s="1648">
        <f t="shared" si="1"/>
        <v>720</v>
      </c>
      <c r="N23" s="710"/>
      <c r="O23" s="1658">
        <f>P23*S23*T23</f>
        <v>720000</v>
      </c>
      <c r="P23" s="1642">
        <v>60000</v>
      </c>
      <c r="Q23" s="711"/>
      <c r="R23" s="1660"/>
      <c r="S23" s="1660">
        <v>1</v>
      </c>
      <c r="T23" s="711">
        <v>12</v>
      </c>
      <c r="U23" s="712"/>
      <c r="V23" s="1661" t="s">
        <v>977</v>
      </c>
      <c r="W23" s="712"/>
      <c r="X23" s="670"/>
      <c r="AJ23" s="626"/>
      <c r="AK23" s="626"/>
      <c r="AL23" s="626"/>
      <c r="AM23" s="626"/>
      <c r="AN23" s="626"/>
      <c r="AO23" s="626"/>
      <c r="AP23" s="626"/>
      <c r="AQ23" s="626"/>
      <c r="AR23" s="626"/>
      <c r="AS23" s="626"/>
      <c r="AT23" s="626"/>
      <c r="AU23" s="626"/>
      <c r="AV23" s="626"/>
      <c r="AW23" s="626"/>
      <c r="AX23" s="626"/>
      <c r="AY23" s="626"/>
      <c r="AZ23" s="626"/>
      <c r="BA23" s="626"/>
      <c r="BB23" s="626"/>
      <c r="BC23" s="626"/>
      <c r="BD23" s="626"/>
      <c r="BE23" s="626"/>
      <c r="BF23" s="626"/>
      <c r="BG23" s="626"/>
      <c r="BH23" s="626"/>
      <c r="BI23" s="626"/>
      <c r="BJ23" s="626"/>
      <c r="BK23" s="626"/>
    </row>
    <row r="24" spans="1:63" s="630" customFormat="1" ht="21" customHeight="1">
      <c r="A24" s="631"/>
      <c r="B24" s="633"/>
      <c r="C24" s="633"/>
      <c r="D24" s="633"/>
      <c r="E24" s="633"/>
      <c r="F24" s="1451"/>
      <c r="G24" s="633"/>
      <c r="H24" s="1645"/>
      <c r="I24" s="1645"/>
      <c r="J24" s="1646"/>
      <c r="K24" s="1657" t="s">
        <v>982</v>
      </c>
      <c r="L24" s="709"/>
      <c r="M24" s="1648">
        <f>SUM(M25:M26)</f>
        <v>3120</v>
      </c>
      <c r="N24" s="711"/>
      <c r="O24" s="1658"/>
      <c r="P24" s="1654" t="s">
        <v>380</v>
      </c>
      <c r="Q24" s="1655" t="s">
        <v>11</v>
      </c>
      <c r="R24" s="1656" t="s">
        <v>373</v>
      </c>
      <c r="S24" s="1656" t="s">
        <v>24</v>
      </c>
      <c r="T24" s="1656" t="s">
        <v>9</v>
      </c>
      <c r="U24" s="670"/>
      <c r="V24" s="670"/>
      <c r="W24" s="712"/>
      <c r="X24" s="670"/>
      <c r="AJ24" s="626"/>
      <c r="AK24" s="626"/>
      <c r="AL24" s="626"/>
      <c r="AM24" s="626"/>
      <c r="AN24" s="626"/>
      <c r="AO24" s="626"/>
      <c r="AP24" s="626"/>
      <c r="AQ24" s="626"/>
      <c r="AR24" s="626"/>
      <c r="AS24" s="626"/>
      <c r="AT24" s="626"/>
      <c r="AU24" s="626"/>
      <c r="AV24" s="626"/>
      <c r="AW24" s="626"/>
      <c r="AX24" s="626"/>
      <c r="AY24" s="626"/>
      <c r="AZ24" s="626"/>
      <c r="BA24" s="626"/>
      <c r="BB24" s="626"/>
      <c r="BC24" s="626"/>
      <c r="BD24" s="626"/>
      <c r="BE24" s="626"/>
      <c r="BF24" s="626"/>
      <c r="BG24" s="626"/>
      <c r="BH24" s="626"/>
      <c r="BI24" s="626"/>
      <c r="BJ24" s="626"/>
      <c r="BK24" s="626"/>
    </row>
    <row r="25" spans="1:63" s="626" customFormat="1" ht="21" customHeight="1">
      <c r="A25" s="631"/>
      <c r="B25" s="633"/>
      <c r="C25" s="633"/>
      <c r="D25" s="633"/>
      <c r="E25" s="633"/>
      <c r="F25" s="1451"/>
      <c r="G25" s="633"/>
      <c r="H25" s="1645"/>
      <c r="I25" s="1645"/>
      <c r="J25" s="1646"/>
      <c r="K25" s="1657" t="s">
        <v>983</v>
      </c>
      <c r="L25" s="709" t="s">
        <v>14</v>
      </c>
      <c r="M25" s="1648">
        <f t="shared" ref="M25:M29" si="2">ROUNDDOWN(O25/1000,0)</f>
        <v>3120</v>
      </c>
      <c r="N25" s="710"/>
      <c r="O25" s="1658">
        <f>P25*S25*T25</f>
        <v>3120000</v>
      </c>
      <c r="P25" s="1642">
        <v>130000</v>
      </c>
      <c r="Q25" s="711"/>
      <c r="R25" s="1660"/>
      <c r="S25" s="1660">
        <v>2</v>
      </c>
      <c r="T25" s="711">
        <v>12</v>
      </c>
      <c r="U25" s="670"/>
      <c r="V25" s="670"/>
      <c r="W25" s="670"/>
      <c r="X25" s="670"/>
      <c r="Y25" s="630"/>
      <c r="Z25" s="630"/>
    </row>
    <row r="26" spans="1:63" s="626" customFormat="1" ht="21" hidden="1" customHeight="1">
      <c r="A26" s="631"/>
      <c r="B26" s="633"/>
      <c r="C26" s="633"/>
      <c r="D26" s="633"/>
      <c r="E26" s="633"/>
      <c r="F26" s="1451"/>
      <c r="G26" s="633"/>
      <c r="H26" s="1645"/>
      <c r="I26" s="1645"/>
      <c r="J26" s="1646"/>
      <c r="K26" s="1657" t="s">
        <v>984</v>
      </c>
      <c r="L26" s="709" t="s">
        <v>14</v>
      </c>
      <c r="M26" s="1648">
        <f t="shared" si="2"/>
        <v>0</v>
      </c>
      <c r="N26" s="710"/>
      <c r="O26" s="1658">
        <f>P26*S26*T26</f>
        <v>0</v>
      </c>
      <c r="P26" s="1642">
        <v>110000</v>
      </c>
      <c r="Q26" s="711"/>
      <c r="R26" s="1660"/>
      <c r="S26" s="1660">
        <v>0</v>
      </c>
      <c r="T26" s="711">
        <v>12</v>
      </c>
      <c r="U26" s="670"/>
      <c r="V26" s="670"/>
      <c r="W26" s="670"/>
      <c r="X26" s="670"/>
      <c r="Y26" s="630"/>
      <c r="Z26" s="630"/>
    </row>
    <row r="27" spans="1:63" s="626" customFormat="1" ht="21" customHeight="1">
      <c r="A27" s="631"/>
      <c r="B27" s="633"/>
      <c r="C27" s="633"/>
      <c r="D27" s="633"/>
      <c r="E27" s="633"/>
      <c r="F27" s="1451"/>
      <c r="G27" s="633"/>
      <c r="H27" s="1645"/>
      <c r="I27" s="1645"/>
      <c r="J27" s="1646"/>
      <c r="K27" s="1657" t="s">
        <v>382</v>
      </c>
      <c r="L27" s="709"/>
      <c r="M27" s="1648">
        <f>SUM(M28:M28)</f>
        <v>4320</v>
      </c>
      <c r="N27" s="710"/>
      <c r="O27" s="1658"/>
      <c r="P27" s="1654" t="s">
        <v>380</v>
      </c>
      <c r="Q27" s="1655" t="s">
        <v>11</v>
      </c>
      <c r="R27" s="1656" t="s">
        <v>373</v>
      </c>
      <c r="S27" s="1656" t="s">
        <v>24</v>
      </c>
      <c r="T27" s="1656" t="s">
        <v>9</v>
      </c>
      <c r="U27" s="670"/>
      <c r="V27" s="670"/>
      <c r="W27" s="670"/>
      <c r="X27" s="670"/>
      <c r="Y27" s="630"/>
      <c r="Z27" s="630"/>
    </row>
    <row r="28" spans="1:63" s="626" customFormat="1" ht="21" customHeight="1">
      <c r="A28" s="631"/>
      <c r="B28" s="633"/>
      <c r="C28" s="633"/>
      <c r="D28" s="633"/>
      <c r="E28" s="633"/>
      <c r="F28" s="1451"/>
      <c r="G28" s="633"/>
      <c r="H28" s="1645"/>
      <c r="I28" s="1645"/>
      <c r="J28" s="1646"/>
      <c r="K28" s="1657" t="s">
        <v>985</v>
      </c>
      <c r="L28" s="709" t="s">
        <v>14</v>
      </c>
      <c r="M28" s="1648">
        <f t="shared" si="2"/>
        <v>4320</v>
      </c>
      <c r="N28" s="710"/>
      <c r="O28" s="1658">
        <f>P28*S28*T28</f>
        <v>4320000</v>
      </c>
      <c r="P28" s="1642">
        <v>180000</v>
      </c>
      <c r="Q28" s="713"/>
      <c r="R28" s="1660"/>
      <c r="S28" s="1660">
        <v>2</v>
      </c>
      <c r="T28" s="711">
        <v>12</v>
      </c>
      <c r="U28" s="670"/>
      <c r="V28" s="670"/>
      <c r="W28" s="670"/>
      <c r="X28" s="670"/>
      <c r="Y28" s="630"/>
      <c r="Z28" s="630"/>
    </row>
    <row r="29" spans="1:63" s="626" customFormat="1" ht="21" customHeight="1">
      <c r="A29" s="631"/>
      <c r="B29" s="633"/>
      <c r="C29" s="633"/>
      <c r="D29" s="633"/>
      <c r="E29" s="633"/>
      <c r="F29" s="1451"/>
      <c r="G29" s="633"/>
      <c r="H29" s="1645"/>
      <c r="I29" s="1645"/>
      <c r="J29" s="1646"/>
      <c r="K29" s="1657" t="s">
        <v>986</v>
      </c>
      <c r="L29" s="709" t="s">
        <v>14</v>
      </c>
      <c r="M29" s="1648">
        <f t="shared" si="2"/>
        <v>1680</v>
      </c>
      <c r="N29" s="711"/>
      <c r="O29" s="1658">
        <f>P29*S29*T29</f>
        <v>1680000</v>
      </c>
      <c r="P29" s="1642">
        <v>70000</v>
      </c>
      <c r="Q29" s="713"/>
      <c r="R29" s="1660"/>
      <c r="S29" s="1660">
        <v>2</v>
      </c>
      <c r="T29" s="711">
        <v>12</v>
      </c>
      <c r="U29" s="670"/>
      <c r="V29" s="670"/>
      <c r="W29" s="670"/>
      <c r="X29" s="670"/>
      <c r="Y29" s="630"/>
      <c r="Z29" s="630"/>
    </row>
    <row r="30" spans="1:63" s="626" customFormat="1" ht="21" customHeight="1">
      <c r="A30" s="631"/>
      <c r="B30" s="633"/>
      <c r="C30" s="633"/>
      <c r="D30" s="633"/>
      <c r="E30" s="633"/>
      <c r="F30" s="1451"/>
      <c r="G30" s="633"/>
      <c r="H30" s="1645"/>
      <c r="I30" s="1645"/>
      <c r="J30" s="1646"/>
      <c r="K30" s="1657" t="s">
        <v>383</v>
      </c>
      <c r="L30" s="1653"/>
      <c r="M30" s="1648">
        <v>0</v>
      </c>
      <c r="N30" s="710"/>
      <c r="O30" s="664"/>
      <c r="P30" s="675" t="s">
        <v>380</v>
      </c>
      <c r="Q30" s="673" t="s">
        <v>11</v>
      </c>
      <c r="R30" s="674" t="s">
        <v>373</v>
      </c>
      <c r="S30" s="674" t="s">
        <v>24</v>
      </c>
      <c r="T30" s="674" t="s">
        <v>9</v>
      </c>
      <c r="U30" s="670"/>
      <c r="V30" s="670"/>
      <c r="W30" s="670"/>
      <c r="X30" s="670"/>
      <c r="Y30" s="630"/>
      <c r="Z30" s="630"/>
    </row>
    <row r="31" spans="1:63" s="626" customFormat="1" ht="21" hidden="1" customHeight="1">
      <c r="A31" s="631"/>
      <c r="B31" s="633"/>
      <c r="C31" s="633"/>
      <c r="D31" s="633"/>
      <c r="E31" s="633"/>
      <c r="F31" s="1451"/>
      <c r="G31" s="633"/>
      <c r="H31" s="1645"/>
      <c r="I31" s="1645"/>
      <c r="J31" s="1646"/>
      <c r="K31" s="1657" t="s">
        <v>384</v>
      </c>
      <c r="L31" s="1653" t="s">
        <v>14</v>
      </c>
      <c r="M31" s="1648">
        <v>0</v>
      </c>
      <c r="N31" s="711"/>
      <c r="O31" s="664">
        <v>0</v>
      </c>
      <c r="P31" s="666">
        <v>350000</v>
      </c>
      <c r="Q31" s="713"/>
      <c r="R31" s="669"/>
      <c r="S31" s="669"/>
      <c r="T31" s="711">
        <v>4</v>
      </c>
      <c r="U31" s="670"/>
      <c r="V31" s="670"/>
      <c r="W31" s="670"/>
      <c r="X31" s="670"/>
      <c r="Y31" s="630"/>
      <c r="Z31" s="630"/>
    </row>
    <row r="32" spans="1:63" s="626" customFormat="1" ht="21" hidden="1" customHeight="1">
      <c r="A32" s="631"/>
      <c r="B32" s="633"/>
      <c r="C32" s="633"/>
      <c r="D32" s="633"/>
      <c r="E32" s="633"/>
      <c r="F32" s="1451"/>
      <c r="G32" s="633"/>
      <c r="H32" s="1645"/>
      <c r="I32" s="1645"/>
      <c r="J32" s="1646"/>
      <c r="K32" s="1647" t="s">
        <v>385</v>
      </c>
      <c r="L32" s="1063"/>
      <c r="M32" s="1648">
        <f>M33+M34+M35</f>
        <v>56246</v>
      </c>
      <c r="N32" s="1662"/>
      <c r="O32" s="1663"/>
      <c r="P32" s="1654" t="s">
        <v>380</v>
      </c>
      <c r="Q32" s="1655" t="s">
        <v>11</v>
      </c>
      <c r="R32" s="1656" t="s">
        <v>373</v>
      </c>
      <c r="S32" s="1656" t="s">
        <v>24</v>
      </c>
      <c r="T32" s="1656" t="s">
        <v>9</v>
      </c>
      <c r="U32" s="1662"/>
      <c r="V32" s="1661" t="s">
        <v>987</v>
      </c>
      <c r="W32" s="670"/>
      <c r="X32" s="670"/>
      <c r="Y32" s="630"/>
      <c r="Z32" s="630"/>
    </row>
    <row r="33" spans="1:63" s="626" customFormat="1" ht="21" customHeight="1">
      <c r="A33" s="631"/>
      <c r="B33" s="633"/>
      <c r="C33" s="633"/>
      <c r="D33" s="633"/>
      <c r="E33" s="633"/>
      <c r="F33" s="1451"/>
      <c r="G33" s="633"/>
      <c r="H33" s="1645"/>
      <c r="I33" s="1645"/>
      <c r="J33" s="1646"/>
      <c r="K33" s="1657" t="s">
        <v>988</v>
      </c>
      <c r="L33" s="1063" t="s">
        <v>14</v>
      </c>
      <c r="M33" s="1648">
        <f t="shared" ref="M33" si="3">ROUNDDOWN(O33/1000,0)</f>
        <v>4415</v>
      </c>
      <c r="N33" s="1664"/>
      <c r="O33" s="1665">
        <f>P33*Q33*R33*S33*T33</f>
        <v>4415400</v>
      </c>
      <c r="P33" s="1666">
        <f>ROUNDDOWN(V33,-1)</f>
        <v>24530</v>
      </c>
      <c r="Q33" s="1659">
        <v>1.5</v>
      </c>
      <c r="R33" s="1662">
        <v>5</v>
      </c>
      <c r="S33" s="1662">
        <v>2</v>
      </c>
      <c r="T33" s="1662">
        <v>12</v>
      </c>
      <c r="U33" s="1662" t="s">
        <v>9</v>
      </c>
      <c r="V33" s="1667">
        <f>ROUNDDOWN((Y16+(Y16/12)+P25+P29+P28+P38)/209,0)</f>
        <v>24530</v>
      </c>
      <c r="W33" s="670" t="s">
        <v>378</v>
      </c>
      <c r="X33" s="670"/>
      <c r="Y33" s="630"/>
      <c r="Z33" s="630"/>
    </row>
    <row r="34" spans="1:63" s="626" customFormat="1" ht="21" customHeight="1">
      <c r="A34" s="631"/>
      <c r="B34" s="633"/>
      <c r="C34" s="633"/>
      <c r="D34" s="633"/>
      <c r="E34" s="633"/>
      <c r="F34" s="1451"/>
      <c r="G34" s="633"/>
      <c r="H34" s="1645"/>
      <c r="I34" s="1645"/>
      <c r="J34" s="1646"/>
      <c r="K34" s="1657" t="s">
        <v>989</v>
      </c>
      <c r="L34" s="1063" t="s">
        <v>14</v>
      </c>
      <c r="M34" s="1648">
        <f>ROUNDDOWN(O34/1000,0)</f>
        <v>44154</v>
      </c>
      <c r="N34" s="1664"/>
      <c r="O34" s="1665">
        <f>P34*Q34*R34*S34*T34</f>
        <v>44154000</v>
      </c>
      <c r="P34" s="1666">
        <f>ROUNDDOWN(V33,-1)</f>
        <v>24530</v>
      </c>
      <c r="Q34" s="1659">
        <v>1.5</v>
      </c>
      <c r="R34" s="1662">
        <v>8</v>
      </c>
      <c r="S34" s="1662">
        <v>2</v>
      </c>
      <c r="T34" s="1662">
        <v>75</v>
      </c>
      <c r="U34" s="1662" t="s">
        <v>386</v>
      </c>
      <c r="V34" s="1667"/>
      <c r="W34" s="670" t="s">
        <v>377</v>
      </c>
      <c r="X34" s="670"/>
      <c r="Y34" s="630"/>
      <c r="Z34" s="630"/>
    </row>
    <row r="35" spans="1:63" s="626" customFormat="1" ht="21" customHeight="1">
      <c r="A35" s="631"/>
      <c r="B35" s="633"/>
      <c r="C35" s="633"/>
      <c r="D35" s="633"/>
      <c r="E35" s="633"/>
      <c r="F35" s="1451"/>
      <c r="G35" s="633"/>
      <c r="H35" s="1645"/>
      <c r="I35" s="1645"/>
      <c r="J35" s="1646"/>
      <c r="K35" s="1657" t="s">
        <v>990</v>
      </c>
      <c r="L35" s="1063" t="s">
        <v>14</v>
      </c>
      <c r="M35" s="1648">
        <f>ROUNDDOWN(O35/1000,0)</f>
        <v>7677</v>
      </c>
      <c r="N35" s="1664"/>
      <c r="O35" s="1665">
        <f>P35*Q35*R35*S35*T35</f>
        <v>7677890</v>
      </c>
      <c r="P35" s="1666">
        <f>ROUNDDOWN(V33,-1)</f>
        <v>24530</v>
      </c>
      <c r="Q35" s="1659">
        <v>0.5</v>
      </c>
      <c r="R35" s="1662">
        <v>1</v>
      </c>
      <c r="S35" s="1662">
        <v>2</v>
      </c>
      <c r="T35" s="1662">
        <v>313</v>
      </c>
      <c r="U35" s="1662" t="s">
        <v>386</v>
      </c>
      <c r="V35" s="1667"/>
      <c r="W35" s="670" t="s">
        <v>381</v>
      </c>
      <c r="X35" s="670"/>
      <c r="Y35" s="630"/>
      <c r="Z35" s="630"/>
    </row>
    <row r="36" spans="1:63" s="626" customFormat="1" ht="21" customHeight="1">
      <c r="A36" s="631"/>
      <c r="B36" s="633"/>
      <c r="C36" s="633"/>
      <c r="D36" s="633"/>
      <c r="E36" s="633"/>
      <c r="F36" s="1451"/>
      <c r="G36" s="633"/>
      <c r="H36" s="1645"/>
      <c r="I36" s="1645"/>
      <c r="J36" s="1646"/>
      <c r="K36" s="1657" t="s">
        <v>991</v>
      </c>
      <c r="L36" s="1063" t="s">
        <v>14</v>
      </c>
      <c r="M36" s="1648">
        <f>ROUNDDOWN(O36/1000,0)</f>
        <v>7064</v>
      </c>
      <c r="N36" s="711"/>
      <c r="O36" s="712">
        <f>P36*S36*T36</f>
        <v>7064640</v>
      </c>
      <c r="P36" s="1658">
        <f>V33*8</f>
        <v>196240</v>
      </c>
      <c r="Q36" s="713"/>
      <c r="R36" s="1668"/>
      <c r="S36" s="1662">
        <v>2</v>
      </c>
      <c r="T36" s="1669">
        <v>18</v>
      </c>
      <c r="U36" s="1661"/>
      <c r="V36" s="1419"/>
      <c r="W36" s="670"/>
      <c r="X36" s="670"/>
      <c r="Y36" s="630"/>
      <c r="Z36" s="630"/>
    </row>
    <row r="37" spans="1:63" s="626" customFormat="1" ht="21" customHeight="1">
      <c r="A37" s="631"/>
      <c r="B37" s="633"/>
      <c r="C37" s="633"/>
      <c r="D37" s="633"/>
      <c r="E37" s="633"/>
      <c r="F37" s="1451"/>
      <c r="G37" s="633"/>
      <c r="H37" s="1645"/>
      <c r="I37" s="1645"/>
      <c r="J37" s="1646"/>
      <c r="K37" s="1647" t="s">
        <v>387</v>
      </c>
      <c r="L37" s="1638"/>
      <c r="M37" s="1670">
        <f>M38+M39</f>
        <v>14363</v>
      </c>
      <c r="N37" s="1415"/>
      <c r="O37" s="1662"/>
      <c r="P37" s="1654" t="s">
        <v>380</v>
      </c>
      <c r="Q37" s="1655" t="s">
        <v>11</v>
      </c>
      <c r="R37" s="1656" t="s">
        <v>373</v>
      </c>
      <c r="S37" s="1656" t="s">
        <v>24</v>
      </c>
      <c r="T37" s="1656" t="s">
        <v>9</v>
      </c>
      <c r="U37" s="1662"/>
      <c r="V37" s="1661"/>
      <c r="W37" s="630"/>
      <c r="X37" s="630"/>
      <c r="Y37" s="630"/>
      <c r="Z37" s="630"/>
    </row>
    <row r="38" spans="1:63" s="626" customFormat="1" ht="21" customHeight="1">
      <c r="A38" s="631"/>
      <c r="B38" s="633"/>
      <c r="C38" s="633"/>
      <c r="D38" s="633"/>
      <c r="E38" s="633"/>
      <c r="F38" s="1451"/>
      <c r="G38" s="633"/>
      <c r="H38" s="1645"/>
      <c r="I38" s="1645"/>
      <c r="J38" s="1646"/>
      <c r="K38" s="1647" t="s">
        <v>992</v>
      </c>
      <c r="L38" s="709" t="s">
        <v>14</v>
      </c>
      <c r="M38" s="1648">
        <f>ROUNDDOWN(O38/1000,0)</f>
        <v>4560</v>
      </c>
      <c r="N38" s="1662"/>
      <c r="O38" s="1658">
        <f>P38*S38*T38</f>
        <v>4560000</v>
      </c>
      <c r="P38" s="1658">
        <v>190000</v>
      </c>
      <c r="Q38" s="1662"/>
      <c r="R38" s="1415"/>
      <c r="S38" s="1662">
        <v>2</v>
      </c>
      <c r="T38" s="1662">
        <v>12</v>
      </c>
      <c r="U38" s="1662"/>
      <c r="V38" s="1661"/>
      <c r="W38" s="670"/>
      <c r="X38" s="670"/>
      <c r="Y38" s="630"/>
      <c r="Z38" s="630"/>
    </row>
    <row r="39" spans="1:63" s="626" customFormat="1" ht="21" customHeight="1">
      <c r="A39" s="631"/>
      <c r="B39" s="633"/>
      <c r="C39" s="633"/>
      <c r="D39" s="633"/>
      <c r="E39" s="633"/>
      <c r="F39" s="1451"/>
      <c r="G39" s="633"/>
      <c r="H39" s="1645"/>
      <c r="I39" s="1645"/>
      <c r="J39" s="1646"/>
      <c r="K39" s="1647" t="s">
        <v>993</v>
      </c>
      <c r="L39" s="709" t="s">
        <v>14</v>
      </c>
      <c r="M39" s="1648">
        <f>ROUNDDOWN(O39/1000,0)</f>
        <v>9803</v>
      </c>
      <c r="N39" s="1662"/>
      <c r="O39" s="1658">
        <f>P39*Q39/T39</f>
        <v>9803448</v>
      </c>
      <c r="P39" s="1658">
        <f>O13</f>
        <v>98034480</v>
      </c>
      <c r="Q39" s="1659">
        <v>1.2</v>
      </c>
      <c r="R39" s="1662"/>
      <c r="S39" s="1662"/>
      <c r="T39" s="1662">
        <v>12</v>
      </c>
      <c r="U39" s="1662"/>
      <c r="V39" s="1661"/>
      <c r="W39" s="670"/>
      <c r="X39" s="670"/>
      <c r="Y39" s="630"/>
      <c r="Z39" s="630"/>
      <c r="AA39" s="630"/>
      <c r="AB39" s="630"/>
      <c r="AC39" s="630"/>
      <c r="AD39" s="630"/>
      <c r="AE39" s="630"/>
      <c r="AF39" s="630"/>
      <c r="AG39" s="630"/>
      <c r="AH39" s="630"/>
      <c r="AI39" s="630"/>
    </row>
    <row r="40" spans="1:63" s="626" customFormat="1" ht="21" customHeight="1">
      <c r="A40" s="631"/>
      <c r="B40" s="633"/>
      <c r="C40" s="633"/>
      <c r="D40" s="633"/>
      <c r="E40" s="633"/>
      <c r="F40" s="1451"/>
      <c r="G40" s="633"/>
      <c r="H40" s="1645"/>
      <c r="I40" s="1645"/>
      <c r="J40" s="1646"/>
      <c r="K40" s="1671" t="s">
        <v>388</v>
      </c>
      <c r="L40" s="1653"/>
      <c r="M40" s="1672">
        <f>M41+M43+M47+M53+M55+M57+M61+M65+M67+M70+M72+M74</f>
        <v>18598940</v>
      </c>
      <c r="N40" s="710"/>
      <c r="O40" s="647"/>
      <c r="P40" s="643"/>
      <c r="Q40" s="714"/>
      <c r="R40" s="645"/>
      <c r="S40" s="645"/>
      <c r="T40" s="710"/>
      <c r="U40" s="630"/>
      <c r="V40" s="630"/>
      <c r="W40" s="670"/>
      <c r="X40" s="670"/>
      <c r="Y40" s="630"/>
      <c r="Z40" s="630"/>
    </row>
    <row r="41" spans="1:63" s="630" customFormat="1" ht="21" customHeight="1">
      <c r="A41" s="631"/>
      <c r="B41" s="633"/>
      <c r="C41" s="633"/>
      <c r="D41" s="633"/>
      <c r="E41" s="633"/>
      <c r="F41" s="1451"/>
      <c r="G41" s="633"/>
      <c r="H41" s="1645"/>
      <c r="I41" s="1645"/>
      <c r="J41" s="1646"/>
      <c r="K41" s="1647" t="s">
        <v>123</v>
      </c>
      <c r="L41" s="1653"/>
      <c r="M41" s="1648">
        <f>M42</f>
        <v>6903457</v>
      </c>
      <c r="N41" s="710"/>
      <c r="O41" s="1673"/>
      <c r="P41" s="1674" t="s">
        <v>970</v>
      </c>
      <c r="Q41" s="1675" t="s">
        <v>11</v>
      </c>
      <c r="R41" s="1676" t="s">
        <v>373</v>
      </c>
      <c r="S41" s="1676" t="s">
        <v>13</v>
      </c>
      <c r="T41" s="1676" t="s">
        <v>9</v>
      </c>
      <c r="U41" s="1677"/>
      <c r="V41" s="1678"/>
      <c r="W41" s="1419"/>
      <c r="X41" s="1419"/>
      <c r="Y41" s="1419"/>
      <c r="AJ41" s="626"/>
      <c r="AK41" s="626"/>
      <c r="AL41" s="626"/>
      <c r="AM41" s="626"/>
      <c r="AN41" s="626"/>
      <c r="AO41" s="626"/>
      <c r="AP41" s="626"/>
      <c r="AQ41" s="626"/>
      <c r="AR41" s="626"/>
      <c r="AS41" s="626"/>
      <c r="AT41" s="626"/>
      <c r="AU41" s="626"/>
      <c r="AV41" s="626"/>
      <c r="AW41" s="626"/>
      <c r="AX41" s="626"/>
      <c r="AY41" s="626"/>
      <c r="AZ41" s="626"/>
      <c r="BA41" s="626"/>
      <c r="BB41" s="626"/>
      <c r="BC41" s="626"/>
      <c r="BD41" s="626"/>
      <c r="BE41" s="626"/>
      <c r="BF41" s="626"/>
      <c r="BG41" s="626"/>
      <c r="BH41" s="626"/>
      <c r="BI41" s="626"/>
      <c r="BJ41" s="626"/>
      <c r="BK41" s="626"/>
    </row>
    <row r="42" spans="1:63" s="626" customFormat="1" ht="21" customHeight="1">
      <c r="A42" s="631"/>
      <c r="B42" s="633"/>
      <c r="C42" s="633"/>
      <c r="D42" s="633"/>
      <c r="E42" s="633"/>
      <c r="F42" s="1451"/>
      <c r="G42" s="633"/>
      <c r="H42" s="1645"/>
      <c r="I42" s="1645"/>
      <c r="J42" s="1646"/>
      <c r="K42" s="1647" t="s">
        <v>994</v>
      </c>
      <c r="L42" s="709" t="s">
        <v>14</v>
      </c>
      <c r="M42" s="1648">
        <f>ROUNDDOWN(O42/1000,0)</f>
        <v>6903457</v>
      </c>
      <c r="N42" s="710"/>
      <c r="O42" s="1658">
        <f>P42*S42*T42</f>
        <v>6903457920</v>
      </c>
      <c r="P42" s="1679">
        <f>ROUNDDOWN(Y43,-1)</f>
        <v>2115030</v>
      </c>
      <c r="Q42" s="1415"/>
      <c r="R42" s="1415"/>
      <c r="S42" s="1680">
        <v>272</v>
      </c>
      <c r="T42" s="1681">
        <v>12</v>
      </c>
      <c r="U42" s="1415"/>
      <c r="V42" s="1682" t="s">
        <v>389</v>
      </c>
      <c r="W42" s="1682" t="s">
        <v>995</v>
      </c>
      <c r="X42" s="1683" t="s">
        <v>996</v>
      </c>
      <c r="Y42" s="1684" t="s">
        <v>970</v>
      </c>
      <c r="Z42" s="630"/>
    </row>
    <row r="43" spans="1:63" s="626" customFormat="1" ht="21" customHeight="1">
      <c r="A43" s="631"/>
      <c r="B43" s="633"/>
      <c r="C43" s="633"/>
      <c r="D43" s="633"/>
      <c r="E43" s="633"/>
      <c r="F43" s="1451"/>
      <c r="G43" s="633"/>
      <c r="H43" s="1645"/>
      <c r="I43" s="1645"/>
      <c r="J43" s="1646"/>
      <c r="K43" s="1685" t="s">
        <v>379</v>
      </c>
      <c r="L43" s="1653"/>
      <c r="M43" s="1648">
        <f>SUM(M44:M46)</f>
        <v>3620635</v>
      </c>
      <c r="N43" s="710"/>
      <c r="O43" s="1415"/>
      <c r="P43" s="1654" t="s">
        <v>380</v>
      </c>
      <c r="Q43" s="1655" t="s">
        <v>11</v>
      </c>
      <c r="R43" s="1656" t="s">
        <v>373</v>
      </c>
      <c r="S43" s="1656" t="s">
        <v>24</v>
      </c>
      <c r="T43" s="1656" t="s">
        <v>9</v>
      </c>
      <c r="U43" s="1419"/>
      <c r="V43" s="1686" t="s">
        <v>997</v>
      </c>
      <c r="W43" s="1146">
        <v>2014320</v>
      </c>
      <c r="X43" s="1687">
        <v>0.05</v>
      </c>
      <c r="Y43" s="1688">
        <f>ROUNDDOWN(W43+(W43*X43),-1)</f>
        <v>2115030</v>
      </c>
      <c r="Z43" s="630"/>
      <c r="AA43" s="647" t="s">
        <v>390</v>
      </c>
      <c r="AB43" s="643"/>
      <c r="AC43" s="715"/>
      <c r="AD43" s="630"/>
      <c r="AE43" s="630"/>
      <c r="AF43" s="630"/>
      <c r="AG43" s="630"/>
      <c r="AH43" s="630"/>
      <c r="AI43" s="630"/>
    </row>
    <row r="44" spans="1:63" s="626" customFormat="1" ht="21" customHeight="1">
      <c r="A44" s="631"/>
      <c r="B44" s="633"/>
      <c r="C44" s="633"/>
      <c r="D44" s="633"/>
      <c r="E44" s="633"/>
      <c r="F44" s="1451"/>
      <c r="G44" s="633"/>
      <c r="H44" s="1645"/>
      <c r="I44" s="1645"/>
      <c r="J44" s="1646"/>
      <c r="K44" s="1657" t="s">
        <v>998</v>
      </c>
      <c r="L44" s="1063" t="s">
        <v>14</v>
      </c>
      <c r="M44" s="1648">
        <f>ROUNDDOWN(O44/1000,0)</f>
        <v>1340976</v>
      </c>
      <c r="N44" s="711"/>
      <c r="O44" s="1658">
        <f>P44*S44*Q44</f>
        <v>1340976320</v>
      </c>
      <c r="P44" s="1689">
        <f>ROUNDDOWN(X47,-1)</f>
        <v>2465030</v>
      </c>
      <c r="Q44" s="1690">
        <v>2</v>
      </c>
      <c r="R44" s="1415"/>
      <c r="S44" s="1681">
        <v>272</v>
      </c>
      <c r="T44" s="711"/>
      <c r="U44" s="1691"/>
      <c r="V44" s="1686" t="s">
        <v>391</v>
      </c>
      <c r="W44" s="1146">
        <v>1669810</v>
      </c>
      <c r="X44" s="1687">
        <v>0.05</v>
      </c>
      <c r="Y44" s="1688">
        <f>ROUNDDOWN(W44+(W44*X44),-1)</f>
        <v>1753300</v>
      </c>
      <c r="Z44" s="630"/>
      <c r="AA44" s="630"/>
      <c r="AB44" s="630"/>
      <c r="AC44" s="630"/>
      <c r="AD44" s="630"/>
      <c r="AE44" s="630"/>
      <c r="AF44" s="630"/>
      <c r="AG44" s="630"/>
      <c r="AH44" s="630"/>
      <c r="AI44" s="630"/>
    </row>
    <row r="45" spans="1:63" s="626" customFormat="1" ht="21" customHeight="1">
      <c r="A45" s="631"/>
      <c r="B45" s="633"/>
      <c r="C45" s="633"/>
      <c r="D45" s="633"/>
      <c r="E45" s="633"/>
      <c r="F45" s="1451"/>
      <c r="G45" s="633"/>
      <c r="H45" s="1645"/>
      <c r="I45" s="1645"/>
      <c r="J45" s="1646"/>
      <c r="K45" s="1657" t="s">
        <v>999</v>
      </c>
      <c r="L45" s="1063" t="s">
        <v>14</v>
      </c>
      <c r="M45" s="1648">
        <f>ROUNDDOWN(O45/1000,0)</f>
        <v>603439</v>
      </c>
      <c r="N45" s="711"/>
      <c r="O45" s="1658">
        <f>P45*S45*Q45</f>
        <v>603439344</v>
      </c>
      <c r="P45" s="1689">
        <f>ROUNDDOWN(X47,-1)</f>
        <v>2465030</v>
      </c>
      <c r="Q45" s="1690">
        <v>0.9</v>
      </c>
      <c r="R45" s="1415"/>
      <c r="S45" s="1681">
        <v>272</v>
      </c>
      <c r="T45" s="1692"/>
      <c r="U45" s="1419"/>
      <c r="V45" s="1419"/>
      <c r="W45" s="1419"/>
      <c r="X45" s="1419"/>
      <c r="Y45" s="1419"/>
      <c r="Z45" s="630"/>
      <c r="AA45" s="630"/>
      <c r="AB45" s="630"/>
      <c r="AC45" s="630"/>
      <c r="AD45" s="630"/>
      <c r="AE45" s="630"/>
      <c r="AF45" s="630"/>
      <c r="AG45" s="630"/>
      <c r="AH45" s="630"/>
      <c r="AI45" s="630"/>
    </row>
    <row r="46" spans="1:63" s="626" customFormat="1" ht="21" customHeight="1">
      <c r="A46" s="631"/>
      <c r="B46" s="633"/>
      <c r="C46" s="633"/>
      <c r="D46" s="633"/>
      <c r="E46" s="633"/>
      <c r="F46" s="1451"/>
      <c r="G46" s="633"/>
      <c r="H46" s="1645"/>
      <c r="I46" s="1645"/>
      <c r="J46" s="1646"/>
      <c r="K46" s="1657" t="s">
        <v>1000</v>
      </c>
      <c r="L46" s="1063" t="s">
        <v>14</v>
      </c>
      <c r="M46" s="1648">
        <f>ROUNDDOWN(O46/1000,0)</f>
        <v>1676220</v>
      </c>
      <c r="N46" s="711"/>
      <c r="O46" s="1658">
        <f>P46*S46*Q46</f>
        <v>1676220400</v>
      </c>
      <c r="P46" s="1689">
        <f>ROUNDDOWN(X47,-1)</f>
        <v>2465030</v>
      </c>
      <c r="Q46" s="1690">
        <v>2.5</v>
      </c>
      <c r="R46" s="1415"/>
      <c r="S46" s="1681">
        <v>272</v>
      </c>
      <c r="T46" s="710"/>
      <c r="U46" s="1419"/>
      <c r="V46" s="1419"/>
      <c r="W46" s="1682" t="s">
        <v>392</v>
      </c>
      <c r="X46" s="1682" t="s">
        <v>393</v>
      </c>
      <c r="Y46" s="1682"/>
      <c r="Z46" s="1147"/>
      <c r="AA46" s="630"/>
      <c r="AB46" s="630"/>
      <c r="AC46" s="630"/>
      <c r="AD46" s="630"/>
      <c r="AE46" s="630"/>
      <c r="AF46" s="630"/>
      <c r="AG46" s="630"/>
      <c r="AH46" s="630"/>
      <c r="AI46" s="630"/>
    </row>
    <row r="47" spans="1:63" s="626" customFormat="1" ht="21" customHeight="1">
      <c r="A47" s="631"/>
      <c r="B47" s="633"/>
      <c r="C47" s="633"/>
      <c r="D47" s="633"/>
      <c r="E47" s="633"/>
      <c r="F47" s="1451"/>
      <c r="G47" s="1451"/>
      <c r="H47" s="1645"/>
      <c r="I47" s="1645"/>
      <c r="J47" s="1646"/>
      <c r="K47" s="1647" t="s">
        <v>125</v>
      </c>
      <c r="L47" s="709"/>
      <c r="M47" s="1648">
        <f>SUM(M48:M52)</f>
        <v>312000</v>
      </c>
      <c r="N47" s="710"/>
      <c r="O47" s="1673"/>
      <c r="P47" s="1654" t="s">
        <v>380</v>
      </c>
      <c r="Q47" s="1655"/>
      <c r="R47" s="1656"/>
      <c r="S47" s="1656" t="s">
        <v>24</v>
      </c>
      <c r="T47" s="1656" t="s">
        <v>9</v>
      </c>
      <c r="U47" s="1419"/>
      <c r="V47" s="1419"/>
      <c r="W47" s="1693" t="s">
        <v>394</v>
      </c>
      <c r="X47" s="1148">
        <f>X48+X49+X50+X51</f>
        <v>2465030</v>
      </c>
      <c r="Y47" s="1693" t="s">
        <v>394</v>
      </c>
      <c r="Z47" s="1148"/>
      <c r="AA47" s="630"/>
      <c r="AB47" s="630"/>
      <c r="AC47" s="630"/>
      <c r="AD47" s="630"/>
      <c r="AE47" s="630"/>
      <c r="AF47" s="630"/>
      <c r="AG47" s="630"/>
      <c r="AH47" s="630"/>
      <c r="AI47" s="630"/>
    </row>
    <row r="48" spans="1:63" s="626" customFormat="1" ht="21" customHeight="1">
      <c r="A48" s="631"/>
      <c r="B48" s="633"/>
      <c r="C48" s="633"/>
      <c r="D48" s="633"/>
      <c r="E48" s="633"/>
      <c r="F48" s="1451"/>
      <c r="G48" s="1451"/>
      <c r="H48" s="1645"/>
      <c r="I48" s="1645"/>
      <c r="J48" s="1646"/>
      <c r="K48" s="1647" t="s">
        <v>395</v>
      </c>
      <c r="L48" s="709" t="s">
        <v>14</v>
      </c>
      <c r="M48" s="1648">
        <f>ROUNDDOWN(O48/1000,0)</f>
        <v>100800</v>
      </c>
      <c r="N48" s="710"/>
      <c r="O48" s="1658">
        <f>P48*S48*T48</f>
        <v>100800000</v>
      </c>
      <c r="P48" s="1642">
        <v>40000</v>
      </c>
      <c r="Q48" s="713"/>
      <c r="R48" s="1415"/>
      <c r="S48" s="1668">
        <v>210</v>
      </c>
      <c r="T48" s="1680">
        <v>12</v>
      </c>
      <c r="U48" s="1419"/>
      <c r="V48" s="1419"/>
      <c r="W48" s="1694" t="s">
        <v>1001</v>
      </c>
      <c r="X48" s="1149">
        <f>Y43</f>
        <v>2115030</v>
      </c>
      <c r="Y48" s="1694" t="s">
        <v>1002</v>
      </c>
      <c r="Z48" s="1149"/>
    </row>
    <row r="49" spans="1:36" s="626" customFormat="1" ht="21" customHeight="1">
      <c r="A49" s="631"/>
      <c r="B49" s="633"/>
      <c r="C49" s="633"/>
      <c r="D49" s="633"/>
      <c r="E49" s="633"/>
      <c r="F49" s="1451"/>
      <c r="G49" s="1451"/>
      <c r="H49" s="1645"/>
      <c r="I49" s="1645"/>
      <c r="J49" s="1646"/>
      <c r="K49" s="1647" t="s">
        <v>1003</v>
      </c>
      <c r="L49" s="709" t="s">
        <v>14</v>
      </c>
      <c r="M49" s="1648">
        <f>ROUNDDOWN(O49/1000,0)</f>
        <v>24000</v>
      </c>
      <c r="N49" s="710"/>
      <c r="O49" s="1658">
        <f>P49*S49*T49</f>
        <v>24000000</v>
      </c>
      <c r="P49" s="1642">
        <v>20000</v>
      </c>
      <c r="Q49" s="713"/>
      <c r="R49" s="1415"/>
      <c r="S49" s="1660">
        <v>100</v>
      </c>
      <c r="T49" s="1680">
        <v>12</v>
      </c>
      <c r="U49" s="1419"/>
      <c r="V49" s="1419"/>
      <c r="W49" s="1694" t="s">
        <v>396</v>
      </c>
      <c r="X49" s="1149">
        <v>90000</v>
      </c>
      <c r="Y49" s="1694" t="s">
        <v>396</v>
      </c>
      <c r="Z49" s="1149"/>
    </row>
    <row r="50" spans="1:36" s="626" customFormat="1" ht="21" customHeight="1">
      <c r="A50" s="631"/>
      <c r="B50" s="633"/>
      <c r="C50" s="633"/>
      <c r="D50" s="633"/>
      <c r="E50" s="633"/>
      <c r="F50" s="1451"/>
      <c r="G50" s="1451"/>
      <c r="H50" s="1645"/>
      <c r="I50" s="1645"/>
      <c r="J50" s="1646"/>
      <c r="K50" s="1647" t="s">
        <v>1004</v>
      </c>
      <c r="L50" s="709" t="s">
        <v>14</v>
      </c>
      <c r="M50" s="1648">
        <f>ROUNDDOWN(O50/1000,0)</f>
        <v>43200</v>
      </c>
      <c r="N50" s="710"/>
      <c r="O50" s="1658">
        <f>P50*S50*T50</f>
        <v>43200000</v>
      </c>
      <c r="P50" s="1642">
        <v>30000</v>
      </c>
      <c r="Q50" s="713"/>
      <c r="R50" s="1415"/>
      <c r="S50" s="1660">
        <v>120</v>
      </c>
      <c r="T50" s="1680">
        <v>12</v>
      </c>
      <c r="U50" s="1419"/>
      <c r="V50" s="1419"/>
      <c r="W50" s="1694" t="s">
        <v>398</v>
      </c>
      <c r="X50" s="1149">
        <v>70000</v>
      </c>
      <c r="Y50" s="1694" t="s">
        <v>398</v>
      </c>
      <c r="Z50" s="1149"/>
    </row>
    <row r="51" spans="1:36" s="626" customFormat="1" ht="21" customHeight="1">
      <c r="A51" s="631"/>
      <c r="B51" s="633"/>
      <c r="C51" s="633"/>
      <c r="D51" s="633"/>
      <c r="E51" s="633"/>
      <c r="F51" s="1451"/>
      <c r="G51" s="1451"/>
      <c r="H51" s="1645"/>
      <c r="I51" s="1645"/>
      <c r="J51" s="1646"/>
      <c r="K51" s="1647" t="s">
        <v>397</v>
      </c>
      <c r="L51" s="709" t="s">
        <v>14</v>
      </c>
      <c r="M51" s="1648">
        <f>ROUNDDOWN(O51/1000,0)</f>
        <v>72000</v>
      </c>
      <c r="N51" s="710"/>
      <c r="O51" s="1658">
        <f>P51*S51*T51</f>
        <v>72000000</v>
      </c>
      <c r="P51" s="1642">
        <v>60000</v>
      </c>
      <c r="Q51" s="713"/>
      <c r="R51" s="1415"/>
      <c r="S51" s="1660">
        <v>100</v>
      </c>
      <c r="T51" s="1680">
        <v>12</v>
      </c>
      <c r="U51" s="1419"/>
      <c r="V51" s="1419"/>
      <c r="W51" s="1694" t="s">
        <v>399</v>
      </c>
      <c r="X51" s="1149">
        <v>190000</v>
      </c>
      <c r="Y51" s="1694" t="s">
        <v>399</v>
      </c>
      <c r="Z51" s="1149"/>
    </row>
    <row r="52" spans="1:36" s="626" customFormat="1" ht="21" customHeight="1">
      <c r="A52" s="631"/>
      <c r="B52" s="633"/>
      <c r="C52" s="633"/>
      <c r="D52" s="633"/>
      <c r="E52" s="633"/>
      <c r="F52" s="1451"/>
      <c r="G52" s="1451"/>
      <c r="H52" s="1645"/>
      <c r="I52" s="1645"/>
      <c r="J52" s="1646"/>
      <c r="K52" s="1647" t="s">
        <v>1005</v>
      </c>
      <c r="L52" s="709" t="s">
        <v>14</v>
      </c>
      <c r="M52" s="1648">
        <f>ROUNDDOWN(O52/1000,0)</f>
        <v>72000</v>
      </c>
      <c r="N52" s="710"/>
      <c r="O52" s="1658">
        <f>P52*S52*T52</f>
        <v>72000000</v>
      </c>
      <c r="P52" s="1642">
        <v>100000</v>
      </c>
      <c r="Q52" s="713"/>
      <c r="R52" s="1415"/>
      <c r="S52" s="1660">
        <v>60</v>
      </c>
      <c r="T52" s="1680">
        <v>12</v>
      </c>
      <c r="U52" s="1419"/>
      <c r="V52" s="1419"/>
      <c r="W52" s="1678"/>
      <c r="X52" s="1150"/>
      <c r="Y52" s="1678"/>
      <c r="Z52" s="1149"/>
    </row>
    <row r="53" spans="1:36" s="626" customFormat="1" ht="21" customHeight="1">
      <c r="A53" s="631"/>
      <c r="B53" s="633"/>
      <c r="C53" s="633"/>
      <c r="D53" s="633"/>
      <c r="E53" s="633"/>
      <c r="F53" s="1451"/>
      <c r="G53" s="1451"/>
      <c r="H53" s="1645"/>
      <c r="I53" s="1645"/>
      <c r="J53" s="1646"/>
      <c r="K53" s="1695" t="s">
        <v>982</v>
      </c>
      <c r="L53" s="1696"/>
      <c r="M53" s="1697">
        <f>SUM(M54:M54)</f>
        <v>105840</v>
      </c>
      <c r="N53" s="710"/>
      <c r="O53" s="1658"/>
      <c r="P53" s="1642"/>
      <c r="Q53" s="713"/>
      <c r="R53" s="1415"/>
      <c r="S53" s="1660"/>
      <c r="T53" s="1680"/>
      <c r="U53" s="1419"/>
      <c r="V53" s="1419"/>
      <c r="W53" s="1678"/>
      <c r="X53" s="1150"/>
      <c r="Y53" s="1678"/>
      <c r="Z53" s="1150"/>
    </row>
    <row r="54" spans="1:36" s="626" customFormat="1" ht="21" customHeight="1">
      <c r="A54" s="631"/>
      <c r="B54" s="633"/>
      <c r="C54" s="633"/>
      <c r="D54" s="633"/>
      <c r="E54" s="633"/>
      <c r="F54" s="1451"/>
      <c r="G54" s="1451"/>
      <c r="H54" s="1645"/>
      <c r="I54" s="1645"/>
      <c r="J54" s="1646"/>
      <c r="K54" s="1657" t="s">
        <v>1006</v>
      </c>
      <c r="L54" s="709" t="s">
        <v>14</v>
      </c>
      <c r="M54" s="1648">
        <f>ROUNDDOWN(O54/1000,0)</f>
        <v>105840</v>
      </c>
      <c r="N54" s="711"/>
      <c r="O54" s="1658">
        <f>P54*S54*T54</f>
        <v>105840000</v>
      </c>
      <c r="P54" s="1642">
        <v>42000</v>
      </c>
      <c r="Q54" s="713"/>
      <c r="R54" s="1415"/>
      <c r="S54" s="1660">
        <v>210</v>
      </c>
      <c r="T54" s="711">
        <v>12</v>
      </c>
      <c r="U54" s="1419"/>
      <c r="V54" s="1419"/>
      <c r="W54" s="1678"/>
      <c r="X54" s="1150"/>
      <c r="Y54" s="1678"/>
      <c r="Z54" s="1150"/>
    </row>
    <row r="55" spans="1:36" s="626" customFormat="1" ht="21" customHeight="1">
      <c r="A55" s="631"/>
      <c r="B55" s="633"/>
      <c r="C55" s="633"/>
      <c r="D55" s="633"/>
      <c r="E55" s="633"/>
      <c r="F55" s="1451"/>
      <c r="G55" s="1451"/>
      <c r="H55" s="1645"/>
      <c r="I55" s="1645"/>
      <c r="J55" s="1646"/>
      <c r="K55" s="1647" t="s">
        <v>1007</v>
      </c>
      <c r="L55" s="709"/>
      <c r="M55" s="1648">
        <f>SUM(M56:M56)</f>
        <v>293760</v>
      </c>
      <c r="N55" s="710"/>
      <c r="O55" s="1658"/>
      <c r="P55" s="1642"/>
      <c r="Q55" s="713"/>
      <c r="R55" s="1415"/>
      <c r="S55" s="1660"/>
      <c r="T55" s="1680"/>
      <c r="U55" s="630"/>
      <c r="V55" s="630"/>
      <c r="W55" s="667"/>
      <c r="X55" s="1150"/>
      <c r="Y55" s="667"/>
      <c r="Z55" s="1150"/>
    </row>
    <row r="56" spans="1:36" s="626" customFormat="1" ht="21" customHeight="1">
      <c r="A56" s="631"/>
      <c r="B56" s="633"/>
      <c r="C56" s="633"/>
      <c r="D56" s="633"/>
      <c r="E56" s="633"/>
      <c r="F56" s="1451"/>
      <c r="G56" s="633"/>
      <c r="H56" s="1645"/>
      <c r="I56" s="1645"/>
      <c r="J56" s="1646"/>
      <c r="K56" s="1657" t="s">
        <v>1008</v>
      </c>
      <c r="L56" s="709" t="s">
        <v>14</v>
      </c>
      <c r="M56" s="1648">
        <f>ROUNDDOWN(O56/1000,0)</f>
        <v>293760</v>
      </c>
      <c r="N56" s="711"/>
      <c r="O56" s="1658">
        <f>P56*S56*T56</f>
        <v>293760000</v>
      </c>
      <c r="P56" s="1642">
        <v>90000</v>
      </c>
      <c r="Q56" s="713"/>
      <c r="R56" s="1415"/>
      <c r="S56" s="1660">
        <v>272</v>
      </c>
      <c r="T56" s="711">
        <v>12</v>
      </c>
      <c r="U56" s="630"/>
      <c r="V56" s="630"/>
      <c r="W56" s="630"/>
      <c r="X56" s="630"/>
      <c r="Y56" s="630"/>
      <c r="Z56" s="630"/>
    </row>
    <row r="57" spans="1:36" s="626" customFormat="1" ht="21" hidden="1" customHeight="1">
      <c r="A57" s="631"/>
      <c r="B57" s="633"/>
      <c r="C57" s="633"/>
      <c r="D57" s="633"/>
      <c r="E57" s="633"/>
      <c r="F57" s="1451"/>
      <c r="G57" s="633"/>
      <c r="H57" s="1645"/>
      <c r="I57" s="1645"/>
      <c r="J57" s="1646"/>
      <c r="K57" s="1657" t="s">
        <v>1009</v>
      </c>
      <c r="L57" s="709"/>
      <c r="M57" s="1648">
        <f>SUM(M58:M58)</f>
        <v>228480</v>
      </c>
      <c r="N57" s="711"/>
      <c r="O57" s="1658"/>
      <c r="P57" s="1642"/>
      <c r="Q57" s="713"/>
      <c r="R57" s="1415"/>
      <c r="S57" s="1660"/>
      <c r="T57" s="711"/>
      <c r="U57" s="630"/>
      <c r="V57" s="630"/>
      <c r="W57" s="630"/>
      <c r="X57" s="630"/>
      <c r="Y57" s="630"/>
      <c r="Z57" s="630"/>
    </row>
    <row r="58" spans="1:36" s="626" customFormat="1" ht="21" hidden="1" customHeight="1">
      <c r="A58" s="631"/>
      <c r="B58" s="633"/>
      <c r="C58" s="633"/>
      <c r="D58" s="633"/>
      <c r="E58" s="633"/>
      <c r="F58" s="1451"/>
      <c r="G58" s="633"/>
      <c r="H58" s="1645"/>
      <c r="I58" s="1645"/>
      <c r="J58" s="1646"/>
      <c r="K58" s="1698" t="s">
        <v>1010</v>
      </c>
      <c r="L58" s="1699" t="s">
        <v>14</v>
      </c>
      <c r="M58" s="1700">
        <f>ROUNDDOWN(O58/1000,0)</f>
        <v>228480</v>
      </c>
      <c r="N58" s="711"/>
      <c r="O58" s="1658">
        <f>P58*S58*T58</f>
        <v>228480000</v>
      </c>
      <c r="P58" s="1642">
        <v>70000</v>
      </c>
      <c r="Q58" s="713"/>
      <c r="R58" s="1415"/>
      <c r="S58" s="1660">
        <v>272</v>
      </c>
      <c r="T58" s="711">
        <v>12</v>
      </c>
      <c r="U58" s="630"/>
      <c r="V58" s="630"/>
      <c r="W58" s="630"/>
      <c r="X58" s="630"/>
      <c r="Y58" s="630"/>
      <c r="Z58" s="630"/>
    </row>
    <row r="59" spans="1:36" s="626" customFormat="1" ht="21" customHeight="1">
      <c r="A59" s="631"/>
      <c r="B59" s="633"/>
      <c r="C59" s="633"/>
      <c r="D59" s="633"/>
      <c r="E59" s="633"/>
      <c r="F59" s="1451"/>
      <c r="G59" s="633"/>
      <c r="H59" s="1645"/>
      <c r="I59" s="1645"/>
      <c r="J59" s="1646"/>
      <c r="K59" s="1701" t="s">
        <v>383</v>
      </c>
      <c r="L59" s="1702"/>
      <c r="M59" s="1703">
        <v>0</v>
      </c>
      <c r="N59" s="711"/>
      <c r="O59" s="664"/>
      <c r="P59" s="675" t="s">
        <v>380</v>
      </c>
      <c r="Q59" s="673"/>
      <c r="R59" s="674"/>
      <c r="S59" s="674" t="s">
        <v>24</v>
      </c>
      <c r="T59" s="674" t="s">
        <v>17</v>
      </c>
      <c r="U59" s="630"/>
      <c r="V59" s="630"/>
      <c r="W59" s="630"/>
      <c r="X59" s="630"/>
      <c r="Y59" s="630"/>
      <c r="Z59" s="630"/>
    </row>
    <row r="60" spans="1:36" s="626" customFormat="1" ht="21" customHeight="1">
      <c r="A60" s="631"/>
      <c r="B60" s="633"/>
      <c r="C60" s="633"/>
      <c r="D60" s="633"/>
      <c r="E60" s="633"/>
      <c r="F60" s="1451"/>
      <c r="G60" s="1451"/>
      <c r="H60" s="1645"/>
      <c r="I60" s="1645"/>
      <c r="J60" s="1646"/>
      <c r="K60" s="1701" t="s">
        <v>685</v>
      </c>
      <c r="L60" s="1704" t="s">
        <v>14</v>
      </c>
      <c r="M60" s="1703">
        <v>0</v>
      </c>
      <c r="N60" s="711"/>
      <c r="O60" s="664">
        <v>0</v>
      </c>
      <c r="P60" s="666"/>
      <c r="Q60" s="713"/>
      <c r="R60" s="669"/>
      <c r="S60" s="669">
        <v>5</v>
      </c>
      <c r="T60" s="711">
        <v>4</v>
      </c>
      <c r="U60" s="630"/>
      <c r="V60" s="630"/>
      <c r="W60" s="630"/>
      <c r="X60" s="630"/>
      <c r="Y60" s="630"/>
      <c r="Z60" s="630"/>
    </row>
    <row r="61" spans="1:36" s="626" customFormat="1" ht="21" customHeight="1">
      <c r="A61" s="631"/>
      <c r="B61" s="633"/>
      <c r="C61" s="633"/>
      <c r="D61" s="633"/>
      <c r="E61" s="633"/>
      <c r="F61" s="1451"/>
      <c r="G61" s="633"/>
      <c r="H61" s="1645"/>
      <c r="I61" s="1645"/>
      <c r="J61" s="1646"/>
      <c r="K61" s="1701" t="s">
        <v>385</v>
      </c>
      <c r="L61" s="1702"/>
      <c r="M61" s="1703">
        <f>SUM(M62:M64)</f>
        <v>4945654</v>
      </c>
      <c r="N61" s="710"/>
      <c r="O61" s="1673"/>
      <c r="P61" s="1654" t="s">
        <v>380</v>
      </c>
      <c r="Q61" s="1655" t="s">
        <v>11</v>
      </c>
      <c r="R61" s="1656" t="s">
        <v>373</v>
      </c>
      <c r="S61" s="1656" t="s">
        <v>24</v>
      </c>
      <c r="T61" s="1656" t="s">
        <v>400</v>
      </c>
      <c r="U61" s="1705" t="s">
        <v>386</v>
      </c>
      <c r="V61" s="1419"/>
      <c r="W61" s="1419" t="s">
        <v>1011</v>
      </c>
      <c r="X61" s="1419"/>
      <c r="Y61" s="1419"/>
      <c r="Z61" s="630"/>
    </row>
    <row r="62" spans="1:36" s="626" customFormat="1" ht="21" customHeight="1">
      <c r="A62" s="631"/>
      <c r="B62" s="633"/>
      <c r="C62" s="633"/>
      <c r="D62" s="633"/>
      <c r="E62" s="633"/>
      <c r="F62" s="1451"/>
      <c r="G62" s="660"/>
      <c r="H62" s="1645"/>
      <c r="I62" s="1645"/>
      <c r="J62" s="1646"/>
      <c r="K62" s="1706" t="s">
        <v>1012</v>
      </c>
      <c r="L62" s="1702" t="s">
        <v>14</v>
      </c>
      <c r="M62" s="1703">
        <f>ROUNDDOWN(O62/1000,0)</f>
        <v>96606</v>
      </c>
      <c r="N62" s="711"/>
      <c r="O62" s="1658">
        <f>P62*Q62*R62*S62*T62</f>
        <v>96606000</v>
      </c>
      <c r="P62" s="1642">
        <f>ROUNDDOWN(W62,-1)</f>
        <v>17890</v>
      </c>
      <c r="Q62" s="1659">
        <v>1.5</v>
      </c>
      <c r="R62" s="1707">
        <v>4</v>
      </c>
      <c r="S62" s="1668">
        <v>75</v>
      </c>
      <c r="T62" s="711">
        <v>12</v>
      </c>
      <c r="U62" s="1705" t="s">
        <v>386</v>
      </c>
      <c r="V62" s="1419"/>
      <c r="W62" s="1708">
        <f>(X47+Y62+Y63+Y64+Y65+Y66)/209</f>
        <v>17898.612440191388</v>
      </c>
      <c r="X62" s="1419" t="s">
        <v>1013</v>
      </c>
      <c r="Y62" s="1419">
        <f>ROUNDDOWN(X47*200%/12,-1)</f>
        <v>410830</v>
      </c>
      <c r="Z62" s="630"/>
    </row>
    <row r="63" spans="1:36" s="626" customFormat="1" ht="21" customHeight="1">
      <c r="A63" s="631"/>
      <c r="B63" s="633"/>
      <c r="C63" s="633"/>
      <c r="D63" s="633"/>
      <c r="E63" s="633"/>
      <c r="F63" s="1451"/>
      <c r="G63" s="633"/>
      <c r="H63" s="1645"/>
      <c r="I63" s="1645"/>
      <c r="J63" s="1646"/>
      <c r="K63" s="1706" t="s">
        <v>1014</v>
      </c>
      <c r="L63" s="1702" t="s">
        <v>14</v>
      </c>
      <c r="M63" s="1703">
        <f>ROUNDDOWN(O63/1000,0)</f>
        <v>4087507</v>
      </c>
      <c r="N63" s="711"/>
      <c r="O63" s="1658">
        <f>P63*Q63*R63*S63*T63</f>
        <v>4087507200</v>
      </c>
      <c r="P63" s="1642">
        <f>ROUNDDOWN(W62,-1)</f>
        <v>17890</v>
      </c>
      <c r="Q63" s="1659">
        <v>1.5</v>
      </c>
      <c r="R63" s="1707">
        <v>8</v>
      </c>
      <c r="S63" s="1709">
        <v>272</v>
      </c>
      <c r="T63" s="711">
        <v>70</v>
      </c>
      <c r="U63" s="1705"/>
      <c r="V63" s="1419"/>
      <c r="W63" s="1419"/>
      <c r="X63" s="1419" t="s">
        <v>1015</v>
      </c>
      <c r="Y63" s="1419">
        <f>ROUNDDOWN(X47*250%/12,-1)</f>
        <v>513540</v>
      </c>
      <c r="Z63" s="630"/>
      <c r="AA63" s="630"/>
    </row>
    <row r="64" spans="1:36" s="630" customFormat="1" ht="21" customHeight="1">
      <c r="A64" s="631"/>
      <c r="B64" s="633"/>
      <c r="C64" s="633"/>
      <c r="D64" s="633"/>
      <c r="E64" s="633"/>
      <c r="F64" s="1451"/>
      <c r="G64" s="633"/>
      <c r="H64" s="1645"/>
      <c r="I64" s="1645"/>
      <c r="J64" s="1646"/>
      <c r="K64" s="1706" t="s">
        <v>1016</v>
      </c>
      <c r="L64" s="1702" t="s">
        <v>14</v>
      </c>
      <c r="M64" s="1703">
        <f>ROUNDDOWN(O64/1000,0)</f>
        <v>761541</v>
      </c>
      <c r="N64" s="711"/>
      <c r="O64" s="1658">
        <f>P64*Q64*R64*S64*T64</f>
        <v>761541520</v>
      </c>
      <c r="P64" s="1642">
        <f>ROUNDDOWN(W62,-1)</f>
        <v>17890</v>
      </c>
      <c r="Q64" s="1659">
        <v>0.5</v>
      </c>
      <c r="R64" s="1707">
        <v>1</v>
      </c>
      <c r="S64" s="1709">
        <v>272</v>
      </c>
      <c r="T64" s="711">
        <v>313</v>
      </c>
      <c r="U64" s="1705" t="s">
        <v>386</v>
      </c>
      <c r="V64" s="1419"/>
      <c r="W64" s="1419"/>
      <c r="X64" s="1419" t="s">
        <v>1017</v>
      </c>
      <c r="Y64" s="1419">
        <f>ROUNDDOWN(X47*100%/12,-1)</f>
        <v>205410</v>
      </c>
      <c r="AB64" s="626"/>
      <c r="AC64" s="626"/>
      <c r="AD64" s="626"/>
      <c r="AE64" s="626"/>
      <c r="AF64" s="626"/>
      <c r="AG64" s="626"/>
      <c r="AH64" s="626"/>
      <c r="AI64" s="626"/>
      <c r="AJ64" s="626"/>
    </row>
    <row r="65" spans="1:36" s="630" customFormat="1" ht="21" customHeight="1">
      <c r="A65" s="631"/>
      <c r="B65" s="633"/>
      <c r="C65" s="633"/>
      <c r="D65" s="633"/>
      <c r="E65" s="633"/>
      <c r="F65" s="1451"/>
      <c r="G65" s="633"/>
      <c r="H65" s="1645"/>
      <c r="I65" s="1645"/>
      <c r="J65" s="1646"/>
      <c r="K65" s="1706" t="s">
        <v>1018</v>
      </c>
      <c r="L65" s="1702"/>
      <c r="M65" s="1703">
        <f>SUM(M66:M66)</f>
        <v>701009</v>
      </c>
      <c r="N65" s="711"/>
      <c r="O65" s="1658"/>
      <c r="P65" s="1642"/>
      <c r="Q65" s="1659"/>
      <c r="R65" s="1707"/>
      <c r="S65" s="1709"/>
      <c r="T65" s="711"/>
      <c r="U65" s="1419"/>
      <c r="V65" s="1419"/>
      <c r="W65" s="1419"/>
      <c r="X65" s="1419" t="s">
        <v>1019</v>
      </c>
      <c r="Y65" s="1419">
        <v>104000</v>
      </c>
      <c r="AB65" s="626"/>
      <c r="AC65" s="626"/>
      <c r="AD65" s="626"/>
      <c r="AE65" s="626"/>
      <c r="AF65" s="626"/>
      <c r="AG65" s="626"/>
      <c r="AH65" s="626"/>
      <c r="AI65" s="626"/>
      <c r="AJ65" s="626"/>
    </row>
    <row r="66" spans="1:36" s="626" customFormat="1" ht="21" customHeight="1">
      <c r="A66" s="631"/>
      <c r="B66" s="633"/>
      <c r="C66" s="633"/>
      <c r="D66" s="633"/>
      <c r="E66" s="633"/>
      <c r="F66" s="1451"/>
      <c r="G66" s="633"/>
      <c r="H66" s="1645"/>
      <c r="I66" s="1645"/>
      <c r="J66" s="1646"/>
      <c r="K66" s="1706" t="s">
        <v>1020</v>
      </c>
      <c r="L66" s="1702" t="s">
        <v>14</v>
      </c>
      <c r="M66" s="1703">
        <f>ROUNDDOWN(O66/1000,0)</f>
        <v>701009</v>
      </c>
      <c r="N66" s="711"/>
      <c r="O66" s="1658">
        <f>P66*S66*T66</f>
        <v>701009280</v>
      </c>
      <c r="P66" s="1658">
        <f>ROUNDDOWN(W62*8,-1)</f>
        <v>143180</v>
      </c>
      <c r="Q66" s="713"/>
      <c r="R66" s="1668"/>
      <c r="S66" s="1660">
        <v>272</v>
      </c>
      <c r="T66" s="711">
        <v>18</v>
      </c>
      <c r="U66" s="1419"/>
      <c r="V66" s="1419"/>
      <c r="W66" s="1419"/>
      <c r="X66" s="1419" t="s">
        <v>1021</v>
      </c>
      <c r="Y66" s="1419">
        <v>42000</v>
      </c>
      <c r="Z66" s="630"/>
      <c r="AA66" s="630"/>
    </row>
    <row r="67" spans="1:36" s="626" customFormat="1" ht="21" customHeight="1">
      <c r="A67" s="631"/>
      <c r="B67" s="633"/>
      <c r="C67" s="633"/>
      <c r="D67" s="633"/>
      <c r="E67" s="633"/>
      <c r="F67" s="1451"/>
      <c r="G67" s="1451"/>
      <c r="H67" s="1645"/>
      <c r="I67" s="1645"/>
      <c r="J67" s="1646"/>
      <c r="K67" s="1701" t="s">
        <v>387</v>
      </c>
      <c r="L67" s="1710"/>
      <c r="M67" s="1703">
        <f>SUM(M68:M69)</f>
        <v>1424745</v>
      </c>
      <c r="N67" s="710"/>
      <c r="O67" s="1673"/>
      <c r="P67" s="1654" t="s">
        <v>380</v>
      </c>
      <c r="Q67" s="1655" t="s">
        <v>11</v>
      </c>
      <c r="R67" s="1656" t="s">
        <v>373</v>
      </c>
      <c r="S67" s="1656" t="s">
        <v>24</v>
      </c>
      <c r="T67" s="1656" t="s">
        <v>9</v>
      </c>
      <c r="U67" s="1419"/>
      <c r="V67" s="1419"/>
      <c r="W67" s="1419"/>
      <c r="X67" s="1419"/>
      <c r="Y67" s="1419"/>
      <c r="Z67" s="630"/>
    </row>
    <row r="68" spans="1:36" s="626" customFormat="1" ht="21" customHeight="1">
      <c r="A68" s="631"/>
      <c r="B68" s="633"/>
      <c r="C68" s="633"/>
      <c r="D68" s="633"/>
      <c r="E68" s="633"/>
      <c r="F68" s="1451"/>
      <c r="G68" s="1451"/>
      <c r="H68" s="1645"/>
      <c r="I68" s="1645"/>
      <c r="J68" s="1646"/>
      <c r="K68" s="1701" t="s">
        <v>1022</v>
      </c>
      <c r="L68" s="1710" t="s">
        <v>14</v>
      </c>
      <c r="M68" s="1703">
        <f>ROUNDDOWN(O68/1000,0)</f>
        <v>620160</v>
      </c>
      <c r="N68" s="1711" t="s">
        <v>1023</v>
      </c>
      <c r="O68" s="1658">
        <f>P68*S68*T68</f>
        <v>620160000</v>
      </c>
      <c r="P68" s="1642">
        <v>190000</v>
      </c>
      <c r="Q68" s="713"/>
      <c r="R68" s="1662"/>
      <c r="S68" s="1660">
        <v>272</v>
      </c>
      <c r="T68" s="711">
        <v>12</v>
      </c>
      <c r="U68" s="1419"/>
      <c r="V68" s="1419"/>
      <c r="W68" s="1419"/>
      <c r="X68" s="1419"/>
      <c r="Y68" s="1419"/>
      <c r="Z68" s="630"/>
      <c r="AA68" s="630"/>
      <c r="AB68" s="630"/>
      <c r="AC68" s="630"/>
      <c r="AD68" s="630"/>
      <c r="AE68" s="630"/>
      <c r="AF68" s="630"/>
      <c r="AG68" s="630"/>
      <c r="AH68" s="630"/>
      <c r="AI68" s="630"/>
    </row>
    <row r="69" spans="1:36" s="626" customFormat="1" ht="21" customHeight="1">
      <c r="A69" s="631"/>
      <c r="B69" s="633"/>
      <c r="C69" s="633"/>
      <c r="D69" s="633"/>
      <c r="E69" s="633"/>
      <c r="F69" s="1451"/>
      <c r="G69" s="1451"/>
      <c r="H69" s="1645"/>
      <c r="I69" s="1645"/>
      <c r="J69" s="1646"/>
      <c r="K69" s="1701" t="s">
        <v>1024</v>
      </c>
      <c r="L69" s="1710" t="s">
        <v>14</v>
      </c>
      <c r="M69" s="1703">
        <f>ROUNDDOWN(O69/1000,0)</f>
        <v>804585</v>
      </c>
      <c r="N69" s="1712">
        <f>P42+P56+P58+P68</f>
        <v>2465030</v>
      </c>
      <c r="O69" s="1658">
        <f>P69*Q69</f>
        <v>804585792</v>
      </c>
      <c r="P69" s="1642">
        <f>N69*S69</f>
        <v>670488160</v>
      </c>
      <c r="Q69" s="1659">
        <v>1.2</v>
      </c>
      <c r="R69" s="1662"/>
      <c r="S69" s="713">
        <v>272</v>
      </c>
      <c r="T69" s="711"/>
      <c r="U69" s="1419"/>
      <c r="V69" s="1419"/>
      <c r="W69" s="1419"/>
      <c r="X69" s="1419"/>
      <c r="Y69" s="1419"/>
      <c r="Z69" s="630"/>
      <c r="AA69" s="630"/>
      <c r="AB69" s="630"/>
      <c r="AC69" s="630"/>
      <c r="AD69" s="630"/>
      <c r="AE69" s="630"/>
      <c r="AF69" s="630"/>
      <c r="AG69" s="630"/>
      <c r="AH69" s="630"/>
      <c r="AI69" s="630"/>
    </row>
    <row r="70" spans="1:36" s="626" customFormat="1" ht="21" customHeight="1">
      <c r="A70" s="631"/>
      <c r="B70" s="633"/>
      <c r="C70" s="633"/>
      <c r="D70" s="633"/>
      <c r="E70" s="633"/>
      <c r="F70" s="1451"/>
      <c r="G70" s="1451"/>
      <c r="H70" s="1645"/>
      <c r="I70" s="1645"/>
      <c r="J70" s="1646"/>
      <c r="K70" s="1701" t="s">
        <v>1025</v>
      </c>
      <c r="L70" s="1710"/>
      <c r="M70" s="1703">
        <f>M71</f>
        <v>25200</v>
      </c>
      <c r="N70" s="710"/>
      <c r="O70" s="1658"/>
      <c r="P70" s="1642"/>
      <c r="Q70" s="1659"/>
      <c r="R70" s="1662"/>
      <c r="S70" s="713"/>
      <c r="T70" s="711"/>
      <c r="U70" s="1419"/>
      <c r="V70" s="1419"/>
      <c r="W70" s="1419"/>
      <c r="X70" s="1419"/>
      <c r="Y70" s="1419"/>
      <c r="Z70" s="630"/>
      <c r="AA70" s="630"/>
      <c r="AB70" s="630"/>
      <c r="AC70" s="630"/>
      <c r="AD70" s="630"/>
      <c r="AE70" s="630"/>
      <c r="AF70" s="630"/>
      <c r="AG70" s="630"/>
      <c r="AH70" s="630"/>
      <c r="AI70" s="630"/>
    </row>
    <row r="71" spans="1:36" s="626" customFormat="1" ht="21" customHeight="1">
      <c r="A71" s="631"/>
      <c r="B71" s="633"/>
      <c r="C71" s="633"/>
      <c r="D71" s="633"/>
      <c r="E71" s="633"/>
      <c r="F71" s="1451"/>
      <c r="G71" s="1451"/>
      <c r="H71" s="1645"/>
      <c r="I71" s="1645"/>
      <c r="J71" s="1646"/>
      <c r="K71" s="1713" t="s">
        <v>1026</v>
      </c>
      <c r="L71" s="1714" t="s">
        <v>14</v>
      </c>
      <c r="M71" s="1715">
        <f>ROUNDDOWN(O71/1000,0)</f>
        <v>25200</v>
      </c>
      <c r="N71" s="710"/>
      <c r="O71" s="1716">
        <f>P71*Q71*S71*T71</f>
        <v>25200000</v>
      </c>
      <c r="P71" s="1642">
        <v>10000</v>
      </c>
      <c r="Q71" s="1659">
        <v>1</v>
      </c>
      <c r="R71" s="1662"/>
      <c r="S71" s="713">
        <v>210</v>
      </c>
      <c r="T71" s="711">
        <v>12</v>
      </c>
      <c r="U71" s="1661"/>
      <c r="V71" s="1419"/>
      <c r="W71" s="1419"/>
      <c r="X71" s="1419"/>
      <c r="Y71" s="1419"/>
      <c r="Z71" s="630"/>
      <c r="AA71" s="630"/>
      <c r="AB71" s="630"/>
      <c r="AC71" s="630"/>
      <c r="AD71" s="630"/>
      <c r="AE71" s="630"/>
      <c r="AF71" s="630"/>
      <c r="AG71" s="630"/>
      <c r="AH71" s="630"/>
      <c r="AI71" s="630"/>
    </row>
    <row r="72" spans="1:36" s="630" customFormat="1" ht="21" customHeight="1">
      <c r="A72" s="631"/>
      <c r="B72" s="633"/>
      <c r="C72" s="633"/>
      <c r="D72" s="633"/>
      <c r="E72" s="633"/>
      <c r="F72" s="1451"/>
      <c r="G72" s="1451"/>
      <c r="H72" s="1645"/>
      <c r="I72" s="1645"/>
      <c r="J72" s="1646"/>
      <c r="K72" s="1647" t="s">
        <v>1027</v>
      </c>
      <c r="L72" s="709"/>
      <c r="M72" s="1717">
        <f>M73</f>
        <v>13200</v>
      </c>
      <c r="N72" s="710"/>
      <c r="O72" s="1718"/>
      <c r="P72" s="1654" t="s">
        <v>380</v>
      </c>
      <c r="Q72" s="1655" t="s">
        <v>11</v>
      </c>
      <c r="R72" s="1656" t="s">
        <v>373</v>
      </c>
      <c r="S72" s="1656" t="s">
        <v>24</v>
      </c>
      <c r="T72" s="1656" t="s">
        <v>9</v>
      </c>
      <c r="U72" s="1419"/>
      <c r="V72" s="1419"/>
      <c r="W72" s="1419"/>
      <c r="X72" s="1419"/>
      <c r="Y72" s="1419"/>
    </row>
    <row r="73" spans="1:36" s="630" customFormat="1" ht="21" customHeight="1">
      <c r="A73" s="631"/>
      <c r="B73" s="633"/>
      <c r="C73" s="633"/>
      <c r="D73" s="633"/>
      <c r="E73" s="633"/>
      <c r="F73" s="1451"/>
      <c r="G73" s="1451"/>
      <c r="H73" s="1645"/>
      <c r="I73" s="1645"/>
      <c r="J73" s="1646"/>
      <c r="K73" s="1647" t="s">
        <v>1028</v>
      </c>
      <c r="L73" s="709" t="s">
        <v>14</v>
      </c>
      <c r="M73" s="1648">
        <f>ROUNDDOWN(O73/1000,0)</f>
        <v>13200</v>
      </c>
      <c r="N73" s="1719"/>
      <c r="O73" s="1658">
        <f>P73*S73*T73</f>
        <v>13200000</v>
      </c>
      <c r="P73" s="1642">
        <v>100000</v>
      </c>
      <c r="Q73" s="713"/>
      <c r="R73" s="1661"/>
      <c r="S73" s="1660">
        <v>11</v>
      </c>
      <c r="T73" s="711">
        <v>12</v>
      </c>
      <c r="U73" s="1661"/>
      <c r="V73" s="1419"/>
      <c r="W73" s="1419"/>
      <c r="X73" s="1419"/>
      <c r="Y73" s="1419"/>
    </row>
    <row r="74" spans="1:36" s="626" customFormat="1" ht="21" customHeight="1">
      <c r="A74" s="631"/>
      <c r="B74" s="633"/>
      <c r="C74" s="633"/>
      <c r="D74" s="633"/>
      <c r="E74" s="633"/>
      <c r="F74" s="1451"/>
      <c r="G74" s="1451"/>
      <c r="H74" s="1645"/>
      <c r="I74" s="1645"/>
      <c r="J74" s="1646"/>
      <c r="K74" s="1647" t="s">
        <v>401</v>
      </c>
      <c r="L74" s="709"/>
      <c r="M74" s="1648">
        <f>M75</f>
        <v>24960</v>
      </c>
      <c r="N74" s="710"/>
      <c r="O74" s="1718"/>
      <c r="P74" s="1654" t="s">
        <v>380</v>
      </c>
      <c r="Q74" s="1655" t="s">
        <v>11</v>
      </c>
      <c r="R74" s="1656" t="s">
        <v>373</v>
      </c>
      <c r="S74" s="1656" t="s">
        <v>24</v>
      </c>
      <c r="T74" s="1656" t="s">
        <v>9</v>
      </c>
      <c r="U74" s="1661"/>
      <c r="V74" s="1419"/>
      <c r="W74" s="1419"/>
      <c r="X74" s="1419"/>
      <c r="Y74" s="1419"/>
      <c r="Z74" s="630"/>
      <c r="AA74" s="630"/>
      <c r="AB74" s="630"/>
      <c r="AC74" s="630"/>
      <c r="AD74" s="630"/>
      <c r="AE74" s="630"/>
      <c r="AF74" s="630"/>
      <c r="AG74" s="630"/>
      <c r="AH74" s="630"/>
      <c r="AI74" s="630"/>
    </row>
    <row r="75" spans="1:36" s="630" customFormat="1" ht="21" customHeight="1">
      <c r="A75" s="631"/>
      <c r="B75" s="633"/>
      <c r="C75" s="633"/>
      <c r="D75" s="633"/>
      <c r="E75" s="633"/>
      <c r="F75" s="1451"/>
      <c r="G75" s="1451"/>
      <c r="H75" s="1645"/>
      <c r="I75" s="1645"/>
      <c r="J75" s="1646"/>
      <c r="K75" s="1647" t="s">
        <v>1029</v>
      </c>
      <c r="L75" s="709" t="s">
        <v>14</v>
      </c>
      <c r="M75" s="1648">
        <f>ROUNDDOWN(O75/1000,0)</f>
        <v>24960</v>
      </c>
      <c r="N75" s="1719"/>
      <c r="O75" s="1658">
        <f>P75*S75*T75</f>
        <v>24960000</v>
      </c>
      <c r="P75" s="1642">
        <v>40000</v>
      </c>
      <c r="Q75" s="713"/>
      <c r="R75" s="1661"/>
      <c r="S75" s="1660">
        <v>52</v>
      </c>
      <c r="T75" s="711">
        <v>12</v>
      </c>
      <c r="U75" s="1661"/>
      <c r="V75" s="1419"/>
      <c r="W75" s="1419"/>
      <c r="X75" s="1419"/>
      <c r="Y75" s="1419"/>
    </row>
    <row r="76" spans="1:36" s="630" customFormat="1" ht="21" customHeight="1">
      <c r="A76" s="631"/>
      <c r="B76" s="633"/>
      <c r="C76" s="633"/>
      <c r="D76" s="633"/>
      <c r="E76" s="633"/>
      <c r="F76" s="1451"/>
      <c r="G76" s="1720" t="s">
        <v>682</v>
      </c>
      <c r="H76" s="1721">
        <f>M76</f>
        <v>72192</v>
      </c>
      <c r="I76" s="1721">
        <v>311290</v>
      </c>
      <c r="J76" s="658">
        <f>H76-I76</f>
        <v>-239098</v>
      </c>
      <c r="K76" s="702" t="s">
        <v>682</v>
      </c>
      <c r="L76" s="717"/>
      <c r="M76" s="694">
        <f>M77</f>
        <v>72192</v>
      </c>
      <c r="N76" s="672"/>
      <c r="O76" s="664"/>
      <c r="P76" s="675" t="s">
        <v>380</v>
      </c>
      <c r="Q76" s="668"/>
      <c r="R76" s="674" t="s">
        <v>386</v>
      </c>
      <c r="S76" s="674" t="s">
        <v>24</v>
      </c>
      <c r="T76" s="674" t="s">
        <v>9</v>
      </c>
      <c r="U76" s="670"/>
    </row>
    <row r="77" spans="1:36" s="630" customFormat="1" ht="21" customHeight="1">
      <c r="A77" s="631"/>
      <c r="B77" s="633"/>
      <c r="C77" s="633"/>
      <c r="D77" s="633"/>
      <c r="E77" s="633"/>
      <c r="F77" s="1451"/>
      <c r="G77" s="1451"/>
      <c r="H77" s="1635"/>
      <c r="I77" s="1635"/>
      <c r="J77" s="653"/>
      <c r="K77" s="684" t="s">
        <v>686</v>
      </c>
      <c r="L77" s="709"/>
      <c r="M77" s="686">
        <f>M78+M79</f>
        <v>72192</v>
      </c>
      <c r="N77" s="672"/>
      <c r="O77" s="664"/>
      <c r="P77" s="666"/>
      <c r="Q77" s="668"/>
      <c r="R77" s="670"/>
      <c r="S77" s="669"/>
      <c r="T77" s="665"/>
      <c r="U77" s="670"/>
    </row>
    <row r="78" spans="1:36" s="630" customFormat="1" ht="21" customHeight="1">
      <c r="A78" s="631"/>
      <c r="B78" s="633"/>
      <c r="C78" s="633"/>
      <c r="D78" s="633"/>
      <c r="E78" s="633"/>
      <c r="F78" s="1451"/>
      <c r="G78" s="1451"/>
      <c r="H78" s="1635"/>
      <c r="I78" s="1635"/>
      <c r="J78" s="653"/>
      <c r="K78" s="317" t="s">
        <v>1030</v>
      </c>
      <c r="L78" s="709" t="s">
        <v>14</v>
      </c>
      <c r="M78" s="812">
        <f>ROUNDDOWN(O78/1000,0)</f>
        <v>66961</v>
      </c>
      <c r="N78" s="1151"/>
      <c r="O78" s="1658">
        <f>P78*R78*S78*T78</f>
        <v>66961920</v>
      </c>
      <c r="P78" s="1722">
        <v>174380</v>
      </c>
      <c r="Q78" s="357"/>
      <c r="R78" s="1661">
        <v>16</v>
      </c>
      <c r="S78" s="1660">
        <v>2</v>
      </c>
      <c r="T78" s="355">
        <v>12</v>
      </c>
      <c r="U78" s="1661"/>
      <c r="V78" s="1419"/>
    </row>
    <row r="79" spans="1:36" s="630" customFormat="1" ht="21" customHeight="1">
      <c r="A79" s="631"/>
      <c r="B79" s="633"/>
      <c r="C79" s="633"/>
      <c r="D79" s="633"/>
      <c r="E79" s="633"/>
      <c r="F79" s="1451"/>
      <c r="G79" s="1451"/>
      <c r="H79" s="1635"/>
      <c r="I79" s="1635"/>
      <c r="J79" s="653"/>
      <c r="K79" s="1152" t="s">
        <v>1031</v>
      </c>
      <c r="L79" s="1723" t="s">
        <v>14</v>
      </c>
      <c r="M79" s="1153">
        <f>ROUNDDOWN(O79/1000,0)</f>
        <v>5231</v>
      </c>
      <c r="N79" s="1151"/>
      <c r="O79" s="1658">
        <f>P79*R79*S79</f>
        <v>5231400</v>
      </c>
      <c r="P79" s="1722">
        <v>174380</v>
      </c>
      <c r="Q79" s="357"/>
      <c r="R79" s="1661">
        <v>15</v>
      </c>
      <c r="S79" s="1660">
        <v>2</v>
      </c>
      <c r="T79" s="355"/>
      <c r="U79" s="1661"/>
      <c r="V79" s="1419"/>
    </row>
    <row r="80" spans="1:36" s="630" customFormat="1" ht="21" customHeight="1">
      <c r="A80" s="631"/>
      <c r="B80" s="633"/>
      <c r="C80" s="633"/>
      <c r="D80" s="633"/>
      <c r="E80" s="1376" t="s">
        <v>1575</v>
      </c>
      <c r="F80" s="1725"/>
      <c r="G80" s="1726"/>
      <c r="H80" s="1727">
        <f>H81+H144+H153+H157</f>
        <v>1923372</v>
      </c>
      <c r="I80" s="1727">
        <f>I81+I144+I153+I157</f>
        <v>1871262</v>
      </c>
      <c r="J80" s="1728">
        <f>H80-I80</f>
        <v>52110</v>
      </c>
      <c r="K80" s="1729"/>
      <c r="L80" s="1730"/>
      <c r="M80" s="1731"/>
      <c r="N80" s="1151"/>
      <c r="O80" s="1658"/>
      <c r="P80" s="1722"/>
      <c r="Q80" s="357"/>
      <c r="R80" s="1661"/>
      <c r="S80" s="1660"/>
      <c r="T80" s="355"/>
      <c r="U80" s="1724"/>
    </row>
    <row r="81" spans="1:63" s="626" customFormat="1" ht="21" customHeight="1">
      <c r="A81" s="631"/>
      <c r="B81" s="633"/>
      <c r="C81" s="633"/>
      <c r="D81" s="633"/>
      <c r="E81" s="633"/>
      <c r="F81" s="1632" t="s">
        <v>61</v>
      </c>
      <c r="G81" s="1632"/>
      <c r="H81" s="1633">
        <f>H82+H107+H108+H111+H117+H128+H137</f>
        <v>1875532</v>
      </c>
      <c r="I81" s="1633">
        <f>I82+I107+I108+I111+I117+I128+I137</f>
        <v>1816607</v>
      </c>
      <c r="J81" s="654">
        <f>H81-I81</f>
        <v>58925</v>
      </c>
      <c r="K81" s="688"/>
      <c r="L81" s="689"/>
      <c r="M81" s="690"/>
      <c r="N81" s="659"/>
      <c r="O81" s="647"/>
      <c r="P81" s="643"/>
      <c r="Q81" s="648"/>
      <c r="R81" s="645"/>
      <c r="S81" s="645"/>
      <c r="T81" s="644"/>
      <c r="U81" s="630"/>
      <c r="V81" s="630"/>
      <c r="W81" s="630"/>
      <c r="X81" s="630"/>
      <c r="Y81" s="630"/>
      <c r="Z81" s="630"/>
      <c r="AA81" s="630"/>
      <c r="AB81" s="630"/>
      <c r="AC81" s="630"/>
      <c r="AD81" s="630"/>
      <c r="AE81" s="630"/>
      <c r="AF81" s="630"/>
      <c r="AG81" s="630"/>
      <c r="AH81" s="630"/>
      <c r="AI81" s="630"/>
    </row>
    <row r="82" spans="1:63" s="626" customFormat="1" ht="21" customHeight="1">
      <c r="A82" s="631"/>
      <c r="B82" s="633"/>
      <c r="C82" s="633"/>
      <c r="D82" s="633"/>
      <c r="E82" s="633"/>
      <c r="F82" s="632"/>
      <c r="G82" s="632" t="s">
        <v>402</v>
      </c>
      <c r="H82" s="1634">
        <f>M82</f>
        <v>50980</v>
      </c>
      <c r="I82" s="1634">
        <v>66400</v>
      </c>
      <c r="J82" s="658">
        <f>H82-I82</f>
        <v>-15420</v>
      </c>
      <c r="K82" s="716"/>
      <c r="L82" s="693"/>
      <c r="M82" s="694">
        <f>M83+M95+M102+M103+M104+M105+M106</f>
        <v>50980</v>
      </c>
      <c r="N82" s="644"/>
      <c r="O82" s="647"/>
      <c r="P82" s="675"/>
      <c r="Q82" s="676"/>
      <c r="R82" s="663"/>
      <c r="S82" s="663"/>
      <c r="T82" s="662"/>
      <c r="U82" s="630"/>
      <c r="V82" s="630"/>
      <c r="W82" s="630"/>
      <c r="X82" s="630"/>
      <c r="Y82" s="630"/>
      <c r="Z82" s="630"/>
      <c r="AA82" s="630"/>
      <c r="AB82" s="630"/>
      <c r="AC82" s="630"/>
      <c r="AD82" s="630"/>
      <c r="AE82" s="630"/>
      <c r="AF82" s="630"/>
      <c r="AG82" s="630"/>
      <c r="AH82" s="630"/>
      <c r="AI82" s="630"/>
    </row>
    <row r="83" spans="1:63" s="626" customFormat="1" ht="21" customHeight="1">
      <c r="A83" s="631"/>
      <c r="B83" s="628"/>
      <c r="C83" s="628"/>
      <c r="D83" s="628"/>
      <c r="E83" s="628"/>
      <c r="F83" s="628"/>
      <c r="G83" s="628"/>
      <c r="H83" s="2342"/>
      <c r="I83" s="2342"/>
      <c r="J83" s="653"/>
      <c r="K83" s="683" t="s">
        <v>403</v>
      </c>
      <c r="L83" s="692"/>
      <c r="M83" s="812">
        <f>SUM(M84:M94)</f>
        <v>27590</v>
      </c>
      <c r="N83" s="644"/>
      <c r="O83" s="647"/>
      <c r="P83" s="675" t="s">
        <v>380</v>
      </c>
      <c r="Q83" s="676"/>
      <c r="R83" s="663" t="s">
        <v>404</v>
      </c>
      <c r="S83" s="663" t="s">
        <v>17</v>
      </c>
      <c r="T83" s="662" t="s">
        <v>9</v>
      </c>
      <c r="U83" s="630"/>
      <c r="V83" s="630"/>
      <c r="W83" s="630"/>
      <c r="X83" s="630"/>
      <c r="Y83" s="630"/>
      <c r="Z83" s="630"/>
      <c r="AA83" s="630"/>
      <c r="AB83" s="630"/>
      <c r="AC83" s="630"/>
      <c r="AD83" s="630"/>
      <c r="AE83" s="630"/>
      <c r="AF83" s="630"/>
      <c r="AG83" s="630"/>
      <c r="AH83" s="630"/>
      <c r="AI83" s="630"/>
    </row>
    <row r="84" spans="1:63" s="626" customFormat="1" ht="21" customHeight="1">
      <c r="A84" s="631"/>
      <c r="B84" s="628"/>
      <c r="C84" s="628"/>
      <c r="D84" s="628"/>
      <c r="E84" s="628"/>
      <c r="F84" s="628"/>
      <c r="G84" s="628"/>
      <c r="H84" s="2342"/>
      <c r="I84" s="2342"/>
      <c r="J84" s="653"/>
      <c r="K84" s="682" t="s">
        <v>1746</v>
      </c>
      <c r="L84" s="692" t="s">
        <v>14</v>
      </c>
      <c r="M84" s="812">
        <f t="shared" ref="M84:M89" si="4">ROUNDDOWN(O84/1000,0)</f>
        <v>3600</v>
      </c>
      <c r="N84" s="644"/>
      <c r="O84" s="664">
        <f>P84*R84*T84*S84</f>
        <v>3600000</v>
      </c>
      <c r="P84" s="666">
        <v>3000</v>
      </c>
      <c r="Q84" s="668"/>
      <c r="R84" s="669">
        <v>100</v>
      </c>
      <c r="S84" s="669">
        <v>1</v>
      </c>
      <c r="T84" s="665">
        <v>12</v>
      </c>
      <c r="U84" s="670"/>
      <c r="V84" s="630"/>
      <c r="W84" s="630"/>
      <c r="X84" s="630"/>
      <c r="Y84" s="630"/>
      <c r="Z84" s="630"/>
      <c r="AA84" s="630"/>
      <c r="AB84" s="630"/>
      <c r="AC84" s="630"/>
      <c r="AD84" s="630"/>
      <c r="AE84" s="630"/>
      <c r="AF84" s="630"/>
      <c r="AG84" s="630"/>
      <c r="AH84" s="630"/>
      <c r="AI84" s="630"/>
    </row>
    <row r="85" spans="1:63" s="626" customFormat="1" ht="21" customHeight="1">
      <c r="A85" s="631"/>
      <c r="B85" s="628"/>
      <c r="C85" s="628"/>
      <c r="D85" s="628"/>
      <c r="E85" s="628"/>
      <c r="F85" s="628"/>
      <c r="G85" s="628"/>
      <c r="H85" s="2342"/>
      <c r="I85" s="2342"/>
      <c r="J85" s="653"/>
      <c r="K85" s="2388" t="s">
        <v>1747</v>
      </c>
      <c r="L85" s="692" t="s">
        <v>14</v>
      </c>
      <c r="M85" s="812">
        <f t="shared" si="4"/>
        <v>2400</v>
      </c>
      <c r="N85" s="644"/>
      <c r="O85" s="664">
        <f>P85*R85*T85*S85</f>
        <v>2400000</v>
      </c>
      <c r="P85" s="666">
        <v>2000</v>
      </c>
      <c r="Q85" s="668"/>
      <c r="R85" s="669">
        <v>100</v>
      </c>
      <c r="S85" s="669">
        <v>1</v>
      </c>
      <c r="T85" s="665">
        <v>12</v>
      </c>
      <c r="U85" s="670"/>
      <c r="V85" s="630"/>
      <c r="W85" s="630"/>
      <c r="X85" s="630"/>
      <c r="Y85" s="630"/>
      <c r="Z85" s="630"/>
      <c r="AA85" s="630"/>
      <c r="AB85" s="630"/>
      <c r="AC85" s="630"/>
      <c r="AD85" s="630"/>
      <c r="AE85" s="630"/>
      <c r="AF85" s="630"/>
      <c r="AG85" s="630"/>
      <c r="AH85" s="630"/>
      <c r="AI85" s="630"/>
    </row>
    <row r="86" spans="1:63" s="626" customFormat="1" ht="21" customHeight="1">
      <c r="A86" s="631"/>
      <c r="B86" s="628"/>
      <c r="C86" s="628"/>
      <c r="D86" s="628"/>
      <c r="E86" s="628"/>
      <c r="F86" s="628"/>
      <c r="G86" s="628"/>
      <c r="H86" s="2342"/>
      <c r="I86" s="2342"/>
      <c r="J86" s="653"/>
      <c r="K86" s="2388" t="s">
        <v>2397</v>
      </c>
      <c r="L86" s="692" t="s">
        <v>14</v>
      </c>
      <c r="M86" s="812">
        <f t="shared" si="4"/>
        <v>1200</v>
      </c>
      <c r="N86" s="644"/>
      <c r="O86" s="2343">
        <f t="shared" ref="O86:O93" si="5">P86*R86*S86</f>
        <v>1200000</v>
      </c>
      <c r="P86" s="666">
        <v>10000</v>
      </c>
      <c r="Q86" s="668"/>
      <c r="R86" s="669">
        <v>40</v>
      </c>
      <c r="S86" s="669">
        <v>3</v>
      </c>
      <c r="T86" s="665"/>
      <c r="U86" s="670"/>
      <c r="V86" s="630"/>
      <c r="W86" s="630"/>
      <c r="X86" s="630"/>
      <c r="Y86" s="630"/>
      <c r="Z86" s="630"/>
      <c r="AA86" s="630"/>
      <c r="AB86" s="630"/>
      <c r="AC86" s="630"/>
      <c r="AD86" s="630"/>
      <c r="AE86" s="630"/>
      <c r="AF86" s="630"/>
      <c r="AG86" s="630"/>
      <c r="AH86" s="630"/>
      <c r="AI86" s="630"/>
    </row>
    <row r="87" spans="1:63" s="626" customFormat="1" ht="21" customHeight="1">
      <c r="A87" s="631"/>
      <c r="B87" s="628"/>
      <c r="C87" s="628"/>
      <c r="D87" s="628"/>
      <c r="E87" s="628"/>
      <c r="F87" s="628"/>
      <c r="G87" s="628"/>
      <c r="H87" s="2342"/>
      <c r="I87" s="2342"/>
      <c r="J87" s="653"/>
      <c r="K87" s="2388" t="s">
        <v>2398</v>
      </c>
      <c r="L87" s="692" t="s">
        <v>14</v>
      </c>
      <c r="M87" s="812">
        <f t="shared" si="4"/>
        <v>2400</v>
      </c>
      <c r="N87" s="644"/>
      <c r="O87" s="2343">
        <f t="shared" si="5"/>
        <v>2400000</v>
      </c>
      <c r="P87" s="666">
        <v>8000</v>
      </c>
      <c r="Q87" s="668"/>
      <c r="R87" s="669">
        <v>100</v>
      </c>
      <c r="S87" s="669">
        <v>3</v>
      </c>
      <c r="T87" s="665"/>
      <c r="U87" s="670"/>
      <c r="V87" s="630"/>
      <c r="W87" s="630"/>
      <c r="X87" s="630"/>
      <c r="Y87" s="630"/>
      <c r="Z87" s="630"/>
      <c r="AA87" s="630"/>
      <c r="AB87" s="630"/>
      <c r="AC87" s="630"/>
      <c r="AD87" s="630"/>
      <c r="AE87" s="630"/>
      <c r="AF87" s="630"/>
      <c r="AG87" s="630"/>
      <c r="AH87" s="630"/>
      <c r="AI87" s="630"/>
      <c r="AJ87" s="630"/>
      <c r="AK87" s="630"/>
      <c r="AL87" s="630"/>
      <c r="AM87" s="630"/>
      <c r="AN87" s="630"/>
      <c r="AO87" s="630"/>
      <c r="AP87" s="630"/>
      <c r="AQ87" s="630"/>
      <c r="AR87" s="630"/>
      <c r="AS87" s="630"/>
      <c r="AT87" s="630"/>
      <c r="AU87" s="630"/>
      <c r="AV87" s="630"/>
      <c r="AW87" s="630"/>
      <c r="AX87" s="630"/>
      <c r="AY87" s="630"/>
      <c r="AZ87" s="630"/>
      <c r="BA87" s="630"/>
      <c r="BB87" s="630"/>
      <c r="BC87" s="630"/>
      <c r="BD87" s="630"/>
      <c r="BE87" s="630"/>
      <c r="BF87" s="630"/>
      <c r="BG87" s="630"/>
      <c r="BH87" s="630"/>
      <c r="BI87" s="630"/>
      <c r="BJ87" s="630"/>
      <c r="BK87" s="630"/>
    </row>
    <row r="88" spans="1:63" s="626" customFormat="1" ht="21" customHeight="1">
      <c r="A88" s="631"/>
      <c r="B88" s="628"/>
      <c r="C88" s="628"/>
      <c r="D88" s="628"/>
      <c r="E88" s="628"/>
      <c r="F88" s="628"/>
      <c r="G88" s="628"/>
      <c r="H88" s="2342"/>
      <c r="I88" s="2342"/>
      <c r="J88" s="653"/>
      <c r="K88" s="2339" t="s">
        <v>2399</v>
      </c>
      <c r="L88" s="2340" t="s">
        <v>14</v>
      </c>
      <c r="M88" s="812">
        <f>ROUNDDOWN(O88/1000,0)</f>
        <v>1800</v>
      </c>
      <c r="N88" s="349"/>
      <c r="O88" s="2343">
        <f t="shared" si="5"/>
        <v>1800000</v>
      </c>
      <c r="P88" s="2344">
        <v>600</v>
      </c>
      <c r="Q88" s="357"/>
      <c r="R88" s="2345">
        <v>1000</v>
      </c>
      <c r="S88" s="2345">
        <v>3</v>
      </c>
      <c r="T88" s="355"/>
      <c r="U88" s="670"/>
      <c r="V88" s="630"/>
      <c r="W88" s="630"/>
      <c r="X88" s="630"/>
      <c r="Y88" s="630"/>
      <c r="Z88" s="630"/>
      <c r="AA88" s="630"/>
      <c r="AB88" s="630"/>
      <c r="AC88" s="630"/>
      <c r="AD88" s="630"/>
      <c r="AE88" s="630"/>
      <c r="AF88" s="630"/>
      <c r="AG88" s="630"/>
      <c r="AH88" s="630"/>
      <c r="AI88" s="630"/>
      <c r="AJ88" s="630"/>
      <c r="AK88" s="630"/>
      <c r="AL88" s="630"/>
      <c r="AM88" s="630"/>
      <c r="AN88" s="630"/>
      <c r="AO88" s="630"/>
      <c r="AP88" s="630"/>
      <c r="AQ88" s="630"/>
      <c r="AR88" s="630"/>
      <c r="AS88" s="630"/>
      <c r="AT88" s="630"/>
      <c r="AU88" s="630"/>
      <c r="AV88" s="630"/>
      <c r="AW88" s="630"/>
      <c r="AX88" s="630"/>
      <c r="AY88" s="630"/>
      <c r="AZ88" s="630"/>
      <c r="BA88" s="630"/>
      <c r="BB88" s="630"/>
      <c r="BC88" s="630"/>
      <c r="BD88" s="630"/>
      <c r="BE88" s="630"/>
      <c r="BF88" s="630"/>
      <c r="BG88" s="630"/>
      <c r="BH88" s="630"/>
      <c r="BI88" s="630"/>
      <c r="BJ88" s="630"/>
      <c r="BK88" s="630"/>
    </row>
    <row r="89" spans="1:63" s="630" customFormat="1" ht="21" customHeight="1">
      <c r="A89" s="631"/>
      <c r="B89" s="628"/>
      <c r="C89" s="628"/>
      <c r="D89" s="628"/>
      <c r="E89" s="628"/>
      <c r="F89" s="628"/>
      <c r="G89" s="628"/>
      <c r="H89" s="2342"/>
      <c r="I89" s="2342"/>
      <c r="J89" s="653"/>
      <c r="K89" s="682" t="s">
        <v>2400</v>
      </c>
      <c r="L89" s="692" t="s">
        <v>14</v>
      </c>
      <c r="M89" s="812">
        <f t="shared" si="4"/>
        <v>1200</v>
      </c>
      <c r="N89" s="644"/>
      <c r="O89" s="2343">
        <f t="shared" si="5"/>
        <v>1200000</v>
      </c>
      <c r="P89" s="666">
        <v>6000</v>
      </c>
      <c r="Q89" s="668"/>
      <c r="R89" s="669">
        <v>100</v>
      </c>
      <c r="S89" s="669">
        <v>2</v>
      </c>
      <c r="T89" s="665"/>
      <c r="U89" s="670"/>
    </row>
    <row r="90" spans="1:63" s="630" customFormat="1" ht="21" customHeight="1">
      <c r="A90" s="631"/>
      <c r="B90" s="628"/>
      <c r="C90" s="628"/>
      <c r="D90" s="628"/>
      <c r="E90" s="628"/>
      <c r="F90" s="628"/>
      <c r="G90" s="628"/>
      <c r="H90" s="2342"/>
      <c r="I90" s="2342"/>
      <c r="J90" s="653"/>
      <c r="K90" s="2339" t="s">
        <v>1032</v>
      </c>
      <c r="L90" s="2340" t="s">
        <v>14</v>
      </c>
      <c r="M90" s="812">
        <f>ROUNDDOWN(O90/1000,0)</f>
        <v>990</v>
      </c>
      <c r="N90" s="349"/>
      <c r="O90" s="2343">
        <f t="shared" si="5"/>
        <v>990000</v>
      </c>
      <c r="P90" s="2344">
        <v>33000</v>
      </c>
      <c r="Q90" s="357"/>
      <c r="R90" s="2345">
        <v>15</v>
      </c>
      <c r="S90" s="2345">
        <v>2</v>
      </c>
      <c r="T90" s="355"/>
      <c r="U90" s="2346"/>
    </row>
    <row r="91" spans="1:63" s="630" customFormat="1" ht="21" customHeight="1">
      <c r="A91" s="631"/>
      <c r="B91" s="628"/>
      <c r="C91" s="628"/>
      <c r="D91" s="628"/>
      <c r="E91" s="628"/>
      <c r="F91" s="628"/>
      <c r="G91" s="628"/>
      <c r="H91" s="2342"/>
      <c r="I91" s="2342"/>
      <c r="J91" s="653"/>
      <c r="K91" s="2377" t="s">
        <v>2385</v>
      </c>
      <c r="L91" s="2340" t="s">
        <v>14</v>
      </c>
      <c r="M91" s="812">
        <f t="shared" ref="M91:M94" si="6">ROUNDDOWN(O91/1000,0)</f>
        <v>6000</v>
      </c>
      <c r="N91" s="349"/>
      <c r="O91" s="2343">
        <f t="shared" si="5"/>
        <v>6000000</v>
      </c>
      <c r="P91" s="2344">
        <v>50000</v>
      </c>
      <c r="Q91" s="357"/>
      <c r="R91" s="2345">
        <v>60</v>
      </c>
      <c r="S91" s="2345">
        <v>2</v>
      </c>
      <c r="T91" s="355"/>
      <c r="U91" s="2346"/>
    </row>
    <row r="92" spans="1:63" s="630" customFormat="1" ht="21" customHeight="1">
      <c r="A92" s="631"/>
      <c r="B92" s="628"/>
      <c r="C92" s="628"/>
      <c r="D92" s="628"/>
      <c r="E92" s="628"/>
      <c r="F92" s="628"/>
      <c r="G92" s="628"/>
      <c r="H92" s="2342"/>
      <c r="I92" s="2342"/>
      <c r="J92" s="653"/>
      <c r="K92" s="2377" t="s">
        <v>2386</v>
      </c>
      <c r="L92" s="2340" t="s">
        <v>14</v>
      </c>
      <c r="M92" s="812">
        <f t="shared" si="6"/>
        <v>2400</v>
      </c>
      <c r="N92" s="349"/>
      <c r="O92" s="2343">
        <f t="shared" si="5"/>
        <v>2400000</v>
      </c>
      <c r="P92" s="2344">
        <v>10000</v>
      </c>
      <c r="Q92" s="357"/>
      <c r="R92" s="2345">
        <v>120</v>
      </c>
      <c r="S92" s="2345">
        <v>2</v>
      </c>
      <c r="T92" s="355"/>
      <c r="U92" s="2346"/>
    </row>
    <row r="93" spans="1:63" s="630" customFormat="1" ht="21" customHeight="1">
      <c r="A93" s="631"/>
      <c r="B93" s="628"/>
      <c r="C93" s="628"/>
      <c r="D93" s="628"/>
      <c r="E93" s="628"/>
      <c r="F93" s="628"/>
      <c r="G93" s="628"/>
      <c r="H93" s="2342"/>
      <c r="I93" s="2342"/>
      <c r="J93" s="653"/>
      <c r="K93" s="2377" t="s">
        <v>2387</v>
      </c>
      <c r="L93" s="2340" t="s">
        <v>14</v>
      </c>
      <c r="M93" s="812">
        <f t="shared" si="6"/>
        <v>800</v>
      </c>
      <c r="N93" s="349"/>
      <c r="O93" s="2343">
        <f t="shared" si="5"/>
        <v>800000</v>
      </c>
      <c r="P93" s="2344">
        <v>50000</v>
      </c>
      <c r="Q93" s="357"/>
      <c r="R93" s="2345">
        <v>16</v>
      </c>
      <c r="S93" s="2345">
        <v>1</v>
      </c>
      <c r="T93" s="355"/>
      <c r="U93" s="670"/>
    </row>
    <row r="94" spans="1:63" s="630" customFormat="1" ht="21" customHeight="1">
      <c r="A94" s="631"/>
      <c r="B94" s="628"/>
      <c r="C94" s="628"/>
      <c r="D94" s="628"/>
      <c r="E94" s="628"/>
      <c r="F94" s="628"/>
      <c r="G94" s="628"/>
      <c r="H94" s="2342"/>
      <c r="I94" s="2342"/>
      <c r="J94" s="2347"/>
      <c r="K94" s="2388" t="s">
        <v>2388</v>
      </c>
      <c r="L94" s="692" t="s">
        <v>14</v>
      </c>
      <c r="M94" s="812">
        <f t="shared" si="6"/>
        <v>4800</v>
      </c>
      <c r="N94" s="644"/>
      <c r="O94" s="664">
        <f>P94*S94*T94</f>
        <v>4800000</v>
      </c>
      <c r="P94" s="666">
        <v>400000</v>
      </c>
      <c r="Q94" s="668"/>
      <c r="R94" s="669"/>
      <c r="S94" s="669">
        <v>1</v>
      </c>
      <c r="T94" s="665">
        <v>12</v>
      </c>
      <c r="U94" s="670"/>
    </row>
    <row r="95" spans="1:63" s="630" customFormat="1" ht="21" customHeight="1">
      <c r="A95" s="631"/>
      <c r="B95" s="628"/>
      <c r="C95" s="628"/>
      <c r="D95" s="628"/>
      <c r="E95" s="628"/>
      <c r="F95" s="628"/>
      <c r="G95" s="628"/>
      <c r="H95" s="2342"/>
      <c r="I95" s="2342"/>
      <c r="J95" s="2347"/>
      <c r="K95" s="2389" t="s">
        <v>687</v>
      </c>
      <c r="L95" s="692"/>
      <c r="M95" s="812">
        <f>SUM(M96:M101)</f>
        <v>14300</v>
      </c>
      <c r="N95" s="644"/>
      <c r="O95" s="647"/>
      <c r="P95" s="675" t="s">
        <v>380</v>
      </c>
      <c r="Q95" s="676"/>
      <c r="R95" s="663" t="s">
        <v>404</v>
      </c>
      <c r="S95" s="663" t="s">
        <v>17</v>
      </c>
      <c r="T95" s="662" t="s">
        <v>9</v>
      </c>
      <c r="AJ95" s="626"/>
      <c r="AK95" s="626"/>
      <c r="AL95" s="626"/>
      <c r="AM95" s="626"/>
      <c r="AN95" s="626"/>
      <c r="AO95" s="626"/>
      <c r="AP95" s="626"/>
      <c r="AQ95" s="626"/>
      <c r="AR95" s="626"/>
      <c r="AS95" s="626"/>
      <c r="AT95" s="626"/>
      <c r="AU95" s="626"/>
      <c r="AV95" s="626"/>
      <c r="AW95" s="626"/>
      <c r="AX95" s="626"/>
      <c r="AY95" s="626"/>
      <c r="AZ95" s="626"/>
      <c r="BA95" s="626"/>
      <c r="BB95" s="626"/>
      <c r="BC95" s="626"/>
      <c r="BD95" s="626"/>
      <c r="BE95" s="626"/>
      <c r="BF95" s="626"/>
      <c r="BG95" s="626"/>
      <c r="BH95" s="626"/>
      <c r="BI95" s="626"/>
      <c r="BJ95" s="626"/>
      <c r="BK95" s="626"/>
    </row>
    <row r="96" spans="1:63" s="626" customFormat="1" ht="21" customHeight="1">
      <c r="A96" s="631"/>
      <c r="B96" s="628"/>
      <c r="C96" s="628"/>
      <c r="D96" s="628"/>
      <c r="E96" s="628"/>
      <c r="F96" s="628"/>
      <c r="G96" s="628"/>
      <c r="H96" s="2342"/>
      <c r="I96" s="2342"/>
      <c r="J96" s="2347"/>
      <c r="K96" s="2377" t="s">
        <v>2389</v>
      </c>
      <c r="L96" s="2340" t="s">
        <v>14</v>
      </c>
      <c r="M96" s="812">
        <f t="shared" ref="M96:M102" si="7">ROUNDDOWN(O96/1000,0)</f>
        <v>1150</v>
      </c>
      <c r="N96" s="349"/>
      <c r="O96" s="2343">
        <f>P96*R96*S96</f>
        <v>1150000</v>
      </c>
      <c r="P96" s="2344">
        <v>23000</v>
      </c>
      <c r="Q96" s="357"/>
      <c r="R96" s="2345">
        <v>10</v>
      </c>
      <c r="S96" s="2345">
        <v>5</v>
      </c>
      <c r="T96" s="349"/>
      <c r="U96" s="630"/>
      <c r="V96" s="630"/>
      <c r="W96" s="630"/>
      <c r="X96" s="630"/>
      <c r="Y96" s="630"/>
      <c r="Z96" s="630"/>
      <c r="AA96" s="630"/>
      <c r="AB96" s="630"/>
      <c r="AC96" s="630"/>
      <c r="AD96" s="630"/>
      <c r="AE96" s="630"/>
      <c r="AF96" s="630"/>
      <c r="AG96" s="630"/>
      <c r="AH96" s="630"/>
      <c r="AI96" s="630"/>
    </row>
    <row r="97" spans="1:63" s="626" customFormat="1" ht="21" customHeight="1">
      <c r="A97" s="631"/>
      <c r="B97" s="628"/>
      <c r="C97" s="628"/>
      <c r="D97" s="628"/>
      <c r="E97" s="628"/>
      <c r="F97" s="628"/>
      <c r="G97" s="628"/>
      <c r="H97" s="2342"/>
      <c r="I97" s="2342"/>
      <c r="J97" s="2347"/>
      <c r="K97" s="2377" t="s">
        <v>2390</v>
      </c>
      <c r="L97" s="2340" t="s">
        <v>14</v>
      </c>
      <c r="M97" s="812">
        <f t="shared" si="7"/>
        <v>3600</v>
      </c>
      <c r="N97" s="349"/>
      <c r="O97" s="2343">
        <f>P97*R97*S97</f>
        <v>3600000</v>
      </c>
      <c r="P97" s="2344">
        <v>300000</v>
      </c>
      <c r="Q97" s="357"/>
      <c r="R97" s="2345">
        <v>12</v>
      </c>
      <c r="S97" s="2345">
        <v>1</v>
      </c>
      <c r="T97" s="349"/>
      <c r="U97" s="630"/>
      <c r="V97" s="630"/>
      <c r="W97" s="630"/>
      <c r="X97" s="630"/>
      <c r="Y97" s="630"/>
      <c r="Z97" s="630"/>
      <c r="AA97" s="630"/>
      <c r="AB97" s="630"/>
      <c r="AC97" s="630"/>
      <c r="AD97" s="630"/>
      <c r="AE97" s="630"/>
      <c r="AF97" s="630"/>
      <c r="AG97" s="630"/>
      <c r="AH97" s="630"/>
      <c r="AI97" s="630"/>
    </row>
    <row r="98" spans="1:63" s="626" customFormat="1" ht="21" customHeight="1">
      <c r="A98" s="631"/>
      <c r="B98" s="628"/>
      <c r="C98" s="628"/>
      <c r="D98" s="628"/>
      <c r="E98" s="628"/>
      <c r="F98" s="628"/>
      <c r="G98" s="628"/>
      <c r="H98" s="2342"/>
      <c r="I98" s="2342"/>
      <c r="J98" s="2347"/>
      <c r="K98" s="2377" t="s">
        <v>2391</v>
      </c>
      <c r="L98" s="2340" t="s">
        <v>14</v>
      </c>
      <c r="M98" s="812">
        <f t="shared" si="7"/>
        <v>1250</v>
      </c>
      <c r="N98" s="349"/>
      <c r="O98" s="2343">
        <f>P98*R98*S98</f>
        <v>1250000</v>
      </c>
      <c r="P98" s="2344">
        <v>25000</v>
      </c>
      <c r="Q98" s="357"/>
      <c r="R98" s="2345">
        <v>5</v>
      </c>
      <c r="S98" s="2345">
        <v>10</v>
      </c>
      <c r="T98" s="349"/>
      <c r="U98" s="630"/>
      <c r="V98" s="630"/>
      <c r="W98" s="630"/>
      <c r="X98" s="630"/>
      <c r="Y98" s="630"/>
      <c r="Z98" s="630"/>
      <c r="AA98" s="630"/>
      <c r="AB98" s="630"/>
      <c r="AC98" s="630"/>
      <c r="AD98" s="630"/>
      <c r="AE98" s="630"/>
      <c r="AF98" s="630"/>
      <c r="AG98" s="630"/>
      <c r="AH98" s="630"/>
      <c r="AI98" s="630"/>
    </row>
    <row r="99" spans="1:63" s="626" customFormat="1" ht="21" customHeight="1">
      <c r="A99" s="631"/>
      <c r="B99" s="628"/>
      <c r="C99" s="628"/>
      <c r="D99" s="628"/>
      <c r="E99" s="628"/>
      <c r="F99" s="628"/>
      <c r="G99" s="628"/>
      <c r="H99" s="2342"/>
      <c r="I99" s="2342"/>
      <c r="J99" s="2347"/>
      <c r="K99" s="2377" t="s">
        <v>2392</v>
      </c>
      <c r="L99" s="2340" t="s">
        <v>14</v>
      </c>
      <c r="M99" s="812">
        <f t="shared" si="7"/>
        <v>1500</v>
      </c>
      <c r="N99" s="349"/>
      <c r="O99" s="2343">
        <f>P99*R99*S99</f>
        <v>1500000</v>
      </c>
      <c r="P99" s="2344">
        <v>150000</v>
      </c>
      <c r="Q99" s="357"/>
      <c r="R99" s="2345">
        <v>10</v>
      </c>
      <c r="S99" s="2345">
        <v>1</v>
      </c>
      <c r="T99" s="349"/>
      <c r="U99" s="630"/>
      <c r="V99" s="630"/>
      <c r="W99" s="630"/>
      <c r="X99" s="630"/>
      <c r="Y99" s="630"/>
      <c r="Z99" s="630"/>
      <c r="AA99" s="630"/>
      <c r="AB99" s="630"/>
      <c r="AC99" s="630"/>
      <c r="AD99" s="630"/>
      <c r="AE99" s="630"/>
      <c r="AF99" s="630"/>
      <c r="AG99" s="630"/>
      <c r="AH99" s="630"/>
      <c r="AI99" s="630"/>
    </row>
    <row r="100" spans="1:63" s="626" customFormat="1" ht="21" customHeight="1">
      <c r="A100" s="631"/>
      <c r="B100" s="628"/>
      <c r="C100" s="628"/>
      <c r="D100" s="628"/>
      <c r="E100" s="628"/>
      <c r="F100" s="628"/>
      <c r="G100" s="628"/>
      <c r="H100" s="2342"/>
      <c r="I100" s="2342"/>
      <c r="J100" s="2347"/>
      <c r="K100" s="2377" t="s">
        <v>2393</v>
      </c>
      <c r="L100" s="2340" t="s">
        <v>14</v>
      </c>
      <c r="M100" s="812">
        <f t="shared" si="7"/>
        <v>3200</v>
      </c>
      <c r="N100" s="349"/>
      <c r="O100" s="2343">
        <f>P100*S100</f>
        <v>3200000</v>
      </c>
      <c r="P100" s="2344">
        <v>800000</v>
      </c>
      <c r="Q100" s="357"/>
      <c r="R100" s="2345"/>
      <c r="S100" s="2345">
        <v>4</v>
      </c>
      <c r="T100" s="349"/>
      <c r="U100" s="630"/>
      <c r="V100" s="630"/>
      <c r="W100" s="630"/>
      <c r="X100" s="630"/>
      <c r="Y100" s="630"/>
      <c r="Z100" s="630"/>
      <c r="AA100" s="630"/>
      <c r="AB100" s="630"/>
      <c r="AC100" s="630"/>
      <c r="AD100" s="630"/>
      <c r="AE100" s="630"/>
      <c r="AF100" s="630"/>
      <c r="AG100" s="630"/>
      <c r="AH100" s="630"/>
      <c r="AI100" s="630"/>
    </row>
    <row r="101" spans="1:63" s="626" customFormat="1" ht="21" customHeight="1">
      <c r="A101" s="631"/>
      <c r="B101" s="628"/>
      <c r="C101" s="628"/>
      <c r="D101" s="628"/>
      <c r="E101" s="628"/>
      <c r="F101" s="628"/>
      <c r="G101" s="628"/>
      <c r="H101" s="2342"/>
      <c r="I101" s="2342"/>
      <c r="J101" s="2347"/>
      <c r="K101" s="2377" t="s">
        <v>2394</v>
      </c>
      <c r="L101" s="2340" t="s">
        <v>14</v>
      </c>
      <c r="M101" s="812">
        <f t="shared" si="7"/>
        <v>3600</v>
      </c>
      <c r="N101" s="349"/>
      <c r="O101" s="2343">
        <f>P101*S101</f>
        <v>3600000</v>
      </c>
      <c r="P101" s="2344">
        <v>300000</v>
      </c>
      <c r="Q101" s="357"/>
      <c r="R101" s="2345">
        <v>1</v>
      </c>
      <c r="S101" s="2345">
        <v>12</v>
      </c>
      <c r="T101" s="349"/>
      <c r="U101" s="630"/>
      <c r="V101" s="630"/>
      <c r="W101" s="630"/>
      <c r="X101" s="630"/>
      <c r="Y101" s="630"/>
      <c r="Z101" s="630"/>
      <c r="AA101" s="630"/>
      <c r="AB101" s="630"/>
      <c r="AC101" s="630"/>
      <c r="AD101" s="630"/>
      <c r="AE101" s="630"/>
      <c r="AF101" s="630"/>
      <c r="AG101" s="630"/>
      <c r="AH101" s="630"/>
      <c r="AI101" s="630"/>
    </row>
    <row r="102" spans="1:63" s="626" customFormat="1" ht="21" customHeight="1">
      <c r="A102" s="631"/>
      <c r="B102" s="628"/>
      <c r="C102" s="628"/>
      <c r="D102" s="628"/>
      <c r="E102" s="628"/>
      <c r="F102" s="628"/>
      <c r="G102" s="628"/>
      <c r="H102" s="2342"/>
      <c r="I102" s="2342"/>
      <c r="J102" s="2347"/>
      <c r="K102" s="2390" t="s">
        <v>1033</v>
      </c>
      <c r="L102" s="2340" t="s">
        <v>14</v>
      </c>
      <c r="M102" s="812">
        <f t="shared" si="7"/>
        <v>600</v>
      </c>
      <c r="N102" s="349"/>
      <c r="O102" s="2343">
        <f>P102*S102</f>
        <v>600000</v>
      </c>
      <c r="P102" s="2344">
        <v>300000</v>
      </c>
      <c r="Q102" s="357"/>
      <c r="R102" s="2345"/>
      <c r="S102" s="2345">
        <v>2</v>
      </c>
      <c r="T102" s="644"/>
      <c r="U102" s="630"/>
      <c r="V102" s="630"/>
      <c r="W102" s="630"/>
      <c r="X102" s="630"/>
      <c r="Y102" s="630"/>
      <c r="Z102" s="630"/>
      <c r="AA102" s="630"/>
      <c r="AB102" s="630"/>
      <c r="AC102" s="630"/>
      <c r="AD102" s="630"/>
      <c r="AE102" s="630"/>
      <c r="AF102" s="630"/>
      <c r="AG102" s="630"/>
      <c r="AH102" s="630"/>
      <c r="AI102" s="630"/>
    </row>
    <row r="103" spans="1:63" s="626" customFormat="1" ht="20.25" customHeight="1">
      <c r="A103" s="631"/>
      <c r="B103" s="628"/>
      <c r="C103" s="628"/>
      <c r="D103" s="628"/>
      <c r="E103" s="628"/>
      <c r="F103" s="628"/>
      <c r="G103" s="628"/>
      <c r="H103" s="2348"/>
      <c r="I103" s="2348"/>
      <c r="J103" s="2349"/>
      <c r="K103" s="1195" t="s">
        <v>2395</v>
      </c>
      <c r="L103" s="2340" t="s">
        <v>14</v>
      </c>
      <c r="M103" s="2341">
        <f>ROUNDDOWN(O103/1000,0)</f>
        <v>1500</v>
      </c>
      <c r="N103" s="349"/>
      <c r="O103" s="2343">
        <f>P103*R103*S103</f>
        <v>1500000</v>
      </c>
      <c r="P103" s="2344">
        <v>15000</v>
      </c>
      <c r="Q103" s="357"/>
      <c r="R103" s="2345">
        <v>100</v>
      </c>
      <c r="S103" s="2345">
        <v>1</v>
      </c>
      <c r="T103" s="665"/>
      <c r="U103" s="670"/>
      <c r="V103" s="630"/>
      <c r="W103" s="630"/>
      <c r="X103" s="630"/>
      <c r="Y103" s="630"/>
      <c r="Z103" s="630"/>
      <c r="AA103" s="630"/>
      <c r="AB103" s="630"/>
      <c r="AC103" s="630"/>
      <c r="AD103" s="630"/>
      <c r="AE103" s="630"/>
      <c r="AF103" s="630"/>
      <c r="AG103" s="630"/>
      <c r="AH103" s="630"/>
      <c r="AI103" s="630"/>
      <c r="AJ103" s="630"/>
      <c r="AK103" s="630"/>
      <c r="AL103" s="630"/>
      <c r="AM103" s="630"/>
      <c r="AN103" s="630"/>
      <c r="AO103" s="630"/>
      <c r="AP103" s="630"/>
      <c r="AQ103" s="630"/>
      <c r="AR103" s="630"/>
      <c r="AS103" s="630"/>
      <c r="AT103" s="630"/>
      <c r="AU103" s="630"/>
      <c r="AV103" s="630"/>
      <c r="AW103" s="630"/>
      <c r="AX103" s="630"/>
      <c r="AY103" s="630"/>
      <c r="AZ103" s="630"/>
      <c r="BA103" s="630"/>
      <c r="BB103" s="630"/>
      <c r="BC103" s="630"/>
      <c r="BD103" s="630"/>
      <c r="BE103" s="630"/>
      <c r="BF103" s="630"/>
      <c r="BG103" s="630"/>
      <c r="BH103" s="630"/>
      <c r="BI103" s="630"/>
      <c r="BJ103" s="630"/>
      <c r="BK103" s="630"/>
    </row>
    <row r="104" spans="1:63" s="626" customFormat="1" ht="20.25" customHeight="1">
      <c r="A104" s="631"/>
      <c r="B104" s="628"/>
      <c r="C104" s="2352"/>
      <c r="D104" s="628"/>
      <c r="E104" s="628"/>
      <c r="F104" s="628"/>
      <c r="G104" s="628"/>
      <c r="H104" s="2348"/>
      <c r="I104" s="2348"/>
      <c r="J104" s="2349"/>
      <c r="K104" s="1195" t="s">
        <v>1034</v>
      </c>
      <c r="L104" s="2340" t="s">
        <v>14</v>
      </c>
      <c r="M104" s="2341">
        <f>ROUNDDOWN(O104/1000,0)</f>
        <v>600</v>
      </c>
      <c r="N104" s="349"/>
      <c r="O104" s="2343">
        <f>P104*R104*S104</f>
        <v>600000</v>
      </c>
      <c r="P104" s="2344">
        <v>30000</v>
      </c>
      <c r="Q104" s="357"/>
      <c r="R104" s="2345">
        <v>5</v>
      </c>
      <c r="S104" s="2345">
        <v>4</v>
      </c>
      <c r="T104" s="665"/>
      <c r="U104" s="670"/>
      <c r="V104" s="630"/>
      <c r="W104" s="630"/>
      <c r="X104" s="630"/>
      <c r="Y104" s="630"/>
      <c r="Z104" s="630"/>
      <c r="AA104" s="630"/>
      <c r="AB104" s="630"/>
      <c r="AC104" s="630"/>
      <c r="AD104" s="630"/>
      <c r="AE104" s="630"/>
      <c r="AF104" s="630"/>
      <c r="AG104" s="630"/>
      <c r="AH104" s="630"/>
      <c r="AI104" s="630"/>
      <c r="AJ104" s="630"/>
      <c r="AK104" s="630"/>
      <c r="AL104" s="630"/>
      <c r="AM104" s="630"/>
      <c r="AN104" s="630"/>
      <c r="AO104" s="630"/>
      <c r="AP104" s="630"/>
      <c r="AQ104" s="630"/>
      <c r="AR104" s="630"/>
      <c r="AS104" s="630"/>
      <c r="AT104" s="630"/>
      <c r="AU104" s="630"/>
      <c r="AV104" s="630"/>
      <c r="AW104" s="630"/>
      <c r="AX104" s="630"/>
      <c r="AY104" s="630"/>
      <c r="AZ104" s="630"/>
      <c r="BA104" s="630"/>
      <c r="BB104" s="630"/>
      <c r="BC104" s="630"/>
      <c r="BD104" s="630"/>
      <c r="BE104" s="630"/>
      <c r="BF104" s="630"/>
      <c r="BG104" s="630"/>
      <c r="BH104" s="630"/>
      <c r="BI104" s="630"/>
      <c r="BJ104" s="630"/>
      <c r="BK104" s="630"/>
    </row>
    <row r="105" spans="1:63" s="626" customFormat="1" ht="21" customHeight="1">
      <c r="A105" s="631"/>
      <c r="B105" s="628"/>
      <c r="C105" s="2352"/>
      <c r="D105" s="628"/>
      <c r="E105" s="628"/>
      <c r="F105" s="628"/>
      <c r="G105" s="628"/>
      <c r="H105" s="2348"/>
      <c r="I105" s="2348"/>
      <c r="J105" s="2349"/>
      <c r="K105" s="1195" t="s">
        <v>2396</v>
      </c>
      <c r="L105" s="2340" t="s">
        <v>14</v>
      </c>
      <c r="M105" s="2341">
        <f>ROUNDDOWN(O105/1000,0)</f>
        <v>6000</v>
      </c>
      <c r="N105" s="349"/>
      <c r="O105" s="2343">
        <f>P105*R105*S105</f>
        <v>6000000</v>
      </c>
      <c r="P105" s="2344">
        <v>150</v>
      </c>
      <c r="Q105" s="357"/>
      <c r="R105" s="2345">
        <v>10000</v>
      </c>
      <c r="S105" s="2345">
        <v>4</v>
      </c>
      <c r="T105" s="665"/>
      <c r="U105" s="670"/>
      <c r="V105" s="630"/>
      <c r="W105" s="630"/>
      <c r="X105" s="630"/>
      <c r="Y105" s="630"/>
      <c r="Z105" s="630"/>
      <c r="AA105" s="630"/>
      <c r="AB105" s="630"/>
      <c r="AC105" s="630"/>
      <c r="AD105" s="630"/>
      <c r="AE105" s="630"/>
      <c r="AF105" s="630"/>
      <c r="AG105" s="630"/>
      <c r="AH105" s="630"/>
      <c r="AI105" s="630"/>
      <c r="AJ105" s="630"/>
      <c r="AK105" s="630"/>
      <c r="AL105" s="630"/>
      <c r="AM105" s="630"/>
      <c r="AN105" s="630"/>
      <c r="AO105" s="630"/>
      <c r="AP105" s="630"/>
      <c r="AQ105" s="630"/>
      <c r="AR105" s="630"/>
      <c r="AS105" s="630"/>
      <c r="AT105" s="630"/>
      <c r="AU105" s="630"/>
      <c r="AV105" s="630"/>
      <c r="AW105" s="630"/>
      <c r="AX105" s="630"/>
      <c r="AY105" s="630"/>
      <c r="AZ105" s="630"/>
      <c r="BA105" s="630"/>
      <c r="BB105" s="630"/>
      <c r="BC105" s="630"/>
      <c r="BD105" s="630"/>
      <c r="BE105" s="630"/>
      <c r="BF105" s="630"/>
      <c r="BG105" s="630"/>
      <c r="BH105" s="630"/>
      <c r="BI105" s="630"/>
      <c r="BJ105" s="630"/>
      <c r="BK105" s="630"/>
    </row>
    <row r="106" spans="1:63" s="626" customFormat="1" ht="21" customHeight="1">
      <c r="A106" s="631"/>
      <c r="B106" s="628"/>
      <c r="C106" s="2352"/>
      <c r="D106" s="628"/>
      <c r="E106" s="628"/>
      <c r="F106" s="628"/>
      <c r="G106" s="628"/>
      <c r="H106" s="2348"/>
      <c r="I106" s="2348"/>
      <c r="J106" s="2349"/>
      <c r="K106" s="1154" t="s">
        <v>1035</v>
      </c>
      <c r="L106" s="2340" t="s">
        <v>14</v>
      </c>
      <c r="M106" s="2341">
        <f>O106/1000</f>
        <v>390</v>
      </c>
      <c r="N106" s="349"/>
      <c r="O106" s="2343">
        <f>P106*R106*S106</f>
        <v>390000</v>
      </c>
      <c r="P106" s="2344">
        <v>26000</v>
      </c>
      <c r="Q106" s="357"/>
      <c r="R106" s="2345">
        <v>15</v>
      </c>
      <c r="S106" s="2345">
        <v>1</v>
      </c>
      <c r="T106" s="665"/>
      <c r="U106" s="670"/>
      <c r="V106" s="630"/>
      <c r="W106" s="630"/>
      <c r="X106" s="630"/>
      <c r="Y106" s="630"/>
      <c r="Z106" s="630"/>
      <c r="AA106" s="630"/>
      <c r="AB106" s="630"/>
      <c r="AC106" s="630"/>
      <c r="AD106" s="630"/>
      <c r="AE106" s="630"/>
      <c r="AF106" s="630"/>
      <c r="AG106" s="630"/>
      <c r="AH106" s="630"/>
      <c r="AI106" s="630"/>
      <c r="AJ106" s="630"/>
      <c r="AK106" s="630"/>
      <c r="AL106" s="630"/>
      <c r="AM106" s="630"/>
      <c r="AN106" s="630"/>
      <c r="AO106" s="630"/>
      <c r="AP106" s="630"/>
      <c r="AQ106" s="630"/>
      <c r="AR106" s="630"/>
      <c r="AS106" s="630"/>
      <c r="AT106" s="630"/>
      <c r="AU106" s="630"/>
      <c r="AV106" s="630"/>
      <c r="AW106" s="630"/>
      <c r="AX106" s="630"/>
      <c r="AY106" s="630"/>
      <c r="AZ106" s="630"/>
      <c r="BA106" s="630"/>
      <c r="BB106" s="630"/>
      <c r="BC106" s="630"/>
      <c r="BD106" s="630"/>
      <c r="BE106" s="630"/>
      <c r="BF106" s="630"/>
      <c r="BG106" s="630"/>
      <c r="BH106" s="630"/>
      <c r="BI106" s="630"/>
      <c r="BJ106" s="630"/>
      <c r="BK106" s="630"/>
    </row>
    <row r="107" spans="1:63" s="626" customFormat="1" ht="21" customHeight="1">
      <c r="A107" s="631"/>
      <c r="B107" s="633"/>
      <c r="C107" s="633"/>
      <c r="D107" s="633"/>
      <c r="E107" s="633"/>
      <c r="F107" s="633"/>
      <c r="G107" s="632" t="s">
        <v>42</v>
      </c>
      <c r="H107" s="1634">
        <f>M107</f>
        <v>0</v>
      </c>
      <c r="I107" s="1634">
        <v>7200</v>
      </c>
      <c r="J107" s="658">
        <f>H107-I107</f>
        <v>-7200</v>
      </c>
      <c r="K107" s="1155" t="s">
        <v>875</v>
      </c>
      <c r="L107" s="705"/>
      <c r="M107" s="1164">
        <v>0</v>
      </c>
      <c r="N107" s="644"/>
      <c r="O107" s="664"/>
      <c r="P107" s="666"/>
      <c r="Q107" s="668"/>
      <c r="R107" s="669"/>
      <c r="S107" s="669"/>
      <c r="T107" s="665"/>
      <c r="U107" s="670"/>
      <c r="V107" s="630"/>
      <c r="W107" s="630"/>
      <c r="X107" s="630"/>
      <c r="Y107" s="630"/>
      <c r="Z107" s="630"/>
      <c r="AA107" s="630"/>
      <c r="AB107" s="630"/>
      <c r="AC107" s="630"/>
      <c r="AD107" s="630"/>
      <c r="AE107" s="630"/>
      <c r="AF107" s="630"/>
      <c r="AG107" s="630"/>
      <c r="AH107" s="630"/>
      <c r="AI107" s="630"/>
      <c r="AJ107" s="630"/>
      <c r="AK107" s="630"/>
      <c r="AL107" s="630"/>
      <c r="AM107" s="630"/>
      <c r="AN107" s="630"/>
      <c r="AO107" s="630"/>
      <c r="AP107" s="630"/>
      <c r="AQ107" s="630"/>
      <c r="AR107" s="630"/>
      <c r="AS107" s="630"/>
      <c r="AT107" s="630"/>
      <c r="AU107" s="630"/>
      <c r="AV107" s="630"/>
      <c r="AW107" s="630"/>
      <c r="AX107" s="630"/>
      <c r="AY107" s="630"/>
      <c r="AZ107" s="630"/>
      <c r="BA107" s="630"/>
      <c r="BB107" s="630"/>
      <c r="BC107" s="630"/>
      <c r="BD107" s="630"/>
      <c r="BE107" s="630"/>
      <c r="BF107" s="630"/>
      <c r="BG107" s="630"/>
      <c r="BH107" s="630"/>
      <c r="BI107" s="630"/>
      <c r="BJ107" s="630"/>
      <c r="BK107" s="630"/>
    </row>
    <row r="108" spans="1:63" s="630" customFormat="1" ht="21" customHeight="1">
      <c r="A108" s="631"/>
      <c r="B108" s="633"/>
      <c r="C108" s="633"/>
      <c r="D108" s="633"/>
      <c r="E108" s="633"/>
      <c r="F108" s="633"/>
      <c r="G108" s="632" t="s">
        <v>64</v>
      </c>
      <c r="H108" s="1634">
        <f>M108</f>
        <v>1900</v>
      </c>
      <c r="I108" s="1634">
        <v>4110</v>
      </c>
      <c r="J108" s="658">
        <f>H108-I108</f>
        <v>-2210</v>
      </c>
      <c r="K108" s="704"/>
      <c r="L108" s="705"/>
      <c r="M108" s="694">
        <f>M109+M110</f>
        <v>1900</v>
      </c>
      <c r="N108" s="644"/>
      <c r="O108" s="664"/>
      <c r="P108" s="666" t="s">
        <v>380</v>
      </c>
      <c r="Q108" s="668"/>
      <c r="R108" s="669" t="s">
        <v>688</v>
      </c>
      <c r="S108" s="669" t="s">
        <v>17</v>
      </c>
      <c r="T108" s="665" t="s">
        <v>9</v>
      </c>
      <c r="U108" s="670"/>
    </row>
    <row r="109" spans="1:63" s="630" customFormat="1" ht="21" customHeight="1">
      <c r="A109" s="631"/>
      <c r="B109" s="633"/>
      <c r="C109" s="633"/>
      <c r="D109" s="633"/>
      <c r="E109" s="633"/>
      <c r="F109" s="633"/>
      <c r="G109" s="633"/>
      <c r="H109" s="1635"/>
      <c r="I109" s="1635"/>
      <c r="J109" s="653"/>
      <c r="K109" s="316" t="s">
        <v>2359</v>
      </c>
      <c r="L109" s="1063" t="s">
        <v>14</v>
      </c>
      <c r="M109" s="812">
        <f>ROUNDDOWN(O109/1000,0)</f>
        <v>700</v>
      </c>
      <c r="N109" s="349"/>
      <c r="O109" s="1658">
        <f>P109*S109</f>
        <v>700000</v>
      </c>
      <c r="P109" s="1642">
        <v>70000</v>
      </c>
      <c r="Q109" s="357"/>
      <c r="R109" s="1660"/>
      <c r="S109" s="1660">
        <v>10</v>
      </c>
      <c r="T109" s="355"/>
      <c r="U109" s="670"/>
    </row>
    <row r="110" spans="1:63" s="630" customFormat="1" ht="21" customHeight="1">
      <c r="A110" s="631"/>
      <c r="B110" s="633"/>
      <c r="C110" s="633"/>
      <c r="D110" s="633"/>
      <c r="E110" s="633"/>
      <c r="F110" s="633"/>
      <c r="G110" s="633"/>
      <c r="H110" s="1635"/>
      <c r="I110" s="1635"/>
      <c r="J110" s="653"/>
      <c r="K110" s="1154" t="s">
        <v>1036</v>
      </c>
      <c r="L110" s="1063" t="s">
        <v>14</v>
      </c>
      <c r="M110" s="812">
        <f>ROUNDDOWN(O110/1000,0)</f>
        <v>1200</v>
      </c>
      <c r="N110" s="349"/>
      <c r="O110" s="1658">
        <f>P110*S110</f>
        <v>1200000</v>
      </c>
      <c r="P110" s="1642">
        <v>600000</v>
      </c>
      <c r="Q110" s="357"/>
      <c r="R110" s="1660"/>
      <c r="S110" s="1660">
        <v>2</v>
      </c>
      <c r="T110" s="355"/>
      <c r="U110" s="670"/>
    </row>
    <row r="111" spans="1:63" s="626" customFormat="1" ht="21" customHeight="1">
      <c r="A111" s="631"/>
      <c r="B111" s="633"/>
      <c r="C111" s="633"/>
      <c r="D111" s="633"/>
      <c r="E111" s="633"/>
      <c r="F111" s="633"/>
      <c r="G111" s="632" t="s">
        <v>43</v>
      </c>
      <c r="H111" s="1634">
        <f>M111</f>
        <v>16458</v>
      </c>
      <c r="I111" s="1634">
        <v>78347</v>
      </c>
      <c r="J111" s="658">
        <f>H111-I111</f>
        <v>-61889</v>
      </c>
      <c r="K111" s="704"/>
      <c r="L111" s="693"/>
      <c r="M111" s="694">
        <f>M112</f>
        <v>16458</v>
      </c>
      <c r="N111" s="644"/>
      <c r="O111" s="647"/>
      <c r="P111" s="675" t="s">
        <v>380</v>
      </c>
      <c r="Q111" s="676"/>
      <c r="R111" s="663" t="s">
        <v>19</v>
      </c>
      <c r="S111" s="663" t="s">
        <v>17</v>
      </c>
      <c r="T111" s="662" t="s">
        <v>9</v>
      </c>
      <c r="U111" s="630"/>
      <c r="V111" s="630"/>
      <c r="W111" s="630"/>
      <c r="X111" s="630"/>
      <c r="Y111" s="630"/>
      <c r="Z111" s="630"/>
      <c r="AA111" s="630"/>
      <c r="AB111" s="630"/>
      <c r="AC111" s="630"/>
      <c r="AD111" s="630"/>
      <c r="AE111" s="630"/>
      <c r="AF111" s="630"/>
      <c r="AG111" s="630"/>
      <c r="AH111" s="630"/>
      <c r="AI111" s="630"/>
    </row>
    <row r="112" spans="1:63" s="626" customFormat="1" ht="21" customHeight="1">
      <c r="A112" s="631"/>
      <c r="B112" s="633"/>
      <c r="C112" s="633"/>
      <c r="D112" s="633"/>
      <c r="E112" s="633"/>
      <c r="F112" s="633"/>
      <c r="G112" s="633"/>
      <c r="H112" s="1635"/>
      <c r="I112" s="1635"/>
      <c r="J112" s="653"/>
      <c r="K112" s="707" t="s">
        <v>689</v>
      </c>
      <c r="L112" s="692"/>
      <c r="M112" s="686">
        <f>SUM(M113:M116)</f>
        <v>16458</v>
      </c>
      <c r="N112" s="644"/>
      <c r="O112" s="647"/>
      <c r="P112" s="675"/>
      <c r="Q112" s="676"/>
      <c r="R112" s="663"/>
      <c r="S112" s="663"/>
      <c r="T112" s="662"/>
      <c r="U112" s="630"/>
      <c r="V112" s="630"/>
      <c r="W112" s="630"/>
      <c r="X112" s="630"/>
      <c r="Y112" s="630"/>
      <c r="Z112" s="630"/>
      <c r="AA112" s="630"/>
      <c r="AB112" s="630"/>
      <c r="AC112" s="630"/>
      <c r="AD112" s="630"/>
      <c r="AE112" s="630"/>
      <c r="AF112" s="630"/>
      <c r="AG112" s="630"/>
      <c r="AH112" s="630"/>
      <c r="AI112" s="630"/>
    </row>
    <row r="113" spans="1:35" s="626" customFormat="1" ht="21" customHeight="1">
      <c r="A113" s="631"/>
      <c r="B113" s="628"/>
      <c r="C113" s="2352"/>
      <c r="D113" s="628"/>
      <c r="E113" s="628"/>
      <c r="F113" s="628"/>
      <c r="G113" s="628"/>
      <c r="H113" s="2342"/>
      <c r="I113" s="2342"/>
      <c r="J113" s="2347"/>
      <c r="K113" s="2387" t="s">
        <v>2384</v>
      </c>
      <c r="L113" s="2340" t="s">
        <v>14</v>
      </c>
      <c r="M113" s="812">
        <f>ROUNDDOWN(O113/1000,0)</f>
        <v>5250</v>
      </c>
      <c r="N113" s="349"/>
      <c r="O113" s="2343">
        <f>P113*R113*S113</f>
        <v>5250000</v>
      </c>
      <c r="P113" s="2344">
        <v>50000</v>
      </c>
      <c r="Q113" s="357"/>
      <c r="R113" s="2345">
        <v>70</v>
      </c>
      <c r="S113" s="2353">
        <v>1.5</v>
      </c>
      <c r="T113" s="355"/>
      <c r="U113" s="670"/>
      <c r="V113" s="630"/>
      <c r="W113" s="630"/>
      <c r="X113" s="630"/>
      <c r="Y113" s="630"/>
      <c r="Z113" s="630"/>
      <c r="AA113" s="630"/>
      <c r="AB113" s="630"/>
      <c r="AC113" s="630"/>
      <c r="AD113" s="630"/>
      <c r="AE113" s="630"/>
      <c r="AF113" s="630"/>
      <c r="AG113" s="630"/>
      <c r="AH113" s="630"/>
      <c r="AI113" s="630"/>
    </row>
    <row r="114" spans="1:35" s="626" customFormat="1" ht="21" customHeight="1">
      <c r="A114" s="631"/>
      <c r="B114" s="633"/>
      <c r="C114" s="633"/>
      <c r="D114" s="633"/>
      <c r="E114" s="633"/>
      <c r="F114" s="633"/>
      <c r="G114" s="633"/>
      <c r="H114" s="1635"/>
      <c r="I114" s="1635"/>
      <c r="J114" s="653"/>
      <c r="K114" s="317" t="s">
        <v>1037</v>
      </c>
      <c r="L114" s="1586" t="s">
        <v>14</v>
      </c>
      <c r="M114" s="812">
        <f>ROUNDDOWN(O114/1000,0)</f>
        <v>8000</v>
      </c>
      <c r="N114" s="349"/>
      <c r="O114" s="1658">
        <f>P114*R114*S114</f>
        <v>8000000</v>
      </c>
      <c r="P114" s="1642">
        <v>400000</v>
      </c>
      <c r="Q114" s="357"/>
      <c r="R114" s="1660">
        <v>20</v>
      </c>
      <c r="S114" s="1660">
        <v>1</v>
      </c>
      <c r="T114" s="355"/>
      <c r="U114" s="670"/>
      <c r="V114" s="630"/>
      <c r="W114" s="630"/>
      <c r="X114" s="630"/>
      <c r="Y114" s="630"/>
      <c r="Z114" s="630"/>
      <c r="AA114" s="630"/>
      <c r="AB114" s="630"/>
      <c r="AC114" s="630"/>
      <c r="AD114" s="630"/>
      <c r="AE114" s="630"/>
      <c r="AF114" s="630"/>
      <c r="AG114" s="630"/>
      <c r="AH114" s="630"/>
      <c r="AI114" s="630"/>
    </row>
    <row r="115" spans="1:35" s="626" customFormat="1" ht="21" customHeight="1">
      <c r="A115" s="631"/>
      <c r="B115" s="633"/>
      <c r="C115" s="633"/>
      <c r="D115" s="633"/>
      <c r="E115" s="633"/>
      <c r="F115" s="633"/>
      <c r="G115" s="633"/>
      <c r="H115" s="1635"/>
      <c r="I115" s="1635"/>
      <c r="J115" s="653"/>
      <c r="K115" s="1154" t="s">
        <v>1038</v>
      </c>
      <c r="L115" s="1586" t="s">
        <v>14</v>
      </c>
      <c r="M115" s="812">
        <f>ROUNDDOWN(O115/1000,0)</f>
        <v>1756</v>
      </c>
      <c r="N115" s="349"/>
      <c r="O115" s="1658">
        <f>P115*T115</f>
        <v>1756920</v>
      </c>
      <c r="P115" s="1642">
        <v>146410</v>
      </c>
      <c r="Q115" s="357"/>
      <c r="R115" s="1660"/>
      <c r="S115" s="1660"/>
      <c r="T115" s="355">
        <v>12</v>
      </c>
      <c r="U115" s="670"/>
      <c r="V115" s="630"/>
      <c r="W115" s="630"/>
      <c r="X115" s="630"/>
      <c r="Y115" s="630"/>
      <c r="Z115" s="630"/>
      <c r="AA115" s="630"/>
      <c r="AB115" s="630"/>
      <c r="AC115" s="630"/>
      <c r="AD115" s="630"/>
      <c r="AE115" s="630"/>
      <c r="AF115" s="630"/>
      <c r="AG115" s="630"/>
      <c r="AH115" s="630"/>
      <c r="AI115" s="630"/>
    </row>
    <row r="116" spans="1:35" s="626" customFormat="1" ht="21" customHeight="1">
      <c r="A116" s="631"/>
      <c r="B116" s="633"/>
      <c r="C116" s="633"/>
      <c r="D116" s="633"/>
      <c r="E116" s="633"/>
      <c r="F116" s="633"/>
      <c r="G116" s="633"/>
      <c r="H116" s="1635"/>
      <c r="I116" s="1635"/>
      <c r="J116" s="653"/>
      <c r="K116" s="1154" t="s">
        <v>1039</v>
      </c>
      <c r="L116" s="1586" t="s">
        <v>14</v>
      </c>
      <c r="M116" s="812">
        <f>ROUNDDOWN(O116/1000,0)</f>
        <v>1452</v>
      </c>
      <c r="N116" s="349"/>
      <c r="O116" s="1658">
        <f>P116*T116</f>
        <v>1452000</v>
      </c>
      <c r="P116" s="1642">
        <v>121000</v>
      </c>
      <c r="Q116" s="357"/>
      <c r="R116" s="1660"/>
      <c r="S116" s="1660"/>
      <c r="T116" s="355">
        <v>12</v>
      </c>
      <c r="U116" s="670"/>
      <c r="V116" s="630"/>
      <c r="W116" s="630"/>
      <c r="X116" s="630"/>
      <c r="Y116" s="630"/>
      <c r="Z116" s="630"/>
      <c r="AA116" s="630"/>
      <c r="AB116" s="630"/>
      <c r="AC116" s="630"/>
      <c r="AD116" s="630"/>
      <c r="AE116" s="630"/>
      <c r="AF116" s="630"/>
      <c r="AG116" s="630"/>
      <c r="AH116" s="630"/>
      <c r="AI116" s="630"/>
    </row>
    <row r="117" spans="1:35" s="630" customFormat="1" ht="21" customHeight="1">
      <c r="A117" s="631"/>
      <c r="B117" s="633"/>
      <c r="C117" s="633"/>
      <c r="D117" s="633"/>
      <c r="E117" s="633"/>
      <c r="F117" s="633"/>
      <c r="G117" s="685" t="s">
        <v>102</v>
      </c>
      <c r="H117" s="1734">
        <f>M117</f>
        <v>74477</v>
      </c>
      <c r="I117" s="1734">
        <v>76652</v>
      </c>
      <c r="J117" s="641">
        <f>H117-I117</f>
        <v>-2175</v>
      </c>
      <c r="K117" s="706"/>
      <c r="L117" s="693"/>
      <c r="M117" s="694">
        <f>M118+M125+M127</f>
        <v>74477</v>
      </c>
      <c r="N117" s="644"/>
      <c r="O117" s="647"/>
      <c r="P117" s="675" t="s">
        <v>380</v>
      </c>
      <c r="Q117" s="676"/>
      <c r="R117" s="663" t="s">
        <v>404</v>
      </c>
      <c r="S117" s="663" t="s">
        <v>17</v>
      </c>
      <c r="T117" s="662" t="s">
        <v>9</v>
      </c>
    </row>
    <row r="118" spans="1:35" s="630" customFormat="1" ht="21" customHeight="1">
      <c r="A118" s="631"/>
      <c r="B118" s="633"/>
      <c r="C118" s="633"/>
      <c r="D118" s="633"/>
      <c r="E118" s="633"/>
      <c r="F118" s="633"/>
      <c r="G118" s="1735"/>
      <c r="H118" s="1736"/>
      <c r="I118" s="1736"/>
      <c r="J118" s="642"/>
      <c r="K118" s="1638" t="s">
        <v>406</v>
      </c>
      <c r="L118" s="1586"/>
      <c r="M118" s="812">
        <f>SUM(M119:M124)</f>
        <v>7827</v>
      </c>
      <c r="N118" s="349"/>
      <c r="O118" s="1673"/>
      <c r="P118" s="1654"/>
      <c r="Q118" s="359"/>
      <c r="R118" s="1676"/>
      <c r="S118" s="1676"/>
      <c r="T118" s="360"/>
    </row>
    <row r="119" spans="1:35" s="630" customFormat="1" ht="21" customHeight="1">
      <c r="A119" s="631"/>
      <c r="B119" s="633"/>
      <c r="C119" s="633"/>
      <c r="D119" s="633"/>
      <c r="E119" s="633"/>
      <c r="F119" s="633"/>
      <c r="G119" s="633"/>
      <c r="H119" s="1635"/>
      <c r="I119" s="1635"/>
      <c r="J119" s="653"/>
      <c r="K119" s="1154" t="s">
        <v>1040</v>
      </c>
      <c r="L119" s="1586" t="s">
        <v>14</v>
      </c>
      <c r="M119" s="812">
        <f t="shared" ref="M119:M123" si="8">ROUNDDOWN(O119/1000,0)</f>
        <v>1440</v>
      </c>
      <c r="N119" s="349"/>
      <c r="O119" s="1658">
        <f>P119*T119</f>
        <v>1440000</v>
      </c>
      <c r="P119" s="1642">
        <v>120000</v>
      </c>
      <c r="Q119" s="357"/>
      <c r="R119" s="1660"/>
      <c r="S119" s="1660"/>
      <c r="T119" s="355">
        <v>12</v>
      </c>
      <c r="U119" s="677"/>
    </row>
    <row r="120" spans="1:35" s="626" customFormat="1" ht="21" customHeight="1">
      <c r="A120" s="631"/>
      <c r="B120" s="633"/>
      <c r="C120" s="633"/>
      <c r="D120" s="633"/>
      <c r="E120" s="633"/>
      <c r="F120" s="633"/>
      <c r="G120" s="633"/>
      <c r="H120" s="1635"/>
      <c r="I120" s="1635"/>
      <c r="J120" s="653"/>
      <c r="K120" s="1154" t="s">
        <v>1041</v>
      </c>
      <c r="L120" s="1586" t="s">
        <v>14</v>
      </c>
      <c r="M120" s="812">
        <f t="shared" si="8"/>
        <v>1503</v>
      </c>
      <c r="N120" s="349"/>
      <c r="O120" s="1658">
        <f>P120*R120*T120</f>
        <v>1503600</v>
      </c>
      <c r="P120" s="1642">
        <v>17900</v>
      </c>
      <c r="Q120" s="357"/>
      <c r="R120" s="1660">
        <v>7</v>
      </c>
      <c r="S120" s="1660"/>
      <c r="T120" s="355">
        <v>12</v>
      </c>
      <c r="U120" s="630"/>
      <c r="V120" s="630"/>
      <c r="W120" s="630"/>
      <c r="X120" s="630"/>
      <c r="Y120" s="630"/>
      <c r="Z120" s="630"/>
      <c r="AA120" s="630"/>
      <c r="AB120" s="630"/>
      <c r="AC120" s="630"/>
      <c r="AD120" s="630"/>
      <c r="AE120" s="630"/>
      <c r="AF120" s="630"/>
      <c r="AG120" s="630"/>
      <c r="AH120" s="630"/>
      <c r="AI120" s="630"/>
    </row>
    <row r="121" spans="1:35" s="626" customFormat="1" ht="21" customHeight="1">
      <c r="A121" s="631"/>
      <c r="B121" s="633"/>
      <c r="C121" s="633"/>
      <c r="D121" s="633"/>
      <c r="E121" s="633"/>
      <c r="F121" s="633"/>
      <c r="G121" s="633"/>
      <c r="H121" s="1635"/>
      <c r="I121" s="1635"/>
      <c r="J121" s="653"/>
      <c r="K121" s="1154" t="s">
        <v>1042</v>
      </c>
      <c r="L121" s="1586" t="s">
        <v>14</v>
      </c>
      <c r="M121" s="812">
        <f>ROUNDDOWN(O121/1000,0)</f>
        <v>960</v>
      </c>
      <c r="N121" s="349"/>
      <c r="O121" s="1658">
        <f>P121*R121*T121</f>
        <v>960000</v>
      </c>
      <c r="P121" s="1642">
        <v>40000</v>
      </c>
      <c r="Q121" s="357"/>
      <c r="R121" s="1660">
        <v>2</v>
      </c>
      <c r="S121" s="1660"/>
      <c r="T121" s="355">
        <v>12</v>
      </c>
      <c r="U121" s="630"/>
      <c r="V121" s="630"/>
      <c r="W121" s="630"/>
      <c r="X121" s="630"/>
      <c r="Y121" s="630"/>
      <c r="Z121" s="630"/>
      <c r="AA121" s="630"/>
      <c r="AB121" s="630"/>
      <c r="AC121" s="630"/>
      <c r="AD121" s="630"/>
      <c r="AE121" s="630"/>
      <c r="AF121" s="630"/>
      <c r="AG121" s="630"/>
      <c r="AH121" s="630"/>
      <c r="AI121" s="630"/>
    </row>
    <row r="122" spans="1:35" s="626" customFormat="1" ht="21" customHeight="1">
      <c r="A122" s="631"/>
      <c r="B122" s="633"/>
      <c r="C122" s="633"/>
      <c r="D122" s="633"/>
      <c r="E122" s="633"/>
      <c r="F122" s="633"/>
      <c r="G122" s="633"/>
      <c r="H122" s="1635"/>
      <c r="I122" s="1635"/>
      <c r="J122" s="653"/>
      <c r="K122" s="1154" t="s">
        <v>1043</v>
      </c>
      <c r="L122" s="1586" t="s">
        <v>14</v>
      </c>
      <c r="M122" s="812">
        <f t="shared" si="8"/>
        <v>2400</v>
      </c>
      <c r="N122" s="349"/>
      <c r="O122" s="1658">
        <f>P122*R122*T122</f>
        <v>2400000</v>
      </c>
      <c r="P122" s="1642">
        <v>200000</v>
      </c>
      <c r="Q122" s="357"/>
      <c r="R122" s="1660">
        <v>1</v>
      </c>
      <c r="S122" s="1660"/>
      <c r="T122" s="355">
        <v>12</v>
      </c>
      <c r="U122" s="630"/>
      <c r="V122" s="630"/>
      <c r="W122" s="630"/>
      <c r="X122" s="630"/>
      <c r="Y122" s="630"/>
      <c r="Z122" s="630"/>
      <c r="AA122" s="630"/>
      <c r="AB122" s="630"/>
      <c r="AC122" s="630"/>
      <c r="AD122" s="630"/>
      <c r="AE122" s="630"/>
      <c r="AF122" s="630"/>
      <c r="AG122" s="630"/>
      <c r="AH122" s="630"/>
      <c r="AI122" s="630"/>
    </row>
    <row r="123" spans="1:35" s="626" customFormat="1" ht="21" customHeight="1">
      <c r="A123" s="631"/>
      <c r="B123" s="633"/>
      <c r="C123" s="633"/>
      <c r="D123" s="633"/>
      <c r="E123" s="633"/>
      <c r="F123" s="633"/>
      <c r="G123" s="633"/>
      <c r="H123" s="1635"/>
      <c r="I123" s="1635"/>
      <c r="J123" s="653"/>
      <c r="K123" s="1154" t="s">
        <v>1044</v>
      </c>
      <c r="L123" s="1586" t="s">
        <v>14</v>
      </c>
      <c r="M123" s="812">
        <f t="shared" si="8"/>
        <v>600</v>
      </c>
      <c r="N123" s="349"/>
      <c r="O123" s="1658">
        <f>P123*R123*T123</f>
        <v>600000</v>
      </c>
      <c r="P123" s="1642">
        <v>50000</v>
      </c>
      <c r="Q123" s="357"/>
      <c r="R123" s="1660">
        <v>1</v>
      </c>
      <c r="S123" s="1660"/>
      <c r="T123" s="355">
        <v>12</v>
      </c>
      <c r="U123" s="630"/>
      <c r="V123" s="630"/>
      <c r="W123" s="630"/>
      <c r="X123" s="630"/>
      <c r="Y123" s="630"/>
      <c r="Z123" s="630"/>
      <c r="AA123" s="630"/>
      <c r="AB123" s="630"/>
      <c r="AC123" s="630"/>
      <c r="AD123" s="630"/>
      <c r="AE123" s="630"/>
      <c r="AF123" s="630"/>
      <c r="AG123" s="630"/>
      <c r="AH123" s="630"/>
      <c r="AI123" s="630"/>
    </row>
    <row r="124" spans="1:35" s="626" customFormat="1" ht="21" customHeight="1">
      <c r="A124" s="631"/>
      <c r="B124" s="633"/>
      <c r="C124" s="633"/>
      <c r="D124" s="633"/>
      <c r="E124" s="633"/>
      <c r="F124" s="633"/>
      <c r="G124" s="633"/>
      <c r="H124" s="1635"/>
      <c r="I124" s="1635"/>
      <c r="J124" s="653"/>
      <c r="K124" s="1154" t="s">
        <v>1045</v>
      </c>
      <c r="L124" s="1586" t="s">
        <v>14</v>
      </c>
      <c r="M124" s="812">
        <f>ROUNDDOWN(O124/1000,0)</f>
        <v>924</v>
      </c>
      <c r="N124" s="349"/>
      <c r="O124" s="1658">
        <f>P124*R124*T124</f>
        <v>924000</v>
      </c>
      <c r="P124" s="1642">
        <v>77000</v>
      </c>
      <c r="Q124" s="357"/>
      <c r="R124" s="1660">
        <v>1</v>
      </c>
      <c r="S124" s="1660"/>
      <c r="T124" s="355">
        <v>12</v>
      </c>
      <c r="U124" s="630"/>
      <c r="V124" s="630"/>
      <c r="W124" s="630"/>
      <c r="X124" s="630"/>
      <c r="Y124" s="630"/>
      <c r="Z124" s="630"/>
      <c r="AA124" s="630"/>
      <c r="AB124" s="630"/>
      <c r="AC124" s="630"/>
      <c r="AD124" s="630"/>
      <c r="AE124" s="630"/>
      <c r="AF124" s="630"/>
      <c r="AG124" s="630"/>
      <c r="AH124" s="630"/>
      <c r="AI124" s="630"/>
    </row>
    <row r="125" spans="1:35" s="626" customFormat="1" ht="21" customHeight="1">
      <c r="A125" s="631"/>
      <c r="B125" s="633"/>
      <c r="C125" s="633"/>
      <c r="D125" s="633"/>
      <c r="E125" s="633"/>
      <c r="F125" s="633"/>
      <c r="G125" s="633"/>
      <c r="H125" s="1635"/>
      <c r="I125" s="1635"/>
      <c r="J125" s="653"/>
      <c r="K125" s="336" t="s">
        <v>407</v>
      </c>
      <c r="L125" s="1063" t="s">
        <v>408</v>
      </c>
      <c r="M125" s="812">
        <f>SUM(M126:M126)</f>
        <v>65000</v>
      </c>
      <c r="N125" s="349"/>
      <c r="O125" s="1673"/>
      <c r="P125" s="1654" t="s">
        <v>380</v>
      </c>
      <c r="Q125" s="359"/>
      <c r="R125" s="1676" t="s">
        <v>404</v>
      </c>
      <c r="S125" s="1676" t="s">
        <v>409</v>
      </c>
      <c r="T125" s="360" t="s">
        <v>9</v>
      </c>
      <c r="U125" s="630"/>
      <c r="V125" s="630"/>
      <c r="W125" s="630"/>
      <c r="X125" s="630"/>
      <c r="Y125" s="630"/>
      <c r="Z125" s="630"/>
      <c r="AA125" s="630"/>
      <c r="AB125" s="630"/>
      <c r="AC125" s="630"/>
      <c r="AD125" s="630"/>
      <c r="AE125" s="630"/>
      <c r="AF125" s="630"/>
      <c r="AG125" s="630"/>
      <c r="AH125" s="630"/>
      <c r="AI125" s="630"/>
    </row>
    <row r="126" spans="1:35" s="626" customFormat="1" ht="21" customHeight="1">
      <c r="A126" s="631"/>
      <c r="B126" s="628"/>
      <c r="C126" s="628"/>
      <c r="D126" s="628"/>
      <c r="E126" s="628"/>
      <c r="F126" s="628"/>
      <c r="G126" s="628"/>
      <c r="H126" s="2342"/>
      <c r="I126" s="2342"/>
      <c r="J126" s="2347"/>
      <c r="K126" s="2387" t="s">
        <v>2382</v>
      </c>
      <c r="L126" s="2340" t="s">
        <v>14</v>
      </c>
      <c r="M126" s="812">
        <f>ROUNDDOWN(O126/1000,0)</f>
        <v>65000</v>
      </c>
      <c r="N126" s="349"/>
      <c r="O126" s="2343">
        <f>P126*S126</f>
        <v>65000000</v>
      </c>
      <c r="P126" s="2344">
        <v>65000000</v>
      </c>
      <c r="Q126" s="357"/>
      <c r="R126" s="2345"/>
      <c r="S126" s="2345">
        <v>1</v>
      </c>
      <c r="T126" s="355"/>
      <c r="U126" s="670"/>
      <c r="V126" s="630"/>
      <c r="W126" s="630"/>
      <c r="X126" s="630"/>
      <c r="Y126" s="630"/>
      <c r="Z126" s="630"/>
      <c r="AA126" s="630"/>
      <c r="AB126" s="630"/>
      <c r="AC126" s="630"/>
      <c r="AD126" s="630"/>
      <c r="AE126" s="630"/>
      <c r="AF126" s="630"/>
      <c r="AG126" s="630"/>
      <c r="AH126" s="630"/>
      <c r="AI126" s="630"/>
    </row>
    <row r="127" spans="1:35" s="630" customFormat="1" ht="21" customHeight="1">
      <c r="A127" s="631"/>
      <c r="B127" s="628"/>
      <c r="C127" s="628"/>
      <c r="D127" s="628"/>
      <c r="E127" s="628"/>
      <c r="F127" s="628"/>
      <c r="G127" s="628"/>
      <c r="H127" s="2342"/>
      <c r="I127" s="2342"/>
      <c r="J127" s="2347"/>
      <c r="K127" s="1195" t="s">
        <v>2383</v>
      </c>
      <c r="L127" s="2354" t="s">
        <v>14</v>
      </c>
      <c r="M127" s="2341">
        <f>ROUNDDOWN(O127/1000,0)</f>
        <v>1650</v>
      </c>
      <c r="N127" s="349"/>
      <c r="O127" s="2343">
        <f>P127*S127</f>
        <v>1650000</v>
      </c>
      <c r="P127" s="2344">
        <v>550000</v>
      </c>
      <c r="Q127" s="357"/>
      <c r="R127" s="2345"/>
      <c r="S127" s="2345">
        <v>3</v>
      </c>
      <c r="T127" s="355"/>
      <c r="U127" s="670"/>
    </row>
    <row r="128" spans="1:35" s="630" customFormat="1" ht="21" customHeight="1">
      <c r="A128" s="631"/>
      <c r="B128" s="633"/>
      <c r="C128" s="633"/>
      <c r="D128" s="633"/>
      <c r="E128" s="633"/>
      <c r="F128" s="633"/>
      <c r="G128" s="632" t="s">
        <v>692</v>
      </c>
      <c r="H128" s="1634">
        <f>M128</f>
        <v>286569</v>
      </c>
      <c r="I128" s="1634">
        <v>284502</v>
      </c>
      <c r="J128" s="658">
        <f>H128-I128</f>
        <v>2067</v>
      </c>
      <c r="K128" s="1737"/>
      <c r="L128" s="1738"/>
      <c r="M128" s="1164">
        <f>M129+M130+M131+M132+M136</f>
        <v>286569</v>
      </c>
      <c r="N128" s="349"/>
      <c r="O128" s="1673"/>
      <c r="P128" s="1654" t="s">
        <v>380</v>
      </c>
      <c r="Q128" s="359" t="s">
        <v>10</v>
      </c>
      <c r="R128" s="1676" t="s">
        <v>19</v>
      </c>
      <c r="S128" s="1676" t="s">
        <v>17</v>
      </c>
      <c r="T128" s="360" t="s">
        <v>9</v>
      </c>
    </row>
    <row r="129" spans="1:83" s="630" customFormat="1" ht="21" customHeight="1">
      <c r="A129" s="631"/>
      <c r="B129" s="633"/>
      <c r="C129" s="633"/>
      <c r="D129" s="633"/>
      <c r="E129" s="633"/>
      <c r="F129" s="633"/>
      <c r="G129" s="633"/>
      <c r="H129" s="1635"/>
      <c r="I129" s="1635"/>
      <c r="J129" s="653"/>
      <c r="K129" s="1154" t="s">
        <v>1055</v>
      </c>
      <c r="L129" s="1063" t="s">
        <v>14</v>
      </c>
      <c r="M129" s="812">
        <f>ROUNDDOWN(O129/1000,0)</f>
        <v>93969</v>
      </c>
      <c r="N129" s="349"/>
      <c r="O129" s="1673">
        <f>P129*Q129</f>
        <v>93969275</v>
      </c>
      <c r="P129" s="1739">
        <f>V129</f>
        <v>18793855000</v>
      </c>
      <c r="Q129" s="363">
        <v>5.0000000000000001E-3</v>
      </c>
      <c r="R129" s="1740"/>
      <c r="S129" s="1740"/>
      <c r="T129" s="349"/>
      <c r="U129" s="630" t="s">
        <v>693</v>
      </c>
      <c r="V129" s="708">
        <f>M11*1000</f>
        <v>18793855000</v>
      </c>
      <c r="AJ129" s="626"/>
      <c r="AK129" s="626"/>
      <c r="AL129" s="626"/>
      <c r="AM129" s="626"/>
      <c r="AN129" s="626"/>
      <c r="AO129" s="626"/>
      <c r="AP129" s="626"/>
      <c r="AQ129" s="626"/>
      <c r="AR129" s="626"/>
      <c r="AS129" s="626"/>
      <c r="AT129" s="626"/>
      <c r="AU129" s="626"/>
      <c r="AV129" s="626"/>
      <c r="AW129" s="626"/>
      <c r="AX129" s="626"/>
      <c r="AY129" s="626"/>
      <c r="AZ129" s="626"/>
      <c r="BA129" s="626"/>
      <c r="BB129" s="626"/>
      <c r="BC129" s="626"/>
      <c r="BD129" s="626"/>
      <c r="BE129" s="626"/>
      <c r="BF129" s="626"/>
      <c r="BG129" s="626"/>
      <c r="BH129" s="626"/>
      <c r="BI129" s="626"/>
      <c r="BJ129" s="626"/>
      <c r="BK129" s="626"/>
      <c r="BL129" s="626"/>
      <c r="BM129" s="626"/>
      <c r="BN129" s="626"/>
      <c r="BO129" s="626"/>
      <c r="BP129" s="626"/>
      <c r="BQ129" s="626"/>
      <c r="BR129" s="626"/>
      <c r="BS129" s="626"/>
      <c r="BT129" s="626"/>
      <c r="BU129" s="626"/>
      <c r="BV129" s="626"/>
      <c r="BW129" s="626"/>
      <c r="BX129" s="626"/>
      <c r="BY129" s="626"/>
      <c r="BZ129" s="626"/>
      <c r="CA129" s="626"/>
      <c r="CB129" s="626"/>
      <c r="CC129" s="626"/>
      <c r="CD129" s="626"/>
      <c r="CE129" s="626"/>
    </row>
    <row r="130" spans="1:83" s="630" customFormat="1" ht="21" customHeight="1">
      <c r="A130" s="631"/>
      <c r="B130" s="633"/>
      <c r="C130" s="633"/>
      <c r="D130" s="633"/>
      <c r="E130" s="633"/>
      <c r="F130" s="633"/>
      <c r="G130" s="633"/>
      <c r="H130" s="1635"/>
      <c r="I130" s="1635"/>
      <c r="J130" s="653"/>
      <c r="K130" s="1154" t="s">
        <v>1056</v>
      </c>
      <c r="L130" s="1586" t="s">
        <v>14</v>
      </c>
      <c r="M130" s="812">
        <f>ROUNDDOWN(O130/1000,0)</f>
        <v>12600</v>
      </c>
      <c r="N130" s="349"/>
      <c r="O130" s="1658">
        <f>P130*R130*S130</f>
        <v>12600000</v>
      </c>
      <c r="P130" s="1642">
        <v>90000</v>
      </c>
      <c r="Q130" s="357"/>
      <c r="R130" s="1660">
        <v>70</v>
      </c>
      <c r="S130" s="1660">
        <v>2</v>
      </c>
      <c r="T130" s="349"/>
    </row>
    <row r="131" spans="1:83" s="630" customFormat="1" ht="21" customHeight="1">
      <c r="A131" s="631"/>
      <c r="B131" s="633"/>
      <c r="C131" s="633"/>
      <c r="D131" s="633"/>
      <c r="E131" s="633"/>
      <c r="F131" s="633"/>
      <c r="G131" s="633"/>
      <c r="H131" s="1635"/>
      <c r="I131" s="1635"/>
      <c r="J131" s="653"/>
      <c r="K131" s="1154" t="s">
        <v>1057</v>
      </c>
      <c r="L131" s="1586" t="s">
        <v>14</v>
      </c>
      <c r="M131" s="812">
        <f>ROUNDDOWN(O131/1000,0)</f>
        <v>2400</v>
      </c>
      <c r="N131" s="349"/>
      <c r="O131" s="1658">
        <f>P131*R131*S131</f>
        <v>2400000</v>
      </c>
      <c r="P131" s="1642">
        <v>80000</v>
      </c>
      <c r="Q131" s="357"/>
      <c r="R131" s="1660">
        <v>15</v>
      </c>
      <c r="S131" s="1660">
        <v>2</v>
      </c>
      <c r="T131" s="349"/>
    </row>
    <row r="132" spans="1:83" s="630" customFormat="1" ht="21" customHeight="1">
      <c r="A132" s="631"/>
      <c r="B132" s="633"/>
      <c r="C132" s="633"/>
      <c r="D132" s="633"/>
      <c r="E132" s="633"/>
      <c r="F132" s="633"/>
      <c r="G132" s="633"/>
      <c r="H132" s="1635"/>
      <c r="I132" s="1635"/>
      <c r="J132" s="653"/>
      <c r="K132" s="1154" t="s">
        <v>412</v>
      </c>
      <c r="L132" s="1586"/>
      <c r="M132" s="812">
        <f>SUM(M133:M135)</f>
        <v>30600</v>
      </c>
      <c r="N132" s="349"/>
      <c r="O132" s="1673"/>
      <c r="P132" s="1654" t="s">
        <v>380</v>
      </c>
      <c r="Q132" s="359"/>
      <c r="R132" s="1676" t="s">
        <v>19</v>
      </c>
      <c r="S132" s="1676" t="s">
        <v>17</v>
      </c>
      <c r="T132" s="360" t="s">
        <v>9</v>
      </c>
    </row>
    <row r="133" spans="1:83" s="630" customFormat="1" ht="21" customHeight="1">
      <c r="A133" s="631"/>
      <c r="B133" s="633"/>
      <c r="C133" s="633"/>
      <c r="D133" s="633"/>
      <c r="E133" s="633"/>
      <c r="F133" s="633"/>
      <c r="G133" s="633"/>
      <c r="H133" s="1635"/>
      <c r="I133" s="1635"/>
      <c r="J133" s="653"/>
      <c r="K133" s="1154" t="s">
        <v>2401</v>
      </c>
      <c r="L133" s="1586" t="s">
        <v>14</v>
      </c>
      <c r="M133" s="812">
        <f>ROUNDDOWN(O133/1000,0)</f>
        <v>15600</v>
      </c>
      <c r="N133" s="349"/>
      <c r="O133" s="1658">
        <f>P133*T133</f>
        <v>15600000</v>
      </c>
      <c r="P133" s="1642">
        <v>1300000</v>
      </c>
      <c r="Q133" s="357"/>
      <c r="R133" s="1660"/>
      <c r="S133" s="1660"/>
      <c r="T133" s="355">
        <v>12</v>
      </c>
    </row>
    <row r="134" spans="1:83" s="630" customFormat="1" ht="21" customHeight="1">
      <c r="A134" s="631"/>
      <c r="B134" s="633"/>
      <c r="C134" s="633"/>
      <c r="D134" s="633"/>
      <c r="E134" s="633"/>
      <c r="F134" s="633"/>
      <c r="G134" s="633"/>
      <c r="H134" s="1635"/>
      <c r="I134" s="1635"/>
      <c r="J134" s="653"/>
      <c r="K134" s="1154" t="s">
        <v>1058</v>
      </c>
      <c r="L134" s="1586" t="s">
        <v>14</v>
      </c>
      <c r="M134" s="812">
        <f>ROUNDDOWN(O134/1000,0)</f>
        <v>5400</v>
      </c>
      <c r="N134" s="349"/>
      <c r="O134" s="1658">
        <f>P134*T134</f>
        <v>5400000</v>
      </c>
      <c r="P134" s="1642">
        <v>450000</v>
      </c>
      <c r="Q134" s="357"/>
      <c r="R134" s="1660"/>
      <c r="S134" s="1660"/>
      <c r="T134" s="355">
        <v>12</v>
      </c>
    </row>
    <row r="135" spans="1:83" s="630" customFormat="1" ht="21" customHeight="1">
      <c r="A135" s="631"/>
      <c r="B135" s="633"/>
      <c r="C135" s="633"/>
      <c r="D135" s="633"/>
      <c r="E135" s="633"/>
      <c r="F135" s="633"/>
      <c r="G135" s="633"/>
      <c r="H135" s="1635"/>
      <c r="I135" s="1635"/>
      <c r="J135" s="653"/>
      <c r="K135" s="1154" t="s">
        <v>1059</v>
      </c>
      <c r="L135" s="1586" t="s">
        <v>14</v>
      </c>
      <c r="M135" s="812">
        <f>ROUNDDOWN(O135/1000,0)</f>
        <v>9600</v>
      </c>
      <c r="N135" s="349"/>
      <c r="O135" s="1658">
        <f>P135*T135</f>
        <v>9600000</v>
      </c>
      <c r="P135" s="1642">
        <v>800000</v>
      </c>
      <c r="Q135" s="357"/>
      <c r="R135" s="1660"/>
      <c r="S135" s="1660"/>
      <c r="T135" s="355">
        <v>12</v>
      </c>
    </row>
    <row r="136" spans="1:83" s="630" customFormat="1" ht="21" customHeight="1">
      <c r="A136" s="631"/>
      <c r="B136" s="633"/>
      <c r="C136" s="633"/>
      <c r="D136" s="633"/>
      <c r="E136" s="633"/>
      <c r="F136" s="633"/>
      <c r="G136" s="633"/>
      <c r="H136" s="1635"/>
      <c r="I136" s="1635"/>
      <c r="J136" s="653"/>
      <c r="K136" s="1154" t="s">
        <v>1060</v>
      </c>
      <c r="L136" s="1063" t="s">
        <v>14</v>
      </c>
      <c r="M136" s="812">
        <f>ROUNDDOWN(O136/1000,0)</f>
        <v>147000</v>
      </c>
      <c r="N136" s="349"/>
      <c r="O136" s="1658">
        <f>P136*R136*S136</f>
        <v>147000000</v>
      </c>
      <c r="P136" s="1642">
        <v>2100000</v>
      </c>
      <c r="Q136" s="357"/>
      <c r="R136" s="1660">
        <v>70</v>
      </c>
      <c r="S136" s="1660">
        <v>1</v>
      </c>
      <c r="T136" s="349"/>
    </row>
    <row r="137" spans="1:83" s="630" customFormat="1" ht="21" customHeight="1">
      <c r="A137" s="631"/>
      <c r="B137" s="633"/>
      <c r="C137" s="633"/>
      <c r="D137" s="633"/>
      <c r="E137" s="633"/>
      <c r="F137" s="633"/>
      <c r="G137" s="632" t="s">
        <v>1061</v>
      </c>
      <c r="H137" s="1634">
        <f>M137</f>
        <v>1445148</v>
      </c>
      <c r="I137" s="1634">
        <v>1299396</v>
      </c>
      <c r="J137" s="658">
        <f>H137-I137</f>
        <v>145752</v>
      </c>
      <c r="K137" s="706"/>
      <c r="L137" s="693"/>
      <c r="M137" s="694">
        <f>M138+M139+M143</f>
        <v>1445148</v>
      </c>
      <c r="N137" s="644"/>
      <c r="O137" s="664"/>
      <c r="P137" s="666"/>
      <c r="Q137" s="668"/>
      <c r="R137" s="669"/>
      <c r="S137" s="669"/>
      <c r="T137" s="665"/>
    </row>
    <row r="138" spans="1:83" s="630" customFormat="1" ht="21" customHeight="1">
      <c r="A138" s="631"/>
      <c r="B138" s="633"/>
      <c r="C138" s="633"/>
      <c r="D138" s="633"/>
      <c r="E138" s="633"/>
      <c r="F138" s="633"/>
      <c r="G138" s="633"/>
      <c r="H138" s="1635"/>
      <c r="I138" s="1635"/>
      <c r="J138" s="653"/>
      <c r="K138" s="1154" t="s">
        <v>2405</v>
      </c>
      <c r="L138" s="1063" t="s">
        <v>14</v>
      </c>
      <c r="M138" s="812">
        <f>ROUNDDOWN(O138/1000,0)</f>
        <v>120000</v>
      </c>
      <c r="N138" s="349"/>
      <c r="O138" s="1658">
        <f>P138*S138</f>
        <v>120000000</v>
      </c>
      <c r="P138" s="1642">
        <v>2000000</v>
      </c>
      <c r="Q138" s="364"/>
      <c r="R138" s="1660"/>
      <c r="S138" s="1660">
        <v>60</v>
      </c>
      <c r="T138" s="349"/>
      <c r="U138" s="1419"/>
    </row>
    <row r="139" spans="1:83" s="630" customFormat="1" ht="21" customHeight="1">
      <c r="A139" s="631"/>
      <c r="B139" s="633"/>
      <c r="C139" s="633"/>
      <c r="D139" s="633"/>
      <c r="E139" s="633"/>
      <c r="F139" s="633"/>
      <c r="G139" s="633"/>
      <c r="H139" s="1635"/>
      <c r="I139" s="1635"/>
      <c r="J139" s="653"/>
      <c r="K139" s="1154" t="s">
        <v>413</v>
      </c>
      <c r="L139" s="1586"/>
      <c r="M139" s="812">
        <f>SUM(M140:M142)</f>
        <v>1311288</v>
      </c>
      <c r="N139" s="349"/>
      <c r="O139" s="1673"/>
      <c r="P139" s="1654" t="s">
        <v>380</v>
      </c>
      <c r="Q139" s="1654" t="s">
        <v>414</v>
      </c>
      <c r="R139" s="1676" t="s">
        <v>19</v>
      </c>
      <c r="S139" s="1676" t="s">
        <v>415</v>
      </c>
      <c r="T139" s="360" t="s">
        <v>9</v>
      </c>
      <c r="U139" s="360" t="s">
        <v>1062</v>
      </c>
    </row>
    <row r="140" spans="1:83" s="630" customFormat="1" ht="21" customHeight="1">
      <c r="A140" s="631"/>
      <c r="B140" s="633"/>
      <c r="C140" s="633"/>
      <c r="D140" s="633"/>
      <c r="E140" s="633"/>
      <c r="F140" s="633"/>
      <c r="G140" s="633"/>
      <c r="H140" s="1635"/>
      <c r="I140" s="1635"/>
      <c r="J140" s="653"/>
      <c r="K140" s="1154" t="s">
        <v>2402</v>
      </c>
      <c r="L140" s="1586" t="s">
        <v>14</v>
      </c>
      <c r="M140" s="812">
        <f>ROUNDDOWN(O140/1000,0)</f>
        <v>420000</v>
      </c>
      <c r="N140" s="349"/>
      <c r="O140" s="1658">
        <f>P140*Q140*R140*U140</f>
        <v>420000000</v>
      </c>
      <c r="P140" s="1161">
        <v>1400</v>
      </c>
      <c r="Q140" s="1642">
        <v>40000</v>
      </c>
      <c r="R140" s="1660">
        <v>25</v>
      </c>
      <c r="S140" s="1162"/>
      <c r="T140" s="1733"/>
      <c r="U140" s="1741">
        <v>0.3</v>
      </c>
      <c r="V140" s="670"/>
    </row>
    <row r="141" spans="1:83" s="630" customFormat="1" ht="21" customHeight="1">
      <c r="A141" s="631"/>
      <c r="B141" s="633"/>
      <c r="C141" s="633"/>
      <c r="D141" s="633"/>
      <c r="E141" s="633"/>
      <c r="F141" s="633"/>
      <c r="G141" s="633"/>
      <c r="H141" s="1635"/>
      <c r="I141" s="1635"/>
      <c r="J141" s="653"/>
      <c r="K141" s="1154" t="s">
        <v>2403</v>
      </c>
      <c r="L141" s="1586" t="s">
        <v>14</v>
      </c>
      <c r="M141" s="812">
        <f>ROUNDDOWN(O141/1000,0)</f>
        <v>803928</v>
      </c>
      <c r="N141" s="349"/>
      <c r="O141" s="1658">
        <f>P141*Q141*R141*U141</f>
        <v>803928000</v>
      </c>
      <c r="P141" s="1161">
        <v>1200</v>
      </c>
      <c r="Q141" s="1642">
        <v>43000</v>
      </c>
      <c r="R141" s="1660">
        <v>38</v>
      </c>
      <c r="S141" s="1162"/>
      <c r="T141" s="1742"/>
      <c r="U141" s="1743">
        <v>0.41</v>
      </c>
      <c r="V141" s="670"/>
    </row>
    <row r="142" spans="1:83" s="630" customFormat="1" ht="21" customHeight="1">
      <c r="A142" s="631"/>
      <c r="B142" s="633"/>
      <c r="C142" s="633"/>
      <c r="D142" s="633"/>
      <c r="E142" s="633"/>
      <c r="F142" s="633"/>
      <c r="G142" s="633"/>
      <c r="H142" s="1635"/>
      <c r="I142" s="1635"/>
      <c r="J142" s="653"/>
      <c r="K142" s="1154" t="s">
        <v>2404</v>
      </c>
      <c r="L142" s="1586" t="s">
        <v>14</v>
      </c>
      <c r="M142" s="812">
        <f>ROUNDDOWN(O142/1000,0)</f>
        <v>87360</v>
      </c>
      <c r="N142" s="349"/>
      <c r="O142" s="1658">
        <f>P142*Q142*R142*U142</f>
        <v>87360000</v>
      </c>
      <c r="P142" s="1161">
        <v>1400</v>
      </c>
      <c r="Q142" s="1642">
        <v>26000</v>
      </c>
      <c r="R142" s="1660">
        <v>8</v>
      </c>
      <c r="S142" s="1162"/>
      <c r="T142" s="1733"/>
      <c r="U142" s="1741">
        <v>0.3</v>
      </c>
      <c r="V142" s="670"/>
    </row>
    <row r="143" spans="1:83" s="630" customFormat="1" ht="21" customHeight="1">
      <c r="A143" s="631"/>
      <c r="B143" s="633"/>
      <c r="C143" s="633"/>
      <c r="D143" s="633"/>
      <c r="E143" s="633"/>
      <c r="F143" s="635"/>
      <c r="G143" s="635"/>
      <c r="H143" s="1744"/>
      <c r="I143" s="1744"/>
      <c r="J143" s="657"/>
      <c r="K143" s="1163" t="s">
        <v>1063</v>
      </c>
      <c r="L143" s="1745" t="s">
        <v>14</v>
      </c>
      <c r="M143" s="1153">
        <f>ROUNDDOWN(O143/1000,0)</f>
        <v>13860</v>
      </c>
      <c r="N143" s="349"/>
      <c r="O143" s="1658">
        <f>P143*R143*T143</f>
        <v>13860000</v>
      </c>
      <c r="P143" s="1642">
        <v>16500</v>
      </c>
      <c r="Q143" s="1642"/>
      <c r="R143" s="1746">
        <v>70</v>
      </c>
      <c r="S143" s="1660"/>
      <c r="T143" s="355">
        <v>12</v>
      </c>
      <c r="U143" s="1661"/>
      <c r="V143" s="670"/>
    </row>
    <row r="144" spans="1:83" s="630" customFormat="1" ht="21" customHeight="1">
      <c r="A144" s="631"/>
      <c r="B144" s="633"/>
      <c r="C144" s="633"/>
      <c r="D144" s="633"/>
      <c r="E144" s="633"/>
      <c r="F144" s="1632" t="s">
        <v>416</v>
      </c>
      <c r="G144" s="1632"/>
      <c r="H144" s="1633">
        <f>H145</f>
        <v>27620</v>
      </c>
      <c r="I144" s="1633">
        <v>34795</v>
      </c>
      <c r="J144" s="654">
        <f>H144-I144</f>
        <v>-7175</v>
      </c>
      <c r="K144" s="1747"/>
      <c r="L144" s="691"/>
      <c r="M144" s="687"/>
      <c r="N144" s="644"/>
      <c r="O144" s="647"/>
      <c r="P144" s="643"/>
      <c r="Q144" s="648"/>
      <c r="R144" s="645"/>
      <c r="S144" s="645"/>
      <c r="T144" s="644"/>
      <c r="U144" s="640"/>
      <c r="V144" s="640"/>
    </row>
    <row r="145" spans="1:83" s="630" customFormat="1" ht="21" customHeight="1">
      <c r="A145" s="631"/>
      <c r="B145" s="633"/>
      <c r="C145" s="633"/>
      <c r="D145" s="633"/>
      <c r="E145" s="633"/>
      <c r="F145" s="632"/>
      <c r="G145" s="632" t="s">
        <v>417</v>
      </c>
      <c r="H145" s="1634">
        <f>M145</f>
        <v>27620</v>
      </c>
      <c r="I145" s="1634">
        <v>34795</v>
      </c>
      <c r="J145" s="658">
        <f>H145-I145</f>
        <v>-7175</v>
      </c>
      <c r="K145" s="1748"/>
      <c r="L145" s="1738"/>
      <c r="M145" s="1164">
        <f>M146+M148</f>
        <v>27620</v>
      </c>
      <c r="N145" s="349"/>
      <c r="O145" s="1673"/>
      <c r="P145" s="1739"/>
      <c r="Q145" s="347"/>
      <c r="R145" s="1740"/>
      <c r="S145" s="1740"/>
      <c r="T145" s="349"/>
      <c r="U145" s="640"/>
      <c r="V145" s="640"/>
      <c r="W145" s="640"/>
    </row>
    <row r="146" spans="1:83" s="630" customFormat="1" ht="21" customHeight="1">
      <c r="A146" s="631"/>
      <c r="B146" s="633"/>
      <c r="C146" s="633"/>
      <c r="D146" s="633"/>
      <c r="E146" s="633"/>
      <c r="F146" s="633"/>
      <c r="G146" s="633"/>
      <c r="H146" s="1635"/>
      <c r="I146" s="1635"/>
      <c r="J146" s="653"/>
      <c r="K146" s="1732" t="s">
        <v>418</v>
      </c>
      <c r="L146" s="1586"/>
      <c r="M146" s="812">
        <f>SUM(M147:M147)</f>
        <v>18000</v>
      </c>
      <c r="N146" s="349"/>
      <c r="O146" s="1673"/>
      <c r="P146" s="1654" t="s">
        <v>380</v>
      </c>
      <c r="Q146" s="1654"/>
      <c r="R146" s="1676" t="s">
        <v>24</v>
      </c>
      <c r="S146" s="1676" t="s">
        <v>1064</v>
      </c>
      <c r="T146" s="360" t="s">
        <v>1065</v>
      </c>
      <c r="U146" s="662"/>
      <c r="V146" s="640"/>
      <c r="W146" s="640"/>
    </row>
    <row r="147" spans="1:83" s="630" customFormat="1" ht="21" customHeight="1">
      <c r="A147" s="631"/>
      <c r="B147" s="633"/>
      <c r="C147" s="633"/>
      <c r="D147" s="633"/>
      <c r="E147" s="633"/>
      <c r="F147" s="633"/>
      <c r="G147" s="633"/>
      <c r="H147" s="1635"/>
      <c r="I147" s="1635"/>
      <c r="J147" s="653"/>
      <c r="K147" s="1732" t="s">
        <v>1066</v>
      </c>
      <c r="L147" s="1586" t="s">
        <v>14</v>
      </c>
      <c r="M147" s="812">
        <f>ROUNDDOWN(O147/1000,0)</f>
        <v>18000</v>
      </c>
      <c r="N147" s="349"/>
      <c r="O147" s="1658">
        <f>P147*R147*S147*T147</f>
        <v>18000000</v>
      </c>
      <c r="P147" s="1642">
        <v>20000</v>
      </c>
      <c r="Q147" s="357"/>
      <c r="R147" s="1660">
        <v>5</v>
      </c>
      <c r="S147" s="1660">
        <v>15</v>
      </c>
      <c r="T147" s="355">
        <v>12</v>
      </c>
      <c r="U147" s="640"/>
      <c r="V147" s="640"/>
      <c r="W147" s="640"/>
    </row>
    <row r="148" spans="1:83" s="630" customFormat="1" ht="21" customHeight="1">
      <c r="A148" s="631"/>
      <c r="B148" s="633"/>
      <c r="C148" s="633"/>
      <c r="D148" s="633"/>
      <c r="E148" s="633"/>
      <c r="F148" s="633"/>
      <c r="G148" s="633"/>
      <c r="H148" s="1635"/>
      <c r="I148" s="1635"/>
      <c r="J148" s="653"/>
      <c r="K148" s="1732" t="s">
        <v>419</v>
      </c>
      <c r="L148" s="1586"/>
      <c r="M148" s="812">
        <f>SUM(M149:M152)</f>
        <v>9620</v>
      </c>
      <c r="N148" s="349"/>
      <c r="O148" s="1673"/>
      <c r="P148" s="1654" t="s">
        <v>380</v>
      </c>
      <c r="Q148" s="1654"/>
      <c r="R148" s="1676" t="s">
        <v>24</v>
      </c>
      <c r="S148" s="1676" t="s">
        <v>405</v>
      </c>
      <c r="T148" s="360" t="s">
        <v>9</v>
      </c>
      <c r="U148" s="640"/>
      <c r="V148" s="640"/>
      <c r="W148" s="640"/>
    </row>
    <row r="149" spans="1:83" s="630" customFormat="1" ht="21" customHeight="1">
      <c r="A149" s="631"/>
      <c r="B149" s="633"/>
      <c r="C149" s="633"/>
      <c r="D149" s="633"/>
      <c r="E149" s="633"/>
      <c r="F149" s="633"/>
      <c r="G149" s="633"/>
      <c r="H149" s="1635"/>
      <c r="I149" s="1635"/>
      <c r="J149" s="653"/>
      <c r="K149" s="2390" t="s">
        <v>2408</v>
      </c>
      <c r="L149" s="2340" t="s">
        <v>14</v>
      </c>
      <c r="M149" s="812">
        <f>ROUNDDOWN(O149/1000,0)</f>
        <v>1760</v>
      </c>
      <c r="N149" s="349"/>
      <c r="O149" s="2343">
        <f>P149*R149*S149</f>
        <v>1760000</v>
      </c>
      <c r="P149" s="2344">
        <v>110000</v>
      </c>
      <c r="Q149" s="357"/>
      <c r="R149" s="2345">
        <v>2</v>
      </c>
      <c r="S149" s="2345">
        <v>8</v>
      </c>
      <c r="T149" s="1151"/>
      <c r="U149" s="640"/>
      <c r="V149" s="640"/>
      <c r="W149" s="640"/>
    </row>
    <row r="150" spans="1:83" s="630" customFormat="1" ht="21" customHeight="1">
      <c r="A150" s="631"/>
      <c r="B150" s="633"/>
      <c r="C150" s="633"/>
      <c r="D150" s="633"/>
      <c r="E150" s="633"/>
      <c r="F150" s="633"/>
      <c r="G150" s="633"/>
      <c r="H150" s="1635"/>
      <c r="I150" s="1635"/>
      <c r="J150" s="653"/>
      <c r="K150" s="2390" t="s">
        <v>2409</v>
      </c>
      <c r="L150" s="2340" t="s">
        <v>14</v>
      </c>
      <c r="M150" s="812">
        <f>ROUNDDOWN(O150/1000,0)</f>
        <v>5000</v>
      </c>
      <c r="N150" s="349"/>
      <c r="O150" s="2343">
        <f>P150*R150*S150</f>
        <v>5000000</v>
      </c>
      <c r="P150" s="2344">
        <v>500000</v>
      </c>
      <c r="Q150" s="357"/>
      <c r="R150" s="2345">
        <v>10</v>
      </c>
      <c r="S150" s="2345">
        <v>1</v>
      </c>
      <c r="T150" s="1151"/>
      <c r="U150" s="640"/>
      <c r="V150" s="640"/>
      <c r="W150" s="640"/>
    </row>
    <row r="151" spans="1:83" s="630" customFormat="1" ht="21" customHeight="1">
      <c r="A151" s="631"/>
      <c r="B151" s="633"/>
      <c r="C151" s="633"/>
      <c r="D151" s="633"/>
      <c r="E151" s="633"/>
      <c r="F151" s="633"/>
      <c r="G151" s="633"/>
      <c r="H151" s="1635"/>
      <c r="I151" s="1635"/>
      <c r="J151" s="653"/>
      <c r="K151" s="2390" t="s">
        <v>2410</v>
      </c>
      <c r="L151" s="2340" t="s">
        <v>14</v>
      </c>
      <c r="M151" s="812">
        <f>ROUNDDOWN(O151/1000,0)</f>
        <v>660</v>
      </c>
      <c r="N151" s="349"/>
      <c r="O151" s="2343">
        <f>P151*R151*S151*T151</f>
        <v>660000</v>
      </c>
      <c r="P151" s="2344">
        <v>110000</v>
      </c>
      <c r="Q151" s="357"/>
      <c r="R151" s="2345">
        <v>3</v>
      </c>
      <c r="S151" s="2345">
        <v>2</v>
      </c>
      <c r="T151" s="1151">
        <v>1</v>
      </c>
      <c r="U151" s="640"/>
      <c r="V151" s="640"/>
      <c r="W151" s="640"/>
    </row>
    <row r="152" spans="1:83" s="630" customFormat="1" ht="21" customHeight="1">
      <c r="A152" s="631"/>
      <c r="B152" s="633"/>
      <c r="C152" s="633"/>
      <c r="D152" s="633"/>
      <c r="E152" s="633"/>
      <c r="F152" s="633"/>
      <c r="G152" s="633"/>
      <c r="H152" s="1635"/>
      <c r="I152" s="1635"/>
      <c r="J152" s="653"/>
      <c r="K152" s="2392" t="s">
        <v>2411</v>
      </c>
      <c r="L152" s="2391" t="s">
        <v>14</v>
      </c>
      <c r="M152" s="1153">
        <f>ROUNDDOWN(O152/1000,0)</f>
        <v>2200</v>
      </c>
      <c r="N152" s="349"/>
      <c r="O152" s="2343">
        <f>P152*R152*S152</f>
        <v>2200000</v>
      </c>
      <c r="P152" s="2344">
        <v>110000</v>
      </c>
      <c r="Q152" s="357"/>
      <c r="R152" s="2345">
        <v>10</v>
      </c>
      <c r="S152" s="2345">
        <v>2</v>
      </c>
      <c r="T152" s="1151"/>
      <c r="U152" s="640"/>
      <c r="V152" s="640"/>
      <c r="W152" s="640"/>
    </row>
    <row r="153" spans="1:83" s="630" customFormat="1" ht="21" customHeight="1">
      <c r="A153" s="631"/>
      <c r="B153" s="633"/>
      <c r="C153" s="633"/>
      <c r="D153" s="633"/>
      <c r="E153" s="633"/>
      <c r="F153" s="1632" t="s">
        <v>36</v>
      </c>
      <c r="G153" s="1632"/>
      <c r="H153" s="1633">
        <f>H154</f>
        <v>0</v>
      </c>
      <c r="I153" s="1633">
        <v>0</v>
      </c>
      <c r="J153" s="654">
        <v>0</v>
      </c>
      <c r="K153" s="697"/>
      <c r="L153" s="691"/>
      <c r="M153" s="687"/>
      <c r="N153" s="644"/>
      <c r="T153" s="669"/>
    </row>
    <row r="154" spans="1:83" s="630" customFormat="1" ht="21" customHeight="1">
      <c r="A154" s="631"/>
      <c r="B154" s="633"/>
      <c r="C154" s="633"/>
      <c r="D154" s="633"/>
      <c r="E154" s="633"/>
      <c r="F154" s="1749"/>
      <c r="G154" s="632" t="s">
        <v>694</v>
      </c>
      <c r="H154" s="1634">
        <f>M154</f>
        <v>0</v>
      </c>
      <c r="I154" s="1634">
        <v>0</v>
      </c>
      <c r="J154" s="658">
        <v>0</v>
      </c>
      <c r="K154" s="1750"/>
      <c r="L154" s="692"/>
      <c r="M154" s="1751">
        <v>0</v>
      </c>
      <c r="N154" s="644"/>
      <c r="T154" s="669"/>
    </row>
    <row r="155" spans="1:83" s="630" customFormat="1" ht="21" customHeight="1">
      <c r="A155" s="631"/>
      <c r="B155" s="633"/>
      <c r="C155" s="633"/>
      <c r="D155" s="633"/>
      <c r="E155" s="633"/>
      <c r="F155" s="633"/>
      <c r="G155" s="633"/>
      <c r="H155" s="1635"/>
      <c r="I155" s="1635"/>
      <c r="J155" s="653"/>
      <c r="K155" s="1750" t="s">
        <v>695</v>
      </c>
      <c r="L155" s="1752"/>
      <c r="M155" s="686">
        <v>0</v>
      </c>
      <c r="N155" s="644"/>
      <c r="T155" s="669"/>
    </row>
    <row r="156" spans="1:83" s="630" customFormat="1" ht="21" customHeight="1">
      <c r="A156" s="631"/>
      <c r="B156" s="633"/>
      <c r="C156" s="633"/>
      <c r="D156" s="633"/>
      <c r="E156" s="633"/>
      <c r="F156" s="635"/>
      <c r="G156" s="635"/>
      <c r="H156" s="1744"/>
      <c r="I156" s="1744"/>
      <c r="J156" s="657"/>
      <c r="K156" s="1750" t="s">
        <v>696</v>
      </c>
      <c r="L156" s="1752" t="s">
        <v>14</v>
      </c>
      <c r="M156" s="686">
        <v>0</v>
      </c>
      <c r="N156" s="644"/>
      <c r="O156" s="703">
        <v>0</v>
      </c>
      <c r="P156" s="703"/>
      <c r="Q156" s="703"/>
      <c r="R156" s="703">
        <v>1</v>
      </c>
      <c r="T156" s="669"/>
    </row>
    <row r="157" spans="1:83" s="626" customFormat="1" ht="21" customHeight="1">
      <c r="A157" s="631"/>
      <c r="B157" s="633"/>
      <c r="C157" s="633"/>
      <c r="D157" s="633"/>
      <c r="E157" s="633"/>
      <c r="F157" s="1632" t="s">
        <v>422</v>
      </c>
      <c r="G157" s="1632"/>
      <c r="H157" s="1753">
        <f>H158</f>
        <v>20220</v>
      </c>
      <c r="I157" s="1753">
        <v>19860</v>
      </c>
      <c r="J157" s="646">
        <f>H157-I157</f>
        <v>360</v>
      </c>
      <c r="K157" s="700"/>
      <c r="L157" s="701"/>
      <c r="M157" s="699"/>
      <c r="N157" s="661"/>
      <c r="O157" s="647"/>
      <c r="U157" s="638"/>
      <c r="V157" s="630"/>
      <c r="W157" s="630"/>
      <c r="X157" s="630"/>
      <c r="Y157" s="630"/>
      <c r="Z157" s="630"/>
      <c r="AA157" s="630"/>
      <c r="AB157" s="630"/>
      <c r="AC157" s="630"/>
      <c r="AD157" s="630"/>
      <c r="AE157" s="630"/>
      <c r="AF157" s="630"/>
      <c r="AG157" s="630"/>
      <c r="AH157" s="630"/>
      <c r="AI157" s="630"/>
      <c r="AJ157" s="630"/>
      <c r="AK157" s="630"/>
      <c r="AL157" s="630"/>
      <c r="AM157" s="630"/>
      <c r="AN157" s="630"/>
      <c r="AO157" s="630"/>
      <c r="AP157" s="630"/>
      <c r="AQ157" s="630"/>
      <c r="AR157" s="630"/>
      <c r="AS157" s="630"/>
      <c r="AT157" s="630"/>
      <c r="AU157" s="630"/>
      <c r="AV157" s="630"/>
      <c r="AW157" s="630"/>
      <c r="AX157" s="630"/>
      <c r="AY157" s="630"/>
      <c r="AZ157" s="630"/>
      <c r="BA157" s="630"/>
      <c r="BB157" s="630"/>
      <c r="BC157" s="630"/>
      <c r="BD157" s="630"/>
      <c r="BE157" s="630"/>
      <c r="BF157" s="630"/>
      <c r="BG157" s="630"/>
      <c r="BH157" s="630"/>
      <c r="BI157" s="630"/>
      <c r="BJ157" s="630"/>
      <c r="BK157" s="630"/>
      <c r="BL157" s="630"/>
      <c r="BM157" s="630"/>
      <c r="BN157" s="630"/>
      <c r="BO157" s="630"/>
      <c r="BP157" s="630"/>
      <c r="BQ157" s="630"/>
      <c r="BR157" s="630"/>
      <c r="BS157" s="630"/>
      <c r="BT157" s="630"/>
      <c r="BU157" s="630"/>
      <c r="BV157" s="630"/>
      <c r="BW157" s="630"/>
      <c r="BX157" s="630"/>
      <c r="BY157" s="630"/>
      <c r="BZ157" s="630"/>
      <c r="CA157" s="630"/>
      <c r="CB157" s="630"/>
      <c r="CC157" s="630"/>
      <c r="CD157" s="630"/>
      <c r="CE157" s="630"/>
    </row>
    <row r="158" spans="1:83" s="626" customFormat="1" ht="21" customHeight="1">
      <c r="A158" s="631"/>
      <c r="B158" s="633"/>
      <c r="C158" s="633"/>
      <c r="D158" s="633"/>
      <c r="E158" s="633"/>
      <c r="F158" s="632"/>
      <c r="G158" s="632" t="s">
        <v>697</v>
      </c>
      <c r="H158" s="1734">
        <f>M158</f>
        <v>20220</v>
      </c>
      <c r="I158" s="1734">
        <v>19860</v>
      </c>
      <c r="J158" s="1754">
        <f>H158-I158</f>
        <v>360</v>
      </c>
      <c r="K158" s="1165"/>
      <c r="L158" s="1755"/>
      <c r="M158" s="1756">
        <f>M159+M160</f>
        <v>20220</v>
      </c>
      <c r="N158" s="362"/>
      <c r="O158" s="1718"/>
      <c r="P158" s="1654" t="s">
        <v>380</v>
      </c>
      <c r="Q158" s="347"/>
      <c r="R158" s="1676" t="s">
        <v>24</v>
      </c>
      <c r="S158" s="1676" t="s">
        <v>17</v>
      </c>
      <c r="T158" s="360" t="s">
        <v>9</v>
      </c>
      <c r="U158" s="638"/>
      <c r="V158" s="630"/>
      <c r="W158" s="630"/>
      <c r="X158" s="630"/>
      <c r="Y158" s="630"/>
      <c r="Z158" s="630"/>
      <c r="AA158" s="630"/>
      <c r="AB158" s="630"/>
      <c r="AC158" s="630"/>
      <c r="AD158" s="630"/>
      <c r="AE158" s="630"/>
      <c r="AF158" s="630"/>
      <c r="AG158" s="630"/>
      <c r="AH158" s="630"/>
      <c r="AI158" s="630"/>
      <c r="AJ158" s="630"/>
      <c r="AK158" s="630"/>
      <c r="AL158" s="630"/>
      <c r="AM158" s="630"/>
      <c r="AN158" s="630"/>
      <c r="AO158" s="630"/>
      <c r="AP158" s="630"/>
      <c r="AQ158" s="630"/>
      <c r="AR158" s="630"/>
      <c r="AS158" s="630"/>
      <c r="AT158" s="630"/>
      <c r="AU158" s="630"/>
      <c r="AV158" s="630"/>
      <c r="AW158" s="630"/>
      <c r="AX158" s="630"/>
      <c r="AY158" s="630"/>
      <c r="AZ158" s="630"/>
      <c r="BA158" s="630"/>
      <c r="BB158" s="630"/>
      <c r="BC158" s="630"/>
      <c r="BD158" s="630"/>
      <c r="BE158" s="630"/>
      <c r="BF158" s="630"/>
      <c r="BG158" s="630"/>
      <c r="BH158" s="630"/>
      <c r="BI158" s="630"/>
      <c r="BJ158" s="630"/>
      <c r="BK158" s="630"/>
      <c r="BL158" s="630"/>
      <c r="BM158" s="630"/>
      <c r="BN158" s="630"/>
      <c r="BO158" s="630"/>
      <c r="BP158" s="630"/>
      <c r="BQ158" s="630"/>
      <c r="BR158" s="630"/>
      <c r="BS158" s="630"/>
      <c r="BT158" s="630"/>
      <c r="BU158" s="630"/>
      <c r="BV158" s="630"/>
      <c r="BW158" s="630"/>
      <c r="BX158" s="630"/>
      <c r="BY158" s="630"/>
      <c r="BZ158" s="630"/>
      <c r="CA158" s="630"/>
      <c r="CB158" s="630"/>
      <c r="CC158" s="630"/>
      <c r="CD158" s="630"/>
      <c r="CE158" s="630"/>
    </row>
    <row r="159" spans="1:83" s="626" customFormat="1" ht="21" customHeight="1">
      <c r="A159" s="631"/>
      <c r="B159" s="633"/>
      <c r="C159" s="633"/>
      <c r="D159" s="633"/>
      <c r="E159" s="633"/>
      <c r="F159" s="633"/>
      <c r="G159" s="633"/>
      <c r="H159" s="1736"/>
      <c r="I159" s="1736"/>
      <c r="J159" s="1757"/>
      <c r="K159" s="1158" t="s">
        <v>1748</v>
      </c>
      <c r="L159" s="1758" t="s">
        <v>14</v>
      </c>
      <c r="M159" s="812">
        <f>ROUNDDOWN(O159/1000,0)</f>
        <v>4800</v>
      </c>
      <c r="N159" s="362"/>
      <c r="O159" s="1658">
        <f>P159*T159</f>
        <v>4800000</v>
      </c>
      <c r="P159" s="1642">
        <v>400000</v>
      </c>
      <c r="Q159" s="357"/>
      <c r="R159" s="1660"/>
      <c r="S159" s="1660"/>
      <c r="T159" s="1660">
        <v>12</v>
      </c>
      <c r="U159" s="680"/>
      <c r="V159" s="630"/>
      <c r="W159" s="630"/>
      <c r="X159" s="630"/>
      <c r="Y159" s="630"/>
      <c r="Z159" s="630"/>
      <c r="AA159" s="630"/>
      <c r="AB159" s="630"/>
      <c r="AC159" s="630"/>
      <c r="AD159" s="630"/>
      <c r="AE159" s="630"/>
      <c r="AF159" s="630"/>
      <c r="AG159" s="630"/>
      <c r="AH159" s="630"/>
      <c r="AI159" s="630"/>
      <c r="AJ159" s="630"/>
      <c r="AK159" s="630"/>
      <c r="AL159" s="630"/>
      <c r="AM159" s="630"/>
      <c r="AN159" s="630"/>
      <c r="AO159" s="630"/>
      <c r="AP159" s="630"/>
      <c r="AQ159" s="630"/>
      <c r="AR159" s="630"/>
      <c r="AS159" s="630"/>
      <c r="AT159" s="630"/>
      <c r="AU159" s="630"/>
      <c r="AV159" s="630"/>
      <c r="AW159" s="630"/>
      <c r="AX159" s="630"/>
      <c r="AY159" s="630"/>
      <c r="AZ159" s="630"/>
      <c r="BA159" s="630"/>
      <c r="BB159" s="630"/>
      <c r="BC159" s="630"/>
      <c r="BD159" s="630"/>
      <c r="BE159" s="630"/>
      <c r="BF159" s="630"/>
      <c r="BG159" s="630"/>
      <c r="BH159" s="630"/>
      <c r="BI159" s="630"/>
      <c r="BJ159" s="630"/>
      <c r="BK159" s="630"/>
      <c r="BL159" s="630"/>
      <c r="BM159" s="630"/>
      <c r="BN159" s="630"/>
      <c r="BO159" s="630"/>
      <c r="BP159" s="630"/>
      <c r="BQ159" s="630"/>
      <c r="BR159" s="630"/>
      <c r="BS159" s="630"/>
      <c r="BT159" s="630"/>
      <c r="BU159" s="630"/>
      <c r="BV159" s="630"/>
      <c r="BW159" s="630"/>
      <c r="BX159" s="630"/>
      <c r="BY159" s="630"/>
      <c r="BZ159" s="630"/>
      <c r="CA159" s="630"/>
      <c r="CB159" s="630"/>
      <c r="CC159" s="630"/>
      <c r="CD159" s="630"/>
      <c r="CE159" s="630"/>
    </row>
    <row r="160" spans="1:83" s="626" customFormat="1" ht="21" customHeight="1">
      <c r="A160" s="631"/>
      <c r="B160" s="633"/>
      <c r="C160" s="633"/>
      <c r="D160" s="633"/>
      <c r="E160" s="633"/>
      <c r="F160" s="633"/>
      <c r="G160" s="633"/>
      <c r="H160" s="1736"/>
      <c r="I160" s="1736"/>
      <c r="J160" s="1757"/>
      <c r="K160" s="1759" t="s">
        <v>1070</v>
      </c>
      <c r="L160" s="1758" t="s">
        <v>14</v>
      </c>
      <c r="M160" s="812">
        <f>ROUNDDOWN(O160/1000,0)</f>
        <v>15420</v>
      </c>
      <c r="N160" s="362"/>
      <c r="O160" s="1658">
        <f>P160*R160*T160</f>
        <v>15420000</v>
      </c>
      <c r="P160" s="1642">
        <v>5000</v>
      </c>
      <c r="Q160" s="357"/>
      <c r="R160" s="1660">
        <v>257</v>
      </c>
      <c r="S160" s="1660"/>
      <c r="T160" s="1660">
        <v>12</v>
      </c>
      <c r="U160" s="680"/>
      <c r="V160" s="630"/>
      <c r="W160" s="630"/>
      <c r="X160" s="630"/>
      <c r="Y160" s="630"/>
      <c r="Z160" s="630"/>
      <c r="AJ160" s="630"/>
      <c r="AK160" s="630"/>
      <c r="AL160" s="630"/>
      <c r="AM160" s="630"/>
      <c r="AN160" s="630"/>
      <c r="AO160" s="630"/>
      <c r="AP160" s="630"/>
      <c r="AQ160" s="630"/>
      <c r="AR160" s="630"/>
      <c r="AS160" s="630"/>
      <c r="AT160" s="630"/>
      <c r="AU160" s="630"/>
      <c r="AV160" s="630"/>
      <c r="AW160" s="630"/>
      <c r="AX160" s="630"/>
      <c r="AY160" s="630"/>
      <c r="AZ160" s="630"/>
      <c r="BA160" s="630"/>
      <c r="BB160" s="630"/>
      <c r="BC160" s="630"/>
      <c r="BD160" s="630"/>
      <c r="BE160" s="630"/>
      <c r="BF160" s="630"/>
      <c r="BG160" s="630"/>
      <c r="BH160" s="630"/>
      <c r="BI160" s="630"/>
      <c r="BJ160" s="630"/>
      <c r="BK160" s="630"/>
      <c r="BL160" s="630"/>
      <c r="BM160" s="630"/>
      <c r="BN160" s="630"/>
      <c r="BO160" s="630"/>
      <c r="BP160" s="630"/>
      <c r="BQ160" s="630"/>
      <c r="BR160" s="630"/>
      <c r="BS160" s="630"/>
      <c r="BT160" s="630"/>
      <c r="BU160" s="630"/>
      <c r="BV160" s="630"/>
      <c r="BW160" s="630"/>
      <c r="BX160" s="630"/>
      <c r="BY160" s="630"/>
      <c r="BZ160" s="630"/>
      <c r="CA160" s="630"/>
      <c r="CB160" s="630"/>
      <c r="CC160" s="630"/>
      <c r="CD160" s="630"/>
      <c r="CE160" s="630"/>
    </row>
    <row r="161" spans="1:35" s="1" customFormat="1" ht="18" customHeight="1">
      <c r="A161" s="67"/>
      <c r="B161" s="22"/>
      <c r="C161" s="1479"/>
      <c r="D161" s="1376" t="s">
        <v>1749</v>
      </c>
      <c r="E161" s="1377"/>
      <c r="F161" s="1377"/>
      <c r="G161" s="1378"/>
      <c r="H161" s="1379">
        <f t="shared" ref="H161:I163" si="9">H162</f>
        <v>727617</v>
      </c>
      <c r="I161" s="1379">
        <f t="shared" si="9"/>
        <v>730921</v>
      </c>
      <c r="J161" s="1760">
        <f>H161-I161</f>
        <v>-3304</v>
      </c>
      <c r="K161" s="1480"/>
      <c r="L161" s="1595"/>
      <c r="M161" s="1482"/>
      <c r="N161" s="87"/>
      <c r="O161" s="4"/>
      <c r="P161" s="1631"/>
      <c r="Q161" s="6"/>
      <c r="R161" s="6"/>
      <c r="S161" s="6"/>
      <c r="T161" s="14"/>
      <c r="U161" s="5"/>
    </row>
    <row r="162" spans="1:35" s="2" customFormat="1" ht="18" customHeight="1">
      <c r="A162" s="67"/>
      <c r="B162" s="22"/>
      <c r="C162" s="1576"/>
      <c r="D162" s="1577"/>
      <c r="E162" s="1376" t="s">
        <v>1575</v>
      </c>
      <c r="F162" s="1377"/>
      <c r="G162" s="1378"/>
      <c r="H162" s="1035">
        <f t="shared" si="9"/>
        <v>727617</v>
      </c>
      <c r="I162" s="1035">
        <f t="shared" si="9"/>
        <v>730921</v>
      </c>
      <c r="J162" s="1760">
        <f>H162-I162</f>
        <v>-3304</v>
      </c>
      <c r="K162" s="922"/>
      <c r="L162" s="1037"/>
      <c r="M162" s="885"/>
      <c r="N162" s="87"/>
      <c r="O162" s="4"/>
      <c r="P162" s="1631"/>
      <c r="Q162" s="6"/>
      <c r="R162" s="6"/>
      <c r="S162" s="6"/>
      <c r="T162" s="15"/>
      <c r="U162" s="5"/>
    </row>
    <row r="163" spans="1:35" s="2" customFormat="1" ht="18" customHeight="1">
      <c r="A163" s="67"/>
      <c r="B163" s="22"/>
      <c r="C163" s="1042"/>
      <c r="D163" s="1042"/>
      <c r="E163" s="1761"/>
      <c r="F163" s="1632" t="s">
        <v>61</v>
      </c>
      <c r="G163" s="1616"/>
      <c r="H163" s="1762">
        <f t="shared" si="9"/>
        <v>727617</v>
      </c>
      <c r="I163" s="1762">
        <f t="shared" si="9"/>
        <v>730921</v>
      </c>
      <c r="J163" s="1760">
        <f>H163-I163</f>
        <v>-3304</v>
      </c>
      <c r="K163" s="906"/>
      <c r="L163" s="1763"/>
      <c r="M163" s="882"/>
      <c r="N163" s="87"/>
      <c r="O163" s="4"/>
      <c r="P163" s="1631"/>
      <c r="Q163" s="6"/>
      <c r="R163" s="6"/>
      <c r="S163" s="6"/>
      <c r="T163" s="15"/>
      <c r="U163" s="5"/>
    </row>
    <row r="164" spans="1:35" s="630" customFormat="1" ht="21" customHeight="1">
      <c r="A164" s="631"/>
      <c r="B164" s="633"/>
      <c r="C164" s="633"/>
      <c r="D164" s="633"/>
      <c r="E164" s="633"/>
      <c r="F164" s="633"/>
      <c r="G164" s="632" t="s">
        <v>690</v>
      </c>
      <c r="H164" s="1734">
        <f>M164</f>
        <v>727617</v>
      </c>
      <c r="I164" s="1734">
        <v>730921</v>
      </c>
      <c r="J164" s="658">
        <f>H164-I164</f>
        <v>-3304</v>
      </c>
      <c r="K164" s="695"/>
      <c r="L164" s="696"/>
      <c r="M164" s="1764">
        <f>M165+M193+M195+M196+M197+M198+M199</f>
        <v>727617</v>
      </c>
      <c r="N164" s="661"/>
      <c r="O164" s="647"/>
      <c r="P164" s="647"/>
      <c r="Q164" s="648"/>
      <c r="R164" s="645"/>
      <c r="S164" s="645"/>
      <c r="T164" s="645"/>
      <c r="U164" s="638"/>
      <c r="AA164" s="626"/>
      <c r="AB164" s="626"/>
      <c r="AC164" s="626"/>
      <c r="AD164" s="626"/>
      <c r="AE164" s="626"/>
      <c r="AF164" s="626"/>
      <c r="AG164" s="626"/>
      <c r="AH164" s="626"/>
      <c r="AI164" s="626"/>
    </row>
    <row r="165" spans="1:35" s="630" customFormat="1" ht="21" customHeight="1">
      <c r="A165" s="631"/>
      <c r="B165" s="633"/>
      <c r="C165" s="633"/>
      <c r="D165" s="628"/>
      <c r="E165" s="633"/>
      <c r="F165" s="633"/>
      <c r="G165" s="633"/>
      <c r="H165" s="2355"/>
      <c r="I165" s="2355"/>
      <c r="J165" s="2356"/>
      <c r="K165" s="1323" t="s">
        <v>410</v>
      </c>
      <c r="L165" s="2373"/>
      <c r="M165" s="2374">
        <f>SUM(M166:M192)</f>
        <v>372949</v>
      </c>
      <c r="N165" s="361"/>
      <c r="O165" s="2357">
        <f>SUM(O166:O193)</f>
        <v>719528320</v>
      </c>
      <c r="P165" s="2358" t="s">
        <v>380</v>
      </c>
      <c r="Q165" s="2358"/>
      <c r="R165" s="2359" t="s">
        <v>24</v>
      </c>
      <c r="S165" s="2359" t="s">
        <v>405</v>
      </c>
      <c r="T165" s="360" t="s">
        <v>9</v>
      </c>
      <c r="U165" s="662"/>
      <c r="V165" s="640"/>
      <c r="AA165" s="626"/>
      <c r="AB165" s="626"/>
      <c r="AC165" s="626"/>
      <c r="AD165" s="626"/>
      <c r="AE165" s="626"/>
      <c r="AF165" s="626"/>
      <c r="AG165" s="626"/>
      <c r="AH165" s="626"/>
      <c r="AI165" s="626"/>
    </row>
    <row r="166" spans="1:35" s="630" customFormat="1" ht="21" customHeight="1">
      <c r="A166" s="631"/>
      <c r="B166" s="633"/>
      <c r="C166" s="633"/>
      <c r="D166" s="628"/>
      <c r="E166" s="633"/>
      <c r="F166" s="633"/>
      <c r="G166" s="633"/>
      <c r="H166" s="2355"/>
      <c r="I166" s="2355"/>
      <c r="J166" s="2356"/>
      <c r="K166" s="1323" t="s">
        <v>2360</v>
      </c>
      <c r="L166" s="2373" t="s">
        <v>14</v>
      </c>
      <c r="M166" s="2375">
        <f t="shared" ref="M166:M178" si="10">ROUNDDOWN(O166/1000,0)</f>
        <v>41100</v>
      </c>
      <c r="N166" s="361"/>
      <c r="O166" s="2343">
        <f>P166*R166*S166</f>
        <v>41100000</v>
      </c>
      <c r="P166" s="2344">
        <v>150000</v>
      </c>
      <c r="Q166" s="357"/>
      <c r="R166" s="2345">
        <v>274</v>
      </c>
      <c r="S166" s="2345">
        <v>1</v>
      </c>
      <c r="T166" s="2345"/>
      <c r="U166" s="638"/>
      <c r="AA166" s="626"/>
      <c r="AB166" s="626"/>
      <c r="AC166" s="626"/>
      <c r="AD166" s="626"/>
      <c r="AE166" s="626"/>
      <c r="AF166" s="626"/>
      <c r="AG166" s="626"/>
      <c r="AH166" s="626"/>
      <c r="AI166" s="626"/>
    </row>
    <row r="167" spans="1:35" s="630" customFormat="1" ht="21" customHeight="1">
      <c r="A167" s="631"/>
      <c r="B167" s="633"/>
      <c r="C167" s="633"/>
      <c r="D167" s="628"/>
      <c r="E167" s="633"/>
      <c r="F167" s="633"/>
      <c r="G167" s="633"/>
      <c r="H167" s="2355"/>
      <c r="I167" s="2355"/>
      <c r="J167" s="2356"/>
      <c r="K167" s="2376" t="s">
        <v>2361</v>
      </c>
      <c r="L167" s="2373" t="s">
        <v>14</v>
      </c>
      <c r="M167" s="2375">
        <f t="shared" si="10"/>
        <v>19180</v>
      </c>
      <c r="N167" s="361"/>
      <c r="O167" s="2343">
        <f>P167*R167*S167</f>
        <v>19180000</v>
      </c>
      <c r="P167" s="2344">
        <v>70000</v>
      </c>
      <c r="Q167" s="357"/>
      <c r="R167" s="2345">
        <v>274</v>
      </c>
      <c r="S167" s="2345">
        <v>1</v>
      </c>
      <c r="T167" s="2345"/>
      <c r="U167" s="638"/>
      <c r="AI167" s="626"/>
    </row>
    <row r="168" spans="1:35" s="630" customFormat="1" ht="21" customHeight="1">
      <c r="A168" s="631"/>
      <c r="B168" s="633"/>
      <c r="C168" s="633"/>
      <c r="D168" s="628"/>
      <c r="E168" s="633"/>
      <c r="F168" s="633"/>
      <c r="G168" s="633"/>
      <c r="H168" s="2355"/>
      <c r="I168" s="2355"/>
      <c r="J168" s="2356"/>
      <c r="K168" s="1323" t="s">
        <v>2362</v>
      </c>
      <c r="L168" s="2373" t="s">
        <v>14</v>
      </c>
      <c r="M168" s="2375">
        <f t="shared" si="10"/>
        <v>45210</v>
      </c>
      <c r="N168" s="361"/>
      <c r="O168" s="2343">
        <f>P168*R168*S168</f>
        <v>45210000</v>
      </c>
      <c r="P168" s="2344">
        <v>165000</v>
      </c>
      <c r="Q168" s="357"/>
      <c r="R168" s="2345">
        <v>274</v>
      </c>
      <c r="S168" s="2345">
        <v>1</v>
      </c>
      <c r="T168" s="2345"/>
      <c r="U168" s="638"/>
    </row>
    <row r="169" spans="1:35" s="718" customFormat="1" ht="21" customHeight="1">
      <c r="A169" s="631"/>
      <c r="B169" s="633"/>
      <c r="C169" s="633"/>
      <c r="D169" s="628"/>
      <c r="E169" s="633"/>
      <c r="F169" s="633"/>
      <c r="G169" s="633"/>
      <c r="H169" s="2355"/>
      <c r="I169" s="2355"/>
      <c r="J169" s="2356"/>
      <c r="K169" s="1323" t="s">
        <v>2363</v>
      </c>
      <c r="L169" s="2373" t="s">
        <v>14</v>
      </c>
      <c r="M169" s="2375">
        <f t="shared" si="10"/>
        <v>36990</v>
      </c>
      <c r="N169" s="361"/>
      <c r="O169" s="2343">
        <f t="shared" ref="O169:O175" si="11">P169*R169*S169</f>
        <v>36990000</v>
      </c>
      <c r="P169" s="2344">
        <v>135000</v>
      </c>
      <c r="Q169" s="357"/>
      <c r="R169" s="2345">
        <v>274</v>
      </c>
      <c r="S169" s="2345">
        <v>1</v>
      </c>
      <c r="T169" s="2345"/>
      <c r="U169" s="638"/>
      <c r="V169" s="630"/>
      <c r="W169" s="630"/>
      <c r="X169" s="630"/>
      <c r="Y169" s="630"/>
      <c r="Z169" s="630"/>
      <c r="AA169" s="630"/>
      <c r="AB169" s="630"/>
      <c r="AC169" s="630"/>
      <c r="AD169" s="630"/>
      <c r="AE169" s="630"/>
      <c r="AF169" s="630"/>
      <c r="AG169" s="630"/>
      <c r="AH169" s="630"/>
    </row>
    <row r="170" spans="1:35" s="630" customFormat="1" ht="21" customHeight="1">
      <c r="A170" s="631"/>
      <c r="B170" s="633"/>
      <c r="C170" s="633"/>
      <c r="D170" s="628"/>
      <c r="E170" s="656"/>
      <c r="F170" s="656"/>
      <c r="G170" s="656"/>
      <c r="H170" s="2355"/>
      <c r="I170" s="2355"/>
      <c r="J170" s="2356"/>
      <c r="K170" s="1323" t="s">
        <v>2364</v>
      </c>
      <c r="L170" s="2373" t="s">
        <v>14</v>
      </c>
      <c r="M170" s="2375">
        <f t="shared" si="10"/>
        <v>15070</v>
      </c>
      <c r="N170" s="361"/>
      <c r="O170" s="2343">
        <f>P170*R170*S170</f>
        <v>15070000</v>
      </c>
      <c r="P170" s="2344">
        <v>55000</v>
      </c>
      <c r="Q170" s="357"/>
      <c r="R170" s="2345">
        <v>274</v>
      </c>
      <c r="S170" s="2345">
        <v>1</v>
      </c>
      <c r="T170" s="2345"/>
      <c r="U170" s="638"/>
      <c r="AI170" s="626"/>
    </row>
    <row r="171" spans="1:35" s="630" customFormat="1" ht="21" customHeight="1">
      <c r="A171" s="631"/>
      <c r="B171" s="633"/>
      <c r="C171" s="633"/>
      <c r="D171" s="628"/>
      <c r="E171" s="656"/>
      <c r="F171" s="656"/>
      <c r="G171" s="656"/>
      <c r="H171" s="2355"/>
      <c r="I171" s="2355"/>
      <c r="J171" s="2356"/>
      <c r="K171" s="1323" t="s">
        <v>2365</v>
      </c>
      <c r="L171" s="2373" t="s">
        <v>14</v>
      </c>
      <c r="M171" s="2375">
        <f t="shared" si="10"/>
        <v>9590</v>
      </c>
      <c r="N171" s="361"/>
      <c r="O171" s="2343">
        <f>P171*R171*S171</f>
        <v>9590000</v>
      </c>
      <c r="P171" s="2344">
        <v>35000</v>
      </c>
      <c r="Q171" s="357"/>
      <c r="R171" s="2345">
        <v>274</v>
      </c>
      <c r="S171" s="2345">
        <v>1</v>
      </c>
      <c r="T171" s="2345"/>
      <c r="U171" s="638"/>
      <c r="AI171" s="626"/>
    </row>
    <row r="172" spans="1:35" s="630" customFormat="1" ht="21" customHeight="1">
      <c r="A172" s="631"/>
      <c r="B172" s="633"/>
      <c r="C172" s="633"/>
      <c r="D172" s="628"/>
      <c r="E172" s="656"/>
      <c r="F172" s="656"/>
      <c r="G172" s="656"/>
      <c r="H172" s="2355"/>
      <c r="I172" s="2355"/>
      <c r="J172" s="2356"/>
      <c r="K172" s="2376" t="s">
        <v>2366</v>
      </c>
      <c r="L172" s="2373" t="s">
        <v>14</v>
      </c>
      <c r="M172" s="2375">
        <f t="shared" si="10"/>
        <v>53430</v>
      </c>
      <c r="N172" s="361"/>
      <c r="O172" s="2343">
        <f t="shared" si="11"/>
        <v>53430000</v>
      </c>
      <c r="P172" s="2344">
        <v>65000</v>
      </c>
      <c r="Q172" s="357"/>
      <c r="R172" s="2345">
        <v>274</v>
      </c>
      <c r="S172" s="2345">
        <v>3</v>
      </c>
      <c r="T172" s="2345"/>
      <c r="U172" s="638"/>
      <c r="AA172" s="626"/>
      <c r="AB172" s="626"/>
      <c r="AC172" s="626"/>
      <c r="AD172" s="626"/>
      <c r="AE172" s="626"/>
      <c r="AF172" s="626"/>
      <c r="AG172" s="626"/>
      <c r="AH172" s="626"/>
      <c r="AI172" s="626"/>
    </row>
    <row r="173" spans="1:35" s="630" customFormat="1" ht="21" customHeight="1">
      <c r="A173" s="631"/>
      <c r="B173" s="633"/>
      <c r="C173" s="633"/>
      <c r="D173" s="628"/>
      <c r="E173" s="633"/>
      <c r="F173" s="633"/>
      <c r="G173" s="633"/>
      <c r="H173" s="2355"/>
      <c r="I173" s="2355"/>
      <c r="J173" s="2356"/>
      <c r="K173" s="2377" t="s">
        <v>2367</v>
      </c>
      <c r="L173" s="2373" t="s">
        <v>14</v>
      </c>
      <c r="M173" s="2375">
        <f t="shared" si="10"/>
        <v>2055</v>
      </c>
      <c r="N173" s="361"/>
      <c r="O173" s="2343">
        <f t="shared" si="11"/>
        <v>2055000</v>
      </c>
      <c r="P173" s="2344">
        <v>7500</v>
      </c>
      <c r="Q173" s="357"/>
      <c r="R173" s="2345">
        <v>274</v>
      </c>
      <c r="S173" s="2345">
        <v>1</v>
      </c>
      <c r="T173" s="2345"/>
      <c r="U173" s="638"/>
    </row>
    <row r="174" spans="1:35" s="630" customFormat="1" ht="21" customHeight="1">
      <c r="A174" s="631"/>
      <c r="B174" s="633"/>
      <c r="C174" s="633"/>
      <c r="D174" s="628"/>
      <c r="E174" s="633"/>
      <c r="F174" s="633"/>
      <c r="G174" s="633"/>
      <c r="H174" s="2355"/>
      <c r="I174" s="2355"/>
      <c r="J174" s="2356"/>
      <c r="K174" s="2377" t="s">
        <v>2368</v>
      </c>
      <c r="L174" s="2373" t="s">
        <v>14</v>
      </c>
      <c r="M174" s="2375">
        <f t="shared" si="10"/>
        <v>4110</v>
      </c>
      <c r="N174" s="361"/>
      <c r="O174" s="2343">
        <f t="shared" si="11"/>
        <v>4110000</v>
      </c>
      <c r="P174" s="2344">
        <v>15000</v>
      </c>
      <c r="Q174" s="357"/>
      <c r="R174" s="2345">
        <v>274</v>
      </c>
      <c r="S174" s="2345">
        <v>1</v>
      </c>
      <c r="T174" s="2345"/>
      <c r="U174" s="638"/>
    </row>
    <row r="175" spans="1:35" s="630" customFormat="1" ht="21" customHeight="1">
      <c r="A175" s="631"/>
      <c r="B175" s="633"/>
      <c r="C175" s="633"/>
      <c r="D175" s="628"/>
      <c r="E175" s="633"/>
      <c r="F175" s="633"/>
      <c r="G175" s="633"/>
      <c r="H175" s="2355"/>
      <c r="I175" s="2355"/>
      <c r="J175" s="2356"/>
      <c r="K175" s="2376" t="s">
        <v>2369</v>
      </c>
      <c r="L175" s="2373" t="s">
        <v>14</v>
      </c>
      <c r="M175" s="2375">
        <f t="shared" si="10"/>
        <v>5480</v>
      </c>
      <c r="N175" s="361"/>
      <c r="O175" s="2343">
        <f t="shared" si="11"/>
        <v>5480000</v>
      </c>
      <c r="P175" s="2344">
        <v>20000</v>
      </c>
      <c r="Q175" s="357"/>
      <c r="R175" s="2345">
        <v>274</v>
      </c>
      <c r="S175" s="2345">
        <v>1</v>
      </c>
      <c r="T175" s="2345"/>
      <c r="U175" s="638"/>
    </row>
    <row r="176" spans="1:35" s="630" customFormat="1" ht="21" customHeight="1">
      <c r="A176" s="631"/>
      <c r="B176" s="633"/>
      <c r="C176" s="633"/>
      <c r="D176" s="628"/>
      <c r="E176" s="633"/>
      <c r="F176" s="633"/>
      <c r="G176" s="633"/>
      <c r="H176" s="2355"/>
      <c r="I176" s="2355"/>
      <c r="J176" s="2356"/>
      <c r="K176" s="2376" t="s">
        <v>1750</v>
      </c>
      <c r="L176" s="2373" t="s">
        <v>14</v>
      </c>
      <c r="M176" s="2375"/>
      <c r="N176" s="361"/>
      <c r="O176" s="2343">
        <f>P176*R176*S176</f>
        <v>7124000</v>
      </c>
      <c r="P176" s="666">
        <v>13000</v>
      </c>
      <c r="Q176" s="668"/>
      <c r="R176" s="669">
        <v>274</v>
      </c>
      <c r="S176" s="669">
        <v>2</v>
      </c>
      <c r="T176" s="2345"/>
      <c r="U176" s="638"/>
    </row>
    <row r="177" spans="1:21" s="630" customFormat="1" ht="21" customHeight="1">
      <c r="A177" s="631"/>
      <c r="B177" s="633"/>
      <c r="C177" s="633"/>
      <c r="D177" s="628"/>
      <c r="E177" s="633"/>
      <c r="F177" s="633"/>
      <c r="G177" s="633"/>
      <c r="H177" s="2355"/>
      <c r="I177" s="2355"/>
      <c r="J177" s="2356"/>
      <c r="K177" s="2376" t="s">
        <v>2370</v>
      </c>
      <c r="L177" s="2373" t="s">
        <v>14</v>
      </c>
      <c r="M177" s="2375">
        <v>3228</v>
      </c>
      <c r="N177" s="361"/>
      <c r="O177" s="2343">
        <f t="shared" ref="O177:O178" si="12">P177*R177*S177</f>
        <v>3227720</v>
      </c>
      <c r="P177" s="2344">
        <v>11780</v>
      </c>
      <c r="Q177" s="357"/>
      <c r="R177" s="2345">
        <v>274</v>
      </c>
      <c r="S177" s="2345">
        <v>1</v>
      </c>
      <c r="T177" s="2345"/>
      <c r="U177" s="638"/>
    </row>
    <row r="178" spans="1:21" s="630" customFormat="1" ht="21" customHeight="1">
      <c r="A178" s="631"/>
      <c r="B178" s="633"/>
      <c r="C178" s="633"/>
      <c r="D178" s="628"/>
      <c r="E178" s="633"/>
      <c r="F178" s="633"/>
      <c r="G178" s="633"/>
      <c r="H178" s="2355"/>
      <c r="I178" s="2355"/>
      <c r="J178" s="2356"/>
      <c r="K178" s="2376" t="s">
        <v>2371</v>
      </c>
      <c r="L178" s="2373" t="s">
        <v>14</v>
      </c>
      <c r="M178" s="2375">
        <f t="shared" si="10"/>
        <v>17536</v>
      </c>
      <c r="N178" s="361"/>
      <c r="O178" s="2343">
        <f t="shared" si="12"/>
        <v>17536000</v>
      </c>
      <c r="P178" s="2344">
        <v>32000</v>
      </c>
      <c r="Q178" s="357"/>
      <c r="R178" s="2345">
        <v>274</v>
      </c>
      <c r="S178" s="2345">
        <v>2</v>
      </c>
      <c r="T178" s="2345"/>
      <c r="U178" s="638"/>
    </row>
    <row r="179" spans="1:21" s="630" customFormat="1" ht="21" customHeight="1">
      <c r="A179" s="631"/>
      <c r="B179" s="633"/>
      <c r="C179" s="633"/>
      <c r="D179" s="628"/>
      <c r="E179" s="633"/>
      <c r="F179" s="633"/>
      <c r="G179" s="633"/>
      <c r="H179" s="2355"/>
      <c r="I179" s="2355"/>
      <c r="J179" s="2356"/>
      <c r="K179" s="2376" t="s">
        <v>1046</v>
      </c>
      <c r="L179" s="2378" t="s">
        <v>327</v>
      </c>
      <c r="M179" s="2375">
        <f>ROUNDDOWN(O179/1000,0)</f>
        <v>2740</v>
      </c>
      <c r="N179" s="361"/>
      <c r="O179" s="2343">
        <f>P179*R179*S179</f>
        <v>2740000</v>
      </c>
      <c r="P179" s="2344">
        <v>10000</v>
      </c>
      <c r="Q179" s="357"/>
      <c r="R179" s="2345">
        <v>274</v>
      </c>
      <c r="S179" s="2345">
        <v>1</v>
      </c>
      <c r="T179" s="2345"/>
      <c r="U179" s="638"/>
    </row>
    <row r="180" spans="1:21" s="630" customFormat="1" ht="21" customHeight="1">
      <c r="A180" s="631"/>
      <c r="B180" s="633"/>
      <c r="C180" s="633"/>
      <c r="D180" s="628"/>
      <c r="E180" s="633"/>
      <c r="F180" s="633"/>
      <c r="G180" s="633"/>
      <c r="H180" s="2355"/>
      <c r="I180" s="2355"/>
      <c r="J180" s="2356"/>
      <c r="K180" s="2376" t="s">
        <v>2372</v>
      </c>
      <c r="L180" s="2378" t="s">
        <v>327</v>
      </c>
      <c r="M180" s="2375">
        <f>ROUNDDOWN(O180/1000,0)</f>
        <v>4110</v>
      </c>
      <c r="N180" s="361"/>
      <c r="O180" s="2343">
        <f>P180*R180*S180</f>
        <v>4110000</v>
      </c>
      <c r="P180" s="666">
        <v>15000</v>
      </c>
      <c r="Q180" s="668"/>
      <c r="R180" s="669">
        <v>274</v>
      </c>
      <c r="S180" s="2345">
        <v>1</v>
      </c>
      <c r="T180" s="2345"/>
      <c r="U180" s="638"/>
    </row>
    <row r="181" spans="1:21" s="630" customFormat="1" ht="21" customHeight="1" thickBot="1">
      <c r="A181" s="2371"/>
      <c r="B181" s="637"/>
      <c r="C181" s="637"/>
      <c r="D181" s="2372"/>
      <c r="E181" s="633"/>
      <c r="F181" s="633"/>
      <c r="G181" s="633"/>
      <c r="H181" s="2355"/>
      <c r="I181" s="2355"/>
      <c r="J181" s="2356"/>
      <c r="K181" s="2376" t="s">
        <v>2373</v>
      </c>
      <c r="L181" s="2378" t="s">
        <v>327</v>
      </c>
      <c r="M181" s="2375">
        <f>ROUNDDOWN(O181/1000,0)</f>
        <v>2740</v>
      </c>
      <c r="N181" s="361"/>
      <c r="O181" s="2343">
        <f>P181*R181*S181</f>
        <v>2740000</v>
      </c>
      <c r="P181" s="666">
        <v>10000</v>
      </c>
      <c r="Q181" s="668"/>
      <c r="R181" s="669">
        <v>274</v>
      </c>
      <c r="S181" s="2345">
        <v>1</v>
      </c>
      <c r="T181" s="2345"/>
      <c r="U181" s="638"/>
    </row>
    <row r="182" spans="1:21" s="630" customFormat="1" ht="21" customHeight="1">
      <c r="A182" s="2350"/>
      <c r="B182" s="2361"/>
      <c r="C182" s="2362"/>
      <c r="D182" s="2351"/>
      <c r="E182" s="2361"/>
      <c r="F182" s="2361"/>
      <c r="G182" s="2361"/>
      <c r="H182" s="2363"/>
      <c r="I182" s="2363"/>
      <c r="J182" s="2364"/>
      <c r="K182" s="2379" t="s">
        <v>1047</v>
      </c>
      <c r="L182" s="2380" t="s">
        <v>14</v>
      </c>
      <c r="M182" s="2381">
        <f>ROUNDDOWN(O182/1000,0)</f>
        <v>8160</v>
      </c>
      <c r="N182" s="1156"/>
      <c r="O182" s="2365">
        <f>P182*R182*S182</f>
        <v>8160000</v>
      </c>
      <c r="P182" s="2366">
        <v>8000</v>
      </c>
      <c r="Q182" s="1157"/>
      <c r="R182" s="2367">
        <v>85</v>
      </c>
      <c r="S182" s="2367">
        <v>12</v>
      </c>
      <c r="T182" s="2368"/>
      <c r="U182" s="638"/>
    </row>
    <row r="183" spans="1:21" s="630" customFormat="1" ht="21" customHeight="1">
      <c r="A183" s="631"/>
      <c r="B183" s="633"/>
      <c r="C183" s="636"/>
      <c r="D183" s="628"/>
      <c r="E183" s="633"/>
      <c r="F183" s="633"/>
      <c r="G183" s="633"/>
      <c r="H183" s="2355"/>
      <c r="I183" s="2355"/>
      <c r="J183" s="2356"/>
      <c r="K183" s="2376" t="s">
        <v>2374</v>
      </c>
      <c r="L183" s="2373" t="s">
        <v>14</v>
      </c>
      <c r="M183" s="2375">
        <f>ROUNDDOWN(O183/1000,0)</f>
        <v>1000</v>
      </c>
      <c r="N183" s="361"/>
      <c r="O183" s="2343">
        <f>P183*R183*S183</f>
        <v>1000000</v>
      </c>
      <c r="P183" s="2344">
        <v>25000</v>
      </c>
      <c r="Q183" s="357"/>
      <c r="R183" s="2345">
        <v>10</v>
      </c>
      <c r="S183" s="2345">
        <v>4</v>
      </c>
      <c r="T183" s="2368"/>
      <c r="U183" s="638"/>
    </row>
    <row r="184" spans="1:21" s="630" customFormat="1" ht="21" customHeight="1">
      <c r="A184" s="631"/>
      <c r="B184" s="633"/>
      <c r="C184" s="636"/>
      <c r="D184" s="628"/>
      <c r="E184" s="633"/>
      <c r="F184" s="633"/>
      <c r="G184" s="633"/>
      <c r="H184" s="2355"/>
      <c r="I184" s="2355"/>
      <c r="J184" s="2356"/>
      <c r="K184" s="2377" t="s">
        <v>2375</v>
      </c>
      <c r="L184" s="2382" t="s">
        <v>14</v>
      </c>
      <c r="M184" s="2374">
        <f>O184/1000</f>
        <v>36168</v>
      </c>
      <c r="N184" s="349"/>
      <c r="O184" s="2343">
        <f>P184*R184*S184*T184</f>
        <v>36168000</v>
      </c>
      <c r="P184" s="2344">
        <v>1100</v>
      </c>
      <c r="Q184" s="357"/>
      <c r="R184" s="2345">
        <v>274</v>
      </c>
      <c r="S184" s="2345">
        <v>10</v>
      </c>
      <c r="T184" s="2345">
        <v>12</v>
      </c>
      <c r="U184" s="638"/>
    </row>
    <row r="185" spans="1:21" s="630" customFormat="1" ht="21" customHeight="1">
      <c r="A185" s="631"/>
      <c r="B185" s="633"/>
      <c r="C185" s="636"/>
      <c r="D185" s="628"/>
      <c r="E185" s="633"/>
      <c r="F185" s="633"/>
      <c r="G185" s="633"/>
      <c r="H185" s="2355"/>
      <c r="I185" s="2355"/>
      <c r="J185" s="2356"/>
      <c r="K185" s="2377" t="s">
        <v>1048</v>
      </c>
      <c r="L185" s="2382" t="s">
        <v>14</v>
      </c>
      <c r="M185" s="2374">
        <f>O185/1000</f>
        <v>8050</v>
      </c>
      <c r="N185" s="349"/>
      <c r="O185" s="2343">
        <f>P185*R185*S185</f>
        <v>8050000</v>
      </c>
      <c r="P185" s="2344">
        <v>35000</v>
      </c>
      <c r="Q185" s="357"/>
      <c r="R185" s="2345">
        <v>230</v>
      </c>
      <c r="S185" s="2345">
        <v>1</v>
      </c>
      <c r="T185" s="2345"/>
      <c r="U185" s="638"/>
    </row>
    <row r="186" spans="1:21" s="630" customFormat="1" ht="21" customHeight="1">
      <c r="A186" s="631"/>
      <c r="B186" s="633"/>
      <c r="C186" s="636"/>
      <c r="D186" s="628"/>
      <c r="E186" s="633"/>
      <c r="F186" s="633"/>
      <c r="G186" s="633"/>
      <c r="H186" s="2355"/>
      <c r="I186" s="2355"/>
      <c r="J186" s="2356"/>
      <c r="K186" s="2376" t="s">
        <v>2376</v>
      </c>
      <c r="L186" s="2373" t="s">
        <v>14</v>
      </c>
      <c r="M186" s="2375">
        <f>ROUNDDOWN(O186/1000,0)</f>
        <v>12096</v>
      </c>
      <c r="N186" s="361"/>
      <c r="O186" s="2343">
        <f>P186*R186*S186</f>
        <v>12096000</v>
      </c>
      <c r="P186" s="2344">
        <v>7000</v>
      </c>
      <c r="Q186" s="357"/>
      <c r="R186" s="2345">
        <v>72</v>
      </c>
      <c r="S186" s="2345">
        <v>24</v>
      </c>
      <c r="T186" s="2369"/>
      <c r="U186" s="638"/>
    </row>
    <row r="187" spans="1:21" s="630" customFormat="1" ht="21" customHeight="1">
      <c r="A187" s="631"/>
      <c r="B187" s="633"/>
      <c r="C187" s="636"/>
      <c r="D187" s="628"/>
      <c r="E187" s="633"/>
      <c r="F187" s="633"/>
      <c r="G187" s="633"/>
      <c r="H187" s="2355"/>
      <c r="I187" s="2355"/>
      <c r="J187" s="2356"/>
      <c r="K187" s="2376" t="s">
        <v>1049</v>
      </c>
      <c r="L187" s="2373" t="s">
        <v>14</v>
      </c>
      <c r="M187" s="2375">
        <f>ROUNDDOWN(O187/1000,0)</f>
        <v>3220</v>
      </c>
      <c r="N187" s="361"/>
      <c r="O187" s="2343">
        <f t="shared" ref="O187:O192" si="13">P187*R187*S187</f>
        <v>3220000</v>
      </c>
      <c r="P187" s="2345">
        <v>14000</v>
      </c>
      <c r="Q187" s="357"/>
      <c r="R187" s="2345">
        <v>230</v>
      </c>
      <c r="S187" s="2345">
        <v>1</v>
      </c>
      <c r="T187" s="2369"/>
      <c r="U187" s="638"/>
    </row>
    <row r="188" spans="1:21" s="630" customFormat="1" ht="21" customHeight="1">
      <c r="A188" s="631"/>
      <c r="B188" s="633"/>
      <c r="C188" s="636"/>
      <c r="D188" s="628"/>
      <c r="E188" s="633"/>
      <c r="F188" s="633"/>
      <c r="G188" s="633"/>
      <c r="H188" s="2355"/>
      <c r="I188" s="2355"/>
      <c r="J188" s="2356"/>
      <c r="K188" s="2383" t="s">
        <v>2377</v>
      </c>
      <c r="L188" s="2373" t="s">
        <v>14</v>
      </c>
      <c r="M188" s="2375">
        <v>3946</v>
      </c>
      <c r="N188" s="361"/>
      <c r="O188" s="2343">
        <f t="shared" si="13"/>
        <v>3945600</v>
      </c>
      <c r="P188" s="2345">
        <v>1200</v>
      </c>
      <c r="Q188" s="357"/>
      <c r="R188" s="2345">
        <v>274</v>
      </c>
      <c r="S188" s="2345">
        <v>12</v>
      </c>
      <c r="T188" s="2369"/>
      <c r="U188" s="638"/>
    </row>
    <row r="189" spans="1:21" s="630" customFormat="1" ht="21" customHeight="1">
      <c r="A189" s="631"/>
      <c r="B189" s="633"/>
      <c r="C189" s="636"/>
      <c r="D189" s="628"/>
      <c r="E189" s="633"/>
      <c r="F189" s="633"/>
      <c r="G189" s="633"/>
      <c r="H189" s="2355"/>
      <c r="I189" s="2355"/>
      <c r="J189" s="2356"/>
      <c r="K189" s="2376" t="s">
        <v>2378</v>
      </c>
      <c r="L189" s="2373" t="s">
        <v>14</v>
      </c>
      <c r="M189" s="2375">
        <f>ROUNDDOWN(O189/1000,0)</f>
        <v>20550</v>
      </c>
      <c r="N189" s="361"/>
      <c r="O189" s="2343">
        <f t="shared" si="13"/>
        <v>20550000</v>
      </c>
      <c r="P189" s="2345">
        <v>500</v>
      </c>
      <c r="Q189" s="357"/>
      <c r="R189" s="2345">
        <v>274</v>
      </c>
      <c r="S189" s="2345">
        <v>150</v>
      </c>
      <c r="T189" s="2369"/>
      <c r="U189" s="638"/>
    </row>
    <row r="190" spans="1:21" s="630" customFormat="1" ht="21" customHeight="1">
      <c r="A190" s="631"/>
      <c r="B190" s="633"/>
      <c r="C190" s="636"/>
      <c r="D190" s="628"/>
      <c r="E190" s="633"/>
      <c r="F190" s="633"/>
      <c r="G190" s="633"/>
      <c r="H190" s="2355"/>
      <c r="I190" s="2355"/>
      <c r="J190" s="2356"/>
      <c r="K190" s="2376" t="s">
        <v>2379</v>
      </c>
      <c r="L190" s="2373" t="s">
        <v>14</v>
      </c>
      <c r="M190" s="2375">
        <f>ROUNDDOWN(O190/1000,0)</f>
        <v>12330</v>
      </c>
      <c r="N190" s="361"/>
      <c r="O190" s="2343">
        <f t="shared" si="13"/>
        <v>12330000</v>
      </c>
      <c r="P190" s="2345">
        <v>500</v>
      </c>
      <c r="Q190" s="357"/>
      <c r="R190" s="2345">
        <v>274</v>
      </c>
      <c r="S190" s="2345">
        <v>90</v>
      </c>
      <c r="T190" s="2369"/>
      <c r="U190" s="638"/>
    </row>
    <row r="191" spans="1:21" s="630" customFormat="1" ht="21" customHeight="1">
      <c r="A191" s="631"/>
      <c r="B191" s="633"/>
      <c r="C191" s="636"/>
      <c r="D191" s="628"/>
      <c r="E191" s="633"/>
      <c r="F191" s="633"/>
      <c r="G191" s="633"/>
      <c r="H191" s="2355"/>
      <c r="I191" s="2355"/>
      <c r="J191" s="2356"/>
      <c r="K191" s="2376" t="s">
        <v>1050</v>
      </c>
      <c r="L191" s="2373" t="s">
        <v>14</v>
      </c>
      <c r="M191" s="2375">
        <f t="shared" ref="M191:M193" si="14">ROUNDDOWN(O191/1000,0)</f>
        <v>2520</v>
      </c>
      <c r="N191" s="361"/>
      <c r="O191" s="2343">
        <f t="shared" si="13"/>
        <v>2520000</v>
      </c>
      <c r="P191" s="2345">
        <v>14000</v>
      </c>
      <c r="Q191" s="357"/>
      <c r="R191" s="2345">
        <v>30</v>
      </c>
      <c r="S191" s="2345">
        <v>6</v>
      </c>
      <c r="T191" s="2369"/>
      <c r="U191" s="638"/>
    </row>
    <row r="192" spans="1:21" s="630" customFormat="1" ht="21" customHeight="1">
      <c r="A192" s="631"/>
      <c r="B192" s="633"/>
      <c r="C192" s="636"/>
      <c r="D192" s="628"/>
      <c r="E192" s="633"/>
      <c r="F192" s="633"/>
      <c r="G192" s="633"/>
      <c r="H192" s="2355"/>
      <c r="I192" s="2355"/>
      <c r="J192" s="2356"/>
      <c r="K192" s="2376" t="s">
        <v>411</v>
      </c>
      <c r="L192" s="2373" t="s">
        <v>14</v>
      </c>
      <c r="M192" s="2375">
        <f t="shared" si="14"/>
        <v>2340</v>
      </c>
      <c r="N192" s="361"/>
      <c r="O192" s="2343">
        <f t="shared" si="13"/>
        <v>2340000</v>
      </c>
      <c r="P192" s="2345">
        <v>13000</v>
      </c>
      <c r="Q192" s="357"/>
      <c r="R192" s="2345">
        <v>30</v>
      </c>
      <c r="S192" s="2345">
        <v>6</v>
      </c>
      <c r="T192" s="2369"/>
      <c r="U192" s="638"/>
    </row>
    <row r="193" spans="1:24" s="630" customFormat="1" ht="21" customHeight="1">
      <c r="A193" s="631"/>
      <c r="B193" s="633"/>
      <c r="C193" s="636"/>
      <c r="D193" s="628"/>
      <c r="E193" s="633"/>
      <c r="F193" s="633"/>
      <c r="G193" s="633"/>
      <c r="H193" s="2355"/>
      <c r="I193" s="2355"/>
      <c r="J193" s="2356"/>
      <c r="K193" s="1319" t="s">
        <v>1051</v>
      </c>
      <c r="L193" s="2373" t="s">
        <v>14</v>
      </c>
      <c r="M193" s="2375">
        <f t="shared" si="14"/>
        <v>339456</v>
      </c>
      <c r="N193" s="361"/>
      <c r="O193" s="2343">
        <f>P193*R193*S193*T193</f>
        <v>339456000</v>
      </c>
      <c r="P193" s="2344">
        <v>4000</v>
      </c>
      <c r="Q193" s="357"/>
      <c r="R193" s="2345">
        <v>272</v>
      </c>
      <c r="S193" s="1159">
        <v>26</v>
      </c>
      <c r="T193" s="2370">
        <v>12</v>
      </c>
      <c r="U193" s="638"/>
    </row>
    <row r="194" spans="1:24" s="630" customFormat="1" ht="21" customHeight="1">
      <c r="A194" s="631"/>
      <c r="B194" s="633"/>
      <c r="C194" s="636"/>
      <c r="D194" s="628"/>
      <c r="E194" s="633"/>
      <c r="F194" s="633"/>
      <c r="G194" s="633"/>
      <c r="H194" s="2355"/>
      <c r="I194" s="2355"/>
      <c r="J194" s="2356"/>
      <c r="K194" s="2384" t="s">
        <v>691</v>
      </c>
      <c r="L194" s="2385" t="s">
        <v>14</v>
      </c>
      <c r="M194" s="2386">
        <v>0</v>
      </c>
      <c r="N194" s="661"/>
      <c r="O194" s="664">
        <v>0</v>
      </c>
      <c r="P194" s="669">
        <v>1000000</v>
      </c>
      <c r="Q194" s="668"/>
      <c r="R194" s="669">
        <v>0</v>
      </c>
      <c r="S194" s="669"/>
      <c r="T194" s="678"/>
      <c r="U194" s="679">
        <v>0.98</v>
      </c>
    </row>
    <row r="195" spans="1:24" s="630" customFormat="1" ht="21" customHeight="1">
      <c r="A195" s="631"/>
      <c r="B195" s="633"/>
      <c r="C195" s="636"/>
      <c r="D195" s="628"/>
      <c r="E195" s="633"/>
      <c r="F195" s="633"/>
      <c r="G195" s="633"/>
      <c r="H195" s="2355"/>
      <c r="I195" s="2355"/>
      <c r="J195" s="2356"/>
      <c r="K195" s="2376" t="s">
        <v>2380</v>
      </c>
      <c r="L195" s="2373" t="s">
        <v>14</v>
      </c>
      <c r="M195" s="2375">
        <f t="shared" ref="M195:M198" si="15">ROUNDDOWN(O195/1000,0)</f>
        <v>1200</v>
      </c>
      <c r="N195" s="362"/>
      <c r="O195" s="2343">
        <f>P195*R195*S195</f>
        <v>1200000</v>
      </c>
      <c r="P195" s="2345">
        <v>8000</v>
      </c>
      <c r="Q195" s="357"/>
      <c r="R195" s="2345">
        <v>50</v>
      </c>
      <c r="S195" s="2345">
        <v>3</v>
      </c>
      <c r="T195" s="2369"/>
      <c r="U195" s="680"/>
    </row>
    <row r="196" spans="1:24" s="630" customFormat="1" ht="21" customHeight="1">
      <c r="A196" s="631"/>
      <c r="B196" s="633"/>
      <c r="C196" s="636"/>
      <c r="D196" s="628"/>
      <c r="E196" s="633"/>
      <c r="F196" s="633"/>
      <c r="G196" s="633"/>
      <c r="H196" s="2355"/>
      <c r="I196" s="2355"/>
      <c r="J196" s="2356"/>
      <c r="K196" s="2376" t="s">
        <v>2381</v>
      </c>
      <c r="L196" s="2373" t="s">
        <v>14</v>
      </c>
      <c r="M196" s="2375">
        <f t="shared" si="15"/>
        <v>800</v>
      </c>
      <c r="N196" s="362"/>
      <c r="O196" s="2343">
        <f>P196*R196</f>
        <v>800000</v>
      </c>
      <c r="P196" s="2345">
        <v>10000</v>
      </c>
      <c r="Q196" s="357"/>
      <c r="R196" s="2345">
        <v>80</v>
      </c>
      <c r="S196" s="2345"/>
      <c r="T196" s="2369"/>
      <c r="U196" s="680"/>
    </row>
    <row r="197" spans="1:24" s="630" customFormat="1" ht="21" customHeight="1">
      <c r="A197" s="631"/>
      <c r="B197" s="633"/>
      <c r="C197" s="636"/>
      <c r="D197" s="628"/>
      <c r="E197" s="633"/>
      <c r="F197" s="633"/>
      <c r="G197" s="633"/>
      <c r="H197" s="2355"/>
      <c r="I197" s="2355"/>
      <c r="J197" s="2356"/>
      <c r="K197" s="2376" t="s">
        <v>1052</v>
      </c>
      <c r="L197" s="2373" t="s">
        <v>14</v>
      </c>
      <c r="M197" s="2375">
        <f t="shared" si="15"/>
        <v>300</v>
      </c>
      <c r="N197" s="362"/>
      <c r="O197" s="2343">
        <f>P197*R197</f>
        <v>300000</v>
      </c>
      <c r="P197" s="2345">
        <v>15000</v>
      </c>
      <c r="Q197" s="357"/>
      <c r="R197" s="2345">
        <v>20</v>
      </c>
      <c r="S197" s="2345"/>
      <c r="T197" s="2369"/>
      <c r="U197" s="680"/>
    </row>
    <row r="198" spans="1:24" s="630" customFormat="1" ht="21" customHeight="1">
      <c r="A198" s="631"/>
      <c r="B198" s="633"/>
      <c r="C198" s="636"/>
      <c r="D198" s="628"/>
      <c r="E198" s="636"/>
      <c r="F198" s="636"/>
      <c r="G198" s="636"/>
      <c r="H198" s="2355"/>
      <c r="I198" s="2355"/>
      <c r="J198" s="2356"/>
      <c r="K198" s="1195" t="s">
        <v>1053</v>
      </c>
      <c r="L198" s="2382" t="s">
        <v>14</v>
      </c>
      <c r="M198" s="2375">
        <f t="shared" si="15"/>
        <v>6912</v>
      </c>
      <c r="N198" s="349"/>
      <c r="O198" s="2343">
        <f>P198*R198*S198*T198</f>
        <v>6912000</v>
      </c>
      <c r="P198" s="2345">
        <v>8000</v>
      </c>
      <c r="Q198" s="1160"/>
      <c r="R198" s="2345">
        <v>6</v>
      </c>
      <c r="S198" s="2345">
        <v>12</v>
      </c>
      <c r="T198" s="2345">
        <v>12</v>
      </c>
      <c r="U198" s="671"/>
    </row>
    <row r="199" spans="1:24" s="630" customFormat="1" ht="21" customHeight="1">
      <c r="A199" s="631"/>
      <c r="B199" s="633"/>
      <c r="C199" s="633"/>
      <c r="D199" s="628"/>
      <c r="E199" s="633"/>
      <c r="F199" s="633"/>
      <c r="G199" s="633"/>
      <c r="H199" s="2355"/>
      <c r="I199" s="2355"/>
      <c r="J199" s="2356"/>
      <c r="K199" s="2376" t="s">
        <v>1054</v>
      </c>
      <c r="L199" s="2373" t="s">
        <v>14</v>
      </c>
      <c r="M199" s="2375">
        <f>ROUNDDOWN(O199/1000,0)</f>
        <v>6000</v>
      </c>
      <c r="N199" s="361"/>
      <c r="O199" s="2343">
        <f>P199*R199*S199</f>
        <v>6000000</v>
      </c>
      <c r="P199" s="2345">
        <v>500000</v>
      </c>
      <c r="Q199" s="357"/>
      <c r="R199" s="2345">
        <v>1</v>
      </c>
      <c r="S199" s="2345">
        <v>12</v>
      </c>
      <c r="T199" s="678"/>
      <c r="U199" s="638"/>
    </row>
    <row r="200" spans="1:24" s="1" customFormat="1" ht="18" customHeight="1">
      <c r="A200" s="67"/>
      <c r="B200" s="22"/>
      <c r="C200" s="22"/>
      <c r="D200" s="1376" t="s">
        <v>1751</v>
      </c>
      <c r="E200" s="1377"/>
      <c r="F200" s="1377"/>
      <c r="G200" s="1378"/>
      <c r="H200" s="1379">
        <f>H201</f>
        <v>311200</v>
      </c>
      <c r="I200" s="1379">
        <f>I201</f>
        <v>418200</v>
      </c>
      <c r="J200" s="1760">
        <f>H200-I200</f>
        <v>-107000</v>
      </c>
      <c r="K200" s="1480"/>
      <c r="L200" s="1595"/>
      <c r="M200" s="1482"/>
      <c r="N200" s="87"/>
      <c r="O200" s="4"/>
      <c r="P200" s="1631"/>
      <c r="Q200" s="6"/>
      <c r="R200" s="6"/>
      <c r="S200" s="6"/>
      <c r="T200" s="14"/>
      <c r="U200" s="5"/>
    </row>
    <row r="201" spans="1:24" s="2" customFormat="1" ht="18" customHeight="1">
      <c r="A201" s="67"/>
      <c r="B201" s="22"/>
      <c r="C201" s="1042"/>
      <c r="D201" s="1382"/>
      <c r="E201" s="1376" t="s">
        <v>1575</v>
      </c>
      <c r="F201" s="1377"/>
      <c r="G201" s="1378"/>
      <c r="H201" s="1035">
        <f>H202+H203</f>
        <v>311200</v>
      </c>
      <c r="I201" s="1035">
        <f>I202+I203</f>
        <v>418200</v>
      </c>
      <c r="J201" s="1760">
        <f>H201-I201</f>
        <v>-107000</v>
      </c>
      <c r="K201" s="922"/>
      <c r="L201" s="1037"/>
      <c r="M201" s="885">
        <f>M313+M498+M504+M508+M516</f>
        <v>0</v>
      </c>
      <c r="N201" s="87"/>
      <c r="O201" s="4"/>
      <c r="P201" s="1631"/>
      <c r="Q201" s="6"/>
      <c r="R201" s="6"/>
      <c r="S201" s="6"/>
      <c r="T201" s="15"/>
      <c r="U201" s="5"/>
    </row>
    <row r="202" spans="1:24" s="630" customFormat="1" ht="21" customHeight="1">
      <c r="A202" s="631"/>
      <c r="B202" s="633"/>
      <c r="C202" s="633"/>
      <c r="D202" s="633"/>
      <c r="E202" s="633"/>
      <c r="F202" s="1632" t="s">
        <v>674</v>
      </c>
      <c r="G202" s="1632"/>
      <c r="H202" s="1633">
        <f>M202</f>
        <v>0</v>
      </c>
      <c r="I202" s="1633">
        <v>1200</v>
      </c>
      <c r="J202" s="654">
        <f>H202-I202</f>
        <v>-1200</v>
      </c>
      <c r="K202" s="697"/>
      <c r="L202" s="691"/>
      <c r="M202" s="687">
        <v>0</v>
      </c>
      <c r="N202" s="644"/>
      <c r="T202" s="669"/>
    </row>
    <row r="203" spans="1:24" s="630" customFormat="1" ht="21" customHeight="1">
      <c r="A203" s="631"/>
      <c r="B203" s="633"/>
      <c r="C203" s="633"/>
      <c r="D203" s="633"/>
      <c r="E203" s="633"/>
      <c r="F203" s="1632" t="s">
        <v>420</v>
      </c>
      <c r="G203" s="1632"/>
      <c r="H203" s="1753">
        <f>H204</f>
        <v>311200</v>
      </c>
      <c r="I203" s="1753">
        <v>417000</v>
      </c>
      <c r="J203" s="646">
        <f>H203-I203</f>
        <v>-105800</v>
      </c>
      <c r="K203" s="697"/>
      <c r="L203" s="698"/>
      <c r="M203" s="699"/>
      <c r="N203" s="662"/>
      <c r="O203" s="647"/>
      <c r="P203" s="645"/>
      <c r="Q203" s="648"/>
      <c r="R203" s="645"/>
      <c r="S203" s="645"/>
      <c r="T203" s="645"/>
      <c r="U203" s="638"/>
      <c r="W203" s="638"/>
    </row>
    <row r="204" spans="1:24" s="630" customFormat="1" ht="21" customHeight="1">
      <c r="A204" s="631"/>
      <c r="B204" s="633"/>
      <c r="C204" s="633"/>
      <c r="D204" s="633"/>
      <c r="E204" s="633"/>
      <c r="F204" s="1766"/>
      <c r="G204" s="632" t="s">
        <v>55</v>
      </c>
      <c r="H204" s="1734">
        <f>M204</f>
        <v>311200</v>
      </c>
      <c r="I204" s="1734">
        <v>417000</v>
      </c>
      <c r="J204" s="658">
        <f>H204-I204</f>
        <v>-105800</v>
      </c>
      <c r="K204" s="1767"/>
      <c r="L204" s="1755"/>
      <c r="M204" s="1768">
        <f>M205+M206+M207+M208+M209</f>
        <v>311200</v>
      </c>
      <c r="N204" s="362"/>
      <c r="O204" s="1673"/>
      <c r="P204" s="1654" t="s">
        <v>380</v>
      </c>
      <c r="Q204" s="1654"/>
      <c r="R204" s="1676" t="s">
        <v>19</v>
      </c>
      <c r="S204" s="1676" t="s">
        <v>405</v>
      </c>
      <c r="T204" s="360" t="s">
        <v>9</v>
      </c>
      <c r="U204" s="639"/>
      <c r="X204" s="638"/>
    </row>
    <row r="205" spans="1:24" s="630" customFormat="1" ht="21" customHeight="1">
      <c r="A205" s="631"/>
      <c r="B205" s="633"/>
      <c r="C205" s="633"/>
      <c r="D205" s="633"/>
      <c r="E205" s="633"/>
      <c r="F205" s="1451"/>
      <c r="G205" s="633"/>
      <c r="H205" s="1736"/>
      <c r="I205" s="1736"/>
      <c r="J205" s="653"/>
      <c r="K205" s="1195" t="s">
        <v>2406</v>
      </c>
      <c r="L205" s="2354" t="s">
        <v>14</v>
      </c>
      <c r="M205" s="812">
        <f>ROUNDDOWN(O205/1000,0)</f>
        <v>7000</v>
      </c>
      <c r="N205" s="362"/>
      <c r="O205" s="2343">
        <f>P205*S205</f>
        <v>7000000</v>
      </c>
      <c r="P205" s="2344">
        <v>7000000</v>
      </c>
      <c r="Q205" s="357"/>
      <c r="R205" s="2345"/>
      <c r="S205" s="2345">
        <v>1</v>
      </c>
      <c r="T205" s="2345"/>
      <c r="U205" s="638"/>
      <c r="W205" s="638"/>
      <c r="X205" s="638"/>
    </row>
    <row r="206" spans="1:24" s="630" customFormat="1" ht="21" customHeight="1">
      <c r="A206" s="631"/>
      <c r="B206" s="633"/>
      <c r="C206" s="633"/>
      <c r="D206" s="633"/>
      <c r="E206" s="633"/>
      <c r="F206" s="1451"/>
      <c r="G206" s="1769"/>
      <c r="H206" s="1736"/>
      <c r="I206" s="1736"/>
      <c r="J206" s="653"/>
      <c r="K206" s="1319" t="s">
        <v>2407</v>
      </c>
      <c r="L206" s="2360" t="s">
        <v>14</v>
      </c>
      <c r="M206" s="812">
        <f>ROUNDDOWN(O206/1000,0)</f>
        <v>260000</v>
      </c>
      <c r="N206" s="362"/>
      <c r="O206" s="2343">
        <f>P206*R206</f>
        <v>260000000</v>
      </c>
      <c r="P206" s="2344">
        <v>5000000</v>
      </c>
      <c r="Q206" s="357"/>
      <c r="R206" s="2345">
        <v>52</v>
      </c>
      <c r="S206" s="2345"/>
      <c r="T206" s="2345"/>
      <c r="U206" s="638"/>
      <c r="X206" s="638"/>
    </row>
    <row r="207" spans="1:24" s="630" customFormat="1" ht="21" customHeight="1">
      <c r="A207" s="631"/>
      <c r="B207" s="633"/>
      <c r="C207" s="633"/>
      <c r="D207" s="633"/>
      <c r="E207" s="633"/>
      <c r="F207" s="1451"/>
      <c r="G207" s="1770"/>
      <c r="H207" s="1736"/>
      <c r="I207" s="1736"/>
      <c r="J207" s="653"/>
      <c r="K207" s="1158" t="s">
        <v>1067</v>
      </c>
      <c r="L207" s="1765" t="s">
        <v>14</v>
      </c>
      <c r="M207" s="812">
        <f>ROUNDDOWN(O207/1000,0)</f>
        <v>25000</v>
      </c>
      <c r="N207" s="361"/>
      <c r="O207" s="1658">
        <f>P207*R207</f>
        <v>25000000</v>
      </c>
      <c r="P207" s="1642">
        <v>25000000</v>
      </c>
      <c r="Q207" s="357"/>
      <c r="R207" s="1660">
        <v>1</v>
      </c>
      <c r="S207" s="1660"/>
      <c r="T207" s="1660"/>
      <c r="U207" s="638"/>
    </row>
    <row r="208" spans="1:24" s="630" customFormat="1" ht="21" customHeight="1">
      <c r="A208" s="631"/>
      <c r="B208" s="633"/>
      <c r="C208" s="633"/>
      <c r="D208" s="633"/>
      <c r="E208" s="633"/>
      <c r="F208" s="1451"/>
      <c r="G208" s="1770"/>
      <c r="H208" s="1736"/>
      <c r="I208" s="1736"/>
      <c r="J208" s="653"/>
      <c r="K208" s="1158" t="s">
        <v>1068</v>
      </c>
      <c r="L208" s="1765" t="s">
        <v>14</v>
      </c>
      <c r="M208" s="812">
        <f>ROUNDDOWN(O208/1000,0)</f>
        <v>18000</v>
      </c>
      <c r="N208" s="361"/>
      <c r="O208" s="1658">
        <f>P208*R208</f>
        <v>18000000</v>
      </c>
      <c r="P208" s="1660">
        <v>4500000</v>
      </c>
      <c r="Q208" s="1160"/>
      <c r="R208" s="1660">
        <v>4</v>
      </c>
      <c r="S208" s="1660"/>
      <c r="T208" s="1660"/>
      <c r="U208" s="638"/>
    </row>
    <row r="209" spans="1:21" s="630" customFormat="1" ht="21" customHeight="1">
      <c r="A209" s="631"/>
      <c r="B209" s="633"/>
      <c r="C209" s="633"/>
      <c r="D209" s="633"/>
      <c r="E209" s="633"/>
      <c r="F209" s="1451"/>
      <c r="G209" s="1770"/>
      <c r="H209" s="1736"/>
      <c r="I209" s="1736"/>
      <c r="J209" s="653"/>
      <c r="K209" s="1154" t="s">
        <v>1069</v>
      </c>
      <c r="L209" s="1586" t="s">
        <v>14</v>
      </c>
      <c r="M209" s="812">
        <f>O209/1000</f>
        <v>1200</v>
      </c>
      <c r="N209" s="361"/>
      <c r="O209" s="1658">
        <f>P209*R209</f>
        <v>1200000</v>
      </c>
      <c r="P209" s="1660">
        <v>1200000</v>
      </c>
      <c r="Q209" s="1160"/>
      <c r="R209" s="1660">
        <v>1</v>
      </c>
      <c r="S209" s="1660"/>
      <c r="T209" s="1660"/>
      <c r="U209" s="638"/>
    </row>
    <row r="210" spans="1:21" s="2" customFormat="1" ht="18" customHeight="1">
      <c r="A210" s="67"/>
      <c r="B210" s="22"/>
      <c r="C210" s="1919" t="s">
        <v>1790</v>
      </c>
      <c r="D210" s="1377"/>
      <c r="E210" s="1377"/>
      <c r="F210" s="1377"/>
      <c r="G210" s="1378"/>
      <c r="H210" s="1035">
        <f>H211</f>
        <v>101745</v>
      </c>
      <c r="I210" s="1035">
        <f>I211</f>
        <v>106284</v>
      </c>
      <c r="J210" s="1036">
        <f t="shared" ref="J210" si="16">H210-I210</f>
        <v>-4539</v>
      </c>
      <c r="K210" s="1602"/>
      <c r="L210" s="1481"/>
      <c r="M210" s="1482"/>
      <c r="N210" s="2854"/>
      <c r="O210" s="2810"/>
      <c r="P210" s="2810"/>
      <c r="Q210" s="2810"/>
      <c r="R210" s="2810"/>
      <c r="S210" s="2810"/>
      <c r="T210" s="2810"/>
      <c r="U210" s="2810"/>
    </row>
    <row r="211" spans="1:21" s="1" customFormat="1" ht="18" customHeight="1">
      <c r="A211" s="67"/>
      <c r="B211" s="22"/>
      <c r="C211" s="22"/>
      <c r="D211" s="1376" t="s">
        <v>1752</v>
      </c>
      <c r="E211" s="1377"/>
      <c r="F211" s="1377"/>
      <c r="G211" s="1378"/>
      <c r="H211" s="1379">
        <f>H212</f>
        <v>101745</v>
      </c>
      <c r="I211" s="1379">
        <f>I212</f>
        <v>106284</v>
      </c>
      <c r="J211" s="1760">
        <f>H211-I211</f>
        <v>-4539</v>
      </c>
      <c r="K211" s="1480"/>
      <c r="L211" s="1595"/>
      <c r="M211" s="1482"/>
      <c r="N211" s="87"/>
      <c r="O211" s="4"/>
      <c r="P211" s="1631"/>
      <c r="Q211" s="6"/>
      <c r="R211" s="6"/>
      <c r="S211" s="6"/>
      <c r="T211" s="14"/>
      <c r="U211" s="5"/>
    </row>
    <row r="212" spans="1:21" s="2" customFormat="1" ht="18" customHeight="1">
      <c r="A212" s="67"/>
      <c r="B212" s="22"/>
      <c r="C212" s="1042"/>
      <c r="D212" s="1382"/>
      <c r="E212" s="1376" t="s">
        <v>1575</v>
      </c>
      <c r="F212" s="1377"/>
      <c r="G212" s="1378"/>
      <c r="H212" s="1035">
        <f>H213+H253+H256+H259</f>
        <v>101745</v>
      </c>
      <c r="I212" s="1035">
        <f>I213+I253+I256+I259</f>
        <v>106284</v>
      </c>
      <c r="J212" s="1760">
        <f>H212-I212</f>
        <v>-4539</v>
      </c>
      <c r="K212" s="922"/>
      <c r="L212" s="1037"/>
      <c r="M212" s="885">
        <f>M323+M508+M514+M518+M526</f>
        <v>0</v>
      </c>
      <c r="N212" s="87"/>
      <c r="O212" s="4"/>
      <c r="P212" s="1631"/>
      <c r="Q212" s="6"/>
      <c r="R212" s="6"/>
      <c r="S212" s="6"/>
      <c r="T212" s="15"/>
      <c r="U212" s="5"/>
    </row>
    <row r="213" spans="1:21" s="2" customFormat="1" ht="18" customHeight="1">
      <c r="A213" s="67"/>
      <c r="B213" s="22"/>
      <c r="C213" s="1042"/>
      <c r="D213" s="1042"/>
      <c r="E213" s="1616"/>
      <c r="F213" s="1772" t="s">
        <v>61</v>
      </c>
      <c r="G213" s="1773"/>
      <c r="H213" s="1170">
        <f>H214+H222+H229+H234+H240+H249</f>
        <v>98745</v>
      </c>
      <c r="I213" s="1170">
        <v>99684</v>
      </c>
      <c r="J213" s="1169">
        <f t="shared" ref="J213" si="17">H213-I213</f>
        <v>-939</v>
      </c>
      <c r="K213" s="1774"/>
      <c r="L213" s="1775"/>
      <c r="M213" s="358"/>
      <c r="N213" s="87"/>
      <c r="O213" s="4"/>
      <c r="P213" s="1631"/>
      <c r="Q213" s="6"/>
      <c r="R213" s="6"/>
      <c r="S213" s="6"/>
      <c r="T213" s="15"/>
      <c r="U213" s="5"/>
    </row>
    <row r="214" spans="1:21" s="1784" customFormat="1" ht="16.5" customHeight="1">
      <c r="A214" s="1776"/>
      <c r="B214" s="1777"/>
      <c r="C214" s="1777"/>
      <c r="D214" s="1778"/>
      <c r="E214" s="2578"/>
      <c r="F214" s="1779"/>
      <c r="G214" s="1780" t="s">
        <v>402</v>
      </c>
      <c r="H214" s="1170">
        <f>M214</f>
        <v>3678</v>
      </c>
      <c r="I214" s="1170">
        <v>4800</v>
      </c>
      <c r="J214" s="314">
        <f>H214-I214</f>
        <v>-1122</v>
      </c>
      <c r="K214" s="1781"/>
      <c r="L214" s="1782"/>
      <c r="M214" s="1783">
        <f>M215+M218+M219+M221+M220</f>
        <v>3678</v>
      </c>
    </row>
    <row r="215" spans="1:21" s="2497" customFormat="1">
      <c r="A215" s="2491"/>
      <c r="B215" s="2492"/>
      <c r="C215" s="2493"/>
      <c r="D215" s="2492"/>
      <c r="E215" s="2492"/>
      <c r="F215" s="2494"/>
      <c r="G215" s="2492"/>
      <c r="H215" s="1171"/>
      <c r="I215" s="1171"/>
      <c r="J215" s="315"/>
      <c r="K215" s="2495" t="s">
        <v>425</v>
      </c>
      <c r="L215" s="2496"/>
      <c r="M215" s="326">
        <f>SUM(M216:M217)</f>
        <v>3000</v>
      </c>
    </row>
    <row r="216" spans="1:21" s="2497" customFormat="1">
      <c r="A216" s="2491"/>
      <c r="B216" s="2492"/>
      <c r="C216" s="2492"/>
      <c r="D216" s="2492"/>
      <c r="E216" s="2492"/>
      <c r="F216" s="2494"/>
      <c r="G216" s="2492"/>
      <c r="H216" s="1171"/>
      <c r="I216" s="1171"/>
      <c r="J216" s="315"/>
      <c r="K216" s="1172" t="s">
        <v>426</v>
      </c>
      <c r="L216" s="2498" t="s">
        <v>327</v>
      </c>
      <c r="M216" s="326">
        <v>1800</v>
      </c>
    </row>
    <row r="217" spans="1:21" s="2497" customFormat="1">
      <c r="A217" s="2491"/>
      <c r="B217" s="2492"/>
      <c r="C217" s="2493"/>
      <c r="D217" s="2492"/>
      <c r="E217" s="2492"/>
      <c r="F217" s="2494"/>
      <c r="G217" s="2492"/>
      <c r="H217" s="1171"/>
      <c r="I217" s="1171"/>
      <c r="J217" s="315"/>
      <c r="K217" s="1172" t="s">
        <v>2522</v>
      </c>
      <c r="L217" s="2498" t="s">
        <v>327</v>
      </c>
      <c r="M217" s="326">
        <v>1200</v>
      </c>
    </row>
    <row r="218" spans="1:21" s="2497" customFormat="1">
      <c r="A218" s="2491"/>
      <c r="B218" s="2492"/>
      <c r="C218" s="2493"/>
      <c r="D218" s="2492"/>
      <c r="E218" s="2492"/>
      <c r="F218" s="2494"/>
      <c r="G218" s="2492"/>
      <c r="H218" s="1171"/>
      <c r="I218" s="1171"/>
      <c r="J218" s="315"/>
      <c r="K218" s="2499" t="s">
        <v>2523</v>
      </c>
      <c r="L218" s="2500" t="s">
        <v>327</v>
      </c>
      <c r="M218" s="2104">
        <v>300</v>
      </c>
    </row>
    <row r="219" spans="1:21" s="2497" customFormat="1">
      <c r="A219" s="2491"/>
      <c r="B219" s="2492"/>
      <c r="C219" s="2493"/>
      <c r="D219" s="2492"/>
      <c r="E219" s="2492"/>
      <c r="F219" s="2494"/>
      <c r="G219" s="2492"/>
      <c r="H219" s="1171"/>
      <c r="I219" s="1171"/>
      <c r="J219" s="315"/>
      <c r="K219" s="2499" t="s">
        <v>2524</v>
      </c>
      <c r="L219" s="2496" t="s">
        <v>327</v>
      </c>
      <c r="M219" s="2104">
        <v>300</v>
      </c>
    </row>
    <row r="220" spans="1:21" s="2497" customFormat="1">
      <c r="A220" s="2491"/>
      <c r="B220" s="2492"/>
      <c r="C220" s="2493"/>
      <c r="D220" s="2492"/>
      <c r="E220" s="2492"/>
      <c r="F220" s="2494"/>
      <c r="G220" s="2492"/>
      <c r="H220" s="1171"/>
      <c r="I220" s="1171"/>
      <c r="J220" s="315"/>
      <c r="K220" s="2501" t="s">
        <v>1753</v>
      </c>
      <c r="L220" s="2502" t="s">
        <v>14</v>
      </c>
      <c r="M220" s="2104">
        <f>26*3</f>
        <v>78</v>
      </c>
    </row>
    <row r="221" spans="1:21" s="1784" customFormat="1">
      <c r="A221" s="1776"/>
      <c r="B221" s="1777"/>
      <c r="C221" s="1785"/>
      <c r="D221" s="1778"/>
      <c r="E221" s="1778"/>
      <c r="F221" s="1779"/>
      <c r="G221" s="1777"/>
      <c r="H221" s="1171"/>
      <c r="I221" s="1171"/>
      <c r="J221" s="315"/>
      <c r="K221" s="1787"/>
      <c r="L221" s="1786"/>
      <c r="M221" s="374"/>
    </row>
    <row r="222" spans="1:21" s="1784" customFormat="1">
      <c r="A222" s="1776"/>
      <c r="B222" s="1777"/>
      <c r="C222" s="1785"/>
      <c r="D222" s="1778"/>
      <c r="E222" s="1778"/>
      <c r="F222" s="1779"/>
      <c r="G222" s="1780" t="s">
        <v>365</v>
      </c>
      <c r="H222" s="1170">
        <f>M222</f>
        <v>66271</v>
      </c>
      <c r="I222" s="1170">
        <v>65070</v>
      </c>
      <c r="J222" s="314">
        <f>H222-I222</f>
        <v>1201</v>
      </c>
      <c r="K222" s="1788"/>
      <c r="L222" s="1789"/>
      <c r="M222" s="1790">
        <f>M223+M224+M225+M227+M228</f>
        <v>66271</v>
      </c>
    </row>
    <row r="223" spans="1:21" s="2497" customFormat="1">
      <c r="A223" s="2491"/>
      <c r="B223" s="2492"/>
      <c r="C223" s="2493"/>
      <c r="D223" s="2492"/>
      <c r="E223" s="2492"/>
      <c r="F223" s="2494"/>
      <c r="G223" s="2492"/>
      <c r="H223" s="1171"/>
      <c r="I223" s="1171"/>
      <c r="J223" s="315"/>
      <c r="K223" s="2499" t="s">
        <v>2525</v>
      </c>
      <c r="L223" s="2496" t="s">
        <v>327</v>
      </c>
      <c r="M223" s="2104">
        <v>6000</v>
      </c>
    </row>
    <row r="224" spans="1:21" s="2497" customFormat="1">
      <c r="A224" s="2491"/>
      <c r="B224" s="2492"/>
      <c r="C224" s="2493"/>
      <c r="D224" s="2492"/>
      <c r="E224" s="2492"/>
      <c r="F224" s="2494"/>
      <c r="G224" s="2492"/>
      <c r="H224" s="1171"/>
      <c r="I224" s="1171"/>
      <c r="J224" s="1173"/>
      <c r="K224" s="2499" t="s">
        <v>427</v>
      </c>
      <c r="L224" s="2498" t="s">
        <v>327</v>
      </c>
      <c r="M224" s="2104">
        <f>ROUND(88000*12*1/1000,0)</f>
        <v>1056</v>
      </c>
    </row>
    <row r="225" spans="1:13" s="2497" customFormat="1">
      <c r="A225" s="2503"/>
      <c r="B225" s="2492"/>
      <c r="C225" s="2492"/>
      <c r="D225" s="2492"/>
      <c r="E225" s="2492"/>
      <c r="F225" s="2492"/>
      <c r="G225" s="2492"/>
      <c r="H225" s="1171"/>
      <c r="I225" s="1171"/>
      <c r="J225" s="1173"/>
      <c r="K225" s="2504" t="s">
        <v>428</v>
      </c>
      <c r="L225" s="2498" t="s">
        <v>429</v>
      </c>
      <c r="M225" s="2104">
        <v>132</v>
      </c>
    </row>
    <row r="226" spans="1:13" s="2497" customFormat="1">
      <c r="A226" s="2491"/>
      <c r="B226" s="2492"/>
      <c r="C226" s="2493"/>
      <c r="D226" s="2492"/>
      <c r="E226" s="2492"/>
      <c r="F226" s="2494"/>
      <c r="G226" s="2492"/>
      <c r="H226" s="1171"/>
      <c r="I226" s="1171"/>
      <c r="J226" s="1173"/>
      <c r="K226" s="2499" t="s">
        <v>430</v>
      </c>
      <c r="L226" s="2505"/>
      <c r="M226" s="326"/>
    </row>
    <row r="227" spans="1:13" s="2497" customFormat="1">
      <c r="A227" s="2491"/>
      <c r="B227" s="2492"/>
      <c r="C227" s="2493"/>
      <c r="D227" s="2492"/>
      <c r="E227" s="2492"/>
      <c r="F227" s="2494"/>
      <c r="G227" s="2492"/>
      <c r="H227" s="1171"/>
      <c r="I227" s="1171"/>
      <c r="J227" s="1173"/>
      <c r="K227" s="2499" t="s">
        <v>2526</v>
      </c>
      <c r="L227" s="2506" t="s">
        <v>327</v>
      </c>
      <c r="M227" s="2104">
        <v>51283</v>
      </c>
    </row>
    <row r="228" spans="1:13" s="2497" customFormat="1">
      <c r="A228" s="2491"/>
      <c r="B228" s="2492"/>
      <c r="C228" s="2493"/>
      <c r="D228" s="2492"/>
      <c r="E228" s="2492"/>
      <c r="F228" s="2492"/>
      <c r="G228" s="2507"/>
      <c r="H228" s="1168"/>
      <c r="I228" s="1168"/>
      <c r="J228" s="1174"/>
      <c r="K228" s="2508" t="s">
        <v>2527</v>
      </c>
      <c r="L228" s="2509" t="s">
        <v>327</v>
      </c>
      <c r="M228" s="2108">
        <v>7800</v>
      </c>
    </row>
    <row r="229" spans="1:13" s="1784" customFormat="1">
      <c r="A229" s="1776"/>
      <c r="B229" s="1777"/>
      <c r="C229" s="1785"/>
      <c r="D229" s="1778"/>
      <c r="E229" s="1778"/>
      <c r="F229" s="1777"/>
      <c r="G229" s="1777" t="s">
        <v>366</v>
      </c>
      <c r="H229" s="1171">
        <f>M229</f>
        <v>10896</v>
      </c>
      <c r="I229" s="1171">
        <v>10308</v>
      </c>
      <c r="J229" s="1173">
        <f>H229-I229</f>
        <v>588</v>
      </c>
      <c r="K229" s="1791"/>
      <c r="L229" s="1792"/>
      <c r="M229" s="1793">
        <f>M230+M231+M232+M233</f>
        <v>10896</v>
      </c>
    </row>
    <row r="230" spans="1:13" s="2497" customFormat="1">
      <c r="A230" s="2491"/>
      <c r="B230" s="2492"/>
      <c r="C230" s="2493"/>
      <c r="D230" s="2492"/>
      <c r="E230" s="2492"/>
      <c r="F230" s="2494"/>
      <c r="G230" s="2492"/>
      <c r="H230" s="1171"/>
      <c r="I230" s="1171"/>
      <c r="J230" s="1173"/>
      <c r="K230" s="2499" t="s">
        <v>431</v>
      </c>
      <c r="L230" s="2500" t="s">
        <v>327</v>
      </c>
      <c r="M230" s="2104">
        <f>ROUND(20000*12/1000,0)</f>
        <v>240</v>
      </c>
    </row>
    <row r="231" spans="1:13" s="2497" customFormat="1">
      <c r="A231" s="2491"/>
      <c r="B231" s="2492"/>
      <c r="C231" s="2493"/>
      <c r="D231" s="2492"/>
      <c r="E231" s="2492"/>
      <c r="F231" s="2494"/>
      <c r="G231" s="2492"/>
      <c r="H231" s="1171"/>
      <c r="I231" s="1171"/>
      <c r="J231" s="1173"/>
      <c r="K231" s="2499" t="s">
        <v>432</v>
      </c>
      <c r="L231" s="2498" t="s">
        <v>327</v>
      </c>
      <c r="M231" s="2104">
        <v>468</v>
      </c>
    </row>
    <row r="232" spans="1:13" s="2497" customFormat="1">
      <c r="A232" s="2491"/>
      <c r="B232" s="2492"/>
      <c r="C232" s="2493"/>
      <c r="D232" s="2492"/>
      <c r="E232" s="2492"/>
      <c r="F232" s="2494"/>
      <c r="G232" s="2492"/>
      <c r="H232" s="1171"/>
      <c r="I232" s="1171"/>
      <c r="J232" s="1173"/>
      <c r="K232" s="2499" t="s">
        <v>2528</v>
      </c>
      <c r="L232" s="2498" t="s">
        <v>327</v>
      </c>
      <c r="M232" s="2104">
        <v>9660</v>
      </c>
    </row>
    <row r="233" spans="1:13" s="2497" customFormat="1">
      <c r="A233" s="2491"/>
      <c r="B233" s="2492"/>
      <c r="C233" s="2493"/>
      <c r="D233" s="2492"/>
      <c r="E233" s="2492"/>
      <c r="F233" s="2494"/>
      <c r="G233" s="2492"/>
      <c r="H233" s="1171"/>
      <c r="I233" s="1171"/>
      <c r="J233" s="1173"/>
      <c r="K233" s="2339" t="s">
        <v>2529</v>
      </c>
      <c r="L233" s="2498" t="s">
        <v>327</v>
      </c>
      <c r="M233" s="2104">
        <v>528</v>
      </c>
    </row>
    <row r="234" spans="1:13" s="1784" customFormat="1">
      <c r="A234" s="1776"/>
      <c r="B234" s="1777"/>
      <c r="C234" s="1785"/>
      <c r="D234" s="1778"/>
      <c r="E234" s="1778"/>
      <c r="F234" s="1794"/>
      <c r="G234" s="1780" t="s">
        <v>367</v>
      </c>
      <c r="H234" s="1175">
        <f>M234</f>
        <v>2460</v>
      </c>
      <c r="I234" s="1175">
        <v>2940</v>
      </c>
      <c r="J234" s="1176">
        <v>0</v>
      </c>
      <c r="K234" s="1795"/>
      <c r="L234" s="1796"/>
      <c r="M234" s="1797">
        <f>M235+M238</f>
        <v>2460</v>
      </c>
    </row>
    <row r="235" spans="1:13" s="2497" customFormat="1">
      <c r="A235" s="2491"/>
      <c r="B235" s="2492"/>
      <c r="C235" s="2493"/>
      <c r="D235" s="2492"/>
      <c r="E235" s="2492"/>
      <c r="F235" s="2494"/>
      <c r="G235" s="2492"/>
      <c r="H235" s="1171"/>
      <c r="I235" s="1171"/>
      <c r="J235" s="1173"/>
      <c r="K235" s="2499" t="s">
        <v>433</v>
      </c>
      <c r="L235" s="2498"/>
      <c r="M235" s="2104">
        <f>SUM(M236:M237)</f>
        <v>1500</v>
      </c>
    </row>
    <row r="236" spans="1:13" s="2497" customFormat="1">
      <c r="A236" s="2491"/>
      <c r="B236" s="2492"/>
      <c r="C236" s="2493"/>
      <c r="D236" s="2492"/>
      <c r="E236" s="2492"/>
      <c r="F236" s="2494"/>
      <c r="G236" s="2492"/>
      <c r="H236" s="1171"/>
      <c r="I236" s="1171"/>
      <c r="J236" s="1173"/>
      <c r="K236" s="2499" t="s">
        <v>434</v>
      </c>
      <c r="L236" s="2498" t="s">
        <v>327</v>
      </c>
      <c r="M236" s="2104">
        <v>900</v>
      </c>
    </row>
    <row r="237" spans="1:13" s="2497" customFormat="1">
      <c r="A237" s="2491"/>
      <c r="B237" s="2492"/>
      <c r="C237" s="2493"/>
      <c r="D237" s="2492"/>
      <c r="E237" s="2492"/>
      <c r="F237" s="2494"/>
      <c r="G237" s="2492"/>
      <c r="H237" s="1171"/>
      <c r="I237" s="1171"/>
      <c r="J237" s="1173"/>
      <c r="K237" s="2499" t="s">
        <v>435</v>
      </c>
      <c r="L237" s="2498" t="s">
        <v>327</v>
      </c>
      <c r="M237" s="2104">
        <v>600</v>
      </c>
    </row>
    <row r="238" spans="1:13" s="2497" customFormat="1">
      <c r="A238" s="2491"/>
      <c r="B238" s="2492"/>
      <c r="C238" s="2493"/>
      <c r="D238" s="2492"/>
      <c r="E238" s="2492"/>
      <c r="F238" s="2494"/>
      <c r="G238" s="2492"/>
      <c r="H238" s="1171"/>
      <c r="I238" s="1171"/>
      <c r="J238" s="1173"/>
      <c r="K238" s="2499" t="s">
        <v>436</v>
      </c>
      <c r="L238" s="2498"/>
      <c r="M238" s="2104">
        <f>M239</f>
        <v>960</v>
      </c>
    </row>
    <row r="239" spans="1:13" s="2497" customFormat="1">
      <c r="A239" s="2491"/>
      <c r="B239" s="2492"/>
      <c r="C239" s="2493"/>
      <c r="D239" s="2492"/>
      <c r="E239" s="2492"/>
      <c r="F239" s="2494"/>
      <c r="G239" s="2492"/>
      <c r="H239" s="1171"/>
      <c r="I239" s="1171"/>
      <c r="J239" s="1173"/>
      <c r="K239" s="2499" t="s">
        <v>2537</v>
      </c>
      <c r="L239" s="2498" t="s">
        <v>327</v>
      </c>
      <c r="M239" s="2104">
        <v>960</v>
      </c>
    </row>
    <row r="240" spans="1:13" s="1784" customFormat="1">
      <c r="A240" s="1776"/>
      <c r="B240" s="1777"/>
      <c r="C240" s="1785"/>
      <c r="D240" s="1778"/>
      <c r="E240" s="1778"/>
      <c r="F240" s="1777"/>
      <c r="G240" s="1798" t="s">
        <v>437</v>
      </c>
      <c r="H240" s="1170">
        <f>M240</f>
        <v>9740</v>
      </c>
      <c r="I240" s="1170">
        <v>9366</v>
      </c>
      <c r="J240" s="379">
        <f>H240-I240</f>
        <v>374</v>
      </c>
      <c r="K240" s="1788"/>
      <c r="L240" s="1738"/>
      <c r="M240" s="2510">
        <f>M241+M244+M245+M246+M247+M248</f>
        <v>9740</v>
      </c>
    </row>
    <row r="241" spans="1:13" s="2497" customFormat="1">
      <c r="A241" s="2491"/>
      <c r="B241" s="2492"/>
      <c r="C241" s="2493"/>
      <c r="D241" s="2492"/>
      <c r="E241" s="2492"/>
      <c r="F241" s="2492"/>
      <c r="G241" s="2492"/>
      <c r="H241" s="1171"/>
      <c r="I241" s="1171"/>
      <c r="J241" s="315"/>
      <c r="K241" s="2504" t="s">
        <v>2530</v>
      </c>
      <c r="L241" s="2498" t="s">
        <v>327</v>
      </c>
      <c r="M241" s="2104">
        <v>2400</v>
      </c>
    </row>
    <row r="242" spans="1:13" s="2497" customFormat="1">
      <c r="A242" s="2491"/>
      <c r="B242" s="2492"/>
      <c r="C242" s="2493"/>
      <c r="D242" s="2492"/>
      <c r="E242" s="2492"/>
      <c r="F242" s="2492"/>
      <c r="G242" s="2492"/>
      <c r="H242" s="1171"/>
      <c r="I242" s="1171"/>
      <c r="J242" s="315"/>
      <c r="K242" s="2495" t="s">
        <v>438</v>
      </c>
      <c r="L242" s="2498"/>
      <c r="M242" s="2104"/>
    </row>
    <row r="243" spans="1:13" s="2497" customFormat="1">
      <c r="A243" s="2491"/>
      <c r="B243" s="2492"/>
      <c r="C243" s="2493"/>
      <c r="D243" s="2492"/>
      <c r="E243" s="2492"/>
      <c r="F243" s="2492"/>
      <c r="G243" s="2492"/>
      <c r="H243" s="1171"/>
      <c r="I243" s="1171"/>
      <c r="J243" s="315"/>
      <c r="K243" s="1172" t="s">
        <v>2531</v>
      </c>
      <c r="L243" s="2498"/>
      <c r="M243" s="2104"/>
    </row>
    <row r="244" spans="1:13" s="2497" customFormat="1">
      <c r="A244" s="2491"/>
      <c r="B244" s="2492"/>
      <c r="C244" s="2493"/>
      <c r="D244" s="2492"/>
      <c r="E244" s="2492"/>
      <c r="F244" s="2492"/>
      <c r="G244" s="2492"/>
      <c r="H244" s="1171"/>
      <c r="I244" s="1171"/>
      <c r="J244" s="315"/>
      <c r="K244" s="1172" t="s">
        <v>2532</v>
      </c>
      <c r="L244" s="2506" t="s">
        <v>327</v>
      </c>
      <c r="M244" s="2104">
        <v>800</v>
      </c>
    </row>
    <row r="245" spans="1:13" s="2497" customFormat="1">
      <c r="A245" s="2491"/>
      <c r="B245" s="2492"/>
      <c r="C245" s="2493"/>
      <c r="D245" s="2492"/>
      <c r="E245" s="2492"/>
      <c r="F245" s="2492"/>
      <c r="G245" s="2492"/>
      <c r="H245" s="1171"/>
      <c r="I245" s="1171"/>
      <c r="J245" s="315"/>
      <c r="K245" s="2495" t="s">
        <v>439</v>
      </c>
      <c r="L245" s="2498" t="s">
        <v>327</v>
      </c>
      <c r="M245" s="2104">
        <f>ROUND(90000*12*1/1000,0)</f>
        <v>1080</v>
      </c>
    </row>
    <row r="246" spans="1:13" s="2497" customFormat="1">
      <c r="A246" s="2491"/>
      <c r="B246" s="2492"/>
      <c r="C246" s="2493"/>
      <c r="D246" s="2492"/>
      <c r="E246" s="2492"/>
      <c r="F246" s="2492"/>
      <c r="G246" s="2492"/>
      <c r="H246" s="1171"/>
      <c r="I246" s="1171"/>
      <c r="J246" s="315"/>
      <c r="K246" s="2495" t="s">
        <v>2533</v>
      </c>
      <c r="L246" s="2498" t="s">
        <v>327</v>
      </c>
      <c r="M246" s="374">
        <v>4800</v>
      </c>
    </row>
    <row r="247" spans="1:13" s="2497" customFormat="1">
      <c r="A247" s="2491"/>
      <c r="B247" s="2492"/>
      <c r="C247" s="2493"/>
      <c r="D247" s="2492"/>
      <c r="E247" s="2492"/>
      <c r="F247" s="2492"/>
      <c r="G247" s="2492"/>
      <c r="H247" s="1171"/>
      <c r="I247" s="1171"/>
      <c r="J247" s="315"/>
      <c r="K247" s="2495" t="s">
        <v>2534</v>
      </c>
      <c r="L247" s="2506" t="s">
        <v>327</v>
      </c>
      <c r="M247" s="2104">
        <v>360</v>
      </c>
    </row>
    <row r="248" spans="1:13" s="2497" customFormat="1">
      <c r="A248" s="2491"/>
      <c r="B248" s="2492"/>
      <c r="C248" s="2493"/>
      <c r="D248" s="2492"/>
      <c r="E248" s="2492"/>
      <c r="F248" s="2492"/>
      <c r="G248" s="2492"/>
      <c r="H248" s="1171"/>
      <c r="I248" s="1171"/>
      <c r="J248" s="315"/>
      <c r="K248" s="322" t="s">
        <v>440</v>
      </c>
      <c r="L248" s="2498" t="s">
        <v>327</v>
      </c>
      <c r="M248" s="2104">
        <v>300</v>
      </c>
    </row>
    <row r="249" spans="1:13" s="1784" customFormat="1">
      <c r="A249" s="1776"/>
      <c r="B249" s="1777"/>
      <c r="C249" s="1785"/>
      <c r="D249" s="1778"/>
      <c r="E249" s="1778"/>
      <c r="F249" s="1777"/>
      <c r="G249" s="1780" t="s">
        <v>441</v>
      </c>
      <c r="H249" s="1170">
        <f>M249</f>
        <v>5700</v>
      </c>
      <c r="I249" s="1170">
        <v>7200</v>
      </c>
      <c r="J249" s="314">
        <f>H249-I249</f>
        <v>-1500</v>
      </c>
      <c r="K249" s="1788"/>
      <c r="L249" s="1799"/>
      <c r="M249" s="1800">
        <f>M251+M252</f>
        <v>5700</v>
      </c>
    </row>
    <row r="250" spans="1:13" s="2497" customFormat="1">
      <c r="A250" s="2491"/>
      <c r="B250" s="2492"/>
      <c r="C250" s="2493"/>
      <c r="D250" s="2492"/>
      <c r="E250" s="2492"/>
      <c r="F250" s="2492"/>
      <c r="G250" s="2493"/>
      <c r="H250" s="1171"/>
      <c r="I250" s="1171"/>
      <c r="J250" s="315"/>
      <c r="K250" s="2495" t="s">
        <v>1071</v>
      </c>
      <c r="L250" s="2496"/>
      <c r="M250" s="2067"/>
    </row>
    <row r="251" spans="1:13" s="2497" customFormat="1">
      <c r="A251" s="2491"/>
      <c r="B251" s="2492"/>
      <c r="C251" s="2493"/>
      <c r="D251" s="2492"/>
      <c r="E251" s="2492"/>
      <c r="F251" s="2492"/>
      <c r="G251" s="2493"/>
      <c r="H251" s="1171"/>
      <c r="I251" s="1171"/>
      <c r="J251" s="315"/>
      <c r="K251" s="1154" t="s">
        <v>2535</v>
      </c>
      <c r="L251" s="2506" t="s">
        <v>327</v>
      </c>
      <c r="M251" s="2104">
        <v>5502</v>
      </c>
    </row>
    <row r="252" spans="1:13" s="2497" customFormat="1">
      <c r="A252" s="2491"/>
      <c r="B252" s="2492"/>
      <c r="C252" s="2493"/>
      <c r="D252" s="2492"/>
      <c r="E252" s="2492"/>
      <c r="F252" s="2494"/>
      <c r="G252" s="2492"/>
      <c r="H252" s="1171"/>
      <c r="I252" s="1171"/>
      <c r="J252" s="1173"/>
      <c r="K252" s="2499" t="s">
        <v>2536</v>
      </c>
      <c r="L252" s="2506" t="s">
        <v>327</v>
      </c>
      <c r="M252" s="326">
        <v>198</v>
      </c>
    </row>
    <row r="253" spans="1:13" s="1784" customFormat="1">
      <c r="A253" s="1776"/>
      <c r="B253" s="1777"/>
      <c r="C253" s="1785"/>
      <c r="D253" s="1778"/>
      <c r="E253" s="1778"/>
      <c r="F253" s="2855" t="s">
        <v>416</v>
      </c>
      <c r="G253" s="2856"/>
      <c r="H253" s="1801">
        <f>H254</f>
        <v>1800</v>
      </c>
      <c r="I253" s="1801">
        <f>I254</f>
        <v>2400</v>
      </c>
      <c r="J253" s="1802">
        <f>H253-I253</f>
        <v>-600</v>
      </c>
      <c r="K253" s="1803"/>
      <c r="L253" s="1804"/>
      <c r="M253" s="1805"/>
    </row>
    <row r="254" spans="1:13" s="1784" customFormat="1">
      <c r="A254" s="1776"/>
      <c r="B254" s="1777"/>
      <c r="C254" s="1785"/>
      <c r="D254" s="1778"/>
      <c r="E254" s="1778"/>
      <c r="F254" s="2857"/>
      <c r="G254" s="2859" t="s">
        <v>417</v>
      </c>
      <c r="H254" s="1806">
        <f>M254</f>
        <v>1800</v>
      </c>
      <c r="I254" s="1806">
        <v>2400</v>
      </c>
      <c r="J254" s="1802">
        <f>H254-I254</f>
        <v>-600</v>
      </c>
      <c r="K254" s="1732" t="s">
        <v>442</v>
      </c>
      <c r="L254" s="1586"/>
      <c r="M254" s="1672">
        <f>M255</f>
        <v>1800</v>
      </c>
    </row>
    <row r="255" spans="1:13" s="1784" customFormat="1" ht="16.5" customHeight="1">
      <c r="A255" s="1776"/>
      <c r="B255" s="1777"/>
      <c r="C255" s="1785"/>
      <c r="D255" s="1778"/>
      <c r="E255" s="1778"/>
      <c r="F255" s="2858"/>
      <c r="G255" s="2860"/>
      <c r="H255" s="1807"/>
      <c r="I255" s="1807"/>
      <c r="J255" s="1808"/>
      <c r="K255" s="2511" t="s">
        <v>2538</v>
      </c>
      <c r="L255" s="2391" t="s">
        <v>327</v>
      </c>
      <c r="M255" s="2490">
        <v>1800</v>
      </c>
    </row>
    <row r="256" spans="1:13" s="1784" customFormat="1">
      <c r="A256" s="1776"/>
      <c r="B256" s="1809"/>
      <c r="C256" s="1810"/>
      <c r="D256" s="1778"/>
      <c r="E256" s="1778"/>
      <c r="F256" s="2855" t="s">
        <v>1466</v>
      </c>
      <c r="G256" s="2856"/>
      <c r="H256" s="1801">
        <f>H257</f>
        <v>0</v>
      </c>
      <c r="I256" s="1801">
        <f>I257</f>
        <v>3000</v>
      </c>
      <c r="J256" s="1811">
        <f>H256-I256</f>
        <v>-3000</v>
      </c>
      <c r="K256" s="1803"/>
      <c r="L256" s="1804"/>
      <c r="M256" s="1805"/>
    </row>
    <row r="257" spans="1:63" s="1784" customFormat="1" ht="16.5" customHeight="1">
      <c r="A257" s="1776"/>
      <c r="B257" s="1809"/>
      <c r="C257" s="1809"/>
      <c r="D257" s="1778"/>
      <c r="E257" s="1778"/>
      <c r="F257" s="2857"/>
      <c r="G257" s="2859" t="s">
        <v>372</v>
      </c>
      <c r="H257" s="1806">
        <f>M257</f>
        <v>0</v>
      </c>
      <c r="I257" s="1806">
        <v>3000</v>
      </c>
      <c r="J257" s="1802">
        <f>H257-I257</f>
        <v>-3000</v>
      </c>
      <c r="K257" s="1746" t="s">
        <v>1467</v>
      </c>
      <c r="L257" s="1398"/>
      <c r="M257" s="1812">
        <v>0</v>
      </c>
    </row>
    <row r="258" spans="1:63" s="1784" customFormat="1" ht="16.5" customHeight="1">
      <c r="A258" s="1776"/>
      <c r="B258" s="1809"/>
      <c r="C258" s="1810"/>
      <c r="D258" s="1778"/>
      <c r="E258" s="1778"/>
      <c r="F258" s="2858"/>
      <c r="G258" s="2860"/>
      <c r="H258" s="1807"/>
      <c r="I258" s="1807"/>
      <c r="J258" s="1808"/>
      <c r="K258" s="1746"/>
      <c r="L258" s="1398"/>
      <c r="M258" s="1196"/>
    </row>
    <row r="259" spans="1:63" s="1784" customFormat="1">
      <c r="A259" s="1776"/>
      <c r="B259" s="1809"/>
      <c r="C259" s="1810"/>
      <c r="D259" s="1778"/>
      <c r="E259" s="1778"/>
      <c r="F259" s="2855" t="s">
        <v>422</v>
      </c>
      <c r="G259" s="2856"/>
      <c r="H259" s="1813">
        <f>H260</f>
        <v>1200</v>
      </c>
      <c r="I259" s="1814">
        <f>I260</f>
        <v>1200</v>
      </c>
      <c r="J259" s="1815">
        <f>H259-I259</f>
        <v>0</v>
      </c>
      <c r="K259" s="1496"/>
      <c r="L259" s="1816"/>
      <c r="M259" s="1817"/>
    </row>
    <row r="260" spans="1:63" s="1784" customFormat="1" ht="16.5" customHeight="1">
      <c r="A260" s="1776"/>
      <c r="B260" s="1809"/>
      <c r="C260" s="1810"/>
      <c r="D260" s="1778"/>
      <c r="E260" s="1778"/>
      <c r="F260" s="1809"/>
      <c r="G260" s="1818" t="s">
        <v>423</v>
      </c>
      <c r="H260" s="1819">
        <f>M260</f>
        <v>1200</v>
      </c>
      <c r="I260" s="1819">
        <v>1200</v>
      </c>
      <c r="J260" s="1820">
        <f>H260-I260</f>
        <v>0</v>
      </c>
      <c r="K260" s="1821" t="s">
        <v>645</v>
      </c>
      <c r="L260" s="1468"/>
      <c r="M260" s="1822">
        <f>M261</f>
        <v>1200</v>
      </c>
    </row>
    <row r="261" spans="1:63" s="1784" customFormat="1" ht="17.25" thickBot="1">
      <c r="A261" s="1776"/>
      <c r="B261" s="1809"/>
      <c r="C261" s="1809"/>
      <c r="D261" s="1778"/>
      <c r="E261" s="2578"/>
      <c r="F261" s="1823"/>
      <c r="G261" s="1823"/>
      <c r="H261" s="1824"/>
      <c r="I261" s="1824"/>
      <c r="J261" s="1825"/>
      <c r="K261" s="1826" t="s">
        <v>1072</v>
      </c>
      <c r="L261" s="1827" t="s">
        <v>327</v>
      </c>
      <c r="M261" s="1828">
        <v>1200</v>
      </c>
    </row>
    <row r="262" spans="1:63" s="2" customFormat="1" ht="18" customHeight="1">
      <c r="A262" s="2570" t="s">
        <v>240</v>
      </c>
      <c r="B262" s="1369"/>
      <c r="C262" s="1370"/>
      <c r="D262" s="1370"/>
      <c r="E262" s="1370"/>
      <c r="F262" s="1370"/>
      <c r="G262" s="1371"/>
      <c r="H262" s="1039">
        <f>H263</f>
        <v>665113</v>
      </c>
      <c r="I262" s="1039">
        <f>I263</f>
        <v>885250</v>
      </c>
      <c r="J262" s="1040">
        <f t="shared" ref="J262:J268" si="18">H262-I262</f>
        <v>-220137</v>
      </c>
      <c r="K262" s="869"/>
      <c r="L262" s="870"/>
      <c r="M262" s="871"/>
      <c r="N262" s="87"/>
      <c r="O262" s="4"/>
      <c r="P262" s="1631"/>
      <c r="Q262" s="6"/>
      <c r="R262" s="6"/>
      <c r="S262" s="6"/>
      <c r="T262" s="14"/>
      <c r="U262" s="5"/>
    </row>
    <row r="263" spans="1:63" s="2" customFormat="1" ht="18" customHeight="1">
      <c r="A263" s="67"/>
      <c r="B263" s="1376" t="s">
        <v>791</v>
      </c>
      <c r="C263" s="1376"/>
      <c r="D263" s="1377"/>
      <c r="E263" s="1377"/>
      <c r="F263" s="1377"/>
      <c r="G263" s="1378"/>
      <c r="H263" s="1039">
        <f>H264+H285</f>
        <v>665113</v>
      </c>
      <c r="I263" s="1039">
        <f>I264+I285</f>
        <v>885250</v>
      </c>
      <c r="J263" s="1040">
        <f t="shared" si="18"/>
        <v>-220137</v>
      </c>
      <c r="K263" s="869"/>
      <c r="L263" s="870"/>
      <c r="M263" s="871"/>
      <c r="N263" s="87"/>
      <c r="O263" s="4"/>
      <c r="P263" s="1631"/>
      <c r="Q263" s="6"/>
      <c r="R263" s="6"/>
      <c r="S263" s="6"/>
      <c r="T263" s="14"/>
      <c r="U263" s="5"/>
    </row>
    <row r="264" spans="1:63" s="2" customFormat="1" ht="18" customHeight="1">
      <c r="A264" s="67"/>
      <c r="B264" s="22"/>
      <c r="C264" s="1919" t="s">
        <v>1787</v>
      </c>
      <c r="D264" s="1377"/>
      <c r="E264" s="1377"/>
      <c r="F264" s="1377"/>
      <c r="G264" s="1378"/>
      <c r="H264" s="1039">
        <f>H265+H274</f>
        <v>665113</v>
      </c>
      <c r="I264" s="1039">
        <f>I265+I274</f>
        <v>885250</v>
      </c>
      <c r="J264" s="1040">
        <f t="shared" si="18"/>
        <v>-220137</v>
      </c>
      <c r="K264" s="869"/>
      <c r="L264" s="870"/>
      <c r="M264" s="871"/>
      <c r="N264" s="2854"/>
      <c r="O264" s="2810"/>
      <c r="P264" s="2810"/>
      <c r="Q264" s="2810"/>
      <c r="R264" s="2810"/>
      <c r="S264" s="2810"/>
      <c r="T264" s="2810"/>
      <c r="U264" s="2810"/>
    </row>
    <row r="265" spans="1:63" s="1" customFormat="1" ht="18" customHeight="1">
      <c r="A265" s="67"/>
      <c r="B265" s="22"/>
      <c r="C265" s="25"/>
      <c r="D265" s="1376" t="s">
        <v>2567</v>
      </c>
      <c r="E265" s="1377"/>
      <c r="F265" s="1377"/>
      <c r="G265" s="1378"/>
      <c r="H265" s="1379">
        <f t="shared" ref="H265:I267" si="19">H266</f>
        <v>635000</v>
      </c>
      <c r="I265" s="1379">
        <f t="shared" si="19"/>
        <v>840000</v>
      </c>
      <c r="J265" s="54">
        <f t="shared" si="18"/>
        <v>-205000</v>
      </c>
      <c r="K265" s="875"/>
      <c r="L265" s="939"/>
      <c r="M265" s="871"/>
      <c r="N265" s="87"/>
      <c r="O265" s="4"/>
      <c r="P265" s="1631"/>
      <c r="Q265" s="6"/>
      <c r="R265" s="6"/>
      <c r="S265" s="6"/>
      <c r="T265" s="14"/>
      <c r="U265" s="5"/>
    </row>
    <row r="266" spans="1:63" s="2" customFormat="1" ht="18" customHeight="1">
      <c r="A266" s="67"/>
      <c r="B266" s="22"/>
      <c r="C266" s="1042"/>
      <c r="D266" s="1382"/>
      <c r="E266" s="1376" t="s">
        <v>1511</v>
      </c>
      <c r="F266" s="1377"/>
      <c r="G266" s="1378"/>
      <c r="H266" s="1035">
        <f t="shared" si="19"/>
        <v>635000</v>
      </c>
      <c r="I266" s="1035">
        <f t="shared" si="19"/>
        <v>840000</v>
      </c>
      <c r="J266" s="1036">
        <f t="shared" si="18"/>
        <v>-205000</v>
      </c>
      <c r="K266" s="922"/>
      <c r="L266" s="1037"/>
      <c r="M266" s="885">
        <f>M267+M413+M419+M422+M477</f>
        <v>0</v>
      </c>
      <c r="N266" s="87"/>
      <c r="O266" s="4"/>
      <c r="P266" s="1631"/>
      <c r="Q266" s="6"/>
      <c r="R266" s="6"/>
      <c r="S266" s="6"/>
      <c r="T266" s="15"/>
      <c r="U266" s="5"/>
    </row>
    <row r="267" spans="1:63" s="626" customFormat="1" ht="21" customHeight="1">
      <c r="A267" s="631"/>
      <c r="B267" s="633"/>
      <c r="C267" s="633"/>
      <c r="D267" s="633"/>
      <c r="E267" s="632"/>
      <c r="F267" s="1632" t="s">
        <v>1754</v>
      </c>
      <c r="G267" s="1632"/>
      <c r="H267" s="1633">
        <f t="shared" si="19"/>
        <v>635000</v>
      </c>
      <c r="I267" s="1633">
        <f t="shared" si="19"/>
        <v>840000</v>
      </c>
      <c r="J267" s="658">
        <f t="shared" si="18"/>
        <v>-205000</v>
      </c>
      <c r="K267" s="650"/>
      <c r="L267" s="651"/>
      <c r="M267" s="652"/>
      <c r="N267" s="629"/>
      <c r="O267" s="647"/>
      <c r="P267" s="643"/>
      <c r="Q267" s="649"/>
      <c r="R267" s="645"/>
      <c r="S267" s="645"/>
      <c r="T267" s="644"/>
      <c r="U267" s="630"/>
      <c r="V267" s="630"/>
      <c r="W267" s="630"/>
      <c r="X267" s="630"/>
      <c r="Y267" s="630"/>
      <c r="Z267" s="630"/>
    </row>
    <row r="268" spans="1:63" s="630" customFormat="1" ht="21" customHeight="1">
      <c r="A268" s="631"/>
      <c r="B268" s="633"/>
      <c r="C268" s="633"/>
      <c r="D268" s="633"/>
      <c r="E268" s="633"/>
      <c r="F268" s="1451"/>
      <c r="G268" s="681" t="s">
        <v>1755</v>
      </c>
      <c r="H268" s="1634">
        <f>M268</f>
        <v>635000</v>
      </c>
      <c r="I268" s="1634">
        <v>840000</v>
      </c>
      <c r="J268" s="658">
        <f t="shared" si="18"/>
        <v>-205000</v>
      </c>
      <c r="K268" s="1166"/>
      <c r="L268" s="1167"/>
      <c r="M268" s="1790">
        <f>M269</f>
        <v>635000</v>
      </c>
      <c r="N268" s="644"/>
      <c r="O268" s="647"/>
      <c r="P268" s="643"/>
      <c r="Q268" s="648"/>
      <c r="R268" s="645"/>
      <c r="S268" s="645"/>
      <c r="T268" s="644"/>
      <c r="AJ268" s="626"/>
      <c r="AK268" s="626"/>
      <c r="AL268" s="626"/>
      <c r="AM268" s="626"/>
      <c r="AN268" s="626"/>
      <c r="AO268" s="626"/>
      <c r="AP268" s="626"/>
      <c r="AQ268" s="626"/>
      <c r="AR268" s="626"/>
      <c r="AS268" s="626"/>
      <c r="AT268" s="626"/>
      <c r="AU268" s="626"/>
      <c r="AV268" s="626"/>
      <c r="AW268" s="626"/>
      <c r="AX268" s="626"/>
      <c r="AY268" s="626"/>
      <c r="AZ268" s="626"/>
      <c r="BA268" s="626"/>
      <c r="BB268" s="626"/>
      <c r="BC268" s="626"/>
      <c r="BD268" s="626"/>
      <c r="BE268" s="626"/>
      <c r="BF268" s="626"/>
      <c r="BG268" s="626"/>
      <c r="BH268" s="626"/>
      <c r="BI268" s="626"/>
      <c r="BJ268" s="626"/>
      <c r="BK268" s="626"/>
    </row>
    <row r="269" spans="1:63" s="630" customFormat="1" ht="21" customHeight="1">
      <c r="A269" s="631"/>
      <c r="B269" s="633"/>
      <c r="C269" s="633"/>
      <c r="D269" s="633"/>
      <c r="E269" s="633"/>
      <c r="F269" s="1451"/>
      <c r="G269" s="660"/>
      <c r="H269" s="1635"/>
      <c r="I269" s="1635"/>
      <c r="J269" s="653"/>
      <c r="K269" s="317" t="s">
        <v>2412</v>
      </c>
      <c r="L269" s="356"/>
      <c r="M269" s="374">
        <f>SUM(M270:M273)</f>
        <v>635000</v>
      </c>
      <c r="N269" s="2393"/>
      <c r="O269" s="2393"/>
      <c r="P269" s="2394"/>
      <c r="Q269" s="648"/>
      <c r="R269" s="645"/>
      <c r="S269" s="645"/>
      <c r="T269" s="644"/>
      <c r="AJ269" s="626"/>
      <c r="AK269" s="626"/>
      <c r="AL269" s="626"/>
      <c r="AM269" s="626"/>
      <c r="AN269" s="626"/>
      <c r="AO269" s="626"/>
      <c r="AP269" s="626"/>
      <c r="AQ269" s="626"/>
      <c r="AR269" s="626"/>
      <c r="AS269" s="626"/>
      <c r="AT269" s="626"/>
      <c r="AU269" s="626"/>
      <c r="AV269" s="626"/>
      <c r="AW269" s="626"/>
      <c r="AX269" s="626"/>
      <c r="AY269" s="626"/>
      <c r="AZ269" s="626"/>
      <c r="BA269" s="626"/>
      <c r="BB269" s="626"/>
      <c r="BC269" s="626"/>
      <c r="BD269" s="626"/>
      <c r="BE269" s="626"/>
      <c r="BF269" s="626"/>
      <c r="BG269" s="626"/>
      <c r="BH269" s="626"/>
      <c r="BI269" s="626"/>
      <c r="BJ269" s="626"/>
      <c r="BK269" s="626"/>
    </row>
    <row r="270" spans="1:63" s="630" customFormat="1" ht="21" customHeight="1">
      <c r="A270" s="631"/>
      <c r="B270" s="633"/>
      <c r="C270" s="633"/>
      <c r="D270" s="633"/>
      <c r="E270" s="633"/>
      <c r="F270" s="1451"/>
      <c r="G270" s="660"/>
      <c r="H270" s="1635"/>
      <c r="I270" s="1635"/>
      <c r="J270" s="653"/>
      <c r="K270" s="317" t="s">
        <v>2413</v>
      </c>
      <c r="L270" s="356" t="s">
        <v>14</v>
      </c>
      <c r="M270" s="354">
        <f>ROUNDDOWN(N270/1000,0)</f>
        <v>300000</v>
      </c>
      <c r="N270" s="2395">
        <f t="shared" ref="N270:N273" si="20">O270*P270</f>
        <v>300000000</v>
      </c>
      <c r="O270" s="2393">
        <v>150000000</v>
      </c>
      <c r="P270" s="2394">
        <v>2</v>
      </c>
      <c r="Q270" s="648"/>
      <c r="R270" s="645"/>
      <c r="S270" s="645"/>
      <c r="T270" s="644"/>
      <c r="AJ270" s="626"/>
      <c r="AK270" s="626"/>
      <c r="AL270" s="626"/>
      <c r="AM270" s="626"/>
      <c r="AN270" s="626"/>
      <c r="AO270" s="626"/>
      <c r="AP270" s="626"/>
      <c r="AQ270" s="626"/>
      <c r="AR270" s="626"/>
      <c r="AS270" s="626"/>
      <c r="AT270" s="626"/>
      <c r="AU270" s="626"/>
      <c r="AV270" s="626"/>
      <c r="AW270" s="626"/>
      <c r="AX270" s="626"/>
      <c r="AY270" s="626"/>
      <c r="AZ270" s="626"/>
      <c r="BA270" s="626"/>
      <c r="BB270" s="626"/>
      <c r="BC270" s="626"/>
      <c r="BD270" s="626"/>
      <c r="BE270" s="626"/>
      <c r="BF270" s="626"/>
      <c r="BG270" s="626"/>
      <c r="BH270" s="626"/>
      <c r="BI270" s="626"/>
      <c r="BJ270" s="626"/>
      <c r="BK270" s="626"/>
    </row>
    <row r="271" spans="1:63" s="630" customFormat="1" ht="21" customHeight="1">
      <c r="A271" s="631"/>
      <c r="B271" s="633"/>
      <c r="C271" s="633"/>
      <c r="D271" s="633"/>
      <c r="E271" s="633"/>
      <c r="F271" s="1451"/>
      <c r="G271" s="660"/>
      <c r="H271" s="1635"/>
      <c r="I271" s="1635"/>
      <c r="J271" s="653"/>
      <c r="K271" s="2387" t="s">
        <v>2423</v>
      </c>
      <c r="L271" s="356" t="s">
        <v>14</v>
      </c>
      <c r="M271" s="354">
        <f>ROUNDDOWN(N271/1000,0)</f>
        <v>150000</v>
      </c>
      <c r="N271" s="2395">
        <f t="shared" si="20"/>
        <v>150000000</v>
      </c>
      <c r="O271" s="2396">
        <v>150000000</v>
      </c>
      <c r="P271" s="2394">
        <v>1</v>
      </c>
      <c r="Q271" s="648"/>
      <c r="R271" s="645"/>
      <c r="S271" s="645"/>
      <c r="T271" s="644"/>
      <c r="AJ271" s="626"/>
      <c r="AK271" s="626"/>
      <c r="AL271" s="626"/>
      <c r="AM271" s="626"/>
      <c r="AN271" s="626"/>
      <c r="AO271" s="626"/>
      <c r="AP271" s="626"/>
      <c r="AQ271" s="626"/>
      <c r="AR271" s="626"/>
      <c r="AS271" s="626"/>
      <c r="AT271" s="626"/>
      <c r="AU271" s="626"/>
      <c r="AV271" s="626"/>
      <c r="AW271" s="626"/>
      <c r="AX271" s="626"/>
      <c r="AY271" s="626"/>
      <c r="AZ271" s="626"/>
      <c r="BA271" s="626"/>
      <c r="BB271" s="626"/>
      <c r="BC271" s="626"/>
      <c r="BD271" s="626"/>
      <c r="BE271" s="626"/>
      <c r="BF271" s="626"/>
      <c r="BG271" s="626"/>
      <c r="BH271" s="626"/>
      <c r="BI271" s="626"/>
      <c r="BJ271" s="626"/>
      <c r="BK271" s="626"/>
    </row>
    <row r="272" spans="1:63" s="630" customFormat="1" ht="21" customHeight="1">
      <c r="A272" s="631"/>
      <c r="B272" s="633"/>
      <c r="C272" s="633"/>
      <c r="D272" s="633"/>
      <c r="E272" s="633"/>
      <c r="F272" s="1451"/>
      <c r="G272" s="660"/>
      <c r="H272" s="1635"/>
      <c r="I272" s="1635"/>
      <c r="J272" s="653"/>
      <c r="K272" s="317" t="s">
        <v>2414</v>
      </c>
      <c r="L272" s="356" t="s">
        <v>14</v>
      </c>
      <c r="M272" s="354">
        <f>ROUNDDOWN(N272/1000,0)</f>
        <v>35000</v>
      </c>
      <c r="N272" s="2395">
        <f t="shared" si="20"/>
        <v>35000000</v>
      </c>
      <c r="O272" s="2396">
        <v>35000000</v>
      </c>
      <c r="P272" s="2394">
        <v>1</v>
      </c>
      <c r="Q272" s="648"/>
      <c r="R272" s="645"/>
      <c r="S272" s="645"/>
      <c r="T272" s="644"/>
      <c r="AJ272" s="626"/>
      <c r="AK272" s="626"/>
      <c r="AL272" s="626"/>
      <c r="AM272" s="626"/>
      <c r="AN272" s="626"/>
      <c r="AO272" s="626"/>
      <c r="AP272" s="626"/>
      <c r="AQ272" s="626"/>
      <c r="AR272" s="626"/>
      <c r="AS272" s="626"/>
      <c r="AT272" s="626"/>
      <c r="AU272" s="626"/>
      <c r="AV272" s="626"/>
      <c r="AW272" s="626"/>
      <c r="AX272" s="626"/>
      <c r="AY272" s="626"/>
      <c r="AZ272" s="626"/>
      <c r="BA272" s="626"/>
      <c r="BB272" s="626"/>
      <c r="BC272" s="626"/>
      <c r="BD272" s="626"/>
      <c r="BE272" s="626"/>
      <c r="BF272" s="626"/>
      <c r="BG272" s="626"/>
      <c r="BH272" s="626"/>
      <c r="BI272" s="626"/>
      <c r="BJ272" s="626"/>
      <c r="BK272" s="626"/>
    </row>
    <row r="273" spans="1:63" s="630" customFormat="1" ht="21" customHeight="1">
      <c r="A273" s="631"/>
      <c r="B273" s="633"/>
      <c r="C273" s="633"/>
      <c r="D273" s="633"/>
      <c r="E273" s="633"/>
      <c r="F273" s="1451"/>
      <c r="G273" s="660"/>
      <c r="H273" s="1635"/>
      <c r="I273" s="1635"/>
      <c r="J273" s="653"/>
      <c r="K273" s="317" t="s">
        <v>2415</v>
      </c>
      <c r="L273" s="356" t="s">
        <v>14</v>
      </c>
      <c r="M273" s="354">
        <f>ROUNDDOWN(N273/1000,0)</f>
        <v>150000</v>
      </c>
      <c r="N273" s="2395">
        <f t="shared" si="20"/>
        <v>150000000</v>
      </c>
      <c r="O273" s="2396">
        <v>150000000</v>
      </c>
      <c r="P273" s="2394">
        <v>1</v>
      </c>
      <c r="Q273" s="648"/>
      <c r="R273" s="645"/>
      <c r="S273" s="645"/>
      <c r="T273" s="644"/>
      <c r="AJ273" s="626"/>
      <c r="AK273" s="626"/>
      <c r="AL273" s="626"/>
      <c r="AM273" s="626"/>
      <c r="AN273" s="626"/>
      <c r="AO273" s="626"/>
      <c r="AP273" s="626"/>
      <c r="AQ273" s="626"/>
      <c r="AR273" s="626"/>
      <c r="AS273" s="626"/>
      <c r="AT273" s="626"/>
      <c r="AU273" s="626"/>
      <c r="AV273" s="626"/>
      <c r="AW273" s="626"/>
      <c r="AX273" s="626"/>
      <c r="AY273" s="626"/>
      <c r="AZ273" s="626"/>
      <c r="BA273" s="626"/>
      <c r="BB273" s="626"/>
      <c r="BC273" s="626"/>
      <c r="BD273" s="626"/>
      <c r="BE273" s="626"/>
      <c r="BF273" s="626"/>
      <c r="BG273" s="626"/>
      <c r="BH273" s="626"/>
      <c r="BI273" s="626"/>
      <c r="BJ273" s="626"/>
      <c r="BK273" s="626"/>
    </row>
    <row r="274" spans="1:63" s="1" customFormat="1" ht="18" customHeight="1">
      <c r="A274" s="67"/>
      <c r="B274" s="22"/>
      <c r="C274" s="22"/>
      <c r="D274" s="1376" t="s">
        <v>2568</v>
      </c>
      <c r="E274" s="1377"/>
      <c r="F274" s="1377"/>
      <c r="G274" s="1378"/>
      <c r="H274" s="1035">
        <f t="shared" ref="H274:I276" si="21">H275</f>
        <v>30113</v>
      </c>
      <c r="I274" s="1035">
        <f t="shared" si="21"/>
        <v>45250</v>
      </c>
      <c r="J274" s="1036">
        <f>H274-I274</f>
        <v>-15137</v>
      </c>
      <c r="K274" s="1605"/>
      <c r="L274" s="1595"/>
      <c r="M274" s="1482"/>
      <c r="N274" s="87"/>
      <c r="O274" s="4"/>
      <c r="P274" s="1631"/>
      <c r="Q274" s="6"/>
      <c r="R274" s="6"/>
      <c r="S274" s="6"/>
      <c r="T274" s="14"/>
      <c r="U274" s="5"/>
    </row>
    <row r="275" spans="1:63" s="2" customFormat="1" ht="18" customHeight="1">
      <c r="A275" s="67"/>
      <c r="B275" s="22"/>
      <c r="C275" s="1042"/>
      <c r="D275" s="1382"/>
      <c r="E275" s="1376" t="s">
        <v>1511</v>
      </c>
      <c r="F275" s="1377"/>
      <c r="G275" s="1378"/>
      <c r="H275" s="1035">
        <f t="shared" si="21"/>
        <v>30113</v>
      </c>
      <c r="I275" s="1035">
        <f t="shared" si="21"/>
        <v>45250</v>
      </c>
      <c r="J275" s="1036">
        <f>H275-I275</f>
        <v>-15137</v>
      </c>
      <c r="K275" s="922"/>
      <c r="L275" s="1037"/>
      <c r="M275" s="885">
        <f>M276+M421+M427+M430+M485</f>
        <v>0</v>
      </c>
      <c r="N275" s="87"/>
      <c r="O275" s="4"/>
      <c r="P275" s="1631"/>
      <c r="Q275" s="6"/>
      <c r="R275" s="6"/>
      <c r="S275" s="6"/>
      <c r="T275" s="15"/>
      <c r="U275" s="5"/>
    </row>
    <row r="276" spans="1:63" s="626" customFormat="1" ht="21" customHeight="1">
      <c r="A276" s="631"/>
      <c r="B276" s="633"/>
      <c r="C276" s="633"/>
      <c r="D276" s="633"/>
      <c r="E276" s="632"/>
      <c r="F276" s="1632" t="s">
        <v>1754</v>
      </c>
      <c r="G276" s="1632"/>
      <c r="H276" s="1633">
        <f t="shared" si="21"/>
        <v>30113</v>
      </c>
      <c r="I276" s="1633">
        <f t="shared" si="21"/>
        <v>45250</v>
      </c>
      <c r="J276" s="658">
        <f>H276-I276</f>
        <v>-15137</v>
      </c>
      <c r="K276" s="650"/>
      <c r="L276" s="651"/>
      <c r="M276" s="652"/>
      <c r="N276" s="629"/>
      <c r="O276" s="647"/>
      <c r="P276" s="643"/>
      <c r="Q276" s="649"/>
      <c r="R276" s="645"/>
      <c r="S276" s="645"/>
      <c r="T276" s="644"/>
      <c r="U276" s="630"/>
      <c r="V276" s="630"/>
      <c r="W276" s="630"/>
      <c r="X276" s="630"/>
      <c r="Y276" s="630"/>
      <c r="Z276" s="630"/>
    </row>
    <row r="277" spans="1:63" s="630" customFormat="1" ht="21" customHeight="1">
      <c r="A277" s="631"/>
      <c r="B277" s="633"/>
      <c r="C277" s="633"/>
      <c r="D277" s="633"/>
      <c r="E277" s="633"/>
      <c r="F277" s="1451"/>
      <c r="G277" s="681" t="s">
        <v>1755</v>
      </c>
      <c r="H277" s="1634">
        <f>M277</f>
        <v>30113</v>
      </c>
      <c r="I277" s="1634">
        <v>45250</v>
      </c>
      <c r="J277" s="658">
        <f>H277-I277</f>
        <v>-15137</v>
      </c>
      <c r="M277" s="1829">
        <f>M278+M284</f>
        <v>30113</v>
      </c>
      <c r="N277" s="644"/>
      <c r="O277" s="647"/>
      <c r="P277" s="643"/>
      <c r="Q277" s="648"/>
      <c r="R277" s="645"/>
      <c r="S277" s="645"/>
      <c r="T277" s="644"/>
      <c r="AJ277" s="626"/>
      <c r="AK277" s="626"/>
      <c r="AL277" s="626"/>
      <c r="AM277" s="626"/>
      <c r="AN277" s="626"/>
      <c r="AO277" s="626"/>
      <c r="AP277" s="626"/>
      <c r="AQ277" s="626"/>
      <c r="AR277" s="626"/>
      <c r="AS277" s="626"/>
      <c r="AT277" s="626"/>
      <c r="AU277" s="626"/>
      <c r="AV277" s="626"/>
      <c r="AW277" s="626"/>
      <c r="AX277" s="626"/>
      <c r="AY277" s="626"/>
      <c r="AZ277" s="626"/>
      <c r="BA277" s="626"/>
      <c r="BB277" s="626"/>
      <c r="BC277" s="626"/>
      <c r="BD277" s="626"/>
      <c r="BE277" s="626"/>
      <c r="BF277" s="626"/>
      <c r="BG277" s="626"/>
      <c r="BH277" s="626"/>
      <c r="BI277" s="626"/>
      <c r="BJ277" s="626"/>
      <c r="BK277" s="626"/>
    </row>
    <row r="278" spans="1:63" s="630" customFormat="1" ht="21" customHeight="1">
      <c r="A278" s="631"/>
      <c r="B278" s="633"/>
      <c r="C278" s="633"/>
      <c r="D278" s="633"/>
      <c r="E278" s="633"/>
      <c r="F278" s="1451"/>
      <c r="G278" s="660"/>
      <c r="H278" s="1635"/>
      <c r="I278" s="1635"/>
      <c r="J278" s="653"/>
      <c r="K278" s="375" t="s">
        <v>2416</v>
      </c>
      <c r="L278" s="356"/>
      <c r="M278" s="374">
        <f>SUM(M279:M283)</f>
        <v>27713</v>
      </c>
      <c r="N278" s="2395"/>
      <c r="O278" s="2396"/>
      <c r="P278" s="2394"/>
      <c r="Q278" s="648"/>
      <c r="R278" s="645"/>
      <c r="S278" s="645"/>
      <c r="T278" s="644"/>
      <c r="AJ278" s="626"/>
      <c r="AK278" s="626"/>
      <c r="AL278" s="626"/>
      <c r="AM278" s="626"/>
      <c r="AN278" s="626"/>
      <c r="AO278" s="626"/>
      <c r="AP278" s="626"/>
      <c r="AQ278" s="626"/>
      <c r="AR278" s="626"/>
      <c r="AS278" s="626"/>
      <c r="AT278" s="626"/>
      <c r="AU278" s="626"/>
      <c r="AV278" s="626"/>
      <c r="AW278" s="626"/>
      <c r="AX278" s="626"/>
      <c r="AY278" s="626"/>
      <c r="AZ278" s="626"/>
      <c r="BA278" s="626"/>
      <c r="BB278" s="626"/>
      <c r="BC278" s="626"/>
      <c r="BD278" s="626"/>
      <c r="BE278" s="626"/>
      <c r="BF278" s="626"/>
      <c r="BG278" s="626"/>
      <c r="BH278" s="626"/>
      <c r="BI278" s="626"/>
      <c r="BJ278" s="626"/>
      <c r="BK278" s="626"/>
    </row>
    <row r="279" spans="1:63" s="630" customFormat="1" ht="21" customHeight="1">
      <c r="A279" s="631"/>
      <c r="B279" s="633"/>
      <c r="C279" s="633"/>
      <c r="D279" s="633"/>
      <c r="E279" s="633"/>
      <c r="F279" s="1451"/>
      <c r="G279" s="660"/>
      <c r="H279" s="1635"/>
      <c r="I279" s="1635"/>
      <c r="J279" s="653"/>
      <c r="K279" s="376" t="s">
        <v>2417</v>
      </c>
      <c r="L279" s="356" t="s">
        <v>14</v>
      </c>
      <c r="M279" s="354">
        <f t="shared" ref="M279:M284" si="22">ROUNDDOWN(N279/1000,0)</f>
        <v>1760</v>
      </c>
      <c r="N279" s="2395">
        <f t="shared" ref="N279:N284" si="23">O279*P279</f>
        <v>1760000</v>
      </c>
      <c r="O279" s="2396">
        <v>880000</v>
      </c>
      <c r="P279" s="2394">
        <v>2</v>
      </c>
      <c r="Q279" s="648"/>
      <c r="R279" s="645"/>
      <c r="S279" s="645"/>
      <c r="T279" s="644"/>
      <c r="AJ279" s="626"/>
      <c r="AK279" s="626"/>
      <c r="AL279" s="626"/>
      <c r="AM279" s="626"/>
      <c r="AN279" s="626"/>
      <c r="AO279" s="626"/>
      <c r="AP279" s="626"/>
      <c r="AQ279" s="626"/>
      <c r="AR279" s="626"/>
      <c r="AS279" s="626"/>
      <c r="AT279" s="626"/>
      <c r="AU279" s="626"/>
      <c r="AV279" s="626"/>
      <c r="AW279" s="626"/>
      <c r="AX279" s="626"/>
      <c r="AY279" s="626"/>
      <c r="AZ279" s="626"/>
      <c r="BA279" s="626"/>
      <c r="BB279" s="626"/>
      <c r="BC279" s="626"/>
      <c r="BD279" s="626"/>
      <c r="BE279" s="626"/>
      <c r="BF279" s="626"/>
      <c r="BG279" s="626"/>
      <c r="BH279" s="626"/>
      <c r="BI279" s="626"/>
      <c r="BJ279" s="626"/>
      <c r="BK279" s="626"/>
    </row>
    <row r="280" spans="1:63" s="630" customFormat="1" ht="21" customHeight="1">
      <c r="A280" s="631"/>
      <c r="B280" s="633"/>
      <c r="C280" s="633"/>
      <c r="D280" s="633"/>
      <c r="E280" s="633"/>
      <c r="F280" s="1451"/>
      <c r="G280" s="660"/>
      <c r="H280" s="1635"/>
      <c r="I280" s="1635"/>
      <c r="J280" s="653"/>
      <c r="K280" s="376" t="s">
        <v>2418</v>
      </c>
      <c r="L280" s="356" t="s">
        <v>14</v>
      </c>
      <c r="M280" s="354">
        <f t="shared" si="22"/>
        <v>1460</v>
      </c>
      <c r="N280" s="2395">
        <f t="shared" si="23"/>
        <v>1460000</v>
      </c>
      <c r="O280" s="2396">
        <v>730000</v>
      </c>
      <c r="P280" s="2394">
        <v>2</v>
      </c>
      <c r="Q280" s="648"/>
      <c r="R280" s="645"/>
      <c r="S280" s="645"/>
      <c r="T280" s="644"/>
      <c r="AJ280" s="626"/>
      <c r="AK280" s="626"/>
      <c r="AL280" s="626"/>
      <c r="AM280" s="626"/>
      <c r="AN280" s="626"/>
      <c r="AO280" s="626"/>
      <c r="AP280" s="626"/>
      <c r="AQ280" s="626"/>
      <c r="AR280" s="626"/>
      <c r="AS280" s="626"/>
      <c r="AT280" s="626"/>
      <c r="AU280" s="626"/>
      <c r="AV280" s="626"/>
      <c r="AW280" s="626"/>
      <c r="AX280" s="626"/>
      <c r="AY280" s="626"/>
      <c r="AZ280" s="626"/>
      <c r="BA280" s="626"/>
      <c r="BB280" s="626"/>
      <c r="BC280" s="626"/>
      <c r="BD280" s="626"/>
      <c r="BE280" s="626"/>
      <c r="BF280" s="626"/>
      <c r="BG280" s="626"/>
      <c r="BH280" s="626"/>
      <c r="BI280" s="626"/>
      <c r="BJ280" s="626"/>
      <c r="BK280" s="626"/>
    </row>
    <row r="281" spans="1:63" s="630" customFormat="1" ht="21" customHeight="1">
      <c r="A281" s="631"/>
      <c r="B281" s="633"/>
      <c r="C281" s="633"/>
      <c r="D281" s="633"/>
      <c r="E281" s="633"/>
      <c r="F281" s="1451"/>
      <c r="G281" s="660"/>
      <c r="H281" s="1635"/>
      <c r="I281" s="1635"/>
      <c r="J281" s="653"/>
      <c r="K281" s="376" t="s">
        <v>2419</v>
      </c>
      <c r="L281" s="356" t="s">
        <v>14</v>
      </c>
      <c r="M281" s="354">
        <f t="shared" si="22"/>
        <v>723</v>
      </c>
      <c r="N281" s="2395">
        <f t="shared" si="23"/>
        <v>723000</v>
      </c>
      <c r="O281" s="2396">
        <v>723000</v>
      </c>
      <c r="P281" s="2394">
        <v>1</v>
      </c>
      <c r="Q281" s="648"/>
      <c r="R281" s="645"/>
      <c r="S281" s="645"/>
      <c r="T281" s="644"/>
      <c r="AJ281" s="626"/>
      <c r="AK281" s="626"/>
      <c r="AL281" s="626"/>
      <c r="AM281" s="626"/>
      <c r="AN281" s="626"/>
      <c r="AO281" s="626"/>
      <c r="AP281" s="626"/>
      <c r="AQ281" s="626"/>
      <c r="AR281" s="626"/>
      <c r="AS281" s="626"/>
      <c r="AT281" s="626"/>
      <c r="AU281" s="626"/>
      <c r="AV281" s="626"/>
      <c r="AW281" s="626"/>
      <c r="AX281" s="626"/>
      <c r="AY281" s="626"/>
      <c r="AZ281" s="626"/>
      <c r="BA281" s="626"/>
      <c r="BB281" s="626"/>
      <c r="BC281" s="626"/>
      <c r="BD281" s="626"/>
      <c r="BE281" s="626"/>
      <c r="BF281" s="626"/>
      <c r="BG281" s="626"/>
      <c r="BH281" s="626"/>
      <c r="BI281" s="626"/>
      <c r="BJ281" s="626"/>
      <c r="BK281" s="626"/>
    </row>
    <row r="282" spans="1:63" s="630" customFormat="1" ht="21" customHeight="1">
      <c r="A282" s="631"/>
      <c r="B282" s="633"/>
      <c r="C282" s="633"/>
      <c r="D282" s="633"/>
      <c r="E282" s="633"/>
      <c r="F282" s="1451"/>
      <c r="G282" s="660"/>
      <c r="H282" s="1635"/>
      <c r="I282" s="1635"/>
      <c r="J282" s="653"/>
      <c r="K282" s="1830" t="s">
        <v>2420</v>
      </c>
      <c r="L282" s="356" t="s">
        <v>14</v>
      </c>
      <c r="M282" s="354">
        <f t="shared" si="22"/>
        <v>9031</v>
      </c>
      <c r="N282" s="2395">
        <f t="shared" si="23"/>
        <v>9031000</v>
      </c>
      <c r="O282" s="2396">
        <v>9031000</v>
      </c>
      <c r="P282" s="2394">
        <v>1</v>
      </c>
      <c r="Q282" s="648"/>
      <c r="R282" s="645"/>
      <c r="S282" s="645"/>
      <c r="T282" s="644"/>
      <c r="AJ282" s="626"/>
      <c r="AK282" s="626"/>
      <c r="AL282" s="626"/>
      <c r="AM282" s="626"/>
      <c r="AN282" s="626"/>
      <c r="AO282" s="626"/>
      <c r="AP282" s="626"/>
      <c r="AQ282" s="626"/>
      <c r="AR282" s="626"/>
      <c r="AS282" s="626"/>
      <c r="AT282" s="626"/>
      <c r="AU282" s="626"/>
      <c r="AV282" s="626"/>
      <c r="AW282" s="626"/>
      <c r="AX282" s="626"/>
      <c r="AY282" s="626"/>
      <c r="AZ282" s="626"/>
      <c r="BA282" s="626"/>
      <c r="BB282" s="626"/>
      <c r="BC282" s="626"/>
      <c r="BD282" s="626"/>
      <c r="BE282" s="626"/>
      <c r="BF282" s="626"/>
      <c r="BG282" s="626"/>
      <c r="BH282" s="626"/>
      <c r="BI282" s="626"/>
      <c r="BJ282" s="626"/>
      <c r="BK282" s="626"/>
    </row>
    <row r="283" spans="1:63" s="630" customFormat="1" ht="21" customHeight="1">
      <c r="A283" s="631"/>
      <c r="B283" s="633"/>
      <c r="C283" s="633"/>
      <c r="D283" s="633"/>
      <c r="E283" s="633"/>
      <c r="F283" s="1451"/>
      <c r="G283" s="660"/>
      <c r="H283" s="1635"/>
      <c r="I283" s="1635"/>
      <c r="J283" s="653"/>
      <c r="K283" s="1830" t="s">
        <v>2421</v>
      </c>
      <c r="L283" s="356" t="s">
        <v>14</v>
      </c>
      <c r="M283" s="354">
        <f t="shared" si="22"/>
        <v>14739</v>
      </c>
      <c r="N283" s="2395">
        <f t="shared" si="23"/>
        <v>14739720</v>
      </c>
      <c r="O283" s="2396">
        <v>14739720</v>
      </c>
      <c r="P283" s="2394">
        <v>1</v>
      </c>
      <c r="Q283" s="648"/>
      <c r="R283" s="645"/>
      <c r="S283" s="645"/>
      <c r="T283" s="644"/>
      <c r="AJ283" s="626"/>
      <c r="AK283" s="626"/>
      <c r="AL283" s="626"/>
      <c r="AM283" s="626"/>
      <c r="AN283" s="626"/>
      <c r="AO283" s="626"/>
      <c r="AP283" s="626"/>
      <c r="AQ283" s="626"/>
      <c r="AR283" s="626"/>
      <c r="AS283" s="626"/>
      <c r="AT283" s="626"/>
      <c r="AU283" s="626"/>
      <c r="AV283" s="626"/>
      <c r="AW283" s="626"/>
      <c r="AX283" s="626"/>
      <c r="AY283" s="626"/>
      <c r="AZ283" s="626"/>
      <c r="BA283" s="626"/>
      <c r="BB283" s="626"/>
      <c r="BC283" s="626"/>
      <c r="BD283" s="626"/>
      <c r="BE283" s="626"/>
      <c r="BF283" s="626"/>
      <c r="BG283" s="626"/>
      <c r="BH283" s="626"/>
      <c r="BI283" s="626"/>
      <c r="BJ283" s="626"/>
      <c r="BK283" s="626"/>
    </row>
    <row r="284" spans="1:63" s="630" customFormat="1" ht="21" customHeight="1">
      <c r="A284" s="631"/>
      <c r="B284" s="633"/>
      <c r="C284" s="633"/>
      <c r="D284" s="633"/>
      <c r="E284" s="633"/>
      <c r="F284" s="1451"/>
      <c r="G284" s="660"/>
      <c r="H284" s="1635"/>
      <c r="I284" s="1635"/>
      <c r="J284" s="653"/>
      <c r="K284" s="2397" t="s">
        <v>2422</v>
      </c>
      <c r="L284" s="2398" t="s">
        <v>14</v>
      </c>
      <c r="M284" s="2399">
        <f t="shared" si="22"/>
        <v>2400</v>
      </c>
      <c r="N284" s="2395">
        <f t="shared" si="23"/>
        <v>2400000</v>
      </c>
      <c r="O284" s="2396">
        <v>2400000</v>
      </c>
      <c r="P284" s="2394">
        <v>1</v>
      </c>
      <c r="Q284" s="648"/>
      <c r="R284" s="645"/>
      <c r="S284" s="645"/>
      <c r="T284" s="644"/>
      <c r="AJ284" s="626"/>
      <c r="AK284" s="626"/>
      <c r="AL284" s="626"/>
      <c r="AM284" s="626"/>
      <c r="AN284" s="626"/>
      <c r="AO284" s="626"/>
      <c r="AP284" s="626"/>
      <c r="AQ284" s="626"/>
      <c r="AR284" s="626"/>
      <c r="AS284" s="626"/>
      <c r="AT284" s="626"/>
      <c r="AU284" s="626"/>
      <c r="AV284" s="626"/>
      <c r="AW284" s="626"/>
      <c r="AX284" s="626"/>
      <c r="AY284" s="626"/>
      <c r="AZ284" s="626"/>
      <c r="BA284" s="626"/>
      <c r="BB284" s="626"/>
      <c r="BC284" s="626"/>
      <c r="BD284" s="626"/>
      <c r="BE284" s="626"/>
      <c r="BF284" s="626"/>
      <c r="BG284" s="626"/>
      <c r="BH284" s="626"/>
      <c r="BI284" s="626"/>
      <c r="BJ284" s="626"/>
      <c r="BK284" s="626"/>
    </row>
    <row r="285" spans="1:63" s="2" customFormat="1" ht="18" customHeight="1">
      <c r="A285" s="67"/>
      <c r="B285" s="22"/>
      <c r="C285" s="1919" t="s">
        <v>1790</v>
      </c>
      <c r="D285" s="1377"/>
      <c r="E285" s="1377"/>
      <c r="F285" s="1377"/>
      <c r="G285" s="1378"/>
      <c r="H285" s="1035">
        <f>H286</f>
        <v>0</v>
      </c>
      <c r="I285" s="1035">
        <f>I286</f>
        <v>0</v>
      </c>
      <c r="J285" s="1036">
        <f t="shared" ref="J285" si="24">H285-I285</f>
        <v>0</v>
      </c>
      <c r="K285" s="2400"/>
      <c r="L285" s="1481"/>
      <c r="M285" s="1482"/>
      <c r="N285" s="2854"/>
      <c r="O285" s="2810"/>
      <c r="P285" s="2810"/>
      <c r="Q285" s="2810"/>
      <c r="R285" s="2810"/>
      <c r="S285" s="2810"/>
      <c r="T285" s="2810"/>
      <c r="U285" s="2810"/>
    </row>
    <row r="286" spans="1:63" s="1" customFormat="1" ht="18" customHeight="1">
      <c r="A286" s="67"/>
      <c r="B286" s="22"/>
      <c r="C286" s="22"/>
      <c r="D286" s="1376" t="s">
        <v>1756</v>
      </c>
      <c r="E286" s="1377"/>
      <c r="F286" s="1377"/>
      <c r="G286" s="1378"/>
      <c r="H286" s="1035">
        <f t="shared" ref="H286:I288" si="25">H287</f>
        <v>0</v>
      </c>
      <c r="I286" s="1035">
        <f t="shared" si="25"/>
        <v>0</v>
      </c>
      <c r="J286" s="1036">
        <f>H286-I286</f>
        <v>0</v>
      </c>
      <c r="K286" s="1605"/>
      <c r="L286" s="1595"/>
      <c r="M286" s="1482"/>
      <c r="N286" s="87"/>
      <c r="O286" s="4"/>
      <c r="P286" s="1631"/>
      <c r="Q286" s="6"/>
      <c r="R286" s="6"/>
      <c r="S286" s="6"/>
      <c r="T286" s="14"/>
      <c r="U286" s="5"/>
    </row>
    <row r="287" spans="1:63" s="2" customFormat="1" ht="18" customHeight="1">
      <c r="A287" s="67"/>
      <c r="B287" s="22"/>
      <c r="C287" s="1042"/>
      <c r="D287" s="1382"/>
      <c r="E287" s="1376" t="s">
        <v>1511</v>
      </c>
      <c r="F287" s="1377"/>
      <c r="G287" s="1378"/>
      <c r="H287" s="1035">
        <f t="shared" si="25"/>
        <v>0</v>
      </c>
      <c r="I287" s="1035">
        <f t="shared" si="25"/>
        <v>0</v>
      </c>
      <c r="J287" s="1036">
        <f>H287-I287</f>
        <v>0</v>
      </c>
      <c r="K287" s="922"/>
      <c r="L287" s="1037"/>
      <c r="M287" s="885">
        <f>M288+M418+M424+M427+M482</f>
        <v>0</v>
      </c>
      <c r="N287" s="87"/>
      <c r="O287" s="4"/>
      <c r="P287" s="1631"/>
      <c r="Q287" s="6"/>
      <c r="R287" s="6"/>
      <c r="S287" s="6"/>
      <c r="T287" s="15"/>
      <c r="U287" s="5"/>
    </row>
    <row r="288" spans="1:63" s="626" customFormat="1" ht="21" customHeight="1">
      <c r="A288" s="631"/>
      <c r="B288" s="633"/>
      <c r="C288" s="633"/>
      <c r="D288" s="633"/>
      <c r="E288" s="632"/>
      <c r="F288" s="1632" t="s">
        <v>1754</v>
      </c>
      <c r="G288" s="1632"/>
      <c r="H288" s="1633">
        <f t="shared" si="25"/>
        <v>0</v>
      </c>
      <c r="I288" s="1633">
        <f t="shared" si="25"/>
        <v>0</v>
      </c>
      <c r="J288" s="658">
        <f>H288-I288</f>
        <v>0</v>
      </c>
      <c r="K288" s="650"/>
      <c r="L288" s="651"/>
      <c r="M288" s="652"/>
      <c r="N288" s="629"/>
      <c r="O288" s="647"/>
      <c r="P288" s="643"/>
      <c r="Q288" s="649"/>
      <c r="R288" s="645"/>
      <c r="S288" s="645"/>
      <c r="T288" s="644"/>
      <c r="U288" s="630"/>
      <c r="V288" s="630"/>
      <c r="W288" s="630"/>
      <c r="X288" s="630"/>
      <c r="Y288" s="630"/>
      <c r="Z288" s="630"/>
    </row>
    <row r="289" spans="1:83" s="630" customFormat="1" ht="21" customHeight="1">
      <c r="A289" s="631"/>
      <c r="B289" s="633"/>
      <c r="C289" s="633"/>
      <c r="D289" s="633"/>
      <c r="E289" s="633"/>
      <c r="F289" s="1451"/>
      <c r="G289" s="681" t="s">
        <v>1755</v>
      </c>
      <c r="H289" s="1634">
        <f>M289</f>
        <v>0</v>
      </c>
      <c r="I289" s="1634">
        <v>0</v>
      </c>
      <c r="J289" s="658">
        <f>H289-I289</f>
        <v>0</v>
      </c>
      <c r="L289" s="718"/>
      <c r="M289" s="1829">
        <f>M290</f>
        <v>0</v>
      </c>
      <c r="N289" s="644"/>
      <c r="O289" s="647"/>
      <c r="P289" s="643"/>
      <c r="Q289" s="648"/>
      <c r="R289" s="645"/>
      <c r="S289" s="645"/>
      <c r="T289" s="644"/>
      <c r="AJ289" s="626"/>
      <c r="AK289" s="626"/>
      <c r="AL289" s="626"/>
      <c r="AM289" s="626"/>
      <c r="AN289" s="626"/>
      <c r="AO289" s="626"/>
      <c r="AP289" s="626"/>
      <c r="AQ289" s="626"/>
      <c r="AR289" s="626"/>
      <c r="AS289" s="626"/>
      <c r="AT289" s="626"/>
      <c r="AU289" s="626"/>
      <c r="AV289" s="626"/>
      <c r="AW289" s="626"/>
      <c r="AX289" s="626"/>
      <c r="AY289" s="626"/>
      <c r="AZ289" s="626"/>
      <c r="BA289" s="626"/>
      <c r="BB289" s="626"/>
      <c r="BC289" s="626"/>
      <c r="BD289" s="626"/>
      <c r="BE289" s="626"/>
      <c r="BF289" s="626"/>
      <c r="BG289" s="626"/>
      <c r="BH289" s="626"/>
      <c r="BI289" s="626"/>
      <c r="BJ289" s="626"/>
      <c r="BK289" s="626"/>
    </row>
    <row r="290" spans="1:83" s="630" customFormat="1" ht="21" customHeight="1" thickBot="1">
      <c r="A290" s="2371"/>
      <c r="B290" s="637"/>
      <c r="C290" s="637"/>
      <c r="D290" s="637"/>
      <c r="E290" s="637"/>
      <c r="F290" s="1831"/>
      <c r="G290" s="1832"/>
      <c r="H290" s="1833"/>
      <c r="I290" s="1833"/>
      <c r="J290" s="1834"/>
      <c r="K290" s="1177"/>
      <c r="L290" s="1835"/>
      <c r="M290" s="1178"/>
      <c r="N290" s="644"/>
      <c r="O290" s="647"/>
      <c r="P290" s="643"/>
      <c r="Q290" s="648"/>
      <c r="R290" s="645"/>
      <c r="S290" s="645"/>
      <c r="T290" s="644"/>
      <c r="AJ290" s="626"/>
      <c r="AK290" s="626"/>
      <c r="AL290" s="626"/>
      <c r="AM290" s="626"/>
      <c r="AN290" s="626"/>
      <c r="AO290" s="626"/>
      <c r="AP290" s="626"/>
      <c r="AQ290" s="626"/>
      <c r="AR290" s="626"/>
      <c r="AS290" s="626"/>
      <c r="AT290" s="626"/>
      <c r="AU290" s="626"/>
      <c r="AV290" s="626"/>
      <c r="AW290" s="626"/>
      <c r="AX290" s="626"/>
      <c r="AY290" s="626"/>
      <c r="AZ290" s="626"/>
      <c r="BA290" s="626"/>
      <c r="BB290" s="626"/>
      <c r="BC290" s="626"/>
      <c r="BD290" s="626"/>
      <c r="BE290" s="626"/>
      <c r="BF290" s="626"/>
      <c r="BG290" s="626"/>
      <c r="BH290" s="626"/>
      <c r="BI290" s="626"/>
      <c r="BJ290" s="626"/>
      <c r="BK290" s="626"/>
    </row>
    <row r="291" spans="1:83" s="630" customFormat="1" ht="21" customHeight="1">
      <c r="A291" s="655"/>
      <c r="B291" s="655"/>
      <c r="C291" s="655"/>
      <c r="D291" s="655"/>
      <c r="E291" s="655"/>
      <c r="F291" s="655"/>
      <c r="G291" s="655"/>
      <c r="H291" s="815"/>
      <c r="I291" s="815"/>
      <c r="J291" s="366"/>
      <c r="K291" s="367"/>
      <c r="L291" s="368"/>
      <c r="M291" s="365"/>
      <c r="N291" s="365"/>
      <c r="O291" s="339"/>
      <c r="P291" s="369"/>
      <c r="Q291" s="341"/>
      <c r="R291" s="342"/>
      <c r="S291" s="342"/>
      <c r="T291" s="343"/>
      <c r="U291" s="344"/>
      <c r="V291" s="344"/>
      <c r="W291" s="344"/>
      <c r="X291" s="564"/>
      <c r="Y291" s="564"/>
      <c r="Z291" s="564"/>
      <c r="AA291" s="564"/>
      <c r="AB291" s="564"/>
      <c r="AC291" s="570"/>
      <c r="AD291" s="570"/>
      <c r="AE291" s="570"/>
      <c r="AF291" s="570"/>
      <c r="AG291" s="570"/>
      <c r="AH291" s="570"/>
      <c r="AI291" s="570"/>
    </row>
    <row r="292" spans="1:83" s="626" customFormat="1" ht="21" customHeight="1">
      <c r="A292" s="655"/>
      <c r="B292" s="655"/>
      <c r="C292" s="655"/>
      <c r="D292" s="655"/>
      <c r="E292" s="655"/>
      <c r="F292" s="655"/>
      <c r="G292" s="655"/>
      <c r="H292" s="815"/>
      <c r="I292" s="815"/>
      <c r="J292" s="366"/>
      <c r="K292" s="367"/>
      <c r="L292" s="368"/>
      <c r="M292" s="365"/>
      <c r="N292" s="365"/>
      <c r="O292" s="339"/>
      <c r="P292" s="369"/>
      <c r="Q292" s="341"/>
      <c r="R292" s="342"/>
      <c r="S292" s="342"/>
      <c r="T292" s="343"/>
      <c r="U292" s="344"/>
      <c r="V292" s="344"/>
      <c r="W292" s="344"/>
      <c r="X292" s="564"/>
      <c r="Y292" s="564"/>
      <c r="Z292" s="564"/>
      <c r="AA292" s="564"/>
      <c r="AB292" s="564"/>
      <c r="AC292" s="570"/>
      <c r="AD292" s="570"/>
      <c r="AE292" s="570"/>
      <c r="AF292" s="570"/>
      <c r="AG292" s="570"/>
      <c r="AH292" s="570"/>
      <c r="AI292" s="570"/>
      <c r="AJ292" s="630"/>
      <c r="AK292" s="630"/>
      <c r="AL292" s="630"/>
      <c r="AM292" s="630"/>
      <c r="AN292" s="630"/>
      <c r="AO292" s="630"/>
      <c r="AP292" s="630"/>
      <c r="AQ292" s="630"/>
      <c r="AR292" s="630"/>
      <c r="AS292" s="630"/>
      <c r="AT292" s="630"/>
      <c r="AU292" s="630"/>
      <c r="AV292" s="630"/>
      <c r="AW292" s="630"/>
      <c r="AX292" s="630"/>
      <c r="AY292" s="630"/>
      <c r="AZ292" s="630"/>
      <c r="BA292" s="630"/>
      <c r="BB292" s="630"/>
      <c r="BC292" s="630"/>
      <c r="BD292" s="630"/>
      <c r="BE292" s="630"/>
      <c r="BF292" s="630"/>
      <c r="BG292" s="630"/>
      <c r="BH292" s="630"/>
      <c r="BI292" s="630"/>
      <c r="BJ292" s="630"/>
      <c r="BK292" s="630"/>
      <c r="BL292" s="630"/>
      <c r="BM292" s="630"/>
      <c r="BN292" s="630"/>
      <c r="BO292" s="630"/>
      <c r="BP292" s="630"/>
      <c r="BQ292" s="630"/>
      <c r="BR292" s="630"/>
      <c r="BS292" s="630"/>
      <c r="BT292" s="630"/>
      <c r="BU292" s="630"/>
      <c r="BV292" s="630"/>
      <c r="BW292" s="630"/>
      <c r="BX292" s="630"/>
      <c r="BY292" s="630"/>
      <c r="BZ292" s="630"/>
      <c r="CA292" s="630"/>
      <c r="CB292" s="630"/>
      <c r="CC292" s="630"/>
      <c r="CD292" s="630"/>
      <c r="CE292" s="630"/>
    </row>
    <row r="293" spans="1:83" s="626" customFormat="1" ht="21" customHeight="1">
      <c r="A293" s="655"/>
      <c r="B293" s="655"/>
      <c r="C293" s="655"/>
      <c r="D293" s="655"/>
      <c r="E293" s="655"/>
      <c r="F293" s="655"/>
      <c r="G293" s="655"/>
      <c r="H293" s="815"/>
      <c r="I293" s="815"/>
      <c r="J293" s="366"/>
      <c r="K293" s="367"/>
      <c r="L293" s="368"/>
      <c r="M293" s="365"/>
      <c r="N293" s="365"/>
      <c r="O293" s="339"/>
      <c r="P293" s="369"/>
      <c r="Q293" s="341"/>
      <c r="R293" s="342"/>
      <c r="S293" s="342"/>
      <c r="T293" s="343"/>
      <c r="U293" s="344"/>
      <c r="V293" s="344"/>
      <c r="W293" s="344"/>
      <c r="X293" s="564"/>
      <c r="Y293" s="564"/>
      <c r="Z293" s="564"/>
      <c r="AA293" s="564"/>
      <c r="AB293" s="564"/>
      <c r="AC293" s="570"/>
      <c r="AD293" s="570"/>
      <c r="AE293" s="570"/>
      <c r="AF293" s="570"/>
      <c r="AG293" s="570"/>
      <c r="AH293" s="570"/>
      <c r="AI293" s="570"/>
      <c r="AJ293" s="630"/>
      <c r="AK293" s="630"/>
      <c r="AL293" s="630"/>
      <c r="AM293" s="630"/>
      <c r="AN293" s="630"/>
      <c r="AO293" s="630"/>
      <c r="AP293" s="630"/>
      <c r="AQ293" s="630"/>
      <c r="AR293" s="630"/>
      <c r="AS293" s="630"/>
      <c r="AT293" s="630"/>
      <c r="AU293" s="630"/>
      <c r="AV293" s="630"/>
      <c r="AW293" s="630"/>
      <c r="AX293" s="630"/>
      <c r="AY293" s="630"/>
      <c r="AZ293" s="630"/>
      <c r="BA293" s="630"/>
      <c r="BB293" s="630"/>
      <c r="BC293" s="630"/>
      <c r="BD293" s="630"/>
      <c r="BE293" s="630"/>
      <c r="BF293" s="630"/>
      <c r="BG293" s="630"/>
      <c r="BH293" s="630"/>
      <c r="BI293" s="630"/>
      <c r="BJ293" s="630"/>
      <c r="BK293" s="630"/>
      <c r="BL293" s="630"/>
      <c r="BM293" s="630"/>
      <c r="BN293" s="630"/>
      <c r="BO293" s="630"/>
      <c r="BP293" s="630"/>
      <c r="BQ293" s="630"/>
      <c r="BR293" s="630"/>
      <c r="BS293" s="630"/>
      <c r="BT293" s="630"/>
      <c r="BU293" s="630"/>
      <c r="BV293" s="630"/>
      <c r="BW293" s="630"/>
      <c r="BX293" s="630"/>
      <c r="BY293" s="630"/>
      <c r="BZ293" s="630"/>
      <c r="CA293" s="630"/>
      <c r="CB293" s="630"/>
      <c r="CC293" s="630"/>
      <c r="CD293" s="630"/>
      <c r="CE293" s="630"/>
    </row>
    <row r="294" spans="1:83" s="626" customFormat="1" ht="21" customHeight="1">
      <c r="A294" s="655"/>
      <c r="B294" s="655"/>
      <c r="C294" s="655"/>
      <c r="D294" s="655"/>
      <c r="E294" s="655"/>
      <c r="F294" s="655"/>
      <c r="G294" s="655"/>
      <c r="H294" s="815"/>
      <c r="I294" s="815"/>
      <c r="J294" s="366"/>
      <c r="K294" s="367"/>
      <c r="L294" s="368"/>
      <c r="M294" s="365"/>
      <c r="N294" s="365"/>
      <c r="O294" s="339"/>
      <c r="P294" s="369"/>
      <c r="Q294" s="341"/>
      <c r="R294" s="342"/>
      <c r="S294" s="342"/>
      <c r="T294" s="343"/>
      <c r="U294" s="344"/>
      <c r="V294" s="344"/>
      <c r="W294" s="344"/>
      <c r="X294" s="564"/>
      <c r="Y294" s="564"/>
      <c r="Z294" s="564"/>
      <c r="AA294" s="564"/>
      <c r="AB294" s="564"/>
      <c r="AC294" s="570"/>
      <c r="AD294" s="570"/>
      <c r="AE294" s="570"/>
      <c r="AF294" s="570"/>
      <c r="AG294" s="570"/>
      <c r="AH294" s="570"/>
      <c r="AI294" s="570"/>
      <c r="AJ294" s="630"/>
      <c r="AK294" s="630"/>
      <c r="AL294" s="630"/>
      <c r="AM294" s="630"/>
      <c r="AN294" s="630"/>
      <c r="AO294" s="630"/>
      <c r="AP294" s="630"/>
      <c r="AQ294" s="630"/>
      <c r="AR294" s="630"/>
      <c r="AS294" s="630"/>
      <c r="AT294" s="630"/>
      <c r="AU294" s="630"/>
      <c r="AV294" s="630"/>
      <c r="AW294" s="630"/>
      <c r="AX294" s="630"/>
      <c r="AY294" s="630"/>
      <c r="AZ294" s="630"/>
      <c r="BA294" s="630"/>
      <c r="BB294" s="630"/>
      <c r="BC294" s="630"/>
      <c r="BD294" s="630"/>
      <c r="BE294" s="630"/>
      <c r="BF294" s="630"/>
      <c r="BG294" s="630"/>
      <c r="BH294" s="630"/>
      <c r="BI294" s="630"/>
      <c r="BJ294" s="630"/>
      <c r="BK294" s="630"/>
      <c r="BL294" s="630"/>
      <c r="BM294" s="630"/>
      <c r="BN294" s="630"/>
      <c r="BO294" s="630"/>
      <c r="BP294" s="630"/>
      <c r="BQ294" s="630"/>
      <c r="BR294" s="630"/>
      <c r="BS294" s="630"/>
      <c r="BT294" s="630"/>
      <c r="BU294" s="630"/>
      <c r="BV294" s="630"/>
      <c r="BW294" s="630"/>
      <c r="BX294" s="630"/>
      <c r="BY294" s="630"/>
      <c r="BZ294" s="630"/>
      <c r="CA294" s="630"/>
      <c r="CB294" s="630"/>
      <c r="CC294" s="630"/>
      <c r="CD294" s="630"/>
      <c r="CE294" s="630"/>
    </row>
    <row r="295" spans="1:83" s="626" customFormat="1" ht="21" customHeight="1">
      <c r="A295" s="655"/>
      <c r="B295" s="655"/>
      <c r="C295" s="655"/>
      <c r="D295" s="655"/>
      <c r="E295" s="655"/>
      <c r="F295" s="655"/>
      <c r="G295" s="655"/>
      <c r="H295" s="815"/>
      <c r="I295" s="815"/>
      <c r="J295" s="366"/>
      <c r="K295" s="367"/>
      <c r="L295" s="368"/>
      <c r="M295" s="365"/>
      <c r="N295" s="365"/>
      <c r="O295" s="339"/>
      <c r="P295" s="369"/>
      <c r="Q295" s="341"/>
      <c r="R295" s="342"/>
      <c r="S295" s="342"/>
      <c r="T295" s="343"/>
      <c r="U295" s="344"/>
      <c r="V295" s="344"/>
      <c r="W295" s="344"/>
      <c r="X295" s="564"/>
      <c r="Y295" s="564"/>
      <c r="Z295" s="564"/>
      <c r="AA295" s="564"/>
      <c r="AB295" s="564"/>
      <c r="AC295" s="570"/>
      <c r="AD295" s="570"/>
      <c r="AE295" s="570"/>
      <c r="AF295" s="570"/>
      <c r="AG295" s="570"/>
      <c r="AH295" s="570"/>
      <c r="AI295" s="570"/>
      <c r="AJ295" s="630"/>
      <c r="AK295" s="630"/>
      <c r="AL295" s="630"/>
      <c r="AM295" s="630"/>
      <c r="AN295" s="630"/>
      <c r="AO295" s="630"/>
      <c r="AP295" s="630"/>
      <c r="AQ295" s="630"/>
      <c r="AR295" s="630"/>
      <c r="AS295" s="630"/>
      <c r="AT295" s="630"/>
      <c r="AU295" s="630"/>
      <c r="AV295" s="630"/>
      <c r="AW295" s="630"/>
      <c r="AX295" s="630"/>
      <c r="AY295" s="630"/>
      <c r="AZ295" s="630"/>
      <c r="BA295" s="630"/>
      <c r="BB295" s="630"/>
      <c r="BC295" s="630"/>
      <c r="BD295" s="630"/>
      <c r="BE295" s="630"/>
      <c r="BF295" s="630"/>
      <c r="BG295" s="630"/>
      <c r="BH295" s="630"/>
      <c r="BI295" s="630"/>
      <c r="BJ295" s="630"/>
      <c r="BK295" s="630"/>
      <c r="BL295" s="630"/>
      <c r="BM295" s="630"/>
      <c r="BN295" s="630"/>
      <c r="BO295" s="630"/>
      <c r="BP295" s="630"/>
      <c r="BQ295" s="630"/>
      <c r="BR295" s="630"/>
      <c r="BS295" s="630"/>
      <c r="BT295" s="630"/>
      <c r="BU295" s="630"/>
      <c r="BV295" s="630"/>
      <c r="BW295" s="630"/>
      <c r="BX295" s="630"/>
      <c r="BY295" s="630"/>
      <c r="BZ295" s="630"/>
      <c r="CA295" s="630"/>
      <c r="CB295" s="630"/>
      <c r="CC295" s="630"/>
      <c r="CD295" s="630"/>
      <c r="CE295" s="630"/>
    </row>
    <row r="296" spans="1:83" s="626" customFormat="1" ht="21" customHeight="1">
      <c r="A296" s="655"/>
      <c r="B296" s="655"/>
      <c r="C296" s="655"/>
      <c r="D296" s="655"/>
      <c r="E296" s="655"/>
      <c r="F296" s="655"/>
      <c r="G296" s="655"/>
      <c r="H296" s="815"/>
      <c r="I296" s="815"/>
      <c r="J296" s="366"/>
      <c r="K296" s="367"/>
      <c r="L296" s="368"/>
      <c r="M296" s="365"/>
      <c r="N296" s="365"/>
      <c r="O296" s="339"/>
      <c r="P296" s="369"/>
      <c r="Q296" s="341"/>
      <c r="R296" s="342"/>
      <c r="S296" s="342"/>
      <c r="T296" s="343"/>
      <c r="U296" s="344"/>
      <c r="V296" s="344"/>
      <c r="W296" s="344"/>
      <c r="X296" s="564"/>
      <c r="Y296" s="564"/>
      <c r="Z296" s="564"/>
      <c r="AA296" s="564"/>
      <c r="AB296" s="564"/>
      <c r="AC296" s="570"/>
      <c r="AD296" s="570"/>
      <c r="AE296" s="570"/>
      <c r="AF296" s="570"/>
      <c r="AG296" s="570"/>
      <c r="AH296" s="570"/>
      <c r="AI296" s="570"/>
      <c r="AJ296" s="630"/>
      <c r="AK296" s="630"/>
      <c r="AL296" s="630"/>
      <c r="AM296" s="630"/>
      <c r="AN296" s="630"/>
      <c r="AO296" s="630"/>
      <c r="AP296" s="630"/>
      <c r="AQ296" s="630"/>
      <c r="AR296" s="630"/>
      <c r="AS296" s="630"/>
      <c r="AT296" s="630"/>
      <c r="AU296" s="630"/>
      <c r="AV296" s="630"/>
      <c r="AW296" s="630"/>
      <c r="AX296" s="630"/>
      <c r="AY296" s="630"/>
      <c r="AZ296" s="630"/>
      <c r="BA296" s="630"/>
      <c r="BB296" s="630"/>
      <c r="BC296" s="630"/>
      <c r="BD296" s="630"/>
      <c r="BE296" s="630"/>
      <c r="BF296" s="630"/>
      <c r="BG296" s="630"/>
      <c r="BH296" s="630"/>
      <c r="BI296" s="630"/>
      <c r="BJ296" s="630"/>
      <c r="BK296" s="630"/>
      <c r="BL296" s="630"/>
      <c r="BM296" s="630"/>
      <c r="BN296" s="630"/>
      <c r="BO296" s="630"/>
      <c r="BP296" s="630"/>
      <c r="BQ296" s="630"/>
      <c r="BR296" s="630"/>
      <c r="BS296" s="630"/>
      <c r="BT296" s="630"/>
      <c r="BU296" s="630"/>
      <c r="BV296" s="630"/>
      <c r="BW296" s="630"/>
      <c r="BX296" s="630"/>
      <c r="BY296" s="630"/>
      <c r="BZ296" s="630"/>
      <c r="CA296" s="630"/>
      <c r="CB296" s="630"/>
      <c r="CC296" s="630"/>
      <c r="CD296" s="630"/>
      <c r="CE296" s="630"/>
    </row>
    <row r="297" spans="1:83" s="626" customFormat="1" ht="21" customHeight="1">
      <c r="A297" s="655"/>
      <c r="B297" s="655"/>
      <c r="C297" s="655"/>
      <c r="D297" s="655"/>
      <c r="E297" s="655"/>
      <c r="F297" s="655"/>
      <c r="G297" s="655"/>
      <c r="H297" s="815"/>
      <c r="I297" s="815"/>
      <c r="J297" s="366"/>
      <c r="K297" s="367"/>
      <c r="L297" s="368"/>
      <c r="M297" s="365"/>
      <c r="N297" s="365"/>
      <c r="O297" s="339"/>
      <c r="P297" s="369"/>
      <c r="Q297" s="341"/>
      <c r="R297" s="342"/>
      <c r="S297" s="342"/>
      <c r="T297" s="343"/>
      <c r="U297" s="344"/>
      <c r="V297" s="344"/>
      <c r="W297" s="344"/>
      <c r="X297" s="564"/>
      <c r="Y297" s="564"/>
      <c r="Z297" s="564"/>
      <c r="AA297" s="564"/>
      <c r="AB297" s="564"/>
      <c r="AC297" s="570"/>
      <c r="AD297" s="570"/>
      <c r="AE297" s="570"/>
      <c r="AF297" s="570"/>
      <c r="AG297" s="570"/>
      <c r="AH297" s="570"/>
      <c r="AI297" s="570"/>
      <c r="AJ297" s="630"/>
      <c r="AK297" s="630"/>
      <c r="AL297" s="630"/>
      <c r="AM297" s="630"/>
      <c r="AN297" s="630"/>
      <c r="AO297" s="630"/>
      <c r="AP297" s="630"/>
      <c r="AQ297" s="630"/>
      <c r="AR297" s="630"/>
      <c r="AS297" s="630"/>
      <c r="AT297" s="630"/>
      <c r="AU297" s="630"/>
      <c r="AV297" s="630"/>
      <c r="AW297" s="630"/>
      <c r="AX297" s="630"/>
      <c r="AY297" s="630"/>
      <c r="AZ297" s="630"/>
      <c r="BA297" s="630"/>
      <c r="BB297" s="630"/>
      <c r="BC297" s="630"/>
      <c r="BD297" s="630"/>
      <c r="BE297" s="630"/>
      <c r="BF297" s="630"/>
      <c r="BG297" s="630"/>
      <c r="BH297" s="630"/>
      <c r="BI297" s="630"/>
      <c r="BJ297" s="630"/>
      <c r="BK297" s="630"/>
      <c r="BL297" s="630"/>
      <c r="BM297" s="630"/>
      <c r="BN297" s="630"/>
      <c r="BO297" s="630"/>
      <c r="BP297" s="630"/>
      <c r="BQ297" s="630"/>
      <c r="BR297" s="630"/>
      <c r="BS297" s="630"/>
      <c r="BT297" s="630"/>
      <c r="BU297" s="630"/>
      <c r="BV297" s="630"/>
      <c r="BW297" s="630"/>
      <c r="BX297" s="630"/>
      <c r="BY297" s="630"/>
      <c r="BZ297" s="630"/>
      <c r="CA297" s="630"/>
      <c r="CB297" s="630"/>
      <c r="CC297" s="630"/>
      <c r="CD297" s="630"/>
      <c r="CE297" s="630"/>
    </row>
    <row r="298" spans="1:83" s="630" customFormat="1" ht="21" customHeight="1">
      <c r="A298" s="655"/>
      <c r="B298" s="655"/>
      <c r="C298" s="655"/>
      <c r="D298" s="655"/>
      <c r="E298" s="655"/>
      <c r="F298" s="655"/>
      <c r="G298" s="655"/>
      <c r="H298" s="815"/>
      <c r="I298" s="815"/>
      <c r="J298" s="366"/>
      <c r="K298" s="367"/>
      <c r="L298" s="368"/>
      <c r="M298" s="365"/>
      <c r="N298" s="365"/>
      <c r="O298" s="339"/>
      <c r="P298" s="369"/>
      <c r="Q298" s="341"/>
      <c r="R298" s="342"/>
      <c r="S298" s="342"/>
      <c r="T298" s="343"/>
      <c r="U298" s="344"/>
      <c r="V298" s="344"/>
      <c r="W298" s="344"/>
      <c r="X298" s="564"/>
      <c r="Y298" s="564"/>
      <c r="Z298" s="564"/>
      <c r="AA298" s="564"/>
      <c r="AB298" s="564"/>
      <c r="AC298" s="570"/>
      <c r="AD298" s="570"/>
      <c r="AE298" s="570"/>
      <c r="AF298" s="570"/>
      <c r="AG298" s="570"/>
      <c r="AH298" s="570"/>
      <c r="AI298" s="570"/>
      <c r="AJ298" s="370"/>
      <c r="AK298" s="370"/>
      <c r="AL298" s="370"/>
      <c r="AM298" s="370"/>
      <c r="AN298" s="370"/>
      <c r="AO298" s="370"/>
      <c r="AP298" s="370"/>
      <c r="AQ298" s="370"/>
      <c r="AR298" s="370"/>
      <c r="AS298" s="370"/>
      <c r="AT298" s="370"/>
      <c r="AU298" s="370"/>
      <c r="AV298" s="370"/>
      <c r="AW298" s="370"/>
      <c r="AX298" s="370"/>
      <c r="AY298" s="370"/>
      <c r="AZ298" s="370"/>
      <c r="BA298" s="370"/>
      <c r="BB298" s="370"/>
      <c r="BC298" s="370"/>
      <c r="BD298" s="370"/>
      <c r="BE298" s="370"/>
      <c r="BF298" s="370"/>
      <c r="BG298" s="370"/>
      <c r="BH298" s="370"/>
      <c r="BI298" s="370"/>
      <c r="BJ298" s="370"/>
      <c r="BK298" s="370"/>
    </row>
    <row r="299" spans="1:83" s="630" customFormat="1" ht="21" customHeight="1">
      <c r="A299" s="655"/>
      <c r="B299" s="655"/>
      <c r="C299" s="655"/>
      <c r="D299" s="655"/>
      <c r="E299" s="655"/>
      <c r="F299" s="655"/>
      <c r="G299" s="655"/>
      <c r="H299" s="815"/>
      <c r="I299" s="815"/>
      <c r="J299" s="366"/>
      <c r="K299" s="367"/>
      <c r="L299" s="368"/>
      <c r="M299" s="365"/>
      <c r="N299" s="365"/>
      <c r="O299" s="339"/>
      <c r="P299" s="369"/>
      <c r="Q299" s="341"/>
      <c r="R299" s="342"/>
      <c r="S299" s="342"/>
      <c r="T299" s="343"/>
      <c r="U299" s="344"/>
      <c r="V299" s="344"/>
      <c r="W299" s="344"/>
      <c r="X299" s="564"/>
      <c r="Y299" s="564"/>
      <c r="Z299" s="564"/>
      <c r="AA299" s="564"/>
      <c r="AB299" s="564"/>
      <c r="AC299" s="570"/>
      <c r="AD299" s="570"/>
      <c r="AE299" s="570"/>
      <c r="AF299" s="570"/>
      <c r="AG299" s="570"/>
      <c r="AH299" s="570"/>
      <c r="AI299" s="570"/>
    </row>
    <row r="300" spans="1:83" s="626" customFormat="1" ht="21.75" customHeight="1">
      <c r="A300" s="655"/>
      <c r="B300" s="655"/>
      <c r="C300" s="655"/>
      <c r="D300" s="655"/>
      <c r="E300" s="655"/>
      <c r="F300" s="655"/>
      <c r="G300" s="655"/>
      <c r="H300" s="815"/>
      <c r="I300" s="815"/>
      <c r="J300" s="366"/>
      <c r="K300" s="367"/>
      <c r="L300" s="368"/>
      <c r="M300" s="365"/>
      <c r="N300" s="365"/>
      <c r="O300" s="339"/>
      <c r="P300" s="369"/>
      <c r="Q300" s="341"/>
      <c r="R300" s="342"/>
      <c r="S300" s="342"/>
      <c r="T300" s="343"/>
      <c r="U300" s="344"/>
      <c r="V300" s="344"/>
      <c r="W300" s="344"/>
      <c r="X300" s="564"/>
      <c r="Y300" s="564"/>
      <c r="Z300" s="564"/>
      <c r="AA300" s="564"/>
      <c r="AB300" s="564"/>
      <c r="AC300" s="570"/>
      <c r="AD300" s="570"/>
      <c r="AE300" s="570"/>
      <c r="AF300" s="570"/>
      <c r="AG300" s="570"/>
      <c r="AH300" s="570"/>
      <c r="AI300" s="570"/>
      <c r="AJ300" s="630"/>
      <c r="AK300" s="630"/>
      <c r="AL300" s="630"/>
      <c r="AM300" s="630"/>
      <c r="AN300" s="630"/>
      <c r="AO300" s="630"/>
      <c r="AP300" s="630"/>
      <c r="AQ300" s="630"/>
      <c r="AR300" s="630"/>
      <c r="AS300" s="630"/>
      <c r="AT300" s="630"/>
      <c r="AU300" s="630"/>
      <c r="AV300" s="630"/>
      <c r="AW300" s="630"/>
      <c r="AX300" s="630"/>
      <c r="AY300" s="630"/>
      <c r="AZ300" s="630"/>
      <c r="BA300" s="630"/>
      <c r="BB300" s="630"/>
      <c r="BC300" s="630"/>
      <c r="BD300" s="630"/>
      <c r="BE300" s="630"/>
      <c r="BF300" s="630"/>
      <c r="BG300" s="630"/>
      <c r="BH300" s="630"/>
      <c r="BI300" s="630"/>
      <c r="BJ300" s="630"/>
      <c r="BK300" s="630"/>
      <c r="BL300" s="630"/>
      <c r="BM300" s="630"/>
      <c r="BN300" s="630"/>
      <c r="BO300" s="630"/>
      <c r="BP300" s="630"/>
      <c r="BQ300" s="630"/>
      <c r="BR300" s="630"/>
      <c r="BS300" s="630"/>
      <c r="BT300" s="630"/>
      <c r="BU300" s="630"/>
      <c r="BV300" s="630"/>
      <c r="BW300" s="630"/>
      <c r="BX300" s="630"/>
      <c r="BY300" s="630"/>
      <c r="BZ300" s="630"/>
      <c r="CA300" s="630"/>
      <c r="CB300" s="630"/>
      <c r="CC300" s="630"/>
      <c r="CD300" s="630"/>
      <c r="CE300" s="630"/>
    </row>
    <row r="301" spans="1:83" s="626" customFormat="1" ht="21.75" customHeight="1">
      <c r="A301" s="655"/>
      <c r="B301" s="655"/>
      <c r="C301" s="655"/>
      <c r="D301" s="655"/>
      <c r="E301" s="655"/>
      <c r="F301" s="655"/>
      <c r="G301" s="655"/>
      <c r="H301" s="815"/>
      <c r="I301" s="815"/>
      <c r="J301" s="366"/>
      <c r="K301" s="367"/>
      <c r="L301" s="368"/>
      <c r="M301" s="365"/>
      <c r="N301" s="365"/>
      <c r="O301" s="339"/>
      <c r="P301" s="369"/>
      <c r="Q301" s="341"/>
      <c r="R301" s="342"/>
      <c r="S301" s="342"/>
      <c r="T301" s="343"/>
      <c r="U301" s="344"/>
      <c r="V301" s="344"/>
      <c r="W301" s="344"/>
      <c r="X301" s="564"/>
      <c r="Y301" s="564"/>
      <c r="Z301" s="564"/>
      <c r="AA301" s="564"/>
      <c r="AB301" s="564"/>
      <c r="AC301" s="570"/>
      <c r="AD301" s="570"/>
      <c r="AE301" s="570"/>
      <c r="AF301" s="570"/>
      <c r="AG301" s="570"/>
      <c r="AH301" s="570"/>
      <c r="AI301" s="570"/>
      <c r="AJ301" s="630"/>
      <c r="AK301" s="630"/>
      <c r="AL301" s="630"/>
      <c r="AM301" s="630"/>
      <c r="AN301" s="630"/>
      <c r="AO301" s="630"/>
      <c r="AP301" s="630"/>
      <c r="AQ301" s="630"/>
      <c r="AR301" s="630"/>
      <c r="AS301" s="630"/>
      <c r="AT301" s="630"/>
      <c r="AU301" s="630"/>
      <c r="AV301" s="630"/>
      <c r="AW301" s="630"/>
      <c r="AX301" s="630"/>
      <c r="AY301" s="630"/>
      <c r="AZ301" s="630"/>
      <c r="BA301" s="630"/>
      <c r="BB301" s="630"/>
      <c r="BC301" s="630"/>
      <c r="BD301" s="630"/>
      <c r="BE301" s="630"/>
      <c r="BF301" s="630"/>
      <c r="BG301" s="630"/>
      <c r="BH301" s="630"/>
      <c r="BI301" s="630"/>
      <c r="BJ301" s="630"/>
      <c r="BK301" s="630"/>
      <c r="BL301" s="630"/>
      <c r="BM301" s="630"/>
      <c r="BN301" s="630"/>
      <c r="BO301" s="630"/>
      <c r="BP301" s="630"/>
      <c r="BQ301" s="630"/>
      <c r="BR301" s="630"/>
      <c r="BS301" s="630"/>
      <c r="BT301" s="630"/>
      <c r="BU301" s="630"/>
      <c r="BV301" s="630"/>
      <c r="BW301" s="630"/>
      <c r="BX301" s="630"/>
      <c r="BY301" s="630"/>
      <c r="BZ301" s="630"/>
      <c r="CA301" s="630"/>
      <c r="CB301" s="630"/>
      <c r="CC301" s="630"/>
      <c r="CD301" s="630"/>
      <c r="CE301" s="630"/>
    </row>
    <row r="302" spans="1:83" ht="22.5" customHeight="1">
      <c r="I302" s="815"/>
      <c r="K302" s="367"/>
      <c r="L302" s="368"/>
      <c r="AJ302" s="626"/>
      <c r="AK302" s="626"/>
      <c r="AL302" s="626"/>
      <c r="AM302" s="626"/>
      <c r="AN302" s="626"/>
      <c r="AO302" s="626"/>
      <c r="AP302" s="626"/>
      <c r="AQ302" s="626"/>
      <c r="AR302" s="626"/>
      <c r="AS302" s="626"/>
      <c r="AT302" s="626"/>
      <c r="AU302" s="626"/>
      <c r="AV302" s="626"/>
      <c r="AW302" s="626"/>
      <c r="AX302" s="626"/>
      <c r="AY302" s="626"/>
      <c r="AZ302" s="626"/>
      <c r="BA302" s="626"/>
      <c r="BB302" s="626"/>
      <c r="BC302" s="626"/>
      <c r="BD302" s="626"/>
      <c r="BE302" s="626"/>
      <c r="BF302" s="626"/>
      <c r="BG302" s="626"/>
      <c r="BH302" s="626"/>
      <c r="BI302" s="626"/>
      <c r="BJ302" s="626"/>
      <c r="BK302" s="626"/>
      <c r="BL302" s="630"/>
      <c r="BM302" s="630"/>
      <c r="BN302" s="630"/>
      <c r="BO302" s="630"/>
      <c r="BP302" s="630"/>
      <c r="BQ302" s="630"/>
      <c r="BR302" s="630"/>
      <c r="BS302" s="630"/>
      <c r="BT302" s="630"/>
      <c r="BU302" s="630"/>
      <c r="BV302" s="630"/>
      <c r="BW302" s="630"/>
      <c r="BX302" s="630"/>
      <c r="BY302" s="630"/>
      <c r="BZ302" s="630"/>
      <c r="CA302" s="630"/>
      <c r="CB302" s="630"/>
      <c r="CC302" s="630"/>
      <c r="CD302" s="630"/>
      <c r="CE302" s="630"/>
    </row>
    <row r="303" spans="1:83" ht="22.5" customHeight="1">
      <c r="I303" s="815"/>
      <c r="K303" s="367"/>
      <c r="L303" s="368"/>
      <c r="AJ303" s="626"/>
      <c r="AK303" s="626"/>
      <c r="AL303" s="626"/>
      <c r="AM303" s="626"/>
      <c r="AN303" s="626"/>
      <c r="AO303" s="626"/>
      <c r="AP303" s="626"/>
      <c r="AQ303" s="626"/>
      <c r="AR303" s="626"/>
      <c r="AS303" s="626"/>
      <c r="AT303" s="626"/>
      <c r="AU303" s="626"/>
      <c r="AV303" s="626"/>
      <c r="AW303" s="626"/>
      <c r="AX303" s="626"/>
      <c r="AY303" s="626"/>
      <c r="AZ303" s="626"/>
      <c r="BA303" s="626"/>
      <c r="BB303" s="626"/>
      <c r="BC303" s="626"/>
      <c r="BD303" s="626"/>
      <c r="BE303" s="626"/>
      <c r="BF303" s="626"/>
      <c r="BG303" s="626"/>
      <c r="BH303" s="626"/>
      <c r="BI303" s="626"/>
      <c r="BJ303" s="626"/>
      <c r="BK303" s="626"/>
      <c r="BL303" s="630"/>
      <c r="BM303" s="630"/>
      <c r="BN303" s="630"/>
      <c r="BO303" s="630"/>
      <c r="BP303" s="630"/>
      <c r="BQ303" s="630"/>
      <c r="BR303" s="630"/>
      <c r="BS303" s="630"/>
      <c r="BT303" s="630"/>
      <c r="BU303" s="630"/>
      <c r="BV303" s="630"/>
      <c r="BW303" s="630"/>
      <c r="BX303" s="630"/>
      <c r="BY303" s="630"/>
      <c r="BZ303" s="630"/>
      <c r="CA303" s="630"/>
      <c r="CB303" s="630"/>
      <c r="CC303" s="630"/>
      <c r="CD303" s="630"/>
      <c r="CE303" s="630"/>
    </row>
    <row r="304" spans="1:83" ht="22.5" customHeight="1">
      <c r="I304" s="815"/>
      <c r="K304" s="367"/>
      <c r="L304" s="368"/>
      <c r="AJ304" s="626"/>
      <c r="AK304" s="626"/>
      <c r="AL304" s="626"/>
      <c r="AM304" s="626"/>
      <c r="AN304" s="626"/>
      <c r="AO304" s="626"/>
      <c r="AP304" s="626"/>
      <c r="AQ304" s="626"/>
      <c r="AR304" s="626"/>
      <c r="AS304" s="626"/>
      <c r="AT304" s="626"/>
      <c r="AU304" s="626"/>
      <c r="AV304" s="626"/>
      <c r="AW304" s="626"/>
      <c r="AX304" s="626"/>
      <c r="AY304" s="626"/>
      <c r="AZ304" s="626"/>
      <c r="BA304" s="626"/>
      <c r="BB304" s="626"/>
      <c r="BC304" s="626"/>
      <c r="BD304" s="626"/>
      <c r="BE304" s="626"/>
      <c r="BF304" s="626"/>
      <c r="BG304" s="626"/>
      <c r="BH304" s="626"/>
      <c r="BI304" s="626"/>
      <c r="BJ304" s="626"/>
      <c r="BK304" s="626"/>
      <c r="BL304" s="630"/>
      <c r="BM304" s="630"/>
      <c r="BN304" s="630"/>
      <c r="BO304" s="630"/>
      <c r="BP304" s="630"/>
      <c r="BQ304" s="630"/>
      <c r="BR304" s="630"/>
      <c r="BS304" s="630"/>
      <c r="BT304" s="630"/>
      <c r="BU304" s="630"/>
      <c r="BV304" s="630"/>
      <c r="BW304" s="630"/>
      <c r="BX304" s="630"/>
      <c r="BY304" s="630"/>
      <c r="BZ304" s="630"/>
      <c r="CA304" s="630"/>
      <c r="CB304" s="630"/>
      <c r="CC304" s="630"/>
      <c r="CD304" s="630"/>
      <c r="CE304" s="630"/>
    </row>
    <row r="305" spans="1:100" ht="23.25" customHeight="1">
      <c r="I305" s="815"/>
      <c r="K305" s="367"/>
      <c r="L305" s="368"/>
      <c r="AJ305" s="626"/>
      <c r="AK305" s="626"/>
      <c r="AL305" s="626"/>
      <c r="AM305" s="626"/>
      <c r="AN305" s="626"/>
      <c r="AO305" s="626"/>
      <c r="AP305" s="626"/>
      <c r="AQ305" s="626"/>
      <c r="AR305" s="626"/>
      <c r="AS305" s="626"/>
      <c r="AT305" s="626"/>
      <c r="AU305" s="626"/>
      <c r="AV305" s="626"/>
      <c r="AW305" s="626"/>
      <c r="AX305" s="626"/>
      <c r="AY305" s="626"/>
      <c r="AZ305" s="626"/>
      <c r="BA305" s="626"/>
      <c r="BB305" s="626"/>
      <c r="BC305" s="626"/>
      <c r="BD305" s="626"/>
      <c r="BE305" s="626"/>
      <c r="BF305" s="626"/>
      <c r="BG305" s="626"/>
      <c r="BH305" s="626"/>
      <c r="BI305" s="626"/>
      <c r="BJ305" s="626"/>
      <c r="BK305" s="626"/>
      <c r="BL305" s="630"/>
      <c r="BM305" s="630"/>
      <c r="BN305" s="630"/>
      <c r="BO305" s="630"/>
      <c r="BP305" s="630"/>
      <c r="BQ305" s="630"/>
      <c r="BR305" s="630"/>
      <c r="BS305" s="630"/>
      <c r="BT305" s="630"/>
      <c r="BU305" s="630"/>
      <c r="BV305" s="630"/>
      <c r="BW305" s="630"/>
      <c r="BX305" s="630"/>
      <c r="BY305" s="630"/>
      <c r="BZ305" s="630"/>
      <c r="CA305" s="630"/>
      <c r="CB305" s="630"/>
      <c r="CC305" s="630"/>
      <c r="CD305" s="630"/>
      <c r="CE305" s="630"/>
    </row>
    <row r="306" spans="1:100" ht="23.25" customHeight="1">
      <c r="I306" s="815"/>
      <c r="K306" s="367"/>
      <c r="L306" s="368"/>
      <c r="AJ306" s="630"/>
      <c r="AK306" s="630"/>
      <c r="AL306" s="630"/>
      <c r="AM306" s="630"/>
      <c r="AN306" s="630"/>
      <c r="AO306" s="630"/>
      <c r="AP306" s="630"/>
      <c r="AQ306" s="630"/>
      <c r="AR306" s="630"/>
      <c r="AS306" s="630"/>
      <c r="AT306" s="630"/>
      <c r="AU306" s="630"/>
      <c r="AV306" s="630"/>
      <c r="AW306" s="630"/>
      <c r="AX306" s="630"/>
      <c r="AY306" s="630"/>
      <c r="AZ306" s="630"/>
      <c r="BA306" s="630"/>
      <c r="BB306" s="630"/>
      <c r="BC306" s="630"/>
      <c r="BD306" s="630"/>
      <c r="BE306" s="630"/>
      <c r="BF306" s="630"/>
      <c r="BG306" s="630"/>
      <c r="BH306" s="630"/>
      <c r="BI306" s="630"/>
      <c r="BJ306" s="630"/>
      <c r="BK306" s="630"/>
      <c r="BL306" s="370"/>
      <c r="BM306" s="370"/>
      <c r="BN306" s="370"/>
      <c r="BO306" s="370"/>
      <c r="BP306" s="370"/>
      <c r="BQ306" s="370"/>
      <c r="BR306" s="370"/>
      <c r="BS306" s="370"/>
      <c r="BT306" s="370"/>
      <c r="BU306" s="370"/>
      <c r="BV306" s="370"/>
      <c r="BW306" s="370"/>
      <c r="BX306" s="370"/>
      <c r="BY306" s="370"/>
      <c r="BZ306" s="370"/>
      <c r="CA306" s="370"/>
      <c r="CB306" s="370"/>
      <c r="CC306" s="370"/>
      <c r="CD306" s="370"/>
      <c r="CE306" s="370"/>
    </row>
    <row r="307" spans="1:100" ht="23.25" customHeight="1">
      <c r="I307" s="815"/>
      <c r="K307" s="367"/>
      <c r="L307" s="368"/>
      <c r="AJ307" s="626"/>
      <c r="AK307" s="626"/>
      <c r="AL307" s="626"/>
      <c r="AM307" s="626"/>
      <c r="AN307" s="626"/>
      <c r="AO307" s="626"/>
      <c r="AP307" s="626"/>
      <c r="AQ307" s="626"/>
      <c r="AR307" s="626"/>
      <c r="AS307" s="626"/>
      <c r="AT307" s="626"/>
      <c r="AU307" s="626"/>
      <c r="AV307" s="626"/>
      <c r="AW307" s="626"/>
      <c r="AX307" s="626"/>
      <c r="AY307" s="626"/>
      <c r="AZ307" s="626"/>
      <c r="BA307" s="626"/>
      <c r="BB307" s="626"/>
      <c r="BC307" s="626"/>
      <c r="BD307" s="626"/>
      <c r="BE307" s="626"/>
      <c r="BF307" s="626"/>
      <c r="BG307" s="626"/>
      <c r="BH307" s="626"/>
      <c r="BI307" s="626"/>
      <c r="BJ307" s="626"/>
      <c r="BK307" s="626"/>
      <c r="BL307" s="630"/>
      <c r="BM307" s="630"/>
      <c r="BN307" s="630"/>
      <c r="BO307" s="630"/>
      <c r="BP307" s="630"/>
      <c r="BQ307" s="630"/>
      <c r="BR307" s="630"/>
      <c r="BS307" s="630"/>
      <c r="BT307" s="630"/>
      <c r="BU307" s="630"/>
      <c r="BV307" s="630"/>
      <c r="BW307" s="630"/>
      <c r="BX307" s="630"/>
      <c r="BY307" s="630"/>
      <c r="BZ307" s="630"/>
      <c r="CA307" s="630"/>
      <c r="CB307" s="630"/>
      <c r="CC307" s="630"/>
      <c r="CD307" s="630"/>
      <c r="CE307" s="630"/>
    </row>
    <row r="308" spans="1:100" s="371" customFormat="1" ht="23.25" customHeight="1">
      <c r="A308" s="655"/>
      <c r="B308" s="655"/>
      <c r="C308" s="655"/>
      <c r="D308" s="655"/>
      <c r="E308" s="655"/>
      <c r="F308" s="655"/>
      <c r="G308" s="655"/>
      <c r="H308" s="815"/>
      <c r="I308" s="815"/>
      <c r="J308" s="366"/>
      <c r="K308" s="367"/>
      <c r="L308" s="368"/>
      <c r="M308" s="365"/>
      <c r="N308" s="365"/>
      <c r="O308" s="339"/>
      <c r="P308" s="369"/>
      <c r="Q308" s="341"/>
      <c r="R308" s="342"/>
      <c r="S308" s="342"/>
      <c r="T308" s="343"/>
      <c r="U308" s="344"/>
      <c r="V308" s="344"/>
      <c r="W308" s="344"/>
      <c r="X308" s="564"/>
      <c r="Y308" s="564"/>
      <c r="Z308" s="564"/>
      <c r="AA308" s="564"/>
      <c r="AB308" s="564"/>
      <c r="AC308" s="570"/>
      <c r="AD308" s="570"/>
      <c r="AE308" s="570"/>
      <c r="AF308" s="570"/>
      <c r="AG308" s="570"/>
      <c r="AH308" s="570"/>
      <c r="AI308" s="570"/>
      <c r="AJ308" s="626"/>
      <c r="AK308" s="626"/>
      <c r="AL308" s="626"/>
      <c r="AM308" s="626"/>
      <c r="AN308" s="626"/>
      <c r="AO308" s="626"/>
      <c r="AP308" s="626"/>
      <c r="AQ308" s="626"/>
      <c r="AR308" s="626"/>
      <c r="AS308" s="626"/>
      <c r="AT308" s="626"/>
      <c r="AU308" s="626"/>
      <c r="AV308" s="626"/>
      <c r="AW308" s="626"/>
      <c r="AX308" s="626"/>
      <c r="AY308" s="626"/>
      <c r="AZ308" s="626"/>
      <c r="BA308" s="626"/>
      <c r="BB308" s="626"/>
      <c r="BC308" s="626"/>
      <c r="BD308" s="626"/>
      <c r="BE308" s="626"/>
      <c r="BF308" s="626"/>
      <c r="BG308" s="626"/>
      <c r="BH308" s="626"/>
      <c r="BI308" s="626"/>
      <c r="BJ308" s="626"/>
      <c r="BK308" s="626"/>
      <c r="BL308" s="626"/>
      <c r="BM308" s="626"/>
      <c r="BN308" s="626"/>
      <c r="BO308" s="626"/>
      <c r="BP308" s="626"/>
      <c r="BQ308" s="626"/>
      <c r="BR308" s="626"/>
      <c r="BS308" s="626"/>
      <c r="BT308" s="626"/>
      <c r="BU308" s="626"/>
      <c r="BV308" s="626"/>
      <c r="BW308" s="626"/>
      <c r="BX308" s="626"/>
      <c r="BY308" s="626"/>
      <c r="BZ308" s="626"/>
      <c r="CA308" s="626"/>
      <c r="CB308" s="626"/>
      <c r="CC308" s="626"/>
      <c r="CD308" s="626"/>
      <c r="CE308" s="626"/>
      <c r="CF308" s="570"/>
      <c r="CG308" s="570"/>
      <c r="CH308" s="570"/>
      <c r="CI308" s="570"/>
      <c r="CJ308" s="570"/>
      <c r="CK308" s="570"/>
      <c r="CL308" s="570"/>
      <c r="CM308" s="570"/>
      <c r="CN308" s="570"/>
      <c r="CO308" s="570"/>
      <c r="CP308" s="570"/>
      <c r="CQ308" s="570"/>
      <c r="CR308" s="570"/>
      <c r="CS308" s="570"/>
      <c r="CT308" s="570"/>
      <c r="CU308" s="570"/>
      <c r="CV308" s="570"/>
    </row>
    <row r="309" spans="1:100" s="371" customFormat="1" ht="23.25" customHeight="1">
      <c r="A309" s="655"/>
      <c r="B309" s="655"/>
      <c r="C309" s="655"/>
      <c r="D309" s="655"/>
      <c r="E309" s="655"/>
      <c r="F309" s="655"/>
      <c r="G309" s="655"/>
      <c r="H309" s="815"/>
      <c r="I309" s="815"/>
      <c r="J309" s="366"/>
      <c r="K309" s="367"/>
      <c r="L309" s="368"/>
      <c r="M309" s="365"/>
      <c r="N309" s="365"/>
      <c r="O309" s="339"/>
      <c r="P309" s="369"/>
      <c r="Q309" s="341"/>
      <c r="R309" s="342"/>
      <c r="S309" s="342"/>
      <c r="T309" s="343"/>
      <c r="U309" s="344"/>
      <c r="V309" s="344"/>
      <c r="W309" s="344"/>
      <c r="X309" s="564"/>
      <c r="Y309" s="564"/>
      <c r="Z309" s="564"/>
      <c r="AA309" s="564"/>
      <c r="AB309" s="564"/>
      <c r="AC309" s="570"/>
      <c r="AD309" s="570"/>
      <c r="AE309" s="570"/>
      <c r="AF309" s="570"/>
      <c r="AG309" s="570"/>
      <c r="AH309" s="570"/>
      <c r="AI309" s="570"/>
      <c r="AJ309" s="626"/>
      <c r="AK309" s="626"/>
      <c r="AL309" s="626"/>
      <c r="AM309" s="626"/>
      <c r="AN309" s="626"/>
      <c r="AO309" s="626"/>
      <c r="AP309" s="626"/>
      <c r="AQ309" s="626"/>
      <c r="AR309" s="626"/>
      <c r="AS309" s="626"/>
      <c r="AT309" s="626"/>
      <c r="AU309" s="626"/>
      <c r="AV309" s="626"/>
      <c r="AW309" s="626"/>
      <c r="AX309" s="626"/>
      <c r="AY309" s="626"/>
      <c r="AZ309" s="626"/>
      <c r="BA309" s="626"/>
      <c r="BB309" s="626"/>
      <c r="BC309" s="626"/>
      <c r="BD309" s="626"/>
      <c r="BE309" s="626"/>
      <c r="BF309" s="626"/>
      <c r="BG309" s="626"/>
      <c r="BH309" s="626"/>
      <c r="BI309" s="626"/>
      <c r="BJ309" s="626"/>
      <c r="BK309" s="626"/>
      <c r="BL309" s="626"/>
      <c r="BM309" s="626"/>
      <c r="BN309" s="626"/>
      <c r="BO309" s="626"/>
      <c r="BP309" s="626"/>
      <c r="BQ309" s="626"/>
      <c r="BR309" s="626"/>
      <c r="BS309" s="626"/>
      <c r="BT309" s="626"/>
      <c r="BU309" s="626"/>
      <c r="BV309" s="626"/>
      <c r="BW309" s="626"/>
      <c r="BX309" s="626"/>
      <c r="BY309" s="626"/>
      <c r="BZ309" s="626"/>
      <c r="CA309" s="626"/>
      <c r="CB309" s="626"/>
      <c r="CC309" s="626"/>
      <c r="CD309" s="626"/>
      <c r="CE309" s="626"/>
      <c r="CF309" s="570"/>
      <c r="CG309" s="570"/>
      <c r="CH309" s="570"/>
      <c r="CI309" s="570"/>
      <c r="CJ309" s="570"/>
      <c r="CK309" s="570"/>
      <c r="CL309" s="570"/>
      <c r="CM309" s="570"/>
      <c r="CN309" s="570"/>
      <c r="CO309" s="570"/>
      <c r="CP309" s="570"/>
      <c r="CQ309" s="570"/>
      <c r="CR309" s="570"/>
      <c r="CS309" s="570"/>
      <c r="CT309" s="570"/>
      <c r="CU309" s="570"/>
      <c r="CV309" s="570"/>
    </row>
    <row r="310" spans="1:100" s="371" customFormat="1" ht="23.25" customHeight="1">
      <c r="A310" s="655"/>
      <c r="B310" s="655"/>
      <c r="C310" s="655"/>
      <c r="D310" s="655"/>
      <c r="E310" s="655"/>
      <c r="F310" s="655"/>
      <c r="G310" s="655"/>
      <c r="H310" s="815"/>
      <c r="I310" s="815"/>
      <c r="J310" s="366"/>
      <c r="K310" s="367"/>
      <c r="L310" s="368"/>
      <c r="M310" s="365"/>
      <c r="N310" s="365"/>
      <c r="O310" s="339"/>
      <c r="P310" s="369"/>
      <c r="Q310" s="341"/>
      <c r="R310" s="342"/>
      <c r="S310" s="342"/>
      <c r="T310" s="343"/>
      <c r="U310" s="344"/>
      <c r="V310" s="344"/>
      <c r="W310" s="344"/>
      <c r="X310" s="564"/>
      <c r="Y310" s="564"/>
      <c r="Z310" s="564"/>
      <c r="AA310" s="564"/>
      <c r="AB310" s="564"/>
      <c r="AC310" s="570"/>
      <c r="AD310" s="570"/>
      <c r="AE310" s="570"/>
      <c r="AF310" s="570"/>
      <c r="AG310" s="570"/>
      <c r="AH310" s="570"/>
      <c r="AI310" s="570"/>
      <c r="AJ310" s="570"/>
      <c r="AK310" s="570"/>
      <c r="AL310" s="570"/>
      <c r="AM310" s="570"/>
      <c r="AN310" s="570"/>
      <c r="AO310" s="570"/>
      <c r="AP310" s="570"/>
      <c r="AQ310" s="570"/>
      <c r="AR310" s="570"/>
      <c r="AS310" s="570"/>
      <c r="AT310" s="570"/>
      <c r="AU310" s="570"/>
      <c r="AV310" s="570"/>
      <c r="AW310" s="570"/>
      <c r="AX310" s="570"/>
      <c r="AY310" s="570"/>
      <c r="AZ310" s="570"/>
      <c r="BA310" s="570"/>
      <c r="BB310" s="570"/>
      <c r="BC310" s="570"/>
      <c r="BD310" s="570"/>
      <c r="BE310" s="570"/>
      <c r="BF310" s="570"/>
      <c r="BG310" s="570"/>
      <c r="BH310" s="570"/>
      <c r="BI310" s="570"/>
      <c r="BJ310" s="570"/>
      <c r="BK310" s="570"/>
      <c r="BL310" s="626"/>
      <c r="BM310" s="626"/>
      <c r="BN310" s="626"/>
      <c r="BO310" s="626"/>
      <c r="BP310" s="626"/>
      <c r="BQ310" s="626"/>
      <c r="BR310" s="626"/>
      <c r="BS310" s="626"/>
      <c r="BT310" s="626"/>
      <c r="BU310" s="626"/>
      <c r="BV310" s="626"/>
      <c r="BW310" s="626"/>
      <c r="BX310" s="626"/>
      <c r="BY310" s="626"/>
      <c r="BZ310" s="626"/>
      <c r="CA310" s="626"/>
      <c r="CB310" s="626"/>
      <c r="CC310" s="626"/>
      <c r="CD310" s="626"/>
      <c r="CE310" s="626"/>
      <c r="CF310" s="570"/>
      <c r="CG310" s="570"/>
      <c r="CH310" s="570"/>
      <c r="CI310" s="570"/>
      <c r="CJ310" s="570"/>
      <c r="CK310" s="570"/>
      <c r="CL310" s="570"/>
      <c r="CM310" s="570"/>
      <c r="CN310" s="570"/>
      <c r="CO310" s="570"/>
      <c r="CP310" s="570"/>
      <c r="CQ310" s="570"/>
      <c r="CR310" s="570"/>
      <c r="CS310" s="570"/>
      <c r="CT310" s="570"/>
      <c r="CU310" s="570"/>
      <c r="CV310" s="570"/>
    </row>
    <row r="311" spans="1:100" s="371" customFormat="1" ht="23.25" customHeight="1">
      <c r="A311" s="655"/>
      <c r="B311" s="655"/>
      <c r="C311" s="655"/>
      <c r="D311" s="655"/>
      <c r="E311" s="655"/>
      <c r="F311" s="655"/>
      <c r="G311" s="655"/>
      <c r="H311" s="815"/>
      <c r="I311" s="815"/>
      <c r="J311" s="366"/>
      <c r="K311" s="367"/>
      <c r="L311" s="368"/>
      <c r="M311" s="365"/>
      <c r="N311" s="365"/>
      <c r="O311" s="339"/>
      <c r="P311" s="369"/>
      <c r="Q311" s="341"/>
      <c r="R311" s="342"/>
      <c r="S311" s="342"/>
      <c r="T311" s="343"/>
      <c r="U311" s="344"/>
      <c r="V311" s="344"/>
      <c r="W311" s="344"/>
      <c r="X311" s="564"/>
      <c r="Y311" s="564"/>
      <c r="Z311" s="564"/>
      <c r="AA311" s="564"/>
      <c r="AB311" s="564"/>
      <c r="AC311" s="570"/>
      <c r="AD311" s="570"/>
      <c r="AE311" s="570"/>
      <c r="AF311" s="570"/>
      <c r="AG311" s="570"/>
      <c r="AH311" s="570"/>
      <c r="AI311" s="570"/>
      <c r="AJ311" s="570"/>
      <c r="AK311" s="570"/>
      <c r="AL311" s="570"/>
      <c r="AM311" s="570"/>
      <c r="AN311" s="570"/>
      <c r="AO311" s="570"/>
      <c r="AP311" s="570"/>
      <c r="AQ311" s="570"/>
      <c r="AR311" s="570"/>
      <c r="AS311" s="570"/>
      <c r="AT311" s="570"/>
      <c r="AU311" s="570"/>
      <c r="AV311" s="570"/>
      <c r="AW311" s="570"/>
      <c r="AX311" s="570"/>
      <c r="AY311" s="570"/>
      <c r="AZ311" s="570"/>
      <c r="BA311" s="570"/>
      <c r="BB311" s="570"/>
      <c r="BC311" s="570"/>
      <c r="BD311" s="570"/>
      <c r="BE311" s="570"/>
      <c r="BF311" s="570"/>
      <c r="BG311" s="570"/>
      <c r="BH311" s="570"/>
      <c r="BI311" s="570"/>
      <c r="BJ311" s="570"/>
      <c r="BK311" s="570"/>
      <c r="BL311" s="626"/>
      <c r="BM311" s="626"/>
      <c r="BN311" s="626"/>
      <c r="BO311" s="626"/>
      <c r="BP311" s="626"/>
      <c r="BQ311" s="626"/>
      <c r="BR311" s="626"/>
      <c r="BS311" s="626"/>
      <c r="BT311" s="626"/>
      <c r="BU311" s="626"/>
      <c r="BV311" s="626"/>
      <c r="BW311" s="626"/>
      <c r="BX311" s="626"/>
      <c r="BY311" s="626"/>
      <c r="BZ311" s="626"/>
      <c r="CA311" s="626"/>
      <c r="CB311" s="626"/>
      <c r="CC311" s="626"/>
      <c r="CD311" s="626"/>
      <c r="CE311" s="626"/>
      <c r="CF311" s="570"/>
      <c r="CG311" s="570"/>
      <c r="CH311" s="570"/>
      <c r="CI311" s="570"/>
      <c r="CJ311" s="570"/>
      <c r="CK311" s="570"/>
      <c r="CL311" s="570"/>
      <c r="CM311" s="570"/>
      <c r="CN311" s="570"/>
      <c r="CO311" s="570"/>
      <c r="CP311" s="570"/>
      <c r="CQ311" s="570"/>
      <c r="CR311" s="570"/>
      <c r="CS311" s="570"/>
      <c r="CT311" s="570"/>
      <c r="CU311" s="570"/>
      <c r="CV311" s="570"/>
    </row>
    <row r="312" spans="1:100" s="371" customFormat="1" ht="23.25" customHeight="1">
      <c r="A312" s="655"/>
      <c r="B312" s="655"/>
      <c r="C312" s="655"/>
      <c r="D312" s="655"/>
      <c r="E312" s="655"/>
      <c r="F312" s="655"/>
      <c r="G312" s="655"/>
      <c r="H312" s="815"/>
      <c r="I312" s="815"/>
      <c r="J312" s="366"/>
      <c r="K312" s="367"/>
      <c r="L312" s="368"/>
      <c r="M312" s="365"/>
      <c r="N312" s="365"/>
      <c r="O312" s="339"/>
      <c r="P312" s="369"/>
      <c r="Q312" s="341"/>
      <c r="R312" s="342"/>
      <c r="S312" s="342"/>
      <c r="T312" s="343"/>
      <c r="U312" s="344"/>
      <c r="V312" s="344"/>
      <c r="W312" s="344"/>
      <c r="X312" s="564"/>
      <c r="Y312" s="564"/>
      <c r="Z312" s="564"/>
      <c r="AA312" s="564"/>
      <c r="AB312" s="564"/>
      <c r="AC312" s="570"/>
      <c r="AD312" s="570"/>
      <c r="AE312" s="570"/>
      <c r="AF312" s="570"/>
      <c r="AG312" s="570"/>
      <c r="AH312" s="570"/>
      <c r="AI312" s="570"/>
      <c r="AJ312" s="570"/>
      <c r="AK312" s="570"/>
      <c r="AL312" s="570"/>
      <c r="AM312" s="570"/>
      <c r="AN312" s="570"/>
      <c r="AO312" s="570"/>
      <c r="AP312" s="570"/>
      <c r="AQ312" s="570"/>
      <c r="AR312" s="570"/>
      <c r="AS312" s="570"/>
      <c r="AT312" s="570"/>
      <c r="AU312" s="570"/>
      <c r="AV312" s="570"/>
      <c r="AW312" s="570"/>
      <c r="AX312" s="570"/>
      <c r="AY312" s="570"/>
      <c r="AZ312" s="570"/>
      <c r="BA312" s="570"/>
      <c r="BB312" s="570"/>
      <c r="BC312" s="570"/>
      <c r="BD312" s="570"/>
      <c r="BE312" s="570"/>
      <c r="BF312" s="570"/>
      <c r="BG312" s="570"/>
      <c r="BH312" s="570"/>
      <c r="BI312" s="570"/>
      <c r="BJ312" s="570"/>
      <c r="BK312" s="570"/>
      <c r="BL312" s="626"/>
      <c r="BM312" s="626"/>
      <c r="BN312" s="626"/>
      <c r="BO312" s="626"/>
      <c r="BP312" s="626"/>
      <c r="BQ312" s="626"/>
      <c r="BR312" s="626"/>
      <c r="BS312" s="626"/>
      <c r="BT312" s="626"/>
      <c r="BU312" s="626"/>
      <c r="BV312" s="626"/>
      <c r="BW312" s="626"/>
      <c r="BX312" s="626"/>
      <c r="BY312" s="626"/>
      <c r="BZ312" s="626"/>
      <c r="CA312" s="626"/>
      <c r="CB312" s="626"/>
      <c r="CC312" s="626"/>
      <c r="CD312" s="626"/>
      <c r="CE312" s="626"/>
      <c r="CF312" s="570"/>
      <c r="CG312" s="570"/>
      <c r="CH312" s="570"/>
      <c r="CI312" s="570"/>
      <c r="CJ312" s="570"/>
      <c r="CK312" s="570"/>
      <c r="CL312" s="570"/>
      <c r="CM312" s="570"/>
      <c r="CN312" s="570"/>
      <c r="CO312" s="570"/>
      <c r="CP312" s="570"/>
      <c r="CQ312" s="570"/>
      <c r="CR312" s="570"/>
      <c r="CS312" s="570"/>
      <c r="CT312" s="570"/>
      <c r="CU312" s="570"/>
      <c r="CV312" s="570"/>
    </row>
    <row r="313" spans="1:100" s="371" customFormat="1" ht="13.5">
      <c r="A313" s="655"/>
      <c r="B313" s="655"/>
      <c r="C313" s="655"/>
      <c r="D313" s="655"/>
      <c r="E313" s="655"/>
      <c r="F313" s="655"/>
      <c r="G313" s="655"/>
      <c r="H313" s="815"/>
      <c r="I313" s="815"/>
      <c r="J313" s="366"/>
      <c r="K313" s="367"/>
      <c r="L313" s="368"/>
      <c r="M313" s="365"/>
      <c r="N313" s="365"/>
      <c r="O313" s="339"/>
      <c r="P313" s="369"/>
      <c r="Q313" s="341"/>
      <c r="R313" s="342"/>
      <c r="S313" s="342"/>
      <c r="T313" s="343"/>
      <c r="U313" s="344"/>
      <c r="V313" s="344"/>
      <c r="W313" s="344"/>
      <c r="X313" s="564"/>
      <c r="Y313" s="564"/>
      <c r="Z313" s="564"/>
      <c r="AA313" s="564"/>
      <c r="AB313" s="564"/>
      <c r="AC313" s="570"/>
      <c r="AD313" s="570"/>
      <c r="AE313" s="570"/>
      <c r="AF313" s="570"/>
      <c r="AG313" s="570"/>
      <c r="AH313" s="570"/>
      <c r="AI313" s="570"/>
      <c r="AJ313" s="570"/>
      <c r="AK313" s="570"/>
      <c r="AL313" s="570"/>
      <c r="AM313" s="570"/>
      <c r="AN313" s="570"/>
      <c r="AO313" s="570"/>
      <c r="AP313" s="570"/>
      <c r="AQ313" s="570"/>
      <c r="AR313" s="570"/>
      <c r="AS313" s="570"/>
      <c r="AT313" s="570"/>
      <c r="AU313" s="570"/>
      <c r="AV313" s="570"/>
      <c r="AW313" s="570"/>
      <c r="AX313" s="570"/>
      <c r="AY313" s="570"/>
      <c r="AZ313" s="570"/>
      <c r="BA313" s="570"/>
      <c r="BB313" s="570"/>
      <c r="BC313" s="570"/>
      <c r="BD313" s="570"/>
      <c r="BE313" s="570"/>
      <c r="BF313" s="570"/>
      <c r="BG313" s="570"/>
      <c r="BH313" s="570"/>
      <c r="BI313" s="570"/>
      <c r="BJ313" s="570"/>
      <c r="BK313" s="570"/>
      <c r="BL313" s="626"/>
      <c r="BM313" s="626"/>
      <c r="BN313" s="626"/>
      <c r="BO313" s="626"/>
      <c r="BP313" s="626"/>
      <c r="BQ313" s="626"/>
      <c r="BR313" s="626"/>
      <c r="BS313" s="626"/>
      <c r="BT313" s="626"/>
      <c r="BU313" s="626"/>
      <c r="BV313" s="626"/>
      <c r="BW313" s="626"/>
      <c r="BX313" s="626"/>
      <c r="BY313" s="626"/>
      <c r="BZ313" s="626"/>
      <c r="CA313" s="626"/>
      <c r="CB313" s="626"/>
      <c r="CC313" s="626"/>
      <c r="CD313" s="626"/>
      <c r="CE313" s="626"/>
      <c r="CF313" s="570"/>
      <c r="CG313" s="570"/>
      <c r="CH313" s="570"/>
      <c r="CI313" s="570"/>
      <c r="CJ313" s="570"/>
      <c r="CK313" s="570"/>
      <c r="CL313" s="570"/>
      <c r="CM313" s="570"/>
      <c r="CN313" s="570"/>
      <c r="CO313" s="570"/>
      <c r="CP313" s="570"/>
      <c r="CQ313" s="570"/>
      <c r="CR313" s="570"/>
      <c r="CS313" s="570"/>
      <c r="CT313" s="570"/>
      <c r="CU313" s="570"/>
      <c r="CV313" s="570"/>
    </row>
    <row r="314" spans="1:100" s="371" customFormat="1" ht="13.5">
      <c r="A314" s="655"/>
      <c r="B314" s="655"/>
      <c r="C314" s="655"/>
      <c r="D314" s="655"/>
      <c r="E314" s="655"/>
      <c r="F314" s="655"/>
      <c r="G314" s="655"/>
      <c r="H314" s="815"/>
      <c r="I314" s="815"/>
      <c r="J314" s="366"/>
      <c r="K314" s="367"/>
      <c r="L314" s="368"/>
      <c r="M314" s="365"/>
      <c r="N314" s="365"/>
      <c r="O314" s="339"/>
      <c r="P314" s="369"/>
      <c r="Q314" s="341"/>
      <c r="R314" s="342"/>
      <c r="S314" s="342"/>
      <c r="T314" s="343"/>
      <c r="U314" s="344"/>
      <c r="V314" s="344"/>
      <c r="W314" s="344"/>
      <c r="X314" s="564"/>
      <c r="Y314" s="564"/>
      <c r="Z314" s="564"/>
      <c r="AA314" s="564"/>
      <c r="AB314" s="564"/>
      <c r="AC314" s="570"/>
      <c r="AD314" s="570"/>
      <c r="AE314" s="570"/>
      <c r="AF314" s="570"/>
      <c r="AG314" s="570"/>
      <c r="AH314" s="570"/>
      <c r="AI314" s="570"/>
      <c r="AJ314" s="570"/>
      <c r="AK314" s="570"/>
      <c r="AL314" s="570"/>
      <c r="AM314" s="570"/>
      <c r="AN314" s="570"/>
      <c r="AO314" s="570"/>
      <c r="AP314" s="570"/>
      <c r="AQ314" s="570"/>
      <c r="AR314" s="570"/>
      <c r="AS314" s="570"/>
      <c r="AT314" s="570"/>
      <c r="AU314" s="570"/>
      <c r="AV314" s="570"/>
      <c r="AW314" s="570"/>
      <c r="AX314" s="570"/>
      <c r="AY314" s="570"/>
      <c r="AZ314" s="570"/>
      <c r="BA314" s="570"/>
      <c r="BB314" s="570"/>
      <c r="BC314" s="570"/>
      <c r="BD314" s="570"/>
      <c r="BE314" s="570"/>
      <c r="BF314" s="570"/>
      <c r="BG314" s="570"/>
      <c r="BH314" s="570"/>
      <c r="BI314" s="570"/>
      <c r="BJ314" s="570"/>
      <c r="BK314" s="570"/>
      <c r="BL314" s="630"/>
      <c r="BM314" s="630"/>
      <c r="BN314" s="630"/>
      <c r="BO314" s="630"/>
      <c r="BP314" s="630"/>
      <c r="BQ314" s="630"/>
      <c r="BR314" s="630"/>
      <c r="BS314" s="630"/>
      <c r="BT314" s="630"/>
      <c r="BU314" s="630"/>
      <c r="BV314" s="630"/>
      <c r="BW314" s="630"/>
      <c r="BX314" s="630"/>
      <c r="BY314" s="630"/>
      <c r="BZ314" s="630"/>
      <c r="CA314" s="630"/>
      <c r="CB314" s="630"/>
      <c r="CC314" s="630"/>
      <c r="CD314" s="630"/>
      <c r="CE314" s="630"/>
      <c r="CF314" s="570"/>
      <c r="CG314" s="570"/>
      <c r="CH314" s="570"/>
      <c r="CI314" s="570"/>
      <c r="CJ314" s="570"/>
      <c r="CK314" s="570"/>
      <c r="CL314" s="570"/>
      <c r="CM314" s="570"/>
      <c r="CN314" s="570"/>
      <c r="CO314" s="570"/>
      <c r="CP314" s="570"/>
      <c r="CQ314" s="570"/>
      <c r="CR314" s="570"/>
      <c r="CS314" s="570"/>
      <c r="CT314" s="570"/>
      <c r="CU314" s="570"/>
      <c r="CV314" s="570"/>
    </row>
    <row r="315" spans="1:100" s="371" customFormat="1" ht="13.5">
      <c r="A315" s="655"/>
      <c r="B315" s="655"/>
      <c r="C315" s="655"/>
      <c r="D315" s="655"/>
      <c r="E315" s="655"/>
      <c r="F315" s="655"/>
      <c r="G315" s="655"/>
      <c r="H315" s="815"/>
      <c r="I315" s="815"/>
      <c r="J315" s="366"/>
      <c r="K315" s="367"/>
      <c r="L315" s="368"/>
      <c r="M315" s="365"/>
      <c r="N315" s="365"/>
      <c r="O315" s="339"/>
      <c r="P315" s="369"/>
      <c r="Q315" s="341"/>
      <c r="R315" s="342"/>
      <c r="S315" s="342"/>
      <c r="T315" s="343"/>
      <c r="U315" s="344"/>
      <c r="V315" s="344"/>
      <c r="W315" s="344"/>
      <c r="X315" s="564"/>
      <c r="Y315" s="564"/>
      <c r="Z315" s="564"/>
      <c r="AA315" s="564"/>
      <c r="AB315" s="564"/>
      <c r="AC315" s="570"/>
      <c r="AD315" s="570"/>
      <c r="AE315" s="570"/>
      <c r="AF315" s="570"/>
      <c r="AG315" s="570"/>
      <c r="AH315" s="570"/>
      <c r="AI315" s="570"/>
      <c r="AJ315" s="570"/>
      <c r="AK315" s="570"/>
      <c r="AL315" s="570"/>
      <c r="AM315" s="570"/>
      <c r="AN315" s="570"/>
      <c r="AO315" s="570"/>
      <c r="AP315" s="570"/>
      <c r="AQ315" s="570"/>
      <c r="AR315" s="570"/>
      <c r="AS315" s="570"/>
      <c r="AT315" s="570"/>
      <c r="AU315" s="570"/>
      <c r="AV315" s="570"/>
      <c r="AW315" s="570"/>
      <c r="AX315" s="570"/>
      <c r="AY315" s="570"/>
      <c r="AZ315" s="570"/>
      <c r="BA315" s="570"/>
      <c r="BB315" s="570"/>
      <c r="BC315" s="570"/>
      <c r="BD315" s="570"/>
      <c r="BE315" s="570"/>
      <c r="BF315" s="570"/>
      <c r="BG315" s="570"/>
      <c r="BH315" s="570"/>
      <c r="BI315" s="570"/>
      <c r="BJ315" s="570"/>
      <c r="BK315" s="570"/>
      <c r="BL315" s="626"/>
      <c r="BM315" s="626"/>
      <c r="BN315" s="626"/>
      <c r="BO315" s="626"/>
      <c r="BP315" s="626"/>
      <c r="BQ315" s="626"/>
      <c r="BR315" s="626"/>
      <c r="BS315" s="626"/>
      <c r="BT315" s="626"/>
      <c r="BU315" s="626"/>
      <c r="BV315" s="626"/>
      <c r="BW315" s="626"/>
      <c r="BX315" s="626"/>
      <c r="BY315" s="626"/>
      <c r="BZ315" s="626"/>
      <c r="CA315" s="626"/>
      <c r="CB315" s="626"/>
      <c r="CC315" s="626"/>
      <c r="CD315" s="626"/>
      <c r="CE315" s="626"/>
      <c r="CF315" s="570"/>
      <c r="CG315" s="570"/>
      <c r="CH315" s="570"/>
      <c r="CI315" s="570"/>
      <c r="CJ315" s="570"/>
      <c r="CK315" s="570"/>
      <c r="CL315" s="570"/>
      <c r="CM315" s="570"/>
      <c r="CN315" s="570"/>
      <c r="CO315" s="570"/>
      <c r="CP315" s="570"/>
      <c r="CQ315" s="570"/>
      <c r="CR315" s="570"/>
      <c r="CS315" s="570"/>
      <c r="CT315" s="570"/>
      <c r="CU315" s="570"/>
      <c r="CV315" s="570"/>
    </row>
    <row r="316" spans="1:100" s="371" customFormat="1" ht="13.5">
      <c r="A316" s="655"/>
      <c r="B316" s="655"/>
      <c r="C316" s="655"/>
      <c r="D316" s="655"/>
      <c r="E316" s="655"/>
      <c r="F316" s="655"/>
      <c r="G316" s="655"/>
      <c r="H316" s="815"/>
      <c r="I316" s="815"/>
      <c r="J316" s="366"/>
      <c r="K316" s="367"/>
      <c r="L316" s="368"/>
      <c r="M316" s="365"/>
      <c r="N316" s="365"/>
      <c r="O316" s="339"/>
      <c r="P316" s="369"/>
      <c r="Q316" s="341"/>
      <c r="R316" s="342"/>
      <c r="S316" s="342"/>
      <c r="T316" s="343"/>
      <c r="U316" s="344"/>
      <c r="V316" s="344"/>
      <c r="W316" s="344"/>
      <c r="X316" s="564"/>
      <c r="Y316" s="564"/>
      <c r="Z316" s="564"/>
      <c r="AA316" s="564"/>
      <c r="AB316" s="564"/>
      <c r="AC316" s="570"/>
      <c r="AD316" s="570"/>
      <c r="AE316" s="570"/>
      <c r="AF316" s="570"/>
      <c r="AG316" s="570"/>
      <c r="AH316" s="570"/>
      <c r="AI316" s="570"/>
      <c r="AJ316" s="570"/>
      <c r="AK316" s="570"/>
      <c r="AL316" s="570"/>
      <c r="AM316" s="570"/>
      <c r="AN316" s="570"/>
      <c r="AO316" s="570"/>
      <c r="AP316" s="570"/>
      <c r="AQ316" s="570"/>
      <c r="AR316" s="570"/>
      <c r="AS316" s="570"/>
      <c r="AT316" s="570"/>
      <c r="AU316" s="570"/>
      <c r="AV316" s="570"/>
      <c r="AW316" s="570"/>
      <c r="AX316" s="570"/>
      <c r="AY316" s="570"/>
      <c r="AZ316" s="570"/>
      <c r="BA316" s="570"/>
      <c r="BB316" s="570"/>
      <c r="BC316" s="570"/>
      <c r="BD316" s="570"/>
      <c r="BE316" s="570"/>
      <c r="BF316" s="570"/>
      <c r="BG316" s="570"/>
      <c r="BH316" s="570"/>
      <c r="BI316" s="570"/>
      <c r="BJ316" s="570"/>
      <c r="BK316" s="570"/>
      <c r="BL316" s="626"/>
      <c r="BM316" s="626"/>
      <c r="BN316" s="626"/>
      <c r="BO316" s="626"/>
      <c r="BP316" s="626"/>
      <c r="BQ316" s="626"/>
      <c r="BR316" s="626"/>
      <c r="BS316" s="626"/>
      <c r="BT316" s="626"/>
      <c r="BU316" s="626"/>
      <c r="BV316" s="626"/>
      <c r="BW316" s="626"/>
      <c r="BX316" s="626"/>
      <c r="BY316" s="626"/>
      <c r="BZ316" s="626"/>
      <c r="CA316" s="626"/>
      <c r="CB316" s="626"/>
      <c r="CC316" s="626"/>
      <c r="CD316" s="626"/>
      <c r="CE316" s="626"/>
      <c r="CF316" s="570"/>
      <c r="CG316" s="570"/>
      <c r="CH316" s="570"/>
      <c r="CI316" s="570"/>
      <c r="CJ316" s="570"/>
      <c r="CK316" s="570"/>
      <c r="CL316" s="570"/>
      <c r="CM316" s="570"/>
      <c r="CN316" s="570"/>
      <c r="CO316" s="570"/>
      <c r="CP316" s="570"/>
      <c r="CQ316" s="570"/>
      <c r="CR316" s="570"/>
      <c r="CS316" s="570"/>
      <c r="CT316" s="570"/>
      <c r="CU316" s="570"/>
      <c r="CV316" s="570"/>
    </row>
    <row r="317" spans="1:100" s="371" customFormat="1" ht="13.5">
      <c r="A317" s="655"/>
      <c r="B317" s="655"/>
      <c r="C317" s="655"/>
      <c r="D317" s="655"/>
      <c r="E317" s="655"/>
      <c r="F317" s="655"/>
      <c r="G317" s="655"/>
      <c r="H317" s="815"/>
      <c r="I317" s="815"/>
      <c r="J317" s="366"/>
      <c r="K317" s="367"/>
      <c r="L317" s="368"/>
      <c r="M317" s="365"/>
      <c r="N317" s="365"/>
      <c r="O317" s="339"/>
      <c r="P317" s="369"/>
      <c r="Q317" s="341"/>
      <c r="R317" s="342"/>
      <c r="S317" s="342"/>
      <c r="T317" s="343"/>
      <c r="U317" s="344"/>
      <c r="V317" s="344"/>
      <c r="W317" s="344"/>
      <c r="X317" s="564"/>
      <c r="Y317" s="564"/>
      <c r="Z317" s="564"/>
      <c r="AA317" s="564"/>
      <c r="AB317" s="564"/>
      <c r="AC317" s="570"/>
      <c r="AD317" s="570"/>
      <c r="AE317" s="570"/>
      <c r="AF317" s="570"/>
      <c r="AG317" s="570"/>
      <c r="AH317" s="570"/>
      <c r="AI317" s="570"/>
      <c r="AJ317" s="570"/>
      <c r="AK317" s="570"/>
      <c r="AL317" s="570"/>
      <c r="AM317" s="570"/>
      <c r="AN317" s="570"/>
      <c r="AO317" s="570"/>
      <c r="AP317" s="570"/>
      <c r="AQ317" s="570"/>
      <c r="AR317" s="570"/>
      <c r="AS317" s="570"/>
      <c r="AT317" s="570"/>
      <c r="AU317" s="570"/>
      <c r="AV317" s="570"/>
      <c r="AW317" s="570"/>
      <c r="AX317" s="570"/>
      <c r="AY317" s="570"/>
      <c r="AZ317" s="570"/>
      <c r="BA317" s="570"/>
      <c r="BB317" s="570"/>
      <c r="BC317" s="570"/>
      <c r="BD317" s="570"/>
      <c r="BE317" s="570"/>
      <c r="BF317" s="570"/>
      <c r="BG317" s="570"/>
      <c r="BH317" s="570"/>
      <c r="BI317" s="570"/>
      <c r="BJ317" s="570"/>
      <c r="BK317" s="570"/>
      <c r="BL317" s="626"/>
      <c r="BM317" s="626"/>
      <c r="BN317" s="626"/>
      <c r="BO317" s="626"/>
      <c r="BP317" s="626"/>
      <c r="BQ317" s="626"/>
      <c r="BR317" s="626"/>
      <c r="BS317" s="626"/>
      <c r="BT317" s="626"/>
      <c r="BU317" s="626"/>
      <c r="BV317" s="626"/>
      <c r="BW317" s="626"/>
      <c r="BX317" s="626"/>
      <c r="BY317" s="626"/>
      <c r="BZ317" s="626"/>
      <c r="CA317" s="626"/>
      <c r="CB317" s="626"/>
      <c r="CC317" s="626"/>
      <c r="CD317" s="626"/>
      <c r="CE317" s="626"/>
      <c r="CF317" s="570"/>
      <c r="CG317" s="570"/>
      <c r="CH317" s="570"/>
      <c r="CI317" s="570"/>
      <c r="CJ317" s="570"/>
      <c r="CK317" s="570"/>
      <c r="CL317" s="570"/>
      <c r="CM317" s="570"/>
      <c r="CN317" s="570"/>
      <c r="CO317" s="570"/>
      <c r="CP317" s="570"/>
      <c r="CQ317" s="570"/>
      <c r="CR317" s="570"/>
      <c r="CS317" s="570"/>
      <c r="CT317" s="570"/>
      <c r="CU317" s="570"/>
      <c r="CV317" s="570"/>
    </row>
    <row r="318" spans="1:100" s="371" customFormat="1" ht="13.5">
      <c r="A318" s="655"/>
      <c r="B318" s="655"/>
      <c r="C318" s="655"/>
      <c r="D318" s="655"/>
      <c r="E318" s="655"/>
      <c r="F318" s="655"/>
      <c r="G318" s="655"/>
      <c r="H318" s="815"/>
      <c r="I318" s="815"/>
      <c r="J318" s="366"/>
      <c r="K318" s="367"/>
      <c r="L318" s="368"/>
      <c r="M318" s="365"/>
      <c r="N318" s="365"/>
      <c r="O318" s="339"/>
      <c r="P318" s="369"/>
      <c r="Q318" s="341"/>
      <c r="R318" s="342"/>
      <c r="S318" s="342"/>
      <c r="T318" s="343"/>
      <c r="U318" s="344"/>
      <c r="V318" s="344"/>
      <c r="W318" s="344"/>
      <c r="X318" s="564"/>
      <c r="Y318" s="564"/>
      <c r="Z318" s="564"/>
      <c r="AA318" s="564"/>
      <c r="AB318" s="564"/>
      <c r="AC318" s="570"/>
      <c r="AD318" s="570"/>
      <c r="AE318" s="570"/>
      <c r="AF318" s="570"/>
      <c r="AG318" s="570"/>
      <c r="AH318" s="570"/>
      <c r="AI318" s="570"/>
      <c r="AJ318" s="570"/>
      <c r="AK318" s="570"/>
      <c r="AL318" s="570"/>
      <c r="AM318" s="570"/>
      <c r="AN318" s="570"/>
      <c r="AO318" s="570"/>
      <c r="AP318" s="570"/>
      <c r="AQ318" s="570"/>
      <c r="AR318" s="570"/>
      <c r="AS318" s="570"/>
      <c r="AT318" s="570"/>
      <c r="AU318" s="570"/>
      <c r="AV318" s="570"/>
      <c r="AW318" s="570"/>
      <c r="AX318" s="570"/>
      <c r="AY318" s="570"/>
      <c r="AZ318" s="570"/>
      <c r="BA318" s="570"/>
      <c r="BB318" s="570"/>
      <c r="BC318" s="570"/>
      <c r="BD318" s="570"/>
      <c r="BE318" s="570"/>
      <c r="BF318" s="570"/>
      <c r="BG318" s="570"/>
      <c r="BH318" s="570"/>
      <c r="BI318" s="570"/>
      <c r="BJ318" s="570"/>
      <c r="BK318" s="570"/>
      <c r="BL318" s="570"/>
      <c r="BM318" s="570"/>
      <c r="BN318" s="570"/>
      <c r="BO318" s="570"/>
      <c r="BP318" s="570"/>
      <c r="BQ318" s="570"/>
      <c r="BR318" s="570"/>
      <c r="BS318" s="570"/>
      <c r="BT318" s="570"/>
      <c r="BU318" s="570"/>
      <c r="BV318" s="570"/>
      <c r="BW318" s="570"/>
      <c r="BX318" s="570"/>
      <c r="BY318" s="570"/>
      <c r="BZ318" s="570"/>
      <c r="CA318" s="570"/>
      <c r="CB318" s="570"/>
      <c r="CC318" s="570"/>
      <c r="CD318" s="570"/>
      <c r="CE318" s="570"/>
      <c r="CF318" s="570"/>
      <c r="CG318" s="570"/>
      <c r="CH318" s="570"/>
      <c r="CI318" s="570"/>
      <c r="CJ318" s="570"/>
      <c r="CK318" s="570"/>
      <c r="CL318" s="570"/>
      <c r="CM318" s="570"/>
      <c r="CN318" s="570"/>
      <c r="CO318" s="570"/>
      <c r="CP318" s="570"/>
      <c r="CQ318" s="570"/>
      <c r="CR318" s="570"/>
      <c r="CS318" s="570"/>
      <c r="CT318" s="570"/>
      <c r="CU318" s="570"/>
      <c r="CV318" s="570"/>
    </row>
    <row r="319" spans="1:100" s="371" customFormat="1" ht="13.5">
      <c r="A319" s="655"/>
      <c r="B319" s="655"/>
      <c r="C319" s="655"/>
      <c r="D319" s="655"/>
      <c r="E319" s="655"/>
      <c r="F319" s="655"/>
      <c r="G319" s="655"/>
      <c r="H319" s="815"/>
      <c r="I319" s="815"/>
      <c r="J319" s="366"/>
      <c r="K319" s="367"/>
      <c r="L319" s="368"/>
      <c r="M319" s="365"/>
      <c r="N319" s="365"/>
      <c r="O319" s="339"/>
      <c r="P319" s="369"/>
      <c r="Q319" s="341"/>
      <c r="R319" s="342"/>
      <c r="S319" s="342"/>
      <c r="T319" s="343"/>
      <c r="U319" s="344"/>
      <c r="V319" s="344"/>
      <c r="W319" s="344"/>
      <c r="X319" s="564"/>
      <c r="Y319" s="564"/>
      <c r="Z319" s="564"/>
      <c r="AA319" s="564"/>
      <c r="AB319" s="564"/>
      <c r="AC319" s="570"/>
      <c r="AD319" s="570"/>
      <c r="AE319" s="570"/>
      <c r="AF319" s="570"/>
      <c r="AG319" s="570"/>
      <c r="AH319" s="570"/>
      <c r="AI319" s="570"/>
      <c r="AJ319" s="570"/>
      <c r="AK319" s="570"/>
      <c r="AL319" s="570"/>
      <c r="AM319" s="570"/>
      <c r="AN319" s="570"/>
      <c r="AO319" s="570"/>
      <c r="AP319" s="570"/>
      <c r="AQ319" s="570"/>
      <c r="AR319" s="570"/>
      <c r="AS319" s="570"/>
      <c r="AT319" s="570"/>
      <c r="AU319" s="570"/>
      <c r="AV319" s="570"/>
      <c r="AW319" s="570"/>
      <c r="AX319" s="570"/>
      <c r="AY319" s="570"/>
      <c r="AZ319" s="570"/>
      <c r="BA319" s="570"/>
      <c r="BB319" s="570"/>
      <c r="BC319" s="570"/>
      <c r="BD319" s="570"/>
      <c r="BE319" s="570"/>
      <c r="BF319" s="570"/>
      <c r="BG319" s="570"/>
      <c r="BH319" s="570"/>
      <c r="BI319" s="570"/>
      <c r="BJ319" s="570"/>
      <c r="BK319" s="570"/>
      <c r="BL319" s="570"/>
      <c r="BM319" s="570"/>
      <c r="BN319" s="570"/>
      <c r="BO319" s="570"/>
      <c r="BP319" s="570"/>
      <c r="BQ319" s="570"/>
      <c r="BR319" s="570"/>
      <c r="BS319" s="570"/>
      <c r="BT319" s="570"/>
      <c r="BU319" s="570"/>
      <c r="BV319" s="570"/>
      <c r="BW319" s="570"/>
      <c r="BX319" s="570"/>
      <c r="BY319" s="570"/>
      <c r="BZ319" s="570"/>
      <c r="CA319" s="570"/>
      <c r="CB319" s="570"/>
      <c r="CC319" s="570"/>
      <c r="CD319" s="570"/>
      <c r="CE319" s="570"/>
      <c r="CF319" s="570"/>
      <c r="CG319" s="570"/>
      <c r="CH319" s="570"/>
      <c r="CI319" s="570"/>
      <c r="CJ319" s="570"/>
      <c r="CK319" s="570"/>
      <c r="CL319" s="570"/>
      <c r="CM319" s="570"/>
      <c r="CN319" s="570"/>
      <c r="CO319" s="570"/>
      <c r="CP319" s="570"/>
      <c r="CQ319" s="570"/>
      <c r="CR319" s="570"/>
      <c r="CS319" s="570"/>
      <c r="CT319" s="570"/>
      <c r="CU319" s="570"/>
      <c r="CV319" s="570"/>
    </row>
    <row r="320" spans="1:100" s="371" customFormat="1" ht="13.5">
      <c r="A320" s="655"/>
      <c r="B320" s="655"/>
      <c r="C320" s="655"/>
      <c r="D320" s="655"/>
      <c r="E320" s="655"/>
      <c r="F320" s="655"/>
      <c r="G320" s="655"/>
      <c r="H320" s="815"/>
      <c r="I320" s="815"/>
      <c r="J320" s="366"/>
      <c r="K320" s="367"/>
      <c r="L320" s="368"/>
      <c r="M320" s="365"/>
      <c r="N320" s="365"/>
      <c r="O320" s="339"/>
      <c r="P320" s="369"/>
      <c r="Q320" s="341"/>
      <c r="R320" s="342"/>
      <c r="S320" s="342"/>
      <c r="T320" s="343"/>
      <c r="U320" s="344"/>
      <c r="V320" s="344"/>
      <c r="W320" s="344"/>
      <c r="X320" s="564"/>
      <c r="Y320" s="564"/>
      <c r="Z320" s="564"/>
      <c r="AA320" s="564"/>
      <c r="AB320" s="564"/>
      <c r="AC320" s="570"/>
      <c r="AD320" s="570"/>
      <c r="AE320" s="570"/>
      <c r="AF320" s="570"/>
      <c r="AG320" s="570"/>
      <c r="AH320" s="570"/>
      <c r="AI320" s="570"/>
      <c r="AJ320" s="570"/>
      <c r="AK320" s="570"/>
      <c r="AL320" s="570"/>
      <c r="AM320" s="570"/>
      <c r="AN320" s="570"/>
      <c r="AO320" s="570"/>
      <c r="AP320" s="570"/>
      <c r="AQ320" s="570"/>
      <c r="AR320" s="570"/>
      <c r="AS320" s="570"/>
      <c r="AT320" s="570"/>
      <c r="AU320" s="570"/>
      <c r="AV320" s="570"/>
      <c r="AW320" s="570"/>
      <c r="AX320" s="570"/>
      <c r="AY320" s="570"/>
      <c r="AZ320" s="570"/>
      <c r="BA320" s="570"/>
      <c r="BB320" s="570"/>
      <c r="BC320" s="570"/>
      <c r="BD320" s="570"/>
      <c r="BE320" s="570"/>
      <c r="BF320" s="570"/>
      <c r="BG320" s="570"/>
      <c r="BH320" s="570"/>
      <c r="BI320" s="570"/>
      <c r="BJ320" s="570"/>
      <c r="BK320" s="570"/>
      <c r="BL320" s="570"/>
      <c r="BM320" s="570"/>
      <c r="BN320" s="570"/>
      <c r="BO320" s="570"/>
      <c r="BP320" s="570"/>
      <c r="BQ320" s="570"/>
      <c r="BR320" s="570"/>
      <c r="BS320" s="570"/>
      <c r="BT320" s="570"/>
      <c r="BU320" s="570"/>
      <c r="BV320" s="570"/>
      <c r="BW320" s="570"/>
      <c r="BX320" s="570"/>
      <c r="BY320" s="570"/>
      <c r="BZ320" s="570"/>
      <c r="CA320" s="570"/>
      <c r="CB320" s="570"/>
      <c r="CC320" s="570"/>
      <c r="CD320" s="570"/>
      <c r="CE320" s="570"/>
      <c r="CF320" s="570"/>
      <c r="CG320" s="570"/>
      <c r="CH320" s="570"/>
      <c r="CI320" s="570"/>
      <c r="CJ320" s="570"/>
      <c r="CK320" s="570"/>
      <c r="CL320" s="570"/>
      <c r="CM320" s="570"/>
      <c r="CN320" s="570"/>
      <c r="CO320" s="570"/>
      <c r="CP320" s="570"/>
      <c r="CQ320" s="570"/>
      <c r="CR320" s="570"/>
      <c r="CS320" s="570"/>
      <c r="CT320" s="570"/>
      <c r="CU320" s="570"/>
      <c r="CV320" s="570"/>
    </row>
    <row r="321" spans="1:100" s="371" customFormat="1" ht="13.5">
      <c r="A321" s="655"/>
      <c r="B321" s="655"/>
      <c r="C321" s="655"/>
      <c r="D321" s="655"/>
      <c r="E321" s="655"/>
      <c r="F321" s="655"/>
      <c r="G321" s="655"/>
      <c r="H321" s="815"/>
      <c r="I321" s="815"/>
      <c r="J321" s="366"/>
      <c r="K321" s="367"/>
      <c r="L321" s="368"/>
      <c r="M321" s="365"/>
      <c r="N321" s="365"/>
      <c r="O321" s="339"/>
      <c r="P321" s="369"/>
      <c r="Q321" s="341"/>
      <c r="R321" s="342"/>
      <c r="S321" s="342"/>
      <c r="T321" s="343"/>
      <c r="U321" s="344"/>
      <c r="V321" s="344"/>
      <c r="W321" s="344"/>
      <c r="X321" s="564"/>
      <c r="Y321" s="564"/>
      <c r="Z321" s="564"/>
      <c r="AA321" s="564"/>
      <c r="AB321" s="564"/>
      <c r="AC321" s="570"/>
      <c r="AD321" s="570"/>
      <c r="AE321" s="570"/>
      <c r="AF321" s="570"/>
      <c r="AG321" s="570"/>
      <c r="AH321" s="570"/>
      <c r="AI321" s="570"/>
      <c r="AJ321" s="570"/>
      <c r="AK321" s="570"/>
      <c r="AL321" s="570"/>
      <c r="AM321" s="570"/>
      <c r="AN321" s="570"/>
      <c r="AO321" s="570"/>
      <c r="AP321" s="570"/>
      <c r="AQ321" s="570"/>
      <c r="AR321" s="570"/>
      <c r="AS321" s="570"/>
      <c r="AT321" s="570"/>
      <c r="AU321" s="570"/>
      <c r="AV321" s="570"/>
      <c r="AW321" s="570"/>
      <c r="AX321" s="570"/>
      <c r="AY321" s="570"/>
      <c r="AZ321" s="570"/>
      <c r="BA321" s="570"/>
      <c r="BB321" s="570"/>
      <c r="BC321" s="570"/>
      <c r="BD321" s="570"/>
      <c r="BE321" s="570"/>
      <c r="BF321" s="570"/>
      <c r="BG321" s="570"/>
      <c r="BH321" s="570"/>
      <c r="BI321" s="570"/>
      <c r="BJ321" s="570"/>
      <c r="BK321" s="570"/>
      <c r="BL321" s="570"/>
      <c r="BM321" s="570"/>
      <c r="BN321" s="570"/>
      <c r="BO321" s="570"/>
      <c r="BP321" s="570"/>
      <c r="BQ321" s="570"/>
      <c r="BR321" s="570"/>
      <c r="BS321" s="570"/>
      <c r="BT321" s="570"/>
      <c r="BU321" s="570"/>
      <c r="BV321" s="570"/>
      <c r="BW321" s="570"/>
      <c r="BX321" s="570"/>
      <c r="BY321" s="570"/>
      <c r="BZ321" s="570"/>
      <c r="CA321" s="570"/>
      <c r="CB321" s="570"/>
      <c r="CC321" s="570"/>
      <c r="CD321" s="570"/>
      <c r="CE321" s="570"/>
      <c r="CF321" s="570"/>
      <c r="CG321" s="570"/>
      <c r="CH321" s="570"/>
      <c r="CI321" s="570"/>
      <c r="CJ321" s="570"/>
      <c r="CK321" s="570"/>
      <c r="CL321" s="570"/>
      <c r="CM321" s="570"/>
      <c r="CN321" s="570"/>
      <c r="CO321" s="570"/>
      <c r="CP321" s="570"/>
      <c r="CQ321" s="570"/>
      <c r="CR321" s="570"/>
      <c r="CS321" s="570"/>
      <c r="CT321" s="570"/>
      <c r="CU321" s="570"/>
      <c r="CV321" s="570"/>
    </row>
    <row r="322" spans="1:100" s="371" customFormat="1" ht="13.5">
      <c r="A322" s="655"/>
      <c r="B322" s="655"/>
      <c r="C322" s="655"/>
      <c r="D322" s="655"/>
      <c r="E322" s="655"/>
      <c r="F322" s="655"/>
      <c r="G322" s="655"/>
      <c r="H322" s="815"/>
      <c r="I322" s="815"/>
      <c r="J322" s="366"/>
      <c r="K322" s="367"/>
      <c r="L322" s="368"/>
      <c r="M322" s="365"/>
      <c r="N322" s="365"/>
      <c r="O322" s="339"/>
      <c r="P322" s="369"/>
      <c r="Q322" s="341"/>
      <c r="R322" s="342"/>
      <c r="S322" s="342"/>
      <c r="T322" s="343"/>
      <c r="U322" s="344"/>
      <c r="V322" s="344"/>
      <c r="W322" s="344"/>
      <c r="X322" s="564"/>
      <c r="Y322" s="564"/>
      <c r="Z322" s="564"/>
      <c r="AA322" s="564"/>
      <c r="AB322" s="564"/>
      <c r="AC322" s="570"/>
      <c r="AD322" s="570"/>
      <c r="AE322" s="570"/>
      <c r="AF322" s="570"/>
      <c r="AG322" s="570"/>
      <c r="AH322" s="570"/>
      <c r="AI322" s="570"/>
      <c r="AJ322" s="570"/>
      <c r="AK322" s="570"/>
      <c r="AL322" s="570"/>
      <c r="AM322" s="570"/>
      <c r="AN322" s="570"/>
      <c r="AO322" s="570"/>
      <c r="AP322" s="570"/>
      <c r="AQ322" s="570"/>
      <c r="AR322" s="570"/>
      <c r="AS322" s="570"/>
      <c r="AT322" s="570"/>
      <c r="AU322" s="570"/>
      <c r="AV322" s="570"/>
      <c r="AW322" s="570"/>
      <c r="AX322" s="570"/>
      <c r="AY322" s="570"/>
      <c r="AZ322" s="570"/>
      <c r="BA322" s="570"/>
      <c r="BB322" s="570"/>
      <c r="BC322" s="570"/>
      <c r="BD322" s="570"/>
      <c r="BE322" s="570"/>
      <c r="BF322" s="570"/>
      <c r="BG322" s="570"/>
      <c r="BH322" s="570"/>
      <c r="BI322" s="570"/>
      <c r="BJ322" s="570"/>
      <c r="BK322" s="570"/>
      <c r="BL322" s="570"/>
      <c r="BM322" s="570"/>
      <c r="BN322" s="570"/>
      <c r="BO322" s="570"/>
      <c r="BP322" s="570"/>
      <c r="BQ322" s="570"/>
      <c r="BR322" s="570"/>
      <c r="BS322" s="570"/>
      <c r="BT322" s="570"/>
      <c r="BU322" s="570"/>
      <c r="BV322" s="570"/>
      <c r="BW322" s="570"/>
      <c r="BX322" s="570"/>
      <c r="BY322" s="570"/>
      <c r="BZ322" s="570"/>
      <c r="CA322" s="570"/>
      <c r="CB322" s="570"/>
      <c r="CC322" s="570"/>
      <c r="CD322" s="570"/>
      <c r="CE322" s="570"/>
      <c r="CF322" s="570"/>
      <c r="CG322" s="570"/>
      <c r="CH322" s="570"/>
      <c r="CI322" s="570"/>
      <c r="CJ322" s="570"/>
      <c r="CK322" s="570"/>
      <c r="CL322" s="570"/>
      <c r="CM322" s="570"/>
      <c r="CN322" s="570"/>
      <c r="CO322" s="570"/>
      <c r="CP322" s="570"/>
      <c r="CQ322" s="570"/>
      <c r="CR322" s="570"/>
      <c r="CS322" s="570"/>
      <c r="CT322" s="570"/>
      <c r="CU322" s="570"/>
      <c r="CV322" s="570"/>
    </row>
    <row r="323" spans="1:100" s="371" customFormat="1" ht="13.5">
      <c r="A323" s="655"/>
      <c r="B323" s="655"/>
      <c r="C323" s="655"/>
      <c r="D323" s="655"/>
      <c r="E323" s="655"/>
      <c r="F323" s="655"/>
      <c r="G323" s="655"/>
      <c r="H323" s="815"/>
      <c r="I323" s="815"/>
      <c r="J323" s="366"/>
      <c r="K323" s="367"/>
      <c r="L323" s="368"/>
      <c r="M323" s="365"/>
      <c r="N323" s="365"/>
      <c r="O323" s="339"/>
      <c r="P323" s="369"/>
      <c r="Q323" s="341"/>
      <c r="R323" s="342"/>
      <c r="S323" s="342"/>
      <c r="T323" s="343"/>
      <c r="U323" s="344"/>
      <c r="V323" s="344"/>
      <c r="W323" s="344"/>
      <c r="X323" s="564"/>
      <c r="Y323" s="564"/>
      <c r="Z323" s="564"/>
      <c r="AA323" s="564"/>
      <c r="AB323" s="564"/>
      <c r="AC323" s="570"/>
      <c r="AD323" s="570"/>
      <c r="AE323" s="570"/>
      <c r="AF323" s="570"/>
      <c r="AG323" s="570"/>
      <c r="AH323" s="570"/>
      <c r="AI323" s="570"/>
      <c r="AJ323" s="570"/>
      <c r="AK323" s="570"/>
      <c r="AL323" s="570"/>
      <c r="AM323" s="570"/>
      <c r="AN323" s="570"/>
      <c r="AO323" s="570"/>
      <c r="AP323" s="570"/>
      <c r="AQ323" s="570"/>
      <c r="AR323" s="570"/>
      <c r="AS323" s="570"/>
      <c r="AT323" s="570"/>
      <c r="AU323" s="570"/>
      <c r="AV323" s="570"/>
      <c r="AW323" s="570"/>
      <c r="AX323" s="570"/>
      <c r="AY323" s="570"/>
      <c r="AZ323" s="570"/>
      <c r="BA323" s="570"/>
      <c r="BB323" s="570"/>
      <c r="BC323" s="570"/>
      <c r="BD323" s="570"/>
      <c r="BE323" s="570"/>
      <c r="BF323" s="570"/>
      <c r="BG323" s="570"/>
      <c r="BH323" s="570"/>
      <c r="BI323" s="570"/>
      <c r="BJ323" s="570"/>
      <c r="BK323" s="570"/>
      <c r="BL323" s="570"/>
      <c r="BM323" s="570"/>
      <c r="BN323" s="570"/>
      <c r="BO323" s="570"/>
      <c r="BP323" s="570"/>
      <c r="BQ323" s="570"/>
      <c r="BR323" s="570"/>
      <c r="BS323" s="570"/>
      <c r="BT323" s="570"/>
      <c r="BU323" s="570"/>
      <c r="BV323" s="570"/>
      <c r="BW323" s="570"/>
      <c r="BX323" s="570"/>
      <c r="BY323" s="570"/>
      <c r="BZ323" s="570"/>
      <c r="CA323" s="570"/>
      <c r="CB323" s="570"/>
      <c r="CC323" s="570"/>
      <c r="CD323" s="570"/>
      <c r="CE323" s="570"/>
      <c r="CF323" s="570"/>
      <c r="CG323" s="570"/>
      <c r="CH323" s="570"/>
      <c r="CI323" s="570"/>
      <c r="CJ323" s="570"/>
      <c r="CK323" s="570"/>
      <c r="CL323" s="570"/>
      <c r="CM323" s="570"/>
      <c r="CN323" s="570"/>
      <c r="CO323" s="570"/>
      <c r="CP323" s="570"/>
      <c r="CQ323" s="570"/>
      <c r="CR323" s="570"/>
      <c r="CS323" s="570"/>
      <c r="CT323" s="570"/>
      <c r="CU323" s="570"/>
      <c r="CV323" s="570"/>
    </row>
    <row r="324" spans="1:100" s="371" customFormat="1" ht="13.5">
      <c r="A324" s="655"/>
      <c r="B324" s="655"/>
      <c r="C324" s="655"/>
      <c r="D324" s="655"/>
      <c r="E324" s="655"/>
      <c r="F324" s="655"/>
      <c r="G324" s="655"/>
      <c r="H324" s="815"/>
      <c r="I324" s="815"/>
      <c r="J324" s="366"/>
      <c r="K324" s="367"/>
      <c r="L324" s="368"/>
      <c r="M324" s="365"/>
      <c r="N324" s="365"/>
      <c r="O324" s="339"/>
      <c r="P324" s="369"/>
      <c r="Q324" s="341"/>
      <c r="R324" s="342"/>
      <c r="S324" s="342"/>
      <c r="T324" s="343"/>
      <c r="U324" s="344"/>
      <c r="V324" s="344"/>
      <c r="W324" s="344"/>
      <c r="X324" s="564"/>
      <c r="Y324" s="564"/>
      <c r="Z324" s="564"/>
      <c r="AA324" s="564"/>
      <c r="AB324" s="564"/>
      <c r="AC324" s="570"/>
      <c r="AD324" s="570"/>
      <c r="AE324" s="570"/>
      <c r="AF324" s="570"/>
      <c r="AG324" s="570"/>
      <c r="AH324" s="570"/>
      <c r="AI324" s="570"/>
      <c r="AJ324" s="570"/>
      <c r="AK324" s="570"/>
      <c r="AL324" s="570"/>
      <c r="AM324" s="570"/>
      <c r="AN324" s="570"/>
      <c r="AO324" s="570"/>
      <c r="AP324" s="570"/>
      <c r="AQ324" s="570"/>
      <c r="AR324" s="570"/>
      <c r="AS324" s="570"/>
      <c r="AT324" s="570"/>
      <c r="AU324" s="570"/>
      <c r="AV324" s="570"/>
      <c r="AW324" s="570"/>
      <c r="AX324" s="570"/>
      <c r="AY324" s="570"/>
      <c r="AZ324" s="570"/>
      <c r="BA324" s="570"/>
      <c r="BB324" s="570"/>
      <c r="BC324" s="570"/>
      <c r="BD324" s="570"/>
      <c r="BE324" s="570"/>
      <c r="BF324" s="570"/>
      <c r="BG324" s="570"/>
      <c r="BH324" s="570"/>
      <c r="BI324" s="570"/>
      <c r="BJ324" s="570"/>
      <c r="BK324" s="570"/>
      <c r="BL324" s="570"/>
      <c r="BM324" s="570"/>
      <c r="BN324" s="570"/>
      <c r="BO324" s="570"/>
      <c r="BP324" s="570"/>
      <c r="BQ324" s="570"/>
      <c r="BR324" s="570"/>
      <c r="BS324" s="570"/>
      <c r="BT324" s="570"/>
      <c r="BU324" s="570"/>
      <c r="BV324" s="570"/>
      <c r="BW324" s="570"/>
      <c r="BX324" s="570"/>
      <c r="BY324" s="570"/>
      <c r="BZ324" s="570"/>
      <c r="CA324" s="570"/>
      <c r="CB324" s="570"/>
      <c r="CC324" s="570"/>
      <c r="CD324" s="570"/>
      <c r="CE324" s="570"/>
      <c r="CF324" s="570"/>
      <c r="CG324" s="570"/>
      <c r="CH324" s="570"/>
      <c r="CI324" s="570"/>
      <c r="CJ324" s="570"/>
      <c r="CK324" s="570"/>
      <c r="CL324" s="570"/>
      <c r="CM324" s="570"/>
      <c r="CN324" s="570"/>
      <c r="CO324" s="570"/>
      <c r="CP324" s="570"/>
      <c r="CQ324" s="570"/>
      <c r="CR324" s="570"/>
      <c r="CS324" s="570"/>
      <c r="CT324" s="570"/>
      <c r="CU324" s="570"/>
      <c r="CV324" s="570"/>
    </row>
    <row r="325" spans="1:100" s="371" customFormat="1" ht="13.5">
      <c r="A325" s="655"/>
      <c r="B325" s="655"/>
      <c r="C325" s="655"/>
      <c r="D325" s="655"/>
      <c r="E325" s="655"/>
      <c r="F325" s="655"/>
      <c r="G325" s="655"/>
      <c r="H325" s="815"/>
      <c r="I325" s="815"/>
      <c r="J325" s="366"/>
      <c r="K325" s="367"/>
      <c r="L325" s="368"/>
      <c r="M325" s="365"/>
      <c r="N325" s="365"/>
      <c r="O325" s="339"/>
      <c r="P325" s="369"/>
      <c r="Q325" s="341"/>
      <c r="R325" s="342"/>
      <c r="S325" s="342"/>
      <c r="T325" s="343"/>
      <c r="U325" s="344"/>
      <c r="V325" s="344"/>
      <c r="W325" s="344"/>
      <c r="X325" s="564"/>
      <c r="Y325" s="564"/>
      <c r="Z325" s="564"/>
      <c r="AA325" s="564"/>
      <c r="AB325" s="564"/>
      <c r="AC325" s="570"/>
      <c r="AD325" s="570"/>
      <c r="AE325" s="570"/>
      <c r="AF325" s="570"/>
      <c r="AG325" s="570"/>
      <c r="AH325" s="570"/>
      <c r="AI325" s="570"/>
      <c r="AJ325" s="570"/>
      <c r="AK325" s="570"/>
      <c r="AL325" s="570"/>
      <c r="AM325" s="570"/>
      <c r="AN325" s="570"/>
      <c r="AO325" s="570"/>
      <c r="AP325" s="570"/>
      <c r="AQ325" s="570"/>
      <c r="AR325" s="570"/>
      <c r="AS325" s="570"/>
      <c r="AT325" s="570"/>
      <c r="AU325" s="570"/>
      <c r="AV325" s="570"/>
      <c r="AW325" s="570"/>
      <c r="AX325" s="570"/>
      <c r="AY325" s="570"/>
      <c r="AZ325" s="570"/>
      <c r="BA325" s="570"/>
      <c r="BB325" s="570"/>
      <c r="BC325" s="570"/>
      <c r="BD325" s="570"/>
      <c r="BE325" s="570"/>
      <c r="BF325" s="570"/>
      <c r="BG325" s="570"/>
      <c r="BH325" s="570"/>
      <c r="BI325" s="570"/>
      <c r="BJ325" s="570"/>
      <c r="BK325" s="570"/>
      <c r="BL325" s="570"/>
      <c r="BM325" s="570"/>
      <c r="BN325" s="570"/>
      <c r="BO325" s="570"/>
      <c r="BP325" s="570"/>
      <c r="BQ325" s="570"/>
      <c r="BR325" s="570"/>
      <c r="BS325" s="570"/>
      <c r="BT325" s="570"/>
      <c r="BU325" s="570"/>
      <c r="BV325" s="570"/>
      <c r="BW325" s="570"/>
      <c r="BX325" s="570"/>
      <c r="BY325" s="570"/>
      <c r="BZ325" s="570"/>
      <c r="CA325" s="570"/>
      <c r="CB325" s="570"/>
      <c r="CC325" s="570"/>
      <c r="CD325" s="570"/>
      <c r="CE325" s="570"/>
      <c r="CF325" s="570"/>
      <c r="CG325" s="570"/>
      <c r="CH325" s="570"/>
      <c r="CI325" s="570"/>
      <c r="CJ325" s="570"/>
      <c r="CK325" s="570"/>
      <c r="CL325" s="570"/>
      <c r="CM325" s="570"/>
      <c r="CN325" s="570"/>
      <c r="CO325" s="570"/>
      <c r="CP325" s="570"/>
      <c r="CQ325" s="570"/>
      <c r="CR325" s="570"/>
      <c r="CS325" s="570"/>
      <c r="CT325" s="570"/>
      <c r="CU325" s="570"/>
      <c r="CV325" s="570"/>
    </row>
    <row r="326" spans="1:100" s="371" customFormat="1" ht="13.5">
      <c r="A326" s="655"/>
      <c r="B326" s="655"/>
      <c r="C326" s="655"/>
      <c r="D326" s="655"/>
      <c r="E326" s="655"/>
      <c r="F326" s="655"/>
      <c r="G326" s="655"/>
      <c r="H326" s="815"/>
      <c r="I326" s="815"/>
      <c r="J326" s="366"/>
      <c r="K326" s="367"/>
      <c r="L326" s="368"/>
      <c r="M326" s="365"/>
      <c r="N326" s="365"/>
      <c r="O326" s="339"/>
      <c r="P326" s="369"/>
      <c r="Q326" s="341"/>
      <c r="R326" s="342"/>
      <c r="S326" s="342"/>
      <c r="T326" s="343"/>
      <c r="U326" s="344"/>
      <c r="V326" s="344"/>
      <c r="W326" s="344"/>
      <c r="X326" s="564"/>
      <c r="Y326" s="564"/>
      <c r="Z326" s="564"/>
      <c r="AA326" s="564"/>
      <c r="AB326" s="564"/>
      <c r="AC326" s="570"/>
      <c r="AD326" s="570"/>
      <c r="AE326" s="570"/>
      <c r="AF326" s="570"/>
      <c r="AG326" s="570"/>
      <c r="AH326" s="570"/>
      <c r="AI326" s="570"/>
      <c r="AJ326" s="570"/>
      <c r="AK326" s="570"/>
      <c r="AL326" s="570"/>
      <c r="AM326" s="570"/>
      <c r="AN326" s="570"/>
      <c r="AO326" s="570"/>
      <c r="AP326" s="570"/>
      <c r="AQ326" s="570"/>
      <c r="AR326" s="570"/>
      <c r="AS326" s="570"/>
      <c r="AT326" s="570"/>
      <c r="AU326" s="570"/>
      <c r="AV326" s="570"/>
      <c r="AW326" s="570"/>
      <c r="AX326" s="570"/>
      <c r="AY326" s="570"/>
      <c r="AZ326" s="570"/>
      <c r="BA326" s="570"/>
      <c r="BB326" s="570"/>
      <c r="BC326" s="570"/>
      <c r="BD326" s="570"/>
      <c r="BE326" s="570"/>
      <c r="BF326" s="570"/>
      <c r="BG326" s="570"/>
      <c r="BH326" s="570"/>
      <c r="BI326" s="570"/>
      <c r="BJ326" s="570"/>
      <c r="BK326" s="570"/>
      <c r="BL326" s="570"/>
      <c r="BM326" s="570"/>
      <c r="BN326" s="570"/>
      <c r="BO326" s="570"/>
      <c r="BP326" s="570"/>
      <c r="BQ326" s="570"/>
      <c r="BR326" s="570"/>
      <c r="BS326" s="570"/>
      <c r="BT326" s="570"/>
      <c r="BU326" s="570"/>
      <c r="BV326" s="570"/>
      <c r="BW326" s="570"/>
      <c r="BX326" s="570"/>
      <c r="BY326" s="570"/>
      <c r="BZ326" s="570"/>
      <c r="CA326" s="570"/>
      <c r="CB326" s="570"/>
      <c r="CC326" s="570"/>
      <c r="CD326" s="570"/>
      <c r="CE326" s="570"/>
      <c r="CF326" s="570"/>
      <c r="CG326" s="570"/>
      <c r="CH326" s="570"/>
      <c r="CI326" s="570"/>
      <c r="CJ326" s="570"/>
      <c r="CK326" s="570"/>
      <c r="CL326" s="570"/>
      <c r="CM326" s="570"/>
      <c r="CN326" s="570"/>
      <c r="CO326" s="570"/>
      <c r="CP326" s="570"/>
      <c r="CQ326" s="570"/>
      <c r="CR326" s="570"/>
      <c r="CS326" s="570"/>
      <c r="CT326" s="570"/>
      <c r="CU326" s="570"/>
      <c r="CV326" s="570"/>
    </row>
    <row r="327" spans="1:100" s="371" customFormat="1" ht="13.5">
      <c r="A327" s="655"/>
      <c r="B327" s="655"/>
      <c r="C327" s="655"/>
      <c r="D327" s="655"/>
      <c r="E327" s="655"/>
      <c r="F327" s="655"/>
      <c r="G327" s="655"/>
      <c r="H327" s="815"/>
      <c r="I327" s="815"/>
      <c r="J327" s="366"/>
      <c r="K327" s="367"/>
      <c r="L327" s="368"/>
      <c r="M327" s="365"/>
      <c r="N327" s="365"/>
      <c r="O327" s="339"/>
      <c r="P327" s="369"/>
      <c r="Q327" s="341"/>
      <c r="R327" s="342"/>
      <c r="S327" s="342"/>
      <c r="T327" s="343"/>
      <c r="U327" s="344"/>
      <c r="V327" s="344"/>
      <c r="W327" s="344"/>
      <c r="X327" s="564"/>
      <c r="Y327" s="564"/>
      <c r="Z327" s="564"/>
      <c r="AA327" s="564"/>
      <c r="AB327" s="564"/>
      <c r="AC327" s="570"/>
      <c r="AD327" s="570"/>
      <c r="AE327" s="570"/>
      <c r="AF327" s="570"/>
      <c r="AG327" s="570"/>
      <c r="AH327" s="570"/>
      <c r="AI327" s="570"/>
      <c r="AJ327" s="570"/>
      <c r="AK327" s="570"/>
      <c r="AL327" s="570"/>
      <c r="AM327" s="570"/>
      <c r="AN327" s="570"/>
      <c r="AO327" s="570"/>
      <c r="AP327" s="570"/>
      <c r="AQ327" s="570"/>
      <c r="AR327" s="570"/>
      <c r="AS327" s="570"/>
      <c r="AT327" s="570"/>
      <c r="AU327" s="570"/>
      <c r="AV327" s="570"/>
      <c r="AW327" s="570"/>
      <c r="AX327" s="570"/>
      <c r="AY327" s="570"/>
      <c r="AZ327" s="570"/>
      <c r="BA327" s="570"/>
      <c r="BB327" s="570"/>
      <c r="BC327" s="570"/>
      <c r="BD327" s="570"/>
      <c r="BE327" s="570"/>
      <c r="BF327" s="570"/>
      <c r="BG327" s="570"/>
      <c r="BH327" s="570"/>
      <c r="BI327" s="570"/>
      <c r="BJ327" s="570"/>
      <c r="BK327" s="570"/>
      <c r="BL327" s="570"/>
      <c r="BM327" s="570"/>
      <c r="BN327" s="570"/>
      <c r="BO327" s="570"/>
      <c r="BP327" s="570"/>
      <c r="BQ327" s="570"/>
      <c r="BR327" s="570"/>
      <c r="BS327" s="570"/>
      <c r="BT327" s="570"/>
      <c r="BU327" s="570"/>
      <c r="BV327" s="570"/>
      <c r="BW327" s="570"/>
      <c r="BX327" s="570"/>
      <c r="BY327" s="570"/>
      <c r="BZ327" s="570"/>
      <c r="CA327" s="570"/>
      <c r="CB327" s="570"/>
      <c r="CC327" s="570"/>
      <c r="CD327" s="570"/>
      <c r="CE327" s="570"/>
      <c r="CF327" s="570"/>
      <c r="CG327" s="570"/>
      <c r="CH327" s="570"/>
      <c r="CI327" s="570"/>
      <c r="CJ327" s="570"/>
      <c r="CK327" s="570"/>
      <c r="CL327" s="570"/>
      <c r="CM327" s="570"/>
      <c r="CN327" s="570"/>
      <c r="CO327" s="570"/>
      <c r="CP327" s="570"/>
      <c r="CQ327" s="570"/>
      <c r="CR327" s="570"/>
      <c r="CS327" s="570"/>
      <c r="CT327" s="570"/>
      <c r="CU327" s="570"/>
      <c r="CV327" s="570"/>
    </row>
    <row r="328" spans="1:100" s="371" customFormat="1" ht="13.5">
      <c r="A328" s="655"/>
      <c r="B328" s="655"/>
      <c r="C328" s="655"/>
      <c r="D328" s="655"/>
      <c r="E328" s="655"/>
      <c r="F328" s="655"/>
      <c r="G328" s="655"/>
      <c r="H328" s="815"/>
      <c r="I328" s="815"/>
      <c r="J328" s="366"/>
      <c r="K328" s="367"/>
      <c r="L328" s="368"/>
      <c r="M328" s="365"/>
      <c r="N328" s="365"/>
      <c r="O328" s="339"/>
      <c r="P328" s="369"/>
      <c r="Q328" s="341"/>
      <c r="R328" s="342"/>
      <c r="S328" s="342"/>
      <c r="T328" s="343"/>
      <c r="U328" s="344"/>
      <c r="V328" s="344"/>
      <c r="W328" s="344"/>
      <c r="X328" s="564"/>
      <c r="Y328" s="564"/>
      <c r="Z328" s="564"/>
      <c r="AA328" s="564"/>
      <c r="AB328" s="564"/>
      <c r="AC328" s="570"/>
      <c r="AD328" s="570"/>
      <c r="AE328" s="570"/>
      <c r="AF328" s="570"/>
      <c r="AG328" s="570"/>
      <c r="AH328" s="570"/>
      <c r="AI328" s="570"/>
      <c r="AJ328" s="570"/>
      <c r="AK328" s="570"/>
      <c r="AL328" s="570"/>
      <c r="AM328" s="570"/>
      <c r="AN328" s="570"/>
      <c r="AO328" s="570"/>
      <c r="AP328" s="570"/>
      <c r="AQ328" s="570"/>
      <c r="AR328" s="570"/>
      <c r="AS328" s="570"/>
      <c r="AT328" s="570"/>
      <c r="AU328" s="570"/>
      <c r="AV328" s="570"/>
      <c r="AW328" s="570"/>
      <c r="AX328" s="570"/>
      <c r="AY328" s="570"/>
      <c r="AZ328" s="570"/>
      <c r="BA328" s="570"/>
      <c r="BB328" s="570"/>
      <c r="BC328" s="570"/>
      <c r="BD328" s="570"/>
      <c r="BE328" s="570"/>
      <c r="BF328" s="570"/>
      <c r="BG328" s="570"/>
      <c r="BH328" s="570"/>
      <c r="BI328" s="570"/>
      <c r="BJ328" s="570"/>
      <c r="BK328" s="570"/>
      <c r="BL328" s="570"/>
      <c r="BM328" s="570"/>
      <c r="BN328" s="570"/>
      <c r="BO328" s="570"/>
      <c r="BP328" s="570"/>
      <c r="BQ328" s="570"/>
      <c r="BR328" s="570"/>
      <c r="BS328" s="570"/>
      <c r="BT328" s="570"/>
      <c r="BU328" s="570"/>
      <c r="BV328" s="570"/>
      <c r="BW328" s="570"/>
      <c r="BX328" s="570"/>
      <c r="BY328" s="570"/>
      <c r="BZ328" s="570"/>
      <c r="CA328" s="570"/>
      <c r="CB328" s="570"/>
      <c r="CC328" s="570"/>
      <c r="CD328" s="570"/>
      <c r="CE328" s="570"/>
      <c r="CF328" s="570"/>
      <c r="CG328" s="570"/>
      <c r="CH328" s="570"/>
      <c r="CI328" s="570"/>
      <c r="CJ328" s="570"/>
      <c r="CK328" s="570"/>
      <c r="CL328" s="570"/>
      <c r="CM328" s="570"/>
      <c r="CN328" s="570"/>
      <c r="CO328" s="570"/>
      <c r="CP328" s="570"/>
      <c r="CQ328" s="570"/>
      <c r="CR328" s="570"/>
      <c r="CS328" s="570"/>
      <c r="CT328" s="570"/>
      <c r="CU328" s="570"/>
      <c r="CV328" s="570"/>
    </row>
    <row r="329" spans="1:100" s="371" customFormat="1" ht="13.5">
      <c r="A329" s="655"/>
      <c r="B329" s="655"/>
      <c r="C329" s="655"/>
      <c r="D329" s="655"/>
      <c r="E329" s="655"/>
      <c r="F329" s="655"/>
      <c r="G329" s="655"/>
      <c r="H329" s="815"/>
      <c r="I329" s="815"/>
      <c r="J329" s="366"/>
      <c r="K329" s="367"/>
      <c r="L329" s="368"/>
      <c r="M329" s="365"/>
      <c r="N329" s="365"/>
      <c r="O329" s="339"/>
      <c r="P329" s="369"/>
      <c r="Q329" s="341"/>
      <c r="R329" s="342"/>
      <c r="S329" s="342"/>
      <c r="T329" s="343"/>
      <c r="U329" s="344"/>
      <c r="V329" s="344"/>
      <c r="W329" s="344"/>
      <c r="X329" s="564"/>
      <c r="Y329" s="564"/>
      <c r="Z329" s="564"/>
      <c r="AA329" s="564"/>
      <c r="AB329" s="564"/>
      <c r="AC329" s="570"/>
      <c r="AD329" s="570"/>
      <c r="AE329" s="570"/>
      <c r="AF329" s="570"/>
      <c r="AG329" s="570"/>
      <c r="AH329" s="570"/>
      <c r="AI329" s="570"/>
      <c r="AJ329" s="570"/>
      <c r="AK329" s="570"/>
      <c r="AL329" s="570"/>
      <c r="AM329" s="570"/>
      <c r="AN329" s="570"/>
      <c r="AO329" s="570"/>
      <c r="AP329" s="570"/>
      <c r="AQ329" s="570"/>
      <c r="AR329" s="570"/>
      <c r="AS329" s="570"/>
      <c r="AT329" s="570"/>
      <c r="AU329" s="570"/>
      <c r="AV329" s="570"/>
      <c r="AW329" s="570"/>
      <c r="AX329" s="570"/>
      <c r="AY329" s="570"/>
      <c r="AZ329" s="570"/>
      <c r="BA329" s="570"/>
      <c r="BB329" s="570"/>
      <c r="BC329" s="570"/>
      <c r="BD329" s="570"/>
      <c r="BE329" s="570"/>
      <c r="BF329" s="570"/>
      <c r="BG329" s="570"/>
      <c r="BH329" s="570"/>
      <c r="BI329" s="570"/>
      <c r="BJ329" s="570"/>
      <c r="BK329" s="570"/>
      <c r="BL329" s="570"/>
      <c r="BM329" s="570"/>
      <c r="BN329" s="570"/>
      <c r="BO329" s="570"/>
      <c r="BP329" s="570"/>
      <c r="BQ329" s="570"/>
      <c r="BR329" s="570"/>
      <c r="BS329" s="570"/>
      <c r="BT329" s="570"/>
      <c r="BU329" s="570"/>
      <c r="BV329" s="570"/>
      <c r="BW329" s="570"/>
      <c r="BX329" s="570"/>
      <c r="BY329" s="570"/>
      <c r="BZ329" s="570"/>
      <c r="CA329" s="570"/>
      <c r="CB329" s="570"/>
      <c r="CC329" s="570"/>
      <c r="CD329" s="570"/>
      <c r="CE329" s="570"/>
      <c r="CF329" s="570"/>
      <c r="CG329" s="570"/>
      <c r="CH329" s="570"/>
      <c r="CI329" s="570"/>
      <c r="CJ329" s="570"/>
      <c r="CK329" s="570"/>
      <c r="CL329" s="570"/>
      <c r="CM329" s="570"/>
      <c r="CN329" s="570"/>
      <c r="CO329" s="570"/>
      <c r="CP329" s="570"/>
      <c r="CQ329" s="570"/>
      <c r="CR329" s="570"/>
      <c r="CS329" s="570"/>
      <c r="CT329" s="570"/>
      <c r="CU329" s="570"/>
      <c r="CV329" s="570"/>
    </row>
    <row r="330" spans="1:100" s="371" customFormat="1" ht="13.5">
      <c r="A330" s="655"/>
      <c r="B330" s="655"/>
      <c r="C330" s="655"/>
      <c r="D330" s="655"/>
      <c r="E330" s="655"/>
      <c r="F330" s="655"/>
      <c r="G330" s="655"/>
      <c r="H330" s="815"/>
      <c r="I330" s="815"/>
      <c r="J330" s="366"/>
      <c r="K330" s="367"/>
      <c r="L330" s="368"/>
      <c r="M330" s="365"/>
      <c r="N330" s="365"/>
      <c r="O330" s="339"/>
      <c r="P330" s="369"/>
      <c r="Q330" s="341"/>
      <c r="R330" s="342"/>
      <c r="S330" s="342"/>
      <c r="T330" s="343"/>
      <c r="U330" s="344"/>
      <c r="V330" s="344"/>
      <c r="W330" s="344"/>
      <c r="X330" s="564"/>
      <c r="Y330" s="564"/>
      <c r="Z330" s="564"/>
      <c r="AA330" s="564"/>
      <c r="AB330" s="564"/>
      <c r="AC330" s="570"/>
      <c r="AD330" s="570"/>
      <c r="AE330" s="570"/>
      <c r="AF330" s="570"/>
      <c r="AG330" s="570"/>
      <c r="AH330" s="570"/>
      <c r="AI330" s="570"/>
      <c r="AJ330" s="570"/>
      <c r="AK330" s="570"/>
      <c r="AL330" s="570"/>
      <c r="AM330" s="570"/>
      <c r="AN330" s="570"/>
      <c r="AO330" s="570"/>
      <c r="AP330" s="570"/>
      <c r="AQ330" s="570"/>
      <c r="AR330" s="570"/>
      <c r="AS330" s="570"/>
      <c r="AT330" s="570"/>
      <c r="AU330" s="570"/>
      <c r="AV330" s="570"/>
      <c r="AW330" s="570"/>
      <c r="AX330" s="570"/>
      <c r="AY330" s="570"/>
      <c r="AZ330" s="570"/>
      <c r="BA330" s="570"/>
      <c r="BB330" s="570"/>
      <c r="BC330" s="570"/>
      <c r="BD330" s="570"/>
      <c r="BE330" s="570"/>
      <c r="BF330" s="570"/>
      <c r="BG330" s="570"/>
      <c r="BH330" s="570"/>
      <c r="BI330" s="570"/>
      <c r="BJ330" s="570"/>
      <c r="BK330" s="570"/>
      <c r="BL330" s="570"/>
      <c r="BM330" s="570"/>
      <c r="BN330" s="570"/>
      <c r="BO330" s="570"/>
      <c r="BP330" s="570"/>
      <c r="BQ330" s="570"/>
      <c r="BR330" s="570"/>
      <c r="BS330" s="570"/>
      <c r="BT330" s="570"/>
      <c r="BU330" s="570"/>
      <c r="BV330" s="570"/>
      <c r="BW330" s="570"/>
      <c r="BX330" s="570"/>
      <c r="BY330" s="570"/>
      <c r="BZ330" s="570"/>
      <c r="CA330" s="570"/>
      <c r="CB330" s="570"/>
      <c r="CC330" s="570"/>
      <c r="CD330" s="570"/>
      <c r="CE330" s="570"/>
      <c r="CF330" s="570"/>
      <c r="CG330" s="570"/>
      <c r="CH330" s="570"/>
      <c r="CI330" s="570"/>
      <c r="CJ330" s="570"/>
      <c r="CK330" s="570"/>
      <c r="CL330" s="570"/>
      <c r="CM330" s="570"/>
      <c r="CN330" s="570"/>
      <c r="CO330" s="570"/>
      <c r="CP330" s="570"/>
      <c r="CQ330" s="570"/>
      <c r="CR330" s="570"/>
      <c r="CS330" s="570"/>
      <c r="CT330" s="570"/>
      <c r="CU330" s="570"/>
      <c r="CV330" s="570"/>
    </row>
    <row r="331" spans="1:100" s="371" customFormat="1" ht="13.5">
      <c r="A331" s="655"/>
      <c r="B331" s="655"/>
      <c r="C331" s="655"/>
      <c r="D331" s="655"/>
      <c r="E331" s="655"/>
      <c r="F331" s="655"/>
      <c r="G331" s="655"/>
      <c r="H331" s="815"/>
      <c r="I331" s="815"/>
      <c r="J331" s="366"/>
      <c r="K331" s="367"/>
      <c r="L331" s="368"/>
      <c r="M331" s="365"/>
      <c r="N331" s="365"/>
      <c r="O331" s="339"/>
      <c r="P331" s="369"/>
      <c r="Q331" s="341"/>
      <c r="R331" s="342"/>
      <c r="S331" s="342"/>
      <c r="T331" s="343"/>
      <c r="U331" s="344"/>
      <c r="V331" s="344"/>
      <c r="W331" s="344"/>
      <c r="X331" s="564"/>
      <c r="Y331" s="564"/>
      <c r="Z331" s="564"/>
      <c r="AA331" s="564"/>
      <c r="AB331" s="564"/>
      <c r="AC331" s="570"/>
      <c r="AD331" s="570"/>
      <c r="AE331" s="570"/>
      <c r="AF331" s="570"/>
      <c r="AG331" s="570"/>
      <c r="AH331" s="570"/>
      <c r="AI331" s="570"/>
      <c r="AJ331" s="570"/>
      <c r="AK331" s="570"/>
      <c r="AL331" s="570"/>
      <c r="AM331" s="570"/>
      <c r="AN331" s="570"/>
      <c r="AO331" s="570"/>
      <c r="AP331" s="570"/>
      <c r="AQ331" s="570"/>
      <c r="AR331" s="570"/>
      <c r="AS331" s="570"/>
      <c r="AT331" s="570"/>
      <c r="AU331" s="570"/>
      <c r="AV331" s="570"/>
      <c r="AW331" s="570"/>
      <c r="AX331" s="570"/>
      <c r="AY331" s="570"/>
      <c r="AZ331" s="570"/>
      <c r="BA331" s="570"/>
      <c r="BB331" s="570"/>
      <c r="BC331" s="570"/>
      <c r="BD331" s="570"/>
      <c r="BE331" s="570"/>
      <c r="BF331" s="570"/>
      <c r="BG331" s="570"/>
      <c r="BH331" s="570"/>
      <c r="BI331" s="570"/>
      <c r="BJ331" s="570"/>
      <c r="BK331" s="570"/>
      <c r="BL331" s="570"/>
      <c r="BM331" s="570"/>
      <c r="BN331" s="570"/>
      <c r="BO331" s="570"/>
      <c r="BP331" s="570"/>
      <c r="BQ331" s="570"/>
      <c r="BR331" s="570"/>
      <c r="BS331" s="570"/>
      <c r="BT331" s="570"/>
      <c r="BU331" s="570"/>
      <c r="BV331" s="570"/>
      <c r="BW331" s="570"/>
      <c r="BX331" s="570"/>
      <c r="BY331" s="570"/>
      <c r="BZ331" s="570"/>
      <c r="CA331" s="570"/>
      <c r="CB331" s="570"/>
      <c r="CC331" s="570"/>
      <c r="CD331" s="570"/>
      <c r="CE331" s="570"/>
      <c r="CF331" s="570"/>
      <c r="CG331" s="570"/>
      <c r="CH331" s="570"/>
      <c r="CI331" s="570"/>
      <c r="CJ331" s="570"/>
      <c r="CK331" s="570"/>
      <c r="CL331" s="570"/>
      <c r="CM331" s="570"/>
      <c r="CN331" s="570"/>
      <c r="CO331" s="570"/>
      <c r="CP331" s="570"/>
      <c r="CQ331" s="570"/>
      <c r="CR331" s="570"/>
      <c r="CS331" s="570"/>
      <c r="CT331" s="570"/>
      <c r="CU331" s="570"/>
      <c r="CV331" s="570"/>
    </row>
    <row r="332" spans="1:100" s="371" customFormat="1" ht="13.5">
      <c r="A332" s="655"/>
      <c r="B332" s="655"/>
      <c r="C332" s="655"/>
      <c r="D332" s="655"/>
      <c r="E332" s="655"/>
      <c r="F332" s="655"/>
      <c r="G332" s="655"/>
      <c r="H332" s="815"/>
      <c r="I332" s="815"/>
      <c r="J332" s="366"/>
      <c r="K332" s="367"/>
      <c r="L332" s="368"/>
      <c r="M332" s="365"/>
      <c r="N332" s="365"/>
      <c r="O332" s="339"/>
      <c r="P332" s="369"/>
      <c r="Q332" s="341"/>
      <c r="R332" s="342"/>
      <c r="S332" s="342"/>
      <c r="T332" s="343"/>
      <c r="U332" s="344"/>
      <c r="V332" s="344"/>
      <c r="W332" s="344"/>
      <c r="X332" s="564"/>
      <c r="Y332" s="564"/>
      <c r="Z332" s="564"/>
      <c r="AA332" s="564"/>
      <c r="AB332" s="564"/>
      <c r="AC332" s="570"/>
      <c r="AD332" s="570"/>
      <c r="AE332" s="570"/>
      <c r="AF332" s="570"/>
      <c r="AG332" s="570"/>
      <c r="AH332" s="570"/>
      <c r="AI332" s="570"/>
      <c r="AJ332" s="570"/>
      <c r="AK332" s="570"/>
      <c r="AL332" s="570"/>
      <c r="AM332" s="570"/>
      <c r="AN332" s="570"/>
      <c r="AO332" s="570"/>
      <c r="AP332" s="570"/>
      <c r="AQ332" s="570"/>
      <c r="AR332" s="570"/>
      <c r="AS332" s="570"/>
      <c r="AT332" s="570"/>
      <c r="AU332" s="570"/>
      <c r="AV332" s="570"/>
      <c r="AW332" s="570"/>
      <c r="AX332" s="570"/>
      <c r="AY332" s="570"/>
      <c r="AZ332" s="570"/>
      <c r="BA332" s="570"/>
      <c r="BB332" s="570"/>
      <c r="BC332" s="570"/>
      <c r="BD332" s="570"/>
      <c r="BE332" s="570"/>
      <c r="BF332" s="570"/>
      <c r="BG332" s="570"/>
      <c r="BH332" s="570"/>
      <c r="BI332" s="570"/>
      <c r="BJ332" s="570"/>
      <c r="BK332" s="570"/>
      <c r="BL332" s="570"/>
      <c r="BM332" s="570"/>
      <c r="BN332" s="570"/>
      <c r="BO332" s="570"/>
      <c r="BP332" s="570"/>
      <c r="BQ332" s="570"/>
      <c r="BR332" s="570"/>
      <c r="BS332" s="570"/>
      <c r="BT332" s="570"/>
      <c r="BU332" s="570"/>
      <c r="BV332" s="570"/>
      <c r="BW332" s="570"/>
      <c r="BX332" s="570"/>
      <c r="BY332" s="570"/>
      <c r="BZ332" s="570"/>
      <c r="CA332" s="570"/>
      <c r="CB332" s="570"/>
      <c r="CC332" s="570"/>
      <c r="CD332" s="570"/>
      <c r="CE332" s="570"/>
      <c r="CF332" s="570"/>
      <c r="CG332" s="570"/>
      <c r="CH332" s="570"/>
      <c r="CI332" s="570"/>
      <c r="CJ332" s="570"/>
      <c r="CK332" s="570"/>
      <c r="CL332" s="570"/>
      <c r="CM332" s="570"/>
      <c r="CN332" s="570"/>
      <c r="CO332" s="570"/>
      <c r="CP332" s="570"/>
      <c r="CQ332" s="570"/>
      <c r="CR332" s="570"/>
      <c r="CS332" s="570"/>
      <c r="CT332" s="570"/>
      <c r="CU332" s="570"/>
      <c r="CV332" s="570"/>
    </row>
    <row r="333" spans="1:100" s="371" customFormat="1" ht="13.5">
      <c r="A333" s="655"/>
      <c r="B333" s="655"/>
      <c r="C333" s="655"/>
      <c r="D333" s="655"/>
      <c r="E333" s="655"/>
      <c r="F333" s="655"/>
      <c r="G333" s="655"/>
      <c r="H333" s="815"/>
      <c r="I333" s="815"/>
      <c r="J333" s="366"/>
      <c r="K333" s="367"/>
      <c r="L333" s="368"/>
      <c r="M333" s="365"/>
      <c r="N333" s="365"/>
      <c r="O333" s="339"/>
      <c r="P333" s="369"/>
      <c r="Q333" s="341"/>
      <c r="R333" s="342"/>
      <c r="S333" s="342"/>
      <c r="T333" s="343"/>
      <c r="U333" s="344"/>
      <c r="V333" s="344"/>
      <c r="W333" s="344"/>
      <c r="X333" s="564"/>
      <c r="Y333" s="564"/>
      <c r="Z333" s="564"/>
      <c r="AA333" s="564"/>
      <c r="AB333" s="564"/>
      <c r="AC333" s="570"/>
      <c r="AD333" s="570"/>
      <c r="AE333" s="570"/>
      <c r="AF333" s="570"/>
      <c r="AG333" s="570"/>
      <c r="AH333" s="570"/>
      <c r="AI333" s="570"/>
      <c r="AJ333" s="570"/>
      <c r="AK333" s="570"/>
      <c r="AL333" s="570"/>
      <c r="AM333" s="570"/>
      <c r="AN333" s="570"/>
      <c r="AO333" s="570"/>
      <c r="AP333" s="570"/>
      <c r="AQ333" s="570"/>
      <c r="AR333" s="570"/>
      <c r="AS333" s="570"/>
      <c r="AT333" s="570"/>
      <c r="AU333" s="570"/>
      <c r="AV333" s="570"/>
      <c r="AW333" s="570"/>
      <c r="AX333" s="570"/>
      <c r="AY333" s="570"/>
      <c r="AZ333" s="570"/>
      <c r="BA333" s="570"/>
      <c r="BB333" s="570"/>
      <c r="BC333" s="570"/>
      <c r="BD333" s="570"/>
      <c r="BE333" s="570"/>
      <c r="BF333" s="570"/>
      <c r="BG333" s="570"/>
      <c r="BH333" s="570"/>
      <c r="BI333" s="570"/>
      <c r="BJ333" s="570"/>
      <c r="BK333" s="570"/>
      <c r="BL333" s="570"/>
      <c r="BM333" s="570"/>
      <c r="BN333" s="570"/>
      <c r="BO333" s="570"/>
      <c r="BP333" s="570"/>
      <c r="BQ333" s="570"/>
      <c r="BR333" s="570"/>
      <c r="BS333" s="570"/>
      <c r="BT333" s="570"/>
      <c r="BU333" s="570"/>
      <c r="BV333" s="570"/>
      <c r="BW333" s="570"/>
      <c r="BX333" s="570"/>
      <c r="BY333" s="570"/>
      <c r="BZ333" s="570"/>
      <c r="CA333" s="570"/>
      <c r="CB333" s="570"/>
      <c r="CC333" s="570"/>
      <c r="CD333" s="570"/>
      <c r="CE333" s="570"/>
      <c r="CF333" s="570"/>
      <c r="CG333" s="570"/>
      <c r="CH333" s="570"/>
      <c r="CI333" s="570"/>
      <c r="CJ333" s="570"/>
      <c r="CK333" s="570"/>
      <c r="CL333" s="570"/>
      <c r="CM333" s="570"/>
      <c r="CN333" s="570"/>
      <c r="CO333" s="570"/>
      <c r="CP333" s="570"/>
      <c r="CQ333" s="570"/>
      <c r="CR333" s="570"/>
      <c r="CS333" s="570"/>
      <c r="CT333" s="570"/>
      <c r="CU333" s="570"/>
      <c r="CV333" s="570"/>
    </row>
    <row r="334" spans="1:100" s="371" customFormat="1" ht="13.5">
      <c r="A334" s="655"/>
      <c r="B334" s="655"/>
      <c r="C334" s="655"/>
      <c r="D334" s="655"/>
      <c r="E334" s="655"/>
      <c r="F334" s="655"/>
      <c r="G334" s="655"/>
      <c r="H334" s="815"/>
      <c r="I334" s="815"/>
      <c r="J334" s="366"/>
      <c r="K334" s="367"/>
      <c r="L334" s="368"/>
      <c r="M334" s="365"/>
      <c r="N334" s="365"/>
      <c r="O334" s="339"/>
      <c r="P334" s="369"/>
      <c r="Q334" s="341"/>
      <c r="R334" s="342"/>
      <c r="S334" s="342"/>
      <c r="T334" s="343"/>
      <c r="U334" s="344"/>
      <c r="V334" s="344"/>
      <c r="W334" s="344"/>
      <c r="X334" s="564"/>
      <c r="Y334" s="564"/>
      <c r="Z334" s="564"/>
      <c r="AA334" s="564"/>
      <c r="AB334" s="564"/>
      <c r="AC334" s="570"/>
      <c r="AD334" s="570"/>
      <c r="AE334" s="570"/>
      <c r="AF334" s="570"/>
      <c r="AG334" s="570"/>
      <c r="AH334" s="570"/>
      <c r="AI334" s="570"/>
      <c r="AJ334" s="570"/>
      <c r="AK334" s="570"/>
      <c r="AL334" s="570"/>
      <c r="AM334" s="570"/>
      <c r="AN334" s="570"/>
      <c r="AO334" s="570"/>
      <c r="AP334" s="570"/>
      <c r="AQ334" s="570"/>
      <c r="AR334" s="570"/>
      <c r="AS334" s="570"/>
      <c r="AT334" s="570"/>
      <c r="AU334" s="570"/>
      <c r="AV334" s="570"/>
      <c r="AW334" s="570"/>
      <c r="AX334" s="570"/>
      <c r="AY334" s="570"/>
      <c r="AZ334" s="570"/>
      <c r="BA334" s="570"/>
      <c r="BB334" s="570"/>
      <c r="BC334" s="570"/>
      <c r="BD334" s="570"/>
      <c r="BE334" s="570"/>
      <c r="BF334" s="570"/>
      <c r="BG334" s="570"/>
      <c r="BH334" s="570"/>
      <c r="BI334" s="570"/>
      <c r="BJ334" s="570"/>
      <c r="BK334" s="570"/>
      <c r="BL334" s="570"/>
      <c r="BM334" s="570"/>
      <c r="BN334" s="570"/>
      <c r="BO334" s="570"/>
      <c r="BP334" s="570"/>
      <c r="BQ334" s="570"/>
      <c r="BR334" s="570"/>
      <c r="BS334" s="570"/>
      <c r="BT334" s="570"/>
      <c r="BU334" s="570"/>
      <c r="BV334" s="570"/>
      <c r="BW334" s="570"/>
      <c r="BX334" s="570"/>
      <c r="BY334" s="570"/>
      <c r="BZ334" s="570"/>
      <c r="CA334" s="570"/>
      <c r="CB334" s="570"/>
      <c r="CC334" s="570"/>
      <c r="CD334" s="570"/>
      <c r="CE334" s="570"/>
      <c r="CF334" s="570"/>
      <c r="CG334" s="570"/>
      <c r="CH334" s="570"/>
      <c r="CI334" s="570"/>
      <c r="CJ334" s="570"/>
      <c r="CK334" s="570"/>
      <c r="CL334" s="570"/>
      <c r="CM334" s="570"/>
      <c r="CN334" s="570"/>
      <c r="CO334" s="570"/>
      <c r="CP334" s="570"/>
      <c r="CQ334" s="570"/>
      <c r="CR334" s="570"/>
      <c r="CS334" s="570"/>
      <c r="CT334" s="570"/>
      <c r="CU334" s="570"/>
      <c r="CV334" s="570"/>
    </row>
    <row r="335" spans="1:100" s="371" customFormat="1" ht="13.5">
      <c r="A335" s="655"/>
      <c r="B335" s="655"/>
      <c r="C335" s="655"/>
      <c r="D335" s="655"/>
      <c r="E335" s="655"/>
      <c r="F335" s="655"/>
      <c r="G335" s="655"/>
      <c r="H335" s="815"/>
      <c r="I335" s="815"/>
      <c r="J335" s="366"/>
      <c r="K335" s="367"/>
      <c r="L335" s="368"/>
      <c r="M335" s="365"/>
      <c r="N335" s="365"/>
      <c r="O335" s="339"/>
      <c r="P335" s="369"/>
      <c r="Q335" s="341"/>
      <c r="R335" s="342"/>
      <c r="S335" s="342"/>
      <c r="T335" s="343"/>
      <c r="U335" s="344"/>
      <c r="V335" s="344"/>
      <c r="W335" s="344"/>
      <c r="X335" s="564"/>
      <c r="Y335" s="564"/>
      <c r="Z335" s="564"/>
      <c r="AA335" s="564"/>
      <c r="AB335" s="564"/>
      <c r="AC335" s="570"/>
      <c r="AD335" s="570"/>
      <c r="AE335" s="570"/>
      <c r="AF335" s="570"/>
      <c r="AG335" s="570"/>
      <c r="AH335" s="570"/>
      <c r="AI335" s="570"/>
      <c r="AJ335" s="570"/>
      <c r="AK335" s="570"/>
      <c r="AL335" s="570"/>
      <c r="AM335" s="570"/>
      <c r="AN335" s="570"/>
      <c r="AO335" s="570"/>
      <c r="AP335" s="570"/>
      <c r="AQ335" s="570"/>
      <c r="AR335" s="570"/>
      <c r="AS335" s="570"/>
      <c r="AT335" s="570"/>
      <c r="AU335" s="570"/>
      <c r="AV335" s="570"/>
      <c r="AW335" s="570"/>
      <c r="AX335" s="570"/>
      <c r="AY335" s="570"/>
      <c r="AZ335" s="570"/>
      <c r="BA335" s="570"/>
      <c r="BB335" s="570"/>
      <c r="BC335" s="570"/>
      <c r="BD335" s="570"/>
      <c r="BE335" s="570"/>
      <c r="BF335" s="570"/>
      <c r="BG335" s="570"/>
      <c r="BH335" s="570"/>
      <c r="BI335" s="570"/>
      <c r="BJ335" s="570"/>
      <c r="BK335" s="570"/>
      <c r="BL335" s="570"/>
      <c r="BM335" s="570"/>
      <c r="BN335" s="570"/>
      <c r="BO335" s="570"/>
      <c r="BP335" s="570"/>
      <c r="BQ335" s="570"/>
      <c r="BR335" s="570"/>
      <c r="BS335" s="570"/>
      <c r="BT335" s="570"/>
      <c r="BU335" s="570"/>
      <c r="BV335" s="570"/>
      <c r="BW335" s="570"/>
      <c r="BX335" s="570"/>
      <c r="BY335" s="570"/>
      <c r="BZ335" s="570"/>
      <c r="CA335" s="570"/>
      <c r="CB335" s="570"/>
      <c r="CC335" s="570"/>
      <c r="CD335" s="570"/>
      <c r="CE335" s="570"/>
      <c r="CF335" s="570"/>
      <c r="CG335" s="570"/>
      <c r="CH335" s="570"/>
      <c r="CI335" s="570"/>
      <c r="CJ335" s="570"/>
      <c r="CK335" s="570"/>
      <c r="CL335" s="570"/>
      <c r="CM335" s="570"/>
      <c r="CN335" s="570"/>
      <c r="CO335" s="570"/>
      <c r="CP335" s="570"/>
      <c r="CQ335" s="570"/>
      <c r="CR335" s="570"/>
      <c r="CS335" s="570"/>
      <c r="CT335" s="570"/>
      <c r="CU335" s="570"/>
      <c r="CV335" s="570"/>
    </row>
    <row r="336" spans="1:100" s="371" customFormat="1" ht="13.5">
      <c r="A336" s="655"/>
      <c r="B336" s="655"/>
      <c r="C336" s="655"/>
      <c r="D336" s="655"/>
      <c r="E336" s="655"/>
      <c r="F336" s="655"/>
      <c r="G336" s="655"/>
      <c r="H336" s="815"/>
      <c r="I336" s="815"/>
      <c r="J336" s="366"/>
      <c r="K336" s="367"/>
      <c r="L336" s="368"/>
      <c r="M336" s="365"/>
      <c r="N336" s="365"/>
      <c r="O336" s="339"/>
      <c r="P336" s="369"/>
      <c r="Q336" s="341"/>
      <c r="R336" s="342"/>
      <c r="S336" s="342"/>
      <c r="T336" s="343"/>
      <c r="U336" s="344"/>
      <c r="V336" s="344"/>
      <c r="W336" s="344"/>
      <c r="X336" s="564"/>
      <c r="Y336" s="564"/>
      <c r="Z336" s="564"/>
      <c r="AA336" s="564"/>
      <c r="AB336" s="564"/>
      <c r="AC336" s="570"/>
      <c r="AD336" s="570"/>
      <c r="AE336" s="570"/>
      <c r="AF336" s="570"/>
      <c r="AG336" s="570"/>
      <c r="AH336" s="570"/>
      <c r="AI336" s="570"/>
      <c r="AJ336" s="570"/>
      <c r="AK336" s="570"/>
      <c r="AL336" s="570"/>
      <c r="AM336" s="570"/>
      <c r="AN336" s="570"/>
      <c r="AO336" s="570"/>
      <c r="AP336" s="570"/>
      <c r="AQ336" s="570"/>
      <c r="AR336" s="570"/>
      <c r="AS336" s="570"/>
      <c r="AT336" s="570"/>
      <c r="AU336" s="570"/>
      <c r="AV336" s="570"/>
      <c r="AW336" s="570"/>
      <c r="AX336" s="570"/>
      <c r="AY336" s="570"/>
      <c r="AZ336" s="570"/>
      <c r="BA336" s="570"/>
      <c r="BB336" s="570"/>
      <c r="BC336" s="570"/>
      <c r="BD336" s="570"/>
      <c r="BE336" s="570"/>
      <c r="BF336" s="570"/>
      <c r="BG336" s="570"/>
      <c r="BH336" s="570"/>
      <c r="BI336" s="570"/>
      <c r="BJ336" s="570"/>
      <c r="BK336" s="570"/>
      <c r="BL336" s="570"/>
      <c r="BM336" s="570"/>
      <c r="BN336" s="570"/>
      <c r="BO336" s="570"/>
      <c r="BP336" s="570"/>
      <c r="BQ336" s="570"/>
      <c r="BR336" s="570"/>
      <c r="BS336" s="570"/>
      <c r="BT336" s="570"/>
      <c r="BU336" s="570"/>
      <c r="BV336" s="570"/>
      <c r="BW336" s="570"/>
      <c r="BX336" s="570"/>
      <c r="BY336" s="570"/>
      <c r="BZ336" s="570"/>
      <c r="CA336" s="570"/>
      <c r="CB336" s="570"/>
      <c r="CC336" s="570"/>
      <c r="CD336" s="570"/>
      <c r="CE336" s="570"/>
      <c r="CF336" s="570"/>
      <c r="CG336" s="570"/>
      <c r="CH336" s="570"/>
      <c r="CI336" s="570"/>
      <c r="CJ336" s="570"/>
      <c r="CK336" s="570"/>
      <c r="CL336" s="570"/>
      <c r="CM336" s="570"/>
      <c r="CN336" s="570"/>
      <c r="CO336" s="570"/>
      <c r="CP336" s="570"/>
      <c r="CQ336" s="570"/>
      <c r="CR336" s="570"/>
      <c r="CS336" s="570"/>
      <c r="CT336" s="570"/>
      <c r="CU336" s="570"/>
      <c r="CV336" s="570"/>
    </row>
    <row r="337" spans="1:100" s="371" customFormat="1" ht="13.5">
      <c r="A337" s="655"/>
      <c r="B337" s="655"/>
      <c r="C337" s="655"/>
      <c r="D337" s="655"/>
      <c r="E337" s="655"/>
      <c r="F337" s="655"/>
      <c r="G337" s="655"/>
      <c r="H337" s="815"/>
      <c r="I337" s="815"/>
      <c r="J337" s="366"/>
      <c r="K337" s="367"/>
      <c r="L337" s="368"/>
      <c r="M337" s="365"/>
      <c r="N337" s="365"/>
      <c r="O337" s="339"/>
      <c r="P337" s="369"/>
      <c r="Q337" s="341"/>
      <c r="R337" s="342"/>
      <c r="S337" s="342"/>
      <c r="T337" s="343"/>
      <c r="U337" s="344"/>
      <c r="V337" s="344"/>
      <c r="W337" s="344"/>
      <c r="X337" s="564"/>
      <c r="Y337" s="564"/>
      <c r="Z337" s="564"/>
      <c r="AA337" s="564"/>
      <c r="AB337" s="564"/>
      <c r="AC337" s="570"/>
      <c r="AD337" s="570"/>
      <c r="AE337" s="570"/>
      <c r="AF337" s="570"/>
      <c r="AG337" s="570"/>
      <c r="AH337" s="570"/>
      <c r="AI337" s="570"/>
      <c r="AJ337" s="570"/>
      <c r="AK337" s="570"/>
      <c r="AL337" s="570"/>
      <c r="AM337" s="570"/>
      <c r="AN337" s="570"/>
      <c r="AO337" s="570"/>
      <c r="AP337" s="570"/>
      <c r="AQ337" s="570"/>
      <c r="AR337" s="570"/>
      <c r="AS337" s="570"/>
      <c r="AT337" s="570"/>
      <c r="AU337" s="570"/>
      <c r="AV337" s="570"/>
      <c r="AW337" s="570"/>
      <c r="AX337" s="570"/>
      <c r="AY337" s="570"/>
      <c r="AZ337" s="570"/>
      <c r="BA337" s="570"/>
      <c r="BB337" s="570"/>
      <c r="BC337" s="570"/>
      <c r="BD337" s="570"/>
      <c r="BE337" s="570"/>
      <c r="BF337" s="570"/>
      <c r="BG337" s="570"/>
      <c r="BH337" s="570"/>
      <c r="BI337" s="570"/>
      <c r="BJ337" s="570"/>
      <c r="BK337" s="570"/>
      <c r="BL337" s="570"/>
      <c r="BM337" s="570"/>
      <c r="BN337" s="570"/>
      <c r="BO337" s="570"/>
      <c r="BP337" s="570"/>
      <c r="BQ337" s="570"/>
      <c r="BR337" s="570"/>
      <c r="BS337" s="570"/>
      <c r="BT337" s="570"/>
      <c r="BU337" s="570"/>
      <c r="BV337" s="570"/>
      <c r="BW337" s="570"/>
      <c r="BX337" s="570"/>
      <c r="BY337" s="570"/>
      <c r="BZ337" s="570"/>
      <c r="CA337" s="570"/>
      <c r="CB337" s="570"/>
      <c r="CC337" s="570"/>
      <c r="CD337" s="570"/>
      <c r="CE337" s="570"/>
      <c r="CF337" s="570"/>
      <c r="CG337" s="570"/>
      <c r="CH337" s="570"/>
      <c r="CI337" s="570"/>
      <c r="CJ337" s="570"/>
      <c r="CK337" s="570"/>
      <c r="CL337" s="570"/>
      <c r="CM337" s="570"/>
      <c r="CN337" s="570"/>
      <c r="CO337" s="570"/>
      <c r="CP337" s="570"/>
      <c r="CQ337" s="570"/>
      <c r="CR337" s="570"/>
      <c r="CS337" s="570"/>
      <c r="CT337" s="570"/>
      <c r="CU337" s="570"/>
      <c r="CV337" s="570"/>
    </row>
    <row r="338" spans="1:100" s="371" customFormat="1" ht="13.5">
      <c r="A338" s="655"/>
      <c r="B338" s="655"/>
      <c r="C338" s="655"/>
      <c r="D338" s="655"/>
      <c r="E338" s="655"/>
      <c r="F338" s="655"/>
      <c r="G338" s="655"/>
      <c r="H338" s="815"/>
      <c r="I338" s="815"/>
      <c r="J338" s="366"/>
      <c r="K338" s="367"/>
      <c r="L338" s="368"/>
      <c r="M338" s="365"/>
      <c r="N338" s="365"/>
      <c r="O338" s="339"/>
      <c r="P338" s="369"/>
      <c r="Q338" s="341"/>
      <c r="R338" s="342"/>
      <c r="S338" s="342"/>
      <c r="T338" s="343"/>
      <c r="U338" s="344"/>
      <c r="V338" s="344"/>
      <c r="W338" s="344"/>
      <c r="X338" s="564"/>
      <c r="Y338" s="564"/>
      <c r="Z338" s="564"/>
      <c r="AA338" s="564"/>
      <c r="AB338" s="564"/>
      <c r="AC338" s="570"/>
      <c r="AD338" s="570"/>
      <c r="AE338" s="570"/>
      <c r="AF338" s="570"/>
      <c r="AG338" s="570"/>
      <c r="AH338" s="570"/>
      <c r="AI338" s="570"/>
      <c r="AJ338" s="570"/>
      <c r="AK338" s="570"/>
      <c r="AL338" s="570"/>
      <c r="AM338" s="570"/>
      <c r="AN338" s="570"/>
      <c r="AO338" s="570"/>
      <c r="AP338" s="570"/>
      <c r="AQ338" s="570"/>
      <c r="AR338" s="570"/>
      <c r="AS338" s="570"/>
      <c r="AT338" s="570"/>
      <c r="AU338" s="570"/>
      <c r="AV338" s="570"/>
      <c r="AW338" s="570"/>
      <c r="AX338" s="570"/>
      <c r="AY338" s="570"/>
      <c r="AZ338" s="570"/>
      <c r="BA338" s="570"/>
      <c r="BB338" s="570"/>
      <c r="BC338" s="570"/>
      <c r="BD338" s="570"/>
      <c r="BE338" s="570"/>
      <c r="BF338" s="570"/>
      <c r="BG338" s="570"/>
      <c r="BH338" s="570"/>
      <c r="BI338" s="570"/>
      <c r="BJ338" s="570"/>
      <c r="BK338" s="570"/>
      <c r="BL338" s="570"/>
      <c r="BM338" s="570"/>
      <c r="BN338" s="570"/>
      <c r="BO338" s="570"/>
      <c r="BP338" s="570"/>
      <c r="BQ338" s="570"/>
      <c r="BR338" s="570"/>
      <c r="BS338" s="570"/>
      <c r="BT338" s="570"/>
      <c r="BU338" s="570"/>
      <c r="BV338" s="570"/>
      <c r="BW338" s="570"/>
      <c r="BX338" s="570"/>
      <c r="BY338" s="570"/>
      <c r="BZ338" s="570"/>
      <c r="CA338" s="570"/>
      <c r="CB338" s="570"/>
      <c r="CC338" s="570"/>
      <c r="CD338" s="570"/>
      <c r="CE338" s="570"/>
      <c r="CF338" s="570"/>
      <c r="CG338" s="570"/>
      <c r="CH338" s="570"/>
      <c r="CI338" s="570"/>
      <c r="CJ338" s="570"/>
      <c r="CK338" s="570"/>
      <c r="CL338" s="570"/>
      <c r="CM338" s="570"/>
      <c r="CN338" s="570"/>
      <c r="CO338" s="570"/>
      <c r="CP338" s="570"/>
      <c r="CQ338" s="570"/>
      <c r="CR338" s="570"/>
      <c r="CS338" s="570"/>
      <c r="CT338" s="570"/>
      <c r="CU338" s="570"/>
      <c r="CV338" s="570"/>
    </row>
    <row r="339" spans="1:100" s="371" customFormat="1" ht="13.5">
      <c r="A339" s="655"/>
      <c r="B339" s="655"/>
      <c r="C339" s="655"/>
      <c r="D339" s="655"/>
      <c r="E339" s="655"/>
      <c r="F339" s="655"/>
      <c r="G339" s="655"/>
      <c r="H339" s="815"/>
      <c r="I339" s="815"/>
      <c r="J339" s="366"/>
      <c r="K339" s="367"/>
      <c r="L339" s="368"/>
      <c r="M339" s="365"/>
      <c r="N339" s="365"/>
      <c r="O339" s="339"/>
      <c r="P339" s="369"/>
      <c r="Q339" s="341"/>
      <c r="R339" s="342"/>
      <c r="S339" s="342"/>
      <c r="T339" s="343"/>
      <c r="U339" s="344"/>
      <c r="V339" s="344"/>
      <c r="W339" s="344"/>
      <c r="X339" s="564"/>
      <c r="Y339" s="564"/>
      <c r="Z339" s="564"/>
      <c r="AA339" s="564"/>
      <c r="AB339" s="564"/>
      <c r="AC339" s="570"/>
      <c r="AD339" s="570"/>
      <c r="AE339" s="570"/>
      <c r="AF339" s="570"/>
      <c r="AG339" s="570"/>
      <c r="AH339" s="570"/>
      <c r="AI339" s="570"/>
      <c r="AJ339" s="570"/>
      <c r="AK339" s="570"/>
      <c r="AL339" s="570"/>
      <c r="AM339" s="570"/>
      <c r="AN339" s="570"/>
      <c r="AO339" s="570"/>
      <c r="AP339" s="570"/>
      <c r="AQ339" s="570"/>
      <c r="AR339" s="570"/>
      <c r="AS339" s="570"/>
      <c r="AT339" s="570"/>
      <c r="AU339" s="570"/>
      <c r="AV339" s="570"/>
      <c r="AW339" s="570"/>
      <c r="AX339" s="570"/>
      <c r="AY339" s="570"/>
      <c r="AZ339" s="570"/>
      <c r="BA339" s="570"/>
      <c r="BB339" s="570"/>
      <c r="BC339" s="570"/>
      <c r="BD339" s="570"/>
      <c r="BE339" s="570"/>
      <c r="BF339" s="570"/>
      <c r="BG339" s="570"/>
      <c r="BH339" s="570"/>
      <c r="BI339" s="570"/>
      <c r="BJ339" s="570"/>
      <c r="BK339" s="570"/>
      <c r="BL339" s="570"/>
      <c r="BM339" s="570"/>
      <c r="BN339" s="570"/>
      <c r="BO339" s="570"/>
      <c r="BP339" s="570"/>
      <c r="BQ339" s="570"/>
      <c r="BR339" s="570"/>
      <c r="BS339" s="570"/>
      <c r="BT339" s="570"/>
      <c r="BU339" s="570"/>
      <c r="BV339" s="570"/>
      <c r="BW339" s="570"/>
      <c r="BX339" s="570"/>
      <c r="BY339" s="570"/>
      <c r="BZ339" s="570"/>
      <c r="CA339" s="570"/>
      <c r="CB339" s="570"/>
      <c r="CC339" s="570"/>
      <c r="CD339" s="570"/>
      <c r="CE339" s="570"/>
      <c r="CF339" s="570"/>
      <c r="CG339" s="570"/>
      <c r="CH339" s="570"/>
      <c r="CI339" s="570"/>
      <c r="CJ339" s="570"/>
      <c r="CK339" s="570"/>
      <c r="CL339" s="570"/>
      <c r="CM339" s="570"/>
      <c r="CN339" s="570"/>
      <c r="CO339" s="570"/>
      <c r="CP339" s="570"/>
      <c r="CQ339" s="570"/>
      <c r="CR339" s="570"/>
      <c r="CS339" s="570"/>
      <c r="CT339" s="570"/>
      <c r="CU339" s="570"/>
      <c r="CV339" s="570"/>
    </row>
    <row r="340" spans="1:100" ht="13.5">
      <c r="I340" s="815"/>
      <c r="K340" s="367"/>
      <c r="L340" s="368"/>
    </row>
    <row r="341" spans="1:100" ht="13.5">
      <c r="I341" s="815"/>
      <c r="K341" s="367"/>
      <c r="L341" s="368"/>
    </row>
    <row r="342" spans="1:100" ht="13.5">
      <c r="I342" s="815"/>
      <c r="K342" s="367"/>
      <c r="L342" s="368"/>
    </row>
    <row r="343" spans="1:100" ht="13.5">
      <c r="I343" s="815"/>
      <c r="K343" s="367"/>
      <c r="L343" s="368"/>
    </row>
    <row r="344" spans="1:100" ht="13.5">
      <c r="I344" s="815"/>
      <c r="K344" s="367"/>
      <c r="L344" s="368"/>
    </row>
    <row r="345" spans="1:100" ht="13.5">
      <c r="I345" s="815"/>
      <c r="K345" s="367"/>
      <c r="L345" s="368"/>
    </row>
    <row r="346" spans="1:100" ht="13.5">
      <c r="I346" s="815"/>
      <c r="K346" s="367"/>
      <c r="L346" s="368"/>
    </row>
    <row r="347" spans="1:100" s="339" customFormat="1" ht="13.5">
      <c r="A347" s="655"/>
      <c r="B347" s="655"/>
      <c r="C347" s="655"/>
      <c r="D347" s="655"/>
      <c r="E347" s="655"/>
      <c r="F347" s="655"/>
      <c r="G347" s="655"/>
      <c r="H347" s="815"/>
      <c r="I347" s="815"/>
      <c r="J347" s="366"/>
      <c r="K347" s="367"/>
      <c r="L347" s="368"/>
      <c r="M347" s="365"/>
      <c r="N347" s="365"/>
      <c r="P347" s="369"/>
      <c r="Q347" s="341"/>
      <c r="R347" s="342"/>
      <c r="S347" s="342"/>
      <c r="T347" s="343"/>
      <c r="U347" s="344"/>
      <c r="V347" s="344"/>
      <c r="W347" s="344"/>
      <c r="X347" s="564"/>
      <c r="Y347" s="564"/>
      <c r="Z347" s="564"/>
      <c r="AA347" s="564"/>
      <c r="AB347" s="564"/>
      <c r="AC347" s="570"/>
      <c r="AD347" s="570"/>
      <c r="AE347" s="570"/>
      <c r="AF347" s="570"/>
      <c r="AG347" s="570"/>
      <c r="AH347" s="570"/>
      <c r="AI347" s="570"/>
      <c r="AJ347" s="570"/>
      <c r="AK347" s="570"/>
      <c r="AL347" s="570"/>
      <c r="AM347" s="570"/>
      <c r="AN347" s="570"/>
      <c r="AO347" s="570"/>
      <c r="AP347" s="570"/>
      <c r="AQ347" s="570"/>
      <c r="AR347" s="570"/>
      <c r="AS347" s="570"/>
      <c r="AT347" s="570"/>
      <c r="AU347" s="570"/>
      <c r="AV347" s="570"/>
      <c r="AW347" s="570"/>
      <c r="AX347" s="570"/>
      <c r="AY347" s="570"/>
      <c r="AZ347" s="570"/>
      <c r="BA347" s="570"/>
      <c r="BB347" s="570"/>
      <c r="BC347" s="570"/>
      <c r="BD347" s="570"/>
      <c r="BE347" s="570"/>
      <c r="BF347" s="570"/>
      <c r="BG347" s="570"/>
      <c r="BH347" s="570"/>
      <c r="BI347" s="570"/>
      <c r="BJ347" s="570"/>
      <c r="BK347" s="570"/>
      <c r="BL347" s="570"/>
      <c r="BM347" s="570"/>
      <c r="BN347" s="570"/>
      <c r="BO347" s="570"/>
      <c r="BP347" s="570"/>
      <c r="BQ347" s="570"/>
      <c r="BR347" s="570"/>
      <c r="BS347" s="570"/>
      <c r="BT347" s="570"/>
      <c r="BU347" s="570"/>
      <c r="BV347" s="570"/>
      <c r="BW347" s="570"/>
      <c r="BX347" s="570"/>
      <c r="BY347" s="570"/>
      <c r="BZ347" s="570"/>
      <c r="CA347" s="570"/>
      <c r="CB347" s="570"/>
      <c r="CC347" s="570"/>
      <c r="CD347" s="570"/>
      <c r="CE347" s="570"/>
      <c r="CF347" s="570"/>
      <c r="CG347" s="570"/>
      <c r="CH347" s="570"/>
      <c r="CI347" s="570"/>
      <c r="CJ347" s="570"/>
      <c r="CK347" s="570"/>
      <c r="CL347" s="570"/>
      <c r="CM347" s="570"/>
      <c r="CN347" s="570"/>
      <c r="CO347" s="570"/>
      <c r="CP347" s="570"/>
      <c r="CQ347" s="570"/>
      <c r="CR347" s="570"/>
      <c r="CS347" s="570"/>
      <c r="CT347" s="570"/>
      <c r="CU347" s="570"/>
      <c r="CV347" s="570"/>
    </row>
    <row r="348" spans="1:100" s="339" customFormat="1" ht="13.5">
      <c r="A348" s="655"/>
      <c r="B348" s="655"/>
      <c r="C348" s="655"/>
      <c r="D348" s="655"/>
      <c r="E348" s="655"/>
      <c r="F348" s="655"/>
      <c r="G348" s="655"/>
      <c r="H348" s="815"/>
      <c r="I348" s="815"/>
      <c r="J348" s="366"/>
      <c r="K348" s="367"/>
      <c r="L348" s="368"/>
      <c r="M348" s="365"/>
      <c r="N348" s="365"/>
      <c r="P348" s="369"/>
      <c r="Q348" s="341"/>
      <c r="R348" s="342"/>
      <c r="S348" s="342"/>
      <c r="T348" s="343"/>
      <c r="U348" s="344"/>
      <c r="V348" s="344"/>
      <c r="W348" s="344"/>
      <c r="X348" s="564"/>
      <c r="Y348" s="564"/>
      <c r="Z348" s="564"/>
      <c r="AA348" s="564"/>
      <c r="AB348" s="564"/>
      <c r="AC348" s="570"/>
      <c r="AD348" s="570"/>
      <c r="AE348" s="570"/>
      <c r="AF348" s="570"/>
      <c r="AG348" s="570"/>
      <c r="AH348" s="570"/>
      <c r="AI348" s="570"/>
      <c r="AJ348" s="570"/>
      <c r="AK348" s="570"/>
      <c r="AL348" s="570"/>
      <c r="AM348" s="570"/>
      <c r="AN348" s="570"/>
      <c r="AO348" s="570"/>
      <c r="AP348" s="570"/>
      <c r="AQ348" s="570"/>
      <c r="AR348" s="570"/>
      <c r="AS348" s="570"/>
      <c r="AT348" s="570"/>
      <c r="AU348" s="570"/>
      <c r="AV348" s="570"/>
      <c r="AW348" s="570"/>
      <c r="AX348" s="570"/>
      <c r="AY348" s="570"/>
      <c r="AZ348" s="570"/>
      <c r="BA348" s="570"/>
      <c r="BB348" s="570"/>
      <c r="BC348" s="570"/>
      <c r="BD348" s="570"/>
      <c r="BE348" s="570"/>
      <c r="BF348" s="570"/>
      <c r="BG348" s="570"/>
      <c r="BH348" s="570"/>
      <c r="BI348" s="570"/>
      <c r="BJ348" s="570"/>
      <c r="BK348" s="570"/>
      <c r="BL348" s="570"/>
      <c r="BM348" s="570"/>
      <c r="BN348" s="570"/>
      <c r="BO348" s="570"/>
      <c r="BP348" s="570"/>
      <c r="BQ348" s="570"/>
      <c r="BR348" s="570"/>
      <c r="BS348" s="570"/>
      <c r="BT348" s="570"/>
      <c r="BU348" s="570"/>
      <c r="BV348" s="570"/>
      <c r="BW348" s="570"/>
      <c r="BX348" s="570"/>
      <c r="BY348" s="570"/>
      <c r="BZ348" s="570"/>
      <c r="CA348" s="570"/>
      <c r="CB348" s="570"/>
      <c r="CC348" s="570"/>
      <c r="CD348" s="570"/>
      <c r="CE348" s="570"/>
      <c r="CF348" s="570"/>
      <c r="CG348" s="570"/>
      <c r="CH348" s="570"/>
      <c r="CI348" s="570"/>
      <c r="CJ348" s="570"/>
      <c r="CK348" s="570"/>
      <c r="CL348" s="570"/>
      <c r="CM348" s="570"/>
      <c r="CN348" s="570"/>
      <c r="CO348" s="570"/>
      <c r="CP348" s="570"/>
      <c r="CQ348" s="570"/>
      <c r="CR348" s="570"/>
      <c r="CS348" s="570"/>
      <c r="CT348" s="570"/>
      <c r="CU348" s="570"/>
      <c r="CV348" s="570"/>
    </row>
    <row r="349" spans="1:100" s="339" customFormat="1" ht="13.5">
      <c r="A349" s="655"/>
      <c r="B349" s="655"/>
      <c r="C349" s="655"/>
      <c r="D349" s="655"/>
      <c r="E349" s="655"/>
      <c r="F349" s="655"/>
      <c r="G349" s="655"/>
      <c r="H349" s="815"/>
      <c r="I349" s="815"/>
      <c r="J349" s="366"/>
      <c r="K349" s="367"/>
      <c r="L349" s="368"/>
      <c r="M349" s="365"/>
      <c r="N349" s="365"/>
      <c r="P349" s="369"/>
      <c r="Q349" s="341"/>
      <c r="R349" s="342"/>
      <c r="S349" s="342"/>
      <c r="T349" s="343"/>
      <c r="U349" s="344"/>
      <c r="V349" s="344"/>
      <c r="W349" s="344"/>
      <c r="X349" s="564"/>
      <c r="Y349" s="564"/>
      <c r="Z349" s="564"/>
      <c r="AA349" s="564"/>
      <c r="AB349" s="564"/>
      <c r="AC349" s="570"/>
      <c r="AD349" s="570"/>
      <c r="AE349" s="570"/>
      <c r="AF349" s="570"/>
      <c r="AG349" s="570"/>
      <c r="AH349" s="570"/>
      <c r="AI349" s="570"/>
      <c r="AJ349" s="570"/>
      <c r="AK349" s="570"/>
      <c r="AL349" s="570"/>
      <c r="AM349" s="570"/>
      <c r="AN349" s="570"/>
      <c r="AO349" s="570"/>
      <c r="AP349" s="570"/>
      <c r="AQ349" s="570"/>
      <c r="AR349" s="570"/>
      <c r="AS349" s="570"/>
      <c r="AT349" s="570"/>
      <c r="AU349" s="570"/>
      <c r="AV349" s="570"/>
      <c r="AW349" s="570"/>
      <c r="AX349" s="570"/>
      <c r="AY349" s="570"/>
      <c r="AZ349" s="570"/>
      <c r="BA349" s="570"/>
      <c r="BB349" s="570"/>
      <c r="BC349" s="570"/>
      <c r="BD349" s="570"/>
      <c r="BE349" s="570"/>
      <c r="BF349" s="570"/>
      <c r="BG349" s="570"/>
      <c r="BH349" s="570"/>
      <c r="BI349" s="570"/>
      <c r="BJ349" s="570"/>
      <c r="BK349" s="570"/>
      <c r="BL349" s="570"/>
      <c r="BM349" s="570"/>
      <c r="BN349" s="570"/>
      <c r="BO349" s="570"/>
      <c r="BP349" s="570"/>
      <c r="BQ349" s="570"/>
      <c r="BR349" s="570"/>
      <c r="BS349" s="570"/>
      <c r="BT349" s="570"/>
      <c r="BU349" s="570"/>
      <c r="BV349" s="570"/>
      <c r="BW349" s="570"/>
      <c r="BX349" s="570"/>
      <c r="BY349" s="570"/>
      <c r="BZ349" s="570"/>
      <c r="CA349" s="570"/>
      <c r="CB349" s="570"/>
      <c r="CC349" s="570"/>
      <c r="CD349" s="570"/>
      <c r="CE349" s="570"/>
      <c r="CF349" s="570"/>
      <c r="CG349" s="570"/>
      <c r="CH349" s="570"/>
      <c r="CI349" s="570"/>
      <c r="CJ349" s="570"/>
      <c r="CK349" s="570"/>
      <c r="CL349" s="570"/>
      <c r="CM349" s="570"/>
      <c r="CN349" s="570"/>
      <c r="CO349" s="570"/>
      <c r="CP349" s="570"/>
      <c r="CQ349" s="570"/>
      <c r="CR349" s="570"/>
      <c r="CS349" s="570"/>
      <c r="CT349" s="570"/>
      <c r="CU349" s="570"/>
      <c r="CV349" s="570"/>
    </row>
    <row r="350" spans="1:100" s="339" customFormat="1" ht="13.5">
      <c r="A350" s="655"/>
      <c r="B350" s="655"/>
      <c r="C350" s="655"/>
      <c r="D350" s="655"/>
      <c r="E350" s="655"/>
      <c r="F350" s="655"/>
      <c r="G350" s="655"/>
      <c r="H350" s="815"/>
      <c r="I350" s="815"/>
      <c r="J350" s="366"/>
      <c r="K350" s="367"/>
      <c r="L350" s="368"/>
      <c r="M350" s="365"/>
      <c r="N350" s="365"/>
      <c r="P350" s="369"/>
      <c r="Q350" s="341"/>
      <c r="R350" s="342"/>
      <c r="S350" s="342"/>
      <c r="T350" s="343"/>
      <c r="U350" s="344"/>
      <c r="V350" s="344"/>
      <c r="W350" s="344"/>
      <c r="X350" s="564"/>
      <c r="Y350" s="564"/>
      <c r="Z350" s="564"/>
      <c r="AA350" s="564"/>
      <c r="AB350" s="564"/>
      <c r="AC350" s="570"/>
      <c r="AD350" s="570"/>
      <c r="AE350" s="570"/>
      <c r="AF350" s="570"/>
      <c r="AG350" s="570"/>
      <c r="AH350" s="570"/>
      <c r="AI350" s="570"/>
      <c r="AJ350" s="570"/>
      <c r="AK350" s="570"/>
      <c r="AL350" s="570"/>
      <c r="AM350" s="570"/>
      <c r="AN350" s="570"/>
      <c r="AO350" s="570"/>
      <c r="AP350" s="570"/>
      <c r="AQ350" s="570"/>
      <c r="AR350" s="570"/>
      <c r="AS350" s="570"/>
      <c r="AT350" s="570"/>
      <c r="AU350" s="570"/>
      <c r="AV350" s="570"/>
      <c r="AW350" s="570"/>
      <c r="AX350" s="570"/>
      <c r="AY350" s="570"/>
      <c r="AZ350" s="570"/>
      <c r="BA350" s="570"/>
      <c r="BB350" s="570"/>
      <c r="BC350" s="570"/>
      <c r="BD350" s="570"/>
      <c r="BE350" s="570"/>
      <c r="BF350" s="570"/>
      <c r="BG350" s="570"/>
      <c r="BH350" s="570"/>
      <c r="BI350" s="570"/>
      <c r="BJ350" s="570"/>
      <c r="BK350" s="570"/>
      <c r="BL350" s="570"/>
      <c r="BM350" s="570"/>
      <c r="BN350" s="570"/>
      <c r="BO350" s="570"/>
      <c r="BP350" s="570"/>
      <c r="BQ350" s="570"/>
      <c r="BR350" s="570"/>
      <c r="BS350" s="570"/>
      <c r="BT350" s="570"/>
      <c r="BU350" s="570"/>
      <c r="BV350" s="570"/>
      <c r="BW350" s="570"/>
      <c r="BX350" s="570"/>
      <c r="BY350" s="570"/>
      <c r="BZ350" s="570"/>
      <c r="CA350" s="570"/>
      <c r="CB350" s="570"/>
      <c r="CC350" s="570"/>
      <c r="CD350" s="570"/>
      <c r="CE350" s="570"/>
      <c r="CF350" s="570"/>
      <c r="CG350" s="570"/>
      <c r="CH350" s="570"/>
      <c r="CI350" s="570"/>
      <c r="CJ350" s="570"/>
      <c r="CK350" s="570"/>
      <c r="CL350" s="570"/>
      <c r="CM350" s="570"/>
      <c r="CN350" s="570"/>
      <c r="CO350" s="570"/>
      <c r="CP350" s="570"/>
      <c r="CQ350" s="570"/>
      <c r="CR350" s="570"/>
      <c r="CS350" s="570"/>
      <c r="CT350" s="570"/>
      <c r="CU350" s="570"/>
      <c r="CV350" s="570"/>
    </row>
    <row r="351" spans="1:100" s="339" customFormat="1" ht="13.5">
      <c r="A351" s="655"/>
      <c r="B351" s="655"/>
      <c r="C351" s="655"/>
      <c r="D351" s="655"/>
      <c r="E351" s="655"/>
      <c r="F351" s="655"/>
      <c r="G351" s="655"/>
      <c r="H351" s="815"/>
      <c r="I351" s="815"/>
      <c r="J351" s="366"/>
      <c r="K351" s="367"/>
      <c r="L351" s="368"/>
      <c r="M351" s="365"/>
      <c r="N351" s="365"/>
      <c r="P351" s="369"/>
      <c r="Q351" s="341"/>
      <c r="R351" s="342"/>
      <c r="S351" s="342"/>
      <c r="T351" s="343"/>
      <c r="U351" s="344"/>
      <c r="V351" s="344"/>
      <c r="W351" s="344"/>
      <c r="X351" s="564"/>
      <c r="Y351" s="564"/>
      <c r="Z351" s="564"/>
      <c r="AA351" s="564"/>
      <c r="AB351" s="564"/>
      <c r="AC351" s="570"/>
      <c r="AD351" s="570"/>
      <c r="AE351" s="570"/>
      <c r="AF351" s="570"/>
      <c r="AG351" s="570"/>
      <c r="AH351" s="570"/>
      <c r="AI351" s="570"/>
      <c r="AJ351" s="570"/>
      <c r="AK351" s="570"/>
      <c r="AL351" s="570"/>
      <c r="AM351" s="570"/>
      <c r="AN351" s="570"/>
      <c r="AO351" s="570"/>
      <c r="AP351" s="570"/>
      <c r="AQ351" s="570"/>
      <c r="AR351" s="570"/>
      <c r="AS351" s="570"/>
      <c r="AT351" s="570"/>
      <c r="AU351" s="570"/>
      <c r="AV351" s="570"/>
      <c r="AW351" s="570"/>
      <c r="AX351" s="570"/>
      <c r="AY351" s="570"/>
      <c r="AZ351" s="570"/>
      <c r="BA351" s="570"/>
      <c r="BB351" s="570"/>
      <c r="BC351" s="570"/>
      <c r="BD351" s="570"/>
      <c r="BE351" s="570"/>
      <c r="BF351" s="570"/>
      <c r="BG351" s="570"/>
      <c r="BH351" s="570"/>
      <c r="BI351" s="570"/>
      <c r="BJ351" s="570"/>
      <c r="BK351" s="570"/>
      <c r="BL351" s="570"/>
      <c r="BM351" s="570"/>
      <c r="BN351" s="570"/>
      <c r="BO351" s="570"/>
      <c r="BP351" s="570"/>
      <c r="BQ351" s="570"/>
      <c r="BR351" s="570"/>
      <c r="BS351" s="570"/>
      <c r="BT351" s="570"/>
      <c r="BU351" s="570"/>
      <c r="BV351" s="570"/>
      <c r="BW351" s="570"/>
      <c r="BX351" s="570"/>
      <c r="BY351" s="570"/>
      <c r="BZ351" s="570"/>
      <c r="CA351" s="570"/>
      <c r="CB351" s="570"/>
      <c r="CC351" s="570"/>
      <c r="CD351" s="570"/>
      <c r="CE351" s="570"/>
      <c r="CF351" s="570"/>
      <c r="CG351" s="570"/>
      <c r="CH351" s="570"/>
      <c r="CI351" s="570"/>
      <c r="CJ351" s="570"/>
      <c r="CK351" s="570"/>
      <c r="CL351" s="570"/>
      <c r="CM351" s="570"/>
      <c r="CN351" s="570"/>
      <c r="CO351" s="570"/>
      <c r="CP351" s="570"/>
      <c r="CQ351" s="570"/>
      <c r="CR351" s="570"/>
      <c r="CS351" s="570"/>
      <c r="CT351" s="570"/>
      <c r="CU351" s="570"/>
      <c r="CV351" s="570"/>
    </row>
    <row r="352" spans="1:100" s="339" customFormat="1" ht="13.5">
      <c r="A352" s="655"/>
      <c r="B352" s="655"/>
      <c r="C352" s="655"/>
      <c r="D352" s="655"/>
      <c r="E352" s="655"/>
      <c r="F352" s="655"/>
      <c r="G352" s="655"/>
      <c r="H352" s="815"/>
      <c r="I352" s="815"/>
      <c r="J352" s="366"/>
      <c r="K352" s="367"/>
      <c r="L352" s="368"/>
      <c r="M352" s="365"/>
      <c r="N352" s="365"/>
      <c r="P352" s="369"/>
      <c r="Q352" s="341"/>
      <c r="R352" s="342"/>
      <c r="S352" s="342"/>
      <c r="T352" s="343"/>
      <c r="U352" s="344"/>
      <c r="V352" s="344"/>
      <c r="W352" s="344"/>
      <c r="X352" s="564"/>
      <c r="Y352" s="564"/>
      <c r="Z352" s="564"/>
      <c r="AA352" s="564"/>
      <c r="AB352" s="564"/>
      <c r="AC352" s="570"/>
      <c r="AD352" s="570"/>
      <c r="AE352" s="570"/>
      <c r="AF352" s="570"/>
      <c r="AG352" s="570"/>
      <c r="AH352" s="570"/>
      <c r="AI352" s="570"/>
      <c r="AJ352" s="570"/>
      <c r="AK352" s="570"/>
      <c r="AL352" s="570"/>
      <c r="AM352" s="570"/>
      <c r="AN352" s="570"/>
      <c r="AO352" s="570"/>
      <c r="AP352" s="570"/>
      <c r="AQ352" s="570"/>
      <c r="AR352" s="570"/>
      <c r="AS352" s="570"/>
      <c r="AT352" s="570"/>
      <c r="AU352" s="570"/>
      <c r="AV352" s="570"/>
      <c r="AW352" s="570"/>
      <c r="AX352" s="570"/>
      <c r="AY352" s="570"/>
      <c r="AZ352" s="570"/>
      <c r="BA352" s="570"/>
      <c r="BB352" s="570"/>
      <c r="BC352" s="570"/>
      <c r="BD352" s="570"/>
      <c r="BE352" s="570"/>
      <c r="BF352" s="570"/>
      <c r="BG352" s="570"/>
      <c r="BH352" s="570"/>
      <c r="BI352" s="570"/>
      <c r="BJ352" s="570"/>
      <c r="BK352" s="570"/>
      <c r="BL352" s="570"/>
      <c r="BM352" s="570"/>
      <c r="BN352" s="570"/>
      <c r="BO352" s="570"/>
      <c r="BP352" s="570"/>
      <c r="BQ352" s="570"/>
      <c r="BR352" s="570"/>
      <c r="BS352" s="570"/>
      <c r="BT352" s="570"/>
      <c r="BU352" s="570"/>
      <c r="BV352" s="570"/>
      <c r="BW352" s="570"/>
      <c r="BX352" s="570"/>
      <c r="BY352" s="570"/>
      <c r="BZ352" s="570"/>
      <c r="CA352" s="570"/>
      <c r="CB352" s="570"/>
      <c r="CC352" s="570"/>
      <c r="CD352" s="570"/>
      <c r="CE352" s="570"/>
      <c r="CF352" s="570"/>
      <c r="CG352" s="570"/>
      <c r="CH352" s="570"/>
      <c r="CI352" s="570"/>
      <c r="CJ352" s="570"/>
      <c r="CK352" s="570"/>
      <c r="CL352" s="570"/>
      <c r="CM352" s="570"/>
      <c r="CN352" s="570"/>
      <c r="CO352" s="570"/>
      <c r="CP352" s="570"/>
      <c r="CQ352" s="570"/>
      <c r="CR352" s="570"/>
      <c r="CS352" s="570"/>
      <c r="CT352" s="570"/>
      <c r="CU352" s="570"/>
      <c r="CV352" s="570"/>
    </row>
    <row r="353" spans="1:100" s="339" customFormat="1" ht="13.5">
      <c r="A353" s="655"/>
      <c r="B353" s="655"/>
      <c r="C353" s="655"/>
      <c r="D353" s="655"/>
      <c r="E353" s="655"/>
      <c r="F353" s="655"/>
      <c r="G353" s="655"/>
      <c r="H353" s="815"/>
      <c r="I353" s="815"/>
      <c r="J353" s="366"/>
      <c r="K353" s="367"/>
      <c r="L353" s="368"/>
      <c r="M353" s="365"/>
      <c r="N353" s="365"/>
      <c r="P353" s="369"/>
      <c r="Q353" s="341"/>
      <c r="R353" s="342"/>
      <c r="S353" s="342"/>
      <c r="T353" s="343"/>
      <c r="U353" s="344"/>
      <c r="V353" s="344"/>
      <c r="W353" s="344"/>
      <c r="X353" s="564"/>
      <c r="Y353" s="564"/>
      <c r="Z353" s="564"/>
      <c r="AA353" s="564"/>
      <c r="AB353" s="564"/>
      <c r="AC353" s="570"/>
      <c r="AD353" s="570"/>
      <c r="AE353" s="570"/>
      <c r="AF353" s="570"/>
      <c r="AG353" s="570"/>
      <c r="AH353" s="570"/>
      <c r="AI353" s="570"/>
      <c r="AJ353" s="570"/>
      <c r="AK353" s="570"/>
      <c r="AL353" s="570"/>
      <c r="AM353" s="570"/>
      <c r="AN353" s="570"/>
      <c r="AO353" s="570"/>
      <c r="AP353" s="570"/>
      <c r="AQ353" s="570"/>
      <c r="AR353" s="570"/>
      <c r="AS353" s="570"/>
      <c r="AT353" s="570"/>
      <c r="AU353" s="570"/>
      <c r="AV353" s="570"/>
      <c r="AW353" s="570"/>
      <c r="AX353" s="570"/>
      <c r="AY353" s="570"/>
      <c r="AZ353" s="570"/>
      <c r="BA353" s="570"/>
      <c r="BB353" s="570"/>
      <c r="BC353" s="570"/>
      <c r="BD353" s="570"/>
      <c r="BE353" s="570"/>
      <c r="BF353" s="570"/>
      <c r="BG353" s="570"/>
      <c r="BH353" s="570"/>
      <c r="BI353" s="570"/>
      <c r="BJ353" s="570"/>
      <c r="BK353" s="570"/>
      <c r="BL353" s="570"/>
      <c r="BM353" s="570"/>
      <c r="BN353" s="570"/>
      <c r="BO353" s="570"/>
      <c r="BP353" s="570"/>
      <c r="BQ353" s="570"/>
      <c r="BR353" s="570"/>
      <c r="BS353" s="570"/>
      <c r="BT353" s="570"/>
      <c r="BU353" s="570"/>
      <c r="BV353" s="570"/>
      <c r="BW353" s="570"/>
      <c r="BX353" s="570"/>
      <c r="BY353" s="570"/>
      <c r="BZ353" s="570"/>
      <c r="CA353" s="570"/>
      <c r="CB353" s="570"/>
      <c r="CC353" s="570"/>
      <c r="CD353" s="570"/>
      <c r="CE353" s="570"/>
      <c r="CF353" s="570"/>
      <c r="CG353" s="570"/>
      <c r="CH353" s="570"/>
      <c r="CI353" s="570"/>
      <c r="CJ353" s="570"/>
      <c r="CK353" s="570"/>
      <c r="CL353" s="570"/>
      <c r="CM353" s="570"/>
      <c r="CN353" s="570"/>
      <c r="CO353" s="570"/>
      <c r="CP353" s="570"/>
      <c r="CQ353" s="570"/>
      <c r="CR353" s="570"/>
      <c r="CS353" s="570"/>
      <c r="CT353" s="570"/>
      <c r="CU353" s="570"/>
      <c r="CV353" s="570"/>
    </row>
    <row r="354" spans="1:100" s="339" customFormat="1" ht="13.5">
      <c r="A354" s="655"/>
      <c r="B354" s="655"/>
      <c r="C354" s="655"/>
      <c r="D354" s="655"/>
      <c r="E354" s="655"/>
      <c r="F354" s="655"/>
      <c r="G354" s="655"/>
      <c r="H354" s="815"/>
      <c r="I354" s="815"/>
      <c r="J354" s="366"/>
      <c r="K354" s="367"/>
      <c r="L354" s="368"/>
      <c r="M354" s="365"/>
      <c r="N354" s="365"/>
      <c r="P354" s="369"/>
      <c r="Q354" s="341"/>
      <c r="R354" s="342"/>
      <c r="S354" s="342"/>
      <c r="T354" s="343"/>
      <c r="U354" s="344"/>
      <c r="V354" s="344"/>
      <c r="W354" s="344"/>
      <c r="X354" s="564"/>
      <c r="Y354" s="564"/>
      <c r="Z354" s="564"/>
      <c r="AA354" s="564"/>
      <c r="AB354" s="564"/>
      <c r="AC354" s="570"/>
      <c r="AD354" s="570"/>
      <c r="AE354" s="570"/>
      <c r="AF354" s="570"/>
      <c r="AG354" s="570"/>
      <c r="AH354" s="570"/>
      <c r="AI354" s="570"/>
      <c r="AJ354" s="570"/>
      <c r="AK354" s="570"/>
      <c r="AL354" s="570"/>
      <c r="AM354" s="570"/>
      <c r="AN354" s="570"/>
      <c r="AO354" s="570"/>
      <c r="AP354" s="570"/>
      <c r="AQ354" s="570"/>
      <c r="AR354" s="570"/>
      <c r="AS354" s="570"/>
      <c r="AT354" s="570"/>
      <c r="AU354" s="570"/>
      <c r="AV354" s="570"/>
      <c r="AW354" s="570"/>
      <c r="AX354" s="570"/>
      <c r="AY354" s="570"/>
      <c r="AZ354" s="570"/>
      <c r="BA354" s="570"/>
      <c r="BB354" s="570"/>
      <c r="BC354" s="570"/>
      <c r="BD354" s="570"/>
      <c r="BE354" s="570"/>
      <c r="BF354" s="570"/>
      <c r="BG354" s="570"/>
      <c r="BH354" s="570"/>
      <c r="BI354" s="570"/>
      <c r="BJ354" s="570"/>
      <c r="BK354" s="570"/>
      <c r="BL354" s="570"/>
      <c r="BM354" s="570"/>
      <c r="BN354" s="570"/>
      <c r="BO354" s="570"/>
      <c r="BP354" s="570"/>
      <c r="BQ354" s="570"/>
      <c r="BR354" s="570"/>
      <c r="BS354" s="570"/>
      <c r="BT354" s="570"/>
      <c r="BU354" s="570"/>
      <c r="BV354" s="570"/>
      <c r="BW354" s="570"/>
      <c r="BX354" s="570"/>
      <c r="BY354" s="570"/>
      <c r="BZ354" s="570"/>
      <c r="CA354" s="570"/>
      <c r="CB354" s="570"/>
      <c r="CC354" s="570"/>
      <c r="CD354" s="570"/>
      <c r="CE354" s="570"/>
      <c r="CF354" s="570"/>
      <c r="CG354" s="570"/>
      <c r="CH354" s="570"/>
      <c r="CI354" s="570"/>
      <c r="CJ354" s="570"/>
      <c r="CK354" s="570"/>
      <c r="CL354" s="570"/>
      <c r="CM354" s="570"/>
      <c r="CN354" s="570"/>
      <c r="CO354" s="570"/>
      <c r="CP354" s="570"/>
      <c r="CQ354" s="570"/>
      <c r="CR354" s="570"/>
      <c r="CS354" s="570"/>
      <c r="CT354" s="570"/>
      <c r="CU354" s="570"/>
      <c r="CV354" s="570"/>
    </row>
    <row r="355" spans="1:100" s="339" customFormat="1" ht="13.5">
      <c r="A355" s="655"/>
      <c r="B355" s="655"/>
      <c r="C355" s="655"/>
      <c r="D355" s="655"/>
      <c r="E355" s="655"/>
      <c r="F355" s="655"/>
      <c r="G355" s="655"/>
      <c r="H355" s="815"/>
      <c r="I355" s="815"/>
      <c r="J355" s="366"/>
      <c r="K355" s="367"/>
      <c r="L355" s="368"/>
      <c r="M355" s="365"/>
      <c r="N355" s="365"/>
      <c r="P355" s="369"/>
      <c r="Q355" s="341"/>
      <c r="R355" s="342"/>
      <c r="S355" s="342"/>
      <c r="T355" s="343"/>
      <c r="U355" s="344"/>
      <c r="V355" s="344"/>
      <c r="W355" s="344"/>
      <c r="X355" s="564"/>
      <c r="Y355" s="564"/>
      <c r="Z355" s="564"/>
      <c r="AA355" s="564"/>
      <c r="AB355" s="564"/>
      <c r="AC355" s="570"/>
      <c r="AD355" s="570"/>
      <c r="AE355" s="570"/>
      <c r="AF355" s="570"/>
      <c r="AG355" s="570"/>
      <c r="AH355" s="570"/>
      <c r="AI355" s="570"/>
      <c r="AJ355" s="570"/>
      <c r="AK355" s="570"/>
      <c r="AL355" s="570"/>
      <c r="AM355" s="570"/>
      <c r="AN355" s="570"/>
      <c r="AO355" s="570"/>
      <c r="AP355" s="570"/>
      <c r="AQ355" s="570"/>
      <c r="AR355" s="570"/>
      <c r="AS355" s="570"/>
      <c r="AT355" s="570"/>
      <c r="AU355" s="570"/>
      <c r="AV355" s="570"/>
      <c r="AW355" s="570"/>
      <c r="AX355" s="570"/>
      <c r="AY355" s="570"/>
      <c r="AZ355" s="570"/>
      <c r="BA355" s="570"/>
      <c r="BB355" s="570"/>
      <c r="BC355" s="570"/>
      <c r="BD355" s="570"/>
      <c r="BE355" s="570"/>
      <c r="BF355" s="570"/>
      <c r="BG355" s="570"/>
      <c r="BH355" s="570"/>
      <c r="BI355" s="570"/>
      <c r="BJ355" s="570"/>
      <c r="BK355" s="570"/>
      <c r="BL355" s="570"/>
      <c r="BM355" s="570"/>
      <c r="BN355" s="570"/>
      <c r="BO355" s="570"/>
      <c r="BP355" s="570"/>
      <c r="BQ355" s="570"/>
      <c r="BR355" s="570"/>
      <c r="BS355" s="570"/>
      <c r="BT355" s="570"/>
      <c r="BU355" s="570"/>
      <c r="BV355" s="570"/>
      <c r="BW355" s="570"/>
      <c r="BX355" s="570"/>
      <c r="BY355" s="570"/>
      <c r="BZ355" s="570"/>
      <c r="CA355" s="570"/>
      <c r="CB355" s="570"/>
      <c r="CC355" s="570"/>
      <c r="CD355" s="570"/>
      <c r="CE355" s="570"/>
      <c r="CF355" s="570"/>
      <c r="CG355" s="570"/>
      <c r="CH355" s="570"/>
      <c r="CI355" s="570"/>
      <c r="CJ355" s="570"/>
      <c r="CK355" s="570"/>
      <c r="CL355" s="570"/>
      <c r="CM355" s="570"/>
      <c r="CN355" s="570"/>
      <c r="CO355" s="570"/>
      <c r="CP355" s="570"/>
      <c r="CQ355" s="570"/>
      <c r="CR355" s="570"/>
      <c r="CS355" s="570"/>
      <c r="CT355" s="570"/>
      <c r="CU355" s="570"/>
      <c r="CV355" s="570"/>
    </row>
    <row r="356" spans="1:100" s="339" customFormat="1" ht="13.5">
      <c r="A356" s="655"/>
      <c r="B356" s="655"/>
      <c r="C356" s="655"/>
      <c r="D356" s="655"/>
      <c r="E356" s="655"/>
      <c r="F356" s="655"/>
      <c r="G356" s="655"/>
      <c r="H356" s="815"/>
      <c r="I356" s="815"/>
      <c r="J356" s="366"/>
      <c r="K356" s="367"/>
      <c r="L356" s="368"/>
      <c r="M356" s="365"/>
      <c r="N356" s="365"/>
      <c r="P356" s="369"/>
      <c r="Q356" s="341"/>
      <c r="R356" s="342"/>
      <c r="S356" s="342"/>
      <c r="T356" s="343"/>
      <c r="U356" s="344"/>
      <c r="V356" s="344"/>
      <c r="W356" s="344"/>
      <c r="X356" s="564"/>
      <c r="Y356" s="564"/>
      <c r="Z356" s="564"/>
      <c r="AA356" s="564"/>
      <c r="AB356" s="564"/>
      <c r="AC356" s="570"/>
      <c r="AD356" s="570"/>
      <c r="AE356" s="570"/>
      <c r="AF356" s="570"/>
      <c r="AG356" s="570"/>
      <c r="AH356" s="570"/>
      <c r="AI356" s="570"/>
      <c r="AJ356" s="570"/>
      <c r="AK356" s="570"/>
      <c r="AL356" s="570"/>
      <c r="AM356" s="570"/>
      <c r="AN356" s="570"/>
      <c r="AO356" s="570"/>
      <c r="AP356" s="570"/>
      <c r="AQ356" s="570"/>
      <c r="AR356" s="570"/>
      <c r="AS356" s="570"/>
      <c r="AT356" s="570"/>
      <c r="AU356" s="570"/>
      <c r="AV356" s="570"/>
      <c r="AW356" s="570"/>
      <c r="AX356" s="570"/>
      <c r="AY356" s="570"/>
      <c r="AZ356" s="570"/>
      <c r="BA356" s="570"/>
      <c r="BB356" s="570"/>
      <c r="BC356" s="570"/>
      <c r="BD356" s="570"/>
      <c r="BE356" s="570"/>
      <c r="BF356" s="570"/>
      <c r="BG356" s="570"/>
      <c r="BH356" s="570"/>
      <c r="BI356" s="570"/>
      <c r="BJ356" s="570"/>
      <c r="BK356" s="570"/>
      <c r="BL356" s="570"/>
      <c r="BM356" s="570"/>
      <c r="BN356" s="570"/>
      <c r="BO356" s="570"/>
      <c r="BP356" s="570"/>
      <c r="BQ356" s="570"/>
      <c r="BR356" s="570"/>
      <c r="BS356" s="570"/>
      <c r="BT356" s="570"/>
      <c r="BU356" s="570"/>
      <c r="BV356" s="570"/>
      <c r="BW356" s="570"/>
      <c r="BX356" s="570"/>
      <c r="BY356" s="570"/>
      <c r="BZ356" s="570"/>
      <c r="CA356" s="570"/>
      <c r="CB356" s="570"/>
      <c r="CC356" s="570"/>
      <c r="CD356" s="570"/>
      <c r="CE356" s="570"/>
      <c r="CF356" s="570"/>
      <c r="CG356" s="570"/>
      <c r="CH356" s="570"/>
      <c r="CI356" s="570"/>
      <c r="CJ356" s="570"/>
      <c r="CK356" s="570"/>
      <c r="CL356" s="570"/>
      <c r="CM356" s="570"/>
      <c r="CN356" s="570"/>
      <c r="CO356" s="570"/>
      <c r="CP356" s="570"/>
      <c r="CQ356" s="570"/>
      <c r="CR356" s="570"/>
      <c r="CS356" s="570"/>
      <c r="CT356" s="570"/>
      <c r="CU356" s="570"/>
      <c r="CV356" s="570"/>
    </row>
    <row r="357" spans="1:100" s="339" customFormat="1" ht="13.5">
      <c r="A357" s="655"/>
      <c r="B357" s="655"/>
      <c r="C357" s="655"/>
      <c r="D357" s="655"/>
      <c r="E357" s="655"/>
      <c r="F357" s="655"/>
      <c r="G357" s="655"/>
      <c r="H357" s="815"/>
      <c r="I357" s="815"/>
      <c r="J357" s="366"/>
      <c r="K357" s="367"/>
      <c r="L357" s="368"/>
      <c r="M357" s="365"/>
      <c r="N357" s="365"/>
      <c r="P357" s="369"/>
      <c r="Q357" s="341"/>
      <c r="R357" s="342"/>
      <c r="S357" s="342"/>
      <c r="T357" s="343"/>
      <c r="U357" s="344"/>
      <c r="V357" s="344"/>
      <c r="W357" s="344"/>
      <c r="X357" s="564"/>
      <c r="Y357" s="564"/>
      <c r="Z357" s="564"/>
      <c r="AA357" s="564"/>
      <c r="AB357" s="564"/>
      <c r="AC357" s="570"/>
      <c r="AD357" s="570"/>
      <c r="AE357" s="570"/>
      <c r="AF357" s="570"/>
      <c r="AG357" s="570"/>
      <c r="AH357" s="570"/>
      <c r="AI357" s="570"/>
      <c r="AJ357" s="570"/>
      <c r="AK357" s="570"/>
      <c r="AL357" s="570"/>
      <c r="AM357" s="570"/>
      <c r="AN357" s="570"/>
      <c r="AO357" s="570"/>
      <c r="AP357" s="570"/>
      <c r="AQ357" s="570"/>
      <c r="AR357" s="570"/>
      <c r="AS357" s="570"/>
      <c r="AT357" s="570"/>
      <c r="AU357" s="570"/>
      <c r="AV357" s="570"/>
      <c r="AW357" s="570"/>
      <c r="AX357" s="570"/>
      <c r="AY357" s="570"/>
      <c r="AZ357" s="570"/>
      <c r="BA357" s="570"/>
      <c r="BB357" s="570"/>
      <c r="BC357" s="570"/>
      <c r="BD357" s="570"/>
      <c r="BE357" s="570"/>
      <c r="BF357" s="570"/>
      <c r="BG357" s="570"/>
      <c r="BH357" s="570"/>
      <c r="BI357" s="570"/>
      <c r="BJ357" s="570"/>
      <c r="BK357" s="570"/>
      <c r="BL357" s="570"/>
      <c r="BM357" s="570"/>
      <c r="BN357" s="570"/>
      <c r="BO357" s="570"/>
      <c r="BP357" s="570"/>
      <c r="BQ357" s="570"/>
      <c r="BR357" s="570"/>
      <c r="BS357" s="570"/>
      <c r="BT357" s="570"/>
      <c r="BU357" s="570"/>
      <c r="BV357" s="570"/>
      <c r="BW357" s="570"/>
      <c r="BX357" s="570"/>
      <c r="BY357" s="570"/>
      <c r="BZ357" s="570"/>
      <c r="CA357" s="570"/>
      <c r="CB357" s="570"/>
      <c r="CC357" s="570"/>
      <c r="CD357" s="570"/>
      <c r="CE357" s="570"/>
      <c r="CF357" s="570"/>
      <c r="CG357" s="570"/>
      <c r="CH357" s="570"/>
      <c r="CI357" s="570"/>
      <c r="CJ357" s="570"/>
      <c r="CK357" s="570"/>
      <c r="CL357" s="570"/>
      <c r="CM357" s="570"/>
      <c r="CN357" s="570"/>
      <c r="CO357" s="570"/>
      <c r="CP357" s="570"/>
      <c r="CQ357" s="570"/>
      <c r="CR357" s="570"/>
      <c r="CS357" s="570"/>
      <c r="CT357" s="570"/>
      <c r="CU357" s="570"/>
      <c r="CV357" s="570"/>
    </row>
    <row r="358" spans="1:100" s="339" customFormat="1" ht="13.5">
      <c r="A358" s="655"/>
      <c r="B358" s="655"/>
      <c r="C358" s="655"/>
      <c r="D358" s="655"/>
      <c r="E358" s="655"/>
      <c r="F358" s="655"/>
      <c r="G358" s="655"/>
      <c r="H358" s="815"/>
      <c r="I358" s="815"/>
      <c r="J358" s="366"/>
      <c r="K358" s="367"/>
      <c r="L358" s="368"/>
      <c r="M358" s="365"/>
      <c r="N358" s="365"/>
      <c r="P358" s="369"/>
      <c r="Q358" s="341"/>
      <c r="R358" s="342"/>
      <c r="S358" s="342"/>
      <c r="T358" s="343"/>
      <c r="U358" s="344"/>
      <c r="V358" s="344"/>
      <c r="W358" s="344"/>
      <c r="X358" s="564"/>
      <c r="Y358" s="564"/>
      <c r="Z358" s="564"/>
      <c r="AA358" s="564"/>
      <c r="AB358" s="564"/>
      <c r="AC358" s="570"/>
      <c r="AD358" s="570"/>
      <c r="AE358" s="570"/>
      <c r="AF358" s="570"/>
      <c r="AG358" s="570"/>
      <c r="AH358" s="570"/>
      <c r="AI358" s="570"/>
      <c r="AJ358" s="570"/>
      <c r="AK358" s="570"/>
      <c r="AL358" s="570"/>
      <c r="AM358" s="570"/>
      <c r="AN358" s="570"/>
      <c r="AO358" s="570"/>
      <c r="AP358" s="570"/>
      <c r="AQ358" s="570"/>
      <c r="AR358" s="570"/>
      <c r="AS358" s="570"/>
      <c r="AT358" s="570"/>
      <c r="AU358" s="570"/>
      <c r="AV358" s="570"/>
      <c r="AW358" s="570"/>
      <c r="AX358" s="570"/>
      <c r="AY358" s="570"/>
      <c r="AZ358" s="570"/>
      <c r="BA358" s="570"/>
      <c r="BB358" s="570"/>
      <c r="BC358" s="570"/>
      <c r="BD358" s="570"/>
      <c r="BE358" s="570"/>
      <c r="BF358" s="570"/>
      <c r="BG358" s="570"/>
      <c r="BH358" s="570"/>
      <c r="BI358" s="570"/>
      <c r="BJ358" s="570"/>
      <c r="BK358" s="570"/>
      <c r="BL358" s="570"/>
      <c r="BM358" s="570"/>
      <c r="BN358" s="570"/>
      <c r="BO358" s="570"/>
      <c r="BP358" s="570"/>
      <c r="BQ358" s="570"/>
      <c r="BR358" s="570"/>
      <c r="BS358" s="570"/>
      <c r="BT358" s="570"/>
      <c r="BU358" s="570"/>
      <c r="BV358" s="570"/>
      <c r="BW358" s="570"/>
      <c r="BX358" s="570"/>
      <c r="BY358" s="570"/>
      <c r="BZ358" s="570"/>
      <c r="CA358" s="570"/>
      <c r="CB358" s="570"/>
      <c r="CC358" s="570"/>
      <c r="CD358" s="570"/>
      <c r="CE358" s="570"/>
      <c r="CF358" s="570"/>
      <c r="CG358" s="570"/>
      <c r="CH358" s="570"/>
      <c r="CI358" s="570"/>
      <c r="CJ358" s="570"/>
      <c r="CK358" s="570"/>
      <c r="CL358" s="570"/>
      <c r="CM358" s="570"/>
      <c r="CN358" s="570"/>
      <c r="CO358" s="570"/>
      <c r="CP358" s="570"/>
      <c r="CQ358" s="570"/>
      <c r="CR358" s="570"/>
      <c r="CS358" s="570"/>
      <c r="CT358" s="570"/>
      <c r="CU358" s="570"/>
      <c r="CV358" s="570"/>
    </row>
    <row r="359" spans="1:100" s="339" customFormat="1" ht="13.5">
      <c r="A359" s="655"/>
      <c r="B359" s="655"/>
      <c r="C359" s="655"/>
      <c r="D359" s="655"/>
      <c r="E359" s="655"/>
      <c r="F359" s="655"/>
      <c r="G359" s="655"/>
      <c r="H359" s="815"/>
      <c r="I359" s="815"/>
      <c r="J359" s="366"/>
      <c r="K359" s="367"/>
      <c r="L359" s="368"/>
      <c r="M359" s="365"/>
      <c r="N359" s="365"/>
      <c r="P359" s="369"/>
      <c r="Q359" s="341"/>
      <c r="R359" s="342"/>
      <c r="S359" s="342"/>
      <c r="T359" s="343"/>
      <c r="U359" s="344"/>
      <c r="V359" s="344"/>
      <c r="W359" s="344"/>
      <c r="X359" s="564"/>
      <c r="Y359" s="564"/>
      <c r="Z359" s="564"/>
      <c r="AA359" s="564"/>
      <c r="AB359" s="564"/>
      <c r="AC359" s="570"/>
      <c r="AD359" s="570"/>
      <c r="AE359" s="570"/>
      <c r="AF359" s="570"/>
      <c r="AG359" s="570"/>
      <c r="AH359" s="570"/>
      <c r="AI359" s="570"/>
      <c r="AJ359" s="570"/>
      <c r="AK359" s="570"/>
      <c r="AL359" s="570"/>
      <c r="AM359" s="570"/>
      <c r="AN359" s="570"/>
      <c r="AO359" s="570"/>
      <c r="AP359" s="570"/>
      <c r="AQ359" s="570"/>
      <c r="AR359" s="570"/>
      <c r="AS359" s="570"/>
      <c r="AT359" s="570"/>
      <c r="AU359" s="570"/>
      <c r="AV359" s="570"/>
      <c r="AW359" s="570"/>
      <c r="AX359" s="570"/>
      <c r="AY359" s="570"/>
      <c r="AZ359" s="570"/>
      <c r="BA359" s="570"/>
      <c r="BB359" s="570"/>
      <c r="BC359" s="570"/>
      <c r="BD359" s="570"/>
      <c r="BE359" s="570"/>
      <c r="BF359" s="570"/>
      <c r="BG359" s="570"/>
      <c r="BH359" s="570"/>
      <c r="BI359" s="570"/>
      <c r="BJ359" s="570"/>
      <c r="BK359" s="570"/>
      <c r="BL359" s="570"/>
      <c r="BM359" s="570"/>
      <c r="BN359" s="570"/>
      <c r="BO359" s="570"/>
      <c r="BP359" s="570"/>
      <c r="BQ359" s="570"/>
      <c r="BR359" s="570"/>
      <c r="BS359" s="570"/>
      <c r="BT359" s="570"/>
      <c r="BU359" s="570"/>
      <c r="BV359" s="570"/>
      <c r="BW359" s="570"/>
      <c r="BX359" s="570"/>
      <c r="BY359" s="570"/>
      <c r="BZ359" s="570"/>
      <c r="CA359" s="570"/>
      <c r="CB359" s="570"/>
      <c r="CC359" s="570"/>
      <c r="CD359" s="570"/>
      <c r="CE359" s="570"/>
      <c r="CF359" s="570"/>
      <c r="CG359" s="570"/>
      <c r="CH359" s="570"/>
      <c r="CI359" s="570"/>
      <c r="CJ359" s="570"/>
      <c r="CK359" s="570"/>
      <c r="CL359" s="570"/>
      <c r="CM359" s="570"/>
      <c r="CN359" s="570"/>
      <c r="CO359" s="570"/>
      <c r="CP359" s="570"/>
      <c r="CQ359" s="570"/>
      <c r="CR359" s="570"/>
      <c r="CS359" s="570"/>
      <c r="CT359" s="570"/>
      <c r="CU359" s="570"/>
      <c r="CV359" s="570"/>
    </row>
    <row r="360" spans="1:100" s="339" customFormat="1" ht="13.5">
      <c r="A360" s="655"/>
      <c r="B360" s="655"/>
      <c r="C360" s="655"/>
      <c r="D360" s="655"/>
      <c r="E360" s="655"/>
      <c r="F360" s="655"/>
      <c r="G360" s="655"/>
      <c r="H360" s="815"/>
      <c r="I360" s="815"/>
      <c r="J360" s="366"/>
      <c r="K360" s="367"/>
      <c r="L360" s="368"/>
      <c r="M360" s="365"/>
      <c r="N360" s="365"/>
      <c r="P360" s="369"/>
      <c r="Q360" s="341"/>
      <c r="R360" s="342"/>
      <c r="S360" s="342"/>
      <c r="T360" s="343"/>
      <c r="U360" s="344"/>
      <c r="V360" s="344"/>
      <c r="W360" s="344"/>
      <c r="X360" s="564"/>
      <c r="Y360" s="564"/>
      <c r="Z360" s="564"/>
      <c r="AA360" s="564"/>
      <c r="AB360" s="564"/>
      <c r="AC360" s="570"/>
      <c r="AD360" s="570"/>
      <c r="AE360" s="570"/>
      <c r="AF360" s="570"/>
      <c r="AG360" s="570"/>
      <c r="AH360" s="570"/>
      <c r="AI360" s="570"/>
      <c r="AJ360" s="570"/>
      <c r="AK360" s="570"/>
      <c r="AL360" s="570"/>
      <c r="AM360" s="570"/>
      <c r="AN360" s="570"/>
      <c r="AO360" s="570"/>
      <c r="AP360" s="570"/>
      <c r="AQ360" s="570"/>
      <c r="AR360" s="570"/>
      <c r="AS360" s="570"/>
      <c r="AT360" s="570"/>
      <c r="AU360" s="570"/>
      <c r="AV360" s="570"/>
      <c r="AW360" s="570"/>
      <c r="AX360" s="570"/>
      <c r="AY360" s="570"/>
      <c r="AZ360" s="570"/>
      <c r="BA360" s="570"/>
      <c r="BB360" s="570"/>
      <c r="BC360" s="570"/>
      <c r="BD360" s="570"/>
      <c r="BE360" s="570"/>
      <c r="BF360" s="570"/>
      <c r="BG360" s="570"/>
      <c r="BH360" s="570"/>
      <c r="BI360" s="570"/>
      <c r="BJ360" s="570"/>
      <c r="BK360" s="570"/>
      <c r="BL360" s="570"/>
      <c r="BM360" s="570"/>
      <c r="BN360" s="570"/>
      <c r="BO360" s="570"/>
      <c r="BP360" s="570"/>
      <c r="BQ360" s="570"/>
      <c r="BR360" s="570"/>
      <c r="BS360" s="570"/>
      <c r="BT360" s="570"/>
      <c r="BU360" s="570"/>
      <c r="BV360" s="570"/>
      <c r="BW360" s="570"/>
      <c r="BX360" s="570"/>
      <c r="BY360" s="570"/>
      <c r="BZ360" s="570"/>
      <c r="CA360" s="570"/>
      <c r="CB360" s="570"/>
      <c r="CC360" s="570"/>
      <c r="CD360" s="570"/>
      <c r="CE360" s="570"/>
      <c r="CF360" s="570"/>
      <c r="CG360" s="570"/>
      <c r="CH360" s="570"/>
      <c r="CI360" s="570"/>
      <c r="CJ360" s="570"/>
      <c r="CK360" s="570"/>
      <c r="CL360" s="570"/>
      <c r="CM360" s="570"/>
      <c r="CN360" s="570"/>
      <c r="CO360" s="570"/>
      <c r="CP360" s="570"/>
      <c r="CQ360" s="570"/>
      <c r="CR360" s="570"/>
      <c r="CS360" s="570"/>
      <c r="CT360" s="570"/>
      <c r="CU360" s="570"/>
      <c r="CV360" s="570"/>
    </row>
    <row r="361" spans="1:100" s="339" customFormat="1" ht="13.5">
      <c r="A361" s="655"/>
      <c r="B361" s="655"/>
      <c r="C361" s="655"/>
      <c r="D361" s="655"/>
      <c r="E361" s="655"/>
      <c r="F361" s="655"/>
      <c r="G361" s="655"/>
      <c r="H361" s="815"/>
      <c r="I361" s="815"/>
      <c r="J361" s="366"/>
      <c r="K361" s="367"/>
      <c r="L361" s="368"/>
      <c r="M361" s="365"/>
      <c r="N361" s="365"/>
      <c r="P361" s="369"/>
      <c r="Q361" s="341"/>
      <c r="R361" s="342"/>
      <c r="S361" s="342"/>
      <c r="T361" s="343"/>
      <c r="U361" s="344"/>
      <c r="V361" s="344"/>
      <c r="W361" s="344"/>
      <c r="X361" s="564"/>
      <c r="Y361" s="564"/>
      <c r="Z361" s="564"/>
      <c r="AA361" s="564"/>
      <c r="AB361" s="564"/>
      <c r="AC361" s="570"/>
      <c r="AD361" s="570"/>
      <c r="AE361" s="570"/>
      <c r="AF361" s="570"/>
      <c r="AG361" s="570"/>
      <c r="AH361" s="570"/>
      <c r="AI361" s="570"/>
      <c r="AJ361" s="570"/>
      <c r="AK361" s="570"/>
      <c r="AL361" s="570"/>
      <c r="AM361" s="570"/>
      <c r="AN361" s="570"/>
      <c r="AO361" s="570"/>
      <c r="AP361" s="570"/>
      <c r="AQ361" s="570"/>
      <c r="AR361" s="570"/>
      <c r="AS361" s="570"/>
      <c r="AT361" s="570"/>
      <c r="AU361" s="570"/>
      <c r="AV361" s="570"/>
      <c r="AW361" s="570"/>
      <c r="AX361" s="570"/>
      <c r="AY361" s="570"/>
      <c r="AZ361" s="570"/>
      <c r="BA361" s="570"/>
      <c r="BB361" s="570"/>
      <c r="BC361" s="570"/>
      <c r="BD361" s="570"/>
      <c r="BE361" s="570"/>
      <c r="BF361" s="570"/>
      <c r="BG361" s="570"/>
      <c r="BH361" s="570"/>
      <c r="BI361" s="570"/>
      <c r="BJ361" s="570"/>
      <c r="BK361" s="570"/>
      <c r="BL361" s="570"/>
      <c r="BM361" s="570"/>
      <c r="BN361" s="570"/>
      <c r="BO361" s="570"/>
      <c r="BP361" s="570"/>
      <c r="BQ361" s="570"/>
      <c r="BR361" s="570"/>
      <c r="BS361" s="570"/>
      <c r="BT361" s="570"/>
      <c r="BU361" s="570"/>
      <c r="BV361" s="570"/>
      <c r="BW361" s="570"/>
      <c r="BX361" s="570"/>
      <c r="BY361" s="570"/>
      <c r="BZ361" s="570"/>
      <c r="CA361" s="570"/>
      <c r="CB361" s="570"/>
      <c r="CC361" s="570"/>
      <c r="CD361" s="570"/>
      <c r="CE361" s="570"/>
      <c r="CF361" s="570"/>
      <c r="CG361" s="570"/>
      <c r="CH361" s="570"/>
      <c r="CI361" s="570"/>
      <c r="CJ361" s="570"/>
      <c r="CK361" s="570"/>
      <c r="CL361" s="570"/>
      <c r="CM361" s="570"/>
      <c r="CN361" s="570"/>
      <c r="CO361" s="570"/>
      <c r="CP361" s="570"/>
      <c r="CQ361" s="570"/>
      <c r="CR361" s="570"/>
      <c r="CS361" s="570"/>
      <c r="CT361" s="570"/>
      <c r="CU361" s="570"/>
      <c r="CV361" s="570"/>
    </row>
    <row r="362" spans="1:100" s="339" customFormat="1" ht="13.5">
      <c r="A362" s="655"/>
      <c r="B362" s="655"/>
      <c r="C362" s="655"/>
      <c r="D362" s="655"/>
      <c r="E362" s="655"/>
      <c r="F362" s="655"/>
      <c r="G362" s="655"/>
      <c r="H362" s="815"/>
      <c r="I362" s="815"/>
      <c r="J362" s="366"/>
      <c r="K362" s="367"/>
      <c r="L362" s="368"/>
      <c r="M362" s="365"/>
      <c r="N362" s="365"/>
      <c r="P362" s="369"/>
      <c r="Q362" s="341"/>
      <c r="R362" s="342"/>
      <c r="S362" s="342"/>
      <c r="T362" s="343"/>
      <c r="U362" s="344"/>
      <c r="V362" s="344"/>
      <c r="W362" s="344"/>
      <c r="X362" s="564"/>
      <c r="Y362" s="564"/>
      <c r="Z362" s="564"/>
      <c r="AA362" s="564"/>
      <c r="AB362" s="564"/>
      <c r="AC362" s="570"/>
      <c r="AD362" s="570"/>
      <c r="AE362" s="570"/>
      <c r="AF362" s="570"/>
      <c r="AG362" s="570"/>
      <c r="AH362" s="570"/>
      <c r="AI362" s="570"/>
      <c r="AJ362" s="570"/>
      <c r="AK362" s="570"/>
      <c r="AL362" s="570"/>
      <c r="AM362" s="570"/>
      <c r="AN362" s="570"/>
      <c r="AO362" s="570"/>
      <c r="AP362" s="570"/>
      <c r="AQ362" s="570"/>
      <c r="AR362" s="570"/>
      <c r="AS362" s="570"/>
      <c r="AT362" s="570"/>
      <c r="AU362" s="570"/>
      <c r="AV362" s="570"/>
      <c r="AW362" s="570"/>
      <c r="AX362" s="570"/>
      <c r="AY362" s="570"/>
      <c r="AZ362" s="570"/>
      <c r="BA362" s="570"/>
      <c r="BB362" s="570"/>
      <c r="BC362" s="570"/>
      <c r="BD362" s="570"/>
      <c r="BE362" s="570"/>
      <c r="BF362" s="570"/>
      <c r="BG362" s="570"/>
      <c r="BH362" s="570"/>
      <c r="BI362" s="570"/>
      <c r="BJ362" s="570"/>
      <c r="BK362" s="570"/>
      <c r="BL362" s="570"/>
      <c r="BM362" s="570"/>
      <c r="BN362" s="570"/>
      <c r="BO362" s="570"/>
      <c r="BP362" s="570"/>
      <c r="BQ362" s="570"/>
      <c r="BR362" s="570"/>
      <c r="BS362" s="570"/>
      <c r="BT362" s="570"/>
      <c r="BU362" s="570"/>
      <c r="BV362" s="570"/>
      <c r="BW362" s="570"/>
      <c r="BX362" s="570"/>
      <c r="BY362" s="570"/>
      <c r="BZ362" s="570"/>
      <c r="CA362" s="570"/>
      <c r="CB362" s="570"/>
      <c r="CC362" s="570"/>
      <c r="CD362" s="570"/>
      <c r="CE362" s="570"/>
      <c r="CF362" s="570"/>
      <c r="CG362" s="570"/>
      <c r="CH362" s="570"/>
      <c r="CI362" s="570"/>
      <c r="CJ362" s="570"/>
      <c r="CK362" s="570"/>
      <c r="CL362" s="570"/>
      <c r="CM362" s="570"/>
      <c r="CN362" s="570"/>
      <c r="CO362" s="570"/>
      <c r="CP362" s="570"/>
      <c r="CQ362" s="570"/>
      <c r="CR362" s="570"/>
      <c r="CS362" s="570"/>
      <c r="CT362" s="570"/>
      <c r="CU362" s="570"/>
      <c r="CV362" s="570"/>
    </row>
    <row r="363" spans="1:100" s="339" customFormat="1" ht="13.5">
      <c r="A363" s="655"/>
      <c r="B363" s="655"/>
      <c r="C363" s="655"/>
      <c r="D363" s="655"/>
      <c r="E363" s="655"/>
      <c r="F363" s="655"/>
      <c r="G363" s="655"/>
      <c r="H363" s="815"/>
      <c r="I363" s="815"/>
      <c r="J363" s="366"/>
      <c r="K363" s="367"/>
      <c r="L363" s="368"/>
      <c r="M363" s="365"/>
      <c r="N363" s="365"/>
      <c r="P363" s="369"/>
      <c r="Q363" s="341"/>
      <c r="R363" s="342"/>
      <c r="S363" s="342"/>
      <c r="T363" s="343"/>
      <c r="U363" s="344"/>
      <c r="V363" s="344"/>
      <c r="W363" s="344"/>
      <c r="X363" s="564"/>
      <c r="Y363" s="564"/>
      <c r="Z363" s="564"/>
      <c r="AA363" s="564"/>
      <c r="AB363" s="564"/>
      <c r="AC363" s="570"/>
      <c r="AD363" s="570"/>
      <c r="AE363" s="570"/>
      <c r="AF363" s="570"/>
      <c r="AG363" s="570"/>
      <c r="AH363" s="570"/>
      <c r="AI363" s="570"/>
      <c r="AJ363" s="570"/>
      <c r="AK363" s="570"/>
      <c r="AL363" s="570"/>
      <c r="AM363" s="570"/>
      <c r="AN363" s="570"/>
      <c r="AO363" s="570"/>
      <c r="AP363" s="570"/>
      <c r="AQ363" s="570"/>
      <c r="AR363" s="570"/>
      <c r="AS363" s="570"/>
      <c r="AT363" s="570"/>
      <c r="AU363" s="570"/>
      <c r="AV363" s="570"/>
      <c r="AW363" s="570"/>
      <c r="AX363" s="570"/>
      <c r="AY363" s="570"/>
      <c r="AZ363" s="570"/>
      <c r="BA363" s="570"/>
      <c r="BB363" s="570"/>
      <c r="BC363" s="570"/>
      <c r="BD363" s="570"/>
      <c r="BE363" s="570"/>
      <c r="BF363" s="570"/>
      <c r="BG363" s="570"/>
      <c r="BH363" s="570"/>
      <c r="BI363" s="570"/>
      <c r="BJ363" s="570"/>
      <c r="BK363" s="570"/>
      <c r="BL363" s="570"/>
      <c r="BM363" s="570"/>
      <c r="BN363" s="570"/>
      <c r="BO363" s="570"/>
      <c r="BP363" s="570"/>
      <c r="BQ363" s="570"/>
      <c r="BR363" s="570"/>
      <c r="BS363" s="570"/>
      <c r="BT363" s="570"/>
      <c r="BU363" s="570"/>
      <c r="BV363" s="570"/>
      <c r="BW363" s="570"/>
      <c r="BX363" s="570"/>
      <c r="BY363" s="570"/>
      <c r="BZ363" s="570"/>
      <c r="CA363" s="570"/>
      <c r="CB363" s="570"/>
      <c r="CC363" s="570"/>
      <c r="CD363" s="570"/>
      <c r="CE363" s="570"/>
      <c r="CF363" s="570"/>
      <c r="CG363" s="570"/>
      <c r="CH363" s="570"/>
      <c r="CI363" s="570"/>
      <c r="CJ363" s="570"/>
      <c r="CK363" s="570"/>
      <c r="CL363" s="570"/>
      <c r="CM363" s="570"/>
      <c r="CN363" s="570"/>
      <c r="CO363" s="570"/>
      <c r="CP363" s="570"/>
      <c r="CQ363" s="570"/>
      <c r="CR363" s="570"/>
      <c r="CS363" s="570"/>
      <c r="CT363" s="570"/>
      <c r="CU363" s="570"/>
      <c r="CV363" s="570"/>
    </row>
    <row r="364" spans="1:100" s="339" customFormat="1" ht="13.5">
      <c r="A364" s="655"/>
      <c r="B364" s="655"/>
      <c r="C364" s="655"/>
      <c r="D364" s="655"/>
      <c r="E364" s="655"/>
      <c r="F364" s="655"/>
      <c r="G364" s="655"/>
      <c r="H364" s="815"/>
      <c r="I364" s="815"/>
      <c r="J364" s="366"/>
      <c r="K364" s="367"/>
      <c r="L364" s="368"/>
      <c r="M364" s="365"/>
      <c r="N364" s="365"/>
      <c r="P364" s="369"/>
      <c r="Q364" s="341"/>
      <c r="R364" s="342"/>
      <c r="S364" s="342"/>
      <c r="T364" s="343"/>
      <c r="U364" s="344"/>
      <c r="V364" s="344"/>
      <c r="W364" s="344"/>
      <c r="X364" s="564"/>
      <c r="Y364" s="564"/>
      <c r="Z364" s="564"/>
      <c r="AA364" s="564"/>
      <c r="AB364" s="564"/>
      <c r="AC364" s="570"/>
      <c r="AD364" s="570"/>
      <c r="AE364" s="570"/>
      <c r="AF364" s="570"/>
      <c r="AG364" s="570"/>
      <c r="AH364" s="570"/>
      <c r="AI364" s="570"/>
      <c r="AJ364" s="570"/>
      <c r="AK364" s="570"/>
      <c r="AL364" s="570"/>
      <c r="AM364" s="570"/>
      <c r="AN364" s="570"/>
      <c r="AO364" s="570"/>
      <c r="AP364" s="570"/>
      <c r="AQ364" s="570"/>
      <c r="AR364" s="570"/>
      <c r="AS364" s="570"/>
      <c r="AT364" s="570"/>
      <c r="AU364" s="570"/>
      <c r="AV364" s="570"/>
      <c r="AW364" s="570"/>
      <c r="AX364" s="570"/>
      <c r="AY364" s="570"/>
      <c r="AZ364" s="570"/>
      <c r="BA364" s="570"/>
      <c r="BB364" s="570"/>
      <c r="BC364" s="570"/>
      <c r="BD364" s="570"/>
      <c r="BE364" s="570"/>
      <c r="BF364" s="570"/>
      <c r="BG364" s="570"/>
      <c r="BH364" s="570"/>
      <c r="BI364" s="570"/>
      <c r="BJ364" s="570"/>
      <c r="BK364" s="570"/>
      <c r="BL364" s="570"/>
      <c r="BM364" s="570"/>
      <c r="BN364" s="570"/>
      <c r="BO364" s="570"/>
      <c r="BP364" s="570"/>
      <c r="BQ364" s="570"/>
      <c r="BR364" s="570"/>
      <c r="BS364" s="570"/>
      <c r="BT364" s="570"/>
      <c r="BU364" s="570"/>
      <c r="BV364" s="570"/>
      <c r="BW364" s="570"/>
      <c r="BX364" s="570"/>
      <c r="BY364" s="570"/>
      <c r="BZ364" s="570"/>
      <c r="CA364" s="570"/>
      <c r="CB364" s="570"/>
      <c r="CC364" s="570"/>
      <c r="CD364" s="570"/>
      <c r="CE364" s="570"/>
      <c r="CF364" s="570"/>
      <c r="CG364" s="570"/>
      <c r="CH364" s="570"/>
      <c r="CI364" s="570"/>
      <c r="CJ364" s="570"/>
      <c r="CK364" s="570"/>
      <c r="CL364" s="570"/>
      <c r="CM364" s="570"/>
      <c r="CN364" s="570"/>
      <c r="CO364" s="570"/>
      <c r="CP364" s="570"/>
      <c r="CQ364" s="570"/>
      <c r="CR364" s="570"/>
      <c r="CS364" s="570"/>
      <c r="CT364" s="570"/>
      <c r="CU364" s="570"/>
      <c r="CV364" s="570"/>
    </row>
    <row r="365" spans="1:100" s="339" customFormat="1" ht="13.5">
      <c r="A365" s="655"/>
      <c r="B365" s="655"/>
      <c r="C365" s="655"/>
      <c r="D365" s="655"/>
      <c r="E365" s="655"/>
      <c r="F365" s="655"/>
      <c r="G365" s="655"/>
      <c r="H365" s="815"/>
      <c r="I365" s="815"/>
      <c r="J365" s="366"/>
      <c r="K365" s="367"/>
      <c r="L365" s="368"/>
      <c r="M365" s="365"/>
      <c r="N365" s="365"/>
      <c r="P365" s="369"/>
      <c r="Q365" s="341"/>
      <c r="R365" s="342"/>
      <c r="S365" s="342"/>
      <c r="T365" s="343"/>
      <c r="U365" s="344"/>
      <c r="V365" s="344"/>
      <c r="W365" s="344"/>
      <c r="X365" s="564"/>
      <c r="Y365" s="564"/>
      <c r="Z365" s="564"/>
      <c r="AA365" s="564"/>
      <c r="AB365" s="564"/>
      <c r="AC365" s="570"/>
      <c r="AD365" s="570"/>
      <c r="AE365" s="570"/>
      <c r="AF365" s="570"/>
      <c r="AG365" s="570"/>
      <c r="AH365" s="570"/>
      <c r="AI365" s="570"/>
      <c r="AJ365" s="570"/>
      <c r="AK365" s="570"/>
      <c r="AL365" s="570"/>
      <c r="AM365" s="570"/>
      <c r="AN365" s="570"/>
      <c r="AO365" s="570"/>
      <c r="AP365" s="570"/>
      <c r="AQ365" s="570"/>
      <c r="AR365" s="570"/>
      <c r="AS365" s="570"/>
      <c r="AT365" s="570"/>
      <c r="AU365" s="570"/>
      <c r="AV365" s="570"/>
      <c r="AW365" s="570"/>
      <c r="AX365" s="570"/>
      <c r="AY365" s="570"/>
      <c r="AZ365" s="570"/>
      <c r="BA365" s="570"/>
      <c r="BB365" s="570"/>
      <c r="BC365" s="570"/>
      <c r="BD365" s="570"/>
      <c r="BE365" s="570"/>
      <c r="BF365" s="570"/>
      <c r="BG365" s="570"/>
      <c r="BH365" s="570"/>
      <c r="BI365" s="570"/>
      <c r="BJ365" s="570"/>
      <c r="BK365" s="570"/>
      <c r="BL365" s="570"/>
      <c r="BM365" s="570"/>
      <c r="BN365" s="570"/>
      <c r="BO365" s="570"/>
      <c r="BP365" s="570"/>
      <c r="BQ365" s="570"/>
      <c r="BR365" s="570"/>
      <c r="BS365" s="570"/>
      <c r="BT365" s="570"/>
      <c r="BU365" s="570"/>
      <c r="BV365" s="570"/>
      <c r="BW365" s="570"/>
      <c r="BX365" s="570"/>
      <c r="BY365" s="570"/>
      <c r="BZ365" s="570"/>
      <c r="CA365" s="570"/>
      <c r="CB365" s="570"/>
      <c r="CC365" s="570"/>
      <c r="CD365" s="570"/>
      <c r="CE365" s="570"/>
      <c r="CF365" s="570"/>
      <c r="CG365" s="570"/>
      <c r="CH365" s="570"/>
      <c r="CI365" s="570"/>
      <c r="CJ365" s="570"/>
      <c r="CK365" s="570"/>
      <c r="CL365" s="570"/>
      <c r="CM365" s="570"/>
      <c r="CN365" s="570"/>
      <c r="CO365" s="570"/>
      <c r="CP365" s="570"/>
      <c r="CQ365" s="570"/>
      <c r="CR365" s="570"/>
      <c r="CS365" s="570"/>
      <c r="CT365" s="570"/>
      <c r="CU365" s="570"/>
      <c r="CV365" s="570"/>
    </row>
    <row r="366" spans="1:100" s="339" customFormat="1" ht="13.5">
      <c r="A366" s="655"/>
      <c r="B366" s="655"/>
      <c r="C366" s="655"/>
      <c r="D366" s="655"/>
      <c r="E366" s="655"/>
      <c r="F366" s="655"/>
      <c r="G366" s="655"/>
      <c r="H366" s="815"/>
      <c r="I366" s="815"/>
      <c r="J366" s="366"/>
      <c r="K366" s="367"/>
      <c r="L366" s="368"/>
      <c r="M366" s="365"/>
      <c r="N366" s="365"/>
      <c r="P366" s="369"/>
      <c r="Q366" s="341"/>
      <c r="R366" s="342"/>
      <c r="S366" s="342"/>
      <c r="T366" s="343"/>
      <c r="U366" s="344"/>
      <c r="V366" s="344"/>
      <c r="W366" s="344"/>
      <c r="X366" s="564"/>
      <c r="Y366" s="564"/>
      <c r="Z366" s="564"/>
      <c r="AA366" s="564"/>
      <c r="AB366" s="564"/>
      <c r="AC366" s="570"/>
      <c r="AD366" s="570"/>
      <c r="AE366" s="570"/>
      <c r="AF366" s="570"/>
      <c r="AG366" s="570"/>
      <c r="AH366" s="570"/>
      <c r="AI366" s="570"/>
      <c r="AJ366" s="570"/>
      <c r="AK366" s="570"/>
      <c r="AL366" s="570"/>
      <c r="AM366" s="570"/>
      <c r="AN366" s="570"/>
      <c r="AO366" s="570"/>
      <c r="AP366" s="570"/>
      <c r="AQ366" s="570"/>
      <c r="AR366" s="570"/>
      <c r="AS366" s="570"/>
      <c r="AT366" s="570"/>
      <c r="AU366" s="570"/>
      <c r="AV366" s="570"/>
      <c r="AW366" s="570"/>
      <c r="AX366" s="570"/>
      <c r="AY366" s="570"/>
      <c r="AZ366" s="570"/>
      <c r="BA366" s="570"/>
      <c r="BB366" s="570"/>
      <c r="BC366" s="570"/>
      <c r="BD366" s="570"/>
      <c r="BE366" s="570"/>
      <c r="BF366" s="570"/>
      <c r="BG366" s="570"/>
      <c r="BH366" s="570"/>
      <c r="BI366" s="570"/>
      <c r="BJ366" s="570"/>
      <c r="BK366" s="570"/>
      <c r="BL366" s="570"/>
      <c r="BM366" s="570"/>
      <c r="BN366" s="570"/>
      <c r="BO366" s="570"/>
      <c r="BP366" s="570"/>
      <c r="BQ366" s="570"/>
      <c r="BR366" s="570"/>
      <c r="BS366" s="570"/>
      <c r="BT366" s="570"/>
      <c r="BU366" s="570"/>
      <c r="BV366" s="570"/>
      <c r="BW366" s="570"/>
      <c r="BX366" s="570"/>
      <c r="BY366" s="570"/>
      <c r="BZ366" s="570"/>
      <c r="CA366" s="570"/>
      <c r="CB366" s="570"/>
      <c r="CC366" s="570"/>
      <c r="CD366" s="570"/>
      <c r="CE366" s="570"/>
      <c r="CF366" s="570"/>
      <c r="CG366" s="570"/>
      <c r="CH366" s="570"/>
      <c r="CI366" s="570"/>
      <c r="CJ366" s="570"/>
      <c r="CK366" s="570"/>
      <c r="CL366" s="570"/>
      <c r="CM366" s="570"/>
      <c r="CN366" s="570"/>
      <c r="CO366" s="570"/>
      <c r="CP366" s="570"/>
      <c r="CQ366" s="570"/>
      <c r="CR366" s="570"/>
      <c r="CS366" s="570"/>
      <c r="CT366" s="570"/>
      <c r="CU366" s="570"/>
      <c r="CV366" s="570"/>
    </row>
    <row r="367" spans="1:100" s="339" customFormat="1" ht="13.5">
      <c r="A367" s="655"/>
      <c r="B367" s="655"/>
      <c r="C367" s="655"/>
      <c r="D367" s="655"/>
      <c r="E367" s="655"/>
      <c r="F367" s="655"/>
      <c r="G367" s="655"/>
      <c r="H367" s="815"/>
      <c r="I367" s="815"/>
      <c r="J367" s="366"/>
      <c r="K367" s="367"/>
      <c r="L367" s="368"/>
      <c r="M367" s="365"/>
      <c r="N367" s="365"/>
      <c r="P367" s="369"/>
      <c r="Q367" s="341"/>
      <c r="R367" s="342"/>
      <c r="S367" s="342"/>
      <c r="T367" s="343"/>
      <c r="U367" s="344"/>
      <c r="V367" s="344"/>
      <c r="W367" s="344"/>
      <c r="X367" s="564"/>
      <c r="Y367" s="564"/>
      <c r="Z367" s="564"/>
      <c r="AA367" s="564"/>
      <c r="AB367" s="564"/>
      <c r="AC367" s="570"/>
      <c r="AD367" s="570"/>
      <c r="AE367" s="570"/>
      <c r="AF367" s="570"/>
      <c r="AG367" s="570"/>
      <c r="AH367" s="570"/>
      <c r="AI367" s="570"/>
      <c r="AJ367" s="570"/>
      <c r="AK367" s="570"/>
      <c r="AL367" s="570"/>
      <c r="AM367" s="570"/>
      <c r="AN367" s="570"/>
      <c r="AO367" s="570"/>
      <c r="AP367" s="570"/>
      <c r="AQ367" s="570"/>
      <c r="AR367" s="570"/>
      <c r="AS367" s="570"/>
      <c r="AT367" s="570"/>
      <c r="AU367" s="570"/>
      <c r="AV367" s="570"/>
      <c r="AW367" s="570"/>
      <c r="AX367" s="570"/>
      <c r="AY367" s="570"/>
      <c r="AZ367" s="570"/>
      <c r="BA367" s="570"/>
      <c r="BB367" s="570"/>
      <c r="BC367" s="570"/>
      <c r="BD367" s="570"/>
      <c r="BE367" s="570"/>
      <c r="BF367" s="570"/>
      <c r="BG367" s="570"/>
      <c r="BH367" s="570"/>
      <c r="BI367" s="570"/>
      <c r="BJ367" s="570"/>
      <c r="BK367" s="570"/>
      <c r="BL367" s="570"/>
      <c r="BM367" s="570"/>
      <c r="BN367" s="570"/>
      <c r="BO367" s="570"/>
      <c r="BP367" s="570"/>
      <c r="BQ367" s="570"/>
      <c r="BR367" s="570"/>
      <c r="BS367" s="570"/>
      <c r="BT367" s="570"/>
      <c r="BU367" s="570"/>
      <c r="BV367" s="570"/>
      <c r="BW367" s="570"/>
      <c r="BX367" s="570"/>
      <c r="BY367" s="570"/>
      <c r="BZ367" s="570"/>
      <c r="CA367" s="570"/>
      <c r="CB367" s="570"/>
      <c r="CC367" s="570"/>
      <c r="CD367" s="570"/>
      <c r="CE367" s="570"/>
      <c r="CF367" s="570"/>
      <c r="CG367" s="570"/>
      <c r="CH367" s="570"/>
      <c r="CI367" s="570"/>
      <c r="CJ367" s="570"/>
      <c r="CK367" s="570"/>
      <c r="CL367" s="570"/>
      <c r="CM367" s="570"/>
      <c r="CN367" s="570"/>
      <c r="CO367" s="570"/>
      <c r="CP367" s="570"/>
      <c r="CQ367" s="570"/>
      <c r="CR367" s="570"/>
      <c r="CS367" s="570"/>
      <c r="CT367" s="570"/>
      <c r="CU367" s="570"/>
      <c r="CV367" s="570"/>
    </row>
    <row r="368" spans="1:100" s="339" customFormat="1" ht="13.5">
      <c r="A368" s="655"/>
      <c r="B368" s="655"/>
      <c r="C368" s="655"/>
      <c r="D368" s="655"/>
      <c r="E368" s="655"/>
      <c r="F368" s="655"/>
      <c r="G368" s="655"/>
      <c r="H368" s="815"/>
      <c r="I368" s="815"/>
      <c r="J368" s="366"/>
      <c r="K368" s="367"/>
      <c r="L368" s="368"/>
      <c r="M368" s="365"/>
      <c r="N368" s="365"/>
      <c r="P368" s="369"/>
      <c r="Q368" s="341"/>
      <c r="R368" s="342"/>
      <c r="S368" s="342"/>
      <c r="T368" s="343"/>
      <c r="U368" s="344"/>
      <c r="V368" s="344"/>
      <c r="W368" s="344"/>
      <c r="X368" s="564"/>
      <c r="Y368" s="564"/>
      <c r="Z368" s="564"/>
      <c r="AA368" s="564"/>
      <c r="AB368" s="564"/>
      <c r="AC368" s="570"/>
      <c r="AD368" s="570"/>
      <c r="AE368" s="570"/>
      <c r="AF368" s="570"/>
      <c r="AG368" s="570"/>
      <c r="AH368" s="570"/>
      <c r="AI368" s="570"/>
      <c r="AJ368" s="570"/>
      <c r="AK368" s="570"/>
      <c r="AL368" s="570"/>
      <c r="AM368" s="570"/>
      <c r="AN368" s="570"/>
      <c r="AO368" s="570"/>
      <c r="AP368" s="570"/>
      <c r="AQ368" s="570"/>
      <c r="AR368" s="570"/>
      <c r="AS368" s="570"/>
      <c r="AT368" s="570"/>
      <c r="AU368" s="570"/>
      <c r="AV368" s="570"/>
      <c r="AW368" s="570"/>
      <c r="AX368" s="570"/>
      <c r="AY368" s="570"/>
      <c r="AZ368" s="570"/>
      <c r="BA368" s="570"/>
      <c r="BB368" s="570"/>
      <c r="BC368" s="570"/>
      <c r="BD368" s="570"/>
      <c r="BE368" s="570"/>
      <c r="BF368" s="570"/>
      <c r="BG368" s="570"/>
      <c r="BH368" s="570"/>
      <c r="BI368" s="570"/>
      <c r="BJ368" s="570"/>
      <c r="BK368" s="570"/>
      <c r="BL368" s="570"/>
      <c r="BM368" s="570"/>
      <c r="BN368" s="570"/>
      <c r="BO368" s="570"/>
      <c r="BP368" s="570"/>
      <c r="BQ368" s="570"/>
      <c r="BR368" s="570"/>
      <c r="BS368" s="570"/>
      <c r="BT368" s="570"/>
      <c r="BU368" s="570"/>
      <c r="BV368" s="570"/>
      <c r="BW368" s="570"/>
      <c r="BX368" s="570"/>
      <c r="BY368" s="570"/>
      <c r="BZ368" s="570"/>
      <c r="CA368" s="570"/>
      <c r="CB368" s="570"/>
      <c r="CC368" s="570"/>
      <c r="CD368" s="570"/>
      <c r="CE368" s="570"/>
      <c r="CF368" s="570"/>
      <c r="CG368" s="570"/>
      <c r="CH368" s="570"/>
      <c r="CI368" s="570"/>
      <c r="CJ368" s="570"/>
      <c r="CK368" s="570"/>
      <c r="CL368" s="570"/>
      <c r="CM368" s="570"/>
      <c r="CN368" s="570"/>
      <c r="CO368" s="570"/>
      <c r="CP368" s="570"/>
      <c r="CQ368" s="570"/>
      <c r="CR368" s="570"/>
      <c r="CS368" s="570"/>
      <c r="CT368" s="570"/>
      <c r="CU368" s="570"/>
      <c r="CV368" s="570"/>
    </row>
    <row r="369" spans="1:100" s="339" customFormat="1" ht="13.5">
      <c r="A369" s="655"/>
      <c r="B369" s="655"/>
      <c r="C369" s="655"/>
      <c r="D369" s="655"/>
      <c r="E369" s="655"/>
      <c r="F369" s="655"/>
      <c r="G369" s="655"/>
      <c r="H369" s="815"/>
      <c r="I369" s="815"/>
      <c r="J369" s="366"/>
      <c r="K369" s="367"/>
      <c r="L369" s="368"/>
      <c r="M369" s="365"/>
      <c r="N369" s="365"/>
      <c r="P369" s="369"/>
      <c r="Q369" s="341"/>
      <c r="R369" s="342"/>
      <c r="S369" s="342"/>
      <c r="T369" s="343"/>
      <c r="U369" s="344"/>
      <c r="V369" s="344"/>
      <c r="W369" s="344"/>
      <c r="X369" s="564"/>
      <c r="Y369" s="564"/>
      <c r="Z369" s="564"/>
      <c r="AA369" s="564"/>
      <c r="AB369" s="564"/>
      <c r="AC369" s="570"/>
      <c r="AD369" s="570"/>
      <c r="AE369" s="570"/>
      <c r="AF369" s="570"/>
      <c r="AG369" s="570"/>
      <c r="AH369" s="570"/>
      <c r="AI369" s="570"/>
      <c r="AJ369" s="570"/>
      <c r="AK369" s="570"/>
      <c r="AL369" s="570"/>
      <c r="AM369" s="570"/>
      <c r="AN369" s="570"/>
      <c r="AO369" s="570"/>
      <c r="AP369" s="570"/>
      <c r="AQ369" s="570"/>
      <c r="AR369" s="570"/>
      <c r="AS369" s="570"/>
      <c r="AT369" s="570"/>
      <c r="AU369" s="570"/>
      <c r="AV369" s="570"/>
      <c r="AW369" s="570"/>
      <c r="AX369" s="570"/>
      <c r="AY369" s="570"/>
      <c r="AZ369" s="570"/>
      <c r="BA369" s="570"/>
      <c r="BB369" s="570"/>
      <c r="BC369" s="570"/>
      <c r="BD369" s="570"/>
      <c r="BE369" s="570"/>
      <c r="BF369" s="570"/>
      <c r="BG369" s="570"/>
      <c r="BH369" s="570"/>
      <c r="BI369" s="570"/>
      <c r="BJ369" s="570"/>
      <c r="BK369" s="570"/>
      <c r="BL369" s="570"/>
      <c r="BM369" s="570"/>
      <c r="BN369" s="570"/>
      <c r="BO369" s="570"/>
      <c r="BP369" s="570"/>
      <c r="BQ369" s="570"/>
      <c r="BR369" s="570"/>
      <c r="BS369" s="570"/>
      <c r="BT369" s="570"/>
      <c r="BU369" s="570"/>
      <c r="BV369" s="570"/>
      <c r="BW369" s="570"/>
      <c r="BX369" s="570"/>
      <c r="BY369" s="570"/>
      <c r="BZ369" s="570"/>
      <c r="CA369" s="570"/>
      <c r="CB369" s="570"/>
      <c r="CC369" s="570"/>
      <c r="CD369" s="570"/>
      <c r="CE369" s="570"/>
      <c r="CF369" s="570"/>
      <c r="CG369" s="570"/>
      <c r="CH369" s="570"/>
      <c r="CI369" s="570"/>
      <c r="CJ369" s="570"/>
      <c r="CK369" s="570"/>
      <c r="CL369" s="570"/>
      <c r="CM369" s="570"/>
      <c r="CN369" s="570"/>
      <c r="CO369" s="570"/>
      <c r="CP369" s="570"/>
      <c r="CQ369" s="570"/>
      <c r="CR369" s="570"/>
      <c r="CS369" s="570"/>
      <c r="CT369" s="570"/>
      <c r="CU369" s="570"/>
      <c r="CV369" s="570"/>
    </row>
    <row r="370" spans="1:100" s="339" customFormat="1" ht="13.5">
      <c r="A370" s="655"/>
      <c r="B370" s="655"/>
      <c r="C370" s="655"/>
      <c r="D370" s="655"/>
      <c r="E370" s="655"/>
      <c r="F370" s="655"/>
      <c r="G370" s="655"/>
      <c r="H370" s="815"/>
      <c r="I370" s="815"/>
      <c r="J370" s="366"/>
      <c r="K370" s="367"/>
      <c r="L370" s="368"/>
      <c r="M370" s="365"/>
      <c r="N370" s="365"/>
      <c r="P370" s="369"/>
      <c r="Q370" s="341"/>
      <c r="R370" s="342"/>
      <c r="S370" s="342"/>
      <c r="T370" s="343"/>
      <c r="U370" s="344"/>
      <c r="V370" s="344"/>
      <c r="W370" s="344"/>
      <c r="X370" s="564"/>
      <c r="Y370" s="564"/>
      <c r="Z370" s="564"/>
      <c r="AA370" s="564"/>
      <c r="AB370" s="564"/>
      <c r="AC370" s="570"/>
      <c r="AD370" s="570"/>
      <c r="AE370" s="570"/>
      <c r="AF370" s="570"/>
      <c r="AG370" s="570"/>
      <c r="AH370" s="570"/>
      <c r="AI370" s="570"/>
      <c r="AJ370" s="570"/>
      <c r="AK370" s="570"/>
      <c r="AL370" s="570"/>
      <c r="AM370" s="570"/>
      <c r="AN370" s="570"/>
      <c r="AO370" s="570"/>
      <c r="AP370" s="570"/>
      <c r="AQ370" s="570"/>
      <c r="AR370" s="570"/>
      <c r="AS370" s="570"/>
      <c r="AT370" s="570"/>
      <c r="AU370" s="570"/>
      <c r="AV370" s="570"/>
      <c r="AW370" s="570"/>
      <c r="AX370" s="570"/>
      <c r="AY370" s="570"/>
      <c r="AZ370" s="570"/>
      <c r="BA370" s="570"/>
      <c r="BB370" s="570"/>
      <c r="BC370" s="570"/>
      <c r="BD370" s="570"/>
      <c r="BE370" s="570"/>
      <c r="BF370" s="570"/>
      <c r="BG370" s="570"/>
      <c r="BH370" s="570"/>
      <c r="BI370" s="570"/>
      <c r="BJ370" s="570"/>
      <c r="BK370" s="570"/>
      <c r="BL370" s="570"/>
      <c r="BM370" s="570"/>
      <c r="BN370" s="570"/>
      <c r="BO370" s="570"/>
      <c r="BP370" s="570"/>
      <c r="BQ370" s="570"/>
      <c r="BR370" s="570"/>
      <c r="BS370" s="570"/>
      <c r="BT370" s="570"/>
      <c r="BU370" s="570"/>
      <c r="BV370" s="570"/>
      <c r="BW370" s="570"/>
      <c r="BX370" s="570"/>
      <c r="BY370" s="570"/>
      <c r="BZ370" s="570"/>
      <c r="CA370" s="570"/>
      <c r="CB370" s="570"/>
      <c r="CC370" s="570"/>
      <c r="CD370" s="570"/>
      <c r="CE370" s="570"/>
      <c r="CF370" s="570"/>
      <c r="CG370" s="570"/>
      <c r="CH370" s="570"/>
      <c r="CI370" s="570"/>
      <c r="CJ370" s="570"/>
      <c r="CK370" s="570"/>
      <c r="CL370" s="570"/>
      <c r="CM370" s="570"/>
      <c r="CN370" s="570"/>
      <c r="CO370" s="570"/>
      <c r="CP370" s="570"/>
      <c r="CQ370" s="570"/>
      <c r="CR370" s="570"/>
      <c r="CS370" s="570"/>
      <c r="CT370" s="570"/>
      <c r="CU370" s="570"/>
      <c r="CV370" s="570"/>
    </row>
    <row r="371" spans="1:100" s="339" customFormat="1" ht="13.5">
      <c r="A371" s="655"/>
      <c r="B371" s="655"/>
      <c r="C371" s="655"/>
      <c r="D371" s="655"/>
      <c r="E371" s="655"/>
      <c r="F371" s="655"/>
      <c r="G371" s="655"/>
      <c r="H371" s="815"/>
      <c r="I371" s="815"/>
      <c r="J371" s="366"/>
      <c r="K371" s="367"/>
      <c r="L371" s="368"/>
      <c r="M371" s="365"/>
      <c r="N371" s="365"/>
      <c r="P371" s="369"/>
      <c r="Q371" s="341"/>
      <c r="R371" s="342"/>
      <c r="S371" s="342"/>
      <c r="T371" s="343"/>
      <c r="U371" s="344"/>
      <c r="V371" s="344"/>
      <c r="W371" s="344"/>
      <c r="X371" s="564"/>
      <c r="Y371" s="564"/>
      <c r="Z371" s="564"/>
      <c r="AA371" s="564"/>
      <c r="AB371" s="564"/>
      <c r="AC371" s="570"/>
      <c r="AD371" s="570"/>
      <c r="AE371" s="570"/>
      <c r="AF371" s="570"/>
      <c r="AG371" s="570"/>
      <c r="AH371" s="570"/>
      <c r="AI371" s="570"/>
      <c r="AJ371" s="570"/>
      <c r="AK371" s="570"/>
      <c r="AL371" s="570"/>
      <c r="AM371" s="570"/>
      <c r="AN371" s="570"/>
      <c r="AO371" s="570"/>
      <c r="AP371" s="570"/>
      <c r="AQ371" s="570"/>
      <c r="AR371" s="570"/>
      <c r="AS371" s="570"/>
      <c r="AT371" s="570"/>
      <c r="AU371" s="570"/>
      <c r="AV371" s="570"/>
      <c r="AW371" s="570"/>
      <c r="AX371" s="570"/>
      <c r="AY371" s="570"/>
      <c r="AZ371" s="570"/>
      <c r="BA371" s="570"/>
      <c r="BB371" s="570"/>
      <c r="BC371" s="570"/>
      <c r="BD371" s="570"/>
      <c r="BE371" s="570"/>
      <c r="BF371" s="570"/>
      <c r="BG371" s="570"/>
      <c r="BH371" s="570"/>
      <c r="BI371" s="570"/>
      <c r="BJ371" s="570"/>
      <c r="BK371" s="570"/>
      <c r="BL371" s="570"/>
      <c r="BM371" s="570"/>
      <c r="BN371" s="570"/>
      <c r="BO371" s="570"/>
      <c r="BP371" s="570"/>
      <c r="BQ371" s="570"/>
      <c r="BR371" s="570"/>
      <c r="BS371" s="570"/>
      <c r="BT371" s="570"/>
      <c r="BU371" s="570"/>
      <c r="BV371" s="570"/>
      <c r="BW371" s="570"/>
      <c r="BX371" s="570"/>
      <c r="BY371" s="570"/>
      <c r="BZ371" s="570"/>
      <c r="CA371" s="570"/>
      <c r="CB371" s="570"/>
      <c r="CC371" s="570"/>
      <c r="CD371" s="570"/>
      <c r="CE371" s="570"/>
      <c r="CF371" s="570"/>
      <c r="CG371" s="570"/>
      <c r="CH371" s="570"/>
      <c r="CI371" s="570"/>
      <c r="CJ371" s="570"/>
      <c r="CK371" s="570"/>
      <c r="CL371" s="570"/>
      <c r="CM371" s="570"/>
      <c r="CN371" s="570"/>
      <c r="CO371" s="570"/>
      <c r="CP371" s="570"/>
      <c r="CQ371" s="570"/>
      <c r="CR371" s="570"/>
      <c r="CS371" s="570"/>
      <c r="CT371" s="570"/>
      <c r="CU371" s="570"/>
      <c r="CV371" s="570"/>
    </row>
    <row r="372" spans="1:100" s="339" customFormat="1" ht="13.5">
      <c r="A372" s="655"/>
      <c r="B372" s="655"/>
      <c r="C372" s="655"/>
      <c r="D372" s="655"/>
      <c r="E372" s="655"/>
      <c r="F372" s="655"/>
      <c r="G372" s="655"/>
      <c r="H372" s="815"/>
      <c r="I372" s="815"/>
      <c r="J372" s="366"/>
      <c r="K372" s="367"/>
      <c r="L372" s="368"/>
      <c r="M372" s="365"/>
      <c r="N372" s="365"/>
      <c r="P372" s="369"/>
      <c r="Q372" s="341"/>
      <c r="R372" s="342"/>
      <c r="S372" s="342"/>
      <c r="T372" s="343"/>
      <c r="U372" s="344"/>
      <c r="V372" s="344"/>
      <c r="W372" s="344"/>
      <c r="X372" s="564"/>
      <c r="Y372" s="564"/>
      <c r="Z372" s="564"/>
      <c r="AA372" s="564"/>
      <c r="AB372" s="564"/>
      <c r="AC372" s="570"/>
      <c r="AD372" s="570"/>
      <c r="AE372" s="570"/>
      <c r="AF372" s="570"/>
      <c r="AG372" s="570"/>
      <c r="AH372" s="570"/>
      <c r="AI372" s="570"/>
      <c r="AJ372" s="570"/>
      <c r="AK372" s="570"/>
      <c r="AL372" s="570"/>
      <c r="AM372" s="570"/>
      <c r="AN372" s="570"/>
      <c r="AO372" s="570"/>
      <c r="AP372" s="570"/>
      <c r="AQ372" s="570"/>
      <c r="AR372" s="570"/>
      <c r="AS372" s="570"/>
      <c r="AT372" s="570"/>
      <c r="AU372" s="570"/>
      <c r="AV372" s="570"/>
      <c r="AW372" s="570"/>
      <c r="AX372" s="570"/>
      <c r="AY372" s="570"/>
      <c r="AZ372" s="570"/>
      <c r="BA372" s="570"/>
      <c r="BB372" s="570"/>
      <c r="BC372" s="570"/>
      <c r="BD372" s="570"/>
      <c r="BE372" s="570"/>
      <c r="BF372" s="570"/>
      <c r="BG372" s="570"/>
      <c r="BH372" s="570"/>
      <c r="BI372" s="570"/>
      <c r="BJ372" s="570"/>
      <c r="BK372" s="570"/>
      <c r="BL372" s="570"/>
      <c r="BM372" s="570"/>
      <c r="BN372" s="570"/>
      <c r="BO372" s="570"/>
      <c r="BP372" s="570"/>
      <c r="BQ372" s="570"/>
      <c r="BR372" s="570"/>
      <c r="BS372" s="570"/>
      <c r="BT372" s="570"/>
      <c r="BU372" s="570"/>
      <c r="BV372" s="570"/>
      <c r="BW372" s="570"/>
      <c r="BX372" s="570"/>
      <c r="BY372" s="570"/>
      <c r="BZ372" s="570"/>
      <c r="CA372" s="570"/>
      <c r="CB372" s="570"/>
      <c r="CC372" s="570"/>
      <c r="CD372" s="570"/>
      <c r="CE372" s="570"/>
      <c r="CF372" s="570"/>
      <c r="CG372" s="570"/>
      <c r="CH372" s="570"/>
      <c r="CI372" s="570"/>
      <c r="CJ372" s="570"/>
      <c r="CK372" s="570"/>
      <c r="CL372" s="570"/>
      <c r="CM372" s="570"/>
      <c r="CN372" s="570"/>
      <c r="CO372" s="570"/>
      <c r="CP372" s="570"/>
      <c r="CQ372" s="570"/>
      <c r="CR372" s="570"/>
      <c r="CS372" s="570"/>
      <c r="CT372" s="570"/>
      <c r="CU372" s="570"/>
      <c r="CV372" s="570"/>
    </row>
    <row r="373" spans="1:100" s="339" customFormat="1" ht="13.5">
      <c r="A373" s="655"/>
      <c r="B373" s="655"/>
      <c r="C373" s="655"/>
      <c r="D373" s="655"/>
      <c r="E373" s="655"/>
      <c r="F373" s="655"/>
      <c r="G373" s="655"/>
      <c r="H373" s="815"/>
      <c r="I373" s="815"/>
      <c r="J373" s="366"/>
      <c r="K373" s="367"/>
      <c r="L373" s="368"/>
      <c r="M373" s="365"/>
      <c r="N373" s="365"/>
      <c r="P373" s="369"/>
      <c r="Q373" s="341"/>
      <c r="R373" s="342"/>
      <c r="S373" s="342"/>
      <c r="T373" s="343"/>
      <c r="U373" s="344"/>
      <c r="V373" s="344"/>
      <c r="W373" s="344"/>
      <c r="X373" s="564"/>
      <c r="Y373" s="564"/>
      <c r="Z373" s="564"/>
      <c r="AA373" s="564"/>
      <c r="AB373" s="564"/>
      <c r="AC373" s="570"/>
      <c r="AD373" s="570"/>
      <c r="AE373" s="570"/>
      <c r="AF373" s="570"/>
      <c r="AG373" s="570"/>
      <c r="AH373" s="570"/>
      <c r="AI373" s="570"/>
      <c r="AJ373" s="570"/>
      <c r="AK373" s="570"/>
      <c r="AL373" s="570"/>
      <c r="AM373" s="570"/>
      <c r="AN373" s="570"/>
      <c r="AO373" s="570"/>
      <c r="AP373" s="570"/>
      <c r="AQ373" s="570"/>
      <c r="AR373" s="570"/>
      <c r="AS373" s="570"/>
      <c r="AT373" s="570"/>
      <c r="AU373" s="570"/>
      <c r="AV373" s="570"/>
      <c r="AW373" s="570"/>
      <c r="AX373" s="570"/>
      <c r="AY373" s="570"/>
      <c r="AZ373" s="570"/>
      <c r="BA373" s="570"/>
      <c r="BB373" s="570"/>
      <c r="BC373" s="570"/>
      <c r="BD373" s="570"/>
      <c r="BE373" s="570"/>
      <c r="BF373" s="570"/>
      <c r="BG373" s="570"/>
      <c r="BH373" s="570"/>
      <c r="BI373" s="570"/>
      <c r="BJ373" s="570"/>
      <c r="BK373" s="570"/>
      <c r="BL373" s="570"/>
      <c r="BM373" s="570"/>
      <c r="BN373" s="570"/>
      <c r="BO373" s="570"/>
      <c r="BP373" s="570"/>
      <c r="BQ373" s="570"/>
      <c r="BR373" s="570"/>
      <c r="BS373" s="570"/>
      <c r="BT373" s="570"/>
      <c r="BU373" s="570"/>
      <c r="BV373" s="570"/>
      <c r="BW373" s="570"/>
      <c r="BX373" s="570"/>
      <c r="BY373" s="570"/>
      <c r="BZ373" s="570"/>
      <c r="CA373" s="570"/>
      <c r="CB373" s="570"/>
      <c r="CC373" s="570"/>
      <c r="CD373" s="570"/>
      <c r="CE373" s="570"/>
      <c r="CF373" s="570"/>
      <c r="CG373" s="570"/>
      <c r="CH373" s="570"/>
      <c r="CI373" s="570"/>
      <c r="CJ373" s="570"/>
      <c r="CK373" s="570"/>
      <c r="CL373" s="570"/>
      <c r="CM373" s="570"/>
      <c r="CN373" s="570"/>
      <c r="CO373" s="570"/>
      <c r="CP373" s="570"/>
      <c r="CQ373" s="570"/>
      <c r="CR373" s="570"/>
      <c r="CS373" s="570"/>
      <c r="CT373" s="570"/>
      <c r="CU373" s="570"/>
      <c r="CV373" s="570"/>
    </row>
    <row r="374" spans="1:100" s="339" customFormat="1" ht="13.5">
      <c r="A374" s="655"/>
      <c r="B374" s="655"/>
      <c r="C374" s="655"/>
      <c r="D374" s="655"/>
      <c r="E374" s="655"/>
      <c r="F374" s="655"/>
      <c r="G374" s="655"/>
      <c r="H374" s="815"/>
      <c r="I374" s="815"/>
      <c r="J374" s="366"/>
      <c r="K374" s="367"/>
      <c r="L374" s="368"/>
      <c r="M374" s="365"/>
      <c r="N374" s="365"/>
      <c r="P374" s="369"/>
      <c r="Q374" s="341"/>
      <c r="R374" s="342"/>
      <c r="S374" s="342"/>
      <c r="T374" s="343"/>
      <c r="U374" s="344"/>
      <c r="V374" s="344"/>
      <c r="W374" s="344"/>
      <c r="X374" s="564"/>
      <c r="Y374" s="564"/>
      <c r="Z374" s="564"/>
      <c r="AA374" s="564"/>
      <c r="AB374" s="564"/>
      <c r="AC374" s="570"/>
      <c r="AD374" s="570"/>
      <c r="AE374" s="570"/>
      <c r="AF374" s="570"/>
      <c r="AG374" s="570"/>
      <c r="AH374" s="570"/>
      <c r="AI374" s="570"/>
      <c r="AJ374" s="570"/>
      <c r="AK374" s="570"/>
      <c r="AL374" s="570"/>
      <c r="AM374" s="570"/>
      <c r="AN374" s="570"/>
      <c r="AO374" s="570"/>
      <c r="AP374" s="570"/>
      <c r="AQ374" s="570"/>
      <c r="AR374" s="570"/>
      <c r="AS374" s="570"/>
      <c r="AT374" s="570"/>
      <c r="AU374" s="570"/>
      <c r="AV374" s="570"/>
      <c r="AW374" s="570"/>
      <c r="AX374" s="570"/>
      <c r="AY374" s="570"/>
      <c r="AZ374" s="570"/>
      <c r="BA374" s="570"/>
      <c r="BB374" s="570"/>
      <c r="BC374" s="570"/>
      <c r="BD374" s="570"/>
      <c r="BE374" s="570"/>
      <c r="BF374" s="570"/>
      <c r="BG374" s="570"/>
      <c r="BH374" s="570"/>
      <c r="BI374" s="570"/>
      <c r="BJ374" s="570"/>
      <c r="BK374" s="570"/>
      <c r="BL374" s="570"/>
      <c r="BM374" s="570"/>
      <c r="BN374" s="570"/>
      <c r="BO374" s="570"/>
      <c r="BP374" s="570"/>
      <c r="BQ374" s="570"/>
      <c r="BR374" s="570"/>
      <c r="BS374" s="570"/>
      <c r="BT374" s="570"/>
      <c r="BU374" s="570"/>
      <c r="BV374" s="570"/>
      <c r="BW374" s="570"/>
      <c r="BX374" s="570"/>
      <c r="BY374" s="570"/>
      <c r="BZ374" s="570"/>
      <c r="CA374" s="570"/>
      <c r="CB374" s="570"/>
      <c r="CC374" s="570"/>
      <c r="CD374" s="570"/>
      <c r="CE374" s="570"/>
      <c r="CF374" s="570"/>
      <c r="CG374" s="570"/>
      <c r="CH374" s="570"/>
      <c r="CI374" s="570"/>
      <c r="CJ374" s="570"/>
      <c r="CK374" s="570"/>
      <c r="CL374" s="570"/>
      <c r="CM374" s="570"/>
      <c r="CN374" s="570"/>
      <c r="CO374" s="570"/>
      <c r="CP374" s="570"/>
      <c r="CQ374" s="570"/>
      <c r="CR374" s="570"/>
      <c r="CS374" s="570"/>
      <c r="CT374" s="570"/>
      <c r="CU374" s="570"/>
      <c r="CV374" s="570"/>
    </row>
    <row r="375" spans="1:100" s="339" customFormat="1" ht="13.5">
      <c r="A375" s="655"/>
      <c r="B375" s="655"/>
      <c r="C375" s="655"/>
      <c r="D375" s="655"/>
      <c r="E375" s="655"/>
      <c r="F375" s="655"/>
      <c r="G375" s="655"/>
      <c r="H375" s="815"/>
      <c r="I375" s="815"/>
      <c r="J375" s="366"/>
      <c r="K375" s="367"/>
      <c r="L375" s="368"/>
      <c r="M375" s="365"/>
      <c r="N375" s="365"/>
      <c r="P375" s="369"/>
      <c r="Q375" s="341"/>
      <c r="R375" s="342"/>
      <c r="S375" s="342"/>
      <c r="T375" s="343"/>
      <c r="U375" s="344"/>
      <c r="V375" s="344"/>
      <c r="W375" s="344"/>
      <c r="X375" s="564"/>
      <c r="Y375" s="564"/>
      <c r="Z375" s="564"/>
      <c r="AA375" s="564"/>
      <c r="AB375" s="564"/>
      <c r="AC375" s="570"/>
      <c r="AD375" s="570"/>
      <c r="AE375" s="570"/>
      <c r="AF375" s="570"/>
      <c r="AG375" s="570"/>
      <c r="AH375" s="570"/>
      <c r="AI375" s="570"/>
      <c r="AJ375" s="570"/>
      <c r="AK375" s="570"/>
      <c r="AL375" s="570"/>
      <c r="AM375" s="570"/>
      <c r="AN375" s="570"/>
      <c r="AO375" s="570"/>
      <c r="AP375" s="570"/>
      <c r="AQ375" s="570"/>
      <c r="AR375" s="570"/>
      <c r="AS375" s="570"/>
      <c r="AT375" s="570"/>
      <c r="AU375" s="570"/>
      <c r="AV375" s="570"/>
      <c r="AW375" s="570"/>
      <c r="AX375" s="570"/>
      <c r="AY375" s="570"/>
      <c r="AZ375" s="570"/>
      <c r="BA375" s="570"/>
      <c r="BB375" s="570"/>
      <c r="BC375" s="570"/>
      <c r="BD375" s="570"/>
      <c r="BE375" s="570"/>
      <c r="BF375" s="570"/>
      <c r="BG375" s="570"/>
      <c r="BH375" s="570"/>
      <c r="BI375" s="570"/>
      <c r="BJ375" s="570"/>
      <c r="BK375" s="570"/>
      <c r="BL375" s="570"/>
      <c r="BM375" s="570"/>
      <c r="BN375" s="570"/>
      <c r="BO375" s="570"/>
      <c r="BP375" s="570"/>
      <c r="BQ375" s="570"/>
      <c r="BR375" s="570"/>
      <c r="BS375" s="570"/>
      <c r="BT375" s="570"/>
      <c r="BU375" s="570"/>
      <c r="BV375" s="570"/>
      <c r="BW375" s="570"/>
      <c r="BX375" s="570"/>
      <c r="BY375" s="570"/>
      <c r="BZ375" s="570"/>
      <c r="CA375" s="570"/>
      <c r="CB375" s="570"/>
      <c r="CC375" s="570"/>
      <c r="CD375" s="570"/>
      <c r="CE375" s="570"/>
      <c r="CF375" s="570"/>
      <c r="CG375" s="570"/>
      <c r="CH375" s="570"/>
      <c r="CI375" s="570"/>
      <c r="CJ375" s="570"/>
      <c r="CK375" s="570"/>
      <c r="CL375" s="570"/>
      <c r="CM375" s="570"/>
      <c r="CN375" s="570"/>
      <c r="CO375" s="570"/>
      <c r="CP375" s="570"/>
      <c r="CQ375" s="570"/>
      <c r="CR375" s="570"/>
      <c r="CS375" s="570"/>
      <c r="CT375" s="570"/>
      <c r="CU375" s="570"/>
      <c r="CV375" s="570"/>
    </row>
    <row r="376" spans="1:100" s="339" customFormat="1" ht="13.5">
      <c r="A376" s="655"/>
      <c r="B376" s="655"/>
      <c r="C376" s="655"/>
      <c r="D376" s="655"/>
      <c r="E376" s="655"/>
      <c r="F376" s="655"/>
      <c r="G376" s="655"/>
      <c r="H376" s="815"/>
      <c r="I376" s="815"/>
      <c r="J376" s="366"/>
      <c r="K376" s="367"/>
      <c r="L376" s="368"/>
      <c r="M376" s="365"/>
      <c r="N376" s="365"/>
      <c r="P376" s="369"/>
      <c r="Q376" s="341"/>
      <c r="R376" s="342"/>
      <c r="S376" s="342"/>
      <c r="T376" s="343"/>
      <c r="U376" s="344"/>
      <c r="V376" s="344"/>
      <c r="W376" s="344"/>
      <c r="X376" s="564"/>
      <c r="Y376" s="564"/>
      <c r="Z376" s="564"/>
      <c r="AA376" s="564"/>
      <c r="AB376" s="564"/>
      <c r="AC376" s="570"/>
      <c r="AD376" s="570"/>
      <c r="AE376" s="570"/>
      <c r="AF376" s="570"/>
      <c r="AG376" s="570"/>
      <c r="AH376" s="570"/>
      <c r="AI376" s="570"/>
      <c r="AJ376" s="570"/>
      <c r="AK376" s="570"/>
      <c r="AL376" s="570"/>
      <c r="AM376" s="570"/>
      <c r="AN376" s="570"/>
      <c r="AO376" s="570"/>
      <c r="AP376" s="570"/>
      <c r="AQ376" s="570"/>
      <c r="AR376" s="570"/>
      <c r="AS376" s="570"/>
      <c r="AT376" s="570"/>
      <c r="AU376" s="570"/>
      <c r="AV376" s="570"/>
      <c r="AW376" s="570"/>
      <c r="AX376" s="570"/>
      <c r="AY376" s="570"/>
      <c r="AZ376" s="570"/>
      <c r="BA376" s="570"/>
      <c r="BB376" s="570"/>
      <c r="BC376" s="570"/>
      <c r="BD376" s="570"/>
      <c r="BE376" s="570"/>
      <c r="BF376" s="570"/>
      <c r="BG376" s="570"/>
      <c r="BH376" s="570"/>
      <c r="BI376" s="570"/>
      <c r="BJ376" s="570"/>
      <c r="BK376" s="570"/>
      <c r="BL376" s="570"/>
      <c r="BM376" s="570"/>
      <c r="BN376" s="570"/>
      <c r="BO376" s="570"/>
      <c r="BP376" s="570"/>
      <c r="BQ376" s="570"/>
      <c r="BR376" s="570"/>
      <c r="BS376" s="570"/>
      <c r="BT376" s="570"/>
      <c r="BU376" s="570"/>
      <c r="BV376" s="570"/>
      <c r="BW376" s="570"/>
      <c r="BX376" s="570"/>
      <c r="BY376" s="570"/>
      <c r="BZ376" s="570"/>
      <c r="CA376" s="570"/>
      <c r="CB376" s="570"/>
      <c r="CC376" s="570"/>
      <c r="CD376" s="570"/>
      <c r="CE376" s="570"/>
      <c r="CF376" s="570"/>
      <c r="CG376" s="570"/>
      <c r="CH376" s="570"/>
      <c r="CI376" s="570"/>
      <c r="CJ376" s="570"/>
      <c r="CK376" s="570"/>
      <c r="CL376" s="570"/>
      <c r="CM376" s="570"/>
      <c r="CN376" s="570"/>
      <c r="CO376" s="570"/>
      <c r="CP376" s="570"/>
      <c r="CQ376" s="570"/>
      <c r="CR376" s="570"/>
      <c r="CS376" s="570"/>
      <c r="CT376" s="570"/>
      <c r="CU376" s="570"/>
      <c r="CV376" s="570"/>
    </row>
    <row r="377" spans="1:100" s="339" customFormat="1" ht="13.5">
      <c r="A377" s="655"/>
      <c r="B377" s="655"/>
      <c r="C377" s="655"/>
      <c r="D377" s="655"/>
      <c r="E377" s="655"/>
      <c r="F377" s="655"/>
      <c r="G377" s="655"/>
      <c r="H377" s="815"/>
      <c r="I377" s="815"/>
      <c r="J377" s="366"/>
      <c r="K377" s="367"/>
      <c r="L377" s="368"/>
      <c r="M377" s="365"/>
      <c r="N377" s="365"/>
      <c r="P377" s="369"/>
      <c r="Q377" s="341"/>
      <c r="R377" s="342"/>
      <c r="S377" s="342"/>
      <c r="T377" s="343"/>
      <c r="U377" s="344"/>
      <c r="V377" s="344"/>
      <c r="W377" s="344"/>
      <c r="X377" s="564"/>
      <c r="Y377" s="564"/>
      <c r="Z377" s="564"/>
      <c r="AA377" s="564"/>
      <c r="AB377" s="564"/>
      <c r="AC377" s="570"/>
      <c r="AD377" s="570"/>
      <c r="AE377" s="570"/>
      <c r="AF377" s="570"/>
      <c r="AG377" s="570"/>
      <c r="AH377" s="570"/>
      <c r="AI377" s="570"/>
      <c r="AJ377" s="570"/>
      <c r="AK377" s="570"/>
      <c r="AL377" s="570"/>
      <c r="AM377" s="570"/>
      <c r="AN377" s="570"/>
      <c r="AO377" s="570"/>
      <c r="AP377" s="570"/>
      <c r="AQ377" s="570"/>
      <c r="AR377" s="570"/>
      <c r="AS377" s="570"/>
      <c r="AT377" s="570"/>
      <c r="AU377" s="570"/>
      <c r="AV377" s="570"/>
      <c r="AW377" s="570"/>
      <c r="AX377" s="570"/>
      <c r="AY377" s="570"/>
      <c r="AZ377" s="570"/>
      <c r="BA377" s="570"/>
      <c r="BB377" s="570"/>
      <c r="BC377" s="570"/>
      <c r="BD377" s="570"/>
      <c r="BE377" s="570"/>
      <c r="BF377" s="570"/>
      <c r="BG377" s="570"/>
      <c r="BH377" s="570"/>
      <c r="BI377" s="570"/>
      <c r="BJ377" s="570"/>
      <c r="BK377" s="570"/>
      <c r="BL377" s="570"/>
      <c r="BM377" s="570"/>
      <c r="BN377" s="570"/>
      <c r="BO377" s="570"/>
      <c r="BP377" s="570"/>
      <c r="BQ377" s="570"/>
      <c r="BR377" s="570"/>
      <c r="BS377" s="570"/>
      <c r="BT377" s="570"/>
      <c r="BU377" s="570"/>
      <c r="BV377" s="570"/>
      <c r="BW377" s="570"/>
      <c r="BX377" s="570"/>
      <c r="BY377" s="570"/>
      <c r="BZ377" s="570"/>
      <c r="CA377" s="570"/>
      <c r="CB377" s="570"/>
      <c r="CC377" s="570"/>
      <c r="CD377" s="570"/>
      <c r="CE377" s="570"/>
      <c r="CF377" s="570"/>
      <c r="CG377" s="570"/>
      <c r="CH377" s="570"/>
      <c r="CI377" s="570"/>
      <c r="CJ377" s="570"/>
      <c r="CK377" s="570"/>
      <c r="CL377" s="570"/>
      <c r="CM377" s="570"/>
      <c r="CN377" s="570"/>
      <c r="CO377" s="570"/>
      <c r="CP377" s="570"/>
      <c r="CQ377" s="570"/>
      <c r="CR377" s="570"/>
      <c r="CS377" s="570"/>
      <c r="CT377" s="570"/>
      <c r="CU377" s="570"/>
      <c r="CV377" s="570"/>
    </row>
    <row r="378" spans="1:100" s="339" customFormat="1" ht="13.5">
      <c r="A378" s="655"/>
      <c r="B378" s="655"/>
      <c r="C378" s="655"/>
      <c r="D378" s="655"/>
      <c r="E378" s="655"/>
      <c r="F378" s="655"/>
      <c r="G378" s="655"/>
      <c r="H378" s="815"/>
      <c r="I378" s="815"/>
      <c r="J378" s="366"/>
      <c r="K378" s="367"/>
      <c r="L378" s="368"/>
      <c r="M378" s="365"/>
      <c r="N378" s="365"/>
      <c r="P378" s="369"/>
      <c r="Q378" s="341"/>
      <c r="R378" s="342"/>
      <c r="S378" s="342"/>
      <c r="T378" s="343"/>
      <c r="U378" s="344"/>
      <c r="V378" s="344"/>
      <c r="W378" s="344"/>
      <c r="X378" s="564"/>
      <c r="Y378" s="564"/>
      <c r="Z378" s="564"/>
      <c r="AA378" s="564"/>
      <c r="AB378" s="564"/>
      <c r="AC378" s="570"/>
      <c r="AD378" s="570"/>
      <c r="AE378" s="570"/>
      <c r="AF378" s="570"/>
      <c r="AG378" s="570"/>
      <c r="AH378" s="570"/>
      <c r="AI378" s="570"/>
      <c r="AJ378" s="570"/>
      <c r="AK378" s="570"/>
      <c r="AL378" s="570"/>
      <c r="AM378" s="570"/>
      <c r="AN378" s="570"/>
      <c r="AO378" s="570"/>
      <c r="AP378" s="570"/>
      <c r="AQ378" s="570"/>
      <c r="AR378" s="570"/>
      <c r="AS378" s="570"/>
      <c r="AT378" s="570"/>
      <c r="AU378" s="570"/>
      <c r="AV378" s="570"/>
      <c r="AW378" s="570"/>
      <c r="AX378" s="570"/>
      <c r="AY378" s="570"/>
      <c r="AZ378" s="570"/>
      <c r="BA378" s="570"/>
      <c r="BB378" s="570"/>
      <c r="BC378" s="570"/>
      <c r="BD378" s="570"/>
      <c r="BE378" s="570"/>
      <c r="BF378" s="570"/>
      <c r="BG378" s="570"/>
      <c r="BH378" s="570"/>
      <c r="BI378" s="570"/>
      <c r="BJ378" s="570"/>
      <c r="BK378" s="570"/>
      <c r="BL378" s="570"/>
      <c r="BM378" s="570"/>
      <c r="BN378" s="570"/>
      <c r="BO378" s="570"/>
      <c r="BP378" s="570"/>
      <c r="BQ378" s="570"/>
      <c r="BR378" s="570"/>
      <c r="BS378" s="570"/>
      <c r="BT378" s="570"/>
      <c r="BU378" s="570"/>
      <c r="BV378" s="570"/>
      <c r="BW378" s="570"/>
      <c r="BX378" s="570"/>
      <c r="BY378" s="570"/>
      <c r="BZ378" s="570"/>
      <c r="CA378" s="570"/>
      <c r="CB378" s="570"/>
      <c r="CC378" s="570"/>
      <c r="CD378" s="570"/>
      <c r="CE378" s="570"/>
      <c r="CF378" s="570"/>
      <c r="CG378" s="570"/>
      <c r="CH378" s="570"/>
      <c r="CI378" s="570"/>
      <c r="CJ378" s="570"/>
      <c r="CK378" s="570"/>
      <c r="CL378" s="570"/>
      <c r="CM378" s="570"/>
      <c r="CN378" s="570"/>
      <c r="CO378" s="570"/>
      <c r="CP378" s="570"/>
      <c r="CQ378" s="570"/>
      <c r="CR378" s="570"/>
      <c r="CS378" s="570"/>
      <c r="CT378" s="570"/>
      <c r="CU378" s="570"/>
      <c r="CV378" s="570"/>
    </row>
    <row r="379" spans="1:100" s="339" customFormat="1" ht="13.5">
      <c r="A379" s="655"/>
      <c r="B379" s="655"/>
      <c r="C379" s="655"/>
      <c r="D379" s="655"/>
      <c r="E379" s="655"/>
      <c r="F379" s="655"/>
      <c r="G379" s="655"/>
      <c r="H379" s="815"/>
      <c r="I379" s="815"/>
      <c r="J379" s="366"/>
      <c r="K379" s="367"/>
      <c r="L379" s="368"/>
      <c r="M379" s="365"/>
      <c r="N379" s="365"/>
      <c r="P379" s="369"/>
      <c r="Q379" s="341"/>
      <c r="R379" s="342"/>
      <c r="S379" s="342"/>
      <c r="T379" s="343"/>
      <c r="U379" s="344"/>
      <c r="V379" s="344"/>
      <c r="W379" s="344"/>
      <c r="X379" s="564"/>
      <c r="Y379" s="564"/>
      <c r="Z379" s="564"/>
      <c r="AA379" s="564"/>
      <c r="AB379" s="564"/>
      <c r="AC379" s="570"/>
      <c r="AD379" s="570"/>
      <c r="AE379" s="570"/>
      <c r="AF379" s="570"/>
      <c r="AG379" s="570"/>
      <c r="AH379" s="570"/>
      <c r="AI379" s="570"/>
      <c r="AJ379" s="570"/>
      <c r="AK379" s="570"/>
      <c r="AL379" s="570"/>
      <c r="AM379" s="570"/>
      <c r="AN379" s="570"/>
      <c r="AO379" s="570"/>
      <c r="AP379" s="570"/>
      <c r="AQ379" s="570"/>
      <c r="AR379" s="570"/>
      <c r="AS379" s="570"/>
      <c r="AT379" s="570"/>
      <c r="AU379" s="570"/>
      <c r="AV379" s="570"/>
      <c r="AW379" s="570"/>
      <c r="AX379" s="570"/>
      <c r="AY379" s="570"/>
      <c r="AZ379" s="570"/>
      <c r="BA379" s="570"/>
      <c r="BB379" s="570"/>
      <c r="BC379" s="570"/>
      <c r="BD379" s="570"/>
      <c r="BE379" s="570"/>
      <c r="BF379" s="570"/>
      <c r="BG379" s="570"/>
      <c r="BH379" s="570"/>
      <c r="BI379" s="570"/>
      <c r="BJ379" s="570"/>
      <c r="BK379" s="570"/>
      <c r="BL379" s="570"/>
      <c r="BM379" s="570"/>
      <c r="BN379" s="570"/>
      <c r="BO379" s="570"/>
      <c r="BP379" s="570"/>
      <c r="BQ379" s="570"/>
      <c r="BR379" s="570"/>
      <c r="BS379" s="570"/>
      <c r="BT379" s="570"/>
      <c r="BU379" s="570"/>
      <c r="BV379" s="570"/>
      <c r="BW379" s="570"/>
      <c r="BX379" s="570"/>
      <c r="BY379" s="570"/>
      <c r="BZ379" s="570"/>
      <c r="CA379" s="570"/>
      <c r="CB379" s="570"/>
      <c r="CC379" s="570"/>
      <c r="CD379" s="570"/>
      <c r="CE379" s="570"/>
      <c r="CF379" s="570"/>
      <c r="CG379" s="570"/>
      <c r="CH379" s="570"/>
      <c r="CI379" s="570"/>
      <c r="CJ379" s="570"/>
      <c r="CK379" s="570"/>
      <c r="CL379" s="570"/>
      <c r="CM379" s="570"/>
      <c r="CN379" s="570"/>
      <c r="CO379" s="570"/>
      <c r="CP379" s="570"/>
      <c r="CQ379" s="570"/>
      <c r="CR379" s="570"/>
      <c r="CS379" s="570"/>
      <c r="CT379" s="570"/>
      <c r="CU379" s="570"/>
      <c r="CV379" s="570"/>
    </row>
    <row r="380" spans="1:100" s="339" customFormat="1" ht="13.5">
      <c r="A380" s="655"/>
      <c r="B380" s="655"/>
      <c r="C380" s="655"/>
      <c r="D380" s="655"/>
      <c r="E380" s="655"/>
      <c r="F380" s="655"/>
      <c r="G380" s="655"/>
      <c r="H380" s="815"/>
      <c r="I380" s="815"/>
      <c r="J380" s="366"/>
      <c r="K380" s="367"/>
      <c r="L380" s="368"/>
      <c r="M380" s="365"/>
      <c r="N380" s="365"/>
      <c r="P380" s="369"/>
      <c r="Q380" s="341"/>
      <c r="R380" s="342"/>
      <c r="S380" s="342"/>
      <c r="T380" s="343"/>
      <c r="U380" s="344"/>
      <c r="V380" s="344"/>
      <c r="W380" s="344"/>
      <c r="X380" s="564"/>
      <c r="Y380" s="564"/>
      <c r="Z380" s="564"/>
      <c r="AA380" s="564"/>
      <c r="AB380" s="564"/>
      <c r="AC380" s="570"/>
      <c r="AD380" s="570"/>
      <c r="AE380" s="570"/>
      <c r="AF380" s="570"/>
      <c r="AG380" s="570"/>
      <c r="AH380" s="570"/>
      <c r="AI380" s="570"/>
      <c r="AJ380" s="570"/>
      <c r="AK380" s="570"/>
      <c r="AL380" s="570"/>
      <c r="AM380" s="570"/>
      <c r="AN380" s="570"/>
      <c r="AO380" s="570"/>
      <c r="AP380" s="570"/>
      <c r="AQ380" s="570"/>
      <c r="AR380" s="570"/>
      <c r="AS380" s="570"/>
      <c r="AT380" s="570"/>
      <c r="AU380" s="570"/>
      <c r="AV380" s="570"/>
      <c r="AW380" s="570"/>
      <c r="AX380" s="570"/>
      <c r="AY380" s="570"/>
      <c r="AZ380" s="570"/>
      <c r="BA380" s="570"/>
      <c r="BB380" s="570"/>
      <c r="BC380" s="570"/>
      <c r="BD380" s="570"/>
      <c r="BE380" s="570"/>
      <c r="BF380" s="570"/>
      <c r="BG380" s="570"/>
      <c r="BH380" s="570"/>
      <c r="BI380" s="570"/>
      <c r="BJ380" s="570"/>
      <c r="BK380" s="570"/>
      <c r="BL380" s="570"/>
      <c r="BM380" s="570"/>
      <c r="BN380" s="570"/>
      <c r="BO380" s="570"/>
      <c r="BP380" s="570"/>
      <c r="BQ380" s="570"/>
      <c r="BR380" s="570"/>
      <c r="BS380" s="570"/>
      <c r="BT380" s="570"/>
      <c r="BU380" s="570"/>
      <c r="BV380" s="570"/>
      <c r="BW380" s="570"/>
      <c r="BX380" s="570"/>
      <c r="BY380" s="570"/>
      <c r="BZ380" s="570"/>
      <c r="CA380" s="570"/>
      <c r="CB380" s="570"/>
      <c r="CC380" s="570"/>
      <c r="CD380" s="570"/>
      <c r="CE380" s="570"/>
      <c r="CF380" s="570"/>
      <c r="CG380" s="570"/>
      <c r="CH380" s="570"/>
      <c r="CI380" s="570"/>
      <c r="CJ380" s="570"/>
      <c r="CK380" s="570"/>
      <c r="CL380" s="570"/>
      <c r="CM380" s="570"/>
      <c r="CN380" s="570"/>
      <c r="CO380" s="570"/>
      <c r="CP380" s="570"/>
      <c r="CQ380" s="570"/>
      <c r="CR380" s="570"/>
      <c r="CS380" s="570"/>
      <c r="CT380" s="570"/>
      <c r="CU380" s="570"/>
      <c r="CV380" s="570"/>
    </row>
    <row r="381" spans="1:100" s="339" customFormat="1" ht="13.5">
      <c r="A381" s="655"/>
      <c r="B381" s="655"/>
      <c r="C381" s="655"/>
      <c r="D381" s="655"/>
      <c r="E381" s="655"/>
      <c r="F381" s="655"/>
      <c r="G381" s="655"/>
      <c r="H381" s="815"/>
      <c r="I381" s="815"/>
      <c r="J381" s="366"/>
      <c r="K381" s="367"/>
      <c r="L381" s="368"/>
      <c r="M381" s="365"/>
      <c r="N381" s="365"/>
      <c r="P381" s="369"/>
      <c r="Q381" s="341"/>
      <c r="R381" s="342"/>
      <c r="S381" s="342"/>
      <c r="T381" s="343"/>
      <c r="U381" s="344"/>
      <c r="V381" s="344"/>
      <c r="W381" s="344"/>
      <c r="X381" s="564"/>
      <c r="Y381" s="564"/>
      <c r="Z381" s="564"/>
      <c r="AA381" s="564"/>
      <c r="AB381" s="564"/>
      <c r="AC381" s="570"/>
      <c r="AD381" s="570"/>
      <c r="AE381" s="570"/>
      <c r="AF381" s="570"/>
      <c r="AG381" s="570"/>
      <c r="AH381" s="570"/>
      <c r="AI381" s="570"/>
      <c r="AJ381" s="570"/>
      <c r="AK381" s="570"/>
      <c r="AL381" s="570"/>
      <c r="AM381" s="570"/>
      <c r="AN381" s="570"/>
      <c r="AO381" s="570"/>
      <c r="AP381" s="570"/>
      <c r="AQ381" s="570"/>
      <c r="AR381" s="570"/>
      <c r="AS381" s="570"/>
      <c r="AT381" s="570"/>
      <c r="AU381" s="570"/>
      <c r="AV381" s="570"/>
      <c r="AW381" s="570"/>
      <c r="AX381" s="570"/>
      <c r="AY381" s="570"/>
      <c r="AZ381" s="570"/>
      <c r="BA381" s="570"/>
      <c r="BB381" s="570"/>
      <c r="BC381" s="570"/>
      <c r="BD381" s="570"/>
      <c r="BE381" s="570"/>
      <c r="BF381" s="570"/>
      <c r="BG381" s="570"/>
      <c r="BH381" s="570"/>
      <c r="BI381" s="570"/>
      <c r="BJ381" s="570"/>
      <c r="BK381" s="570"/>
      <c r="BL381" s="570"/>
      <c r="BM381" s="570"/>
      <c r="BN381" s="570"/>
      <c r="BO381" s="570"/>
      <c r="BP381" s="570"/>
      <c r="BQ381" s="570"/>
      <c r="BR381" s="570"/>
      <c r="BS381" s="570"/>
      <c r="BT381" s="570"/>
      <c r="BU381" s="570"/>
      <c r="BV381" s="570"/>
      <c r="BW381" s="570"/>
      <c r="BX381" s="570"/>
      <c r="BY381" s="570"/>
      <c r="BZ381" s="570"/>
      <c r="CA381" s="570"/>
      <c r="CB381" s="570"/>
      <c r="CC381" s="570"/>
      <c r="CD381" s="570"/>
      <c r="CE381" s="570"/>
      <c r="CF381" s="570"/>
      <c r="CG381" s="570"/>
      <c r="CH381" s="570"/>
      <c r="CI381" s="570"/>
      <c r="CJ381" s="570"/>
      <c r="CK381" s="570"/>
      <c r="CL381" s="570"/>
      <c r="CM381" s="570"/>
      <c r="CN381" s="570"/>
      <c r="CO381" s="570"/>
      <c r="CP381" s="570"/>
      <c r="CQ381" s="570"/>
      <c r="CR381" s="570"/>
      <c r="CS381" s="570"/>
      <c r="CT381" s="570"/>
      <c r="CU381" s="570"/>
      <c r="CV381" s="570"/>
    </row>
    <row r="382" spans="1:100" s="339" customFormat="1" ht="13.5">
      <c r="A382" s="655"/>
      <c r="B382" s="655"/>
      <c r="C382" s="655"/>
      <c r="D382" s="655"/>
      <c r="E382" s="655"/>
      <c r="F382" s="655"/>
      <c r="G382" s="655"/>
      <c r="H382" s="815"/>
      <c r="I382" s="815"/>
      <c r="J382" s="366"/>
      <c r="K382" s="367"/>
      <c r="L382" s="368"/>
      <c r="M382" s="365"/>
      <c r="N382" s="365"/>
      <c r="P382" s="369"/>
      <c r="Q382" s="341"/>
      <c r="R382" s="342"/>
      <c r="S382" s="342"/>
      <c r="T382" s="343"/>
      <c r="U382" s="344"/>
      <c r="V382" s="344"/>
      <c r="W382" s="344"/>
      <c r="X382" s="564"/>
      <c r="Y382" s="564"/>
      <c r="Z382" s="564"/>
      <c r="AA382" s="564"/>
      <c r="AB382" s="564"/>
      <c r="AC382" s="570"/>
      <c r="AD382" s="570"/>
      <c r="AE382" s="570"/>
      <c r="AF382" s="570"/>
      <c r="AG382" s="570"/>
      <c r="AH382" s="570"/>
      <c r="AI382" s="570"/>
      <c r="AJ382" s="570"/>
      <c r="AK382" s="570"/>
      <c r="AL382" s="570"/>
      <c r="AM382" s="570"/>
      <c r="AN382" s="570"/>
      <c r="AO382" s="570"/>
      <c r="AP382" s="570"/>
      <c r="AQ382" s="570"/>
      <c r="AR382" s="570"/>
      <c r="AS382" s="570"/>
      <c r="AT382" s="570"/>
      <c r="AU382" s="570"/>
      <c r="AV382" s="570"/>
      <c r="AW382" s="570"/>
      <c r="AX382" s="570"/>
      <c r="AY382" s="570"/>
      <c r="AZ382" s="570"/>
      <c r="BA382" s="570"/>
      <c r="BB382" s="570"/>
      <c r="BC382" s="570"/>
      <c r="BD382" s="570"/>
      <c r="BE382" s="570"/>
      <c r="BF382" s="570"/>
      <c r="BG382" s="570"/>
      <c r="BH382" s="570"/>
      <c r="BI382" s="570"/>
      <c r="BJ382" s="570"/>
      <c r="BK382" s="570"/>
      <c r="BL382" s="570"/>
      <c r="BM382" s="570"/>
      <c r="BN382" s="570"/>
      <c r="BO382" s="570"/>
      <c r="BP382" s="570"/>
      <c r="BQ382" s="570"/>
      <c r="BR382" s="570"/>
      <c r="BS382" s="570"/>
      <c r="BT382" s="570"/>
      <c r="BU382" s="570"/>
      <c r="BV382" s="570"/>
      <c r="BW382" s="570"/>
      <c r="BX382" s="570"/>
      <c r="BY382" s="570"/>
      <c r="BZ382" s="570"/>
      <c r="CA382" s="570"/>
      <c r="CB382" s="570"/>
      <c r="CC382" s="570"/>
      <c r="CD382" s="570"/>
      <c r="CE382" s="570"/>
      <c r="CF382" s="570"/>
      <c r="CG382" s="570"/>
      <c r="CH382" s="570"/>
      <c r="CI382" s="570"/>
      <c r="CJ382" s="570"/>
      <c r="CK382" s="570"/>
      <c r="CL382" s="570"/>
      <c r="CM382" s="570"/>
      <c r="CN382" s="570"/>
      <c r="CO382" s="570"/>
      <c r="CP382" s="570"/>
      <c r="CQ382" s="570"/>
      <c r="CR382" s="570"/>
      <c r="CS382" s="570"/>
      <c r="CT382" s="570"/>
      <c r="CU382" s="570"/>
      <c r="CV382" s="570"/>
    </row>
    <row r="383" spans="1:100" s="339" customFormat="1" ht="13.5">
      <c r="A383" s="655"/>
      <c r="B383" s="655"/>
      <c r="C383" s="655"/>
      <c r="D383" s="655"/>
      <c r="E383" s="655"/>
      <c r="F383" s="655"/>
      <c r="G383" s="655"/>
      <c r="H383" s="815"/>
      <c r="I383" s="815"/>
      <c r="J383" s="366"/>
      <c r="K383" s="367"/>
      <c r="L383" s="368"/>
      <c r="M383" s="365"/>
      <c r="N383" s="365"/>
      <c r="P383" s="369"/>
      <c r="Q383" s="341"/>
      <c r="R383" s="342"/>
      <c r="S383" s="342"/>
      <c r="T383" s="343"/>
      <c r="U383" s="344"/>
      <c r="V383" s="344"/>
      <c r="W383" s="344"/>
      <c r="X383" s="564"/>
      <c r="Y383" s="564"/>
      <c r="Z383" s="564"/>
      <c r="AA383" s="564"/>
      <c r="AB383" s="564"/>
      <c r="AC383" s="570"/>
      <c r="AD383" s="570"/>
      <c r="AE383" s="570"/>
      <c r="AF383" s="570"/>
      <c r="AG383" s="570"/>
      <c r="AH383" s="570"/>
      <c r="AI383" s="570"/>
      <c r="AJ383" s="570"/>
      <c r="AK383" s="570"/>
      <c r="AL383" s="570"/>
      <c r="AM383" s="570"/>
      <c r="AN383" s="570"/>
      <c r="AO383" s="570"/>
      <c r="AP383" s="570"/>
      <c r="AQ383" s="570"/>
      <c r="AR383" s="570"/>
      <c r="AS383" s="570"/>
      <c r="AT383" s="570"/>
      <c r="AU383" s="570"/>
      <c r="AV383" s="570"/>
      <c r="AW383" s="570"/>
      <c r="AX383" s="570"/>
      <c r="AY383" s="570"/>
      <c r="AZ383" s="570"/>
      <c r="BA383" s="570"/>
      <c r="BB383" s="570"/>
      <c r="BC383" s="570"/>
      <c r="BD383" s="570"/>
      <c r="BE383" s="570"/>
      <c r="BF383" s="570"/>
      <c r="BG383" s="570"/>
      <c r="BH383" s="570"/>
      <c r="BI383" s="570"/>
      <c r="BJ383" s="570"/>
      <c r="BK383" s="570"/>
      <c r="BL383" s="570"/>
      <c r="BM383" s="570"/>
      <c r="BN383" s="570"/>
      <c r="BO383" s="570"/>
      <c r="BP383" s="570"/>
      <c r="BQ383" s="570"/>
      <c r="BR383" s="570"/>
      <c r="BS383" s="570"/>
      <c r="BT383" s="570"/>
      <c r="BU383" s="570"/>
      <c r="BV383" s="570"/>
      <c r="BW383" s="570"/>
      <c r="BX383" s="570"/>
      <c r="BY383" s="570"/>
      <c r="BZ383" s="570"/>
      <c r="CA383" s="570"/>
      <c r="CB383" s="570"/>
      <c r="CC383" s="570"/>
      <c r="CD383" s="570"/>
      <c r="CE383" s="570"/>
      <c r="CF383" s="570"/>
      <c r="CG383" s="570"/>
      <c r="CH383" s="570"/>
      <c r="CI383" s="570"/>
      <c r="CJ383" s="570"/>
      <c r="CK383" s="570"/>
      <c r="CL383" s="570"/>
      <c r="CM383" s="570"/>
      <c r="CN383" s="570"/>
      <c r="CO383" s="570"/>
      <c r="CP383" s="570"/>
      <c r="CQ383" s="570"/>
      <c r="CR383" s="570"/>
      <c r="CS383" s="570"/>
      <c r="CT383" s="570"/>
      <c r="CU383" s="570"/>
      <c r="CV383" s="570"/>
    </row>
    <row r="384" spans="1:100" s="339" customFormat="1" ht="13.5">
      <c r="A384" s="655"/>
      <c r="B384" s="655"/>
      <c r="C384" s="655"/>
      <c r="D384" s="655"/>
      <c r="E384" s="655"/>
      <c r="F384" s="655"/>
      <c r="G384" s="655"/>
      <c r="H384" s="815"/>
      <c r="I384" s="815"/>
      <c r="J384" s="366"/>
      <c r="K384" s="367"/>
      <c r="L384" s="368"/>
      <c r="M384" s="365"/>
      <c r="N384" s="365"/>
      <c r="P384" s="369"/>
      <c r="Q384" s="341"/>
      <c r="R384" s="342"/>
      <c r="S384" s="342"/>
      <c r="T384" s="343"/>
      <c r="U384" s="344"/>
      <c r="V384" s="344"/>
      <c r="W384" s="344"/>
      <c r="X384" s="564"/>
      <c r="Y384" s="564"/>
      <c r="Z384" s="564"/>
      <c r="AA384" s="564"/>
      <c r="AB384" s="564"/>
      <c r="AC384" s="570"/>
      <c r="AD384" s="570"/>
      <c r="AE384" s="570"/>
      <c r="AF384" s="570"/>
      <c r="AG384" s="570"/>
      <c r="AH384" s="570"/>
      <c r="AI384" s="570"/>
      <c r="AJ384" s="570"/>
      <c r="AK384" s="570"/>
      <c r="AL384" s="570"/>
      <c r="AM384" s="570"/>
      <c r="AN384" s="570"/>
      <c r="AO384" s="570"/>
      <c r="AP384" s="570"/>
      <c r="AQ384" s="570"/>
      <c r="AR384" s="570"/>
      <c r="AS384" s="570"/>
      <c r="AT384" s="570"/>
      <c r="AU384" s="570"/>
      <c r="AV384" s="570"/>
      <c r="AW384" s="570"/>
      <c r="AX384" s="570"/>
      <c r="AY384" s="570"/>
      <c r="AZ384" s="570"/>
      <c r="BA384" s="570"/>
      <c r="BB384" s="570"/>
      <c r="BC384" s="570"/>
      <c r="BD384" s="570"/>
      <c r="BE384" s="570"/>
      <c r="BF384" s="570"/>
      <c r="BG384" s="570"/>
      <c r="BH384" s="570"/>
      <c r="BI384" s="570"/>
      <c r="BJ384" s="570"/>
      <c r="BK384" s="570"/>
      <c r="BL384" s="570"/>
      <c r="BM384" s="570"/>
      <c r="BN384" s="570"/>
      <c r="BO384" s="570"/>
      <c r="BP384" s="570"/>
      <c r="BQ384" s="570"/>
      <c r="BR384" s="570"/>
      <c r="BS384" s="570"/>
      <c r="BT384" s="570"/>
      <c r="BU384" s="570"/>
      <c r="BV384" s="570"/>
      <c r="BW384" s="570"/>
      <c r="BX384" s="570"/>
      <c r="BY384" s="570"/>
      <c r="BZ384" s="570"/>
      <c r="CA384" s="570"/>
      <c r="CB384" s="570"/>
      <c r="CC384" s="570"/>
      <c r="CD384" s="570"/>
      <c r="CE384" s="570"/>
      <c r="CF384" s="570"/>
      <c r="CG384" s="570"/>
      <c r="CH384" s="570"/>
      <c r="CI384" s="570"/>
      <c r="CJ384" s="570"/>
      <c r="CK384" s="570"/>
      <c r="CL384" s="570"/>
      <c r="CM384" s="570"/>
      <c r="CN384" s="570"/>
      <c r="CO384" s="570"/>
      <c r="CP384" s="570"/>
      <c r="CQ384" s="570"/>
      <c r="CR384" s="570"/>
      <c r="CS384" s="570"/>
      <c r="CT384" s="570"/>
      <c r="CU384" s="570"/>
      <c r="CV384" s="570"/>
    </row>
    <row r="385" spans="1:100" s="339" customFormat="1" ht="13.5">
      <c r="A385" s="655"/>
      <c r="B385" s="655"/>
      <c r="C385" s="655"/>
      <c r="D385" s="655"/>
      <c r="E385" s="655"/>
      <c r="F385" s="655"/>
      <c r="G385" s="655"/>
      <c r="H385" s="815"/>
      <c r="I385" s="815"/>
      <c r="J385" s="366"/>
      <c r="K385" s="367"/>
      <c r="L385" s="368"/>
      <c r="M385" s="365"/>
      <c r="N385" s="365"/>
      <c r="P385" s="369"/>
      <c r="Q385" s="341"/>
      <c r="R385" s="342"/>
      <c r="S385" s="342"/>
      <c r="T385" s="343"/>
      <c r="U385" s="344"/>
      <c r="V385" s="344"/>
      <c r="W385" s="344"/>
      <c r="X385" s="564"/>
      <c r="Y385" s="564"/>
      <c r="Z385" s="564"/>
      <c r="AA385" s="564"/>
      <c r="AB385" s="564"/>
      <c r="AC385" s="570"/>
      <c r="AD385" s="570"/>
      <c r="AE385" s="570"/>
      <c r="AF385" s="570"/>
      <c r="AG385" s="570"/>
      <c r="AH385" s="570"/>
      <c r="AI385" s="570"/>
      <c r="AJ385" s="570"/>
      <c r="AK385" s="570"/>
      <c r="AL385" s="570"/>
      <c r="AM385" s="570"/>
      <c r="AN385" s="570"/>
      <c r="AO385" s="570"/>
      <c r="AP385" s="570"/>
      <c r="AQ385" s="570"/>
      <c r="AR385" s="570"/>
      <c r="AS385" s="570"/>
      <c r="AT385" s="570"/>
      <c r="AU385" s="570"/>
      <c r="AV385" s="570"/>
      <c r="AW385" s="570"/>
      <c r="AX385" s="570"/>
      <c r="AY385" s="570"/>
      <c r="AZ385" s="570"/>
      <c r="BA385" s="570"/>
      <c r="BB385" s="570"/>
      <c r="BC385" s="570"/>
      <c r="BD385" s="570"/>
      <c r="BE385" s="570"/>
      <c r="BF385" s="570"/>
      <c r="BG385" s="570"/>
      <c r="BH385" s="570"/>
      <c r="BI385" s="570"/>
      <c r="BJ385" s="570"/>
      <c r="BK385" s="570"/>
      <c r="BL385" s="570"/>
      <c r="BM385" s="570"/>
      <c r="BN385" s="570"/>
      <c r="BO385" s="570"/>
      <c r="BP385" s="570"/>
      <c r="BQ385" s="570"/>
      <c r="BR385" s="570"/>
      <c r="BS385" s="570"/>
      <c r="BT385" s="570"/>
      <c r="BU385" s="570"/>
      <c r="BV385" s="570"/>
      <c r="BW385" s="570"/>
      <c r="BX385" s="570"/>
      <c r="BY385" s="570"/>
      <c r="BZ385" s="570"/>
      <c r="CA385" s="570"/>
      <c r="CB385" s="570"/>
      <c r="CC385" s="570"/>
      <c r="CD385" s="570"/>
      <c r="CE385" s="570"/>
      <c r="CF385" s="570"/>
      <c r="CG385" s="570"/>
      <c r="CH385" s="570"/>
      <c r="CI385" s="570"/>
      <c r="CJ385" s="570"/>
      <c r="CK385" s="570"/>
      <c r="CL385" s="570"/>
      <c r="CM385" s="570"/>
      <c r="CN385" s="570"/>
      <c r="CO385" s="570"/>
      <c r="CP385" s="570"/>
      <c r="CQ385" s="570"/>
      <c r="CR385" s="570"/>
      <c r="CS385" s="570"/>
      <c r="CT385" s="570"/>
      <c r="CU385" s="570"/>
      <c r="CV385" s="570"/>
    </row>
    <row r="386" spans="1:100" s="339" customFormat="1" ht="13.5">
      <c r="A386" s="655"/>
      <c r="B386" s="655"/>
      <c r="C386" s="655"/>
      <c r="D386" s="655"/>
      <c r="E386" s="655"/>
      <c r="F386" s="655"/>
      <c r="G386" s="655"/>
      <c r="H386" s="815"/>
      <c r="I386" s="815"/>
      <c r="J386" s="366"/>
      <c r="K386" s="367"/>
      <c r="L386" s="368"/>
      <c r="M386" s="365"/>
      <c r="N386" s="365"/>
      <c r="P386" s="369"/>
      <c r="Q386" s="341"/>
      <c r="R386" s="342"/>
      <c r="S386" s="342"/>
      <c r="T386" s="343"/>
      <c r="U386" s="344"/>
      <c r="V386" s="344"/>
      <c r="W386" s="344"/>
      <c r="X386" s="564"/>
      <c r="Y386" s="564"/>
      <c r="Z386" s="564"/>
      <c r="AA386" s="564"/>
      <c r="AB386" s="564"/>
      <c r="AC386" s="570"/>
      <c r="AD386" s="570"/>
      <c r="AE386" s="570"/>
      <c r="AF386" s="570"/>
      <c r="AG386" s="570"/>
      <c r="AH386" s="570"/>
      <c r="AI386" s="570"/>
      <c r="AJ386" s="570"/>
      <c r="AK386" s="570"/>
      <c r="AL386" s="570"/>
      <c r="AM386" s="570"/>
      <c r="AN386" s="570"/>
      <c r="AO386" s="570"/>
      <c r="AP386" s="570"/>
      <c r="AQ386" s="570"/>
      <c r="AR386" s="570"/>
      <c r="AS386" s="570"/>
      <c r="AT386" s="570"/>
      <c r="AU386" s="570"/>
      <c r="AV386" s="570"/>
      <c r="AW386" s="570"/>
      <c r="AX386" s="570"/>
      <c r="AY386" s="570"/>
      <c r="AZ386" s="570"/>
      <c r="BA386" s="570"/>
      <c r="BB386" s="570"/>
      <c r="BC386" s="570"/>
      <c r="BD386" s="570"/>
      <c r="BE386" s="570"/>
      <c r="BF386" s="570"/>
      <c r="BG386" s="570"/>
      <c r="BH386" s="570"/>
      <c r="BI386" s="570"/>
      <c r="BJ386" s="570"/>
      <c r="BK386" s="570"/>
      <c r="BL386" s="570"/>
      <c r="BM386" s="570"/>
      <c r="BN386" s="570"/>
      <c r="BO386" s="570"/>
      <c r="BP386" s="570"/>
      <c r="BQ386" s="570"/>
      <c r="BR386" s="570"/>
      <c r="BS386" s="570"/>
      <c r="BT386" s="570"/>
      <c r="BU386" s="570"/>
      <c r="BV386" s="570"/>
      <c r="BW386" s="570"/>
      <c r="BX386" s="570"/>
      <c r="BY386" s="570"/>
      <c r="BZ386" s="570"/>
      <c r="CA386" s="570"/>
      <c r="CB386" s="570"/>
      <c r="CC386" s="570"/>
      <c r="CD386" s="570"/>
      <c r="CE386" s="570"/>
      <c r="CF386" s="570"/>
      <c r="CG386" s="570"/>
      <c r="CH386" s="570"/>
      <c r="CI386" s="570"/>
      <c r="CJ386" s="570"/>
      <c r="CK386" s="570"/>
      <c r="CL386" s="570"/>
      <c r="CM386" s="570"/>
      <c r="CN386" s="570"/>
      <c r="CO386" s="570"/>
      <c r="CP386" s="570"/>
      <c r="CQ386" s="570"/>
      <c r="CR386" s="570"/>
      <c r="CS386" s="570"/>
      <c r="CT386" s="570"/>
      <c r="CU386" s="570"/>
      <c r="CV386" s="570"/>
    </row>
    <row r="387" spans="1:100" s="339" customFormat="1" ht="13.5">
      <c r="A387" s="655"/>
      <c r="B387" s="655"/>
      <c r="C387" s="655"/>
      <c r="D387" s="655"/>
      <c r="E387" s="655"/>
      <c r="F387" s="655"/>
      <c r="G387" s="655"/>
      <c r="H387" s="815"/>
      <c r="I387" s="815"/>
      <c r="J387" s="366"/>
      <c r="K387" s="367"/>
      <c r="L387" s="368"/>
      <c r="M387" s="365"/>
      <c r="N387" s="365"/>
      <c r="P387" s="369"/>
      <c r="Q387" s="341"/>
      <c r="R387" s="342"/>
      <c r="S387" s="342"/>
      <c r="T387" s="343"/>
      <c r="U387" s="344"/>
      <c r="V387" s="344"/>
      <c r="W387" s="344"/>
      <c r="X387" s="564"/>
      <c r="Y387" s="564"/>
      <c r="Z387" s="564"/>
      <c r="AA387" s="564"/>
      <c r="AB387" s="564"/>
      <c r="AC387" s="570"/>
      <c r="AD387" s="570"/>
      <c r="AE387" s="570"/>
      <c r="AF387" s="570"/>
      <c r="AG387" s="570"/>
      <c r="AH387" s="570"/>
      <c r="AI387" s="570"/>
      <c r="AJ387" s="570"/>
      <c r="AK387" s="570"/>
      <c r="AL387" s="570"/>
      <c r="AM387" s="570"/>
      <c r="AN387" s="570"/>
      <c r="AO387" s="570"/>
      <c r="AP387" s="570"/>
      <c r="AQ387" s="570"/>
      <c r="AR387" s="570"/>
      <c r="AS387" s="570"/>
      <c r="AT387" s="570"/>
      <c r="AU387" s="570"/>
      <c r="AV387" s="570"/>
      <c r="AW387" s="570"/>
      <c r="AX387" s="570"/>
      <c r="AY387" s="570"/>
      <c r="AZ387" s="570"/>
      <c r="BA387" s="570"/>
      <c r="BB387" s="570"/>
      <c r="BC387" s="570"/>
      <c r="BD387" s="570"/>
      <c r="BE387" s="570"/>
      <c r="BF387" s="570"/>
      <c r="BG387" s="570"/>
      <c r="BH387" s="570"/>
      <c r="BI387" s="570"/>
      <c r="BJ387" s="570"/>
      <c r="BK387" s="570"/>
      <c r="BL387" s="570"/>
      <c r="BM387" s="570"/>
      <c r="BN387" s="570"/>
      <c r="BO387" s="570"/>
      <c r="BP387" s="570"/>
      <c r="BQ387" s="570"/>
      <c r="BR387" s="570"/>
      <c r="BS387" s="570"/>
      <c r="BT387" s="570"/>
      <c r="BU387" s="570"/>
      <c r="BV387" s="570"/>
      <c r="BW387" s="570"/>
      <c r="BX387" s="570"/>
      <c r="BY387" s="570"/>
      <c r="BZ387" s="570"/>
      <c r="CA387" s="570"/>
      <c r="CB387" s="570"/>
      <c r="CC387" s="570"/>
      <c r="CD387" s="570"/>
      <c r="CE387" s="570"/>
      <c r="CF387" s="570"/>
      <c r="CG387" s="570"/>
      <c r="CH387" s="570"/>
      <c r="CI387" s="570"/>
      <c r="CJ387" s="570"/>
      <c r="CK387" s="570"/>
      <c r="CL387" s="570"/>
      <c r="CM387" s="570"/>
      <c r="CN387" s="570"/>
      <c r="CO387" s="570"/>
      <c r="CP387" s="570"/>
      <c r="CQ387" s="570"/>
      <c r="CR387" s="570"/>
      <c r="CS387" s="570"/>
      <c r="CT387" s="570"/>
      <c r="CU387" s="570"/>
      <c r="CV387" s="570"/>
    </row>
    <row r="388" spans="1:100" s="339" customFormat="1" ht="13.5">
      <c r="A388" s="655"/>
      <c r="B388" s="655"/>
      <c r="C388" s="655"/>
      <c r="D388" s="655"/>
      <c r="E388" s="655"/>
      <c r="F388" s="655"/>
      <c r="G388" s="655"/>
      <c r="H388" s="815"/>
      <c r="I388" s="815"/>
      <c r="J388" s="366"/>
      <c r="K388" s="367"/>
      <c r="L388" s="368"/>
      <c r="M388" s="365"/>
      <c r="N388" s="365"/>
      <c r="P388" s="369"/>
      <c r="Q388" s="341"/>
      <c r="R388" s="342"/>
      <c r="S388" s="342"/>
      <c r="T388" s="343"/>
      <c r="U388" s="344"/>
      <c r="V388" s="344"/>
      <c r="W388" s="344"/>
      <c r="X388" s="564"/>
      <c r="Y388" s="564"/>
      <c r="Z388" s="564"/>
      <c r="AA388" s="564"/>
      <c r="AB388" s="564"/>
      <c r="AC388" s="570"/>
      <c r="AD388" s="570"/>
      <c r="AE388" s="570"/>
      <c r="AF388" s="570"/>
      <c r="AG388" s="570"/>
      <c r="AH388" s="570"/>
      <c r="AI388" s="570"/>
      <c r="AJ388" s="570"/>
      <c r="AK388" s="570"/>
      <c r="AL388" s="570"/>
      <c r="AM388" s="570"/>
      <c r="AN388" s="570"/>
      <c r="AO388" s="570"/>
      <c r="AP388" s="570"/>
      <c r="AQ388" s="570"/>
      <c r="AR388" s="570"/>
      <c r="AS388" s="570"/>
      <c r="AT388" s="570"/>
      <c r="AU388" s="570"/>
      <c r="AV388" s="570"/>
      <c r="AW388" s="570"/>
      <c r="AX388" s="570"/>
      <c r="AY388" s="570"/>
      <c r="AZ388" s="570"/>
      <c r="BA388" s="570"/>
      <c r="BB388" s="570"/>
      <c r="BC388" s="570"/>
      <c r="BD388" s="570"/>
      <c r="BE388" s="570"/>
      <c r="BF388" s="570"/>
      <c r="BG388" s="570"/>
      <c r="BH388" s="570"/>
      <c r="BI388" s="570"/>
      <c r="BJ388" s="570"/>
      <c r="BK388" s="570"/>
      <c r="BL388" s="570"/>
      <c r="BM388" s="570"/>
      <c r="BN388" s="570"/>
      <c r="BO388" s="570"/>
      <c r="BP388" s="570"/>
      <c r="BQ388" s="570"/>
      <c r="BR388" s="570"/>
      <c r="BS388" s="570"/>
      <c r="BT388" s="570"/>
      <c r="BU388" s="570"/>
      <c r="BV388" s="570"/>
      <c r="BW388" s="570"/>
      <c r="BX388" s="570"/>
      <c r="BY388" s="570"/>
      <c r="BZ388" s="570"/>
      <c r="CA388" s="570"/>
      <c r="CB388" s="570"/>
      <c r="CC388" s="570"/>
      <c r="CD388" s="570"/>
      <c r="CE388" s="570"/>
      <c r="CF388" s="570"/>
      <c r="CG388" s="570"/>
      <c r="CH388" s="570"/>
      <c r="CI388" s="570"/>
      <c r="CJ388" s="570"/>
      <c r="CK388" s="570"/>
      <c r="CL388" s="570"/>
      <c r="CM388" s="570"/>
      <c r="CN388" s="570"/>
      <c r="CO388" s="570"/>
      <c r="CP388" s="570"/>
      <c r="CQ388" s="570"/>
      <c r="CR388" s="570"/>
      <c r="CS388" s="570"/>
      <c r="CT388" s="570"/>
      <c r="CU388" s="570"/>
      <c r="CV388" s="570"/>
    </row>
    <row r="389" spans="1:100" s="339" customFormat="1" ht="13.5">
      <c r="A389" s="655"/>
      <c r="B389" s="655"/>
      <c r="C389" s="655"/>
      <c r="D389" s="655"/>
      <c r="E389" s="655"/>
      <c r="F389" s="655"/>
      <c r="G389" s="655"/>
      <c r="H389" s="815"/>
      <c r="I389" s="815"/>
      <c r="J389" s="366"/>
      <c r="K389" s="367"/>
      <c r="L389" s="368"/>
      <c r="M389" s="365"/>
      <c r="N389" s="365"/>
      <c r="P389" s="369"/>
      <c r="Q389" s="341"/>
      <c r="R389" s="342"/>
      <c r="S389" s="342"/>
      <c r="T389" s="343"/>
      <c r="U389" s="344"/>
      <c r="V389" s="344"/>
      <c r="W389" s="344"/>
      <c r="X389" s="564"/>
      <c r="Y389" s="564"/>
      <c r="Z389" s="564"/>
      <c r="AA389" s="564"/>
      <c r="AB389" s="564"/>
      <c r="AC389" s="570"/>
      <c r="AD389" s="570"/>
      <c r="AE389" s="570"/>
      <c r="AF389" s="570"/>
      <c r="AG389" s="570"/>
      <c r="AH389" s="570"/>
      <c r="AI389" s="570"/>
      <c r="AJ389" s="570"/>
      <c r="AK389" s="570"/>
      <c r="AL389" s="570"/>
      <c r="AM389" s="570"/>
      <c r="AN389" s="570"/>
      <c r="AO389" s="570"/>
      <c r="AP389" s="570"/>
      <c r="AQ389" s="570"/>
      <c r="AR389" s="570"/>
      <c r="AS389" s="570"/>
      <c r="AT389" s="570"/>
      <c r="AU389" s="570"/>
      <c r="AV389" s="570"/>
      <c r="AW389" s="570"/>
      <c r="AX389" s="570"/>
      <c r="AY389" s="570"/>
      <c r="AZ389" s="570"/>
      <c r="BA389" s="570"/>
      <c r="BB389" s="570"/>
      <c r="BC389" s="570"/>
      <c r="BD389" s="570"/>
      <c r="BE389" s="570"/>
      <c r="BF389" s="570"/>
      <c r="BG389" s="570"/>
      <c r="BH389" s="570"/>
      <c r="BI389" s="570"/>
      <c r="BJ389" s="570"/>
      <c r="BK389" s="570"/>
      <c r="BL389" s="570"/>
      <c r="BM389" s="570"/>
      <c r="BN389" s="570"/>
      <c r="BO389" s="570"/>
      <c r="BP389" s="570"/>
      <c r="BQ389" s="570"/>
      <c r="BR389" s="570"/>
      <c r="BS389" s="570"/>
      <c r="BT389" s="570"/>
      <c r="BU389" s="570"/>
      <c r="BV389" s="570"/>
      <c r="BW389" s="570"/>
      <c r="BX389" s="570"/>
      <c r="BY389" s="570"/>
      <c r="BZ389" s="570"/>
      <c r="CA389" s="570"/>
      <c r="CB389" s="570"/>
      <c r="CC389" s="570"/>
      <c r="CD389" s="570"/>
      <c r="CE389" s="570"/>
      <c r="CF389" s="570"/>
      <c r="CG389" s="570"/>
      <c r="CH389" s="570"/>
      <c r="CI389" s="570"/>
      <c r="CJ389" s="570"/>
      <c r="CK389" s="570"/>
      <c r="CL389" s="570"/>
      <c r="CM389" s="570"/>
      <c r="CN389" s="570"/>
      <c r="CO389" s="570"/>
      <c r="CP389" s="570"/>
      <c r="CQ389" s="570"/>
      <c r="CR389" s="570"/>
      <c r="CS389" s="570"/>
      <c r="CT389" s="570"/>
      <c r="CU389" s="570"/>
      <c r="CV389" s="570"/>
    </row>
    <row r="390" spans="1:100" s="339" customFormat="1" ht="13.5">
      <c r="A390" s="655"/>
      <c r="B390" s="655"/>
      <c r="C390" s="655"/>
      <c r="D390" s="655"/>
      <c r="E390" s="655"/>
      <c r="F390" s="655"/>
      <c r="G390" s="655"/>
      <c r="H390" s="815"/>
      <c r="I390" s="815"/>
      <c r="J390" s="366"/>
      <c r="K390" s="367"/>
      <c r="L390" s="368"/>
      <c r="M390" s="365"/>
      <c r="N390" s="365"/>
      <c r="P390" s="369"/>
      <c r="Q390" s="341"/>
      <c r="R390" s="342"/>
      <c r="S390" s="342"/>
      <c r="T390" s="343"/>
      <c r="U390" s="344"/>
      <c r="V390" s="344"/>
      <c r="W390" s="344"/>
      <c r="X390" s="564"/>
      <c r="Y390" s="564"/>
      <c r="Z390" s="564"/>
      <c r="AA390" s="564"/>
      <c r="AB390" s="564"/>
      <c r="AC390" s="570"/>
      <c r="AD390" s="570"/>
      <c r="AE390" s="570"/>
      <c r="AF390" s="570"/>
      <c r="AG390" s="570"/>
      <c r="AH390" s="570"/>
      <c r="AI390" s="570"/>
      <c r="AJ390" s="570"/>
      <c r="AK390" s="570"/>
      <c r="AL390" s="570"/>
      <c r="AM390" s="570"/>
      <c r="AN390" s="570"/>
      <c r="AO390" s="570"/>
      <c r="AP390" s="570"/>
      <c r="AQ390" s="570"/>
      <c r="AR390" s="570"/>
      <c r="AS390" s="570"/>
      <c r="AT390" s="570"/>
      <c r="AU390" s="570"/>
      <c r="AV390" s="570"/>
      <c r="AW390" s="570"/>
      <c r="AX390" s="570"/>
      <c r="AY390" s="570"/>
      <c r="AZ390" s="570"/>
      <c r="BA390" s="570"/>
      <c r="BB390" s="570"/>
      <c r="BC390" s="570"/>
      <c r="BD390" s="570"/>
      <c r="BE390" s="570"/>
      <c r="BF390" s="570"/>
      <c r="BG390" s="570"/>
      <c r="BH390" s="570"/>
      <c r="BI390" s="570"/>
      <c r="BJ390" s="570"/>
      <c r="BK390" s="570"/>
      <c r="BL390" s="570"/>
      <c r="BM390" s="570"/>
      <c r="BN390" s="570"/>
      <c r="BO390" s="570"/>
      <c r="BP390" s="570"/>
      <c r="BQ390" s="570"/>
      <c r="BR390" s="570"/>
      <c r="BS390" s="570"/>
      <c r="BT390" s="570"/>
      <c r="BU390" s="570"/>
      <c r="BV390" s="570"/>
      <c r="BW390" s="570"/>
      <c r="BX390" s="570"/>
      <c r="BY390" s="570"/>
      <c r="BZ390" s="570"/>
      <c r="CA390" s="570"/>
      <c r="CB390" s="570"/>
      <c r="CC390" s="570"/>
      <c r="CD390" s="570"/>
      <c r="CE390" s="570"/>
      <c r="CF390" s="570"/>
      <c r="CG390" s="570"/>
      <c r="CH390" s="570"/>
      <c r="CI390" s="570"/>
      <c r="CJ390" s="570"/>
      <c r="CK390" s="570"/>
      <c r="CL390" s="570"/>
      <c r="CM390" s="570"/>
      <c r="CN390" s="570"/>
      <c r="CO390" s="570"/>
      <c r="CP390" s="570"/>
      <c r="CQ390" s="570"/>
      <c r="CR390" s="570"/>
      <c r="CS390" s="570"/>
      <c r="CT390" s="570"/>
      <c r="CU390" s="570"/>
      <c r="CV390" s="570"/>
    </row>
    <row r="391" spans="1:100" s="339" customFormat="1" ht="13.5">
      <c r="A391" s="655"/>
      <c r="B391" s="655"/>
      <c r="C391" s="655"/>
      <c r="D391" s="655"/>
      <c r="E391" s="655"/>
      <c r="F391" s="655"/>
      <c r="G391" s="655"/>
      <c r="H391" s="815"/>
      <c r="I391" s="815"/>
      <c r="J391" s="366"/>
      <c r="K391" s="367"/>
      <c r="L391" s="368"/>
      <c r="M391" s="365"/>
      <c r="N391" s="365"/>
      <c r="P391" s="369"/>
      <c r="Q391" s="341"/>
      <c r="R391" s="342"/>
      <c r="S391" s="342"/>
      <c r="T391" s="343"/>
      <c r="U391" s="344"/>
      <c r="V391" s="344"/>
      <c r="W391" s="344"/>
      <c r="X391" s="564"/>
      <c r="Y391" s="564"/>
      <c r="Z391" s="564"/>
      <c r="AA391" s="564"/>
      <c r="AB391" s="564"/>
      <c r="AC391" s="570"/>
      <c r="AD391" s="570"/>
      <c r="AE391" s="570"/>
      <c r="AF391" s="570"/>
      <c r="AG391" s="570"/>
      <c r="AH391" s="570"/>
      <c r="AI391" s="570"/>
      <c r="AJ391" s="570"/>
      <c r="AK391" s="570"/>
      <c r="AL391" s="570"/>
      <c r="AM391" s="570"/>
      <c r="AN391" s="570"/>
      <c r="AO391" s="570"/>
      <c r="AP391" s="570"/>
      <c r="AQ391" s="570"/>
      <c r="AR391" s="570"/>
      <c r="AS391" s="570"/>
      <c r="AT391" s="570"/>
      <c r="AU391" s="570"/>
      <c r="AV391" s="570"/>
      <c r="AW391" s="570"/>
      <c r="AX391" s="570"/>
      <c r="AY391" s="570"/>
      <c r="AZ391" s="570"/>
      <c r="BA391" s="570"/>
      <c r="BB391" s="570"/>
      <c r="BC391" s="570"/>
      <c r="BD391" s="570"/>
      <c r="BE391" s="570"/>
      <c r="BF391" s="570"/>
      <c r="BG391" s="570"/>
      <c r="BH391" s="570"/>
      <c r="BI391" s="570"/>
      <c r="BJ391" s="570"/>
      <c r="BK391" s="570"/>
      <c r="BL391" s="570"/>
      <c r="BM391" s="570"/>
      <c r="BN391" s="570"/>
      <c r="BO391" s="570"/>
      <c r="BP391" s="570"/>
      <c r="BQ391" s="570"/>
      <c r="BR391" s="570"/>
      <c r="BS391" s="570"/>
      <c r="BT391" s="570"/>
      <c r="BU391" s="570"/>
      <c r="BV391" s="570"/>
      <c r="BW391" s="570"/>
      <c r="BX391" s="570"/>
      <c r="BY391" s="570"/>
      <c r="BZ391" s="570"/>
      <c r="CA391" s="570"/>
      <c r="CB391" s="570"/>
      <c r="CC391" s="570"/>
      <c r="CD391" s="570"/>
      <c r="CE391" s="570"/>
      <c r="CF391" s="570"/>
      <c r="CG391" s="570"/>
      <c r="CH391" s="570"/>
      <c r="CI391" s="570"/>
      <c r="CJ391" s="570"/>
      <c r="CK391" s="570"/>
      <c r="CL391" s="570"/>
      <c r="CM391" s="570"/>
      <c r="CN391" s="570"/>
      <c r="CO391" s="570"/>
      <c r="CP391" s="570"/>
      <c r="CQ391" s="570"/>
      <c r="CR391" s="570"/>
      <c r="CS391" s="570"/>
      <c r="CT391" s="570"/>
      <c r="CU391" s="570"/>
      <c r="CV391" s="570"/>
    </row>
    <row r="392" spans="1:100" s="339" customFormat="1" ht="13.5">
      <c r="A392" s="655"/>
      <c r="B392" s="655"/>
      <c r="C392" s="655"/>
      <c r="D392" s="655"/>
      <c r="E392" s="655"/>
      <c r="F392" s="655"/>
      <c r="G392" s="655"/>
      <c r="H392" s="815"/>
      <c r="I392" s="815"/>
      <c r="J392" s="366"/>
      <c r="K392" s="367"/>
      <c r="L392" s="368"/>
      <c r="M392" s="365"/>
      <c r="N392" s="365"/>
      <c r="P392" s="369"/>
      <c r="Q392" s="341"/>
      <c r="R392" s="342"/>
      <c r="S392" s="342"/>
      <c r="T392" s="343"/>
      <c r="U392" s="344"/>
      <c r="V392" s="344"/>
      <c r="W392" s="344"/>
      <c r="X392" s="564"/>
      <c r="Y392" s="564"/>
      <c r="Z392" s="564"/>
      <c r="AA392" s="564"/>
      <c r="AB392" s="564"/>
      <c r="AC392" s="570"/>
      <c r="AD392" s="570"/>
      <c r="AE392" s="570"/>
      <c r="AF392" s="570"/>
      <c r="AG392" s="570"/>
      <c r="AH392" s="570"/>
      <c r="AI392" s="570"/>
      <c r="AJ392" s="570"/>
      <c r="AK392" s="570"/>
      <c r="AL392" s="570"/>
      <c r="AM392" s="570"/>
      <c r="AN392" s="570"/>
      <c r="AO392" s="570"/>
      <c r="AP392" s="570"/>
      <c r="AQ392" s="570"/>
      <c r="AR392" s="570"/>
      <c r="AS392" s="570"/>
      <c r="AT392" s="570"/>
      <c r="AU392" s="570"/>
      <c r="AV392" s="570"/>
      <c r="AW392" s="570"/>
      <c r="AX392" s="570"/>
      <c r="AY392" s="570"/>
      <c r="AZ392" s="570"/>
      <c r="BA392" s="570"/>
      <c r="BB392" s="570"/>
      <c r="BC392" s="570"/>
      <c r="BD392" s="570"/>
      <c r="BE392" s="570"/>
      <c r="BF392" s="570"/>
      <c r="BG392" s="570"/>
      <c r="BH392" s="570"/>
      <c r="BI392" s="570"/>
      <c r="BJ392" s="570"/>
      <c r="BK392" s="570"/>
      <c r="BL392" s="570"/>
      <c r="BM392" s="570"/>
      <c r="BN392" s="570"/>
      <c r="BO392" s="570"/>
      <c r="BP392" s="570"/>
      <c r="BQ392" s="570"/>
      <c r="BR392" s="570"/>
      <c r="BS392" s="570"/>
      <c r="BT392" s="570"/>
      <c r="BU392" s="570"/>
      <c r="BV392" s="570"/>
      <c r="BW392" s="570"/>
      <c r="BX392" s="570"/>
      <c r="BY392" s="570"/>
      <c r="BZ392" s="570"/>
      <c r="CA392" s="570"/>
      <c r="CB392" s="570"/>
      <c r="CC392" s="570"/>
      <c r="CD392" s="570"/>
      <c r="CE392" s="570"/>
      <c r="CF392" s="570"/>
      <c r="CG392" s="570"/>
      <c r="CH392" s="570"/>
      <c r="CI392" s="570"/>
      <c r="CJ392" s="570"/>
      <c r="CK392" s="570"/>
      <c r="CL392" s="570"/>
      <c r="CM392" s="570"/>
      <c r="CN392" s="570"/>
      <c r="CO392" s="570"/>
      <c r="CP392" s="570"/>
      <c r="CQ392" s="570"/>
      <c r="CR392" s="570"/>
      <c r="CS392" s="570"/>
      <c r="CT392" s="570"/>
      <c r="CU392" s="570"/>
      <c r="CV392" s="570"/>
    </row>
    <row r="393" spans="1:100" s="339" customFormat="1" ht="13.5">
      <c r="A393" s="655"/>
      <c r="B393" s="655"/>
      <c r="C393" s="655"/>
      <c r="D393" s="655"/>
      <c r="E393" s="655"/>
      <c r="F393" s="655"/>
      <c r="G393" s="655"/>
      <c r="H393" s="815"/>
      <c r="I393" s="815"/>
      <c r="J393" s="366"/>
      <c r="K393" s="367"/>
      <c r="L393" s="368"/>
      <c r="M393" s="365"/>
      <c r="N393" s="365"/>
      <c r="P393" s="369"/>
      <c r="Q393" s="341"/>
      <c r="R393" s="342"/>
      <c r="S393" s="342"/>
      <c r="T393" s="343"/>
      <c r="U393" s="344"/>
      <c r="V393" s="344"/>
      <c r="W393" s="344"/>
      <c r="X393" s="564"/>
      <c r="Y393" s="564"/>
      <c r="Z393" s="564"/>
      <c r="AA393" s="564"/>
      <c r="AB393" s="564"/>
      <c r="AC393" s="570"/>
      <c r="AD393" s="570"/>
      <c r="AE393" s="570"/>
      <c r="AF393" s="570"/>
      <c r="AG393" s="570"/>
      <c r="AH393" s="570"/>
      <c r="AI393" s="570"/>
      <c r="AJ393" s="570"/>
      <c r="AK393" s="570"/>
      <c r="AL393" s="570"/>
      <c r="AM393" s="570"/>
      <c r="AN393" s="570"/>
      <c r="AO393" s="570"/>
      <c r="AP393" s="570"/>
      <c r="AQ393" s="570"/>
      <c r="AR393" s="570"/>
      <c r="AS393" s="570"/>
      <c r="AT393" s="570"/>
      <c r="AU393" s="570"/>
      <c r="AV393" s="570"/>
      <c r="AW393" s="570"/>
      <c r="AX393" s="570"/>
      <c r="AY393" s="570"/>
      <c r="AZ393" s="570"/>
      <c r="BA393" s="570"/>
      <c r="BB393" s="570"/>
      <c r="BC393" s="570"/>
      <c r="BD393" s="570"/>
      <c r="BE393" s="570"/>
      <c r="BF393" s="570"/>
      <c r="BG393" s="570"/>
      <c r="BH393" s="570"/>
      <c r="BI393" s="570"/>
      <c r="BJ393" s="570"/>
      <c r="BK393" s="570"/>
      <c r="BL393" s="570"/>
      <c r="BM393" s="570"/>
      <c r="BN393" s="570"/>
      <c r="BO393" s="570"/>
      <c r="BP393" s="570"/>
      <c r="BQ393" s="570"/>
      <c r="BR393" s="570"/>
      <c r="BS393" s="570"/>
      <c r="BT393" s="570"/>
      <c r="BU393" s="570"/>
      <c r="BV393" s="570"/>
      <c r="BW393" s="570"/>
      <c r="BX393" s="570"/>
      <c r="BY393" s="570"/>
      <c r="BZ393" s="570"/>
      <c r="CA393" s="570"/>
      <c r="CB393" s="570"/>
      <c r="CC393" s="570"/>
      <c r="CD393" s="570"/>
      <c r="CE393" s="570"/>
      <c r="CF393" s="570"/>
      <c r="CG393" s="570"/>
      <c r="CH393" s="570"/>
      <c r="CI393" s="570"/>
      <c r="CJ393" s="570"/>
      <c r="CK393" s="570"/>
      <c r="CL393" s="570"/>
      <c r="CM393" s="570"/>
      <c r="CN393" s="570"/>
      <c r="CO393" s="570"/>
      <c r="CP393" s="570"/>
      <c r="CQ393" s="570"/>
      <c r="CR393" s="570"/>
      <c r="CS393" s="570"/>
      <c r="CT393" s="570"/>
      <c r="CU393" s="570"/>
      <c r="CV393" s="570"/>
    </row>
    <row r="394" spans="1:100" s="339" customFormat="1" ht="13.5">
      <c r="A394" s="655"/>
      <c r="B394" s="655"/>
      <c r="C394" s="655"/>
      <c r="D394" s="655"/>
      <c r="E394" s="655"/>
      <c r="F394" s="655"/>
      <c r="G394" s="655"/>
      <c r="H394" s="815"/>
      <c r="I394" s="815"/>
      <c r="J394" s="366"/>
      <c r="K394" s="367"/>
      <c r="L394" s="368"/>
      <c r="M394" s="365"/>
      <c r="N394" s="365"/>
      <c r="P394" s="369"/>
      <c r="Q394" s="341"/>
      <c r="R394" s="342"/>
      <c r="S394" s="342"/>
      <c r="T394" s="343"/>
      <c r="U394" s="344"/>
      <c r="V394" s="344"/>
      <c r="W394" s="344"/>
      <c r="X394" s="564"/>
      <c r="Y394" s="564"/>
      <c r="Z394" s="564"/>
      <c r="AA394" s="564"/>
      <c r="AB394" s="564"/>
      <c r="AC394" s="570"/>
      <c r="AD394" s="570"/>
      <c r="AE394" s="570"/>
      <c r="AF394" s="570"/>
      <c r="AG394" s="570"/>
      <c r="AH394" s="570"/>
      <c r="AI394" s="570"/>
      <c r="AJ394" s="570"/>
      <c r="AK394" s="570"/>
      <c r="AL394" s="570"/>
      <c r="AM394" s="570"/>
      <c r="AN394" s="570"/>
      <c r="AO394" s="570"/>
      <c r="AP394" s="570"/>
      <c r="AQ394" s="570"/>
      <c r="AR394" s="570"/>
      <c r="AS394" s="570"/>
      <c r="AT394" s="570"/>
      <c r="AU394" s="570"/>
      <c r="AV394" s="570"/>
      <c r="AW394" s="570"/>
      <c r="AX394" s="570"/>
      <c r="AY394" s="570"/>
      <c r="AZ394" s="570"/>
      <c r="BA394" s="570"/>
      <c r="BB394" s="570"/>
      <c r="BC394" s="570"/>
      <c r="BD394" s="570"/>
      <c r="BE394" s="570"/>
      <c r="BF394" s="570"/>
      <c r="BG394" s="570"/>
      <c r="BH394" s="570"/>
      <c r="BI394" s="570"/>
      <c r="BJ394" s="570"/>
      <c r="BK394" s="570"/>
      <c r="BL394" s="570"/>
      <c r="BM394" s="570"/>
      <c r="BN394" s="570"/>
      <c r="BO394" s="570"/>
      <c r="BP394" s="570"/>
      <c r="BQ394" s="570"/>
      <c r="BR394" s="570"/>
      <c r="BS394" s="570"/>
      <c r="BT394" s="570"/>
      <c r="BU394" s="570"/>
      <c r="BV394" s="570"/>
      <c r="BW394" s="570"/>
      <c r="BX394" s="570"/>
      <c r="BY394" s="570"/>
      <c r="BZ394" s="570"/>
      <c r="CA394" s="570"/>
      <c r="CB394" s="570"/>
      <c r="CC394" s="570"/>
      <c r="CD394" s="570"/>
      <c r="CE394" s="570"/>
      <c r="CF394" s="570"/>
      <c r="CG394" s="570"/>
      <c r="CH394" s="570"/>
      <c r="CI394" s="570"/>
      <c r="CJ394" s="570"/>
      <c r="CK394" s="570"/>
      <c r="CL394" s="570"/>
      <c r="CM394" s="570"/>
      <c r="CN394" s="570"/>
      <c r="CO394" s="570"/>
      <c r="CP394" s="570"/>
      <c r="CQ394" s="570"/>
      <c r="CR394" s="570"/>
      <c r="CS394" s="570"/>
      <c r="CT394" s="570"/>
      <c r="CU394" s="570"/>
      <c r="CV394" s="570"/>
    </row>
    <row r="395" spans="1:100" s="339" customFormat="1" ht="13.5">
      <c r="A395" s="655"/>
      <c r="B395" s="655"/>
      <c r="C395" s="655"/>
      <c r="D395" s="655"/>
      <c r="E395" s="655"/>
      <c r="F395" s="655"/>
      <c r="G395" s="655"/>
      <c r="H395" s="815"/>
      <c r="I395" s="815"/>
      <c r="J395" s="366"/>
      <c r="K395" s="367"/>
      <c r="L395" s="368"/>
      <c r="M395" s="365"/>
      <c r="N395" s="365"/>
      <c r="P395" s="369"/>
      <c r="Q395" s="341"/>
      <c r="R395" s="342"/>
      <c r="S395" s="342"/>
      <c r="T395" s="343"/>
      <c r="U395" s="344"/>
      <c r="V395" s="344"/>
      <c r="W395" s="344"/>
      <c r="X395" s="564"/>
      <c r="Y395" s="564"/>
      <c r="Z395" s="564"/>
      <c r="AA395" s="564"/>
      <c r="AB395" s="564"/>
      <c r="AC395" s="570"/>
      <c r="AD395" s="570"/>
      <c r="AE395" s="570"/>
      <c r="AF395" s="570"/>
      <c r="AG395" s="570"/>
      <c r="AH395" s="570"/>
      <c r="AI395" s="570"/>
      <c r="AJ395" s="570"/>
      <c r="AK395" s="570"/>
      <c r="AL395" s="570"/>
      <c r="AM395" s="570"/>
      <c r="AN395" s="570"/>
      <c r="AO395" s="570"/>
      <c r="AP395" s="570"/>
      <c r="AQ395" s="570"/>
      <c r="AR395" s="570"/>
      <c r="AS395" s="570"/>
      <c r="AT395" s="570"/>
      <c r="AU395" s="570"/>
      <c r="AV395" s="570"/>
      <c r="AW395" s="570"/>
      <c r="AX395" s="570"/>
      <c r="AY395" s="570"/>
      <c r="AZ395" s="570"/>
      <c r="BA395" s="570"/>
      <c r="BB395" s="570"/>
      <c r="BC395" s="570"/>
      <c r="BD395" s="570"/>
      <c r="BE395" s="570"/>
      <c r="BF395" s="570"/>
      <c r="BG395" s="570"/>
      <c r="BH395" s="570"/>
      <c r="BI395" s="570"/>
      <c r="BJ395" s="570"/>
      <c r="BK395" s="570"/>
      <c r="BL395" s="570"/>
      <c r="BM395" s="570"/>
      <c r="BN395" s="570"/>
      <c r="BO395" s="570"/>
      <c r="BP395" s="570"/>
      <c r="BQ395" s="570"/>
      <c r="BR395" s="570"/>
      <c r="BS395" s="570"/>
      <c r="BT395" s="570"/>
      <c r="BU395" s="570"/>
      <c r="BV395" s="570"/>
      <c r="BW395" s="570"/>
      <c r="BX395" s="570"/>
      <c r="BY395" s="570"/>
      <c r="BZ395" s="570"/>
      <c r="CA395" s="570"/>
      <c r="CB395" s="570"/>
      <c r="CC395" s="570"/>
      <c r="CD395" s="570"/>
      <c r="CE395" s="570"/>
      <c r="CF395" s="570"/>
      <c r="CG395" s="570"/>
      <c r="CH395" s="570"/>
      <c r="CI395" s="570"/>
      <c r="CJ395" s="570"/>
      <c r="CK395" s="570"/>
      <c r="CL395" s="570"/>
      <c r="CM395" s="570"/>
      <c r="CN395" s="570"/>
      <c r="CO395" s="570"/>
      <c r="CP395" s="570"/>
      <c r="CQ395" s="570"/>
      <c r="CR395" s="570"/>
      <c r="CS395" s="570"/>
      <c r="CT395" s="570"/>
      <c r="CU395" s="570"/>
      <c r="CV395" s="570"/>
    </row>
    <row r="396" spans="1:100" s="339" customFormat="1" ht="13.5">
      <c r="A396" s="655"/>
      <c r="B396" s="655"/>
      <c r="C396" s="655"/>
      <c r="D396" s="655"/>
      <c r="E396" s="655"/>
      <c r="F396" s="655"/>
      <c r="G396" s="655"/>
      <c r="H396" s="815"/>
      <c r="I396" s="815"/>
      <c r="J396" s="366"/>
      <c r="K396" s="367"/>
      <c r="L396" s="368"/>
      <c r="M396" s="365"/>
      <c r="N396" s="365"/>
      <c r="P396" s="369"/>
      <c r="Q396" s="341"/>
      <c r="R396" s="342"/>
      <c r="S396" s="342"/>
      <c r="T396" s="343"/>
      <c r="U396" s="344"/>
      <c r="V396" s="344"/>
      <c r="W396" s="344"/>
      <c r="X396" s="564"/>
      <c r="Y396" s="564"/>
      <c r="Z396" s="564"/>
      <c r="AA396" s="564"/>
      <c r="AB396" s="564"/>
      <c r="AC396" s="570"/>
      <c r="AD396" s="570"/>
      <c r="AE396" s="570"/>
      <c r="AF396" s="570"/>
      <c r="AG396" s="570"/>
      <c r="AH396" s="570"/>
      <c r="AI396" s="570"/>
      <c r="AJ396" s="570"/>
      <c r="AK396" s="570"/>
      <c r="AL396" s="570"/>
      <c r="AM396" s="570"/>
      <c r="AN396" s="570"/>
      <c r="AO396" s="570"/>
      <c r="AP396" s="570"/>
      <c r="AQ396" s="570"/>
      <c r="AR396" s="570"/>
      <c r="AS396" s="570"/>
      <c r="AT396" s="570"/>
      <c r="AU396" s="570"/>
      <c r="AV396" s="570"/>
      <c r="AW396" s="570"/>
      <c r="AX396" s="570"/>
      <c r="AY396" s="570"/>
      <c r="AZ396" s="570"/>
      <c r="BA396" s="570"/>
      <c r="BB396" s="570"/>
      <c r="BC396" s="570"/>
      <c r="BD396" s="570"/>
      <c r="BE396" s="570"/>
      <c r="BF396" s="570"/>
      <c r="BG396" s="570"/>
      <c r="BH396" s="570"/>
      <c r="BI396" s="570"/>
      <c r="BJ396" s="570"/>
      <c r="BK396" s="570"/>
      <c r="BL396" s="570"/>
      <c r="BM396" s="570"/>
      <c r="BN396" s="570"/>
      <c r="BO396" s="570"/>
      <c r="BP396" s="570"/>
      <c r="BQ396" s="570"/>
      <c r="BR396" s="570"/>
      <c r="BS396" s="570"/>
      <c r="BT396" s="570"/>
      <c r="BU396" s="570"/>
      <c r="BV396" s="570"/>
      <c r="BW396" s="570"/>
      <c r="BX396" s="570"/>
      <c r="BY396" s="570"/>
      <c r="BZ396" s="570"/>
      <c r="CA396" s="570"/>
      <c r="CB396" s="570"/>
      <c r="CC396" s="570"/>
      <c r="CD396" s="570"/>
      <c r="CE396" s="570"/>
      <c r="CF396" s="570"/>
      <c r="CG396" s="570"/>
      <c r="CH396" s="570"/>
      <c r="CI396" s="570"/>
      <c r="CJ396" s="570"/>
      <c r="CK396" s="570"/>
      <c r="CL396" s="570"/>
      <c r="CM396" s="570"/>
      <c r="CN396" s="570"/>
      <c r="CO396" s="570"/>
      <c r="CP396" s="570"/>
      <c r="CQ396" s="570"/>
      <c r="CR396" s="570"/>
      <c r="CS396" s="570"/>
      <c r="CT396" s="570"/>
      <c r="CU396" s="570"/>
      <c r="CV396" s="570"/>
    </row>
    <row r="397" spans="1:100" s="339" customFormat="1" ht="13.5">
      <c r="A397" s="655"/>
      <c r="B397" s="655"/>
      <c r="C397" s="655"/>
      <c r="D397" s="655"/>
      <c r="E397" s="655"/>
      <c r="F397" s="655"/>
      <c r="G397" s="655"/>
      <c r="H397" s="815"/>
      <c r="I397" s="815"/>
      <c r="J397" s="366"/>
      <c r="K397" s="367"/>
      <c r="L397" s="368"/>
      <c r="M397" s="365"/>
      <c r="N397" s="365"/>
      <c r="P397" s="369"/>
      <c r="Q397" s="341"/>
      <c r="R397" s="342"/>
      <c r="S397" s="342"/>
      <c r="T397" s="343"/>
      <c r="U397" s="344"/>
      <c r="V397" s="344"/>
      <c r="W397" s="344"/>
      <c r="X397" s="564"/>
      <c r="Y397" s="564"/>
      <c r="Z397" s="564"/>
      <c r="AA397" s="564"/>
      <c r="AB397" s="564"/>
      <c r="AC397" s="570"/>
      <c r="AD397" s="570"/>
      <c r="AE397" s="570"/>
      <c r="AF397" s="570"/>
      <c r="AG397" s="570"/>
      <c r="AH397" s="570"/>
      <c r="AI397" s="570"/>
      <c r="AJ397" s="570"/>
      <c r="AK397" s="570"/>
      <c r="AL397" s="570"/>
      <c r="AM397" s="570"/>
      <c r="AN397" s="570"/>
      <c r="AO397" s="570"/>
      <c r="AP397" s="570"/>
      <c r="AQ397" s="570"/>
      <c r="AR397" s="570"/>
      <c r="AS397" s="570"/>
      <c r="AT397" s="570"/>
      <c r="AU397" s="570"/>
      <c r="AV397" s="570"/>
      <c r="AW397" s="570"/>
      <c r="AX397" s="570"/>
      <c r="AY397" s="570"/>
      <c r="AZ397" s="570"/>
      <c r="BA397" s="570"/>
      <c r="BB397" s="570"/>
      <c r="BC397" s="570"/>
      <c r="BD397" s="570"/>
      <c r="BE397" s="570"/>
      <c r="BF397" s="570"/>
      <c r="BG397" s="570"/>
      <c r="BH397" s="570"/>
      <c r="BI397" s="570"/>
      <c r="BJ397" s="570"/>
      <c r="BK397" s="570"/>
      <c r="BL397" s="570"/>
      <c r="BM397" s="570"/>
      <c r="BN397" s="570"/>
      <c r="BO397" s="570"/>
      <c r="BP397" s="570"/>
      <c r="BQ397" s="570"/>
      <c r="BR397" s="570"/>
      <c r="BS397" s="570"/>
      <c r="BT397" s="570"/>
      <c r="BU397" s="570"/>
      <c r="BV397" s="570"/>
      <c r="BW397" s="570"/>
      <c r="BX397" s="570"/>
      <c r="BY397" s="570"/>
      <c r="BZ397" s="570"/>
      <c r="CA397" s="570"/>
      <c r="CB397" s="570"/>
      <c r="CC397" s="570"/>
      <c r="CD397" s="570"/>
      <c r="CE397" s="570"/>
      <c r="CF397" s="570"/>
      <c r="CG397" s="570"/>
      <c r="CH397" s="570"/>
      <c r="CI397" s="570"/>
      <c r="CJ397" s="570"/>
      <c r="CK397" s="570"/>
      <c r="CL397" s="570"/>
      <c r="CM397" s="570"/>
      <c r="CN397" s="570"/>
      <c r="CO397" s="570"/>
      <c r="CP397" s="570"/>
      <c r="CQ397" s="570"/>
      <c r="CR397" s="570"/>
      <c r="CS397" s="570"/>
      <c r="CT397" s="570"/>
      <c r="CU397" s="570"/>
      <c r="CV397" s="570"/>
    </row>
    <row r="398" spans="1:100" s="339" customFormat="1" ht="13.5">
      <c r="A398" s="655"/>
      <c r="B398" s="655"/>
      <c r="C398" s="655"/>
      <c r="D398" s="655"/>
      <c r="E398" s="655"/>
      <c r="F398" s="655"/>
      <c r="G398" s="655"/>
      <c r="H398" s="815"/>
      <c r="I398" s="815"/>
      <c r="J398" s="366"/>
      <c r="K398" s="367"/>
      <c r="L398" s="368"/>
      <c r="M398" s="365"/>
      <c r="N398" s="365"/>
      <c r="P398" s="369"/>
      <c r="Q398" s="341"/>
      <c r="R398" s="342"/>
      <c r="S398" s="342"/>
      <c r="T398" s="343"/>
      <c r="U398" s="344"/>
      <c r="V398" s="344"/>
      <c r="W398" s="344"/>
      <c r="X398" s="564"/>
      <c r="Y398" s="564"/>
      <c r="Z398" s="564"/>
      <c r="AA398" s="564"/>
      <c r="AB398" s="564"/>
      <c r="AC398" s="570"/>
      <c r="AD398" s="570"/>
      <c r="AE398" s="570"/>
      <c r="AF398" s="570"/>
      <c r="AG398" s="570"/>
      <c r="AH398" s="570"/>
      <c r="AI398" s="570"/>
      <c r="AJ398" s="570"/>
      <c r="AK398" s="570"/>
      <c r="AL398" s="570"/>
      <c r="AM398" s="570"/>
      <c r="AN398" s="570"/>
      <c r="AO398" s="570"/>
      <c r="AP398" s="570"/>
      <c r="AQ398" s="570"/>
      <c r="AR398" s="570"/>
      <c r="AS398" s="570"/>
      <c r="AT398" s="570"/>
      <c r="AU398" s="570"/>
      <c r="AV398" s="570"/>
      <c r="AW398" s="570"/>
      <c r="AX398" s="570"/>
      <c r="AY398" s="570"/>
      <c r="AZ398" s="570"/>
      <c r="BA398" s="570"/>
      <c r="BB398" s="570"/>
      <c r="BC398" s="570"/>
      <c r="BD398" s="570"/>
      <c r="BE398" s="570"/>
      <c r="BF398" s="570"/>
      <c r="BG398" s="570"/>
      <c r="BH398" s="570"/>
      <c r="BI398" s="570"/>
      <c r="BJ398" s="570"/>
      <c r="BK398" s="570"/>
      <c r="BL398" s="570"/>
      <c r="BM398" s="570"/>
      <c r="BN398" s="570"/>
      <c r="BO398" s="570"/>
      <c r="BP398" s="570"/>
      <c r="BQ398" s="570"/>
      <c r="BR398" s="570"/>
      <c r="BS398" s="570"/>
      <c r="BT398" s="570"/>
      <c r="BU398" s="570"/>
      <c r="BV398" s="570"/>
      <c r="BW398" s="570"/>
      <c r="BX398" s="570"/>
      <c r="BY398" s="570"/>
      <c r="BZ398" s="570"/>
      <c r="CA398" s="570"/>
      <c r="CB398" s="570"/>
      <c r="CC398" s="570"/>
      <c r="CD398" s="570"/>
      <c r="CE398" s="570"/>
      <c r="CF398" s="570"/>
      <c r="CG398" s="570"/>
      <c r="CH398" s="570"/>
      <c r="CI398" s="570"/>
      <c r="CJ398" s="570"/>
      <c r="CK398" s="570"/>
      <c r="CL398" s="570"/>
      <c r="CM398" s="570"/>
      <c r="CN398" s="570"/>
      <c r="CO398" s="570"/>
      <c r="CP398" s="570"/>
      <c r="CQ398" s="570"/>
      <c r="CR398" s="570"/>
      <c r="CS398" s="570"/>
      <c r="CT398" s="570"/>
      <c r="CU398" s="570"/>
      <c r="CV398" s="570"/>
    </row>
    <row r="399" spans="1:100" s="339" customFormat="1" ht="13.5">
      <c r="A399" s="655"/>
      <c r="B399" s="655"/>
      <c r="C399" s="655"/>
      <c r="D399" s="655"/>
      <c r="E399" s="655"/>
      <c r="F399" s="655"/>
      <c r="G399" s="655"/>
      <c r="H399" s="815"/>
      <c r="I399" s="815"/>
      <c r="J399" s="366"/>
      <c r="K399" s="367"/>
      <c r="L399" s="368"/>
      <c r="M399" s="365"/>
      <c r="N399" s="365"/>
      <c r="P399" s="369"/>
      <c r="Q399" s="341"/>
      <c r="R399" s="342"/>
      <c r="S399" s="342"/>
      <c r="T399" s="343"/>
      <c r="U399" s="344"/>
      <c r="V399" s="344"/>
      <c r="W399" s="344"/>
      <c r="X399" s="564"/>
      <c r="Y399" s="564"/>
      <c r="Z399" s="564"/>
      <c r="AA399" s="564"/>
      <c r="AB399" s="564"/>
      <c r="AC399" s="570"/>
      <c r="AD399" s="570"/>
      <c r="AE399" s="570"/>
      <c r="AF399" s="570"/>
      <c r="AG399" s="570"/>
      <c r="AH399" s="570"/>
      <c r="AI399" s="570"/>
      <c r="AJ399" s="570"/>
      <c r="AK399" s="570"/>
      <c r="AL399" s="570"/>
      <c r="AM399" s="570"/>
      <c r="AN399" s="570"/>
      <c r="AO399" s="570"/>
      <c r="AP399" s="570"/>
      <c r="AQ399" s="570"/>
      <c r="AR399" s="570"/>
      <c r="AS399" s="570"/>
      <c r="AT399" s="570"/>
      <c r="AU399" s="570"/>
      <c r="AV399" s="570"/>
      <c r="AW399" s="570"/>
      <c r="AX399" s="570"/>
      <c r="AY399" s="570"/>
      <c r="AZ399" s="570"/>
      <c r="BA399" s="570"/>
      <c r="BB399" s="570"/>
      <c r="BC399" s="570"/>
      <c r="BD399" s="570"/>
      <c r="BE399" s="570"/>
      <c r="BF399" s="570"/>
      <c r="BG399" s="570"/>
      <c r="BH399" s="570"/>
      <c r="BI399" s="570"/>
      <c r="BJ399" s="570"/>
      <c r="BK399" s="570"/>
      <c r="BL399" s="570"/>
      <c r="BM399" s="570"/>
      <c r="BN399" s="570"/>
      <c r="BO399" s="570"/>
      <c r="BP399" s="570"/>
      <c r="BQ399" s="570"/>
      <c r="BR399" s="570"/>
      <c r="BS399" s="570"/>
      <c r="BT399" s="570"/>
      <c r="BU399" s="570"/>
      <c r="BV399" s="570"/>
      <c r="BW399" s="570"/>
      <c r="BX399" s="570"/>
      <c r="BY399" s="570"/>
      <c r="BZ399" s="570"/>
      <c r="CA399" s="570"/>
      <c r="CB399" s="570"/>
      <c r="CC399" s="570"/>
      <c r="CD399" s="570"/>
      <c r="CE399" s="570"/>
      <c r="CF399" s="570"/>
      <c r="CG399" s="570"/>
      <c r="CH399" s="570"/>
      <c r="CI399" s="570"/>
      <c r="CJ399" s="570"/>
      <c r="CK399" s="570"/>
      <c r="CL399" s="570"/>
      <c r="CM399" s="570"/>
      <c r="CN399" s="570"/>
      <c r="CO399" s="570"/>
      <c r="CP399" s="570"/>
      <c r="CQ399" s="570"/>
      <c r="CR399" s="570"/>
      <c r="CS399" s="570"/>
      <c r="CT399" s="570"/>
      <c r="CU399" s="570"/>
      <c r="CV399" s="570"/>
    </row>
    <row r="400" spans="1:100" s="339" customFormat="1" ht="13.5">
      <c r="A400" s="655"/>
      <c r="B400" s="655"/>
      <c r="C400" s="655"/>
      <c r="D400" s="655"/>
      <c r="E400" s="655"/>
      <c r="F400" s="655"/>
      <c r="G400" s="655"/>
      <c r="H400" s="815"/>
      <c r="I400" s="815"/>
      <c r="J400" s="366"/>
      <c r="K400" s="367"/>
      <c r="L400" s="368"/>
      <c r="M400" s="365"/>
      <c r="N400" s="365"/>
      <c r="P400" s="369"/>
      <c r="Q400" s="341"/>
      <c r="R400" s="342"/>
      <c r="S400" s="342"/>
      <c r="T400" s="343"/>
      <c r="U400" s="344"/>
      <c r="V400" s="344"/>
      <c r="W400" s="344"/>
      <c r="X400" s="564"/>
      <c r="Y400" s="564"/>
      <c r="Z400" s="564"/>
      <c r="AA400" s="564"/>
      <c r="AB400" s="564"/>
      <c r="AC400" s="570"/>
      <c r="AD400" s="570"/>
      <c r="AE400" s="570"/>
      <c r="AF400" s="570"/>
      <c r="AG400" s="570"/>
      <c r="AH400" s="570"/>
      <c r="AI400" s="570"/>
      <c r="AJ400" s="570"/>
      <c r="AK400" s="570"/>
      <c r="AL400" s="570"/>
      <c r="AM400" s="570"/>
      <c r="AN400" s="570"/>
      <c r="AO400" s="570"/>
      <c r="AP400" s="570"/>
      <c r="AQ400" s="570"/>
      <c r="AR400" s="570"/>
      <c r="AS400" s="570"/>
      <c r="AT400" s="570"/>
      <c r="AU400" s="570"/>
      <c r="AV400" s="570"/>
      <c r="AW400" s="570"/>
      <c r="AX400" s="570"/>
      <c r="AY400" s="570"/>
      <c r="AZ400" s="570"/>
      <c r="BA400" s="570"/>
      <c r="BB400" s="570"/>
      <c r="BC400" s="570"/>
      <c r="BD400" s="570"/>
      <c r="BE400" s="570"/>
      <c r="BF400" s="570"/>
      <c r="BG400" s="570"/>
      <c r="BH400" s="570"/>
      <c r="BI400" s="570"/>
      <c r="BJ400" s="570"/>
      <c r="BK400" s="570"/>
      <c r="BL400" s="570"/>
      <c r="BM400" s="570"/>
      <c r="BN400" s="570"/>
      <c r="BO400" s="570"/>
      <c r="BP400" s="570"/>
      <c r="BQ400" s="570"/>
      <c r="BR400" s="570"/>
      <c r="BS400" s="570"/>
      <c r="BT400" s="570"/>
      <c r="BU400" s="570"/>
      <c r="BV400" s="570"/>
      <c r="BW400" s="570"/>
      <c r="BX400" s="570"/>
      <c r="BY400" s="570"/>
      <c r="BZ400" s="570"/>
      <c r="CA400" s="570"/>
      <c r="CB400" s="570"/>
      <c r="CC400" s="570"/>
      <c r="CD400" s="570"/>
      <c r="CE400" s="570"/>
      <c r="CF400" s="570"/>
      <c r="CG400" s="570"/>
      <c r="CH400" s="570"/>
      <c r="CI400" s="570"/>
      <c r="CJ400" s="570"/>
      <c r="CK400" s="570"/>
      <c r="CL400" s="570"/>
      <c r="CM400" s="570"/>
      <c r="CN400" s="570"/>
      <c r="CO400" s="570"/>
      <c r="CP400" s="570"/>
      <c r="CQ400" s="570"/>
      <c r="CR400" s="570"/>
      <c r="CS400" s="570"/>
      <c r="CT400" s="570"/>
      <c r="CU400" s="570"/>
      <c r="CV400" s="570"/>
    </row>
    <row r="401" spans="1:100" s="339" customFormat="1" ht="13.5">
      <c r="A401" s="655"/>
      <c r="B401" s="655"/>
      <c r="C401" s="655"/>
      <c r="D401" s="655"/>
      <c r="E401" s="655"/>
      <c r="F401" s="655"/>
      <c r="G401" s="655"/>
      <c r="H401" s="815"/>
      <c r="I401" s="815"/>
      <c r="J401" s="366"/>
      <c r="K401" s="367"/>
      <c r="L401" s="368"/>
      <c r="M401" s="365"/>
      <c r="N401" s="365"/>
      <c r="P401" s="369"/>
      <c r="Q401" s="341"/>
      <c r="R401" s="342"/>
      <c r="S401" s="342"/>
      <c r="T401" s="343"/>
      <c r="U401" s="344"/>
      <c r="V401" s="344"/>
      <c r="W401" s="344"/>
      <c r="X401" s="564"/>
      <c r="Y401" s="564"/>
      <c r="Z401" s="564"/>
      <c r="AA401" s="564"/>
      <c r="AB401" s="564"/>
      <c r="AC401" s="570"/>
      <c r="AD401" s="570"/>
      <c r="AE401" s="570"/>
      <c r="AF401" s="570"/>
      <c r="AG401" s="570"/>
      <c r="AH401" s="570"/>
      <c r="AI401" s="570"/>
      <c r="AJ401" s="570"/>
      <c r="AK401" s="570"/>
      <c r="AL401" s="570"/>
      <c r="AM401" s="570"/>
      <c r="AN401" s="570"/>
      <c r="AO401" s="570"/>
      <c r="AP401" s="570"/>
      <c r="AQ401" s="570"/>
      <c r="AR401" s="570"/>
      <c r="AS401" s="570"/>
      <c r="AT401" s="570"/>
      <c r="AU401" s="570"/>
      <c r="AV401" s="570"/>
      <c r="AW401" s="570"/>
      <c r="AX401" s="570"/>
      <c r="AY401" s="570"/>
      <c r="AZ401" s="570"/>
      <c r="BA401" s="570"/>
      <c r="BB401" s="570"/>
      <c r="BC401" s="570"/>
      <c r="BD401" s="570"/>
      <c r="BE401" s="570"/>
      <c r="BF401" s="570"/>
      <c r="BG401" s="570"/>
      <c r="BH401" s="570"/>
      <c r="BI401" s="570"/>
      <c r="BJ401" s="570"/>
      <c r="BK401" s="570"/>
      <c r="BL401" s="570"/>
      <c r="BM401" s="570"/>
      <c r="BN401" s="570"/>
      <c r="BO401" s="570"/>
      <c r="BP401" s="570"/>
      <c r="BQ401" s="570"/>
      <c r="BR401" s="570"/>
      <c r="BS401" s="570"/>
      <c r="BT401" s="570"/>
      <c r="BU401" s="570"/>
      <c r="BV401" s="570"/>
      <c r="BW401" s="570"/>
      <c r="BX401" s="570"/>
      <c r="BY401" s="570"/>
      <c r="BZ401" s="570"/>
      <c r="CA401" s="570"/>
      <c r="CB401" s="570"/>
      <c r="CC401" s="570"/>
      <c r="CD401" s="570"/>
      <c r="CE401" s="570"/>
      <c r="CF401" s="570"/>
      <c r="CG401" s="570"/>
      <c r="CH401" s="570"/>
      <c r="CI401" s="570"/>
      <c r="CJ401" s="570"/>
      <c r="CK401" s="570"/>
      <c r="CL401" s="570"/>
      <c r="CM401" s="570"/>
      <c r="CN401" s="570"/>
      <c r="CO401" s="570"/>
      <c r="CP401" s="570"/>
      <c r="CQ401" s="570"/>
      <c r="CR401" s="570"/>
      <c r="CS401" s="570"/>
      <c r="CT401" s="570"/>
      <c r="CU401" s="570"/>
      <c r="CV401" s="570"/>
    </row>
    <row r="402" spans="1:100" s="339" customFormat="1" ht="13.5">
      <c r="A402" s="655"/>
      <c r="B402" s="655"/>
      <c r="C402" s="655"/>
      <c r="D402" s="655"/>
      <c r="E402" s="655"/>
      <c r="F402" s="655"/>
      <c r="G402" s="655"/>
      <c r="H402" s="815"/>
      <c r="I402" s="815"/>
      <c r="J402" s="366"/>
      <c r="K402" s="367"/>
      <c r="L402" s="368"/>
      <c r="M402" s="365"/>
      <c r="N402" s="365"/>
      <c r="P402" s="369"/>
      <c r="Q402" s="341"/>
      <c r="R402" s="342"/>
      <c r="S402" s="342"/>
      <c r="T402" s="343"/>
      <c r="U402" s="344"/>
      <c r="V402" s="344"/>
      <c r="W402" s="344"/>
      <c r="X402" s="564"/>
      <c r="Y402" s="564"/>
      <c r="Z402" s="564"/>
      <c r="AA402" s="564"/>
      <c r="AB402" s="564"/>
      <c r="AC402" s="570"/>
      <c r="AD402" s="570"/>
      <c r="AE402" s="570"/>
      <c r="AF402" s="570"/>
      <c r="AG402" s="570"/>
      <c r="AH402" s="570"/>
      <c r="AI402" s="570"/>
      <c r="AJ402" s="570"/>
      <c r="AK402" s="570"/>
      <c r="AL402" s="570"/>
      <c r="AM402" s="570"/>
      <c r="AN402" s="570"/>
      <c r="AO402" s="570"/>
      <c r="AP402" s="570"/>
      <c r="AQ402" s="570"/>
      <c r="AR402" s="570"/>
      <c r="AS402" s="570"/>
      <c r="AT402" s="570"/>
      <c r="AU402" s="570"/>
      <c r="AV402" s="570"/>
      <c r="AW402" s="570"/>
      <c r="AX402" s="570"/>
      <c r="AY402" s="570"/>
      <c r="AZ402" s="570"/>
      <c r="BA402" s="570"/>
      <c r="BB402" s="570"/>
      <c r="BC402" s="570"/>
      <c r="BD402" s="570"/>
      <c r="BE402" s="570"/>
      <c r="BF402" s="570"/>
      <c r="BG402" s="570"/>
      <c r="BH402" s="570"/>
      <c r="BI402" s="570"/>
      <c r="BJ402" s="570"/>
      <c r="BK402" s="570"/>
      <c r="BL402" s="570"/>
      <c r="BM402" s="570"/>
      <c r="BN402" s="570"/>
      <c r="BO402" s="570"/>
      <c r="BP402" s="570"/>
      <c r="BQ402" s="570"/>
      <c r="BR402" s="570"/>
      <c r="BS402" s="570"/>
      <c r="BT402" s="570"/>
      <c r="BU402" s="570"/>
      <c r="BV402" s="570"/>
      <c r="BW402" s="570"/>
      <c r="BX402" s="570"/>
      <c r="BY402" s="570"/>
      <c r="BZ402" s="570"/>
      <c r="CA402" s="570"/>
      <c r="CB402" s="570"/>
      <c r="CC402" s="570"/>
      <c r="CD402" s="570"/>
      <c r="CE402" s="570"/>
      <c r="CF402" s="570"/>
      <c r="CG402" s="570"/>
      <c r="CH402" s="570"/>
      <c r="CI402" s="570"/>
      <c r="CJ402" s="570"/>
      <c r="CK402" s="570"/>
      <c r="CL402" s="570"/>
      <c r="CM402" s="570"/>
      <c r="CN402" s="570"/>
      <c r="CO402" s="570"/>
      <c r="CP402" s="570"/>
      <c r="CQ402" s="570"/>
      <c r="CR402" s="570"/>
      <c r="CS402" s="570"/>
      <c r="CT402" s="570"/>
      <c r="CU402" s="570"/>
      <c r="CV402" s="570"/>
    </row>
    <row r="403" spans="1:100" s="339" customFormat="1" ht="13.5">
      <c r="A403" s="655"/>
      <c r="B403" s="655"/>
      <c r="C403" s="655"/>
      <c r="D403" s="655"/>
      <c r="E403" s="655"/>
      <c r="F403" s="655"/>
      <c r="G403" s="655"/>
      <c r="H403" s="815"/>
      <c r="I403" s="815"/>
      <c r="J403" s="366"/>
      <c r="K403" s="367"/>
      <c r="L403" s="368"/>
      <c r="M403" s="365"/>
      <c r="N403" s="365"/>
      <c r="P403" s="369"/>
      <c r="Q403" s="341"/>
      <c r="R403" s="342"/>
      <c r="S403" s="342"/>
      <c r="T403" s="343"/>
      <c r="U403" s="344"/>
      <c r="V403" s="344"/>
      <c r="W403" s="344"/>
      <c r="X403" s="564"/>
      <c r="Y403" s="564"/>
      <c r="Z403" s="564"/>
      <c r="AA403" s="564"/>
      <c r="AB403" s="564"/>
      <c r="AC403" s="570"/>
      <c r="AD403" s="570"/>
      <c r="AE403" s="570"/>
      <c r="AF403" s="570"/>
      <c r="AG403" s="570"/>
      <c r="AH403" s="570"/>
      <c r="AI403" s="570"/>
      <c r="AJ403" s="570"/>
      <c r="AK403" s="570"/>
      <c r="AL403" s="570"/>
      <c r="AM403" s="570"/>
      <c r="AN403" s="570"/>
      <c r="AO403" s="570"/>
      <c r="AP403" s="570"/>
      <c r="AQ403" s="570"/>
      <c r="AR403" s="570"/>
      <c r="AS403" s="570"/>
      <c r="AT403" s="570"/>
      <c r="AU403" s="570"/>
      <c r="AV403" s="570"/>
      <c r="AW403" s="570"/>
      <c r="AX403" s="570"/>
      <c r="AY403" s="570"/>
      <c r="AZ403" s="570"/>
      <c r="BA403" s="570"/>
      <c r="BB403" s="570"/>
      <c r="BC403" s="570"/>
      <c r="BD403" s="570"/>
      <c r="BE403" s="570"/>
      <c r="BF403" s="570"/>
      <c r="BG403" s="570"/>
      <c r="BH403" s="570"/>
      <c r="BI403" s="570"/>
      <c r="BJ403" s="570"/>
      <c r="BK403" s="570"/>
      <c r="BL403" s="570"/>
      <c r="BM403" s="570"/>
      <c r="BN403" s="570"/>
      <c r="BO403" s="570"/>
      <c r="BP403" s="570"/>
      <c r="BQ403" s="570"/>
      <c r="BR403" s="570"/>
      <c r="BS403" s="570"/>
      <c r="BT403" s="570"/>
      <c r="BU403" s="570"/>
      <c r="BV403" s="570"/>
      <c r="BW403" s="570"/>
      <c r="BX403" s="570"/>
      <c r="BY403" s="570"/>
      <c r="BZ403" s="570"/>
      <c r="CA403" s="570"/>
      <c r="CB403" s="570"/>
      <c r="CC403" s="570"/>
      <c r="CD403" s="570"/>
      <c r="CE403" s="570"/>
      <c r="CF403" s="570"/>
      <c r="CG403" s="570"/>
      <c r="CH403" s="570"/>
      <c r="CI403" s="570"/>
      <c r="CJ403" s="570"/>
      <c r="CK403" s="570"/>
      <c r="CL403" s="570"/>
      <c r="CM403" s="570"/>
      <c r="CN403" s="570"/>
      <c r="CO403" s="570"/>
      <c r="CP403" s="570"/>
      <c r="CQ403" s="570"/>
      <c r="CR403" s="570"/>
      <c r="CS403" s="570"/>
      <c r="CT403" s="570"/>
      <c r="CU403" s="570"/>
      <c r="CV403" s="570"/>
    </row>
    <row r="404" spans="1:100" s="339" customFormat="1" ht="13.5">
      <c r="A404" s="655"/>
      <c r="B404" s="655"/>
      <c r="C404" s="655"/>
      <c r="D404" s="655"/>
      <c r="E404" s="655"/>
      <c r="F404" s="655"/>
      <c r="G404" s="655"/>
      <c r="H404" s="815"/>
      <c r="I404" s="815"/>
      <c r="J404" s="366"/>
      <c r="K404" s="367"/>
      <c r="L404" s="368"/>
      <c r="M404" s="365"/>
      <c r="N404" s="365"/>
      <c r="P404" s="369"/>
      <c r="Q404" s="341"/>
      <c r="R404" s="342"/>
      <c r="S404" s="342"/>
      <c r="T404" s="343"/>
      <c r="U404" s="344"/>
      <c r="V404" s="344"/>
      <c r="W404" s="344"/>
      <c r="X404" s="564"/>
      <c r="Y404" s="564"/>
      <c r="Z404" s="564"/>
      <c r="AA404" s="564"/>
      <c r="AB404" s="564"/>
      <c r="AC404" s="570"/>
      <c r="AD404" s="570"/>
      <c r="AE404" s="570"/>
      <c r="AF404" s="570"/>
      <c r="AG404" s="570"/>
      <c r="AH404" s="570"/>
      <c r="AI404" s="570"/>
      <c r="AJ404" s="570"/>
      <c r="AK404" s="570"/>
      <c r="AL404" s="570"/>
      <c r="AM404" s="570"/>
      <c r="AN404" s="570"/>
      <c r="AO404" s="570"/>
      <c r="AP404" s="570"/>
      <c r="AQ404" s="570"/>
      <c r="AR404" s="570"/>
      <c r="AS404" s="570"/>
      <c r="AT404" s="570"/>
      <c r="AU404" s="570"/>
      <c r="AV404" s="570"/>
      <c r="AW404" s="570"/>
      <c r="AX404" s="570"/>
      <c r="AY404" s="570"/>
      <c r="AZ404" s="570"/>
      <c r="BA404" s="570"/>
      <c r="BB404" s="570"/>
      <c r="BC404" s="570"/>
      <c r="BD404" s="570"/>
      <c r="BE404" s="570"/>
      <c r="BF404" s="570"/>
      <c r="BG404" s="570"/>
      <c r="BH404" s="570"/>
      <c r="BI404" s="570"/>
      <c r="BJ404" s="570"/>
      <c r="BK404" s="570"/>
      <c r="BL404" s="570"/>
      <c r="BM404" s="570"/>
      <c r="BN404" s="570"/>
      <c r="BO404" s="570"/>
      <c r="BP404" s="570"/>
      <c r="BQ404" s="570"/>
      <c r="BR404" s="570"/>
      <c r="BS404" s="570"/>
      <c r="BT404" s="570"/>
      <c r="BU404" s="570"/>
      <c r="BV404" s="570"/>
      <c r="BW404" s="570"/>
      <c r="BX404" s="570"/>
      <c r="BY404" s="570"/>
      <c r="BZ404" s="570"/>
      <c r="CA404" s="570"/>
      <c r="CB404" s="570"/>
      <c r="CC404" s="570"/>
      <c r="CD404" s="570"/>
      <c r="CE404" s="570"/>
      <c r="CF404" s="570"/>
      <c r="CG404" s="570"/>
      <c r="CH404" s="570"/>
      <c r="CI404" s="570"/>
      <c r="CJ404" s="570"/>
      <c r="CK404" s="570"/>
      <c r="CL404" s="570"/>
      <c r="CM404" s="570"/>
      <c r="CN404" s="570"/>
      <c r="CO404" s="570"/>
      <c r="CP404" s="570"/>
      <c r="CQ404" s="570"/>
      <c r="CR404" s="570"/>
      <c r="CS404" s="570"/>
      <c r="CT404" s="570"/>
      <c r="CU404" s="570"/>
      <c r="CV404" s="570"/>
    </row>
    <row r="405" spans="1:100" s="339" customFormat="1" ht="13.5">
      <c r="A405" s="655"/>
      <c r="B405" s="655"/>
      <c r="C405" s="655"/>
      <c r="D405" s="655"/>
      <c r="E405" s="655"/>
      <c r="F405" s="655"/>
      <c r="G405" s="655"/>
      <c r="H405" s="815"/>
      <c r="I405" s="815"/>
      <c r="J405" s="366"/>
      <c r="K405" s="367"/>
      <c r="L405" s="368"/>
      <c r="M405" s="365"/>
      <c r="N405" s="365"/>
      <c r="P405" s="369"/>
      <c r="Q405" s="341"/>
      <c r="R405" s="342"/>
      <c r="S405" s="342"/>
      <c r="T405" s="343"/>
      <c r="U405" s="344"/>
      <c r="V405" s="344"/>
      <c r="W405" s="344"/>
      <c r="X405" s="564"/>
      <c r="Y405" s="564"/>
      <c r="Z405" s="564"/>
      <c r="AA405" s="564"/>
      <c r="AB405" s="564"/>
      <c r="AC405" s="570"/>
      <c r="AD405" s="570"/>
      <c r="AE405" s="570"/>
      <c r="AF405" s="570"/>
      <c r="AG405" s="570"/>
      <c r="AH405" s="570"/>
      <c r="AI405" s="570"/>
      <c r="AJ405" s="570"/>
      <c r="AK405" s="570"/>
      <c r="AL405" s="570"/>
      <c r="AM405" s="570"/>
      <c r="AN405" s="570"/>
      <c r="AO405" s="570"/>
      <c r="AP405" s="570"/>
      <c r="AQ405" s="570"/>
      <c r="AR405" s="570"/>
      <c r="AS405" s="570"/>
      <c r="AT405" s="570"/>
      <c r="AU405" s="570"/>
      <c r="AV405" s="570"/>
      <c r="AW405" s="570"/>
      <c r="AX405" s="570"/>
      <c r="AY405" s="570"/>
      <c r="AZ405" s="570"/>
      <c r="BA405" s="570"/>
      <c r="BB405" s="570"/>
      <c r="BC405" s="570"/>
      <c r="BD405" s="570"/>
      <c r="BE405" s="570"/>
      <c r="BF405" s="570"/>
      <c r="BG405" s="570"/>
      <c r="BH405" s="570"/>
      <c r="BI405" s="570"/>
      <c r="BJ405" s="570"/>
      <c r="BK405" s="570"/>
      <c r="BL405" s="570"/>
      <c r="BM405" s="570"/>
      <c r="BN405" s="570"/>
      <c r="BO405" s="570"/>
      <c r="BP405" s="570"/>
      <c r="BQ405" s="570"/>
      <c r="BR405" s="570"/>
      <c r="BS405" s="570"/>
      <c r="BT405" s="570"/>
      <c r="BU405" s="570"/>
      <c r="BV405" s="570"/>
      <c r="BW405" s="570"/>
      <c r="BX405" s="570"/>
      <c r="BY405" s="570"/>
      <c r="BZ405" s="570"/>
      <c r="CA405" s="570"/>
      <c r="CB405" s="570"/>
      <c r="CC405" s="570"/>
      <c r="CD405" s="570"/>
      <c r="CE405" s="570"/>
      <c r="CF405" s="570"/>
      <c r="CG405" s="570"/>
      <c r="CH405" s="570"/>
      <c r="CI405" s="570"/>
      <c r="CJ405" s="570"/>
      <c r="CK405" s="570"/>
      <c r="CL405" s="570"/>
      <c r="CM405" s="570"/>
      <c r="CN405" s="570"/>
      <c r="CO405" s="570"/>
      <c r="CP405" s="570"/>
      <c r="CQ405" s="570"/>
      <c r="CR405" s="570"/>
      <c r="CS405" s="570"/>
      <c r="CT405" s="570"/>
      <c r="CU405" s="570"/>
      <c r="CV405" s="570"/>
    </row>
    <row r="406" spans="1:100" s="339" customFormat="1" ht="13.5">
      <c r="A406" s="655"/>
      <c r="B406" s="655"/>
      <c r="C406" s="655"/>
      <c r="D406" s="655"/>
      <c r="E406" s="655"/>
      <c r="F406" s="655"/>
      <c r="G406" s="655"/>
      <c r="H406" s="815"/>
      <c r="I406" s="815"/>
      <c r="J406" s="366"/>
      <c r="K406" s="367"/>
      <c r="L406" s="368"/>
      <c r="M406" s="365"/>
      <c r="N406" s="365"/>
      <c r="P406" s="369"/>
      <c r="Q406" s="341"/>
      <c r="R406" s="342"/>
      <c r="S406" s="342"/>
      <c r="T406" s="343"/>
      <c r="U406" s="344"/>
      <c r="V406" s="344"/>
      <c r="W406" s="344"/>
      <c r="X406" s="564"/>
      <c r="Y406" s="564"/>
      <c r="Z406" s="564"/>
      <c r="AA406" s="564"/>
      <c r="AB406" s="564"/>
      <c r="AC406" s="570"/>
      <c r="AD406" s="570"/>
      <c r="AE406" s="570"/>
      <c r="AF406" s="570"/>
      <c r="AG406" s="570"/>
      <c r="AH406" s="570"/>
      <c r="AI406" s="570"/>
      <c r="AJ406" s="570"/>
      <c r="AK406" s="570"/>
      <c r="AL406" s="570"/>
      <c r="AM406" s="570"/>
      <c r="AN406" s="570"/>
      <c r="AO406" s="570"/>
      <c r="AP406" s="570"/>
      <c r="AQ406" s="570"/>
      <c r="AR406" s="570"/>
      <c r="AS406" s="570"/>
      <c r="AT406" s="570"/>
      <c r="AU406" s="570"/>
      <c r="AV406" s="570"/>
      <c r="AW406" s="570"/>
      <c r="AX406" s="570"/>
      <c r="AY406" s="570"/>
      <c r="AZ406" s="570"/>
      <c r="BA406" s="570"/>
      <c r="BB406" s="570"/>
      <c r="BC406" s="570"/>
      <c r="BD406" s="570"/>
      <c r="BE406" s="570"/>
      <c r="BF406" s="570"/>
      <c r="BG406" s="570"/>
      <c r="BH406" s="570"/>
      <c r="BI406" s="570"/>
      <c r="BJ406" s="570"/>
      <c r="BK406" s="570"/>
      <c r="BL406" s="570"/>
      <c r="BM406" s="570"/>
      <c r="BN406" s="570"/>
      <c r="BO406" s="570"/>
      <c r="BP406" s="570"/>
      <c r="BQ406" s="570"/>
      <c r="BR406" s="570"/>
      <c r="BS406" s="570"/>
      <c r="BT406" s="570"/>
      <c r="BU406" s="570"/>
      <c r="BV406" s="570"/>
      <c r="BW406" s="570"/>
      <c r="BX406" s="570"/>
      <c r="BY406" s="570"/>
      <c r="BZ406" s="570"/>
      <c r="CA406" s="570"/>
      <c r="CB406" s="570"/>
      <c r="CC406" s="570"/>
      <c r="CD406" s="570"/>
      <c r="CE406" s="570"/>
      <c r="CF406" s="570"/>
      <c r="CG406" s="570"/>
      <c r="CH406" s="570"/>
      <c r="CI406" s="570"/>
      <c r="CJ406" s="570"/>
      <c r="CK406" s="570"/>
      <c r="CL406" s="570"/>
      <c r="CM406" s="570"/>
      <c r="CN406" s="570"/>
      <c r="CO406" s="570"/>
      <c r="CP406" s="570"/>
      <c r="CQ406" s="570"/>
      <c r="CR406" s="570"/>
      <c r="CS406" s="570"/>
      <c r="CT406" s="570"/>
      <c r="CU406" s="570"/>
      <c r="CV406" s="570"/>
    </row>
    <row r="407" spans="1:100" s="339" customFormat="1" ht="13.5">
      <c r="A407" s="655"/>
      <c r="B407" s="655"/>
      <c r="C407" s="655"/>
      <c r="D407" s="655"/>
      <c r="E407" s="655"/>
      <c r="F407" s="655"/>
      <c r="G407" s="655"/>
      <c r="H407" s="815"/>
      <c r="I407" s="815"/>
      <c r="J407" s="366"/>
      <c r="K407" s="367"/>
      <c r="L407" s="368"/>
      <c r="M407" s="365"/>
      <c r="N407" s="365"/>
      <c r="P407" s="369"/>
      <c r="Q407" s="341"/>
      <c r="R407" s="342"/>
      <c r="S407" s="342"/>
      <c r="T407" s="343"/>
      <c r="U407" s="344"/>
      <c r="V407" s="344"/>
      <c r="W407" s="344"/>
      <c r="X407" s="564"/>
      <c r="Y407" s="564"/>
      <c r="Z407" s="564"/>
      <c r="AA407" s="564"/>
      <c r="AB407" s="564"/>
      <c r="AC407" s="570"/>
      <c r="AD407" s="570"/>
      <c r="AE407" s="570"/>
      <c r="AF407" s="570"/>
      <c r="AG407" s="570"/>
      <c r="AH407" s="570"/>
      <c r="AI407" s="570"/>
      <c r="AJ407" s="570"/>
      <c r="AK407" s="570"/>
      <c r="AL407" s="570"/>
      <c r="AM407" s="570"/>
      <c r="AN407" s="570"/>
      <c r="AO407" s="570"/>
      <c r="AP407" s="570"/>
      <c r="AQ407" s="570"/>
      <c r="AR407" s="570"/>
      <c r="AS407" s="570"/>
      <c r="AT407" s="570"/>
      <c r="AU407" s="570"/>
      <c r="AV407" s="570"/>
      <c r="AW407" s="570"/>
      <c r="AX407" s="570"/>
      <c r="AY407" s="570"/>
      <c r="AZ407" s="570"/>
      <c r="BA407" s="570"/>
      <c r="BB407" s="570"/>
      <c r="BC407" s="570"/>
      <c r="BD407" s="570"/>
      <c r="BE407" s="570"/>
      <c r="BF407" s="570"/>
      <c r="BG407" s="570"/>
      <c r="BH407" s="570"/>
      <c r="BI407" s="570"/>
      <c r="BJ407" s="570"/>
      <c r="BK407" s="570"/>
      <c r="BL407" s="570"/>
      <c r="BM407" s="570"/>
      <c r="BN407" s="570"/>
      <c r="BO407" s="570"/>
      <c r="BP407" s="570"/>
      <c r="BQ407" s="570"/>
      <c r="BR407" s="570"/>
      <c r="BS407" s="570"/>
      <c r="BT407" s="570"/>
      <c r="BU407" s="570"/>
      <c r="BV407" s="570"/>
      <c r="BW407" s="570"/>
      <c r="BX407" s="570"/>
      <c r="BY407" s="570"/>
      <c r="BZ407" s="570"/>
      <c r="CA407" s="570"/>
      <c r="CB407" s="570"/>
      <c r="CC407" s="570"/>
      <c r="CD407" s="570"/>
      <c r="CE407" s="570"/>
      <c r="CF407" s="570"/>
      <c r="CG407" s="570"/>
      <c r="CH407" s="570"/>
      <c r="CI407" s="570"/>
      <c r="CJ407" s="570"/>
      <c r="CK407" s="570"/>
      <c r="CL407" s="570"/>
      <c r="CM407" s="570"/>
      <c r="CN407" s="570"/>
      <c r="CO407" s="570"/>
      <c r="CP407" s="570"/>
      <c r="CQ407" s="570"/>
      <c r="CR407" s="570"/>
      <c r="CS407" s="570"/>
      <c r="CT407" s="570"/>
      <c r="CU407" s="570"/>
      <c r="CV407" s="570"/>
    </row>
    <row r="408" spans="1:100" s="339" customFormat="1" ht="13.5">
      <c r="A408" s="655"/>
      <c r="B408" s="655"/>
      <c r="C408" s="655"/>
      <c r="D408" s="655"/>
      <c r="E408" s="655"/>
      <c r="F408" s="655"/>
      <c r="G408" s="655"/>
      <c r="H408" s="815"/>
      <c r="I408" s="815"/>
      <c r="J408" s="366"/>
      <c r="K408" s="367"/>
      <c r="L408" s="368"/>
      <c r="M408" s="365"/>
      <c r="N408" s="365"/>
      <c r="P408" s="369"/>
      <c r="Q408" s="341"/>
      <c r="R408" s="342"/>
      <c r="S408" s="342"/>
      <c r="T408" s="343"/>
      <c r="U408" s="344"/>
      <c r="V408" s="344"/>
      <c r="W408" s="344"/>
      <c r="X408" s="564"/>
      <c r="Y408" s="564"/>
      <c r="Z408" s="564"/>
      <c r="AA408" s="564"/>
      <c r="AB408" s="564"/>
      <c r="AC408" s="570"/>
      <c r="AD408" s="570"/>
      <c r="AE408" s="570"/>
      <c r="AF408" s="570"/>
      <c r="AG408" s="570"/>
      <c r="AH408" s="570"/>
      <c r="AI408" s="570"/>
      <c r="AJ408" s="570"/>
      <c r="AK408" s="570"/>
      <c r="AL408" s="570"/>
      <c r="AM408" s="570"/>
      <c r="AN408" s="570"/>
      <c r="AO408" s="570"/>
      <c r="AP408" s="570"/>
      <c r="AQ408" s="570"/>
      <c r="AR408" s="570"/>
      <c r="AS408" s="570"/>
      <c r="AT408" s="570"/>
      <c r="AU408" s="570"/>
      <c r="AV408" s="570"/>
      <c r="AW408" s="570"/>
      <c r="AX408" s="570"/>
      <c r="AY408" s="570"/>
      <c r="AZ408" s="570"/>
      <c r="BA408" s="570"/>
      <c r="BB408" s="570"/>
      <c r="BC408" s="570"/>
      <c r="BD408" s="570"/>
      <c r="BE408" s="570"/>
      <c r="BF408" s="570"/>
      <c r="BG408" s="570"/>
      <c r="BH408" s="570"/>
      <c r="BI408" s="570"/>
      <c r="BJ408" s="570"/>
      <c r="BK408" s="570"/>
      <c r="BL408" s="570"/>
      <c r="BM408" s="570"/>
      <c r="BN408" s="570"/>
      <c r="BO408" s="570"/>
      <c r="BP408" s="570"/>
      <c r="BQ408" s="570"/>
      <c r="BR408" s="570"/>
      <c r="BS408" s="570"/>
      <c r="BT408" s="570"/>
      <c r="BU408" s="570"/>
      <c r="BV408" s="570"/>
      <c r="BW408" s="570"/>
      <c r="BX408" s="570"/>
      <c r="BY408" s="570"/>
      <c r="BZ408" s="570"/>
      <c r="CA408" s="570"/>
      <c r="CB408" s="570"/>
      <c r="CC408" s="570"/>
      <c r="CD408" s="570"/>
      <c r="CE408" s="570"/>
      <c r="CF408" s="570"/>
      <c r="CG408" s="570"/>
      <c r="CH408" s="570"/>
      <c r="CI408" s="570"/>
      <c r="CJ408" s="570"/>
      <c r="CK408" s="570"/>
      <c r="CL408" s="570"/>
      <c r="CM408" s="570"/>
      <c r="CN408" s="570"/>
      <c r="CO408" s="570"/>
      <c r="CP408" s="570"/>
      <c r="CQ408" s="570"/>
      <c r="CR408" s="570"/>
      <c r="CS408" s="570"/>
      <c r="CT408" s="570"/>
      <c r="CU408" s="570"/>
      <c r="CV408" s="570"/>
    </row>
    <row r="409" spans="1:100" s="339" customFormat="1" ht="13.5">
      <c r="A409" s="655"/>
      <c r="B409" s="655"/>
      <c r="C409" s="655"/>
      <c r="D409" s="655"/>
      <c r="E409" s="655"/>
      <c r="F409" s="655"/>
      <c r="G409" s="655"/>
      <c r="H409" s="815"/>
      <c r="I409" s="815"/>
      <c r="J409" s="366"/>
      <c r="K409" s="367"/>
      <c r="L409" s="368"/>
      <c r="M409" s="365"/>
      <c r="N409" s="365"/>
      <c r="P409" s="369"/>
      <c r="Q409" s="341"/>
      <c r="R409" s="342"/>
      <c r="S409" s="342"/>
      <c r="T409" s="343"/>
      <c r="U409" s="344"/>
      <c r="V409" s="344"/>
      <c r="W409" s="344"/>
      <c r="X409" s="564"/>
      <c r="Y409" s="564"/>
      <c r="Z409" s="564"/>
      <c r="AA409" s="564"/>
      <c r="AB409" s="564"/>
      <c r="AC409" s="570"/>
      <c r="AD409" s="570"/>
      <c r="AE409" s="570"/>
      <c r="AF409" s="570"/>
      <c r="AG409" s="570"/>
      <c r="AH409" s="570"/>
      <c r="AI409" s="570"/>
      <c r="AJ409" s="570"/>
      <c r="AK409" s="570"/>
      <c r="AL409" s="570"/>
      <c r="AM409" s="570"/>
      <c r="AN409" s="570"/>
      <c r="AO409" s="570"/>
      <c r="AP409" s="570"/>
      <c r="AQ409" s="570"/>
      <c r="AR409" s="570"/>
      <c r="AS409" s="570"/>
      <c r="AT409" s="570"/>
      <c r="AU409" s="570"/>
      <c r="AV409" s="570"/>
      <c r="AW409" s="570"/>
      <c r="AX409" s="570"/>
      <c r="AY409" s="570"/>
      <c r="AZ409" s="570"/>
      <c r="BA409" s="570"/>
      <c r="BB409" s="570"/>
      <c r="BC409" s="570"/>
      <c r="BD409" s="570"/>
      <c r="BE409" s="570"/>
      <c r="BF409" s="570"/>
      <c r="BG409" s="570"/>
      <c r="BH409" s="570"/>
      <c r="BI409" s="570"/>
      <c r="BJ409" s="570"/>
      <c r="BK409" s="570"/>
      <c r="BL409" s="570"/>
      <c r="BM409" s="570"/>
      <c r="BN409" s="570"/>
      <c r="BO409" s="570"/>
      <c r="BP409" s="570"/>
      <c r="BQ409" s="570"/>
      <c r="BR409" s="570"/>
      <c r="BS409" s="570"/>
      <c r="BT409" s="570"/>
      <c r="BU409" s="570"/>
      <c r="BV409" s="570"/>
      <c r="BW409" s="570"/>
      <c r="BX409" s="570"/>
      <c r="BY409" s="570"/>
      <c r="BZ409" s="570"/>
      <c r="CA409" s="570"/>
      <c r="CB409" s="570"/>
      <c r="CC409" s="570"/>
      <c r="CD409" s="570"/>
      <c r="CE409" s="570"/>
      <c r="CF409" s="570"/>
      <c r="CG409" s="570"/>
      <c r="CH409" s="570"/>
      <c r="CI409" s="570"/>
      <c r="CJ409" s="570"/>
      <c r="CK409" s="570"/>
      <c r="CL409" s="570"/>
      <c r="CM409" s="570"/>
      <c r="CN409" s="570"/>
      <c r="CO409" s="570"/>
      <c r="CP409" s="570"/>
      <c r="CQ409" s="570"/>
      <c r="CR409" s="570"/>
      <c r="CS409" s="570"/>
      <c r="CT409" s="570"/>
      <c r="CU409" s="570"/>
      <c r="CV409" s="570"/>
    </row>
    <row r="410" spans="1:100" s="339" customFormat="1" ht="13.5">
      <c r="A410" s="655"/>
      <c r="B410" s="655"/>
      <c r="C410" s="655"/>
      <c r="D410" s="655"/>
      <c r="E410" s="655"/>
      <c r="F410" s="655"/>
      <c r="G410" s="655"/>
      <c r="H410" s="815"/>
      <c r="I410" s="815"/>
      <c r="J410" s="366"/>
      <c r="K410" s="367"/>
      <c r="L410" s="368"/>
      <c r="M410" s="365"/>
      <c r="N410" s="365"/>
      <c r="P410" s="369"/>
      <c r="Q410" s="341"/>
      <c r="R410" s="342"/>
      <c r="S410" s="342"/>
      <c r="T410" s="343"/>
      <c r="U410" s="344"/>
      <c r="V410" s="344"/>
      <c r="W410" s="344"/>
      <c r="X410" s="564"/>
      <c r="Y410" s="564"/>
      <c r="Z410" s="564"/>
      <c r="AA410" s="564"/>
      <c r="AB410" s="564"/>
      <c r="AC410" s="570"/>
      <c r="AD410" s="570"/>
      <c r="AE410" s="570"/>
      <c r="AF410" s="570"/>
      <c r="AG410" s="570"/>
      <c r="AH410" s="570"/>
      <c r="AI410" s="570"/>
      <c r="AJ410" s="570"/>
      <c r="AK410" s="570"/>
      <c r="AL410" s="570"/>
      <c r="AM410" s="570"/>
      <c r="AN410" s="570"/>
      <c r="AO410" s="570"/>
      <c r="AP410" s="570"/>
      <c r="AQ410" s="570"/>
      <c r="AR410" s="570"/>
      <c r="AS410" s="570"/>
      <c r="AT410" s="570"/>
      <c r="AU410" s="570"/>
      <c r="AV410" s="570"/>
      <c r="AW410" s="570"/>
      <c r="AX410" s="570"/>
      <c r="AY410" s="570"/>
      <c r="AZ410" s="570"/>
      <c r="BA410" s="570"/>
      <c r="BB410" s="570"/>
      <c r="BC410" s="570"/>
      <c r="BD410" s="570"/>
      <c r="BE410" s="570"/>
      <c r="BF410" s="570"/>
      <c r="BG410" s="570"/>
      <c r="BH410" s="570"/>
      <c r="BI410" s="570"/>
      <c r="BJ410" s="570"/>
      <c r="BK410" s="570"/>
      <c r="BL410" s="570"/>
      <c r="BM410" s="570"/>
      <c r="BN410" s="570"/>
      <c r="BO410" s="570"/>
      <c r="BP410" s="570"/>
      <c r="BQ410" s="570"/>
      <c r="BR410" s="570"/>
      <c r="BS410" s="570"/>
      <c r="BT410" s="570"/>
      <c r="BU410" s="570"/>
      <c r="BV410" s="570"/>
      <c r="BW410" s="570"/>
      <c r="BX410" s="570"/>
      <c r="BY410" s="570"/>
      <c r="BZ410" s="570"/>
      <c r="CA410" s="570"/>
      <c r="CB410" s="570"/>
      <c r="CC410" s="570"/>
      <c r="CD410" s="570"/>
      <c r="CE410" s="570"/>
      <c r="CF410" s="570"/>
      <c r="CG410" s="570"/>
      <c r="CH410" s="570"/>
      <c r="CI410" s="570"/>
      <c r="CJ410" s="570"/>
      <c r="CK410" s="570"/>
      <c r="CL410" s="570"/>
      <c r="CM410" s="570"/>
      <c r="CN410" s="570"/>
      <c r="CO410" s="570"/>
      <c r="CP410" s="570"/>
      <c r="CQ410" s="570"/>
      <c r="CR410" s="570"/>
      <c r="CS410" s="570"/>
      <c r="CT410" s="570"/>
      <c r="CU410" s="570"/>
      <c r="CV410" s="570"/>
    </row>
    <row r="411" spans="1:100" s="339" customFormat="1" ht="13.5">
      <c r="A411" s="655"/>
      <c r="B411" s="655"/>
      <c r="C411" s="655"/>
      <c r="D411" s="655"/>
      <c r="E411" s="655"/>
      <c r="F411" s="655"/>
      <c r="G411" s="655"/>
      <c r="H411" s="815"/>
      <c r="I411" s="815"/>
      <c r="J411" s="366"/>
      <c r="K411" s="367"/>
      <c r="L411" s="368"/>
      <c r="M411" s="365"/>
      <c r="N411" s="365"/>
      <c r="P411" s="369"/>
      <c r="Q411" s="341"/>
      <c r="R411" s="342"/>
      <c r="S411" s="342"/>
      <c r="T411" s="343"/>
      <c r="U411" s="344"/>
      <c r="V411" s="344"/>
      <c r="W411" s="344"/>
      <c r="X411" s="564"/>
      <c r="Y411" s="564"/>
      <c r="Z411" s="564"/>
      <c r="AA411" s="564"/>
      <c r="AB411" s="564"/>
      <c r="AC411" s="570"/>
      <c r="AD411" s="570"/>
      <c r="AE411" s="570"/>
      <c r="AF411" s="570"/>
      <c r="AG411" s="570"/>
      <c r="AH411" s="570"/>
      <c r="AI411" s="570"/>
      <c r="AJ411" s="570"/>
      <c r="AK411" s="570"/>
      <c r="AL411" s="570"/>
      <c r="AM411" s="570"/>
      <c r="AN411" s="570"/>
      <c r="AO411" s="570"/>
      <c r="AP411" s="570"/>
      <c r="AQ411" s="570"/>
      <c r="AR411" s="570"/>
      <c r="AS411" s="570"/>
      <c r="AT411" s="570"/>
      <c r="AU411" s="570"/>
      <c r="AV411" s="570"/>
      <c r="AW411" s="570"/>
      <c r="AX411" s="570"/>
      <c r="AY411" s="570"/>
      <c r="AZ411" s="570"/>
      <c r="BA411" s="570"/>
      <c r="BB411" s="570"/>
      <c r="BC411" s="570"/>
      <c r="BD411" s="570"/>
      <c r="BE411" s="570"/>
      <c r="BF411" s="570"/>
      <c r="BG411" s="570"/>
      <c r="BH411" s="570"/>
      <c r="BI411" s="570"/>
      <c r="BJ411" s="570"/>
      <c r="BK411" s="570"/>
      <c r="BL411" s="570"/>
      <c r="BM411" s="570"/>
      <c r="BN411" s="570"/>
      <c r="BO411" s="570"/>
      <c r="BP411" s="570"/>
      <c r="BQ411" s="570"/>
      <c r="BR411" s="570"/>
      <c r="BS411" s="570"/>
      <c r="BT411" s="570"/>
      <c r="BU411" s="570"/>
      <c r="BV411" s="570"/>
      <c r="BW411" s="570"/>
      <c r="BX411" s="570"/>
      <c r="BY411" s="570"/>
      <c r="BZ411" s="570"/>
      <c r="CA411" s="570"/>
      <c r="CB411" s="570"/>
      <c r="CC411" s="570"/>
      <c r="CD411" s="570"/>
      <c r="CE411" s="570"/>
      <c r="CF411" s="570"/>
      <c r="CG411" s="570"/>
      <c r="CH411" s="570"/>
      <c r="CI411" s="570"/>
      <c r="CJ411" s="570"/>
      <c r="CK411" s="570"/>
      <c r="CL411" s="570"/>
      <c r="CM411" s="570"/>
      <c r="CN411" s="570"/>
      <c r="CO411" s="570"/>
      <c r="CP411" s="570"/>
      <c r="CQ411" s="570"/>
      <c r="CR411" s="570"/>
      <c r="CS411" s="570"/>
      <c r="CT411" s="570"/>
      <c r="CU411" s="570"/>
      <c r="CV411" s="570"/>
    </row>
    <row r="412" spans="1:100" s="339" customFormat="1" ht="13.5">
      <c r="A412" s="655"/>
      <c r="B412" s="655"/>
      <c r="C412" s="655"/>
      <c r="D412" s="655"/>
      <c r="E412" s="655"/>
      <c r="F412" s="655"/>
      <c r="G412" s="655"/>
      <c r="H412" s="815"/>
      <c r="I412" s="815"/>
      <c r="J412" s="366"/>
      <c r="K412" s="367"/>
      <c r="L412" s="368"/>
      <c r="M412" s="365"/>
      <c r="N412" s="365"/>
      <c r="P412" s="369"/>
      <c r="Q412" s="341"/>
      <c r="R412" s="342"/>
      <c r="S412" s="342"/>
      <c r="T412" s="343"/>
      <c r="U412" s="344"/>
      <c r="V412" s="344"/>
      <c r="W412" s="344"/>
      <c r="X412" s="564"/>
      <c r="Y412" s="564"/>
      <c r="Z412" s="564"/>
      <c r="AA412" s="564"/>
      <c r="AB412" s="564"/>
      <c r="AC412" s="570"/>
      <c r="AD412" s="570"/>
      <c r="AE412" s="570"/>
      <c r="AF412" s="570"/>
      <c r="AG412" s="570"/>
      <c r="AH412" s="570"/>
      <c r="AI412" s="570"/>
      <c r="AJ412" s="570"/>
      <c r="AK412" s="570"/>
      <c r="AL412" s="570"/>
      <c r="AM412" s="570"/>
      <c r="AN412" s="570"/>
      <c r="AO412" s="570"/>
      <c r="AP412" s="570"/>
      <c r="AQ412" s="570"/>
      <c r="AR412" s="570"/>
      <c r="AS412" s="570"/>
      <c r="AT412" s="570"/>
      <c r="AU412" s="570"/>
      <c r="AV412" s="570"/>
      <c r="AW412" s="570"/>
      <c r="AX412" s="570"/>
      <c r="AY412" s="570"/>
      <c r="AZ412" s="570"/>
      <c r="BA412" s="570"/>
      <c r="BB412" s="570"/>
      <c r="BC412" s="570"/>
      <c r="BD412" s="570"/>
      <c r="BE412" s="570"/>
      <c r="BF412" s="570"/>
      <c r="BG412" s="570"/>
      <c r="BH412" s="570"/>
      <c r="BI412" s="570"/>
      <c r="BJ412" s="570"/>
      <c r="BK412" s="570"/>
      <c r="BL412" s="570"/>
      <c r="BM412" s="570"/>
      <c r="BN412" s="570"/>
      <c r="BO412" s="570"/>
      <c r="BP412" s="570"/>
      <c r="BQ412" s="570"/>
      <c r="BR412" s="570"/>
      <c r="BS412" s="570"/>
      <c r="BT412" s="570"/>
      <c r="BU412" s="570"/>
      <c r="BV412" s="570"/>
      <c r="BW412" s="570"/>
      <c r="BX412" s="570"/>
      <c r="BY412" s="570"/>
      <c r="BZ412" s="570"/>
      <c r="CA412" s="570"/>
      <c r="CB412" s="570"/>
      <c r="CC412" s="570"/>
      <c r="CD412" s="570"/>
      <c r="CE412" s="570"/>
      <c r="CF412" s="570"/>
      <c r="CG412" s="570"/>
      <c r="CH412" s="570"/>
      <c r="CI412" s="570"/>
      <c r="CJ412" s="570"/>
      <c r="CK412" s="570"/>
      <c r="CL412" s="570"/>
      <c r="CM412" s="570"/>
      <c r="CN412" s="570"/>
      <c r="CO412" s="570"/>
      <c r="CP412" s="570"/>
      <c r="CQ412" s="570"/>
      <c r="CR412" s="570"/>
      <c r="CS412" s="570"/>
      <c r="CT412" s="570"/>
      <c r="CU412" s="570"/>
      <c r="CV412" s="570"/>
    </row>
    <row r="413" spans="1:100" s="339" customFormat="1" ht="13.5">
      <c r="A413" s="655"/>
      <c r="B413" s="655"/>
      <c r="C413" s="655"/>
      <c r="D413" s="655"/>
      <c r="E413" s="655"/>
      <c r="F413" s="655"/>
      <c r="G413" s="655"/>
      <c r="H413" s="815"/>
      <c r="I413" s="815"/>
      <c r="J413" s="366"/>
      <c r="K413" s="367"/>
      <c r="L413" s="368"/>
      <c r="M413" s="365"/>
      <c r="N413" s="365"/>
      <c r="P413" s="369"/>
      <c r="Q413" s="341"/>
      <c r="R413" s="342"/>
      <c r="S413" s="342"/>
      <c r="T413" s="343"/>
      <c r="U413" s="344"/>
      <c r="V413" s="344"/>
      <c r="W413" s="344"/>
      <c r="X413" s="564"/>
      <c r="Y413" s="564"/>
      <c r="Z413" s="564"/>
      <c r="AA413" s="564"/>
      <c r="AB413" s="564"/>
      <c r="AC413" s="570"/>
      <c r="AD413" s="570"/>
      <c r="AE413" s="570"/>
      <c r="AF413" s="570"/>
      <c r="AG413" s="570"/>
      <c r="AH413" s="570"/>
      <c r="AI413" s="570"/>
      <c r="AJ413" s="570"/>
      <c r="AK413" s="570"/>
      <c r="AL413" s="570"/>
      <c r="AM413" s="570"/>
      <c r="AN413" s="570"/>
      <c r="AO413" s="570"/>
      <c r="AP413" s="570"/>
      <c r="AQ413" s="570"/>
      <c r="AR413" s="570"/>
      <c r="AS413" s="570"/>
      <c r="AT413" s="570"/>
      <c r="AU413" s="570"/>
      <c r="AV413" s="570"/>
      <c r="AW413" s="570"/>
      <c r="AX413" s="570"/>
      <c r="AY413" s="570"/>
      <c r="AZ413" s="570"/>
      <c r="BA413" s="570"/>
      <c r="BB413" s="570"/>
      <c r="BC413" s="570"/>
      <c r="BD413" s="570"/>
      <c r="BE413" s="570"/>
      <c r="BF413" s="570"/>
      <c r="BG413" s="570"/>
      <c r="BH413" s="570"/>
      <c r="BI413" s="570"/>
      <c r="BJ413" s="570"/>
      <c r="BK413" s="570"/>
      <c r="BL413" s="570"/>
      <c r="BM413" s="570"/>
      <c r="BN413" s="570"/>
      <c r="BO413" s="570"/>
      <c r="BP413" s="570"/>
      <c r="BQ413" s="570"/>
      <c r="BR413" s="570"/>
      <c r="BS413" s="570"/>
      <c r="BT413" s="570"/>
      <c r="BU413" s="570"/>
      <c r="BV413" s="570"/>
      <c r="BW413" s="570"/>
      <c r="BX413" s="570"/>
      <c r="BY413" s="570"/>
      <c r="BZ413" s="570"/>
      <c r="CA413" s="570"/>
      <c r="CB413" s="570"/>
      <c r="CC413" s="570"/>
      <c r="CD413" s="570"/>
      <c r="CE413" s="570"/>
      <c r="CF413" s="570"/>
      <c r="CG413" s="570"/>
      <c r="CH413" s="570"/>
      <c r="CI413" s="570"/>
      <c r="CJ413" s="570"/>
      <c r="CK413" s="570"/>
      <c r="CL413" s="570"/>
      <c r="CM413" s="570"/>
      <c r="CN413" s="570"/>
      <c r="CO413" s="570"/>
      <c r="CP413" s="570"/>
      <c r="CQ413" s="570"/>
      <c r="CR413" s="570"/>
      <c r="CS413" s="570"/>
      <c r="CT413" s="570"/>
      <c r="CU413" s="570"/>
      <c r="CV413" s="570"/>
    </row>
    <row r="414" spans="1:100" s="339" customFormat="1" ht="13.5">
      <c r="A414" s="655"/>
      <c r="B414" s="655"/>
      <c r="C414" s="655"/>
      <c r="D414" s="655"/>
      <c r="E414" s="655"/>
      <c r="F414" s="655"/>
      <c r="G414" s="655"/>
      <c r="H414" s="815"/>
      <c r="I414" s="815"/>
      <c r="J414" s="366"/>
      <c r="K414" s="367"/>
      <c r="L414" s="368"/>
      <c r="M414" s="365"/>
      <c r="N414" s="365"/>
      <c r="P414" s="369"/>
      <c r="Q414" s="341"/>
      <c r="R414" s="342"/>
      <c r="S414" s="342"/>
      <c r="T414" s="343"/>
      <c r="U414" s="344"/>
      <c r="V414" s="344"/>
      <c r="W414" s="344"/>
      <c r="X414" s="564"/>
      <c r="Y414" s="564"/>
      <c r="Z414" s="564"/>
      <c r="AA414" s="564"/>
      <c r="AB414" s="564"/>
      <c r="AC414" s="570"/>
      <c r="AD414" s="570"/>
      <c r="AE414" s="570"/>
      <c r="AF414" s="570"/>
      <c r="AG414" s="570"/>
      <c r="AH414" s="570"/>
      <c r="AI414" s="570"/>
      <c r="AJ414" s="570"/>
      <c r="AK414" s="570"/>
      <c r="AL414" s="570"/>
      <c r="AM414" s="570"/>
      <c r="AN414" s="570"/>
      <c r="AO414" s="570"/>
      <c r="AP414" s="570"/>
      <c r="AQ414" s="570"/>
      <c r="AR414" s="570"/>
      <c r="AS414" s="570"/>
      <c r="AT414" s="570"/>
      <c r="AU414" s="570"/>
      <c r="AV414" s="570"/>
      <c r="AW414" s="570"/>
      <c r="AX414" s="570"/>
      <c r="AY414" s="570"/>
      <c r="AZ414" s="570"/>
      <c r="BA414" s="570"/>
      <c r="BB414" s="570"/>
      <c r="BC414" s="570"/>
      <c r="BD414" s="570"/>
      <c r="BE414" s="570"/>
      <c r="BF414" s="570"/>
      <c r="BG414" s="570"/>
      <c r="BH414" s="570"/>
      <c r="BI414" s="570"/>
      <c r="BJ414" s="570"/>
      <c r="BK414" s="570"/>
      <c r="BL414" s="570"/>
      <c r="BM414" s="570"/>
      <c r="BN414" s="570"/>
      <c r="BO414" s="570"/>
      <c r="BP414" s="570"/>
      <c r="BQ414" s="570"/>
      <c r="BR414" s="570"/>
      <c r="BS414" s="570"/>
      <c r="BT414" s="570"/>
      <c r="BU414" s="570"/>
      <c r="BV414" s="570"/>
      <c r="BW414" s="570"/>
      <c r="BX414" s="570"/>
      <c r="BY414" s="570"/>
      <c r="BZ414" s="570"/>
      <c r="CA414" s="570"/>
      <c r="CB414" s="570"/>
      <c r="CC414" s="570"/>
      <c r="CD414" s="570"/>
      <c r="CE414" s="570"/>
      <c r="CF414" s="570"/>
      <c r="CG414" s="570"/>
      <c r="CH414" s="570"/>
      <c r="CI414" s="570"/>
      <c r="CJ414" s="570"/>
      <c r="CK414" s="570"/>
      <c r="CL414" s="570"/>
      <c r="CM414" s="570"/>
      <c r="CN414" s="570"/>
      <c r="CO414" s="570"/>
      <c r="CP414" s="570"/>
      <c r="CQ414" s="570"/>
      <c r="CR414" s="570"/>
      <c r="CS414" s="570"/>
      <c r="CT414" s="570"/>
      <c r="CU414" s="570"/>
      <c r="CV414" s="570"/>
    </row>
    <row r="415" spans="1:100" s="339" customFormat="1" ht="13.5">
      <c r="A415" s="655"/>
      <c r="B415" s="655"/>
      <c r="C415" s="655"/>
      <c r="D415" s="655"/>
      <c r="E415" s="655"/>
      <c r="F415" s="655"/>
      <c r="G415" s="655"/>
      <c r="H415" s="815"/>
      <c r="I415" s="815"/>
      <c r="J415" s="366"/>
      <c r="K415" s="367"/>
      <c r="L415" s="368"/>
      <c r="M415" s="365"/>
      <c r="N415" s="365"/>
      <c r="P415" s="369"/>
      <c r="Q415" s="341"/>
      <c r="R415" s="342"/>
      <c r="S415" s="342"/>
      <c r="T415" s="343"/>
      <c r="U415" s="344"/>
      <c r="V415" s="344"/>
      <c r="W415" s="344"/>
      <c r="X415" s="564"/>
      <c r="Y415" s="564"/>
      <c r="Z415" s="564"/>
      <c r="AA415" s="564"/>
      <c r="AB415" s="564"/>
      <c r="AC415" s="570"/>
      <c r="AD415" s="570"/>
      <c r="AE415" s="570"/>
      <c r="AF415" s="570"/>
      <c r="AG415" s="570"/>
      <c r="AH415" s="570"/>
      <c r="AI415" s="570"/>
      <c r="AJ415" s="570"/>
      <c r="AK415" s="570"/>
      <c r="AL415" s="570"/>
      <c r="AM415" s="570"/>
      <c r="AN415" s="570"/>
      <c r="AO415" s="570"/>
      <c r="AP415" s="570"/>
      <c r="AQ415" s="570"/>
      <c r="AR415" s="570"/>
      <c r="AS415" s="570"/>
      <c r="AT415" s="570"/>
      <c r="AU415" s="570"/>
      <c r="AV415" s="570"/>
      <c r="AW415" s="570"/>
      <c r="AX415" s="570"/>
      <c r="AY415" s="570"/>
      <c r="AZ415" s="570"/>
      <c r="BA415" s="570"/>
      <c r="BB415" s="570"/>
      <c r="BC415" s="570"/>
      <c r="BD415" s="570"/>
      <c r="BE415" s="570"/>
      <c r="BF415" s="570"/>
      <c r="BG415" s="570"/>
      <c r="BH415" s="570"/>
      <c r="BI415" s="570"/>
      <c r="BJ415" s="570"/>
      <c r="BK415" s="570"/>
      <c r="BL415" s="570"/>
      <c r="BM415" s="570"/>
      <c r="BN415" s="570"/>
      <c r="BO415" s="570"/>
      <c r="BP415" s="570"/>
      <c r="BQ415" s="570"/>
      <c r="BR415" s="570"/>
      <c r="BS415" s="570"/>
      <c r="BT415" s="570"/>
      <c r="BU415" s="570"/>
      <c r="BV415" s="570"/>
      <c r="BW415" s="570"/>
      <c r="BX415" s="570"/>
      <c r="BY415" s="570"/>
      <c r="BZ415" s="570"/>
      <c r="CA415" s="570"/>
      <c r="CB415" s="570"/>
      <c r="CC415" s="570"/>
      <c r="CD415" s="570"/>
      <c r="CE415" s="570"/>
      <c r="CF415" s="570"/>
      <c r="CG415" s="570"/>
      <c r="CH415" s="570"/>
      <c r="CI415" s="570"/>
      <c r="CJ415" s="570"/>
      <c r="CK415" s="570"/>
      <c r="CL415" s="570"/>
      <c r="CM415" s="570"/>
      <c r="CN415" s="570"/>
      <c r="CO415" s="570"/>
      <c r="CP415" s="570"/>
      <c r="CQ415" s="570"/>
      <c r="CR415" s="570"/>
      <c r="CS415" s="570"/>
      <c r="CT415" s="570"/>
      <c r="CU415" s="570"/>
      <c r="CV415" s="570"/>
    </row>
    <row r="416" spans="1:100" s="339" customFormat="1" ht="13.5">
      <c r="A416" s="655"/>
      <c r="B416" s="655"/>
      <c r="C416" s="655"/>
      <c r="D416" s="655"/>
      <c r="E416" s="655"/>
      <c r="F416" s="655"/>
      <c r="G416" s="655"/>
      <c r="H416" s="815"/>
      <c r="I416" s="815"/>
      <c r="J416" s="366"/>
      <c r="K416" s="367"/>
      <c r="L416" s="368"/>
      <c r="M416" s="365"/>
      <c r="N416" s="365"/>
      <c r="P416" s="369"/>
      <c r="Q416" s="341"/>
      <c r="R416" s="342"/>
      <c r="S416" s="342"/>
      <c r="T416" s="343"/>
      <c r="U416" s="344"/>
      <c r="V416" s="344"/>
      <c r="W416" s="344"/>
      <c r="X416" s="564"/>
      <c r="Y416" s="564"/>
      <c r="Z416" s="564"/>
      <c r="AA416" s="564"/>
      <c r="AB416" s="564"/>
      <c r="AC416" s="570"/>
      <c r="AD416" s="570"/>
      <c r="AE416" s="570"/>
      <c r="AF416" s="570"/>
      <c r="AG416" s="570"/>
      <c r="AH416" s="570"/>
      <c r="AI416" s="570"/>
      <c r="AJ416" s="570"/>
      <c r="AK416" s="570"/>
      <c r="AL416" s="570"/>
      <c r="AM416" s="570"/>
      <c r="AN416" s="570"/>
      <c r="AO416" s="570"/>
      <c r="AP416" s="570"/>
      <c r="AQ416" s="570"/>
      <c r="AR416" s="570"/>
      <c r="AS416" s="570"/>
      <c r="AT416" s="570"/>
      <c r="AU416" s="570"/>
      <c r="AV416" s="570"/>
      <c r="AW416" s="570"/>
      <c r="AX416" s="570"/>
      <c r="AY416" s="570"/>
      <c r="AZ416" s="570"/>
      <c r="BA416" s="570"/>
      <c r="BB416" s="570"/>
      <c r="BC416" s="570"/>
      <c r="BD416" s="570"/>
      <c r="BE416" s="570"/>
      <c r="BF416" s="570"/>
      <c r="BG416" s="570"/>
      <c r="BH416" s="570"/>
      <c r="BI416" s="570"/>
      <c r="BJ416" s="570"/>
      <c r="BK416" s="570"/>
      <c r="BL416" s="570"/>
      <c r="BM416" s="570"/>
      <c r="BN416" s="570"/>
      <c r="BO416" s="570"/>
      <c r="BP416" s="570"/>
      <c r="BQ416" s="570"/>
      <c r="BR416" s="570"/>
      <c r="BS416" s="570"/>
      <c r="BT416" s="570"/>
      <c r="BU416" s="570"/>
      <c r="BV416" s="570"/>
      <c r="BW416" s="570"/>
      <c r="BX416" s="570"/>
      <c r="BY416" s="570"/>
      <c r="BZ416" s="570"/>
      <c r="CA416" s="570"/>
      <c r="CB416" s="570"/>
      <c r="CC416" s="570"/>
      <c r="CD416" s="570"/>
      <c r="CE416" s="570"/>
      <c r="CF416" s="570"/>
      <c r="CG416" s="570"/>
      <c r="CH416" s="570"/>
      <c r="CI416" s="570"/>
      <c r="CJ416" s="570"/>
      <c r="CK416" s="570"/>
      <c r="CL416" s="570"/>
      <c r="CM416" s="570"/>
      <c r="CN416" s="570"/>
      <c r="CO416" s="570"/>
      <c r="CP416" s="570"/>
      <c r="CQ416" s="570"/>
      <c r="CR416" s="570"/>
      <c r="CS416" s="570"/>
      <c r="CT416" s="570"/>
      <c r="CU416" s="570"/>
      <c r="CV416" s="570"/>
    </row>
    <row r="417" spans="1:100" s="339" customFormat="1" ht="13.5">
      <c r="A417" s="655"/>
      <c r="B417" s="655"/>
      <c r="C417" s="655"/>
      <c r="D417" s="655"/>
      <c r="E417" s="655"/>
      <c r="F417" s="655"/>
      <c r="G417" s="655"/>
      <c r="H417" s="815"/>
      <c r="I417" s="815"/>
      <c r="J417" s="366"/>
      <c r="K417" s="367"/>
      <c r="L417" s="368"/>
      <c r="M417" s="365"/>
      <c r="N417" s="365"/>
      <c r="P417" s="369"/>
      <c r="Q417" s="341"/>
      <c r="R417" s="342"/>
      <c r="S417" s="342"/>
      <c r="T417" s="343"/>
      <c r="U417" s="344"/>
      <c r="V417" s="344"/>
      <c r="W417" s="344"/>
      <c r="X417" s="564"/>
      <c r="Y417" s="564"/>
      <c r="Z417" s="564"/>
      <c r="AA417" s="564"/>
      <c r="AB417" s="564"/>
      <c r="AC417" s="570"/>
      <c r="AD417" s="570"/>
      <c r="AE417" s="570"/>
      <c r="AF417" s="570"/>
      <c r="AG417" s="570"/>
      <c r="AH417" s="570"/>
      <c r="AI417" s="570"/>
      <c r="AJ417" s="570"/>
      <c r="AK417" s="570"/>
      <c r="AL417" s="570"/>
      <c r="AM417" s="570"/>
      <c r="AN417" s="570"/>
      <c r="AO417" s="570"/>
      <c r="AP417" s="570"/>
      <c r="AQ417" s="570"/>
      <c r="AR417" s="570"/>
      <c r="AS417" s="570"/>
      <c r="AT417" s="570"/>
      <c r="AU417" s="570"/>
      <c r="AV417" s="570"/>
      <c r="AW417" s="570"/>
      <c r="AX417" s="570"/>
      <c r="AY417" s="570"/>
      <c r="AZ417" s="570"/>
      <c r="BA417" s="570"/>
      <c r="BB417" s="570"/>
      <c r="BC417" s="570"/>
      <c r="BD417" s="570"/>
      <c r="BE417" s="570"/>
      <c r="BF417" s="570"/>
      <c r="BG417" s="570"/>
      <c r="BH417" s="570"/>
      <c r="BI417" s="570"/>
      <c r="BJ417" s="570"/>
      <c r="BK417" s="570"/>
      <c r="BL417" s="570"/>
      <c r="BM417" s="570"/>
      <c r="BN417" s="570"/>
      <c r="BO417" s="570"/>
      <c r="BP417" s="570"/>
      <c r="BQ417" s="570"/>
      <c r="BR417" s="570"/>
      <c r="BS417" s="570"/>
      <c r="BT417" s="570"/>
      <c r="BU417" s="570"/>
      <c r="BV417" s="570"/>
      <c r="BW417" s="570"/>
      <c r="BX417" s="570"/>
      <c r="BY417" s="570"/>
      <c r="BZ417" s="570"/>
      <c r="CA417" s="570"/>
      <c r="CB417" s="570"/>
      <c r="CC417" s="570"/>
      <c r="CD417" s="570"/>
      <c r="CE417" s="570"/>
      <c r="CF417" s="570"/>
      <c r="CG417" s="570"/>
      <c r="CH417" s="570"/>
      <c r="CI417" s="570"/>
      <c r="CJ417" s="570"/>
      <c r="CK417" s="570"/>
      <c r="CL417" s="570"/>
      <c r="CM417" s="570"/>
      <c r="CN417" s="570"/>
      <c r="CO417" s="570"/>
      <c r="CP417" s="570"/>
      <c r="CQ417" s="570"/>
      <c r="CR417" s="570"/>
      <c r="CS417" s="570"/>
      <c r="CT417" s="570"/>
      <c r="CU417" s="570"/>
      <c r="CV417" s="570"/>
    </row>
    <row r="418" spans="1:100" s="339" customFormat="1" ht="13.5">
      <c r="A418" s="655"/>
      <c r="B418" s="655"/>
      <c r="C418" s="655"/>
      <c r="D418" s="655"/>
      <c r="E418" s="655"/>
      <c r="F418" s="655"/>
      <c r="G418" s="655"/>
      <c r="H418" s="815"/>
      <c r="I418" s="815"/>
      <c r="J418" s="366"/>
      <c r="K418" s="367"/>
      <c r="L418" s="368"/>
      <c r="M418" s="365"/>
      <c r="N418" s="365"/>
      <c r="P418" s="369"/>
      <c r="Q418" s="341"/>
      <c r="R418" s="342"/>
      <c r="S418" s="342"/>
      <c r="T418" s="343"/>
      <c r="U418" s="344"/>
      <c r="V418" s="344"/>
      <c r="W418" s="344"/>
      <c r="X418" s="564"/>
      <c r="Y418" s="564"/>
      <c r="Z418" s="564"/>
      <c r="AA418" s="564"/>
      <c r="AB418" s="564"/>
      <c r="AC418" s="570"/>
      <c r="AD418" s="570"/>
      <c r="AE418" s="570"/>
      <c r="AF418" s="570"/>
      <c r="AG418" s="570"/>
      <c r="AH418" s="570"/>
      <c r="AI418" s="570"/>
      <c r="AJ418" s="570"/>
      <c r="AK418" s="570"/>
      <c r="AL418" s="570"/>
      <c r="AM418" s="570"/>
      <c r="AN418" s="570"/>
      <c r="AO418" s="570"/>
      <c r="AP418" s="570"/>
      <c r="AQ418" s="570"/>
      <c r="AR418" s="570"/>
      <c r="AS418" s="570"/>
      <c r="AT418" s="570"/>
      <c r="AU418" s="570"/>
      <c r="AV418" s="570"/>
      <c r="AW418" s="570"/>
      <c r="AX418" s="570"/>
      <c r="AY418" s="570"/>
      <c r="AZ418" s="570"/>
      <c r="BA418" s="570"/>
      <c r="BB418" s="570"/>
      <c r="BC418" s="570"/>
      <c r="BD418" s="570"/>
      <c r="BE418" s="570"/>
      <c r="BF418" s="570"/>
      <c r="BG418" s="570"/>
      <c r="BH418" s="570"/>
      <c r="BI418" s="570"/>
      <c r="BJ418" s="570"/>
      <c r="BK418" s="570"/>
      <c r="BL418" s="570"/>
      <c r="BM418" s="570"/>
      <c r="BN418" s="570"/>
      <c r="BO418" s="570"/>
      <c r="BP418" s="570"/>
      <c r="BQ418" s="570"/>
      <c r="BR418" s="570"/>
      <c r="BS418" s="570"/>
      <c r="BT418" s="570"/>
      <c r="BU418" s="570"/>
      <c r="BV418" s="570"/>
      <c r="BW418" s="570"/>
      <c r="BX418" s="570"/>
      <c r="BY418" s="570"/>
      <c r="BZ418" s="570"/>
      <c r="CA418" s="570"/>
      <c r="CB418" s="570"/>
      <c r="CC418" s="570"/>
      <c r="CD418" s="570"/>
      <c r="CE418" s="570"/>
      <c r="CF418" s="570"/>
      <c r="CG418" s="570"/>
      <c r="CH418" s="570"/>
      <c r="CI418" s="570"/>
      <c r="CJ418" s="570"/>
      <c r="CK418" s="570"/>
      <c r="CL418" s="570"/>
      <c r="CM418" s="570"/>
      <c r="CN418" s="570"/>
      <c r="CO418" s="570"/>
      <c r="CP418" s="570"/>
      <c r="CQ418" s="570"/>
      <c r="CR418" s="570"/>
      <c r="CS418" s="570"/>
      <c r="CT418" s="570"/>
      <c r="CU418" s="570"/>
      <c r="CV418" s="570"/>
    </row>
    <row r="419" spans="1:100" s="339" customFormat="1" ht="13.5">
      <c r="A419" s="655"/>
      <c r="B419" s="655"/>
      <c r="C419" s="655"/>
      <c r="D419" s="655"/>
      <c r="E419" s="655"/>
      <c r="F419" s="655"/>
      <c r="G419" s="655"/>
      <c r="H419" s="815"/>
      <c r="I419" s="815"/>
      <c r="J419" s="366"/>
      <c r="K419" s="367"/>
      <c r="L419" s="368"/>
      <c r="M419" s="365"/>
      <c r="N419" s="365"/>
      <c r="P419" s="369"/>
      <c r="Q419" s="341"/>
      <c r="R419" s="342"/>
      <c r="S419" s="342"/>
      <c r="T419" s="343"/>
      <c r="U419" s="344"/>
      <c r="V419" s="344"/>
      <c r="W419" s="344"/>
      <c r="X419" s="564"/>
      <c r="Y419" s="564"/>
      <c r="Z419" s="564"/>
      <c r="AA419" s="564"/>
      <c r="AB419" s="564"/>
      <c r="AC419" s="570"/>
      <c r="AD419" s="570"/>
      <c r="AE419" s="570"/>
      <c r="AF419" s="570"/>
      <c r="AG419" s="570"/>
      <c r="AH419" s="570"/>
      <c r="AI419" s="570"/>
      <c r="AJ419" s="570"/>
      <c r="AK419" s="570"/>
      <c r="AL419" s="570"/>
      <c r="AM419" s="570"/>
      <c r="AN419" s="570"/>
      <c r="AO419" s="570"/>
      <c r="AP419" s="570"/>
      <c r="AQ419" s="570"/>
      <c r="AR419" s="570"/>
      <c r="AS419" s="570"/>
      <c r="AT419" s="570"/>
      <c r="AU419" s="570"/>
      <c r="AV419" s="570"/>
      <c r="AW419" s="570"/>
      <c r="AX419" s="570"/>
      <c r="AY419" s="570"/>
      <c r="AZ419" s="570"/>
      <c r="BA419" s="570"/>
      <c r="BB419" s="570"/>
      <c r="BC419" s="570"/>
      <c r="BD419" s="570"/>
      <c r="BE419" s="570"/>
      <c r="BF419" s="570"/>
      <c r="BG419" s="570"/>
      <c r="BH419" s="570"/>
      <c r="BI419" s="570"/>
      <c r="BJ419" s="570"/>
      <c r="BK419" s="570"/>
      <c r="BL419" s="570"/>
      <c r="BM419" s="570"/>
      <c r="BN419" s="570"/>
      <c r="BO419" s="570"/>
      <c r="BP419" s="570"/>
      <c r="BQ419" s="570"/>
      <c r="BR419" s="570"/>
      <c r="BS419" s="570"/>
      <c r="BT419" s="570"/>
      <c r="BU419" s="570"/>
      <c r="BV419" s="570"/>
      <c r="BW419" s="570"/>
      <c r="BX419" s="570"/>
      <c r="BY419" s="570"/>
      <c r="BZ419" s="570"/>
      <c r="CA419" s="570"/>
      <c r="CB419" s="570"/>
      <c r="CC419" s="570"/>
      <c r="CD419" s="570"/>
      <c r="CE419" s="570"/>
      <c r="CF419" s="570"/>
      <c r="CG419" s="570"/>
      <c r="CH419" s="570"/>
      <c r="CI419" s="570"/>
      <c r="CJ419" s="570"/>
      <c r="CK419" s="570"/>
      <c r="CL419" s="570"/>
      <c r="CM419" s="570"/>
      <c r="CN419" s="570"/>
      <c r="CO419" s="570"/>
      <c r="CP419" s="570"/>
      <c r="CQ419" s="570"/>
      <c r="CR419" s="570"/>
      <c r="CS419" s="570"/>
      <c r="CT419" s="570"/>
      <c r="CU419" s="570"/>
      <c r="CV419" s="570"/>
    </row>
    <row r="420" spans="1:100" s="339" customFormat="1" ht="13.5">
      <c r="A420" s="655"/>
      <c r="B420" s="655"/>
      <c r="C420" s="655"/>
      <c r="D420" s="655"/>
      <c r="E420" s="655"/>
      <c r="F420" s="655"/>
      <c r="G420" s="655"/>
      <c r="H420" s="815"/>
      <c r="I420" s="815"/>
      <c r="J420" s="366"/>
      <c r="K420" s="367"/>
      <c r="L420" s="368"/>
      <c r="M420" s="365"/>
      <c r="N420" s="365"/>
      <c r="P420" s="369"/>
      <c r="Q420" s="341"/>
      <c r="R420" s="342"/>
      <c r="S420" s="342"/>
      <c r="T420" s="343"/>
      <c r="U420" s="344"/>
      <c r="V420" s="344"/>
      <c r="W420" s="344"/>
      <c r="X420" s="564"/>
      <c r="Y420" s="564"/>
      <c r="Z420" s="564"/>
      <c r="AA420" s="564"/>
      <c r="AB420" s="564"/>
      <c r="AC420" s="570"/>
      <c r="AD420" s="570"/>
      <c r="AE420" s="570"/>
      <c r="AF420" s="570"/>
      <c r="AG420" s="570"/>
      <c r="AH420" s="570"/>
      <c r="AI420" s="570"/>
      <c r="AJ420" s="570"/>
      <c r="AK420" s="570"/>
      <c r="AL420" s="570"/>
      <c r="AM420" s="570"/>
      <c r="AN420" s="570"/>
      <c r="AO420" s="570"/>
      <c r="AP420" s="570"/>
      <c r="AQ420" s="570"/>
      <c r="AR420" s="570"/>
      <c r="AS420" s="570"/>
      <c r="AT420" s="570"/>
      <c r="AU420" s="570"/>
      <c r="AV420" s="570"/>
      <c r="AW420" s="570"/>
      <c r="AX420" s="570"/>
      <c r="AY420" s="570"/>
      <c r="AZ420" s="570"/>
      <c r="BA420" s="570"/>
      <c r="BB420" s="570"/>
      <c r="BC420" s="570"/>
      <c r="BD420" s="570"/>
      <c r="BE420" s="570"/>
      <c r="BF420" s="570"/>
      <c r="BG420" s="570"/>
      <c r="BH420" s="570"/>
      <c r="BI420" s="570"/>
      <c r="BJ420" s="570"/>
      <c r="BK420" s="570"/>
      <c r="BL420" s="570"/>
      <c r="BM420" s="570"/>
      <c r="BN420" s="570"/>
      <c r="BO420" s="570"/>
      <c r="BP420" s="570"/>
      <c r="BQ420" s="570"/>
      <c r="BR420" s="570"/>
      <c r="BS420" s="570"/>
      <c r="BT420" s="570"/>
      <c r="BU420" s="570"/>
      <c r="BV420" s="570"/>
      <c r="BW420" s="570"/>
      <c r="BX420" s="570"/>
      <c r="BY420" s="570"/>
      <c r="BZ420" s="570"/>
      <c r="CA420" s="570"/>
      <c r="CB420" s="570"/>
      <c r="CC420" s="570"/>
      <c r="CD420" s="570"/>
      <c r="CE420" s="570"/>
      <c r="CF420" s="570"/>
      <c r="CG420" s="570"/>
      <c r="CH420" s="570"/>
      <c r="CI420" s="570"/>
      <c r="CJ420" s="570"/>
      <c r="CK420" s="570"/>
      <c r="CL420" s="570"/>
      <c r="CM420" s="570"/>
      <c r="CN420" s="570"/>
      <c r="CO420" s="570"/>
      <c r="CP420" s="570"/>
      <c r="CQ420" s="570"/>
      <c r="CR420" s="570"/>
      <c r="CS420" s="570"/>
      <c r="CT420" s="570"/>
      <c r="CU420" s="570"/>
      <c r="CV420" s="570"/>
    </row>
    <row r="421" spans="1:100" s="339" customFormat="1" ht="13.5">
      <c r="A421" s="655"/>
      <c r="B421" s="655"/>
      <c r="C421" s="655"/>
      <c r="D421" s="655"/>
      <c r="E421" s="655"/>
      <c r="F421" s="655"/>
      <c r="G421" s="655"/>
      <c r="H421" s="815"/>
      <c r="I421" s="815"/>
      <c r="J421" s="366"/>
      <c r="K421" s="367"/>
      <c r="L421" s="368"/>
      <c r="M421" s="365"/>
      <c r="N421" s="365"/>
      <c r="P421" s="369"/>
      <c r="Q421" s="341"/>
      <c r="R421" s="342"/>
      <c r="S421" s="342"/>
      <c r="T421" s="343"/>
      <c r="U421" s="344"/>
      <c r="V421" s="344"/>
      <c r="W421" s="344"/>
      <c r="X421" s="564"/>
      <c r="Y421" s="564"/>
      <c r="Z421" s="564"/>
      <c r="AA421" s="564"/>
      <c r="AB421" s="564"/>
      <c r="AC421" s="570"/>
      <c r="AD421" s="570"/>
      <c r="AE421" s="570"/>
      <c r="AF421" s="570"/>
      <c r="AG421" s="570"/>
      <c r="AH421" s="570"/>
      <c r="AI421" s="570"/>
      <c r="AJ421" s="570"/>
      <c r="AK421" s="570"/>
      <c r="AL421" s="570"/>
      <c r="AM421" s="570"/>
      <c r="AN421" s="570"/>
      <c r="AO421" s="570"/>
      <c r="AP421" s="570"/>
      <c r="AQ421" s="570"/>
      <c r="AR421" s="570"/>
      <c r="AS421" s="570"/>
      <c r="AT421" s="570"/>
      <c r="AU421" s="570"/>
      <c r="AV421" s="570"/>
      <c r="AW421" s="570"/>
      <c r="AX421" s="570"/>
      <c r="AY421" s="570"/>
      <c r="AZ421" s="570"/>
      <c r="BA421" s="570"/>
      <c r="BB421" s="570"/>
      <c r="BC421" s="570"/>
      <c r="BD421" s="570"/>
      <c r="BE421" s="570"/>
      <c r="BF421" s="570"/>
      <c r="BG421" s="570"/>
      <c r="BH421" s="570"/>
      <c r="BI421" s="570"/>
      <c r="BJ421" s="570"/>
      <c r="BK421" s="570"/>
      <c r="BL421" s="570"/>
      <c r="BM421" s="570"/>
      <c r="BN421" s="570"/>
      <c r="BO421" s="570"/>
      <c r="BP421" s="570"/>
      <c r="BQ421" s="570"/>
      <c r="BR421" s="570"/>
      <c r="BS421" s="570"/>
      <c r="BT421" s="570"/>
      <c r="BU421" s="570"/>
      <c r="BV421" s="570"/>
      <c r="BW421" s="570"/>
      <c r="BX421" s="570"/>
      <c r="BY421" s="570"/>
      <c r="BZ421" s="570"/>
      <c r="CA421" s="570"/>
      <c r="CB421" s="570"/>
      <c r="CC421" s="570"/>
      <c r="CD421" s="570"/>
      <c r="CE421" s="570"/>
      <c r="CF421" s="570"/>
      <c r="CG421" s="570"/>
      <c r="CH421" s="570"/>
      <c r="CI421" s="570"/>
      <c r="CJ421" s="570"/>
      <c r="CK421" s="570"/>
      <c r="CL421" s="570"/>
      <c r="CM421" s="570"/>
      <c r="CN421" s="570"/>
      <c r="CO421" s="570"/>
      <c r="CP421" s="570"/>
      <c r="CQ421" s="570"/>
      <c r="CR421" s="570"/>
      <c r="CS421" s="570"/>
      <c r="CT421" s="570"/>
      <c r="CU421" s="570"/>
      <c r="CV421" s="570"/>
    </row>
    <row r="422" spans="1:100" s="339" customFormat="1" ht="13.5">
      <c r="A422" s="655"/>
      <c r="B422" s="655"/>
      <c r="C422" s="655"/>
      <c r="D422" s="655"/>
      <c r="E422" s="655"/>
      <c r="F422" s="655"/>
      <c r="G422" s="655"/>
      <c r="H422" s="815"/>
      <c r="I422" s="815"/>
      <c r="J422" s="366"/>
      <c r="K422" s="367"/>
      <c r="L422" s="368"/>
      <c r="M422" s="365"/>
      <c r="N422" s="365"/>
      <c r="P422" s="369"/>
      <c r="Q422" s="341"/>
      <c r="R422" s="342"/>
      <c r="S422" s="342"/>
      <c r="T422" s="343"/>
      <c r="U422" s="344"/>
      <c r="V422" s="344"/>
      <c r="W422" s="344"/>
      <c r="X422" s="564"/>
      <c r="Y422" s="564"/>
      <c r="Z422" s="564"/>
      <c r="AA422" s="564"/>
      <c r="AB422" s="564"/>
      <c r="AC422" s="570"/>
      <c r="AD422" s="570"/>
      <c r="AE422" s="570"/>
      <c r="AF422" s="570"/>
      <c r="AG422" s="570"/>
      <c r="AH422" s="570"/>
      <c r="AI422" s="570"/>
      <c r="AJ422" s="570"/>
      <c r="AK422" s="570"/>
      <c r="AL422" s="570"/>
      <c r="AM422" s="570"/>
      <c r="AN422" s="570"/>
      <c r="AO422" s="570"/>
      <c r="AP422" s="570"/>
      <c r="AQ422" s="570"/>
      <c r="AR422" s="570"/>
      <c r="AS422" s="570"/>
      <c r="AT422" s="570"/>
      <c r="AU422" s="570"/>
      <c r="AV422" s="570"/>
      <c r="AW422" s="570"/>
      <c r="AX422" s="570"/>
      <c r="AY422" s="570"/>
      <c r="AZ422" s="570"/>
      <c r="BA422" s="570"/>
      <c r="BB422" s="570"/>
      <c r="BC422" s="570"/>
      <c r="BD422" s="570"/>
      <c r="BE422" s="570"/>
      <c r="BF422" s="570"/>
      <c r="BG422" s="570"/>
      <c r="BH422" s="570"/>
      <c r="BI422" s="570"/>
      <c r="BJ422" s="570"/>
      <c r="BK422" s="570"/>
      <c r="BL422" s="570"/>
      <c r="BM422" s="570"/>
      <c r="BN422" s="570"/>
      <c r="BO422" s="570"/>
      <c r="BP422" s="570"/>
      <c r="BQ422" s="570"/>
      <c r="BR422" s="570"/>
      <c r="BS422" s="570"/>
      <c r="BT422" s="570"/>
      <c r="BU422" s="570"/>
      <c r="BV422" s="570"/>
      <c r="BW422" s="570"/>
      <c r="BX422" s="570"/>
      <c r="BY422" s="570"/>
      <c r="BZ422" s="570"/>
      <c r="CA422" s="570"/>
      <c r="CB422" s="570"/>
      <c r="CC422" s="570"/>
      <c r="CD422" s="570"/>
      <c r="CE422" s="570"/>
      <c r="CF422" s="570"/>
      <c r="CG422" s="570"/>
      <c r="CH422" s="570"/>
      <c r="CI422" s="570"/>
      <c r="CJ422" s="570"/>
      <c r="CK422" s="570"/>
      <c r="CL422" s="570"/>
      <c r="CM422" s="570"/>
      <c r="CN422" s="570"/>
      <c r="CO422" s="570"/>
      <c r="CP422" s="570"/>
      <c r="CQ422" s="570"/>
      <c r="CR422" s="570"/>
      <c r="CS422" s="570"/>
      <c r="CT422" s="570"/>
      <c r="CU422" s="570"/>
      <c r="CV422" s="570"/>
    </row>
    <row r="423" spans="1:100" s="339" customFormat="1" ht="13.5">
      <c r="A423" s="655"/>
      <c r="B423" s="655"/>
      <c r="C423" s="655"/>
      <c r="D423" s="655"/>
      <c r="E423" s="655"/>
      <c r="F423" s="655"/>
      <c r="G423" s="655"/>
      <c r="H423" s="815"/>
      <c r="I423" s="815"/>
      <c r="J423" s="366"/>
      <c r="K423" s="367"/>
      <c r="L423" s="368"/>
      <c r="M423" s="365"/>
      <c r="N423" s="365"/>
      <c r="P423" s="369"/>
      <c r="Q423" s="341"/>
      <c r="R423" s="342"/>
      <c r="S423" s="342"/>
      <c r="T423" s="343"/>
      <c r="U423" s="344"/>
      <c r="V423" s="344"/>
      <c r="W423" s="344"/>
      <c r="X423" s="564"/>
      <c r="Y423" s="564"/>
      <c r="Z423" s="564"/>
      <c r="AA423" s="564"/>
      <c r="AB423" s="564"/>
      <c r="AC423" s="570"/>
      <c r="AD423" s="570"/>
      <c r="AE423" s="570"/>
      <c r="AF423" s="570"/>
      <c r="AG423" s="570"/>
      <c r="AH423" s="570"/>
      <c r="AI423" s="570"/>
      <c r="AJ423" s="570"/>
      <c r="AK423" s="570"/>
      <c r="AL423" s="570"/>
      <c r="AM423" s="570"/>
      <c r="AN423" s="570"/>
      <c r="AO423" s="570"/>
      <c r="AP423" s="570"/>
      <c r="AQ423" s="570"/>
      <c r="AR423" s="570"/>
      <c r="AS423" s="570"/>
      <c r="AT423" s="570"/>
      <c r="AU423" s="570"/>
      <c r="AV423" s="570"/>
      <c r="AW423" s="570"/>
      <c r="AX423" s="570"/>
      <c r="AY423" s="570"/>
      <c r="AZ423" s="570"/>
      <c r="BA423" s="570"/>
      <c r="BB423" s="570"/>
      <c r="BC423" s="570"/>
      <c r="BD423" s="570"/>
      <c r="BE423" s="570"/>
      <c r="BF423" s="570"/>
      <c r="BG423" s="570"/>
      <c r="BH423" s="570"/>
      <c r="BI423" s="570"/>
      <c r="BJ423" s="570"/>
      <c r="BK423" s="570"/>
      <c r="BL423" s="570"/>
      <c r="BM423" s="570"/>
      <c r="BN423" s="570"/>
      <c r="BO423" s="570"/>
      <c r="BP423" s="570"/>
      <c r="BQ423" s="570"/>
      <c r="BR423" s="570"/>
      <c r="BS423" s="570"/>
      <c r="BT423" s="570"/>
      <c r="BU423" s="570"/>
      <c r="BV423" s="570"/>
      <c r="BW423" s="570"/>
      <c r="BX423" s="570"/>
      <c r="BY423" s="570"/>
      <c r="BZ423" s="570"/>
      <c r="CA423" s="570"/>
      <c r="CB423" s="570"/>
      <c r="CC423" s="570"/>
      <c r="CD423" s="570"/>
      <c r="CE423" s="570"/>
      <c r="CF423" s="570"/>
      <c r="CG423" s="570"/>
      <c r="CH423" s="570"/>
      <c r="CI423" s="570"/>
      <c r="CJ423" s="570"/>
      <c r="CK423" s="570"/>
      <c r="CL423" s="570"/>
      <c r="CM423" s="570"/>
      <c r="CN423" s="570"/>
      <c r="CO423" s="570"/>
      <c r="CP423" s="570"/>
      <c r="CQ423" s="570"/>
      <c r="CR423" s="570"/>
      <c r="CS423" s="570"/>
      <c r="CT423" s="570"/>
      <c r="CU423" s="570"/>
      <c r="CV423" s="570"/>
    </row>
    <row r="424" spans="1:100" s="339" customFormat="1" ht="13.5">
      <c r="A424" s="655"/>
      <c r="B424" s="655"/>
      <c r="C424" s="655"/>
      <c r="D424" s="655"/>
      <c r="E424" s="655"/>
      <c r="F424" s="655"/>
      <c r="G424" s="655"/>
      <c r="H424" s="815"/>
      <c r="I424" s="815"/>
      <c r="J424" s="366"/>
      <c r="K424" s="367"/>
      <c r="L424" s="368"/>
      <c r="M424" s="365"/>
      <c r="N424" s="365"/>
      <c r="P424" s="369"/>
      <c r="Q424" s="341"/>
      <c r="R424" s="342"/>
      <c r="S424" s="342"/>
      <c r="T424" s="343"/>
      <c r="U424" s="344"/>
      <c r="V424" s="344"/>
      <c r="W424" s="344"/>
      <c r="X424" s="564"/>
      <c r="Y424" s="564"/>
      <c r="Z424" s="564"/>
      <c r="AA424" s="564"/>
      <c r="AB424" s="564"/>
      <c r="AC424" s="570"/>
      <c r="AD424" s="570"/>
      <c r="AE424" s="570"/>
      <c r="AF424" s="570"/>
      <c r="AG424" s="570"/>
      <c r="AH424" s="570"/>
      <c r="AI424" s="570"/>
      <c r="AJ424" s="570"/>
      <c r="AK424" s="570"/>
      <c r="AL424" s="570"/>
      <c r="AM424" s="570"/>
      <c r="AN424" s="570"/>
      <c r="AO424" s="570"/>
      <c r="AP424" s="570"/>
      <c r="AQ424" s="570"/>
      <c r="AR424" s="570"/>
      <c r="AS424" s="570"/>
      <c r="AT424" s="570"/>
      <c r="AU424" s="570"/>
      <c r="AV424" s="570"/>
      <c r="AW424" s="570"/>
      <c r="AX424" s="570"/>
      <c r="AY424" s="570"/>
      <c r="AZ424" s="570"/>
      <c r="BA424" s="570"/>
      <c r="BB424" s="570"/>
      <c r="BC424" s="570"/>
      <c r="BD424" s="570"/>
      <c r="BE424" s="570"/>
      <c r="BF424" s="570"/>
      <c r="BG424" s="570"/>
      <c r="BH424" s="570"/>
      <c r="BI424" s="570"/>
      <c r="BJ424" s="570"/>
      <c r="BK424" s="570"/>
      <c r="BL424" s="570"/>
      <c r="BM424" s="570"/>
      <c r="BN424" s="570"/>
      <c r="BO424" s="570"/>
      <c r="BP424" s="570"/>
      <c r="BQ424" s="570"/>
      <c r="BR424" s="570"/>
      <c r="BS424" s="570"/>
      <c r="BT424" s="570"/>
      <c r="BU424" s="570"/>
      <c r="BV424" s="570"/>
      <c r="BW424" s="570"/>
      <c r="BX424" s="570"/>
      <c r="BY424" s="570"/>
      <c r="BZ424" s="570"/>
      <c r="CA424" s="570"/>
      <c r="CB424" s="570"/>
      <c r="CC424" s="570"/>
      <c r="CD424" s="570"/>
      <c r="CE424" s="570"/>
      <c r="CF424" s="570"/>
      <c r="CG424" s="570"/>
      <c r="CH424" s="570"/>
      <c r="CI424" s="570"/>
      <c r="CJ424" s="570"/>
      <c r="CK424" s="570"/>
      <c r="CL424" s="570"/>
      <c r="CM424" s="570"/>
      <c r="CN424" s="570"/>
      <c r="CO424" s="570"/>
      <c r="CP424" s="570"/>
      <c r="CQ424" s="570"/>
      <c r="CR424" s="570"/>
      <c r="CS424" s="570"/>
      <c r="CT424" s="570"/>
      <c r="CU424" s="570"/>
      <c r="CV424" s="570"/>
    </row>
    <row r="425" spans="1:100" s="339" customFormat="1" ht="13.5">
      <c r="A425" s="655"/>
      <c r="B425" s="655"/>
      <c r="C425" s="655"/>
      <c r="D425" s="655"/>
      <c r="E425" s="655"/>
      <c r="F425" s="655"/>
      <c r="G425" s="655"/>
      <c r="H425" s="815"/>
      <c r="I425" s="815"/>
      <c r="J425" s="366"/>
      <c r="K425" s="367"/>
      <c r="L425" s="368"/>
      <c r="M425" s="365"/>
      <c r="N425" s="365"/>
      <c r="P425" s="369"/>
      <c r="Q425" s="341"/>
      <c r="R425" s="342"/>
      <c r="S425" s="342"/>
      <c r="T425" s="343"/>
      <c r="U425" s="344"/>
      <c r="V425" s="344"/>
      <c r="W425" s="344"/>
      <c r="X425" s="564"/>
      <c r="Y425" s="564"/>
      <c r="Z425" s="564"/>
      <c r="AA425" s="564"/>
      <c r="AB425" s="564"/>
      <c r="AC425" s="570"/>
      <c r="AD425" s="570"/>
      <c r="AE425" s="570"/>
      <c r="AF425" s="570"/>
      <c r="AG425" s="570"/>
      <c r="AH425" s="570"/>
      <c r="AI425" s="570"/>
      <c r="AJ425" s="570"/>
      <c r="AK425" s="570"/>
      <c r="AL425" s="570"/>
      <c r="AM425" s="570"/>
      <c r="AN425" s="570"/>
      <c r="AO425" s="570"/>
      <c r="AP425" s="570"/>
      <c r="AQ425" s="570"/>
      <c r="AR425" s="570"/>
      <c r="AS425" s="570"/>
      <c r="AT425" s="570"/>
      <c r="AU425" s="570"/>
      <c r="AV425" s="570"/>
      <c r="AW425" s="570"/>
      <c r="AX425" s="570"/>
      <c r="AY425" s="570"/>
      <c r="AZ425" s="570"/>
      <c r="BA425" s="570"/>
      <c r="BB425" s="570"/>
      <c r="BC425" s="570"/>
      <c r="BD425" s="570"/>
      <c r="BE425" s="570"/>
      <c r="BF425" s="570"/>
      <c r="BG425" s="570"/>
      <c r="BH425" s="570"/>
      <c r="BI425" s="570"/>
      <c r="BJ425" s="570"/>
      <c r="BK425" s="570"/>
      <c r="BL425" s="570"/>
      <c r="BM425" s="570"/>
      <c r="BN425" s="570"/>
      <c r="BO425" s="570"/>
      <c r="BP425" s="570"/>
      <c r="BQ425" s="570"/>
      <c r="BR425" s="570"/>
      <c r="BS425" s="570"/>
      <c r="BT425" s="570"/>
      <c r="BU425" s="570"/>
      <c r="BV425" s="570"/>
      <c r="BW425" s="570"/>
      <c r="BX425" s="570"/>
      <c r="BY425" s="570"/>
      <c r="BZ425" s="570"/>
      <c r="CA425" s="570"/>
      <c r="CB425" s="570"/>
      <c r="CC425" s="570"/>
      <c r="CD425" s="570"/>
      <c r="CE425" s="570"/>
      <c r="CF425" s="570"/>
      <c r="CG425" s="570"/>
      <c r="CH425" s="570"/>
      <c r="CI425" s="570"/>
      <c r="CJ425" s="570"/>
      <c r="CK425" s="570"/>
      <c r="CL425" s="570"/>
      <c r="CM425" s="570"/>
      <c r="CN425" s="570"/>
      <c r="CO425" s="570"/>
      <c r="CP425" s="570"/>
      <c r="CQ425" s="570"/>
      <c r="CR425" s="570"/>
      <c r="CS425" s="570"/>
      <c r="CT425" s="570"/>
      <c r="CU425" s="570"/>
      <c r="CV425" s="570"/>
    </row>
    <row r="426" spans="1:100" s="339" customFormat="1" ht="13.5">
      <c r="A426" s="655"/>
      <c r="B426" s="655"/>
      <c r="C426" s="655"/>
      <c r="D426" s="655"/>
      <c r="E426" s="655"/>
      <c r="F426" s="655"/>
      <c r="G426" s="655"/>
      <c r="H426" s="815"/>
      <c r="I426" s="815"/>
      <c r="J426" s="366"/>
      <c r="K426" s="367"/>
      <c r="L426" s="368"/>
      <c r="M426" s="365"/>
      <c r="N426" s="365"/>
      <c r="P426" s="369"/>
      <c r="Q426" s="341"/>
      <c r="R426" s="342"/>
      <c r="S426" s="342"/>
      <c r="T426" s="343"/>
      <c r="U426" s="344"/>
      <c r="V426" s="344"/>
      <c r="W426" s="344"/>
      <c r="X426" s="564"/>
      <c r="Y426" s="564"/>
      <c r="Z426" s="564"/>
      <c r="AA426" s="564"/>
      <c r="AB426" s="564"/>
      <c r="AC426" s="570"/>
      <c r="AD426" s="570"/>
      <c r="AE426" s="570"/>
      <c r="AF426" s="570"/>
      <c r="AG426" s="570"/>
      <c r="AH426" s="570"/>
      <c r="AI426" s="570"/>
      <c r="AJ426" s="570"/>
      <c r="AK426" s="570"/>
      <c r="AL426" s="570"/>
      <c r="AM426" s="570"/>
      <c r="AN426" s="570"/>
      <c r="AO426" s="570"/>
      <c r="AP426" s="570"/>
      <c r="AQ426" s="570"/>
      <c r="AR426" s="570"/>
      <c r="AS426" s="570"/>
      <c r="AT426" s="570"/>
      <c r="AU426" s="570"/>
      <c r="AV426" s="570"/>
      <c r="AW426" s="570"/>
      <c r="AX426" s="570"/>
      <c r="AY426" s="570"/>
      <c r="AZ426" s="570"/>
      <c r="BA426" s="570"/>
      <c r="BB426" s="570"/>
      <c r="BC426" s="570"/>
      <c r="BD426" s="570"/>
      <c r="BE426" s="570"/>
      <c r="BF426" s="570"/>
      <c r="BG426" s="570"/>
      <c r="BH426" s="570"/>
      <c r="BI426" s="570"/>
      <c r="BJ426" s="570"/>
      <c r="BK426" s="570"/>
      <c r="BL426" s="570"/>
      <c r="BM426" s="570"/>
      <c r="BN426" s="570"/>
      <c r="BO426" s="570"/>
      <c r="BP426" s="570"/>
      <c r="BQ426" s="570"/>
      <c r="BR426" s="570"/>
      <c r="BS426" s="570"/>
      <c r="BT426" s="570"/>
      <c r="BU426" s="570"/>
      <c r="BV426" s="570"/>
      <c r="BW426" s="570"/>
      <c r="BX426" s="570"/>
      <c r="BY426" s="570"/>
      <c r="BZ426" s="570"/>
      <c r="CA426" s="570"/>
      <c r="CB426" s="570"/>
      <c r="CC426" s="570"/>
      <c r="CD426" s="570"/>
      <c r="CE426" s="570"/>
      <c r="CF426" s="570"/>
      <c r="CG426" s="570"/>
      <c r="CH426" s="570"/>
      <c r="CI426" s="570"/>
      <c r="CJ426" s="570"/>
      <c r="CK426" s="570"/>
      <c r="CL426" s="570"/>
      <c r="CM426" s="570"/>
      <c r="CN426" s="570"/>
      <c r="CO426" s="570"/>
      <c r="CP426" s="570"/>
      <c r="CQ426" s="570"/>
      <c r="CR426" s="570"/>
      <c r="CS426" s="570"/>
      <c r="CT426" s="570"/>
      <c r="CU426" s="570"/>
      <c r="CV426" s="570"/>
    </row>
    <row r="427" spans="1:100" s="339" customFormat="1" ht="13.5">
      <c r="A427" s="655"/>
      <c r="B427" s="655"/>
      <c r="C427" s="655"/>
      <c r="D427" s="655"/>
      <c r="E427" s="655"/>
      <c r="F427" s="655"/>
      <c r="G427" s="655"/>
      <c r="H427" s="815"/>
      <c r="I427" s="815"/>
      <c r="J427" s="366"/>
      <c r="K427" s="367"/>
      <c r="L427" s="368"/>
      <c r="M427" s="365"/>
      <c r="N427" s="365"/>
      <c r="P427" s="369"/>
      <c r="Q427" s="341"/>
      <c r="R427" s="342"/>
      <c r="S427" s="342"/>
      <c r="T427" s="343"/>
      <c r="U427" s="344"/>
      <c r="V427" s="344"/>
      <c r="W427" s="344"/>
      <c r="X427" s="564"/>
      <c r="Y427" s="564"/>
      <c r="Z427" s="564"/>
      <c r="AA427" s="564"/>
      <c r="AB427" s="564"/>
      <c r="AC427" s="570"/>
      <c r="AD427" s="570"/>
      <c r="AE427" s="570"/>
      <c r="AF427" s="570"/>
      <c r="AG427" s="570"/>
      <c r="AH427" s="570"/>
      <c r="AI427" s="570"/>
      <c r="AJ427" s="570"/>
      <c r="AK427" s="570"/>
      <c r="AL427" s="570"/>
      <c r="AM427" s="570"/>
      <c r="AN427" s="570"/>
      <c r="AO427" s="570"/>
      <c r="AP427" s="570"/>
      <c r="AQ427" s="570"/>
      <c r="AR427" s="570"/>
      <c r="AS427" s="570"/>
      <c r="AT427" s="570"/>
      <c r="AU427" s="570"/>
      <c r="AV427" s="570"/>
      <c r="AW427" s="570"/>
      <c r="AX427" s="570"/>
      <c r="AY427" s="570"/>
      <c r="AZ427" s="570"/>
      <c r="BA427" s="570"/>
      <c r="BB427" s="570"/>
      <c r="BC427" s="570"/>
      <c r="BD427" s="570"/>
      <c r="BE427" s="570"/>
      <c r="BF427" s="570"/>
      <c r="BG427" s="570"/>
      <c r="BH427" s="570"/>
      <c r="BI427" s="570"/>
      <c r="BJ427" s="570"/>
      <c r="BK427" s="570"/>
      <c r="BL427" s="570"/>
      <c r="BM427" s="570"/>
      <c r="BN427" s="570"/>
      <c r="BO427" s="570"/>
      <c r="BP427" s="570"/>
      <c r="BQ427" s="570"/>
      <c r="BR427" s="570"/>
      <c r="BS427" s="570"/>
      <c r="BT427" s="570"/>
      <c r="BU427" s="570"/>
      <c r="BV427" s="570"/>
      <c r="BW427" s="570"/>
      <c r="BX427" s="570"/>
      <c r="BY427" s="570"/>
      <c r="BZ427" s="570"/>
      <c r="CA427" s="570"/>
      <c r="CB427" s="570"/>
      <c r="CC427" s="570"/>
      <c r="CD427" s="570"/>
      <c r="CE427" s="570"/>
      <c r="CF427" s="570"/>
      <c r="CG427" s="570"/>
      <c r="CH427" s="570"/>
      <c r="CI427" s="570"/>
      <c r="CJ427" s="570"/>
      <c r="CK427" s="570"/>
      <c r="CL427" s="570"/>
      <c r="CM427" s="570"/>
      <c r="CN427" s="570"/>
      <c r="CO427" s="570"/>
      <c r="CP427" s="570"/>
      <c r="CQ427" s="570"/>
      <c r="CR427" s="570"/>
      <c r="CS427" s="570"/>
      <c r="CT427" s="570"/>
      <c r="CU427" s="570"/>
      <c r="CV427" s="570"/>
    </row>
    <row r="428" spans="1:100" s="339" customFormat="1" ht="13.5">
      <c r="A428" s="655"/>
      <c r="B428" s="655"/>
      <c r="C428" s="655"/>
      <c r="D428" s="655"/>
      <c r="E428" s="655"/>
      <c r="F428" s="655"/>
      <c r="G428" s="655"/>
      <c r="H428" s="815"/>
      <c r="I428" s="815"/>
      <c r="J428" s="366"/>
      <c r="K428" s="367"/>
      <c r="L428" s="368"/>
      <c r="M428" s="365"/>
      <c r="N428" s="365"/>
      <c r="P428" s="369"/>
      <c r="Q428" s="341"/>
      <c r="R428" s="342"/>
      <c r="S428" s="342"/>
      <c r="T428" s="343"/>
      <c r="U428" s="344"/>
      <c r="V428" s="344"/>
      <c r="W428" s="344"/>
      <c r="X428" s="564"/>
      <c r="Y428" s="564"/>
      <c r="Z428" s="564"/>
      <c r="AA428" s="564"/>
      <c r="AB428" s="564"/>
      <c r="AC428" s="570"/>
      <c r="AD428" s="570"/>
      <c r="AE428" s="570"/>
      <c r="AF428" s="570"/>
      <c r="AG428" s="570"/>
      <c r="AH428" s="570"/>
      <c r="AI428" s="570"/>
      <c r="AJ428" s="570"/>
      <c r="AK428" s="570"/>
      <c r="AL428" s="570"/>
      <c r="AM428" s="570"/>
      <c r="AN428" s="570"/>
      <c r="AO428" s="570"/>
      <c r="AP428" s="570"/>
      <c r="AQ428" s="570"/>
      <c r="AR428" s="570"/>
      <c r="AS428" s="570"/>
      <c r="AT428" s="570"/>
      <c r="AU428" s="570"/>
      <c r="AV428" s="570"/>
      <c r="AW428" s="570"/>
      <c r="AX428" s="570"/>
      <c r="AY428" s="570"/>
      <c r="AZ428" s="570"/>
      <c r="BA428" s="570"/>
      <c r="BB428" s="570"/>
      <c r="BC428" s="570"/>
      <c r="BD428" s="570"/>
      <c r="BE428" s="570"/>
      <c r="BF428" s="570"/>
      <c r="BG428" s="570"/>
      <c r="BH428" s="570"/>
      <c r="BI428" s="570"/>
      <c r="BJ428" s="570"/>
      <c r="BK428" s="570"/>
      <c r="BL428" s="570"/>
      <c r="BM428" s="570"/>
      <c r="BN428" s="570"/>
      <c r="BO428" s="570"/>
      <c r="BP428" s="570"/>
      <c r="BQ428" s="570"/>
      <c r="BR428" s="570"/>
      <c r="BS428" s="570"/>
      <c r="BT428" s="570"/>
      <c r="BU428" s="570"/>
      <c r="BV428" s="570"/>
      <c r="BW428" s="570"/>
      <c r="BX428" s="570"/>
      <c r="BY428" s="570"/>
      <c r="BZ428" s="570"/>
      <c r="CA428" s="570"/>
      <c r="CB428" s="570"/>
      <c r="CC428" s="570"/>
      <c r="CD428" s="570"/>
      <c r="CE428" s="570"/>
      <c r="CF428" s="570"/>
      <c r="CG428" s="570"/>
      <c r="CH428" s="570"/>
      <c r="CI428" s="570"/>
      <c r="CJ428" s="570"/>
      <c r="CK428" s="570"/>
      <c r="CL428" s="570"/>
      <c r="CM428" s="570"/>
      <c r="CN428" s="570"/>
      <c r="CO428" s="570"/>
      <c r="CP428" s="570"/>
      <c r="CQ428" s="570"/>
      <c r="CR428" s="570"/>
      <c r="CS428" s="570"/>
      <c r="CT428" s="570"/>
      <c r="CU428" s="570"/>
      <c r="CV428" s="570"/>
    </row>
    <row r="429" spans="1:100" s="339" customFormat="1" ht="13.5">
      <c r="A429" s="655"/>
      <c r="B429" s="655"/>
      <c r="C429" s="655"/>
      <c r="D429" s="655"/>
      <c r="E429" s="655"/>
      <c r="F429" s="655"/>
      <c r="G429" s="655"/>
      <c r="H429" s="815"/>
      <c r="I429" s="815"/>
      <c r="J429" s="366"/>
      <c r="K429" s="367"/>
      <c r="L429" s="368"/>
      <c r="M429" s="365"/>
      <c r="N429" s="365"/>
      <c r="P429" s="369"/>
      <c r="Q429" s="341"/>
      <c r="R429" s="342"/>
      <c r="S429" s="342"/>
      <c r="T429" s="343"/>
      <c r="U429" s="344"/>
      <c r="V429" s="344"/>
      <c r="W429" s="344"/>
      <c r="X429" s="564"/>
      <c r="Y429" s="564"/>
      <c r="Z429" s="564"/>
      <c r="AA429" s="564"/>
      <c r="AB429" s="564"/>
      <c r="AC429" s="570"/>
      <c r="AD429" s="570"/>
      <c r="AE429" s="570"/>
      <c r="AF429" s="570"/>
      <c r="AG429" s="570"/>
      <c r="AH429" s="570"/>
      <c r="AI429" s="570"/>
      <c r="AJ429" s="570"/>
      <c r="AK429" s="570"/>
      <c r="AL429" s="570"/>
      <c r="AM429" s="570"/>
      <c r="AN429" s="570"/>
      <c r="AO429" s="570"/>
      <c r="AP429" s="570"/>
      <c r="AQ429" s="570"/>
      <c r="AR429" s="570"/>
      <c r="AS429" s="570"/>
      <c r="AT429" s="570"/>
      <c r="AU429" s="570"/>
      <c r="AV429" s="570"/>
      <c r="AW429" s="570"/>
      <c r="AX429" s="570"/>
      <c r="AY429" s="570"/>
      <c r="AZ429" s="570"/>
      <c r="BA429" s="570"/>
      <c r="BB429" s="570"/>
      <c r="BC429" s="570"/>
      <c r="BD429" s="570"/>
      <c r="BE429" s="570"/>
      <c r="BF429" s="570"/>
      <c r="BG429" s="570"/>
      <c r="BH429" s="570"/>
      <c r="BI429" s="570"/>
      <c r="BJ429" s="570"/>
      <c r="BK429" s="570"/>
      <c r="BL429" s="570"/>
      <c r="BM429" s="570"/>
      <c r="BN429" s="570"/>
      <c r="BO429" s="570"/>
      <c r="BP429" s="570"/>
      <c r="BQ429" s="570"/>
      <c r="BR429" s="570"/>
      <c r="BS429" s="570"/>
      <c r="BT429" s="570"/>
      <c r="BU429" s="570"/>
      <c r="BV429" s="570"/>
      <c r="BW429" s="570"/>
      <c r="BX429" s="570"/>
      <c r="BY429" s="570"/>
      <c r="BZ429" s="570"/>
      <c r="CA429" s="570"/>
      <c r="CB429" s="570"/>
      <c r="CC429" s="570"/>
      <c r="CD429" s="570"/>
      <c r="CE429" s="570"/>
      <c r="CF429" s="570"/>
      <c r="CG429" s="570"/>
      <c r="CH429" s="570"/>
      <c r="CI429" s="570"/>
      <c r="CJ429" s="570"/>
      <c r="CK429" s="570"/>
      <c r="CL429" s="570"/>
      <c r="CM429" s="570"/>
      <c r="CN429" s="570"/>
      <c r="CO429" s="570"/>
      <c r="CP429" s="570"/>
      <c r="CQ429" s="570"/>
      <c r="CR429" s="570"/>
      <c r="CS429" s="570"/>
      <c r="CT429" s="570"/>
      <c r="CU429" s="570"/>
      <c r="CV429" s="570"/>
    </row>
    <row r="430" spans="1:100" s="339" customFormat="1" ht="13.5">
      <c r="A430" s="655"/>
      <c r="B430" s="655"/>
      <c r="C430" s="655"/>
      <c r="D430" s="655"/>
      <c r="E430" s="655"/>
      <c r="F430" s="655"/>
      <c r="G430" s="655"/>
      <c r="H430" s="815"/>
      <c r="I430" s="815"/>
      <c r="J430" s="366"/>
      <c r="K430" s="367"/>
      <c r="L430" s="368"/>
      <c r="M430" s="365"/>
      <c r="N430" s="365"/>
      <c r="P430" s="369"/>
      <c r="Q430" s="341"/>
      <c r="R430" s="342"/>
      <c r="S430" s="342"/>
      <c r="T430" s="343"/>
      <c r="U430" s="344"/>
      <c r="V430" s="344"/>
      <c r="W430" s="344"/>
      <c r="X430" s="564"/>
      <c r="Y430" s="564"/>
      <c r="Z430" s="564"/>
      <c r="AA430" s="564"/>
      <c r="AB430" s="564"/>
      <c r="AC430" s="570"/>
      <c r="AD430" s="570"/>
      <c r="AE430" s="570"/>
      <c r="AF430" s="570"/>
      <c r="AG430" s="570"/>
      <c r="AH430" s="570"/>
      <c r="AI430" s="570"/>
      <c r="AJ430" s="570"/>
      <c r="AK430" s="570"/>
      <c r="AL430" s="570"/>
      <c r="AM430" s="570"/>
      <c r="AN430" s="570"/>
      <c r="AO430" s="570"/>
      <c r="AP430" s="570"/>
      <c r="AQ430" s="570"/>
      <c r="AR430" s="570"/>
      <c r="AS430" s="570"/>
      <c r="AT430" s="570"/>
      <c r="AU430" s="570"/>
      <c r="AV430" s="570"/>
      <c r="AW430" s="570"/>
      <c r="AX430" s="570"/>
      <c r="AY430" s="570"/>
      <c r="AZ430" s="570"/>
      <c r="BA430" s="570"/>
      <c r="BB430" s="570"/>
      <c r="BC430" s="570"/>
      <c r="BD430" s="570"/>
      <c r="BE430" s="570"/>
      <c r="BF430" s="570"/>
      <c r="BG430" s="570"/>
      <c r="BH430" s="570"/>
      <c r="BI430" s="570"/>
      <c r="BJ430" s="570"/>
      <c r="BK430" s="570"/>
      <c r="BL430" s="570"/>
      <c r="BM430" s="570"/>
      <c r="BN430" s="570"/>
      <c r="BO430" s="570"/>
      <c r="BP430" s="570"/>
      <c r="BQ430" s="570"/>
      <c r="BR430" s="570"/>
      <c r="BS430" s="570"/>
      <c r="BT430" s="570"/>
      <c r="BU430" s="570"/>
      <c r="BV430" s="570"/>
      <c r="BW430" s="570"/>
      <c r="BX430" s="570"/>
      <c r="BY430" s="570"/>
      <c r="BZ430" s="570"/>
      <c r="CA430" s="570"/>
      <c r="CB430" s="570"/>
      <c r="CC430" s="570"/>
      <c r="CD430" s="570"/>
      <c r="CE430" s="570"/>
      <c r="CF430" s="570"/>
      <c r="CG430" s="570"/>
      <c r="CH430" s="570"/>
      <c r="CI430" s="570"/>
      <c r="CJ430" s="570"/>
      <c r="CK430" s="570"/>
      <c r="CL430" s="570"/>
      <c r="CM430" s="570"/>
      <c r="CN430" s="570"/>
      <c r="CO430" s="570"/>
      <c r="CP430" s="570"/>
      <c r="CQ430" s="570"/>
      <c r="CR430" s="570"/>
      <c r="CS430" s="570"/>
      <c r="CT430" s="570"/>
      <c r="CU430" s="570"/>
      <c r="CV430" s="570"/>
    </row>
    <row r="431" spans="1:100" s="339" customFormat="1" ht="13.5">
      <c r="A431" s="655"/>
      <c r="B431" s="655"/>
      <c r="C431" s="655"/>
      <c r="D431" s="655"/>
      <c r="E431" s="655"/>
      <c r="F431" s="655"/>
      <c r="G431" s="655"/>
      <c r="H431" s="815"/>
      <c r="I431" s="815"/>
      <c r="J431" s="366"/>
      <c r="K431" s="367"/>
      <c r="L431" s="368"/>
      <c r="M431" s="365"/>
      <c r="N431" s="365"/>
      <c r="P431" s="369"/>
      <c r="Q431" s="341"/>
      <c r="R431" s="342"/>
      <c r="S431" s="342"/>
      <c r="T431" s="343"/>
      <c r="U431" s="344"/>
      <c r="V431" s="344"/>
      <c r="W431" s="344"/>
      <c r="X431" s="564"/>
      <c r="Y431" s="564"/>
      <c r="Z431" s="564"/>
      <c r="AA431" s="564"/>
      <c r="AB431" s="564"/>
      <c r="AC431" s="570"/>
      <c r="AD431" s="570"/>
      <c r="AE431" s="570"/>
      <c r="AF431" s="570"/>
      <c r="AG431" s="570"/>
      <c r="AH431" s="570"/>
      <c r="AI431" s="570"/>
      <c r="AJ431" s="570"/>
      <c r="AK431" s="570"/>
      <c r="AL431" s="570"/>
      <c r="AM431" s="570"/>
      <c r="AN431" s="570"/>
      <c r="AO431" s="570"/>
      <c r="AP431" s="570"/>
      <c r="AQ431" s="570"/>
      <c r="AR431" s="570"/>
      <c r="AS431" s="570"/>
      <c r="AT431" s="570"/>
      <c r="AU431" s="570"/>
      <c r="AV431" s="570"/>
      <c r="AW431" s="570"/>
      <c r="AX431" s="570"/>
      <c r="AY431" s="570"/>
      <c r="AZ431" s="570"/>
      <c r="BA431" s="570"/>
      <c r="BB431" s="570"/>
      <c r="BC431" s="570"/>
      <c r="BD431" s="570"/>
      <c r="BE431" s="570"/>
      <c r="BF431" s="570"/>
      <c r="BG431" s="570"/>
      <c r="BH431" s="570"/>
      <c r="BI431" s="570"/>
      <c r="BJ431" s="570"/>
      <c r="BK431" s="570"/>
      <c r="BL431" s="570"/>
      <c r="BM431" s="570"/>
      <c r="BN431" s="570"/>
      <c r="BO431" s="570"/>
      <c r="BP431" s="570"/>
      <c r="BQ431" s="570"/>
      <c r="BR431" s="570"/>
      <c r="BS431" s="570"/>
      <c r="BT431" s="570"/>
      <c r="BU431" s="570"/>
      <c r="BV431" s="570"/>
      <c r="BW431" s="570"/>
      <c r="BX431" s="570"/>
      <c r="BY431" s="570"/>
      <c r="BZ431" s="570"/>
      <c r="CA431" s="570"/>
      <c r="CB431" s="570"/>
      <c r="CC431" s="570"/>
      <c r="CD431" s="570"/>
      <c r="CE431" s="570"/>
      <c r="CF431" s="570"/>
      <c r="CG431" s="570"/>
      <c r="CH431" s="570"/>
      <c r="CI431" s="570"/>
      <c r="CJ431" s="570"/>
      <c r="CK431" s="570"/>
      <c r="CL431" s="570"/>
      <c r="CM431" s="570"/>
      <c r="CN431" s="570"/>
      <c r="CO431" s="570"/>
      <c r="CP431" s="570"/>
      <c r="CQ431" s="570"/>
      <c r="CR431" s="570"/>
      <c r="CS431" s="570"/>
      <c r="CT431" s="570"/>
      <c r="CU431" s="570"/>
      <c r="CV431" s="570"/>
    </row>
    <row r="432" spans="1:100" s="339" customFormat="1" ht="13.5">
      <c r="A432" s="655"/>
      <c r="B432" s="655"/>
      <c r="C432" s="655"/>
      <c r="D432" s="655"/>
      <c r="E432" s="655"/>
      <c r="F432" s="655"/>
      <c r="G432" s="655"/>
      <c r="H432" s="815"/>
      <c r="I432" s="815"/>
      <c r="J432" s="366"/>
      <c r="K432" s="367"/>
      <c r="L432" s="368"/>
      <c r="M432" s="365"/>
      <c r="N432" s="365"/>
      <c r="P432" s="369"/>
      <c r="Q432" s="341"/>
      <c r="R432" s="342"/>
      <c r="S432" s="342"/>
      <c r="T432" s="343"/>
      <c r="U432" s="344"/>
      <c r="V432" s="344"/>
      <c r="W432" s="344"/>
      <c r="X432" s="564"/>
      <c r="Y432" s="564"/>
      <c r="Z432" s="564"/>
      <c r="AA432" s="564"/>
      <c r="AB432" s="564"/>
      <c r="AC432" s="570"/>
      <c r="AD432" s="570"/>
      <c r="AE432" s="570"/>
      <c r="AF432" s="570"/>
      <c r="AG432" s="570"/>
      <c r="AH432" s="570"/>
      <c r="AI432" s="570"/>
      <c r="AJ432" s="570"/>
      <c r="AK432" s="570"/>
      <c r="AL432" s="570"/>
      <c r="AM432" s="570"/>
      <c r="AN432" s="570"/>
      <c r="AO432" s="570"/>
      <c r="AP432" s="570"/>
      <c r="AQ432" s="570"/>
      <c r="AR432" s="570"/>
      <c r="AS432" s="570"/>
      <c r="AT432" s="570"/>
      <c r="AU432" s="570"/>
      <c r="AV432" s="570"/>
      <c r="AW432" s="570"/>
      <c r="AX432" s="570"/>
      <c r="AY432" s="570"/>
      <c r="AZ432" s="570"/>
      <c r="BA432" s="570"/>
      <c r="BB432" s="570"/>
      <c r="BC432" s="570"/>
      <c r="BD432" s="570"/>
      <c r="BE432" s="570"/>
      <c r="BF432" s="570"/>
      <c r="BG432" s="570"/>
      <c r="BH432" s="570"/>
      <c r="BI432" s="570"/>
      <c r="BJ432" s="570"/>
      <c r="BK432" s="570"/>
      <c r="BL432" s="570"/>
      <c r="BM432" s="570"/>
      <c r="BN432" s="570"/>
      <c r="BO432" s="570"/>
      <c r="BP432" s="570"/>
      <c r="BQ432" s="570"/>
      <c r="BR432" s="570"/>
      <c r="BS432" s="570"/>
      <c r="BT432" s="570"/>
      <c r="BU432" s="570"/>
      <c r="BV432" s="570"/>
      <c r="BW432" s="570"/>
      <c r="BX432" s="570"/>
      <c r="BY432" s="570"/>
      <c r="BZ432" s="570"/>
      <c r="CA432" s="570"/>
      <c r="CB432" s="570"/>
      <c r="CC432" s="570"/>
      <c r="CD432" s="570"/>
      <c r="CE432" s="570"/>
      <c r="CF432" s="570"/>
      <c r="CG432" s="570"/>
      <c r="CH432" s="570"/>
      <c r="CI432" s="570"/>
      <c r="CJ432" s="570"/>
      <c r="CK432" s="570"/>
      <c r="CL432" s="570"/>
      <c r="CM432" s="570"/>
      <c r="CN432" s="570"/>
      <c r="CO432" s="570"/>
      <c r="CP432" s="570"/>
      <c r="CQ432" s="570"/>
      <c r="CR432" s="570"/>
      <c r="CS432" s="570"/>
      <c r="CT432" s="570"/>
      <c r="CU432" s="570"/>
      <c r="CV432" s="570"/>
    </row>
    <row r="433" spans="1:100" s="339" customFormat="1" ht="13.5">
      <c r="A433" s="655"/>
      <c r="B433" s="655"/>
      <c r="C433" s="655"/>
      <c r="D433" s="655"/>
      <c r="E433" s="655"/>
      <c r="F433" s="655"/>
      <c r="G433" s="655"/>
      <c r="H433" s="815"/>
      <c r="I433" s="815"/>
      <c r="J433" s="366"/>
      <c r="K433" s="367"/>
      <c r="L433" s="368"/>
      <c r="M433" s="365"/>
      <c r="N433" s="365"/>
      <c r="P433" s="369"/>
      <c r="Q433" s="341"/>
      <c r="R433" s="342"/>
      <c r="S433" s="342"/>
      <c r="T433" s="343"/>
      <c r="U433" s="344"/>
      <c r="V433" s="344"/>
      <c r="W433" s="344"/>
      <c r="X433" s="564"/>
      <c r="Y433" s="564"/>
      <c r="Z433" s="564"/>
      <c r="AA433" s="564"/>
      <c r="AB433" s="564"/>
      <c r="AC433" s="570"/>
      <c r="AD433" s="570"/>
      <c r="AE433" s="570"/>
      <c r="AF433" s="570"/>
      <c r="AG433" s="570"/>
      <c r="AH433" s="570"/>
      <c r="AI433" s="570"/>
      <c r="AJ433" s="570"/>
      <c r="AK433" s="570"/>
      <c r="AL433" s="570"/>
      <c r="AM433" s="570"/>
      <c r="AN433" s="570"/>
      <c r="AO433" s="570"/>
      <c r="AP433" s="570"/>
      <c r="AQ433" s="570"/>
      <c r="AR433" s="570"/>
      <c r="AS433" s="570"/>
      <c r="AT433" s="570"/>
      <c r="AU433" s="570"/>
      <c r="AV433" s="570"/>
      <c r="AW433" s="570"/>
      <c r="AX433" s="570"/>
      <c r="AY433" s="570"/>
      <c r="AZ433" s="570"/>
      <c r="BA433" s="570"/>
      <c r="BB433" s="570"/>
      <c r="BC433" s="570"/>
      <c r="BD433" s="570"/>
      <c r="BE433" s="570"/>
      <c r="BF433" s="570"/>
      <c r="BG433" s="570"/>
      <c r="BH433" s="570"/>
      <c r="BI433" s="570"/>
      <c r="BJ433" s="570"/>
      <c r="BK433" s="570"/>
      <c r="BL433" s="570"/>
      <c r="BM433" s="570"/>
      <c r="BN433" s="570"/>
      <c r="BO433" s="570"/>
      <c r="BP433" s="570"/>
      <c r="BQ433" s="570"/>
      <c r="BR433" s="570"/>
      <c r="BS433" s="570"/>
      <c r="BT433" s="570"/>
      <c r="BU433" s="570"/>
      <c r="BV433" s="570"/>
      <c r="BW433" s="570"/>
      <c r="BX433" s="570"/>
      <c r="BY433" s="570"/>
      <c r="BZ433" s="570"/>
      <c r="CA433" s="570"/>
      <c r="CB433" s="570"/>
      <c r="CC433" s="570"/>
      <c r="CD433" s="570"/>
      <c r="CE433" s="570"/>
      <c r="CF433" s="570"/>
      <c r="CG433" s="570"/>
      <c r="CH433" s="570"/>
      <c r="CI433" s="570"/>
      <c r="CJ433" s="570"/>
      <c r="CK433" s="570"/>
      <c r="CL433" s="570"/>
      <c r="CM433" s="570"/>
      <c r="CN433" s="570"/>
      <c r="CO433" s="570"/>
      <c r="CP433" s="570"/>
      <c r="CQ433" s="570"/>
      <c r="CR433" s="570"/>
      <c r="CS433" s="570"/>
      <c r="CT433" s="570"/>
      <c r="CU433" s="570"/>
      <c r="CV433" s="570"/>
    </row>
    <row r="434" spans="1:100" s="339" customFormat="1" ht="13.5">
      <c r="A434" s="655"/>
      <c r="B434" s="655"/>
      <c r="C434" s="655"/>
      <c r="D434" s="655"/>
      <c r="E434" s="655"/>
      <c r="F434" s="655"/>
      <c r="G434" s="655"/>
      <c r="H434" s="815"/>
      <c r="I434" s="815"/>
      <c r="J434" s="366"/>
      <c r="K434" s="367"/>
      <c r="L434" s="368"/>
      <c r="M434" s="365"/>
      <c r="N434" s="365"/>
      <c r="P434" s="369"/>
      <c r="Q434" s="341"/>
      <c r="R434" s="342"/>
      <c r="S434" s="342"/>
      <c r="T434" s="343"/>
      <c r="U434" s="344"/>
      <c r="V434" s="344"/>
      <c r="W434" s="344"/>
      <c r="X434" s="564"/>
      <c r="Y434" s="564"/>
      <c r="Z434" s="564"/>
      <c r="AA434" s="564"/>
      <c r="AB434" s="564"/>
      <c r="AC434" s="570"/>
      <c r="AD434" s="570"/>
      <c r="AE434" s="570"/>
      <c r="AF434" s="570"/>
      <c r="AG434" s="570"/>
      <c r="AH434" s="570"/>
      <c r="AI434" s="570"/>
      <c r="AJ434" s="570"/>
      <c r="AK434" s="570"/>
      <c r="AL434" s="570"/>
      <c r="AM434" s="570"/>
      <c r="AN434" s="570"/>
      <c r="AO434" s="570"/>
      <c r="AP434" s="570"/>
      <c r="AQ434" s="570"/>
      <c r="AR434" s="570"/>
      <c r="AS434" s="570"/>
      <c r="AT434" s="570"/>
      <c r="AU434" s="570"/>
      <c r="AV434" s="570"/>
      <c r="AW434" s="570"/>
      <c r="AX434" s="570"/>
      <c r="AY434" s="570"/>
      <c r="AZ434" s="570"/>
      <c r="BA434" s="570"/>
      <c r="BB434" s="570"/>
      <c r="BC434" s="570"/>
      <c r="BD434" s="570"/>
      <c r="BE434" s="570"/>
      <c r="BF434" s="570"/>
      <c r="BG434" s="570"/>
      <c r="BH434" s="570"/>
      <c r="BI434" s="570"/>
      <c r="BJ434" s="570"/>
      <c r="BK434" s="570"/>
      <c r="BL434" s="570"/>
      <c r="BM434" s="570"/>
      <c r="BN434" s="570"/>
      <c r="BO434" s="570"/>
      <c r="BP434" s="570"/>
      <c r="BQ434" s="570"/>
      <c r="BR434" s="570"/>
      <c r="BS434" s="570"/>
      <c r="BT434" s="570"/>
      <c r="BU434" s="570"/>
      <c r="BV434" s="570"/>
      <c r="BW434" s="570"/>
      <c r="BX434" s="570"/>
      <c r="BY434" s="570"/>
      <c r="BZ434" s="570"/>
      <c r="CA434" s="570"/>
      <c r="CB434" s="570"/>
      <c r="CC434" s="570"/>
      <c r="CD434" s="570"/>
      <c r="CE434" s="570"/>
      <c r="CF434" s="570"/>
      <c r="CG434" s="570"/>
      <c r="CH434" s="570"/>
      <c r="CI434" s="570"/>
      <c r="CJ434" s="570"/>
      <c r="CK434" s="570"/>
      <c r="CL434" s="570"/>
      <c r="CM434" s="570"/>
      <c r="CN434" s="570"/>
      <c r="CO434" s="570"/>
      <c r="CP434" s="570"/>
      <c r="CQ434" s="570"/>
      <c r="CR434" s="570"/>
      <c r="CS434" s="570"/>
      <c r="CT434" s="570"/>
      <c r="CU434" s="570"/>
      <c r="CV434" s="570"/>
    </row>
    <row r="435" spans="1:100" s="339" customFormat="1" ht="13.5">
      <c r="A435" s="655"/>
      <c r="B435" s="655"/>
      <c r="C435" s="655"/>
      <c r="D435" s="655"/>
      <c r="E435" s="655"/>
      <c r="F435" s="655"/>
      <c r="G435" s="655"/>
      <c r="H435" s="815"/>
      <c r="I435" s="815"/>
      <c r="J435" s="366"/>
      <c r="K435" s="367"/>
      <c r="L435" s="368"/>
      <c r="M435" s="365"/>
      <c r="N435" s="365"/>
      <c r="P435" s="369"/>
      <c r="Q435" s="341"/>
      <c r="R435" s="342"/>
      <c r="S435" s="342"/>
      <c r="T435" s="343"/>
      <c r="U435" s="344"/>
      <c r="V435" s="344"/>
      <c r="W435" s="344"/>
      <c r="X435" s="564"/>
      <c r="Y435" s="564"/>
      <c r="Z435" s="564"/>
      <c r="AA435" s="564"/>
      <c r="AB435" s="564"/>
      <c r="AC435" s="570"/>
      <c r="AD435" s="570"/>
      <c r="AE435" s="570"/>
      <c r="AF435" s="570"/>
      <c r="AG435" s="570"/>
      <c r="AH435" s="570"/>
      <c r="AI435" s="570"/>
      <c r="AJ435" s="570"/>
      <c r="AK435" s="570"/>
      <c r="AL435" s="570"/>
      <c r="AM435" s="570"/>
      <c r="AN435" s="570"/>
      <c r="AO435" s="570"/>
      <c r="AP435" s="570"/>
      <c r="AQ435" s="570"/>
      <c r="AR435" s="570"/>
      <c r="AS435" s="570"/>
      <c r="AT435" s="570"/>
      <c r="AU435" s="570"/>
      <c r="AV435" s="570"/>
      <c r="AW435" s="570"/>
      <c r="AX435" s="570"/>
      <c r="AY435" s="570"/>
      <c r="AZ435" s="570"/>
      <c r="BA435" s="570"/>
      <c r="BB435" s="570"/>
      <c r="BC435" s="570"/>
      <c r="BD435" s="570"/>
      <c r="BE435" s="570"/>
      <c r="BF435" s="570"/>
      <c r="BG435" s="570"/>
      <c r="BH435" s="570"/>
      <c r="BI435" s="570"/>
      <c r="BJ435" s="570"/>
      <c r="BK435" s="570"/>
      <c r="BL435" s="570"/>
      <c r="BM435" s="570"/>
      <c r="BN435" s="570"/>
      <c r="BO435" s="570"/>
      <c r="BP435" s="570"/>
      <c r="BQ435" s="570"/>
      <c r="BR435" s="570"/>
      <c r="BS435" s="570"/>
      <c r="BT435" s="570"/>
      <c r="BU435" s="570"/>
      <c r="BV435" s="570"/>
      <c r="BW435" s="570"/>
      <c r="BX435" s="570"/>
      <c r="BY435" s="570"/>
      <c r="BZ435" s="570"/>
      <c r="CA435" s="570"/>
      <c r="CB435" s="570"/>
      <c r="CC435" s="570"/>
      <c r="CD435" s="570"/>
      <c r="CE435" s="570"/>
      <c r="CF435" s="570"/>
      <c r="CG435" s="570"/>
      <c r="CH435" s="570"/>
      <c r="CI435" s="570"/>
      <c r="CJ435" s="570"/>
      <c r="CK435" s="570"/>
      <c r="CL435" s="570"/>
      <c r="CM435" s="570"/>
      <c r="CN435" s="570"/>
      <c r="CO435" s="570"/>
      <c r="CP435" s="570"/>
      <c r="CQ435" s="570"/>
      <c r="CR435" s="570"/>
      <c r="CS435" s="570"/>
      <c r="CT435" s="570"/>
      <c r="CU435" s="570"/>
      <c r="CV435" s="570"/>
    </row>
    <row r="436" spans="1:100" s="339" customFormat="1" ht="13.5">
      <c r="A436" s="655"/>
      <c r="B436" s="655"/>
      <c r="C436" s="655"/>
      <c r="D436" s="655"/>
      <c r="E436" s="655"/>
      <c r="F436" s="655"/>
      <c r="G436" s="655"/>
      <c r="H436" s="815"/>
      <c r="I436" s="815"/>
      <c r="J436" s="366"/>
      <c r="K436" s="367"/>
      <c r="L436" s="368"/>
      <c r="M436" s="365"/>
      <c r="N436" s="365"/>
      <c r="P436" s="369"/>
      <c r="Q436" s="341"/>
      <c r="R436" s="342"/>
      <c r="S436" s="342"/>
      <c r="T436" s="343"/>
      <c r="U436" s="344"/>
      <c r="V436" s="344"/>
      <c r="W436" s="344"/>
      <c r="X436" s="564"/>
      <c r="Y436" s="564"/>
      <c r="Z436" s="564"/>
      <c r="AA436" s="564"/>
      <c r="AB436" s="564"/>
      <c r="AC436" s="570"/>
      <c r="AD436" s="570"/>
      <c r="AE436" s="570"/>
      <c r="AF436" s="570"/>
      <c r="AG436" s="570"/>
      <c r="AH436" s="570"/>
      <c r="AI436" s="570"/>
      <c r="AJ436" s="570"/>
      <c r="AK436" s="570"/>
      <c r="AL436" s="570"/>
      <c r="AM436" s="570"/>
      <c r="AN436" s="570"/>
      <c r="AO436" s="570"/>
      <c r="AP436" s="570"/>
      <c r="AQ436" s="570"/>
      <c r="AR436" s="570"/>
      <c r="AS436" s="570"/>
      <c r="AT436" s="570"/>
      <c r="AU436" s="570"/>
      <c r="AV436" s="570"/>
      <c r="AW436" s="570"/>
      <c r="AX436" s="570"/>
      <c r="AY436" s="570"/>
      <c r="AZ436" s="570"/>
      <c r="BA436" s="570"/>
      <c r="BB436" s="570"/>
      <c r="BC436" s="570"/>
      <c r="BD436" s="570"/>
      <c r="BE436" s="570"/>
      <c r="BF436" s="570"/>
      <c r="BG436" s="570"/>
      <c r="BH436" s="570"/>
      <c r="BI436" s="570"/>
      <c r="BJ436" s="570"/>
      <c r="BK436" s="570"/>
      <c r="BL436" s="570"/>
      <c r="BM436" s="570"/>
      <c r="BN436" s="570"/>
      <c r="BO436" s="570"/>
      <c r="BP436" s="570"/>
      <c r="BQ436" s="570"/>
      <c r="BR436" s="570"/>
      <c r="BS436" s="570"/>
      <c r="BT436" s="570"/>
      <c r="BU436" s="570"/>
      <c r="BV436" s="570"/>
      <c r="BW436" s="570"/>
      <c r="BX436" s="570"/>
      <c r="BY436" s="570"/>
      <c r="BZ436" s="570"/>
      <c r="CA436" s="570"/>
      <c r="CB436" s="570"/>
      <c r="CC436" s="570"/>
      <c r="CD436" s="570"/>
      <c r="CE436" s="570"/>
      <c r="CF436" s="570"/>
      <c r="CG436" s="570"/>
      <c r="CH436" s="570"/>
      <c r="CI436" s="570"/>
      <c r="CJ436" s="570"/>
      <c r="CK436" s="570"/>
      <c r="CL436" s="570"/>
      <c r="CM436" s="570"/>
      <c r="CN436" s="570"/>
      <c r="CO436" s="570"/>
      <c r="CP436" s="570"/>
      <c r="CQ436" s="570"/>
      <c r="CR436" s="570"/>
      <c r="CS436" s="570"/>
      <c r="CT436" s="570"/>
      <c r="CU436" s="570"/>
      <c r="CV436" s="570"/>
    </row>
    <row r="437" spans="1:100" s="339" customFormat="1" ht="13.5">
      <c r="A437" s="655"/>
      <c r="B437" s="655"/>
      <c r="C437" s="655"/>
      <c r="D437" s="655"/>
      <c r="E437" s="655"/>
      <c r="F437" s="655"/>
      <c r="G437" s="655"/>
      <c r="H437" s="815"/>
      <c r="I437" s="815"/>
      <c r="J437" s="366"/>
      <c r="K437" s="367"/>
      <c r="L437" s="368"/>
      <c r="M437" s="365"/>
      <c r="N437" s="365"/>
      <c r="P437" s="369"/>
      <c r="Q437" s="341"/>
      <c r="R437" s="342"/>
      <c r="S437" s="342"/>
      <c r="T437" s="343"/>
      <c r="U437" s="344"/>
      <c r="V437" s="344"/>
      <c r="W437" s="344"/>
      <c r="X437" s="564"/>
      <c r="Y437" s="564"/>
      <c r="Z437" s="564"/>
      <c r="AA437" s="564"/>
      <c r="AB437" s="564"/>
      <c r="AC437" s="570"/>
      <c r="AD437" s="570"/>
      <c r="AE437" s="570"/>
      <c r="AF437" s="570"/>
      <c r="AG437" s="570"/>
      <c r="AH437" s="570"/>
      <c r="AI437" s="570"/>
      <c r="AJ437" s="570"/>
      <c r="AK437" s="570"/>
      <c r="AL437" s="570"/>
      <c r="AM437" s="570"/>
      <c r="AN437" s="570"/>
      <c r="AO437" s="570"/>
      <c r="AP437" s="570"/>
      <c r="AQ437" s="570"/>
      <c r="AR437" s="570"/>
      <c r="AS437" s="570"/>
      <c r="AT437" s="570"/>
      <c r="AU437" s="570"/>
      <c r="AV437" s="570"/>
      <c r="AW437" s="570"/>
      <c r="AX437" s="570"/>
      <c r="AY437" s="570"/>
      <c r="AZ437" s="570"/>
      <c r="BA437" s="570"/>
      <c r="BB437" s="570"/>
      <c r="BC437" s="570"/>
      <c r="BD437" s="570"/>
      <c r="BE437" s="570"/>
      <c r="BF437" s="570"/>
      <c r="BG437" s="570"/>
      <c r="BH437" s="570"/>
      <c r="BI437" s="570"/>
      <c r="BJ437" s="570"/>
      <c r="BK437" s="570"/>
      <c r="BL437" s="570"/>
      <c r="BM437" s="570"/>
      <c r="BN437" s="570"/>
      <c r="BO437" s="570"/>
      <c r="BP437" s="570"/>
      <c r="BQ437" s="570"/>
      <c r="BR437" s="570"/>
      <c r="BS437" s="570"/>
      <c r="BT437" s="570"/>
      <c r="BU437" s="570"/>
      <c r="BV437" s="570"/>
      <c r="BW437" s="570"/>
      <c r="BX437" s="570"/>
      <c r="BY437" s="570"/>
      <c r="BZ437" s="570"/>
      <c r="CA437" s="570"/>
      <c r="CB437" s="570"/>
      <c r="CC437" s="570"/>
      <c r="CD437" s="570"/>
      <c r="CE437" s="570"/>
      <c r="CF437" s="570"/>
      <c r="CG437" s="570"/>
      <c r="CH437" s="570"/>
      <c r="CI437" s="570"/>
      <c r="CJ437" s="570"/>
      <c r="CK437" s="570"/>
      <c r="CL437" s="570"/>
      <c r="CM437" s="570"/>
      <c r="CN437" s="570"/>
      <c r="CO437" s="570"/>
      <c r="CP437" s="570"/>
      <c r="CQ437" s="570"/>
      <c r="CR437" s="570"/>
      <c r="CS437" s="570"/>
      <c r="CT437" s="570"/>
      <c r="CU437" s="570"/>
      <c r="CV437" s="570"/>
    </row>
    <row r="438" spans="1:100" s="339" customFormat="1" ht="13.5">
      <c r="A438" s="655"/>
      <c r="B438" s="655"/>
      <c r="C438" s="655"/>
      <c r="D438" s="655"/>
      <c r="E438" s="655"/>
      <c r="F438" s="655"/>
      <c r="G438" s="655"/>
      <c r="H438" s="815"/>
      <c r="I438" s="815"/>
      <c r="J438" s="366"/>
      <c r="K438" s="367"/>
      <c r="L438" s="368"/>
      <c r="M438" s="365"/>
      <c r="N438" s="365"/>
      <c r="P438" s="369"/>
      <c r="Q438" s="341"/>
      <c r="R438" s="342"/>
      <c r="S438" s="342"/>
      <c r="T438" s="343"/>
      <c r="U438" s="344"/>
      <c r="V438" s="344"/>
      <c r="W438" s="344"/>
      <c r="X438" s="564"/>
      <c r="Y438" s="564"/>
      <c r="Z438" s="564"/>
      <c r="AA438" s="564"/>
      <c r="AB438" s="564"/>
      <c r="AC438" s="570"/>
      <c r="AD438" s="570"/>
      <c r="AE438" s="570"/>
      <c r="AF438" s="570"/>
      <c r="AG438" s="570"/>
      <c r="AH438" s="570"/>
      <c r="AI438" s="570"/>
      <c r="AJ438" s="570"/>
      <c r="AK438" s="570"/>
      <c r="AL438" s="570"/>
      <c r="AM438" s="570"/>
      <c r="AN438" s="570"/>
      <c r="AO438" s="570"/>
      <c r="AP438" s="570"/>
      <c r="AQ438" s="570"/>
      <c r="AR438" s="570"/>
      <c r="AS438" s="570"/>
      <c r="AT438" s="570"/>
      <c r="AU438" s="570"/>
      <c r="AV438" s="570"/>
      <c r="AW438" s="570"/>
      <c r="AX438" s="570"/>
      <c r="AY438" s="570"/>
      <c r="AZ438" s="570"/>
      <c r="BA438" s="570"/>
      <c r="BB438" s="570"/>
      <c r="BC438" s="570"/>
      <c r="BD438" s="570"/>
      <c r="BE438" s="570"/>
      <c r="BF438" s="570"/>
      <c r="BG438" s="570"/>
      <c r="BH438" s="570"/>
      <c r="BI438" s="570"/>
      <c r="BJ438" s="570"/>
      <c r="BK438" s="570"/>
      <c r="BL438" s="570"/>
      <c r="BM438" s="570"/>
      <c r="BN438" s="570"/>
      <c r="BO438" s="570"/>
      <c r="BP438" s="570"/>
      <c r="BQ438" s="570"/>
      <c r="BR438" s="570"/>
      <c r="BS438" s="570"/>
      <c r="BT438" s="570"/>
      <c r="BU438" s="570"/>
      <c r="BV438" s="570"/>
      <c r="BW438" s="570"/>
      <c r="BX438" s="570"/>
      <c r="BY438" s="570"/>
      <c r="BZ438" s="570"/>
      <c r="CA438" s="570"/>
      <c r="CB438" s="570"/>
      <c r="CC438" s="570"/>
      <c r="CD438" s="570"/>
      <c r="CE438" s="570"/>
      <c r="CF438" s="570"/>
      <c r="CG438" s="570"/>
      <c r="CH438" s="570"/>
      <c r="CI438" s="570"/>
      <c r="CJ438" s="570"/>
      <c r="CK438" s="570"/>
      <c r="CL438" s="570"/>
      <c r="CM438" s="570"/>
      <c r="CN438" s="570"/>
      <c r="CO438" s="570"/>
      <c r="CP438" s="570"/>
      <c r="CQ438" s="570"/>
      <c r="CR438" s="570"/>
      <c r="CS438" s="570"/>
      <c r="CT438" s="570"/>
      <c r="CU438" s="570"/>
      <c r="CV438" s="570"/>
    </row>
    <row r="439" spans="1:100" s="339" customFormat="1" ht="13.5">
      <c r="A439" s="655"/>
      <c r="B439" s="655"/>
      <c r="C439" s="655"/>
      <c r="D439" s="655"/>
      <c r="E439" s="655"/>
      <c r="F439" s="655"/>
      <c r="G439" s="655"/>
      <c r="H439" s="815"/>
      <c r="I439" s="815"/>
      <c r="J439" s="366"/>
      <c r="K439" s="367"/>
      <c r="L439" s="368"/>
      <c r="M439" s="365"/>
      <c r="N439" s="365"/>
      <c r="P439" s="369"/>
      <c r="Q439" s="341"/>
      <c r="R439" s="342"/>
      <c r="S439" s="342"/>
      <c r="T439" s="343"/>
      <c r="U439" s="344"/>
      <c r="V439" s="344"/>
      <c r="W439" s="344"/>
      <c r="X439" s="564"/>
      <c r="Y439" s="564"/>
      <c r="Z439" s="564"/>
      <c r="AA439" s="564"/>
      <c r="AB439" s="564"/>
      <c r="AC439" s="570"/>
      <c r="AD439" s="570"/>
      <c r="AE439" s="570"/>
      <c r="AF439" s="570"/>
      <c r="AG439" s="570"/>
      <c r="AH439" s="570"/>
      <c r="AI439" s="570"/>
      <c r="AJ439" s="570"/>
      <c r="AK439" s="570"/>
      <c r="AL439" s="570"/>
      <c r="AM439" s="570"/>
      <c r="AN439" s="570"/>
      <c r="AO439" s="570"/>
      <c r="AP439" s="570"/>
      <c r="AQ439" s="570"/>
      <c r="AR439" s="570"/>
      <c r="AS439" s="570"/>
      <c r="AT439" s="570"/>
      <c r="AU439" s="570"/>
      <c r="AV439" s="570"/>
      <c r="AW439" s="570"/>
      <c r="AX439" s="570"/>
      <c r="AY439" s="570"/>
      <c r="AZ439" s="570"/>
      <c r="BA439" s="570"/>
      <c r="BB439" s="570"/>
      <c r="BC439" s="570"/>
      <c r="BD439" s="570"/>
      <c r="BE439" s="570"/>
      <c r="BF439" s="570"/>
      <c r="BG439" s="570"/>
      <c r="BH439" s="570"/>
      <c r="BI439" s="570"/>
      <c r="BJ439" s="570"/>
      <c r="BK439" s="570"/>
      <c r="BL439" s="570"/>
      <c r="BM439" s="570"/>
      <c r="BN439" s="570"/>
      <c r="BO439" s="570"/>
      <c r="BP439" s="570"/>
      <c r="BQ439" s="570"/>
      <c r="BR439" s="570"/>
      <c r="BS439" s="570"/>
      <c r="BT439" s="570"/>
      <c r="BU439" s="570"/>
      <c r="BV439" s="570"/>
      <c r="BW439" s="570"/>
      <c r="BX439" s="570"/>
      <c r="BY439" s="570"/>
      <c r="BZ439" s="570"/>
      <c r="CA439" s="570"/>
      <c r="CB439" s="570"/>
      <c r="CC439" s="570"/>
      <c r="CD439" s="570"/>
      <c r="CE439" s="570"/>
      <c r="CF439" s="570"/>
      <c r="CG439" s="570"/>
      <c r="CH439" s="570"/>
      <c r="CI439" s="570"/>
      <c r="CJ439" s="570"/>
      <c r="CK439" s="570"/>
      <c r="CL439" s="570"/>
      <c r="CM439" s="570"/>
      <c r="CN439" s="570"/>
      <c r="CO439" s="570"/>
      <c r="CP439" s="570"/>
      <c r="CQ439" s="570"/>
      <c r="CR439" s="570"/>
      <c r="CS439" s="570"/>
      <c r="CT439" s="570"/>
      <c r="CU439" s="570"/>
      <c r="CV439" s="570"/>
    </row>
    <row r="440" spans="1:100" s="339" customFormat="1" ht="13.5">
      <c r="A440" s="655"/>
      <c r="B440" s="655"/>
      <c r="C440" s="655"/>
      <c r="D440" s="655"/>
      <c r="E440" s="655"/>
      <c r="F440" s="655"/>
      <c r="G440" s="655"/>
      <c r="H440" s="815"/>
      <c r="I440" s="815"/>
      <c r="J440" s="366"/>
      <c r="K440" s="367"/>
      <c r="L440" s="368"/>
      <c r="M440" s="365"/>
      <c r="N440" s="365"/>
      <c r="P440" s="369"/>
      <c r="Q440" s="341"/>
      <c r="R440" s="342"/>
      <c r="S440" s="342"/>
      <c r="T440" s="343"/>
      <c r="U440" s="344"/>
      <c r="V440" s="344"/>
      <c r="W440" s="344"/>
      <c r="X440" s="564"/>
      <c r="Y440" s="564"/>
      <c r="Z440" s="564"/>
      <c r="AA440" s="564"/>
      <c r="AB440" s="564"/>
      <c r="AC440" s="570"/>
      <c r="AD440" s="570"/>
      <c r="AE440" s="570"/>
      <c r="AF440" s="570"/>
      <c r="AG440" s="570"/>
      <c r="AH440" s="570"/>
      <c r="AI440" s="570"/>
      <c r="AJ440" s="570"/>
      <c r="AK440" s="570"/>
      <c r="AL440" s="570"/>
      <c r="AM440" s="570"/>
      <c r="AN440" s="570"/>
      <c r="AO440" s="570"/>
      <c r="AP440" s="570"/>
      <c r="AQ440" s="570"/>
      <c r="AR440" s="570"/>
      <c r="AS440" s="570"/>
      <c r="AT440" s="570"/>
      <c r="AU440" s="570"/>
      <c r="AV440" s="570"/>
      <c r="AW440" s="570"/>
      <c r="AX440" s="570"/>
      <c r="AY440" s="570"/>
      <c r="AZ440" s="570"/>
      <c r="BA440" s="570"/>
      <c r="BB440" s="570"/>
      <c r="BC440" s="570"/>
      <c r="BD440" s="570"/>
      <c r="BE440" s="570"/>
      <c r="BF440" s="570"/>
      <c r="BG440" s="570"/>
      <c r="BH440" s="570"/>
      <c r="BI440" s="570"/>
      <c r="BJ440" s="570"/>
      <c r="BK440" s="570"/>
      <c r="BL440" s="570"/>
      <c r="BM440" s="570"/>
      <c r="BN440" s="570"/>
      <c r="BO440" s="570"/>
      <c r="BP440" s="570"/>
      <c r="BQ440" s="570"/>
      <c r="BR440" s="570"/>
      <c r="BS440" s="570"/>
      <c r="BT440" s="570"/>
      <c r="BU440" s="570"/>
      <c r="BV440" s="570"/>
      <c r="BW440" s="570"/>
      <c r="BX440" s="570"/>
      <c r="BY440" s="570"/>
      <c r="BZ440" s="570"/>
      <c r="CA440" s="570"/>
      <c r="CB440" s="570"/>
      <c r="CC440" s="570"/>
      <c r="CD440" s="570"/>
      <c r="CE440" s="570"/>
      <c r="CF440" s="570"/>
      <c r="CG440" s="570"/>
      <c r="CH440" s="570"/>
      <c r="CI440" s="570"/>
      <c r="CJ440" s="570"/>
      <c r="CK440" s="570"/>
      <c r="CL440" s="570"/>
      <c r="CM440" s="570"/>
      <c r="CN440" s="570"/>
      <c r="CO440" s="570"/>
      <c r="CP440" s="570"/>
      <c r="CQ440" s="570"/>
      <c r="CR440" s="570"/>
      <c r="CS440" s="570"/>
      <c r="CT440" s="570"/>
      <c r="CU440" s="570"/>
      <c r="CV440" s="570"/>
    </row>
    <row r="441" spans="1:100" s="339" customFormat="1" ht="13.5">
      <c r="A441" s="655"/>
      <c r="B441" s="655"/>
      <c r="C441" s="655"/>
      <c r="D441" s="655"/>
      <c r="E441" s="655"/>
      <c r="F441" s="655"/>
      <c r="G441" s="655"/>
      <c r="H441" s="815"/>
      <c r="I441" s="815"/>
      <c r="J441" s="366"/>
      <c r="K441" s="367"/>
      <c r="L441" s="368"/>
      <c r="M441" s="365"/>
      <c r="N441" s="365"/>
      <c r="P441" s="369"/>
      <c r="Q441" s="341"/>
      <c r="R441" s="342"/>
      <c r="S441" s="342"/>
      <c r="T441" s="343"/>
      <c r="U441" s="344"/>
      <c r="V441" s="344"/>
      <c r="W441" s="344"/>
      <c r="X441" s="564"/>
      <c r="Y441" s="564"/>
      <c r="Z441" s="564"/>
      <c r="AA441" s="564"/>
      <c r="AB441" s="564"/>
      <c r="AC441" s="570"/>
      <c r="AD441" s="570"/>
      <c r="AE441" s="570"/>
      <c r="AF441" s="570"/>
      <c r="AG441" s="570"/>
      <c r="AH441" s="570"/>
      <c r="AI441" s="570"/>
      <c r="AJ441" s="570"/>
      <c r="AK441" s="570"/>
      <c r="AL441" s="570"/>
      <c r="AM441" s="570"/>
      <c r="AN441" s="570"/>
      <c r="AO441" s="570"/>
      <c r="AP441" s="570"/>
      <c r="AQ441" s="570"/>
      <c r="AR441" s="570"/>
      <c r="AS441" s="570"/>
      <c r="AT441" s="570"/>
      <c r="AU441" s="570"/>
      <c r="AV441" s="570"/>
      <c r="AW441" s="570"/>
      <c r="AX441" s="570"/>
      <c r="AY441" s="570"/>
      <c r="AZ441" s="570"/>
      <c r="BA441" s="570"/>
      <c r="BB441" s="570"/>
      <c r="BC441" s="570"/>
      <c r="BD441" s="570"/>
      <c r="BE441" s="570"/>
      <c r="BF441" s="570"/>
      <c r="BG441" s="570"/>
      <c r="BH441" s="570"/>
      <c r="BI441" s="570"/>
      <c r="BJ441" s="570"/>
      <c r="BK441" s="570"/>
      <c r="BL441" s="570"/>
      <c r="BM441" s="570"/>
      <c r="BN441" s="570"/>
      <c r="BO441" s="570"/>
      <c r="BP441" s="570"/>
      <c r="BQ441" s="570"/>
      <c r="BR441" s="570"/>
      <c r="BS441" s="570"/>
      <c r="BT441" s="570"/>
      <c r="BU441" s="570"/>
      <c r="BV441" s="570"/>
      <c r="BW441" s="570"/>
      <c r="BX441" s="570"/>
      <c r="BY441" s="570"/>
      <c r="BZ441" s="570"/>
      <c r="CA441" s="570"/>
      <c r="CB441" s="570"/>
      <c r="CC441" s="570"/>
      <c r="CD441" s="570"/>
      <c r="CE441" s="570"/>
      <c r="CF441" s="570"/>
      <c r="CG441" s="570"/>
      <c r="CH441" s="570"/>
      <c r="CI441" s="570"/>
      <c r="CJ441" s="570"/>
      <c r="CK441" s="570"/>
      <c r="CL441" s="570"/>
      <c r="CM441" s="570"/>
      <c r="CN441" s="570"/>
      <c r="CO441" s="570"/>
      <c r="CP441" s="570"/>
      <c r="CQ441" s="570"/>
      <c r="CR441" s="570"/>
      <c r="CS441" s="570"/>
      <c r="CT441" s="570"/>
      <c r="CU441" s="570"/>
      <c r="CV441" s="570"/>
    </row>
    <row r="442" spans="1:100" s="339" customFormat="1" ht="13.5">
      <c r="A442" s="655"/>
      <c r="B442" s="655"/>
      <c r="C442" s="655"/>
      <c r="D442" s="655"/>
      <c r="E442" s="655"/>
      <c r="F442" s="655"/>
      <c r="G442" s="655"/>
      <c r="H442" s="815"/>
      <c r="I442" s="815"/>
      <c r="J442" s="366"/>
      <c r="K442" s="367"/>
      <c r="L442" s="368"/>
      <c r="M442" s="365"/>
      <c r="N442" s="365"/>
      <c r="P442" s="369"/>
      <c r="Q442" s="341"/>
      <c r="R442" s="342"/>
      <c r="S442" s="342"/>
      <c r="T442" s="343"/>
      <c r="U442" s="344"/>
      <c r="V442" s="344"/>
      <c r="W442" s="344"/>
      <c r="X442" s="564"/>
      <c r="Y442" s="564"/>
      <c r="Z442" s="564"/>
      <c r="AA442" s="564"/>
      <c r="AB442" s="564"/>
      <c r="AC442" s="570"/>
      <c r="AD442" s="570"/>
      <c r="AE442" s="570"/>
      <c r="AF442" s="570"/>
      <c r="AG442" s="570"/>
      <c r="AH442" s="570"/>
      <c r="AI442" s="570"/>
      <c r="AJ442" s="570"/>
      <c r="AK442" s="570"/>
      <c r="AL442" s="570"/>
      <c r="AM442" s="570"/>
      <c r="AN442" s="570"/>
      <c r="AO442" s="570"/>
      <c r="AP442" s="570"/>
      <c r="AQ442" s="570"/>
      <c r="AR442" s="570"/>
      <c r="AS442" s="570"/>
      <c r="AT442" s="570"/>
      <c r="AU442" s="570"/>
      <c r="AV442" s="570"/>
      <c r="AW442" s="570"/>
      <c r="AX442" s="570"/>
      <c r="AY442" s="570"/>
      <c r="AZ442" s="570"/>
      <c r="BA442" s="570"/>
      <c r="BB442" s="570"/>
      <c r="BC442" s="570"/>
      <c r="BD442" s="570"/>
      <c r="BE442" s="570"/>
      <c r="BF442" s="570"/>
      <c r="BG442" s="570"/>
      <c r="BH442" s="570"/>
      <c r="BI442" s="570"/>
      <c r="BJ442" s="570"/>
      <c r="BK442" s="570"/>
      <c r="BL442" s="570"/>
      <c r="BM442" s="570"/>
      <c r="BN442" s="570"/>
      <c r="BO442" s="570"/>
      <c r="BP442" s="570"/>
      <c r="BQ442" s="570"/>
      <c r="BR442" s="570"/>
      <c r="BS442" s="570"/>
      <c r="BT442" s="570"/>
      <c r="BU442" s="570"/>
      <c r="BV442" s="570"/>
      <c r="BW442" s="570"/>
      <c r="BX442" s="570"/>
      <c r="BY442" s="570"/>
      <c r="BZ442" s="570"/>
      <c r="CA442" s="570"/>
      <c r="CB442" s="570"/>
      <c r="CC442" s="570"/>
      <c r="CD442" s="570"/>
      <c r="CE442" s="570"/>
      <c r="CF442" s="570"/>
      <c r="CG442" s="570"/>
      <c r="CH442" s="570"/>
      <c r="CI442" s="570"/>
      <c r="CJ442" s="570"/>
      <c r="CK442" s="570"/>
      <c r="CL442" s="570"/>
      <c r="CM442" s="570"/>
      <c r="CN442" s="570"/>
      <c r="CO442" s="570"/>
      <c r="CP442" s="570"/>
      <c r="CQ442" s="570"/>
      <c r="CR442" s="570"/>
      <c r="CS442" s="570"/>
      <c r="CT442" s="570"/>
      <c r="CU442" s="570"/>
      <c r="CV442" s="570"/>
    </row>
    <row r="443" spans="1:100" s="339" customFormat="1" ht="13.5">
      <c r="A443" s="655"/>
      <c r="B443" s="655"/>
      <c r="C443" s="655"/>
      <c r="D443" s="655"/>
      <c r="E443" s="655"/>
      <c r="F443" s="655"/>
      <c r="G443" s="655"/>
      <c r="H443" s="815"/>
      <c r="I443" s="815"/>
      <c r="J443" s="366"/>
      <c r="K443" s="367"/>
      <c r="L443" s="368"/>
      <c r="M443" s="365"/>
      <c r="N443" s="365"/>
      <c r="P443" s="369"/>
      <c r="Q443" s="341"/>
      <c r="R443" s="342"/>
      <c r="S443" s="342"/>
      <c r="T443" s="343"/>
      <c r="U443" s="344"/>
      <c r="V443" s="344"/>
      <c r="W443" s="344"/>
      <c r="X443" s="564"/>
      <c r="Y443" s="564"/>
      <c r="Z443" s="564"/>
      <c r="AA443" s="564"/>
      <c r="AB443" s="564"/>
      <c r="AC443" s="570"/>
      <c r="AD443" s="570"/>
      <c r="AE443" s="570"/>
      <c r="AF443" s="570"/>
      <c r="AG443" s="570"/>
      <c r="AH443" s="570"/>
      <c r="AI443" s="570"/>
      <c r="AJ443" s="570"/>
      <c r="AK443" s="570"/>
      <c r="AL443" s="570"/>
      <c r="AM443" s="570"/>
      <c r="AN443" s="570"/>
      <c r="AO443" s="570"/>
      <c r="AP443" s="570"/>
      <c r="AQ443" s="570"/>
      <c r="AR443" s="570"/>
      <c r="AS443" s="570"/>
      <c r="AT443" s="570"/>
      <c r="AU443" s="570"/>
      <c r="AV443" s="570"/>
      <c r="AW443" s="570"/>
      <c r="AX443" s="570"/>
      <c r="AY443" s="570"/>
      <c r="AZ443" s="570"/>
      <c r="BA443" s="570"/>
      <c r="BB443" s="570"/>
      <c r="BC443" s="570"/>
      <c r="BD443" s="570"/>
      <c r="BE443" s="570"/>
      <c r="BF443" s="570"/>
      <c r="BG443" s="570"/>
      <c r="BH443" s="570"/>
      <c r="BI443" s="570"/>
      <c r="BJ443" s="570"/>
      <c r="BK443" s="570"/>
      <c r="BL443" s="570"/>
      <c r="BM443" s="570"/>
      <c r="BN443" s="570"/>
      <c r="BO443" s="570"/>
      <c r="BP443" s="570"/>
      <c r="BQ443" s="570"/>
      <c r="BR443" s="570"/>
      <c r="BS443" s="570"/>
      <c r="BT443" s="570"/>
      <c r="BU443" s="570"/>
      <c r="BV443" s="570"/>
      <c r="BW443" s="570"/>
      <c r="BX443" s="570"/>
      <c r="BY443" s="570"/>
      <c r="BZ443" s="570"/>
      <c r="CA443" s="570"/>
      <c r="CB443" s="570"/>
      <c r="CC443" s="570"/>
      <c r="CD443" s="570"/>
      <c r="CE443" s="570"/>
      <c r="CF443" s="570"/>
      <c r="CG443" s="570"/>
      <c r="CH443" s="570"/>
      <c r="CI443" s="570"/>
      <c r="CJ443" s="570"/>
      <c r="CK443" s="570"/>
      <c r="CL443" s="570"/>
      <c r="CM443" s="570"/>
      <c r="CN443" s="570"/>
      <c r="CO443" s="570"/>
      <c r="CP443" s="570"/>
      <c r="CQ443" s="570"/>
      <c r="CR443" s="570"/>
      <c r="CS443" s="570"/>
      <c r="CT443" s="570"/>
      <c r="CU443" s="570"/>
      <c r="CV443" s="570"/>
    </row>
    <row r="444" spans="1:100" s="339" customFormat="1" ht="13.5">
      <c r="A444" s="655"/>
      <c r="B444" s="655"/>
      <c r="C444" s="655"/>
      <c r="D444" s="655"/>
      <c r="E444" s="655"/>
      <c r="F444" s="655"/>
      <c r="G444" s="655"/>
      <c r="H444" s="815"/>
      <c r="I444" s="815"/>
      <c r="J444" s="366"/>
      <c r="K444" s="367"/>
      <c r="L444" s="368"/>
      <c r="M444" s="365"/>
      <c r="N444" s="365"/>
      <c r="P444" s="369"/>
      <c r="Q444" s="341"/>
      <c r="R444" s="342"/>
      <c r="S444" s="342"/>
      <c r="T444" s="343"/>
      <c r="U444" s="344"/>
      <c r="V444" s="344"/>
      <c r="W444" s="344"/>
      <c r="X444" s="564"/>
      <c r="Y444" s="564"/>
      <c r="Z444" s="564"/>
      <c r="AA444" s="564"/>
      <c r="AB444" s="564"/>
      <c r="AC444" s="570"/>
      <c r="AD444" s="570"/>
      <c r="AE444" s="570"/>
      <c r="AF444" s="570"/>
      <c r="AG444" s="570"/>
      <c r="AH444" s="570"/>
      <c r="AI444" s="570"/>
      <c r="AJ444" s="570"/>
      <c r="AK444" s="570"/>
      <c r="AL444" s="570"/>
      <c r="AM444" s="570"/>
      <c r="AN444" s="570"/>
      <c r="AO444" s="570"/>
      <c r="AP444" s="570"/>
      <c r="AQ444" s="570"/>
      <c r="AR444" s="570"/>
      <c r="AS444" s="570"/>
      <c r="AT444" s="570"/>
      <c r="AU444" s="570"/>
      <c r="AV444" s="570"/>
      <c r="AW444" s="570"/>
      <c r="AX444" s="570"/>
      <c r="AY444" s="570"/>
      <c r="AZ444" s="570"/>
      <c r="BA444" s="570"/>
      <c r="BB444" s="570"/>
      <c r="BC444" s="570"/>
      <c r="BD444" s="570"/>
      <c r="BE444" s="570"/>
      <c r="BF444" s="570"/>
      <c r="BG444" s="570"/>
      <c r="BH444" s="570"/>
      <c r="BI444" s="570"/>
      <c r="BJ444" s="570"/>
      <c r="BK444" s="570"/>
      <c r="BL444" s="570"/>
      <c r="BM444" s="570"/>
      <c r="BN444" s="570"/>
      <c r="BO444" s="570"/>
      <c r="BP444" s="570"/>
      <c r="BQ444" s="570"/>
      <c r="BR444" s="570"/>
      <c r="BS444" s="570"/>
      <c r="BT444" s="570"/>
      <c r="BU444" s="570"/>
      <c r="BV444" s="570"/>
      <c r="BW444" s="570"/>
      <c r="BX444" s="570"/>
      <c r="BY444" s="570"/>
      <c r="BZ444" s="570"/>
      <c r="CA444" s="570"/>
      <c r="CB444" s="570"/>
      <c r="CC444" s="570"/>
      <c r="CD444" s="570"/>
      <c r="CE444" s="570"/>
      <c r="CF444" s="570"/>
      <c r="CG444" s="570"/>
      <c r="CH444" s="570"/>
      <c r="CI444" s="570"/>
      <c r="CJ444" s="570"/>
      <c r="CK444" s="570"/>
      <c r="CL444" s="570"/>
      <c r="CM444" s="570"/>
      <c r="CN444" s="570"/>
      <c r="CO444" s="570"/>
      <c r="CP444" s="570"/>
      <c r="CQ444" s="570"/>
      <c r="CR444" s="570"/>
      <c r="CS444" s="570"/>
      <c r="CT444" s="570"/>
      <c r="CU444" s="570"/>
      <c r="CV444" s="570"/>
    </row>
    <row r="445" spans="1:100" s="339" customFormat="1" ht="13.5">
      <c r="A445" s="655"/>
      <c r="B445" s="655"/>
      <c r="C445" s="655"/>
      <c r="D445" s="655"/>
      <c r="E445" s="655"/>
      <c r="F445" s="655"/>
      <c r="G445" s="655"/>
      <c r="H445" s="815"/>
      <c r="I445" s="815"/>
      <c r="J445" s="366"/>
      <c r="K445" s="367"/>
      <c r="L445" s="368"/>
      <c r="M445" s="365"/>
      <c r="N445" s="365"/>
      <c r="P445" s="369"/>
      <c r="Q445" s="341"/>
      <c r="R445" s="342"/>
      <c r="S445" s="342"/>
      <c r="T445" s="343"/>
      <c r="U445" s="344"/>
      <c r="V445" s="344"/>
      <c r="W445" s="344"/>
      <c r="X445" s="564"/>
      <c r="Y445" s="564"/>
      <c r="Z445" s="564"/>
      <c r="AA445" s="564"/>
      <c r="AB445" s="564"/>
      <c r="AC445" s="570"/>
      <c r="AD445" s="570"/>
      <c r="AE445" s="570"/>
      <c r="AF445" s="570"/>
      <c r="AG445" s="570"/>
      <c r="AH445" s="570"/>
      <c r="AI445" s="570"/>
      <c r="AJ445" s="570"/>
      <c r="AK445" s="570"/>
      <c r="AL445" s="570"/>
      <c r="AM445" s="570"/>
      <c r="AN445" s="570"/>
      <c r="AO445" s="570"/>
      <c r="AP445" s="570"/>
      <c r="AQ445" s="570"/>
      <c r="AR445" s="570"/>
      <c r="AS445" s="570"/>
      <c r="AT445" s="570"/>
      <c r="AU445" s="570"/>
      <c r="AV445" s="570"/>
      <c r="AW445" s="570"/>
      <c r="AX445" s="570"/>
      <c r="AY445" s="570"/>
      <c r="AZ445" s="570"/>
      <c r="BA445" s="570"/>
      <c r="BB445" s="570"/>
      <c r="BC445" s="570"/>
      <c r="BD445" s="570"/>
      <c r="BE445" s="570"/>
      <c r="BF445" s="570"/>
      <c r="BG445" s="570"/>
      <c r="BH445" s="570"/>
      <c r="BI445" s="570"/>
      <c r="BJ445" s="570"/>
      <c r="BK445" s="570"/>
      <c r="BL445" s="570"/>
      <c r="BM445" s="570"/>
      <c r="BN445" s="570"/>
      <c r="BO445" s="570"/>
      <c r="BP445" s="570"/>
      <c r="BQ445" s="570"/>
      <c r="BR445" s="570"/>
      <c r="BS445" s="570"/>
      <c r="BT445" s="570"/>
      <c r="BU445" s="570"/>
      <c r="BV445" s="570"/>
      <c r="BW445" s="570"/>
      <c r="BX445" s="570"/>
      <c r="BY445" s="570"/>
      <c r="BZ445" s="570"/>
      <c r="CA445" s="570"/>
      <c r="CB445" s="570"/>
      <c r="CC445" s="570"/>
      <c r="CD445" s="570"/>
      <c r="CE445" s="570"/>
      <c r="CF445" s="570"/>
      <c r="CG445" s="570"/>
      <c r="CH445" s="570"/>
      <c r="CI445" s="570"/>
      <c r="CJ445" s="570"/>
      <c r="CK445" s="570"/>
      <c r="CL445" s="570"/>
      <c r="CM445" s="570"/>
      <c r="CN445" s="570"/>
      <c r="CO445" s="570"/>
      <c r="CP445" s="570"/>
      <c r="CQ445" s="570"/>
      <c r="CR445" s="570"/>
      <c r="CS445" s="570"/>
      <c r="CT445" s="570"/>
      <c r="CU445" s="570"/>
      <c r="CV445" s="570"/>
    </row>
    <row r="446" spans="1:100" s="339" customFormat="1" ht="13.5">
      <c r="A446" s="655"/>
      <c r="B446" s="655"/>
      <c r="C446" s="655"/>
      <c r="D446" s="655"/>
      <c r="E446" s="655"/>
      <c r="F446" s="655"/>
      <c r="G446" s="655"/>
      <c r="H446" s="815"/>
      <c r="I446" s="815"/>
      <c r="J446" s="366"/>
      <c r="K446" s="367"/>
      <c r="L446" s="368"/>
      <c r="M446" s="365"/>
      <c r="N446" s="365"/>
      <c r="P446" s="369"/>
      <c r="Q446" s="341"/>
      <c r="R446" s="342"/>
      <c r="S446" s="342"/>
      <c r="T446" s="343"/>
      <c r="U446" s="344"/>
      <c r="V446" s="344"/>
      <c r="W446" s="344"/>
      <c r="X446" s="564"/>
      <c r="Y446" s="564"/>
      <c r="Z446" s="564"/>
      <c r="AA446" s="564"/>
      <c r="AB446" s="564"/>
      <c r="AC446" s="570"/>
      <c r="AD446" s="570"/>
      <c r="AE446" s="570"/>
      <c r="AF446" s="570"/>
      <c r="AG446" s="570"/>
      <c r="AH446" s="570"/>
      <c r="AI446" s="570"/>
      <c r="AJ446" s="570"/>
      <c r="AK446" s="570"/>
      <c r="AL446" s="570"/>
      <c r="AM446" s="570"/>
      <c r="AN446" s="570"/>
      <c r="AO446" s="570"/>
      <c r="AP446" s="570"/>
      <c r="AQ446" s="570"/>
      <c r="AR446" s="570"/>
      <c r="AS446" s="570"/>
      <c r="AT446" s="570"/>
      <c r="AU446" s="570"/>
      <c r="AV446" s="570"/>
      <c r="AW446" s="570"/>
      <c r="AX446" s="570"/>
      <c r="AY446" s="570"/>
      <c r="AZ446" s="570"/>
      <c r="BA446" s="570"/>
      <c r="BB446" s="570"/>
      <c r="BC446" s="570"/>
      <c r="BD446" s="570"/>
      <c r="BE446" s="570"/>
      <c r="BF446" s="570"/>
      <c r="BG446" s="570"/>
      <c r="BH446" s="570"/>
      <c r="BI446" s="570"/>
      <c r="BJ446" s="570"/>
      <c r="BK446" s="570"/>
      <c r="BL446" s="570"/>
      <c r="BM446" s="570"/>
      <c r="BN446" s="570"/>
      <c r="BO446" s="570"/>
      <c r="BP446" s="570"/>
      <c r="BQ446" s="570"/>
      <c r="BR446" s="570"/>
      <c r="BS446" s="570"/>
      <c r="BT446" s="570"/>
      <c r="BU446" s="570"/>
      <c r="BV446" s="570"/>
      <c r="BW446" s="570"/>
      <c r="BX446" s="570"/>
      <c r="BY446" s="570"/>
      <c r="BZ446" s="570"/>
      <c r="CA446" s="570"/>
      <c r="CB446" s="570"/>
      <c r="CC446" s="570"/>
      <c r="CD446" s="570"/>
      <c r="CE446" s="570"/>
      <c r="CF446" s="570"/>
      <c r="CG446" s="570"/>
      <c r="CH446" s="570"/>
      <c r="CI446" s="570"/>
      <c r="CJ446" s="570"/>
      <c r="CK446" s="570"/>
      <c r="CL446" s="570"/>
      <c r="CM446" s="570"/>
      <c r="CN446" s="570"/>
      <c r="CO446" s="570"/>
      <c r="CP446" s="570"/>
      <c r="CQ446" s="570"/>
      <c r="CR446" s="570"/>
      <c r="CS446" s="570"/>
      <c r="CT446" s="570"/>
      <c r="CU446" s="570"/>
      <c r="CV446" s="570"/>
    </row>
    <row r="447" spans="1:100" s="339" customFormat="1" ht="13.5">
      <c r="A447" s="655"/>
      <c r="B447" s="655"/>
      <c r="C447" s="655"/>
      <c r="D447" s="655"/>
      <c r="E447" s="655"/>
      <c r="F447" s="655"/>
      <c r="G447" s="655"/>
      <c r="H447" s="815"/>
      <c r="I447" s="815"/>
      <c r="J447" s="366"/>
      <c r="K447" s="367"/>
      <c r="L447" s="368"/>
      <c r="M447" s="365"/>
      <c r="N447" s="365"/>
      <c r="P447" s="369"/>
      <c r="Q447" s="341"/>
      <c r="R447" s="342"/>
      <c r="S447" s="342"/>
      <c r="T447" s="343"/>
      <c r="U447" s="344"/>
      <c r="V447" s="344"/>
      <c r="W447" s="344"/>
      <c r="X447" s="564"/>
      <c r="Y447" s="564"/>
      <c r="Z447" s="564"/>
      <c r="AA447" s="564"/>
      <c r="AB447" s="564"/>
      <c r="AC447" s="570"/>
      <c r="AD447" s="570"/>
      <c r="AE447" s="570"/>
      <c r="AF447" s="570"/>
      <c r="AG447" s="570"/>
      <c r="AH447" s="570"/>
      <c r="AI447" s="570"/>
      <c r="AJ447" s="570"/>
      <c r="AK447" s="570"/>
      <c r="AL447" s="570"/>
      <c r="AM447" s="570"/>
      <c r="AN447" s="570"/>
      <c r="AO447" s="570"/>
      <c r="AP447" s="570"/>
      <c r="AQ447" s="570"/>
      <c r="AR447" s="570"/>
      <c r="AS447" s="570"/>
      <c r="AT447" s="570"/>
      <c r="AU447" s="570"/>
      <c r="AV447" s="570"/>
      <c r="AW447" s="570"/>
      <c r="AX447" s="570"/>
      <c r="AY447" s="570"/>
      <c r="AZ447" s="570"/>
      <c r="BA447" s="570"/>
      <c r="BB447" s="570"/>
      <c r="BC447" s="570"/>
      <c r="BD447" s="570"/>
      <c r="BE447" s="570"/>
      <c r="BF447" s="570"/>
      <c r="BG447" s="570"/>
      <c r="BH447" s="570"/>
      <c r="BI447" s="570"/>
      <c r="BJ447" s="570"/>
      <c r="BK447" s="570"/>
      <c r="BL447" s="570"/>
      <c r="BM447" s="570"/>
      <c r="BN447" s="570"/>
      <c r="BO447" s="570"/>
      <c r="BP447" s="570"/>
      <c r="BQ447" s="570"/>
      <c r="BR447" s="570"/>
      <c r="BS447" s="570"/>
      <c r="BT447" s="570"/>
      <c r="BU447" s="570"/>
      <c r="BV447" s="570"/>
      <c r="BW447" s="570"/>
      <c r="BX447" s="570"/>
      <c r="BY447" s="570"/>
      <c r="BZ447" s="570"/>
      <c r="CA447" s="570"/>
      <c r="CB447" s="570"/>
      <c r="CC447" s="570"/>
      <c r="CD447" s="570"/>
      <c r="CE447" s="570"/>
      <c r="CF447" s="570"/>
      <c r="CG447" s="570"/>
      <c r="CH447" s="570"/>
      <c r="CI447" s="570"/>
      <c r="CJ447" s="570"/>
      <c r="CK447" s="570"/>
      <c r="CL447" s="570"/>
      <c r="CM447" s="570"/>
      <c r="CN447" s="570"/>
      <c r="CO447" s="570"/>
      <c r="CP447" s="570"/>
      <c r="CQ447" s="570"/>
      <c r="CR447" s="570"/>
      <c r="CS447" s="570"/>
      <c r="CT447" s="570"/>
      <c r="CU447" s="570"/>
      <c r="CV447" s="570"/>
    </row>
    <row r="448" spans="1:100" s="339" customFormat="1" ht="13.5">
      <c r="A448" s="655"/>
      <c r="B448" s="655"/>
      <c r="C448" s="655"/>
      <c r="D448" s="655"/>
      <c r="E448" s="655"/>
      <c r="F448" s="655"/>
      <c r="G448" s="655"/>
      <c r="H448" s="815"/>
      <c r="I448" s="815"/>
      <c r="J448" s="366"/>
      <c r="K448" s="367"/>
      <c r="L448" s="368"/>
      <c r="M448" s="365"/>
      <c r="N448" s="365"/>
      <c r="P448" s="369"/>
      <c r="Q448" s="341"/>
      <c r="R448" s="342"/>
      <c r="S448" s="342"/>
      <c r="T448" s="343"/>
      <c r="U448" s="344"/>
      <c r="V448" s="344"/>
      <c r="W448" s="344"/>
      <c r="X448" s="564"/>
      <c r="Y448" s="564"/>
      <c r="Z448" s="564"/>
      <c r="AA448" s="564"/>
      <c r="AB448" s="564"/>
      <c r="AC448" s="570"/>
      <c r="AD448" s="570"/>
      <c r="AE448" s="570"/>
      <c r="AF448" s="570"/>
      <c r="AG448" s="570"/>
      <c r="AH448" s="570"/>
      <c r="AI448" s="570"/>
      <c r="AJ448" s="570"/>
      <c r="AK448" s="570"/>
      <c r="AL448" s="570"/>
      <c r="AM448" s="570"/>
      <c r="AN448" s="570"/>
      <c r="AO448" s="570"/>
      <c r="AP448" s="570"/>
      <c r="AQ448" s="570"/>
      <c r="AR448" s="570"/>
      <c r="AS448" s="570"/>
      <c r="AT448" s="570"/>
      <c r="AU448" s="570"/>
      <c r="AV448" s="570"/>
      <c r="AW448" s="570"/>
      <c r="AX448" s="570"/>
      <c r="AY448" s="570"/>
      <c r="AZ448" s="570"/>
      <c r="BA448" s="570"/>
      <c r="BB448" s="570"/>
      <c r="BC448" s="570"/>
      <c r="BD448" s="570"/>
      <c r="BE448" s="570"/>
      <c r="BF448" s="570"/>
      <c r="BG448" s="570"/>
      <c r="BH448" s="570"/>
      <c r="BI448" s="570"/>
      <c r="BJ448" s="570"/>
      <c r="BK448" s="570"/>
      <c r="BL448" s="570"/>
      <c r="BM448" s="570"/>
      <c r="BN448" s="570"/>
      <c r="BO448" s="570"/>
      <c r="BP448" s="570"/>
      <c r="BQ448" s="570"/>
      <c r="BR448" s="570"/>
      <c r="BS448" s="570"/>
      <c r="BT448" s="570"/>
      <c r="BU448" s="570"/>
      <c r="BV448" s="570"/>
      <c r="BW448" s="570"/>
      <c r="BX448" s="570"/>
      <c r="BY448" s="570"/>
      <c r="BZ448" s="570"/>
      <c r="CA448" s="570"/>
      <c r="CB448" s="570"/>
      <c r="CC448" s="570"/>
      <c r="CD448" s="570"/>
      <c r="CE448" s="570"/>
      <c r="CF448" s="570"/>
      <c r="CG448" s="570"/>
      <c r="CH448" s="570"/>
      <c r="CI448" s="570"/>
      <c r="CJ448" s="570"/>
      <c r="CK448" s="570"/>
      <c r="CL448" s="570"/>
      <c r="CM448" s="570"/>
      <c r="CN448" s="570"/>
      <c r="CO448" s="570"/>
      <c r="CP448" s="570"/>
      <c r="CQ448" s="570"/>
      <c r="CR448" s="570"/>
      <c r="CS448" s="570"/>
      <c r="CT448" s="570"/>
      <c r="CU448" s="570"/>
      <c r="CV448" s="570"/>
    </row>
    <row r="449" spans="1:100" s="339" customFormat="1" ht="13.5">
      <c r="A449" s="655"/>
      <c r="B449" s="655"/>
      <c r="C449" s="655"/>
      <c r="D449" s="655"/>
      <c r="E449" s="655"/>
      <c r="F449" s="655"/>
      <c r="G449" s="655"/>
      <c r="H449" s="815"/>
      <c r="I449" s="815"/>
      <c r="J449" s="366"/>
      <c r="K449" s="367"/>
      <c r="L449" s="368"/>
      <c r="M449" s="365"/>
      <c r="N449" s="365"/>
      <c r="P449" s="369"/>
      <c r="Q449" s="341"/>
      <c r="R449" s="342"/>
      <c r="S449" s="342"/>
      <c r="T449" s="343"/>
      <c r="U449" s="344"/>
      <c r="V449" s="344"/>
      <c r="W449" s="344"/>
      <c r="X449" s="564"/>
      <c r="Y449" s="564"/>
      <c r="Z449" s="564"/>
      <c r="AA449" s="564"/>
      <c r="AB449" s="564"/>
      <c r="AC449" s="570"/>
      <c r="AD449" s="570"/>
      <c r="AE449" s="570"/>
      <c r="AF449" s="570"/>
      <c r="AG449" s="570"/>
      <c r="AH449" s="570"/>
      <c r="AI449" s="570"/>
      <c r="AJ449" s="570"/>
      <c r="AK449" s="570"/>
      <c r="AL449" s="570"/>
      <c r="AM449" s="570"/>
      <c r="AN449" s="570"/>
      <c r="AO449" s="570"/>
      <c r="AP449" s="570"/>
      <c r="AQ449" s="570"/>
      <c r="AR449" s="570"/>
      <c r="AS449" s="570"/>
      <c r="AT449" s="570"/>
      <c r="AU449" s="570"/>
      <c r="AV449" s="570"/>
      <c r="AW449" s="570"/>
      <c r="AX449" s="570"/>
      <c r="AY449" s="570"/>
      <c r="AZ449" s="570"/>
      <c r="BA449" s="570"/>
      <c r="BB449" s="570"/>
      <c r="BC449" s="570"/>
      <c r="BD449" s="570"/>
      <c r="BE449" s="570"/>
      <c r="BF449" s="570"/>
      <c r="BG449" s="570"/>
      <c r="BH449" s="570"/>
      <c r="BI449" s="570"/>
      <c r="BJ449" s="570"/>
      <c r="BK449" s="570"/>
      <c r="BL449" s="570"/>
      <c r="BM449" s="570"/>
      <c r="BN449" s="570"/>
      <c r="BO449" s="570"/>
      <c r="BP449" s="570"/>
      <c r="BQ449" s="570"/>
      <c r="BR449" s="570"/>
      <c r="BS449" s="570"/>
      <c r="BT449" s="570"/>
      <c r="BU449" s="570"/>
      <c r="BV449" s="570"/>
      <c r="BW449" s="570"/>
      <c r="BX449" s="570"/>
      <c r="BY449" s="570"/>
      <c r="BZ449" s="570"/>
      <c r="CA449" s="570"/>
      <c r="CB449" s="570"/>
      <c r="CC449" s="570"/>
      <c r="CD449" s="570"/>
      <c r="CE449" s="570"/>
      <c r="CF449" s="570"/>
      <c r="CG449" s="570"/>
      <c r="CH449" s="570"/>
      <c r="CI449" s="570"/>
      <c r="CJ449" s="570"/>
      <c r="CK449" s="570"/>
      <c r="CL449" s="570"/>
      <c r="CM449" s="570"/>
      <c r="CN449" s="570"/>
      <c r="CO449" s="570"/>
      <c r="CP449" s="570"/>
      <c r="CQ449" s="570"/>
      <c r="CR449" s="570"/>
      <c r="CS449" s="570"/>
      <c r="CT449" s="570"/>
      <c r="CU449" s="570"/>
      <c r="CV449" s="570"/>
    </row>
    <row r="450" spans="1:100" s="339" customFormat="1" ht="13.5">
      <c r="A450" s="655"/>
      <c r="B450" s="655"/>
      <c r="C450" s="655"/>
      <c r="D450" s="655"/>
      <c r="E450" s="655"/>
      <c r="F450" s="655"/>
      <c r="G450" s="655"/>
      <c r="H450" s="815"/>
      <c r="I450" s="815"/>
      <c r="J450" s="366"/>
      <c r="K450" s="367"/>
      <c r="L450" s="368"/>
      <c r="M450" s="365"/>
      <c r="N450" s="365"/>
      <c r="P450" s="369"/>
      <c r="Q450" s="341"/>
      <c r="R450" s="342"/>
      <c r="S450" s="342"/>
      <c r="T450" s="343"/>
      <c r="U450" s="344"/>
      <c r="V450" s="344"/>
      <c r="W450" s="344"/>
      <c r="X450" s="564"/>
      <c r="Y450" s="564"/>
      <c r="Z450" s="564"/>
      <c r="AA450" s="564"/>
      <c r="AB450" s="564"/>
      <c r="AC450" s="570"/>
      <c r="AD450" s="570"/>
      <c r="AE450" s="570"/>
      <c r="AF450" s="570"/>
      <c r="AG450" s="570"/>
      <c r="AH450" s="570"/>
      <c r="AI450" s="570"/>
      <c r="AJ450" s="570"/>
      <c r="AK450" s="570"/>
      <c r="AL450" s="570"/>
      <c r="AM450" s="570"/>
      <c r="AN450" s="570"/>
      <c r="AO450" s="570"/>
      <c r="AP450" s="570"/>
      <c r="AQ450" s="570"/>
      <c r="AR450" s="570"/>
      <c r="AS450" s="570"/>
      <c r="AT450" s="570"/>
      <c r="AU450" s="570"/>
      <c r="AV450" s="570"/>
      <c r="AW450" s="570"/>
      <c r="AX450" s="570"/>
      <c r="AY450" s="570"/>
      <c r="AZ450" s="570"/>
      <c r="BA450" s="570"/>
      <c r="BB450" s="570"/>
      <c r="BC450" s="570"/>
      <c r="BD450" s="570"/>
      <c r="BE450" s="570"/>
      <c r="BF450" s="570"/>
      <c r="BG450" s="570"/>
      <c r="BH450" s="570"/>
      <c r="BI450" s="570"/>
      <c r="BJ450" s="570"/>
      <c r="BK450" s="570"/>
      <c r="BL450" s="570"/>
      <c r="BM450" s="570"/>
      <c r="BN450" s="570"/>
      <c r="BO450" s="570"/>
      <c r="BP450" s="570"/>
      <c r="BQ450" s="570"/>
      <c r="BR450" s="570"/>
      <c r="BS450" s="570"/>
      <c r="BT450" s="570"/>
      <c r="BU450" s="570"/>
      <c r="BV450" s="570"/>
      <c r="BW450" s="570"/>
      <c r="BX450" s="570"/>
      <c r="BY450" s="570"/>
      <c r="BZ450" s="570"/>
      <c r="CA450" s="570"/>
      <c r="CB450" s="570"/>
      <c r="CC450" s="570"/>
      <c r="CD450" s="570"/>
      <c r="CE450" s="570"/>
      <c r="CF450" s="570"/>
      <c r="CG450" s="570"/>
      <c r="CH450" s="570"/>
      <c r="CI450" s="570"/>
      <c r="CJ450" s="570"/>
      <c r="CK450" s="570"/>
      <c r="CL450" s="570"/>
      <c r="CM450" s="570"/>
      <c r="CN450" s="570"/>
      <c r="CO450" s="570"/>
      <c r="CP450" s="570"/>
      <c r="CQ450" s="570"/>
      <c r="CR450" s="570"/>
      <c r="CS450" s="570"/>
      <c r="CT450" s="570"/>
      <c r="CU450" s="570"/>
      <c r="CV450" s="570"/>
    </row>
    <row r="451" spans="1:100" s="339" customFormat="1" ht="13.5">
      <c r="A451" s="655"/>
      <c r="B451" s="655"/>
      <c r="C451" s="655"/>
      <c r="D451" s="655"/>
      <c r="E451" s="655"/>
      <c r="F451" s="655"/>
      <c r="G451" s="655"/>
      <c r="H451" s="815"/>
      <c r="I451" s="815"/>
      <c r="J451" s="366"/>
      <c r="K451" s="367"/>
      <c r="L451" s="368"/>
      <c r="M451" s="365"/>
      <c r="N451" s="365"/>
      <c r="P451" s="369"/>
      <c r="Q451" s="341"/>
      <c r="R451" s="342"/>
      <c r="S451" s="342"/>
      <c r="T451" s="343"/>
      <c r="U451" s="344"/>
      <c r="V451" s="344"/>
      <c r="W451" s="344"/>
      <c r="X451" s="564"/>
      <c r="Y451" s="564"/>
      <c r="Z451" s="564"/>
      <c r="AA451" s="564"/>
      <c r="AB451" s="564"/>
      <c r="AC451" s="570"/>
      <c r="AD451" s="570"/>
      <c r="AE451" s="570"/>
      <c r="AF451" s="570"/>
      <c r="AG451" s="570"/>
      <c r="AH451" s="570"/>
      <c r="AI451" s="570"/>
      <c r="AJ451" s="570"/>
      <c r="AK451" s="570"/>
      <c r="AL451" s="570"/>
      <c r="AM451" s="570"/>
      <c r="AN451" s="570"/>
      <c r="AO451" s="570"/>
      <c r="AP451" s="570"/>
      <c r="AQ451" s="570"/>
      <c r="AR451" s="570"/>
      <c r="AS451" s="570"/>
      <c r="AT451" s="570"/>
      <c r="AU451" s="570"/>
      <c r="AV451" s="570"/>
      <c r="AW451" s="570"/>
      <c r="AX451" s="570"/>
      <c r="AY451" s="570"/>
      <c r="AZ451" s="570"/>
      <c r="BA451" s="570"/>
      <c r="BB451" s="570"/>
      <c r="BC451" s="570"/>
      <c r="BD451" s="570"/>
      <c r="BE451" s="570"/>
      <c r="BF451" s="570"/>
      <c r="BG451" s="570"/>
      <c r="BH451" s="570"/>
      <c r="BI451" s="570"/>
      <c r="BJ451" s="570"/>
      <c r="BK451" s="570"/>
      <c r="BL451" s="570"/>
      <c r="BM451" s="570"/>
      <c r="BN451" s="570"/>
      <c r="BO451" s="570"/>
      <c r="BP451" s="570"/>
      <c r="BQ451" s="570"/>
      <c r="BR451" s="570"/>
      <c r="BS451" s="570"/>
      <c r="BT451" s="570"/>
      <c r="BU451" s="570"/>
      <c r="BV451" s="570"/>
      <c r="BW451" s="570"/>
      <c r="BX451" s="570"/>
      <c r="BY451" s="570"/>
      <c r="BZ451" s="570"/>
      <c r="CA451" s="570"/>
      <c r="CB451" s="570"/>
      <c r="CC451" s="570"/>
      <c r="CD451" s="570"/>
      <c r="CE451" s="570"/>
      <c r="CF451" s="570"/>
      <c r="CG451" s="570"/>
      <c r="CH451" s="570"/>
      <c r="CI451" s="570"/>
      <c r="CJ451" s="570"/>
      <c r="CK451" s="570"/>
      <c r="CL451" s="570"/>
      <c r="CM451" s="570"/>
      <c r="CN451" s="570"/>
      <c r="CO451" s="570"/>
      <c r="CP451" s="570"/>
      <c r="CQ451" s="570"/>
      <c r="CR451" s="570"/>
      <c r="CS451" s="570"/>
      <c r="CT451" s="570"/>
      <c r="CU451" s="570"/>
      <c r="CV451" s="570"/>
    </row>
    <row r="452" spans="1:100" s="339" customFormat="1" ht="13.5">
      <c r="A452" s="655"/>
      <c r="B452" s="655"/>
      <c r="C452" s="655"/>
      <c r="D452" s="655"/>
      <c r="E452" s="655"/>
      <c r="F452" s="655"/>
      <c r="G452" s="655"/>
      <c r="H452" s="815"/>
      <c r="I452" s="815"/>
      <c r="J452" s="366"/>
      <c r="K452" s="367"/>
      <c r="L452" s="368"/>
      <c r="M452" s="365"/>
      <c r="N452" s="365"/>
      <c r="P452" s="369"/>
      <c r="Q452" s="341"/>
      <c r="R452" s="342"/>
      <c r="S452" s="342"/>
      <c r="T452" s="343"/>
      <c r="U452" s="344"/>
      <c r="V452" s="344"/>
      <c r="W452" s="344"/>
      <c r="X452" s="564"/>
      <c r="Y452" s="564"/>
      <c r="Z452" s="564"/>
      <c r="AA452" s="564"/>
      <c r="AB452" s="564"/>
      <c r="AC452" s="570"/>
      <c r="AD452" s="570"/>
      <c r="AE452" s="570"/>
      <c r="AF452" s="570"/>
      <c r="AG452" s="570"/>
      <c r="AH452" s="570"/>
      <c r="AI452" s="570"/>
      <c r="AJ452" s="570"/>
      <c r="AK452" s="570"/>
      <c r="AL452" s="570"/>
      <c r="AM452" s="570"/>
      <c r="AN452" s="570"/>
      <c r="AO452" s="570"/>
      <c r="AP452" s="570"/>
      <c r="AQ452" s="570"/>
      <c r="AR452" s="570"/>
      <c r="AS452" s="570"/>
      <c r="AT452" s="570"/>
      <c r="AU452" s="570"/>
      <c r="AV452" s="570"/>
      <c r="AW452" s="570"/>
      <c r="AX452" s="570"/>
      <c r="AY452" s="570"/>
      <c r="AZ452" s="570"/>
      <c r="BA452" s="570"/>
      <c r="BB452" s="570"/>
      <c r="BC452" s="570"/>
      <c r="BD452" s="570"/>
      <c r="BE452" s="570"/>
      <c r="BF452" s="570"/>
      <c r="BG452" s="570"/>
      <c r="BH452" s="570"/>
      <c r="BI452" s="570"/>
      <c r="BJ452" s="570"/>
      <c r="BK452" s="570"/>
      <c r="BL452" s="570"/>
      <c r="BM452" s="570"/>
      <c r="BN452" s="570"/>
      <c r="BO452" s="570"/>
      <c r="BP452" s="570"/>
      <c r="BQ452" s="570"/>
      <c r="BR452" s="570"/>
      <c r="BS452" s="570"/>
      <c r="BT452" s="570"/>
      <c r="BU452" s="570"/>
      <c r="BV452" s="570"/>
      <c r="BW452" s="570"/>
      <c r="BX452" s="570"/>
      <c r="BY452" s="570"/>
      <c r="BZ452" s="570"/>
      <c r="CA452" s="570"/>
      <c r="CB452" s="570"/>
      <c r="CC452" s="570"/>
      <c r="CD452" s="570"/>
      <c r="CE452" s="570"/>
      <c r="CF452" s="570"/>
      <c r="CG452" s="570"/>
      <c r="CH452" s="570"/>
      <c r="CI452" s="570"/>
      <c r="CJ452" s="570"/>
      <c r="CK452" s="570"/>
      <c r="CL452" s="570"/>
      <c r="CM452" s="570"/>
      <c r="CN452" s="570"/>
      <c r="CO452" s="570"/>
      <c r="CP452" s="570"/>
      <c r="CQ452" s="570"/>
      <c r="CR452" s="570"/>
      <c r="CS452" s="570"/>
      <c r="CT452" s="570"/>
      <c r="CU452" s="570"/>
      <c r="CV452" s="570"/>
    </row>
    <row r="453" spans="1:100" s="339" customFormat="1" ht="13.5">
      <c r="A453" s="655"/>
      <c r="B453" s="655"/>
      <c r="C453" s="655"/>
      <c r="D453" s="655"/>
      <c r="E453" s="655"/>
      <c r="F453" s="655"/>
      <c r="G453" s="655"/>
      <c r="H453" s="815"/>
      <c r="I453" s="815"/>
      <c r="J453" s="366"/>
      <c r="K453" s="367"/>
      <c r="L453" s="368"/>
      <c r="M453" s="365"/>
      <c r="N453" s="365"/>
      <c r="P453" s="369"/>
      <c r="Q453" s="341"/>
      <c r="R453" s="342"/>
      <c r="S453" s="342"/>
      <c r="T453" s="343"/>
      <c r="U453" s="344"/>
      <c r="V453" s="344"/>
      <c r="W453" s="344"/>
      <c r="X453" s="564"/>
      <c r="Y453" s="564"/>
      <c r="Z453" s="564"/>
      <c r="AA453" s="564"/>
      <c r="AB453" s="564"/>
      <c r="AC453" s="570"/>
      <c r="AD453" s="570"/>
      <c r="AE453" s="570"/>
      <c r="AF453" s="570"/>
      <c r="AG453" s="570"/>
      <c r="AH453" s="570"/>
      <c r="AI453" s="570"/>
      <c r="AJ453" s="570"/>
      <c r="AK453" s="570"/>
      <c r="AL453" s="570"/>
      <c r="AM453" s="570"/>
      <c r="AN453" s="570"/>
      <c r="AO453" s="570"/>
      <c r="AP453" s="570"/>
      <c r="AQ453" s="570"/>
      <c r="AR453" s="570"/>
      <c r="AS453" s="570"/>
      <c r="AT453" s="570"/>
      <c r="AU453" s="570"/>
      <c r="AV453" s="570"/>
      <c r="AW453" s="570"/>
      <c r="AX453" s="570"/>
      <c r="AY453" s="570"/>
      <c r="AZ453" s="570"/>
      <c r="BA453" s="570"/>
      <c r="BB453" s="570"/>
      <c r="BC453" s="570"/>
      <c r="BD453" s="570"/>
      <c r="BE453" s="570"/>
      <c r="BF453" s="570"/>
      <c r="BG453" s="570"/>
      <c r="BH453" s="570"/>
      <c r="BI453" s="570"/>
      <c r="BJ453" s="570"/>
      <c r="BK453" s="570"/>
      <c r="BL453" s="570"/>
      <c r="BM453" s="570"/>
      <c r="BN453" s="570"/>
      <c r="BO453" s="570"/>
      <c r="BP453" s="570"/>
      <c r="BQ453" s="570"/>
      <c r="BR453" s="570"/>
      <c r="BS453" s="570"/>
      <c r="BT453" s="570"/>
      <c r="BU453" s="570"/>
      <c r="BV453" s="570"/>
      <c r="BW453" s="570"/>
      <c r="BX453" s="570"/>
      <c r="BY453" s="570"/>
      <c r="BZ453" s="570"/>
      <c r="CA453" s="570"/>
      <c r="CB453" s="570"/>
      <c r="CC453" s="570"/>
      <c r="CD453" s="570"/>
      <c r="CE453" s="570"/>
      <c r="CF453" s="570"/>
      <c r="CG453" s="570"/>
      <c r="CH453" s="570"/>
      <c r="CI453" s="570"/>
      <c r="CJ453" s="570"/>
      <c r="CK453" s="570"/>
      <c r="CL453" s="570"/>
      <c r="CM453" s="570"/>
      <c r="CN453" s="570"/>
      <c r="CO453" s="570"/>
      <c r="CP453" s="570"/>
      <c r="CQ453" s="570"/>
      <c r="CR453" s="570"/>
      <c r="CS453" s="570"/>
      <c r="CT453" s="570"/>
      <c r="CU453" s="570"/>
      <c r="CV453" s="570"/>
    </row>
    <row r="454" spans="1:100" s="339" customFormat="1" ht="13.5">
      <c r="A454" s="655"/>
      <c r="B454" s="655"/>
      <c r="C454" s="655"/>
      <c r="D454" s="655"/>
      <c r="E454" s="655"/>
      <c r="F454" s="655"/>
      <c r="G454" s="655"/>
      <c r="H454" s="815"/>
      <c r="I454" s="815"/>
      <c r="J454" s="366"/>
      <c r="K454" s="367"/>
      <c r="L454" s="368"/>
      <c r="M454" s="365"/>
      <c r="N454" s="365"/>
      <c r="P454" s="369"/>
      <c r="Q454" s="341"/>
      <c r="R454" s="342"/>
      <c r="S454" s="342"/>
      <c r="T454" s="343"/>
      <c r="U454" s="344"/>
      <c r="V454" s="344"/>
      <c r="W454" s="344"/>
      <c r="X454" s="564"/>
      <c r="Y454" s="564"/>
      <c r="Z454" s="564"/>
      <c r="AA454" s="564"/>
      <c r="AB454" s="564"/>
      <c r="AC454" s="570"/>
      <c r="AD454" s="570"/>
      <c r="AE454" s="570"/>
      <c r="AF454" s="570"/>
      <c r="AG454" s="570"/>
      <c r="AH454" s="570"/>
      <c r="AI454" s="570"/>
      <c r="AJ454" s="570"/>
      <c r="AK454" s="570"/>
      <c r="AL454" s="570"/>
      <c r="AM454" s="570"/>
      <c r="AN454" s="570"/>
      <c r="AO454" s="570"/>
      <c r="AP454" s="570"/>
      <c r="AQ454" s="570"/>
      <c r="AR454" s="570"/>
      <c r="AS454" s="570"/>
      <c r="AT454" s="570"/>
      <c r="AU454" s="570"/>
      <c r="AV454" s="570"/>
      <c r="AW454" s="570"/>
      <c r="AX454" s="570"/>
      <c r="AY454" s="570"/>
      <c r="AZ454" s="570"/>
      <c r="BA454" s="570"/>
      <c r="BB454" s="570"/>
      <c r="BC454" s="570"/>
      <c r="BD454" s="570"/>
      <c r="BE454" s="570"/>
      <c r="BF454" s="570"/>
      <c r="BG454" s="570"/>
      <c r="BH454" s="570"/>
      <c r="BI454" s="570"/>
      <c r="BJ454" s="570"/>
      <c r="BK454" s="570"/>
      <c r="BL454" s="570"/>
      <c r="BM454" s="570"/>
      <c r="BN454" s="570"/>
      <c r="BO454" s="570"/>
      <c r="BP454" s="570"/>
      <c r="BQ454" s="570"/>
      <c r="BR454" s="570"/>
      <c r="BS454" s="570"/>
      <c r="BT454" s="570"/>
      <c r="BU454" s="570"/>
      <c r="BV454" s="570"/>
      <c r="BW454" s="570"/>
      <c r="BX454" s="570"/>
      <c r="BY454" s="570"/>
      <c r="BZ454" s="570"/>
      <c r="CA454" s="570"/>
      <c r="CB454" s="570"/>
      <c r="CC454" s="570"/>
      <c r="CD454" s="570"/>
      <c r="CE454" s="570"/>
      <c r="CF454" s="570"/>
      <c r="CG454" s="570"/>
      <c r="CH454" s="570"/>
      <c r="CI454" s="570"/>
      <c r="CJ454" s="570"/>
      <c r="CK454" s="570"/>
      <c r="CL454" s="570"/>
      <c r="CM454" s="570"/>
      <c r="CN454" s="570"/>
      <c r="CO454" s="570"/>
      <c r="CP454" s="570"/>
      <c r="CQ454" s="570"/>
      <c r="CR454" s="570"/>
      <c r="CS454" s="570"/>
      <c r="CT454" s="570"/>
      <c r="CU454" s="570"/>
      <c r="CV454" s="570"/>
    </row>
    <row r="455" spans="1:100" s="339" customFormat="1" ht="13.5">
      <c r="A455" s="655"/>
      <c r="B455" s="655"/>
      <c r="C455" s="655"/>
      <c r="D455" s="655"/>
      <c r="E455" s="655"/>
      <c r="F455" s="655"/>
      <c r="G455" s="655"/>
      <c r="H455" s="815"/>
      <c r="I455" s="815"/>
      <c r="J455" s="366"/>
      <c r="K455" s="367"/>
      <c r="L455" s="368"/>
      <c r="M455" s="365"/>
      <c r="N455" s="365"/>
      <c r="P455" s="369"/>
      <c r="Q455" s="341"/>
      <c r="R455" s="342"/>
      <c r="S455" s="342"/>
      <c r="T455" s="343"/>
      <c r="U455" s="344"/>
      <c r="V455" s="344"/>
      <c r="W455" s="344"/>
      <c r="X455" s="564"/>
      <c r="Y455" s="564"/>
      <c r="Z455" s="564"/>
      <c r="AA455" s="564"/>
      <c r="AB455" s="564"/>
      <c r="AC455" s="570"/>
      <c r="AD455" s="570"/>
      <c r="AE455" s="570"/>
      <c r="AF455" s="570"/>
      <c r="AG455" s="570"/>
      <c r="AH455" s="570"/>
      <c r="AI455" s="570"/>
      <c r="AJ455" s="570"/>
      <c r="AK455" s="570"/>
      <c r="AL455" s="570"/>
      <c r="AM455" s="570"/>
      <c r="AN455" s="570"/>
      <c r="AO455" s="570"/>
      <c r="AP455" s="570"/>
      <c r="AQ455" s="570"/>
      <c r="AR455" s="570"/>
      <c r="AS455" s="570"/>
      <c r="AT455" s="570"/>
      <c r="AU455" s="570"/>
      <c r="AV455" s="570"/>
      <c r="AW455" s="570"/>
      <c r="AX455" s="570"/>
      <c r="AY455" s="570"/>
      <c r="AZ455" s="570"/>
      <c r="BA455" s="570"/>
      <c r="BB455" s="570"/>
      <c r="BC455" s="570"/>
      <c r="BD455" s="570"/>
      <c r="BE455" s="570"/>
      <c r="BF455" s="570"/>
      <c r="BG455" s="570"/>
      <c r="BH455" s="570"/>
      <c r="BI455" s="570"/>
      <c r="BJ455" s="570"/>
      <c r="BK455" s="570"/>
      <c r="BL455" s="570"/>
      <c r="BM455" s="570"/>
      <c r="BN455" s="570"/>
      <c r="BO455" s="570"/>
      <c r="BP455" s="570"/>
      <c r="BQ455" s="570"/>
      <c r="BR455" s="570"/>
      <c r="BS455" s="570"/>
      <c r="BT455" s="570"/>
      <c r="BU455" s="570"/>
      <c r="BV455" s="570"/>
      <c r="BW455" s="570"/>
      <c r="BX455" s="570"/>
      <c r="BY455" s="570"/>
      <c r="BZ455" s="570"/>
      <c r="CA455" s="570"/>
      <c r="CB455" s="570"/>
      <c r="CC455" s="570"/>
      <c r="CD455" s="570"/>
      <c r="CE455" s="570"/>
      <c r="CF455" s="570"/>
      <c r="CG455" s="570"/>
      <c r="CH455" s="570"/>
      <c r="CI455" s="570"/>
      <c r="CJ455" s="570"/>
      <c r="CK455" s="570"/>
      <c r="CL455" s="570"/>
      <c r="CM455" s="570"/>
      <c r="CN455" s="570"/>
      <c r="CO455" s="570"/>
      <c r="CP455" s="570"/>
      <c r="CQ455" s="570"/>
      <c r="CR455" s="570"/>
      <c r="CS455" s="570"/>
      <c r="CT455" s="570"/>
      <c r="CU455" s="570"/>
      <c r="CV455" s="570"/>
    </row>
    <row r="456" spans="1:100" s="339" customFormat="1" ht="13.5">
      <c r="A456" s="655"/>
      <c r="B456" s="655"/>
      <c r="C456" s="655"/>
      <c r="D456" s="655"/>
      <c r="E456" s="655"/>
      <c r="F456" s="655"/>
      <c r="G456" s="655"/>
      <c r="H456" s="815"/>
      <c r="I456" s="815"/>
      <c r="J456" s="366"/>
      <c r="K456" s="367"/>
      <c r="L456" s="368"/>
      <c r="M456" s="365"/>
      <c r="N456" s="365"/>
      <c r="P456" s="369"/>
      <c r="Q456" s="341"/>
      <c r="R456" s="342"/>
      <c r="S456" s="342"/>
      <c r="T456" s="343"/>
      <c r="U456" s="344"/>
      <c r="V456" s="344"/>
      <c r="W456" s="344"/>
      <c r="X456" s="564"/>
      <c r="Y456" s="564"/>
      <c r="Z456" s="564"/>
      <c r="AA456" s="564"/>
      <c r="AB456" s="564"/>
      <c r="AC456" s="570"/>
      <c r="AD456" s="570"/>
      <c r="AE456" s="570"/>
      <c r="AF456" s="570"/>
      <c r="AG456" s="570"/>
      <c r="AH456" s="570"/>
      <c r="AI456" s="570"/>
      <c r="AJ456" s="570"/>
      <c r="AK456" s="570"/>
      <c r="AL456" s="570"/>
      <c r="AM456" s="570"/>
      <c r="AN456" s="570"/>
      <c r="AO456" s="570"/>
      <c r="AP456" s="570"/>
      <c r="AQ456" s="570"/>
      <c r="AR456" s="570"/>
      <c r="AS456" s="570"/>
      <c r="AT456" s="570"/>
      <c r="AU456" s="570"/>
      <c r="AV456" s="570"/>
      <c r="AW456" s="570"/>
      <c r="AX456" s="570"/>
      <c r="AY456" s="570"/>
      <c r="AZ456" s="570"/>
      <c r="BA456" s="570"/>
      <c r="BB456" s="570"/>
      <c r="BC456" s="570"/>
      <c r="BD456" s="570"/>
      <c r="BE456" s="570"/>
      <c r="BF456" s="570"/>
      <c r="BG456" s="570"/>
      <c r="BH456" s="570"/>
      <c r="BI456" s="570"/>
      <c r="BJ456" s="570"/>
      <c r="BK456" s="570"/>
      <c r="BL456" s="570"/>
      <c r="BM456" s="570"/>
      <c r="BN456" s="570"/>
      <c r="BO456" s="570"/>
      <c r="BP456" s="570"/>
      <c r="BQ456" s="570"/>
      <c r="BR456" s="570"/>
      <c r="BS456" s="570"/>
      <c r="BT456" s="570"/>
      <c r="BU456" s="570"/>
      <c r="BV456" s="570"/>
      <c r="BW456" s="570"/>
      <c r="BX456" s="570"/>
      <c r="BY456" s="570"/>
      <c r="BZ456" s="570"/>
      <c r="CA456" s="570"/>
      <c r="CB456" s="570"/>
      <c r="CC456" s="570"/>
      <c r="CD456" s="570"/>
      <c r="CE456" s="570"/>
      <c r="CF456" s="570"/>
      <c r="CG456" s="570"/>
      <c r="CH456" s="570"/>
      <c r="CI456" s="570"/>
      <c r="CJ456" s="570"/>
      <c r="CK456" s="570"/>
      <c r="CL456" s="570"/>
      <c r="CM456" s="570"/>
      <c r="CN456" s="570"/>
      <c r="CO456" s="570"/>
      <c r="CP456" s="570"/>
      <c r="CQ456" s="570"/>
      <c r="CR456" s="570"/>
      <c r="CS456" s="570"/>
      <c r="CT456" s="570"/>
      <c r="CU456" s="570"/>
      <c r="CV456" s="570"/>
    </row>
    <row r="457" spans="1:100" s="339" customFormat="1" ht="13.5">
      <c r="A457" s="655"/>
      <c r="B457" s="655"/>
      <c r="C457" s="655"/>
      <c r="D457" s="655"/>
      <c r="E457" s="655"/>
      <c r="F457" s="655"/>
      <c r="G457" s="655"/>
      <c r="H457" s="815"/>
      <c r="I457" s="815"/>
      <c r="J457" s="366"/>
      <c r="K457" s="367"/>
      <c r="L457" s="368"/>
      <c r="M457" s="365"/>
      <c r="N457" s="365"/>
      <c r="P457" s="369"/>
      <c r="Q457" s="341"/>
      <c r="R457" s="342"/>
      <c r="S457" s="342"/>
      <c r="T457" s="343"/>
      <c r="U457" s="344"/>
      <c r="V457" s="344"/>
      <c r="W457" s="344"/>
      <c r="X457" s="564"/>
      <c r="Y457" s="564"/>
      <c r="Z457" s="564"/>
      <c r="AA457" s="564"/>
      <c r="AB457" s="564"/>
      <c r="AC457" s="570"/>
      <c r="AD457" s="570"/>
      <c r="AE457" s="570"/>
      <c r="AF457" s="570"/>
      <c r="AG457" s="570"/>
      <c r="AH457" s="570"/>
      <c r="AI457" s="570"/>
      <c r="AJ457" s="570"/>
      <c r="AK457" s="570"/>
      <c r="AL457" s="570"/>
      <c r="AM457" s="570"/>
      <c r="AN457" s="570"/>
      <c r="AO457" s="570"/>
      <c r="AP457" s="570"/>
      <c r="AQ457" s="570"/>
      <c r="AR457" s="570"/>
      <c r="AS457" s="570"/>
      <c r="AT457" s="570"/>
      <c r="AU457" s="570"/>
      <c r="AV457" s="570"/>
      <c r="AW457" s="570"/>
      <c r="AX457" s="570"/>
      <c r="AY457" s="570"/>
      <c r="AZ457" s="570"/>
      <c r="BA457" s="570"/>
      <c r="BB457" s="570"/>
      <c r="BC457" s="570"/>
      <c r="BD457" s="570"/>
      <c r="BE457" s="570"/>
      <c r="BF457" s="570"/>
      <c r="BG457" s="570"/>
      <c r="BH457" s="570"/>
      <c r="BI457" s="570"/>
      <c r="BJ457" s="570"/>
      <c r="BK457" s="570"/>
      <c r="BL457" s="570"/>
      <c r="BM457" s="570"/>
      <c r="BN457" s="570"/>
      <c r="BO457" s="570"/>
      <c r="BP457" s="570"/>
      <c r="BQ457" s="570"/>
      <c r="BR457" s="570"/>
      <c r="BS457" s="570"/>
      <c r="BT457" s="570"/>
      <c r="BU457" s="570"/>
      <c r="BV457" s="570"/>
      <c r="BW457" s="570"/>
      <c r="BX457" s="570"/>
      <c r="BY457" s="570"/>
      <c r="BZ457" s="570"/>
      <c r="CA457" s="570"/>
      <c r="CB457" s="570"/>
      <c r="CC457" s="570"/>
      <c r="CD457" s="570"/>
      <c r="CE457" s="570"/>
      <c r="CF457" s="570"/>
      <c r="CG457" s="570"/>
      <c r="CH457" s="570"/>
      <c r="CI457" s="570"/>
      <c r="CJ457" s="570"/>
      <c r="CK457" s="570"/>
      <c r="CL457" s="570"/>
      <c r="CM457" s="570"/>
      <c r="CN457" s="570"/>
      <c r="CO457" s="570"/>
      <c r="CP457" s="570"/>
      <c r="CQ457" s="570"/>
      <c r="CR457" s="570"/>
      <c r="CS457" s="570"/>
      <c r="CT457" s="570"/>
      <c r="CU457" s="570"/>
      <c r="CV457" s="570"/>
    </row>
    <row r="458" spans="1:100" s="339" customFormat="1" ht="13.5">
      <c r="A458" s="655"/>
      <c r="B458" s="655"/>
      <c r="C458" s="655"/>
      <c r="D458" s="655"/>
      <c r="E458" s="655"/>
      <c r="F458" s="655"/>
      <c r="G458" s="655"/>
      <c r="H458" s="815"/>
      <c r="I458" s="815"/>
      <c r="J458" s="366"/>
      <c r="K458" s="367"/>
      <c r="L458" s="368"/>
      <c r="M458" s="365"/>
      <c r="N458" s="365"/>
      <c r="P458" s="369"/>
      <c r="Q458" s="341"/>
      <c r="R458" s="342"/>
      <c r="S458" s="342"/>
      <c r="T458" s="343"/>
      <c r="U458" s="344"/>
      <c r="V458" s="344"/>
      <c r="W458" s="344"/>
      <c r="X458" s="564"/>
      <c r="Y458" s="564"/>
      <c r="Z458" s="564"/>
      <c r="AA458" s="564"/>
      <c r="AB458" s="564"/>
      <c r="AC458" s="570"/>
      <c r="AD458" s="570"/>
      <c r="AE458" s="570"/>
      <c r="AF458" s="570"/>
      <c r="AG458" s="570"/>
      <c r="AH458" s="570"/>
      <c r="AI458" s="570"/>
      <c r="AJ458" s="570"/>
      <c r="AK458" s="570"/>
      <c r="AL458" s="570"/>
      <c r="AM458" s="570"/>
      <c r="AN458" s="570"/>
      <c r="AO458" s="570"/>
      <c r="AP458" s="570"/>
      <c r="AQ458" s="570"/>
      <c r="AR458" s="570"/>
      <c r="AS458" s="570"/>
      <c r="AT458" s="570"/>
      <c r="AU458" s="570"/>
      <c r="AV458" s="570"/>
      <c r="AW458" s="570"/>
      <c r="AX458" s="570"/>
      <c r="AY458" s="570"/>
      <c r="AZ458" s="570"/>
      <c r="BA458" s="570"/>
      <c r="BB458" s="570"/>
      <c r="BC458" s="570"/>
      <c r="BD458" s="570"/>
      <c r="BE458" s="570"/>
      <c r="BF458" s="570"/>
      <c r="BG458" s="570"/>
      <c r="BH458" s="570"/>
      <c r="BI458" s="570"/>
      <c r="BJ458" s="570"/>
      <c r="BK458" s="570"/>
      <c r="BL458" s="570"/>
      <c r="BM458" s="570"/>
      <c r="BN458" s="570"/>
      <c r="BO458" s="570"/>
      <c r="BP458" s="570"/>
      <c r="BQ458" s="570"/>
      <c r="BR458" s="570"/>
      <c r="BS458" s="570"/>
      <c r="BT458" s="570"/>
      <c r="BU458" s="570"/>
      <c r="BV458" s="570"/>
      <c r="BW458" s="570"/>
      <c r="BX458" s="570"/>
      <c r="BY458" s="570"/>
      <c r="BZ458" s="570"/>
      <c r="CA458" s="570"/>
      <c r="CB458" s="570"/>
      <c r="CC458" s="570"/>
      <c r="CD458" s="570"/>
      <c r="CE458" s="570"/>
      <c r="CF458" s="570"/>
      <c r="CG458" s="570"/>
      <c r="CH458" s="570"/>
      <c r="CI458" s="570"/>
      <c r="CJ458" s="570"/>
      <c r="CK458" s="570"/>
      <c r="CL458" s="570"/>
      <c r="CM458" s="570"/>
      <c r="CN458" s="570"/>
      <c r="CO458" s="570"/>
      <c r="CP458" s="570"/>
      <c r="CQ458" s="570"/>
      <c r="CR458" s="570"/>
      <c r="CS458" s="570"/>
      <c r="CT458" s="570"/>
      <c r="CU458" s="570"/>
      <c r="CV458" s="570"/>
    </row>
    <row r="459" spans="1:100" s="365" customFormat="1" ht="13.5">
      <c r="A459" s="655"/>
      <c r="B459" s="655"/>
      <c r="C459" s="655"/>
      <c r="D459" s="655"/>
      <c r="E459" s="655"/>
      <c r="F459" s="655"/>
      <c r="G459" s="655"/>
      <c r="H459" s="815"/>
      <c r="I459" s="815"/>
      <c r="J459" s="366"/>
      <c r="K459" s="367"/>
      <c r="L459" s="368"/>
      <c r="O459" s="339"/>
      <c r="P459" s="369"/>
      <c r="Q459" s="341"/>
      <c r="R459" s="342"/>
      <c r="S459" s="342"/>
      <c r="T459" s="343"/>
      <c r="U459" s="344"/>
      <c r="V459" s="344"/>
      <c r="W459" s="344"/>
      <c r="X459" s="564"/>
      <c r="Y459" s="564"/>
      <c r="Z459" s="564"/>
      <c r="AA459" s="564"/>
      <c r="AB459" s="564"/>
      <c r="AC459" s="570"/>
      <c r="AD459" s="570"/>
      <c r="AE459" s="570"/>
      <c r="AF459" s="570"/>
      <c r="AG459" s="570"/>
      <c r="AH459" s="570"/>
      <c r="AI459" s="570"/>
      <c r="AJ459" s="570"/>
      <c r="AK459" s="570"/>
      <c r="AL459" s="570"/>
      <c r="AM459" s="570"/>
      <c r="AN459" s="570"/>
      <c r="AO459" s="570"/>
      <c r="AP459" s="570"/>
      <c r="AQ459" s="570"/>
      <c r="AR459" s="570"/>
      <c r="AS459" s="570"/>
      <c r="AT459" s="570"/>
      <c r="AU459" s="570"/>
      <c r="AV459" s="570"/>
      <c r="AW459" s="570"/>
      <c r="AX459" s="570"/>
      <c r="AY459" s="570"/>
      <c r="AZ459" s="570"/>
      <c r="BA459" s="570"/>
      <c r="BB459" s="570"/>
      <c r="BC459" s="570"/>
      <c r="BD459" s="570"/>
      <c r="BE459" s="570"/>
      <c r="BF459" s="570"/>
      <c r="BG459" s="570"/>
      <c r="BH459" s="570"/>
      <c r="BI459" s="570"/>
      <c r="BJ459" s="570"/>
      <c r="BK459" s="570"/>
      <c r="BL459" s="570"/>
      <c r="BM459" s="570"/>
      <c r="BN459" s="570"/>
      <c r="BO459" s="570"/>
      <c r="BP459" s="570"/>
      <c r="BQ459" s="570"/>
      <c r="BR459" s="570"/>
      <c r="BS459" s="570"/>
      <c r="BT459" s="570"/>
      <c r="BU459" s="570"/>
      <c r="BV459" s="570"/>
      <c r="BW459" s="570"/>
      <c r="BX459" s="570"/>
      <c r="BY459" s="570"/>
      <c r="BZ459" s="570"/>
      <c r="CA459" s="570"/>
      <c r="CB459" s="570"/>
      <c r="CC459" s="570"/>
      <c r="CD459" s="570"/>
      <c r="CE459" s="570"/>
      <c r="CF459" s="570"/>
      <c r="CG459" s="570"/>
      <c r="CH459" s="570"/>
      <c r="CI459" s="570"/>
      <c r="CJ459" s="570"/>
      <c r="CK459" s="570"/>
      <c r="CL459" s="570"/>
      <c r="CM459" s="570"/>
      <c r="CN459" s="570"/>
      <c r="CO459" s="570"/>
      <c r="CP459" s="570"/>
      <c r="CQ459" s="570"/>
      <c r="CR459" s="570"/>
      <c r="CS459" s="570"/>
      <c r="CT459" s="570"/>
      <c r="CU459" s="570"/>
      <c r="CV459" s="570"/>
    </row>
    <row r="460" spans="1:100" s="365" customFormat="1" ht="13.5">
      <c r="A460" s="655"/>
      <c r="B460" s="655"/>
      <c r="C460" s="655"/>
      <c r="D460" s="655"/>
      <c r="E460" s="655"/>
      <c r="F460" s="655"/>
      <c r="G460" s="655"/>
      <c r="H460" s="815"/>
      <c r="I460" s="815"/>
      <c r="J460" s="366"/>
      <c r="K460" s="367"/>
      <c r="L460" s="368"/>
      <c r="O460" s="339"/>
      <c r="P460" s="369"/>
      <c r="Q460" s="341"/>
      <c r="R460" s="342"/>
      <c r="S460" s="342"/>
      <c r="T460" s="343"/>
      <c r="U460" s="344"/>
      <c r="V460" s="344"/>
      <c r="W460" s="344"/>
      <c r="X460" s="564"/>
      <c r="Y460" s="564"/>
      <c r="Z460" s="564"/>
      <c r="AA460" s="564"/>
      <c r="AB460" s="564"/>
      <c r="AC460" s="570"/>
      <c r="AD460" s="570"/>
      <c r="AE460" s="570"/>
      <c r="AF460" s="570"/>
      <c r="AG460" s="570"/>
      <c r="AH460" s="570"/>
      <c r="AI460" s="570"/>
      <c r="AJ460" s="570"/>
      <c r="AK460" s="570"/>
      <c r="AL460" s="570"/>
      <c r="AM460" s="570"/>
      <c r="AN460" s="570"/>
      <c r="AO460" s="570"/>
      <c r="AP460" s="570"/>
      <c r="AQ460" s="570"/>
      <c r="AR460" s="570"/>
      <c r="AS460" s="570"/>
      <c r="AT460" s="570"/>
      <c r="AU460" s="570"/>
      <c r="AV460" s="570"/>
      <c r="AW460" s="570"/>
      <c r="AX460" s="570"/>
      <c r="AY460" s="570"/>
      <c r="AZ460" s="570"/>
      <c r="BA460" s="570"/>
      <c r="BB460" s="570"/>
      <c r="BC460" s="570"/>
      <c r="BD460" s="570"/>
      <c r="BE460" s="570"/>
      <c r="BF460" s="570"/>
      <c r="BG460" s="570"/>
      <c r="BH460" s="570"/>
      <c r="BI460" s="570"/>
      <c r="BJ460" s="570"/>
      <c r="BK460" s="570"/>
      <c r="BL460" s="570"/>
      <c r="BM460" s="570"/>
      <c r="BN460" s="570"/>
      <c r="BO460" s="570"/>
      <c r="BP460" s="570"/>
      <c r="BQ460" s="570"/>
      <c r="BR460" s="570"/>
      <c r="BS460" s="570"/>
      <c r="BT460" s="570"/>
      <c r="BU460" s="570"/>
      <c r="BV460" s="570"/>
      <c r="BW460" s="570"/>
      <c r="BX460" s="570"/>
      <c r="BY460" s="570"/>
      <c r="BZ460" s="570"/>
      <c r="CA460" s="570"/>
      <c r="CB460" s="570"/>
      <c r="CC460" s="570"/>
      <c r="CD460" s="570"/>
      <c r="CE460" s="570"/>
      <c r="CF460" s="570"/>
      <c r="CG460" s="570"/>
      <c r="CH460" s="570"/>
      <c r="CI460" s="570"/>
      <c r="CJ460" s="570"/>
      <c r="CK460" s="570"/>
      <c r="CL460" s="570"/>
      <c r="CM460" s="570"/>
      <c r="CN460" s="570"/>
      <c r="CO460" s="570"/>
      <c r="CP460" s="570"/>
      <c r="CQ460" s="570"/>
      <c r="CR460" s="570"/>
      <c r="CS460" s="570"/>
      <c r="CT460" s="570"/>
      <c r="CU460" s="570"/>
      <c r="CV460" s="570"/>
    </row>
    <row r="461" spans="1:100" s="365" customFormat="1" ht="13.5">
      <c r="A461" s="655"/>
      <c r="B461" s="655"/>
      <c r="C461" s="655"/>
      <c r="D461" s="655"/>
      <c r="E461" s="655"/>
      <c r="F461" s="655"/>
      <c r="G461" s="655"/>
      <c r="H461" s="815"/>
      <c r="I461" s="815"/>
      <c r="J461" s="366"/>
      <c r="K461" s="367"/>
      <c r="L461" s="368"/>
      <c r="O461" s="339"/>
      <c r="P461" s="369"/>
      <c r="Q461" s="341"/>
      <c r="R461" s="342"/>
      <c r="S461" s="342"/>
      <c r="T461" s="343"/>
      <c r="U461" s="344"/>
      <c r="V461" s="344"/>
      <c r="W461" s="344"/>
      <c r="X461" s="564"/>
      <c r="Y461" s="564"/>
      <c r="Z461" s="564"/>
      <c r="AA461" s="564"/>
      <c r="AB461" s="564"/>
      <c r="AC461" s="570"/>
      <c r="AD461" s="570"/>
      <c r="AE461" s="570"/>
      <c r="AF461" s="570"/>
      <c r="AG461" s="570"/>
      <c r="AH461" s="570"/>
      <c r="AI461" s="570"/>
      <c r="AJ461" s="570"/>
      <c r="AK461" s="570"/>
      <c r="AL461" s="570"/>
      <c r="AM461" s="570"/>
      <c r="AN461" s="570"/>
      <c r="AO461" s="570"/>
      <c r="AP461" s="570"/>
      <c r="AQ461" s="570"/>
      <c r="AR461" s="570"/>
      <c r="AS461" s="570"/>
      <c r="AT461" s="570"/>
      <c r="AU461" s="570"/>
      <c r="AV461" s="570"/>
      <c r="AW461" s="570"/>
      <c r="AX461" s="570"/>
      <c r="AY461" s="570"/>
      <c r="AZ461" s="570"/>
      <c r="BA461" s="570"/>
      <c r="BB461" s="570"/>
      <c r="BC461" s="570"/>
      <c r="BD461" s="570"/>
      <c r="BE461" s="570"/>
      <c r="BF461" s="570"/>
      <c r="BG461" s="570"/>
      <c r="BH461" s="570"/>
      <c r="BI461" s="570"/>
      <c r="BJ461" s="570"/>
      <c r="BK461" s="570"/>
      <c r="BL461" s="570"/>
      <c r="BM461" s="570"/>
      <c r="BN461" s="570"/>
      <c r="BO461" s="570"/>
      <c r="BP461" s="570"/>
      <c r="BQ461" s="570"/>
      <c r="BR461" s="570"/>
      <c r="BS461" s="570"/>
      <c r="BT461" s="570"/>
      <c r="BU461" s="570"/>
      <c r="BV461" s="570"/>
      <c r="BW461" s="570"/>
      <c r="BX461" s="570"/>
      <c r="BY461" s="570"/>
      <c r="BZ461" s="570"/>
      <c r="CA461" s="570"/>
      <c r="CB461" s="570"/>
      <c r="CC461" s="570"/>
      <c r="CD461" s="570"/>
      <c r="CE461" s="570"/>
      <c r="CF461" s="570"/>
      <c r="CG461" s="570"/>
      <c r="CH461" s="570"/>
      <c r="CI461" s="570"/>
      <c r="CJ461" s="570"/>
      <c r="CK461" s="570"/>
      <c r="CL461" s="570"/>
      <c r="CM461" s="570"/>
      <c r="CN461" s="570"/>
      <c r="CO461" s="570"/>
      <c r="CP461" s="570"/>
      <c r="CQ461" s="570"/>
      <c r="CR461" s="570"/>
      <c r="CS461" s="570"/>
      <c r="CT461" s="570"/>
      <c r="CU461" s="570"/>
      <c r="CV461" s="570"/>
    </row>
    <row r="462" spans="1:100" s="365" customFormat="1" ht="13.5">
      <c r="A462" s="655"/>
      <c r="B462" s="655"/>
      <c r="C462" s="655"/>
      <c r="D462" s="655"/>
      <c r="E462" s="655"/>
      <c r="F462" s="655"/>
      <c r="G462" s="655"/>
      <c r="H462" s="815"/>
      <c r="I462" s="815"/>
      <c r="J462" s="366"/>
      <c r="K462" s="367"/>
      <c r="L462" s="368"/>
      <c r="O462" s="339"/>
      <c r="P462" s="369"/>
      <c r="Q462" s="341"/>
      <c r="R462" s="342"/>
      <c r="S462" s="342"/>
      <c r="T462" s="343"/>
      <c r="U462" s="344"/>
      <c r="V462" s="344"/>
      <c r="W462" s="344"/>
      <c r="X462" s="564"/>
      <c r="Y462" s="564"/>
      <c r="Z462" s="564"/>
      <c r="AA462" s="564"/>
      <c r="AB462" s="564"/>
      <c r="AC462" s="570"/>
      <c r="AD462" s="570"/>
      <c r="AE462" s="570"/>
      <c r="AF462" s="570"/>
      <c r="AG462" s="570"/>
      <c r="AH462" s="570"/>
      <c r="AI462" s="570"/>
      <c r="AJ462" s="570"/>
      <c r="AK462" s="570"/>
      <c r="AL462" s="570"/>
      <c r="AM462" s="570"/>
      <c r="AN462" s="570"/>
      <c r="AO462" s="570"/>
      <c r="AP462" s="570"/>
      <c r="AQ462" s="570"/>
      <c r="AR462" s="570"/>
      <c r="AS462" s="570"/>
      <c r="AT462" s="570"/>
      <c r="AU462" s="570"/>
      <c r="AV462" s="570"/>
      <c r="AW462" s="570"/>
      <c r="AX462" s="570"/>
      <c r="AY462" s="570"/>
      <c r="AZ462" s="570"/>
      <c r="BA462" s="570"/>
      <c r="BB462" s="570"/>
      <c r="BC462" s="570"/>
      <c r="BD462" s="570"/>
      <c r="BE462" s="570"/>
      <c r="BF462" s="570"/>
      <c r="BG462" s="570"/>
      <c r="BH462" s="570"/>
      <c r="BI462" s="570"/>
      <c r="BJ462" s="570"/>
      <c r="BK462" s="570"/>
      <c r="BL462" s="570"/>
      <c r="BM462" s="570"/>
      <c r="BN462" s="570"/>
      <c r="BO462" s="570"/>
      <c r="BP462" s="570"/>
      <c r="BQ462" s="570"/>
      <c r="BR462" s="570"/>
      <c r="BS462" s="570"/>
      <c r="BT462" s="570"/>
      <c r="BU462" s="570"/>
      <c r="BV462" s="570"/>
      <c r="BW462" s="570"/>
      <c r="BX462" s="570"/>
      <c r="BY462" s="570"/>
      <c r="BZ462" s="570"/>
      <c r="CA462" s="570"/>
      <c r="CB462" s="570"/>
      <c r="CC462" s="570"/>
      <c r="CD462" s="570"/>
      <c r="CE462" s="570"/>
      <c r="CF462" s="570"/>
      <c r="CG462" s="570"/>
      <c r="CH462" s="570"/>
      <c r="CI462" s="570"/>
      <c r="CJ462" s="570"/>
      <c r="CK462" s="570"/>
      <c r="CL462" s="570"/>
      <c r="CM462" s="570"/>
      <c r="CN462" s="570"/>
      <c r="CO462" s="570"/>
      <c r="CP462" s="570"/>
      <c r="CQ462" s="570"/>
      <c r="CR462" s="570"/>
      <c r="CS462" s="570"/>
      <c r="CT462" s="570"/>
      <c r="CU462" s="570"/>
      <c r="CV462" s="570"/>
    </row>
    <row r="463" spans="1:100" s="365" customFormat="1" ht="13.5">
      <c r="A463" s="655"/>
      <c r="B463" s="655"/>
      <c r="C463" s="655"/>
      <c r="D463" s="655"/>
      <c r="E463" s="655"/>
      <c r="F463" s="655"/>
      <c r="G463" s="655"/>
      <c r="H463" s="815"/>
      <c r="I463" s="815"/>
      <c r="J463" s="366"/>
      <c r="K463" s="367"/>
      <c r="L463" s="368"/>
      <c r="O463" s="339"/>
      <c r="P463" s="369"/>
      <c r="Q463" s="341"/>
      <c r="R463" s="342"/>
      <c r="S463" s="342"/>
      <c r="T463" s="343"/>
      <c r="U463" s="344"/>
      <c r="V463" s="344"/>
      <c r="W463" s="344"/>
      <c r="X463" s="564"/>
      <c r="Y463" s="564"/>
      <c r="Z463" s="564"/>
      <c r="AA463" s="564"/>
      <c r="AB463" s="564"/>
      <c r="AC463" s="570"/>
      <c r="AD463" s="570"/>
      <c r="AE463" s="570"/>
      <c r="AF463" s="570"/>
      <c r="AG463" s="570"/>
      <c r="AH463" s="570"/>
      <c r="AI463" s="570"/>
      <c r="AJ463" s="570"/>
      <c r="AK463" s="570"/>
      <c r="AL463" s="570"/>
      <c r="AM463" s="570"/>
      <c r="AN463" s="570"/>
      <c r="AO463" s="570"/>
      <c r="AP463" s="570"/>
      <c r="AQ463" s="570"/>
      <c r="AR463" s="570"/>
      <c r="AS463" s="570"/>
      <c r="AT463" s="570"/>
      <c r="AU463" s="570"/>
      <c r="AV463" s="570"/>
      <c r="AW463" s="570"/>
      <c r="AX463" s="570"/>
      <c r="AY463" s="570"/>
      <c r="AZ463" s="570"/>
      <c r="BA463" s="570"/>
      <c r="BB463" s="570"/>
      <c r="BC463" s="570"/>
      <c r="BD463" s="570"/>
      <c r="BE463" s="570"/>
      <c r="BF463" s="570"/>
      <c r="BG463" s="570"/>
      <c r="BH463" s="570"/>
      <c r="BI463" s="570"/>
      <c r="BJ463" s="570"/>
      <c r="BK463" s="570"/>
      <c r="BL463" s="570"/>
      <c r="BM463" s="570"/>
      <c r="BN463" s="570"/>
      <c r="BO463" s="570"/>
      <c r="BP463" s="570"/>
      <c r="BQ463" s="570"/>
      <c r="BR463" s="570"/>
      <c r="BS463" s="570"/>
      <c r="BT463" s="570"/>
      <c r="BU463" s="570"/>
      <c r="BV463" s="570"/>
      <c r="BW463" s="570"/>
      <c r="BX463" s="570"/>
      <c r="BY463" s="570"/>
      <c r="BZ463" s="570"/>
      <c r="CA463" s="570"/>
      <c r="CB463" s="570"/>
      <c r="CC463" s="570"/>
      <c r="CD463" s="570"/>
      <c r="CE463" s="570"/>
      <c r="CF463" s="570"/>
      <c r="CG463" s="570"/>
      <c r="CH463" s="570"/>
      <c r="CI463" s="570"/>
      <c r="CJ463" s="570"/>
      <c r="CK463" s="570"/>
      <c r="CL463" s="570"/>
      <c r="CM463" s="570"/>
      <c r="CN463" s="570"/>
      <c r="CO463" s="570"/>
      <c r="CP463" s="570"/>
      <c r="CQ463" s="570"/>
      <c r="CR463" s="570"/>
      <c r="CS463" s="570"/>
      <c r="CT463" s="570"/>
      <c r="CU463" s="570"/>
      <c r="CV463" s="570"/>
    </row>
    <row r="464" spans="1:100" s="365" customFormat="1" ht="13.5">
      <c r="A464" s="655"/>
      <c r="B464" s="655"/>
      <c r="C464" s="655"/>
      <c r="D464" s="655"/>
      <c r="E464" s="655"/>
      <c r="F464" s="655"/>
      <c r="G464" s="655"/>
      <c r="H464" s="815"/>
      <c r="I464" s="815"/>
      <c r="J464" s="366"/>
      <c r="K464" s="367"/>
      <c r="L464" s="368"/>
      <c r="O464" s="339"/>
      <c r="P464" s="369"/>
      <c r="Q464" s="341"/>
      <c r="R464" s="342"/>
      <c r="S464" s="342"/>
      <c r="T464" s="343"/>
      <c r="U464" s="344"/>
      <c r="V464" s="344"/>
      <c r="W464" s="344"/>
      <c r="X464" s="564"/>
      <c r="Y464" s="564"/>
      <c r="Z464" s="564"/>
      <c r="AA464" s="564"/>
      <c r="AB464" s="564"/>
      <c r="AC464" s="570"/>
      <c r="AD464" s="570"/>
      <c r="AE464" s="570"/>
      <c r="AF464" s="570"/>
      <c r="AG464" s="570"/>
      <c r="AH464" s="570"/>
      <c r="AI464" s="570"/>
      <c r="AJ464" s="570"/>
      <c r="AK464" s="570"/>
      <c r="AL464" s="570"/>
      <c r="AM464" s="570"/>
      <c r="AN464" s="570"/>
      <c r="AO464" s="570"/>
      <c r="AP464" s="570"/>
      <c r="AQ464" s="570"/>
      <c r="AR464" s="570"/>
      <c r="AS464" s="570"/>
      <c r="AT464" s="570"/>
      <c r="AU464" s="570"/>
      <c r="AV464" s="570"/>
      <c r="AW464" s="570"/>
      <c r="AX464" s="570"/>
      <c r="AY464" s="570"/>
      <c r="AZ464" s="570"/>
      <c r="BA464" s="570"/>
      <c r="BB464" s="570"/>
      <c r="BC464" s="570"/>
      <c r="BD464" s="570"/>
      <c r="BE464" s="570"/>
      <c r="BF464" s="570"/>
      <c r="BG464" s="570"/>
      <c r="BH464" s="570"/>
      <c r="BI464" s="570"/>
      <c r="BJ464" s="570"/>
      <c r="BK464" s="570"/>
      <c r="BL464" s="570"/>
      <c r="BM464" s="570"/>
      <c r="BN464" s="570"/>
      <c r="BO464" s="570"/>
      <c r="BP464" s="570"/>
      <c r="BQ464" s="570"/>
      <c r="BR464" s="570"/>
      <c r="BS464" s="570"/>
      <c r="BT464" s="570"/>
      <c r="BU464" s="570"/>
      <c r="BV464" s="570"/>
      <c r="BW464" s="570"/>
      <c r="BX464" s="570"/>
      <c r="BY464" s="570"/>
      <c r="BZ464" s="570"/>
      <c r="CA464" s="570"/>
      <c r="CB464" s="570"/>
      <c r="CC464" s="570"/>
      <c r="CD464" s="570"/>
      <c r="CE464" s="570"/>
      <c r="CF464" s="570"/>
      <c r="CG464" s="570"/>
      <c r="CH464" s="570"/>
      <c r="CI464" s="570"/>
      <c r="CJ464" s="570"/>
      <c r="CK464" s="570"/>
      <c r="CL464" s="570"/>
      <c r="CM464" s="570"/>
      <c r="CN464" s="570"/>
      <c r="CO464" s="570"/>
      <c r="CP464" s="570"/>
      <c r="CQ464" s="570"/>
      <c r="CR464" s="570"/>
      <c r="CS464" s="570"/>
      <c r="CT464" s="570"/>
      <c r="CU464" s="570"/>
      <c r="CV464" s="570"/>
    </row>
    <row r="465" spans="1:100" s="365" customFormat="1" ht="13.5">
      <c r="A465" s="655"/>
      <c r="B465" s="655"/>
      <c r="C465" s="655"/>
      <c r="D465" s="655"/>
      <c r="E465" s="655"/>
      <c r="F465" s="655"/>
      <c r="G465" s="655"/>
      <c r="H465" s="815"/>
      <c r="I465" s="815"/>
      <c r="J465" s="366"/>
      <c r="K465" s="367"/>
      <c r="L465" s="368"/>
      <c r="O465" s="339"/>
      <c r="P465" s="369"/>
      <c r="Q465" s="341"/>
      <c r="R465" s="342"/>
      <c r="S465" s="342"/>
      <c r="T465" s="343"/>
      <c r="U465" s="344"/>
      <c r="V465" s="344"/>
      <c r="W465" s="344"/>
      <c r="X465" s="564"/>
      <c r="Y465" s="564"/>
      <c r="Z465" s="564"/>
      <c r="AA465" s="564"/>
      <c r="AB465" s="564"/>
      <c r="AC465" s="570"/>
      <c r="AD465" s="570"/>
      <c r="AE465" s="570"/>
      <c r="AF465" s="570"/>
      <c r="AG465" s="570"/>
      <c r="AH465" s="570"/>
      <c r="AI465" s="570"/>
      <c r="AJ465" s="570"/>
      <c r="AK465" s="570"/>
      <c r="AL465" s="570"/>
      <c r="AM465" s="570"/>
      <c r="AN465" s="570"/>
      <c r="AO465" s="570"/>
      <c r="AP465" s="570"/>
      <c r="AQ465" s="570"/>
      <c r="AR465" s="570"/>
      <c r="AS465" s="570"/>
      <c r="AT465" s="570"/>
      <c r="AU465" s="570"/>
      <c r="AV465" s="570"/>
      <c r="AW465" s="570"/>
      <c r="AX465" s="570"/>
      <c r="AY465" s="570"/>
      <c r="AZ465" s="570"/>
      <c r="BA465" s="570"/>
      <c r="BB465" s="570"/>
      <c r="BC465" s="570"/>
      <c r="BD465" s="570"/>
      <c r="BE465" s="570"/>
      <c r="BF465" s="570"/>
      <c r="BG465" s="570"/>
      <c r="BH465" s="570"/>
      <c r="BI465" s="570"/>
      <c r="BJ465" s="570"/>
      <c r="BK465" s="570"/>
      <c r="BL465" s="570"/>
      <c r="BM465" s="570"/>
      <c r="BN465" s="570"/>
      <c r="BO465" s="570"/>
      <c r="BP465" s="570"/>
      <c r="BQ465" s="570"/>
      <c r="BR465" s="570"/>
      <c r="BS465" s="570"/>
      <c r="BT465" s="570"/>
      <c r="BU465" s="570"/>
      <c r="BV465" s="570"/>
      <c r="BW465" s="570"/>
      <c r="BX465" s="570"/>
      <c r="BY465" s="570"/>
      <c r="BZ465" s="570"/>
      <c r="CA465" s="570"/>
      <c r="CB465" s="570"/>
      <c r="CC465" s="570"/>
      <c r="CD465" s="570"/>
      <c r="CE465" s="570"/>
      <c r="CF465" s="570"/>
      <c r="CG465" s="570"/>
      <c r="CH465" s="570"/>
      <c r="CI465" s="570"/>
      <c r="CJ465" s="570"/>
      <c r="CK465" s="570"/>
      <c r="CL465" s="570"/>
      <c r="CM465" s="570"/>
      <c r="CN465" s="570"/>
      <c r="CO465" s="570"/>
      <c r="CP465" s="570"/>
      <c r="CQ465" s="570"/>
      <c r="CR465" s="570"/>
      <c r="CS465" s="570"/>
      <c r="CT465" s="570"/>
      <c r="CU465" s="570"/>
      <c r="CV465" s="570"/>
    </row>
    <row r="466" spans="1:100" s="365" customFormat="1" ht="13.5">
      <c r="A466" s="655"/>
      <c r="B466" s="655"/>
      <c r="C466" s="655"/>
      <c r="D466" s="655"/>
      <c r="E466" s="655"/>
      <c r="F466" s="655"/>
      <c r="G466" s="655"/>
      <c r="H466" s="815"/>
      <c r="I466" s="815"/>
      <c r="J466" s="366"/>
      <c r="K466" s="367"/>
      <c r="L466" s="368"/>
      <c r="O466" s="339"/>
      <c r="P466" s="369"/>
      <c r="Q466" s="341"/>
      <c r="R466" s="342"/>
      <c r="S466" s="342"/>
      <c r="T466" s="343"/>
      <c r="U466" s="344"/>
      <c r="V466" s="344"/>
      <c r="W466" s="344"/>
      <c r="X466" s="564"/>
      <c r="Y466" s="564"/>
      <c r="Z466" s="564"/>
      <c r="AA466" s="564"/>
      <c r="AB466" s="564"/>
      <c r="AC466" s="570"/>
      <c r="AD466" s="570"/>
      <c r="AE466" s="570"/>
      <c r="AF466" s="570"/>
      <c r="AG466" s="570"/>
      <c r="AH466" s="570"/>
      <c r="AI466" s="570"/>
      <c r="AJ466" s="570"/>
      <c r="AK466" s="570"/>
      <c r="AL466" s="570"/>
      <c r="AM466" s="570"/>
      <c r="AN466" s="570"/>
      <c r="AO466" s="570"/>
      <c r="AP466" s="570"/>
      <c r="AQ466" s="570"/>
      <c r="AR466" s="570"/>
      <c r="AS466" s="570"/>
      <c r="AT466" s="570"/>
      <c r="AU466" s="570"/>
      <c r="AV466" s="570"/>
      <c r="AW466" s="570"/>
      <c r="AX466" s="570"/>
      <c r="AY466" s="570"/>
      <c r="AZ466" s="570"/>
      <c r="BA466" s="570"/>
      <c r="BB466" s="570"/>
      <c r="BC466" s="570"/>
      <c r="BD466" s="570"/>
      <c r="BE466" s="570"/>
      <c r="BF466" s="570"/>
      <c r="BG466" s="570"/>
      <c r="BH466" s="570"/>
      <c r="BI466" s="570"/>
      <c r="BJ466" s="570"/>
      <c r="BK466" s="570"/>
      <c r="BL466" s="570"/>
      <c r="BM466" s="570"/>
      <c r="BN466" s="570"/>
      <c r="BO466" s="570"/>
      <c r="BP466" s="570"/>
      <c r="BQ466" s="570"/>
      <c r="BR466" s="570"/>
      <c r="BS466" s="570"/>
      <c r="BT466" s="570"/>
      <c r="BU466" s="570"/>
      <c r="BV466" s="570"/>
      <c r="BW466" s="570"/>
      <c r="BX466" s="570"/>
      <c r="BY466" s="570"/>
      <c r="BZ466" s="570"/>
      <c r="CA466" s="570"/>
      <c r="CB466" s="570"/>
      <c r="CC466" s="570"/>
      <c r="CD466" s="570"/>
      <c r="CE466" s="570"/>
      <c r="CF466" s="570"/>
      <c r="CG466" s="570"/>
      <c r="CH466" s="570"/>
      <c r="CI466" s="570"/>
      <c r="CJ466" s="570"/>
      <c r="CK466" s="570"/>
      <c r="CL466" s="570"/>
      <c r="CM466" s="570"/>
      <c r="CN466" s="570"/>
      <c r="CO466" s="570"/>
      <c r="CP466" s="570"/>
      <c r="CQ466" s="570"/>
      <c r="CR466" s="570"/>
      <c r="CS466" s="570"/>
      <c r="CT466" s="570"/>
      <c r="CU466" s="570"/>
      <c r="CV466" s="570"/>
    </row>
    <row r="467" spans="1:100" s="365" customFormat="1" ht="13.5">
      <c r="A467" s="655"/>
      <c r="B467" s="655"/>
      <c r="C467" s="655"/>
      <c r="D467" s="655"/>
      <c r="E467" s="655"/>
      <c r="F467" s="655"/>
      <c r="G467" s="655"/>
      <c r="H467" s="815"/>
      <c r="I467" s="815"/>
      <c r="J467" s="366"/>
      <c r="K467" s="367"/>
      <c r="L467" s="368"/>
      <c r="O467" s="339"/>
      <c r="P467" s="369"/>
      <c r="Q467" s="341"/>
      <c r="R467" s="342"/>
      <c r="S467" s="342"/>
      <c r="T467" s="343"/>
      <c r="U467" s="344"/>
      <c r="V467" s="344"/>
      <c r="W467" s="344"/>
      <c r="X467" s="564"/>
      <c r="Y467" s="564"/>
      <c r="Z467" s="564"/>
      <c r="AA467" s="564"/>
      <c r="AB467" s="564"/>
      <c r="AC467" s="570"/>
      <c r="AD467" s="570"/>
      <c r="AE467" s="570"/>
      <c r="AF467" s="570"/>
      <c r="AG467" s="570"/>
      <c r="AH467" s="570"/>
      <c r="AI467" s="570"/>
      <c r="AJ467" s="570"/>
      <c r="AK467" s="570"/>
      <c r="AL467" s="570"/>
      <c r="AM467" s="570"/>
      <c r="AN467" s="570"/>
      <c r="AO467" s="570"/>
      <c r="AP467" s="570"/>
      <c r="AQ467" s="570"/>
      <c r="AR467" s="570"/>
      <c r="AS467" s="570"/>
      <c r="AT467" s="570"/>
      <c r="AU467" s="570"/>
      <c r="AV467" s="570"/>
      <c r="AW467" s="570"/>
      <c r="AX467" s="570"/>
      <c r="AY467" s="570"/>
      <c r="AZ467" s="570"/>
      <c r="BA467" s="570"/>
      <c r="BB467" s="570"/>
      <c r="BC467" s="570"/>
      <c r="BD467" s="570"/>
      <c r="BE467" s="570"/>
      <c r="BF467" s="570"/>
      <c r="BG467" s="570"/>
      <c r="BH467" s="570"/>
      <c r="BI467" s="570"/>
      <c r="BJ467" s="570"/>
      <c r="BK467" s="570"/>
      <c r="BL467" s="570"/>
      <c r="BM467" s="570"/>
      <c r="BN467" s="570"/>
      <c r="BO467" s="570"/>
      <c r="BP467" s="570"/>
      <c r="BQ467" s="570"/>
      <c r="BR467" s="570"/>
      <c r="BS467" s="570"/>
      <c r="BT467" s="570"/>
      <c r="BU467" s="570"/>
      <c r="BV467" s="570"/>
      <c r="BW467" s="570"/>
      <c r="BX467" s="570"/>
      <c r="BY467" s="570"/>
      <c r="BZ467" s="570"/>
      <c r="CA467" s="570"/>
      <c r="CB467" s="570"/>
      <c r="CC467" s="570"/>
      <c r="CD467" s="570"/>
      <c r="CE467" s="570"/>
      <c r="CF467" s="570"/>
      <c r="CG467" s="570"/>
      <c r="CH467" s="570"/>
      <c r="CI467" s="570"/>
      <c r="CJ467" s="570"/>
      <c r="CK467" s="570"/>
      <c r="CL467" s="570"/>
      <c r="CM467" s="570"/>
      <c r="CN467" s="570"/>
      <c r="CO467" s="570"/>
      <c r="CP467" s="570"/>
      <c r="CQ467" s="570"/>
      <c r="CR467" s="570"/>
      <c r="CS467" s="570"/>
      <c r="CT467" s="570"/>
      <c r="CU467" s="570"/>
      <c r="CV467" s="570"/>
    </row>
    <row r="468" spans="1:100" s="365" customFormat="1" ht="13.5">
      <c r="A468" s="655"/>
      <c r="B468" s="655"/>
      <c r="C468" s="655"/>
      <c r="D468" s="655"/>
      <c r="E468" s="655"/>
      <c r="F468" s="655"/>
      <c r="G468" s="655"/>
      <c r="H468" s="815"/>
      <c r="I468" s="815"/>
      <c r="J468" s="366"/>
      <c r="K468" s="367"/>
      <c r="L468" s="368"/>
      <c r="O468" s="339"/>
      <c r="P468" s="369"/>
      <c r="Q468" s="341"/>
      <c r="R468" s="342"/>
      <c r="S468" s="342"/>
      <c r="T468" s="343"/>
      <c r="U468" s="344"/>
      <c r="V468" s="344"/>
      <c r="W468" s="344"/>
      <c r="X468" s="564"/>
      <c r="Y468" s="564"/>
      <c r="Z468" s="564"/>
      <c r="AA468" s="564"/>
      <c r="AB468" s="564"/>
      <c r="AC468" s="570"/>
      <c r="AD468" s="570"/>
      <c r="AE468" s="570"/>
      <c r="AF468" s="570"/>
      <c r="AG468" s="570"/>
      <c r="AH468" s="570"/>
      <c r="AI468" s="570"/>
      <c r="AJ468" s="570"/>
      <c r="AK468" s="570"/>
      <c r="AL468" s="570"/>
      <c r="AM468" s="570"/>
      <c r="AN468" s="570"/>
      <c r="AO468" s="570"/>
      <c r="AP468" s="570"/>
      <c r="AQ468" s="570"/>
      <c r="AR468" s="570"/>
      <c r="AS468" s="570"/>
      <c r="AT468" s="570"/>
      <c r="AU468" s="570"/>
      <c r="AV468" s="570"/>
      <c r="AW468" s="570"/>
      <c r="AX468" s="570"/>
      <c r="AY468" s="570"/>
      <c r="AZ468" s="570"/>
      <c r="BA468" s="570"/>
      <c r="BB468" s="570"/>
      <c r="BC468" s="570"/>
      <c r="BD468" s="570"/>
      <c r="BE468" s="570"/>
      <c r="BF468" s="570"/>
      <c r="BG468" s="570"/>
      <c r="BH468" s="570"/>
      <c r="BI468" s="570"/>
      <c r="BJ468" s="570"/>
      <c r="BK468" s="570"/>
      <c r="BL468" s="570"/>
      <c r="BM468" s="570"/>
      <c r="BN468" s="570"/>
      <c r="BO468" s="570"/>
      <c r="BP468" s="570"/>
      <c r="BQ468" s="570"/>
      <c r="BR468" s="570"/>
      <c r="BS468" s="570"/>
      <c r="BT468" s="570"/>
      <c r="BU468" s="570"/>
      <c r="BV468" s="570"/>
      <c r="BW468" s="570"/>
      <c r="BX468" s="570"/>
      <c r="BY468" s="570"/>
      <c r="BZ468" s="570"/>
      <c r="CA468" s="570"/>
      <c r="CB468" s="570"/>
      <c r="CC468" s="570"/>
      <c r="CD468" s="570"/>
      <c r="CE468" s="570"/>
      <c r="CF468" s="570"/>
      <c r="CG468" s="570"/>
      <c r="CH468" s="570"/>
      <c r="CI468" s="570"/>
      <c r="CJ468" s="570"/>
      <c r="CK468" s="570"/>
      <c r="CL468" s="570"/>
      <c r="CM468" s="570"/>
      <c r="CN468" s="570"/>
      <c r="CO468" s="570"/>
      <c r="CP468" s="570"/>
      <c r="CQ468" s="570"/>
      <c r="CR468" s="570"/>
      <c r="CS468" s="570"/>
      <c r="CT468" s="570"/>
      <c r="CU468" s="570"/>
      <c r="CV468" s="570"/>
    </row>
    <row r="469" spans="1:100" s="365" customFormat="1" ht="13.5">
      <c r="A469" s="655"/>
      <c r="B469" s="655"/>
      <c r="C469" s="655"/>
      <c r="D469" s="655"/>
      <c r="E469" s="655"/>
      <c r="F469" s="655"/>
      <c r="G469" s="655"/>
      <c r="H469" s="815"/>
      <c r="I469" s="815"/>
      <c r="J469" s="366"/>
      <c r="K469" s="367"/>
      <c r="L469" s="368"/>
      <c r="O469" s="339"/>
      <c r="P469" s="369"/>
      <c r="Q469" s="341"/>
      <c r="R469" s="342"/>
      <c r="S469" s="342"/>
      <c r="T469" s="343"/>
      <c r="U469" s="344"/>
      <c r="V469" s="344"/>
      <c r="W469" s="344"/>
      <c r="X469" s="564"/>
      <c r="Y469" s="564"/>
      <c r="Z469" s="564"/>
      <c r="AA469" s="564"/>
      <c r="AB469" s="564"/>
      <c r="AC469" s="570"/>
      <c r="AD469" s="570"/>
      <c r="AE469" s="570"/>
      <c r="AF469" s="570"/>
      <c r="AG469" s="570"/>
      <c r="AH469" s="570"/>
      <c r="AI469" s="570"/>
      <c r="AJ469" s="570"/>
      <c r="AK469" s="570"/>
      <c r="AL469" s="570"/>
      <c r="AM469" s="570"/>
      <c r="AN469" s="570"/>
      <c r="AO469" s="570"/>
      <c r="AP469" s="570"/>
      <c r="AQ469" s="570"/>
      <c r="AR469" s="570"/>
      <c r="AS469" s="570"/>
      <c r="AT469" s="570"/>
      <c r="AU469" s="570"/>
      <c r="AV469" s="570"/>
      <c r="AW469" s="570"/>
      <c r="AX469" s="570"/>
      <c r="AY469" s="570"/>
      <c r="AZ469" s="570"/>
      <c r="BA469" s="570"/>
      <c r="BB469" s="570"/>
      <c r="BC469" s="570"/>
      <c r="BD469" s="570"/>
      <c r="BE469" s="570"/>
      <c r="BF469" s="570"/>
      <c r="BG469" s="570"/>
      <c r="BH469" s="570"/>
      <c r="BI469" s="570"/>
      <c r="BJ469" s="570"/>
      <c r="BK469" s="570"/>
      <c r="BL469" s="570"/>
      <c r="BM469" s="570"/>
      <c r="BN469" s="570"/>
      <c r="BO469" s="570"/>
      <c r="BP469" s="570"/>
      <c r="BQ469" s="570"/>
      <c r="BR469" s="570"/>
      <c r="BS469" s="570"/>
      <c r="BT469" s="570"/>
      <c r="BU469" s="570"/>
      <c r="BV469" s="570"/>
      <c r="BW469" s="570"/>
      <c r="BX469" s="570"/>
      <c r="BY469" s="570"/>
      <c r="BZ469" s="570"/>
      <c r="CA469" s="570"/>
      <c r="CB469" s="570"/>
      <c r="CC469" s="570"/>
      <c r="CD469" s="570"/>
      <c r="CE469" s="570"/>
      <c r="CF469" s="570"/>
      <c r="CG469" s="570"/>
      <c r="CH469" s="570"/>
      <c r="CI469" s="570"/>
      <c r="CJ469" s="570"/>
      <c r="CK469" s="570"/>
      <c r="CL469" s="570"/>
      <c r="CM469" s="570"/>
      <c r="CN469" s="570"/>
      <c r="CO469" s="570"/>
      <c r="CP469" s="570"/>
      <c r="CQ469" s="570"/>
      <c r="CR469" s="570"/>
      <c r="CS469" s="570"/>
      <c r="CT469" s="570"/>
      <c r="CU469" s="570"/>
      <c r="CV469" s="570"/>
    </row>
    <row r="470" spans="1:100" s="365" customFormat="1" ht="13.5">
      <c r="A470" s="655"/>
      <c r="B470" s="655"/>
      <c r="C470" s="655"/>
      <c r="D470" s="655"/>
      <c r="E470" s="655"/>
      <c r="F470" s="655"/>
      <c r="G470" s="655"/>
      <c r="H470" s="815"/>
      <c r="I470" s="815"/>
      <c r="J470" s="366"/>
      <c r="K470" s="367"/>
      <c r="L470" s="368"/>
      <c r="O470" s="339"/>
      <c r="P470" s="369"/>
      <c r="Q470" s="341"/>
      <c r="R470" s="342"/>
      <c r="S470" s="342"/>
      <c r="T470" s="343"/>
      <c r="U470" s="344"/>
      <c r="V470" s="344"/>
      <c r="W470" s="344"/>
      <c r="X470" s="564"/>
      <c r="Y470" s="564"/>
      <c r="Z470" s="564"/>
      <c r="AA470" s="564"/>
      <c r="AB470" s="564"/>
      <c r="AC470" s="570"/>
      <c r="AD470" s="570"/>
      <c r="AE470" s="570"/>
      <c r="AF470" s="570"/>
      <c r="AG470" s="570"/>
      <c r="AH470" s="570"/>
      <c r="AI470" s="570"/>
      <c r="AJ470" s="570"/>
      <c r="AK470" s="570"/>
      <c r="AL470" s="570"/>
      <c r="AM470" s="570"/>
      <c r="AN470" s="570"/>
      <c r="AO470" s="570"/>
      <c r="AP470" s="570"/>
      <c r="AQ470" s="570"/>
      <c r="AR470" s="570"/>
      <c r="AS470" s="570"/>
      <c r="AT470" s="570"/>
      <c r="AU470" s="570"/>
      <c r="AV470" s="570"/>
      <c r="AW470" s="570"/>
      <c r="AX470" s="570"/>
      <c r="AY470" s="570"/>
      <c r="AZ470" s="570"/>
      <c r="BA470" s="570"/>
      <c r="BB470" s="570"/>
      <c r="BC470" s="570"/>
      <c r="BD470" s="570"/>
      <c r="BE470" s="570"/>
      <c r="BF470" s="570"/>
      <c r="BG470" s="570"/>
      <c r="BH470" s="570"/>
      <c r="BI470" s="570"/>
      <c r="BJ470" s="570"/>
      <c r="BK470" s="570"/>
      <c r="BL470" s="570"/>
      <c r="BM470" s="570"/>
      <c r="BN470" s="570"/>
      <c r="BO470" s="570"/>
      <c r="BP470" s="570"/>
      <c r="BQ470" s="570"/>
      <c r="BR470" s="570"/>
      <c r="BS470" s="570"/>
      <c r="BT470" s="570"/>
      <c r="BU470" s="570"/>
      <c r="BV470" s="570"/>
      <c r="BW470" s="570"/>
      <c r="BX470" s="570"/>
      <c r="BY470" s="570"/>
      <c r="BZ470" s="570"/>
      <c r="CA470" s="570"/>
      <c r="CB470" s="570"/>
      <c r="CC470" s="570"/>
      <c r="CD470" s="570"/>
      <c r="CE470" s="570"/>
      <c r="CF470" s="570"/>
      <c r="CG470" s="570"/>
      <c r="CH470" s="570"/>
      <c r="CI470" s="570"/>
      <c r="CJ470" s="570"/>
      <c r="CK470" s="570"/>
      <c r="CL470" s="570"/>
      <c r="CM470" s="570"/>
      <c r="CN470" s="570"/>
      <c r="CO470" s="570"/>
      <c r="CP470" s="570"/>
      <c r="CQ470" s="570"/>
      <c r="CR470" s="570"/>
      <c r="CS470" s="570"/>
      <c r="CT470" s="570"/>
      <c r="CU470" s="570"/>
      <c r="CV470" s="570"/>
    </row>
    <row r="471" spans="1:100" s="365" customFormat="1" ht="13.5">
      <c r="A471" s="655"/>
      <c r="B471" s="655"/>
      <c r="C471" s="655"/>
      <c r="D471" s="655"/>
      <c r="E471" s="655"/>
      <c r="F471" s="655"/>
      <c r="G471" s="655"/>
      <c r="H471" s="815"/>
      <c r="I471" s="815"/>
      <c r="J471" s="366"/>
      <c r="K471" s="367"/>
      <c r="L471" s="368"/>
      <c r="O471" s="339"/>
      <c r="P471" s="369"/>
      <c r="Q471" s="341"/>
      <c r="R471" s="342"/>
      <c r="S471" s="342"/>
      <c r="T471" s="343"/>
      <c r="U471" s="344"/>
      <c r="V471" s="344"/>
      <c r="W471" s="344"/>
      <c r="X471" s="564"/>
      <c r="Y471" s="564"/>
      <c r="Z471" s="564"/>
      <c r="AA471" s="564"/>
      <c r="AB471" s="564"/>
      <c r="AC471" s="570"/>
      <c r="AD471" s="570"/>
      <c r="AE471" s="570"/>
      <c r="AF471" s="570"/>
      <c r="AG471" s="570"/>
      <c r="AH471" s="570"/>
      <c r="AI471" s="570"/>
      <c r="AJ471" s="570"/>
      <c r="AK471" s="570"/>
      <c r="AL471" s="570"/>
      <c r="AM471" s="570"/>
      <c r="AN471" s="570"/>
      <c r="AO471" s="570"/>
      <c r="AP471" s="570"/>
      <c r="AQ471" s="570"/>
      <c r="AR471" s="570"/>
      <c r="AS471" s="570"/>
      <c r="AT471" s="570"/>
      <c r="AU471" s="570"/>
      <c r="AV471" s="570"/>
      <c r="AW471" s="570"/>
      <c r="AX471" s="570"/>
      <c r="AY471" s="570"/>
      <c r="AZ471" s="570"/>
      <c r="BA471" s="570"/>
      <c r="BB471" s="570"/>
      <c r="BC471" s="570"/>
      <c r="BD471" s="570"/>
      <c r="BE471" s="570"/>
      <c r="BF471" s="570"/>
      <c r="BG471" s="570"/>
      <c r="BH471" s="570"/>
      <c r="BI471" s="570"/>
      <c r="BJ471" s="570"/>
      <c r="BK471" s="570"/>
      <c r="BL471" s="570"/>
      <c r="BM471" s="570"/>
      <c r="BN471" s="570"/>
      <c r="BO471" s="570"/>
      <c r="BP471" s="570"/>
      <c r="BQ471" s="570"/>
      <c r="BR471" s="570"/>
      <c r="BS471" s="570"/>
      <c r="BT471" s="570"/>
      <c r="BU471" s="570"/>
      <c r="BV471" s="570"/>
      <c r="BW471" s="570"/>
      <c r="BX471" s="570"/>
      <c r="BY471" s="570"/>
      <c r="BZ471" s="570"/>
      <c r="CA471" s="570"/>
      <c r="CB471" s="570"/>
      <c r="CC471" s="570"/>
      <c r="CD471" s="570"/>
      <c r="CE471" s="570"/>
      <c r="CF471" s="570"/>
      <c r="CG471" s="570"/>
      <c r="CH471" s="570"/>
      <c r="CI471" s="570"/>
      <c r="CJ471" s="570"/>
      <c r="CK471" s="570"/>
      <c r="CL471" s="570"/>
      <c r="CM471" s="570"/>
      <c r="CN471" s="570"/>
      <c r="CO471" s="570"/>
      <c r="CP471" s="570"/>
      <c r="CQ471" s="570"/>
      <c r="CR471" s="570"/>
      <c r="CS471" s="570"/>
      <c r="CT471" s="570"/>
      <c r="CU471" s="570"/>
      <c r="CV471" s="570"/>
    </row>
    <row r="472" spans="1:100" s="365" customFormat="1" ht="13.5">
      <c r="A472" s="655"/>
      <c r="B472" s="655"/>
      <c r="C472" s="655"/>
      <c r="D472" s="655"/>
      <c r="E472" s="655"/>
      <c r="F472" s="655"/>
      <c r="G472" s="655"/>
      <c r="H472" s="815"/>
      <c r="I472" s="815"/>
      <c r="J472" s="366"/>
      <c r="K472" s="367"/>
      <c r="L472" s="368"/>
      <c r="O472" s="339"/>
      <c r="P472" s="369"/>
      <c r="Q472" s="341"/>
      <c r="R472" s="342"/>
      <c r="S472" s="342"/>
      <c r="T472" s="343"/>
      <c r="U472" s="344"/>
      <c r="V472" s="344"/>
      <c r="W472" s="344"/>
      <c r="X472" s="564"/>
      <c r="Y472" s="564"/>
      <c r="Z472" s="564"/>
      <c r="AA472" s="564"/>
      <c r="AB472" s="564"/>
      <c r="AC472" s="570"/>
      <c r="AD472" s="570"/>
      <c r="AE472" s="570"/>
      <c r="AF472" s="570"/>
      <c r="AG472" s="570"/>
      <c r="AH472" s="570"/>
      <c r="AI472" s="570"/>
      <c r="AJ472" s="570"/>
      <c r="AK472" s="570"/>
      <c r="AL472" s="570"/>
      <c r="AM472" s="570"/>
      <c r="AN472" s="570"/>
      <c r="AO472" s="570"/>
      <c r="AP472" s="570"/>
      <c r="AQ472" s="570"/>
      <c r="AR472" s="570"/>
      <c r="AS472" s="570"/>
      <c r="AT472" s="570"/>
      <c r="AU472" s="570"/>
      <c r="AV472" s="570"/>
      <c r="AW472" s="570"/>
      <c r="AX472" s="570"/>
      <c r="AY472" s="570"/>
      <c r="AZ472" s="570"/>
      <c r="BA472" s="570"/>
      <c r="BB472" s="570"/>
      <c r="BC472" s="570"/>
      <c r="BD472" s="570"/>
      <c r="BE472" s="570"/>
      <c r="BF472" s="570"/>
      <c r="BG472" s="570"/>
      <c r="BH472" s="570"/>
      <c r="BI472" s="570"/>
      <c r="BJ472" s="570"/>
      <c r="BK472" s="570"/>
      <c r="BL472" s="570"/>
      <c r="BM472" s="570"/>
      <c r="BN472" s="570"/>
      <c r="BO472" s="570"/>
      <c r="BP472" s="570"/>
      <c r="BQ472" s="570"/>
      <c r="BR472" s="570"/>
      <c r="BS472" s="570"/>
      <c r="BT472" s="570"/>
      <c r="BU472" s="570"/>
      <c r="BV472" s="570"/>
      <c r="BW472" s="570"/>
      <c r="BX472" s="570"/>
      <c r="BY472" s="570"/>
      <c r="BZ472" s="570"/>
      <c r="CA472" s="570"/>
      <c r="CB472" s="570"/>
      <c r="CC472" s="570"/>
      <c r="CD472" s="570"/>
      <c r="CE472" s="570"/>
      <c r="CF472" s="570"/>
      <c r="CG472" s="570"/>
      <c r="CH472" s="570"/>
      <c r="CI472" s="570"/>
      <c r="CJ472" s="570"/>
      <c r="CK472" s="570"/>
      <c r="CL472" s="570"/>
      <c r="CM472" s="570"/>
      <c r="CN472" s="570"/>
      <c r="CO472" s="570"/>
      <c r="CP472" s="570"/>
      <c r="CQ472" s="570"/>
      <c r="CR472" s="570"/>
      <c r="CS472" s="570"/>
      <c r="CT472" s="570"/>
      <c r="CU472" s="570"/>
      <c r="CV472" s="570"/>
    </row>
    <row r="473" spans="1:100" s="365" customFormat="1" ht="13.5">
      <c r="A473" s="655"/>
      <c r="B473" s="655"/>
      <c r="C473" s="655"/>
      <c r="D473" s="655"/>
      <c r="E473" s="655"/>
      <c r="F473" s="655"/>
      <c r="G473" s="655"/>
      <c r="H473" s="815"/>
      <c r="I473" s="815"/>
      <c r="J473" s="366"/>
      <c r="K473" s="367"/>
      <c r="L473" s="368"/>
      <c r="O473" s="339"/>
      <c r="P473" s="369"/>
      <c r="Q473" s="341"/>
      <c r="R473" s="342"/>
      <c r="S473" s="342"/>
      <c r="T473" s="343"/>
      <c r="U473" s="344"/>
      <c r="V473" s="344"/>
      <c r="W473" s="344"/>
      <c r="X473" s="564"/>
      <c r="Y473" s="564"/>
      <c r="Z473" s="564"/>
      <c r="AA473" s="564"/>
      <c r="AB473" s="564"/>
      <c r="AC473" s="570"/>
      <c r="AD473" s="570"/>
      <c r="AE473" s="570"/>
      <c r="AF473" s="570"/>
      <c r="AG473" s="570"/>
      <c r="AH473" s="570"/>
      <c r="AI473" s="570"/>
      <c r="AJ473" s="570"/>
      <c r="AK473" s="570"/>
      <c r="AL473" s="570"/>
      <c r="AM473" s="570"/>
      <c r="AN473" s="570"/>
      <c r="AO473" s="570"/>
      <c r="AP473" s="570"/>
      <c r="AQ473" s="570"/>
      <c r="AR473" s="570"/>
      <c r="AS473" s="570"/>
      <c r="AT473" s="570"/>
      <c r="AU473" s="570"/>
      <c r="AV473" s="570"/>
      <c r="AW473" s="570"/>
      <c r="AX473" s="570"/>
      <c r="AY473" s="570"/>
      <c r="AZ473" s="570"/>
      <c r="BA473" s="570"/>
      <c r="BB473" s="570"/>
      <c r="BC473" s="570"/>
      <c r="BD473" s="570"/>
      <c r="BE473" s="570"/>
      <c r="BF473" s="570"/>
      <c r="BG473" s="570"/>
      <c r="BH473" s="570"/>
      <c r="BI473" s="570"/>
      <c r="BJ473" s="570"/>
      <c r="BK473" s="570"/>
      <c r="BL473" s="570"/>
      <c r="BM473" s="570"/>
      <c r="BN473" s="570"/>
      <c r="BO473" s="570"/>
      <c r="BP473" s="570"/>
      <c r="BQ473" s="570"/>
      <c r="BR473" s="570"/>
      <c r="BS473" s="570"/>
      <c r="BT473" s="570"/>
      <c r="BU473" s="570"/>
      <c r="BV473" s="570"/>
      <c r="BW473" s="570"/>
      <c r="BX473" s="570"/>
      <c r="BY473" s="570"/>
      <c r="BZ473" s="570"/>
      <c r="CA473" s="570"/>
      <c r="CB473" s="570"/>
      <c r="CC473" s="570"/>
      <c r="CD473" s="570"/>
      <c r="CE473" s="570"/>
      <c r="CF473" s="570"/>
      <c r="CG473" s="570"/>
      <c r="CH473" s="570"/>
      <c r="CI473" s="570"/>
      <c r="CJ473" s="570"/>
      <c r="CK473" s="570"/>
      <c r="CL473" s="570"/>
      <c r="CM473" s="570"/>
      <c r="CN473" s="570"/>
      <c r="CO473" s="570"/>
      <c r="CP473" s="570"/>
      <c r="CQ473" s="570"/>
      <c r="CR473" s="570"/>
      <c r="CS473" s="570"/>
      <c r="CT473" s="570"/>
      <c r="CU473" s="570"/>
      <c r="CV473" s="570"/>
    </row>
    <row r="474" spans="1:100" s="365" customFormat="1" ht="13.5">
      <c r="A474" s="655"/>
      <c r="B474" s="655"/>
      <c r="C474" s="655"/>
      <c r="D474" s="655"/>
      <c r="E474" s="655"/>
      <c r="F474" s="655"/>
      <c r="G474" s="655"/>
      <c r="H474" s="815"/>
      <c r="I474" s="815"/>
      <c r="J474" s="366"/>
      <c r="K474" s="367"/>
      <c r="L474" s="368"/>
      <c r="O474" s="339"/>
      <c r="P474" s="369"/>
      <c r="Q474" s="341"/>
      <c r="R474" s="342"/>
      <c r="S474" s="342"/>
      <c r="T474" s="343"/>
      <c r="U474" s="344"/>
      <c r="V474" s="344"/>
      <c r="W474" s="344"/>
      <c r="X474" s="564"/>
      <c r="Y474" s="564"/>
      <c r="Z474" s="564"/>
      <c r="AA474" s="564"/>
      <c r="AB474" s="564"/>
      <c r="AC474" s="570"/>
      <c r="AD474" s="570"/>
      <c r="AE474" s="570"/>
      <c r="AF474" s="570"/>
      <c r="AG474" s="570"/>
      <c r="AH474" s="570"/>
      <c r="AI474" s="570"/>
      <c r="AJ474" s="570"/>
      <c r="AK474" s="570"/>
      <c r="AL474" s="570"/>
      <c r="AM474" s="570"/>
      <c r="AN474" s="570"/>
      <c r="AO474" s="570"/>
      <c r="AP474" s="570"/>
      <c r="AQ474" s="570"/>
      <c r="AR474" s="570"/>
      <c r="AS474" s="570"/>
      <c r="AT474" s="570"/>
      <c r="AU474" s="570"/>
      <c r="AV474" s="570"/>
      <c r="AW474" s="570"/>
      <c r="AX474" s="570"/>
      <c r="AY474" s="570"/>
      <c r="AZ474" s="570"/>
      <c r="BA474" s="570"/>
      <c r="BB474" s="570"/>
      <c r="BC474" s="570"/>
      <c r="BD474" s="570"/>
      <c r="BE474" s="570"/>
      <c r="BF474" s="570"/>
      <c r="BG474" s="570"/>
      <c r="BH474" s="570"/>
      <c r="BI474" s="570"/>
      <c r="BJ474" s="570"/>
      <c r="BK474" s="570"/>
      <c r="BL474" s="570"/>
      <c r="BM474" s="570"/>
      <c r="BN474" s="570"/>
      <c r="BO474" s="570"/>
      <c r="BP474" s="570"/>
      <c r="BQ474" s="570"/>
      <c r="BR474" s="570"/>
      <c r="BS474" s="570"/>
      <c r="BT474" s="570"/>
      <c r="BU474" s="570"/>
      <c r="BV474" s="570"/>
      <c r="BW474" s="570"/>
      <c r="BX474" s="570"/>
      <c r="BY474" s="570"/>
      <c r="BZ474" s="570"/>
      <c r="CA474" s="570"/>
      <c r="CB474" s="570"/>
      <c r="CC474" s="570"/>
      <c r="CD474" s="570"/>
      <c r="CE474" s="570"/>
      <c r="CF474" s="570"/>
      <c r="CG474" s="570"/>
      <c r="CH474" s="570"/>
      <c r="CI474" s="570"/>
      <c r="CJ474" s="570"/>
      <c r="CK474" s="570"/>
      <c r="CL474" s="570"/>
      <c r="CM474" s="570"/>
      <c r="CN474" s="570"/>
      <c r="CO474" s="570"/>
      <c r="CP474" s="570"/>
      <c r="CQ474" s="570"/>
      <c r="CR474" s="570"/>
      <c r="CS474" s="570"/>
      <c r="CT474" s="570"/>
      <c r="CU474" s="570"/>
      <c r="CV474" s="570"/>
    </row>
    <row r="475" spans="1:100" s="365" customFormat="1" ht="13.5">
      <c r="A475" s="655"/>
      <c r="B475" s="655"/>
      <c r="C475" s="655"/>
      <c r="D475" s="655"/>
      <c r="E475" s="655"/>
      <c r="F475" s="655"/>
      <c r="G475" s="655"/>
      <c r="H475" s="815"/>
      <c r="I475" s="815"/>
      <c r="J475" s="366"/>
      <c r="K475" s="367"/>
      <c r="L475" s="368"/>
      <c r="O475" s="339"/>
      <c r="P475" s="369"/>
      <c r="Q475" s="341"/>
      <c r="R475" s="342"/>
      <c r="S475" s="342"/>
      <c r="T475" s="343"/>
      <c r="U475" s="344"/>
      <c r="V475" s="344"/>
      <c r="W475" s="344"/>
      <c r="X475" s="564"/>
      <c r="Y475" s="564"/>
      <c r="Z475" s="564"/>
      <c r="AA475" s="564"/>
      <c r="AB475" s="564"/>
      <c r="AC475" s="570"/>
      <c r="AD475" s="570"/>
      <c r="AE475" s="570"/>
      <c r="AF475" s="570"/>
      <c r="AG475" s="570"/>
      <c r="AH475" s="570"/>
      <c r="AI475" s="570"/>
      <c r="AJ475" s="570"/>
      <c r="AK475" s="570"/>
      <c r="AL475" s="570"/>
      <c r="AM475" s="570"/>
      <c r="AN475" s="570"/>
      <c r="AO475" s="570"/>
      <c r="AP475" s="570"/>
      <c r="AQ475" s="570"/>
      <c r="AR475" s="570"/>
      <c r="AS475" s="570"/>
      <c r="AT475" s="570"/>
      <c r="AU475" s="570"/>
      <c r="AV475" s="570"/>
      <c r="AW475" s="570"/>
      <c r="AX475" s="570"/>
      <c r="AY475" s="570"/>
      <c r="AZ475" s="570"/>
      <c r="BA475" s="570"/>
      <c r="BB475" s="570"/>
      <c r="BC475" s="570"/>
      <c r="BD475" s="570"/>
      <c r="BE475" s="570"/>
      <c r="BF475" s="570"/>
      <c r="BG475" s="570"/>
      <c r="BH475" s="570"/>
      <c r="BI475" s="570"/>
      <c r="BJ475" s="570"/>
      <c r="BK475" s="570"/>
      <c r="BL475" s="570"/>
      <c r="BM475" s="570"/>
      <c r="BN475" s="570"/>
      <c r="BO475" s="570"/>
      <c r="BP475" s="570"/>
      <c r="BQ475" s="570"/>
      <c r="BR475" s="570"/>
      <c r="BS475" s="570"/>
      <c r="BT475" s="570"/>
      <c r="BU475" s="570"/>
      <c r="BV475" s="570"/>
      <c r="BW475" s="570"/>
      <c r="BX475" s="570"/>
      <c r="BY475" s="570"/>
      <c r="BZ475" s="570"/>
      <c r="CA475" s="570"/>
      <c r="CB475" s="570"/>
      <c r="CC475" s="570"/>
      <c r="CD475" s="570"/>
      <c r="CE475" s="570"/>
      <c r="CF475" s="570"/>
      <c r="CG475" s="570"/>
      <c r="CH475" s="570"/>
      <c r="CI475" s="570"/>
      <c r="CJ475" s="570"/>
      <c r="CK475" s="570"/>
      <c r="CL475" s="570"/>
      <c r="CM475" s="570"/>
      <c r="CN475" s="570"/>
      <c r="CO475" s="570"/>
      <c r="CP475" s="570"/>
      <c r="CQ475" s="570"/>
      <c r="CR475" s="570"/>
      <c r="CS475" s="570"/>
      <c r="CT475" s="570"/>
      <c r="CU475" s="570"/>
      <c r="CV475" s="570"/>
    </row>
    <row r="476" spans="1:100" s="365" customFormat="1" ht="13.5">
      <c r="A476" s="655"/>
      <c r="B476" s="655"/>
      <c r="C476" s="655"/>
      <c r="D476" s="655"/>
      <c r="E476" s="655"/>
      <c r="F476" s="655"/>
      <c r="G476" s="655"/>
      <c r="H476" s="815"/>
      <c r="I476" s="815"/>
      <c r="J476" s="366"/>
      <c r="K476" s="367"/>
      <c r="L476" s="368"/>
      <c r="O476" s="339"/>
      <c r="P476" s="369"/>
      <c r="Q476" s="341"/>
      <c r="R476" s="342"/>
      <c r="S476" s="342"/>
      <c r="T476" s="343"/>
      <c r="U476" s="344"/>
      <c r="V476" s="344"/>
      <c r="W476" s="344"/>
      <c r="X476" s="564"/>
      <c r="Y476" s="564"/>
      <c r="Z476" s="564"/>
      <c r="AA476" s="564"/>
      <c r="AB476" s="564"/>
      <c r="AC476" s="570"/>
      <c r="AD476" s="570"/>
      <c r="AE476" s="570"/>
      <c r="AF476" s="570"/>
      <c r="AG476" s="570"/>
      <c r="AH476" s="570"/>
      <c r="AI476" s="570"/>
      <c r="AJ476" s="570"/>
      <c r="AK476" s="570"/>
      <c r="AL476" s="570"/>
      <c r="AM476" s="570"/>
      <c r="AN476" s="570"/>
      <c r="AO476" s="570"/>
      <c r="AP476" s="570"/>
      <c r="AQ476" s="570"/>
      <c r="AR476" s="570"/>
      <c r="AS476" s="570"/>
      <c r="AT476" s="570"/>
      <c r="AU476" s="570"/>
      <c r="AV476" s="570"/>
      <c r="AW476" s="570"/>
      <c r="AX476" s="570"/>
      <c r="AY476" s="570"/>
      <c r="AZ476" s="570"/>
      <c r="BA476" s="570"/>
      <c r="BB476" s="570"/>
      <c r="BC476" s="570"/>
      <c r="BD476" s="570"/>
      <c r="BE476" s="570"/>
      <c r="BF476" s="570"/>
      <c r="BG476" s="570"/>
      <c r="BH476" s="570"/>
      <c r="BI476" s="570"/>
      <c r="BJ476" s="570"/>
      <c r="BK476" s="570"/>
      <c r="BL476" s="570"/>
      <c r="BM476" s="570"/>
      <c r="BN476" s="570"/>
      <c r="BO476" s="570"/>
      <c r="BP476" s="570"/>
      <c r="BQ476" s="570"/>
      <c r="BR476" s="570"/>
      <c r="BS476" s="570"/>
      <c r="BT476" s="570"/>
      <c r="BU476" s="570"/>
      <c r="BV476" s="570"/>
      <c r="BW476" s="570"/>
      <c r="BX476" s="570"/>
      <c r="BY476" s="570"/>
      <c r="BZ476" s="570"/>
      <c r="CA476" s="570"/>
      <c r="CB476" s="570"/>
      <c r="CC476" s="570"/>
      <c r="CD476" s="570"/>
      <c r="CE476" s="570"/>
      <c r="CF476" s="570"/>
      <c r="CG476" s="570"/>
      <c r="CH476" s="570"/>
      <c r="CI476" s="570"/>
      <c r="CJ476" s="570"/>
      <c r="CK476" s="570"/>
      <c r="CL476" s="570"/>
      <c r="CM476" s="570"/>
      <c r="CN476" s="570"/>
      <c r="CO476" s="570"/>
      <c r="CP476" s="570"/>
      <c r="CQ476" s="570"/>
      <c r="CR476" s="570"/>
      <c r="CS476" s="570"/>
      <c r="CT476" s="570"/>
      <c r="CU476" s="570"/>
      <c r="CV476" s="570"/>
    </row>
    <row r="477" spans="1:100" s="365" customFormat="1" ht="13.5">
      <c r="A477" s="655"/>
      <c r="B477" s="655"/>
      <c r="C477" s="655"/>
      <c r="D477" s="655"/>
      <c r="E477" s="655"/>
      <c r="F477" s="655"/>
      <c r="G477" s="655"/>
      <c r="H477" s="815"/>
      <c r="I477" s="815"/>
      <c r="J477" s="366"/>
      <c r="K477" s="367"/>
      <c r="L477" s="368"/>
      <c r="O477" s="339"/>
      <c r="P477" s="369"/>
      <c r="Q477" s="341"/>
      <c r="R477" s="342"/>
      <c r="S477" s="342"/>
      <c r="T477" s="343"/>
      <c r="U477" s="344"/>
      <c r="V477" s="344"/>
      <c r="W477" s="344"/>
      <c r="X477" s="564"/>
      <c r="Y477" s="564"/>
      <c r="Z477" s="564"/>
      <c r="AA477" s="564"/>
      <c r="AB477" s="564"/>
      <c r="AC477" s="570"/>
      <c r="AD477" s="570"/>
      <c r="AE477" s="570"/>
      <c r="AF477" s="570"/>
      <c r="AG477" s="570"/>
      <c r="AH477" s="570"/>
      <c r="AI477" s="570"/>
      <c r="AJ477" s="570"/>
      <c r="AK477" s="570"/>
      <c r="AL477" s="570"/>
      <c r="AM477" s="570"/>
      <c r="AN477" s="570"/>
      <c r="AO477" s="570"/>
      <c r="AP477" s="570"/>
      <c r="AQ477" s="570"/>
      <c r="AR477" s="570"/>
      <c r="AS477" s="570"/>
      <c r="AT477" s="570"/>
      <c r="AU477" s="570"/>
      <c r="AV477" s="570"/>
      <c r="AW477" s="570"/>
      <c r="AX477" s="570"/>
      <c r="AY477" s="570"/>
      <c r="AZ477" s="570"/>
      <c r="BA477" s="570"/>
      <c r="BB477" s="570"/>
      <c r="BC477" s="570"/>
      <c r="BD477" s="570"/>
      <c r="BE477" s="570"/>
      <c r="BF477" s="570"/>
      <c r="BG477" s="570"/>
      <c r="BH477" s="570"/>
      <c r="BI477" s="570"/>
      <c r="BJ477" s="570"/>
      <c r="BK477" s="570"/>
      <c r="BL477" s="570"/>
      <c r="BM477" s="570"/>
      <c r="BN477" s="570"/>
      <c r="BO477" s="570"/>
      <c r="BP477" s="570"/>
      <c r="BQ477" s="570"/>
      <c r="BR477" s="570"/>
      <c r="BS477" s="570"/>
      <c r="BT477" s="570"/>
      <c r="BU477" s="570"/>
      <c r="BV477" s="570"/>
      <c r="BW477" s="570"/>
      <c r="BX477" s="570"/>
      <c r="BY477" s="570"/>
      <c r="BZ477" s="570"/>
      <c r="CA477" s="570"/>
      <c r="CB477" s="570"/>
      <c r="CC477" s="570"/>
      <c r="CD477" s="570"/>
      <c r="CE477" s="570"/>
      <c r="CF477" s="570"/>
      <c r="CG477" s="570"/>
      <c r="CH477" s="570"/>
      <c r="CI477" s="570"/>
      <c r="CJ477" s="570"/>
      <c r="CK477" s="570"/>
      <c r="CL477" s="570"/>
      <c r="CM477" s="570"/>
      <c r="CN477" s="570"/>
      <c r="CO477" s="570"/>
      <c r="CP477" s="570"/>
      <c r="CQ477" s="570"/>
      <c r="CR477" s="570"/>
      <c r="CS477" s="570"/>
      <c r="CT477" s="570"/>
      <c r="CU477" s="570"/>
      <c r="CV477" s="570"/>
    </row>
    <row r="478" spans="1:100" s="365" customFormat="1" ht="13.5">
      <c r="A478" s="655"/>
      <c r="B478" s="655"/>
      <c r="C478" s="655"/>
      <c r="D478" s="655"/>
      <c r="E478" s="655"/>
      <c r="F478" s="655"/>
      <c r="G478" s="655"/>
      <c r="H478" s="815"/>
      <c r="I478" s="815"/>
      <c r="J478" s="366"/>
      <c r="K478" s="367"/>
      <c r="L478" s="368"/>
      <c r="O478" s="339"/>
      <c r="P478" s="369"/>
      <c r="Q478" s="341"/>
      <c r="R478" s="342"/>
      <c r="S478" s="342"/>
      <c r="T478" s="343"/>
      <c r="U478" s="344"/>
      <c r="V478" s="344"/>
      <c r="W478" s="344"/>
      <c r="X478" s="564"/>
      <c r="Y478" s="564"/>
      <c r="Z478" s="564"/>
      <c r="AA478" s="564"/>
      <c r="AB478" s="564"/>
      <c r="AC478" s="570"/>
      <c r="AD478" s="570"/>
      <c r="AE478" s="570"/>
      <c r="AF478" s="570"/>
      <c r="AG478" s="570"/>
      <c r="AH478" s="570"/>
      <c r="AI478" s="570"/>
      <c r="AJ478" s="570"/>
      <c r="AK478" s="570"/>
      <c r="AL478" s="570"/>
      <c r="AM478" s="570"/>
      <c r="AN478" s="570"/>
      <c r="AO478" s="570"/>
      <c r="AP478" s="570"/>
      <c r="AQ478" s="570"/>
      <c r="AR478" s="570"/>
      <c r="AS478" s="570"/>
      <c r="AT478" s="570"/>
      <c r="AU478" s="570"/>
      <c r="AV478" s="570"/>
      <c r="AW478" s="570"/>
      <c r="AX478" s="570"/>
      <c r="AY478" s="570"/>
      <c r="AZ478" s="570"/>
      <c r="BA478" s="570"/>
      <c r="BB478" s="570"/>
      <c r="BC478" s="570"/>
      <c r="BD478" s="570"/>
      <c r="BE478" s="570"/>
      <c r="BF478" s="570"/>
      <c r="BG478" s="570"/>
      <c r="BH478" s="570"/>
      <c r="BI478" s="570"/>
      <c r="BJ478" s="570"/>
      <c r="BK478" s="570"/>
      <c r="BL478" s="570"/>
      <c r="BM478" s="570"/>
      <c r="BN478" s="570"/>
      <c r="BO478" s="570"/>
      <c r="BP478" s="570"/>
      <c r="BQ478" s="570"/>
      <c r="BR478" s="570"/>
      <c r="BS478" s="570"/>
      <c r="BT478" s="570"/>
      <c r="BU478" s="570"/>
      <c r="BV478" s="570"/>
      <c r="BW478" s="570"/>
      <c r="BX478" s="570"/>
      <c r="BY478" s="570"/>
      <c r="BZ478" s="570"/>
      <c r="CA478" s="570"/>
      <c r="CB478" s="570"/>
      <c r="CC478" s="570"/>
      <c r="CD478" s="570"/>
      <c r="CE478" s="570"/>
      <c r="CF478" s="570"/>
      <c r="CG478" s="570"/>
      <c r="CH478" s="570"/>
      <c r="CI478" s="570"/>
      <c r="CJ478" s="570"/>
      <c r="CK478" s="570"/>
      <c r="CL478" s="570"/>
      <c r="CM478" s="570"/>
      <c r="CN478" s="570"/>
      <c r="CO478" s="570"/>
      <c r="CP478" s="570"/>
      <c r="CQ478" s="570"/>
      <c r="CR478" s="570"/>
      <c r="CS478" s="570"/>
      <c r="CT478" s="570"/>
      <c r="CU478" s="570"/>
      <c r="CV478" s="570"/>
    </row>
    <row r="479" spans="1:100" s="365" customFormat="1" ht="13.5">
      <c r="A479" s="655"/>
      <c r="B479" s="655"/>
      <c r="C479" s="655"/>
      <c r="D479" s="655"/>
      <c r="E479" s="655"/>
      <c r="F479" s="655"/>
      <c r="G479" s="655"/>
      <c r="H479" s="815"/>
      <c r="I479" s="815"/>
      <c r="J479" s="366"/>
      <c r="K479" s="367"/>
      <c r="L479" s="368"/>
      <c r="O479" s="339"/>
      <c r="P479" s="369"/>
      <c r="Q479" s="341"/>
      <c r="R479" s="342"/>
      <c r="S479" s="342"/>
      <c r="T479" s="343"/>
      <c r="U479" s="344"/>
      <c r="V479" s="344"/>
      <c r="W479" s="344"/>
      <c r="X479" s="564"/>
      <c r="Y479" s="564"/>
      <c r="Z479" s="564"/>
      <c r="AA479" s="564"/>
      <c r="AB479" s="564"/>
      <c r="AC479" s="570"/>
      <c r="AD479" s="570"/>
      <c r="AE479" s="570"/>
      <c r="AF479" s="570"/>
      <c r="AG479" s="570"/>
      <c r="AH479" s="570"/>
      <c r="AI479" s="570"/>
      <c r="AJ479" s="570"/>
      <c r="AK479" s="570"/>
      <c r="AL479" s="570"/>
      <c r="AM479" s="570"/>
      <c r="AN479" s="570"/>
      <c r="AO479" s="570"/>
      <c r="AP479" s="570"/>
      <c r="AQ479" s="570"/>
      <c r="AR479" s="570"/>
      <c r="AS479" s="570"/>
      <c r="AT479" s="570"/>
      <c r="AU479" s="570"/>
      <c r="AV479" s="570"/>
      <c r="AW479" s="570"/>
      <c r="AX479" s="570"/>
      <c r="AY479" s="570"/>
      <c r="AZ479" s="570"/>
      <c r="BA479" s="570"/>
      <c r="BB479" s="570"/>
      <c r="BC479" s="570"/>
      <c r="BD479" s="570"/>
      <c r="BE479" s="570"/>
      <c r="BF479" s="570"/>
      <c r="BG479" s="570"/>
      <c r="BH479" s="570"/>
      <c r="BI479" s="570"/>
      <c r="BJ479" s="570"/>
      <c r="BK479" s="570"/>
      <c r="BL479" s="570"/>
      <c r="BM479" s="570"/>
      <c r="BN479" s="570"/>
      <c r="BO479" s="570"/>
      <c r="BP479" s="570"/>
      <c r="BQ479" s="570"/>
      <c r="BR479" s="570"/>
      <c r="BS479" s="570"/>
      <c r="BT479" s="570"/>
      <c r="BU479" s="570"/>
      <c r="BV479" s="570"/>
      <c r="BW479" s="570"/>
      <c r="BX479" s="570"/>
      <c r="BY479" s="570"/>
      <c r="BZ479" s="570"/>
      <c r="CA479" s="570"/>
      <c r="CB479" s="570"/>
      <c r="CC479" s="570"/>
      <c r="CD479" s="570"/>
      <c r="CE479" s="570"/>
      <c r="CF479" s="570"/>
      <c r="CG479" s="570"/>
      <c r="CH479" s="570"/>
      <c r="CI479" s="570"/>
      <c r="CJ479" s="570"/>
      <c r="CK479" s="570"/>
      <c r="CL479" s="570"/>
      <c r="CM479" s="570"/>
      <c r="CN479" s="570"/>
      <c r="CO479" s="570"/>
      <c r="CP479" s="570"/>
      <c r="CQ479" s="570"/>
      <c r="CR479" s="570"/>
      <c r="CS479" s="570"/>
      <c r="CT479" s="570"/>
      <c r="CU479" s="570"/>
      <c r="CV479" s="570"/>
    </row>
    <row r="480" spans="1:100" s="365" customFormat="1" ht="13.5">
      <c r="A480" s="655"/>
      <c r="B480" s="655"/>
      <c r="C480" s="655"/>
      <c r="D480" s="655"/>
      <c r="E480" s="655"/>
      <c r="F480" s="655"/>
      <c r="G480" s="655"/>
      <c r="H480" s="815"/>
      <c r="I480" s="815"/>
      <c r="J480" s="366"/>
      <c r="K480" s="367"/>
      <c r="L480" s="368"/>
      <c r="O480" s="339"/>
      <c r="P480" s="369"/>
      <c r="Q480" s="341"/>
      <c r="R480" s="342"/>
      <c r="S480" s="342"/>
      <c r="T480" s="343"/>
      <c r="U480" s="344"/>
      <c r="V480" s="344"/>
      <c r="W480" s="344"/>
      <c r="X480" s="564"/>
      <c r="Y480" s="564"/>
      <c r="Z480" s="564"/>
      <c r="AA480" s="564"/>
      <c r="AB480" s="564"/>
      <c r="AC480" s="570"/>
      <c r="AD480" s="570"/>
      <c r="AE480" s="570"/>
      <c r="AF480" s="570"/>
      <c r="AG480" s="570"/>
      <c r="AH480" s="570"/>
      <c r="AI480" s="570"/>
      <c r="AJ480" s="570"/>
      <c r="AK480" s="570"/>
      <c r="AL480" s="570"/>
      <c r="AM480" s="570"/>
      <c r="AN480" s="570"/>
      <c r="AO480" s="570"/>
      <c r="AP480" s="570"/>
      <c r="AQ480" s="570"/>
      <c r="AR480" s="570"/>
      <c r="AS480" s="570"/>
      <c r="AT480" s="570"/>
      <c r="AU480" s="570"/>
      <c r="AV480" s="570"/>
      <c r="AW480" s="570"/>
      <c r="AX480" s="570"/>
      <c r="AY480" s="570"/>
      <c r="AZ480" s="570"/>
      <c r="BA480" s="570"/>
      <c r="BB480" s="570"/>
      <c r="BC480" s="570"/>
      <c r="BD480" s="570"/>
      <c r="BE480" s="570"/>
      <c r="BF480" s="570"/>
      <c r="BG480" s="570"/>
      <c r="BH480" s="570"/>
      <c r="BI480" s="570"/>
      <c r="BJ480" s="570"/>
      <c r="BK480" s="570"/>
      <c r="BL480" s="570"/>
      <c r="BM480" s="570"/>
      <c r="BN480" s="570"/>
      <c r="BO480" s="570"/>
      <c r="BP480" s="570"/>
      <c r="BQ480" s="570"/>
      <c r="BR480" s="570"/>
      <c r="BS480" s="570"/>
      <c r="BT480" s="570"/>
      <c r="BU480" s="570"/>
      <c r="BV480" s="570"/>
      <c r="BW480" s="570"/>
      <c r="BX480" s="570"/>
      <c r="BY480" s="570"/>
      <c r="BZ480" s="570"/>
      <c r="CA480" s="570"/>
      <c r="CB480" s="570"/>
      <c r="CC480" s="570"/>
      <c r="CD480" s="570"/>
      <c r="CE480" s="570"/>
      <c r="CF480" s="570"/>
      <c r="CG480" s="570"/>
      <c r="CH480" s="570"/>
      <c r="CI480" s="570"/>
      <c r="CJ480" s="570"/>
      <c r="CK480" s="570"/>
      <c r="CL480" s="570"/>
      <c r="CM480" s="570"/>
      <c r="CN480" s="570"/>
      <c r="CO480" s="570"/>
      <c r="CP480" s="570"/>
      <c r="CQ480" s="570"/>
      <c r="CR480" s="570"/>
      <c r="CS480" s="570"/>
      <c r="CT480" s="570"/>
      <c r="CU480" s="570"/>
      <c r="CV480" s="570"/>
    </row>
    <row r="481" spans="1:100" s="365" customFormat="1" ht="13.5">
      <c r="A481" s="655"/>
      <c r="B481" s="655"/>
      <c r="C481" s="655"/>
      <c r="D481" s="655"/>
      <c r="E481" s="655"/>
      <c r="F481" s="655"/>
      <c r="G481" s="655"/>
      <c r="H481" s="815"/>
      <c r="I481" s="815"/>
      <c r="J481" s="366"/>
      <c r="K481" s="367"/>
      <c r="L481" s="368"/>
      <c r="O481" s="339"/>
      <c r="P481" s="369"/>
      <c r="Q481" s="341"/>
      <c r="R481" s="342"/>
      <c r="S481" s="342"/>
      <c r="T481" s="343"/>
      <c r="U481" s="344"/>
      <c r="V481" s="344"/>
      <c r="W481" s="344"/>
      <c r="X481" s="564"/>
      <c r="Y481" s="564"/>
      <c r="Z481" s="564"/>
      <c r="AA481" s="564"/>
      <c r="AB481" s="564"/>
      <c r="AC481" s="570"/>
      <c r="AD481" s="570"/>
      <c r="AE481" s="570"/>
      <c r="AF481" s="570"/>
      <c r="AG481" s="570"/>
      <c r="AH481" s="570"/>
      <c r="AI481" s="570"/>
      <c r="AJ481" s="570"/>
      <c r="AK481" s="570"/>
      <c r="AL481" s="570"/>
      <c r="AM481" s="570"/>
      <c r="AN481" s="570"/>
      <c r="AO481" s="570"/>
      <c r="AP481" s="570"/>
      <c r="AQ481" s="570"/>
      <c r="AR481" s="570"/>
      <c r="AS481" s="570"/>
      <c r="AT481" s="570"/>
      <c r="AU481" s="570"/>
      <c r="AV481" s="570"/>
      <c r="AW481" s="570"/>
      <c r="AX481" s="570"/>
      <c r="AY481" s="570"/>
      <c r="AZ481" s="570"/>
      <c r="BA481" s="570"/>
      <c r="BB481" s="570"/>
      <c r="BC481" s="570"/>
      <c r="BD481" s="570"/>
      <c r="BE481" s="570"/>
      <c r="BF481" s="570"/>
      <c r="BG481" s="570"/>
      <c r="BH481" s="570"/>
      <c r="BI481" s="570"/>
      <c r="BJ481" s="570"/>
      <c r="BK481" s="570"/>
      <c r="BL481" s="570"/>
      <c r="BM481" s="570"/>
      <c r="BN481" s="570"/>
      <c r="BO481" s="570"/>
      <c r="BP481" s="570"/>
      <c r="BQ481" s="570"/>
      <c r="BR481" s="570"/>
      <c r="BS481" s="570"/>
      <c r="BT481" s="570"/>
      <c r="BU481" s="570"/>
      <c r="BV481" s="570"/>
      <c r="BW481" s="570"/>
      <c r="BX481" s="570"/>
      <c r="BY481" s="570"/>
      <c r="BZ481" s="570"/>
      <c r="CA481" s="570"/>
      <c r="CB481" s="570"/>
      <c r="CC481" s="570"/>
      <c r="CD481" s="570"/>
      <c r="CE481" s="570"/>
      <c r="CF481" s="570"/>
      <c r="CG481" s="570"/>
      <c r="CH481" s="570"/>
      <c r="CI481" s="570"/>
      <c r="CJ481" s="570"/>
      <c r="CK481" s="570"/>
      <c r="CL481" s="570"/>
      <c r="CM481" s="570"/>
      <c r="CN481" s="570"/>
      <c r="CO481" s="570"/>
      <c r="CP481" s="570"/>
      <c r="CQ481" s="570"/>
      <c r="CR481" s="570"/>
      <c r="CS481" s="570"/>
      <c r="CT481" s="570"/>
      <c r="CU481" s="570"/>
      <c r="CV481" s="570"/>
    </row>
    <row r="482" spans="1:100" s="365" customFormat="1" ht="13.5">
      <c r="A482" s="655"/>
      <c r="B482" s="655"/>
      <c r="C482" s="655"/>
      <c r="D482" s="655"/>
      <c r="E482" s="655"/>
      <c r="F482" s="655"/>
      <c r="G482" s="655"/>
      <c r="H482" s="815"/>
      <c r="I482" s="815"/>
      <c r="J482" s="366"/>
      <c r="K482" s="367"/>
      <c r="L482" s="368"/>
      <c r="O482" s="339"/>
      <c r="P482" s="369"/>
      <c r="Q482" s="341"/>
      <c r="R482" s="342"/>
      <c r="S482" s="342"/>
      <c r="T482" s="343"/>
      <c r="U482" s="344"/>
      <c r="V482" s="344"/>
      <c r="W482" s="344"/>
      <c r="X482" s="564"/>
      <c r="Y482" s="564"/>
      <c r="Z482" s="564"/>
      <c r="AA482" s="564"/>
      <c r="AB482" s="564"/>
      <c r="AC482" s="570"/>
      <c r="AD482" s="570"/>
      <c r="AE482" s="570"/>
      <c r="AF482" s="570"/>
      <c r="AG482" s="570"/>
      <c r="AH482" s="570"/>
      <c r="AI482" s="570"/>
      <c r="AJ482" s="570"/>
      <c r="AK482" s="570"/>
      <c r="AL482" s="570"/>
      <c r="AM482" s="570"/>
      <c r="AN482" s="570"/>
      <c r="AO482" s="570"/>
      <c r="AP482" s="570"/>
      <c r="AQ482" s="570"/>
      <c r="AR482" s="570"/>
      <c r="AS482" s="570"/>
      <c r="AT482" s="570"/>
      <c r="AU482" s="570"/>
      <c r="AV482" s="570"/>
      <c r="AW482" s="570"/>
      <c r="AX482" s="570"/>
      <c r="AY482" s="570"/>
      <c r="AZ482" s="570"/>
      <c r="BA482" s="570"/>
      <c r="BB482" s="570"/>
      <c r="BC482" s="570"/>
      <c r="BD482" s="570"/>
      <c r="BE482" s="570"/>
      <c r="BF482" s="570"/>
      <c r="BG482" s="570"/>
      <c r="BH482" s="570"/>
      <c r="BI482" s="570"/>
      <c r="BJ482" s="570"/>
      <c r="BK482" s="570"/>
      <c r="BL482" s="570"/>
      <c r="BM482" s="570"/>
      <c r="BN482" s="570"/>
      <c r="BO482" s="570"/>
      <c r="BP482" s="570"/>
      <c r="BQ482" s="570"/>
      <c r="BR482" s="570"/>
      <c r="BS482" s="570"/>
      <c r="BT482" s="570"/>
      <c r="BU482" s="570"/>
      <c r="BV482" s="570"/>
      <c r="BW482" s="570"/>
      <c r="BX482" s="570"/>
      <c r="BY482" s="570"/>
      <c r="BZ482" s="570"/>
      <c r="CA482" s="570"/>
      <c r="CB482" s="570"/>
      <c r="CC482" s="570"/>
      <c r="CD482" s="570"/>
      <c r="CE482" s="570"/>
      <c r="CF482" s="570"/>
      <c r="CG482" s="570"/>
      <c r="CH482" s="570"/>
      <c r="CI482" s="570"/>
      <c r="CJ482" s="570"/>
      <c r="CK482" s="570"/>
      <c r="CL482" s="570"/>
      <c r="CM482" s="570"/>
      <c r="CN482" s="570"/>
      <c r="CO482" s="570"/>
      <c r="CP482" s="570"/>
      <c r="CQ482" s="570"/>
      <c r="CR482" s="570"/>
      <c r="CS482" s="570"/>
      <c r="CT482" s="570"/>
      <c r="CU482" s="570"/>
      <c r="CV482" s="570"/>
    </row>
    <row r="483" spans="1:100" s="365" customFormat="1" ht="13.5">
      <c r="A483" s="655"/>
      <c r="B483" s="655"/>
      <c r="C483" s="655"/>
      <c r="D483" s="655"/>
      <c r="E483" s="655"/>
      <c r="F483" s="655"/>
      <c r="G483" s="655"/>
      <c r="H483" s="815"/>
      <c r="I483" s="815"/>
      <c r="J483" s="366"/>
      <c r="K483" s="367"/>
      <c r="L483" s="368"/>
      <c r="O483" s="339"/>
      <c r="P483" s="369"/>
      <c r="Q483" s="341"/>
      <c r="R483" s="342"/>
      <c r="S483" s="342"/>
      <c r="T483" s="343"/>
      <c r="U483" s="344"/>
      <c r="V483" s="344"/>
      <c r="W483" s="344"/>
      <c r="X483" s="564"/>
      <c r="Y483" s="564"/>
      <c r="Z483" s="564"/>
      <c r="AA483" s="564"/>
      <c r="AB483" s="564"/>
      <c r="AC483" s="570"/>
      <c r="AD483" s="570"/>
      <c r="AE483" s="570"/>
      <c r="AF483" s="570"/>
      <c r="AG483" s="570"/>
      <c r="AH483" s="570"/>
      <c r="AI483" s="570"/>
      <c r="AJ483" s="570"/>
      <c r="AK483" s="570"/>
      <c r="AL483" s="570"/>
      <c r="AM483" s="570"/>
      <c r="AN483" s="570"/>
      <c r="AO483" s="570"/>
      <c r="AP483" s="570"/>
      <c r="AQ483" s="570"/>
      <c r="AR483" s="570"/>
      <c r="AS483" s="570"/>
      <c r="AT483" s="570"/>
      <c r="AU483" s="570"/>
      <c r="AV483" s="570"/>
      <c r="AW483" s="570"/>
      <c r="AX483" s="570"/>
      <c r="AY483" s="570"/>
      <c r="AZ483" s="570"/>
      <c r="BA483" s="570"/>
      <c r="BB483" s="570"/>
      <c r="BC483" s="570"/>
      <c r="BD483" s="570"/>
      <c r="BE483" s="570"/>
      <c r="BF483" s="570"/>
      <c r="BG483" s="570"/>
      <c r="BH483" s="570"/>
      <c r="BI483" s="570"/>
      <c r="BJ483" s="570"/>
      <c r="BK483" s="570"/>
      <c r="BL483" s="570"/>
      <c r="BM483" s="570"/>
      <c r="BN483" s="570"/>
      <c r="BO483" s="570"/>
      <c r="BP483" s="570"/>
      <c r="BQ483" s="570"/>
      <c r="BR483" s="570"/>
      <c r="BS483" s="570"/>
      <c r="BT483" s="570"/>
      <c r="BU483" s="570"/>
      <c r="BV483" s="570"/>
      <c r="BW483" s="570"/>
      <c r="BX483" s="570"/>
      <c r="BY483" s="570"/>
      <c r="BZ483" s="570"/>
      <c r="CA483" s="570"/>
      <c r="CB483" s="570"/>
      <c r="CC483" s="570"/>
      <c r="CD483" s="570"/>
      <c r="CE483" s="570"/>
      <c r="CF483" s="570"/>
      <c r="CG483" s="570"/>
      <c r="CH483" s="570"/>
      <c r="CI483" s="570"/>
      <c r="CJ483" s="570"/>
      <c r="CK483" s="570"/>
      <c r="CL483" s="570"/>
      <c r="CM483" s="570"/>
      <c r="CN483" s="570"/>
      <c r="CO483" s="570"/>
      <c r="CP483" s="570"/>
      <c r="CQ483" s="570"/>
      <c r="CR483" s="570"/>
      <c r="CS483" s="570"/>
      <c r="CT483" s="570"/>
      <c r="CU483" s="570"/>
      <c r="CV483" s="570"/>
    </row>
    <row r="484" spans="1:100" s="365" customFormat="1" ht="13.5">
      <c r="A484" s="655"/>
      <c r="B484" s="655"/>
      <c r="C484" s="655"/>
      <c r="D484" s="655"/>
      <c r="E484" s="655"/>
      <c r="F484" s="655"/>
      <c r="G484" s="655"/>
      <c r="H484" s="815"/>
      <c r="I484" s="815"/>
      <c r="J484" s="366"/>
      <c r="K484" s="367"/>
      <c r="L484" s="368"/>
      <c r="O484" s="339"/>
      <c r="P484" s="369"/>
      <c r="Q484" s="341"/>
      <c r="R484" s="342"/>
      <c r="S484" s="342"/>
      <c r="T484" s="343"/>
      <c r="U484" s="344"/>
      <c r="V484" s="344"/>
      <c r="W484" s="344"/>
      <c r="X484" s="564"/>
      <c r="Y484" s="564"/>
      <c r="Z484" s="564"/>
      <c r="AA484" s="564"/>
      <c r="AB484" s="564"/>
      <c r="AC484" s="570"/>
      <c r="AD484" s="570"/>
      <c r="AE484" s="570"/>
      <c r="AF484" s="570"/>
      <c r="AG484" s="570"/>
      <c r="AH484" s="570"/>
      <c r="AI484" s="570"/>
      <c r="AJ484" s="570"/>
      <c r="AK484" s="570"/>
      <c r="AL484" s="570"/>
      <c r="AM484" s="570"/>
      <c r="AN484" s="570"/>
      <c r="AO484" s="570"/>
      <c r="AP484" s="570"/>
      <c r="AQ484" s="570"/>
      <c r="AR484" s="570"/>
      <c r="AS484" s="570"/>
      <c r="AT484" s="570"/>
      <c r="AU484" s="570"/>
      <c r="AV484" s="570"/>
      <c r="AW484" s="570"/>
      <c r="AX484" s="570"/>
      <c r="AY484" s="570"/>
      <c r="AZ484" s="570"/>
      <c r="BA484" s="570"/>
      <c r="BB484" s="570"/>
      <c r="BC484" s="570"/>
      <c r="BD484" s="570"/>
      <c r="BE484" s="570"/>
      <c r="BF484" s="570"/>
      <c r="BG484" s="570"/>
      <c r="BH484" s="570"/>
      <c r="BI484" s="570"/>
      <c r="BJ484" s="570"/>
      <c r="BK484" s="570"/>
      <c r="BL484" s="570"/>
      <c r="BM484" s="570"/>
      <c r="BN484" s="570"/>
      <c r="BO484" s="570"/>
      <c r="BP484" s="570"/>
      <c r="BQ484" s="570"/>
      <c r="BR484" s="570"/>
      <c r="BS484" s="570"/>
      <c r="BT484" s="570"/>
      <c r="BU484" s="570"/>
      <c r="BV484" s="570"/>
      <c r="BW484" s="570"/>
      <c r="BX484" s="570"/>
      <c r="BY484" s="570"/>
      <c r="BZ484" s="570"/>
      <c r="CA484" s="570"/>
      <c r="CB484" s="570"/>
      <c r="CC484" s="570"/>
      <c r="CD484" s="570"/>
      <c r="CE484" s="570"/>
      <c r="CF484" s="570"/>
      <c r="CG484" s="570"/>
      <c r="CH484" s="570"/>
      <c r="CI484" s="570"/>
      <c r="CJ484" s="570"/>
      <c r="CK484" s="570"/>
      <c r="CL484" s="570"/>
      <c r="CM484" s="570"/>
      <c r="CN484" s="570"/>
      <c r="CO484" s="570"/>
      <c r="CP484" s="570"/>
      <c r="CQ484" s="570"/>
      <c r="CR484" s="570"/>
      <c r="CS484" s="570"/>
      <c r="CT484" s="570"/>
      <c r="CU484" s="570"/>
      <c r="CV484" s="570"/>
    </row>
    <row r="485" spans="1:100" s="365" customFormat="1" ht="13.5">
      <c r="A485" s="655"/>
      <c r="B485" s="655"/>
      <c r="C485" s="655"/>
      <c r="D485" s="655"/>
      <c r="E485" s="655"/>
      <c r="F485" s="655"/>
      <c r="G485" s="655"/>
      <c r="H485" s="815"/>
      <c r="I485" s="815"/>
      <c r="J485" s="366"/>
      <c r="K485" s="367"/>
      <c r="L485" s="368"/>
      <c r="O485" s="339"/>
      <c r="P485" s="369"/>
      <c r="Q485" s="341"/>
      <c r="R485" s="342"/>
      <c r="S485" s="342"/>
      <c r="T485" s="343"/>
      <c r="U485" s="344"/>
      <c r="V485" s="344"/>
      <c r="W485" s="344"/>
      <c r="X485" s="564"/>
      <c r="Y485" s="564"/>
      <c r="Z485" s="564"/>
      <c r="AA485" s="564"/>
      <c r="AB485" s="564"/>
      <c r="AC485" s="570"/>
      <c r="AD485" s="570"/>
      <c r="AE485" s="570"/>
      <c r="AF485" s="570"/>
      <c r="AG485" s="570"/>
      <c r="AH485" s="570"/>
      <c r="AI485" s="570"/>
      <c r="AJ485" s="570"/>
      <c r="AK485" s="570"/>
      <c r="AL485" s="570"/>
      <c r="AM485" s="570"/>
      <c r="AN485" s="570"/>
      <c r="AO485" s="570"/>
      <c r="AP485" s="570"/>
      <c r="AQ485" s="570"/>
      <c r="AR485" s="570"/>
      <c r="AS485" s="570"/>
      <c r="AT485" s="570"/>
      <c r="AU485" s="570"/>
      <c r="AV485" s="570"/>
      <c r="AW485" s="570"/>
      <c r="AX485" s="570"/>
      <c r="AY485" s="570"/>
      <c r="AZ485" s="570"/>
      <c r="BA485" s="570"/>
      <c r="BB485" s="570"/>
      <c r="BC485" s="570"/>
      <c r="BD485" s="570"/>
      <c r="BE485" s="570"/>
      <c r="BF485" s="570"/>
      <c r="BG485" s="570"/>
      <c r="BH485" s="570"/>
      <c r="BI485" s="570"/>
      <c r="BJ485" s="570"/>
      <c r="BK485" s="570"/>
      <c r="BL485" s="570"/>
      <c r="BM485" s="570"/>
      <c r="BN485" s="570"/>
      <c r="BO485" s="570"/>
      <c r="BP485" s="570"/>
      <c r="BQ485" s="570"/>
      <c r="BR485" s="570"/>
      <c r="BS485" s="570"/>
      <c r="BT485" s="570"/>
      <c r="BU485" s="570"/>
      <c r="BV485" s="570"/>
      <c r="BW485" s="570"/>
      <c r="BX485" s="570"/>
      <c r="BY485" s="570"/>
      <c r="BZ485" s="570"/>
      <c r="CA485" s="570"/>
      <c r="CB485" s="570"/>
      <c r="CC485" s="570"/>
      <c r="CD485" s="570"/>
      <c r="CE485" s="570"/>
      <c r="CF485" s="570"/>
      <c r="CG485" s="570"/>
      <c r="CH485" s="570"/>
      <c r="CI485" s="570"/>
      <c r="CJ485" s="570"/>
      <c r="CK485" s="570"/>
      <c r="CL485" s="570"/>
      <c r="CM485" s="570"/>
      <c r="CN485" s="570"/>
      <c r="CO485" s="570"/>
      <c r="CP485" s="570"/>
      <c r="CQ485" s="570"/>
      <c r="CR485" s="570"/>
      <c r="CS485" s="570"/>
      <c r="CT485" s="570"/>
      <c r="CU485" s="570"/>
      <c r="CV485" s="570"/>
    </row>
    <row r="486" spans="1:100" s="365" customFormat="1" ht="13.5">
      <c r="A486" s="655"/>
      <c r="B486" s="655"/>
      <c r="C486" s="655"/>
      <c r="D486" s="655"/>
      <c r="E486" s="655"/>
      <c r="F486" s="655"/>
      <c r="G486" s="655"/>
      <c r="H486" s="815"/>
      <c r="I486" s="815"/>
      <c r="J486" s="366"/>
      <c r="K486" s="367"/>
      <c r="L486" s="368"/>
      <c r="O486" s="339"/>
      <c r="P486" s="369"/>
      <c r="Q486" s="341"/>
      <c r="R486" s="342"/>
      <c r="S486" s="342"/>
      <c r="T486" s="343"/>
      <c r="U486" s="344"/>
      <c r="V486" s="344"/>
      <c r="W486" s="344"/>
      <c r="X486" s="564"/>
      <c r="Y486" s="564"/>
      <c r="Z486" s="564"/>
      <c r="AA486" s="564"/>
      <c r="AB486" s="564"/>
      <c r="AC486" s="570"/>
      <c r="AD486" s="570"/>
      <c r="AE486" s="570"/>
      <c r="AF486" s="570"/>
      <c r="AG486" s="570"/>
      <c r="AH486" s="570"/>
      <c r="AI486" s="570"/>
      <c r="AJ486" s="570"/>
      <c r="AK486" s="570"/>
      <c r="AL486" s="570"/>
      <c r="AM486" s="570"/>
      <c r="AN486" s="570"/>
      <c r="AO486" s="570"/>
      <c r="AP486" s="570"/>
      <c r="AQ486" s="570"/>
      <c r="AR486" s="570"/>
      <c r="AS486" s="570"/>
      <c r="AT486" s="570"/>
      <c r="AU486" s="570"/>
      <c r="AV486" s="570"/>
      <c r="AW486" s="570"/>
      <c r="AX486" s="570"/>
      <c r="AY486" s="570"/>
      <c r="AZ486" s="570"/>
      <c r="BA486" s="570"/>
      <c r="BB486" s="570"/>
      <c r="BC486" s="570"/>
      <c r="BD486" s="570"/>
      <c r="BE486" s="570"/>
      <c r="BF486" s="570"/>
      <c r="BG486" s="570"/>
      <c r="BH486" s="570"/>
      <c r="BI486" s="570"/>
      <c r="BJ486" s="570"/>
      <c r="BK486" s="570"/>
      <c r="BL486" s="570"/>
      <c r="BM486" s="570"/>
      <c r="BN486" s="570"/>
      <c r="BO486" s="570"/>
      <c r="BP486" s="570"/>
      <c r="BQ486" s="570"/>
      <c r="BR486" s="570"/>
      <c r="BS486" s="570"/>
      <c r="BT486" s="570"/>
      <c r="BU486" s="570"/>
      <c r="BV486" s="570"/>
      <c r="BW486" s="570"/>
      <c r="BX486" s="570"/>
      <c r="BY486" s="570"/>
      <c r="BZ486" s="570"/>
      <c r="CA486" s="570"/>
      <c r="CB486" s="570"/>
      <c r="CC486" s="570"/>
      <c r="CD486" s="570"/>
      <c r="CE486" s="570"/>
      <c r="CF486" s="570"/>
      <c r="CG486" s="570"/>
      <c r="CH486" s="570"/>
      <c r="CI486" s="570"/>
      <c r="CJ486" s="570"/>
      <c r="CK486" s="570"/>
      <c r="CL486" s="570"/>
      <c r="CM486" s="570"/>
      <c r="CN486" s="570"/>
      <c r="CO486" s="570"/>
      <c r="CP486" s="570"/>
      <c r="CQ486" s="570"/>
      <c r="CR486" s="570"/>
      <c r="CS486" s="570"/>
      <c r="CT486" s="570"/>
      <c r="CU486" s="570"/>
      <c r="CV486" s="570"/>
    </row>
    <row r="487" spans="1:100" s="365" customFormat="1" ht="13.5">
      <c r="A487" s="655"/>
      <c r="B487" s="655"/>
      <c r="C487" s="655"/>
      <c r="D487" s="655"/>
      <c r="E487" s="655"/>
      <c r="F487" s="655"/>
      <c r="G487" s="655"/>
      <c r="H487" s="815"/>
      <c r="I487" s="815"/>
      <c r="J487" s="366"/>
      <c r="K487" s="367"/>
      <c r="L487" s="368"/>
      <c r="O487" s="339"/>
      <c r="P487" s="369"/>
      <c r="Q487" s="341"/>
      <c r="R487" s="342"/>
      <c r="S487" s="342"/>
      <c r="T487" s="343"/>
      <c r="U487" s="344"/>
      <c r="V487" s="344"/>
      <c r="W487" s="344"/>
      <c r="X487" s="564"/>
      <c r="Y487" s="564"/>
      <c r="Z487" s="564"/>
      <c r="AA487" s="564"/>
      <c r="AB487" s="564"/>
      <c r="AC487" s="570"/>
      <c r="AD487" s="570"/>
      <c r="AE487" s="570"/>
      <c r="AF487" s="570"/>
      <c r="AG487" s="570"/>
      <c r="AH487" s="570"/>
      <c r="AI487" s="570"/>
      <c r="AJ487" s="570"/>
      <c r="AK487" s="570"/>
      <c r="AL487" s="570"/>
      <c r="AM487" s="570"/>
      <c r="AN487" s="570"/>
      <c r="AO487" s="570"/>
      <c r="AP487" s="570"/>
      <c r="AQ487" s="570"/>
      <c r="AR487" s="570"/>
      <c r="AS487" s="570"/>
      <c r="AT487" s="570"/>
      <c r="AU487" s="570"/>
      <c r="AV487" s="570"/>
      <c r="AW487" s="570"/>
      <c r="AX487" s="570"/>
      <c r="AY487" s="570"/>
      <c r="AZ487" s="570"/>
      <c r="BA487" s="570"/>
      <c r="BB487" s="570"/>
      <c r="BC487" s="570"/>
      <c r="BD487" s="570"/>
      <c r="BE487" s="570"/>
      <c r="BF487" s="570"/>
      <c r="BG487" s="570"/>
      <c r="BH487" s="570"/>
      <c r="BI487" s="570"/>
      <c r="BJ487" s="570"/>
      <c r="BK487" s="570"/>
      <c r="BL487" s="570"/>
      <c r="BM487" s="570"/>
      <c r="BN487" s="570"/>
      <c r="BO487" s="570"/>
      <c r="BP487" s="570"/>
      <c r="BQ487" s="570"/>
      <c r="BR487" s="570"/>
      <c r="BS487" s="570"/>
      <c r="BT487" s="570"/>
      <c r="BU487" s="570"/>
      <c r="BV487" s="570"/>
      <c r="BW487" s="570"/>
      <c r="BX487" s="570"/>
      <c r="BY487" s="570"/>
      <c r="BZ487" s="570"/>
      <c r="CA487" s="570"/>
      <c r="CB487" s="570"/>
      <c r="CC487" s="570"/>
      <c r="CD487" s="570"/>
      <c r="CE487" s="570"/>
      <c r="CF487" s="570"/>
      <c r="CG487" s="570"/>
      <c r="CH487" s="570"/>
      <c r="CI487" s="570"/>
      <c r="CJ487" s="570"/>
      <c r="CK487" s="570"/>
      <c r="CL487" s="570"/>
      <c r="CM487" s="570"/>
      <c r="CN487" s="570"/>
      <c r="CO487" s="570"/>
      <c r="CP487" s="570"/>
      <c r="CQ487" s="570"/>
      <c r="CR487" s="570"/>
      <c r="CS487" s="570"/>
      <c r="CT487" s="570"/>
      <c r="CU487" s="570"/>
      <c r="CV487" s="570"/>
    </row>
    <row r="488" spans="1:100" s="365" customFormat="1" ht="13.5">
      <c r="A488" s="655"/>
      <c r="B488" s="655"/>
      <c r="C488" s="655"/>
      <c r="D488" s="655"/>
      <c r="E488" s="655"/>
      <c r="F488" s="655"/>
      <c r="G488" s="655"/>
      <c r="H488" s="815"/>
      <c r="I488" s="815"/>
      <c r="J488" s="366"/>
      <c r="K488" s="367"/>
      <c r="L488" s="368"/>
      <c r="O488" s="339"/>
      <c r="P488" s="369"/>
      <c r="Q488" s="341"/>
      <c r="R488" s="342"/>
      <c r="S488" s="342"/>
      <c r="T488" s="343"/>
      <c r="U488" s="344"/>
      <c r="V488" s="344"/>
      <c r="W488" s="344"/>
      <c r="X488" s="564"/>
      <c r="Y488" s="564"/>
      <c r="Z488" s="564"/>
      <c r="AA488" s="564"/>
      <c r="AB488" s="564"/>
      <c r="AC488" s="570"/>
      <c r="AD488" s="570"/>
      <c r="AE488" s="570"/>
      <c r="AF488" s="570"/>
      <c r="AG488" s="570"/>
      <c r="AH488" s="570"/>
      <c r="AI488" s="570"/>
      <c r="AJ488" s="570"/>
      <c r="AK488" s="570"/>
      <c r="AL488" s="570"/>
      <c r="AM488" s="570"/>
      <c r="AN488" s="570"/>
      <c r="AO488" s="570"/>
      <c r="AP488" s="570"/>
      <c r="AQ488" s="570"/>
      <c r="AR488" s="570"/>
      <c r="AS488" s="570"/>
      <c r="AT488" s="570"/>
      <c r="AU488" s="570"/>
      <c r="AV488" s="570"/>
      <c r="AW488" s="570"/>
      <c r="AX488" s="570"/>
      <c r="AY488" s="570"/>
      <c r="AZ488" s="570"/>
      <c r="BA488" s="570"/>
      <c r="BB488" s="570"/>
      <c r="BC488" s="570"/>
      <c r="BD488" s="570"/>
      <c r="BE488" s="570"/>
      <c r="BF488" s="570"/>
      <c r="BG488" s="570"/>
      <c r="BH488" s="570"/>
      <c r="BI488" s="570"/>
      <c r="BJ488" s="570"/>
      <c r="BK488" s="570"/>
      <c r="BL488" s="570"/>
      <c r="BM488" s="570"/>
      <c r="BN488" s="570"/>
      <c r="BO488" s="570"/>
      <c r="BP488" s="570"/>
      <c r="BQ488" s="570"/>
      <c r="BR488" s="570"/>
      <c r="BS488" s="570"/>
      <c r="BT488" s="570"/>
      <c r="BU488" s="570"/>
      <c r="BV488" s="570"/>
      <c r="BW488" s="570"/>
      <c r="BX488" s="570"/>
      <c r="BY488" s="570"/>
      <c r="BZ488" s="570"/>
      <c r="CA488" s="570"/>
      <c r="CB488" s="570"/>
      <c r="CC488" s="570"/>
      <c r="CD488" s="570"/>
      <c r="CE488" s="570"/>
      <c r="CF488" s="570"/>
      <c r="CG488" s="570"/>
      <c r="CH488" s="570"/>
      <c r="CI488" s="570"/>
      <c r="CJ488" s="570"/>
      <c r="CK488" s="570"/>
      <c r="CL488" s="570"/>
      <c r="CM488" s="570"/>
      <c r="CN488" s="570"/>
      <c r="CO488" s="570"/>
      <c r="CP488" s="570"/>
      <c r="CQ488" s="570"/>
      <c r="CR488" s="570"/>
      <c r="CS488" s="570"/>
      <c r="CT488" s="570"/>
      <c r="CU488" s="570"/>
      <c r="CV488" s="570"/>
    </row>
    <row r="489" spans="1:100" s="365" customFormat="1" ht="13.5">
      <c r="A489" s="655"/>
      <c r="B489" s="655"/>
      <c r="C489" s="655"/>
      <c r="D489" s="655"/>
      <c r="E489" s="655"/>
      <c r="F489" s="655"/>
      <c r="G489" s="655"/>
      <c r="H489" s="815"/>
      <c r="I489" s="815"/>
      <c r="J489" s="366"/>
      <c r="K489" s="367"/>
      <c r="L489" s="368"/>
      <c r="O489" s="339"/>
      <c r="P489" s="369"/>
      <c r="Q489" s="341"/>
      <c r="R489" s="342"/>
      <c r="S489" s="342"/>
      <c r="T489" s="343"/>
      <c r="U489" s="344"/>
      <c r="V489" s="344"/>
      <c r="W489" s="344"/>
      <c r="X489" s="564"/>
      <c r="Y489" s="564"/>
      <c r="Z489" s="564"/>
      <c r="AA489" s="564"/>
      <c r="AB489" s="564"/>
      <c r="AC489" s="570"/>
      <c r="AD489" s="570"/>
      <c r="AE489" s="570"/>
      <c r="AF489" s="570"/>
      <c r="AG489" s="570"/>
      <c r="AH489" s="570"/>
      <c r="AI489" s="570"/>
      <c r="AJ489" s="570"/>
      <c r="AK489" s="570"/>
      <c r="AL489" s="570"/>
      <c r="AM489" s="570"/>
      <c r="AN489" s="570"/>
      <c r="AO489" s="570"/>
      <c r="AP489" s="570"/>
      <c r="AQ489" s="570"/>
      <c r="AR489" s="570"/>
      <c r="AS489" s="570"/>
      <c r="AT489" s="570"/>
      <c r="AU489" s="570"/>
      <c r="AV489" s="570"/>
      <c r="AW489" s="570"/>
      <c r="AX489" s="570"/>
      <c r="AY489" s="570"/>
      <c r="AZ489" s="570"/>
      <c r="BA489" s="570"/>
      <c r="BB489" s="570"/>
      <c r="BC489" s="570"/>
      <c r="BD489" s="570"/>
      <c r="BE489" s="570"/>
      <c r="BF489" s="570"/>
      <c r="BG489" s="570"/>
      <c r="BH489" s="570"/>
      <c r="BI489" s="570"/>
      <c r="BJ489" s="570"/>
      <c r="BK489" s="570"/>
      <c r="BL489" s="570"/>
      <c r="BM489" s="570"/>
      <c r="BN489" s="570"/>
      <c r="BO489" s="570"/>
      <c r="BP489" s="570"/>
      <c r="BQ489" s="570"/>
      <c r="BR489" s="570"/>
      <c r="BS489" s="570"/>
      <c r="BT489" s="570"/>
      <c r="BU489" s="570"/>
      <c r="BV489" s="570"/>
      <c r="BW489" s="570"/>
      <c r="BX489" s="570"/>
      <c r="BY489" s="570"/>
      <c r="BZ489" s="570"/>
      <c r="CA489" s="570"/>
      <c r="CB489" s="570"/>
      <c r="CC489" s="570"/>
      <c r="CD489" s="570"/>
      <c r="CE489" s="570"/>
      <c r="CF489" s="570"/>
      <c r="CG489" s="570"/>
      <c r="CH489" s="570"/>
      <c r="CI489" s="570"/>
      <c r="CJ489" s="570"/>
      <c r="CK489" s="570"/>
      <c r="CL489" s="570"/>
      <c r="CM489" s="570"/>
      <c r="CN489" s="570"/>
      <c r="CO489" s="570"/>
      <c r="CP489" s="570"/>
      <c r="CQ489" s="570"/>
      <c r="CR489" s="570"/>
      <c r="CS489" s="570"/>
      <c r="CT489" s="570"/>
      <c r="CU489" s="570"/>
      <c r="CV489" s="570"/>
    </row>
    <row r="490" spans="1:100" s="365" customFormat="1" ht="13.5">
      <c r="A490" s="655"/>
      <c r="B490" s="655"/>
      <c r="C490" s="655"/>
      <c r="D490" s="655"/>
      <c r="E490" s="655"/>
      <c r="F490" s="655"/>
      <c r="G490" s="655"/>
      <c r="H490" s="815"/>
      <c r="I490" s="815"/>
      <c r="J490" s="366"/>
      <c r="K490" s="367"/>
      <c r="L490" s="368"/>
      <c r="O490" s="339"/>
      <c r="P490" s="369"/>
      <c r="Q490" s="341"/>
      <c r="R490" s="342"/>
      <c r="S490" s="342"/>
      <c r="T490" s="343"/>
      <c r="U490" s="344"/>
      <c r="V490" s="344"/>
      <c r="W490" s="344"/>
      <c r="X490" s="564"/>
      <c r="Y490" s="564"/>
      <c r="Z490" s="564"/>
      <c r="AA490" s="564"/>
      <c r="AB490" s="564"/>
      <c r="AC490" s="570"/>
      <c r="AD490" s="570"/>
      <c r="AE490" s="570"/>
      <c r="AF490" s="570"/>
      <c r="AG490" s="570"/>
      <c r="AH490" s="570"/>
      <c r="AI490" s="570"/>
      <c r="AJ490" s="570"/>
      <c r="AK490" s="570"/>
      <c r="AL490" s="570"/>
      <c r="AM490" s="570"/>
      <c r="AN490" s="570"/>
      <c r="AO490" s="570"/>
      <c r="AP490" s="570"/>
      <c r="AQ490" s="570"/>
      <c r="AR490" s="570"/>
      <c r="AS490" s="570"/>
      <c r="AT490" s="570"/>
      <c r="AU490" s="570"/>
      <c r="AV490" s="570"/>
      <c r="AW490" s="570"/>
      <c r="AX490" s="570"/>
      <c r="AY490" s="570"/>
      <c r="AZ490" s="570"/>
      <c r="BA490" s="570"/>
      <c r="BB490" s="570"/>
      <c r="BC490" s="570"/>
      <c r="BD490" s="570"/>
      <c r="BE490" s="570"/>
      <c r="BF490" s="570"/>
      <c r="BG490" s="570"/>
      <c r="BH490" s="570"/>
      <c r="BI490" s="570"/>
      <c r="BJ490" s="570"/>
      <c r="BK490" s="570"/>
      <c r="BL490" s="570"/>
      <c r="BM490" s="570"/>
      <c r="BN490" s="570"/>
      <c r="BO490" s="570"/>
      <c r="BP490" s="570"/>
      <c r="BQ490" s="570"/>
      <c r="BR490" s="570"/>
      <c r="BS490" s="570"/>
      <c r="BT490" s="570"/>
      <c r="BU490" s="570"/>
      <c r="BV490" s="570"/>
      <c r="BW490" s="570"/>
      <c r="BX490" s="570"/>
      <c r="BY490" s="570"/>
      <c r="BZ490" s="570"/>
      <c r="CA490" s="570"/>
      <c r="CB490" s="570"/>
      <c r="CC490" s="570"/>
      <c r="CD490" s="570"/>
      <c r="CE490" s="570"/>
      <c r="CF490" s="570"/>
      <c r="CG490" s="570"/>
      <c r="CH490" s="570"/>
      <c r="CI490" s="570"/>
      <c r="CJ490" s="570"/>
      <c r="CK490" s="570"/>
      <c r="CL490" s="570"/>
      <c r="CM490" s="570"/>
      <c r="CN490" s="570"/>
      <c r="CO490" s="570"/>
      <c r="CP490" s="570"/>
      <c r="CQ490" s="570"/>
      <c r="CR490" s="570"/>
      <c r="CS490" s="570"/>
      <c r="CT490" s="570"/>
      <c r="CU490" s="570"/>
      <c r="CV490" s="570"/>
    </row>
    <row r="491" spans="1:100" s="365" customFormat="1" ht="13.5">
      <c r="A491" s="655"/>
      <c r="B491" s="655"/>
      <c r="C491" s="655"/>
      <c r="D491" s="655"/>
      <c r="E491" s="655"/>
      <c r="F491" s="655"/>
      <c r="G491" s="655"/>
      <c r="H491" s="815"/>
      <c r="I491" s="815"/>
      <c r="J491" s="366"/>
      <c r="K491" s="367"/>
      <c r="L491" s="368"/>
      <c r="O491" s="339"/>
      <c r="P491" s="369"/>
      <c r="Q491" s="341"/>
      <c r="R491" s="342"/>
      <c r="S491" s="342"/>
      <c r="T491" s="343"/>
      <c r="U491" s="344"/>
      <c r="V491" s="344"/>
      <c r="W491" s="344"/>
      <c r="X491" s="564"/>
      <c r="Y491" s="564"/>
      <c r="Z491" s="564"/>
      <c r="AA491" s="564"/>
      <c r="AB491" s="564"/>
      <c r="AC491" s="570"/>
      <c r="AD491" s="570"/>
      <c r="AE491" s="570"/>
      <c r="AF491" s="570"/>
      <c r="AG491" s="570"/>
      <c r="AH491" s="570"/>
      <c r="AI491" s="570"/>
      <c r="AJ491" s="570"/>
      <c r="AK491" s="570"/>
      <c r="AL491" s="570"/>
      <c r="AM491" s="570"/>
      <c r="AN491" s="570"/>
      <c r="AO491" s="570"/>
      <c r="AP491" s="570"/>
      <c r="AQ491" s="570"/>
      <c r="AR491" s="570"/>
      <c r="AS491" s="570"/>
      <c r="AT491" s="570"/>
      <c r="AU491" s="570"/>
      <c r="AV491" s="570"/>
      <c r="AW491" s="570"/>
      <c r="AX491" s="570"/>
      <c r="AY491" s="570"/>
      <c r="AZ491" s="570"/>
      <c r="BA491" s="570"/>
      <c r="BB491" s="570"/>
      <c r="BC491" s="570"/>
      <c r="BD491" s="570"/>
      <c r="BE491" s="570"/>
      <c r="BF491" s="570"/>
      <c r="BG491" s="570"/>
      <c r="BH491" s="570"/>
      <c r="BI491" s="570"/>
      <c r="BJ491" s="570"/>
      <c r="BK491" s="570"/>
      <c r="BL491" s="570"/>
      <c r="BM491" s="570"/>
      <c r="BN491" s="570"/>
      <c r="BO491" s="570"/>
      <c r="BP491" s="570"/>
      <c r="BQ491" s="570"/>
      <c r="BR491" s="570"/>
      <c r="BS491" s="570"/>
      <c r="BT491" s="570"/>
      <c r="BU491" s="570"/>
      <c r="BV491" s="570"/>
      <c r="BW491" s="570"/>
      <c r="BX491" s="570"/>
      <c r="BY491" s="570"/>
      <c r="BZ491" s="570"/>
      <c r="CA491" s="570"/>
      <c r="CB491" s="570"/>
      <c r="CC491" s="570"/>
      <c r="CD491" s="570"/>
      <c r="CE491" s="570"/>
      <c r="CF491" s="570"/>
      <c r="CG491" s="570"/>
      <c r="CH491" s="570"/>
      <c r="CI491" s="570"/>
      <c r="CJ491" s="570"/>
      <c r="CK491" s="570"/>
      <c r="CL491" s="570"/>
      <c r="CM491" s="570"/>
      <c r="CN491" s="570"/>
      <c r="CO491" s="570"/>
      <c r="CP491" s="570"/>
      <c r="CQ491" s="570"/>
      <c r="CR491" s="570"/>
      <c r="CS491" s="570"/>
      <c r="CT491" s="570"/>
      <c r="CU491" s="570"/>
      <c r="CV491" s="570"/>
    </row>
    <row r="492" spans="1:100" s="365" customFormat="1" ht="13.5">
      <c r="A492" s="655"/>
      <c r="B492" s="655"/>
      <c r="C492" s="655"/>
      <c r="D492" s="655"/>
      <c r="E492" s="655"/>
      <c r="F492" s="655"/>
      <c r="G492" s="655"/>
      <c r="H492" s="815"/>
      <c r="I492" s="815"/>
      <c r="J492" s="366"/>
      <c r="K492" s="367"/>
      <c r="L492" s="368"/>
      <c r="O492" s="339"/>
      <c r="P492" s="369"/>
      <c r="Q492" s="341"/>
      <c r="R492" s="342"/>
      <c r="S492" s="342"/>
      <c r="T492" s="343"/>
      <c r="U492" s="344"/>
      <c r="V492" s="344"/>
      <c r="W492" s="344"/>
      <c r="X492" s="564"/>
      <c r="Y492" s="564"/>
      <c r="Z492" s="564"/>
      <c r="AA492" s="564"/>
      <c r="AB492" s="564"/>
      <c r="AC492" s="570"/>
      <c r="AD492" s="570"/>
      <c r="AE492" s="570"/>
      <c r="AF492" s="570"/>
      <c r="AG492" s="570"/>
      <c r="AH492" s="570"/>
      <c r="AI492" s="570"/>
      <c r="AJ492" s="570"/>
      <c r="AK492" s="570"/>
      <c r="AL492" s="570"/>
      <c r="AM492" s="570"/>
      <c r="AN492" s="570"/>
      <c r="AO492" s="570"/>
      <c r="AP492" s="570"/>
      <c r="AQ492" s="570"/>
      <c r="AR492" s="570"/>
      <c r="AS492" s="570"/>
      <c r="AT492" s="570"/>
      <c r="AU492" s="570"/>
      <c r="AV492" s="570"/>
      <c r="AW492" s="570"/>
      <c r="AX492" s="570"/>
      <c r="AY492" s="570"/>
      <c r="AZ492" s="570"/>
      <c r="BA492" s="570"/>
      <c r="BB492" s="570"/>
      <c r="BC492" s="570"/>
      <c r="BD492" s="570"/>
      <c r="BE492" s="570"/>
      <c r="BF492" s="570"/>
      <c r="BG492" s="570"/>
      <c r="BH492" s="570"/>
      <c r="BI492" s="570"/>
      <c r="BJ492" s="570"/>
      <c r="BK492" s="570"/>
      <c r="BL492" s="570"/>
      <c r="BM492" s="570"/>
      <c r="BN492" s="570"/>
      <c r="BO492" s="570"/>
      <c r="BP492" s="570"/>
      <c r="BQ492" s="570"/>
      <c r="BR492" s="570"/>
      <c r="BS492" s="570"/>
      <c r="BT492" s="570"/>
      <c r="BU492" s="570"/>
      <c r="BV492" s="570"/>
      <c r="BW492" s="570"/>
      <c r="BX492" s="570"/>
      <c r="BY492" s="570"/>
      <c r="BZ492" s="570"/>
      <c r="CA492" s="570"/>
      <c r="CB492" s="570"/>
      <c r="CC492" s="570"/>
      <c r="CD492" s="570"/>
      <c r="CE492" s="570"/>
      <c r="CF492" s="570"/>
      <c r="CG492" s="570"/>
      <c r="CH492" s="570"/>
      <c r="CI492" s="570"/>
      <c r="CJ492" s="570"/>
      <c r="CK492" s="570"/>
      <c r="CL492" s="570"/>
      <c r="CM492" s="570"/>
      <c r="CN492" s="570"/>
      <c r="CO492" s="570"/>
      <c r="CP492" s="570"/>
      <c r="CQ492" s="570"/>
      <c r="CR492" s="570"/>
      <c r="CS492" s="570"/>
      <c r="CT492" s="570"/>
      <c r="CU492" s="570"/>
      <c r="CV492" s="570"/>
    </row>
    <row r="493" spans="1:100" s="365" customFormat="1" ht="13.5">
      <c r="A493" s="655"/>
      <c r="B493" s="655"/>
      <c r="C493" s="655"/>
      <c r="D493" s="655"/>
      <c r="E493" s="655"/>
      <c r="F493" s="655"/>
      <c r="G493" s="655"/>
      <c r="H493" s="815"/>
      <c r="I493" s="815"/>
      <c r="J493" s="366"/>
      <c r="K493" s="367"/>
      <c r="L493" s="368"/>
      <c r="O493" s="339"/>
      <c r="P493" s="369"/>
      <c r="Q493" s="341"/>
      <c r="R493" s="342"/>
      <c r="S493" s="342"/>
      <c r="T493" s="343"/>
      <c r="U493" s="344"/>
      <c r="V493" s="344"/>
      <c r="W493" s="344"/>
      <c r="X493" s="564"/>
      <c r="Y493" s="564"/>
      <c r="Z493" s="564"/>
      <c r="AA493" s="564"/>
      <c r="AB493" s="564"/>
      <c r="AC493" s="570"/>
      <c r="AD493" s="570"/>
      <c r="AE493" s="570"/>
      <c r="AF493" s="570"/>
      <c r="AG493" s="570"/>
      <c r="AH493" s="570"/>
      <c r="AI493" s="570"/>
      <c r="AJ493" s="570"/>
      <c r="AK493" s="570"/>
      <c r="AL493" s="570"/>
      <c r="AM493" s="570"/>
      <c r="AN493" s="570"/>
      <c r="AO493" s="570"/>
      <c r="AP493" s="570"/>
      <c r="AQ493" s="570"/>
      <c r="AR493" s="570"/>
      <c r="AS493" s="570"/>
      <c r="AT493" s="570"/>
      <c r="AU493" s="570"/>
      <c r="AV493" s="570"/>
      <c r="AW493" s="570"/>
      <c r="AX493" s="570"/>
      <c r="AY493" s="570"/>
      <c r="AZ493" s="570"/>
      <c r="BA493" s="570"/>
      <c r="BB493" s="570"/>
      <c r="BC493" s="570"/>
      <c r="BD493" s="570"/>
      <c r="BE493" s="570"/>
      <c r="BF493" s="570"/>
      <c r="BG493" s="570"/>
      <c r="BH493" s="570"/>
      <c r="BI493" s="570"/>
      <c r="BJ493" s="570"/>
      <c r="BK493" s="570"/>
      <c r="BL493" s="570"/>
      <c r="BM493" s="570"/>
      <c r="BN493" s="570"/>
      <c r="BO493" s="570"/>
      <c r="BP493" s="570"/>
      <c r="BQ493" s="570"/>
      <c r="BR493" s="570"/>
      <c r="BS493" s="570"/>
      <c r="BT493" s="570"/>
      <c r="BU493" s="570"/>
      <c r="BV493" s="570"/>
      <c r="BW493" s="570"/>
      <c r="BX493" s="570"/>
      <c r="BY493" s="570"/>
      <c r="BZ493" s="570"/>
      <c r="CA493" s="570"/>
      <c r="CB493" s="570"/>
      <c r="CC493" s="570"/>
      <c r="CD493" s="570"/>
      <c r="CE493" s="570"/>
      <c r="CF493" s="570"/>
      <c r="CG493" s="570"/>
      <c r="CH493" s="570"/>
      <c r="CI493" s="570"/>
      <c r="CJ493" s="570"/>
      <c r="CK493" s="570"/>
      <c r="CL493" s="570"/>
      <c r="CM493" s="570"/>
      <c r="CN493" s="570"/>
      <c r="CO493" s="570"/>
      <c r="CP493" s="570"/>
      <c r="CQ493" s="570"/>
      <c r="CR493" s="570"/>
      <c r="CS493" s="570"/>
      <c r="CT493" s="570"/>
      <c r="CU493" s="570"/>
      <c r="CV493" s="570"/>
    </row>
    <row r="494" spans="1:100" s="365" customFormat="1" ht="13.5">
      <c r="A494" s="655"/>
      <c r="B494" s="655"/>
      <c r="C494" s="655"/>
      <c r="D494" s="655"/>
      <c r="E494" s="655"/>
      <c r="F494" s="655"/>
      <c r="G494" s="655"/>
      <c r="H494" s="815"/>
      <c r="I494" s="815"/>
      <c r="J494" s="366"/>
      <c r="K494" s="367"/>
      <c r="L494" s="368"/>
      <c r="O494" s="339"/>
      <c r="P494" s="369"/>
      <c r="Q494" s="341"/>
      <c r="R494" s="342"/>
      <c r="S494" s="342"/>
      <c r="T494" s="343"/>
      <c r="U494" s="344"/>
      <c r="V494" s="344"/>
      <c r="W494" s="344"/>
      <c r="X494" s="564"/>
      <c r="Y494" s="564"/>
      <c r="Z494" s="564"/>
      <c r="AA494" s="564"/>
      <c r="AB494" s="564"/>
      <c r="AC494" s="570"/>
      <c r="AD494" s="570"/>
      <c r="AE494" s="570"/>
      <c r="AF494" s="570"/>
      <c r="AG494" s="570"/>
      <c r="AH494" s="570"/>
      <c r="AI494" s="570"/>
      <c r="AJ494" s="570"/>
      <c r="AK494" s="570"/>
      <c r="AL494" s="570"/>
      <c r="AM494" s="570"/>
      <c r="AN494" s="570"/>
      <c r="AO494" s="570"/>
      <c r="AP494" s="570"/>
      <c r="AQ494" s="570"/>
      <c r="AR494" s="570"/>
      <c r="AS494" s="570"/>
      <c r="AT494" s="570"/>
      <c r="AU494" s="570"/>
      <c r="AV494" s="570"/>
      <c r="AW494" s="570"/>
      <c r="AX494" s="570"/>
      <c r="AY494" s="570"/>
      <c r="AZ494" s="570"/>
      <c r="BA494" s="570"/>
      <c r="BB494" s="570"/>
      <c r="BC494" s="570"/>
      <c r="BD494" s="570"/>
      <c r="BE494" s="570"/>
      <c r="BF494" s="570"/>
      <c r="BG494" s="570"/>
      <c r="BH494" s="570"/>
      <c r="BI494" s="570"/>
      <c r="BJ494" s="570"/>
      <c r="BK494" s="570"/>
      <c r="BL494" s="570"/>
      <c r="BM494" s="570"/>
      <c r="BN494" s="570"/>
      <c r="BO494" s="570"/>
      <c r="BP494" s="570"/>
      <c r="BQ494" s="570"/>
      <c r="BR494" s="570"/>
      <c r="BS494" s="570"/>
      <c r="BT494" s="570"/>
      <c r="BU494" s="570"/>
      <c r="BV494" s="570"/>
      <c r="BW494" s="570"/>
      <c r="BX494" s="570"/>
      <c r="BY494" s="570"/>
      <c r="BZ494" s="570"/>
      <c r="CA494" s="570"/>
      <c r="CB494" s="570"/>
      <c r="CC494" s="570"/>
      <c r="CD494" s="570"/>
      <c r="CE494" s="570"/>
      <c r="CF494" s="570"/>
      <c r="CG494" s="570"/>
      <c r="CH494" s="570"/>
      <c r="CI494" s="570"/>
      <c r="CJ494" s="570"/>
      <c r="CK494" s="570"/>
      <c r="CL494" s="570"/>
      <c r="CM494" s="570"/>
      <c r="CN494" s="570"/>
      <c r="CO494" s="570"/>
      <c r="CP494" s="570"/>
      <c r="CQ494" s="570"/>
      <c r="CR494" s="570"/>
      <c r="CS494" s="570"/>
      <c r="CT494" s="570"/>
      <c r="CU494" s="570"/>
      <c r="CV494" s="570"/>
    </row>
    <row r="495" spans="1:100" s="365" customFormat="1" ht="13.5">
      <c r="A495" s="655"/>
      <c r="B495" s="655"/>
      <c r="C495" s="655"/>
      <c r="D495" s="655"/>
      <c r="E495" s="655"/>
      <c r="F495" s="655"/>
      <c r="G495" s="655"/>
      <c r="H495" s="815"/>
      <c r="I495" s="815"/>
      <c r="J495" s="366"/>
      <c r="K495" s="367"/>
      <c r="L495" s="368"/>
      <c r="O495" s="339"/>
      <c r="P495" s="369"/>
      <c r="Q495" s="341"/>
      <c r="R495" s="342"/>
      <c r="S495" s="342"/>
      <c r="T495" s="343"/>
      <c r="U495" s="344"/>
      <c r="V495" s="344"/>
      <c r="W495" s="344"/>
      <c r="X495" s="564"/>
      <c r="Y495" s="564"/>
      <c r="Z495" s="564"/>
      <c r="AA495" s="564"/>
      <c r="AB495" s="564"/>
      <c r="AC495" s="570"/>
      <c r="AD495" s="570"/>
      <c r="AE495" s="570"/>
      <c r="AF495" s="570"/>
      <c r="AG495" s="570"/>
      <c r="AH495" s="570"/>
      <c r="AI495" s="570"/>
      <c r="AJ495" s="570"/>
      <c r="AK495" s="570"/>
      <c r="AL495" s="570"/>
      <c r="AM495" s="570"/>
      <c r="AN495" s="570"/>
      <c r="AO495" s="570"/>
      <c r="AP495" s="570"/>
      <c r="AQ495" s="570"/>
      <c r="AR495" s="570"/>
      <c r="AS495" s="570"/>
      <c r="AT495" s="570"/>
      <c r="AU495" s="570"/>
      <c r="AV495" s="570"/>
      <c r="AW495" s="570"/>
      <c r="AX495" s="570"/>
      <c r="AY495" s="570"/>
      <c r="AZ495" s="570"/>
      <c r="BA495" s="570"/>
      <c r="BB495" s="570"/>
      <c r="BC495" s="570"/>
      <c r="BD495" s="570"/>
      <c r="BE495" s="570"/>
      <c r="BF495" s="570"/>
      <c r="BG495" s="570"/>
      <c r="BH495" s="570"/>
      <c r="BI495" s="570"/>
      <c r="BJ495" s="570"/>
      <c r="BK495" s="570"/>
      <c r="BL495" s="570"/>
      <c r="BM495" s="570"/>
      <c r="BN495" s="570"/>
      <c r="BO495" s="570"/>
      <c r="BP495" s="570"/>
      <c r="BQ495" s="570"/>
      <c r="BR495" s="570"/>
      <c r="BS495" s="570"/>
      <c r="BT495" s="570"/>
      <c r="BU495" s="570"/>
      <c r="BV495" s="570"/>
      <c r="BW495" s="570"/>
      <c r="BX495" s="570"/>
      <c r="BY495" s="570"/>
      <c r="BZ495" s="570"/>
      <c r="CA495" s="570"/>
      <c r="CB495" s="570"/>
      <c r="CC495" s="570"/>
      <c r="CD495" s="570"/>
      <c r="CE495" s="570"/>
      <c r="CF495" s="570"/>
      <c r="CG495" s="570"/>
      <c r="CH495" s="570"/>
      <c r="CI495" s="570"/>
      <c r="CJ495" s="570"/>
      <c r="CK495" s="570"/>
      <c r="CL495" s="570"/>
      <c r="CM495" s="570"/>
      <c r="CN495" s="570"/>
      <c r="CO495" s="570"/>
      <c r="CP495" s="570"/>
      <c r="CQ495" s="570"/>
      <c r="CR495" s="570"/>
      <c r="CS495" s="570"/>
      <c r="CT495" s="570"/>
      <c r="CU495" s="570"/>
      <c r="CV495" s="570"/>
    </row>
    <row r="496" spans="1:100" s="365" customFormat="1" ht="13.5">
      <c r="A496" s="655"/>
      <c r="B496" s="655"/>
      <c r="C496" s="655"/>
      <c r="D496" s="655"/>
      <c r="E496" s="655"/>
      <c r="F496" s="655"/>
      <c r="G496" s="655"/>
      <c r="H496" s="815"/>
      <c r="I496" s="815"/>
      <c r="J496" s="366"/>
      <c r="K496" s="367"/>
      <c r="L496" s="368"/>
      <c r="O496" s="339"/>
      <c r="P496" s="369"/>
      <c r="Q496" s="341"/>
      <c r="R496" s="342"/>
      <c r="S496" s="342"/>
      <c r="T496" s="343"/>
      <c r="U496" s="344"/>
      <c r="V496" s="344"/>
      <c r="W496" s="344"/>
      <c r="X496" s="564"/>
      <c r="Y496" s="564"/>
      <c r="Z496" s="564"/>
      <c r="AA496" s="564"/>
      <c r="AB496" s="564"/>
      <c r="AC496" s="570"/>
      <c r="AD496" s="570"/>
      <c r="AE496" s="570"/>
      <c r="AF496" s="570"/>
      <c r="AG496" s="570"/>
      <c r="AH496" s="570"/>
      <c r="AI496" s="570"/>
      <c r="AJ496" s="570"/>
      <c r="AK496" s="570"/>
      <c r="AL496" s="570"/>
      <c r="AM496" s="570"/>
      <c r="AN496" s="570"/>
      <c r="AO496" s="570"/>
      <c r="AP496" s="570"/>
      <c r="AQ496" s="570"/>
      <c r="AR496" s="570"/>
      <c r="AS496" s="570"/>
      <c r="AT496" s="570"/>
      <c r="AU496" s="570"/>
      <c r="AV496" s="570"/>
      <c r="AW496" s="570"/>
      <c r="AX496" s="570"/>
      <c r="AY496" s="570"/>
      <c r="AZ496" s="570"/>
      <c r="BA496" s="570"/>
      <c r="BB496" s="570"/>
      <c r="BC496" s="570"/>
      <c r="BD496" s="570"/>
      <c r="BE496" s="570"/>
      <c r="BF496" s="570"/>
      <c r="BG496" s="570"/>
      <c r="BH496" s="570"/>
      <c r="BI496" s="570"/>
      <c r="BJ496" s="570"/>
      <c r="BK496" s="570"/>
      <c r="BL496" s="570"/>
      <c r="BM496" s="570"/>
      <c r="BN496" s="570"/>
      <c r="BO496" s="570"/>
      <c r="BP496" s="570"/>
      <c r="BQ496" s="570"/>
      <c r="BR496" s="570"/>
      <c r="BS496" s="570"/>
      <c r="BT496" s="570"/>
      <c r="BU496" s="570"/>
      <c r="BV496" s="570"/>
      <c r="BW496" s="570"/>
      <c r="BX496" s="570"/>
      <c r="BY496" s="570"/>
      <c r="BZ496" s="570"/>
      <c r="CA496" s="570"/>
      <c r="CB496" s="570"/>
      <c r="CC496" s="570"/>
      <c r="CD496" s="570"/>
      <c r="CE496" s="570"/>
      <c r="CF496" s="570"/>
      <c r="CG496" s="570"/>
      <c r="CH496" s="570"/>
      <c r="CI496" s="570"/>
      <c r="CJ496" s="570"/>
      <c r="CK496" s="570"/>
      <c r="CL496" s="570"/>
      <c r="CM496" s="570"/>
      <c r="CN496" s="570"/>
      <c r="CO496" s="570"/>
      <c r="CP496" s="570"/>
      <c r="CQ496" s="570"/>
      <c r="CR496" s="570"/>
      <c r="CS496" s="570"/>
      <c r="CT496" s="570"/>
      <c r="CU496" s="570"/>
      <c r="CV496" s="570"/>
    </row>
    <row r="497" spans="1:100" s="365" customFormat="1" ht="13.5">
      <c r="A497" s="655"/>
      <c r="B497" s="655"/>
      <c r="C497" s="655"/>
      <c r="D497" s="655"/>
      <c r="E497" s="655"/>
      <c r="F497" s="655"/>
      <c r="G497" s="655"/>
      <c r="H497" s="815"/>
      <c r="I497" s="815"/>
      <c r="J497" s="366"/>
      <c r="K497" s="367"/>
      <c r="L497" s="368"/>
      <c r="O497" s="339"/>
      <c r="P497" s="369"/>
      <c r="Q497" s="341"/>
      <c r="R497" s="342"/>
      <c r="S497" s="342"/>
      <c r="T497" s="343"/>
      <c r="U497" s="344"/>
      <c r="V497" s="344"/>
      <c r="W497" s="344"/>
      <c r="X497" s="564"/>
      <c r="Y497" s="564"/>
      <c r="Z497" s="564"/>
      <c r="AA497" s="564"/>
      <c r="AB497" s="564"/>
      <c r="AC497" s="570"/>
      <c r="AD497" s="570"/>
      <c r="AE497" s="570"/>
      <c r="AF497" s="570"/>
      <c r="AG497" s="570"/>
      <c r="AH497" s="570"/>
      <c r="AI497" s="570"/>
      <c r="AJ497" s="570"/>
      <c r="AK497" s="570"/>
      <c r="AL497" s="570"/>
      <c r="AM497" s="570"/>
      <c r="AN497" s="570"/>
      <c r="AO497" s="570"/>
      <c r="AP497" s="570"/>
      <c r="AQ497" s="570"/>
      <c r="AR497" s="570"/>
      <c r="AS497" s="570"/>
      <c r="AT497" s="570"/>
      <c r="AU497" s="570"/>
      <c r="AV497" s="570"/>
      <c r="AW497" s="570"/>
      <c r="AX497" s="570"/>
      <c r="AY497" s="570"/>
      <c r="AZ497" s="570"/>
      <c r="BA497" s="570"/>
      <c r="BB497" s="570"/>
      <c r="BC497" s="570"/>
      <c r="BD497" s="570"/>
      <c r="BE497" s="570"/>
      <c r="BF497" s="570"/>
      <c r="BG497" s="570"/>
      <c r="BH497" s="570"/>
      <c r="BI497" s="570"/>
      <c r="BJ497" s="570"/>
      <c r="BK497" s="570"/>
      <c r="BL497" s="570"/>
      <c r="BM497" s="570"/>
      <c r="BN497" s="570"/>
      <c r="BO497" s="570"/>
      <c r="BP497" s="570"/>
      <c r="BQ497" s="570"/>
      <c r="BR497" s="570"/>
      <c r="BS497" s="570"/>
      <c r="BT497" s="570"/>
      <c r="BU497" s="570"/>
      <c r="BV497" s="570"/>
      <c r="BW497" s="570"/>
      <c r="BX497" s="570"/>
      <c r="BY497" s="570"/>
      <c r="BZ497" s="570"/>
      <c r="CA497" s="570"/>
      <c r="CB497" s="570"/>
      <c r="CC497" s="570"/>
      <c r="CD497" s="570"/>
      <c r="CE497" s="570"/>
      <c r="CF497" s="570"/>
      <c r="CG497" s="570"/>
      <c r="CH497" s="570"/>
      <c r="CI497" s="570"/>
      <c r="CJ497" s="570"/>
      <c r="CK497" s="570"/>
      <c r="CL497" s="570"/>
      <c r="CM497" s="570"/>
      <c r="CN497" s="570"/>
      <c r="CO497" s="570"/>
      <c r="CP497" s="570"/>
      <c r="CQ497" s="570"/>
      <c r="CR497" s="570"/>
      <c r="CS497" s="570"/>
      <c r="CT497" s="570"/>
      <c r="CU497" s="570"/>
      <c r="CV497" s="570"/>
    </row>
    <row r="498" spans="1:100" s="365" customFormat="1" ht="13.5">
      <c r="A498" s="655"/>
      <c r="B498" s="655"/>
      <c r="C498" s="655"/>
      <c r="D498" s="655"/>
      <c r="E498" s="655"/>
      <c r="F498" s="655"/>
      <c r="G498" s="655"/>
      <c r="H498" s="815"/>
      <c r="I498" s="815"/>
      <c r="J498" s="366"/>
      <c r="K498" s="367"/>
      <c r="L498" s="368"/>
      <c r="O498" s="339"/>
      <c r="P498" s="369"/>
      <c r="Q498" s="341"/>
      <c r="R498" s="342"/>
      <c r="S498" s="342"/>
      <c r="T498" s="343"/>
      <c r="U498" s="344"/>
      <c r="V498" s="344"/>
      <c r="W498" s="344"/>
      <c r="X498" s="564"/>
      <c r="Y498" s="564"/>
      <c r="Z498" s="564"/>
      <c r="AA498" s="564"/>
      <c r="AB498" s="564"/>
      <c r="AC498" s="570"/>
      <c r="AD498" s="570"/>
      <c r="AE498" s="570"/>
      <c r="AF498" s="570"/>
      <c r="AG498" s="570"/>
      <c r="AH498" s="570"/>
      <c r="AI498" s="570"/>
      <c r="AJ498" s="570"/>
      <c r="AK498" s="570"/>
      <c r="AL498" s="570"/>
      <c r="AM498" s="570"/>
      <c r="AN498" s="570"/>
      <c r="AO498" s="570"/>
      <c r="AP498" s="570"/>
      <c r="AQ498" s="570"/>
      <c r="AR498" s="570"/>
      <c r="AS498" s="570"/>
      <c r="AT498" s="570"/>
      <c r="AU498" s="570"/>
      <c r="AV498" s="570"/>
      <c r="AW498" s="570"/>
      <c r="AX498" s="570"/>
      <c r="AY498" s="570"/>
      <c r="AZ498" s="570"/>
      <c r="BA498" s="570"/>
      <c r="BB498" s="570"/>
      <c r="BC498" s="570"/>
      <c r="BD498" s="570"/>
      <c r="BE498" s="570"/>
      <c r="BF498" s="570"/>
      <c r="BG498" s="570"/>
      <c r="BH498" s="570"/>
      <c r="BI498" s="570"/>
      <c r="BJ498" s="570"/>
      <c r="BK498" s="570"/>
      <c r="BL498" s="570"/>
      <c r="BM498" s="570"/>
      <c r="BN498" s="570"/>
      <c r="BO498" s="570"/>
      <c r="BP498" s="570"/>
      <c r="BQ498" s="570"/>
      <c r="BR498" s="570"/>
      <c r="BS498" s="570"/>
      <c r="BT498" s="570"/>
      <c r="BU498" s="570"/>
      <c r="BV498" s="570"/>
      <c r="BW498" s="570"/>
      <c r="BX498" s="570"/>
      <c r="BY498" s="570"/>
      <c r="BZ498" s="570"/>
      <c r="CA498" s="570"/>
      <c r="CB498" s="570"/>
      <c r="CC498" s="570"/>
      <c r="CD498" s="570"/>
      <c r="CE498" s="570"/>
      <c r="CF498" s="570"/>
      <c r="CG498" s="570"/>
      <c r="CH498" s="570"/>
      <c r="CI498" s="570"/>
      <c r="CJ498" s="570"/>
      <c r="CK498" s="570"/>
      <c r="CL498" s="570"/>
      <c r="CM498" s="570"/>
      <c r="CN498" s="570"/>
      <c r="CO498" s="570"/>
      <c r="CP498" s="570"/>
      <c r="CQ498" s="570"/>
      <c r="CR498" s="570"/>
      <c r="CS498" s="570"/>
      <c r="CT498" s="570"/>
      <c r="CU498" s="570"/>
      <c r="CV498" s="570"/>
    </row>
    <row r="499" spans="1:100" s="365" customFormat="1" ht="13.5">
      <c r="A499" s="655"/>
      <c r="B499" s="655"/>
      <c r="C499" s="655"/>
      <c r="D499" s="655"/>
      <c r="E499" s="655"/>
      <c r="F499" s="655"/>
      <c r="G499" s="655"/>
      <c r="H499" s="815"/>
      <c r="I499" s="815"/>
      <c r="J499" s="366"/>
      <c r="K499" s="367"/>
      <c r="L499" s="368"/>
      <c r="O499" s="339"/>
      <c r="P499" s="369"/>
      <c r="Q499" s="341"/>
      <c r="R499" s="342"/>
      <c r="S499" s="342"/>
      <c r="T499" s="343"/>
      <c r="U499" s="344"/>
      <c r="V499" s="344"/>
      <c r="W499" s="344"/>
      <c r="X499" s="564"/>
      <c r="Y499" s="564"/>
      <c r="Z499" s="564"/>
      <c r="AA499" s="564"/>
      <c r="AB499" s="564"/>
      <c r="AC499" s="570"/>
      <c r="AD499" s="570"/>
      <c r="AE499" s="570"/>
      <c r="AF499" s="570"/>
      <c r="AG499" s="570"/>
      <c r="AH499" s="570"/>
      <c r="AI499" s="570"/>
      <c r="AJ499" s="570"/>
      <c r="AK499" s="570"/>
      <c r="AL499" s="570"/>
      <c r="AM499" s="570"/>
      <c r="AN499" s="570"/>
      <c r="AO499" s="570"/>
      <c r="AP499" s="570"/>
      <c r="AQ499" s="570"/>
      <c r="AR499" s="570"/>
      <c r="AS499" s="570"/>
      <c r="AT499" s="570"/>
      <c r="AU499" s="570"/>
      <c r="AV499" s="570"/>
      <c r="AW499" s="570"/>
      <c r="AX499" s="570"/>
      <c r="AY499" s="570"/>
      <c r="AZ499" s="570"/>
      <c r="BA499" s="570"/>
      <c r="BB499" s="570"/>
      <c r="BC499" s="570"/>
      <c r="BD499" s="570"/>
      <c r="BE499" s="570"/>
      <c r="BF499" s="570"/>
      <c r="BG499" s="570"/>
      <c r="BH499" s="570"/>
      <c r="BI499" s="570"/>
      <c r="BJ499" s="570"/>
      <c r="BK499" s="570"/>
      <c r="BL499" s="570"/>
      <c r="BM499" s="570"/>
      <c r="BN499" s="570"/>
      <c r="BO499" s="570"/>
      <c r="BP499" s="570"/>
      <c r="BQ499" s="570"/>
      <c r="BR499" s="570"/>
      <c r="BS499" s="570"/>
      <c r="BT499" s="570"/>
      <c r="BU499" s="570"/>
      <c r="BV499" s="570"/>
      <c r="BW499" s="570"/>
      <c r="BX499" s="570"/>
      <c r="BY499" s="570"/>
      <c r="BZ499" s="570"/>
      <c r="CA499" s="570"/>
      <c r="CB499" s="570"/>
      <c r="CC499" s="570"/>
      <c r="CD499" s="570"/>
      <c r="CE499" s="570"/>
      <c r="CF499" s="570"/>
      <c r="CG499" s="570"/>
      <c r="CH499" s="570"/>
      <c r="CI499" s="570"/>
      <c r="CJ499" s="570"/>
      <c r="CK499" s="570"/>
      <c r="CL499" s="570"/>
      <c r="CM499" s="570"/>
      <c r="CN499" s="570"/>
      <c r="CO499" s="570"/>
      <c r="CP499" s="570"/>
      <c r="CQ499" s="570"/>
      <c r="CR499" s="570"/>
      <c r="CS499" s="570"/>
      <c r="CT499" s="570"/>
      <c r="CU499" s="570"/>
      <c r="CV499" s="570"/>
    </row>
    <row r="500" spans="1:100" s="365" customFormat="1" ht="13.5">
      <c r="A500" s="655"/>
      <c r="B500" s="655"/>
      <c r="C500" s="655"/>
      <c r="D500" s="655"/>
      <c r="E500" s="655"/>
      <c r="F500" s="655"/>
      <c r="G500" s="655"/>
      <c r="H500" s="815"/>
      <c r="I500" s="815"/>
      <c r="J500" s="366"/>
      <c r="K500" s="367"/>
      <c r="L500" s="368"/>
      <c r="O500" s="339"/>
      <c r="P500" s="369"/>
      <c r="Q500" s="341"/>
      <c r="R500" s="342"/>
      <c r="S500" s="342"/>
      <c r="T500" s="343"/>
      <c r="U500" s="344"/>
      <c r="V500" s="344"/>
      <c r="W500" s="344"/>
      <c r="X500" s="564"/>
      <c r="Y500" s="564"/>
      <c r="Z500" s="564"/>
      <c r="AA500" s="564"/>
      <c r="AB500" s="564"/>
      <c r="AC500" s="570"/>
      <c r="AD500" s="570"/>
      <c r="AE500" s="570"/>
      <c r="AF500" s="570"/>
      <c r="AG500" s="570"/>
      <c r="AH500" s="570"/>
      <c r="AI500" s="570"/>
      <c r="AJ500" s="570"/>
      <c r="AK500" s="570"/>
      <c r="AL500" s="570"/>
      <c r="AM500" s="570"/>
      <c r="AN500" s="570"/>
      <c r="AO500" s="570"/>
      <c r="AP500" s="570"/>
      <c r="AQ500" s="570"/>
      <c r="AR500" s="570"/>
      <c r="AS500" s="570"/>
      <c r="AT500" s="570"/>
      <c r="AU500" s="570"/>
      <c r="AV500" s="570"/>
      <c r="AW500" s="570"/>
      <c r="AX500" s="570"/>
      <c r="AY500" s="570"/>
      <c r="AZ500" s="570"/>
      <c r="BA500" s="570"/>
      <c r="BB500" s="570"/>
      <c r="BC500" s="570"/>
      <c r="BD500" s="570"/>
      <c r="BE500" s="570"/>
      <c r="BF500" s="570"/>
      <c r="BG500" s="570"/>
      <c r="BH500" s="570"/>
      <c r="BI500" s="570"/>
      <c r="BJ500" s="570"/>
      <c r="BK500" s="570"/>
      <c r="BL500" s="570"/>
      <c r="BM500" s="570"/>
      <c r="BN500" s="570"/>
      <c r="BO500" s="570"/>
      <c r="BP500" s="570"/>
      <c r="BQ500" s="570"/>
      <c r="BR500" s="570"/>
      <c r="BS500" s="570"/>
      <c r="BT500" s="570"/>
      <c r="BU500" s="570"/>
      <c r="BV500" s="570"/>
      <c r="BW500" s="570"/>
      <c r="BX500" s="570"/>
      <c r="BY500" s="570"/>
      <c r="BZ500" s="570"/>
      <c r="CA500" s="570"/>
      <c r="CB500" s="570"/>
      <c r="CC500" s="570"/>
      <c r="CD500" s="570"/>
      <c r="CE500" s="570"/>
      <c r="CF500" s="570"/>
      <c r="CG500" s="570"/>
      <c r="CH500" s="570"/>
      <c r="CI500" s="570"/>
      <c r="CJ500" s="570"/>
      <c r="CK500" s="570"/>
      <c r="CL500" s="570"/>
      <c r="CM500" s="570"/>
      <c r="CN500" s="570"/>
      <c r="CO500" s="570"/>
      <c r="CP500" s="570"/>
      <c r="CQ500" s="570"/>
      <c r="CR500" s="570"/>
      <c r="CS500" s="570"/>
      <c r="CT500" s="570"/>
      <c r="CU500" s="570"/>
      <c r="CV500" s="570"/>
    </row>
    <row r="501" spans="1:100" s="365" customFormat="1" ht="13.5">
      <c r="A501" s="655"/>
      <c r="B501" s="655"/>
      <c r="C501" s="655"/>
      <c r="D501" s="655"/>
      <c r="E501" s="655"/>
      <c r="F501" s="655"/>
      <c r="G501" s="655"/>
      <c r="H501" s="815"/>
      <c r="I501" s="815"/>
      <c r="J501" s="366"/>
      <c r="K501" s="367"/>
      <c r="L501" s="368"/>
      <c r="O501" s="339"/>
      <c r="P501" s="369"/>
      <c r="Q501" s="341"/>
      <c r="R501" s="342"/>
      <c r="S501" s="342"/>
      <c r="T501" s="343"/>
      <c r="U501" s="344"/>
      <c r="V501" s="344"/>
      <c r="W501" s="344"/>
      <c r="X501" s="564"/>
      <c r="Y501" s="564"/>
      <c r="Z501" s="564"/>
      <c r="AA501" s="564"/>
      <c r="AB501" s="564"/>
      <c r="AC501" s="570"/>
      <c r="AD501" s="570"/>
      <c r="AE501" s="570"/>
      <c r="AF501" s="570"/>
      <c r="AG501" s="570"/>
      <c r="AH501" s="570"/>
      <c r="AI501" s="570"/>
      <c r="AJ501" s="570"/>
      <c r="AK501" s="570"/>
      <c r="AL501" s="570"/>
      <c r="AM501" s="570"/>
      <c r="AN501" s="570"/>
      <c r="AO501" s="570"/>
      <c r="AP501" s="570"/>
      <c r="AQ501" s="570"/>
      <c r="AR501" s="570"/>
      <c r="AS501" s="570"/>
      <c r="AT501" s="570"/>
      <c r="AU501" s="570"/>
      <c r="AV501" s="570"/>
      <c r="AW501" s="570"/>
      <c r="AX501" s="570"/>
      <c r="AY501" s="570"/>
      <c r="AZ501" s="570"/>
      <c r="BA501" s="570"/>
      <c r="BB501" s="570"/>
      <c r="BC501" s="570"/>
      <c r="BD501" s="570"/>
      <c r="BE501" s="570"/>
      <c r="BF501" s="570"/>
      <c r="BG501" s="570"/>
      <c r="BH501" s="570"/>
      <c r="BI501" s="570"/>
      <c r="BJ501" s="570"/>
      <c r="BK501" s="570"/>
      <c r="BL501" s="570"/>
      <c r="BM501" s="570"/>
      <c r="BN501" s="570"/>
      <c r="BO501" s="570"/>
      <c r="BP501" s="570"/>
      <c r="BQ501" s="570"/>
      <c r="BR501" s="570"/>
      <c r="BS501" s="570"/>
      <c r="BT501" s="570"/>
      <c r="BU501" s="570"/>
      <c r="BV501" s="570"/>
      <c r="BW501" s="570"/>
      <c r="BX501" s="570"/>
      <c r="BY501" s="570"/>
      <c r="BZ501" s="570"/>
      <c r="CA501" s="570"/>
      <c r="CB501" s="570"/>
      <c r="CC501" s="570"/>
      <c r="CD501" s="570"/>
      <c r="CE501" s="570"/>
      <c r="CF501" s="570"/>
      <c r="CG501" s="570"/>
      <c r="CH501" s="570"/>
      <c r="CI501" s="570"/>
      <c r="CJ501" s="570"/>
      <c r="CK501" s="570"/>
      <c r="CL501" s="570"/>
      <c r="CM501" s="570"/>
      <c r="CN501" s="570"/>
      <c r="CO501" s="570"/>
      <c r="CP501" s="570"/>
      <c r="CQ501" s="570"/>
      <c r="CR501" s="570"/>
      <c r="CS501" s="570"/>
      <c r="CT501" s="570"/>
      <c r="CU501" s="570"/>
      <c r="CV501" s="570"/>
    </row>
    <row r="502" spans="1:100" s="365" customFormat="1" ht="13.5">
      <c r="A502" s="655"/>
      <c r="B502" s="655"/>
      <c r="C502" s="655"/>
      <c r="D502" s="655"/>
      <c r="E502" s="655"/>
      <c r="F502" s="655"/>
      <c r="G502" s="655"/>
      <c r="H502" s="815"/>
      <c r="I502" s="815"/>
      <c r="J502" s="366"/>
      <c r="K502" s="367"/>
      <c r="L502" s="368"/>
      <c r="O502" s="339"/>
      <c r="P502" s="369"/>
      <c r="Q502" s="341"/>
      <c r="R502" s="342"/>
      <c r="S502" s="342"/>
      <c r="T502" s="343"/>
      <c r="U502" s="344"/>
      <c r="V502" s="344"/>
      <c r="W502" s="344"/>
      <c r="X502" s="564"/>
      <c r="Y502" s="564"/>
      <c r="Z502" s="564"/>
      <c r="AA502" s="564"/>
      <c r="AB502" s="564"/>
      <c r="AC502" s="570"/>
      <c r="AD502" s="570"/>
      <c r="AE502" s="570"/>
      <c r="AF502" s="570"/>
      <c r="AG502" s="570"/>
      <c r="AH502" s="570"/>
      <c r="AI502" s="570"/>
      <c r="AJ502" s="570"/>
      <c r="AK502" s="570"/>
      <c r="AL502" s="570"/>
      <c r="AM502" s="570"/>
      <c r="AN502" s="570"/>
      <c r="AO502" s="570"/>
      <c r="AP502" s="570"/>
      <c r="AQ502" s="570"/>
      <c r="AR502" s="570"/>
      <c r="AS502" s="570"/>
      <c r="AT502" s="570"/>
      <c r="AU502" s="570"/>
      <c r="AV502" s="570"/>
      <c r="AW502" s="570"/>
      <c r="AX502" s="570"/>
      <c r="AY502" s="570"/>
      <c r="AZ502" s="570"/>
      <c r="BA502" s="570"/>
      <c r="BB502" s="570"/>
      <c r="BC502" s="570"/>
      <c r="BD502" s="570"/>
      <c r="BE502" s="570"/>
      <c r="BF502" s="570"/>
      <c r="BG502" s="570"/>
      <c r="BH502" s="570"/>
      <c r="BI502" s="570"/>
      <c r="BJ502" s="570"/>
      <c r="BK502" s="570"/>
      <c r="BL502" s="570"/>
      <c r="BM502" s="570"/>
      <c r="BN502" s="570"/>
      <c r="BO502" s="570"/>
      <c r="BP502" s="570"/>
      <c r="BQ502" s="570"/>
      <c r="BR502" s="570"/>
      <c r="BS502" s="570"/>
      <c r="BT502" s="570"/>
      <c r="BU502" s="570"/>
      <c r="BV502" s="570"/>
      <c r="BW502" s="570"/>
      <c r="BX502" s="570"/>
      <c r="BY502" s="570"/>
      <c r="BZ502" s="570"/>
      <c r="CA502" s="570"/>
      <c r="CB502" s="570"/>
      <c r="CC502" s="570"/>
      <c r="CD502" s="570"/>
      <c r="CE502" s="570"/>
      <c r="CF502" s="570"/>
      <c r="CG502" s="570"/>
      <c r="CH502" s="570"/>
      <c r="CI502" s="570"/>
      <c r="CJ502" s="570"/>
      <c r="CK502" s="570"/>
      <c r="CL502" s="570"/>
      <c r="CM502" s="570"/>
      <c r="CN502" s="570"/>
      <c r="CO502" s="570"/>
      <c r="CP502" s="570"/>
      <c r="CQ502" s="570"/>
      <c r="CR502" s="570"/>
      <c r="CS502" s="570"/>
      <c r="CT502" s="570"/>
      <c r="CU502" s="570"/>
      <c r="CV502" s="570"/>
    </row>
    <row r="503" spans="1:100" s="365" customFormat="1" ht="13.5">
      <c r="A503" s="655"/>
      <c r="B503" s="655"/>
      <c r="C503" s="655"/>
      <c r="D503" s="655"/>
      <c r="E503" s="655"/>
      <c r="F503" s="655"/>
      <c r="G503" s="655"/>
      <c r="H503" s="815"/>
      <c r="I503" s="815"/>
      <c r="J503" s="366"/>
      <c r="K503" s="367"/>
      <c r="L503" s="368"/>
      <c r="O503" s="339"/>
      <c r="P503" s="369"/>
      <c r="Q503" s="341"/>
      <c r="R503" s="342"/>
      <c r="S503" s="342"/>
      <c r="T503" s="343"/>
      <c r="U503" s="344"/>
      <c r="V503" s="344"/>
      <c r="W503" s="344"/>
      <c r="X503" s="564"/>
      <c r="Y503" s="564"/>
      <c r="Z503" s="564"/>
      <c r="AA503" s="564"/>
      <c r="AB503" s="564"/>
      <c r="AC503" s="570"/>
      <c r="AD503" s="570"/>
      <c r="AE503" s="570"/>
      <c r="AF503" s="570"/>
      <c r="AG503" s="570"/>
      <c r="AH503" s="570"/>
      <c r="AI503" s="570"/>
      <c r="AJ503" s="570"/>
      <c r="AK503" s="570"/>
      <c r="AL503" s="570"/>
      <c r="AM503" s="570"/>
      <c r="AN503" s="570"/>
      <c r="AO503" s="570"/>
      <c r="AP503" s="570"/>
      <c r="AQ503" s="570"/>
      <c r="AR503" s="570"/>
      <c r="AS503" s="570"/>
      <c r="AT503" s="570"/>
      <c r="AU503" s="570"/>
      <c r="AV503" s="570"/>
      <c r="AW503" s="570"/>
      <c r="AX503" s="570"/>
      <c r="AY503" s="570"/>
      <c r="AZ503" s="570"/>
      <c r="BA503" s="570"/>
      <c r="BB503" s="570"/>
      <c r="BC503" s="570"/>
      <c r="BD503" s="570"/>
      <c r="BE503" s="570"/>
      <c r="BF503" s="570"/>
      <c r="BG503" s="570"/>
      <c r="BH503" s="570"/>
      <c r="BI503" s="570"/>
      <c r="BJ503" s="570"/>
      <c r="BK503" s="570"/>
      <c r="BL503" s="570"/>
      <c r="BM503" s="570"/>
      <c r="BN503" s="570"/>
      <c r="BO503" s="570"/>
      <c r="BP503" s="570"/>
      <c r="BQ503" s="570"/>
      <c r="BR503" s="570"/>
      <c r="BS503" s="570"/>
      <c r="BT503" s="570"/>
      <c r="BU503" s="570"/>
      <c r="BV503" s="570"/>
      <c r="BW503" s="570"/>
      <c r="BX503" s="570"/>
      <c r="BY503" s="570"/>
      <c r="BZ503" s="570"/>
      <c r="CA503" s="570"/>
      <c r="CB503" s="570"/>
      <c r="CC503" s="570"/>
      <c r="CD503" s="570"/>
      <c r="CE503" s="570"/>
      <c r="CF503" s="570"/>
      <c r="CG503" s="570"/>
      <c r="CH503" s="570"/>
      <c r="CI503" s="570"/>
      <c r="CJ503" s="570"/>
      <c r="CK503" s="570"/>
      <c r="CL503" s="570"/>
      <c r="CM503" s="570"/>
      <c r="CN503" s="570"/>
      <c r="CO503" s="570"/>
      <c r="CP503" s="570"/>
      <c r="CQ503" s="570"/>
      <c r="CR503" s="570"/>
      <c r="CS503" s="570"/>
      <c r="CT503" s="570"/>
      <c r="CU503" s="570"/>
      <c r="CV503" s="570"/>
    </row>
    <row r="504" spans="1:100" s="365" customFormat="1" ht="13.5">
      <c r="A504" s="655"/>
      <c r="B504" s="655"/>
      <c r="C504" s="655"/>
      <c r="D504" s="655"/>
      <c r="E504" s="655"/>
      <c r="F504" s="655"/>
      <c r="G504" s="655"/>
      <c r="H504" s="815"/>
      <c r="I504" s="815"/>
      <c r="J504" s="366"/>
      <c r="K504" s="367"/>
      <c r="L504" s="368"/>
      <c r="O504" s="339"/>
      <c r="P504" s="369"/>
      <c r="Q504" s="341"/>
      <c r="R504" s="342"/>
      <c r="S504" s="342"/>
      <c r="T504" s="343"/>
      <c r="U504" s="344"/>
      <c r="V504" s="344"/>
      <c r="W504" s="344"/>
      <c r="X504" s="564"/>
      <c r="Y504" s="564"/>
      <c r="Z504" s="564"/>
      <c r="AA504" s="564"/>
      <c r="AB504" s="564"/>
      <c r="AC504" s="570"/>
      <c r="AD504" s="570"/>
      <c r="AE504" s="570"/>
      <c r="AF504" s="570"/>
      <c r="AG504" s="570"/>
      <c r="AH504" s="570"/>
      <c r="AI504" s="570"/>
      <c r="AJ504" s="570"/>
      <c r="AK504" s="570"/>
      <c r="AL504" s="570"/>
      <c r="AM504" s="570"/>
      <c r="AN504" s="570"/>
      <c r="AO504" s="570"/>
      <c r="AP504" s="570"/>
      <c r="AQ504" s="570"/>
      <c r="AR504" s="570"/>
      <c r="AS504" s="570"/>
      <c r="AT504" s="570"/>
      <c r="AU504" s="570"/>
      <c r="AV504" s="570"/>
      <c r="AW504" s="570"/>
      <c r="AX504" s="570"/>
      <c r="AY504" s="570"/>
      <c r="AZ504" s="570"/>
      <c r="BA504" s="570"/>
      <c r="BB504" s="570"/>
      <c r="BC504" s="570"/>
      <c r="BD504" s="570"/>
      <c r="BE504" s="570"/>
      <c r="BF504" s="570"/>
      <c r="BG504" s="570"/>
      <c r="BH504" s="570"/>
      <c r="BI504" s="570"/>
      <c r="BJ504" s="570"/>
      <c r="BK504" s="570"/>
      <c r="BL504" s="570"/>
      <c r="BM504" s="570"/>
      <c r="BN504" s="570"/>
      <c r="BO504" s="570"/>
      <c r="BP504" s="570"/>
      <c r="BQ504" s="570"/>
      <c r="BR504" s="570"/>
      <c r="BS504" s="570"/>
      <c r="BT504" s="570"/>
      <c r="BU504" s="570"/>
      <c r="BV504" s="570"/>
      <c r="BW504" s="570"/>
      <c r="BX504" s="570"/>
      <c r="BY504" s="570"/>
      <c r="BZ504" s="570"/>
      <c r="CA504" s="570"/>
      <c r="CB504" s="570"/>
      <c r="CC504" s="570"/>
      <c r="CD504" s="570"/>
      <c r="CE504" s="570"/>
      <c r="CF504" s="570"/>
      <c r="CG504" s="570"/>
      <c r="CH504" s="570"/>
      <c r="CI504" s="570"/>
      <c r="CJ504" s="570"/>
      <c r="CK504" s="570"/>
      <c r="CL504" s="570"/>
      <c r="CM504" s="570"/>
      <c r="CN504" s="570"/>
      <c r="CO504" s="570"/>
      <c r="CP504" s="570"/>
      <c r="CQ504" s="570"/>
      <c r="CR504" s="570"/>
      <c r="CS504" s="570"/>
      <c r="CT504" s="570"/>
      <c r="CU504" s="570"/>
      <c r="CV504" s="570"/>
    </row>
    <row r="505" spans="1:100" s="365" customFormat="1" ht="13.5">
      <c r="A505" s="655"/>
      <c r="B505" s="655"/>
      <c r="C505" s="655"/>
      <c r="D505" s="655"/>
      <c r="E505" s="655"/>
      <c r="F505" s="655"/>
      <c r="G505" s="655"/>
      <c r="H505" s="815"/>
      <c r="I505" s="815"/>
      <c r="J505" s="366"/>
      <c r="K505" s="367"/>
      <c r="L505" s="368"/>
      <c r="O505" s="339"/>
      <c r="P505" s="369"/>
      <c r="Q505" s="341"/>
      <c r="R505" s="342"/>
      <c r="S505" s="342"/>
      <c r="T505" s="343"/>
      <c r="U505" s="344"/>
      <c r="V505" s="344"/>
      <c r="W505" s="344"/>
      <c r="X505" s="564"/>
      <c r="Y505" s="564"/>
      <c r="Z505" s="564"/>
      <c r="AA505" s="564"/>
      <c r="AB505" s="564"/>
      <c r="AC505" s="570"/>
      <c r="AD505" s="570"/>
      <c r="AE505" s="570"/>
      <c r="AF505" s="570"/>
      <c r="AG505" s="570"/>
      <c r="AH505" s="570"/>
      <c r="AI505" s="570"/>
      <c r="AJ505" s="570"/>
      <c r="AK505" s="570"/>
      <c r="AL505" s="570"/>
      <c r="AM505" s="570"/>
      <c r="AN505" s="570"/>
      <c r="AO505" s="570"/>
      <c r="AP505" s="570"/>
      <c r="AQ505" s="570"/>
      <c r="AR505" s="570"/>
      <c r="AS505" s="570"/>
      <c r="AT505" s="570"/>
      <c r="AU505" s="570"/>
      <c r="AV505" s="570"/>
      <c r="AW505" s="570"/>
      <c r="AX505" s="570"/>
      <c r="AY505" s="570"/>
      <c r="AZ505" s="570"/>
      <c r="BA505" s="570"/>
      <c r="BB505" s="570"/>
      <c r="BC505" s="570"/>
      <c r="BD505" s="570"/>
      <c r="BE505" s="570"/>
      <c r="BF505" s="570"/>
      <c r="BG505" s="570"/>
      <c r="BH505" s="570"/>
      <c r="BI505" s="570"/>
      <c r="BJ505" s="570"/>
      <c r="BK505" s="570"/>
      <c r="BL505" s="570"/>
      <c r="BM505" s="570"/>
      <c r="BN505" s="570"/>
      <c r="BO505" s="570"/>
      <c r="BP505" s="570"/>
      <c r="BQ505" s="570"/>
      <c r="BR505" s="570"/>
      <c r="BS505" s="570"/>
      <c r="BT505" s="570"/>
      <c r="BU505" s="570"/>
      <c r="BV505" s="570"/>
      <c r="BW505" s="570"/>
      <c r="BX505" s="570"/>
      <c r="BY505" s="570"/>
      <c r="BZ505" s="570"/>
      <c r="CA505" s="570"/>
      <c r="CB505" s="570"/>
      <c r="CC505" s="570"/>
      <c r="CD505" s="570"/>
      <c r="CE505" s="570"/>
      <c r="CF505" s="570"/>
      <c r="CG505" s="570"/>
      <c r="CH505" s="570"/>
      <c r="CI505" s="570"/>
      <c r="CJ505" s="570"/>
      <c r="CK505" s="570"/>
      <c r="CL505" s="570"/>
      <c r="CM505" s="570"/>
      <c r="CN505" s="570"/>
      <c r="CO505" s="570"/>
      <c r="CP505" s="570"/>
      <c r="CQ505" s="570"/>
      <c r="CR505" s="570"/>
      <c r="CS505" s="570"/>
      <c r="CT505" s="570"/>
      <c r="CU505" s="570"/>
      <c r="CV505" s="570"/>
    </row>
    <row r="506" spans="1:100" s="365" customFormat="1" ht="13.5">
      <c r="A506" s="655"/>
      <c r="B506" s="655"/>
      <c r="C506" s="655"/>
      <c r="D506" s="655"/>
      <c r="E506" s="655"/>
      <c r="F506" s="655"/>
      <c r="G506" s="655"/>
      <c r="H506" s="815"/>
      <c r="I506" s="815"/>
      <c r="J506" s="366"/>
      <c r="K506" s="367"/>
      <c r="L506" s="368"/>
      <c r="O506" s="339"/>
      <c r="P506" s="369"/>
      <c r="Q506" s="341"/>
      <c r="R506" s="342"/>
      <c r="S506" s="342"/>
      <c r="T506" s="343"/>
      <c r="U506" s="344"/>
      <c r="V506" s="344"/>
      <c r="W506" s="344"/>
      <c r="X506" s="564"/>
      <c r="Y506" s="564"/>
      <c r="Z506" s="564"/>
      <c r="AA506" s="564"/>
      <c r="AB506" s="564"/>
      <c r="AC506" s="570"/>
      <c r="AD506" s="570"/>
      <c r="AE506" s="570"/>
      <c r="AF506" s="570"/>
      <c r="AG506" s="570"/>
      <c r="AH506" s="570"/>
      <c r="AI506" s="570"/>
      <c r="AJ506" s="570"/>
      <c r="AK506" s="570"/>
      <c r="AL506" s="570"/>
      <c r="AM506" s="570"/>
      <c r="AN506" s="570"/>
      <c r="AO506" s="570"/>
      <c r="AP506" s="570"/>
      <c r="AQ506" s="570"/>
      <c r="AR506" s="570"/>
      <c r="AS506" s="570"/>
      <c r="AT506" s="570"/>
      <c r="AU506" s="570"/>
      <c r="AV506" s="570"/>
      <c r="AW506" s="570"/>
      <c r="AX506" s="570"/>
      <c r="AY506" s="570"/>
      <c r="AZ506" s="570"/>
      <c r="BA506" s="570"/>
      <c r="BB506" s="570"/>
      <c r="BC506" s="570"/>
      <c r="BD506" s="570"/>
      <c r="BE506" s="570"/>
      <c r="BF506" s="570"/>
      <c r="BG506" s="570"/>
      <c r="BH506" s="570"/>
      <c r="BI506" s="570"/>
      <c r="BJ506" s="570"/>
      <c r="BK506" s="570"/>
      <c r="BL506" s="570"/>
      <c r="BM506" s="570"/>
      <c r="BN506" s="570"/>
      <c r="BO506" s="570"/>
      <c r="BP506" s="570"/>
      <c r="BQ506" s="570"/>
      <c r="BR506" s="570"/>
      <c r="BS506" s="570"/>
      <c r="BT506" s="570"/>
      <c r="BU506" s="570"/>
      <c r="BV506" s="570"/>
      <c r="BW506" s="570"/>
      <c r="BX506" s="570"/>
      <c r="BY506" s="570"/>
      <c r="BZ506" s="570"/>
      <c r="CA506" s="570"/>
      <c r="CB506" s="570"/>
      <c r="CC506" s="570"/>
      <c r="CD506" s="570"/>
      <c r="CE506" s="570"/>
      <c r="CF506" s="570"/>
      <c r="CG506" s="570"/>
      <c r="CH506" s="570"/>
      <c r="CI506" s="570"/>
      <c r="CJ506" s="570"/>
      <c r="CK506" s="570"/>
      <c r="CL506" s="570"/>
      <c r="CM506" s="570"/>
      <c r="CN506" s="570"/>
      <c r="CO506" s="570"/>
      <c r="CP506" s="570"/>
      <c r="CQ506" s="570"/>
      <c r="CR506" s="570"/>
      <c r="CS506" s="570"/>
      <c r="CT506" s="570"/>
      <c r="CU506" s="570"/>
      <c r="CV506" s="570"/>
    </row>
    <row r="507" spans="1:100" s="365" customFormat="1" ht="13.5">
      <c r="A507" s="655"/>
      <c r="B507" s="655"/>
      <c r="C507" s="655"/>
      <c r="D507" s="655"/>
      <c r="E507" s="655"/>
      <c r="F507" s="655"/>
      <c r="G507" s="655"/>
      <c r="H507" s="815"/>
      <c r="I507" s="815"/>
      <c r="J507" s="366"/>
      <c r="K507" s="367"/>
      <c r="L507" s="368"/>
      <c r="O507" s="339"/>
      <c r="P507" s="369"/>
      <c r="Q507" s="341"/>
      <c r="R507" s="342"/>
      <c r="S507" s="342"/>
      <c r="T507" s="343"/>
      <c r="U507" s="344"/>
      <c r="V507" s="344"/>
      <c r="W507" s="344"/>
      <c r="X507" s="564"/>
      <c r="Y507" s="564"/>
      <c r="Z507" s="564"/>
      <c r="AA507" s="564"/>
      <c r="AB507" s="564"/>
      <c r="AC507" s="570"/>
      <c r="AD507" s="570"/>
      <c r="AE507" s="570"/>
      <c r="AF507" s="570"/>
      <c r="AG507" s="570"/>
      <c r="AH507" s="570"/>
      <c r="AI507" s="570"/>
      <c r="AJ507" s="570"/>
      <c r="AK507" s="570"/>
      <c r="AL507" s="570"/>
      <c r="AM507" s="570"/>
      <c r="AN507" s="570"/>
      <c r="AO507" s="570"/>
      <c r="AP507" s="570"/>
      <c r="AQ507" s="570"/>
      <c r="AR507" s="570"/>
      <c r="AS507" s="570"/>
      <c r="AT507" s="570"/>
      <c r="AU507" s="570"/>
      <c r="AV507" s="570"/>
      <c r="AW507" s="570"/>
      <c r="AX507" s="570"/>
      <c r="AY507" s="570"/>
      <c r="AZ507" s="570"/>
      <c r="BA507" s="570"/>
      <c r="BB507" s="570"/>
      <c r="BC507" s="570"/>
      <c r="BD507" s="570"/>
      <c r="BE507" s="570"/>
      <c r="BF507" s="570"/>
      <c r="BG507" s="570"/>
      <c r="BH507" s="570"/>
      <c r="BI507" s="570"/>
      <c r="BJ507" s="570"/>
      <c r="BK507" s="570"/>
      <c r="BL507" s="570"/>
      <c r="BM507" s="570"/>
      <c r="BN507" s="570"/>
      <c r="BO507" s="570"/>
      <c r="BP507" s="570"/>
      <c r="BQ507" s="570"/>
      <c r="BR507" s="570"/>
      <c r="BS507" s="570"/>
      <c r="BT507" s="570"/>
      <c r="BU507" s="570"/>
      <c r="BV507" s="570"/>
      <c r="BW507" s="570"/>
      <c r="BX507" s="570"/>
      <c r="BY507" s="570"/>
      <c r="BZ507" s="570"/>
      <c r="CA507" s="570"/>
      <c r="CB507" s="570"/>
      <c r="CC507" s="570"/>
      <c r="CD507" s="570"/>
      <c r="CE507" s="570"/>
      <c r="CF507" s="570"/>
      <c r="CG507" s="570"/>
      <c r="CH507" s="570"/>
      <c r="CI507" s="570"/>
      <c r="CJ507" s="570"/>
      <c r="CK507" s="570"/>
      <c r="CL507" s="570"/>
      <c r="CM507" s="570"/>
      <c r="CN507" s="570"/>
      <c r="CO507" s="570"/>
      <c r="CP507" s="570"/>
      <c r="CQ507" s="570"/>
      <c r="CR507" s="570"/>
      <c r="CS507" s="570"/>
      <c r="CT507" s="570"/>
      <c r="CU507" s="570"/>
      <c r="CV507" s="570"/>
    </row>
    <row r="508" spans="1:100" s="365" customFormat="1" ht="13.5">
      <c r="A508" s="655"/>
      <c r="B508" s="655"/>
      <c r="C508" s="655"/>
      <c r="D508" s="655"/>
      <c r="E508" s="655"/>
      <c r="F508" s="655"/>
      <c r="G508" s="655"/>
      <c r="H508" s="815"/>
      <c r="I508" s="815"/>
      <c r="J508" s="366"/>
      <c r="K508" s="367"/>
      <c r="L508" s="368"/>
      <c r="O508" s="339"/>
      <c r="P508" s="369"/>
      <c r="Q508" s="341"/>
      <c r="R508" s="342"/>
      <c r="S508" s="342"/>
      <c r="T508" s="343"/>
      <c r="U508" s="344"/>
      <c r="V508" s="344"/>
      <c r="W508" s="344"/>
      <c r="X508" s="564"/>
      <c r="Y508" s="564"/>
      <c r="Z508" s="564"/>
      <c r="AA508" s="564"/>
      <c r="AB508" s="564"/>
      <c r="AC508" s="570"/>
      <c r="AD508" s="570"/>
      <c r="AE508" s="570"/>
      <c r="AF508" s="570"/>
      <c r="AG508" s="570"/>
      <c r="AH508" s="570"/>
      <c r="AI508" s="570"/>
      <c r="AJ508" s="570"/>
      <c r="AK508" s="570"/>
      <c r="AL508" s="570"/>
      <c r="AM508" s="570"/>
      <c r="AN508" s="570"/>
      <c r="AO508" s="570"/>
      <c r="AP508" s="570"/>
      <c r="AQ508" s="570"/>
      <c r="AR508" s="570"/>
      <c r="AS508" s="570"/>
      <c r="AT508" s="570"/>
      <c r="AU508" s="570"/>
      <c r="AV508" s="570"/>
      <c r="AW508" s="570"/>
      <c r="AX508" s="570"/>
      <c r="AY508" s="570"/>
      <c r="AZ508" s="570"/>
      <c r="BA508" s="570"/>
      <c r="BB508" s="570"/>
      <c r="BC508" s="570"/>
      <c r="BD508" s="570"/>
      <c r="BE508" s="570"/>
      <c r="BF508" s="570"/>
      <c r="BG508" s="570"/>
      <c r="BH508" s="570"/>
      <c r="BI508" s="570"/>
      <c r="BJ508" s="570"/>
      <c r="BK508" s="570"/>
      <c r="BL508" s="570"/>
      <c r="BM508" s="570"/>
      <c r="BN508" s="570"/>
      <c r="BO508" s="570"/>
      <c r="BP508" s="570"/>
      <c r="BQ508" s="570"/>
      <c r="BR508" s="570"/>
      <c r="BS508" s="570"/>
      <c r="BT508" s="570"/>
      <c r="BU508" s="570"/>
      <c r="BV508" s="570"/>
      <c r="BW508" s="570"/>
      <c r="BX508" s="570"/>
      <c r="BY508" s="570"/>
      <c r="BZ508" s="570"/>
      <c r="CA508" s="570"/>
      <c r="CB508" s="570"/>
      <c r="CC508" s="570"/>
      <c r="CD508" s="570"/>
      <c r="CE508" s="570"/>
      <c r="CF508" s="570"/>
      <c r="CG508" s="570"/>
      <c r="CH508" s="570"/>
      <c r="CI508" s="570"/>
      <c r="CJ508" s="570"/>
      <c r="CK508" s="570"/>
      <c r="CL508" s="570"/>
      <c r="CM508" s="570"/>
      <c r="CN508" s="570"/>
      <c r="CO508" s="570"/>
      <c r="CP508" s="570"/>
      <c r="CQ508" s="570"/>
      <c r="CR508" s="570"/>
      <c r="CS508" s="570"/>
      <c r="CT508" s="570"/>
      <c r="CU508" s="570"/>
      <c r="CV508" s="570"/>
    </row>
    <row r="509" spans="1:100" s="365" customFormat="1" ht="13.5">
      <c r="A509" s="655"/>
      <c r="B509" s="655"/>
      <c r="C509" s="655"/>
      <c r="D509" s="655"/>
      <c r="E509" s="655"/>
      <c r="F509" s="655"/>
      <c r="G509" s="655"/>
      <c r="H509" s="815"/>
      <c r="I509" s="815"/>
      <c r="J509" s="366"/>
      <c r="K509" s="367"/>
      <c r="L509" s="368"/>
      <c r="O509" s="339"/>
      <c r="P509" s="369"/>
      <c r="Q509" s="341"/>
      <c r="R509" s="342"/>
      <c r="S509" s="342"/>
      <c r="T509" s="343"/>
      <c r="U509" s="344"/>
      <c r="V509" s="344"/>
      <c r="W509" s="344"/>
      <c r="X509" s="564"/>
      <c r="Y509" s="564"/>
      <c r="Z509" s="564"/>
      <c r="AA509" s="564"/>
      <c r="AB509" s="564"/>
      <c r="AC509" s="570"/>
      <c r="AD509" s="570"/>
      <c r="AE509" s="570"/>
      <c r="AF509" s="570"/>
      <c r="AG509" s="570"/>
      <c r="AH509" s="570"/>
      <c r="AI509" s="570"/>
      <c r="AJ509" s="570"/>
      <c r="AK509" s="570"/>
      <c r="AL509" s="570"/>
      <c r="AM509" s="570"/>
      <c r="AN509" s="570"/>
      <c r="AO509" s="570"/>
      <c r="AP509" s="570"/>
      <c r="AQ509" s="570"/>
      <c r="AR509" s="570"/>
      <c r="AS509" s="570"/>
      <c r="AT509" s="570"/>
      <c r="AU509" s="570"/>
      <c r="AV509" s="570"/>
      <c r="AW509" s="570"/>
      <c r="AX509" s="570"/>
      <c r="AY509" s="570"/>
      <c r="AZ509" s="570"/>
      <c r="BA509" s="570"/>
      <c r="BB509" s="570"/>
      <c r="BC509" s="570"/>
      <c r="BD509" s="570"/>
      <c r="BE509" s="570"/>
      <c r="BF509" s="570"/>
      <c r="BG509" s="570"/>
      <c r="BH509" s="570"/>
      <c r="BI509" s="570"/>
      <c r="BJ509" s="570"/>
      <c r="BK509" s="570"/>
      <c r="BL509" s="570"/>
      <c r="BM509" s="570"/>
      <c r="BN509" s="570"/>
      <c r="BO509" s="570"/>
      <c r="BP509" s="570"/>
      <c r="BQ509" s="570"/>
      <c r="BR509" s="570"/>
      <c r="BS509" s="570"/>
      <c r="BT509" s="570"/>
      <c r="BU509" s="570"/>
      <c r="BV509" s="570"/>
      <c r="BW509" s="570"/>
      <c r="BX509" s="570"/>
      <c r="BY509" s="570"/>
      <c r="BZ509" s="570"/>
      <c r="CA509" s="570"/>
      <c r="CB509" s="570"/>
      <c r="CC509" s="570"/>
      <c r="CD509" s="570"/>
      <c r="CE509" s="570"/>
      <c r="CF509" s="570"/>
      <c r="CG509" s="570"/>
      <c r="CH509" s="570"/>
      <c r="CI509" s="570"/>
      <c r="CJ509" s="570"/>
      <c r="CK509" s="570"/>
      <c r="CL509" s="570"/>
      <c r="CM509" s="570"/>
      <c r="CN509" s="570"/>
      <c r="CO509" s="570"/>
      <c r="CP509" s="570"/>
      <c r="CQ509" s="570"/>
      <c r="CR509" s="570"/>
      <c r="CS509" s="570"/>
      <c r="CT509" s="570"/>
      <c r="CU509" s="570"/>
      <c r="CV509" s="570"/>
    </row>
    <row r="510" spans="1:100" s="365" customFormat="1" ht="13.5">
      <c r="A510" s="655"/>
      <c r="B510" s="655"/>
      <c r="C510" s="655"/>
      <c r="D510" s="655"/>
      <c r="E510" s="655"/>
      <c r="F510" s="655"/>
      <c r="G510" s="655"/>
      <c r="H510" s="815"/>
      <c r="I510" s="815"/>
      <c r="J510" s="366"/>
      <c r="K510" s="367"/>
      <c r="L510" s="368"/>
      <c r="O510" s="339"/>
      <c r="P510" s="369"/>
      <c r="Q510" s="341"/>
      <c r="R510" s="342"/>
      <c r="S510" s="342"/>
      <c r="T510" s="343"/>
      <c r="U510" s="344"/>
      <c r="V510" s="344"/>
      <c r="W510" s="344"/>
      <c r="X510" s="564"/>
      <c r="Y510" s="564"/>
      <c r="Z510" s="564"/>
      <c r="AA510" s="564"/>
      <c r="AB510" s="564"/>
      <c r="AC510" s="570"/>
      <c r="AD510" s="570"/>
      <c r="AE510" s="570"/>
      <c r="AF510" s="570"/>
      <c r="AG510" s="570"/>
      <c r="AH510" s="570"/>
      <c r="AI510" s="570"/>
      <c r="AJ510" s="570"/>
      <c r="AK510" s="570"/>
      <c r="AL510" s="570"/>
      <c r="AM510" s="570"/>
      <c r="AN510" s="570"/>
      <c r="AO510" s="570"/>
      <c r="AP510" s="570"/>
      <c r="AQ510" s="570"/>
      <c r="AR510" s="570"/>
      <c r="AS510" s="570"/>
      <c r="AT510" s="570"/>
      <c r="AU510" s="570"/>
      <c r="AV510" s="570"/>
      <c r="AW510" s="570"/>
      <c r="AX510" s="570"/>
      <c r="AY510" s="570"/>
      <c r="AZ510" s="570"/>
      <c r="BA510" s="570"/>
      <c r="BB510" s="570"/>
      <c r="BC510" s="570"/>
      <c r="BD510" s="570"/>
      <c r="BE510" s="570"/>
      <c r="BF510" s="570"/>
      <c r="BG510" s="570"/>
      <c r="BH510" s="570"/>
      <c r="BI510" s="570"/>
      <c r="BJ510" s="570"/>
      <c r="BK510" s="570"/>
      <c r="BL510" s="570"/>
      <c r="BM510" s="570"/>
      <c r="BN510" s="570"/>
      <c r="BO510" s="570"/>
      <c r="BP510" s="570"/>
      <c r="BQ510" s="570"/>
      <c r="BR510" s="570"/>
      <c r="BS510" s="570"/>
      <c r="BT510" s="570"/>
      <c r="BU510" s="570"/>
      <c r="BV510" s="570"/>
      <c r="BW510" s="570"/>
      <c r="BX510" s="570"/>
      <c r="BY510" s="570"/>
      <c r="BZ510" s="570"/>
      <c r="CA510" s="570"/>
      <c r="CB510" s="570"/>
      <c r="CC510" s="570"/>
      <c r="CD510" s="570"/>
      <c r="CE510" s="570"/>
      <c r="CF510" s="570"/>
      <c r="CG510" s="570"/>
      <c r="CH510" s="570"/>
      <c r="CI510" s="570"/>
      <c r="CJ510" s="570"/>
      <c r="CK510" s="570"/>
      <c r="CL510" s="570"/>
      <c r="CM510" s="570"/>
      <c r="CN510" s="570"/>
      <c r="CO510" s="570"/>
      <c r="CP510" s="570"/>
      <c r="CQ510" s="570"/>
      <c r="CR510" s="570"/>
      <c r="CS510" s="570"/>
      <c r="CT510" s="570"/>
      <c r="CU510" s="570"/>
      <c r="CV510" s="570"/>
    </row>
    <row r="511" spans="1:100" s="365" customFormat="1" ht="13.5">
      <c r="A511" s="655"/>
      <c r="B511" s="655"/>
      <c r="C511" s="655"/>
      <c r="D511" s="655"/>
      <c r="E511" s="655"/>
      <c r="F511" s="655"/>
      <c r="G511" s="655"/>
      <c r="H511" s="815"/>
      <c r="I511" s="815"/>
      <c r="J511" s="366"/>
      <c r="K511" s="367"/>
      <c r="L511" s="368"/>
      <c r="O511" s="339"/>
      <c r="P511" s="369"/>
      <c r="Q511" s="341"/>
      <c r="R511" s="342"/>
      <c r="S511" s="342"/>
      <c r="T511" s="343"/>
      <c r="U511" s="344"/>
      <c r="V511" s="344"/>
      <c r="W511" s="344"/>
      <c r="X511" s="564"/>
      <c r="Y511" s="564"/>
      <c r="Z511" s="564"/>
      <c r="AA511" s="564"/>
      <c r="AB511" s="564"/>
      <c r="AC511" s="570"/>
      <c r="AD511" s="570"/>
      <c r="AE511" s="570"/>
      <c r="AF511" s="570"/>
      <c r="AG511" s="570"/>
      <c r="AH511" s="570"/>
      <c r="AI511" s="570"/>
      <c r="AJ511" s="570"/>
      <c r="AK511" s="570"/>
      <c r="AL511" s="570"/>
      <c r="AM511" s="570"/>
      <c r="AN511" s="570"/>
      <c r="AO511" s="570"/>
      <c r="AP511" s="570"/>
      <c r="AQ511" s="570"/>
      <c r="AR511" s="570"/>
      <c r="AS511" s="570"/>
      <c r="AT511" s="570"/>
      <c r="AU511" s="570"/>
      <c r="AV511" s="570"/>
      <c r="AW511" s="570"/>
      <c r="AX511" s="570"/>
      <c r="AY511" s="570"/>
      <c r="AZ511" s="570"/>
      <c r="BA511" s="570"/>
      <c r="BB511" s="570"/>
      <c r="BC511" s="570"/>
      <c r="BD511" s="570"/>
      <c r="BE511" s="570"/>
      <c r="BF511" s="570"/>
      <c r="BG511" s="570"/>
      <c r="BH511" s="570"/>
      <c r="BI511" s="570"/>
      <c r="BJ511" s="570"/>
      <c r="BK511" s="570"/>
      <c r="BL511" s="570"/>
      <c r="BM511" s="570"/>
      <c r="BN511" s="570"/>
      <c r="BO511" s="570"/>
      <c r="BP511" s="570"/>
      <c r="BQ511" s="570"/>
      <c r="BR511" s="570"/>
      <c r="BS511" s="570"/>
      <c r="BT511" s="570"/>
      <c r="BU511" s="570"/>
      <c r="BV511" s="570"/>
      <c r="BW511" s="570"/>
      <c r="BX511" s="570"/>
      <c r="BY511" s="570"/>
      <c r="BZ511" s="570"/>
      <c r="CA511" s="570"/>
      <c r="CB511" s="570"/>
      <c r="CC511" s="570"/>
      <c r="CD511" s="570"/>
      <c r="CE511" s="570"/>
      <c r="CF511" s="570"/>
      <c r="CG511" s="570"/>
      <c r="CH511" s="570"/>
      <c r="CI511" s="570"/>
      <c r="CJ511" s="570"/>
      <c r="CK511" s="570"/>
      <c r="CL511" s="570"/>
      <c r="CM511" s="570"/>
      <c r="CN511" s="570"/>
      <c r="CO511" s="570"/>
      <c r="CP511" s="570"/>
      <c r="CQ511" s="570"/>
      <c r="CR511" s="570"/>
      <c r="CS511" s="570"/>
      <c r="CT511" s="570"/>
      <c r="CU511" s="570"/>
      <c r="CV511" s="570"/>
    </row>
    <row r="512" spans="1:100" s="365" customFormat="1" ht="13.5">
      <c r="A512" s="655"/>
      <c r="B512" s="655"/>
      <c r="C512" s="655"/>
      <c r="D512" s="655"/>
      <c r="E512" s="655"/>
      <c r="F512" s="655"/>
      <c r="G512" s="655"/>
      <c r="H512" s="815"/>
      <c r="I512" s="815"/>
      <c r="J512" s="366"/>
      <c r="K512" s="367"/>
      <c r="L512" s="368"/>
      <c r="O512" s="339"/>
      <c r="P512" s="369"/>
      <c r="Q512" s="341"/>
      <c r="R512" s="342"/>
      <c r="S512" s="342"/>
      <c r="T512" s="343"/>
      <c r="U512" s="344"/>
      <c r="V512" s="344"/>
      <c r="W512" s="344"/>
      <c r="X512" s="564"/>
      <c r="Y512" s="564"/>
      <c r="Z512" s="564"/>
      <c r="AA512" s="564"/>
      <c r="AB512" s="564"/>
      <c r="AC512" s="570"/>
      <c r="AD512" s="570"/>
      <c r="AE512" s="570"/>
      <c r="AF512" s="570"/>
      <c r="AG512" s="570"/>
      <c r="AH512" s="570"/>
      <c r="AI512" s="570"/>
      <c r="AJ512" s="570"/>
      <c r="AK512" s="570"/>
      <c r="AL512" s="570"/>
      <c r="AM512" s="570"/>
      <c r="AN512" s="570"/>
      <c r="AO512" s="570"/>
      <c r="AP512" s="570"/>
      <c r="AQ512" s="570"/>
      <c r="AR512" s="570"/>
      <c r="AS512" s="570"/>
      <c r="AT512" s="570"/>
      <c r="AU512" s="570"/>
      <c r="AV512" s="570"/>
      <c r="AW512" s="570"/>
      <c r="AX512" s="570"/>
      <c r="AY512" s="570"/>
      <c r="AZ512" s="570"/>
      <c r="BA512" s="570"/>
      <c r="BB512" s="570"/>
      <c r="BC512" s="570"/>
      <c r="BD512" s="570"/>
      <c r="BE512" s="570"/>
      <c r="BF512" s="570"/>
      <c r="BG512" s="570"/>
      <c r="BH512" s="570"/>
      <c r="BI512" s="570"/>
      <c r="BJ512" s="570"/>
      <c r="BK512" s="570"/>
      <c r="BL512" s="570"/>
      <c r="BM512" s="570"/>
      <c r="BN512" s="570"/>
      <c r="BO512" s="570"/>
      <c r="BP512" s="570"/>
      <c r="BQ512" s="570"/>
      <c r="BR512" s="570"/>
      <c r="BS512" s="570"/>
      <c r="BT512" s="570"/>
      <c r="BU512" s="570"/>
      <c r="BV512" s="570"/>
      <c r="BW512" s="570"/>
      <c r="BX512" s="570"/>
      <c r="BY512" s="570"/>
      <c r="BZ512" s="570"/>
      <c r="CA512" s="570"/>
      <c r="CB512" s="570"/>
      <c r="CC512" s="570"/>
      <c r="CD512" s="570"/>
      <c r="CE512" s="570"/>
      <c r="CF512" s="570"/>
      <c r="CG512" s="570"/>
      <c r="CH512" s="570"/>
      <c r="CI512" s="570"/>
      <c r="CJ512" s="570"/>
      <c r="CK512" s="570"/>
      <c r="CL512" s="570"/>
      <c r="CM512" s="570"/>
      <c r="CN512" s="570"/>
      <c r="CO512" s="570"/>
      <c r="CP512" s="570"/>
      <c r="CQ512" s="570"/>
      <c r="CR512" s="570"/>
      <c r="CS512" s="570"/>
      <c r="CT512" s="570"/>
      <c r="CU512" s="570"/>
      <c r="CV512" s="570"/>
    </row>
    <row r="513" spans="1:100" s="365" customFormat="1" ht="13.5">
      <c r="A513" s="655"/>
      <c r="B513" s="655"/>
      <c r="C513" s="655"/>
      <c r="D513" s="655"/>
      <c r="E513" s="655"/>
      <c r="F513" s="655"/>
      <c r="G513" s="655"/>
      <c r="H513" s="815"/>
      <c r="I513" s="815"/>
      <c r="J513" s="366"/>
      <c r="K513" s="367"/>
      <c r="L513" s="368"/>
      <c r="O513" s="339"/>
      <c r="P513" s="369"/>
      <c r="Q513" s="341"/>
      <c r="R513" s="342"/>
      <c r="S513" s="342"/>
      <c r="T513" s="343"/>
      <c r="U513" s="344"/>
      <c r="V513" s="344"/>
      <c r="W513" s="344"/>
      <c r="X513" s="564"/>
      <c r="Y513" s="564"/>
      <c r="Z513" s="564"/>
      <c r="AA513" s="564"/>
      <c r="AB513" s="564"/>
      <c r="AC513" s="570"/>
      <c r="AD513" s="570"/>
      <c r="AE513" s="570"/>
      <c r="AF513" s="570"/>
      <c r="AG513" s="570"/>
      <c r="AH513" s="570"/>
      <c r="AI513" s="570"/>
      <c r="AJ513" s="570"/>
      <c r="AK513" s="570"/>
      <c r="AL513" s="570"/>
      <c r="AM513" s="570"/>
      <c r="AN513" s="570"/>
      <c r="AO513" s="570"/>
      <c r="AP513" s="570"/>
      <c r="AQ513" s="570"/>
      <c r="AR513" s="570"/>
      <c r="AS513" s="570"/>
      <c r="AT513" s="570"/>
      <c r="AU513" s="570"/>
      <c r="AV513" s="570"/>
      <c r="AW513" s="570"/>
      <c r="AX513" s="570"/>
      <c r="AY513" s="570"/>
      <c r="AZ513" s="570"/>
      <c r="BA513" s="570"/>
      <c r="BB513" s="570"/>
      <c r="BC513" s="570"/>
      <c r="BD513" s="570"/>
      <c r="BE513" s="570"/>
      <c r="BF513" s="570"/>
      <c r="BG513" s="570"/>
      <c r="BH513" s="570"/>
      <c r="BI513" s="570"/>
      <c r="BJ513" s="570"/>
      <c r="BK513" s="570"/>
      <c r="BL513" s="570"/>
      <c r="BM513" s="570"/>
      <c r="BN513" s="570"/>
      <c r="BO513" s="570"/>
      <c r="BP513" s="570"/>
      <c r="BQ513" s="570"/>
      <c r="BR513" s="570"/>
      <c r="BS513" s="570"/>
      <c r="BT513" s="570"/>
      <c r="BU513" s="570"/>
      <c r="BV513" s="570"/>
      <c r="BW513" s="570"/>
      <c r="BX513" s="570"/>
      <c r="BY513" s="570"/>
      <c r="BZ513" s="570"/>
      <c r="CA513" s="570"/>
      <c r="CB513" s="570"/>
      <c r="CC513" s="570"/>
      <c r="CD513" s="570"/>
      <c r="CE513" s="570"/>
      <c r="CF513" s="570"/>
      <c r="CG513" s="570"/>
      <c r="CH513" s="570"/>
      <c r="CI513" s="570"/>
      <c r="CJ513" s="570"/>
      <c r="CK513" s="570"/>
      <c r="CL513" s="570"/>
      <c r="CM513" s="570"/>
      <c r="CN513" s="570"/>
      <c r="CO513" s="570"/>
      <c r="CP513" s="570"/>
      <c r="CQ513" s="570"/>
      <c r="CR513" s="570"/>
      <c r="CS513" s="570"/>
      <c r="CT513" s="570"/>
      <c r="CU513" s="570"/>
      <c r="CV513" s="570"/>
    </row>
    <row r="514" spans="1:100" s="365" customFormat="1" ht="13.5">
      <c r="A514" s="655"/>
      <c r="B514" s="655"/>
      <c r="C514" s="655"/>
      <c r="D514" s="655"/>
      <c r="E514" s="655"/>
      <c r="F514" s="655"/>
      <c r="G514" s="655"/>
      <c r="H514" s="815"/>
      <c r="I514" s="815"/>
      <c r="J514" s="366"/>
      <c r="K514" s="367"/>
      <c r="L514" s="368"/>
      <c r="O514" s="339"/>
      <c r="P514" s="369"/>
      <c r="Q514" s="341"/>
      <c r="R514" s="342"/>
      <c r="S514" s="342"/>
      <c r="T514" s="343"/>
      <c r="U514" s="344"/>
      <c r="V514" s="344"/>
      <c r="W514" s="344"/>
      <c r="X514" s="564"/>
      <c r="Y514" s="564"/>
      <c r="Z514" s="564"/>
      <c r="AA514" s="564"/>
      <c r="AB514" s="564"/>
      <c r="AC514" s="570"/>
      <c r="AD514" s="570"/>
      <c r="AE514" s="570"/>
      <c r="AF514" s="570"/>
      <c r="AG514" s="570"/>
      <c r="AH514" s="570"/>
      <c r="AI514" s="570"/>
      <c r="AJ514" s="570"/>
      <c r="AK514" s="570"/>
      <c r="AL514" s="570"/>
      <c r="AM514" s="570"/>
      <c r="AN514" s="570"/>
      <c r="AO514" s="570"/>
      <c r="AP514" s="570"/>
      <c r="AQ514" s="570"/>
      <c r="AR514" s="570"/>
      <c r="AS514" s="570"/>
      <c r="AT514" s="570"/>
      <c r="AU514" s="570"/>
      <c r="AV514" s="570"/>
      <c r="AW514" s="570"/>
      <c r="AX514" s="570"/>
      <c r="AY514" s="570"/>
      <c r="AZ514" s="570"/>
      <c r="BA514" s="570"/>
      <c r="BB514" s="570"/>
      <c r="BC514" s="570"/>
      <c r="BD514" s="570"/>
      <c r="BE514" s="570"/>
      <c r="BF514" s="570"/>
      <c r="BG514" s="570"/>
      <c r="BH514" s="570"/>
      <c r="BI514" s="570"/>
      <c r="BJ514" s="570"/>
      <c r="BK514" s="570"/>
      <c r="BL514" s="570"/>
      <c r="BM514" s="570"/>
      <c r="BN514" s="570"/>
      <c r="BO514" s="570"/>
      <c r="BP514" s="570"/>
      <c r="BQ514" s="570"/>
      <c r="BR514" s="570"/>
      <c r="BS514" s="570"/>
      <c r="BT514" s="570"/>
      <c r="BU514" s="570"/>
      <c r="BV514" s="570"/>
      <c r="BW514" s="570"/>
      <c r="BX514" s="570"/>
      <c r="BY514" s="570"/>
      <c r="BZ514" s="570"/>
      <c r="CA514" s="570"/>
      <c r="CB514" s="570"/>
      <c r="CC514" s="570"/>
      <c r="CD514" s="570"/>
      <c r="CE514" s="570"/>
      <c r="CF514" s="570"/>
      <c r="CG514" s="570"/>
      <c r="CH514" s="570"/>
      <c r="CI514" s="570"/>
      <c r="CJ514" s="570"/>
      <c r="CK514" s="570"/>
      <c r="CL514" s="570"/>
      <c r="CM514" s="570"/>
      <c r="CN514" s="570"/>
      <c r="CO514" s="570"/>
      <c r="CP514" s="570"/>
      <c r="CQ514" s="570"/>
      <c r="CR514" s="570"/>
      <c r="CS514" s="570"/>
      <c r="CT514" s="570"/>
      <c r="CU514" s="570"/>
      <c r="CV514" s="570"/>
    </row>
    <row r="515" spans="1:100" s="365" customFormat="1" ht="13.5">
      <c r="A515" s="655"/>
      <c r="B515" s="655"/>
      <c r="C515" s="655"/>
      <c r="D515" s="655"/>
      <c r="E515" s="655"/>
      <c r="F515" s="655"/>
      <c r="G515" s="655"/>
      <c r="H515" s="815"/>
      <c r="I515" s="815"/>
      <c r="J515" s="366"/>
      <c r="K515" s="367"/>
      <c r="L515" s="368"/>
      <c r="O515" s="339"/>
      <c r="P515" s="369"/>
      <c r="Q515" s="341"/>
      <c r="R515" s="342"/>
      <c r="S515" s="342"/>
      <c r="T515" s="343"/>
      <c r="U515" s="344"/>
      <c r="V515" s="344"/>
      <c r="W515" s="344"/>
      <c r="X515" s="564"/>
      <c r="Y515" s="564"/>
      <c r="Z515" s="564"/>
      <c r="AA515" s="564"/>
      <c r="AB515" s="564"/>
      <c r="AC515" s="570"/>
      <c r="AD515" s="570"/>
      <c r="AE515" s="570"/>
      <c r="AF515" s="570"/>
      <c r="AG515" s="570"/>
      <c r="AH515" s="570"/>
      <c r="AI515" s="570"/>
      <c r="AJ515" s="570"/>
      <c r="AK515" s="570"/>
      <c r="AL515" s="570"/>
      <c r="AM515" s="570"/>
      <c r="AN515" s="570"/>
      <c r="AO515" s="570"/>
      <c r="AP515" s="570"/>
      <c r="AQ515" s="570"/>
      <c r="AR515" s="570"/>
      <c r="AS515" s="570"/>
      <c r="AT515" s="570"/>
      <c r="AU515" s="570"/>
      <c r="AV515" s="570"/>
      <c r="AW515" s="570"/>
      <c r="AX515" s="570"/>
      <c r="AY515" s="570"/>
      <c r="AZ515" s="570"/>
      <c r="BA515" s="570"/>
      <c r="BB515" s="570"/>
      <c r="BC515" s="570"/>
      <c r="BD515" s="570"/>
      <c r="BE515" s="570"/>
      <c r="BF515" s="570"/>
      <c r="BG515" s="570"/>
      <c r="BH515" s="570"/>
      <c r="BI515" s="570"/>
      <c r="BJ515" s="570"/>
      <c r="BK515" s="570"/>
      <c r="BL515" s="570"/>
      <c r="BM515" s="570"/>
      <c r="BN515" s="570"/>
      <c r="BO515" s="570"/>
      <c r="BP515" s="570"/>
      <c r="BQ515" s="570"/>
      <c r="BR515" s="570"/>
      <c r="BS515" s="570"/>
      <c r="BT515" s="570"/>
      <c r="BU515" s="570"/>
      <c r="BV515" s="570"/>
      <c r="BW515" s="570"/>
      <c r="BX515" s="570"/>
      <c r="BY515" s="570"/>
      <c r="BZ515" s="570"/>
      <c r="CA515" s="570"/>
      <c r="CB515" s="570"/>
      <c r="CC515" s="570"/>
      <c r="CD515" s="570"/>
      <c r="CE515" s="570"/>
      <c r="CF515" s="570"/>
      <c r="CG515" s="570"/>
      <c r="CH515" s="570"/>
      <c r="CI515" s="570"/>
      <c r="CJ515" s="570"/>
      <c r="CK515" s="570"/>
      <c r="CL515" s="570"/>
      <c r="CM515" s="570"/>
      <c r="CN515" s="570"/>
      <c r="CO515" s="570"/>
      <c r="CP515" s="570"/>
      <c r="CQ515" s="570"/>
      <c r="CR515" s="570"/>
      <c r="CS515" s="570"/>
      <c r="CT515" s="570"/>
      <c r="CU515" s="570"/>
      <c r="CV515" s="570"/>
    </row>
    <row r="516" spans="1:100" s="365" customFormat="1" ht="13.5">
      <c r="A516" s="655"/>
      <c r="B516" s="655"/>
      <c r="C516" s="655"/>
      <c r="D516" s="655"/>
      <c r="E516" s="655"/>
      <c r="F516" s="655"/>
      <c r="G516" s="655"/>
      <c r="H516" s="815"/>
      <c r="I516" s="815"/>
      <c r="J516" s="366"/>
      <c r="K516" s="367"/>
      <c r="L516" s="368"/>
      <c r="O516" s="339"/>
      <c r="P516" s="369"/>
      <c r="Q516" s="341"/>
      <c r="R516" s="342"/>
      <c r="S516" s="342"/>
      <c r="T516" s="343"/>
      <c r="U516" s="344"/>
      <c r="V516" s="344"/>
      <c r="W516" s="344"/>
      <c r="X516" s="564"/>
      <c r="Y516" s="564"/>
      <c r="Z516" s="564"/>
      <c r="AA516" s="564"/>
      <c r="AB516" s="564"/>
      <c r="AC516" s="570"/>
      <c r="AD516" s="570"/>
      <c r="AE516" s="570"/>
      <c r="AF516" s="570"/>
      <c r="AG516" s="570"/>
      <c r="AH516" s="570"/>
      <c r="AI516" s="570"/>
      <c r="AJ516" s="570"/>
      <c r="AK516" s="570"/>
      <c r="AL516" s="570"/>
      <c r="AM516" s="570"/>
      <c r="AN516" s="570"/>
      <c r="AO516" s="570"/>
      <c r="AP516" s="570"/>
      <c r="AQ516" s="570"/>
      <c r="AR516" s="570"/>
      <c r="AS516" s="570"/>
      <c r="AT516" s="570"/>
      <c r="AU516" s="570"/>
      <c r="AV516" s="570"/>
      <c r="AW516" s="570"/>
      <c r="AX516" s="570"/>
      <c r="AY516" s="570"/>
      <c r="AZ516" s="570"/>
      <c r="BA516" s="570"/>
      <c r="BB516" s="570"/>
      <c r="BC516" s="570"/>
      <c r="BD516" s="570"/>
      <c r="BE516" s="570"/>
      <c r="BF516" s="570"/>
      <c r="BG516" s="570"/>
      <c r="BH516" s="570"/>
      <c r="BI516" s="570"/>
      <c r="BJ516" s="570"/>
      <c r="BK516" s="570"/>
      <c r="BL516" s="570"/>
      <c r="BM516" s="570"/>
      <c r="BN516" s="570"/>
      <c r="BO516" s="570"/>
      <c r="BP516" s="570"/>
      <c r="BQ516" s="570"/>
      <c r="BR516" s="570"/>
      <c r="BS516" s="570"/>
      <c r="BT516" s="570"/>
      <c r="BU516" s="570"/>
      <c r="BV516" s="570"/>
      <c r="BW516" s="570"/>
      <c r="BX516" s="570"/>
      <c r="BY516" s="570"/>
      <c r="BZ516" s="570"/>
      <c r="CA516" s="570"/>
      <c r="CB516" s="570"/>
      <c r="CC516" s="570"/>
      <c r="CD516" s="570"/>
      <c r="CE516" s="570"/>
      <c r="CF516" s="570"/>
      <c r="CG516" s="570"/>
      <c r="CH516" s="570"/>
      <c r="CI516" s="570"/>
      <c r="CJ516" s="570"/>
      <c r="CK516" s="570"/>
      <c r="CL516" s="570"/>
      <c r="CM516" s="570"/>
      <c r="CN516" s="570"/>
      <c r="CO516" s="570"/>
      <c r="CP516" s="570"/>
      <c r="CQ516" s="570"/>
      <c r="CR516" s="570"/>
      <c r="CS516" s="570"/>
      <c r="CT516" s="570"/>
      <c r="CU516" s="570"/>
      <c r="CV516" s="570"/>
    </row>
    <row r="517" spans="1:100" s="365" customFormat="1" ht="13.5">
      <c r="A517" s="655"/>
      <c r="B517" s="655"/>
      <c r="C517" s="655"/>
      <c r="D517" s="655"/>
      <c r="E517" s="655"/>
      <c r="F517" s="655"/>
      <c r="G517" s="655"/>
      <c r="H517" s="815"/>
      <c r="I517" s="815"/>
      <c r="J517" s="366"/>
      <c r="K517" s="367"/>
      <c r="L517" s="368"/>
      <c r="O517" s="339"/>
      <c r="P517" s="369"/>
      <c r="Q517" s="341"/>
      <c r="R517" s="342"/>
      <c r="S517" s="342"/>
      <c r="T517" s="343"/>
      <c r="U517" s="344"/>
      <c r="V517" s="344"/>
      <c r="W517" s="344"/>
      <c r="X517" s="564"/>
      <c r="Y517" s="564"/>
      <c r="Z517" s="564"/>
      <c r="AA517" s="564"/>
      <c r="AB517" s="564"/>
      <c r="AC517" s="570"/>
      <c r="AD517" s="570"/>
      <c r="AE517" s="570"/>
      <c r="AF517" s="570"/>
      <c r="AG517" s="570"/>
      <c r="AH517" s="570"/>
      <c r="AI517" s="570"/>
      <c r="AJ517" s="570"/>
      <c r="AK517" s="570"/>
      <c r="AL517" s="570"/>
      <c r="AM517" s="570"/>
      <c r="AN517" s="570"/>
      <c r="AO517" s="570"/>
      <c r="AP517" s="570"/>
      <c r="AQ517" s="570"/>
      <c r="AR517" s="570"/>
      <c r="AS517" s="570"/>
      <c r="AT517" s="570"/>
      <c r="AU517" s="570"/>
      <c r="AV517" s="570"/>
      <c r="AW517" s="570"/>
      <c r="AX517" s="570"/>
      <c r="AY517" s="570"/>
      <c r="AZ517" s="570"/>
      <c r="BA517" s="570"/>
      <c r="BB517" s="570"/>
      <c r="BC517" s="570"/>
      <c r="BD517" s="570"/>
      <c r="BE517" s="570"/>
      <c r="BF517" s="570"/>
      <c r="BG517" s="570"/>
      <c r="BH517" s="570"/>
      <c r="BI517" s="570"/>
      <c r="BJ517" s="570"/>
      <c r="BK517" s="570"/>
      <c r="BL517" s="570"/>
      <c r="BM517" s="570"/>
      <c r="BN517" s="570"/>
      <c r="BO517" s="570"/>
      <c r="BP517" s="570"/>
      <c r="BQ517" s="570"/>
      <c r="BR517" s="570"/>
      <c r="BS517" s="570"/>
      <c r="BT517" s="570"/>
      <c r="BU517" s="570"/>
      <c r="BV517" s="570"/>
      <c r="BW517" s="570"/>
      <c r="BX517" s="570"/>
      <c r="BY517" s="570"/>
      <c r="BZ517" s="570"/>
      <c r="CA517" s="570"/>
      <c r="CB517" s="570"/>
      <c r="CC517" s="570"/>
      <c r="CD517" s="570"/>
      <c r="CE517" s="570"/>
      <c r="CF517" s="570"/>
      <c r="CG517" s="570"/>
      <c r="CH517" s="570"/>
      <c r="CI517" s="570"/>
      <c r="CJ517" s="570"/>
      <c r="CK517" s="570"/>
      <c r="CL517" s="570"/>
      <c r="CM517" s="570"/>
      <c r="CN517" s="570"/>
      <c r="CO517" s="570"/>
      <c r="CP517" s="570"/>
      <c r="CQ517" s="570"/>
      <c r="CR517" s="570"/>
      <c r="CS517" s="570"/>
      <c r="CT517" s="570"/>
      <c r="CU517" s="570"/>
      <c r="CV517" s="570"/>
    </row>
    <row r="518" spans="1:100" s="365" customFormat="1" ht="13.5">
      <c r="A518" s="655"/>
      <c r="B518" s="655"/>
      <c r="C518" s="655"/>
      <c r="D518" s="655"/>
      <c r="E518" s="655"/>
      <c r="F518" s="655"/>
      <c r="G518" s="655"/>
      <c r="H518" s="815"/>
      <c r="I518" s="815"/>
      <c r="J518" s="366"/>
      <c r="K518" s="367"/>
      <c r="L518" s="368"/>
      <c r="O518" s="339"/>
      <c r="P518" s="369"/>
      <c r="Q518" s="341"/>
      <c r="R518" s="342"/>
      <c r="S518" s="342"/>
      <c r="T518" s="343"/>
      <c r="U518" s="344"/>
      <c r="V518" s="344"/>
      <c r="W518" s="344"/>
      <c r="X518" s="564"/>
      <c r="Y518" s="564"/>
      <c r="Z518" s="564"/>
      <c r="AA518" s="564"/>
      <c r="AB518" s="564"/>
      <c r="AC518" s="570"/>
      <c r="AD518" s="570"/>
      <c r="AE518" s="570"/>
      <c r="AF518" s="570"/>
      <c r="AG518" s="570"/>
      <c r="AH518" s="570"/>
      <c r="AI518" s="570"/>
      <c r="AJ518" s="570"/>
      <c r="AK518" s="570"/>
      <c r="AL518" s="570"/>
      <c r="AM518" s="570"/>
      <c r="AN518" s="570"/>
      <c r="AO518" s="570"/>
      <c r="AP518" s="570"/>
      <c r="AQ518" s="570"/>
      <c r="AR518" s="570"/>
      <c r="AS518" s="570"/>
      <c r="AT518" s="570"/>
      <c r="AU518" s="570"/>
      <c r="AV518" s="570"/>
      <c r="AW518" s="570"/>
      <c r="AX518" s="570"/>
      <c r="AY518" s="570"/>
      <c r="AZ518" s="570"/>
      <c r="BA518" s="570"/>
      <c r="BB518" s="570"/>
      <c r="BC518" s="570"/>
      <c r="BD518" s="570"/>
      <c r="BE518" s="570"/>
      <c r="BF518" s="570"/>
      <c r="BG518" s="570"/>
      <c r="BH518" s="570"/>
      <c r="BI518" s="570"/>
      <c r="BJ518" s="570"/>
      <c r="BK518" s="570"/>
      <c r="BL518" s="570"/>
      <c r="BM518" s="570"/>
      <c r="BN518" s="570"/>
      <c r="BO518" s="570"/>
      <c r="BP518" s="570"/>
      <c r="BQ518" s="570"/>
      <c r="BR518" s="570"/>
      <c r="BS518" s="570"/>
      <c r="BT518" s="570"/>
      <c r="BU518" s="570"/>
      <c r="BV518" s="570"/>
      <c r="BW518" s="570"/>
      <c r="BX518" s="570"/>
      <c r="BY518" s="570"/>
      <c r="BZ518" s="570"/>
      <c r="CA518" s="570"/>
      <c r="CB518" s="570"/>
      <c r="CC518" s="570"/>
      <c r="CD518" s="570"/>
      <c r="CE518" s="570"/>
      <c r="CF518" s="570"/>
      <c r="CG518" s="570"/>
      <c r="CH518" s="570"/>
      <c r="CI518" s="570"/>
      <c r="CJ518" s="570"/>
      <c r="CK518" s="570"/>
      <c r="CL518" s="570"/>
      <c r="CM518" s="570"/>
      <c r="CN518" s="570"/>
      <c r="CO518" s="570"/>
      <c r="CP518" s="570"/>
      <c r="CQ518" s="570"/>
      <c r="CR518" s="570"/>
      <c r="CS518" s="570"/>
      <c r="CT518" s="570"/>
      <c r="CU518" s="570"/>
      <c r="CV518" s="570"/>
    </row>
    <row r="519" spans="1:100" s="365" customFormat="1" ht="13.5">
      <c r="A519" s="655"/>
      <c r="B519" s="655"/>
      <c r="C519" s="655"/>
      <c r="D519" s="655"/>
      <c r="E519" s="655"/>
      <c r="F519" s="655"/>
      <c r="G519" s="655"/>
      <c r="H519" s="815"/>
      <c r="I519" s="815"/>
      <c r="J519" s="366"/>
      <c r="K519" s="367"/>
      <c r="L519" s="368"/>
      <c r="O519" s="339"/>
      <c r="P519" s="369"/>
      <c r="Q519" s="341"/>
      <c r="R519" s="342"/>
      <c r="S519" s="342"/>
      <c r="T519" s="343"/>
      <c r="U519" s="344"/>
      <c r="V519" s="344"/>
      <c r="W519" s="344"/>
      <c r="X519" s="564"/>
      <c r="Y519" s="564"/>
      <c r="Z519" s="564"/>
      <c r="AA519" s="564"/>
      <c r="AB519" s="564"/>
      <c r="AC519" s="570"/>
      <c r="AD519" s="570"/>
      <c r="AE519" s="570"/>
      <c r="AF519" s="570"/>
      <c r="AG519" s="570"/>
      <c r="AH519" s="570"/>
      <c r="AI519" s="570"/>
      <c r="AJ519" s="570"/>
      <c r="AK519" s="570"/>
      <c r="AL519" s="570"/>
      <c r="AM519" s="570"/>
      <c r="AN519" s="570"/>
      <c r="AO519" s="570"/>
      <c r="AP519" s="570"/>
      <c r="AQ519" s="570"/>
      <c r="AR519" s="570"/>
      <c r="AS519" s="570"/>
      <c r="AT519" s="570"/>
      <c r="AU519" s="570"/>
      <c r="AV519" s="570"/>
      <c r="AW519" s="570"/>
      <c r="AX519" s="570"/>
      <c r="AY519" s="570"/>
      <c r="AZ519" s="570"/>
      <c r="BA519" s="570"/>
      <c r="BB519" s="570"/>
      <c r="BC519" s="570"/>
      <c r="BD519" s="570"/>
      <c r="BE519" s="570"/>
      <c r="BF519" s="570"/>
      <c r="BG519" s="570"/>
      <c r="BH519" s="570"/>
      <c r="BI519" s="570"/>
      <c r="BJ519" s="570"/>
      <c r="BK519" s="570"/>
      <c r="BL519" s="570"/>
      <c r="BM519" s="570"/>
      <c r="BN519" s="570"/>
      <c r="BO519" s="570"/>
      <c r="BP519" s="570"/>
      <c r="BQ519" s="570"/>
      <c r="BR519" s="570"/>
      <c r="BS519" s="570"/>
      <c r="BT519" s="570"/>
      <c r="BU519" s="570"/>
      <c r="BV519" s="570"/>
      <c r="BW519" s="570"/>
      <c r="BX519" s="570"/>
      <c r="BY519" s="570"/>
      <c r="BZ519" s="570"/>
      <c r="CA519" s="570"/>
      <c r="CB519" s="570"/>
      <c r="CC519" s="570"/>
      <c r="CD519" s="570"/>
      <c r="CE519" s="570"/>
      <c r="CF519" s="570"/>
      <c r="CG519" s="570"/>
      <c r="CH519" s="570"/>
      <c r="CI519" s="570"/>
      <c r="CJ519" s="570"/>
      <c r="CK519" s="570"/>
      <c r="CL519" s="570"/>
      <c r="CM519" s="570"/>
      <c r="CN519" s="570"/>
      <c r="CO519" s="570"/>
      <c r="CP519" s="570"/>
      <c r="CQ519" s="570"/>
      <c r="CR519" s="570"/>
      <c r="CS519" s="570"/>
      <c r="CT519" s="570"/>
      <c r="CU519" s="570"/>
      <c r="CV519" s="570"/>
    </row>
    <row r="520" spans="1:100" s="365" customFormat="1" ht="13.5">
      <c r="A520" s="655"/>
      <c r="B520" s="655"/>
      <c r="C520" s="655"/>
      <c r="D520" s="655"/>
      <c r="E520" s="655"/>
      <c r="F520" s="655"/>
      <c r="G520" s="655"/>
      <c r="H520" s="815"/>
      <c r="I520" s="815"/>
      <c r="J520" s="366"/>
      <c r="K520" s="367"/>
      <c r="L520" s="368"/>
      <c r="O520" s="339"/>
      <c r="P520" s="369"/>
      <c r="Q520" s="341"/>
      <c r="R520" s="342"/>
      <c r="S520" s="342"/>
      <c r="T520" s="343"/>
      <c r="U520" s="344"/>
      <c r="V520" s="344"/>
      <c r="W520" s="344"/>
      <c r="X520" s="564"/>
      <c r="Y520" s="564"/>
      <c r="Z520" s="564"/>
      <c r="AA520" s="564"/>
      <c r="AB520" s="564"/>
      <c r="AC520" s="570"/>
      <c r="AD520" s="570"/>
      <c r="AE520" s="570"/>
      <c r="AF520" s="570"/>
      <c r="AG520" s="570"/>
      <c r="AH520" s="570"/>
      <c r="AI520" s="570"/>
      <c r="AJ520" s="570"/>
      <c r="AK520" s="570"/>
      <c r="AL520" s="570"/>
      <c r="AM520" s="570"/>
      <c r="AN520" s="570"/>
      <c r="AO520" s="570"/>
      <c r="AP520" s="570"/>
      <c r="AQ520" s="570"/>
      <c r="AR520" s="570"/>
      <c r="AS520" s="570"/>
      <c r="AT520" s="570"/>
      <c r="AU520" s="570"/>
      <c r="AV520" s="570"/>
      <c r="AW520" s="570"/>
      <c r="AX520" s="570"/>
      <c r="AY520" s="570"/>
      <c r="AZ520" s="570"/>
      <c r="BA520" s="570"/>
      <c r="BB520" s="570"/>
      <c r="BC520" s="570"/>
      <c r="BD520" s="570"/>
      <c r="BE520" s="570"/>
      <c r="BF520" s="570"/>
      <c r="BG520" s="570"/>
      <c r="BH520" s="570"/>
      <c r="BI520" s="570"/>
      <c r="BJ520" s="570"/>
      <c r="BK520" s="570"/>
      <c r="BL520" s="570"/>
      <c r="BM520" s="570"/>
      <c r="BN520" s="570"/>
      <c r="BO520" s="570"/>
      <c r="BP520" s="570"/>
      <c r="BQ520" s="570"/>
      <c r="BR520" s="570"/>
      <c r="BS520" s="570"/>
      <c r="BT520" s="570"/>
      <c r="BU520" s="570"/>
      <c r="BV520" s="570"/>
      <c r="BW520" s="570"/>
      <c r="BX520" s="570"/>
      <c r="BY520" s="570"/>
      <c r="BZ520" s="570"/>
      <c r="CA520" s="570"/>
      <c r="CB520" s="570"/>
      <c r="CC520" s="570"/>
      <c r="CD520" s="570"/>
      <c r="CE520" s="570"/>
      <c r="CF520" s="570"/>
      <c r="CG520" s="570"/>
      <c r="CH520" s="570"/>
      <c r="CI520" s="570"/>
      <c r="CJ520" s="570"/>
      <c r="CK520" s="570"/>
      <c r="CL520" s="570"/>
      <c r="CM520" s="570"/>
      <c r="CN520" s="570"/>
      <c r="CO520" s="570"/>
      <c r="CP520" s="570"/>
      <c r="CQ520" s="570"/>
      <c r="CR520" s="570"/>
      <c r="CS520" s="570"/>
      <c r="CT520" s="570"/>
      <c r="CU520" s="570"/>
      <c r="CV520" s="570"/>
    </row>
    <row r="521" spans="1:100" s="365" customFormat="1" ht="13.5">
      <c r="A521" s="655"/>
      <c r="B521" s="655"/>
      <c r="C521" s="655"/>
      <c r="D521" s="655"/>
      <c r="E521" s="655"/>
      <c r="F521" s="655"/>
      <c r="G521" s="655"/>
      <c r="H521" s="815"/>
      <c r="I521" s="815"/>
      <c r="J521" s="366"/>
      <c r="K521" s="367"/>
      <c r="L521" s="368"/>
      <c r="O521" s="339"/>
      <c r="P521" s="369"/>
      <c r="Q521" s="341"/>
      <c r="R521" s="342"/>
      <c r="S521" s="342"/>
      <c r="T521" s="343"/>
      <c r="U521" s="344"/>
      <c r="V521" s="344"/>
      <c r="W521" s="344"/>
      <c r="X521" s="564"/>
      <c r="Y521" s="564"/>
      <c r="Z521" s="564"/>
      <c r="AA521" s="564"/>
      <c r="AB521" s="564"/>
      <c r="AC521" s="570"/>
      <c r="AD521" s="570"/>
      <c r="AE521" s="570"/>
      <c r="AF521" s="570"/>
      <c r="AG521" s="570"/>
      <c r="AH521" s="570"/>
      <c r="AI521" s="570"/>
      <c r="AJ521" s="570"/>
      <c r="AK521" s="570"/>
      <c r="AL521" s="570"/>
      <c r="AM521" s="570"/>
      <c r="AN521" s="570"/>
      <c r="AO521" s="570"/>
      <c r="AP521" s="570"/>
      <c r="AQ521" s="570"/>
      <c r="AR521" s="570"/>
      <c r="AS521" s="570"/>
      <c r="AT521" s="570"/>
      <c r="AU521" s="570"/>
      <c r="AV521" s="570"/>
      <c r="AW521" s="570"/>
      <c r="AX521" s="570"/>
      <c r="AY521" s="570"/>
      <c r="AZ521" s="570"/>
      <c r="BA521" s="570"/>
      <c r="BB521" s="570"/>
      <c r="BC521" s="570"/>
      <c r="BD521" s="570"/>
      <c r="BE521" s="570"/>
      <c r="BF521" s="570"/>
      <c r="BG521" s="570"/>
      <c r="BH521" s="570"/>
      <c r="BI521" s="570"/>
      <c r="BJ521" s="570"/>
      <c r="BK521" s="570"/>
      <c r="BL521" s="570"/>
      <c r="BM521" s="570"/>
      <c r="BN521" s="570"/>
      <c r="BO521" s="570"/>
      <c r="BP521" s="570"/>
      <c r="BQ521" s="570"/>
      <c r="BR521" s="570"/>
      <c r="BS521" s="570"/>
      <c r="BT521" s="570"/>
      <c r="BU521" s="570"/>
      <c r="BV521" s="570"/>
      <c r="BW521" s="570"/>
      <c r="BX521" s="570"/>
      <c r="BY521" s="570"/>
      <c r="BZ521" s="570"/>
      <c r="CA521" s="570"/>
      <c r="CB521" s="570"/>
      <c r="CC521" s="570"/>
      <c r="CD521" s="570"/>
      <c r="CE521" s="570"/>
      <c r="CF521" s="570"/>
      <c r="CG521" s="570"/>
      <c r="CH521" s="570"/>
      <c r="CI521" s="570"/>
      <c r="CJ521" s="570"/>
      <c r="CK521" s="570"/>
      <c r="CL521" s="570"/>
      <c r="CM521" s="570"/>
      <c r="CN521" s="570"/>
      <c r="CO521" s="570"/>
      <c r="CP521" s="570"/>
      <c r="CQ521" s="570"/>
      <c r="CR521" s="570"/>
      <c r="CS521" s="570"/>
      <c r="CT521" s="570"/>
      <c r="CU521" s="570"/>
      <c r="CV521" s="570"/>
    </row>
    <row r="522" spans="1:100" s="365" customFormat="1" ht="13.5">
      <c r="A522" s="655"/>
      <c r="B522" s="655"/>
      <c r="C522" s="655"/>
      <c r="D522" s="655"/>
      <c r="E522" s="655"/>
      <c r="F522" s="655"/>
      <c r="G522" s="655"/>
      <c r="H522" s="815"/>
      <c r="I522" s="815"/>
      <c r="J522" s="366"/>
      <c r="K522" s="367"/>
      <c r="L522" s="368"/>
      <c r="O522" s="339"/>
      <c r="P522" s="369"/>
      <c r="Q522" s="341"/>
      <c r="R522" s="342"/>
      <c r="S522" s="342"/>
      <c r="T522" s="343"/>
      <c r="U522" s="344"/>
      <c r="V522" s="344"/>
      <c r="W522" s="344"/>
      <c r="X522" s="564"/>
      <c r="Y522" s="564"/>
      <c r="Z522" s="564"/>
      <c r="AA522" s="564"/>
      <c r="AB522" s="564"/>
      <c r="AC522" s="570"/>
      <c r="AD522" s="570"/>
      <c r="AE522" s="570"/>
      <c r="AF522" s="570"/>
      <c r="AG522" s="570"/>
      <c r="AH522" s="570"/>
      <c r="AI522" s="570"/>
      <c r="AJ522" s="570"/>
      <c r="AK522" s="570"/>
      <c r="AL522" s="570"/>
      <c r="AM522" s="570"/>
      <c r="AN522" s="570"/>
      <c r="AO522" s="570"/>
      <c r="AP522" s="570"/>
      <c r="AQ522" s="570"/>
      <c r="AR522" s="570"/>
      <c r="AS522" s="570"/>
      <c r="AT522" s="570"/>
      <c r="AU522" s="570"/>
      <c r="AV522" s="570"/>
      <c r="AW522" s="570"/>
      <c r="AX522" s="570"/>
      <c r="AY522" s="570"/>
      <c r="AZ522" s="570"/>
      <c r="BA522" s="570"/>
      <c r="BB522" s="570"/>
      <c r="BC522" s="570"/>
      <c r="BD522" s="570"/>
      <c r="BE522" s="570"/>
      <c r="BF522" s="570"/>
      <c r="BG522" s="570"/>
      <c r="BH522" s="570"/>
      <c r="BI522" s="570"/>
      <c r="BJ522" s="570"/>
      <c r="BK522" s="570"/>
      <c r="BL522" s="570"/>
      <c r="BM522" s="570"/>
      <c r="BN522" s="570"/>
      <c r="BO522" s="570"/>
      <c r="BP522" s="570"/>
      <c r="BQ522" s="570"/>
      <c r="BR522" s="570"/>
      <c r="BS522" s="570"/>
      <c r="BT522" s="570"/>
      <c r="BU522" s="570"/>
      <c r="BV522" s="570"/>
      <c r="BW522" s="570"/>
      <c r="BX522" s="570"/>
      <c r="BY522" s="570"/>
      <c r="BZ522" s="570"/>
      <c r="CA522" s="570"/>
      <c r="CB522" s="570"/>
      <c r="CC522" s="570"/>
      <c r="CD522" s="570"/>
      <c r="CE522" s="570"/>
      <c r="CF522" s="570"/>
      <c r="CG522" s="570"/>
      <c r="CH522" s="570"/>
      <c r="CI522" s="570"/>
      <c r="CJ522" s="570"/>
      <c r="CK522" s="570"/>
      <c r="CL522" s="570"/>
      <c r="CM522" s="570"/>
      <c r="CN522" s="570"/>
      <c r="CO522" s="570"/>
      <c r="CP522" s="570"/>
      <c r="CQ522" s="570"/>
      <c r="CR522" s="570"/>
      <c r="CS522" s="570"/>
      <c r="CT522" s="570"/>
      <c r="CU522" s="570"/>
      <c r="CV522" s="570"/>
    </row>
    <row r="523" spans="1:100" s="365" customFormat="1" ht="13.5">
      <c r="A523" s="655"/>
      <c r="B523" s="655"/>
      <c r="C523" s="655"/>
      <c r="D523" s="655"/>
      <c r="E523" s="655"/>
      <c r="F523" s="655"/>
      <c r="G523" s="655"/>
      <c r="H523" s="815"/>
      <c r="I523" s="815"/>
      <c r="J523" s="366"/>
      <c r="K523" s="367"/>
      <c r="L523" s="368"/>
      <c r="O523" s="339"/>
      <c r="P523" s="369"/>
      <c r="Q523" s="341"/>
      <c r="R523" s="342"/>
      <c r="S523" s="342"/>
      <c r="T523" s="343"/>
      <c r="U523" s="344"/>
      <c r="V523" s="344"/>
      <c r="W523" s="344"/>
      <c r="X523" s="564"/>
      <c r="Y523" s="564"/>
      <c r="Z523" s="564"/>
      <c r="AA523" s="564"/>
      <c r="AB523" s="564"/>
      <c r="AC523" s="570"/>
      <c r="AD523" s="570"/>
      <c r="AE523" s="570"/>
      <c r="AF523" s="570"/>
      <c r="AG523" s="570"/>
      <c r="AH523" s="570"/>
      <c r="AI523" s="570"/>
      <c r="AJ523" s="570"/>
      <c r="AK523" s="570"/>
      <c r="AL523" s="570"/>
      <c r="AM523" s="570"/>
      <c r="AN523" s="570"/>
      <c r="AO523" s="570"/>
      <c r="AP523" s="570"/>
      <c r="AQ523" s="570"/>
      <c r="AR523" s="570"/>
      <c r="AS523" s="570"/>
      <c r="AT523" s="570"/>
      <c r="AU523" s="570"/>
      <c r="AV523" s="570"/>
      <c r="AW523" s="570"/>
      <c r="AX523" s="570"/>
      <c r="AY523" s="570"/>
      <c r="AZ523" s="570"/>
      <c r="BA523" s="570"/>
      <c r="BB523" s="570"/>
      <c r="BC523" s="570"/>
      <c r="BD523" s="570"/>
      <c r="BE523" s="570"/>
      <c r="BF523" s="570"/>
      <c r="BG523" s="570"/>
      <c r="BH523" s="570"/>
      <c r="BI523" s="570"/>
      <c r="BJ523" s="570"/>
      <c r="BK523" s="570"/>
      <c r="BL523" s="570"/>
      <c r="BM523" s="570"/>
      <c r="BN523" s="570"/>
      <c r="BO523" s="570"/>
      <c r="BP523" s="570"/>
      <c r="BQ523" s="570"/>
      <c r="BR523" s="570"/>
      <c r="BS523" s="570"/>
      <c r="BT523" s="570"/>
      <c r="BU523" s="570"/>
      <c r="BV523" s="570"/>
      <c r="BW523" s="570"/>
      <c r="BX523" s="570"/>
      <c r="BY523" s="570"/>
      <c r="BZ523" s="570"/>
      <c r="CA523" s="570"/>
      <c r="CB523" s="570"/>
      <c r="CC523" s="570"/>
      <c r="CD523" s="570"/>
      <c r="CE523" s="570"/>
      <c r="CF523" s="570"/>
      <c r="CG523" s="570"/>
      <c r="CH523" s="570"/>
      <c r="CI523" s="570"/>
      <c r="CJ523" s="570"/>
      <c r="CK523" s="570"/>
      <c r="CL523" s="570"/>
      <c r="CM523" s="570"/>
      <c r="CN523" s="570"/>
      <c r="CO523" s="570"/>
      <c r="CP523" s="570"/>
      <c r="CQ523" s="570"/>
      <c r="CR523" s="570"/>
      <c r="CS523" s="570"/>
      <c r="CT523" s="570"/>
      <c r="CU523" s="570"/>
      <c r="CV523" s="570"/>
    </row>
    <row r="524" spans="1:100" s="365" customFormat="1" ht="13.5">
      <c r="A524" s="655"/>
      <c r="B524" s="655"/>
      <c r="C524" s="655"/>
      <c r="D524" s="655"/>
      <c r="E524" s="655"/>
      <c r="F524" s="655"/>
      <c r="G524" s="655"/>
      <c r="H524" s="815"/>
      <c r="I524" s="815"/>
      <c r="J524" s="366"/>
      <c r="K524" s="367"/>
      <c r="L524" s="368"/>
      <c r="O524" s="339"/>
      <c r="P524" s="369"/>
      <c r="Q524" s="341"/>
      <c r="R524" s="342"/>
      <c r="S524" s="342"/>
      <c r="T524" s="343"/>
      <c r="U524" s="344"/>
      <c r="V524" s="344"/>
      <c r="W524" s="344"/>
      <c r="X524" s="564"/>
      <c r="Y524" s="564"/>
      <c r="Z524" s="564"/>
      <c r="AA524" s="564"/>
      <c r="AB524" s="564"/>
      <c r="AC524" s="570"/>
      <c r="AD524" s="570"/>
      <c r="AE524" s="570"/>
      <c r="AF524" s="570"/>
      <c r="AG524" s="570"/>
      <c r="AH524" s="570"/>
      <c r="AI524" s="570"/>
      <c r="AJ524" s="570"/>
      <c r="AK524" s="570"/>
      <c r="AL524" s="570"/>
      <c r="AM524" s="570"/>
      <c r="AN524" s="570"/>
      <c r="AO524" s="570"/>
      <c r="AP524" s="570"/>
      <c r="AQ524" s="570"/>
      <c r="AR524" s="570"/>
      <c r="AS524" s="570"/>
      <c r="AT524" s="570"/>
      <c r="AU524" s="570"/>
      <c r="AV524" s="570"/>
      <c r="AW524" s="570"/>
      <c r="AX524" s="570"/>
      <c r="AY524" s="570"/>
      <c r="AZ524" s="570"/>
      <c r="BA524" s="570"/>
      <c r="BB524" s="570"/>
      <c r="BC524" s="570"/>
      <c r="BD524" s="570"/>
      <c r="BE524" s="570"/>
      <c r="BF524" s="570"/>
      <c r="BG524" s="570"/>
      <c r="BH524" s="570"/>
      <c r="BI524" s="570"/>
      <c r="BJ524" s="570"/>
      <c r="BK524" s="570"/>
      <c r="BL524" s="570"/>
      <c r="BM524" s="570"/>
      <c r="BN524" s="570"/>
      <c r="BO524" s="570"/>
      <c r="BP524" s="570"/>
      <c r="BQ524" s="570"/>
      <c r="BR524" s="570"/>
      <c r="BS524" s="570"/>
      <c r="BT524" s="570"/>
      <c r="BU524" s="570"/>
      <c r="BV524" s="570"/>
      <c r="BW524" s="570"/>
      <c r="BX524" s="570"/>
      <c r="BY524" s="570"/>
      <c r="BZ524" s="570"/>
      <c r="CA524" s="570"/>
      <c r="CB524" s="570"/>
      <c r="CC524" s="570"/>
      <c r="CD524" s="570"/>
      <c r="CE524" s="570"/>
      <c r="CF524" s="570"/>
      <c r="CG524" s="570"/>
      <c r="CH524" s="570"/>
      <c r="CI524" s="570"/>
      <c r="CJ524" s="570"/>
      <c r="CK524" s="570"/>
      <c r="CL524" s="570"/>
      <c r="CM524" s="570"/>
      <c r="CN524" s="570"/>
      <c r="CO524" s="570"/>
      <c r="CP524" s="570"/>
      <c r="CQ524" s="570"/>
      <c r="CR524" s="570"/>
      <c r="CS524" s="570"/>
      <c r="CT524" s="570"/>
      <c r="CU524" s="570"/>
      <c r="CV524" s="570"/>
    </row>
    <row r="525" spans="1:100" s="365" customFormat="1" ht="13.5">
      <c r="A525" s="655"/>
      <c r="B525" s="655"/>
      <c r="C525" s="655"/>
      <c r="D525" s="655"/>
      <c r="E525" s="655"/>
      <c r="F525" s="655"/>
      <c r="G525" s="655"/>
      <c r="H525" s="815"/>
      <c r="I525" s="815"/>
      <c r="J525" s="366"/>
      <c r="K525" s="367"/>
      <c r="L525" s="368"/>
      <c r="O525" s="339"/>
      <c r="P525" s="369"/>
      <c r="Q525" s="341"/>
      <c r="R525" s="342"/>
      <c r="S525" s="342"/>
      <c r="T525" s="343"/>
      <c r="U525" s="344"/>
      <c r="V525" s="344"/>
      <c r="W525" s="344"/>
      <c r="X525" s="564"/>
      <c r="Y525" s="564"/>
      <c r="Z525" s="564"/>
      <c r="AA525" s="564"/>
      <c r="AB525" s="564"/>
      <c r="AC525" s="570"/>
      <c r="AD525" s="570"/>
      <c r="AE525" s="570"/>
      <c r="AF525" s="570"/>
      <c r="AG525" s="570"/>
      <c r="AH525" s="570"/>
      <c r="AI525" s="570"/>
      <c r="AJ525" s="570"/>
      <c r="AK525" s="570"/>
      <c r="AL525" s="570"/>
      <c r="AM525" s="570"/>
      <c r="AN525" s="570"/>
      <c r="AO525" s="570"/>
      <c r="AP525" s="570"/>
      <c r="AQ525" s="570"/>
      <c r="AR525" s="570"/>
      <c r="AS525" s="570"/>
      <c r="AT525" s="570"/>
      <c r="AU525" s="570"/>
      <c r="AV525" s="570"/>
      <c r="AW525" s="570"/>
      <c r="AX525" s="570"/>
      <c r="AY525" s="570"/>
      <c r="AZ525" s="570"/>
      <c r="BA525" s="570"/>
      <c r="BB525" s="570"/>
      <c r="BC525" s="570"/>
      <c r="BD525" s="570"/>
      <c r="BE525" s="570"/>
      <c r="BF525" s="570"/>
      <c r="BG525" s="570"/>
      <c r="BH525" s="570"/>
      <c r="BI525" s="570"/>
      <c r="BJ525" s="570"/>
      <c r="BK525" s="570"/>
      <c r="BL525" s="570"/>
      <c r="BM525" s="570"/>
      <c r="BN525" s="570"/>
      <c r="BO525" s="570"/>
      <c r="BP525" s="570"/>
      <c r="BQ525" s="570"/>
      <c r="BR525" s="570"/>
      <c r="BS525" s="570"/>
      <c r="BT525" s="570"/>
      <c r="BU525" s="570"/>
      <c r="BV525" s="570"/>
      <c r="BW525" s="570"/>
      <c r="BX525" s="570"/>
      <c r="BY525" s="570"/>
      <c r="BZ525" s="570"/>
      <c r="CA525" s="570"/>
      <c r="CB525" s="570"/>
      <c r="CC525" s="570"/>
      <c r="CD525" s="570"/>
      <c r="CE525" s="570"/>
      <c r="CF525" s="570"/>
      <c r="CG525" s="570"/>
      <c r="CH525" s="570"/>
      <c r="CI525" s="570"/>
      <c r="CJ525" s="570"/>
      <c r="CK525" s="570"/>
      <c r="CL525" s="570"/>
      <c r="CM525" s="570"/>
      <c r="CN525" s="570"/>
      <c r="CO525" s="570"/>
      <c r="CP525" s="570"/>
      <c r="CQ525" s="570"/>
      <c r="CR525" s="570"/>
      <c r="CS525" s="570"/>
      <c r="CT525" s="570"/>
      <c r="CU525" s="570"/>
      <c r="CV525" s="570"/>
    </row>
    <row r="526" spans="1:100" s="365" customFormat="1" ht="13.5">
      <c r="A526" s="655"/>
      <c r="B526" s="655"/>
      <c r="C526" s="655"/>
      <c r="D526" s="655"/>
      <c r="E526" s="655"/>
      <c r="F526" s="655"/>
      <c r="G526" s="655"/>
      <c r="H526" s="815"/>
      <c r="I526" s="815"/>
      <c r="J526" s="366"/>
      <c r="K526" s="367"/>
      <c r="L526" s="368"/>
      <c r="O526" s="339"/>
      <c r="P526" s="369"/>
      <c r="Q526" s="341"/>
      <c r="R526" s="342"/>
      <c r="S526" s="342"/>
      <c r="T526" s="343"/>
      <c r="U526" s="344"/>
      <c r="V526" s="344"/>
      <c r="W526" s="344"/>
      <c r="X526" s="564"/>
      <c r="Y526" s="564"/>
      <c r="Z526" s="564"/>
      <c r="AA526" s="564"/>
      <c r="AB526" s="564"/>
      <c r="AC526" s="570"/>
      <c r="AD526" s="570"/>
      <c r="AE526" s="570"/>
      <c r="AF526" s="570"/>
      <c r="AG526" s="570"/>
      <c r="AH526" s="570"/>
      <c r="AI526" s="570"/>
      <c r="AJ526" s="570"/>
      <c r="AK526" s="570"/>
      <c r="AL526" s="570"/>
      <c r="AM526" s="570"/>
      <c r="AN526" s="570"/>
      <c r="AO526" s="570"/>
      <c r="AP526" s="570"/>
      <c r="AQ526" s="570"/>
      <c r="AR526" s="570"/>
      <c r="AS526" s="570"/>
      <c r="AT526" s="570"/>
      <c r="AU526" s="570"/>
      <c r="AV526" s="570"/>
      <c r="AW526" s="570"/>
      <c r="AX526" s="570"/>
      <c r="AY526" s="570"/>
      <c r="AZ526" s="570"/>
      <c r="BA526" s="570"/>
      <c r="BB526" s="570"/>
      <c r="BC526" s="570"/>
      <c r="BD526" s="570"/>
      <c r="BE526" s="570"/>
      <c r="BF526" s="570"/>
      <c r="BG526" s="570"/>
      <c r="BH526" s="570"/>
      <c r="BI526" s="570"/>
      <c r="BJ526" s="570"/>
      <c r="BK526" s="570"/>
      <c r="BL526" s="570"/>
      <c r="BM526" s="570"/>
      <c r="BN526" s="570"/>
      <c r="BO526" s="570"/>
      <c r="BP526" s="570"/>
      <c r="BQ526" s="570"/>
      <c r="BR526" s="570"/>
      <c r="BS526" s="570"/>
      <c r="BT526" s="570"/>
      <c r="BU526" s="570"/>
      <c r="BV526" s="570"/>
      <c r="BW526" s="570"/>
      <c r="BX526" s="570"/>
      <c r="BY526" s="570"/>
      <c r="BZ526" s="570"/>
      <c r="CA526" s="570"/>
      <c r="CB526" s="570"/>
      <c r="CC526" s="570"/>
      <c r="CD526" s="570"/>
      <c r="CE526" s="570"/>
      <c r="CF526" s="570"/>
      <c r="CG526" s="570"/>
      <c r="CH526" s="570"/>
      <c r="CI526" s="570"/>
      <c r="CJ526" s="570"/>
      <c r="CK526" s="570"/>
      <c r="CL526" s="570"/>
      <c r="CM526" s="570"/>
      <c r="CN526" s="570"/>
      <c r="CO526" s="570"/>
      <c r="CP526" s="570"/>
      <c r="CQ526" s="570"/>
      <c r="CR526" s="570"/>
      <c r="CS526" s="570"/>
      <c r="CT526" s="570"/>
      <c r="CU526" s="570"/>
      <c r="CV526" s="570"/>
    </row>
    <row r="527" spans="1:100" s="365" customFormat="1" ht="13.5">
      <c r="A527" s="655"/>
      <c r="B527" s="655"/>
      <c r="C527" s="655"/>
      <c r="D527" s="655"/>
      <c r="E527" s="655"/>
      <c r="F527" s="655"/>
      <c r="G527" s="655"/>
      <c r="H527" s="815"/>
      <c r="I527" s="815"/>
      <c r="J527" s="366"/>
      <c r="K527" s="367"/>
      <c r="L527" s="368"/>
      <c r="O527" s="339"/>
      <c r="P527" s="369"/>
      <c r="Q527" s="341"/>
      <c r="R527" s="342"/>
      <c r="S527" s="342"/>
      <c r="T527" s="343"/>
      <c r="U527" s="344"/>
      <c r="V527" s="344"/>
      <c r="W527" s="344"/>
      <c r="X527" s="564"/>
      <c r="Y527" s="564"/>
      <c r="Z527" s="564"/>
      <c r="AA527" s="564"/>
      <c r="AB527" s="564"/>
      <c r="AC527" s="570"/>
      <c r="AD527" s="570"/>
      <c r="AE527" s="570"/>
      <c r="AF527" s="570"/>
      <c r="AG527" s="570"/>
      <c r="AH527" s="570"/>
      <c r="AI527" s="570"/>
      <c r="AJ527" s="570"/>
      <c r="AK527" s="570"/>
      <c r="AL527" s="570"/>
      <c r="AM527" s="570"/>
      <c r="AN527" s="570"/>
      <c r="AO527" s="570"/>
      <c r="AP527" s="570"/>
      <c r="AQ527" s="570"/>
      <c r="AR527" s="570"/>
      <c r="AS527" s="570"/>
      <c r="AT527" s="570"/>
      <c r="AU527" s="570"/>
      <c r="AV527" s="570"/>
      <c r="AW527" s="570"/>
      <c r="AX527" s="570"/>
      <c r="AY527" s="570"/>
      <c r="AZ527" s="570"/>
      <c r="BA527" s="570"/>
      <c r="BB527" s="570"/>
      <c r="BC527" s="570"/>
      <c r="BD527" s="570"/>
      <c r="BE527" s="570"/>
      <c r="BF527" s="570"/>
      <c r="BG527" s="570"/>
      <c r="BH527" s="570"/>
      <c r="BI527" s="570"/>
      <c r="BJ527" s="570"/>
      <c r="BK527" s="570"/>
      <c r="BL527" s="570"/>
      <c r="BM527" s="570"/>
      <c r="BN527" s="570"/>
      <c r="BO527" s="570"/>
      <c r="BP527" s="570"/>
      <c r="BQ527" s="570"/>
      <c r="BR527" s="570"/>
      <c r="BS527" s="570"/>
      <c r="BT527" s="570"/>
      <c r="BU527" s="570"/>
      <c r="BV527" s="570"/>
      <c r="BW527" s="570"/>
      <c r="BX527" s="570"/>
      <c r="BY527" s="570"/>
      <c r="BZ527" s="570"/>
      <c r="CA527" s="570"/>
      <c r="CB527" s="570"/>
      <c r="CC527" s="570"/>
      <c r="CD527" s="570"/>
      <c r="CE527" s="570"/>
      <c r="CF527" s="570"/>
      <c r="CG527" s="570"/>
      <c r="CH527" s="570"/>
      <c r="CI527" s="570"/>
      <c r="CJ527" s="570"/>
      <c r="CK527" s="570"/>
      <c r="CL527" s="570"/>
      <c r="CM527" s="570"/>
      <c r="CN527" s="570"/>
      <c r="CO527" s="570"/>
      <c r="CP527" s="570"/>
      <c r="CQ527" s="570"/>
      <c r="CR527" s="570"/>
      <c r="CS527" s="570"/>
      <c r="CT527" s="570"/>
      <c r="CU527" s="570"/>
      <c r="CV527" s="570"/>
    </row>
    <row r="528" spans="1:100" s="365" customFormat="1" ht="13.5">
      <c r="A528" s="655"/>
      <c r="B528" s="655"/>
      <c r="C528" s="655"/>
      <c r="D528" s="655"/>
      <c r="E528" s="655"/>
      <c r="F528" s="655"/>
      <c r="G528" s="655"/>
      <c r="H528" s="815"/>
      <c r="I528" s="815"/>
      <c r="J528" s="366"/>
      <c r="K528" s="367"/>
      <c r="L528" s="368"/>
      <c r="O528" s="339"/>
      <c r="P528" s="369"/>
      <c r="Q528" s="341"/>
      <c r="R528" s="342"/>
      <c r="S528" s="342"/>
      <c r="T528" s="343"/>
      <c r="U528" s="344"/>
      <c r="V528" s="344"/>
      <c r="W528" s="344"/>
      <c r="X528" s="564"/>
      <c r="Y528" s="564"/>
      <c r="Z528" s="564"/>
      <c r="AA528" s="564"/>
      <c r="AB528" s="564"/>
      <c r="AC528" s="570"/>
      <c r="AD528" s="570"/>
      <c r="AE528" s="570"/>
      <c r="AF528" s="570"/>
      <c r="AG528" s="570"/>
      <c r="AH528" s="570"/>
      <c r="AI528" s="570"/>
      <c r="AJ528" s="570"/>
      <c r="AK528" s="570"/>
      <c r="AL528" s="570"/>
      <c r="AM528" s="570"/>
      <c r="AN528" s="570"/>
      <c r="AO528" s="570"/>
      <c r="AP528" s="570"/>
      <c r="AQ528" s="570"/>
      <c r="AR528" s="570"/>
      <c r="AS528" s="570"/>
      <c r="AT528" s="570"/>
      <c r="AU528" s="570"/>
      <c r="AV528" s="570"/>
      <c r="AW528" s="570"/>
      <c r="AX528" s="570"/>
      <c r="AY528" s="570"/>
      <c r="AZ528" s="570"/>
      <c r="BA528" s="570"/>
      <c r="BB528" s="570"/>
      <c r="BC528" s="570"/>
      <c r="BD528" s="570"/>
      <c r="BE528" s="570"/>
      <c r="BF528" s="570"/>
      <c r="BG528" s="570"/>
      <c r="BH528" s="570"/>
      <c r="BI528" s="570"/>
      <c r="BJ528" s="570"/>
      <c r="BK528" s="570"/>
      <c r="BL528" s="570"/>
      <c r="BM528" s="570"/>
      <c r="BN528" s="570"/>
      <c r="BO528" s="570"/>
      <c r="BP528" s="570"/>
      <c r="BQ528" s="570"/>
      <c r="BR528" s="570"/>
      <c r="BS528" s="570"/>
      <c r="BT528" s="570"/>
      <c r="BU528" s="570"/>
      <c r="BV528" s="570"/>
      <c r="BW528" s="570"/>
      <c r="BX528" s="570"/>
      <c r="BY528" s="570"/>
      <c r="BZ528" s="570"/>
      <c r="CA528" s="570"/>
      <c r="CB528" s="570"/>
      <c r="CC528" s="570"/>
      <c r="CD528" s="570"/>
      <c r="CE528" s="570"/>
      <c r="CF528" s="570"/>
      <c r="CG528" s="570"/>
      <c r="CH528" s="570"/>
      <c r="CI528" s="570"/>
      <c r="CJ528" s="570"/>
      <c r="CK528" s="570"/>
      <c r="CL528" s="570"/>
      <c r="CM528" s="570"/>
      <c r="CN528" s="570"/>
      <c r="CO528" s="570"/>
      <c r="CP528" s="570"/>
      <c r="CQ528" s="570"/>
      <c r="CR528" s="570"/>
      <c r="CS528" s="570"/>
      <c r="CT528" s="570"/>
      <c r="CU528" s="570"/>
      <c r="CV528" s="570"/>
    </row>
    <row r="529" spans="1:100" s="365" customFormat="1" ht="13.5">
      <c r="A529" s="655"/>
      <c r="B529" s="655"/>
      <c r="C529" s="655"/>
      <c r="D529" s="655"/>
      <c r="E529" s="655"/>
      <c r="F529" s="655"/>
      <c r="G529" s="655"/>
      <c r="H529" s="815"/>
      <c r="I529" s="815"/>
      <c r="J529" s="366"/>
      <c r="K529" s="367"/>
      <c r="L529" s="368"/>
      <c r="O529" s="339"/>
      <c r="P529" s="369"/>
      <c r="Q529" s="341"/>
      <c r="R529" s="342"/>
      <c r="S529" s="342"/>
      <c r="T529" s="343"/>
      <c r="U529" s="344"/>
      <c r="V529" s="344"/>
      <c r="W529" s="344"/>
      <c r="X529" s="564"/>
      <c r="Y529" s="564"/>
      <c r="Z529" s="564"/>
      <c r="AA529" s="564"/>
      <c r="AB529" s="564"/>
      <c r="AC529" s="570"/>
      <c r="AD529" s="570"/>
      <c r="AE529" s="570"/>
      <c r="AF529" s="570"/>
      <c r="AG529" s="570"/>
      <c r="AH529" s="570"/>
      <c r="AI529" s="570"/>
      <c r="AJ529" s="570"/>
      <c r="AK529" s="570"/>
      <c r="AL529" s="570"/>
      <c r="AM529" s="570"/>
      <c r="AN529" s="570"/>
      <c r="AO529" s="570"/>
      <c r="AP529" s="570"/>
      <c r="AQ529" s="570"/>
      <c r="AR529" s="570"/>
      <c r="AS529" s="570"/>
      <c r="AT529" s="570"/>
      <c r="AU529" s="570"/>
      <c r="AV529" s="570"/>
      <c r="AW529" s="570"/>
      <c r="AX529" s="570"/>
      <c r="AY529" s="570"/>
      <c r="AZ529" s="570"/>
      <c r="BA529" s="570"/>
      <c r="BB529" s="570"/>
      <c r="BC529" s="570"/>
      <c r="BD529" s="570"/>
      <c r="BE529" s="570"/>
      <c r="BF529" s="570"/>
      <c r="BG529" s="570"/>
      <c r="BH529" s="570"/>
      <c r="BI529" s="570"/>
      <c r="BJ529" s="570"/>
      <c r="BK529" s="570"/>
      <c r="BL529" s="570"/>
      <c r="BM529" s="570"/>
      <c r="BN529" s="570"/>
      <c r="BO529" s="570"/>
      <c r="BP529" s="570"/>
      <c r="BQ529" s="570"/>
      <c r="BR529" s="570"/>
      <c r="BS529" s="570"/>
      <c r="BT529" s="570"/>
      <c r="BU529" s="570"/>
      <c r="BV529" s="570"/>
      <c r="BW529" s="570"/>
      <c r="BX529" s="570"/>
      <c r="BY529" s="570"/>
      <c r="BZ529" s="570"/>
      <c r="CA529" s="570"/>
      <c r="CB529" s="570"/>
      <c r="CC529" s="570"/>
      <c r="CD529" s="570"/>
      <c r="CE529" s="570"/>
      <c r="CF529" s="570"/>
      <c r="CG529" s="570"/>
      <c r="CH529" s="570"/>
      <c r="CI529" s="570"/>
      <c r="CJ529" s="570"/>
      <c r="CK529" s="570"/>
      <c r="CL529" s="570"/>
      <c r="CM529" s="570"/>
      <c r="CN529" s="570"/>
      <c r="CO529" s="570"/>
      <c r="CP529" s="570"/>
      <c r="CQ529" s="570"/>
      <c r="CR529" s="570"/>
      <c r="CS529" s="570"/>
      <c r="CT529" s="570"/>
      <c r="CU529" s="570"/>
      <c r="CV529" s="570"/>
    </row>
    <row r="530" spans="1:100" s="365" customFormat="1" ht="13.5">
      <c r="A530" s="655"/>
      <c r="B530" s="655"/>
      <c r="C530" s="655"/>
      <c r="D530" s="655"/>
      <c r="E530" s="655"/>
      <c r="F530" s="655"/>
      <c r="G530" s="655"/>
      <c r="H530" s="815"/>
      <c r="I530" s="815"/>
      <c r="J530" s="366"/>
      <c r="K530" s="367"/>
      <c r="L530" s="368"/>
      <c r="O530" s="339"/>
      <c r="P530" s="369"/>
      <c r="Q530" s="341"/>
      <c r="R530" s="342"/>
      <c r="S530" s="342"/>
      <c r="T530" s="343"/>
      <c r="U530" s="344"/>
      <c r="V530" s="344"/>
      <c r="W530" s="344"/>
      <c r="X530" s="564"/>
      <c r="Y530" s="564"/>
      <c r="Z530" s="564"/>
      <c r="AA530" s="564"/>
      <c r="AB530" s="564"/>
      <c r="AC530" s="570"/>
      <c r="AD530" s="570"/>
      <c r="AE530" s="570"/>
      <c r="AF530" s="570"/>
      <c r="AG530" s="570"/>
      <c r="AH530" s="570"/>
      <c r="AI530" s="570"/>
      <c r="AJ530" s="570"/>
      <c r="AK530" s="570"/>
      <c r="AL530" s="570"/>
      <c r="AM530" s="570"/>
      <c r="AN530" s="570"/>
      <c r="AO530" s="570"/>
      <c r="AP530" s="570"/>
      <c r="AQ530" s="570"/>
      <c r="AR530" s="570"/>
      <c r="AS530" s="570"/>
      <c r="AT530" s="570"/>
      <c r="AU530" s="570"/>
      <c r="AV530" s="570"/>
      <c r="AW530" s="570"/>
      <c r="AX530" s="570"/>
      <c r="AY530" s="570"/>
      <c r="AZ530" s="570"/>
      <c r="BA530" s="570"/>
      <c r="BB530" s="570"/>
      <c r="BC530" s="570"/>
      <c r="BD530" s="570"/>
      <c r="BE530" s="570"/>
      <c r="BF530" s="570"/>
      <c r="BG530" s="570"/>
      <c r="BH530" s="570"/>
      <c r="BI530" s="570"/>
      <c r="BJ530" s="570"/>
      <c r="BK530" s="570"/>
      <c r="BL530" s="570"/>
      <c r="BM530" s="570"/>
      <c r="BN530" s="570"/>
      <c r="BO530" s="570"/>
      <c r="BP530" s="570"/>
      <c r="BQ530" s="570"/>
      <c r="BR530" s="570"/>
      <c r="BS530" s="570"/>
      <c r="BT530" s="570"/>
      <c r="BU530" s="570"/>
      <c r="BV530" s="570"/>
      <c r="BW530" s="570"/>
      <c r="BX530" s="570"/>
      <c r="BY530" s="570"/>
      <c r="BZ530" s="570"/>
      <c r="CA530" s="570"/>
      <c r="CB530" s="570"/>
      <c r="CC530" s="570"/>
      <c r="CD530" s="570"/>
      <c r="CE530" s="570"/>
      <c r="CF530" s="570"/>
      <c r="CG530" s="570"/>
      <c r="CH530" s="570"/>
      <c r="CI530" s="570"/>
      <c r="CJ530" s="570"/>
      <c r="CK530" s="570"/>
      <c r="CL530" s="570"/>
      <c r="CM530" s="570"/>
      <c r="CN530" s="570"/>
      <c r="CO530" s="570"/>
      <c r="CP530" s="570"/>
      <c r="CQ530" s="570"/>
      <c r="CR530" s="570"/>
      <c r="CS530" s="570"/>
      <c r="CT530" s="570"/>
      <c r="CU530" s="570"/>
      <c r="CV530" s="570"/>
    </row>
    <row r="531" spans="1:100" s="365" customFormat="1" ht="13.5">
      <c r="A531" s="655"/>
      <c r="B531" s="655"/>
      <c r="C531" s="655"/>
      <c r="D531" s="655"/>
      <c r="E531" s="655"/>
      <c r="F531" s="655"/>
      <c r="G531" s="655"/>
      <c r="H531" s="815"/>
      <c r="I531" s="815"/>
      <c r="J531" s="366"/>
      <c r="K531" s="367"/>
      <c r="L531" s="368"/>
      <c r="O531" s="339"/>
      <c r="P531" s="369"/>
      <c r="Q531" s="341"/>
      <c r="R531" s="342"/>
      <c r="S531" s="342"/>
      <c r="T531" s="343"/>
      <c r="U531" s="344"/>
      <c r="V531" s="344"/>
      <c r="W531" s="344"/>
      <c r="X531" s="564"/>
      <c r="Y531" s="564"/>
      <c r="Z531" s="564"/>
      <c r="AA531" s="564"/>
      <c r="AB531" s="564"/>
      <c r="AC531" s="570"/>
      <c r="AD531" s="570"/>
      <c r="AE531" s="570"/>
      <c r="AF531" s="570"/>
      <c r="AG531" s="570"/>
      <c r="AH531" s="570"/>
      <c r="AI531" s="570"/>
      <c r="AJ531" s="570"/>
      <c r="AK531" s="570"/>
      <c r="AL531" s="570"/>
      <c r="AM531" s="570"/>
      <c r="AN531" s="570"/>
      <c r="AO531" s="570"/>
      <c r="AP531" s="570"/>
      <c r="AQ531" s="570"/>
      <c r="AR531" s="570"/>
      <c r="AS531" s="570"/>
      <c r="AT531" s="570"/>
      <c r="AU531" s="570"/>
      <c r="AV531" s="570"/>
      <c r="AW531" s="570"/>
      <c r="AX531" s="570"/>
      <c r="AY531" s="570"/>
      <c r="AZ531" s="570"/>
      <c r="BA531" s="570"/>
      <c r="BB531" s="570"/>
      <c r="BC531" s="570"/>
      <c r="BD531" s="570"/>
      <c r="BE531" s="570"/>
      <c r="BF531" s="570"/>
      <c r="BG531" s="570"/>
      <c r="BH531" s="570"/>
      <c r="BI531" s="570"/>
      <c r="BJ531" s="570"/>
      <c r="BK531" s="570"/>
      <c r="BL531" s="570"/>
      <c r="BM531" s="570"/>
      <c r="BN531" s="570"/>
      <c r="BO531" s="570"/>
      <c r="BP531" s="570"/>
      <c r="BQ531" s="570"/>
      <c r="BR531" s="570"/>
      <c r="BS531" s="570"/>
      <c r="BT531" s="570"/>
      <c r="BU531" s="570"/>
      <c r="BV531" s="570"/>
      <c r="BW531" s="570"/>
      <c r="BX531" s="570"/>
      <c r="BY531" s="570"/>
      <c r="BZ531" s="570"/>
      <c r="CA531" s="570"/>
      <c r="CB531" s="570"/>
      <c r="CC531" s="570"/>
      <c r="CD531" s="570"/>
      <c r="CE531" s="570"/>
      <c r="CF531" s="570"/>
      <c r="CG531" s="570"/>
      <c r="CH531" s="570"/>
      <c r="CI531" s="570"/>
      <c r="CJ531" s="570"/>
      <c r="CK531" s="570"/>
      <c r="CL531" s="570"/>
      <c r="CM531" s="570"/>
      <c r="CN531" s="570"/>
      <c r="CO531" s="570"/>
      <c r="CP531" s="570"/>
      <c r="CQ531" s="570"/>
      <c r="CR531" s="570"/>
      <c r="CS531" s="570"/>
      <c r="CT531" s="570"/>
      <c r="CU531" s="570"/>
      <c r="CV531" s="570"/>
    </row>
    <row r="532" spans="1:100" s="365" customFormat="1" ht="13.5">
      <c r="A532" s="655"/>
      <c r="B532" s="655"/>
      <c r="C532" s="655"/>
      <c r="D532" s="655"/>
      <c r="E532" s="655"/>
      <c r="F532" s="655"/>
      <c r="G532" s="655"/>
      <c r="H532" s="815"/>
      <c r="I532" s="815"/>
      <c r="J532" s="366"/>
      <c r="K532" s="367"/>
      <c r="L532" s="368"/>
      <c r="O532" s="339"/>
      <c r="P532" s="369"/>
      <c r="Q532" s="341"/>
      <c r="R532" s="342"/>
      <c r="S532" s="342"/>
      <c r="T532" s="343"/>
      <c r="U532" s="344"/>
      <c r="V532" s="344"/>
      <c r="W532" s="344"/>
      <c r="X532" s="564"/>
      <c r="Y532" s="564"/>
      <c r="Z532" s="564"/>
      <c r="AA532" s="564"/>
      <c r="AB532" s="564"/>
      <c r="AC532" s="570"/>
      <c r="AD532" s="570"/>
      <c r="AE532" s="570"/>
      <c r="AF532" s="570"/>
      <c r="AG532" s="570"/>
      <c r="AH532" s="570"/>
      <c r="AI532" s="570"/>
      <c r="AJ532" s="570"/>
      <c r="AK532" s="570"/>
      <c r="AL532" s="570"/>
      <c r="AM532" s="570"/>
      <c r="AN532" s="570"/>
      <c r="AO532" s="570"/>
      <c r="AP532" s="570"/>
      <c r="AQ532" s="570"/>
      <c r="AR532" s="570"/>
      <c r="AS532" s="570"/>
      <c r="AT532" s="570"/>
      <c r="AU532" s="570"/>
      <c r="AV532" s="570"/>
      <c r="AW532" s="570"/>
      <c r="AX532" s="570"/>
      <c r="AY532" s="570"/>
      <c r="AZ532" s="570"/>
      <c r="BA532" s="570"/>
      <c r="BB532" s="570"/>
      <c r="BC532" s="570"/>
      <c r="BD532" s="570"/>
      <c r="BE532" s="570"/>
      <c r="BF532" s="570"/>
      <c r="BG532" s="570"/>
      <c r="BH532" s="570"/>
      <c r="BI532" s="570"/>
      <c r="BJ532" s="570"/>
      <c r="BK532" s="570"/>
      <c r="BL532" s="570"/>
      <c r="BM532" s="570"/>
      <c r="BN532" s="570"/>
      <c r="BO532" s="570"/>
      <c r="BP532" s="570"/>
      <c r="BQ532" s="570"/>
      <c r="BR532" s="570"/>
      <c r="BS532" s="570"/>
      <c r="BT532" s="570"/>
      <c r="BU532" s="570"/>
      <c r="BV532" s="570"/>
      <c r="BW532" s="570"/>
      <c r="BX532" s="570"/>
      <c r="BY532" s="570"/>
      <c r="BZ532" s="570"/>
      <c r="CA532" s="570"/>
      <c r="CB532" s="570"/>
      <c r="CC532" s="570"/>
      <c r="CD532" s="570"/>
      <c r="CE532" s="570"/>
      <c r="CF532" s="570"/>
      <c r="CG532" s="570"/>
      <c r="CH532" s="570"/>
      <c r="CI532" s="570"/>
      <c r="CJ532" s="570"/>
      <c r="CK532" s="570"/>
      <c r="CL532" s="570"/>
      <c r="CM532" s="570"/>
      <c r="CN532" s="570"/>
      <c r="CO532" s="570"/>
      <c r="CP532" s="570"/>
      <c r="CQ532" s="570"/>
      <c r="CR532" s="570"/>
      <c r="CS532" s="570"/>
      <c r="CT532" s="570"/>
      <c r="CU532" s="570"/>
      <c r="CV532" s="570"/>
    </row>
    <row r="533" spans="1:100" s="365" customFormat="1" ht="13.5">
      <c r="A533" s="655"/>
      <c r="B533" s="655"/>
      <c r="C533" s="655"/>
      <c r="D533" s="655"/>
      <c r="E533" s="655"/>
      <c r="F533" s="655"/>
      <c r="G533" s="655"/>
      <c r="H533" s="815"/>
      <c r="I533" s="815"/>
      <c r="J533" s="366"/>
      <c r="K533" s="367"/>
      <c r="L533" s="368"/>
      <c r="O533" s="339"/>
      <c r="P533" s="369"/>
      <c r="Q533" s="341"/>
      <c r="R533" s="342"/>
      <c r="S533" s="342"/>
      <c r="T533" s="343"/>
      <c r="U533" s="344"/>
      <c r="V533" s="344"/>
      <c r="W533" s="344"/>
      <c r="X533" s="564"/>
      <c r="Y533" s="564"/>
      <c r="Z533" s="564"/>
      <c r="AA533" s="564"/>
      <c r="AB533" s="564"/>
      <c r="AC533" s="570"/>
      <c r="AD533" s="570"/>
      <c r="AE533" s="570"/>
      <c r="AF533" s="570"/>
      <c r="AG533" s="570"/>
      <c r="AH533" s="570"/>
      <c r="AI533" s="570"/>
      <c r="AJ533" s="570"/>
      <c r="AK533" s="570"/>
      <c r="AL533" s="570"/>
      <c r="AM533" s="570"/>
      <c r="AN533" s="570"/>
      <c r="AO533" s="570"/>
      <c r="AP533" s="570"/>
      <c r="AQ533" s="570"/>
      <c r="AR533" s="570"/>
      <c r="AS533" s="570"/>
      <c r="AT533" s="570"/>
      <c r="AU533" s="570"/>
      <c r="AV533" s="570"/>
      <c r="AW533" s="570"/>
      <c r="AX533" s="570"/>
      <c r="AY533" s="570"/>
      <c r="AZ533" s="570"/>
      <c r="BA533" s="570"/>
      <c r="BB533" s="570"/>
      <c r="BC533" s="570"/>
      <c r="BD533" s="570"/>
      <c r="BE533" s="570"/>
      <c r="BF533" s="570"/>
      <c r="BG533" s="570"/>
      <c r="BH533" s="570"/>
      <c r="BI533" s="570"/>
      <c r="BJ533" s="570"/>
      <c r="BK533" s="570"/>
      <c r="BL533" s="570"/>
      <c r="BM533" s="570"/>
      <c r="BN533" s="570"/>
      <c r="BO533" s="570"/>
      <c r="BP533" s="570"/>
      <c r="BQ533" s="570"/>
      <c r="BR533" s="570"/>
      <c r="BS533" s="570"/>
      <c r="BT533" s="570"/>
      <c r="BU533" s="570"/>
      <c r="BV533" s="570"/>
      <c r="BW533" s="570"/>
      <c r="BX533" s="570"/>
      <c r="BY533" s="570"/>
      <c r="BZ533" s="570"/>
      <c r="CA533" s="570"/>
      <c r="CB533" s="570"/>
      <c r="CC533" s="570"/>
      <c r="CD533" s="570"/>
      <c r="CE533" s="570"/>
      <c r="CF533" s="570"/>
      <c r="CG533" s="570"/>
      <c r="CH533" s="570"/>
      <c r="CI533" s="570"/>
      <c r="CJ533" s="570"/>
      <c r="CK533" s="570"/>
      <c r="CL533" s="570"/>
      <c r="CM533" s="570"/>
      <c r="CN533" s="570"/>
      <c r="CO533" s="570"/>
      <c r="CP533" s="570"/>
      <c r="CQ533" s="570"/>
      <c r="CR533" s="570"/>
      <c r="CS533" s="570"/>
      <c r="CT533" s="570"/>
      <c r="CU533" s="570"/>
      <c r="CV533" s="570"/>
    </row>
    <row r="534" spans="1:100" s="365" customFormat="1" ht="13.5">
      <c r="A534" s="655"/>
      <c r="B534" s="655"/>
      <c r="C534" s="655"/>
      <c r="D534" s="655"/>
      <c r="E534" s="655"/>
      <c r="F534" s="655"/>
      <c r="G534" s="655"/>
      <c r="H534" s="815"/>
      <c r="I534" s="815"/>
      <c r="J534" s="366"/>
      <c r="K534" s="367"/>
      <c r="L534" s="368"/>
      <c r="O534" s="339"/>
      <c r="P534" s="369"/>
      <c r="Q534" s="341"/>
      <c r="R534" s="342"/>
      <c r="S534" s="342"/>
      <c r="T534" s="343"/>
      <c r="U534" s="344"/>
      <c r="V534" s="344"/>
      <c r="W534" s="344"/>
      <c r="X534" s="564"/>
      <c r="Y534" s="564"/>
      <c r="Z534" s="564"/>
      <c r="AA534" s="564"/>
      <c r="AB534" s="564"/>
      <c r="AC534" s="570"/>
      <c r="AD534" s="570"/>
      <c r="AE534" s="570"/>
      <c r="AF534" s="570"/>
      <c r="AG534" s="570"/>
      <c r="AH534" s="570"/>
      <c r="AI534" s="570"/>
      <c r="AJ534" s="570"/>
      <c r="AK534" s="570"/>
      <c r="AL534" s="570"/>
      <c r="AM534" s="570"/>
      <c r="AN534" s="570"/>
      <c r="AO534" s="570"/>
      <c r="AP534" s="570"/>
      <c r="AQ534" s="570"/>
      <c r="AR534" s="570"/>
      <c r="AS534" s="570"/>
      <c r="AT534" s="570"/>
      <c r="AU534" s="570"/>
      <c r="AV534" s="570"/>
      <c r="AW534" s="570"/>
      <c r="AX534" s="570"/>
      <c r="AY534" s="570"/>
      <c r="AZ534" s="570"/>
      <c r="BA534" s="570"/>
      <c r="BB534" s="570"/>
      <c r="BC534" s="570"/>
      <c r="BD534" s="570"/>
      <c r="BE534" s="570"/>
      <c r="BF534" s="570"/>
      <c r="BG534" s="570"/>
      <c r="BH534" s="570"/>
      <c r="BI534" s="570"/>
      <c r="BJ534" s="570"/>
      <c r="BK534" s="570"/>
      <c r="BL534" s="570"/>
      <c r="BM534" s="570"/>
      <c r="BN534" s="570"/>
      <c r="BO534" s="570"/>
      <c r="BP534" s="570"/>
      <c r="BQ534" s="570"/>
      <c r="BR534" s="570"/>
      <c r="BS534" s="570"/>
      <c r="BT534" s="570"/>
      <c r="BU534" s="570"/>
      <c r="BV534" s="570"/>
      <c r="BW534" s="570"/>
      <c r="BX534" s="570"/>
      <c r="BY534" s="570"/>
      <c r="BZ534" s="570"/>
      <c r="CA534" s="570"/>
      <c r="CB534" s="570"/>
      <c r="CC534" s="570"/>
      <c r="CD534" s="570"/>
      <c r="CE534" s="570"/>
      <c r="CF534" s="570"/>
      <c r="CG534" s="570"/>
      <c r="CH534" s="570"/>
      <c r="CI534" s="570"/>
      <c r="CJ534" s="570"/>
      <c r="CK534" s="570"/>
      <c r="CL534" s="570"/>
      <c r="CM534" s="570"/>
      <c r="CN534" s="570"/>
      <c r="CO534" s="570"/>
      <c r="CP534" s="570"/>
      <c r="CQ534" s="570"/>
      <c r="CR534" s="570"/>
      <c r="CS534" s="570"/>
      <c r="CT534" s="570"/>
      <c r="CU534" s="570"/>
      <c r="CV534" s="570"/>
    </row>
    <row r="535" spans="1:100" s="365" customFormat="1" ht="13.5">
      <c r="A535" s="655"/>
      <c r="B535" s="655"/>
      <c r="C535" s="655"/>
      <c r="D535" s="655"/>
      <c r="E535" s="655"/>
      <c r="F535" s="655"/>
      <c r="G535" s="655"/>
      <c r="H535" s="815"/>
      <c r="I535" s="815"/>
      <c r="J535" s="366"/>
      <c r="K535" s="367"/>
      <c r="L535" s="368"/>
      <c r="O535" s="339"/>
      <c r="P535" s="369"/>
      <c r="Q535" s="341"/>
      <c r="R535" s="342"/>
      <c r="S535" s="342"/>
      <c r="T535" s="343"/>
      <c r="U535" s="344"/>
      <c r="V535" s="344"/>
      <c r="W535" s="344"/>
      <c r="X535" s="564"/>
      <c r="Y535" s="564"/>
      <c r="Z535" s="564"/>
      <c r="AA535" s="564"/>
      <c r="AB535" s="564"/>
      <c r="AC535" s="570"/>
      <c r="AD535" s="570"/>
      <c r="AE535" s="570"/>
      <c r="AF535" s="570"/>
      <c r="AG535" s="570"/>
      <c r="AH535" s="570"/>
      <c r="AI535" s="570"/>
      <c r="AJ535" s="570"/>
      <c r="AK535" s="570"/>
      <c r="AL535" s="570"/>
      <c r="AM535" s="570"/>
      <c r="AN535" s="570"/>
      <c r="AO535" s="570"/>
      <c r="AP535" s="570"/>
      <c r="AQ535" s="570"/>
      <c r="AR535" s="570"/>
      <c r="AS535" s="570"/>
      <c r="AT535" s="570"/>
      <c r="AU535" s="570"/>
      <c r="AV535" s="570"/>
      <c r="AW535" s="570"/>
      <c r="AX535" s="570"/>
      <c r="AY535" s="570"/>
      <c r="AZ535" s="570"/>
      <c r="BA535" s="570"/>
      <c r="BB535" s="570"/>
      <c r="BC535" s="570"/>
      <c r="BD535" s="570"/>
      <c r="BE535" s="570"/>
      <c r="BF535" s="570"/>
      <c r="BG535" s="570"/>
      <c r="BH535" s="570"/>
      <c r="BI535" s="570"/>
      <c r="BJ535" s="570"/>
      <c r="BK535" s="570"/>
      <c r="BL535" s="570"/>
      <c r="BM535" s="570"/>
      <c r="BN535" s="570"/>
      <c r="BO535" s="570"/>
      <c r="BP535" s="570"/>
      <c r="BQ535" s="570"/>
      <c r="BR535" s="570"/>
      <c r="BS535" s="570"/>
      <c r="BT535" s="570"/>
      <c r="BU535" s="570"/>
      <c r="BV535" s="570"/>
      <c r="BW535" s="570"/>
      <c r="BX535" s="570"/>
      <c r="BY535" s="570"/>
      <c r="BZ535" s="570"/>
      <c r="CA535" s="570"/>
      <c r="CB535" s="570"/>
      <c r="CC535" s="570"/>
      <c r="CD535" s="570"/>
      <c r="CE535" s="570"/>
      <c r="CF535" s="570"/>
      <c r="CG535" s="570"/>
      <c r="CH535" s="570"/>
      <c r="CI535" s="570"/>
      <c r="CJ535" s="570"/>
      <c r="CK535" s="570"/>
      <c r="CL535" s="570"/>
      <c r="CM535" s="570"/>
      <c r="CN535" s="570"/>
      <c r="CO535" s="570"/>
      <c r="CP535" s="570"/>
      <c r="CQ535" s="570"/>
      <c r="CR535" s="570"/>
      <c r="CS535" s="570"/>
      <c r="CT535" s="570"/>
      <c r="CU535" s="570"/>
      <c r="CV535" s="570"/>
    </row>
    <row r="536" spans="1:100" s="365" customFormat="1" ht="13.5">
      <c r="A536" s="655"/>
      <c r="B536" s="655"/>
      <c r="C536" s="655"/>
      <c r="D536" s="655"/>
      <c r="E536" s="655"/>
      <c r="F536" s="655"/>
      <c r="G536" s="655"/>
      <c r="H536" s="815"/>
      <c r="I536" s="815"/>
      <c r="J536" s="366"/>
      <c r="K536" s="367"/>
      <c r="L536" s="368"/>
      <c r="O536" s="339"/>
      <c r="P536" s="369"/>
      <c r="Q536" s="341"/>
      <c r="R536" s="342"/>
      <c r="S536" s="342"/>
      <c r="T536" s="343"/>
      <c r="U536" s="344"/>
      <c r="V536" s="344"/>
      <c r="W536" s="344"/>
      <c r="X536" s="564"/>
      <c r="Y536" s="564"/>
      <c r="Z536" s="564"/>
      <c r="AA536" s="564"/>
      <c r="AB536" s="564"/>
      <c r="AC536" s="570"/>
      <c r="AD536" s="570"/>
      <c r="AE536" s="570"/>
      <c r="AF536" s="570"/>
      <c r="AG536" s="570"/>
      <c r="AH536" s="570"/>
      <c r="AI536" s="570"/>
      <c r="AJ536" s="570"/>
      <c r="AK536" s="570"/>
      <c r="AL536" s="570"/>
      <c r="AM536" s="570"/>
      <c r="AN536" s="570"/>
      <c r="AO536" s="570"/>
      <c r="AP536" s="570"/>
      <c r="AQ536" s="570"/>
      <c r="AR536" s="570"/>
      <c r="AS536" s="570"/>
      <c r="AT536" s="570"/>
      <c r="AU536" s="570"/>
      <c r="AV536" s="570"/>
      <c r="AW536" s="570"/>
      <c r="AX536" s="570"/>
      <c r="AY536" s="570"/>
      <c r="AZ536" s="570"/>
      <c r="BA536" s="570"/>
      <c r="BB536" s="570"/>
      <c r="BC536" s="570"/>
      <c r="BD536" s="570"/>
      <c r="BE536" s="570"/>
      <c r="BF536" s="570"/>
      <c r="BG536" s="570"/>
      <c r="BH536" s="570"/>
      <c r="BI536" s="570"/>
      <c r="BJ536" s="570"/>
      <c r="BK536" s="570"/>
      <c r="BL536" s="570"/>
      <c r="BM536" s="570"/>
      <c r="BN536" s="570"/>
      <c r="BO536" s="570"/>
      <c r="BP536" s="570"/>
      <c r="BQ536" s="570"/>
      <c r="BR536" s="570"/>
      <c r="BS536" s="570"/>
      <c r="BT536" s="570"/>
      <c r="BU536" s="570"/>
      <c r="BV536" s="570"/>
      <c r="BW536" s="570"/>
      <c r="BX536" s="570"/>
      <c r="BY536" s="570"/>
      <c r="BZ536" s="570"/>
      <c r="CA536" s="570"/>
      <c r="CB536" s="570"/>
      <c r="CC536" s="570"/>
      <c r="CD536" s="570"/>
      <c r="CE536" s="570"/>
      <c r="CF536" s="570"/>
      <c r="CG536" s="570"/>
      <c r="CH536" s="570"/>
      <c r="CI536" s="570"/>
      <c r="CJ536" s="570"/>
      <c r="CK536" s="570"/>
      <c r="CL536" s="570"/>
      <c r="CM536" s="570"/>
      <c r="CN536" s="570"/>
      <c r="CO536" s="570"/>
      <c r="CP536" s="570"/>
      <c r="CQ536" s="570"/>
      <c r="CR536" s="570"/>
      <c r="CS536" s="570"/>
      <c r="CT536" s="570"/>
      <c r="CU536" s="570"/>
      <c r="CV536" s="570"/>
    </row>
    <row r="537" spans="1:100" s="365" customFormat="1" ht="13.5">
      <c r="A537" s="655"/>
      <c r="B537" s="655"/>
      <c r="C537" s="655"/>
      <c r="D537" s="655"/>
      <c r="E537" s="655"/>
      <c r="F537" s="655"/>
      <c r="G537" s="655"/>
      <c r="H537" s="815"/>
      <c r="I537" s="815"/>
      <c r="J537" s="366"/>
      <c r="K537" s="367"/>
      <c r="L537" s="368"/>
      <c r="O537" s="339"/>
      <c r="P537" s="369"/>
      <c r="Q537" s="341"/>
      <c r="R537" s="342"/>
      <c r="S537" s="342"/>
      <c r="T537" s="343"/>
      <c r="U537" s="344"/>
      <c r="V537" s="344"/>
      <c r="W537" s="344"/>
      <c r="X537" s="564"/>
      <c r="Y537" s="564"/>
      <c r="Z537" s="564"/>
      <c r="AA537" s="564"/>
      <c r="AB537" s="564"/>
      <c r="AC537" s="570"/>
      <c r="AD537" s="570"/>
      <c r="AE537" s="570"/>
      <c r="AF537" s="570"/>
      <c r="AG537" s="570"/>
      <c r="AH537" s="570"/>
      <c r="AI537" s="570"/>
      <c r="AJ537" s="570"/>
      <c r="AK537" s="570"/>
      <c r="AL537" s="570"/>
      <c r="AM537" s="570"/>
      <c r="AN537" s="570"/>
      <c r="AO537" s="570"/>
      <c r="AP537" s="570"/>
      <c r="AQ537" s="570"/>
      <c r="AR537" s="570"/>
      <c r="AS537" s="570"/>
      <c r="AT537" s="570"/>
      <c r="AU537" s="570"/>
      <c r="AV537" s="570"/>
      <c r="AW537" s="570"/>
      <c r="AX537" s="570"/>
      <c r="AY537" s="570"/>
      <c r="AZ537" s="570"/>
      <c r="BA537" s="570"/>
      <c r="BB537" s="570"/>
      <c r="BC537" s="570"/>
      <c r="BD537" s="570"/>
      <c r="BE537" s="570"/>
      <c r="BF537" s="570"/>
      <c r="BG537" s="570"/>
      <c r="BH537" s="570"/>
      <c r="BI537" s="570"/>
      <c r="BJ537" s="570"/>
      <c r="BK537" s="570"/>
      <c r="BL537" s="570"/>
      <c r="BM537" s="570"/>
      <c r="BN537" s="570"/>
      <c r="BO537" s="570"/>
      <c r="BP537" s="570"/>
      <c r="BQ537" s="570"/>
      <c r="BR537" s="570"/>
      <c r="BS537" s="570"/>
      <c r="BT537" s="570"/>
      <c r="BU537" s="570"/>
      <c r="BV537" s="570"/>
      <c r="BW537" s="570"/>
      <c r="BX537" s="570"/>
      <c r="BY537" s="570"/>
      <c r="BZ537" s="570"/>
      <c r="CA537" s="570"/>
      <c r="CB537" s="570"/>
      <c r="CC537" s="570"/>
      <c r="CD537" s="570"/>
      <c r="CE537" s="570"/>
      <c r="CF537" s="570"/>
      <c r="CG537" s="570"/>
      <c r="CH537" s="570"/>
      <c r="CI537" s="570"/>
      <c r="CJ537" s="570"/>
      <c r="CK537" s="570"/>
      <c r="CL537" s="570"/>
      <c r="CM537" s="570"/>
      <c r="CN537" s="570"/>
      <c r="CO537" s="570"/>
      <c r="CP537" s="570"/>
      <c r="CQ537" s="570"/>
      <c r="CR537" s="570"/>
      <c r="CS537" s="570"/>
      <c r="CT537" s="570"/>
      <c r="CU537" s="570"/>
      <c r="CV537" s="570"/>
    </row>
    <row r="538" spans="1:100" s="365" customFormat="1" ht="13.5">
      <c r="A538" s="655"/>
      <c r="B538" s="655"/>
      <c r="C538" s="655"/>
      <c r="D538" s="655"/>
      <c r="E538" s="655"/>
      <c r="F538" s="655"/>
      <c r="G538" s="655"/>
      <c r="H538" s="815"/>
      <c r="I538" s="815"/>
      <c r="J538" s="366"/>
      <c r="K538" s="367"/>
      <c r="L538" s="368"/>
      <c r="O538" s="339"/>
      <c r="P538" s="369"/>
      <c r="Q538" s="341"/>
      <c r="R538" s="342"/>
      <c r="S538" s="342"/>
      <c r="T538" s="343"/>
      <c r="U538" s="344"/>
      <c r="V538" s="344"/>
      <c r="W538" s="344"/>
      <c r="X538" s="564"/>
      <c r="Y538" s="564"/>
      <c r="Z538" s="564"/>
      <c r="AA538" s="564"/>
      <c r="AB538" s="564"/>
      <c r="AC538" s="570"/>
      <c r="AD538" s="570"/>
      <c r="AE538" s="570"/>
      <c r="AF538" s="570"/>
      <c r="AG538" s="570"/>
      <c r="AH538" s="570"/>
      <c r="AI538" s="570"/>
      <c r="AJ538" s="570"/>
      <c r="AK538" s="570"/>
      <c r="AL538" s="570"/>
      <c r="AM538" s="570"/>
      <c r="AN538" s="570"/>
      <c r="AO538" s="570"/>
      <c r="AP538" s="570"/>
      <c r="AQ538" s="570"/>
      <c r="AR538" s="570"/>
      <c r="AS538" s="570"/>
      <c r="AT538" s="570"/>
      <c r="AU538" s="570"/>
      <c r="AV538" s="570"/>
      <c r="AW538" s="570"/>
      <c r="AX538" s="570"/>
      <c r="AY538" s="570"/>
      <c r="AZ538" s="570"/>
      <c r="BA538" s="570"/>
      <c r="BB538" s="570"/>
      <c r="BC538" s="570"/>
      <c r="BD538" s="570"/>
      <c r="BE538" s="570"/>
      <c r="BF538" s="570"/>
      <c r="BG538" s="570"/>
      <c r="BH538" s="570"/>
      <c r="BI538" s="570"/>
      <c r="BJ538" s="570"/>
      <c r="BK538" s="570"/>
      <c r="BL538" s="570"/>
      <c r="BM538" s="570"/>
      <c r="BN538" s="570"/>
      <c r="BO538" s="570"/>
      <c r="BP538" s="570"/>
      <c r="BQ538" s="570"/>
      <c r="BR538" s="570"/>
      <c r="BS538" s="570"/>
      <c r="BT538" s="570"/>
      <c r="BU538" s="570"/>
      <c r="BV538" s="570"/>
      <c r="BW538" s="570"/>
      <c r="BX538" s="570"/>
      <c r="BY538" s="570"/>
      <c r="BZ538" s="570"/>
      <c r="CA538" s="570"/>
      <c r="CB538" s="570"/>
      <c r="CC538" s="570"/>
      <c r="CD538" s="570"/>
      <c r="CE538" s="570"/>
      <c r="CF538" s="570"/>
      <c r="CG538" s="570"/>
      <c r="CH538" s="570"/>
      <c r="CI538" s="570"/>
      <c r="CJ538" s="570"/>
      <c r="CK538" s="570"/>
      <c r="CL538" s="570"/>
      <c r="CM538" s="570"/>
      <c r="CN538" s="570"/>
      <c r="CO538" s="570"/>
      <c r="CP538" s="570"/>
      <c r="CQ538" s="570"/>
      <c r="CR538" s="570"/>
      <c r="CS538" s="570"/>
      <c r="CT538" s="570"/>
      <c r="CU538" s="570"/>
      <c r="CV538" s="570"/>
    </row>
    <row r="539" spans="1:100" s="365" customFormat="1" ht="13.5">
      <c r="A539" s="655"/>
      <c r="B539" s="655"/>
      <c r="C539" s="655"/>
      <c r="D539" s="655"/>
      <c r="E539" s="655"/>
      <c r="F539" s="655"/>
      <c r="G539" s="655"/>
      <c r="H539" s="815"/>
      <c r="I539" s="815"/>
      <c r="J539" s="366"/>
      <c r="K539" s="367"/>
      <c r="L539" s="368"/>
      <c r="O539" s="339"/>
      <c r="P539" s="369"/>
      <c r="Q539" s="341"/>
      <c r="R539" s="342"/>
      <c r="S539" s="342"/>
      <c r="T539" s="343"/>
      <c r="U539" s="344"/>
      <c r="V539" s="344"/>
      <c r="W539" s="344"/>
      <c r="X539" s="564"/>
      <c r="Y539" s="564"/>
      <c r="Z539" s="564"/>
      <c r="AA539" s="564"/>
      <c r="AB539" s="564"/>
      <c r="AC539" s="570"/>
      <c r="AD539" s="570"/>
      <c r="AE539" s="570"/>
      <c r="AF539" s="570"/>
      <c r="AG539" s="570"/>
      <c r="AH539" s="570"/>
      <c r="AI539" s="570"/>
      <c r="AJ539" s="570"/>
      <c r="AK539" s="570"/>
      <c r="AL539" s="570"/>
      <c r="AM539" s="570"/>
      <c r="AN539" s="570"/>
      <c r="AO539" s="570"/>
      <c r="AP539" s="570"/>
      <c r="AQ539" s="570"/>
      <c r="AR539" s="570"/>
      <c r="AS539" s="570"/>
      <c r="AT539" s="570"/>
      <c r="AU539" s="570"/>
      <c r="AV539" s="570"/>
      <c r="AW539" s="570"/>
      <c r="AX539" s="570"/>
      <c r="AY539" s="570"/>
      <c r="AZ539" s="570"/>
      <c r="BA539" s="570"/>
      <c r="BB539" s="570"/>
      <c r="BC539" s="570"/>
      <c r="BD539" s="570"/>
      <c r="BE539" s="570"/>
      <c r="BF539" s="570"/>
      <c r="BG539" s="570"/>
      <c r="BH539" s="570"/>
      <c r="BI539" s="570"/>
      <c r="BJ539" s="570"/>
      <c r="BK539" s="570"/>
      <c r="BL539" s="570"/>
      <c r="BM539" s="570"/>
      <c r="BN539" s="570"/>
      <c r="BO539" s="570"/>
      <c r="BP539" s="570"/>
      <c r="BQ539" s="570"/>
      <c r="BR539" s="570"/>
      <c r="BS539" s="570"/>
      <c r="BT539" s="570"/>
      <c r="BU539" s="570"/>
      <c r="BV539" s="570"/>
      <c r="BW539" s="570"/>
      <c r="BX539" s="570"/>
      <c r="BY539" s="570"/>
      <c r="BZ539" s="570"/>
      <c r="CA539" s="570"/>
      <c r="CB539" s="570"/>
      <c r="CC539" s="570"/>
      <c r="CD539" s="570"/>
      <c r="CE539" s="570"/>
      <c r="CF539" s="570"/>
      <c r="CG539" s="570"/>
      <c r="CH539" s="570"/>
      <c r="CI539" s="570"/>
      <c r="CJ539" s="570"/>
      <c r="CK539" s="570"/>
      <c r="CL539" s="570"/>
      <c r="CM539" s="570"/>
      <c r="CN539" s="570"/>
      <c r="CO539" s="570"/>
      <c r="CP539" s="570"/>
      <c r="CQ539" s="570"/>
      <c r="CR539" s="570"/>
      <c r="CS539" s="570"/>
      <c r="CT539" s="570"/>
      <c r="CU539" s="570"/>
      <c r="CV539" s="570"/>
    </row>
    <row r="540" spans="1:100" s="365" customFormat="1" ht="13.5">
      <c r="A540" s="655"/>
      <c r="B540" s="655"/>
      <c r="C540" s="655"/>
      <c r="D540" s="655"/>
      <c r="E540" s="655"/>
      <c r="F540" s="655"/>
      <c r="G540" s="655"/>
      <c r="H540" s="815"/>
      <c r="I540" s="815"/>
      <c r="J540" s="366"/>
      <c r="K540" s="367"/>
      <c r="L540" s="368"/>
      <c r="O540" s="339"/>
      <c r="P540" s="369"/>
      <c r="Q540" s="341"/>
      <c r="R540" s="342"/>
      <c r="S540" s="342"/>
      <c r="T540" s="343"/>
      <c r="U540" s="344"/>
      <c r="V540" s="344"/>
      <c r="W540" s="344"/>
      <c r="X540" s="564"/>
      <c r="Y540" s="564"/>
      <c r="Z540" s="564"/>
      <c r="AA540" s="564"/>
      <c r="AB540" s="564"/>
      <c r="AC540" s="570"/>
      <c r="AD540" s="570"/>
      <c r="AE540" s="570"/>
      <c r="AF540" s="570"/>
      <c r="AG540" s="570"/>
      <c r="AH540" s="570"/>
      <c r="AI540" s="570"/>
      <c r="AJ540" s="570"/>
      <c r="AK540" s="570"/>
      <c r="AL540" s="570"/>
      <c r="AM540" s="570"/>
      <c r="AN540" s="570"/>
      <c r="AO540" s="570"/>
      <c r="AP540" s="570"/>
      <c r="AQ540" s="570"/>
      <c r="AR540" s="570"/>
      <c r="AS540" s="570"/>
      <c r="AT540" s="570"/>
      <c r="AU540" s="570"/>
      <c r="AV540" s="570"/>
      <c r="AW540" s="570"/>
      <c r="AX540" s="570"/>
      <c r="AY540" s="570"/>
      <c r="AZ540" s="570"/>
      <c r="BA540" s="570"/>
      <c r="BB540" s="570"/>
      <c r="BC540" s="570"/>
      <c r="BD540" s="570"/>
      <c r="BE540" s="570"/>
      <c r="BF540" s="570"/>
      <c r="BG540" s="570"/>
      <c r="BH540" s="570"/>
      <c r="BI540" s="570"/>
      <c r="BJ540" s="570"/>
      <c r="BK540" s="570"/>
      <c r="BL540" s="570"/>
      <c r="BM540" s="570"/>
      <c r="BN540" s="570"/>
      <c r="BO540" s="570"/>
      <c r="BP540" s="570"/>
      <c r="BQ540" s="570"/>
      <c r="BR540" s="570"/>
      <c r="BS540" s="570"/>
      <c r="BT540" s="570"/>
      <c r="BU540" s="570"/>
      <c r="BV540" s="570"/>
      <c r="BW540" s="570"/>
      <c r="BX540" s="570"/>
      <c r="BY540" s="570"/>
      <c r="BZ540" s="570"/>
      <c r="CA540" s="570"/>
      <c r="CB540" s="570"/>
      <c r="CC540" s="570"/>
      <c r="CD540" s="570"/>
      <c r="CE540" s="570"/>
      <c r="CF540" s="570"/>
      <c r="CG540" s="570"/>
      <c r="CH540" s="570"/>
      <c r="CI540" s="570"/>
      <c r="CJ540" s="570"/>
      <c r="CK540" s="570"/>
      <c r="CL540" s="570"/>
      <c r="CM540" s="570"/>
      <c r="CN540" s="570"/>
      <c r="CO540" s="570"/>
      <c r="CP540" s="570"/>
      <c r="CQ540" s="570"/>
      <c r="CR540" s="570"/>
      <c r="CS540" s="570"/>
      <c r="CT540" s="570"/>
      <c r="CU540" s="570"/>
      <c r="CV540" s="570"/>
    </row>
    <row r="541" spans="1:100" s="365" customFormat="1" ht="13.5">
      <c r="A541" s="655"/>
      <c r="B541" s="655"/>
      <c r="C541" s="655"/>
      <c r="D541" s="655"/>
      <c r="E541" s="655"/>
      <c r="F541" s="655"/>
      <c r="G541" s="655"/>
      <c r="H541" s="815"/>
      <c r="I541" s="815"/>
      <c r="J541" s="366"/>
      <c r="K541" s="367"/>
      <c r="L541" s="368"/>
      <c r="O541" s="339"/>
      <c r="P541" s="369"/>
      <c r="Q541" s="341"/>
      <c r="R541" s="342"/>
      <c r="S541" s="342"/>
      <c r="T541" s="343"/>
      <c r="U541" s="344"/>
      <c r="V541" s="344"/>
      <c r="W541" s="344"/>
      <c r="X541" s="564"/>
      <c r="Y541" s="564"/>
      <c r="Z541" s="564"/>
      <c r="AA541" s="564"/>
      <c r="AB541" s="564"/>
      <c r="AC541" s="570"/>
      <c r="AD541" s="570"/>
      <c r="AE541" s="570"/>
      <c r="AF541" s="570"/>
      <c r="AG541" s="570"/>
      <c r="AH541" s="570"/>
      <c r="AI541" s="570"/>
      <c r="AJ541" s="570"/>
      <c r="AK541" s="570"/>
      <c r="AL541" s="570"/>
      <c r="AM541" s="570"/>
      <c r="AN541" s="570"/>
      <c r="AO541" s="570"/>
      <c r="AP541" s="570"/>
      <c r="AQ541" s="570"/>
      <c r="AR541" s="570"/>
      <c r="AS541" s="570"/>
      <c r="AT541" s="570"/>
      <c r="AU541" s="570"/>
      <c r="AV541" s="570"/>
      <c r="AW541" s="570"/>
      <c r="AX541" s="570"/>
      <c r="AY541" s="570"/>
      <c r="AZ541" s="570"/>
      <c r="BA541" s="570"/>
      <c r="BB541" s="570"/>
      <c r="BC541" s="570"/>
      <c r="BD541" s="570"/>
      <c r="BE541" s="570"/>
      <c r="BF541" s="570"/>
      <c r="BG541" s="570"/>
      <c r="BH541" s="570"/>
      <c r="BI541" s="570"/>
      <c r="BJ541" s="570"/>
      <c r="BK541" s="570"/>
      <c r="BL541" s="570"/>
      <c r="BM541" s="570"/>
      <c r="BN541" s="570"/>
      <c r="BO541" s="570"/>
      <c r="BP541" s="570"/>
      <c r="BQ541" s="570"/>
      <c r="BR541" s="570"/>
      <c r="BS541" s="570"/>
      <c r="BT541" s="570"/>
      <c r="BU541" s="570"/>
      <c r="BV541" s="570"/>
      <c r="BW541" s="570"/>
      <c r="BX541" s="570"/>
      <c r="BY541" s="570"/>
      <c r="BZ541" s="570"/>
      <c r="CA541" s="570"/>
      <c r="CB541" s="570"/>
      <c r="CC541" s="570"/>
      <c r="CD541" s="570"/>
      <c r="CE541" s="570"/>
      <c r="CF541" s="570"/>
      <c r="CG541" s="570"/>
      <c r="CH541" s="570"/>
      <c r="CI541" s="570"/>
      <c r="CJ541" s="570"/>
      <c r="CK541" s="570"/>
      <c r="CL541" s="570"/>
      <c r="CM541" s="570"/>
      <c r="CN541" s="570"/>
      <c r="CO541" s="570"/>
      <c r="CP541" s="570"/>
      <c r="CQ541" s="570"/>
      <c r="CR541" s="570"/>
      <c r="CS541" s="570"/>
      <c r="CT541" s="570"/>
      <c r="CU541" s="570"/>
      <c r="CV541" s="570"/>
    </row>
    <row r="542" spans="1:100" s="365" customFormat="1" ht="13.5">
      <c r="A542" s="655"/>
      <c r="B542" s="655"/>
      <c r="C542" s="655"/>
      <c r="D542" s="655"/>
      <c r="E542" s="655"/>
      <c r="F542" s="655"/>
      <c r="G542" s="655"/>
      <c r="H542" s="815"/>
      <c r="I542" s="815"/>
      <c r="J542" s="366"/>
      <c r="K542" s="367"/>
      <c r="L542" s="368"/>
      <c r="O542" s="339"/>
      <c r="P542" s="369"/>
      <c r="Q542" s="341"/>
      <c r="R542" s="342"/>
      <c r="S542" s="342"/>
      <c r="T542" s="343"/>
      <c r="U542" s="344"/>
      <c r="V542" s="344"/>
      <c r="W542" s="344"/>
      <c r="X542" s="564"/>
      <c r="Y542" s="564"/>
      <c r="Z542" s="564"/>
      <c r="AA542" s="564"/>
      <c r="AB542" s="564"/>
      <c r="AC542" s="570"/>
      <c r="AD542" s="570"/>
      <c r="AE542" s="570"/>
      <c r="AF542" s="570"/>
      <c r="AG542" s="570"/>
      <c r="AH542" s="570"/>
      <c r="AI542" s="570"/>
      <c r="AJ542" s="570"/>
      <c r="AK542" s="570"/>
      <c r="AL542" s="570"/>
      <c r="AM542" s="570"/>
      <c r="AN542" s="570"/>
      <c r="AO542" s="570"/>
      <c r="AP542" s="570"/>
      <c r="AQ542" s="570"/>
      <c r="AR542" s="570"/>
      <c r="AS542" s="570"/>
      <c r="AT542" s="570"/>
      <c r="AU542" s="570"/>
      <c r="AV542" s="570"/>
      <c r="AW542" s="570"/>
      <c r="AX542" s="570"/>
      <c r="AY542" s="570"/>
      <c r="AZ542" s="570"/>
      <c r="BA542" s="570"/>
      <c r="BB542" s="570"/>
      <c r="BC542" s="570"/>
      <c r="BD542" s="570"/>
      <c r="BE542" s="570"/>
      <c r="BF542" s="570"/>
      <c r="BG542" s="570"/>
      <c r="BH542" s="570"/>
      <c r="BI542" s="570"/>
      <c r="BJ542" s="570"/>
      <c r="BK542" s="570"/>
      <c r="BL542" s="570"/>
      <c r="BM542" s="570"/>
      <c r="BN542" s="570"/>
      <c r="BO542" s="570"/>
      <c r="BP542" s="570"/>
      <c r="BQ542" s="570"/>
      <c r="BR542" s="570"/>
      <c r="BS542" s="570"/>
      <c r="BT542" s="570"/>
      <c r="BU542" s="570"/>
      <c r="BV542" s="570"/>
      <c r="BW542" s="570"/>
      <c r="BX542" s="570"/>
      <c r="BY542" s="570"/>
      <c r="BZ542" s="570"/>
      <c r="CA542" s="570"/>
      <c r="CB542" s="570"/>
      <c r="CC542" s="570"/>
      <c r="CD542" s="570"/>
      <c r="CE542" s="570"/>
      <c r="CF542" s="570"/>
      <c r="CG542" s="570"/>
      <c r="CH542" s="570"/>
      <c r="CI542" s="570"/>
      <c r="CJ542" s="570"/>
      <c r="CK542" s="570"/>
      <c r="CL542" s="570"/>
      <c r="CM542" s="570"/>
      <c r="CN542" s="570"/>
      <c r="CO542" s="570"/>
      <c r="CP542" s="570"/>
      <c r="CQ542" s="570"/>
      <c r="CR542" s="570"/>
      <c r="CS542" s="570"/>
      <c r="CT542" s="570"/>
      <c r="CU542" s="570"/>
      <c r="CV542" s="570"/>
    </row>
    <row r="543" spans="1:100" s="365" customFormat="1" ht="13.5">
      <c r="A543" s="655"/>
      <c r="B543" s="655"/>
      <c r="C543" s="655"/>
      <c r="D543" s="655"/>
      <c r="E543" s="655"/>
      <c r="F543" s="655"/>
      <c r="G543" s="655"/>
      <c r="H543" s="815"/>
      <c r="I543" s="815"/>
      <c r="J543" s="366"/>
      <c r="K543" s="367"/>
      <c r="L543" s="368"/>
      <c r="O543" s="339"/>
      <c r="P543" s="369"/>
      <c r="Q543" s="341"/>
      <c r="R543" s="342"/>
      <c r="S543" s="342"/>
      <c r="T543" s="343"/>
      <c r="U543" s="344"/>
      <c r="V543" s="344"/>
      <c r="W543" s="344"/>
      <c r="X543" s="564"/>
      <c r="Y543" s="564"/>
      <c r="Z543" s="564"/>
      <c r="AA543" s="564"/>
      <c r="AB543" s="564"/>
      <c r="AC543" s="570"/>
      <c r="AD543" s="570"/>
      <c r="AE543" s="570"/>
      <c r="AF543" s="570"/>
      <c r="AG543" s="570"/>
      <c r="AH543" s="570"/>
      <c r="AI543" s="570"/>
      <c r="AJ543" s="570"/>
      <c r="AK543" s="570"/>
      <c r="AL543" s="570"/>
      <c r="AM543" s="570"/>
      <c r="AN543" s="570"/>
      <c r="AO543" s="570"/>
      <c r="AP543" s="570"/>
      <c r="AQ543" s="570"/>
      <c r="AR543" s="570"/>
      <c r="AS543" s="570"/>
      <c r="AT543" s="570"/>
      <c r="AU543" s="570"/>
      <c r="AV543" s="570"/>
      <c r="AW543" s="570"/>
      <c r="AX543" s="570"/>
      <c r="AY543" s="570"/>
      <c r="AZ543" s="570"/>
      <c r="BA543" s="570"/>
      <c r="BB543" s="570"/>
      <c r="BC543" s="570"/>
      <c r="BD543" s="570"/>
      <c r="BE543" s="570"/>
      <c r="BF543" s="570"/>
      <c r="BG543" s="570"/>
      <c r="BH543" s="570"/>
      <c r="BI543" s="570"/>
      <c r="BJ543" s="570"/>
      <c r="BK543" s="570"/>
      <c r="BL543" s="570"/>
      <c r="BM543" s="570"/>
      <c r="BN543" s="570"/>
      <c r="BO543" s="570"/>
      <c r="BP543" s="570"/>
      <c r="BQ543" s="570"/>
      <c r="BR543" s="570"/>
      <c r="BS543" s="570"/>
      <c r="BT543" s="570"/>
      <c r="BU543" s="570"/>
      <c r="BV543" s="570"/>
      <c r="BW543" s="570"/>
      <c r="BX543" s="570"/>
      <c r="BY543" s="570"/>
      <c r="BZ543" s="570"/>
      <c r="CA543" s="570"/>
      <c r="CB543" s="570"/>
      <c r="CC543" s="570"/>
      <c r="CD543" s="570"/>
      <c r="CE543" s="570"/>
      <c r="CF543" s="570"/>
      <c r="CG543" s="570"/>
      <c r="CH543" s="570"/>
      <c r="CI543" s="570"/>
      <c r="CJ543" s="570"/>
      <c r="CK543" s="570"/>
      <c r="CL543" s="570"/>
      <c r="CM543" s="570"/>
      <c r="CN543" s="570"/>
      <c r="CO543" s="570"/>
      <c r="CP543" s="570"/>
      <c r="CQ543" s="570"/>
      <c r="CR543" s="570"/>
      <c r="CS543" s="570"/>
      <c r="CT543" s="570"/>
      <c r="CU543" s="570"/>
      <c r="CV543" s="570"/>
    </row>
    <row r="544" spans="1:100" s="365" customFormat="1" ht="13.5">
      <c r="A544" s="655"/>
      <c r="B544" s="655"/>
      <c r="C544" s="655"/>
      <c r="D544" s="655"/>
      <c r="E544" s="655"/>
      <c r="F544" s="655"/>
      <c r="G544" s="655"/>
      <c r="H544" s="815"/>
      <c r="I544" s="815"/>
      <c r="J544" s="366"/>
      <c r="K544" s="367"/>
      <c r="L544" s="368"/>
      <c r="O544" s="339"/>
      <c r="P544" s="369"/>
      <c r="Q544" s="341"/>
      <c r="R544" s="342"/>
      <c r="S544" s="342"/>
      <c r="T544" s="343"/>
      <c r="U544" s="344"/>
      <c r="V544" s="344"/>
      <c r="W544" s="344"/>
      <c r="X544" s="564"/>
      <c r="Y544" s="564"/>
      <c r="Z544" s="564"/>
      <c r="AA544" s="564"/>
      <c r="AB544" s="564"/>
      <c r="AC544" s="570"/>
      <c r="AD544" s="570"/>
      <c r="AE544" s="570"/>
      <c r="AF544" s="570"/>
      <c r="AG544" s="570"/>
      <c r="AH544" s="570"/>
      <c r="AI544" s="570"/>
      <c r="AJ544" s="570"/>
      <c r="AK544" s="570"/>
      <c r="AL544" s="570"/>
      <c r="AM544" s="570"/>
      <c r="AN544" s="570"/>
      <c r="AO544" s="570"/>
      <c r="AP544" s="570"/>
      <c r="AQ544" s="570"/>
      <c r="AR544" s="570"/>
      <c r="AS544" s="570"/>
      <c r="AT544" s="570"/>
      <c r="AU544" s="570"/>
      <c r="AV544" s="570"/>
      <c r="AW544" s="570"/>
      <c r="AX544" s="570"/>
      <c r="AY544" s="570"/>
      <c r="AZ544" s="570"/>
      <c r="BA544" s="570"/>
      <c r="BB544" s="570"/>
      <c r="BC544" s="570"/>
      <c r="BD544" s="570"/>
      <c r="BE544" s="570"/>
      <c r="BF544" s="570"/>
      <c r="BG544" s="570"/>
      <c r="BH544" s="570"/>
      <c r="BI544" s="570"/>
      <c r="BJ544" s="570"/>
      <c r="BK544" s="570"/>
      <c r="BL544" s="570"/>
      <c r="BM544" s="570"/>
      <c r="BN544" s="570"/>
      <c r="BO544" s="570"/>
      <c r="BP544" s="570"/>
      <c r="BQ544" s="570"/>
      <c r="BR544" s="570"/>
      <c r="BS544" s="570"/>
      <c r="BT544" s="570"/>
      <c r="BU544" s="570"/>
      <c r="BV544" s="570"/>
      <c r="BW544" s="570"/>
      <c r="BX544" s="570"/>
      <c r="BY544" s="570"/>
      <c r="BZ544" s="570"/>
      <c r="CA544" s="570"/>
      <c r="CB544" s="570"/>
      <c r="CC544" s="570"/>
      <c r="CD544" s="570"/>
      <c r="CE544" s="570"/>
      <c r="CF544" s="570"/>
      <c r="CG544" s="570"/>
      <c r="CH544" s="570"/>
      <c r="CI544" s="570"/>
      <c r="CJ544" s="570"/>
      <c r="CK544" s="570"/>
      <c r="CL544" s="570"/>
      <c r="CM544" s="570"/>
      <c r="CN544" s="570"/>
      <c r="CO544" s="570"/>
      <c r="CP544" s="570"/>
      <c r="CQ544" s="570"/>
      <c r="CR544" s="570"/>
      <c r="CS544" s="570"/>
      <c r="CT544" s="570"/>
      <c r="CU544" s="570"/>
      <c r="CV544" s="570"/>
    </row>
    <row r="545" spans="1:100" s="365" customFormat="1" ht="13.5">
      <c r="A545" s="655"/>
      <c r="B545" s="655"/>
      <c r="C545" s="655"/>
      <c r="D545" s="655"/>
      <c r="E545" s="655"/>
      <c r="F545" s="655"/>
      <c r="G545" s="655"/>
      <c r="H545" s="815"/>
      <c r="I545" s="815"/>
      <c r="J545" s="366"/>
      <c r="K545" s="367"/>
      <c r="L545" s="368"/>
      <c r="O545" s="339"/>
      <c r="P545" s="369"/>
      <c r="Q545" s="341"/>
      <c r="R545" s="342"/>
      <c r="S545" s="342"/>
      <c r="T545" s="343"/>
      <c r="U545" s="344"/>
      <c r="V545" s="344"/>
      <c r="W545" s="344"/>
      <c r="X545" s="564"/>
      <c r="Y545" s="564"/>
      <c r="Z545" s="564"/>
      <c r="AA545" s="564"/>
      <c r="AB545" s="564"/>
      <c r="AC545" s="570"/>
      <c r="AD545" s="570"/>
      <c r="AE545" s="570"/>
      <c r="AF545" s="570"/>
      <c r="AG545" s="570"/>
      <c r="AH545" s="570"/>
      <c r="AI545" s="570"/>
      <c r="AJ545" s="570"/>
      <c r="AK545" s="570"/>
      <c r="AL545" s="570"/>
      <c r="AM545" s="570"/>
      <c r="AN545" s="570"/>
      <c r="AO545" s="570"/>
      <c r="AP545" s="570"/>
      <c r="AQ545" s="570"/>
      <c r="AR545" s="570"/>
      <c r="AS545" s="570"/>
      <c r="AT545" s="570"/>
      <c r="AU545" s="570"/>
      <c r="AV545" s="570"/>
      <c r="AW545" s="570"/>
      <c r="AX545" s="570"/>
      <c r="AY545" s="570"/>
      <c r="AZ545" s="570"/>
      <c r="BA545" s="570"/>
      <c r="BB545" s="570"/>
      <c r="BC545" s="570"/>
      <c r="BD545" s="570"/>
      <c r="BE545" s="570"/>
      <c r="BF545" s="570"/>
      <c r="BG545" s="570"/>
      <c r="BH545" s="570"/>
      <c r="BI545" s="570"/>
      <c r="BJ545" s="570"/>
      <c r="BK545" s="570"/>
      <c r="BL545" s="570"/>
      <c r="BM545" s="570"/>
      <c r="BN545" s="570"/>
      <c r="BO545" s="570"/>
      <c r="BP545" s="570"/>
      <c r="BQ545" s="570"/>
      <c r="BR545" s="570"/>
      <c r="BS545" s="570"/>
      <c r="BT545" s="570"/>
      <c r="BU545" s="570"/>
      <c r="BV545" s="570"/>
      <c r="BW545" s="570"/>
      <c r="BX545" s="570"/>
      <c r="BY545" s="570"/>
      <c r="BZ545" s="570"/>
      <c r="CA545" s="570"/>
      <c r="CB545" s="570"/>
      <c r="CC545" s="570"/>
      <c r="CD545" s="570"/>
      <c r="CE545" s="570"/>
      <c r="CF545" s="570"/>
      <c r="CG545" s="570"/>
      <c r="CH545" s="570"/>
      <c r="CI545" s="570"/>
      <c r="CJ545" s="570"/>
      <c r="CK545" s="570"/>
      <c r="CL545" s="570"/>
      <c r="CM545" s="570"/>
      <c r="CN545" s="570"/>
      <c r="CO545" s="570"/>
      <c r="CP545" s="570"/>
      <c r="CQ545" s="570"/>
      <c r="CR545" s="570"/>
      <c r="CS545" s="570"/>
      <c r="CT545" s="570"/>
      <c r="CU545" s="570"/>
      <c r="CV545" s="570"/>
    </row>
    <row r="546" spans="1:100" s="365" customFormat="1" ht="13.5">
      <c r="A546" s="655"/>
      <c r="B546" s="655"/>
      <c r="C546" s="655"/>
      <c r="D546" s="655"/>
      <c r="E546" s="655"/>
      <c r="F546" s="655"/>
      <c r="G546" s="655"/>
      <c r="H546" s="815"/>
      <c r="I546" s="815"/>
      <c r="J546" s="366"/>
      <c r="K546" s="367"/>
      <c r="L546" s="368"/>
      <c r="O546" s="339"/>
      <c r="P546" s="369"/>
      <c r="Q546" s="341"/>
      <c r="R546" s="342"/>
      <c r="S546" s="342"/>
      <c r="T546" s="343"/>
      <c r="U546" s="344"/>
      <c r="V546" s="344"/>
      <c r="W546" s="344"/>
      <c r="X546" s="564"/>
      <c r="Y546" s="564"/>
      <c r="Z546" s="564"/>
      <c r="AA546" s="564"/>
      <c r="AB546" s="564"/>
      <c r="AC546" s="570"/>
      <c r="AD546" s="570"/>
      <c r="AE546" s="570"/>
      <c r="AF546" s="570"/>
      <c r="AG546" s="570"/>
      <c r="AH546" s="570"/>
      <c r="AI546" s="570"/>
      <c r="AJ546" s="570"/>
      <c r="AK546" s="570"/>
      <c r="AL546" s="570"/>
      <c r="AM546" s="570"/>
      <c r="AN546" s="570"/>
      <c r="AO546" s="570"/>
      <c r="AP546" s="570"/>
      <c r="AQ546" s="570"/>
      <c r="AR546" s="570"/>
      <c r="AS546" s="570"/>
      <c r="AT546" s="570"/>
      <c r="AU546" s="570"/>
      <c r="AV546" s="570"/>
      <c r="AW546" s="570"/>
      <c r="AX546" s="570"/>
      <c r="AY546" s="570"/>
      <c r="AZ546" s="570"/>
      <c r="BA546" s="570"/>
      <c r="BB546" s="570"/>
      <c r="BC546" s="570"/>
      <c r="BD546" s="570"/>
      <c r="BE546" s="570"/>
      <c r="BF546" s="570"/>
      <c r="BG546" s="570"/>
      <c r="BH546" s="570"/>
      <c r="BI546" s="570"/>
      <c r="BJ546" s="570"/>
      <c r="BK546" s="570"/>
      <c r="BL546" s="570"/>
      <c r="BM546" s="570"/>
      <c r="BN546" s="570"/>
      <c r="BO546" s="570"/>
      <c r="BP546" s="570"/>
      <c r="BQ546" s="570"/>
      <c r="BR546" s="570"/>
      <c r="BS546" s="570"/>
      <c r="BT546" s="570"/>
      <c r="BU546" s="570"/>
      <c r="BV546" s="570"/>
      <c r="BW546" s="570"/>
      <c r="BX546" s="570"/>
      <c r="BY546" s="570"/>
      <c r="BZ546" s="570"/>
      <c r="CA546" s="570"/>
      <c r="CB546" s="570"/>
      <c r="CC546" s="570"/>
      <c r="CD546" s="570"/>
      <c r="CE546" s="570"/>
      <c r="CF546" s="570"/>
      <c r="CG546" s="570"/>
      <c r="CH546" s="570"/>
      <c r="CI546" s="570"/>
      <c r="CJ546" s="570"/>
      <c r="CK546" s="570"/>
      <c r="CL546" s="570"/>
      <c r="CM546" s="570"/>
      <c r="CN546" s="570"/>
      <c r="CO546" s="570"/>
      <c r="CP546" s="570"/>
      <c r="CQ546" s="570"/>
      <c r="CR546" s="570"/>
      <c r="CS546" s="570"/>
      <c r="CT546" s="570"/>
      <c r="CU546" s="570"/>
      <c r="CV546" s="570"/>
    </row>
    <row r="547" spans="1:100" s="365" customFormat="1" ht="13.5">
      <c r="A547" s="655"/>
      <c r="B547" s="655"/>
      <c r="C547" s="655"/>
      <c r="D547" s="655"/>
      <c r="E547" s="655"/>
      <c r="F547" s="655"/>
      <c r="G547" s="655"/>
      <c r="H547" s="815"/>
      <c r="I547" s="815"/>
      <c r="J547" s="366"/>
      <c r="K547" s="367"/>
      <c r="L547" s="368"/>
      <c r="O547" s="339"/>
      <c r="P547" s="369"/>
      <c r="Q547" s="341"/>
      <c r="R547" s="342"/>
      <c r="S547" s="342"/>
      <c r="T547" s="343"/>
      <c r="U547" s="344"/>
      <c r="V547" s="344"/>
      <c r="W547" s="344"/>
      <c r="X547" s="564"/>
      <c r="Y547" s="564"/>
      <c r="Z547" s="564"/>
      <c r="AA547" s="564"/>
      <c r="AB547" s="564"/>
      <c r="AC547" s="570"/>
      <c r="AD547" s="570"/>
      <c r="AE547" s="570"/>
      <c r="AF547" s="570"/>
      <c r="AG547" s="570"/>
      <c r="AH547" s="570"/>
      <c r="AI547" s="570"/>
      <c r="AJ547" s="570"/>
      <c r="AK547" s="570"/>
      <c r="AL547" s="570"/>
      <c r="AM547" s="570"/>
      <c r="AN547" s="570"/>
      <c r="AO547" s="570"/>
      <c r="AP547" s="570"/>
      <c r="AQ547" s="570"/>
      <c r="AR547" s="570"/>
      <c r="AS547" s="570"/>
      <c r="AT547" s="570"/>
      <c r="AU547" s="570"/>
      <c r="AV547" s="570"/>
      <c r="AW547" s="570"/>
      <c r="AX547" s="570"/>
      <c r="AY547" s="570"/>
      <c r="AZ547" s="570"/>
      <c r="BA547" s="570"/>
      <c r="BB547" s="570"/>
      <c r="BC547" s="570"/>
      <c r="BD547" s="570"/>
      <c r="BE547" s="570"/>
      <c r="BF547" s="570"/>
      <c r="BG547" s="570"/>
      <c r="BH547" s="570"/>
      <c r="BI547" s="570"/>
      <c r="BJ547" s="570"/>
      <c r="BK547" s="570"/>
      <c r="BL547" s="570"/>
      <c r="BM547" s="570"/>
      <c r="BN547" s="570"/>
      <c r="BO547" s="570"/>
      <c r="BP547" s="570"/>
      <c r="BQ547" s="570"/>
      <c r="BR547" s="570"/>
      <c r="BS547" s="570"/>
      <c r="BT547" s="570"/>
      <c r="BU547" s="570"/>
      <c r="BV547" s="570"/>
      <c r="BW547" s="570"/>
      <c r="BX547" s="570"/>
      <c r="BY547" s="570"/>
      <c r="BZ547" s="570"/>
      <c r="CA547" s="570"/>
      <c r="CB547" s="570"/>
      <c r="CC547" s="570"/>
      <c r="CD547" s="570"/>
      <c r="CE547" s="570"/>
      <c r="CF547" s="570"/>
      <c r="CG547" s="570"/>
      <c r="CH547" s="570"/>
      <c r="CI547" s="570"/>
      <c r="CJ547" s="570"/>
      <c r="CK547" s="570"/>
      <c r="CL547" s="570"/>
      <c r="CM547" s="570"/>
      <c r="CN547" s="570"/>
      <c r="CO547" s="570"/>
      <c r="CP547" s="570"/>
      <c r="CQ547" s="570"/>
      <c r="CR547" s="570"/>
      <c r="CS547" s="570"/>
      <c r="CT547" s="570"/>
      <c r="CU547" s="570"/>
      <c r="CV547" s="570"/>
    </row>
    <row r="548" spans="1:100" s="365" customFormat="1" ht="13.5">
      <c r="A548" s="655"/>
      <c r="B548" s="655"/>
      <c r="C548" s="655"/>
      <c r="D548" s="655"/>
      <c r="E548" s="655"/>
      <c r="F548" s="655"/>
      <c r="G548" s="655"/>
      <c r="H548" s="815"/>
      <c r="I548" s="815"/>
      <c r="J548" s="366"/>
      <c r="K548" s="367"/>
      <c r="L548" s="368"/>
      <c r="O548" s="339"/>
      <c r="P548" s="369"/>
      <c r="Q548" s="341"/>
      <c r="R548" s="342"/>
      <c r="S548" s="342"/>
      <c r="T548" s="343"/>
      <c r="U548" s="344"/>
      <c r="V548" s="344"/>
      <c r="W548" s="344"/>
      <c r="X548" s="564"/>
      <c r="Y548" s="564"/>
      <c r="Z548" s="564"/>
      <c r="AA548" s="564"/>
      <c r="AB548" s="564"/>
      <c r="AC548" s="570"/>
      <c r="AD548" s="570"/>
      <c r="AE548" s="570"/>
      <c r="AF548" s="570"/>
      <c r="AG548" s="570"/>
      <c r="AH548" s="570"/>
      <c r="AI548" s="570"/>
      <c r="AJ548" s="570"/>
      <c r="AK548" s="570"/>
      <c r="AL548" s="570"/>
      <c r="AM548" s="570"/>
      <c r="AN548" s="570"/>
      <c r="AO548" s="570"/>
      <c r="AP548" s="570"/>
      <c r="AQ548" s="570"/>
      <c r="AR548" s="570"/>
      <c r="AS548" s="570"/>
      <c r="AT548" s="570"/>
      <c r="AU548" s="570"/>
      <c r="AV548" s="570"/>
      <c r="AW548" s="570"/>
      <c r="AX548" s="570"/>
      <c r="AY548" s="570"/>
      <c r="AZ548" s="570"/>
      <c r="BA548" s="570"/>
      <c r="BB548" s="570"/>
      <c r="BC548" s="570"/>
      <c r="BD548" s="570"/>
      <c r="BE548" s="570"/>
      <c r="BF548" s="570"/>
      <c r="BG548" s="570"/>
      <c r="BH548" s="570"/>
      <c r="BI548" s="570"/>
      <c r="BJ548" s="570"/>
      <c r="BK548" s="570"/>
      <c r="BL548" s="570"/>
      <c r="BM548" s="570"/>
      <c r="BN548" s="570"/>
      <c r="BO548" s="570"/>
      <c r="BP548" s="570"/>
      <c r="BQ548" s="570"/>
      <c r="BR548" s="570"/>
      <c r="BS548" s="570"/>
      <c r="BT548" s="570"/>
      <c r="BU548" s="570"/>
      <c r="BV548" s="570"/>
      <c r="BW548" s="570"/>
      <c r="BX548" s="570"/>
      <c r="BY548" s="570"/>
      <c r="BZ548" s="570"/>
      <c r="CA548" s="570"/>
      <c r="CB548" s="570"/>
      <c r="CC548" s="570"/>
      <c r="CD548" s="570"/>
      <c r="CE548" s="570"/>
      <c r="CF548" s="570"/>
      <c r="CG548" s="570"/>
      <c r="CH548" s="570"/>
      <c r="CI548" s="570"/>
      <c r="CJ548" s="570"/>
      <c r="CK548" s="570"/>
      <c r="CL548" s="570"/>
      <c r="CM548" s="570"/>
      <c r="CN548" s="570"/>
      <c r="CO548" s="570"/>
      <c r="CP548" s="570"/>
      <c r="CQ548" s="570"/>
      <c r="CR548" s="570"/>
      <c r="CS548" s="570"/>
      <c r="CT548" s="570"/>
      <c r="CU548" s="570"/>
      <c r="CV548" s="570"/>
    </row>
    <row r="549" spans="1:100" s="365" customFormat="1" ht="13.5">
      <c r="A549" s="655"/>
      <c r="B549" s="655"/>
      <c r="C549" s="655"/>
      <c r="D549" s="655"/>
      <c r="E549" s="655"/>
      <c r="F549" s="655"/>
      <c r="G549" s="655"/>
      <c r="H549" s="815"/>
      <c r="I549" s="815"/>
      <c r="J549" s="366"/>
      <c r="K549" s="367"/>
      <c r="L549" s="368"/>
      <c r="O549" s="339"/>
      <c r="P549" s="369"/>
      <c r="Q549" s="341"/>
      <c r="R549" s="342"/>
      <c r="S549" s="342"/>
      <c r="T549" s="343"/>
      <c r="U549" s="344"/>
      <c r="V549" s="344"/>
      <c r="W549" s="344"/>
      <c r="X549" s="564"/>
      <c r="Y549" s="564"/>
      <c r="Z549" s="564"/>
      <c r="AA549" s="564"/>
      <c r="AB549" s="564"/>
      <c r="AC549" s="570"/>
      <c r="AD549" s="570"/>
      <c r="AE549" s="570"/>
      <c r="AF549" s="570"/>
      <c r="AG549" s="570"/>
      <c r="AH549" s="570"/>
      <c r="AI549" s="570"/>
      <c r="AJ549" s="570"/>
      <c r="AK549" s="570"/>
      <c r="AL549" s="570"/>
      <c r="AM549" s="570"/>
      <c r="AN549" s="570"/>
      <c r="AO549" s="570"/>
      <c r="AP549" s="570"/>
      <c r="AQ549" s="570"/>
      <c r="AR549" s="570"/>
      <c r="AS549" s="570"/>
      <c r="AT549" s="570"/>
      <c r="AU549" s="570"/>
      <c r="AV549" s="570"/>
      <c r="AW549" s="570"/>
      <c r="AX549" s="570"/>
      <c r="AY549" s="570"/>
      <c r="AZ549" s="570"/>
      <c r="BA549" s="570"/>
      <c r="BB549" s="570"/>
      <c r="BC549" s="570"/>
      <c r="BD549" s="570"/>
      <c r="BE549" s="570"/>
      <c r="BF549" s="570"/>
      <c r="BG549" s="570"/>
      <c r="BH549" s="570"/>
      <c r="BI549" s="570"/>
      <c r="BJ549" s="570"/>
      <c r="BK549" s="570"/>
      <c r="BL549" s="570"/>
      <c r="BM549" s="570"/>
      <c r="BN549" s="570"/>
      <c r="BO549" s="570"/>
      <c r="BP549" s="570"/>
      <c r="BQ549" s="570"/>
      <c r="BR549" s="570"/>
      <c r="BS549" s="570"/>
      <c r="BT549" s="570"/>
      <c r="BU549" s="570"/>
      <c r="BV549" s="570"/>
      <c r="BW549" s="570"/>
      <c r="BX549" s="570"/>
      <c r="BY549" s="570"/>
      <c r="BZ549" s="570"/>
      <c r="CA549" s="570"/>
      <c r="CB549" s="570"/>
      <c r="CC549" s="570"/>
      <c r="CD549" s="570"/>
      <c r="CE549" s="570"/>
      <c r="CF549" s="570"/>
      <c r="CG549" s="570"/>
      <c r="CH549" s="570"/>
      <c r="CI549" s="570"/>
      <c r="CJ549" s="570"/>
      <c r="CK549" s="570"/>
      <c r="CL549" s="570"/>
      <c r="CM549" s="570"/>
      <c r="CN549" s="570"/>
      <c r="CO549" s="570"/>
      <c r="CP549" s="570"/>
      <c r="CQ549" s="570"/>
      <c r="CR549" s="570"/>
      <c r="CS549" s="570"/>
      <c r="CT549" s="570"/>
      <c r="CU549" s="570"/>
      <c r="CV549" s="570"/>
    </row>
    <row r="550" spans="1:100" s="365" customFormat="1" ht="13.5">
      <c r="A550" s="655"/>
      <c r="B550" s="655"/>
      <c r="C550" s="655"/>
      <c r="D550" s="655"/>
      <c r="E550" s="655"/>
      <c r="F550" s="655"/>
      <c r="G550" s="655"/>
      <c r="H550" s="815"/>
      <c r="I550" s="815"/>
      <c r="J550" s="366"/>
      <c r="K550" s="367"/>
      <c r="L550" s="368"/>
      <c r="O550" s="339"/>
      <c r="P550" s="369"/>
      <c r="Q550" s="341"/>
      <c r="R550" s="342"/>
      <c r="S550" s="342"/>
      <c r="T550" s="343"/>
      <c r="U550" s="344"/>
      <c r="V550" s="344"/>
      <c r="W550" s="344"/>
      <c r="X550" s="564"/>
      <c r="Y550" s="564"/>
      <c r="Z550" s="564"/>
      <c r="AA550" s="564"/>
      <c r="AB550" s="564"/>
      <c r="AC550" s="570"/>
      <c r="AD550" s="570"/>
      <c r="AE550" s="570"/>
      <c r="AF550" s="570"/>
      <c r="AG550" s="570"/>
      <c r="AH550" s="570"/>
      <c r="AI550" s="570"/>
      <c r="AJ550" s="570"/>
      <c r="AK550" s="570"/>
      <c r="AL550" s="570"/>
      <c r="AM550" s="570"/>
      <c r="AN550" s="570"/>
      <c r="AO550" s="570"/>
      <c r="AP550" s="570"/>
      <c r="AQ550" s="570"/>
      <c r="AR550" s="570"/>
      <c r="AS550" s="570"/>
      <c r="AT550" s="570"/>
      <c r="AU550" s="570"/>
      <c r="AV550" s="570"/>
      <c r="AW550" s="570"/>
      <c r="AX550" s="570"/>
      <c r="AY550" s="570"/>
      <c r="AZ550" s="570"/>
      <c r="BA550" s="570"/>
      <c r="BB550" s="570"/>
      <c r="BC550" s="570"/>
      <c r="BD550" s="570"/>
      <c r="BE550" s="570"/>
      <c r="BF550" s="570"/>
      <c r="BG550" s="570"/>
      <c r="BH550" s="570"/>
      <c r="BI550" s="570"/>
      <c r="BJ550" s="570"/>
      <c r="BK550" s="570"/>
      <c r="BL550" s="570"/>
      <c r="BM550" s="570"/>
      <c r="BN550" s="570"/>
      <c r="BO550" s="570"/>
      <c r="BP550" s="570"/>
      <c r="BQ550" s="570"/>
      <c r="BR550" s="570"/>
      <c r="BS550" s="570"/>
      <c r="BT550" s="570"/>
      <c r="BU550" s="570"/>
      <c r="BV550" s="570"/>
      <c r="BW550" s="570"/>
      <c r="BX550" s="570"/>
      <c r="BY550" s="570"/>
      <c r="BZ550" s="570"/>
      <c r="CA550" s="570"/>
      <c r="CB550" s="570"/>
      <c r="CC550" s="570"/>
      <c r="CD550" s="570"/>
      <c r="CE550" s="570"/>
      <c r="CF550" s="570"/>
      <c r="CG550" s="570"/>
      <c r="CH550" s="570"/>
      <c r="CI550" s="570"/>
      <c r="CJ550" s="570"/>
      <c r="CK550" s="570"/>
      <c r="CL550" s="570"/>
      <c r="CM550" s="570"/>
      <c r="CN550" s="570"/>
      <c r="CO550" s="570"/>
      <c r="CP550" s="570"/>
      <c r="CQ550" s="570"/>
      <c r="CR550" s="570"/>
      <c r="CS550" s="570"/>
      <c r="CT550" s="570"/>
      <c r="CU550" s="570"/>
      <c r="CV550" s="570"/>
    </row>
    <row r="551" spans="1:100" s="365" customFormat="1" ht="13.5">
      <c r="A551" s="655"/>
      <c r="B551" s="655"/>
      <c r="C551" s="655"/>
      <c r="D551" s="655"/>
      <c r="E551" s="655"/>
      <c r="F551" s="655"/>
      <c r="G551" s="655"/>
      <c r="H551" s="815"/>
      <c r="I551" s="815"/>
      <c r="J551" s="366"/>
      <c r="K551" s="367"/>
      <c r="L551" s="368"/>
      <c r="O551" s="339"/>
      <c r="P551" s="369"/>
      <c r="Q551" s="341"/>
      <c r="R551" s="342"/>
      <c r="S551" s="342"/>
      <c r="T551" s="343"/>
      <c r="U551" s="344"/>
      <c r="V551" s="344"/>
      <c r="W551" s="344"/>
      <c r="X551" s="564"/>
      <c r="Y551" s="564"/>
      <c r="Z551" s="564"/>
      <c r="AA551" s="564"/>
      <c r="AB551" s="564"/>
      <c r="AC551" s="570"/>
      <c r="AD551" s="570"/>
      <c r="AE551" s="570"/>
      <c r="AF551" s="570"/>
      <c r="AG551" s="570"/>
      <c r="AH551" s="570"/>
      <c r="AI551" s="570"/>
      <c r="AJ551" s="570"/>
      <c r="AK551" s="570"/>
      <c r="AL551" s="570"/>
      <c r="AM551" s="570"/>
      <c r="AN551" s="570"/>
      <c r="AO551" s="570"/>
      <c r="AP551" s="570"/>
      <c r="AQ551" s="570"/>
      <c r="AR551" s="570"/>
      <c r="AS551" s="570"/>
      <c r="AT551" s="570"/>
      <c r="AU551" s="570"/>
      <c r="AV551" s="570"/>
      <c r="AW551" s="570"/>
      <c r="AX551" s="570"/>
      <c r="AY551" s="570"/>
      <c r="AZ551" s="570"/>
      <c r="BA551" s="570"/>
      <c r="BB551" s="570"/>
      <c r="BC551" s="570"/>
      <c r="BD551" s="570"/>
      <c r="BE551" s="570"/>
      <c r="BF551" s="570"/>
      <c r="BG551" s="570"/>
      <c r="BH551" s="570"/>
      <c r="BI551" s="570"/>
      <c r="BJ551" s="570"/>
      <c r="BK551" s="570"/>
      <c r="BL551" s="570"/>
      <c r="BM551" s="570"/>
      <c r="BN551" s="570"/>
      <c r="BO551" s="570"/>
      <c r="BP551" s="570"/>
      <c r="BQ551" s="570"/>
      <c r="BR551" s="570"/>
      <c r="BS551" s="570"/>
      <c r="BT551" s="570"/>
      <c r="BU551" s="570"/>
      <c r="BV551" s="570"/>
      <c r="BW551" s="570"/>
      <c r="BX551" s="570"/>
      <c r="BY551" s="570"/>
      <c r="BZ551" s="570"/>
      <c r="CA551" s="570"/>
      <c r="CB551" s="570"/>
      <c r="CC551" s="570"/>
      <c r="CD551" s="570"/>
      <c r="CE551" s="570"/>
      <c r="CF551" s="570"/>
      <c r="CG551" s="570"/>
      <c r="CH551" s="570"/>
      <c r="CI551" s="570"/>
      <c r="CJ551" s="570"/>
      <c r="CK551" s="570"/>
      <c r="CL551" s="570"/>
      <c r="CM551" s="570"/>
      <c r="CN551" s="570"/>
      <c r="CO551" s="570"/>
      <c r="CP551" s="570"/>
      <c r="CQ551" s="570"/>
      <c r="CR551" s="570"/>
      <c r="CS551" s="570"/>
      <c r="CT551" s="570"/>
      <c r="CU551" s="570"/>
      <c r="CV551" s="570"/>
    </row>
    <row r="552" spans="1:100" s="365" customFormat="1" ht="13.5">
      <c r="A552" s="655"/>
      <c r="B552" s="655"/>
      <c r="C552" s="655"/>
      <c r="D552" s="655"/>
      <c r="E552" s="655"/>
      <c r="F552" s="655"/>
      <c r="G552" s="655"/>
      <c r="H552" s="815"/>
      <c r="I552" s="815"/>
      <c r="J552" s="366"/>
      <c r="K552" s="367"/>
      <c r="L552" s="368"/>
      <c r="O552" s="339"/>
      <c r="P552" s="369"/>
      <c r="Q552" s="341"/>
      <c r="R552" s="342"/>
      <c r="S552" s="342"/>
      <c r="T552" s="343"/>
      <c r="U552" s="344"/>
      <c r="V552" s="344"/>
      <c r="W552" s="344"/>
      <c r="X552" s="564"/>
      <c r="Y552" s="564"/>
      <c r="Z552" s="564"/>
      <c r="AA552" s="564"/>
      <c r="AB552" s="564"/>
      <c r="AC552" s="570"/>
      <c r="AD552" s="570"/>
      <c r="AE552" s="570"/>
      <c r="AF552" s="570"/>
      <c r="AG552" s="570"/>
      <c r="AH552" s="570"/>
      <c r="AI552" s="570"/>
      <c r="AJ552" s="570"/>
      <c r="AK552" s="570"/>
      <c r="AL552" s="570"/>
      <c r="AM552" s="570"/>
      <c r="AN552" s="570"/>
      <c r="AO552" s="570"/>
      <c r="AP552" s="570"/>
      <c r="AQ552" s="570"/>
      <c r="AR552" s="570"/>
      <c r="AS552" s="570"/>
      <c r="AT552" s="570"/>
      <c r="AU552" s="570"/>
      <c r="AV552" s="570"/>
      <c r="AW552" s="570"/>
      <c r="AX552" s="570"/>
      <c r="AY552" s="570"/>
      <c r="AZ552" s="570"/>
      <c r="BA552" s="570"/>
      <c r="BB552" s="570"/>
      <c r="BC552" s="570"/>
      <c r="BD552" s="570"/>
      <c r="BE552" s="570"/>
      <c r="BF552" s="570"/>
      <c r="BG552" s="570"/>
      <c r="BH552" s="570"/>
      <c r="BI552" s="570"/>
      <c r="BJ552" s="570"/>
      <c r="BK552" s="570"/>
      <c r="BL552" s="570"/>
      <c r="BM552" s="570"/>
      <c r="BN552" s="570"/>
      <c r="BO552" s="570"/>
      <c r="BP552" s="570"/>
      <c r="BQ552" s="570"/>
      <c r="BR552" s="570"/>
      <c r="BS552" s="570"/>
      <c r="BT552" s="570"/>
      <c r="BU552" s="570"/>
      <c r="BV552" s="570"/>
      <c r="BW552" s="570"/>
      <c r="BX552" s="570"/>
      <c r="BY552" s="570"/>
      <c r="BZ552" s="570"/>
      <c r="CA552" s="570"/>
      <c r="CB552" s="570"/>
      <c r="CC552" s="570"/>
      <c r="CD552" s="570"/>
      <c r="CE552" s="570"/>
      <c r="CF552" s="570"/>
      <c r="CG552" s="570"/>
      <c r="CH552" s="570"/>
      <c r="CI552" s="570"/>
      <c r="CJ552" s="570"/>
      <c r="CK552" s="570"/>
      <c r="CL552" s="570"/>
      <c r="CM552" s="570"/>
      <c r="CN552" s="570"/>
      <c r="CO552" s="570"/>
      <c r="CP552" s="570"/>
      <c r="CQ552" s="570"/>
      <c r="CR552" s="570"/>
      <c r="CS552" s="570"/>
      <c r="CT552" s="570"/>
      <c r="CU552" s="570"/>
      <c r="CV552" s="570"/>
    </row>
    <row r="553" spans="1:100" s="365" customFormat="1" ht="13.5">
      <c r="A553" s="655"/>
      <c r="B553" s="655"/>
      <c r="C553" s="655"/>
      <c r="D553" s="655"/>
      <c r="E553" s="655"/>
      <c r="F553" s="655"/>
      <c r="G553" s="655"/>
      <c r="H553" s="815"/>
      <c r="I553" s="815"/>
      <c r="J553" s="366"/>
      <c r="K553" s="367"/>
      <c r="L553" s="368"/>
      <c r="O553" s="339"/>
      <c r="P553" s="369"/>
      <c r="Q553" s="341"/>
      <c r="R553" s="342"/>
      <c r="S553" s="342"/>
      <c r="T553" s="343"/>
      <c r="U553" s="344"/>
      <c r="V553" s="344"/>
      <c r="W553" s="344"/>
      <c r="X553" s="564"/>
      <c r="Y553" s="564"/>
      <c r="Z553" s="564"/>
      <c r="AA553" s="564"/>
      <c r="AB553" s="564"/>
      <c r="AC553" s="570"/>
      <c r="AD553" s="570"/>
      <c r="AE553" s="570"/>
      <c r="AF553" s="570"/>
      <c r="AG553" s="570"/>
      <c r="AH553" s="570"/>
      <c r="AI553" s="570"/>
      <c r="AJ553" s="570"/>
      <c r="AK553" s="570"/>
      <c r="AL553" s="570"/>
      <c r="AM553" s="570"/>
      <c r="AN553" s="570"/>
      <c r="AO553" s="570"/>
      <c r="AP553" s="570"/>
      <c r="AQ553" s="570"/>
      <c r="AR553" s="570"/>
      <c r="AS553" s="570"/>
      <c r="AT553" s="570"/>
      <c r="AU553" s="570"/>
      <c r="AV553" s="570"/>
      <c r="AW553" s="570"/>
      <c r="AX553" s="570"/>
      <c r="AY553" s="570"/>
      <c r="AZ553" s="570"/>
      <c r="BA553" s="570"/>
      <c r="BB553" s="570"/>
      <c r="BC553" s="570"/>
      <c r="BD553" s="570"/>
      <c r="BE553" s="570"/>
      <c r="BF553" s="570"/>
      <c r="BG553" s="570"/>
      <c r="BH553" s="570"/>
      <c r="BI553" s="570"/>
      <c r="BJ553" s="570"/>
      <c r="BK553" s="570"/>
      <c r="BL553" s="570"/>
      <c r="BM553" s="570"/>
      <c r="BN553" s="570"/>
      <c r="BO553" s="570"/>
      <c r="BP553" s="570"/>
      <c r="BQ553" s="570"/>
      <c r="BR553" s="570"/>
      <c r="BS553" s="570"/>
      <c r="BT553" s="570"/>
      <c r="BU553" s="570"/>
      <c r="BV553" s="570"/>
      <c r="BW553" s="570"/>
      <c r="BX553" s="570"/>
      <c r="BY553" s="570"/>
      <c r="BZ553" s="570"/>
      <c r="CA553" s="570"/>
      <c r="CB553" s="570"/>
      <c r="CC553" s="570"/>
      <c r="CD553" s="570"/>
      <c r="CE553" s="570"/>
      <c r="CF553" s="570"/>
      <c r="CG553" s="570"/>
      <c r="CH553" s="570"/>
      <c r="CI553" s="570"/>
      <c r="CJ553" s="570"/>
      <c r="CK553" s="570"/>
      <c r="CL553" s="570"/>
      <c r="CM553" s="570"/>
      <c r="CN553" s="570"/>
      <c r="CO553" s="570"/>
      <c r="CP553" s="570"/>
      <c r="CQ553" s="570"/>
      <c r="CR553" s="570"/>
      <c r="CS553" s="570"/>
      <c r="CT553" s="570"/>
      <c r="CU553" s="570"/>
      <c r="CV553" s="570"/>
    </row>
    <row r="554" spans="1:100" s="365" customFormat="1" ht="13.5">
      <c r="A554" s="655"/>
      <c r="B554" s="655"/>
      <c r="C554" s="655"/>
      <c r="D554" s="655"/>
      <c r="E554" s="655"/>
      <c r="F554" s="655"/>
      <c r="G554" s="655"/>
      <c r="H554" s="815"/>
      <c r="I554" s="815"/>
      <c r="J554" s="366"/>
      <c r="K554" s="367"/>
      <c r="L554" s="368"/>
      <c r="O554" s="339"/>
      <c r="P554" s="369"/>
      <c r="Q554" s="341"/>
      <c r="R554" s="342"/>
      <c r="S554" s="342"/>
      <c r="T554" s="343"/>
      <c r="U554" s="344"/>
      <c r="V554" s="344"/>
      <c r="W554" s="344"/>
      <c r="X554" s="564"/>
      <c r="Y554" s="564"/>
      <c r="Z554" s="564"/>
      <c r="AA554" s="564"/>
      <c r="AB554" s="564"/>
      <c r="AC554" s="570"/>
      <c r="AD554" s="570"/>
      <c r="AE554" s="570"/>
      <c r="AF554" s="570"/>
      <c r="AG554" s="570"/>
      <c r="AH554" s="570"/>
      <c r="AI554" s="570"/>
      <c r="AJ554" s="570"/>
      <c r="AK554" s="570"/>
      <c r="AL554" s="570"/>
      <c r="AM554" s="570"/>
      <c r="AN554" s="570"/>
      <c r="AO554" s="570"/>
      <c r="AP554" s="570"/>
      <c r="AQ554" s="570"/>
      <c r="AR554" s="570"/>
      <c r="AS554" s="570"/>
      <c r="AT554" s="570"/>
      <c r="AU554" s="570"/>
      <c r="AV554" s="570"/>
      <c r="AW554" s="570"/>
      <c r="AX554" s="570"/>
      <c r="AY554" s="570"/>
      <c r="AZ554" s="570"/>
      <c r="BA554" s="570"/>
      <c r="BB554" s="570"/>
      <c r="BC554" s="570"/>
      <c r="BD554" s="570"/>
      <c r="BE554" s="570"/>
      <c r="BF554" s="570"/>
      <c r="BG554" s="570"/>
      <c r="BH554" s="570"/>
      <c r="BI554" s="570"/>
      <c r="BJ554" s="570"/>
      <c r="BK554" s="570"/>
      <c r="BL554" s="570"/>
      <c r="BM554" s="570"/>
      <c r="BN554" s="570"/>
      <c r="BO554" s="570"/>
      <c r="BP554" s="570"/>
      <c r="BQ554" s="570"/>
      <c r="BR554" s="570"/>
      <c r="BS554" s="570"/>
      <c r="BT554" s="570"/>
      <c r="BU554" s="570"/>
      <c r="BV554" s="570"/>
      <c r="BW554" s="570"/>
      <c r="BX554" s="570"/>
      <c r="BY554" s="570"/>
      <c r="BZ554" s="570"/>
      <c r="CA554" s="570"/>
      <c r="CB554" s="570"/>
      <c r="CC554" s="570"/>
      <c r="CD554" s="570"/>
      <c r="CE554" s="570"/>
      <c r="CF554" s="570"/>
      <c r="CG554" s="570"/>
      <c r="CH554" s="570"/>
      <c r="CI554" s="570"/>
      <c r="CJ554" s="570"/>
      <c r="CK554" s="570"/>
      <c r="CL554" s="570"/>
      <c r="CM554" s="570"/>
      <c r="CN554" s="570"/>
      <c r="CO554" s="570"/>
      <c r="CP554" s="570"/>
      <c r="CQ554" s="570"/>
      <c r="CR554" s="570"/>
      <c r="CS554" s="570"/>
      <c r="CT554" s="570"/>
      <c r="CU554" s="570"/>
      <c r="CV554" s="570"/>
    </row>
    <row r="555" spans="1:100" s="365" customFormat="1" ht="13.5">
      <c r="A555" s="655"/>
      <c r="B555" s="655"/>
      <c r="C555" s="655"/>
      <c r="D555" s="655"/>
      <c r="E555" s="655"/>
      <c r="F555" s="655"/>
      <c r="G555" s="655"/>
      <c r="H555" s="815"/>
      <c r="I555" s="815"/>
      <c r="J555" s="366"/>
      <c r="K555" s="367"/>
      <c r="L555" s="368"/>
      <c r="O555" s="339"/>
      <c r="P555" s="369"/>
      <c r="Q555" s="341"/>
      <c r="R555" s="342"/>
      <c r="S555" s="342"/>
      <c r="T555" s="343"/>
      <c r="U555" s="344"/>
      <c r="V555" s="344"/>
      <c r="W555" s="344"/>
      <c r="X555" s="564"/>
      <c r="Y555" s="564"/>
      <c r="Z555" s="564"/>
      <c r="AA555" s="564"/>
      <c r="AB555" s="564"/>
      <c r="AC555" s="570"/>
      <c r="AD555" s="570"/>
      <c r="AE555" s="570"/>
      <c r="AF555" s="570"/>
      <c r="AG555" s="570"/>
      <c r="AH555" s="570"/>
      <c r="AI555" s="570"/>
      <c r="AJ555" s="570"/>
      <c r="AK555" s="570"/>
      <c r="AL555" s="570"/>
      <c r="AM555" s="570"/>
      <c r="AN555" s="570"/>
      <c r="AO555" s="570"/>
      <c r="AP555" s="570"/>
      <c r="AQ555" s="570"/>
      <c r="AR555" s="570"/>
      <c r="AS555" s="570"/>
      <c r="AT555" s="570"/>
      <c r="AU555" s="570"/>
      <c r="AV555" s="570"/>
      <c r="AW555" s="570"/>
      <c r="AX555" s="570"/>
      <c r="AY555" s="570"/>
      <c r="AZ555" s="570"/>
      <c r="BA555" s="570"/>
      <c r="BB555" s="570"/>
      <c r="BC555" s="570"/>
      <c r="BD555" s="570"/>
      <c r="BE555" s="570"/>
      <c r="BF555" s="570"/>
      <c r="BG555" s="570"/>
      <c r="BH555" s="570"/>
      <c r="BI555" s="570"/>
      <c r="BJ555" s="570"/>
      <c r="BK555" s="570"/>
      <c r="BL555" s="570"/>
      <c r="BM555" s="570"/>
      <c r="BN555" s="570"/>
      <c r="BO555" s="570"/>
      <c r="BP555" s="570"/>
      <c r="BQ555" s="570"/>
      <c r="BR555" s="570"/>
      <c r="BS555" s="570"/>
      <c r="BT555" s="570"/>
      <c r="BU555" s="570"/>
      <c r="BV555" s="570"/>
      <c r="BW555" s="570"/>
      <c r="BX555" s="570"/>
      <c r="BY555" s="570"/>
      <c r="BZ555" s="570"/>
      <c r="CA555" s="570"/>
      <c r="CB555" s="570"/>
      <c r="CC555" s="570"/>
      <c r="CD555" s="570"/>
      <c r="CE555" s="570"/>
      <c r="CF555" s="570"/>
      <c r="CG555" s="570"/>
      <c r="CH555" s="570"/>
      <c r="CI555" s="570"/>
      <c r="CJ555" s="570"/>
      <c r="CK555" s="570"/>
      <c r="CL555" s="570"/>
      <c r="CM555" s="570"/>
      <c r="CN555" s="570"/>
      <c r="CO555" s="570"/>
      <c r="CP555" s="570"/>
      <c r="CQ555" s="570"/>
      <c r="CR555" s="570"/>
      <c r="CS555" s="570"/>
      <c r="CT555" s="570"/>
      <c r="CU555" s="570"/>
      <c r="CV555" s="570"/>
    </row>
    <row r="556" spans="1:100" s="365" customFormat="1" ht="13.5">
      <c r="A556" s="655"/>
      <c r="B556" s="655"/>
      <c r="C556" s="655"/>
      <c r="D556" s="655"/>
      <c r="E556" s="655"/>
      <c r="F556" s="655"/>
      <c r="G556" s="655"/>
      <c r="H556" s="815"/>
      <c r="I556" s="815"/>
      <c r="J556" s="366"/>
      <c r="K556" s="367"/>
      <c r="L556" s="368"/>
      <c r="O556" s="339"/>
      <c r="P556" s="369"/>
      <c r="Q556" s="341"/>
      <c r="R556" s="342"/>
      <c r="S556" s="342"/>
      <c r="T556" s="343"/>
      <c r="U556" s="344"/>
      <c r="V556" s="344"/>
      <c r="W556" s="344"/>
      <c r="X556" s="564"/>
      <c r="Y556" s="564"/>
      <c r="Z556" s="564"/>
      <c r="AA556" s="564"/>
      <c r="AB556" s="564"/>
      <c r="AC556" s="570"/>
      <c r="AD556" s="570"/>
      <c r="AE556" s="570"/>
      <c r="AF556" s="570"/>
      <c r="AG556" s="570"/>
      <c r="AH556" s="570"/>
      <c r="AI556" s="570"/>
      <c r="AJ556" s="570"/>
      <c r="AK556" s="570"/>
      <c r="AL556" s="570"/>
      <c r="AM556" s="570"/>
      <c r="AN556" s="570"/>
      <c r="AO556" s="570"/>
      <c r="AP556" s="570"/>
      <c r="AQ556" s="570"/>
      <c r="AR556" s="570"/>
      <c r="AS556" s="570"/>
      <c r="AT556" s="570"/>
      <c r="AU556" s="570"/>
      <c r="AV556" s="570"/>
      <c r="AW556" s="570"/>
      <c r="AX556" s="570"/>
      <c r="AY556" s="570"/>
      <c r="AZ556" s="570"/>
      <c r="BA556" s="570"/>
      <c r="BB556" s="570"/>
      <c r="BC556" s="570"/>
      <c r="BD556" s="570"/>
      <c r="BE556" s="570"/>
      <c r="BF556" s="570"/>
      <c r="BG556" s="570"/>
      <c r="BH556" s="570"/>
      <c r="BI556" s="570"/>
      <c r="BJ556" s="570"/>
      <c r="BK556" s="570"/>
      <c r="BL556" s="570"/>
      <c r="BM556" s="570"/>
      <c r="BN556" s="570"/>
      <c r="BO556" s="570"/>
      <c r="BP556" s="570"/>
      <c r="BQ556" s="570"/>
      <c r="BR556" s="570"/>
      <c r="BS556" s="570"/>
      <c r="BT556" s="570"/>
      <c r="BU556" s="570"/>
      <c r="BV556" s="570"/>
      <c r="BW556" s="570"/>
      <c r="BX556" s="570"/>
      <c r="BY556" s="570"/>
      <c r="BZ556" s="570"/>
      <c r="CA556" s="570"/>
      <c r="CB556" s="570"/>
      <c r="CC556" s="570"/>
      <c r="CD556" s="570"/>
      <c r="CE556" s="570"/>
      <c r="CF556" s="570"/>
      <c r="CG556" s="570"/>
      <c r="CH556" s="570"/>
      <c r="CI556" s="570"/>
      <c r="CJ556" s="570"/>
      <c r="CK556" s="570"/>
      <c r="CL556" s="570"/>
      <c r="CM556" s="570"/>
      <c r="CN556" s="570"/>
      <c r="CO556" s="570"/>
      <c r="CP556" s="570"/>
      <c r="CQ556" s="570"/>
      <c r="CR556" s="570"/>
      <c r="CS556" s="570"/>
      <c r="CT556" s="570"/>
      <c r="CU556" s="570"/>
      <c r="CV556" s="570"/>
    </row>
    <row r="557" spans="1:100" s="365" customFormat="1" ht="13.5">
      <c r="A557" s="655"/>
      <c r="B557" s="655"/>
      <c r="C557" s="655"/>
      <c r="D557" s="655"/>
      <c r="E557" s="655"/>
      <c r="F557" s="655"/>
      <c r="G557" s="655"/>
      <c r="H557" s="815"/>
      <c r="I557" s="815"/>
      <c r="J557" s="366"/>
      <c r="K557" s="367"/>
      <c r="L557" s="368"/>
      <c r="O557" s="339"/>
      <c r="P557" s="369"/>
      <c r="Q557" s="341"/>
      <c r="R557" s="342"/>
      <c r="S557" s="342"/>
      <c r="T557" s="343"/>
      <c r="U557" s="344"/>
      <c r="V557" s="344"/>
      <c r="W557" s="344"/>
      <c r="X557" s="564"/>
      <c r="Y557" s="564"/>
      <c r="Z557" s="564"/>
      <c r="AA557" s="564"/>
      <c r="AB557" s="564"/>
      <c r="AC557" s="570"/>
      <c r="AD557" s="570"/>
      <c r="AE557" s="570"/>
      <c r="AF557" s="570"/>
      <c r="AG557" s="570"/>
      <c r="AH557" s="570"/>
      <c r="AI557" s="570"/>
      <c r="AJ557" s="570"/>
      <c r="AK557" s="570"/>
      <c r="AL557" s="570"/>
      <c r="AM557" s="570"/>
      <c r="AN557" s="570"/>
      <c r="AO557" s="570"/>
      <c r="AP557" s="570"/>
      <c r="AQ557" s="570"/>
      <c r="AR557" s="570"/>
      <c r="AS557" s="570"/>
      <c r="AT557" s="570"/>
      <c r="AU557" s="570"/>
      <c r="AV557" s="570"/>
      <c r="AW557" s="570"/>
      <c r="AX557" s="570"/>
      <c r="AY557" s="570"/>
      <c r="AZ557" s="570"/>
      <c r="BA557" s="570"/>
      <c r="BB557" s="570"/>
      <c r="BC557" s="570"/>
      <c r="BD557" s="570"/>
      <c r="BE557" s="570"/>
      <c r="BF557" s="570"/>
      <c r="BG557" s="570"/>
      <c r="BH557" s="570"/>
      <c r="BI557" s="570"/>
      <c r="BJ557" s="570"/>
      <c r="BK557" s="570"/>
      <c r="BL557" s="570"/>
      <c r="BM557" s="570"/>
      <c r="BN557" s="570"/>
      <c r="BO557" s="570"/>
      <c r="BP557" s="570"/>
      <c r="BQ557" s="570"/>
      <c r="BR557" s="570"/>
      <c r="BS557" s="570"/>
      <c r="BT557" s="570"/>
      <c r="BU557" s="570"/>
      <c r="BV557" s="570"/>
      <c r="BW557" s="570"/>
      <c r="BX557" s="570"/>
      <c r="BY557" s="570"/>
      <c r="BZ557" s="570"/>
      <c r="CA557" s="570"/>
      <c r="CB557" s="570"/>
      <c r="CC557" s="570"/>
      <c r="CD557" s="570"/>
      <c r="CE557" s="570"/>
      <c r="CF557" s="570"/>
      <c r="CG557" s="570"/>
      <c r="CH557" s="570"/>
      <c r="CI557" s="570"/>
      <c r="CJ557" s="570"/>
      <c r="CK557" s="570"/>
      <c r="CL557" s="570"/>
      <c r="CM557" s="570"/>
      <c r="CN557" s="570"/>
      <c r="CO557" s="570"/>
      <c r="CP557" s="570"/>
      <c r="CQ557" s="570"/>
      <c r="CR557" s="570"/>
      <c r="CS557" s="570"/>
      <c r="CT557" s="570"/>
      <c r="CU557" s="570"/>
      <c r="CV557" s="570"/>
    </row>
    <row r="558" spans="1:100" s="365" customFormat="1" ht="13.5">
      <c r="A558" s="655"/>
      <c r="B558" s="655"/>
      <c r="C558" s="655"/>
      <c r="D558" s="655"/>
      <c r="E558" s="655"/>
      <c r="F558" s="655"/>
      <c r="G558" s="655"/>
      <c r="H558" s="815"/>
      <c r="I558" s="815"/>
      <c r="J558" s="366"/>
      <c r="K558" s="367"/>
      <c r="L558" s="368"/>
      <c r="O558" s="339"/>
      <c r="P558" s="369"/>
      <c r="Q558" s="341"/>
      <c r="R558" s="342"/>
      <c r="S558" s="342"/>
      <c r="T558" s="343"/>
      <c r="U558" s="344"/>
      <c r="V558" s="344"/>
      <c r="W558" s="344"/>
      <c r="X558" s="564"/>
      <c r="Y558" s="564"/>
      <c r="Z558" s="564"/>
      <c r="AA558" s="564"/>
      <c r="AB558" s="564"/>
      <c r="AC558" s="570"/>
      <c r="AD558" s="570"/>
      <c r="AE558" s="570"/>
      <c r="AF558" s="570"/>
      <c r="AG558" s="570"/>
      <c r="AH558" s="570"/>
      <c r="AI558" s="570"/>
      <c r="AJ558" s="570"/>
      <c r="AK558" s="570"/>
      <c r="AL558" s="570"/>
      <c r="AM558" s="570"/>
      <c r="AN558" s="570"/>
      <c r="AO558" s="570"/>
      <c r="AP558" s="570"/>
      <c r="AQ558" s="570"/>
      <c r="AR558" s="570"/>
      <c r="AS558" s="570"/>
      <c r="AT558" s="570"/>
      <c r="AU558" s="570"/>
      <c r="AV558" s="570"/>
      <c r="AW558" s="570"/>
      <c r="AX558" s="570"/>
      <c r="AY558" s="570"/>
      <c r="AZ558" s="570"/>
      <c r="BA558" s="570"/>
      <c r="BB558" s="570"/>
      <c r="BC558" s="570"/>
      <c r="BD558" s="570"/>
      <c r="BE558" s="570"/>
      <c r="BF558" s="570"/>
      <c r="BG558" s="570"/>
      <c r="BH558" s="570"/>
      <c r="BI558" s="570"/>
      <c r="BJ558" s="570"/>
      <c r="BK558" s="570"/>
      <c r="BL558" s="570"/>
      <c r="BM558" s="570"/>
      <c r="BN558" s="570"/>
      <c r="BO558" s="570"/>
      <c r="BP558" s="570"/>
      <c r="BQ558" s="570"/>
      <c r="BR558" s="570"/>
      <c r="BS558" s="570"/>
      <c r="BT558" s="570"/>
      <c r="BU558" s="570"/>
      <c r="BV558" s="570"/>
      <c r="BW558" s="570"/>
      <c r="BX558" s="570"/>
      <c r="BY558" s="570"/>
      <c r="BZ558" s="570"/>
      <c r="CA558" s="570"/>
      <c r="CB558" s="570"/>
      <c r="CC558" s="570"/>
      <c r="CD558" s="570"/>
      <c r="CE558" s="570"/>
      <c r="CF558" s="570"/>
      <c r="CG558" s="570"/>
      <c r="CH558" s="570"/>
      <c r="CI558" s="570"/>
      <c r="CJ558" s="570"/>
      <c r="CK558" s="570"/>
      <c r="CL558" s="570"/>
      <c r="CM558" s="570"/>
      <c r="CN558" s="570"/>
      <c r="CO558" s="570"/>
      <c r="CP558" s="570"/>
      <c r="CQ558" s="570"/>
      <c r="CR558" s="570"/>
      <c r="CS558" s="570"/>
      <c r="CT558" s="570"/>
      <c r="CU558" s="570"/>
      <c r="CV558" s="570"/>
    </row>
    <row r="559" spans="1:100" s="365" customFormat="1" ht="13.5">
      <c r="A559" s="655"/>
      <c r="B559" s="655"/>
      <c r="C559" s="655"/>
      <c r="D559" s="655"/>
      <c r="E559" s="655"/>
      <c r="F559" s="655"/>
      <c r="G559" s="655"/>
      <c r="H559" s="815"/>
      <c r="I559" s="815"/>
      <c r="J559" s="366"/>
      <c r="K559" s="367"/>
      <c r="L559" s="368"/>
      <c r="O559" s="339"/>
      <c r="P559" s="369"/>
      <c r="Q559" s="341"/>
      <c r="R559" s="342"/>
      <c r="S559" s="342"/>
      <c r="T559" s="343"/>
      <c r="U559" s="344"/>
      <c r="V559" s="344"/>
      <c r="W559" s="344"/>
      <c r="X559" s="564"/>
      <c r="Y559" s="564"/>
      <c r="Z559" s="564"/>
      <c r="AA559" s="564"/>
      <c r="AB559" s="564"/>
      <c r="AC559" s="570"/>
      <c r="AD559" s="570"/>
      <c r="AE559" s="570"/>
      <c r="AF559" s="570"/>
      <c r="AG559" s="570"/>
      <c r="AH559" s="570"/>
      <c r="AI559" s="570"/>
      <c r="AJ559" s="570"/>
      <c r="AK559" s="570"/>
      <c r="AL559" s="570"/>
      <c r="AM559" s="570"/>
      <c r="AN559" s="570"/>
      <c r="AO559" s="570"/>
      <c r="AP559" s="570"/>
      <c r="AQ559" s="570"/>
      <c r="AR559" s="570"/>
      <c r="AS559" s="570"/>
      <c r="AT559" s="570"/>
      <c r="AU559" s="570"/>
      <c r="AV559" s="570"/>
      <c r="AW559" s="570"/>
      <c r="AX559" s="570"/>
      <c r="AY559" s="570"/>
      <c r="AZ559" s="570"/>
      <c r="BA559" s="570"/>
      <c r="BB559" s="570"/>
      <c r="BC559" s="570"/>
      <c r="BD559" s="570"/>
      <c r="BE559" s="570"/>
      <c r="BF559" s="570"/>
      <c r="BG559" s="570"/>
      <c r="BH559" s="570"/>
      <c r="BI559" s="570"/>
      <c r="BJ559" s="570"/>
      <c r="BK559" s="570"/>
      <c r="BL559" s="570"/>
      <c r="BM559" s="570"/>
      <c r="BN559" s="570"/>
      <c r="BO559" s="570"/>
      <c r="BP559" s="570"/>
      <c r="BQ559" s="570"/>
      <c r="BR559" s="570"/>
      <c r="BS559" s="570"/>
      <c r="BT559" s="570"/>
      <c r="BU559" s="570"/>
      <c r="BV559" s="570"/>
      <c r="BW559" s="570"/>
      <c r="BX559" s="570"/>
      <c r="BY559" s="570"/>
      <c r="BZ559" s="570"/>
      <c r="CA559" s="570"/>
      <c r="CB559" s="570"/>
      <c r="CC559" s="570"/>
      <c r="CD559" s="570"/>
      <c r="CE559" s="570"/>
      <c r="CF559" s="570"/>
      <c r="CG559" s="570"/>
      <c r="CH559" s="570"/>
      <c r="CI559" s="570"/>
      <c r="CJ559" s="570"/>
      <c r="CK559" s="570"/>
      <c r="CL559" s="570"/>
      <c r="CM559" s="570"/>
      <c r="CN559" s="570"/>
      <c r="CO559" s="570"/>
      <c r="CP559" s="570"/>
      <c r="CQ559" s="570"/>
      <c r="CR559" s="570"/>
      <c r="CS559" s="570"/>
      <c r="CT559" s="570"/>
      <c r="CU559" s="570"/>
      <c r="CV559" s="570"/>
    </row>
    <row r="560" spans="1:100" s="365" customFormat="1" ht="13.5">
      <c r="A560" s="655"/>
      <c r="B560" s="655"/>
      <c r="C560" s="655"/>
      <c r="D560" s="655"/>
      <c r="E560" s="655"/>
      <c r="F560" s="655"/>
      <c r="G560" s="655"/>
      <c r="H560" s="815"/>
      <c r="I560" s="815"/>
      <c r="J560" s="366"/>
      <c r="K560" s="367"/>
      <c r="L560" s="368"/>
      <c r="O560" s="339"/>
      <c r="P560" s="369"/>
      <c r="Q560" s="341"/>
      <c r="R560" s="342"/>
      <c r="S560" s="342"/>
      <c r="T560" s="343"/>
      <c r="U560" s="344"/>
      <c r="V560" s="344"/>
      <c r="W560" s="344"/>
      <c r="X560" s="564"/>
      <c r="Y560" s="564"/>
      <c r="Z560" s="564"/>
      <c r="AA560" s="564"/>
      <c r="AB560" s="564"/>
      <c r="AC560" s="570"/>
      <c r="AD560" s="570"/>
      <c r="AE560" s="570"/>
      <c r="AF560" s="570"/>
      <c r="AG560" s="570"/>
      <c r="AH560" s="570"/>
      <c r="AI560" s="570"/>
      <c r="AJ560" s="570"/>
      <c r="AK560" s="570"/>
      <c r="AL560" s="570"/>
      <c r="AM560" s="570"/>
      <c r="AN560" s="570"/>
      <c r="AO560" s="570"/>
      <c r="AP560" s="570"/>
      <c r="AQ560" s="570"/>
      <c r="AR560" s="570"/>
      <c r="AS560" s="570"/>
      <c r="AT560" s="570"/>
      <c r="AU560" s="570"/>
      <c r="AV560" s="570"/>
      <c r="AW560" s="570"/>
      <c r="AX560" s="570"/>
      <c r="AY560" s="570"/>
      <c r="AZ560" s="570"/>
      <c r="BA560" s="570"/>
      <c r="BB560" s="570"/>
      <c r="BC560" s="570"/>
      <c r="BD560" s="570"/>
      <c r="BE560" s="570"/>
      <c r="BF560" s="570"/>
      <c r="BG560" s="570"/>
      <c r="BH560" s="570"/>
      <c r="BI560" s="570"/>
      <c r="BJ560" s="570"/>
      <c r="BK560" s="570"/>
      <c r="BL560" s="570"/>
      <c r="BM560" s="570"/>
      <c r="BN560" s="570"/>
      <c r="BO560" s="570"/>
      <c r="BP560" s="570"/>
      <c r="BQ560" s="570"/>
      <c r="BR560" s="570"/>
      <c r="BS560" s="570"/>
      <c r="BT560" s="570"/>
      <c r="BU560" s="570"/>
      <c r="BV560" s="570"/>
      <c r="BW560" s="570"/>
      <c r="BX560" s="570"/>
      <c r="BY560" s="570"/>
      <c r="BZ560" s="570"/>
      <c r="CA560" s="570"/>
      <c r="CB560" s="570"/>
      <c r="CC560" s="570"/>
      <c r="CD560" s="570"/>
      <c r="CE560" s="570"/>
      <c r="CF560" s="570"/>
      <c r="CG560" s="570"/>
      <c r="CH560" s="570"/>
      <c r="CI560" s="570"/>
      <c r="CJ560" s="570"/>
      <c r="CK560" s="570"/>
      <c r="CL560" s="570"/>
      <c r="CM560" s="570"/>
      <c r="CN560" s="570"/>
      <c r="CO560" s="570"/>
      <c r="CP560" s="570"/>
      <c r="CQ560" s="570"/>
      <c r="CR560" s="570"/>
      <c r="CS560" s="570"/>
      <c r="CT560" s="570"/>
      <c r="CU560" s="570"/>
      <c r="CV560" s="570"/>
    </row>
    <row r="561" spans="1:100" s="365" customFormat="1" ht="13.5">
      <c r="A561" s="655"/>
      <c r="B561" s="655"/>
      <c r="C561" s="655"/>
      <c r="D561" s="655"/>
      <c r="E561" s="655"/>
      <c r="F561" s="655"/>
      <c r="G561" s="655"/>
      <c r="H561" s="815"/>
      <c r="I561" s="815"/>
      <c r="J561" s="366"/>
      <c r="K561" s="367"/>
      <c r="L561" s="368"/>
      <c r="O561" s="339"/>
      <c r="P561" s="369"/>
      <c r="Q561" s="341"/>
      <c r="R561" s="342"/>
      <c r="S561" s="342"/>
      <c r="T561" s="343"/>
      <c r="U561" s="344"/>
      <c r="V561" s="344"/>
      <c r="W561" s="344"/>
      <c r="X561" s="564"/>
      <c r="Y561" s="564"/>
      <c r="Z561" s="564"/>
      <c r="AA561" s="564"/>
      <c r="AB561" s="564"/>
      <c r="AC561" s="570"/>
      <c r="AD561" s="570"/>
      <c r="AE561" s="570"/>
      <c r="AF561" s="570"/>
      <c r="AG561" s="570"/>
      <c r="AH561" s="570"/>
      <c r="AI561" s="570"/>
      <c r="AJ561" s="570"/>
      <c r="AK561" s="570"/>
      <c r="AL561" s="570"/>
      <c r="AM561" s="570"/>
      <c r="AN561" s="570"/>
      <c r="AO561" s="570"/>
      <c r="AP561" s="570"/>
      <c r="AQ561" s="570"/>
      <c r="AR561" s="570"/>
      <c r="AS561" s="570"/>
      <c r="AT561" s="570"/>
      <c r="AU561" s="570"/>
      <c r="AV561" s="570"/>
      <c r="AW561" s="570"/>
      <c r="AX561" s="570"/>
      <c r="AY561" s="570"/>
      <c r="AZ561" s="570"/>
      <c r="BA561" s="570"/>
      <c r="BB561" s="570"/>
      <c r="BC561" s="570"/>
      <c r="BD561" s="570"/>
      <c r="BE561" s="570"/>
      <c r="BF561" s="570"/>
      <c r="BG561" s="570"/>
      <c r="BH561" s="570"/>
      <c r="BI561" s="570"/>
      <c r="BJ561" s="570"/>
      <c r="BK561" s="570"/>
      <c r="BL561" s="570"/>
      <c r="BM561" s="570"/>
      <c r="BN561" s="570"/>
      <c r="BO561" s="570"/>
      <c r="BP561" s="570"/>
      <c r="BQ561" s="570"/>
      <c r="BR561" s="570"/>
      <c r="BS561" s="570"/>
      <c r="BT561" s="570"/>
      <c r="BU561" s="570"/>
      <c r="BV561" s="570"/>
      <c r="BW561" s="570"/>
      <c r="BX561" s="570"/>
      <c r="BY561" s="570"/>
      <c r="BZ561" s="570"/>
      <c r="CA561" s="570"/>
      <c r="CB561" s="570"/>
      <c r="CC561" s="570"/>
      <c r="CD561" s="570"/>
      <c r="CE561" s="570"/>
      <c r="CF561" s="570"/>
      <c r="CG561" s="570"/>
      <c r="CH561" s="570"/>
      <c r="CI561" s="570"/>
      <c r="CJ561" s="570"/>
      <c r="CK561" s="570"/>
      <c r="CL561" s="570"/>
      <c r="CM561" s="570"/>
      <c r="CN561" s="570"/>
      <c r="CO561" s="570"/>
      <c r="CP561" s="570"/>
      <c r="CQ561" s="570"/>
      <c r="CR561" s="570"/>
      <c r="CS561" s="570"/>
      <c r="CT561" s="570"/>
      <c r="CU561" s="570"/>
      <c r="CV561" s="570"/>
    </row>
    <row r="562" spans="1:100" s="365" customFormat="1" ht="13.5">
      <c r="A562" s="655"/>
      <c r="B562" s="655"/>
      <c r="C562" s="655"/>
      <c r="D562" s="655"/>
      <c r="E562" s="655"/>
      <c r="F562" s="655"/>
      <c r="G562" s="655"/>
      <c r="H562" s="815"/>
      <c r="I562" s="815"/>
      <c r="J562" s="366"/>
      <c r="K562" s="367"/>
      <c r="L562" s="368"/>
      <c r="O562" s="339"/>
      <c r="P562" s="369"/>
      <c r="Q562" s="341"/>
      <c r="R562" s="342"/>
      <c r="S562" s="342"/>
      <c r="T562" s="343"/>
      <c r="U562" s="344"/>
      <c r="V562" s="344"/>
      <c r="W562" s="344"/>
      <c r="X562" s="564"/>
      <c r="Y562" s="564"/>
      <c r="Z562" s="564"/>
      <c r="AA562" s="564"/>
      <c r="AB562" s="564"/>
      <c r="AC562" s="570"/>
      <c r="AD562" s="570"/>
      <c r="AE562" s="570"/>
      <c r="AF562" s="570"/>
      <c r="AG562" s="570"/>
      <c r="AH562" s="570"/>
      <c r="AI562" s="570"/>
      <c r="AJ562" s="570"/>
      <c r="AK562" s="570"/>
      <c r="AL562" s="570"/>
      <c r="AM562" s="570"/>
      <c r="AN562" s="570"/>
      <c r="AO562" s="570"/>
      <c r="AP562" s="570"/>
      <c r="AQ562" s="570"/>
      <c r="AR562" s="570"/>
      <c r="AS562" s="570"/>
      <c r="AT562" s="570"/>
      <c r="AU562" s="570"/>
      <c r="AV562" s="570"/>
      <c r="AW562" s="570"/>
      <c r="AX562" s="570"/>
      <c r="AY562" s="570"/>
      <c r="AZ562" s="570"/>
      <c r="BA562" s="570"/>
      <c r="BB562" s="570"/>
      <c r="BC562" s="570"/>
      <c r="BD562" s="570"/>
      <c r="BE562" s="570"/>
      <c r="BF562" s="570"/>
      <c r="BG562" s="570"/>
      <c r="BH562" s="570"/>
      <c r="BI562" s="570"/>
      <c r="BJ562" s="570"/>
      <c r="BK562" s="570"/>
      <c r="BL562" s="570"/>
      <c r="BM562" s="570"/>
      <c r="BN562" s="570"/>
      <c r="BO562" s="570"/>
      <c r="BP562" s="570"/>
      <c r="BQ562" s="570"/>
      <c r="BR562" s="570"/>
      <c r="BS562" s="570"/>
      <c r="BT562" s="570"/>
      <c r="BU562" s="570"/>
      <c r="BV562" s="570"/>
      <c r="BW562" s="570"/>
      <c r="BX562" s="570"/>
      <c r="BY562" s="570"/>
      <c r="BZ562" s="570"/>
      <c r="CA562" s="570"/>
      <c r="CB562" s="570"/>
      <c r="CC562" s="570"/>
      <c r="CD562" s="570"/>
      <c r="CE562" s="570"/>
      <c r="CF562" s="570"/>
      <c r="CG562" s="570"/>
      <c r="CH562" s="570"/>
      <c r="CI562" s="570"/>
      <c r="CJ562" s="570"/>
      <c r="CK562" s="570"/>
      <c r="CL562" s="570"/>
      <c r="CM562" s="570"/>
      <c r="CN562" s="570"/>
      <c r="CO562" s="570"/>
      <c r="CP562" s="570"/>
      <c r="CQ562" s="570"/>
      <c r="CR562" s="570"/>
      <c r="CS562" s="570"/>
      <c r="CT562" s="570"/>
      <c r="CU562" s="570"/>
      <c r="CV562" s="570"/>
    </row>
    <row r="563" spans="1:100" s="365" customFormat="1" ht="13.5">
      <c r="A563" s="655"/>
      <c r="B563" s="655"/>
      <c r="C563" s="655"/>
      <c r="D563" s="655"/>
      <c r="E563" s="655"/>
      <c r="F563" s="655"/>
      <c r="G563" s="655"/>
      <c r="H563" s="815"/>
      <c r="I563" s="815"/>
      <c r="J563" s="366"/>
      <c r="K563" s="367"/>
      <c r="L563" s="368"/>
      <c r="O563" s="339"/>
      <c r="P563" s="369"/>
      <c r="Q563" s="341"/>
      <c r="R563" s="342"/>
      <c r="S563" s="342"/>
      <c r="T563" s="343"/>
      <c r="U563" s="344"/>
      <c r="V563" s="344"/>
      <c r="W563" s="344"/>
      <c r="X563" s="564"/>
      <c r="Y563" s="564"/>
      <c r="Z563" s="564"/>
      <c r="AA563" s="564"/>
      <c r="AB563" s="564"/>
      <c r="AC563" s="570"/>
      <c r="AD563" s="570"/>
      <c r="AE563" s="570"/>
      <c r="AF563" s="570"/>
      <c r="AG563" s="570"/>
      <c r="AH563" s="570"/>
      <c r="AI563" s="570"/>
      <c r="AJ563" s="570"/>
      <c r="AK563" s="570"/>
      <c r="AL563" s="570"/>
      <c r="AM563" s="570"/>
      <c r="AN563" s="570"/>
      <c r="AO563" s="570"/>
      <c r="AP563" s="570"/>
      <c r="AQ563" s="570"/>
      <c r="AR563" s="570"/>
      <c r="AS563" s="570"/>
      <c r="AT563" s="570"/>
      <c r="AU563" s="570"/>
      <c r="AV563" s="570"/>
      <c r="AW563" s="570"/>
      <c r="AX563" s="570"/>
      <c r="AY563" s="570"/>
      <c r="AZ563" s="570"/>
      <c r="BA563" s="570"/>
      <c r="BB563" s="570"/>
      <c r="BC563" s="570"/>
      <c r="BD563" s="570"/>
      <c r="BE563" s="570"/>
      <c r="BF563" s="570"/>
      <c r="BG563" s="570"/>
      <c r="BH563" s="570"/>
      <c r="BI563" s="570"/>
      <c r="BJ563" s="570"/>
      <c r="BK563" s="570"/>
      <c r="BL563" s="570"/>
      <c r="BM563" s="570"/>
      <c r="BN563" s="570"/>
      <c r="BO563" s="570"/>
      <c r="BP563" s="570"/>
      <c r="BQ563" s="570"/>
      <c r="BR563" s="570"/>
      <c r="BS563" s="570"/>
      <c r="BT563" s="570"/>
      <c r="BU563" s="570"/>
      <c r="BV563" s="570"/>
      <c r="BW563" s="570"/>
      <c r="BX563" s="570"/>
      <c r="BY563" s="570"/>
      <c r="BZ563" s="570"/>
      <c r="CA563" s="570"/>
      <c r="CB563" s="570"/>
      <c r="CC563" s="570"/>
      <c r="CD563" s="570"/>
      <c r="CE563" s="570"/>
      <c r="CF563" s="570"/>
      <c r="CG563" s="570"/>
      <c r="CH563" s="570"/>
      <c r="CI563" s="570"/>
      <c r="CJ563" s="570"/>
      <c r="CK563" s="570"/>
      <c r="CL563" s="570"/>
      <c r="CM563" s="570"/>
      <c r="CN563" s="570"/>
      <c r="CO563" s="570"/>
      <c r="CP563" s="570"/>
      <c r="CQ563" s="570"/>
      <c r="CR563" s="570"/>
      <c r="CS563" s="570"/>
      <c r="CT563" s="570"/>
      <c r="CU563" s="570"/>
      <c r="CV563" s="570"/>
    </row>
    <row r="564" spans="1:100" s="365" customFormat="1" ht="13.5">
      <c r="A564" s="655"/>
      <c r="B564" s="655"/>
      <c r="C564" s="655"/>
      <c r="D564" s="655"/>
      <c r="E564" s="655"/>
      <c r="F564" s="655"/>
      <c r="G564" s="655"/>
      <c r="H564" s="815"/>
      <c r="I564" s="815"/>
      <c r="J564" s="366"/>
      <c r="K564" s="367"/>
      <c r="L564" s="368"/>
      <c r="O564" s="339"/>
      <c r="P564" s="369"/>
      <c r="Q564" s="341"/>
      <c r="R564" s="342"/>
      <c r="S564" s="342"/>
      <c r="T564" s="343"/>
      <c r="U564" s="344"/>
      <c r="V564" s="344"/>
      <c r="W564" s="344"/>
      <c r="X564" s="564"/>
      <c r="Y564" s="564"/>
      <c r="Z564" s="564"/>
      <c r="AA564" s="564"/>
      <c r="AB564" s="564"/>
      <c r="AC564" s="570"/>
      <c r="AD564" s="570"/>
      <c r="AE564" s="570"/>
      <c r="AF564" s="570"/>
      <c r="AG564" s="570"/>
      <c r="AH564" s="570"/>
      <c r="AI564" s="570"/>
      <c r="AJ564" s="570"/>
      <c r="AK564" s="570"/>
      <c r="AL564" s="570"/>
      <c r="AM564" s="570"/>
      <c r="AN564" s="570"/>
      <c r="AO564" s="570"/>
      <c r="AP564" s="570"/>
      <c r="AQ564" s="570"/>
      <c r="AR564" s="570"/>
      <c r="AS564" s="570"/>
      <c r="AT564" s="570"/>
      <c r="AU564" s="570"/>
      <c r="AV564" s="570"/>
      <c r="AW564" s="570"/>
      <c r="AX564" s="570"/>
      <c r="AY564" s="570"/>
      <c r="AZ564" s="570"/>
      <c r="BA564" s="570"/>
      <c r="BB564" s="570"/>
      <c r="BC564" s="570"/>
      <c r="BD564" s="570"/>
      <c r="BE564" s="570"/>
      <c r="BF564" s="570"/>
      <c r="BG564" s="570"/>
      <c r="BH564" s="570"/>
      <c r="BI564" s="570"/>
      <c r="BJ564" s="570"/>
      <c r="BK564" s="570"/>
      <c r="BL564" s="570"/>
      <c r="BM564" s="570"/>
      <c r="BN564" s="570"/>
      <c r="BO564" s="570"/>
      <c r="BP564" s="570"/>
      <c r="BQ564" s="570"/>
      <c r="BR564" s="570"/>
      <c r="BS564" s="570"/>
      <c r="BT564" s="570"/>
      <c r="BU564" s="570"/>
      <c r="BV564" s="570"/>
      <c r="BW564" s="570"/>
      <c r="BX564" s="570"/>
      <c r="BY564" s="570"/>
      <c r="BZ564" s="570"/>
      <c r="CA564" s="570"/>
      <c r="CB564" s="570"/>
      <c r="CC564" s="570"/>
      <c r="CD564" s="570"/>
      <c r="CE564" s="570"/>
      <c r="CF564" s="570"/>
      <c r="CG564" s="570"/>
      <c r="CH564" s="570"/>
      <c r="CI564" s="570"/>
      <c r="CJ564" s="570"/>
      <c r="CK564" s="570"/>
      <c r="CL564" s="570"/>
      <c r="CM564" s="570"/>
      <c r="CN564" s="570"/>
      <c r="CO564" s="570"/>
      <c r="CP564" s="570"/>
      <c r="CQ564" s="570"/>
      <c r="CR564" s="570"/>
      <c r="CS564" s="570"/>
      <c r="CT564" s="570"/>
      <c r="CU564" s="570"/>
      <c r="CV564" s="570"/>
    </row>
    <row r="565" spans="1:100" s="365" customFormat="1" ht="13.5">
      <c r="A565" s="655"/>
      <c r="B565" s="655"/>
      <c r="C565" s="655"/>
      <c r="D565" s="655"/>
      <c r="E565" s="655"/>
      <c r="F565" s="655"/>
      <c r="G565" s="655"/>
      <c r="H565" s="815"/>
      <c r="I565" s="815"/>
      <c r="J565" s="366"/>
      <c r="K565" s="367"/>
      <c r="L565" s="368"/>
      <c r="O565" s="339"/>
      <c r="P565" s="369"/>
      <c r="Q565" s="341"/>
      <c r="R565" s="342"/>
      <c r="S565" s="342"/>
      <c r="T565" s="343"/>
      <c r="U565" s="344"/>
      <c r="V565" s="344"/>
      <c r="W565" s="344"/>
      <c r="X565" s="564"/>
      <c r="Y565" s="564"/>
      <c r="Z565" s="564"/>
      <c r="AA565" s="564"/>
      <c r="AB565" s="564"/>
      <c r="AC565" s="570"/>
      <c r="AD565" s="570"/>
      <c r="AE565" s="570"/>
      <c r="AF565" s="570"/>
      <c r="AG565" s="570"/>
      <c r="AH565" s="570"/>
      <c r="AI565" s="570"/>
      <c r="AJ565" s="570"/>
      <c r="AK565" s="570"/>
      <c r="AL565" s="570"/>
      <c r="AM565" s="570"/>
      <c r="AN565" s="570"/>
      <c r="AO565" s="570"/>
      <c r="AP565" s="570"/>
      <c r="AQ565" s="570"/>
      <c r="AR565" s="570"/>
      <c r="AS565" s="570"/>
      <c r="AT565" s="570"/>
      <c r="AU565" s="570"/>
      <c r="AV565" s="570"/>
      <c r="AW565" s="570"/>
      <c r="AX565" s="570"/>
      <c r="AY565" s="570"/>
      <c r="AZ565" s="570"/>
      <c r="BA565" s="570"/>
      <c r="BB565" s="570"/>
      <c r="BC565" s="570"/>
      <c r="BD565" s="570"/>
      <c r="BE565" s="570"/>
      <c r="BF565" s="570"/>
      <c r="BG565" s="570"/>
      <c r="BH565" s="570"/>
      <c r="BI565" s="570"/>
      <c r="BJ565" s="570"/>
      <c r="BK565" s="570"/>
      <c r="BL565" s="570"/>
      <c r="BM565" s="570"/>
      <c r="BN565" s="570"/>
      <c r="BO565" s="570"/>
      <c r="BP565" s="570"/>
      <c r="BQ565" s="570"/>
      <c r="BR565" s="570"/>
      <c r="BS565" s="570"/>
      <c r="BT565" s="570"/>
      <c r="BU565" s="570"/>
      <c r="BV565" s="570"/>
      <c r="BW565" s="570"/>
      <c r="BX565" s="570"/>
      <c r="BY565" s="570"/>
      <c r="BZ565" s="570"/>
      <c r="CA565" s="570"/>
      <c r="CB565" s="570"/>
      <c r="CC565" s="570"/>
      <c r="CD565" s="570"/>
      <c r="CE565" s="570"/>
      <c r="CF565" s="570"/>
      <c r="CG565" s="570"/>
      <c r="CH565" s="570"/>
      <c r="CI565" s="570"/>
      <c r="CJ565" s="570"/>
      <c r="CK565" s="570"/>
      <c r="CL565" s="570"/>
      <c r="CM565" s="570"/>
      <c r="CN565" s="570"/>
      <c r="CO565" s="570"/>
      <c r="CP565" s="570"/>
      <c r="CQ565" s="570"/>
      <c r="CR565" s="570"/>
      <c r="CS565" s="570"/>
      <c r="CT565" s="570"/>
      <c r="CU565" s="570"/>
      <c r="CV565" s="570"/>
    </row>
    <row r="566" spans="1:100" s="365" customFormat="1" ht="13.5">
      <c r="A566" s="655"/>
      <c r="B566" s="655"/>
      <c r="C566" s="655"/>
      <c r="D566" s="655"/>
      <c r="E566" s="655"/>
      <c r="F566" s="655"/>
      <c r="G566" s="655"/>
      <c r="H566" s="815"/>
      <c r="I566" s="815"/>
      <c r="J566" s="366"/>
      <c r="K566" s="367"/>
      <c r="L566" s="368"/>
      <c r="O566" s="339"/>
      <c r="P566" s="369"/>
      <c r="Q566" s="341"/>
      <c r="R566" s="342"/>
      <c r="S566" s="342"/>
      <c r="T566" s="343"/>
      <c r="U566" s="344"/>
      <c r="V566" s="344"/>
      <c r="W566" s="344"/>
      <c r="X566" s="564"/>
      <c r="Y566" s="564"/>
      <c r="Z566" s="564"/>
      <c r="AA566" s="564"/>
      <c r="AB566" s="564"/>
      <c r="AC566" s="570"/>
      <c r="AD566" s="570"/>
      <c r="AE566" s="570"/>
      <c r="AF566" s="570"/>
      <c r="AG566" s="570"/>
      <c r="AH566" s="570"/>
      <c r="AI566" s="570"/>
      <c r="AJ566" s="570"/>
      <c r="AK566" s="570"/>
      <c r="AL566" s="570"/>
      <c r="AM566" s="570"/>
      <c r="AN566" s="570"/>
      <c r="AO566" s="570"/>
      <c r="AP566" s="570"/>
      <c r="AQ566" s="570"/>
      <c r="AR566" s="570"/>
      <c r="AS566" s="570"/>
      <c r="AT566" s="570"/>
      <c r="AU566" s="570"/>
      <c r="AV566" s="570"/>
      <c r="AW566" s="570"/>
      <c r="AX566" s="570"/>
      <c r="AY566" s="570"/>
      <c r="AZ566" s="570"/>
      <c r="BA566" s="570"/>
      <c r="BB566" s="570"/>
      <c r="BC566" s="570"/>
      <c r="BD566" s="570"/>
      <c r="BE566" s="570"/>
      <c r="BF566" s="570"/>
      <c r="BG566" s="570"/>
      <c r="BH566" s="570"/>
      <c r="BI566" s="570"/>
      <c r="BJ566" s="570"/>
      <c r="BK566" s="570"/>
      <c r="BL566" s="570"/>
      <c r="BM566" s="570"/>
      <c r="BN566" s="570"/>
      <c r="BO566" s="570"/>
      <c r="BP566" s="570"/>
      <c r="BQ566" s="570"/>
      <c r="BR566" s="570"/>
      <c r="BS566" s="570"/>
      <c r="BT566" s="570"/>
      <c r="BU566" s="570"/>
      <c r="BV566" s="570"/>
      <c r="BW566" s="570"/>
      <c r="BX566" s="570"/>
      <c r="BY566" s="570"/>
      <c r="BZ566" s="570"/>
      <c r="CA566" s="570"/>
      <c r="CB566" s="570"/>
      <c r="CC566" s="570"/>
      <c r="CD566" s="570"/>
      <c r="CE566" s="570"/>
      <c r="CF566" s="570"/>
      <c r="CG566" s="570"/>
      <c r="CH566" s="570"/>
      <c r="CI566" s="570"/>
      <c r="CJ566" s="570"/>
      <c r="CK566" s="570"/>
      <c r="CL566" s="570"/>
      <c r="CM566" s="570"/>
      <c r="CN566" s="570"/>
      <c r="CO566" s="570"/>
      <c r="CP566" s="570"/>
      <c r="CQ566" s="570"/>
      <c r="CR566" s="570"/>
      <c r="CS566" s="570"/>
      <c r="CT566" s="570"/>
      <c r="CU566" s="570"/>
      <c r="CV566" s="570"/>
    </row>
    <row r="567" spans="1:100" s="365" customFormat="1" ht="13.5">
      <c r="A567" s="655"/>
      <c r="B567" s="655"/>
      <c r="C567" s="655"/>
      <c r="D567" s="655"/>
      <c r="E567" s="655"/>
      <c r="F567" s="655"/>
      <c r="G567" s="655"/>
      <c r="H567" s="815"/>
      <c r="I567" s="815"/>
      <c r="J567" s="366"/>
      <c r="K567" s="367"/>
      <c r="L567" s="368"/>
      <c r="O567" s="339"/>
      <c r="P567" s="369"/>
      <c r="Q567" s="341"/>
      <c r="R567" s="342"/>
      <c r="S567" s="342"/>
      <c r="T567" s="343"/>
      <c r="U567" s="344"/>
      <c r="V567" s="344"/>
      <c r="W567" s="344"/>
      <c r="X567" s="564"/>
      <c r="Y567" s="564"/>
      <c r="Z567" s="564"/>
      <c r="AA567" s="564"/>
      <c r="AB567" s="564"/>
      <c r="AC567" s="570"/>
      <c r="AD567" s="570"/>
      <c r="AE567" s="570"/>
      <c r="AF567" s="570"/>
      <c r="AG567" s="570"/>
      <c r="AH567" s="570"/>
      <c r="AI567" s="570"/>
      <c r="AJ567" s="570"/>
      <c r="AK567" s="570"/>
      <c r="AL567" s="570"/>
      <c r="AM567" s="570"/>
      <c r="AN567" s="570"/>
      <c r="AO567" s="570"/>
      <c r="AP567" s="570"/>
      <c r="AQ567" s="570"/>
      <c r="AR567" s="570"/>
      <c r="AS567" s="570"/>
      <c r="AT567" s="570"/>
      <c r="AU567" s="570"/>
      <c r="AV567" s="570"/>
      <c r="AW567" s="570"/>
      <c r="AX567" s="570"/>
      <c r="AY567" s="570"/>
      <c r="AZ567" s="570"/>
      <c r="BA567" s="570"/>
      <c r="BB567" s="570"/>
      <c r="BC567" s="570"/>
      <c r="BD567" s="570"/>
      <c r="BE567" s="570"/>
      <c r="BF567" s="570"/>
      <c r="BG567" s="570"/>
      <c r="BH567" s="570"/>
      <c r="BI567" s="570"/>
      <c r="BJ567" s="570"/>
      <c r="BK567" s="570"/>
      <c r="BL567" s="570"/>
      <c r="BM567" s="570"/>
      <c r="BN567" s="570"/>
      <c r="BO567" s="570"/>
      <c r="BP567" s="570"/>
      <c r="BQ567" s="570"/>
      <c r="BR567" s="570"/>
      <c r="BS567" s="570"/>
      <c r="BT567" s="570"/>
      <c r="BU567" s="570"/>
      <c r="BV567" s="570"/>
      <c r="BW567" s="570"/>
      <c r="BX567" s="570"/>
      <c r="BY567" s="570"/>
      <c r="BZ567" s="570"/>
      <c r="CA567" s="570"/>
      <c r="CB567" s="570"/>
      <c r="CC567" s="570"/>
      <c r="CD567" s="570"/>
      <c r="CE567" s="570"/>
      <c r="CF567" s="570"/>
      <c r="CG567" s="570"/>
      <c r="CH567" s="570"/>
      <c r="CI567" s="570"/>
      <c r="CJ567" s="570"/>
      <c r="CK567" s="570"/>
      <c r="CL567" s="570"/>
      <c r="CM567" s="570"/>
      <c r="CN567" s="570"/>
      <c r="CO567" s="570"/>
      <c r="CP567" s="570"/>
      <c r="CQ567" s="570"/>
      <c r="CR567" s="570"/>
      <c r="CS567" s="570"/>
      <c r="CT567" s="570"/>
      <c r="CU567" s="570"/>
      <c r="CV567" s="570"/>
    </row>
    <row r="568" spans="1:100" s="365" customFormat="1" ht="13.5">
      <c r="A568" s="655"/>
      <c r="B568" s="655"/>
      <c r="C568" s="655"/>
      <c r="D568" s="655"/>
      <c r="E568" s="655"/>
      <c r="F568" s="655"/>
      <c r="G568" s="655"/>
      <c r="H568" s="815"/>
      <c r="I568" s="815"/>
      <c r="J568" s="366"/>
      <c r="K568" s="367"/>
      <c r="L568" s="368"/>
      <c r="O568" s="339"/>
      <c r="P568" s="369"/>
      <c r="Q568" s="341"/>
      <c r="R568" s="342"/>
      <c r="S568" s="342"/>
      <c r="T568" s="343"/>
      <c r="U568" s="344"/>
      <c r="V568" s="344"/>
      <c r="W568" s="344"/>
      <c r="X568" s="564"/>
      <c r="Y568" s="564"/>
      <c r="Z568" s="564"/>
      <c r="AA568" s="564"/>
      <c r="AB568" s="564"/>
      <c r="AC568" s="570"/>
      <c r="AD568" s="570"/>
      <c r="AE568" s="570"/>
      <c r="AF568" s="570"/>
      <c r="AG568" s="570"/>
      <c r="AH568" s="570"/>
      <c r="AI568" s="570"/>
      <c r="AJ568" s="570"/>
      <c r="AK568" s="570"/>
      <c r="AL568" s="570"/>
      <c r="AM568" s="570"/>
      <c r="AN568" s="570"/>
      <c r="AO568" s="570"/>
      <c r="AP568" s="570"/>
      <c r="AQ568" s="570"/>
      <c r="AR568" s="570"/>
      <c r="AS568" s="570"/>
      <c r="AT568" s="570"/>
      <c r="AU568" s="570"/>
      <c r="AV568" s="570"/>
      <c r="AW568" s="570"/>
      <c r="AX568" s="570"/>
      <c r="AY568" s="570"/>
      <c r="AZ568" s="570"/>
      <c r="BA568" s="570"/>
      <c r="BB568" s="570"/>
      <c r="BC568" s="570"/>
      <c r="BD568" s="570"/>
      <c r="BE568" s="570"/>
      <c r="BF568" s="570"/>
      <c r="BG568" s="570"/>
      <c r="BH568" s="570"/>
      <c r="BI568" s="570"/>
      <c r="BJ568" s="570"/>
      <c r="BK568" s="570"/>
      <c r="BL568" s="570"/>
      <c r="BM568" s="570"/>
      <c r="BN568" s="570"/>
      <c r="BO568" s="570"/>
      <c r="BP568" s="570"/>
      <c r="BQ568" s="570"/>
      <c r="BR568" s="570"/>
      <c r="BS568" s="570"/>
      <c r="BT568" s="570"/>
      <c r="BU568" s="570"/>
      <c r="BV568" s="570"/>
      <c r="BW568" s="570"/>
      <c r="BX568" s="570"/>
      <c r="BY568" s="570"/>
      <c r="BZ568" s="570"/>
      <c r="CA568" s="570"/>
      <c r="CB568" s="570"/>
      <c r="CC568" s="570"/>
      <c r="CD568" s="570"/>
      <c r="CE568" s="570"/>
      <c r="CF568" s="570"/>
      <c r="CG568" s="570"/>
      <c r="CH568" s="570"/>
      <c r="CI568" s="570"/>
      <c r="CJ568" s="570"/>
      <c r="CK568" s="570"/>
      <c r="CL568" s="570"/>
      <c r="CM568" s="570"/>
      <c r="CN568" s="570"/>
      <c r="CO568" s="570"/>
      <c r="CP568" s="570"/>
      <c r="CQ568" s="570"/>
      <c r="CR568" s="570"/>
      <c r="CS568" s="570"/>
      <c r="CT568" s="570"/>
      <c r="CU568" s="570"/>
      <c r="CV568" s="570"/>
    </row>
    <row r="569" spans="1:100" s="365" customFormat="1" ht="13.5">
      <c r="A569" s="655"/>
      <c r="B569" s="655"/>
      <c r="C569" s="655"/>
      <c r="D569" s="655"/>
      <c r="E569" s="655"/>
      <c r="F569" s="655"/>
      <c r="G569" s="655"/>
      <c r="H569" s="815"/>
      <c r="I569" s="815"/>
      <c r="J569" s="366"/>
      <c r="K569" s="367"/>
      <c r="L569" s="368"/>
      <c r="O569" s="339"/>
      <c r="P569" s="369"/>
      <c r="Q569" s="341"/>
      <c r="R569" s="342"/>
      <c r="S569" s="342"/>
      <c r="T569" s="343"/>
      <c r="U569" s="344"/>
      <c r="V569" s="344"/>
      <c r="W569" s="344"/>
      <c r="X569" s="564"/>
      <c r="Y569" s="564"/>
      <c r="Z569" s="564"/>
      <c r="AA569" s="564"/>
      <c r="AB569" s="564"/>
      <c r="AC569" s="570"/>
      <c r="AD569" s="570"/>
      <c r="AE569" s="570"/>
      <c r="AF569" s="570"/>
      <c r="AG569" s="570"/>
      <c r="AH569" s="570"/>
      <c r="AI569" s="570"/>
      <c r="AJ569" s="570"/>
      <c r="AK569" s="570"/>
      <c r="AL569" s="570"/>
      <c r="AM569" s="570"/>
      <c r="AN569" s="570"/>
      <c r="AO569" s="570"/>
      <c r="AP569" s="570"/>
      <c r="AQ569" s="570"/>
      <c r="AR569" s="570"/>
      <c r="AS569" s="570"/>
      <c r="AT569" s="570"/>
      <c r="AU569" s="570"/>
      <c r="AV569" s="570"/>
      <c r="AW569" s="570"/>
      <c r="AX569" s="570"/>
      <c r="AY569" s="570"/>
      <c r="AZ569" s="570"/>
      <c r="BA569" s="570"/>
      <c r="BB569" s="570"/>
      <c r="BC569" s="570"/>
      <c r="BD569" s="570"/>
      <c r="BE569" s="570"/>
      <c r="BF569" s="570"/>
      <c r="BG569" s="570"/>
      <c r="BH569" s="570"/>
      <c r="BI569" s="570"/>
      <c r="BJ569" s="570"/>
      <c r="BK569" s="570"/>
      <c r="BL569" s="570"/>
      <c r="BM569" s="570"/>
      <c r="BN569" s="570"/>
      <c r="BO569" s="570"/>
      <c r="BP569" s="570"/>
      <c r="BQ569" s="570"/>
      <c r="BR569" s="570"/>
      <c r="BS569" s="570"/>
      <c r="BT569" s="570"/>
      <c r="BU569" s="570"/>
      <c r="BV569" s="570"/>
      <c r="BW569" s="570"/>
      <c r="BX569" s="570"/>
      <c r="BY569" s="570"/>
      <c r="BZ569" s="570"/>
      <c r="CA569" s="570"/>
      <c r="CB569" s="570"/>
      <c r="CC569" s="570"/>
      <c r="CD569" s="570"/>
      <c r="CE569" s="570"/>
      <c r="CF569" s="570"/>
      <c r="CG569" s="570"/>
      <c r="CH569" s="570"/>
      <c r="CI569" s="570"/>
      <c r="CJ569" s="570"/>
      <c r="CK569" s="570"/>
      <c r="CL569" s="570"/>
      <c r="CM569" s="570"/>
      <c r="CN569" s="570"/>
      <c r="CO569" s="570"/>
      <c r="CP569" s="570"/>
      <c r="CQ569" s="570"/>
      <c r="CR569" s="570"/>
      <c r="CS569" s="570"/>
      <c r="CT569" s="570"/>
      <c r="CU569" s="570"/>
      <c r="CV569" s="570"/>
    </row>
    <row r="570" spans="1:100" s="365" customFormat="1" ht="13.5">
      <c r="A570" s="655"/>
      <c r="B570" s="655"/>
      <c r="C570" s="655"/>
      <c r="D570" s="655"/>
      <c r="E570" s="655"/>
      <c r="F570" s="655"/>
      <c r="G570" s="655"/>
      <c r="H570" s="815"/>
      <c r="I570" s="815"/>
      <c r="J570" s="366"/>
      <c r="K570" s="367"/>
      <c r="L570" s="368"/>
      <c r="O570" s="339"/>
      <c r="P570" s="369"/>
      <c r="Q570" s="341"/>
      <c r="R570" s="342"/>
      <c r="S570" s="342"/>
      <c r="T570" s="343"/>
      <c r="U570" s="344"/>
      <c r="V570" s="344"/>
      <c r="W570" s="344"/>
      <c r="X570" s="564"/>
      <c r="Y570" s="564"/>
      <c r="Z570" s="564"/>
      <c r="AA570" s="564"/>
      <c r="AB570" s="564"/>
      <c r="AC570" s="570"/>
      <c r="AD570" s="570"/>
      <c r="AE570" s="570"/>
      <c r="AF570" s="570"/>
      <c r="AG570" s="570"/>
      <c r="AH570" s="570"/>
      <c r="AI570" s="570"/>
      <c r="AJ570" s="570"/>
      <c r="AK570" s="570"/>
      <c r="AL570" s="570"/>
      <c r="AM570" s="570"/>
      <c r="AN570" s="570"/>
      <c r="AO570" s="570"/>
      <c r="AP570" s="570"/>
      <c r="AQ570" s="570"/>
      <c r="AR570" s="570"/>
      <c r="AS570" s="570"/>
      <c r="AT570" s="570"/>
      <c r="AU570" s="570"/>
      <c r="AV570" s="570"/>
      <c r="AW570" s="570"/>
      <c r="AX570" s="570"/>
      <c r="AY570" s="570"/>
      <c r="AZ570" s="570"/>
      <c r="BA570" s="570"/>
      <c r="BB570" s="570"/>
      <c r="BC570" s="570"/>
      <c r="BD570" s="570"/>
      <c r="BE570" s="570"/>
      <c r="BF570" s="570"/>
      <c r="BG570" s="570"/>
      <c r="BH570" s="570"/>
      <c r="BI570" s="570"/>
      <c r="BJ570" s="570"/>
      <c r="BK570" s="570"/>
      <c r="BL570" s="570"/>
      <c r="BM570" s="570"/>
      <c r="BN570" s="570"/>
      <c r="BO570" s="570"/>
      <c r="BP570" s="570"/>
      <c r="BQ570" s="570"/>
      <c r="BR570" s="570"/>
      <c r="BS570" s="570"/>
      <c r="BT570" s="570"/>
      <c r="BU570" s="570"/>
      <c r="BV570" s="570"/>
      <c r="BW570" s="570"/>
      <c r="BX570" s="570"/>
      <c r="BY570" s="570"/>
      <c r="BZ570" s="570"/>
      <c r="CA570" s="570"/>
      <c r="CB570" s="570"/>
      <c r="CC570" s="570"/>
      <c r="CD570" s="570"/>
      <c r="CE570" s="570"/>
      <c r="CF570" s="570"/>
      <c r="CG570" s="570"/>
      <c r="CH570" s="570"/>
      <c r="CI570" s="570"/>
      <c r="CJ570" s="570"/>
      <c r="CK570" s="570"/>
      <c r="CL570" s="570"/>
      <c r="CM570" s="570"/>
      <c r="CN570" s="570"/>
      <c r="CO570" s="570"/>
      <c r="CP570" s="570"/>
      <c r="CQ570" s="570"/>
      <c r="CR570" s="570"/>
      <c r="CS570" s="570"/>
      <c r="CT570" s="570"/>
      <c r="CU570" s="570"/>
      <c r="CV570" s="570"/>
    </row>
    <row r="571" spans="1:100" s="365" customFormat="1" ht="13.5">
      <c r="A571" s="655"/>
      <c r="B571" s="655"/>
      <c r="C571" s="655"/>
      <c r="D571" s="655"/>
      <c r="E571" s="655"/>
      <c r="F571" s="655"/>
      <c r="G571" s="655"/>
      <c r="H571" s="815"/>
      <c r="I571" s="815"/>
      <c r="J571" s="366"/>
      <c r="K571" s="367"/>
      <c r="L571" s="368"/>
      <c r="O571" s="339"/>
      <c r="P571" s="369"/>
      <c r="Q571" s="341"/>
      <c r="R571" s="342"/>
      <c r="S571" s="342"/>
      <c r="T571" s="343"/>
      <c r="U571" s="344"/>
      <c r="V571" s="344"/>
      <c r="W571" s="344"/>
      <c r="X571" s="564"/>
      <c r="Y571" s="564"/>
      <c r="Z571" s="564"/>
      <c r="AA571" s="564"/>
      <c r="AB571" s="564"/>
      <c r="AC571" s="570"/>
      <c r="AD571" s="570"/>
      <c r="AE571" s="570"/>
      <c r="AF571" s="570"/>
      <c r="AG571" s="570"/>
      <c r="AH571" s="570"/>
      <c r="AI571" s="570"/>
      <c r="AJ571" s="570"/>
      <c r="AK571" s="570"/>
      <c r="AL571" s="570"/>
      <c r="AM571" s="570"/>
      <c r="AN571" s="570"/>
      <c r="AO571" s="570"/>
      <c r="AP571" s="570"/>
      <c r="AQ571" s="570"/>
      <c r="AR571" s="570"/>
      <c r="AS571" s="570"/>
      <c r="AT571" s="570"/>
      <c r="AU571" s="570"/>
      <c r="AV571" s="570"/>
      <c r="AW571" s="570"/>
      <c r="AX571" s="570"/>
      <c r="AY571" s="570"/>
      <c r="AZ571" s="570"/>
      <c r="BA571" s="570"/>
      <c r="BB571" s="570"/>
      <c r="BC571" s="570"/>
      <c r="BD571" s="570"/>
      <c r="BE571" s="570"/>
      <c r="BF571" s="570"/>
      <c r="BG571" s="570"/>
      <c r="BH571" s="570"/>
      <c r="BI571" s="570"/>
      <c r="BJ571" s="570"/>
      <c r="BK571" s="570"/>
      <c r="BL571" s="570"/>
      <c r="BM571" s="570"/>
      <c r="BN571" s="570"/>
      <c r="BO571" s="570"/>
      <c r="BP571" s="570"/>
      <c r="BQ571" s="570"/>
      <c r="BR571" s="570"/>
      <c r="BS571" s="570"/>
      <c r="BT571" s="570"/>
      <c r="BU571" s="570"/>
      <c r="BV571" s="570"/>
      <c r="BW571" s="570"/>
      <c r="BX571" s="570"/>
      <c r="BY571" s="570"/>
      <c r="BZ571" s="570"/>
      <c r="CA571" s="570"/>
      <c r="CB571" s="570"/>
      <c r="CC571" s="570"/>
      <c r="CD571" s="570"/>
      <c r="CE571" s="570"/>
      <c r="CF571" s="570"/>
      <c r="CG571" s="570"/>
      <c r="CH571" s="570"/>
      <c r="CI571" s="570"/>
      <c r="CJ571" s="570"/>
      <c r="CK571" s="570"/>
      <c r="CL571" s="570"/>
      <c r="CM571" s="570"/>
      <c r="CN571" s="570"/>
      <c r="CO571" s="570"/>
      <c r="CP571" s="570"/>
      <c r="CQ571" s="570"/>
      <c r="CR571" s="570"/>
      <c r="CS571" s="570"/>
      <c r="CT571" s="570"/>
      <c r="CU571" s="570"/>
      <c r="CV571" s="570"/>
    </row>
    <row r="572" spans="1:100" s="365" customFormat="1" ht="13.5">
      <c r="A572" s="655"/>
      <c r="B572" s="655"/>
      <c r="C572" s="655"/>
      <c r="D572" s="655"/>
      <c r="E572" s="655"/>
      <c r="F572" s="655"/>
      <c r="G572" s="655"/>
      <c r="H572" s="815"/>
      <c r="I572" s="815"/>
      <c r="J572" s="366"/>
      <c r="K572" s="367"/>
      <c r="L572" s="368"/>
      <c r="O572" s="339"/>
      <c r="P572" s="369"/>
      <c r="Q572" s="341"/>
      <c r="R572" s="342"/>
      <c r="S572" s="342"/>
      <c r="T572" s="343"/>
      <c r="U572" s="344"/>
      <c r="V572" s="344"/>
      <c r="W572" s="344"/>
      <c r="X572" s="564"/>
      <c r="Y572" s="564"/>
      <c r="Z572" s="564"/>
      <c r="AA572" s="564"/>
      <c r="AB572" s="564"/>
      <c r="AC572" s="570"/>
      <c r="AD572" s="570"/>
      <c r="AE572" s="570"/>
      <c r="AF572" s="570"/>
      <c r="AG572" s="570"/>
      <c r="AH572" s="570"/>
      <c r="AI572" s="570"/>
      <c r="AJ572" s="570"/>
      <c r="AK572" s="570"/>
      <c r="AL572" s="570"/>
      <c r="AM572" s="570"/>
      <c r="AN572" s="570"/>
      <c r="AO572" s="570"/>
      <c r="AP572" s="570"/>
      <c r="AQ572" s="570"/>
      <c r="AR572" s="570"/>
      <c r="AS572" s="570"/>
      <c r="AT572" s="570"/>
      <c r="AU572" s="570"/>
      <c r="AV572" s="570"/>
      <c r="AW572" s="570"/>
      <c r="AX572" s="570"/>
      <c r="AY572" s="570"/>
      <c r="AZ572" s="570"/>
      <c r="BA572" s="570"/>
      <c r="BB572" s="570"/>
      <c r="BC572" s="570"/>
      <c r="BD572" s="570"/>
      <c r="BE572" s="570"/>
      <c r="BF572" s="570"/>
      <c r="BG572" s="570"/>
      <c r="BH572" s="570"/>
      <c r="BI572" s="570"/>
      <c r="BJ572" s="570"/>
      <c r="BK572" s="570"/>
      <c r="BL572" s="570"/>
      <c r="BM572" s="570"/>
      <c r="BN572" s="570"/>
      <c r="BO572" s="570"/>
      <c r="BP572" s="570"/>
      <c r="BQ572" s="570"/>
      <c r="BR572" s="570"/>
      <c r="BS572" s="570"/>
      <c r="BT572" s="570"/>
      <c r="BU572" s="570"/>
      <c r="BV572" s="570"/>
      <c r="BW572" s="570"/>
      <c r="BX572" s="570"/>
      <c r="BY572" s="570"/>
      <c r="BZ572" s="570"/>
      <c r="CA572" s="570"/>
      <c r="CB572" s="570"/>
      <c r="CC572" s="570"/>
      <c r="CD572" s="570"/>
      <c r="CE572" s="570"/>
      <c r="CF572" s="570"/>
      <c r="CG572" s="570"/>
      <c r="CH572" s="570"/>
      <c r="CI572" s="570"/>
      <c r="CJ572" s="570"/>
      <c r="CK572" s="570"/>
      <c r="CL572" s="570"/>
      <c r="CM572" s="570"/>
      <c r="CN572" s="570"/>
      <c r="CO572" s="570"/>
      <c r="CP572" s="570"/>
      <c r="CQ572" s="570"/>
      <c r="CR572" s="570"/>
      <c r="CS572" s="570"/>
      <c r="CT572" s="570"/>
      <c r="CU572" s="570"/>
      <c r="CV572" s="570"/>
    </row>
    <row r="573" spans="1:100" s="365" customFormat="1" ht="13.5">
      <c r="A573" s="655"/>
      <c r="B573" s="655"/>
      <c r="C573" s="655"/>
      <c r="D573" s="655"/>
      <c r="E573" s="655"/>
      <c r="F573" s="655"/>
      <c r="G573" s="655"/>
      <c r="H573" s="815"/>
      <c r="I573" s="815"/>
      <c r="J573" s="366"/>
      <c r="K573" s="367"/>
      <c r="L573" s="368"/>
      <c r="O573" s="339"/>
      <c r="P573" s="369"/>
      <c r="Q573" s="341"/>
      <c r="R573" s="342"/>
      <c r="S573" s="342"/>
      <c r="T573" s="343"/>
      <c r="U573" s="344"/>
      <c r="V573" s="344"/>
      <c r="W573" s="344"/>
      <c r="X573" s="564"/>
      <c r="Y573" s="564"/>
      <c r="Z573" s="564"/>
      <c r="AA573" s="564"/>
      <c r="AB573" s="564"/>
      <c r="AC573" s="570"/>
      <c r="AD573" s="570"/>
      <c r="AE573" s="570"/>
      <c r="AF573" s="570"/>
      <c r="AG573" s="570"/>
      <c r="AH573" s="570"/>
      <c r="AI573" s="570"/>
      <c r="AJ573" s="570"/>
      <c r="AK573" s="570"/>
      <c r="AL573" s="570"/>
      <c r="AM573" s="570"/>
      <c r="AN573" s="570"/>
      <c r="AO573" s="570"/>
      <c r="AP573" s="570"/>
      <c r="AQ573" s="570"/>
      <c r="AR573" s="570"/>
      <c r="AS573" s="570"/>
      <c r="AT573" s="570"/>
      <c r="AU573" s="570"/>
      <c r="AV573" s="570"/>
      <c r="AW573" s="570"/>
      <c r="AX573" s="570"/>
      <c r="AY573" s="570"/>
      <c r="AZ573" s="570"/>
      <c r="BA573" s="570"/>
      <c r="BB573" s="570"/>
      <c r="BC573" s="570"/>
      <c r="BD573" s="570"/>
      <c r="BE573" s="570"/>
      <c r="BF573" s="570"/>
      <c r="BG573" s="570"/>
      <c r="BH573" s="570"/>
      <c r="BI573" s="570"/>
      <c r="BJ573" s="570"/>
      <c r="BK573" s="570"/>
      <c r="BL573" s="570"/>
      <c r="BM573" s="570"/>
      <c r="BN573" s="570"/>
      <c r="BO573" s="570"/>
      <c r="BP573" s="570"/>
      <c r="BQ573" s="570"/>
      <c r="BR573" s="570"/>
      <c r="BS573" s="570"/>
      <c r="BT573" s="570"/>
      <c r="BU573" s="570"/>
      <c r="BV573" s="570"/>
      <c r="BW573" s="570"/>
      <c r="BX573" s="570"/>
      <c r="BY573" s="570"/>
      <c r="BZ573" s="570"/>
      <c r="CA573" s="570"/>
      <c r="CB573" s="570"/>
      <c r="CC573" s="570"/>
      <c r="CD573" s="570"/>
      <c r="CE573" s="570"/>
      <c r="CF573" s="570"/>
      <c r="CG573" s="570"/>
      <c r="CH573" s="570"/>
      <c r="CI573" s="570"/>
      <c r="CJ573" s="570"/>
      <c r="CK573" s="570"/>
      <c r="CL573" s="570"/>
      <c r="CM573" s="570"/>
      <c r="CN573" s="570"/>
      <c r="CO573" s="570"/>
      <c r="CP573" s="570"/>
      <c r="CQ573" s="570"/>
      <c r="CR573" s="570"/>
      <c r="CS573" s="570"/>
      <c r="CT573" s="570"/>
      <c r="CU573" s="570"/>
      <c r="CV573" s="570"/>
    </row>
    <row r="574" spans="1:100" s="365" customFormat="1" ht="13.5">
      <c r="A574" s="655"/>
      <c r="B574" s="655"/>
      <c r="C574" s="655"/>
      <c r="D574" s="655"/>
      <c r="E574" s="655"/>
      <c r="F574" s="655"/>
      <c r="G574" s="655"/>
      <c r="H574" s="815"/>
      <c r="I574" s="815"/>
      <c r="J574" s="366"/>
      <c r="K574" s="367"/>
      <c r="L574" s="368"/>
      <c r="O574" s="339"/>
      <c r="P574" s="369"/>
      <c r="Q574" s="341"/>
      <c r="R574" s="342"/>
      <c r="S574" s="342"/>
      <c r="T574" s="343"/>
      <c r="U574" s="344"/>
      <c r="V574" s="344"/>
      <c r="W574" s="344"/>
      <c r="X574" s="564"/>
      <c r="Y574" s="564"/>
      <c r="Z574" s="564"/>
      <c r="AA574" s="564"/>
      <c r="AB574" s="564"/>
      <c r="AC574" s="570"/>
      <c r="AD574" s="570"/>
      <c r="AE574" s="570"/>
      <c r="AF574" s="570"/>
      <c r="AG574" s="570"/>
      <c r="AH574" s="570"/>
      <c r="AI574" s="570"/>
      <c r="AJ574" s="570"/>
      <c r="AK574" s="570"/>
      <c r="AL574" s="570"/>
      <c r="AM574" s="570"/>
      <c r="AN574" s="570"/>
      <c r="AO574" s="570"/>
      <c r="AP574" s="570"/>
      <c r="AQ574" s="570"/>
      <c r="AR574" s="570"/>
      <c r="AS574" s="570"/>
      <c r="AT574" s="570"/>
      <c r="AU574" s="570"/>
      <c r="AV574" s="570"/>
      <c r="AW574" s="570"/>
      <c r="AX574" s="570"/>
      <c r="AY574" s="570"/>
      <c r="AZ574" s="570"/>
      <c r="BA574" s="570"/>
      <c r="BB574" s="570"/>
      <c r="BC574" s="570"/>
      <c r="BD574" s="570"/>
      <c r="BE574" s="570"/>
      <c r="BF574" s="570"/>
      <c r="BG574" s="570"/>
      <c r="BH574" s="570"/>
      <c r="BI574" s="570"/>
      <c r="BJ574" s="570"/>
      <c r="BK574" s="570"/>
      <c r="BL574" s="570"/>
      <c r="BM574" s="570"/>
      <c r="BN574" s="570"/>
      <c r="BO574" s="570"/>
      <c r="BP574" s="570"/>
      <c r="BQ574" s="570"/>
      <c r="BR574" s="570"/>
      <c r="BS574" s="570"/>
      <c r="BT574" s="570"/>
      <c r="BU574" s="570"/>
      <c r="BV574" s="570"/>
      <c r="BW574" s="570"/>
      <c r="BX574" s="570"/>
      <c r="BY574" s="570"/>
      <c r="BZ574" s="570"/>
      <c r="CA574" s="570"/>
      <c r="CB574" s="570"/>
      <c r="CC574" s="570"/>
      <c r="CD574" s="570"/>
      <c r="CE574" s="570"/>
      <c r="CF574" s="570"/>
      <c r="CG574" s="570"/>
      <c r="CH574" s="570"/>
      <c r="CI574" s="570"/>
      <c r="CJ574" s="570"/>
      <c r="CK574" s="570"/>
      <c r="CL574" s="570"/>
      <c r="CM574" s="570"/>
      <c r="CN574" s="570"/>
      <c r="CO574" s="570"/>
      <c r="CP574" s="570"/>
      <c r="CQ574" s="570"/>
      <c r="CR574" s="570"/>
      <c r="CS574" s="570"/>
      <c r="CT574" s="570"/>
      <c r="CU574" s="570"/>
      <c r="CV574" s="570"/>
    </row>
    <row r="575" spans="1:100" s="365" customFormat="1" ht="13.5">
      <c r="A575" s="655"/>
      <c r="B575" s="655"/>
      <c r="C575" s="655"/>
      <c r="D575" s="655"/>
      <c r="E575" s="655"/>
      <c r="F575" s="655"/>
      <c r="G575" s="655"/>
      <c r="H575" s="815"/>
      <c r="I575" s="815"/>
      <c r="J575" s="366"/>
      <c r="K575" s="367"/>
      <c r="L575" s="368"/>
      <c r="O575" s="339"/>
      <c r="P575" s="369"/>
      <c r="Q575" s="341"/>
      <c r="R575" s="342"/>
      <c r="S575" s="342"/>
      <c r="T575" s="343"/>
      <c r="U575" s="344"/>
      <c r="V575" s="344"/>
      <c r="W575" s="344"/>
      <c r="X575" s="564"/>
      <c r="Y575" s="564"/>
      <c r="Z575" s="564"/>
      <c r="AA575" s="564"/>
      <c r="AB575" s="564"/>
      <c r="AC575" s="570"/>
      <c r="AD575" s="570"/>
      <c r="AE575" s="570"/>
      <c r="AF575" s="570"/>
      <c r="AG575" s="570"/>
      <c r="AH575" s="570"/>
      <c r="AI575" s="570"/>
      <c r="AJ575" s="570"/>
      <c r="AK575" s="570"/>
      <c r="AL575" s="570"/>
      <c r="AM575" s="570"/>
      <c r="AN575" s="570"/>
      <c r="AO575" s="570"/>
      <c r="AP575" s="570"/>
      <c r="AQ575" s="570"/>
      <c r="AR575" s="570"/>
      <c r="AS575" s="570"/>
      <c r="AT575" s="570"/>
      <c r="AU575" s="570"/>
      <c r="AV575" s="570"/>
      <c r="AW575" s="570"/>
      <c r="AX575" s="570"/>
      <c r="AY575" s="570"/>
      <c r="AZ575" s="570"/>
      <c r="BA575" s="570"/>
      <c r="BB575" s="570"/>
      <c r="BC575" s="570"/>
      <c r="BD575" s="570"/>
      <c r="BE575" s="570"/>
      <c r="BF575" s="570"/>
      <c r="BG575" s="570"/>
      <c r="BH575" s="570"/>
      <c r="BI575" s="570"/>
      <c r="BJ575" s="570"/>
      <c r="BK575" s="570"/>
      <c r="BL575" s="570"/>
      <c r="BM575" s="570"/>
      <c r="BN575" s="570"/>
      <c r="BO575" s="570"/>
      <c r="BP575" s="570"/>
      <c r="BQ575" s="570"/>
      <c r="BR575" s="570"/>
      <c r="BS575" s="570"/>
      <c r="BT575" s="570"/>
      <c r="BU575" s="570"/>
      <c r="BV575" s="570"/>
      <c r="BW575" s="570"/>
      <c r="BX575" s="570"/>
      <c r="BY575" s="570"/>
      <c r="BZ575" s="570"/>
      <c r="CA575" s="570"/>
      <c r="CB575" s="570"/>
      <c r="CC575" s="570"/>
      <c r="CD575" s="570"/>
      <c r="CE575" s="570"/>
      <c r="CF575" s="570"/>
      <c r="CG575" s="570"/>
      <c r="CH575" s="570"/>
      <c r="CI575" s="570"/>
      <c r="CJ575" s="570"/>
      <c r="CK575" s="570"/>
      <c r="CL575" s="570"/>
      <c r="CM575" s="570"/>
      <c r="CN575" s="570"/>
      <c r="CO575" s="570"/>
      <c r="CP575" s="570"/>
      <c r="CQ575" s="570"/>
      <c r="CR575" s="570"/>
      <c r="CS575" s="570"/>
      <c r="CT575" s="570"/>
      <c r="CU575" s="570"/>
      <c r="CV575" s="570"/>
    </row>
    <row r="576" spans="1:100" s="365" customFormat="1" ht="13.5">
      <c r="A576" s="655"/>
      <c r="B576" s="655"/>
      <c r="C576" s="655"/>
      <c r="D576" s="655"/>
      <c r="E576" s="655"/>
      <c r="F576" s="655"/>
      <c r="G576" s="655"/>
      <c r="H576" s="815"/>
      <c r="I576" s="815"/>
      <c r="J576" s="366"/>
      <c r="K576" s="367"/>
      <c r="L576" s="368"/>
      <c r="O576" s="339"/>
      <c r="P576" s="369"/>
      <c r="Q576" s="341"/>
      <c r="R576" s="342"/>
      <c r="S576" s="342"/>
      <c r="T576" s="343"/>
      <c r="U576" s="344"/>
      <c r="V576" s="344"/>
      <c r="W576" s="344"/>
      <c r="X576" s="564"/>
      <c r="Y576" s="564"/>
      <c r="Z576" s="564"/>
      <c r="AA576" s="564"/>
      <c r="AB576" s="564"/>
      <c r="AC576" s="570"/>
      <c r="AD576" s="570"/>
      <c r="AE576" s="570"/>
      <c r="AF576" s="570"/>
      <c r="AG576" s="570"/>
      <c r="AH576" s="570"/>
      <c r="AI576" s="570"/>
      <c r="AJ576" s="570"/>
      <c r="AK576" s="570"/>
      <c r="AL576" s="570"/>
      <c r="AM576" s="570"/>
      <c r="AN576" s="570"/>
      <c r="AO576" s="570"/>
      <c r="AP576" s="570"/>
      <c r="AQ576" s="570"/>
      <c r="AR576" s="570"/>
      <c r="AS576" s="570"/>
      <c r="AT576" s="570"/>
      <c r="AU576" s="570"/>
      <c r="AV576" s="570"/>
      <c r="AW576" s="570"/>
      <c r="AX576" s="570"/>
      <c r="AY576" s="570"/>
      <c r="AZ576" s="570"/>
      <c r="BA576" s="570"/>
      <c r="BB576" s="570"/>
      <c r="BC576" s="570"/>
      <c r="BD576" s="570"/>
      <c r="BE576" s="570"/>
      <c r="BF576" s="570"/>
      <c r="BG576" s="570"/>
      <c r="BH576" s="570"/>
      <c r="BI576" s="570"/>
      <c r="BJ576" s="570"/>
      <c r="BK576" s="570"/>
      <c r="BL576" s="570"/>
      <c r="BM576" s="570"/>
      <c r="BN576" s="570"/>
      <c r="BO576" s="570"/>
      <c r="BP576" s="570"/>
      <c r="BQ576" s="570"/>
      <c r="BR576" s="570"/>
      <c r="BS576" s="570"/>
      <c r="BT576" s="570"/>
      <c r="BU576" s="570"/>
      <c r="BV576" s="570"/>
      <c r="BW576" s="570"/>
      <c r="BX576" s="570"/>
      <c r="BY576" s="570"/>
      <c r="BZ576" s="570"/>
      <c r="CA576" s="570"/>
      <c r="CB576" s="570"/>
      <c r="CC576" s="570"/>
      <c r="CD576" s="570"/>
      <c r="CE576" s="570"/>
      <c r="CF576" s="570"/>
      <c r="CG576" s="570"/>
      <c r="CH576" s="570"/>
      <c r="CI576" s="570"/>
      <c r="CJ576" s="570"/>
      <c r="CK576" s="570"/>
      <c r="CL576" s="570"/>
      <c r="CM576" s="570"/>
      <c r="CN576" s="570"/>
      <c r="CO576" s="570"/>
      <c r="CP576" s="570"/>
      <c r="CQ576" s="570"/>
      <c r="CR576" s="570"/>
      <c r="CS576" s="570"/>
      <c r="CT576" s="570"/>
      <c r="CU576" s="570"/>
      <c r="CV576" s="570"/>
    </row>
    <row r="577" spans="1:100" s="365" customFormat="1" ht="13.5">
      <c r="A577" s="655"/>
      <c r="B577" s="655"/>
      <c r="C577" s="655"/>
      <c r="D577" s="655"/>
      <c r="E577" s="655"/>
      <c r="F577" s="655"/>
      <c r="G577" s="655"/>
      <c r="H577" s="815"/>
      <c r="I577" s="815"/>
      <c r="J577" s="366"/>
      <c r="K577" s="367"/>
      <c r="L577" s="368"/>
      <c r="O577" s="339"/>
      <c r="P577" s="369"/>
      <c r="Q577" s="341"/>
      <c r="R577" s="342"/>
      <c r="S577" s="342"/>
      <c r="T577" s="343"/>
      <c r="U577" s="344"/>
      <c r="V577" s="344"/>
      <c r="W577" s="344"/>
      <c r="X577" s="564"/>
      <c r="Y577" s="564"/>
      <c r="Z577" s="564"/>
      <c r="AA577" s="564"/>
      <c r="AB577" s="564"/>
      <c r="AC577" s="570"/>
      <c r="AD577" s="570"/>
      <c r="AE577" s="570"/>
      <c r="AF577" s="570"/>
      <c r="AG577" s="570"/>
      <c r="AH577" s="570"/>
      <c r="AI577" s="570"/>
      <c r="AJ577" s="570"/>
      <c r="AK577" s="570"/>
      <c r="AL577" s="570"/>
      <c r="AM577" s="570"/>
      <c r="AN577" s="570"/>
      <c r="AO577" s="570"/>
      <c r="AP577" s="570"/>
      <c r="AQ577" s="570"/>
      <c r="AR577" s="570"/>
      <c r="AS577" s="570"/>
      <c r="AT577" s="570"/>
      <c r="AU577" s="570"/>
      <c r="AV577" s="570"/>
      <c r="AW577" s="570"/>
      <c r="AX577" s="570"/>
      <c r="AY577" s="570"/>
      <c r="AZ577" s="570"/>
      <c r="BA577" s="570"/>
      <c r="BB577" s="570"/>
      <c r="BC577" s="570"/>
      <c r="BD577" s="570"/>
      <c r="BE577" s="570"/>
      <c r="BF577" s="570"/>
      <c r="BG577" s="570"/>
      <c r="BH577" s="570"/>
      <c r="BI577" s="570"/>
      <c r="BJ577" s="570"/>
      <c r="BK577" s="570"/>
      <c r="BL577" s="570"/>
      <c r="BM577" s="570"/>
      <c r="BN577" s="570"/>
      <c r="BO577" s="570"/>
      <c r="BP577" s="570"/>
      <c r="BQ577" s="570"/>
      <c r="BR577" s="570"/>
      <c r="BS577" s="570"/>
      <c r="BT577" s="570"/>
      <c r="BU577" s="570"/>
      <c r="BV577" s="570"/>
      <c r="BW577" s="570"/>
      <c r="BX577" s="570"/>
      <c r="BY577" s="570"/>
      <c r="BZ577" s="570"/>
      <c r="CA577" s="570"/>
      <c r="CB577" s="570"/>
      <c r="CC577" s="570"/>
      <c r="CD577" s="570"/>
      <c r="CE577" s="570"/>
      <c r="CF577" s="570"/>
      <c r="CG577" s="570"/>
      <c r="CH577" s="570"/>
      <c r="CI577" s="570"/>
      <c r="CJ577" s="570"/>
      <c r="CK577" s="570"/>
      <c r="CL577" s="570"/>
      <c r="CM577" s="570"/>
      <c r="CN577" s="570"/>
      <c r="CO577" s="570"/>
      <c r="CP577" s="570"/>
      <c r="CQ577" s="570"/>
      <c r="CR577" s="570"/>
      <c r="CS577" s="570"/>
      <c r="CT577" s="570"/>
      <c r="CU577" s="570"/>
      <c r="CV577" s="570"/>
    </row>
    <row r="578" spans="1:100" s="365" customFormat="1" ht="13.5">
      <c r="A578" s="655"/>
      <c r="B578" s="655"/>
      <c r="C578" s="655"/>
      <c r="D578" s="655"/>
      <c r="E578" s="655"/>
      <c r="F578" s="655"/>
      <c r="G578" s="655"/>
      <c r="H578" s="815"/>
      <c r="I578" s="815"/>
      <c r="J578" s="366"/>
      <c r="K578" s="367"/>
      <c r="L578" s="368"/>
      <c r="O578" s="339"/>
      <c r="P578" s="369"/>
      <c r="Q578" s="341"/>
      <c r="R578" s="342"/>
      <c r="S578" s="342"/>
      <c r="T578" s="343"/>
      <c r="U578" s="344"/>
      <c r="V578" s="344"/>
      <c r="W578" s="344"/>
      <c r="X578" s="564"/>
      <c r="Y578" s="564"/>
      <c r="Z578" s="564"/>
      <c r="AA578" s="564"/>
      <c r="AB578" s="564"/>
      <c r="AC578" s="570"/>
      <c r="AD578" s="570"/>
      <c r="AE578" s="570"/>
      <c r="AF578" s="570"/>
      <c r="AG578" s="570"/>
      <c r="AH578" s="570"/>
      <c r="AI578" s="570"/>
      <c r="AJ578" s="570"/>
      <c r="AK578" s="570"/>
      <c r="AL578" s="570"/>
      <c r="AM578" s="570"/>
      <c r="AN578" s="570"/>
      <c r="AO578" s="570"/>
      <c r="AP578" s="570"/>
      <c r="AQ578" s="570"/>
      <c r="AR578" s="570"/>
      <c r="AS578" s="570"/>
      <c r="AT578" s="570"/>
      <c r="AU578" s="570"/>
      <c r="AV578" s="570"/>
      <c r="AW578" s="570"/>
      <c r="AX578" s="570"/>
      <c r="AY578" s="570"/>
      <c r="AZ578" s="570"/>
      <c r="BA578" s="570"/>
      <c r="BB578" s="570"/>
      <c r="BC578" s="570"/>
      <c r="BD578" s="570"/>
      <c r="BE578" s="570"/>
      <c r="BF578" s="570"/>
      <c r="BG578" s="570"/>
      <c r="BH578" s="570"/>
      <c r="BI578" s="570"/>
      <c r="BJ578" s="570"/>
      <c r="BK578" s="570"/>
      <c r="BL578" s="570"/>
      <c r="BM578" s="570"/>
      <c r="BN578" s="570"/>
      <c r="BO578" s="570"/>
      <c r="BP578" s="570"/>
      <c r="BQ578" s="570"/>
      <c r="BR578" s="570"/>
      <c r="BS578" s="570"/>
      <c r="BT578" s="570"/>
      <c r="BU578" s="570"/>
      <c r="BV578" s="570"/>
      <c r="BW578" s="570"/>
      <c r="BX578" s="570"/>
      <c r="BY578" s="570"/>
      <c r="BZ578" s="570"/>
      <c r="CA578" s="570"/>
      <c r="CB578" s="570"/>
      <c r="CC578" s="570"/>
      <c r="CD578" s="570"/>
      <c r="CE578" s="570"/>
      <c r="CF578" s="570"/>
      <c r="CG578" s="570"/>
      <c r="CH578" s="570"/>
      <c r="CI578" s="570"/>
      <c r="CJ578" s="570"/>
      <c r="CK578" s="570"/>
      <c r="CL578" s="570"/>
      <c r="CM578" s="570"/>
      <c r="CN578" s="570"/>
      <c r="CO578" s="570"/>
      <c r="CP578" s="570"/>
      <c r="CQ578" s="570"/>
      <c r="CR578" s="570"/>
      <c r="CS578" s="570"/>
      <c r="CT578" s="570"/>
      <c r="CU578" s="570"/>
      <c r="CV578" s="570"/>
    </row>
    <row r="579" spans="1:100" s="365" customFormat="1" ht="13.5">
      <c r="A579" s="655"/>
      <c r="B579" s="655"/>
      <c r="C579" s="655"/>
      <c r="D579" s="655"/>
      <c r="E579" s="655"/>
      <c r="F579" s="655"/>
      <c r="G579" s="655"/>
      <c r="H579" s="815"/>
      <c r="I579" s="815"/>
      <c r="J579" s="366"/>
      <c r="K579" s="367"/>
      <c r="L579" s="368"/>
      <c r="O579" s="339"/>
      <c r="P579" s="369"/>
      <c r="Q579" s="341"/>
      <c r="R579" s="342"/>
      <c r="S579" s="342"/>
      <c r="T579" s="343"/>
      <c r="U579" s="344"/>
      <c r="V579" s="344"/>
      <c r="W579" s="344"/>
      <c r="X579" s="564"/>
      <c r="Y579" s="564"/>
      <c r="Z579" s="564"/>
      <c r="AA579" s="564"/>
      <c r="AB579" s="564"/>
      <c r="AC579" s="570"/>
      <c r="AD579" s="570"/>
      <c r="AE579" s="570"/>
      <c r="AF579" s="570"/>
      <c r="AG579" s="570"/>
      <c r="AH579" s="570"/>
      <c r="AI579" s="570"/>
      <c r="AJ579" s="570"/>
      <c r="AK579" s="570"/>
      <c r="AL579" s="570"/>
      <c r="AM579" s="570"/>
      <c r="AN579" s="570"/>
      <c r="AO579" s="570"/>
      <c r="AP579" s="570"/>
      <c r="AQ579" s="570"/>
      <c r="AR579" s="570"/>
      <c r="AS579" s="570"/>
      <c r="AT579" s="570"/>
      <c r="AU579" s="570"/>
      <c r="AV579" s="570"/>
      <c r="AW579" s="570"/>
      <c r="AX579" s="570"/>
      <c r="AY579" s="570"/>
      <c r="AZ579" s="570"/>
      <c r="BA579" s="570"/>
      <c r="BB579" s="570"/>
      <c r="BC579" s="570"/>
      <c r="BD579" s="570"/>
      <c r="BE579" s="570"/>
      <c r="BF579" s="570"/>
      <c r="BG579" s="570"/>
      <c r="BH579" s="570"/>
      <c r="BI579" s="570"/>
      <c r="BJ579" s="570"/>
      <c r="BK579" s="570"/>
      <c r="BL579" s="570"/>
      <c r="BM579" s="570"/>
      <c r="BN579" s="570"/>
      <c r="BO579" s="570"/>
      <c r="BP579" s="570"/>
      <c r="BQ579" s="570"/>
      <c r="BR579" s="570"/>
      <c r="BS579" s="570"/>
      <c r="BT579" s="570"/>
      <c r="BU579" s="570"/>
      <c r="BV579" s="570"/>
      <c r="BW579" s="570"/>
      <c r="BX579" s="570"/>
      <c r="BY579" s="570"/>
      <c r="BZ579" s="570"/>
      <c r="CA579" s="570"/>
      <c r="CB579" s="570"/>
      <c r="CC579" s="570"/>
      <c r="CD579" s="570"/>
      <c r="CE579" s="570"/>
      <c r="CF579" s="570"/>
      <c r="CG579" s="570"/>
      <c r="CH579" s="570"/>
      <c r="CI579" s="570"/>
      <c r="CJ579" s="570"/>
      <c r="CK579" s="570"/>
      <c r="CL579" s="570"/>
      <c r="CM579" s="570"/>
      <c r="CN579" s="570"/>
      <c r="CO579" s="570"/>
      <c r="CP579" s="570"/>
      <c r="CQ579" s="570"/>
      <c r="CR579" s="570"/>
      <c r="CS579" s="570"/>
      <c r="CT579" s="570"/>
      <c r="CU579" s="570"/>
      <c r="CV579" s="570"/>
    </row>
    <row r="580" spans="1:100" s="365" customFormat="1" ht="13.5">
      <c r="A580" s="655"/>
      <c r="B580" s="655"/>
      <c r="C580" s="655"/>
      <c r="D580" s="655"/>
      <c r="E580" s="655"/>
      <c r="F580" s="655"/>
      <c r="G580" s="655"/>
      <c r="H580" s="815"/>
      <c r="I580" s="815"/>
      <c r="J580" s="366"/>
      <c r="K580" s="367"/>
      <c r="L580" s="368"/>
      <c r="O580" s="339"/>
      <c r="P580" s="369"/>
      <c r="Q580" s="341"/>
      <c r="R580" s="342"/>
      <c r="S580" s="342"/>
      <c r="T580" s="343"/>
      <c r="U580" s="344"/>
      <c r="V580" s="344"/>
      <c r="W580" s="344"/>
      <c r="X580" s="564"/>
      <c r="Y580" s="564"/>
      <c r="Z580" s="564"/>
      <c r="AA580" s="564"/>
      <c r="AB580" s="564"/>
      <c r="AC580" s="570"/>
      <c r="AD580" s="570"/>
      <c r="AE580" s="570"/>
      <c r="AF580" s="570"/>
      <c r="AG580" s="570"/>
      <c r="AH580" s="570"/>
      <c r="AI580" s="570"/>
      <c r="AJ580" s="570"/>
      <c r="AK580" s="570"/>
      <c r="AL580" s="570"/>
      <c r="AM580" s="570"/>
      <c r="AN580" s="570"/>
      <c r="AO580" s="570"/>
      <c r="AP580" s="570"/>
      <c r="AQ580" s="570"/>
      <c r="AR580" s="570"/>
      <c r="AS580" s="570"/>
      <c r="AT580" s="570"/>
      <c r="AU580" s="570"/>
      <c r="AV580" s="570"/>
      <c r="AW580" s="570"/>
      <c r="AX580" s="570"/>
      <c r="AY580" s="570"/>
      <c r="AZ580" s="570"/>
      <c r="BA580" s="570"/>
      <c r="BB580" s="570"/>
      <c r="BC580" s="570"/>
      <c r="BD580" s="570"/>
      <c r="BE580" s="570"/>
      <c r="BF580" s="570"/>
      <c r="BG580" s="570"/>
      <c r="BH580" s="570"/>
      <c r="BI580" s="570"/>
      <c r="BJ580" s="570"/>
      <c r="BK580" s="570"/>
      <c r="BL580" s="570"/>
      <c r="BM580" s="570"/>
      <c r="BN580" s="570"/>
      <c r="BO580" s="570"/>
      <c r="BP580" s="570"/>
      <c r="BQ580" s="570"/>
      <c r="BR580" s="570"/>
      <c r="BS580" s="570"/>
      <c r="BT580" s="570"/>
      <c r="BU580" s="570"/>
      <c r="BV580" s="570"/>
      <c r="BW580" s="570"/>
      <c r="BX580" s="570"/>
      <c r="BY580" s="570"/>
      <c r="BZ580" s="570"/>
      <c r="CA580" s="570"/>
      <c r="CB580" s="570"/>
      <c r="CC580" s="570"/>
      <c r="CD580" s="570"/>
      <c r="CE580" s="570"/>
      <c r="CF580" s="570"/>
      <c r="CG580" s="570"/>
      <c r="CH580" s="570"/>
      <c r="CI580" s="570"/>
      <c r="CJ580" s="570"/>
      <c r="CK580" s="570"/>
      <c r="CL580" s="570"/>
      <c r="CM580" s="570"/>
      <c r="CN580" s="570"/>
      <c r="CO580" s="570"/>
      <c r="CP580" s="570"/>
      <c r="CQ580" s="570"/>
      <c r="CR580" s="570"/>
      <c r="CS580" s="570"/>
      <c r="CT580" s="570"/>
      <c r="CU580" s="570"/>
      <c r="CV580" s="570"/>
    </row>
    <row r="581" spans="1:100" s="365" customFormat="1" ht="13.5">
      <c r="A581" s="655"/>
      <c r="B581" s="655"/>
      <c r="C581" s="655"/>
      <c r="D581" s="655"/>
      <c r="E581" s="655"/>
      <c r="F581" s="655"/>
      <c r="G581" s="655"/>
      <c r="H581" s="815"/>
      <c r="I581" s="815"/>
      <c r="J581" s="366"/>
      <c r="K581" s="367"/>
      <c r="L581" s="368"/>
      <c r="O581" s="339"/>
      <c r="P581" s="369"/>
      <c r="Q581" s="341"/>
      <c r="R581" s="342"/>
      <c r="S581" s="342"/>
      <c r="T581" s="343"/>
      <c r="U581" s="344"/>
      <c r="V581" s="344"/>
      <c r="W581" s="344"/>
      <c r="X581" s="564"/>
      <c r="Y581" s="564"/>
      <c r="Z581" s="564"/>
      <c r="AA581" s="564"/>
      <c r="AB581" s="564"/>
      <c r="AC581" s="570"/>
      <c r="AD581" s="570"/>
      <c r="AE581" s="570"/>
      <c r="AF581" s="570"/>
      <c r="AG581" s="570"/>
      <c r="AH581" s="570"/>
      <c r="AI581" s="570"/>
      <c r="AJ581" s="570"/>
      <c r="AK581" s="570"/>
      <c r="AL581" s="570"/>
      <c r="AM581" s="570"/>
      <c r="AN581" s="570"/>
      <c r="AO581" s="570"/>
      <c r="AP581" s="570"/>
      <c r="AQ581" s="570"/>
      <c r="AR581" s="570"/>
      <c r="AS581" s="570"/>
      <c r="AT581" s="570"/>
      <c r="AU581" s="570"/>
      <c r="AV581" s="570"/>
      <c r="AW581" s="570"/>
      <c r="AX581" s="570"/>
      <c r="AY581" s="570"/>
      <c r="AZ581" s="570"/>
      <c r="BA581" s="570"/>
      <c r="BB581" s="570"/>
      <c r="BC581" s="570"/>
      <c r="BD581" s="570"/>
      <c r="BE581" s="570"/>
      <c r="BF581" s="570"/>
      <c r="BG581" s="570"/>
      <c r="BH581" s="570"/>
      <c r="BI581" s="570"/>
      <c r="BJ581" s="570"/>
      <c r="BK581" s="570"/>
      <c r="BL581" s="570"/>
      <c r="BM581" s="570"/>
      <c r="BN581" s="570"/>
      <c r="BO581" s="570"/>
      <c r="BP581" s="570"/>
      <c r="BQ581" s="570"/>
      <c r="BR581" s="570"/>
      <c r="BS581" s="570"/>
      <c r="BT581" s="570"/>
      <c r="BU581" s="570"/>
      <c r="BV581" s="570"/>
      <c r="BW581" s="570"/>
      <c r="BX581" s="570"/>
      <c r="BY581" s="570"/>
      <c r="BZ581" s="570"/>
      <c r="CA581" s="570"/>
      <c r="CB581" s="570"/>
      <c r="CC581" s="570"/>
      <c r="CD581" s="570"/>
      <c r="CE581" s="570"/>
      <c r="CF581" s="570"/>
      <c r="CG581" s="570"/>
      <c r="CH581" s="570"/>
      <c r="CI581" s="570"/>
      <c r="CJ581" s="570"/>
      <c r="CK581" s="570"/>
      <c r="CL581" s="570"/>
      <c r="CM581" s="570"/>
      <c r="CN581" s="570"/>
      <c r="CO581" s="570"/>
      <c r="CP581" s="570"/>
      <c r="CQ581" s="570"/>
      <c r="CR581" s="570"/>
      <c r="CS581" s="570"/>
      <c r="CT581" s="570"/>
      <c r="CU581" s="570"/>
      <c r="CV581" s="570"/>
    </row>
    <row r="582" spans="1:100" s="365" customFormat="1" ht="13.5">
      <c r="A582" s="655"/>
      <c r="B582" s="655"/>
      <c r="C582" s="655"/>
      <c r="D582" s="655"/>
      <c r="E582" s="655"/>
      <c r="F582" s="655"/>
      <c r="G582" s="655"/>
      <c r="H582" s="815"/>
      <c r="I582" s="815"/>
      <c r="J582" s="366"/>
      <c r="K582" s="367"/>
      <c r="L582" s="368"/>
      <c r="O582" s="339"/>
      <c r="P582" s="369"/>
      <c r="Q582" s="341"/>
      <c r="R582" s="342"/>
      <c r="S582" s="342"/>
      <c r="T582" s="343"/>
      <c r="U582" s="344"/>
      <c r="V582" s="344"/>
      <c r="W582" s="344"/>
      <c r="X582" s="564"/>
      <c r="Y582" s="564"/>
      <c r="Z582" s="564"/>
      <c r="AA582" s="564"/>
      <c r="AB582" s="564"/>
      <c r="AC582" s="570"/>
      <c r="AD582" s="570"/>
      <c r="AE582" s="570"/>
      <c r="AF582" s="570"/>
      <c r="AG582" s="570"/>
      <c r="AH582" s="570"/>
      <c r="AI582" s="570"/>
      <c r="AJ582" s="570"/>
      <c r="AK582" s="570"/>
      <c r="AL582" s="570"/>
      <c r="AM582" s="570"/>
      <c r="AN582" s="570"/>
      <c r="AO582" s="570"/>
      <c r="AP582" s="570"/>
      <c r="AQ582" s="570"/>
      <c r="AR582" s="570"/>
      <c r="AS582" s="570"/>
      <c r="AT582" s="570"/>
      <c r="AU582" s="570"/>
      <c r="AV582" s="570"/>
      <c r="AW582" s="570"/>
      <c r="AX582" s="570"/>
      <c r="AY582" s="570"/>
      <c r="AZ582" s="570"/>
      <c r="BA582" s="570"/>
      <c r="BB582" s="570"/>
      <c r="BC582" s="570"/>
      <c r="BD582" s="570"/>
      <c r="BE582" s="570"/>
      <c r="BF582" s="570"/>
      <c r="BG582" s="570"/>
      <c r="BH582" s="570"/>
      <c r="BI582" s="570"/>
      <c r="BJ582" s="570"/>
      <c r="BK582" s="570"/>
      <c r="BL582" s="570"/>
      <c r="BM582" s="570"/>
      <c r="BN582" s="570"/>
      <c r="BO582" s="570"/>
      <c r="BP582" s="570"/>
      <c r="BQ582" s="570"/>
      <c r="BR582" s="570"/>
      <c r="BS582" s="570"/>
      <c r="BT582" s="570"/>
      <c r="BU582" s="570"/>
      <c r="BV582" s="570"/>
      <c r="BW582" s="570"/>
      <c r="BX582" s="570"/>
      <c r="BY582" s="570"/>
      <c r="BZ582" s="570"/>
      <c r="CA582" s="570"/>
      <c r="CB582" s="570"/>
      <c r="CC582" s="570"/>
      <c r="CD582" s="570"/>
      <c r="CE582" s="570"/>
      <c r="CF582" s="570"/>
      <c r="CG582" s="570"/>
      <c r="CH582" s="570"/>
      <c r="CI582" s="570"/>
      <c r="CJ582" s="570"/>
      <c r="CK582" s="570"/>
      <c r="CL582" s="570"/>
      <c r="CM582" s="570"/>
      <c r="CN582" s="570"/>
      <c r="CO582" s="570"/>
      <c r="CP582" s="570"/>
      <c r="CQ582" s="570"/>
      <c r="CR582" s="570"/>
      <c r="CS582" s="570"/>
      <c r="CT582" s="570"/>
      <c r="CU582" s="570"/>
      <c r="CV582" s="570"/>
    </row>
    <row r="583" spans="1:100" s="365" customFormat="1" ht="13.5">
      <c r="A583" s="655"/>
      <c r="B583" s="655"/>
      <c r="C583" s="655"/>
      <c r="D583" s="655"/>
      <c r="E583" s="655"/>
      <c r="F583" s="655"/>
      <c r="G583" s="655"/>
      <c r="H583" s="815"/>
      <c r="I583" s="815"/>
      <c r="J583" s="366"/>
      <c r="K583" s="367"/>
      <c r="L583" s="368"/>
      <c r="O583" s="339"/>
      <c r="P583" s="369"/>
      <c r="Q583" s="341"/>
      <c r="R583" s="342"/>
      <c r="S583" s="342"/>
      <c r="T583" s="343"/>
      <c r="U583" s="344"/>
      <c r="V583" s="344"/>
      <c r="W583" s="344"/>
      <c r="X583" s="564"/>
      <c r="Y583" s="564"/>
      <c r="Z583" s="564"/>
      <c r="AA583" s="564"/>
      <c r="AB583" s="564"/>
      <c r="AC583" s="570"/>
      <c r="AD583" s="570"/>
      <c r="AE583" s="570"/>
      <c r="AF583" s="570"/>
      <c r="AG583" s="570"/>
      <c r="AH583" s="570"/>
      <c r="AI583" s="570"/>
      <c r="AJ583" s="570"/>
      <c r="AK583" s="570"/>
      <c r="AL583" s="570"/>
      <c r="AM583" s="570"/>
      <c r="AN583" s="570"/>
      <c r="AO583" s="570"/>
      <c r="AP583" s="570"/>
      <c r="AQ583" s="570"/>
      <c r="AR583" s="570"/>
      <c r="AS583" s="570"/>
      <c r="AT583" s="570"/>
      <c r="AU583" s="570"/>
      <c r="AV583" s="570"/>
      <c r="AW583" s="570"/>
      <c r="AX583" s="570"/>
      <c r="AY583" s="570"/>
      <c r="AZ583" s="570"/>
      <c r="BA583" s="570"/>
      <c r="BB583" s="570"/>
      <c r="BC583" s="570"/>
      <c r="BD583" s="570"/>
      <c r="BE583" s="570"/>
      <c r="BF583" s="570"/>
      <c r="BG583" s="570"/>
      <c r="BH583" s="570"/>
      <c r="BI583" s="570"/>
      <c r="BJ583" s="570"/>
      <c r="BK583" s="570"/>
      <c r="BL583" s="570"/>
      <c r="BM583" s="570"/>
      <c r="BN583" s="570"/>
      <c r="BO583" s="570"/>
      <c r="BP583" s="570"/>
      <c r="BQ583" s="570"/>
      <c r="BR583" s="570"/>
      <c r="BS583" s="570"/>
      <c r="BT583" s="570"/>
      <c r="BU583" s="570"/>
      <c r="BV583" s="570"/>
      <c r="BW583" s="570"/>
      <c r="BX583" s="570"/>
      <c r="BY583" s="570"/>
      <c r="BZ583" s="570"/>
      <c r="CA583" s="570"/>
      <c r="CB583" s="570"/>
      <c r="CC583" s="570"/>
      <c r="CD583" s="570"/>
      <c r="CE583" s="570"/>
      <c r="CF583" s="570"/>
      <c r="CG583" s="570"/>
      <c r="CH583" s="570"/>
      <c r="CI583" s="570"/>
      <c r="CJ583" s="570"/>
      <c r="CK583" s="570"/>
      <c r="CL583" s="570"/>
      <c r="CM583" s="570"/>
      <c r="CN583" s="570"/>
      <c r="CO583" s="570"/>
      <c r="CP583" s="570"/>
      <c r="CQ583" s="570"/>
      <c r="CR583" s="570"/>
      <c r="CS583" s="570"/>
      <c r="CT583" s="570"/>
      <c r="CU583" s="570"/>
      <c r="CV583" s="570"/>
    </row>
    <row r="584" spans="1:100" s="365" customFormat="1" ht="13.5">
      <c r="A584" s="655"/>
      <c r="B584" s="655"/>
      <c r="C584" s="655"/>
      <c r="D584" s="655"/>
      <c r="E584" s="655"/>
      <c r="F584" s="655"/>
      <c r="G584" s="655"/>
      <c r="H584" s="815"/>
      <c r="I584" s="815"/>
      <c r="J584" s="366"/>
      <c r="K584" s="367"/>
      <c r="L584" s="368"/>
      <c r="O584" s="339"/>
      <c r="P584" s="369"/>
      <c r="Q584" s="341"/>
      <c r="R584" s="342"/>
      <c r="S584" s="342"/>
      <c r="T584" s="343"/>
      <c r="U584" s="344"/>
      <c r="V584" s="344"/>
      <c r="W584" s="344"/>
      <c r="X584" s="564"/>
      <c r="Y584" s="564"/>
      <c r="Z584" s="564"/>
      <c r="AA584" s="564"/>
      <c r="AB584" s="564"/>
      <c r="AC584" s="570"/>
      <c r="AD584" s="570"/>
      <c r="AE584" s="570"/>
      <c r="AF584" s="570"/>
      <c r="AG584" s="570"/>
      <c r="AH584" s="570"/>
      <c r="AI584" s="570"/>
      <c r="AJ584" s="570"/>
      <c r="AK584" s="570"/>
      <c r="AL584" s="570"/>
      <c r="AM584" s="570"/>
      <c r="AN584" s="570"/>
      <c r="AO584" s="570"/>
      <c r="AP584" s="570"/>
      <c r="AQ584" s="570"/>
      <c r="AR584" s="570"/>
      <c r="AS584" s="570"/>
      <c r="AT584" s="570"/>
      <c r="AU584" s="570"/>
      <c r="AV584" s="570"/>
      <c r="AW584" s="570"/>
      <c r="AX584" s="570"/>
      <c r="AY584" s="570"/>
      <c r="AZ584" s="570"/>
      <c r="BA584" s="570"/>
      <c r="BB584" s="570"/>
      <c r="BC584" s="570"/>
      <c r="BD584" s="570"/>
      <c r="BE584" s="570"/>
      <c r="BF584" s="570"/>
      <c r="BG584" s="570"/>
      <c r="BH584" s="570"/>
      <c r="BI584" s="570"/>
      <c r="BJ584" s="570"/>
      <c r="BK584" s="570"/>
      <c r="BL584" s="570"/>
      <c r="BM584" s="570"/>
      <c r="BN584" s="570"/>
      <c r="BO584" s="570"/>
      <c r="BP584" s="570"/>
      <c r="BQ584" s="570"/>
      <c r="BR584" s="570"/>
      <c r="BS584" s="570"/>
      <c r="BT584" s="570"/>
      <c r="BU584" s="570"/>
      <c r="BV584" s="570"/>
      <c r="BW584" s="570"/>
      <c r="BX584" s="570"/>
      <c r="BY584" s="570"/>
      <c r="BZ584" s="570"/>
      <c r="CA584" s="570"/>
      <c r="CB584" s="570"/>
      <c r="CC584" s="570"/>
      <c r="CD584" s="570"/>
      <c r="CE584" s="570"/>
      <c r="CF584" s="570"/>
      <c r="CG584" s="570"/>
      <c r="CH584" s="570"/>
      <c r="CI584" s="570"/>
      <c r="CJ584" s="570"/>
      <c r="CK584" s="570"/>
      <c r="CL584" s="570"/>
      <c r="CM584" s="570"/>
      <c r="CN584" s="570"/>
      <c r="CO584" s="570"/>
      <c r="CP584" s="570"/>
      <c r="CQ584" s="570"/>
      <c r="CR584" s="570"/>
      <c r="CS584" s="570"/>
      <c r="CT584" s="570"/>
      <c r="CU584" s="570"/>
      <c r="CV584" s="570"/>
    </row>
    <row r="585" spans="1:100" s="365" customFormat="1" ht="13.5">
      <c r="A585" s="655"/>
      <c r="B585" s="655"/>
      <c r="C585" s="655"/>
      <c r="D585" s="655"/>
      <c r="E585" s="655"/>
      <c r="F585" s="655"/>
      <c r="G585" s="655"/>
      <c r="H585" s="815"/>
      <c r="I585" s="815"/>
      <c r="J585" s="366"/>
      <c r="K585" s="367"/>
      <c r="L585" s="368"/>
      <c r="O585" s="339"/>
      <c r="P585" s="369"/>
      <c r="Q585" s="341"/>
      <c r="R585" s="342"/>
      <c r="S585" s="342"/>
      <c r="T585" s="343"/>
      <c r="U585" s="344"/>
      <c r="V585" s="344"/>
      <c r="W585" s="344"/>
      <c r="X585" s="564"/>
      <c r="Y585" s="564"/>
      <c r="Z585" s="564"/>
      <c r="AA585" s="564"/>
      <c r="AB585" s="564"/>
      <c r="AC585" s="570"/>
      <c r="AD585" s="570"/>
      <c r="AE585" s="570"/>
      <c r="AF585" s="570"/>
      <c r="AG585" s="570"/>
      <c r="AH585" s="570"/>
      <c r="AI585" s="570"/>
      <c r="AJ585" s="570"/>
      <c r="AK585" s="570"/>
      <c r="AL585" s="570"/>
      <c r="AM585" s="570"/>
      <c r="AN585" s="570"/>
      <c r="AO585" s="570"/>
      <c r="AP585" s="570"/>
      <c r="AQ585" s="570"/>
      <c r="AR585" s="570"/>
      <c r="AS585" s="570"/>
      <c r="AT585" s="570"/>
      <c r="AU585" s="570"/>
      <c r="AV585" s="570"/>
      <c r="AW585" s="570"/>
      <c r="AX585" s="570"/>
      <c r="AY585" s="570"/>
      <c r="AZ585" s="570"/>
      <c r="BA585" s="570"/>
      <c r="BB585" s="570"/>
      <c r="BC585" s="570"/>
      <c r="BD585" s="570"/>
      <c r="BE585" s="570"/>
      <c r="BF585" s="570"/>
      <c r="BG585" s="570"/>
      <c r="BH585" s="570"/>
      <c r="BI585" s="570"/>
      <c r="BJ585" s="570"/>
      <c r="BK585" s="570"/>
      <c r="BL585" s="570"/>
      <c r="BM585" s="570"/>
      <c r="BN585" s="570"/>
      <c r="BO585" s="570"/>
      <c r="BP585" s="570"/>
      <c r="BQ585" s="570"/>
      <c r="BR585" s="570"/>
      <c r="BS585" s="570"/>
      <c r="BT585" s="570"/>
      <c r="BU585" s="570"/>
      <c r="BV585" s="570"/>
      <c r="BW585" s="570"/>
      <c r="BX585" s="570"/>
      <c r="BY585" s="570"/>
      <c r="BZ585" s="570"/>
      <c r="CA585" s="570"/>
      <c r="CB585" s="570"/>
      <c r="CC585" s="570"/>
      <c r="CD585" s="570"/>
      <c r="CE585" s="570"/>
      <c r="CF585" s="570"/>
      <c r="CG585" s="570"/>
      <c r="CH585" s="570"/>
      <c r="CI585" s="570"/>
      <c r="CJ585" s="570"/>
      <c r="CK585" s="570"/>
      <c r="CL585" s="570"/>
      <c r="CM585" s="570"/>
      <c r="CN585" s="570"/>
      <c r="CO585" s="570"/>
      <c r="CP585" s="570"/>
      <c r="CQ585" s="570"/>
      <c r="CR585" s="570"/>
      <c r="CS585" s="570"/>
      <c r="CT585" s="570"/>
      <c r="CU585" s="570"/>
      <c r="CV585" s="570"/>
    </row>
    <row r="586" spans="1:100" s="365" customFormat="1" ht="13.5">
      <c r="A586" s="655"/>
      <c r="B586" s="655"/>
      <c r="C586" s="655"/>
      <c r="D586" s="655"/>
      <c r="E586" s="655"/>
      <c r="F586" s="655"/>
      <c r="G586" s="655"/>
      <c r="H586" s="815"/>
      <c r="I586" s="815"/>
      <c r="J586" s="366"/>
      <c r="K586" s="367"/>
      <c r="L586" s="368"/>
      <c r="O586" s="339"/>
      <c r="P586" s="369"/>
      <c r="Q586" s="341"/>
      <c r="R586" s="342"/>
      <c r="S586" s="342"/>
      <c r="T586" s="343"/>
      <c r="U586" s="344"/>
      <c r="V586" s="344"/>
      <c r="W586" s="344"/>
      <c r="X586" s="564"/>
      <c r="Y586" s="564"/>
      <c r="Z586" s="564"/>
      <c r="AA586" s="564"/>
      <c r="AB586" s="564"/>
      <c r="AC586" s="570"/>
      <c r="AD586" s="570"/>
      <c r="AE586" s="570"/>
      <c r="AF586" s="570"/>
      <c r="AG586" s="570"/>
      <c r="AH586" s="570"/>
      <c r="AI586" s="570"/>
      <c r="AJ586" s="570"/>
      <c r="AK586" s="570"/>
      <c r="AL586" s="570"/>
      <c r="AM586" s="570"/>
      <c r="AN586" s="570"/>
      <c r="AO586" s="570"/>
      <c r="AP586" s="570"/>
      <c r="AQ586" s="570"/>
      <c r="AR586" s="570"/>
      <c r="AS586" s="570"/>
      <c r="AT586" s="570"/>
      <c r="AU586" s="570"/>
      <c r="AV586" s="570"/>
      <c r="AW586" s="570"/>
      <c r="AX586" s="570"/>
      <c r="AY586" s="570"/>
      <c r="AZ586" s="570"/>
      <c r="BA586" s="570"/>
      <c r="BB586" s="570"/>
      <c r="BC586" s="570"/>
      <c r="BD586" s="570"/>
      <c r="BE586" s="570"/>
      <c r="BF586" s="570"/>
      <c r="BG586" s="570"/>
      <c r="BH586" s="570"/>
      <c r="BI586" s="570"/>
      <c r="BJ586" s="570"/>
      <c r="BK586" s="570"/>
      <c r="BL586" s="570"/>
      <c r="BM586" s="570"/>
      <c r="BN586" s="570"/>
      <c r="BO586" s="570"/>
      <c r="BP586" s="570"/>
      <c r="BQ586" s="570"/>
      <c r="BR586" s="570"/>
      <c r="BS586" s="570"/>
      <c r="BT586" s="570"/>
      <c r="BU586" s="570"/>
      <c r="BV586" s="570"/>
      <c r="BW586" s="570"/>
      <c r="BX586" s="570"/>
      <c r="BY586" s="570"/>
      <c r="BZ586" s="570"/>
      <c r="CA586" s="570"/>
      <c r="CB586" s="570"/>
      <c r="CC586" s="570"/>
      <c r="CD586" s="570"/>
      <c r="CE586" s="570"/>
      <c r="CF586" s="570"/>
      <c r="CG586" s="570"/>
      <c r="CH586" s="570"/>
      <c r="CI586" s="570"/>
      <c r="CJ586" s="570"/>
      <c r="CK586" s="570"/>
      <c r="CL586" s="570"/>
      <c r="CM586" s="570"/>
      <c r="CN586" s="570"/>
      <c r="CO586" s="570"/>
      <c r="CP586" s="570"/>
      <c r="CQ586" s="570"/>
      <c r="CR586" s="570"/>
      <c r="CS586" s="570"/>
      <c r="CT586" s="570"/>
      <c r="CU586" s="570"/>
      <c r="CV586" s="570"/>
    </row>
    <row r="587" spans="1:100" s="365" customFormat="1" ht="13.5">
      <c r="A587" s="655"/>
      <c r="B587" s="655"/>
      <c r="C587" s="655"/>
      <c r="D587" s="655"/>
      <c r="E587" s="655"/>
      <c r="F587" s="655"/>
      <c r="G587" s="655"/>
      <c r="H587" s="815"/>
      <c r="I587" s="815"/>
      <c r="J587" s="366"/>
      <c r="K587" s="367"/>
      <c r="L587" s="368"/>
      <c r="O587" s="339"/>
      <c r="P587" s="369"/>
      <c r="Q587" s="341"/>
      <c r="R587" s="342"/>
      <c r="S587" s="342"/>
      <c r="T587" s="343"/>
      <c r="U587" s="344"/>
      <c r="V587" s="344"/>
      <c r="W587" s="344"/>
      <c r="X587" s="564"/>
      <c r="Y587" s="564"/>
      <c r="Z587" s="564"/>
      <c r="AA587" s="564"/>
      <c r="AB587" s="564"/>
      <c r="AC587" s="570"/>
      <c r="AD587" s="570"/>
      <c r="AE587" s="570"/>
      <c r="AF587" s="570"/>
      <c r="AG587" s="570"/>
      <c r="AH587" s="570"/>
      <c r="AI587" s="570"/>
      <c r="AJ587" s="570"/>
      <c r="AK587" s="570"/>
      <c r="AL587" s="570"/>
      <c r="AM587" s="570"/>
      <c r="AN587" s="570"/>
      <c r="AO587" s="570"/>
      <c r="AP587" s="570"/>
      <c r="AQ587" s="570"/>
      <c r="AR587" s="570"/>
      <c r="AS587" s="570"/>
      <c r="AT587" s="570"/>
      <c r="AU587" s="570"/>
      <c r="AV587" s="570"/>
      <c r="AW587" s="570"/>
      <c r="AX587" s="570"/>
      <c r="AY587" s="570"/>
      <c r="AZ587" s="570"/>
      <c r="BA587" s="570"/>
      <c r="BB587" s="570"/>
      <c r="BC587" s="570"/>
      <c r="BD587" s="570"/>
      <c r="BE587" s="570"/>
      <c r="BF587" s="570"/>
      <c r="BG587" s="570"/>
      <c r="BH587" s="570"/>
      <c r="BI587" s="570"/>
      <c r="BJ587" s="570"/>
      <c r="BK587" s="570"/>
      <c r="BL587" s="570"/>
      <c r="BM587" s="570"/>
      <c r="BN587" s="570"/>
      <c r="BO587" s="570"/>
      <c r="BP587" s="570"/>
      <c r="BQ587" s="570"/>
      <c r="BR587" s="570"/>
      <c r="BS587" s="570"/>
      <c r="BT587" s="570"/>
      <c r="BU587" s="570"/>
      <c r="BV587" s="570"/>
      <c r="BW587" s="570"/>
      <c r="BX587" s="570"/>
      <c r="BY587" s="570"/>
      <c r="BZ587" s="570"/>
      <c r="CA587" s="570"/>
      <c r="CB587" s="570"/>
      <c r="CC587" s="570"/>
      <c r="CD587" s="570"/>
      <c r="CE587" s="570"/>
      <c r="CF587" s="570"/>
      <c r="CG587" s="570"/>
      <c r="CH587" s="570"/>
      <c r="CI587" s="570"/>
      <c r="CJ587" s="570"/>
      <c r="CK587" s="570"/>
      <c r="CL587" s="570"/>
      <c r="CM587" s="570"/>
      <c r="CN587" s="570"/>
      <c r="CO587" s="570"/>
      <c r="CP587" s="570"/>
      <c r="CQ587" s="570"/>
      <c r="CR587" s="570"/>
      <c r="CS587" s="570"/>
      <c r="CT587" s="570"/>
      <c r="CU587" s="570"/>
      <c r="CV587" s="570"/>
    </row>
    <row r="588" spans="1:100" s="365" customFormat="1" ht="13.5">
      <c r="A588" s="655"/>
      <c r="B588" s="655"/>
      <c r="C588" s="655"/>
      <c r="D588" s="655"/>
      <c r="E588" s="655"/>
      <c r="F588" s="655"/>
      <c r="G588" s="655"/>
      <c r="H588" s="815"/>
      <c r="I588" s="815"/>
      <c r="J588" s="366"/>
      <c r="K588" s="367"/>
      <c r="L588" s="368"/>
      <c r="O588" s="339"/>
      <c r="P588" s="369"/>
      <c r="Q588" s="341"/>
      <c r="R588" s="342"/>
      <c r="S588" s="342"/>
      <c r="T588" s="343"/>
      <c r="U588" s="344"/>
      <c r="V588" s="344"/>
      <c r="W588" s="344"/>
      <c r="X588" s="564"/>
      <c r="Y588" s="564"/>
      <c r="Z588" s="564"/>
      <c r="AA588" s="564"/>
      <c r="AB588" s="564"/>
      <c r="AC588" s="570"/>
      <c r="AD588" s="570"/>
      <c r="AE588" s="570"/>
      <c r="AF588" s="570"/>
      <c r="AG588" s="570"/>
      <c r="AH588" s="570"/>
      <c r="AI588" s="570"/>
      <c r="AJ588" s="570"/>
      <c r="AK588" s="570"/>
      <c r="AL588" s="570"/>
      <c r="AM588" s="570"/>
      <c r="AN588" s="570"/>
      <c r="AO588" s="570"/>
      <c r="AP588" s="570"/>
      <c r="AQ588" s="570"/>
      <c r="AR588" s="570"/>
      <c r="AS588" s="570"/>
      <c r="AT588" s="570"/>
      <c r="AU588" s="570"/>
      <c r="AV588" s="570"/>
      <c r="AW588" s="570"/>
      <c r="AX588" s="570"/>
      <c r="AY588" s="570"/>
      <c r="AZ588" s="570"/>
      <c r="BA588" s="570"/>
      <c r="BB588" s="570"/>
      <c r="BC588" s="570"/>
      <c r="BD588" s="570"/>
      <c r="BE588" s="570"/>
      <c r="BF588" s="570"/>
      <c r="BG588" s="570"/>
      <c r="BH588" s="570"/>
      <c r="BI588" s="570"/>
      <c r="BJ588" s="570"/>
      <c r="BK588" s="570"/>
      <c r="BL588" s="570"/>
      <c r="BM588" s="570"/>
      <c r="BN588" s="570"/>
      <c r="BO588" s="570"/>
      <c r="BP588" s="570"/>
      <c r="BQ588" s="570"/>
      <c r="BR588" s="570"/>
      <c r="BS588" s="570"/>
      <c r="BT588" s="570"/>
      <c r="BU588" s="570"/>
      <c r="BV588" s="570"/>
      <c r="BW588" s="570"/>
      <c r="BX588" s="570"/>
      <c r="BY588" s="570"/>
      <c r="BZ588" s="570"/>
      <c r="CA588" s="570"/>
      <c r="CB588" s="570"/>
      <c r="CC588" s="570"/>
      <c r="CD588" s="570"/>
      <c r="CE588" s="570"/>
      <c r="CF588" s="570"/>
      <c r="CG588" s="570"/>
      <c r="CH588" s="570"/>
      <c r="CI588" s="570"/>
      <c r="CJ588" s="570"/>
      <c r="CK588" s="570"/>
      <c r="CL588" s="570"/>
      <c r="CM588" s="570"/>
      <c r="CN588" s="570"/>
      <c r="CO588" s="570"/>
      <c r="CP588" s="570"/>
      <c r="CQ588" s="570"/>
      <c r="CR588" s="570"/>
      <c r="CS588" s="570"/>
      <c r="CT588" s="570"/>
      <c r="CU588" s="570"/>
      <c r="CV588" s="570"/>
    </row>
    <row r="589" spans="1:100" s="365" customFormat="1" ht="13.5">
      <c r="A589" s="655"/>
      <c r="B589" s="655"/>
      <c r="C589" s="655"/>
      <c r="D589" s="655"/>
      <c r="E589" s="655"/>
      <c r="F589" s="655"/>
      <c r="G589" s="655"/>
      <c r="H589" s="815"/>
      <c r="I589" s="815"/>
      <c r="J589" s="366"/>
      <c r="K589" s="367"/>
      <c r="L589" s="368"/>
      <c r="O589" s="339"/>
      <c r="P589" s="369"/>
      <c r="Q589" s="341"/>
      <c r="R589" s="342"/>
      <c r="S589" s="342"/>
      <c r="T589" s="343"/>
      <c r="U589" s="344"/>
      <c r="V589" s="344"/>
      <c r="W589" s="344"/>
      <c r="X589" s="564"/>
      <c r="Y589" s="564"/>
      <c r="Z589" s="564"/>
      <c r="AA589" s="564"/>
      <c r="AB589" s="564"/>
      <c r="AC589" s="570"/>
      <c r="AD589" s="570"/>
      <c r="AE589" s="570"/>
      <c r="AF589" s="570"/>
      <c r="AG589" s="570"/>
      <c r="AH589" s="570"/>
      <c r="AI589" s="570"/>
      <c r="AJ589" s="570"/>
      <c r="AK589" s="570"/>
      <c r="AL589" s="570"/>
      <c r="AM589" s="570"/>
      <c r="AN589" s="570"/>
      <c r="AO589" s="570"/>
      <c r="AP589" s="570"/>
      <c r="AQ589" s="570"/>
      <c r="AR589" s="570"/>
      <c r="AS589" s="570"/>
      <c r="AT589" s="570"/>
      <c r="AU589" s="570"/>
      <c r="AV589" s="570"/>
      <c r="AW589" s="570"/>
      <c r="AX589" s="570"/>
      <c r="AY589" s="570"/>
      <c r="AZ589" s="570"/>
      <c r="BA589" s="570"/>
      <c r="BB589" s="570"/>
      <c r="BC589" s="570"/>
      <c r="BD589" s="570"/>
      <c r="BE589" s="570"/>
      <c r="BF589" s="570"/>
      <c r="BG589" s="570"/>
      <c r="BH589" s="570"/>
      <c r="BI589" s="570"/>
      <c r="BJ589" s="570"/>
      <c r="BK589" s="570"/>
      <c r="BL589" s="570"/>
      <c r="BM589" s="570"/>
      <c r="BN589" s="570"/>
      <c r="BO589" s="570"/>
      <c r="BP589" s="570"/>
      <c r="BQ589" s="570"/>
      <c r="BR589" s="570"/>
      <c r="BS589" s="570"/>
      <c r="BT589" s="570"/>
      <c r="BU589" s="570"/>
      <c r="BV589" s="570"/>
      <c r="BW589" s="570"/>
      <c r="BX589" s="570"/>
      <c r="BY589" s="570"/>
      <c r="BZ589" s="570"/>
      <c r="CA589" s="570"/>
      <c r="CB589" s="570"/>
      <c r="CC589" s="570"/>
      <c r="CD589" s="570"/>
      <c r="CE589" s="570"/>
      <c r="CF589" s="570"/>
      <c r="CG589" s="570"/>
      <c r="CH589" s="570"/>
      <c r="CI589" s="570"/>
      <c r="CJ589" s="570"/>
      <c r="CK589" s="570"/>
      <c r="CL589" s="570"/>
      <c r="CM589" s="570"/>
      <c r="CN589" s="570"/>
      <c r="CO589" s="570"/>
      <c r="CP589" s="570"/>
      <c r="CQ589" s="570"/>
      <c r="CR589" s="570"/>
      <c r="CS589" s="570"/>
      <c r="CT589" s="570"/>
      <c r="CU589" s="570"/>
      <c r="CV589" s="570"/>
    </row>
    <row r="590" spans="1:100" s="365" customFormat="1" ht="13.5">
      <c r="A590" s="655"/>
      <c r="B590" s="655"/>
      <c r="C590" s="655"/>
      <c r="D590" s="655"/>
      <c r="E590" s="655"/>
      <c r="F590" s="655"/>
      <c r="G590" s="655"/>
      <c r="H590" s="815"/>
      <c r="I590" s="815"/>
      <c r="J590" s="366"/>
      <c r="K590" s="367"/>
      <c r="L590" s="368"/>
      <c r="O590" s="339"/>
      <c r="P590" s="369"/>
      <c r="Q590" s="341"/>
      <c r="R590" s="342"/>
      <c r="S590" s="342"/>
      <c r="T590" s="343"/>
      <c r="U590" s="344"/>
      <c r="V590" s="344"/>
      <c r="W590" s="344"/>
      <c r="X590" s="564"/>
      <c r="Y590" s="564"/>
      <c r="Z590" s="564"/>
      <c r="AA590" s="564"/>
      <c r="AB590" s="564"/>
      <c r="AC590" s="570"/>
      <c r="AD590" s="570"/>
      <c r="AE590" s="570"/>
      <c r="AF590" s="570"/>
      <c r="AG590" s="570"/>
      <c r="AH590" s="570"/>
      <c r="AI590" s="570"/>
      <c r="AJ590" s="570"/>
      <c r="AK590" s="570"/>
      <c r="AL590" s="570"/>
      <c r="AM590" s="570"/>
      <c r="AN590" s="570"/>
      <c r="AO590" s="570"/>
      <c r="AP590" s="570"/>
      <c r="AQ590" s="570"/>
      <c r="AR590" s="570"/>
      <c r="AS590" s="570"/>
      <c r="AT590" s="570"/>
      <c r="AU590" s="570"/>
      <c r="AV590" s="570"/>
      <c r="AW590" s="570"/>
      <c r="AX590" s="570"/>
      <c r="AY590" s="570"/>
      <c r="AZ590" s="570"/>
      <c r="BA590" s="570"/>
      <c r="BB590" s="570"/>
      <c r="BC590" s="570"/>
      <c r="BD590" s="570"/>
      <c r="BE590" s="570"/>
      <c r="BF590" s="570"/>
      <c r="BG590" s="570"/>
      <c r="BH590" s="570"/>
      <c r="BI590" s="570"/>
      <c r="BJ590" s="570"/>
      <c r="BK590" s="570"/>
      <c r="BL590" s="570"/>
      <c r="BM590" s="570"/>
      <c r="BN590" s="570"/>
      <c r="BO590" s="570"/>
      <c r="BP590" s="570"/>
      <c r="BQ590" s="570"/>
      <c r="BR590" s="570"/>
      <c r="BS590" s="570"/>
      <c r="BT590" s="570"/>
      <c r="BU590" s="570"/>
      <c r="BV590" s="570"/>
      <c r="BW590" s="570"/>
      <c r="BX590" s="570"/>
      <c r="BY590" s="570"/>
      <c r="BZ590" s="570"/>
      <c r="CA590" s="570"/>
      <c r="CB590" s="570"/>
      <c r="CC590" s="570"/>
      <c r="CD590" s="570"/>
      <c r="CE590" s="570"/>
      <c r="CF590" s="570"/>
      <c r="CG590" s="570"/>
      <c r="CH590" s="570"/>
      <c r="CI590" s="570"/>
      <c r="CJ590" s="570"/>
      <c r="CK590" s="570"/>
      <c r="CL590" s="570"/>
      <c r="CM590" s="570"/>
      <c r="CN590" s="570"/>
      <c r="CO590" s="570"/>
      <c r="CP590" s="570"/>
      <c r="CQ590" s="570"/>
      <c r="CR590" s="570"/>
      <c r="CS590" s="570"/>
      <c r="CT590" s="570"/>
      <c r="CU590" s="570"/>
      <c r="CV590" s="570"/>
    </row>
    <row r="591" spans="1:100" s="365" customFormat="1" ht="13.5">
      <c r="A591" s="655"/>
      <c r="B591" s="655"/>
      <c r="C591" s="655"/>
      <c r="D591" s="655"/>
      <c r="E591" s="655"/>
      <c r="F591" s="655"/>
      <c r="G591" s="655"/>
      <c r="H591" s="815"/>
      <c r="I591" s="815"/>
      <c r="J591" s="366"/>
      <c r="K591" s="367"/>
      <c r="L591" s="368"/>
      <c r="O591" s="339"/>
      <c r="P591" s="369"/>
      <c r="Q591" s="341"/>
      <c r="R591" s="342"/>
      <c r="S591" s="342"/>
      <c r="T591" s="343"/>
      <c r="U591" s="344"/>
      <c r="V591" s="344"/>
      <c r="W591" s="344"/>
      <c r="X591" s="564"/>
      <c r="Y591" s="564"/>
      <c r="Z591" s="564"/>
      <c r="AA591" s="564"/>
      <c r="AB591" s="564"/>
      <c r="AC591" s="570"/>
      <c r="AD591" s="570"/>
      <c r="AE591" s="570"/>
      <c r="AF591" s="570"/>
      <c r="AG591" s="570"/>
      <c r="AH591" s="570"/>
      <c r="AI591" s="570"/>
      <c r="AJ591" s="570"/>
      <c r="AK591" s="570"/>
      <c r="AL591" s="570"/>
      <c r="AM591" s="570"/>
      <c r="AN591" s="570"/>
      <c r="AO591" s="570"/>
      <c r="AP591" s="570"/>
      <c r="AQ591" s="570"/>
      <c r="AR591" s="570"/>
      <c r="AS591" s="570"/>
      <c r="AT591" s="570"/>
      <c r="AU591" s="570"/>
      <c r="AV591" s="570"/>
      <c r="AW591" s="570"/>
      <c r="AX591" s="570"/>
      <c r="AY591" s="570"/>
      <c r="AZ591" s="570"/>
      <c r="BA591" s="570"/>
      <c r="BB591" s="570"/>
      <c r="BC591" s="570"/>
      <c r="BD591" s="570"/>
      <c r="BE591" s="570"/>
      <c r="BF591" s="570"/>
      <c r="BG591" s="570"/>
      <c r="BH591" s="570"/>
      <c r="BI591" s="570"/>
      <c r="BJ591" s="570"/>
      <c r="BK591" s="570"/>
      <c r="BL591" s="570"/>
      <c r="BM591" s="570"/>
      <c r="BN591" s="570"/>
      <c r="BO591" s="570"/>
      <c r="BP591" s="570"/>
      <c r="BQ591" s="570"/>
      <c r="BR591" s="570"/>
      <c r="BS591" s="570"/>
      <c r="BT591" s="570"/>
      <c r="BU591" s="570"/>
      <c r="BV591" s="570"/>
      <c r="BW591" s="570"/>
      <c r="BX591" s="570"/>
      <c r="BY591" s="570"/>
      <c r="BZ591" s="570"/>
      <c r="CA591" s="570"/>
      <c r="CB591" s="570"/>
      <c r="CC591" s="570"/>
      <c r="CD591" s="570"/>
      <c r="CE591" s="570"/>
      <c r="CF591" s="570"/>
      <c r="CG591" s="570"/>
      <c r="CH591" s="570"/>
      <c r="CI591" s="570"/>
      <c r="CJ591" s="570"/>
      <c r="CK591" s="570"/>
      <c r="CL591" s="570"/>
      <c r="CM591" s="570"/>
      <c r="CN591" s="570"/>
      <c r="CO591" s="570"/>
      <c r="CP591" s="570"/>
      <c r="CQ591" s="570"/>
      <c r="CR591" s="570"/>
      <c r="CS591" s="570"/>
      <c r="CT591" s="570"/>
      <c r="CU591" s="570"/>
      <c r="CV591" s="570"/>
    </row>
    <row r="592" spans="1:100" s="365" customFormat="1" ht="13.5">
      <c r="A592" s="655"/>
      <c r="B592" s="655"/>
      <c r="C592" s="655"/>
      <c r="D592" s="655"/>
      <c r="E592" s="655"/>
      <c r="F592" s="655"/>
      <c r="G592" s="655"/>
      <c r="H592" s="815"/>
      <c r="I592" s="815"/>
      <c r="J592" s="366"/>
      <c r="K592" s="367"/>
      <c r="L592" s="368"/>
      <c r="O592" s="339"/>
      <c r="P592" s="369"/>
      <c r="Q592" s="341"/>
      <c r="R592" s="342"/>
      <c r="S592" s="342"/>
      <c r="T592" s="343"/>
      <c r="U592" s="344"/>
      <c r="V592" s="344"/>
      <c r="W592" s="344"/>
      <c r="X592" s="564"/>
      <c r="Y592" s="564"/>
      <c r="Z592" s="564"/>
      <c r="AA592" s="564"/>
      <c r="AB592" s="564"/>
      <c r="AC592" s="570"/>
      <c r="AD592" s="570"/>
      <c r="AE592" s="570"/>
      <c r="AF592" s="570"/>
      <c r="AG592" s="570"/>
      <c r="AH592" s="570"/>
      <c r="AI592" s="570"/>
      <c r="AJ592" s="570"/>
      <c r="AK592" s="570"/>
      <c r="AL592" s="570"/>
      <c r="AM592" s="570"/>
      <c r="AN592" s="570"/>
      <c r="AO592" s="570"/>
      <c r="AP592" s="570"/>
      <c r="AQ592" s="570"/>
      <c r="AR592" s="570"/>
      <c r="AS592" s="570"/>
      <c r="AT592" s="570"/>
      <c r="AU592" s="570"/>
      <c r="AV592" s="570"/>
      <c r="AW592" s="570"/>
      <c r="AX592" s="570"/>
      <c r="AY592" s="570"/>
      <c r="AZ592" s="570"/>
      <c r="BA592" s="570"/>
      <c r="BB592" s="570"/>
      <c r="BC592" s="570"/>
      <c r="BD592" s="570"/>
      <c r="BE592" s="570"/>
      <c r="BF592" s="570"/>
      <c r="BG592" s="570"/>
      <c r="BH592" s="570"/>
      <c r="BI592" s="570"/>
      <c r="BJ592" s="570"/>
      <c r="BK592" s="570"/>
      <c r="BL592" s="570"/>
      <c r="BM592" s="570"/>
      <c r="BN592" s="570"/>
      <c r="BO592" s="570"/>
      <c r="BP592" s="570"/>
      <c r="BQ592" s="570"/>
      <c r="BR592" s="570"/>
      <c r="BS592" s="570"/>
      <c r="BT592" s="570"/>
      <c r="BU592" s="570"/>
      <c r="BV592" s="570"/>
      <c r="BW592" s="570"/>
      <c r="BX592" s="570"/>
      <c r="BY592" s="570"/>
      <c r="BZ592" s="570"/>
      <c r="CA592" s="570"/>
      <c r="CB592" s="570"/>
      <c r="CC592" s="570"/>
      <c r="CD592" s="570"/>
      <c r="CE592" s="570"/>
      <c r="CF592" s="570"/>
      <c r="CG592" s="570"/>
      <c r="CH592" s="570"/>
      <c r="CI592" s="570"/>
      <c r="CJ592" s="570"/>
      <c r="CK592" s="570"/>
      <c r="CL592" s="570"/>
      <c r="CM592" s="570"/>
      <c r="CN592" s="570"/>
      <c r="CO592" s="570"/>
      <c r="CP592" s="570"/>
      <c r="CQ592" s="570"/>
      <c r="CR592" s="570"/>
      <c r="CS592" s="570"/>
      <c r="CT592" s="570"/>
      <c r="CU592" s="570"/>
      <c r="CV592" s="570"/>
    </row>
    <row r="593" spans="1:100" s="365" customFormat="1" ht="13.5">
      <c r="A593" s="655"/>
      <c r="B593" s="655"/>
      <c r="C593" s="655"/>
      <c r="D593" s="655"/>
      <c r="E593" s="655"/>
      <c r="F593" s="655"/>
      <c r="G593" s="655"/>
      <c r="H593" s="815"/>
      <c r="I593" s="815"/>
      <c r="J593" s="366"/>
      <c r="K593" s="367"/>
      <c r="L593" s="368"/>
      <c r="O593" s="339"/>
      <c r="P593" s="369"/>
      <c r="Q593" s="341"/>
      <c r="R593" s="342"/>
      <c r="S593" s="342"/>
      <c r="T593" s="343"/>
      <c r="U593" s="344"/>
      <c r="V593" s="344"/>
      <c r="W593" s="344"/>
      <c r="X593" s="564"/>
      <c r="Y593" s="564"/>
      <c r="Z593" s="564"/>
      <c r="AA593" s="564"/>
      <c r="AB593" s="564"/>
      <c r="AC593" s="570"/>
      <c r="AD593" s="570"/>
      <c r="AE593" s="570"/>
      <c r="AF593" s="570"/>
      <c r="AG593" s="570"/>
      <c r="AH593" s="570"/>
      <c r="AI593" s="570"/>
      <c r="AJ593" s="570"/>
      <c r="AK593" s="570"/>
      <c r="AL593" s="570"/>
      <c r="AM593" s="570"/>
      <c r="AN593" s="570"/>
      <c r="AO593" s="570"/>
      <c r="AP593" s="570"/>
      <c r="AQ593" s="570"/>
      <c r="AR593" s="570"/>
      <c r="AS593" s="570"/>
      <c r="AT593" s="570"/>
      <c r="AU593" s="570"/>
      <c r="AV593" s="570"/>
      <c r="AW593" s="570"/>
      <c r="AX593" s="570"/>
      <c r="AY593" s="570"/>
      <c r="AZ593" s="570"/>
      <c r="BA593" s="570"/>
      <c r="BB593" s="570"/>
      <c r="BC593" s="570"/>
      <c r="BD593" s="570"/>
      <c r="BE593" s="570"/>
      <c r="BF593" s="570"/>
      <c r="BG593" s="570"/>
      <c r="BH593" s="570"/>
      <c r="BI593" s="570"/>
      <c r="BJ593" s="570"/>
      <c r="BK593" s="570"/>
      <c r="BL593" s="570"/>
      <c r="BM593" s="570"/>
      <c r="BN593" s="570"/>
      <c r="BO593" s="570"/>
      <c r="BP593" s="570"/>
      <c r="BQ593" s="570"/>
      <c r="BR593" s="570"/>
      <c r="BS593" s="570"/>
      <c r="BT593" s="570"/>
      <c r="BU593" s="570"/>
      <c r="BV593" s="570"/>
      <c r="BW593" s="570"/>
      <c r="BX593" s="570"/>
      <c r="BY593" s="570"/>
      <c r="BZ593" s="570"/>
      <c r="CA593" s="570"/>
      <c r="CB593" s="570"/>
      <c r="CC593" s="570"/>
      <c r="CD593" s="570"/>
      <c r="CE593" s="570"/>
      <c r="CF593" s="570"/>
      <c r="CG593" s="570"/>
      <c r="CH593" s="570"/>
      <c r="CI593" s="570"/>
      <c r="CJ593" s="570"/>
      <c r="CK593" s="570"/>
      <c r="CL593" s="570"/>
      <c r="CM593" s="570"/>
      <c r="CN593" s="570"/>
      <c r="CO593" s="570"/>
      <c r="CP593" s="570"/>
      <c r="CQ593" s="570"/>
      <c r="CR593" s="570"/>
      <c r="CS593" s="570"/>
      <c r="CT593" s="570"/>
      <c r="CU593" s="570"/>
      <c r="CV593" s="570"/>
    </row>
    <row r="594" spans="1:100" s="365" customFormat="1" ht="13.5">
      <c r="A594" s="655"/>
      <c r="B594" s="655"/>
      <c r="C594" s="655"/>
      <c r="D594" s="655"/>
      <c r="E594" s="655"/>
      <c r="F594" s="655"/>
      <c r="G594" s="655"/>
      <c r="H594" s="815"/>
      <c r="I594" s="815"/>
      <c r="J594" s="366"/>
      <c r="K594" s="367"/>
      <c r="L594" s="368"/>
      <c r="O594" s="339"/>
      <c r="P594" s="369"/>
      <c r="Q594" s="341"/>
      <c r="R594" s="342"/>
      <c r="S594" s="342"/>
      <c r="T594" s="343"/>
      <c r="U594" s="344"/>
      <c r="V594" s="344"/>
      <c r="W594" s="344"/>
      <c r="X594" s="564"/>
      <c r="Y594" s="564"/>
      <c r="Z594" s="564"/>
      <c r="AA594" s="564"/>
      <c r="AB594" s="564"/>
      <c r="AC594" s="570"/>
      <c r="AD594" s="570"/>
      <c r="AE594" s="570"/>
      <c r="AF594" s="570"/>
      <c r="AG594" s="570"/>
      <c r="AH594" s="570"/>
      <c r="AI594" s="570"/>
      <c r="AJ594" s="570"/>
      <c r="AK594" s="570"/>
      <c r="AL594" s="570"/>
      <c r="AM594" s="570"/>
      <c r="AN594" s="570"/>
      <c r="AO594" s="570"/>
      <c r="AP594" s="570"/>
      <c r="AQ594" s="570"/>
      <c r="AR594" s="570"/>
      <c r="AS594" s="570"/>
      <c r="AT594" s="570"/>
      <c r="AU594" s="570"/>
      <c r="AV594" s="570"/>
      <c r="AW594" s="570"/>
      <c r="AX594" s="570"/>
      <c r="AY594" s="570"/>
      <c r="AZ594" s="570"/>
      <c r="BA594" s="570"/>
      <c r="BB594" s="570"/>
      <c r="BC594" s="570"/>
      <c r="BD594" s="570"/>
      <c r="BE594" s="570"/>
      <c r="BF594" s="570"/>
      <c r="BG594" s="570"/>
      <c r="BH594" s="570"/>
      <c r="BI594" s="570"/>
      <c r="BJ594" s="570"/>
      <c r="BK594" s="570"/>
      <c r="BL594" s="570"/>
      <c r="BM594" s="570"/>
      <c r="BN594" s="570"/>
      <c r="BO594" s="570"/>
      <c r="BP594" s="570"/>
      <c r="BQ594" s="570"/>
      <c r="BR594" s="570"/>
      <c r="BS594" s="570"/>
      <c r="BT594" s="570"/>
      <c r="BU594" s="570"/>
      <c r="BV594" s="570"/>
      <c r="BW594" s="570"/>
      <c r="BX594" s="570"/>
      <c r="BY594" s="570"/>
      <c r="BZ594" s="570"/>
      <c r="CA594" s="570"/>
      <c r="CB594" s="570"/>
      <c r="CC594" s="570"/>
      <c r="CD594" s="570"/>
      <c r="CE594" s="570"/>
      <c r="CF594" s="570"/>
      <c r="CG594" s="570"/>
      <c r="CH594" s="570"/>
      <c r="CI594" s="570"/>
      <c r="CJ594" s="570"/>
      <c r="CK594" s="570"/>
      <c r="CL594" s="570"/>
      <c r="CM594" s="570"/>
      <c r="CN594" s="570"/>
      <c r="CO594" s="570"/>
      <c r="CP594" s="570"/>
      <c r="CQ594" s="570"/>
      <c r="CR594" s="570"/>
      <c r="CS594" s="570"/>
      <c r="CT594" s="570"/>
      <c r="CU594" s="570"/>
      <c r="CV594" s="570"/>
    </row>
    <row r="595" spans="1:100" s="365" customFormat="1" ht="13.5">
      <c r="A595" s="655"/>
      <c r="B595" s="655"/>
      <c r="C595" s="655"/>
      <c r="D595" s="655"/>
      <c r="E595" s="655"/>
      <c r="F595" s="655"/>
      <c r="G595" s="655"/>
      <c r="H595" s="815"/>
      <c r="I595" s="815"/>
      <c r="J595" s="366"/>
      <c r="K595" s="367"/>
      <c r="L595" s="368"/>
      <c r="O595" s="339"/>
      <c r="P595" s="369"/>
      <c r="Q595" s="341"/>
      <c r="R595" s="342"/>
      <c r="S595" s="342"/>
      <c r="T595" s="343"/>
      <c r="U595" s="344"/>
      <c r="V595" s="344"/>
      <c r="W595" s="344"/>
      <c r="X595" s="564"/>
      <c r="Y595" s="564"/>
      <c r="Z595" s="564"/>
      <c r="AA595" s="564"/>
      <c r="AB595" s="564"/>
      <c r="AC595" s="570"/>
      <c r="AD595" s="570"/>
      <c r="AE595" s="570"/>
      <c r="AF595" s="570"/>
      <c r="AG595" s="570"/>
      <c r="AH595" s="570"/>
      <c r="AI595" s="570"/>
      <c r="AJ595" s="570"/>
      <c r="AK595" s="570"/>
      <c r="AL595" s="570"/>
      <c r="AM595" s="570"/>
      <c r="AN595" s="570"/>
      <c r="AO595" s="570"/>
      <c r="AP595" s="570"/>
      <c r="AQ595" s="570"/>
      <c r="AR595" s="570"/>
      <c r="AS595" s="570"/>
      <c r="AT595" s="570"/>
      <c r="AU595" s="570"/>
      <c r="AV595" s="570"/>
      <c r="AW595" s="570"/>
      <c r="AX595" s="570"/>
      <c r="AY595" s="570"/>
      <c r="AZ595" s="570"/>
      <c r="BA595" s="570"/>
      <c r="BB595" s="570"/>
      <c r="BC595" s="570"/>
      <c r="BD595" s="570"/>
      <c r="BE595" s="570"/>
      <c r="BF595" s="570"/>
      <c r="BG595" s="570"/>
      <c r="BH595" s="570"/>
      <c r="BI595" s="570"/>
      <c r="BJ595" s="570"/>
      <c r="BK595" s="570"/>
      <c r="BL595" s="570"/>
      <c r="BM595" s="570"/>
      <c r="BN595" s="570"/>
      <c r="BO595" s="570"/>
      <c r="BP595" s="570"/>
      <c r="BQ595" s="570"/>
      <c r="BR595" s="570"/>
      <c r="BS595" s="570"/>
      <c r="BT595" s="570"/>
      <c r="BU595" s="570"/>
      <c r="BV595" s="570"/>
      <c r="BW595" s="570"/>
      <c r="BX595" s="570"/>
      <c r="BY595" s="570"/>
      <c r="BZ595" s="570"/>
      <c r="CA595" s="570"/>
      <c r="CB595" s="570"/>
      <c r="CC595" s="570"/>
      <c r="CD595" s="570"/>
      <c r="CE595" s="570"/>
      <c r="CF595" s="570"/>
      <c r="CG595" s="570"/>
      <c r="CH595" s="570"/>
      <c r="CI595" s="570"/>
      <c r="CJ595" s="570"/>
      <c r="CK595" s="570"/>
      <c r="CL595" s="570"/>
      <c r="CM595" s="570"/>
      <c r="CN595" s="570"/>
      <c r="CO595" s="570"/>
      <c r="CP595" s="570"/>
      <c r="CQ595" s="570"/>
      <c r="CR595" s="570"/>
      <c r="CS595" s="570"/>
      <c r="CT595" s="570"/>
      <c r="CU595" s="570"/>
      <c r="CV595" s="570"/>
    </row>
    <row r="596" spans="1:100" s="365" customFormat="1" ht="13.5">
      <c r="A596" s="655"/>
      <c r="B596" s="655"/>
      <c r="C596" s="655"/>
      <c r="D596" s="655"/>
      <c r="E596" s="655"/>
      <c r="F596" s="655"/>
      <c r="G596" s="655"/>
      <c r="H596" s="815"/>
      <c r="I596" s="815"/>
      <c r="J596" s="366"/>
      <c r="K596" s="367"/>
      <c r="L596" s="368"/>
      <c r="O596" s="339"/>
      <c r="P596" s="369"/>
      <c r="Q596" s="341"/>
      <c r="R596" s="342"/>
      <c r="S596" s="342"/>
      <c r="T596" s="343"/>
      <c r="U596" s="344"/>
      <c r="V596" s="344"/>
      <c r="W596" s="344"/>
      <c r="X596" s="564"/>
      <c r="Y596" s="564"/>
      <c r="Z596" s="564"/>
      <c r="AA596" s="564"/>
      <c r="AB596" s="564"/>
      <c r="AC596" s="570"/>
      <c r="AD596" s="570"/>
      <c r="AE596" s="570"/>
      <c r="AF596" s="570"/>
      <c r="AG596" s="570"/>
      <c r="AH596" s="570"/>
      <c r="AI596" s="570"/>
      <c r="AJ596" s="570"/>
      <c r="AK596" s="570"/>
      <c r="AL596" s="570"/>
      <c r="AM596" s="570"/>
      <c r="AN596" s="570"/>
      <c r="AO596" s="570"/>
      <c r="AP596" s="570"/>
      <c r="AQ596" s="570"/>
      <c r="AR596" s="570"/>
      <c r="AS596" s="570"/>
      <c r="AT596" s="570"/>
      <c r="AU596" s="570"/>
      <c r="AV596" s="570"/>
      <c r="AW596" s="570"/>
      <c r="AX596" s="570"/>
      <c r="AY596" s="570"/>
      <c r="AZ596" s="570"/>
      <c r="BA596" s="570"/>
      <c r="BB596" s="570"/>
      <c r="BC596" s="570"/>
      <c r="BD596" s="570"/>
      <c r="BE596" s="570"/>
      <c r="BF596" s="570"/>
      <c r="BG596" s="570"/>
      <c r="BH596" s="570"/>
      <c r="BI596" s="570"/>
      <c r="BJ596" s="570"/>
      <c r="BK596" s="570"/>
      <c r="BL596" s="570"/>
      <c r="BM596" s="570"/>
      <c r="BN596" s="570"/>
      <c r="BO596" s="570"/>
      <c r="BP596" s="570"/>
      <c r="BQ596" s="570"/>
      <c r="BR596" s="570"/>
      <c r="BS596" s="570"/>
      <c r="BT596" s="570"/>
      <c r="BU596" s="570"/>
      <c r="BV596" s="570"/>
      <c r="BW596" s="570"/>
      <c r="BX596" s="570"/>
      <c r="BY596" s="570"/>
      <c r="BZ596" s="570"/>
      <c r="CA596" s="570"/>
      <c r="CB596" s="570"/>
      <c r="CC596" s="570"/>
      <c r="CD596" s="570"/>
      <c r="CE596" s="570"/>
      <c r="CF596" s="570"/>
      <c r="CG596" s="570"/>
      <c r="CH596" s="570"/>
      <c r="CI596" s="570"/>
      <c r="CJ596" s="570"/>
      <c r="CK596" s="570"/>
      <c r="CL596" s="570"/>
      <c r="CM596" s="570"/>
      <c r="CN596" s="570"/>
      <c r="CO596" s="570"/>
      <c r="CP596" s="570"/>
      <c r="CQ596" s="570"/>
      <c r="CR596" s="570"/>
      <c r="CS596" s="570"/>
      <c r="CT596" s="570"/>
      <c r="CU596" s="570"/>
      <c r="CV596" s="570"/>
    </row>
    <row r="597" spans="1:100" s="365" customFormat="1" ht="13.5">
      <c r="A597" s="655"/>
      <c r="B597" s="655"/>
      <c r="C597" s="655"/>
      <c r="D597" s="655"/>
      <c r="E597" s="655"/>
      <c r="F597" s="655"/>
      <c r="G597" s="655"/>
      <c r="H597" s="815"/>
      <c r="I597" s="815"/>
      <c r="J597" s="366"/>
      <c r="K597" s="367"/>
      <c r="L597" s="368"/>
      <c r="O597" s="339"/>
      <c r="P597" s="369"/>
      <c r="Q597" s="341"/>
      <c r="R597" s="342"/>
      <c r="S597" s="342"/>
      <c r="T597" s="343"/>
      <c r="U597" s="344"/>
      <c r="V597" s="344"/>
      <c r="W597" s="344"/>
      <c r="X597" s="564"/>
      <c r="Y597" s="564"/>
      <c r="Z597" s="564"/>
      <c r="AA597" s="564"/>
      <c r="AB597" s="564"/>
      <c r="AC597" s="570"/>
      <c r="AD597" s="570"/>
      <c r="AE597" s="570"/>
      <c r="AF597" s="570"/>
      <c r="AG597" s="570"/>
      <c r="AH597" s="570"/>
      <c r="AI597" s="570"/>
      <c r="AJ597" s="570"/>
      <c r="AK597" s="570"/>
      <c r="AL597" s="570"/>
      <c r="AM597" s="570"/>
      <c r="AN597" s="570"/>
      <c r="AO597" s="570"/>
      <c r="AP597" s="570"/>
      <c r="AQ597" s="570"/>
      <c r="AR597" s="570"/>
      <c r="AS597" s="570"/>
      <c r="AT597" s="570"/>
      <c r="AU597" s="570"/>
      <c r="AV597" s="570"/>
      <c r="AW597" s="570"/>
      <c r="AX597" s="570"/>
      <c r="AY597" s="570"/>
      <c r="AZ597" s="570"/>
      <c r="BA597" s="570"/>
      <c r="BB597" s="570"/>
      <c r="BC597" s="570"/>
      <c r="BD597" s="570"/>
      <c r="BE597" s="570"/>
      <c r="BF597" s="570"/>
      <c r="BG597" s="570"/>
      <c r="BH597" s="570"/>
      <c r="BI597" s="570"/>
      <c r="BJ597" s="570"/>
      <c r="BK597" s="570"/>
      <c r="BL597" s="570"/>
      <c r="BM597" s="570"/>
      <c r="BN597" s="570"/>
      <c r="BO597" s="570"/>
      <c r="BP597" s="570"/>
      <c r="BQ597" s="570"/>
      <c r="BR597" s="570"/>
      <c r="BS597" s="570"/>
      <c r="BT597" s="570"/>
      <c r="BU597" s="570"/>
      <c r="BV597" s="570"/>
      <c r="BW597" s="570"/>
      <c r="BX597" s="570"/>
      <c r="BY597" s="570"/>
      <c r="BZ597" s="570"/>
      <c r="CA597" s="570"/>
      <c r="CB597" s="570"/>
      <c r="CC597" s="570"/>
      <c r="CD597" s="570"/>
      <c r="CE597" s="570"/>
      <c r="CF597" s="570"/>
      <c r="CG597" s="570"/>
      <c r="CH597" s="570"/>
      <c r="CI597" s="570"/>
      <c r="CJ597" s="570"/>
      <c r="CK597" s="570"/>
      <c r="CL597" s="570"/>
      <c r="CM597" s="570"/>
      <c r="CN597" s="570"/>
      <c r="CO597" s="570"/>
      <c r="CP597" s="570"/>
      <c r="CQ597" s="570"/>
      <c r="CR597" s="570"/>
      <c r="CS597" s="570"/>
      <c r="CT597" s="570"/>
      <c r="CU597" s="570"/>
      <c r="CV597" s="570"/>
    </row>
    <row r="598" spans="1:100" s="365" customFormat="1" ht="13.5">
      <c r="A598" s="655"/>
      <c r="B598" s="655"/>
      <c r="C598" s="655"/>
      <c r="D598" s="655"/>
      <c r="E598" s="655"/>
      <c r="F598" s="655"/>
      <c r="G598" s="655"/>
      <c r="H598" s="815"/>
      <c r="I598" s="815"/>
      <c r="J598" s="366"/>
      <c r="K598" s="367"/>
      <c r="L598" s="368"/>
      <c r="O598" s="339"/>
      <c r="P598" s="369"/>
      <c r="Q598" s="341"/>
      <c r="R598" s="342"/>
      <c r="S598" s="342"/>
      <c r="T598" s="343"/>
      <c r="U598" s="344"/>
      <c r="V598" s="344"/>
      <c r="W598" s="344"/>
      <c r="X598" s="564"/>
      <c r="Y598" s="564"/>
      <c r="Z598" s="564"/>
      <c r="AA598" s="564"/>
      <c r="AB598" s="564"/>
      <c r="AC598" s="570"/>
      <c r="AD598" s="570"/>
      <c r="AE598" s="570"/>
      <c r="AF598" s="570"/>
      <c r="AG598" s="570"/>
      <c r="AH598" s="570"/>
      <c r="AI598" s="570"/>
      <c r="AJ598" s="570"/>
      <c r="AK598" s="570"/>
      <c r="AL598" s="570"/>
      <c r="AM598" s="570"/>
      <c r="AN598" s="570"/>
      <c r="AO598" s="570"/>
      <c r="AP598" s="570"/>
      <c r="AQ598" s="570"/>
      <c r="AR598" s="570"/>
      <c r="AS598" s="570"/>
      <c r="AT598" s="570"/>
      <c r="AU598" s="570"/>
      <c r="AV598" s="570"/>
      <c r="AW598" s="570"/>
      <c r="AX598" s="570"/>
      <c r="AY598" s="570"/>
      <c r="AZ598" s="570"/>
      <c r="BA598" s="570"/>
      <c r="BB598" s="570"/>
      <c r="BC598" s="570"/>
      <c r="BD598" s="570"/>
      <c r="BE598" s="570"/>
      <c r="BF598" s="570"/>
      <c r="BG598" s="570"/>
      <c r="BH598" s="570"/>
      <c r="BI598" s="570"/>
      <c r="BJ598" s="570"/>
      <c r="BK598" s="570"/>
      <c r="BL598" s="570"/>
      <c r="BM598" s="570"/>
      <c r="BN598" s="570"/>
      <c r="BO598" s="570"/>
      <c r="BP598" s="570"/>
      <c r="BQ598" s="570"/>
      <c r="BR598" s="570"/>
      <c r="BS598" s="570"/>
      <c r="BT598" s="570"/>
      <c r="BU598" s="570"/>
      <c r="BV598" s="570"/>
      <c r="BW598" s="570"/>
      <c r="BX598" s="570"/>
      <c r="BY598" s="570"/>
      <c r="BZ598" s="570"/>
      <c r="CA598" s="570"/>
      <c r="CB598" s="570"/>
      <c r="CC598" s="570"/>
      <c r="CD598" s="570"/>
      <c r="CE598" s="570"/>
      <c r="CF598" s="570"/>
      <c r="CG598" s="570"/>
      <c r="CH598" s="570"/>
      <c r="CI598" s="570"/>
      <c r="CJ598" s="570"/>
      <c r="CK598" s="570"/>
      <c r="CL598" s="570"/>
      <c r="CM598" s="570"/>
      <c r="CN598" s="570"/>
      <c r="CO598" s="570"/>
      <c r="CP598" s="570"/>
      <c r="CQ598" s="570"/>
      <c r="CR598" s="570"/>
      <c r="CS598" s="570"/>
      <c r="CT598" s="570"/>
      <c r="CU598" s="570"/>
      <c r="CV598" s="570"/>
    </row>
    <row r="599" spans="1:100" s="365" customFormat="1" ht="13.5">
      <c r="A599" s="655"/>
      <c r="B599" s="655"/>
      <c r="C599" s="655"/>
      <c r="D599" s="655"/>
      <c r="E599" s="655"/>
      <c r="F599" s="655"/>
      <c r="G599" s="655"/>
      <c r="H599" s="815"/>
      <c r="I599" s="815"/>
      <c r="J599" s="366"/>
      <c r="K599" s="367"/>
      <c r="L599" s="368"/>
      <c r="O599" s="339"/>
      <c r="P599" s="369"/>
      <c r="Q599" s="341"/>
      <c r="R599" s="342"/>
      <c r="S599" s="342"/>
      <c r="T599" s="343"/>
      <c r="U599" s="344"/>
      <c r="V599" s="344"/>
      <c r="W599" s="344"/>
      <c r="X599" s="564"/>
      <c r="Y599" s="564"/>
      <c r="Z599" s="564"/>
      <c r="AA599" s="564"/>
      <c r="AB599" s="564"/>
      <c r="AC599" s="570"/>
      <c r="AD599" s="570"/>
      <c r="AE599" s="570"/>
      <c r="AF599" s="570"/>
      <c r="AG599" s="570"/>
      <c r="AH599" s="570"/>
      <c r="AI599" s="570"/>
      <c r="AJ599" s="570"/>
      <c r="AK599" s="570"/>
      <c r="AL599" s="570"/>
      <c r="AM599" s="570"/>
      <c r="AN599" s="570"/>
      <c r="AO599" s="570"/>
      <c r="AP599" s="570"/>
      <c r="AQ599" s="570"/>
      <c r="AR599" s="570"/>
      <c r="AS599" s="570"/>
      <c r="AT599" s="570"/>
      <c r="AU599" s="570"/>
      <c r="AV599" s="570"/>
      <c r="AW599" s="570"/>
      <c r="AX599" s="570"/>
      <c r="AY599" s="570"/>
      <c r="AZ599" s="570"/>
      <c r="BA599" s="570"/>
      <c r="BB599" s="570"/>
      <c r="BC599" s="570"/>
      <c r="BD599" s="570"/>
      <c r="BE599" s="570"/>
      <c r="BF599" s="570"/>
      <c r="BG599" s="570"/>
      <c r="BH599" s="570"/>
      <c r="BI599" s="570"/>
      <c r="BJ599" s="570"/>
      <c r="BK599" s="570"/>
      <c r="BL599" s="570"/>
      <c r="BM599" s="570"/>
      <c r="BN599" s="570"/>
      <c r="BO599" s="570"/>
      <c r="BP599" s="570"/>
      <c r="BQ599" s="570"/>
      <c r="BR599" s="570"/>
      <c r="BS599" s="570"/>
      <c r="BT599" s="570"/>
      <c r="BU599" s="570"/>
      <c r="BV599" s="570"/>
      <c r="BW599" s="570"/>
      <c r="BX599" s="570"/>
      <c r="BY599" s="570"/>
      <c r="BZ599" s="570"/>
      <c r="CA599" s="570"/>
      <c r="CB599" s="570"/>
      <c r="CC599" s="570"/>
      <c r="CD599" s="570"/>
      <c r="CE599" s="570"/>
      <c r="CF599" s="570"/>
      <c r="CG599" s="570"/>
      <c r="CH599" s="570"/>
      <c r="CI599" s="570"/>
      <c r="CJ599" s="570"/>
      <c r="CK599" s="570"/>
      <c r="CL599" s="570"/>
      <c r="CM599" s="570"/>
      <c r="CN599" s="570"/>
      <c r="CO599" s="570"/>
      <c r="CP599" s="570"/>
      <c r="CQ599" s="570"/>
      <c r="CR599" s="570"/>
      <c r="CS599" s="570"/>
      <c r="CT599" s="570"/>
      <c r="CU599" s="570"/>
      <c r="CV599" s="570"/>
    </row>
    <row r="600" spans="1:100" s="365" customFormat="1" ht="13.5">
      <c r="A600" s="655"/>
      <c r="B600" s="655"/>
      <c r="C600" s="655"/>
      <c r="D600" s="655"/>
      <c r="E600" s="655"/>
      <c r="F600" s="655"/>
      <c r="G600" s="655"/>
      <c r="H600" s="815"/>
      <c r="I600" s="815"/>
      <c r="J600" s="366"/>
      <c r="K600" s="367"/>
      <c r="L600" s="368"/>
      <c r="O600" s="339"/>
      <c r="P600" s="369"/>
      <c r="Q600" s="341"/>
      <c r="R600" s="342"/>
      <c r="S600" s="342"/>
      <c r="T600" s="343"/>
      <c r="U600" s="344"/>
      <c r="V600" s="344"/>
      <c r="W600" s="344"/>
      <c r="X600" s="564"/>
      <c r="Y600" s="564"/>
      <c r="Z600" s="564"/>
      <c r="AA600" s="564"/>
      <c r="AB600" s="564"/>
      <c r="AC600" s="570"/>
      <c r="AD600" s="570"/>
      <c r="AE600" s="570"/>
      <c r="AF600" s="570"/>
      <c r="AG600" s="570"/>
      <c r="AH600" s="570"/>
      <c r="AI600" s="570"/>
      <c r="AJ600" s="570"/>
      <c r="AK600" s="570"/>
      <c r="AL600" s="570"/>
      <c r="AM600" s="570"/>
      <c r="AN600" s="570"/>
      <c r="AO600" s="570"/>
      <c r="AP600" s="570"/>
      <c r="AQ600" s="570"/>
      <c r="AR600" s="570"/>
      <c r="AS600" s="570"/>
      <c r="AT600" s="570"/>
      <c r="AU600" s="570"/>
      <c r="AV600" s="570"/>
      <c r="AW600" s="570"/>
      <c r="AX600" s="570"/>
      <c r="AY600" s="570"/>
      <c r="AZ600" s="570"/>
      <c r="BA600" s="570"/>
      <c r="BB600" s="570"/>
      <c r="BC600" s="570"/>
      <c r="BD600" s="570"/>
      <c r="BE600" s="570"/>
      <c r="BF600" s="570"/>
      <c r="BG600" s="570"/>
      <c r="BH600" s="570"/>
      <c r="BI600" s="570"/>
      <c r="BJ600" s="570"/>
      <c r="BK600" s="570"/>
      <c r="BL600" s="570"/>
      <c r="BM600" s="570"/>
      <c r="BN600" s="570"/>
      <c r="BO600" s="570"/>
      <c r="BP600" s="570"/>
      <c r="BQ600" s="570"/>
      <c r="BR600" s="570"/>
      <c r="BS600" s="570"/>
      <c r="BT600" s="570"/>
      <c r="BU600" s="570"/>
      <c r="BV600" s="570"/>
      <c r="BW600" s="570"/>
      <c r="BX600" s="570"/>
      <c r="BY600" s="570"/>
      <c r="BZ600" s="570"/>
      <c r="CA600" s="570"/>
      <c r="CB600" s="570"/>
      <c r="CC600" s="570"/>
      <c r="CD600" s="570"/>
      <c r="CE600" s="570"/>
      <c r="CF600" s="570"/>
      <c r="CG600" s="570"/>
      <c r="CH600" s="570"/>
      <c r="CI600" s="570"/>
      <c r="CJ600" s="570"/>
      <c r="CK600" s="570"/>
      <c r="CL600" s="570"/>
      <c r="CM600" s="570"/>
      <c r="CN600" s="570"/>
      <c r="CO600" s="570"/>
      <c r="CP600" s="570"/>
      <c r="CQ600" s="570"/>
      <c r="CR600" s="570"/>
      <c r="CS600" s="570"/>
      <c r="CT600" s="570"/>
      <c r="CU600" s="570"/>
      <c r="CV600" s="570"/>
    </row>
    <row r="601" spans="1:100" s="365" customFormat="1" ht="13.5">
      <c r="A601" s="655"/>
      <c r="B601" s="655"/>
      <c r="C601" s="655"/>
      <c r="D601" s="655"/>
      <c r="E601" s="655"/>
      <c r="F601" s="655"/>
      <c r="G601" s="655"/>
      <c r="H601" s="815"/>
      <c r="I601" s="815"/>
      <c r="J601" s="366"/>
      <c r="K601" s="367"/>
      <c r="L601" s="368"/>
      <c r="O601" s="339"/>
      <c r="P601" s="369"/>
      <c r="Q601" s="341"/>
      <c r="R601" s="342"/>
      <c r="S601" s="342"/>
      <c r="T601" s="343"/>
      <c r="U601" s="344"/>
      <c r="V601" s="344"/>
      <c r="W601" s="344"/>
      <c r="X601" s="564"/>
      <c r="Y601" s="564"/>
      <c r="Z601" s="564"/>
      <c r="AA601" s="564"/>
      <c r="AB601" s="564"/>
      <c r="AC601" s="570"/>
      <c r="AD601" s="570"/>
      <c r="AE601" s="570"/>
      <c r="AF601" s="570"/>
      <c r="AG601" s="570"/>
      <c r="AH601" s="570"/>
      <c r="AI601" s="570"/>
      <c r="AJ601" s="570"/>
      <c r="AK601" s="570"/>
      <c r="AL601" s="570"/>
      <c r="AM601" s="570"/>
      <c r="AN601" s="570"/>
      <c r="AO601" s="570"/>
      <c r="AP601" s="570"/>
      <c r="AQ601" s="570"/>
      <c r="AR601" s="570"/>
      <c r="AS601" s="570"/>
      <c r="AT601" s="570"/>
      <c r="AU601" s="570"/>
      <c r="AV601" s="570"/>
      <c r="AW601" s="570"/>
      <c r="AX601" s="570"/>
      <c r="AY601" s="570"/>
      <c r="AZ601" s="570"/>
      <c r="BA601" s="570"/>
      <c r="BB601" s="570"/>
      <c r="BC601" s="570"/>
      <c r="BD601" s="570"/>
      <c r="BE601" s="570"/>
      <c r="BF601" s="570"/>
      <c r="BG601" s="570"/>
      <c r="BH601" s="570"/>
      <c r="BI601" s="570"/>
      <c r="BJ601" s="570"/>
      <c r="BK601" s="570"/>
      <c r="BL601" s="570"/>
      <c r="BM601" s="570"/>
      <c r="BN601" s="570"/>
      <c r="BO601" s="570"/>
      <c r="BP601" s="570"/>
      <c r="BQ601" s="570"/>
      <c r="BR601" s="570"/>
      <c r="BS601" s="570"/>
      <c r="BT601" s="570"/>
      <c r="BU601" s="570"/>
      <c r="BV601" s="570"/>
      <c r="BW601" s="570"/>
      <c r="BX601" s="570"/>
      <c r="BY601" s="570"/>
      <c r="BZ601" s="570"/>
      <c r="CA601" s="570"/>
      <c r="CB601" s="570"/>
      <c r="CC601" s="570"/>
      <c r="CD601" s="570"/>
      <c r="CE601" s="570"/>
      <c r="CF601" s="570"/>
      <c r="CG601" s="570"/>
      <c r="CH601" s="570"/>
      <c r="CI601" s="570"/>
      <c r="CJ601" s="570"/>
      <c r="CK601" s="570"/>
      <c r="CL601" s="570"/>
      <c r="CM601" s="570"/>
      <c r="CN601" s="570"/>
      <c r="CO601" s="570"/>
      <c r="CP601" s="570"/>
      <c r="CQ601" s="570"/>
      <c r="CR601" s="570"/>
      <c r="CS601" s="570"/>
      <c r="CT601" s="570"/>
      <c r="CU601" s="570"/>
      <c r="CV601" s="570"/>
    </row>
    <row r="602" spans="1:100" s="365" customFormat="1" ht="13.5">
      <c r="A602" s="655"/>
      <c r="B602" s="655"/>
      <c r="C602" s="655"/>
      <c r="D602" s="655"/>
      <c r="E602" s="655"/>
      <c r="F602" s="655"/>
      <c r="G602" s="655"/>
      <c r="H602" s="815"/>
      <c r="I602" s="815"/>
      <c r="J602" s="366"/>
      <c r="K602" s="367"/>
      <c r="L602" s="368"/>
      <c r="O602" s="339"/>
      <c r="P602" s="369"/>
      <c r="Q602" s="341"/>
      <c r="R602" s="342"/>
      <c r="S602" s="342"/>
      <c r="T602" s="343"/>
      <c r="U602" s="344"/>
      <c r="V602" s="344"/>
      <c r="W602" s="344"/>
      <c r="X602" s="564"/>
      <c r="Y602" s="564"/>
      <c r="Z602" s="564"/>
      <c r="AA602" s="564"/>
      <c r="AB602" s="564"/>
      <c r="AC602" s="570"/>
      <c r="AD602" s="570"/>
      <c r="AE602" s="570"/>
      <c r="AF602" s="570"/>
      <c r="AG602" s="570"/>
      <c r="AH602" s="570"/>
      <c r="AI602" s="570"/>
      <c r="AJ602" s="570"/>
      <c r="AK602" s="570"/>
      <c r="AL602" s="570"/>
      <c r="AM602" s="570"/>
      <c r="AN602" s="570"/>
      <c r="AO602" s="570"/>
      <c r="AP602" s="570"/>
      <c r="AQ602" s="570"/>
      <c r="AR602" s="570"/>
      <c r="AS602" s="570"/>
      <c r="AT602" s="570"/>
      <c r="AU602" s="570"/>
      <c r="AV602" s="570"/>
      <c r="AW602" s="570"/>
      <c r="AX602" s="570"/>
      <c r="AY602" s="570"/>
      <c r="AZ602" s="570"/>
      <c r="BA602" s="570"/>
      <c r="BB602" s="570"/>
      <c r="BC602" s="570"/>
      <c r="BD602" s="570"/>
      <c r="BE602" s="570"/>
      <c r="BF602" s="570"/>
      <c r="BG602" s="570"/>
      <c r="BH602" s="570"/>
      <c r="BI602" s="570"/>
      <c r="BJ602" s="570"/>
      <c r="BK602" s="570"/>
      <c r="BL602" s="570"/>
      <c r="BM602" s="570"/>
      <c r="BN602" s="570"/>
      <c r="BO602" s="570"/>
      <c r="BP602" s="570"/>
      <c r="BQ602" s="570"/>
      <c r="BR602" s="570"/>
      <c r="BS602" s="570"/>
      <c r="BT602" s="570"/>
      <c r="BU602" s="570"/>
      <c r="BV602" s="570"/>
      <c r="BW602" s="570"/>
      <c r="BX602" s="570"/>
      <c r="BY602" s="570"/>
      <c r="BZ602" s="570"/>
      <c r="CA602" s="570"/>
      <c r="CB602" s="570"/>
      <c r="CC602" s="570"/>
      <c r="CD602" s="570"/>
      <c r="CE602" s="570"/>
      <c r="CF602" s="570"/>
      <c r="CG602" s="570"/>
      <c r="CH602" s="570"/>
      <c r="CI602" s="570"/>
      <c r="CJ602" s="570"/>
      <c r="CK602" s="570"/>
      <c r="CL602" s="570"/>
      <c r="CM602" s="570"/>
      <c r="CN602" s="570"/>
      <c r="CO602" s="570"/>
      <c r="CP602" s="570"/>
      <c r="CQ602" s="570"/>
      <c r="CR602" s="570"/>
      <c r="CS602" s="570"/>
      <c r="CT602" s="570"/>
      <c r="CU602" s="570"/>
      <c r="CV602" s="570"/>
    </row>
    <row r="603" spans="1:100" s="365" customFormat="1" ht="13.5">
      <c r="A603" s="655"/>
      <c r="B603" s="655"/>
      <c r="C603" s="655"/>
      <c r="D603" s="655"/>
      <c r="E603" s="655"/>
      <c r="F603" s="655"/>
      <c r="G603" s="655"/>
      <c r="H603" s="815"/>
      <c r="I603" s="815"/>
      <c r="J603" s="366"/>
      <c r="K603" s="367"/>
      <c r="L603" s="368"/>
      <c r="O603" s="339"/>
      <c r="P603" s="369"/>
      <c r="Q603" s="341"/>
      <c r="R603" s="342"/>
      <c r="S603" s="342"/>
      <c r="T603" s="343"/>
      <c r="U603" s="344"/>
      <c r="V603" s="344"/>
      <c r="W603" s="344"/>
      <c r="X603" s="564"/>
      <c r="Y603" s="564"/>
      <c r="Z603" s="564"/>
      <c r="AA603" s="564"/>
      <c r="AB603" s="564"/>
      <c r="AC603" s="570"/>
      <c r="AD603" s="570"/>
      <c r="AE603" s="570"/>
      <c r="AF603" s="570"/>
      <c r="AG603" s="570"/>
      <c r="AH603" s="570"/>
      <c r="AI603" s="570"/>
      <c r="AJ603" s="570"/>
      <c r="AK603" s="570"/>
      <c r="AL603" s="570"/>
      <c r="AM603" s="570"/>
      <c r="AN603" s="570"/>
      <c r="AO603" s="570"/>
      <c r="AP603" s="570"/>
      <c r="AQ603" s="570"/>
      <c r="AR603" s="570"/>
      <c r="AS603" s="570"/>
      <c r="AT603" s="570"/>
      <c r="AU603" s="570"/>
      <c r="AV603" s="570"/>
      <c r="AW603" s="570"/>
      <c r="AX603" s="570"/>
      <c r="AY603" s="570"/>
      <c r="AZ603" s="570"/>
      <c r="BA603" s="570"/>
      <c r="BB603" s="570"/>
      <c r="BC603" s="570"/>
      <c r="BD603" s="570"/>
      <c r="BE603" s="570"/>
      <c r="BF603" s="570"/>
      <c r="BG603" s="570"/>
      <c r="BH603" s="570"/>
      <c r="BI603" s="570"/>
      <c r="BJ603" s="570"/>
      <c r="BK603" s="570"/>
      <c r="BL603" s="570"/>
      <c r="BM603" s="570"/>
      <c r="BN603" s="570"/>
      <c r="BO603" s="570"/>
      <c r="BP603" s="570"/>
      <c r="BQ603" s="570"/>
      <c r="BR603" s="570"/>
      <c r="BS603" s="570"/>
      <c r="BT603" s="570"/>
      <c r="BU603" s="570"/>
      <c r="BV603" s="570"/>
      <c r="BW603" s="570"/>
      <c r="BX603" s="570"/>
      <c r="BY603" s="570"/>
      <c r="BZ603" s="570"/>
      <c r="CA603" s="570"/>
      <c r="CB603" s="570"/>
      <c r="CC603" s="570"/>
      <c r="CD603" s="570"/>
      <c r="CE603" s="570"/>
      <c r="CF603" s="570"/>
      <c r="CG603" s="570"/>
      <c r="CH603" s="570"/>
      <c r="CI603" s="570"/>
      <c r="CJ603" s="570"/>
      <c r="CK603" s="570"/>
      <c r="CL603" s="570"/>
      <c r="CM603" s="570"/>
      <c r="CN603" s="570"/>
      <c r="CO603" s="570"/>
      <c r="CP603" s="570"/>
      <c r="CQ603" s="570"/>
      <c r="CR603" s="570"/>
      <c r="CS603" s="570"/>
      <c r="CT603" s="570"/>
      <c r="CU603" s="570"/>
      <c r="CV603" s="570"/>
    </row>
    <row r="604" spans="1:100" s="365" customFormat="1" ht="13.5">
      <c r="A604" s="655"/>
      <c r="B604" s="655"/>
      <c r="C604" s="655"/>
      <c r="D604" s="655"/>
      <c r="E604" s="655"/>
      <c r="F604" s="655"/>
      <c r="G604" s="655"/>
      <c r="H604" s="815"/>
      <c r="I604" s="815"/>
      <c r="J604" s="366"/>
      <c r="K604" s="367"/>
      <c r="L604" s="368"/>
      <c r="O604" s="339"/>
      <c r="P604" s="369"/>
      <c r="Q604" s="341"/>
      <c r="R604" s="342"/>
      <c r="S604" s="342"/>
      <c r="T604" s="343"/>
      <c r="U604" s="344"/>
      <c r="V604" s="344"/>
      <c r="W604" s="344"/>
      <c r="X604" s="564"/>
      <c r="Y604" s="564"/>
      <c r="Z604" s="564"/>
      <c r="AA604" s="564"/>
      <c r="AB604" s="564"/>
      <c r="AC604" s="570"/>
      <c r="AD604" s="570"/>
      <c r="AE604" s="570"/>
      <c r="AF604" s="570"/>
      <c r="AG604" s="570"/>
      <c r="AH604" s="570"/>
      <c r="AI604" s="570"/>
      <c r="AJ604" s="570"/>
      <c r="AK604" s="570"/>
      <c r="AL604" s="570"/>
      <c r="AM604" s="570"/>
      <c r="AN604" s="570"/>
      <c r="AO604" s="570"/>
      <c r="AP604" s="570"/>
      <c r="AQ604" s="570"/>
      <c r="AR604" s="570"/>
      <c r="AS604" s="570"/>
      <c r="AT604" s="570"/>
      <c r="AU604" s="570"/>
      <c r="AV604" s="570"/>
      <c r="AW604" s="570"/>
      <c r="AX604" s="570"/>
      <c r="AY604" s="570"/>
      <c r="AZ604" s="570"/>
      <c r="BA604" s="570"/>
      <c r="BB604" s="570"/>
      <c r="BC604" s="570"/>
      <c r="BD604" s="570"/>
      <c r="BE604" s="570"/>
      <c r="BF604" s="570"/>
      <c r="BG604" s="570"/>
      <c r="BH604" s="570"/>
      <c r="BI604" s="570"/>
      <c r="BJ604" s="570"/>
      <c r="BK604" s="570"/>
      <c r="BL604" s="570"/>
      <c r="BM604" s="570"/>
      <c r="BN604" s="570"/>
      <c r="BO604" s="570"/>
      <c r="BP604" s="570"/>
      <c r="BQ604" s="570"/>
      <c r="BR604" s="570"/>
      <c r="BS604" s="570"/>
      <c r="BT604" s="570"/>
      <c r="BU604" s="570"/>
      <c r="BV604" s="570"/>
      <c r="BW604" s="570"/>
      <c r="BX604" s="570"/>
      <c r="BY604" s="570"/>
      <c r="BZ604" s="570"/>
      <c r="CA604" s="570"/>
      <c r="CB604" s="570"/>
      <c r="CC604" s="570"/>
      <c r="CD604" s="570"/>
      <c r="CE604" s="570"/>
      <c r="CF604" s="570"/>
      <c r="CG604" s="570"/>
      <c r="CH604" s="570"/>
      <c r="CI604" s="570"/>
      <c r="CJ604" s="570"/>
      <c r="CK604" s="570"/>
      <c r="CL604" s="570"/>
      <c r="CM604" s="570"/>
      <c r="CN604" s="570"/>
      <c r="CO604" s="570"/>
      <c r="CP604" s="570"/>
      <c r="CQ604" s="570"/>
      <c r="CR604" s="570"/>
      <c r="CS604" s="570"/>
      <c r="CT604" s="570"/>
      <c r="CU604" s="570"/>
      <c r="CV604" s="570"/>
    </row>
    <row r="605" spans="1:100" s="365" customFormat="1" ht="13.5">
      <c r="A605" s="655"/>
      <c r="B605" s="655"/>
      <c r="C605" s="655"/>
      <c r="D605" s="655"/>
      <c r="E605" s="655"/>
      <c r="F605" s="655"/>
      <c r="G605" s="655"/>
      <c r="H605" s="815"/>
      <c r="I605" s="815"/>
      <c r="J605" s="366"/>
      <c r="K605" s="367"/>
      <c r="L605" s="368"/>
      <c r="O605" s="339"/>
      <c r="P605" s="369"/>
      <c r="Q605" s="341"/>
      <c r="R605" s="342"/>
      <c r="S605" s="342"/>
      <c r="T605" s="343"/>
      <c r="U605" s="344"/>
      <c r="V605" s="344"/>
      <c r="W605" s="344"/>
      <c r="X605" s="564"/>
      <c r="Y605" s="564"/>
      <c r="Z605" s="564"/>
      <c r="AA605" s="564"/>
      <c r="AB605" s="564"/>
      <c r="AC605" s="570"/>
      <c r="AD605" s="570"/>
      <c r="AE605" s="570"/>
      <c r="AF605" s="570"/>
      <c r="AG605" s="570"/>
      <c r="AH605" s="570"/>
      <c r="AI605" s="570"/>
      <c r="AJ605" s="570"/>
      <c r="AK605" s="570"/>
      <c r="AL605" s="570"/>
      <c r="AM605" s="570"/>
      <c r="AN605" s="570"/>
      <c r="AO605" s="570"/>
      <c r="AP605" s="570"/>
      <c r="AQ605" s="570"/>
      <c r="AR605" s="570"/>
      <c r="AS605" s="570"/>
      <c r="AT605" s="570"/>
      <c r="AU605" s="570"/>
      <c r="AV605" s="570"/>
      <c r="AW605" s="570"/>
      <c r="AX605" s="570"/>
      <c r="AY605" s="570"/>
      <c r="AZ605" s="570"/>
      <c r="BA605" s="570"/>
      <c r="BB605" s="570"/>
      <c r="BC605" s="570"/>
      <c r="BD605" s="570"/>
      <c r="BE605" s="570"/>
      <c r="BF605" s="570"/>
      <c r="BG605" s="570"/>
      <c r="BH605" s="570"/>
      <c r="BI605" s="570"/>
      <c r="BJ605" s="570"/>
      <c r="BK605" s="570"/>
      <c r="BL605" s="570"/>
      <c r="BM605" s="570"/>
      <c r="BN605" s="570"/>
      <c r="BO605" s="570"/>
      <c r="BP605" s="570"/>
      <c r="BQ605" s="570"/>
      <c r="BR605" s="570"/>
      <c r="BS605" s="570"/>
      <c r="BT605" s="570"/>
      <c r="BU605" s="570"/>
      <c r="BV605" s="570"/>
      <c r="BW605" s="570"/>
      <c r="BX605" s="570"/>
      <c r="BY605" s="570"/>
      <c r="BZ605" s="570"/>
      <c r="CA605" s="570"/>
      <c r="CB605" s="570"/>
      <c r="CC605" s="570"/>
      <c r="CD605" s="570"/>
      <c r="CE605" s="570"/>
      <c r="CF605" s="570"/>
      <c r="CG605" s="570"/>
      <c r="CH605" s="570"/>
      <c r="CI605" s="570"/>
      <c r="CJ605" s="570"/>
      <c r="CK605" s="570"/>
      <c r="CL605" s="570"/>
      <c r="CM605" s="570"/>
      <c r="CN605" s="570"/>
      <c r="CO605" s="570"/>
      <c r="CP605" s="570"/>
      <c r="CQ605" s="570"/>
      <c r="CR605" s="570"/>
      <c r="CS605" s="570"/>
      <c r="CT605" s="570"/>
      <c r="CU605" s="570"/>
      <c r="CV605" s="570"/>
    </row>
    <row r="606" spans="1:100" s="365" customFormat="1" ht="13.5">
      <c r="A606" s="655"/>
      <c r="B606" s="655"/>
      <c r="C606" s="655"/>
      <c r="D606" s="655"/>
      <c r="E606" s="655"/>
      <c r="F606" s="655"/>
      <c r="G606" s="655"/>
      <c r="H606" s="815"/>
      <c r="I606" s="815"/>
      <c r="J606" s="366"/>
      <c r="K606" s="367"/>
      <c r="L606" s="368"/>
      <c r="O606" s="339"/>
      <c r="P606" s="369"/>
      <c r="Q606" s="341"/>
      <c r="R606" s="342"/>
      <c r="S606" s="342"/>
      <c r="T606" s="343"/>
      <c r="U606" s="344"/>
      <c r="V606" s="344"/>
      <c r="W606" s="344"/>
      <c r="X606" s="564"/>
      <c r="Y606" s="564"/>
      <c r="Z606" s="564"/>
      <c r="AA606" s="564"/>
      <c r="AB606" s="564"/>
      <c r="AC606" s="570"/>
      <c r="AD606" s="570"/>
      <c r="AE606" s="570"/>
      <c r="AF606" s="570"/>
      <c r="AG606" s="570"/>
      <c r="AH606" s="570"/>
      <c r="AI606" s="570"/>
      <c r="AJ606" s="570"/>
      <c r="AK606" s="570"/>
      <c r="AL606" s="570"/>
      <c r="AM606" s="570"/>
      <c r="AN606" s="570"/>
      <c r="AO606" s="570"/>
      <c r="AP606" s="570"/>
      <c r="AQ606" s="570"/>
      <c r="AR606" s="570"/>
      <c r="AS606" s="570"/>
      <c r="AT606" s="570"/>
      <c r="AU606" s="570"/>
      <c r="AV606" s="570"/>
      <c r="AW606" s="570"/>
      <c r="AX606" s="570"/>
      <c r="AY606" s="570"/>
      <c r="AZ606" s="570"/>
      <c r="BA606" s="570"/>
      <c r="BB606" s="570"/>
      <c r="BC606" s="570"/>
      <c r="BD606" s="570"/>
      <c r="BE606" s="570"/>
      <c r="BF606" s="570"/>
      <c r="BG606" s="570"/>
      <c r="BH606" s="570"/>
      <c r="BI606" s="570"/>
      <c r="BJ606" s="570"/>
      <c r="BK606" s="570"/>
      <c r="BL606" s="570"/>
      <c r="BM606" s="570"/>
      <c r="BN606" s="570"/>
      <c r="BO606" s="570"/>
      <c r="BP606" s="570"/>
      <c r="BQ606" s="570"/>
      <c r="BR606" s="570"/>
      <c r="BS606" s="570"/>
      <c r="BT606" s="570"/>
      <c r="BU606" s="570"/>
      <c r="BV606" s="570"/>
      <c r="BW606" s="570"/>
      <c r="BX606" s="570"/>
      <c r="BY606" s="570"/>
      <c r="BZ606" s="570"/>
      <c r="CA606" s="570"/>
      <c r="CB606" s="570"/>
      <c r="CC606" s="570"/>
      <c r="CD606" s="570"/>
      <c r="CE606" s="570"/>
      <c r="CF606" s="570"/>
      <c r="CG606" s="570"/>
      <c r="CH606" s="570"/>
      <c r="CI606" s="570"/>
      <c r="CJ606" s="570"/>
      <c r="CK606" s="570"/>
      <c r="CL606" s="570"/>
      <c r="CM606" s="570"/>
      <c r="CN606" s="570"/>
      <c r="CO606" s="570"/>
      <c r="CP606" s="570"/>
      <c r="CQ606" s="570"/>
      <c r="CR606" s="570"/>
      <c r="CS606" s="570"/>
      <c r="CT606" s="570"/>
      <c r="CU606" s="570"/>
      <c r="CV606" s="570"/>
    </row>
    <row r="607" spans="1:100" s="365" customFormat="1" ht="13.5">
      <c r="A607" s="655"/>
      <c r="B607" s="655"/>
      <c r="C607" s="655"/>
      <c r="D607" s="655"/>
      <c r="E607" s="655"/>
      <c r="F607" s="655"/>
      <c r="G607" s="655"/>
      <c r="H607" s="815"/>
      <c r="I607" s="815"/>
      <c r="J607" s="366"/>
      <c r="K607" s="367"/>
      <c r="L607" s="368"/>
      <c r="O607" s="339"/>
      <c r="P607" s="369"/>
      <c r="Q607" s="341"/>
      <c r="R607" s="342"/>
      <c r="S607" s="342"/>
      <c r="T607" s="343"/>
      <c r="U607" s="344"/>
      <c r="V607" s="344"/>
      <c r="W607" s="344"/>
      <c r="X607" s="564"/>
      <c r="Y607" s="564"/>
      <c r="Z607" s="564"/>
      <c r="AA607" s="564"/>
      <c r="AB607" s="564"/>
      <c r="AC607" s="570"/>
      <c r="AD607" s="570"/>
      <c r="AE607" s="570"/>
      <c r="AF607" s="570"/>
      <c r="AG607" s="570"/>
      <c r="AH607" s="570"/>
      <c r="AI607" s="570"/>
      <c r="AJ607" s="570"/>
      <c r="AK607" s="570"/>
      <c r="AL607" s="570"/>
      <c r="AM607" s="570"/>
      <c r="AN607" s="570"/>
      <c r="AO607" s="570"/>
      <c r="AP607" s="570"/>
      <c r="AQ607" s="570"/>
      <c r="AR607" s="570"/>
      <c r="AS607" s="570"/>
      <c r="AT607" s="570"/>
      <c r="AU607" s="570"/>
      <c r="AV607" s="570"/>
      <c r="AW607" s="570"/>
      <c r="AX607" s="570"/>
      <c r="AY607" s="570"/>
      <c r="AZ607" s="570"/>
      <c r="BA607" s="570"/>
      <c r="BB607" s="570"/>
      <c r="BC607" s="570"/>
      <c r="BD607" s="570"/>
      <c r="BE607" s="570"/>
      <c r="BF607" s="570"/>
      <c r="BG607" s="570"/>
      <c r="BH607" s="570"/>
      <c r="BI607" s="570"/>
      <c r="BJ607" s="570"/>
      <c r="BK607" s="570"/>
      <c r="BL607" s="570"/>
      <c r="BM607" s="570"/>
      <c r="BN607" s="570"/>
      <c r="BO607" s="570"/>
      <c r="BP607" s="570"/>
      <c r="BQ607" s="570"/>
      <c r="BR607" s="570"/>
      <c r="BS607" s="570"/>
      <c r="BT607" s="570"/>
      <c r="BU607" s="570"/>
      <c r="BV607" s="570"/>
      <c r="BW607" s="570"/>
      <c r="BX607" s="570"/>
      <c r="BY607" s="570"/>
      <c r="BZ607" s="570"/>
      <c r="CA607" s="570"/>
      <c r="CB607" s="570"/>
      <c r="CC607" s="570"/>
      <c r="CD607" s="570"/>
      <c r="CE607" s="570"/>
      <c r="CF607" s="570"/>
      <c r="CG607" s="570"/>
      <c r="CH607" s="570"/>
      <c r="CI607" s="570"/>
      <c r="CJ607" s="570"/>
      <c r="CK607" s="570"/>
      <c r="CL607" s="570"/>
      <c r="CM607" s="570"/>
      <c r="CN607" s="570"/>
      <c r="CO607" s="570"/>
      <c r="CP607" s="570"/>
      <c r="CQ607" s="570"/>
      <c r="CR607" s="570"/>
      <c r="CS607" s="570"/>
      <c r="CT607" s="570"/>
      <c r="CU607" s="570"/>
      <c r="CV607" s="570"/>
    </row>
    <row r="608" spans="1:100" s="365" customFormat="1" ht="13.5">
      <c r="A608" s="655"/>
      <c r="B608" s="655"/>
      <c r="C608" s="655"/>
      <c r="D608" s="655"/>
      <c r="E608" s="655"/>
      <c r="F608" s="655"/>
      <c r="G608" s="655"/>
      <c r="H608" s="815"/>
      <c r="I608" s="815"/>
      <c r="J608" s="366"/>
      <c r="K608" s="367"/>
      <c r="L608" s="368"/>
      <c r="O608" s="339"/>
      <c r="P608" s="369"/>
      <c r="Q608" s="341"/>
      <c r="R608" s="342"/>
      <c r="S608" s="342"/>
      <c r="T608" s="343"/>
      <c r="U608" s="344"/>
      <c r="V608" s="344"/>
      <c r="W608" s="344"/>
      <c r="X608" s="564"/>
      <c r="Y608" s="564"/>
      <c r="Z608" s="564"/>
      <c r="AA608" s="564"/>
      <c r="AB608" s="564"/>
      <c r="AC608" s="570"/>
      <c r="AD608" s="570"/>
      <c r="AE608" s="570"/>
      <c r="AF608" s="570"/>
      <c r="AG608" s="570"/>
      <c r="AH608" s="570"/>
      <c r="AI608" s="570"/>
      <c r="AJ608" s="570"/>
      <c r="AK608" s="570"/>
      <c r="AL608" s="570"/>
      <c r="AM608" s="570"/>
      <c r="AN608" s="570"/>
      <c r="AO608" s="570"/>
      <c r="AP608" s="570"/>
      <c r="AQ608" s="570"/>
      <c r="AR608" s="570"/>
      <c r="AS608" s="570"/>
      <c r="AT608" s="570"/>
      <c r="AU608" s="570"/>
      <c r="AV608" s="570"/>
      <c r="AW608" s="570"/>
      <c r="AX608" s="570"/>
      <c r="AY608" s="570"/>
      <c r="AZ608" s="570"/>
      <c r="BA608" s="570"/>
      <c r="BB608" s="570"/>
      <c r="BC608" s="570"/>
      <c r="BD608" s="570"/>
      <c r="BE608" s="570"/>
      <c r="BF608" s="570"/>
      <c r="BG608" s="570"/>
      <c r="BH608" s="570"/>
      <c r="BI608" s="570"/>
      <c r="BJ608" s="570"/>
      <c r="BK608" s="570"/>
      <c r="BL608" s="570"/>
      <c r="BM608" s="570"/>
      <c r="BN608" s="570"/>
      <c r="BO608" s="570"/>
      <c r="BP608" s="570"/>
      <c r="BQ608" s="570"/>
      <c r="BR608" s="570"/>
      <c r="BS608" s="570"/>
      <c r="BT608" s="570"/>
      <c r="BU608" s="570"/>
      <c r="BV608" s="570"/>
      <c r="BW608" s="570"/>
      <c r="BX608" s="570"/>
      <c r="BY608" s="570"/>
      <c r="BZ608" s="570"/>
      <c r="CA608" s="570"/>
      <c r="CB608" s="570"/>
      <c r="CC608" s="570"/>
      <c r="CD608" s="570"/>
      <c r="CE608" s="570"/>
      <c r="CF608" s="570"/>
      <c r="CG608" s="570"/>
      <c r="CH608" s="570"/>
      <c r="CI608" s="570"/>
      <c r="CJ608" s="570"/>
      <c r="CK608" s="570"/>
      <c r="CL608" s="570"/>
      <c r="CM608" s="570"/>
      <c r="CN608" s="570"/>
      <c r="CO608" s="570"/>
      <c r="CP608" s="570"/>
      <c r="CQ608" s="570"/>
      <c r="CR608" s="570"/>
      <c r="CS608" s="570"/>
      <c r="CT608" s="570"/>
      <c r="CU608" s="570"/>
      <c r="CV608" s="570"/>
    </row>
    <row r="609" spans="1:100" s="365" customFormat="1" ht="13.5">
      <c r="A609" s="655"/>
      <c r="B609" s="655"/>
      <c r="C609" s="655"/>
      <c r="D609" s="655"/>
      <c r="E609" s="655"/>
      <c r="F609" s="655"/>
      <c r="G609" s="655"/>
      <c r="H609" s="815"/>
      <c r="I609" s="815"/>
      <c r="J609" s="366"/>
      <c r="K609" s="367"/>
      <c r="L609" s="368"/>
      <c r="O609" s="339"/>
      <c r="P609" s="369"/>
      <c r="Q609" s="341"/>
      <c r="R609" s="342"/>
      <c r="S609" s="342"/>
      <c r="T609" s="343"/>
      <c r="U609" s="344"/>
      <c r="V609" s="344"/>
      <c r="W609" s="344"/>
      <c r="X609" s="564"/>
      <c r="Y609" s="564"/>
      <c r="Z609" s="564"/>
      <c r="AA609" s="564"/>
      <c r="AB609" s="564"/>
      <c r="AC609" s="570"/>
      <c r="AD609" s="570"/>
      <c r="AE609" s="570"/>
      <c r="AF609" s="570"/>
      <c r="AG609" s="570"/>
      <c r="AH609" s="570"/>
      <c r="AI609" s="570"/>
      <c r="AJ609" s="570"/>
      <c r="AK609" s="570"/>
      <c r="AL609" s="570"/>
      <c r="AM609" s="570"/>
      <c r="AN609" s="570"/>
      <c r="AO609" s="570"/>
      <c r="AP609" s="570"/>
      <c r="AQ609" s="570"/>
      <c r="AR609" s="570"/>
      <c r="AS609" s="570"/>
      <c r="AT609" s="570"/>
      <c r="AU609" s="570"/>
      <c r="AV609" s="570"/>
      <c r="AW609" s="570"/>
      <c r="AX609" s="570"/>
      <c r="AY609" s="570"/>
      <c r="AZ609" s="570"/>
      <c r="BA609" s="570"/>
      <c r="BB609" s="570"/>
      <c r="BC609" s="570"/>
      <c r="BD609" s="570"/>
      <c r="BE609" s="570"/>
      <c r="BF609" s="570"/>
      <c r="BG609" s="570"/>
      <c r="BH609" s="570"/>
      <c r="BI609" s="570"/>
      <c r="BJ609" s="570"/>
      <c r="BK609" s="570"/>
      <c r="BL609" s="570"/>
      <c r="BM609" s="570"/>
      <c r="BN609" s="570"/>
      <c r="BO609" s="570"/>
      <c r="BP609" s="570"/>
      <c r="BQ609" s="570"/>
      <c r="BR609" s="570"/>
      <c r="BS609" s="570"/>
      <c r="BT609" s="570"/>
      <c r="BU609" s="570"/>
      <c r="BV609" s="570"/>
      <c r="BW609" s="570"/>
      <c r="BX609" s="570"/>
      <c r="BY609" s="570"/>
      <c r="BZ609" s="570"/>
      <c r="CA609" s="570"/>
      <c r="CB609" s="570"/>
      <c r="CC609" s="570"/>
      <c r="CD609" s="570"/>
      <c r="CE609" s="570"/>
      <c r="CF609" s="570"/>
      <c r="CG609" s="570"/>
      <c r="CH609" s="570"/>
      <c r="CI609" s="570"/>
      <c r="CJ609" s="570"/>
      <c r="CK609" s="570"/>
      <c r="CL609" s="570"/>
      <c r="CM609" s="570"/>
      <c r="CN609" s="570"/>
      <c r="CO609" s="570"/>
      <c r="CP609" s="570"/>
      <c r="CQ609" s="570"/>
      <c r="CR609" s="570"/>
      <c r="CS609" s="570"/>
      <c r="CT609" s="570"/>
      <c r="CU609" s="570"/>
      <c r="CV609" s="570"/>
    </row>
    <row r="610" spans="1:100" s="365" customFormat="1" ht="13.5">
      <c r="A610" s="655"/>
      <c r="B610" s="655"/>
      <c r="C610" s="655"/>
      <c r="D610" s="655"/>
      <c r="E610" s="655"/>
      <c r="F610" s="655"/>
      <c r="G610" s="655"/>
      <c r="H610" s="815"/>
      <c r="I610" s="815"/>
      <c r="J610" s="366"/>
      <c r="K610" s="367"/>
      <c r="L610" s="368"/>
      <c r="O610" s="339"/>
      <c r="P610" s="369"/>
      <c r="Q610" s="341"/>
      <c r="R610" s="342"/>
      <c r="S610" s="342"/>
      <c r="T610" s="343"/>
      <c r="U610" s="344"/>
      <c r="V610" s="344"/>
      <c r="W610" s="344"/>
      <c r="X610" s="564"/>
      <c r="Y610" s="564"/>
      <c r="Z610" s="564"/>
      <c r="AA610" s="564"/>
      <c r="AB610" s="564"/>
      <c r="AC610" s="570"/>
      <c r="AD610" s="570"/>
      <c r="AE610" s="570"/>
      <c r="AF610" s="570"/>
      <c r="AG610" s="570"/>
      <c r="AH610" s="570"/>
      <c r="AI610" s="570"/>
      <c r="AJ610" s="570"/>
      <c r="AK610" s="570"/>
      <c r="AL610" s="570"/>
      <c r="AM610" s="570"/>
      <c r="AN610" s="570"/>
      <c r="AO610" s="570"/>
      <c r="AP610" s="570"/>
      <c r="AQ610" s="570"/>
      <c r="AR610" s="570"/>
      <c r="AS610" s="570"/>
      <c r="AT610" s="570"/>
      <c r="AU610" s="570"/>
      <c r="AV610" s="570"/>
      <c r="AW610" s="570"/>
      <c r="AX610" s="570"/>
      <c r="AY610" s="570"/>
      <c r="AZ610" s="570"/>
      <c r="BA610" s="570"/>
      <c r="BB610" s="570"/>
      <c r="BC610" s="570"/>
      <c r="BD610" s="570"/>
      <c r="BE610" s="570"/>
      <c r="BF610" s="570"/>
      <c r="BG610" s="570"/>
      <c r="BH610" s="570"/>
      <c r="BI610" s="570"/>
      <c r="BJ610" s="570"/>
      <c r="BK610" s="570"/>
      <c r="BL610" s="570"/>
      <c r="BM610" s="570"/>
      <c r="BN610" s="570"/>
      <c r="BO610" s="570"/>
      <c r="BP610" s="570"/>
      <c r="BQ610" s="570"/>
      <c r="BR610" s="570"/>
      <c r="BS610" s="570"/>
      <c r="BT610" s="570"/>
      <c r="BU610" s="570"/>
      <c r="BV610" s="570"/>
      <c r="BW610" s="570"/>
      <c r="BX610" s="570"/>
      <c r="BY610" s="570"/>
      <c r="BZ610" s="570"/>
      <c r="CA610" s="570"/>
      <c r="CB610" s="570"/>
      <c r="CC610" s="570"/>
      <c r="CD610" s="570"/>
      <c r="CE610" s="570"/>
      <c r="CF610" s="570"/>
      <c r="CG610" s="570"/>
      <c r="CH610" s="570"/>
      <c r="CI610" s="570"/>
      <c r="CJ610" s="570"/>
      <c r="CK610" s="570"/>
      <c r="CL610" s="570"/>
      <c r="CM610" s="570"/>
      <c r="CN610" s="570"/>
      <c r="CO610" s="570"/>
      <c r="CP610" s="570"/>
      <c r="CQ610" s="570"/>
      <c r="CR610" s="570"/>
      <c r="CS610" s="570"/>
      <c r="CT610" s="570"/>
      <c r="CU610" s="570"/>
      <c r="CV610" s="570"/>
    </row>
    <row r="611" spans="1:100" s="365" customFormat="1" ht="13.5">
      <c r="A611" s="655"/>
      <c r="B611" s="655"/>
      <c r="C611" s="655"/>
      <c r="D611" s="655"/>
      <c r="E611" s="655"/>
      <c r="F611" s="655"/>
      <c r="G611" s="655"/>
      <c r="H611" s="815"/>
      <c r="I611" s="815"/>
      <c r="J611" s="366"/>
      <c r="K611" s="367"/>
      <c r="L611" s="368"/>
      <c r="O611" s="339"/>
      <c r="P611" s="369"/>
      <c r="Q611" s="341"/>
      <c r="R611" s="342"/>
      <c r="S611" s="342"/>
      <c r="T611" s="343"/>
      <c r="U611" s="344"/>
      <c r="V611" s="344"/>
      <c r="W611" s="344"/>
      <c r="X611" s="564"/>
      <c r="Y611" s="564"/>
      <c r="Z611" s="564"/>
      <c r="AA611" s="564"/>
      <c r="AB611" s="564"/>
      <c r="AC611" s="570"/>
      <c r="AD611" s="570"/>
      <c r="AE611" s="570"/>
      <c r="AF611" s="570"/>
      <c r="AG611" s="570"/>
      <c r="AH611" s="570"/>
      <c r="AI611" s="570"/>
      <c r="AJ611" s="570"/>
      <c r="AK611" s="570"/>
      <c r="AL611" s="570"/>
      <c r="AM611" s="570"/>
      <c r="AN611" s="570"/>
      <c r="AO611" s="570"/>
      <c r="AP611" s="570"/>
      <c r="AQ611" s="570"/>
      <c r="AR611" s="570"/>
      <c r="AS611" s="570"/>
      <c r="AT611" s="570"/>
      <c r="AU611" s="570"/>
      <c r="AV611" s="570"/>
      <c r="AW611" s="570"/>
      <c r="AX611" s="570"/>
      <c r="AY611" s="570"/>
      <c r="AZ611" s="570"/>
      <c r="BA611" s="570"/>
      <c r="BB611" s="570"/>
      <c r="BC611" s="570"/>
      <c r="BD611" s="570"/>
      <c r="BE611" s="570"/>
      <c r="BF611" s="570"/>
      <c r="BG611" s="570"/>
      <c r="BH611" s="570"/>
      <c r="BI611" s="570"/>
      <c r="BJ611" s="570"/>
      <c r="BK611" s="570"/>
      <c r="BL611" s="570"/>
      <c r="BM611" s="570"/>
      <c r="BN611" s="570"/>
      <c r="BO611" s="570"/>
      <c r="BP611" s="570"/>
      <c r="BQ611" s="570"/>
      <c r="BR611" s="570"/>
      <c r="BS611" s="570"/>
      <c r="BT611" s="570"/>
      <c r="BU611" s="570"/>
      <c r="BV611" s="570"/>
      <c r="BW611" s="570"/>
      <c r="BX611" s="570"/>
      <c r="BY611" s="570"/>
      <c r="BZ611" s="570"/>
      <c r="CA611" s="570"/>
      <c r="CB611" s="570"/>
      <c r="CC611" s="570"/>
      <c r="CD611" s="570"/>
      <c r="CE611" s="570"/>
      <c r="CF611" s="570"/>
      <c r="CG611" s="570"/>
      <c r="CH611" s="570"/>
      <c r="CI611" s="570"/>
      <c r="CJ611" s="570"/>
      <c r="CK611" s="570"/>
      <c r="CL611" s="570"/>
      <c r="CM611" s="570"/>
      <c r="CN611" s="570"/>
      <c r="CO611" s="570"/>
      <c r="CP611" s="570"/>
      <c r="CQ611" s="570"/>
      <c r="CR611" s="570"/>
      <c r="CS611" s="570"/>
      <c r="CT611" s="570"/>
      <c r="CU611" s="570"/>
      <c r="CV611" s="570"/>
    </row>
    <row r="612" spans="1:100" s="365" customFormat="1" ht="13.5">
      <c r="A612" s="655"/>
      <c r="B612" s="655"/>
      <c r="C612" s="655"/>
      <c r="D612" s="655"/>
      <c r="E612" s="655"/>
      <c r="F612" s="655"/>
      <c r="G612" s="655"/>
      <c r="H612" s="815"/>
      <c r="I612" s="815"/>
      <c r="J612" s="366"/>
      <c r="K612" s="367"/>
      <c r="L612" s="368"/>
      <c r="O612" s="339"/>
      <c r="P612" s="369"/>
      <c r="Q612" s="341"/>
      <c r="R612" s="342"/>
      <c r="S612" s="342"/>
      <c r="T612" s="343"/>
      <c r="U612" s="344"/>
      <c r="V612" s="344"/>
      <c r="W612" s="344"/>
      <c r="X612" s="564"/>
      <c r="Y612" s="564"/>
      <c r="Z612" s="564"/>
      <c r="AA612" s="564"/>
      <c r="AB612" s="564"/>
      <c r="AC612" s="570"/>
      <c r="AD612" s="570"/>
      <c r="AE612" s="570"/>
      <c r="AF612" s="570"/>
      <c r="AG612" s="570"/>
      <c r="AH612" s="570"/>
      <c r="AI612" s="570"/>
      <c r="AJ612" s="570"/>
      <c r="AK612" s="570"/>
      <c r="AL612" s="570"/>
      <c r="AM612" s="570"/>
      <c r="AN612" s="570"/>
      <c r="AO612" s="570"/>
      <c r="AP612" s="570"/>
      <c r="AQ612" s="570"/>
      <c r="AR612" s="570"/>
      <c r="AS612" s="570"/>
      <c r="AT612" s="570"/>
      <c r="AU612" s="570"/>
      <c r="AV612" s="570"/>
      <c r="AW612" s="570"/>
      <c r="AX612" s="570"/>
      <c r="AY612" s="570"/>
      <c r="AZ612" s="570"/>
      <c r="BA612" s="570"/>
      <c r="BB612" s="570"/>
      <c r="BC612" s="570"/>
      <c r="BD612" s="570"/>
      <c r="BE612" s="570"/>
      <c r="BF612" s="570"/>
      <c r="BG612" s="570"/>
      <c r="BH612" s="570"/>
      <c r="BI612" s="570"/>
      <c r="BJ612" s="570"/>
      <c r="BK612" s="570"/>
      <c r="BL612" s="570"/>
      <c r="BM612" s="570"/>
      <c r="BN612" s="570"/>
      <c r="BO612" s="570"/>
      <c r="BP612" s="570"/>
      <c r="BQ612" s="570"/>
      <c r="BR612" s="570"/>
      <c r="BS612" s="570"/>
      <c r="BT612" s="570"/>
      <c r="BU612" s="570"/>
      <c r="BV612" s="570"/>
      <c r="BW612" s="570"/>
      <c r="BX612" s="570"/>
      <c r="BY612" s="570"/>
      <c r="BZ612" s="570"/>
      <c r="CA612" s="570"/>
      <c r="CB612" s="570"/>
      <c r="CC612" s="570"/>
      <c r="CD612" s="570"/>
      <c r="CE612" s="570"/>
      <c r="CF612" s="570"/>
      <c r="CG612" s="570"/>
      <c r="CH612" s="570"/>
      <c r="CI612" s="570"/>
      <c r="CJ612" s="570"/>
      <c r="CK612" s="570"/>
      <c r="CL612" s="570"/>
      <c r="CM612" s="570"/>
      <c r="CN612" s="570"/>
      <c r="CO612" s="570"/>
      <c r="CP612" s="570"/>
      <c r="CQ612" s="570"/>
      <c r="CR612" s="570"/>
      <c r="CS612" s="570"/>
      <c r="CT612" s="570"/>
      <c r="CU612" s="570"/>
      <c r="CV612" s="570"/>
    </row>
    <row r="613" spans="1:100" s="365" customFormat="1" ht="13.5">
      <c r="A613" s="655"/>
      <c r="B613" s="655"/>
      <c r="C613" s="655"/>
      <c r="D613" s="655"/>
      <c r="E613" s="655"/>
      <c r="F613" s="655"/>
      <c r="G613" s="655"/>
      <c r="H613" s="815"/>
      <c r="I613" s="815"/>
      <c r="J613" s="366"/>
      <c r="K613" s="367"/>
      <c r="L613" s="368"/>
      <c r="O613" s="339"/>
      <c r="P613" s="369"/>
      <c r="Q613" s="341"/>
      <c r="R613" s="342"/>
      <c r="S613" s="342"/>
      <c r="T613" s="343"/>
      <c r="U613" s="344"/>
      <c r="V613" s="344"/>
      <c r="W613" s="344"/>
      <c r="X613" s="564"/>
      <c r="Y613" s="564"/>
      <c r="Z613" s="564"/>
      <c r="AA613" s="564"/>
      <c r="AB613" s="564"/>
      <c r="AC613" s="570"/>
      <c r="AD613" s="570"/>
      <c r="AE613" s="570"/>
      <c r="AF613" s="570"/>
      <c r="AG613" s="570"/>
      <c r="AH613" s="570"/>
      <c r="AI613" s="570"/>
      <c r="AJ613" s="570"/>
      <c r="AK613" s="570"/>
      <c r="AL613" s="570"/>
      <c r="AM613" s="570"/>
      <c r="AN613" s="570"/>
      <c r="AO613" s="570"/>
      <c r="AP613" s="570"/>
      <c r="AQ613" s="570"/>
      <c r="AR613" s="570"/>
      <c r="AS613" s="570"/>
      <c r="AT613" s="570"/>
      <c r="AU613" s="570"/>
      <c r="AV613" s="570"/>
      <c r="AW613" s="570"/>
      <c r="AX613" s="570"/>
      <c r="AY613" s="570"/>
      <c r="AZ613" s="570"/>
      <c r="BA613" s="570"/>
      <c r="BB613" s="570"/>
      <c r="BC613" s="570"/>
      <c r="BD613" s="570"/>
      <c r="BE613" s="570"/>
      <c r="BF613" s="570"/>
      <c r="BG613" s="570"/>
      <c r="BH613" s="570"/>
      <c r="BI613" s="570"/>
      <c r="BJ613" s="570"/>
      <c r="BK613" s="570"/>
      <c r="BL613" s="570"/>
      <c r="BM613" s="570"/>
      <c r="BN613" s="570"/>
      <c r="BO613" s="570"/>
      <c r="BP613" s="570"/>
      <c r="BQ613" s="570"/>
      <c r="BR613" s="570"/>
      <c r="BS613" s="570"/>
      <c r="BT613" s="570"/>
      <c r="BU613" s="570"/>
      <c r="BV613" s="570"/>
      <c r="BW613" s="570"/>
      <c r="BX613" s="570"/>
      <c r="BY613" s="570"/>
      <c r="BZ613" s="570"/>
      <c r="CA613" s="570"/>
      <c r="CB613" s="570"/>
      <c r="CC613" s="570"/>
      <c r="CD613" s="570"/>
      <c r="CE613" s="570"/>
      <c r="CF613" s="570"/>
      <c r="CG613" s="570"/>
      <c r="CH613" s="570"/>
      <c r="CI613" s="570"/>
      <c r="CJ613" s="570"/>
      <c r="CK613" s="570"/>
      <c r="CL613" s="570"/>
      <c r="CM613" s="570"/>
      <c r="CN613" s="570"/>
      <c r="CO613" s="570"/>
      <c r="CP613" s="570"/>
      <c r="CQ613" s="570"/>
      <c r="CR613" s="570"/>
      <c r="CS613" s="570"/>
      <c r="CT613" s="570"/>
      <c r="CU613" s="570"/>
      <c r="CV613" s="570"/>
    </row>
    <row r="614" spans="1:100" s="365" customFormat="1" ht="13.5">
      <c r="A614" s="655"/>
      <c r="B614" s="655"/>
      <c r="C614" s="655"/>
      <c r="D614" s="655"/>
      <c r="E614" s="655"/>
      <c r="F614" s="655"/>
      <c r="G614" s="655"/>
      <c r="H614" s="815"/>
      <c r="I614" s="815"/>
      <c r="J614" s="366"/>
      <c r="K614" s="367"/>
      <c r="L614" s="368"/>
      <c r="O614" s="339"/>
      <c r="P614" s="369"/>
      <c r="Q614" s="341"/>
      <c r="R614" s="342"/>
      <c r="S614" s="342"/>
      <c r="T614" s="343"/>
      <c r="U614" s="344"/>
      <c r="V614" s="344"/>
      <c r="W614" s="344"/>
      <c r="X614" s="564"/>
      <c r="Y614" s="564"/>
      <c r="Z614" s="564"/>
      <c r="AA614" s="564"/>
      <c r="AB614" s="564"/>
      <c r="AC614" s="570"/>
      <c r="AD614" s="570"/>
      <c r="AE614" s="570"/>
      <c r="AF614" s="570"/>
      <c r="AG614" s="570"/>
      <c r="AH614" s="570"/>
      <c r="AI614" s="570"/>
      <c r="AJ614" s="570"/>
      <c r="AK614" s="570"/>
      <c r="AL614" s="570"/>
      <c r="AM614" s="570"/>
      <c r="AN614" s="570"/>
      <c r="AO614" s="570"/>
      <c r="AP614" s="570"/>
      <c r="AQ614" s="570"/>
      <c r="AR614" s="570"/>
      <c r="AS614" s="570"/>
      <c r="AT614" s="570"/>
      <c r="AU614" s="570"/>
      <c r="AV614" s="570"/>
      <c r="AW614" s="570"/>
      <c r="AX614" s="570"/>
      <c r="AY614" s="570"/>
      <c r="AZ614" s="570"/>
      <c r="BA614" s="570"/>
      <c r="BB614" s="570"/>
      <c r="BC614" s="570"/>
      <c r="BD614" s="570"/>
      <c r="BE614" s="570"/>
      <c r="BF614" s="570"/>
      <c r="BG614" s="570"/>
      <c r="BH614" s="570"/>
      <c r="BI614" s="570"/>
      <c r="BJ614" s="570"/>
      <c r="BK614" s="570"/>
      <c r="BL614" s="570"/>
      <c r="BM614" s="570"/>
      <c r="BN614" s="570"/>
      <c r="BO614" s="570"/>
      <c r="BP614" s="570"/>
      <c r="BQ614" s="570"/>
      <c r="BR614" s="570"/>
      <c r="BS614" s="570"/>
      <c r="BT614" s="570"/>
      <c r="BU614" s="570"/>
      <c r="BV614" s="570"/>
      <c r="BW614" s="570"/>
      <c r="BX614" s="570"/>
      <c r="BY614" s="570"/>
      <c r="BZ614" s="570"/>
      <c r="CA614" s="570"/>
      <c r="CB614" s="570"/>
      <c r="CC614" s="570"/>
      <c r="CD614" s="570"/>
      <c r="CE614" s="570"/>
      <c r="CF614" s="570"/>
      <c r="CG614" s="570"/>
      <c r="CH614" s="570"/>
      <c r="CI614" s="570"/>
      <c r="CJ614" s="570"/>
      <c r="CK614" s="570"/>
      <c r="CL614" s="570"/>
      <c r="CM614" s="570"/>
      <c r="CN614" s="570"/>
      <c r="CO614" s="570"/>
      <c r="CP614" s="570"/>
      <c r="CQ614" s="570"/>
      <c r="CR614" s="570"/>
      <c r="CS614" s="570"/>
      <c r="CT614" s="570"/>
      <c r="CU614" s="570"/>
      <c r="CV614" s="570"/>
    </row>
    <row r="615" spans="1:100" s="365" customFormat="1" ht="13.5">
      <c r="A615" s="655"/>
      <c r="B615" s="655"/>
      <c r="C615" s="655"/>
      <c r="D615" s="655"/>
      <c r="E615" s="655"/>
      <c r="F615" s="655"/>
      <c r="G615" s="655"/>
      <c r="H615" s="815"/>
      <c r="I615" s="815"/>
      <c r="J615" s="366"/>
      <c r="K615" s="367"/>
      <c r="L615" s="368"/>
      <c r="O615" s="339"/>
      <c r="P615" s="369"/>
      <c r="Q615" s="341"/>
      <c r="R615" s="342"/>
      <c r="S615" s="342"/>
      <c r="T615" s="343"/>
      <c r="U615" s="344"/>
      <c r="V615" s="344"/>
      <c r="W615" s="344"/>
      <c r="X615" s="564"/>
      <c r="Y615" s="564"/>
      <c r="Z615" s="564"/>
      <c r="AA615" s="564"/>
      <c r="AB615" s="564"/>
      <c r="AC615" s="570"/>
      <c r="AD615" s="570"/>
      <c r="AE615" s="570"/>
      <c r="AF615" s="570"/>
      <c r="AG615" s="570"/>
      <c r="AH615" s="570"/>
      <c r="AI615" s="570"/>
      <c r="AJ615" s="570"/>
      <c r="AK615" s="570"/>
      <c r="AL615" s="570"/>
      <c r="AM615" s="570"/>
      <c r="AN615" s="570"/>
      <c r="AO615" s="570"/>
      <c r="AP615" s="570"/>
      <c r="AQ615" s="570"/>
      <c r="AR615" s="570"/>
      <c r="AS615" s="570"/>
      <c r="AT615" s="570"/>
      <c r="AU615" s="570"/>
      <c r="AV615" s="570"/>
      <c r="AW615" s="570"/>
      <c r="AX615" s="570"/>
      <c r="AY615" s="570"/>
      <c r="AZ615" s="570"/>
      <c r="BA615" s="570"/>
      <c r="BB615" s="570"/>
      <c r="BC615" s="570"/>
      <c r="BD615" s="570"/>
      <c r="BE615" s="570"/>
      <c r="BF615" s="570"/>
      <c r="BG615" s="570"/>
      <c r="BH615" s="570"/>
      <c r="BI615" s="570"/>
      <c r="BJ615" s="570"/>
      <c r="BK615" s="570"/>
      <c r="BL615" s="570"/>
      <c r="BM615" s="570"/>
      <c r="BN615" s="570"/>
      <c r="BO615" s="570"/>
      <c r="BP615" s="570"/>
      <c r="BQ615" s="570"/>
      <c r="BR615" s="570"/>
      <c r="BS615" s="570"/>
      <c r="BT615" s="570"/>
      <c r="BU615" s="570"/>
      <c r="BV615" s="570"/>
      <c r="BW615" s="570"/>
      <c r="BX615" s="570"/>
      <c r="BY615" s="570"/>
      <c r="BZ615" s="570"/>
      <c r="CA615" s="570"/>
      <c r="CB615" s="570"/>
      <c r="CC615" s="570"/>
      <c r="CD615" s="570"/>
      <c r="CE615" s="570"/>
      <c r="CF615" s="570"/>
      <c r="CG615" s="570"/>
      <c r="CH615" s="570"/>
      <c r="CI615" s="570"/>
      <c r="CJ615" s="570"/>
      <c r="CK615" s="570"/>
      <c r="CL615" s="570"/>
      <c r="CM615" s="570"/>
      <c r="CN615" s="570"/>
      <c r="CO615" s="570"/>
      <c r="CP615" s="570"/>
      <c r="CQ615" s="570"/>
      <c r="CR615" s="570"/>
      <c r="CS615" s="570"/>
      <c r="CT615" s="570"/>
      <c r="CU615" s="570"/>
      <c r="CV615" s="570"/>
    </row>
    <row r="616" spans="1:100" s="365" customFormat="1" ht="13.5">
      <c r="A616" s="655"/>
      <c r="B616" s="655"/>
      <c r="C616" s="655"/>
      <c r="D616" s="655"/>
      <c r="E616" s="655"/>
      <c r="F616" s="655"/>
      <c r="G616" s="655"/>
      <c r="H616" s="815"/>
      <c r="I616" s="815"/>
      <c r="J616" s="366"/>
      <c r="K616" s="367"/>
      <c r="L616" s="368"/>
      <c r="O616" s="339"/>
      <c r="P616" s="369"/>
      <c r="Q616" s="341"/>
      <c r="R616" s="342"/>
      <c r="S616" s="342"/>
      <c r="T616" s="343"/>
      <c r="U616" s="344"/>
      <c r="V616" s="344"/>
      <c r="W616" s="344"/>
      <c r="X616" s="564"/>
      <c r="Y616" s="564"/>
      <c r="Z616" s="564"/>
      <c r="AA616" s="564"/>
      <c r="AB616" s="564"/>
      <c r="AC616" s="570"/>
      <c r="AD616" s="570"/>
      <c r="AE616" s="570"/>
      <c r="AF616" s="570"/>
      <c r="AG616" s="570"/>
      <c r="AH616" s="570"/>
      <c r="AI616" s="570"/>
      <c r="AJ616" s="570"/>
      <c r="AK616" s="570"/>
      <c r="AL616" s="570"/>
      <c r="AM616" s="570"/>
      <c r="AN616" s="570"/>
      <c r="AO616" s="570"/>
      <c r="AP616" s="570"/>
      <c r="AQ616" s="570"/>
      <c r="AR616" s="570"/>
      <c r="AS616" s="570"/>
      <c r="AT616" s="570"/>
      <c r="AU616" s="570"/>
      <c r="AV616" s="570"/>
      <c r="AW616" s="570"/>
      <c r="AX616" s="570"/>
      <c r="AY616" s="570"/>
      <c r="AZ616" s="570"/>
      <c r="BA616" s="570"/>
      <c r="BB616" s="570"/>
      <c r="BC616" s="570"/>
      <c r="BD616" s="570"/>
      <c r="BE616" s="570"/>
      <c r="BF616" s="570"/>
      <c r="BG616" s="570"/>
      <c r="BH616" s="570"/>
      <c r="BI616" s="570"/>
      <c r="BJ616" s="570"/>
      <c r="BK616" s="570"/>
      <c r="BL616" s="570"/>
      <c r="BM616" s="570"/>
      <c r="BN616" s="570"/>
      <c r="BO616" s="570"/>
      <c r="BP616" s="570"/>
      <c r="BQ616" s="570"/>
      <c r="BR616" s="570"/>
      <c r="BS616" s="570"/>
      <c r="BT616" s="570"/>
      <c r="BU616" s="570"/>
      <c r="BV616" s="570"/>
      <c r="BW616" s="570"/>
      <c r="BX616" s="570"/>
      <c r="BY616" s="570"/>
      <c r="BZ616" s="570"/>
      <c r="CA616" s="570"/>
      <c r="CB616" s="570"/>
      <c r="CC616" s="570"/>
      <c r="CD616" s="570"/>
      <c r="CE616" s="570"/>
      <c r="CF616" s="570"/>
      <c r="CG616" s="570"/>
      <c r="CH616" s="570"/>
      <c r="CI616" s="570"/>
      <c r="CJ616" s="570"/>
      <c r="CK616" s="570"/>
      <c r="CL616" s="570"/>
      <c r="CM616" s="570"/>
      <c r="CN616" s="570"/>
      <c r="CO616" s="570"/>
      <c r="CP616" s="570"/>
      <c r="CQ616" s="570"/>
      <c r="CR616" s="570"/>
      <c r="CS616" s="570"/>
      <c r="CT616" s="570"/>
      <c r="CU616" s="570"/>
      <c r="CV616" s="570"/>
    </row>
    <row r="617" spans="1:100" s="365" customFormat="1" ht="13.5">
      <c r="A617" s="655"/>
      <c r="B617" s="655"/>
      <c r="C617" s="655"/>
      <c r="D617" s="655"/>
      <c r="E617" s="655"/>
      <c r="F617" s="655"/>
      <c r="G617" s="655"/>
      <c r="H617" s="815"/>
      <c r="I617" s="815"/>
      <c r="J617" s="366"/>
      <c r="K617" s="367"/>
      <c r="L617" s="368"/>
      <c r="O617" s="339"/>
      <c r="P617" s="369"/>
      <c r="Q617" s="341"/>
      <c r="R617" s="342"/>
      <c r="S617" s="342"/>
      <c r="T617" s="343"/>
      <c r="U617" s="344"/>
      <c r="V617" s="344"/>
      <c r="W617" s="344"/>
      <c r="X617" s="564"/>
      <c r="Y617" s="564"/>
      <c r="Z617" s="564"/>
      <c r="AA617" s="564"/>
      <c r="AB617" s="564"/>
      <c r="AC617" s="570"/>
      <c r="AD617" s="570"/>
      <c r="AE617" s="570"/>
      <c r="AF617" s="570"/>
      <c r="AG617" s="570"/>
      <c r="AH617" s="570"/>
      <c r="AI617" s="570"/>
      <c r="AJ617" s="570"/>
      <c r="AK617" s="570"/>
      <c r="AL617" s="570"/>
      <c r="AM617" s="570"/>
      <c r="AN617" s="570"/>
      <c r="AO617" s="570"/>
      <c r="AP617" s="570"/>
      <c r="AQ617" s="570"/>
      <c r="AR617" s="570"/>
      <c r="AS617" s="570"/>
      <c r="AT617" s="570"/>
      <c r="AU617" s="570"/>
      <c r="AV617" s="570"/>
      <c r="AW617" s="570"/>
      <c r="AX617" s="570"/>
      <c r="AY617" s="570"/>
      <c r="AZ617" s="570"/>
      <c r="BA617" s="570"/>
      <c r="BB617" s="570"/>
      <c r="BC617" s="570"/>
      <c r="BD617" s="570"/>
      <c r="BE617" s="570"/>
      <c r="BF617" s="570"/>
      <c r="BG617" s="570"/>
      <c r="BH617" s="570"/>
      <c r="BI617" s="570"/>
      <c r="BJ617" s="570"/>
      <c r="BK617" s="570"/>
      <c r="BL617" s="570"/>
      <c r="BM617" s="570"/>
      <c r="BN617" s="570"/>
      <c r="BO617" s="570"/>
      <c r="BP617" s="570"/>
      <c r="BQ617" s="570"/>
      <c r="BR617" s="570"/>
      <c r="BS617" s="570"/>
      <c r="BT617" s="570"/>
      <c r="BU617" s="570"/>
      <c r="BV617" s="570"/>
      <c r="BW617" s="570"/>
      <c r="BX617" s="570"/>
      <c r="BY617" s="570"/>
      <c r="BZ617" s="570"/>
      <c r="CA617" s="570"/>
      <c r="CB617" s="570"/>
      <c r="CC617" s="570"/>
      <c r="CD617" s="570"/>
      <c r="CE617" s="570"/>
      <c r="CF617" s="570"/>
      <c r="CG617" s="570"/>
      <c r="CH617" s="570"/>
      <c r="CI617" s="570"/>
      <c r="CJ617" s="570"/>
      <c r="CK617" s="570"/>
      <c r="CL617" s="570"/>
      <c r="CM617" s="570"/>
      <c r="CN617" s="570"/>
      <c r="CO617" s="570"/>
      <c r="CP617" s="570"/>
      <c r="CQ617" s="570"/>
      <c r="CR617" s="570"/>
      <c r="CS617" s="570"/>
      <c r="CT617" s="570"/>
      <c r="CU617" s="570"/>
      <c r="CV617" s="570"/>
    </row>
    <row r="618" spans="1:100" s="365" customFormat="1" ht="13.5">
      <c r="A618" s="655"/>
      <c r="B618" s="655"/>
      <c r="C618" s="655"/>
      <c r="D618" s="655"/>
      <c r="E618" s="655"/>
      <c r="F618" s="655"/>
      <c r="G618" s="655"/>
      <c r="H618" s="815"/>
      <c r="I618" s="815"/>
      <c r="J618" s="366"/>
      <c r="K618" s="367"/>
      <c r="L618" s="368"/>
      <c r="O618" s="339"/>
      <c r="P618" s="369"/>
      <c r="Q618" s="341"/>
      <c r="R618" s="342"/>
      <c r="S618" s="342"/>
      <c r="T618" s="343"/>
      <c r="U618" s="344"/>
      <c r="V618" s="344"/>
      <c r="W618" s="344"/>
      <c r="X618" s="564"/>
      <c r="Y618" s="564"/>
      <c r="Z618" s="564"/>
      <c r="AA618" s="564"/>
      <c r="AB618" s="564"/>
      <c r="AC618" s="570"/>
      <c r="AD618" s="570"/>
      <c r="AE618" s="570"/>
      <c r="AF618" s="570"/>
      <c r="AG618" s="570"/>
      <c r="AH618" s="570"/>
      <c r="AI618" s="570"/>
      <c r="AJ618" s="570"/>
      <c r="AK618" s="570"/>
      <c r="AL618" s="570"/>
      <c r="AM618" s="570"/>
      <c r="AN618" s="570"/>
      <c r="AO618" s="570"/>
      <c r="AP618" s="570"/>
      <c r="AQ618" s="570"/>
      <c r="AR618" s="570"/>
      <c r="AS618" s="570"/>
      <c r="AT618" s="570"/>
      <c r="AU618" s="570"/>
      <c r="AV618" s="570"/>
      <c r="AW618" s="570"/>
      <c r="AX618" s="570"/>
      <c r="AY618" s="570"/>
      <c r="AZ618" s="570"/>
      <c r="BA618" s="570"/>
      <c r="BB618" s="570"/>
      <c r="BC618" s="570"/>
      <c r="BD618" s="570"/>
      <c r="BE618" s="570"/>
      <c r="BF618" s="570"/>
      <c r="BG618" s="570"/>
      <c r="BH618" s="570"/>
      <c r="BI618" s="570"/>
      <c r="BJ618" s="570"/>
      <c r="BK618" s="570"/>
      <c r="BL618" s="570"/>
      <c r="BM618" s="570"/>
      <c r="BN618" s="570"/>
      <c r="BO618" s="570"/>
      <c r="BP618" s="570"/>
      <c r="BQ618" s="570"/>
      <c r="BR618" s="570"/>
      <c r="BS618" s="570"/>
      <c r="BT618" s="570"/>
      <c r="BU618" s="570"/>
      <c r="BV618" s="570"/>
      <c r="BW618" s="570"/>
      <c r="BX618" s="570"/>
      <c r="BY618" s="570"/>
      <c r="BZ618" s="570"/>
      <c r="CA618" s="570"/>
      <c r="CB618" s="570"/>
      <c r="CC618" s="570"/>
      <c r="CD618" s="570"/>
      <c r="CE618" s="570"/>
      <c r="CF618" s="570"/>
      <c r="CG618" s="570"/>
      <c r="CH618" s="570"/>
      <c r="CI618" s="570"/>
      <c r="CJ618" s="570"/>
      <c r="CK618" s="570"/>
      <c r="CL618" s="570"/>
      <c r="CM618" s="570"/>
      <c r="CN618" s="570"/>
      <c r="CO618" s="570"/>
      <c r="CP618" s="570"/>
      <c r="CQ618" s="570"/>
      <c r="CR618" s="570"/>
      <c r="CS618" s="570"/>
      <c r="CT618" s="570"/>
      <c r="CU618" s="570"/>
      <c r="CV618" s="570"/>
    </row>
    <row r="619" spans="1:100" s="365" customFormat="1" ht="13.5">
      <c r="A619" s="655"/>
      <c r="B619" s="655"/>
      <c r="C619" s="655"/>
      <c r="D619" s="655"/>
      <c r="E619" s="655"/>
      <c r="F619" s="655"/>
      <c r="G619" s="655"/>
      <c r="H619" s="815"/>
      <c r="I619" s="815"/>
      <c r="J619" s="366"/>
      <c r="K619" s="367"/>
      <c r="L619" s="368"/>
      <c r="O619" s="339"/>
      <c r="P619" s="369"/>
      <c r="Q619" s="341"/>
      <c r="R619" s="342"/>
      <c r="S619" s="342"/>
      <c r="T619" s="343"/>
      <c r="U619" s="344"/>
      <c r="V619" s="344"/>
      <c r="W619" s="344"/>
      <c r="X619" s="564"/>
      <c r="Y619" s="564"/>
      <c r="Z619" s="564"/>
      <c r="AA619" s="564"/>
      <c r="AB619" s="564"/>
      <c r="AC619" s="570"/>
      <c r="AD619" s="570"/>
      <c r="AE619" s="570"/>
      <c r="AF619" s="570"/>
      <c r="AG619" s="570"/>
      <c r="AH619" s="570"/>
      <c r="AI619" s="570"/>
      <c r="AJ619" s="570"/>
      <c r="AK619" s="570"/>
      <c r="AL619" s="570"/>
      <c r="AM619" s="570"/>
      <c r="AN619" s="570"/>
      <c r="AO619" s="570"/>
      <c r="AP619" s="570"/>
      <c r="AQ619" s="570"/>
      <c r="AR619" s="570"/>
      <c r="AS619" s="570"/>
      <c r="AT619" s="570"/>
      <c r="AU619" s="570"/>
      <c r="AV619" s="570"/>
      <c r="AW619" s="570"/>
      <c r="AX619" s="570"/>
      <c r="AY619" s="570"/>
      <c r="AZ619" s="570"/>
      <c r="BA619" s="570"/>
      <c r="BB619" s="570"/>
      <c r="BC619" s="570"/>
      <c r="BD619" s="570"/>
      <c r="BE619" s="570"/>
      <c r="BF619" s="570"/>
      <c r="BG619" s="570"/>
      <c r="BH619" s="570"/>
      <c r="BI619" s="570"/>
      <c r="BJ619" s="570"/>
      <c r="BK619" s="570"/>
      <c r="BL619" s="570"/>
      <c r="BM619" s="570"/>
      <c r="BN619" s="570"/>
      <c r="BO619" s="570"/>
      <c r="BP619" s="570"/>
      <c r="BQ619" s="570"/>
      <c r="BR619" s="570"/>
      <c r="BS619" s="570"/>
      <c r="BT619" s="570"/>
      <c r="BU619" s="570"/>
      <c r="BV619" s="570"/>
      <c r="BW619" s="570"/>
      <c r="BX619" s="570"/>
      <c r="BY619" s="570"/>
      <c r="BZ619" s="570"/>
      <c r="CA619" s="570"/>
      <c r="CB619" s="570"/>
      <c r="CC619" s="570"/>
      <c r="CD619" s="570"/>
      <c r="CE619" s="570"/>
      <c r="CF619" s="570"/>
      <c r="CG619" s="570"/>
      <c r="CH619" s="570"/>
      <c r="CI619" s="570"/>
      <c r="CJ619" s="570"/>
      <c r="CK619" s="570"/>
      <c r="CL619" s="570"/>
      <c r="CM619" s="570"/>
      <c r="CN619" s="570"/>
      <c r="CO619" s="570"/>
      <c r="CP619" s="570"/>
      <c r="CQ619" s="570"/>
      <c r="CR619" s="570"/>
      <c r="CS619" s="570"/>
      <c r="CT619" s="570"/>
      <c r="CU619" s="570"/>
      <c r="CV619" s="570"/>
    </row>
    <row r="620" spans="1:100" s="365" customFormat="1" ht="13.5">
      <c r="A620" s="655"/>
      <c r="B620" s="655"/>
      <c r="C620" s="655"/>
      <c r="D620" s="655"/>
      <c r="E620" s="655"/>
      <c r="F620" s="655"/>
      <c r="G620" s="655"/>
      <c r="H620" s="815"/>
      <c r="I620" s="815"/>
      <c r="J620" s="366"/>
      <c r="K620" s="367"/>
      <c r="L620" s="368"/>
      <c r="O620" s="339"/>
      <c r="P620" s="369"/>
      <c r="Q620" s="341"/>
      <c r="R620" s="342"/>
      <c r="S620" s="342"/>
      <c r="T620" s="343"/>
      <c r="U620" s="344"/>
      <c r="V620" s="344"/>
      <c r="W620" s="344"/>
      <c r="X620" s="564"/>
      <c r="Y620" s="564"/>
      <c r="Z620" s="564"/>
      <c r="AA620" s="564"/>
      <c r="AB620" s="564"/>
      <c r="AC620" s="570"/>
      <c r="AD620" s="570"/>
      <c r="AE620" s="570"/>
      <c r="AF620" s="570"/>
      <c r="AG620" s="570"/>
      <c r="AH620" s="570"/>
      <c r="AI620" s="570"/>
      <c r="AJ620" s="570"/>
      <c r="AK620" s="570"/>
      <c r="AL620" s="570"/>
      <c r="AM620" s="570"/>
      <c r="AN620" s="570"/>
      <c r="AO620" s="570"/>
      <c r="AP620" s="570"/>
      <c r="AQ620" s="570"/>
      <c r="AR620" s="570"/>
      <c r="AS620" s="570"/>
      <c r="AT620" s="570"/>
      <c r="AU620" s="570"/>
      <c r="AV620" s="570"/>
      <c r="AW620" s="570"/>
      <c r="AX620" s="570"/>
      <c r="AY620" s="570"/>
      <c r="AZ620" s="570"/>
      <c r="BA620" s="570"/>
      <c r="BB620" s="570"/>
      <c r="BC620" s="570"/>
      <c r="BD620" s="570"/>
      <c r="BE620" s="570"/>
      <c r="BF620" s="570"/>
      <c r="BG620" s="570"/>
      <c r="BH620" s="570"/>
      <c r="BI620" s="570"/>
      <c r="BJ620" s="570"/>
      <c r="BK620" s="570"/>
      <c r="BL620" s="570"/>
      <c r="BM620" s="570"/>
      <c r="BN620" s="570"/>
      <c r="BO620" s="570"/>
      <c r="BP620" s="570"/>
      <c r="BQ620" s="570"/>
      <c r="BR620" s="570"/>
      <c r="BS620" s="570"/>
      <c r="BT620" s="570"/>
      <c r="BU620" s="570"/>
      <c r="BV620" s="570"/>
      <c r="BW620" s="570"/>
      <c r="BX620" s="570"/>
      <c r="BY620" s="570"/>
      <c r="BZ620" s="570"/>
      <c r="CA620" s="570"/>
      <c r="CB620" s="570"/>
      <c r="CC620" s="570"/>
      <c r="CD620" s="570"/>
      <c r="CE620" s="570"/>
      <c r="CF620" s="570"/>
      <c r="CG620" s="570"/>
      <c r="CH620" s="570"/>
      <c r="CI620" s="570"/>
      <c r="CJ620" s="570"/>
      <c r="CK620" s="570"/>
      <c r="CL620" s="570"/>
      <c r="CM620" s="570"/>
      <c r="CN620" s="570"/>
      <c r="CO620" s="570"/>
      <c r="CP620" s="570"/>
      <c r="CQ620" s="570"/>
      <c r="CR620" s="570"/>
      <c r="CS620" s="570"/>
      <c r="CT620" s="570"/>
      <c r="CU620" s="570"/>
      <c r="CV620" s="570"/>
    </row>
    <row r="621" spans="1:100" s="365" customFormat="1" ht="13.5">
      <c r="A621" s="655"/>
      <c r="B621" s="655"/>
      <c r="C621" s="655"/>
      <c r="D621" s="655"/>
      <c r="E621" s="655"/>
      <c r="F621" s="655"/>
      <c r="G621" s="655"/>
      <c r="H621" s="815"/>
      <c r="I621" s="815"/>
      <c r="J621" s="366"/>
      <c r="K621" s="367"/>
      <c r="L621" s="368"/>
      <c r="O621" s="339"/>
      <c r="P621" s="369"/>
      <c r="Q621" s="341"/>
      <c r="R621" s="342"/>
      <c r="S621" s="342"/>
      <c r="T621" s="343"/>
      <c r="U621" s="344"/>
      <c r="V621" s="344"/>
      <c r="W621" s="344"/>
      <c r="X621" s="564"/>
      <c r="Y621" s="564"/>
      <c r="Z621" s="564"/>
      <c r="AA621" s="564"/>
      <c r="AB621" s="564"/>
      <c r="AC621" s="570"/>
      <c r="AD621" s="570"/>
      <c r="AE621" s="570"/>
      <c r="AF621" s="570"/>
      <c r="AG621" s="570"/>
      <c r="AH621" s="570"/>
      <c r="AI621" s="570"/>
      <c r="AJ621" s="570"/>
      <c r="AK621" s="570"/>
      <c r="AL621" s="570"/>
      <c r="AM621" s="570"/>
      <c r="AN621" s="570"/>
      <c r="AO621" s="570"/>
      <c r="AP621" s="570"/>
      <c r="AQ621" s="570"/>
      <c r="AR621" s="570"/>
      <c r="AS621" s="570"/>
      <c r="AT621" s="570"/>
      <c r="AU621" s="570"/>
      <c r="AV621" s="570"/>
      <c r="AW621" s="570"/>
      <c r="AX621" s="570"/>
      <c r="AY621" s="570"/>
      <c r="AZ621" s="570"/>
      <c r="BA621" s="570"/>
      <c r="BB621" s="570"/>
      <c r="BC621" s="570"/>
      <c r="BD621" s="570"/>
      <c r="BE621" s="570"/>
      <c r="BF621" s="570"/>
      <c r="BG621" s="570"/>
      <c r="BH621" s="570"/>
      <c r="BI621" s="570"/>
      <c r="BJ621" s="570"/>
      <c r="BK621" s="570"/>
      <c r="BL621" s="570"/>
      <c r="BM621" s="570"/>
      <c r="BN621" s="570"/>
      <c r="BO621" s="570"/>
      <c r="BP621" s="570"/>
      <c r="BQ621" s="570"/>
      <c r="BR621" s="570"/>
      <c r="BS621" s="570"/>
      <c r="BT621" s="570"/>
      <c r="BU621" s="570"/>
      <c r="BV621" s="570"/>
      <c r="BW621" s="570"/>
      <c r="BX621" s="570"/>
      <c r="BY621" s="570"/>
      <c r="BZ621" s="570"/>
      <c r="CA621" s="570"/>
      <c r="CB621" s="570"/>
      <c r="CC621" s="570"/>
      <c r="CD621" s="570"/>
      <c r="CE621" s="570"/>
      <c r="CF621" s="570"/>
      <c r="CG621" s="570"/>
      <c r="CH621" s="570"/>
      <c r="CI621" s="570"/>
      <c r="CJ621" s="570"/>
      <c r="CK621" s="570"/>
      <c r="CL621" s="570"/>
      <c r="CM621" s="570"/>
      <c r="CN621" s="570"/>
      <c r="CO621" s="570"/>
      <c r="CP621" s="570"/>
      <c r="CQ621" s="570"/>
      <c r="CR621" s="570"/>
      <c r="CS621" s="570"/>
      <c r="CT621" s="570"/>
      <c r="CU621" s="570"/>
      <c r="CV621" s="570"/>
    </row>
    <row r="622" spans="1:100" s="365" customFormat="1" ht="13.5">
      <c r="A622" s="655"/>
      <c r="B622" s="655"/>
      <c r="C622" s="655"/>
      <c r="D622" s="655"/>
      <c r="E622" s="655"/>
      <c r="F622" s="655"/>
      <c r="G622" s="655"/>
      <c r="H622" s="815"/>
      <c r="I622" s="815"/>
      <c r="J622" s="366"/>
      <c r="K622" s="367"/>
      <c r="L622" s="368"/>
      <c r="O622" s="339"/>
      <c r="P622" s="369"/>
      <c r="Q622" s="341"/>
      <c r="R622" s="342"/>
      <c r="S622" s="342"/>
      <c r="T622" s="343"/>
      <c r="U622" s="344"/>
      <c r="V622" s="344"/>
      <c r="W622" s="344"/>
      <c r="X622" s="564"/>
      <c r="Y622" s="564"/>
      <c r="Z622" s="564"/>
      <c r="AA622" s="564"/>
      <c r="AB622" s="564"/>
      <c r="AC622" s="570"/>
      <c r="AD622" s="570"/>
      <c r="AE622" s="570"/>
      <c r="AF622" s="570"/>
      <c r="AG622" s="570"/>
      <c r="AH622" s="570"/>
      <c r="AI622" s="570"/>
      <c r="AJ622" s="570"/>
      <c r="AK622" s="570"/>
      <c r="AL622" s="570"/>
      <c r="AM622" s="570"/>
      <c r="AN622" s="570"/>
      <c r="AO622" s="570"/>
      <c r="AP622" s="570"/>
      <c r="AQ622" s="570"/>
      <c r="AR622" s="570"/>
      <c r="AS622" s="570"/>
      <c r="AT622" s="570"/>
      <c r="AU622" s="570"/>
      <c r="AV622" s="570"/>
      <c r="AW622" s="570"/>
      <c r="AX622" s="570"/>
      <c r="AY622" s="570"/>
      <c r="AZ622" s="570"/>
      <c r="BA622" s="570"/>
      <c r="BB622" s="570"/>
      <c r="BC622" s="570"/>
      <c r="BD622" s="570"/>
      <c r="BE622" s="570"/>
      <c r="BF622" s="570"/>
      <c r="BG622" s="570"/>
      <c r="BH622" s="570"/>
      <c r="BI622" s="570"/>
      <c r="BJ622" s="570"/>
      <c r="BK622" s="570"/>
      <c r="BL622" s="570"/>
      <c r="BM622" s="570"/>
      <c r="BN622" s="570"/>
      <c r="BO622" s="570"/>
      <c r="BP622" s="570"/>
      <c r="BQ622" s="570"/>
      <c r="BR622" s="570"/>
      <c r="BS622" s="570"/>
      <c r="BT622" s="570"/>
      <c r="BU622" s="570"/>
      <c r="BV622" s="570"/>
      <c r="BW622" s="570"/>
      <c r="BX622" s="570"/>
      <c r="BY622" s="570"/>
      <c r="BZ622" s="570"/>
      <c r="CA622" s="570"/>
      <c r="CB622" s="570"/>
      <c r="CC622" s="570"/>
      <c r="CD622" s="570"/>
      <c r="CE622" s="570"/>
      <c r="CF622" s="570"/>
      <c r="CG622" s="570"/>
      <c r="CH622" s="570"/>
      <c r="CI622" s="570"/>
      <c r="CJ622" s="570"/>
      <c r="CK622" s="570"/>
      <c r="CL622" s="570"/>
      <c r="CM622" s="570"/>
      <c r="CN622" s="570"/>
      <c r="CO622" s="570"/>
      <c r="CP622" s="570"/>
      <c r="CQ622" s="570"/>
      <c r="CR622" s="570"/>
      <c r="CS622" s="570"/>
      <c r="CT622" s="570"/>
      <c r="CU622" s="570"/>
      <c r="CV622" s="570"/>
    </row>
    <row r="623" spans="1:100" s="365" customFormat="1" ht="13.5">
      <c r="A623" s="655"/>
      <c r="B623" s="655"/>
      <c r="C623" s="655"/>
      <c r="D623" s="655"/>
      <c r="E623" s="655"/>
      <c r="F623" s="655"/>
      <c r="G623" s="655"/>
      <c r="H623" s="815"/>
      <c r="I623" s="815"/>
      <c r="J623" s="366"/>
      <c r="K623" s="367"/>
      <c r="L623" s="368"/>
      <c r="O623" s="339"/>
      <c r="P623" s="369"/>
      <c r="Q623" s="341"/>
      <c r="R623" s="342"/>
      <c r="S623" s="342"/>
      <c r="T623" s="343"/>
      <c r="U623" s="344"/>
      <c r="V623" s="344"/>
      <c r="W623" s="344"/>
      <c r="X623" s="564"/>
      <c r="Y623" s="564"/>
      <c r="Z623" s="564"/>
      <c r="AA623" s="564"/>
      <c r="AB623" s="564"/>
      <c r="AC623" s="570"/>
      <c r="AD623" s="570"/>
      <c r="AE623" s="570"/>
      <c r="AF623" s="570"/>
      <c r="AG623" s="570"/>
      <c r="AH623" s="570"/>
      <c r="AI623" s="570"/>
      <c r="AJ623" s="570"/>
      <c r="AK623" s="570"/>
      <c r="AL623" s="570"/>
      <c r="AM623" s="570"/>
      <c r="AN623" s="570"/>
      <c r="AO623" s="570"/>
      <c r="AP623" s="570"/>
      <c r="AQ623" s="570"/>
      <c r="AR623" s="570"/>
      <c r="AS623" s="570"/>
      <c r="AT623" s="570"/>
      <c r="AU623" s="570"/>
      <c r="AV623" s="570"/>
      <c r="AW623" s="570"/>
      <c r="AX623" s="570"/>
      <c r="AY623" s="570"/>
      <c r="AZ623" s="570"/>
      <c r="BA623" s="570"/>
      <c r="BB623" s="570"/>
      <c r="BC623" s="570"/>
      <c r="BD623" s="570"/>
      <c r="BE623" s="570"/>
      <c r="BF623" s="570"/>
      <c r="BG623" s="570"/>
      <c r="BH623" s="570"/>
      <c r="BI623" s="570"/>
      <c r="BJ623" s="570"/>
      <c r="BK623" s="570"/>
      <c r="BL623" s="570"/>
      <c r="BM623" s="570"/>
      <c r="BN623" s="570"/>
      <c r="BO623" s="570"/>
      <c r="BP623" s="570"/>
      <c r="BQ623" s="570"/>
      <c r="BR623" s="570"/>
      <c r="BS623" s="570"/>
      <c r="BT623" s="570"/>
      <c r="BU623" s="570"/>
      <c r="BV623" s="570"/>
      <c r="BW623" s="570"/>
      <c r="BX623" s="570"/>
      <c r="BY623" s="570"/>
      <c r="BZ623" s="570"/>
      <c r="CA623" s="570"/>
      <c r="CB623" s="570"/>
      <c r="CC623" s="570"/>
      <c r="CD623" s="570"/>
      <c r="CE623" s="570"/>
      <c r="CF623" s="570"/>
      <c r="CG623" s="570"/>
      <c r="CH623" s="570"/>
      <c r="CI623" s="570"/>
      <c r="CJ623" s="570"/>
      <c r="CK623" s="570"/>
      <c r="CL623" s="570"/>
      <c r="CM623" s="570"/>
      <c r="CN623" s="570"/>
      <c r="CO623" s="570"/>
      <c r="CP623" s="570"/>
      <c r="CQ623" s="570"/>
      <c r="CR623" s="570"/>
      <c r="CS623" s="570"/>
      <c r="CT623" s="570"/>
      <c r="CU623" s="570"/>
      <c r="CV623" s="570"/>
    </row>
    <row r="624" spans="1:100" s="365" customFormat="1" ht="13.5">
      <c r="A624" s="655"/>
      <c r="B624" s="655"/>
      <c r="C624" s="655"/>
      <c r="D624" s="655"/>
      <c r="E624" s="655"/>
      <c r="F624" s="655"/>
      <c r="G624" s="655"/>
      <c r="H624" s="815"/>
      <c r="I624" s="815"/>
      <c r="J624" s="366"/>
      <c r="K624" s="367"/>
      <c r="L624" s="368"/>
      <c r="O624" s="339"/>
      <c r="P624" s="369"/>
      <c r="Q624" s="341"/>
      <c r="R624" s="342"/>
      <c r="S624" s="342"/>
      <c r="T624" s="343"/>
      <c r="U624" s="344"/>
      <c r="V624" s="344"/>
      <c r="W624" s="344"/>
      <c r="X624" s="564"/>
      <c r="Y624" s="564"/>
      <c r="Z624" s="564"/>
      <c r="AA624" s="564"/>
      <c r="AB624" s="564"/>
      <c r="AC624" s="570"/>
      <c r="AD624" s="570"/>
      <c r="AE624" s="570"/>
      <c r="AF624" s="570"/>
      <c r="AG624" s="570"/>
      <c r="AH624" s="570"/>
      <c r="AI624" s="570"/>
      <c r="AJ624" s="570"/>
      <c r="AK624" s="570"/>
      <c r="AL624" s="570"/>
      <c r="AM624" s="570"/>
      <c r="AN624" s="570"/>
      <c r="AO624" s="570"/>
      <c r="AP624" s="570"/>
      <c r="AQ624" s="570"/>
      <c r="AR624" s="570"/>
      <c r="AS624" s="570"/>
      <c r="AT624" s="570"/>
      <c r="AU624" s="570"/>
      <c r="AV624" s="570"/>
      <c r="AW624" s="570"/>
      <c r="AX624" s="570"/>
      <c r="AY624" s="570"/>
      <c r="AZ624" s="570"/>
      <c r="BA624" s="570"/>
      <c r="BB624" s="570"/>
      <c r="BC624" s="570"/>
      <c r="BD624" s="570"/>
      <c r="BE624" s="570"/>
      <c r="BF624" s="570"/>
      <c r="BG624" s="570"/>
      <c r="BH624" s="570"/>
      <c r="BI624" s="570"/>
      <c r="BJ624" s="570"/>
      <c r="BK624" s="570"/>
      <c r="BL624" s="570"/>
      <c r="BM624" s="570"/>
      <c r="BN624" s="570"/>
      <c r="BO624" s="570"/>
      <c r="BP624" s="570"/>
      <c r="BQ624" s="570"/>
      <c r="BR624" s="570"/>
      <c r="BS624" s="570"/>
      <c r="BT624" s="570"/>
      <c r="BU624" s="570"/>
      <c r="BV624" s="570"/>
      <c r="BW624" s="570"/>
      <c r="BX624" s="570"/>
      <c r="BY624" s="570"/>
      <c r="BZ624" s="570"/>
      <c r="CA624" s="570"/>
      <c r="CB624" s="570"/>
      <c r="CC624" s="570"/>
      <c r="CD624" s="570"/>
      <c r="CE624" s="570"/>
      <c r="CF624" s="570"/>
      <c r="CG624" s="570"/>
      <c r="CH624" s="570"/>
      <c r="CI624" s="570"/>
      <c r="CJ624" s="570"/>
      <c r="CK624" s="570"/>
      <c r="CL624" s="570"/>
      <c r="CM624" s="570"/>
      <c r="CN624" s="570"/>
      <c r="CO624" s="570"/>
      <c r="CP624" s="570"/>
      <c r="CQ624" s="570"/>
      <c r="CR624" s="570"/>
      <c r="CS624" s="570"/>
      <c r="CT624" s="570"/>
      <c r="CU624" s="570"/>
      <c r="CV624" s="570"/>
    </row>
    <row r="625" spans="1:100" s="365" customFormat="1" ht="13.5">
      <c r="A625" s="655"/>
      <c r="B625" s="655"/>
      <c r="C625" s="655"/>
      <c r="D625" s="655"/>
      <c r="E625" s="655"/>
      <c r="F625" s="655"/>
      <c r="G625" s="655"/>
      <c r="H625" s="815"/>
      <c r="I625" s="815"/>
      <c r="J625" s="366"/>
      <c r="K625" s="367"/>
      <c r="L625" s="368"/>
      <c r="O625" s="339"/>
      <c r="P625" s="369"/>
      <c r="Q625" s="341"/>
      <c r="R625" s="342"/>
      <c r="S625" s="342"/>
      <c r="T625" s="343"/>
      <c r="U625" s="344"/>
      <c r="V625" s="344"/>
      <c r="W625" s="344"/>
      <c r="X625" s="564"/>
      <c r="Y625" s="564"/>
      <c r="Z625" s="564"/>
      <c r="AA625" s="564"/>
      <c r="AB625" s="564"/>
      <c r="AC625" s="570"/>
      <c r="AD625" s="570"/>
      <c r="AE625" s="570"/>
      <c r="AF625" s="570"/>
      <c r="AG625" s="570"/>
      <c r="AH625" s="570"/>
      <c r="AI625" s="570"/>
      <c r="AJ625" s="570"/>
      <c r="AK625" s="570"/>
      <c r="AL625" s="570"/>
      <c r="AM625" s="570"/>
      <c r="AN625" s="570"/>
      <c r="AO625" s="570"/>
      <c r="AP625" s="570"/>
      <c r="AQ625" s="570"/>
      <c r="AR625" s="570"/>
      <c r="AS625" s="570"/>
      <c r="AT625" s="570"/>
      <c r="AU625" s="570"/>
      <c r="AV625" s="570"/>
      <c r="AW625" s="570"/>
      <c r="AX625" s="570"/>
      <c r="AY625" s="570"/>
      <c r="AZ625" s="570"/>
      <c r="BA625" s="570"/>
      <c r="BB625" s="570"/>
      <c r="BC625" s="570"/>
      <c r="BD625" s="570"/>
      <c r="BE625" s="570"/>
      <c r="BF625" s="570"/>
      <c r="BG625" s="570"/>
      <c r="BH625" s="570"/>
      <c r="BI625" s="570"/>
      <c r="BJ625" s="570"/>
      <c r="BK625" s="570"/>
      <c r="BL625" s="570"/>
      <c r="BM625" s="570"/>
      <c r="BN625" s="570"/>
      <c r="BO625" s="570"/>
      <c r="BP625" s="570"/>
      <c r="BQ625" s="570"/>
      <c r="BR625" s="570"/>
      <c r="BS625" s="570"/>
      <c r="BT625" s="570"/>
      <c r="BU625" s="570"/>
      <c r="BV625" s="570"/>
      <c r="BW625" s="570"/>
      <c r="BX625" s="570"/>
      <c r="BY625" s="570"/>
      <c r="BZ625" s="570"/>
      <c r="CA625" s="570"/>
      <c r="CB625" s="570"/>
      <c r="CC625" s="570"/>
      <c r="CD625" s="570"/>
      <c r="CE625" s="570"/>
      <c r="CF625" s="570"/>
      <c r="CG625" s="570"/>
      <c r="CH625" s="570"/>
      <c r="CI625" s="570"/>
      <c r="CJ625" s="570"/>
      <c r="CK625" s="570"/>
      <c r="CL625" s="570"/>
      <c r="CM625" s="570"/>
      <c r="CN625" s="570"/>
      <c r="CO625" s="570"/>
      <c r="CP625" s="570"/>
      <c r="CQ625" s="570"/>
      <c r="CR625" s="570"/>
      <c r="CS625" s="570"/>
      <c r="CT625" s="570"/>
      <c r="CU625" s="570"/>
      <c r="CV625" s="570"/>
    </row>
    <row r="626" spans="1:100" s="365" customFormat="1" ht="13.5">
      <c r="A626" s="655"/>
      <c r="B626" s="655"/>
      <c r="C626" s="655"/>
      <c r="D626" s="655"/>
      <c r="E626" s="655"/>
      <c r="F626" s="655"/>
      <c r="G626" s="655"/>
      <c r="H626" s="815"/>
      <c r="I626" s="815"/>
      <c r="J626" s="366"/>
      <c r="K626" s="367"/>
      <c r="L626" s="368"/>
      <c r="O626" s="339"/>
      <c r="P626" s="369"/>
      <c r="Q626" s="341"/>
      <c r="R626" s="342"/>
      <c r="S626" s="342"/>
      <c r="T626" s="343"/>
      <c r="U626" s="344"/>
      <c r="V626" s="344"/>
      <c r="W626" s="344"/>
      <c r="X626" s="564"/>
      <c r="Y626" s="564"/>
      <c r="Z626" s="564"/>
      <c r="AA626" s="564"/>
      <c r="AB626" s="564"/>
      <c r="AC626" s="570"/>
      <c r="AD626" s="570"/>
      <c r="AE626" s="570"/>
      <c r="AF626" s="570"/>
      <c r="AG626" s="570"/>
      <c r="AH626" s="570"/>
      <c r="AI626" s="570"/>
      <c r="AJ626" s="570"/>
      <c r="AK626" s="570"/>
      <c r="AL626" s="570"/>
      <c r="AM626" s="570"/>
      <c r="AN626" s="570"/>
      <c r="AO626" s="570"/>
      <c r="AP626" s="570"/>
      <c r="AQ626" s="570"/>
      <c r="AR626" s="570"/>
      <c r="AS626" s="570"/>
      <c r="AT626" s="570"/>
      <c r="AU626" s="570"/>
      <c r="AV626" s="570"/>
      <c r="AW626" s="570"/>
      <c r="AX626" s="570"/>
      <c r="AY626" s="570"/>
      <c r="AZ626" s="570"/>
      <c r="BA626" s="570"/>
      <c r="BB626" s="570"/>
      <c r="BC626" s="570"/>
      <c r="BD626" s="570"/>
      <c r="BE626" s="570"/>
      <c r="BF626" s="570"/>
      <c r="BG626" s="570"/>
      <c r="BH626" s="570"/>
      <c r="BI626" s="570"/>
      <c r="BJ626" s="570"/>
      <c r="BK626" s="570"/>
      <c r="BL626" s="570"/>
      <c r="BM626" s="570"/>
      <c r="BN626" s="570"/>
      <c r="BO626" s="570"/>
      <c r="BP626" s="570"/>
      <c r="BQ626" s="570"/>
      <c r="BR626" s="570"/>
      <c r="BS626" s="570"/>
      <c r="BT626" s="570"/>
      <c r="BU626" s="570"/>
      <c r="BV626" s="570"/>
      <c r="BW626" s="570"/>
      <c r="BX626" s="570"/>
      <c r="BY626" s="570"/>
      <c r="BZ626" s="570"/>
      <c r="CA626" s="570"/>
      <c r="CB626" s="570"/>
      <c r="CC626" s="570"/>
      <c r="CD626" s="570"/>
      <c r="CE626" s="570"/>
      <c r="CF626" s="570"/>
      <c r="CG626" s="570"/>
      <c r="CH626" s="570"/>
      <c r="CI626" s="570"/>
      <c r="CJ626" s="570"/>
      <c r="CK626" s="570"/>
      <c r="CL626" s="570"/>
      <c r="CM626" s="570"/>
      <c r="CN626" s="570"/>
      <c r="CO626" s="570"/>
      <c r="CP626" s="570"/>
      <c r="CQ626" s="570"/>
      <c r="CR626" s="570"/>
      <c r="CS626" s="570"/>
      <c r="CT626" s="570"/>
      <c r="CU626" s="570"/>
      <c r="CV626" s="570"/>
    </row>
    <row r="627" spans="1:100" s="365" customFormat="1" ht="13.5">
      <c r="A627" s="655"/>
      <c r="B627" s="655"/>
      <c r="C627" s="655"/>
      <c r="D627" s="655"/>
      <c r="E627" s="655"/>
      <c r="F627" s="655"/>
      <c r="G627" s="655"/>
      <c r="H627" s="815"/>
      <c r="I627" s="815"/>
      <c r="J627" s="366"/>
      <c r="K627" s="367"/>
      <c r="L627" s="368"/>
      <c r="O627" s="339"/>
      <c r="P627" s="369"/>
      <c r="Q627" s="341"/>
      <c r="R627" s="342"/>
      <c r="S627" s="342"/>
      <c r="T627" s="343"/>
      <c r="U627" s="344"/>
      <c r="V627" s="344"/>
      <c r="W627" s="344"/>
      <c r="X627" s="564"/>
      <c r="Y627" s="564"/>
      <c r="Z627" s="564"/>
      <c r="AA627" s="564"/>
      <c r="AB627" s="564"/>
      <c r="AC627" s="570"/>
      <c r="AD627" s="570"/>
      <c r="AE627" s="570"/>
      <c r="AF627" s="570"/>
      <c r="AG627" s="570"/>
      <c r="AH627" s="570"/>
      <c r="AI627" s="570"/>
      <c r="AJ627" s="570"/>
      <c r="AK627" s="570"/>
      <c r="AL627" s="570"/>
      <c r="AM627" s="570"/>
      <c r="AN627" s="570"/>
      <c r="AO627" s="570"/>
      <c r="AP627" s="570"/>
      <c r="AQ627" s="570"/>
      <c r="AR627" s="570"/>
      <c r="AS627" s="570"/>
      <c r="AT627" s="570"/>
      <c r="AU627" s="570"/>
      <c r="AV627" s="570"/>
      <c r="AW627" s="570"/>
      <c r="AX627" s="570"/>
      <c r="AY627" s="570"/>
      <c r="AZ627" s="570"/>
      <c r="BA627" s="570"/>
      <c r="BB627" s="570"/>
      <c r="BC627" s="570"/>
      <c r="BD627" s="570"/>
      <c r="BE627" s="570"/>
      <c r="BF627" s="570"/>
      <c r="BG627" s="570"/>
      <c r="BH627" s="570"/>
      <c r="BI627" s="570"/>
      <c r="BJ627" s="570"/>
      <c r="BK627" s="570"/>
      <c r="BL627" s="570"/>
      <c r="BM627" s="570"/>
      <c r="BN627" s="570"/>
      <c r="BO627" s="570"/>
      <c r="BP627" s="570"/>
      <c r="BQ627" s="570"/>
      <c r="BR627" s="570"/>
      <c r="BS627" s="570"/>
      <c r="BT627" s="570"/>
      <c r="BU627" s="570"/>
      <c r="BV627" s="570"/>
      <c r="BW627" s="570"/>
      <c r="BX627" s="570"/>
      <c r="BY627" s="570"/>
      <c r="BZ627" s="570"/>
      <c r="CA627" s="570"/>
      <c r="CB627" s="570"/>
      <c r="CC627" s="570"/>
      <c r="CD627" s="570"/>
      <c r="CE627" s="570"/>
      <c r="CF627" s="570"/>
      <c r="CG627" s="570"/>
      <c r="CH627" s="570"/>
      <c r="CI627" s="570"/>
      <c r="CJ627" s="570"/>
      <c r="CK627" s="570"/>
      <c r="CL627" s="570"/>
      <c r="CM627" s="570"/>
      <c r="CN627" s="570"/>
      <c r="CO627" s="570"/>
      <c r="CP627" s="570"/>
      <c r="CQ627" s="570"/>
      <c r="CR627" s="570"/>
      <c r="CS627" s="570"/>
      <c r="CT627" s="570"/>
      <c r="CU627" s="570"/>
      <c r="CV627" s="570"/>
    </row>
    <row r="628" spans="1:100" s="365" customFormat="1" ht="13.5">
      <c r="A628" s="655"/>
      <c r="B628" s="655"/>
      <c r="C628" s="655"/>
      <c r="D628" s="655"/>
      <c r="E628" s="655"/>
      <c r="F628" s="655"/>
      <c r="G628" s="655"/>
      <c r="H628" s="815"/>
      <c r="I628" s="815"/>
      <c r="J628" s="366"/>
      <c r="K628" s="367"/>
      <c r="L628" s="368"/>
      <c r="O628" s="339"/>
      <c r="P628" s="369"/>
      <c r="Q628" s="341"/>
      <c r="R628" s="342"/>
      <c r="S628" s="342"/>
      <c r="T628" s="343"/>
      <c r="U628" s="344"/>
      <c r="V628" s="344"/>
      <c r="W628" s="344"/>
      <c r="X628" s="564"/>
      <c r="Y628" s="564"/>
      <c r="Z628" s="564"/>
      <c r="AA628" s="564"/>
      <c r="AB628" s="564"/>
      <c r="AC628" s="570"/>
      <c r="AD628" s="570"/>
      <c r="AE628" s="570"/>
      <c r="AF628" s="570"/>
      <c r="AG628" s="570"/>
      <c r="AH628" s="570"/>
      <c r="AI628" s="570"/>
      <c r="AJ628" s="570"/>
      <c r="AK628" s="570"/>
      <c r="AL628" s="570"/>
      <c r="AM628" s="570"/>
      <c r="AN628" s="570"/>
      <c r="AO628" s="570"/>
      <c r="AP628" s="570"/>
      <c r="AQ628" s="570"/>
      <c r="AR628" s="570"/>
      <c r="AS628" s="570"/>
      <c r="AT628" s="570"/>
      <c r="AU628" s="570"/>
      <c r="AV628" s="570"/>
      <c r="AW628" s="570"/>
      <c r="AX628" s="570"/>
      <c r="AY628" s="570"/>
      <c r="AZ628" s="570"/>
      <c r="BA628" s="570"/>
      <c r="BB628" s="570"/>
      <c r="BC628" s="570"/>
      <c r="BD628" s="570"/>
      <c r="BE628" s="570"/>
      <c r="BF628" s="570"/>
      <c r="BG628" s="570"/>
      <c r="BH628" s="570"/>
      <c r="BI628" s="570"/>
      <c r="BJ628" s="570"/>
      <c r="BK628" s="570"/>
      <c r="BL628" s="570"/>
      <c r="BM628" s="570"/>
      <c r="BN628" s="570"/>
      <c r="BO628" s="570"/>
      <c r="BP628" s="570"/>
      <c r="BQ628" s="570"/>
      <c r="BR628" s="570"/>
      <c r="BS628" s="570"/>
      <c r="BT628" s="570"/>
      <c r="BU628" s="570"/>
      <c r="BV628" s="570"/>
      <c r="BW628" s="570"/>
      <c r="BX628" s="570"/>
      <c r="BY628" s="570"/>
      <c r="BZ628" s="570"/>
      <c r="CA628" s="570"/>
      <c r="CB628" s="570"/>
      <c r="CC628" s="570"/>
      <c r="CD628" s="570"/>
      <c r="CE628" s="570"/>
      <c r="CF628" s="570"/>
      <c r="CG628" s="570"/>
      <c r="CH628" s="570"/>
      <c r="CI628" s="570"/>
      <c r="CJ628" s="570"/>
      <c r="CK628" s="570"/>
      <c r="CL628" s="570"/>
      <c r="CM628" s="570"/>
      <c r="CN628" s="570"/>
      <c r="CO628" s="570"/>
      <c r="CP628" s="570"/>
      <c r="CQ628" s="570"/>
      <c r="CR628" s="570"/>
      <c r="CS628" s="570"/>
      <c r="CT628" s="570"/>
      <c r="CU628" s="570"/>
      <c r="CV628" s="570"/>
    </row>
    <row r="629" spans="1:100" s="365" customFormat="1" ht="13.5">
      <c r="A629" s="655"/>
      <c r="B629" s="655"/>
      <c r="C629" s="655"/>
      <c r="D629" s="655"/>
      <c r="E629" s="655"/>
      <c r="F629" s="655"/>
      <c r="G629" s="655"/>
      <c r="H629" s="815"/>
      <c r="I629" s="815"/>
      <c r="J629" s="366"/>
      <c r="K629" s="367"/>
      <c r="L629" s="368"/>
      <c r="O629" s="339"/>
      <c r="P629" s="369"/>
      <c r="Q629" s="341"/>
      <c r="R629" s="342"/>
      <c r="S629" s="342"/>
      <c r="T629" s="343"/>
      <c r="U629" s="344"/>
      <c r="V629" s="344"/>
      <c r="W629" s="344"/>
      <c r="X629" s="564"/>
      <c r="Y629" s="564"/>
      <c r="Z629" s="564"/>
      <c r="AA629" s="564"/>
      <c r="AB629" s="564"/>
      <c r="AC629" s="570"/>
      <c r="AD629" s="570"/>
      <c r="AE629" s="570"/>
      <c r="AF629" s="570"/>
      <c r="AG629" s="570"/>
      <c r="AH629" s="570"/>
      <c r="AI629" s="570"/>
      <c r="AJ629" s="570"/>
      <c r="AK629" s="570"/>
      <c r="AL629" s="570"/>
      <c r="AM629" s="570"/>
      <c r="AN629" s="570"/>
      <c r="AO629" s="570"/>
      <c r="AP629" s="570"/>
      <c r="AQ629" s="570"/>
      <c r="AR629" s="570"/>
      <c r="AS629" s="570"/>
      <c r="AT629" s="570"/>
      <c r="AU629" s="570"/>
      <c r="AV629" s="570"/>
      <c r="AW629" s="570"/>
      <c r="AX629" s="570"/>
      <c r="AY629" s="570"/>
      <c r="AZ629" s="570"/>
      <c r="BA629" s="570"/>
      <c r="BB629" s="570"/>
      <c r="BC629" s="570"/>
      <c r="BD629" s="570"/>
      <c r="BE629" s="570"/>
      <c r="BF629" s="570"/>
      <c r="BG629" s="570"/>
      <c r="BH629" s="570"/>
      <c r="BI629" s="570"/>
      <c r="BJ629" s="570"/>
      <c r="BK629" s="570"/>
      <c r="BL629" s="570"/>
      <c r="BM629" s="570"/>
      <c r="BN629" s="570"/>
      <c r="BO629" s="570"/>
      <c r="BP629" s="570"/>
      <c r="BQ629" s="570"/>
      <c r="BR629" s="570"/>
      <c r="BS629" s="570"/>
      <c r="BT629" s="570"/>
      <c r="BU629" s="570"/>
      <c r="BV629" s="570"/>
      <c r="BW629" s="570"/>
      <c r="BX629" s="570"/>
      <c r="BY629" s="570"/>
      <c r="BZ629" s="570"/>
      <c r="CA629" s="570"/>
      <c r="CB629" s="570"/>
      <c r="CC629" s="570"/>
      <c r="CD629" s="570"/>
      <c r="CE629" s="570"/>
      <c r="CF629" s="570"/>
      <c r="CG629" s="570"/>
      <c r="CH629" s="570"/>
      <c r="CI629" s="570"/>
      <c r="CJ629" s="570"/>
      <c r="CK629" s="570"/>
      <c r="CL629" s="570"/>
      <c r="CM629" s="570"/>
      <c r="CN629" s="570"/>
      <c r="CO629" s="570"/>
      <c r="CP629" s="570"/>
      <c r="CQ629" s="570"/>
      <c r="CR629" s="570"/>
      <c r="CS629" s="570"/>
      <c r="CT629" s="570"/>
      <c r="CU629" s="570"/>
      <c r="CV629" s="570"/>
    </row>
    <row r="630" spans="1:100" s="365" customFormat="1" ht="13.5">
      <c r="A630" s="655"/>
      <c r="B630" s="655"/>
      <c r="C630" s="655"/>
      <c r="D630" s="655"/>
      <c r="E630" s="655"/>
      <c r="F630" s="655"/>
      <c r="G630" s="655"/>
      <c r="H630" s="815"/>
      <c r="I630" s="815"/>
      <c r="J630" s="366"/>
      <c r="K630" s="367"/>
      <c r="L630" s="368"/>
      <c r="O630" s="339"/>
      <c r="P630" s="369"/>
      <c r="Q630" s="341"/>
      <c r="R630" s="342"/>
      <c r="S630" s="342"/>
      <c r="T630" s="343"/>
      <c r="U630" s="344"/>
      <c r="V630" s="344"/>
      <c r="W630" s="344"/>
      <c r="X630" s="564"/>
      <c r="Y630" s="564"/>
      <c r="Z630" s="564"/>
      <c r="AA630" s="564"/>
      <c r="AB630" s="564"/>
      <c r="AC630" s="570"/>
      <c r="AD630" s="570"/>
      <c r="AE630" s="570"/>
      <c r="AF630" s="570"/>
      <c r="AG630" s="570"/>
      <c r="AH630" s="570"/>
      <c r="AI630" s="570"/>
      <c r="AJ630" s="570"/>
      <c r="AK630" s="570"/>
      <c r="AL630" s="570"/>
      <c r="AM630" s="570"/>
      <c r="AN630" s="570"/>
      <c r="AO630" s="570"/>
      <c r="AP630" s="570"/>
      <c r="AQ630" s="570"/>
      <c r="AR630" s="570"/>
      <c r="AS630" s="570"/>
      <c r="AT630" s="570"/>
      <c r="AU630" s="570"/>
      <c r="AV630" s="570"/>
      <c r="AW630" s="570"/>
      <c r="AX630" s="570"/>
      <c r="AY630" s="570"/>
      <c r="AZ630" s="570"/>
      <c r="BA630" s="570"/>
      <c r="BB630" s="570"/>
      <c r="BC630" s="570"/>
      <c r="BD630" s="570"/>
      <c r="BE630" s="570"/>
      <c r="BF630" s="570"/>
      <c r="BG630" s="570"/>
      <c r="BH630" s="570"/>
      <c r="BI630" s="570"/>
      <c r="BJ630" s="570"/>
      <c r="BK630" s="570"/>
      <c r="BL630" s="570"/>
      <c r="BM630" s="570"/>
      <c r="BN630" s="570"/>
      <c r="BO630" s="570"/>
      <c r="BP630" s="570"/>
      <c r="BQ630" s="570"/>
      <c r="BR630" s="570"/>
      <c r="BS630" s="570"/>
      <c r="BT630" s="570"/>
      <c r="BU630" s="570"/>
      <c r="BV630" s="570"/>
      <c r="BW630" s="570"/>
      <c r="BX630" s="570"/>
      <c r="BY630" s="570"/>
      <c r="BZ630" s="570"/>
      <c r="CA630" s="570"/>
      <c r="CB630" s="570"/>
      <c r="CC630" s="570"/>
      <c r="CD630" s="570"/>
      <c r="CE630" s="570"/>
      <c r="CF630" s="570"/>
      <c r="CG630" s="570"/>
      <c r="CH630" s="570"/>
      <c r="CI630" s="570"/>
      <c r="CJ630" s="570"/>
      <c r="CK630" s="570"/>
      <c r="CL630" s="570"/>
      <c r="CM630" s="570"/>
      <c r="CN630" s="570"/>
      <c r="CO630" s="570"/>
      <c r="CP630" s="570"/>
      <c r="CQ630" s="570"/>
      <c r="CR630" s="570"/>
      <c r="CS630" s="570"/>
      <c r="CT630" s="570"/>
      <c r="CU630" s="570"/>
      <c r="CV630" s="570"/>
    </row>
    <row r="631" spans="1:100" s="365" customFormat="1" ht="13.5">
      <c r="A631" s="655"/>
      <c r="B631" s="655"/>
      <c r="C631" s="655"/>
      <c r="D631" s="655"/>
      <c r="E631" s="655"/>
      <c r="F631" s="655"/>
      <c r="G631" s="655"/>
      <c r="H631" s="815"/>
      <c r="I631" s="815"/>
      <c r="J631" s="366"/>
      <c r="K631" s="367"/>
      <c r="L631" s="368"/>
      <c r="O631" s="339"/>
      <c r="P631" s="369"/>
      <c r="Q631" s="341"/>
      <c r="R631" s="342"/>
      <c r="S631" s="342"/>
      <c r="T631" s="343"/>
      <c r="U631" s="344"/>
      <c r="V631" s="344"/>
      <c r="W631" s="344"/>
      <c r="X631" s="564"/>
      <c r="Y631" s="564"/>
      <c r="Z631" s="564"/>
      <c r="AA631" s="564"/>
      <c r="AB631" s="564"/>
      <c r="AC631" s="570"/>
      <c r="AD631" s="570"/>
      <c r="AE631" s="570"/>
      <c r="AF631" s="570"/>
      <c r="AG631" s="570"/>
      <c r="AH631" s="570"/>
      <c r="AI631" s="570"/>
      <c r="AJ631" s="570"/>
      <c r="AK631" s="570"/>
      <c r="AL631" s="570"/>
      <c r="AM631" s="570"/>
      <c r="AN631" s="570"/>
      <c r="AO631" s="570"/>
      <c r="AP631" s="570"/>
      <c r="AQ631" s="570"/>
      <c r="AR631" s="570"/>
      <c r="AS631" s="570"/>
      <c r="AT631" s="570"/>
      <c r="AU631" s="570"/>
      <c r="AV631" s="570"/>
      <c r="AW631" s="570"/>
      <c r="AX631" s="570"/>
      <c r="AY631" s="570"/>
      <c r="AZ631" s="570"/>
      <c r="BA631" s="570"/>
      <c r="BB631" s="570"/>
      <c r="BC631" s="570"/>
      <c r="BD631" s="570"/>
      <c r="BE631" s="570"/>
      <c r="BF631" s="570"/>
      <c r="BG631" s="570"/>
      <c r="BH631" s="570"/>
      <c r="BI631" s="570"/>
      <c r="BJ631" s="570"/>
      <c r="BK631" s="570"/>
      <c r="BL631" s="570"/>
      <c r="BM631" s="570"/>
      <c r="BN631" s="570"/>
      <c r="BO631" s="570"/>
      <c r="BP631" s="570"/>
      <c r="BQ631" s="570"/>
      <c r="BR631" s="570"/>
      <c r="BS631" s="570"/>
      <c r="BT631" s="570"/>
      <c r="BU631" s="570"/>
      <c r="BV631" s="570"/>
      <c r="BW631" s="570"/>
      <c r="BX631" s="570"/>
      <c r="BY631" s="570"/>
      <c r="BZ631" s="570"/>
      <c r="CA631" s="570"/>
      <c r="CB631" s="570"/>
      <c r="CC631" s="570"/>
      <c r="CD631" s="570"/>
      <c r="CE631" s="570"/>
      <c r="CF631" s="570"/>
      <c r="CG631" s="570"/>
      <c r="CH631" s="570"/>
      <c r="CI631" s="570"/>
      <c r="CJ631" s="570"/>
      <c r="CK631" s="570"/>
      <c r="CL631" s="570"/>
      <c r="CM631" s="570"/>
      <c r="CN631" s="570"/>
      <c r="CO631" s="570"/>
      <c r="CP631" s="570"/>
      <c r="CQ631" s="570"/>
      <c r="CR631" s="570"/>
      <c r="CS631" s="570"/>
      <c r="CT631" s="570"/>
      <c r="CU631" s="570"/>
      <c r="CV631" s="570"/>
    </row>
    <row r="632" spans="1:100" s="365" customFormat="1" ht="13.5">
      <c r="A632" s="655"/>
      <c r="B632" s="655"/>
      <c r="C632" s="655"/>
      <c r="D632" s="655"/>
      <c r="E632" s="655"/>
      <c r="F632" s="655"/>
      <c r="G632" s="655"/>
      <c r="H632" s="815"/>
      <c r="I632" s="815"/>
      <c r="J632" s="366"/>
      <c r="K632" s="367"/>
      <c r="L632" s="368"/>
      <c r="O632" s="339"/>
      <c r="P632" s="369"/>
      <c r="Q632" s="341"/>
      <c r="R632" s="342"/>
      <c r="S632" s="342"/>
      <c r="T632" s="343"/>
      <c r="U632" s="344"/>
      <c r="V632" s="344"/>
      <c r="W632" s="344"/>
      <c r="X632" s="564"/>
      <c r="Y632" s="564"/>
      <c r="Z632" s="564"/>
      <c r="AA632" s="564"/>
      <c r="AB632" s="564"/>
      <c r="AC632" s="570"/>
      <c r="AD632" s="570"/>
      <c r="AE632" s="570"/>
      <c r="AF632" s="570"/>
      <c r="AG632" s="570"/>
      <c r="AH632" s="570"/>
      <c r="AI632" s="570"/>
      <c r="AJ632" s="570"/>
      <c r="AK632" s="570"/>
      <c r="AL632" s="570"/>
      <c r="AM632" s="570"/>
      <c r="AN632" s="570"/>
      <c r="AO632" s="570"/>
      <c r="AP632" s="570"/>
      <c r="AQ632" s="570"/>
      <c r="AR632" s="570"/>
      <c r="AS632" s="570"/>
      <c r="AT632" s="570"/>
      <c r="AU632" s="570"/>
      <c r="AV632" s="570"/>
      <c r="AW632" s="570"/>
      <c r="AX632" s="570"/>
      <c r="AY632" s="570"/>
      <c r="AZ632" s="570"/>
      <c r="BA632" s="570"/>
      <c r="BB632" s="570"/>
      <c r="BC632" s="570"/>
      <c r="BD632" s="570"/>
      <c r="BE632" s="570"/>
      <c r="BF632" s="570"/>
      <c r="BG632" s="570"/>
      <c r="BH632" s="570"/>
      <c r="BI632" s="570"/>
      <c r="BJ632" s="570"/>
      <c r="BK632" s="570"/>
      <c r="BL632" s="570"/>
      <c r="BM632" s="570"/>
      <c r="BN632" s="570"/>
      <c r="BO632" s="570"/>
      <c r="BP632" s="570"/>
      <c r="BQ632" s="570"/>
      <c r="BR632" s="570"/>
      <c r="BS632" s="570"/>
      <c r="BT632" s="570"/>
      <c r="BU632" s="570"/>
      <c r="BV632" s="570"/>
      <c r="BW632" s="570"/>
      <c r="BX632" s="570"/>
      <c r="BY632" s="570"/>
      <c r="BZ632" s="570"/>
      <c r="CA632" s="570"/>
      <c r="CB632" s="570"/>
      <c r="CC632" s="570"/>
      <c r="CD632" s="570"/>
      <c r="CE632" s="570"/>
      <c r="CF632" s="570"/>
      <c r="CG632" s="570"/>
      <c r="CH632" s="570"/>
      <c r="CI632" s="570"/>
      <c r="CJ632" s="570"/>
      <c r="CK632" s="570"/>
      <c r="CL632" s="570"/>
      <c r="CM632" s="570"/>
      <c r="CN632" s="570"/>
      <c r="CO632" s="570"/>
      <c r="CP632" s="570"/>
      <c r="CQ632" s="570"/>
      <c r="CR632" s="570"/>
      <c r="CS632" s="570"/>
      <c r="CT632" s="570"/>
      <c r="CU632" s="570"/>
      <c r="CV632" s="570"/>
    </row>
    <row r="633" spans="1:100" s="365" customFormat="1" ht="13.5">
      <c r="A633" s="655"/>
      <c r="B633" s="655"/>
      <c r="C633" s="655"/>
      <c r="D633" s="655"/>
      <c r="E633" s="655"/>
      <c r="F633" s="655"/>
      <c r="G633" s="655"/>
      <c r="H633" s="815"/>
      <c r="I633" s="815"/>
      <c r="J633" s="366"/>
      <c r="K633" s="367"/>
      <c r="L633" s="368"/>
      <c r="O633" s="339"/>
      <c r="P633" s="369"/>
      <c r="Q633" s="341"/>
      <c r="R633" s="342"/>
      <c r="S633" s="342"/>
      <c r="T633" s="343"/>
      <c r="U633" s="344"/>
      <c r="V633" s="344"/>
      <c r="W633" s="344"/>
      <c r="X633" s="564"/>
      <c r="Y633" s="564"/>
      <c r="Z633" s="564"/>
      <c r="AA633" s="564"/>
      <c r="AB633" s="564"/>
      <c r="AC633" s="570"/>
      <c r="AD633" s="570"/>
      <c r="AE633" s="570"/>
      <c r="AF633" s="570"/>
      <c r="AG633" s="570"/>
      <c r="AH633" s="570"/>
      <c r="AI633" s="570"/>
      <c r="AJ633" s="570"/>
      <c r="AK633" s="570"/>
      <c r="AL633" s="570"/>
      <c r="AM633" s="570"/>
      <c r="AN633" s="570"/>
      <c r="AO633" s="570"/>
      <c r="AP633" s="570"/>
      <c r="AQ633" s="570"/>
      <c r="AR633" s="570"/>
      <c r="AS633" s="570"/>
      <c r="AT633" s="570"/>
      <c r="AU633" s="570"/>
      <c r="AV633" s="570"/>
      <c r="AW633" s="570"/>
      <c r="AX633" s="570"/>
      <c r="AY633" s="570"/>
      <c r="AZ633" s="570"/>
      <c r="BA633" s="570"/>
      <c r="BB633" s="570"/>
      <c r="BC633" s="570"/>
      <c r="BD633" s="570"/>
      <c r="BE633" s="570"/>
      <c r="BF633" s="570"/>
      <c r="BG633" s="570"/>
      <c r="BH633" s="570"/>
      <c r="BI633" s="570"/>
      <c r="BJ633" s="570"/>
      <c r="BK633" s="570"/>
      <c r="BL633" s="570"/>
      <c r="BM633" s="570"/>
      <c r="BN633" s="570"/>
      <c r="BO633" s="570"/>
      <c r="BP633" s="570"/>
      <c r="BQ633" s="570"/>
      <c r="BR633" s="570"/>
      <c r="BS633" s="570"/>
      <c r="BT633" s="570"/>
      <c r="BU633" s="570"/>
      <c r="BV633" s="570"/>
      <c r="BW633" s="570"/>
      <c r="BX633" s="570"/>
      <c r="BY633" s="570"/>
      <c r="BZ633" s="570"/>
      <c r="CA633" s="570"/>
      <c r="CB633" s="570"/>
      <c r="CC633" s="570"/>
      <c r="CD633" s="570"/>
      <c r="CE633" s="570"/>
      <c r="CF633" s="570"/>
      <c r="CG633" s="570"/>
      <c r="CH633" s="570"/>
      <c r="CI633" s="570"/>
      <c r="CJ633" s="570"/>
      <c r="CK633" s="570"/>
      <c r="CL633" s="570"/>
      <c r="CM633" s="570"/>
      <c r="CN633" s="570"/>
      <c r="CO633" s="570"/>
      <c r="CP633" s="570"/>
      <c r="CQ633" s="570"/>
      <c r="CR633" s="570"/>
      <c r="CS633" s="570"/>
      <c r="CT633" s="570"/>
      <c r="CU633" s="570"/>
      <c r="CV633" s="570"/>
    </row>
    <row r="634" spans="1:100" s="365" customFormat="1" ht="13.5">
      <c r="A634" s="655"/>
      <c r="B634" s="655"/>
      <c r="C634" s="655"/>
      <c r="D634" s="655"/>
      <c r="E634" s="655"/>
      <c r="F634" s="655"/>
      <c r="G634" s="655"/>
      <c r="H634" s="815"/>
      <c r="I634" s="815"/>
      <c r="J634" s="366"/>
      <c r="K634" s="367"/>
      <c r="L634" s="368"/>
      <c r="O634" s="339"/>
      <c r="P634" s="369"/>
      <c r="Q634" s="341"/>
      <c r="R634" s="342"/>
      <c r="S634" s="342"/>
      <c r="T634" s="343"/>
      <c r="U634" s="344"/>
      <c r="V634" s="344"/>
      <c r="W634" s="344"/>
      <c r="X634" s="564"/>
      <c r="Y634" s="564"/>
      <c r="Z634" s="564"/>
      <c r="AA634" s="564"/>
      <c r="AB634" s="564"/>
      <c r="AC634" s="570"/>
      <c r="AD634" s="570"/>
      <c r="AE634" s="570"/>
      <c r="AF634" s="570"/>
      <c r="AG634" s="570"/>
      <c r="AH634" s="570"/>
      <c r="AI634" s="570"/>
      <c r="AJ634" s="570"/>
      <c r="AK634" s="570"/>
      <c r="AL634" s="570"/>
      <c r="AM634" s="570"/>
      <c r="AN634" s="570"/>
      <c r="AO634" s="570"/>
      <c r="AP634" s="570"/>
      <c r="AQ634" s="570"/>
      <c r="AR634" s="570"/>
      <c r="AS634" s="570"/>
      <c r="AT634" s="570"/>
      <c r="AU634" s="570"/>
      <c r="AV634" s="570"/>
      <c r="AW634" s="570"/>
      <c r="AX634" s="570"/>
      <c r="AY634" s="570"/>
      <c r="AZ634" s="570"/>
      <c r="BA634" s="570"/>
      <c r="BB634" s="570"/>
      <c r="BC634" s="570"/>
      <c r="BD634" s="570"/>
      <c r="BE634" s="570"/>
      <c r="BF634" s="570"/>
      <c r="BG634" s="570"/>
      <c r="BH634" s="570"/>
      <c r="BI634" s="570"/>
      <c r="BJ634" s="570"/>
      <c r="BK634" s="570"/>
      <c r="BL634" s="570"/>
      <c r="BM634" s="570"/>
      <c r="BN634" s="570"/>
      <c r="BO634" s="570"/>
      <c r="BP634" s="570"/>
      <c r="BQ634" s="570"/>
      <c r="BR634" s="570"/>
      <c r="BS634" s="570"/>
      <c r="BT634" s="570"/>
      <c r="BU634" s="570"/>
      <c r="BV634" s="570"/>
      <c r="BW634" s="570"/>
      <c r="BX634" s="570"/>
      <c r="BY634" s="570"/>
      <c r="BZ634" s="570"/>
      <c r="CA634" s="570"/>
      <c r="CB634" s="570"/>
      <c r="CC634" s="570"/>
      <c r="CD634" s="570"/>
      <c r="CE634" s="570"/>
      <c r="CF634" s="570"/>
      <c r="CG634" s="570"/>
      <c r="CH634" s="570"/>
      <c r="CI634" s="570"/>
      <c r="CJ634" s="570"/>
      <c r="CK634" s="570"/>
      <c r="CL634" s="570"/>
      <c r="CM634" s="570"/>
      <c r="CN634" s="570"/>
      <c r="CO634" s="570"/>
      <c r="CP634" s="570"/>
      <c r="CQ634" s="570"/>
      <c r="CR634" s="570"/>
      <c r="CS634" s="570"/>
      <c r="CT634" s="570"/>
      <c r="CU634" s="570"/>
      <c r="CV634" s="570"/>
    </row>
    <row r="635" spans="1:100" s="365" customFormat="1" ht="13.5">
      <c r="A635" s="655"/>
      <c r="B635" s="655"/>
      <c r="C635" s="655"/>
      <c r="D635" s="655"/>
      <c r="E635" s="655"/>
      <c r="F635" s="655"/>
      <c r="G635" s="655"/>
      <c r="H635" s="815"/>
      <c r="I635" s="815"/>
      <c r="J635" s="366"/>
      <c r="K635" s="367"/>
      <c r="L635" s="368"/>
      <c r="O635" s="339"/>
      <c r="P635" s="369"/>
      <c r="Q635" s="341"/>
      <c r="R635" s="342"/>
      <c r="S635" s="342"/>
      <c r="T635" s="343"/>
      <c r="U635" s="344"/>
      <c r="V635" s="344"/>
      <c r="W635" s="344"/>
      <c r="X635" s="564"/>
      <c r="Y635" s="564"/>
      <c r="Z635" s="564"/>
      <c r="AA635" s="564"/>
      <c r="AB635" s="564"/>
      <c r="AC635" s="570"/>
      <c r="AD635" s="570"/>
      <c r="AE635" s="570"/>
      <c r="AF635" s="570"/>
      <c r="AG635" s="570"/>
      <c r="AH635" s="570"/>
      <c r="AI635" s="570"/>
      <c r="AJ635" s="570"/>
      <c r="AK635" s="570"/>
      <c r="AL635" s="570"/>
      <c r="AM635" s="570"/>
      <c r="AN635" s="570"/>
      <c r="AO635" s="570"/>
      <c r="AP635" s="570"/>
      <c r="AQ635" s="570"/>
      <c r="AR635" s="570"/>
      <c r="AS635" s="570"/>
      <c r="AT635" s="570"/>
      <c r="AU635" s="570"/>
      <c r="AV635" s="570"/>
      <c r="AW635" s="570"/>
      <c r="AX635" s="570"/>
      <c r="AY635" s="570"/>
      <c r="AZ635" s="570"/>
      <c r="BA635" s="570"/>
      <c r="BB635" s="570"/>
      <c r="BC635" s="570"/>
      <c r="BD635" s="570"/>
      <c r="BE635" s="570"/>
      <c r="BF635" s="570"/>
      <c r="BG635" s="570"/>
      <c r="BH635" s="570"/>
      <c r="BI635" s="570"/>
      <c r="BJ635" s="570"/>
      <c r="BK635" s="570"/>
      <c r="BL635" s="570"/>
      <c r="BM635" s="570"/>
      <c r="BN635" s="570"/>
      <c r="BO635" s="570"/>
      <c r="BP635" s="570"/>
      <c r="BQ635" s="570"/>
      <c r="BR635" s="570"/>
      <c r="BS635" s="570"/>
      <c r="BT635" s="570"/>
      <c r="BU635" s="570"/>
      <c r="BV635" s="570"/>
      <c r="BW635" s="570"/>
      <c r="BX635" s="570"/>
      <c r="BY635" s="570"/>
      <c r="BZ635" s="570"/>
      <c r="CA635" s="570"/>
      <c r="CB635" s="570"/>
      <c r="CC635" s="570"/>
      <c r="CD635" s="570"/>
      <c r="CE635" s="570"/>
      <c r="CF635" s="570"/>
      <c r="CG635" s="570"/>
      <c r="CH635" s="570"/>
      <c r="CI635" s="570"/>
      <c r="CJ635" s="570"/>
      <c r="CK635" s="570"/>
      <c r="CL635" s="570"/>
      <c r="CM635" s="570"/>
      <c r="CN635" s="570"/>
      <c r="CO635" s="570"/>
      <c r="CP635" s="570"/>
      <c r="CQ635" s="570"/>
      <c r="CR635" s="570"/>
      <c r="CS635" s="570"/>
      <c r="CT635" s="570"/>
      <c r="CU635" s="570"/>
      <c r="CV635" s="570"/>
    </row>
    <row r="636" spans="1:100" s="365" customFormat="1" ht="13.5">
      <c r="A636" s="655"/>
      <c r="B636" s="655"/>
      <c r="C636" s="655"/>
      <c r="D636" s="655"/>
      <c r="E636" s="655"/>
      <c r="F636" s="655"/>
      <c r="G636" s="655"/>
      <c r="H636" s="815"/>
      <c r="I636" s="815"/>
      <c r="J636" s="366"/>
      <c r="K636" s="367"/>
      <c r="L636" s="368"/>
      <c r="O636" s="339"/>
      <c r="P636" s="369"/>
      <c r="Q636" s="341"/>
      <c r="R636" s="342"/>
      <c r="S636" s="342"/>
      <c r="T636" s="343"/>
      <c r="U636" s="344"/>
      <c r="V636" s="344"/>
      <c r="W636" s="344"/>
      <c r="X636" s="564"/>
      <c r="Y636" s="564"/>
      <c r="Z636" s="564"/>
      <c r="AA636" s="564"/>
      <c r="AB636" s="564"/>
      <c r="AC636" s="570"/>
      <c r="AD636" s="570"/>
      <c r="AE636" s="570"/>
      <c r="AF636" s="570"/>
      <c r="AG636" s="570"/>
      <c r="AH636" s="570"/>
      <c r="AI636" s="570"/>
      <c r="AJ636" s="570"/>
      <c r="AK636" s="570"/>
      <c r="AL636" s="570"/>
      <c r="AM636" s="570"/>
      <c r="AN636" s="570"/>
      <c r="AO636" s="570"/>
      <c r="AP636" s="570"/>
      <c r="AQ636" s="570"/>
      <c r="AR636" s="570"/>
      <c r="AS636" s="570"/>
      <c r="AT636" s="570"/>
      <c r="AU636" s="570"/>
      <c r="AV636" s="570"/>
      <c r="AW636" s="570"/>
      <c r="AX636" s="570"/>
      <c r="AY636" s="570"/>
      <c r="AZ636" s="570"/>
      <c r="BA636" s="570"/>
      <c r="BB636" s="570"/>
      <c r="BC636" s="570"/>
      <c r="BD636" s="570"/>
      <c r="BE636" s="570"/>
      <c r="BF636" s="570"/>
      <c r="BG636" s="570"/>
      <c r="BH636" s="570"/>
      <c r="BI636" s="570"/>
      <c r="BJ636" s="570"/>
      <c r="BK636" s="570"/>
      <c r="BL636" s="570"/>
      <c r="BM636" s="570"/>
      <c r="BN636" s="570"/>
      <c r="BO636" s="570"/>
      <c r="BP636" s="570"/>
      <c r="BQ636" s="570"/>
      <c r="BR636" s="570"/>
      <c r="BS636" s="570"/>
      <c r="BT636" s="570"/>
      <c r="BU636" s="570"/>
      <c r="BV636" s="570"/>
      <c r="BW636" s="570"/>
      <c r="BX636" s="570"/>
      <c r="BY636" s="570"/>
      <c r="BZ636" s="570"/>
      <c r="CA636" s="570"/>
      <c r="CB636" s="570"/>
      <c r="CC636" s="570"/>
      <c r="CD636" s="570"/>
      <c r="CE636" s="570"/>
      <c r="CF636" s="570"/>
      <c r="CG636" s="570"/>
      <c r="CH636" s="570"/>
      <c r="CI636" s="570"/>
      <c r="CJ636" s="570"/>
      <c r="CK636" s="570"/>
      <c r="CL636" s="570"/>
      <c r="CM636" s="570"/>
      <c r="CN636" s="570"/>
      <c r="CO636" s="570"/>
      <c r="CP636" s="570"/>
      <c r="CQ636" s="570"/>
      <c r="CR636" s="570"/>
      <c r="CS636" s="570"/>
      <c r="CT636" s="570"/>
      <c r="CU636" s="570"/>
      <c r="CV636" s="570"/>
    </row>
    <row r="637" spans="1:100" s="365" customFormat="1" ht="13.5">
      <c r="A637" s="655"/>
      <c r="B637" s="655"/>
      <c r="C637" s="655"/>
      <c r="D637" s="655"/>
      <c r="E637" s="655"/>
      <c r="F637" s="655"/>
      <c r="G637" s="655"/>
      <c r="H637" s="815"/>
      <c r="I637" s="815"/>
      <c r="J637" s="366"/>
      <c r="K637" s="367"/>
      <c r="L637" s="368"/>
      <c r="O637" s="339"/>
      <c r="P637" s="369"/>
      <c r="Q637" s="341"/>
      <c r="R637" s="342"/>
      <c r="S637" s="342"/>
      <c r="T637" s="343"/>
      <c r="U637" s="344"/>
      <c r="V637" s="344"/>
      <c r="W637" s="344"/>
      <c r="X637" s="564"/>
      <c r="Y637" s="564"/>
      <c r="Z637" s="564"/>
      <c r="AA637" s="564"/>
      <c r="AB637" s="564"/>
      <c r="AC637" s="570"/>
      <c r="AD637" s="570"/>
      <c r="AE637" s="570"/>
      <c r="AF637" s="570"/>
      <c r="AG637" s="570"/>
      <c r="AH637" s="570"/>
      <c r="AI637" s="570"/>
      <c r="AJ637" s="570"/>
      <c r="AK637" s="570"/>
      <c r="AL637" s="570"/>
      <c r="AM637" s="570"/>
      <c r="AN637" s="570"/>
      <c r="AO637" s="570"/>
      <c r="AP637" s="570"/>
      <c r="AQ637" s="570"/>
      <c r="AR637" s="570"/>
      <c r="AS637" s="570"/>
      <c r="AT637" s="570"/>
      <c r="AU637" s="570"/>
      <c r="AV637" s="570"/>
      <c r="AW637" s="570"/>
      <c r="AX637" s="570"/>
      <c r="AY637" s="570"/>
      <c r="AZ637" s="570"/>
      <c r="BA637" s="570"/>
      <c r="BB637" s="570"/>
      <c r="BC637" s="570"/>
      <c r="BD637" s="570"/>
      <c r="BE637" s="570"/>
      <c r="BF637" s="570"/>
      <c r="BG637" s="570"/>
      <c r="BH637" s="570"/>
      <c r="BI637" s="570"/>
      <c r="BJ637" s="570"/>
      <c r="BK637" s="570"/>
      <c r="BL637" s="570"/>
      <c r="BM637" s="570"/>
      <c r="BN637" s="570"/>
      <c r="BO637" s="570"/>
      <c r="BP637" s="570"/>
      <c r="BQ637" s="570"/>
      <c r="BR637" s="570"/>
      <c r="BS637" s="570"/>
      <c r="BT637" s="570"/>
      <c r="BU637" s="570"/>
      <c r="BV637" s="570"/>
      <c r="BW637" s="570"/>
      <c r="BX637" s="570"/>
      <c r="BY637" s="570"/>
      <c r="BZ637" s="570"/>
      <c r="CA637" s="570"/>
      <c r="CB637" s="570"/>
      <c r="CC637" s="570"/>
      <c r="CD637" s="570"/>
      <c r="CE637" s="570"/>
      <c r="CF637" s="570"/>
      <c r="CG637" s="570"/>
      <c r="CH637" s="570"/>
      <c r="CI637" s="570"/>
      <c r="CJ637" s="570"/>
      <c r="CK637" s="570"/>
      <c r="CL637" s="570"/>
      <c r="CM637" s="570"/>
      <c r="CN637" s="570"/>
      <c r="CO637" s="570"/>
      <c r="CP637" s="570"/>
      <c r="CQ637" s="570"/>
      <c r="CR637" s="570"/>
      <c r="CS637" s="570"/>
      <c r="CT637" s="570"/>
      <c r="CU637" s="570"/>
      <c r="CV637" s="570"/>
    </row>
    <row r="638" spans="1:100" s="365" customFormat="1" ht="13.5">
      <c r="A638" s="655"/>
      <c r="B638" s="655"/>
      <c r="C638" s="655"/>
      <c r="D638" s="655"/>
      <c r="E638" s="655"/>
      <c r="F638" s="655"/>
      <c r="G638" s="655"/>
      <c r="H638" s="815"/>
      <c r="I638" s="815"/>
      <c r="J638" s="366"/>
      <c r="K638" s="367"/>
      <c r="L638" s="368"/>
      <c r="O638" s="339"/>
      <c r="P638" s="369"/>
      <c r="Q638" s="341"/>
      <c r="R638" s="342"/>
      <c r="S638" s="342"/>
      <c r="T638" s="343"/>
      <c r="U638" s="344"/>
      <c r="V638" s="344"/>
      <c r="W638" s="344"/>
      <c r="X638" s="564"/>
      <c r="Y638" s="564"/>
      <c r="Z638" s="564"/>
      <c r="AA638" s="564"/>
      <c r="AB638" s="564"/>
      <c r="AC638" s="570"/>
      <c r="AD638" s="570"/>
      <c r="AE638" s="570"/>
      <c r="AF638" s="570"/>
      <c r="AG638" s="570"/>
      <c r="AH638" s="570"/>
      <c r="AI638" s="570"/>
      <c r="AJ638" s="570"/>
      <c r="AK638" s="570"/>
      <c r="AL638" s="570"/>
      <c r="AM638" s="570"/>
      <c r="AN638" s="570"/>
      <c r="AO638" s="570"/>
      <c r="AP638" s="570"/>
      <c r="AQ638" s="570"/>
      <c r="AR638" s="570"/>
      <c r="AS638" s="570"/>
      <c r="AT638" s="570"/>
      <c r="AU638" s="570"/>
      <c r="AV638" s="570"/>
      <c r="AW638" s="570"/>
      <c r="AX638" s="570"/>
      <c r="AY638" s="570"/>
      <c r="AZ638" s="570"/>
      <c r="BA638" s="570"/>
      <c r="BB638" s="570"/>
      <c r="BC638" s="570"/>
      <c r="BD638" s="570"/>
      <c r="BE638" s="570"/>
      <c r="BF638" s="570"/>
      <c r="BG638" s="570"/>
      <c r="BH638" s="570"/>
      <c r="BI638" s="570"/>
      <c r="BJ638" s="570"/>
      <c r="BK638" s="570"/>
      <c r="BL638" s="570"/>
      <c r="BM638" s="570"/>
      <c r="BN638" s="570"/>
      <c r="BO638" s="570"/>
      <c r="BP638" s="570"/>
      <c r="BQ638" s="570"/>
      <c r="BR638" s="570"/>
      <c r="BS638" s="570"/>
      <c r="BT638" s="570"/>
      <c r="BU638" s="570"/>
      <c r="BV638" s="570"/>
      <c r="BW638" s="570"/>
      <c r="BX638" s="570"/>
      <c r="BY638" s="570"/>
      <c r="BZ638" s="570"/>
      <c r="CA638" s="570"/>
      <c r="CB638" s="570"/>
      <c r="CC638" s="570"/>
      <c r="CD638" s="570"/>
      <c r="CE638" s="570"/>
      <c r="CF638" s="570"/>
      <c r="CG638" s="570"/>
      <c r="CH638" s="570"/>
      <c r="CI638" s="570"/>
      <c r="CJ638" s="570"/>
      <c r="CK638" s="570"/>
      <c r="CL638" s="570"/>
      <c r="CM638" s="570"/>
      <c r="CN638" s="570"/>
      <c r="CO638" s="570"/>
      <c r="CP638" s="570"/>
      <c r="CQ638" s="570"/>
      <c r="CR638" s="570"/>
      <c r="CS638" s="570"/>
      <c r="CT638" s="570"/>
      <c r="CU638" s="570"/>
      <c r="CV638" s="570"/>
    </row>
    <row r="639" spans="1:100" s="365" customFormat="1" ht="13.5">
      <c r="A639" s="655"/>
      <c r="B639" s="655"/>
      <c r="C639" s="655"/>
      <c r="D639" s="655"/>
      <c r="E639" s="655"/>
      <c r="F639" s="655"/>
      <c r="G639" s="655"/>
      <c r="H639" s="815"/>
      <c r="I639" s="815"/>
      <c r="J639" s="366"/>
      <c r="K639" s="367"/>
      <c r="L639" s="368"/>
      <c r="O639" s="339"/>
      <c r="P639" s="369"/>
      <c r="Q639" s="341"/>
      <c r="R639" s="342"/>
      <c r="S639" s="342"/>
      <c r="T639" s="343"/>
      <c r="U639" s="344"/>
      <c r="V639" s="344"/>
      <c r="W639" s="344"/>
      <c r="X639" s="564"/>
      <c r="Y639" s="564"/>
      <c r="Z639" s="564"/>
      <c r="AA639" s="564"/>
      <c r="AB639" s="564"/>
      <c r="AC639" s="570"/>
      <c r="AD639" s="570"/>
      <c r="AE639" s="570"/>
      <c r="AF639" s="570"/>
      <c r="AG639" s="570"/>
      <c r="AH639" s="570"/>
      <c r="AI639" s="570"/>
      <c r="AJ639" s="570"/>
      <c r="AK639" s="570"/>
      <c r="AL639" s="570"/>
      <c r="AM639" s="570"/>
      <c r="AN639" s="570"/>
      <c r="AO639" s="570"/>
      <c r="AP639" s="570"/>
      <c r="AQ639" s="570"/>
      <c r="AR639" s="570"/>
      <c r="AS639" s="570"/>
      <c r="AT639" s="570"/>
      <c r="AU639" s="570"/>
      <c r="AV639" s="570"/>
      <c r="AW639" s="570"/>
      <c r="AX639" s="570"/>
      <c r="AY639" s="570"/>
      <c r="AZ639" s="570"/>
      <c r="BA639" s="570"/>
      <c r="BB639" s="570"/>
      <c r="BC639" s="570"/>
      <c r="BD639" s="570"/>
      <c r="BE639" s="570"/>
      <c r="BF639" s="570"/>
      <c r="BG639" s="570"/>
      <c r="BH639" s="570"/>
      <c r="BI639" s="570"/>
      <c r="BJ639" s="570"/>
      <c r="BK639" s="570"/>
      <c r="BL639" s="570"/>
      <c r="BM639" s="570"/>
      <c r="BN639" s="570"/>
      <c r="BO639" s="570"/>
      <c r="BP639" s="570"/>
      <c r="BQ639" s="570"/>
      <c r="BR639" s="570"/>
      <c r="BS639" s="570"/>
      <c r="BT639" s="570"/>
      <c r="BU639" s="570"/>
      <c r="BV639" s="570"/>
      <c r="BW639" s="570"/>
      <c r="BX639" s="570"/>
      <c r="BY639" s="570"/>
      <c r="BZ639" s="570"/>
      <c r="CA639" s="570"/>
      <c r="CB639" s="570"/>
      <c r="CC639" s="570"/>
      <c r="CD639" s="570"/>
      <c r="CE639" s="570"/>
      <c r="CF639" s="570"/>
      <c r="CG639" s="570"/>
      <c r="CH639" s="570"/>
      <c r="CI639" s="570"/>
      <c r="CJ639" s="570"/>
      <c r="CK639" s="570"/>
      <c r="CL639" s="570"/>
      <c r="CM639" s="570"/>
      <c r="CN639" s="570"/>
      <c r="CO639" s="570"/>
      <c r="CP639" s="570"/>
      <c r="CQ639" s="570"/>
      <c r="CR639" s="570"/>
      <c r="CS639" s="570"/>
      <c r="CT639" s="570"/>
      <c r="CU639" s="570"/>
      <c r="CV639" s="570"/>
    </row>
    <row r="640" spans="1:100" s="365" customFormat="1" ht="13.5">
      <c r="A640" s="655"/>
      <c r="B640" s="655"/>
      <c r="C640" s="655"/>
      <c r="D640" s="655"/>
      <c r="E640" s="655"/>
      <c r="F640" s="655"/>
      <c r="G640" s="655"/>
      <c r="H640" s="815"/>
      <c r="I640" s="815"/>
      <c r="J640" s="366"/>
      <c r="K640" s="367"/>
      <c r="L640" s="368"/>
      <c r="O640" s="339"/>
      <c r="P640" s="369"/>
      <c r="Q640" s="341"/>
      <c r="R640" s="342"/>
      <c r="S640" s="342"/>
      <c r="T640" s="343"/>
      <c r="U640" s="344"/>
      <c r="V640" s="344"/>
      <c r="W640" s="344"/>
      <c r="X640" s="564"/>
      <c r="Y640" s="564"/>
      <c r="Z640" s="564"/>
      <c r="AA640" s="564"/>
      <c r="AB640" s="564"/>
      <c r="AC640" s="570"/>
      <c r="AD640" s="570"/>
      <c r="AE640" s="570"/>
      <c r="AF640" s="570"/>
      <c r="AG640" s="570"/>
      <c r="AH640" s="570"/>
      <c r="AI640" s="570"/>
      <c r="AJ640" s="570"/>
      <c r="AK640" s="570"/>
      <c r="AL640" s="570"/>
      <c r="AM640" s="570"/>
      <c r="AN640" s="570"/>
      <c r="AO640" s="570"/>
      <c r="AP640" s="570"/>
      <c r="AQ640" s="570"/>
      <c r="AR640" s="570"/>
      <c r="AS640" s="570"/>
      <c r="AT640" s="570"/>
      <c r="AU640" s="570"/>
      <c r="AV640" s="570"/>
      <c r="AW640" s="570"/>
      <c r="AX640" s="570"/>
      <c r="AY640" s="570"/>
      <c r="AZ640" s="570"/>
      <c r="BA640" s="570"/>
      <c r="BB640" s="570"/>
      <c r="BC640" s="570"/>
      <c r="BD640" s="570"/>
      <c r="BE640" s="570"/>
      <c r="BF640" s="570"/>
      <c r="BG640" s="570"/>
      <c r="BH640" s="570"/>
      <c r="BI640" s="570"/>
      <c r="BJ640" s="570"/>
      <c r="BK640" s="570"/>
      <c r="BL640" s="570"/>
      <c r="BM640" s="570"/>
      <c r="BN640" s="570"/>
      <c r="BO640" s="570"/>
      <c r="BP640" s="570"/>
      <c r="BQ640" s="570"/>
      <c r="BR640" s="570"/>
      <c r="BS640" s="570"/>
      <c r="BT640" s="570"/>
      <c r="BU640" s="570"/>
      <c r="BV640" s="570"/>
      <c r="BW640" s="570"/>
      <c r="BX640" s="570"/>
      <c r="BY640" s="570"/>
      <c r="BZ640" s="570"/>
      <c r="CA640" s="570"/>
      <c r="CB640" s="570"/>
      <c r="CC640" s="570"/>
      <c r="CD640" s="570"/>
      <c r="CE640" s="570"/>
      <c r="CF640" s="570"/>
      <c r="CG640" s="570"/>
      <c r="CH640" s="570"/>
      <c r="CI640" s="570"/>
      <c r="CJ640" s="570"/>
      <c r="CK640" s="570"/>
      <c r="CL640" s="570"/>
      <c r="CM640" s="570"/>
      <c r="CN640" s="570"/>
      <c r="CO640" s="570"/>
      <c r="CP640" s="570"/>
      <c r="CQ640" s="570"/>
      <c r="CR640" s="570"/>
      <c r="CS640" s="570"/>
      <c r="CT640" s="570"/>
      <c r="CU640" s="570"/>
      <c r="CV640" s="570"/>
    </row>
    <row r="641" spans="1:100" s="365" customFormat="1" ht="13.5">
      <c r="A641" s="655"/>
      <c r="B641" s="655"/>
      <c r="C641" s="655"/>
      <c r="D641" s="655"/>
      <c r="E641" s="655"/>
      <c r="F641" s="655"/>
      <c r="G641" s="655"/>
      <c r="H641" s="815"/>
      <c r="I641" s="815"/>
      <c r="J641" s="366"/>
      <c r="K641" s="367"/>
      <c r="L641" s="368"/>
      <c r="O641" s="339"/>
      <c r="P641" s="369"/>
      <c r="Q641" s="341"/>
      <c r="R641" s="342"/>
      <c r="S641" s="342"/>
      <c r="T641" s="343"/>
      <c r="U641" s="344"/>
      <c r="V641" s="344"/>
      <c r="W641" s="344"/>
      <c r="X641" s="564"/>
      <c r="Y641" s="564"/>
      <c r="Z641" s="564"/>
      <c r="AA641" s="564"/>
      <c r="AB641" s="564"/>
      <c r="AC641" s="570"/>
      <c r="AD641" s="570"/>
      <c r="AE641" s="570"/>
      <c r="AF641" s="570"/>
      <c r="AG641" s="570"/>
      <c r="AH641" s="570"/>
      <c r="AI641" s="570"/>
      <c r="AJ641" s="570"/>
      <c r="AK641" s="570"/>
      <c r="AL641" s="570"/>
      <c r="AM641" s="570"/>
      <c r="AN641" s="570"/>
      <c r="AO641" s="570"/>
      <c r="AP641" s="570"/>
      <c r="AQ641" s="570"/>
      <c r="AR641" s="570"/>
      <c r="AS641" s="570"/>
      <c r="AT641" s="570"/>
      <c r="AU641" s="570"/>
      <c r="AV641" s="570"/>
      <c r="AW641" s="570"/>
      <c r="AX641" s="570"/>
      <c r="AY641" s="570"/>
      <c r="AZ641" s="570"/>
      <c r="BA641" s="570"/>
      <c r="BB641" s="570"/>
      <c r="BC641" s="570"/>
      <c r="BD641" s="570"/>
      <c r="BE641" s="570"/>
      <c r="BF641" s="570"/>
      <c r="BG641" s="570"/>
      <c r="BH641" s="570"/>
      <c r="BI641" s="570"/>
      <c r="BJ641" s="570"/>
      <c r="BK641" s="570"/>
      <c r="BL641" s="570"/>
      <c r="BM641" s="570"/>
      <c r="BN641" s="570"/>
      <c r="BO641" s="570"/>
      <c r="BP641" s="570"/>
      <c r="BQ641" s="570"/>
      <c r="BR641" s="570"/>
      <c r="BS641" s="570"/>
      <c r="BT641" s="570"/>
      <c r="BU641" s="570"/>
      <c r="BV641" s="570"/>
      <c r="BW641" s="570"/>
      <c r="BX641" s="570"/>
      <c r="BY641" s="570"/>
      <c r="BZ641" s="570"/>
      <c r="CA641" s="570"/>
      <c r="CB641" s="570"/>
      <c r="CC641" s="570"/>
      <c r="CD641" s="570"/>
      <c r="CE641" s="570"/>
      <c r="CF641" s="570"/>
      <c r="CG641" s="570"/>
      <c r="CH641" s="570"/>
      <c r="CI641" s="570"/>
      <c r="CJ641" s="570"/>
      <c r="CK641" s="570"/>
      <c r="CL641" s="570"/>
      <c r="CM641" s="570"/>
      <c r="CN641" s="570"/>
      <c r="CO641" s="570"/>
      <c r="CP641" s="570"/>
      <c r="CQ641" s="570"/>
      <c r="CR641" s="570"/>
      <c r="CS641" s="570"/>
      <c r="CT641" s="570"/>
      <c r="CU641" s="570"/>
      <c r="CV641" s="570"/>
    </row>
    <row r="642" spans="1:100" s="365" customFormat="1" ht="13.5">
      <c r="A642" s="655"/>
      <c r="B642" s="655"/>
      <c r="C642" s="655"/>
      <c r="D642" s="655"/>
      <c r="E642" s="655"/>
      <c r="F642" s="655"/>
      <c r="G642" s="655"/>
      <c r="H642" s="815"/>
      <c r="I642" s="815"/>
      <c r="J642" s="366"/>
      <c r="K642" s="367"/>
      <c r="L642" s="368"/>
      <c r="O642" s="339"/>
      <c r="P642" s="369"/>
      <c r="Q642" s="341"/>
      <c r="R642" s="342"/>
      <c r="S642" s="342"/>
      <c r="T642" s="343"/>
      <c r="U642" s="344"/>
      <c r="V642" s="344"/>
      <c r="W642" s="344"/>
      <c r="X642" s="564"/>
      <c r="Y642" s="564"/>
      <c r="Z642" s="564"/>
      <c r="AA642" s="564"/>
      <c r="AB642" s="564"/>
      <c r="AC642" s="570"/>
      <c r="AD642" s="570"/>
      <c r="AE642" s="570"/>
      <c r="AF642" s="570"/>
      <c r="AG642" s="570"/>
      <c r="AH642" s="570"/>
      <c r="AI642" s="570"/>
      <c r="AJ642" s="570"/>
      <c r="AK642" s="570"/>
      <c r="AL642" s="570"/>
      <c r="AM642" s="570"/>
      <c r="AN642" s="570"/>
      <c r="AO642" s="570"/>
      <c r="AP642" s="570"/>
      <c r="AQ642" s="570"/>
      <c r="AR642" s="570"/>
      <c r="AS642" s="570"/>
      <c r="AT642" s="570"/>
      <c r="AU642" s="570"/>
      <c r="AV642" s="570"/>
      <c r="AW642" s="570"/>
      <c r="AX642" s="570"/>
      <c r="AY642" s="570"/>
      <c r="AZ642" s="570"/>
      <c r="BA642" s="570"/>
      <c r="BB642" s="570"/>
      <c r="BC642" s="570"/>
      <c r="BD642" s="570"/>
      <c r="BE642" s="570"/>
      <c r="BF642" s="570"/>
      <c r="BG642" s="570"/>
      <c r="BH642" s="570"/>
      <c r="BI642" s="570"/>
      <c r="BJ642" s="570"/>
      <c r="BK642" s="570"/>
      <c r="BL642" s="570"/>
      <c r="BM642" s="570"/>
      <c r="BN642" s="570"/>
      <c r="BO642" s="570"/>
      <c r="BP642" s="570"/>
      <c r="BQ642" s="570"/>
      <c r="BR642" s="570"/>
      <c r="BS642" s="570"/>
      <c r="BT642" s="570"/>
      <c r="BU642" s="570"/>
      <c r="BV642" s="570"/>
      <c r="BW642" s="570"/>
      <c r="BX642" s="570"/>
      <c r="BY642" s="570"/>
      <c r="BZ642" s="570"/>
      <c r="CA642" s="570"/>
      <c r="CB642" s="570"/>
      <c r="CC642" s="570"/>
      <c r="CD642" s="570"/>
      <c r="CE642" s="570"/>
      <c r="CF642" s="570"/>
      <c r="CG642" s="570"/>
      <c r="CH642" s="570"/>
      <c r="CI642" s="570"/>
      <c r="CJ642" s="570"/>
      <c r="CK642" s="570"/>
      <c r="CL642" s="570"/>
      <c r="CM642" s="570"/>
      <c r="CN642" s="570"/>
      <c r="CO642" s="570"/>
      <c r="CP642" s="570"/>
      <c r="CQ642" s="570"/>
      <c r="CR642" s="570"/>
      <c r="CS642" s="570"/>
      <c r="CT642" s="570"/>
      <c r="CU642" s="570"/>
      <c r="CV642" s="570"/>
    </row>
    <row r="643" spans="1:100" s="365" customFormat="1" ht="13.5">
      <c r="A643" s="655"/>
      <c r="B643" s="655"/>
      <c r="C643" s="655"/>
      <c r="D643" s="655"/>
      <c r="E643" s="655"/>
      <c r="F643" s="655"/>
      <c r="G643" s="655"/>
      <c r="H643" s="815"/>
      <c r="I643" s="815"/>
      <c r="J643" s="366"/>
      <c r="K643" s="367"/>
      <c r="L643" s="368"/>
      <c r="O643" s="339"/>
      <c r="P643" s="369"/>
      <c r="Q643" s="341"/>
      <c r="R643" s="342"/>
      <c r="S643" s="342"/>
      <c r="T643" s="343"/>
      <c r="U643" s="344"/>
      <c r="V643" s="344"/>
      <c r="W643" s="344"/>
      <c r="X643" s="564"/>
      <c r="Y643" s="564"/>
      <c r="Z643" s="564"/>
      <c r="AA643" s="564"/>
      <c r="AB643" s="564"/>
      <c r="AC643" s="570"/>
      <c r="AD643" s="570"/>
      <c r="AE643" s="570"/>
      <c r="AF643" s="570"/>
      <c r="AG643" s="570"/>
      <c r="AH643" s="570"/>
      <c r="AI643" s="570"/>
      <c r="AJ643" s="570"/>
      <c r="AK643" s="570"/>
      <c r="AL643" s="570"/>
      <c r="AM643" s="570"/>
      <c r="AN643" s="570"/>
      <c r="AO643" s="570"/>
      <c r="AP643" s="570"/>
      <c r="AQ643" s="570"/>
      <c r="AR643" s="570"/>
      <c r="AS643" s="570"/>
      <c r="AT643" s="570"/>
      <c r="AU643" s="570"/>
      <c r="AV643" s="570"/>
      <c r="AW643" s="570"/>
      <c r="AX643" s="570"/>
      <c r="AY643" s="570"/>
      <c r="AZ643" s="570"/>
      <c r="BA643" s="570"/>
      <c r="BB643" s="570"/>
      <c r="BC643" s="570"/>
      <c r="BD643" s="570"/>
      <c r="BE643" s="570"/>
      <c r="BF643" s="570"/>
      <c r="BG643" s="570"/>
      <c r="BH643" s="570"/>
      <c r="BI643" s="570"/>
      <c r="BJ643" s="570"/>
      <c r="BK643" s="570"/>
      <c r="BL643" s="570"/>
      <c r="BM643" s="570"/>
      <c r="BN643" s="570"/>
      <c r="BO643" s="570"/>
      <c r="BP643" s="570"/>
      <c r="BQ643" s="570"/>
      <c r="BR643" s="570"/>
      <c r="BS643" s="570"/>
      <c r="BT643" s="570"/>
      <c r="BU643" s="570"/>
      <c r="BV643" s="570"/>
      <c r="BW643" s="570"/>
      <c r="BX643" s="570"/>
      <c r="BY643" s="570"/>
      <c r="BZ643" s="570"/>
      <c r="CA643" s="570"/>
      <c r="CB643" s="570"/>
      <c r="CC643" s="570"/>
      <c r="CD643" s="570"/>
      <c r="CE643" s="570"/>
      <c r="CF643" s="570"/>
      <c r="CG643" s="570"/>
      <c r="CH643" s="570"/>
      <c r="CI643" s="570"/>
      <c r="CJ643" s="570"/>
      <c r="CK643" s="570"/>
      <c r="CL643" s="570"/>
      <c r="CM643" s="570"/>
      <c r="CN643" s="570"/>
      <c r="CO643" s="570"/>
      <c r="CP643" s="570"/>
      <c r="CQ643" s="570"/>
      <c r="CR643" s="570"/>
      <c r="CS643" s="570"/>
      <c r="CT643" s="570"/>
      <c r="CU643" s="570"/>
      <c r="CV643" s="570"/>
    </row>
    <row r="644" spans="1:100" s="365" customFormat="1" ht="13.5">
      <c r="A644" s="655"/>
      <c r="B644" s="655"/>
      <c r="C644" s="655"/>
      <c r="D644" s="655"/>
      <c r="E644" s="655"/>
      <c r="F644" s="655"/>
      <c r="G644" s="655"/>
      <c r="H644" s="815"/>
      <c r="I644" s="815"/>
      <c r="J644" s="366"/>
      <c r="K644" s="367"/>
      <c r="L644" s="368"/>
      <c r="O644" s="339"/>
      <c r="P644" s="369"/>
      <c r="Q644" s="341"/>
      <c r="R644" s="342"/>
      <c r="S644" s="342"/>
      <c r="T644" s="343"/>
      <c r="U644" s="344"/>
      <c r="V644" s="344"/>
      <c r="W644" s="344"/>
      <c r="X644" s="564"/>
      <c r="Y644" s="564"/>
      <c r="Z644" s="564"/>
      <c r="AA644" s="564"/>
      <c r="AB644" s="564"/>
      <c r="AC644" s="570"/>
      <c r="AD644" s="570"/>
      <c r="AE644" s="570"/>
      <c r="AF644" s="570"/>
      <c r="AG644" s="570"/>
      <c r="AH644" s="570"/>
      <c r="AI644" s="570"/>
      <c r="AJ644" s="570"/>
      <c r="AK644" s="570"/>
      <c r="AL644" s="570"/>
      <c r="AM644" s="570"/>
      <c r="AN644" s="570"/>
      <c r="AO644" s="570"/>
      <c r="AP644" s="570"/>
      <c r="AQ644" s="570"/>
      <c r="AR644" s="570"/>
      <c r="AS644" s="570"/>
      <c r="AT644" s="570"/>
      <c r="AU644" s="570"/>
      <c r="AV644" s="570"/>
      <c r="AW644" s="570"/>
      <c r="AX644" s="570"/>
      <c r="AY644" s="570"/>
      <c r="AZ644" s="570"/>
      <c r="BA644" s="570"/>
      <c r="BB644" s="570"/>
      <c r="BC644" s="570"/>
      <c r="BD644" s="570"/>
      <c r="BE644" s="570"/>
      <c r="BF644" s="570"/>
      <c r="BG644" s="570"/>
      <c r="BH644" s="570"/>
      <c r="BI644" s="570"/>
      <c r="BJ644" s="570"/>
      <c r="BK644" s="570"/>
      <c r="BL644" s="570"/>
      <c r="BM644" s="570"/>
      <c r="BN644" s="570"/>
      <c r="BO644" s="570"/>
      <c r="BP644" s="570"/>
      <c r="BQ644" s="570"/>
      <c r="BR644" s="570"/>
      <c r="BS644" s="570"/>
      <c r="BT644" s="570"/>
      <c r="BU644" s="570"/>
      <c r="BV644" s="570"/>
      <c r="BW644" s="570"/>
      <c r="BX644" s="570"/>
      <c r="BY644" s="570"/>
      <c r="BZ644" s="570"/>
      <c r="CA644" s="570"/>
      <c r="CB644" s="570"/>
      <c r="CC644" s="570"/>
      <c r="CD644" s="570"/>
      <c r="CE644" s="570"/>
      <c r="CF644" s="570"/>
      <c r="CG644" s="570"/>
      <c r="CH644" s="570"/>
      <c r="CI644" s="570"/>
      <c r="CJ644" s="570"/>
      <c r="CK644" s="570"/>
      <c r="CL644" s="570"/>
      <c r="CM644" s="570"/>
      <c r="CN644" s="570"/>
      <c r="CO644" s="570"/>
      <c r="CP644" s="570"/>
      <c r="CQ644" s="570"/>
      <c r="CR644" s="570"/>
      <c r="CS644" s="570"/>
      <c r="CT644" s="570"/>
      <c r="CU644" s="570"/>
      <c r="CV644" s="570"/>
    </row>
    <row r="645" spans="1:100" s="365" customFormat="1" ht="13.5">
      <c r="A645" s="655"/>
      <c r="B645" s="655"/>
      <c r="C645" s="655"/>
      <c r="D645" s="655"/>
      <c r="E645" s="655"/>
      <c r="F645" s="655"/>
      <c r="G645" s="655"/>
      <c r="H645" s="815"/>
      <c r="I645" s="815"/>
      <c r="J645" s="366"/>
      <c r="K645" s="367"/>
      <c r="L645" s="368"/>
      <c r="O645" s="339"/>
      <c r="P645" s="369"/>
      <c r="Q645" s="341"/>
      <c r="R645" s="342"/>
      <c r="S645" s="342"/>
      <c r="T645" s="343"/>
      <c r="U645" s="344"/>
      <c r="V645" s="344"/>
      <c r="W645" s="344"/>
      <c r="X645" s="564"/>
      <c r="Y645" s="564"/>
      <c r="Z645" s="564"/>
      <c r="AA645" s="564"/>
      <c r="AB645" s="564"/>
      <c r="AC645" s="570"/>
      <c r="AD645" s="570"/>
      <c r="AE645" s="570"/>
      <c r="AF645" s="570"/>
      <c r="AG645" s="570"/>
      <c r="AH645" s="570"/>
      <c r="AI645" s="570"/>
      <c r="AJ645" s="570"/>
      <c r="AK645" s="570"/>
      <c r="AL645" s="570"/>
      <c r="AM645" s="570"/>
      <c r="AN645" s="570"/>
      <c r="AO645" s="570"/>
      <c r="AP645" s="570"/>
      <c r="AQ645" s="570"/>
      <c r="AR645" s="570"/>
      <c r="AS645" s="570"/>
      <c r="AT645" s="570"/>
      <c r="AU645" s="570"/>
      <c r="AV645" s="570"/>
      <c r="AW645" s="570"/>
      <c r="AX645" s="570"/>
      <c r="AY645" s="570"/>
      <c r="AZ645" s="570"/>
      <c r="BA645" s="570"/>
      <c r="BB645" s="570"/>
      <c r="BC645" s="570"/>
      <c r="BD645" s="570"/>
      <c r="BE645" s="570"/>
      <c r="BF645" s="570"/>
      <c r="BG645" s="570"/>
      <c r="BH645" s="570"/>
      <c r="BI645" s="570"/>
      <c r="BJ645" s="570"/>
      <c r="BK645" s="570"/>
      <c r="BL645" s="570"/>
      <c r="BM645" s="570"/>
      <c r="BN645" s="570"/>
      <c r="BO645" s="570"/>
      <c r="BP645" s="570"/>
      <c r="BQ645" s="570"/>
      <c r="BR645" s="570"/>
      <c r="BS645" s="570"/>
      <c r="BT645" s="570"/>
      <c r="BU645" s="570"/>
      <c r="BV645" s="570"/>
      <c r="BW645" s="570"/>
      <c r="BX645" s="570"/>
      <c r="BY645" s="570"/>
      <c r="BZ645" s="570"/>
      <c r="CA645" s="570"/>
      <c r="CB645" s="570"/>
      <c r="CC645" s="570"/>
      <c r="CD645" s="570"/>
      <c r="CE645" s="570"/>
      <c r="CF645" s="570"/>
      <c r="CG645" s="570"/>
      <c r="CH645" s="570"/>
      <c r="CI645" s="570"/>
      <c r="CJ645" s="570"/>
      <c r="CK645" s="570"/>
      <c r="CL645" s="570"/>
      <c r="CM645" s="570"/>
      <c r="CN645" s="570"/>
      <c r="CO645" s="570"/>
      <c r="CP645" s="570"/>
      <c r="CQ645" s="570"/>
      <c r="CR645" s="570"/>
      <c r="CS645" s="570"/>
      <c r="CT645" s="570"/>
      <c r="CU645" s="570"/>
      <c r="CV645" s="570"/>
    </row>
    <row r="646" spans="1:100" s="365" customFormat="1" ht="13.5">
      <c r="A646" s="655"/>
      <c r="B646" s="655"/>
      <c r="C646" s="655"/>
      <c r="D646" s="655"/>
      <c r="E646" s="655"/>
      <c r="F646" s="655"/>
      <c r="G646" s="655"/>
      <c r="H646" s="815"/>
      <c r="I646" s="815"/>
      <c r="J646" s="366"/>
      <c r="K646" s="367"/>
      <c r="L646" s="368"/>
      <c r="O646" s="339"/>
      <c r="P646" s="369"/>
      <c r="Q646" s="341"/>
      <c r="R646" s="342"/>
      <c r="S646" s="342"/>
      <c r="T646" s="343"/>
      <c r="U646" s="344"/>
      <c r="V646" s="344"/>
      <c r="W646" s="344"/>
      <c r="X646" s="564"/>
      <c r="Y646" s="564"/>
      <c r="Z646" s="564"/>
      <c r="AA646" s="564"/>
      <c r="AB646" s="564"/>
      <c r="AC646" s="570"/>
      <c r="AD646" s="570"/>
      <c r="AE646" s="570"/>
      <c r="AF646" s="570"/>
      <c r="AG646" s="570"/>
      <c r="AH646" s="570"/>
      <c r="AI646" s="570"/>
      <c r="AJ646" s="570"/>
      <c r="AK646" s="570"/>
      <c r="AL646" s="570"/>
      <c r="AM646" s="570"/>
      <c r="AN646" s="570"/>
      <c r="AO646" s="570"/>
      <c r="AP646" s="570"/>
      <c r="AQ646" s="570"/>
      <c r="AR646" s="570"/>
      <c r="AS646" s="570"/>
      <c r="AT646" s="570"/>
      <c r="AU646" s="570"/>
      <c r="AV646" s="570"/>
      <c r="AW646" s="570"/>
      <c r="AX646" s="570"/>
      <c r="AY646" s="570"/>
      <c r="AZ646" s="570"/>
      <c r="BA646" s="570"/>
      <c r="BB646" s="570"/>
      <c r="BC646" s="570"/>
      <c r="BD646" s="570"/>
      <c r="BE646" s="570"/>
      <c r="BF646" s="570"/>
      <c r="BG646" s="570"/>
      <c r="BH646" s="570"/>
      <c r="BI646" s="570"/>
      <c r="BJ646" s="570"/>
      <c r="BK646" s="570"/>
      <c r="BL646" s="570"/>
      <c r="BM646" s="570"/>
      <c r="BN646" s="570"/>
      <c r="BO646" s="570"/>
      <c r="BP646" s="570"/>
      <c r="BQ646" s="570"/>
      <c r="BR646" s="570"/>
      <c r="BS646" s="570"/>
      <c r="BT646" s="570"/>
      <c r="BU646" s="570"/>
      <c r="BV646" s="570"/>
      <c r="BW646" s="570"/>
      <c r="BX646" s="570"/>
      <c r="BY646" s="570"/>
      <c r="BZ646" s="570"/>
      <c r="CA646" s="570"/>
      <c r="CB646" s="570"/>
      <c r="CC646" s="570"/>
      <c r="CD646" s="570"/>
      <c r="CE646" s="570"/>
      <c r="CF646" s="570"/>
      <c r="CG646" s="570"/>
      <c r="CH646" s="570"/>
      <c r="CI646" s="570"/>
      <c r="CJ646" s="570"/>
      <c r="CK646" s="570"/>
      <c r="CL646" s="570"/>
      <c r="CM646" s="570"/>
      <c r="CN646" s="570"/>
      <c r="CO646" s="570"/>
      <c r="CP646" s="570"/>
      <c r="CQ646" s="570"/>
      <c r="CR646" s="570"/>
      <c r="CS646" s="570"/>
      <c r="CT646" s="570"/>
      <c r="CU646" s="570"/>
      <c r="CV646" s="570"/>
    </row>
    <row r="647" spans="1:100" s="365" customFormat="1" ht="13.5">
      <c r="A647" s="655"/>
      <c r="B647" s="655"/>
      <c r="C647" s="655"/>
      <c r="D647" s="655"/>
      <c r="E647" s="655"/>
      <c r="F647" s="655"/>
      <c r="G647" s="655"/>
      <c r="H647" s="815"/>
      <c r="I647" s="815"/>
      <c r="J647" s="366"/>
      <c r="K647" s="367"/>
      <c r="L647" s="368"/>
      <c r="O647" s="339"/>
      <c r="P647" s="369"/>
      <c r="Q647" s="341"/>
      <c r="R647" s="342"/>
      <c r="S647" s="342"/>
      <c r="T647" s="343"/>
      <c r="U647" s="344"/>
      <c r="V647" s="344"/>
      <c r="W647" s="344"/>
      <c r="X647" s="564"/>
      <c r="Y647" s="564"/>
      <c r="Z647" s="564"/>
      <c r="AA647" s="564"/>
      <c r="AB647" s="564"/>
      <c r="AC647" s="570"/>
      <c r="AD647" s="570"/>
      <c r="AE647" s="570"/>
      <c r="AF647" s="570"/>
      <c r="AG647" s="570"/>
      <c r="AH647" s="570"/>
      <c r="AI647" s="570"/>
      <c r="AJ647" s="570"/>
      <c r="AK647" s="570"/>
      <c r="AL647" s="570"/>
      <c r="AM647" s="570"/>
      <c r="AN647" s="570"/>
      <c r="AO647" s="570"/>
      <c r="AP647" s="570"/>
      <c r="AQ647" s="570"/>
      <c r="AR647" s="570"/>
      <c r="AS647" s="570"/>
      <c r="AT647" s="570"/>
      <c r="AU647" s="570"/>
      <c r="AV647" s="570"/>
      <c r="AW647" s="570"/>
      <c r="AX647" s="570"/>
      <c r="AY647" s="570"/>
      <c r="AZ647" s="570"/>
      <c r="BA647" s="570"/>
      <c r="BB647" s="570"/>
      <c r="BC647" s="570"/>
      <c r="BD647" s="570"/>
      <c r="BE647" s="570"/>
      <c r="BF647" s="570"/>
      <c r="BG647" s="570"/>
      <c r="BH647" s="570"/>
      <c r="BI647" s="570"/>
      <c r="BJ647" s="570"/>
      <c r="BK647" s="570"/>
      <c r="BL647" s="570"/>
      <c r="BM647" s="570"/>
      <c r="BN647" s="570"/>
      <c r="BO647" s="570"/>
      <c r="BP647" s="570"/>
      <c r="BQ647" s="570"/>
      <c r="BR647" s="570"/>
      <c r="BS647" s="570"/>
      <c r="BT647" s="570"/>
      <c r="BU647" s="570"/>
      <c r="BV647" s="570"/>
      <c r="BW647" s="570"/>
      <c r="BX647" s="570"/>
      <c r="BY647" s="570"/>
      <c r="BZ647" s="570"/>
      <c r="CA647" s="570"/>
      <c r="CB647" s="570"/>
      <c r="CC647" s="570"/>
      <c r="CD647" s="570"/>
      <c r="CE647" s="570"/>
      <c r="CF647" s="570"/>
      <c r="CG647" s="570"/>
      <c r="CH647" s="570"/>
      <c r="CI647" s="570"/>
      <c r="CJ647" s="570"/>
      <c r="CK647" s="570"/>
      <c r="CL647" s="570"/>
      <c r="CM647" s="570"/>
      <c r="CN647" s="570"/>
      <c r="CO647" s="570"/>
      <c r="CP647" s="570"/>
      <c r="CQ647" s="570"/>
      <c r="CR647" s="570"/>
      <c r="CS647" s="570"/>
      <c r="CT647" s="570"/>
      <c r="CU647" s="570"/>
      <c r="CV647" s="570"/>
    </row>
    <row r="648" spans="1:100" s="365" customFormat="1" ht="13.5">
      <c r="A648" s="655"/>
      <c r="B648" s="655"/>
      <c r="C648" s="655"/>
      <c r="D648" s="655"/>
      <c r="E648" s="655"/>
      <c r="F648" s="655"/>
      <c r="G648" s="655"/>
      <c r="H648" s="815"/>
      <c r="I648" s="815"/>
      <c r="J648" s="366"/>
      <c r="K648" s="367"/>
      <c r="L648" s="368"/>
      <c r="O648" s="339"/>
      <c r="P648" s="369"/>
      <c r="Q648" s="341"/>
      <c r="R648" s="342"/>
      <c r="S648" s="342"/>
      <c r="T648" s="343"/>
      <c r="U648" s="344"/>
      <c r="V648" s="344"/>
      <c r="W648" s="344"/>
      <c r="X648" s="564"/>
      <c r="Y648" s="564"/>
      <c r="Z648" s="564"/>
      <c r="AA648" s="564"/>
      <c r="AB648" s="564"/>
      <c r="AC648" s="570"/>
      <c r="AD648" s="570"/>
      <c r="AE648" s="570"/>
      <c r="AF648" s="570"/>
      <c r="AG648" s="570"/>
      <c r="AH648" s="570"/>
      <c r="AI648" s="570"/>
      <c r="AJ648" s="570"/>
      <c r="AK648" s="570"/>
      <c r="AL648" s="570"/>
      <c r="AM648" s="570"/>
      <c r="AN648" s="570"/>
      <c r="AO648" s="570"/>
      <c r="AP648" s="570"/>
      <c r="AQ648" s="570"/>
      <c r="AR648" s="570"/>
      <c r="AS648" s="570"/>
      <c r="AT648" s="570"/>
      <c r="AU648" s="570"/>
      <c r="AV648" s="570"/>
      <c r="AW648" s="570"/>
      <c r="AX648" s="570"/>
      <c r="AY648" s="570"/>
      <c r="AZ648" s="570"/>
      <c r="BA648" s="570"/>
      <c r="BB648" s="570"/>
      <c r="BC648" s="570"/>
      <c r="BD648" s="570"/>
      <c r="BE648" s="570"/>
      <c r="BF648" s="570"/>
      <c r="BG648" s="570"/>
      <c r="BH648" s="570"/>
      <c r="BI648" s="570"/>
      <c r="BJ648" s="570"/>
      <c r="BK648" s="570"/>
      <c r="BL648" s="570"/>
      <c r="BM648" s="570"/>
      <c r="BN648" s="570"/>
      <c r="BO648" s="570"/>
      <c r="BP648" s="570"/>
      <c r="BQ648" s="570"/>
      <c r="BR648" s="570"/>
      <c r="BS648" s="570"/>
      <c r="BT648" s="570"/>
      <c r="BU648" s="570"/>
      <c r="BV648" s="570"/>
      <c r="BW648" s="570"/>
      <c r="BX648" s="570"/>
      <c r="BY648" s="570"/>
      <c r="BZ648" s="570"/>
      <c r="CA648" s="570"/>
      <c r="CB648" s="570"/>
      <c r="CC648" s="570"/>
      <c r="CD648" s="570"/>
      <c r="CE648" s="570"/>
      <c r="CF648" s="570"/>
      <c r="CG648" s="570"/>
      <c r="CH648" s="570"/>
      <c r="CI648" s="570"/>
      <c r="CJ648" s="570"/>
      <c r="CK648" s="570"/>
      <c r="CL648" s="570"/>
      <c r="CM648" s="570"/>
      <c r="CN648" s="570"/>
      <c r="CO648" s="570"/>
      <c r="CP648" s="570"/>
      <c r="CQ648" s="570"/>
      <c r="CR648" s="570"/>
      <c r="CS648" s="570"/>
      <c r="CT648" s="570"/>
      <c r="CU648" s="570"/>
      <c r="CV648" s="570"/>
    </row>
    <row r="649" spans="1:100" s="365" customFormat="1" ht="13.5">
      <c r="A649" s="655"/>
      <c r="B649" s="655"/>
      <c r="C649" s="655"/>
      <c r="D649" s="655"/>
      <c r="E649" s="655"/>
      <c r="F649" s="655"/>
      <c r="G649" s="655"/>
      <c r="H649" s="815"/>
      <c r="I649" s="815"/>
      <c r="J649" s="366"/>
      <c r="K649" s="367"/>
      <c r="L649" s="368"/>
      <c r="O649" s="339"/>
      <c r="P649" s="369"/>
      <c r="Q649" s="341"/>
      <c r="R649" s="342"/>
      <c r="S649" s="342"/>
      <c r="T649" s="343"/>
      <c r="U649" s="344"/>
      <c r="V649" s="344"/>
      <c r="W649" s="344"/>
      <c r="X649" s="564"/>
      <c r="Y649" s="564"/>
      <c r="Z649" s="564"/>
      <c r="AA649" s="564"/>
      <c r="AB649" s="564"/>
      <c r="AC649" s="570"/>
      <c r="AD649" s="570"/>
      <c r="AE649" s="570"/>
      <c r="AF649" s="570"/>
      <c r="AG649" s="570"/>
      <c r="AH649" s="570"/>
      <c r="AI649" s="570"/>
      <c r="AJ649" s="570"/>
      <c r="AK649" s="570"/>
      <c r="AL649" s="570"/>
      <c r="AM649" s="570"/>
      <c r="AN649" s="570"/>
      <c r="AO649" s="570"/>
      <c r="AP649" s="570"/>
      <c r="AQ649" s="570"/>
      <c r="AR649" s="570"/>
      <c r="AS649" s="570"/>
      <c r="AT649" s="570"/>
      <c r="AU649" s="570"/>
      <c r="AV649" s="570"/>
      <c r="AW649" s="570"/>
      <c r="AX649" s="570"/>
      <c r="AY649" s="570"/>
      <c r="AZ649" s="570"/>
      <c r="BA649" s="570"/>
      <c r="BB649" s="570"/>
      <c r="BC649" s="570"/>
      <c r="BD649" s="570"/>
      <c r="BE649" s="570"/>
      <c r="BF649" s="570"/>
      <c r="BG649" s="570"/>
      <c r="BH649" s="570"/>
      <c r="BI649" s="570"/>
      <c r="BJ649" s="570"/>
      <c r="BK649" s="570"/>
      <c r="BL649" s="570"/>
      <c r="BM649" s="570"/>
      <c r="BN649" s="570"/>
      <c r="BO649" s="570"/>
      <c r="BP649" s="570"/>
      <c r="BQ649" s="570"/>
      <c r="BR649" s="570"/>
      <c r="BS649" s="570"/>
      <c r="BT649" s="570"/>
      <c r="BU649" s="570"/>
      <c r="BV649" s="570"/>
      <c r="BW649" s="570"/>
      <c r="BX649" s="570"/>
      <c r="BY649" s="570"/>
      <c r="BZ649" s="570"/>
      <c r="CA649" s="570"/>
      <c r="CB649" s="570"/>
      <c r="CC649" s="570"/>
      <c r="CD649" s="570"/>
      <c r="CE649" s="570"/>
      <c r="CF649" s="570"/>
      <c r="CG649" s="570"/>
      <c r="CH649" s="570"/>
      <c r="CI649" s="570"/>
      <c r="CJ649" s="570"/>
      <c r="CK649" s="570"/>
      <c r="CL649" s="570"/>
      <c r="CM649" s="570"/>
      <c r="CN649" s="570"/>
      <c r="CO649" s="570"/>
      <c r="CP649" s="570"/>
      <c r="CQ649" s="570"/>
      <c r="CR649" s="570"/>
      <c r="CS649" s="570"/>
      <c r="CT649" s="570"/>
      <c r="CU649" s="570"/>
      <c r="CV649" s="570"/>
    </row>
    <row r="650" spans="1:100" s="365" customFormat="1" ht="13.5">
      <c r="A650" s="655"/>
      <c r="B650" s="655"/>
      <c r="C650" s="655"/>
      <c r="D650" s="655"/>
      <c r="E650" s="655"/>
      <c r="F650" s="655"/>
      <c r="G650" s="655"/>
      <c r="H650" s="815"/>
      <c r="I650" s="815"/>
      <c r="J650" s="366"/>
      <c r="K650" s="367"/>
      <c r="L650" s="368"/>
      <c r="O650" s="339"/>
      <c r="P650" s="369"/>
      <c r="Q650" s="341"/>
      <c r="R650" s="342"/>
      <c r="S650" s="342"/>
      <c r="T650" s="343"/>
      <c r="U650" s="344"/>
      <c r="V650" s="344"/>
      <c r="W650" s="344"/>
      <c r="X650" s="564"/>
      <c r="Y650" s="564"/>
      <c r="Z650" s="564"/>
      <c r="AA650" s="564"/>
      <c r="AB650" s="564"/>
      <c r="AC650" s="570"/>
      <c r="AD650" s="570"/>
      <c r="AE650" s="570"/>
      <c r="AF650" s="570"/>
      <c r="AG650" s="570"/>
      <c r="AH650" s="570"/>
      <c r="AI650" s="570"/>
      <c r="AJ650" s="570"/>
      <c r="AK650" s="570"/>
      <c r="AL650" s="570"/>
      <c r="AM650" s="570"/>
      <c r="AN650" s="570"/>
      <c r="AO650" s="570"/>
      <c r="AP650" s="570"/>
      <c r="AQ650" s="570"/>
      <c r="AR650" s="570"/>
      <c r="AS650" s="570"/>
      <c r="AT650" s="570"/>
      <c r="AU650" s="570"/>
      <c r="AV650" s="570"/>
      <c r="AW650" s="570"/>
      <c r="AX650" s="570"/>
      <c r="AY650" s="570"/>
      <c r="AZ650" s="570"/>
      <c r="BA650" s="570"/>
      <c r="BB650" s="570"/>
      <c r="BC650" s="570"/>
      <c r="BD650" s="570"/>
      <c r="BE650" s="570"/>
      <c r="BF650" s="570"/>
      <c r="BG650" s="570"/>
      <c r="BH650" s="570"/>
      <c r="BI650" s="570"/>
      <c r="BJ650" s="570"/>
      <c r="BK650" s="570"/>
      <c r="BL650" s="570"/>
      <c r="BM650" s="570"/>
      <c r="BN650" s="570"/>
      <c r="BO650" s="570"/>
      <c r="BP650" s="570"/>
      <c r="BQ650" s="570"/>
      <c r="BR650" s="570"/>
      <c r="BS650" s="570"/>
      <c r="BT650" s="570"/>
      <c r="BU650" s="570"/>
      <c r="BV650" s="570"/>
      <c r="BW650" s="570"/>
      <c r="BX650" s="570"/>
      <c r="BY650" s="570"/>
      <c r="BZ650" s="570"/>
      <c r="CA650" s="570"/>
      <c r="CB650" s="570"/>
      <c r="CC650" s="570"/>
      <c r="CD650" s="570"/>
      <c r="CE650" s="570"/>
      <c r="CF650" s="570"/>
      <c r="CG650" s="570"/>
      <c r="CH650" s="570"/>
      <c r="CI650" s="570"/>
      <c r="CJ650" s="570"/>
      <c r="CK650" s="570"/>
      <c r="CL650" s="570"/>
      <c r="CM650" s="570"/>
      <c r="CN650" s="570"/>
      <c r="CO650" s="570"/>
      <c r="CP650" s="570"/>
      <c r="CQ650" s="570"/>
      <c r="CR650" s="570"/>
      <c r="CS650" s="570"/>
      <c r="CT650" s="570"/>
      <c r="CU650" s="570"/>
      <c r="CV650" s="570"/>
    </row>
    <row r="651" spans="1:100" s="365" customFormat="1" ht="13.5">
      <c r="A651" s="655"/>
      <c r="B651" s="655"/>
      <c r="C651" s="655"/>
      <c r="D651" s="655"/>
      <c r="E651" s="655"/>
      <c r="F651" s="655"/>
      <c r="G651" s="655"/>
      <c r="H651" s="815"/>
      <c r="I651" s="815"/>
      <c r="J651" s="366"/>
      <c r="K651" s="367"/>
      <c r="L651" s="368"/>
      <c r="O651" s="339"/>
      <c r="P651" s="369"/>
      <c r="Q651" s="341"/>
      <c r="R651" s="342"/>
      <c r="S651" s="342"/>
      <c r="T651" s="343"/>
      <c r="U651" s="344"/>
      <c r="V651" s="344"/>
      <c r="W651" s="344"/>
      <c r="X651" s="564"/>
      <c r="Y651" s="564"/>
      <c r="Z651" s="564"/>
      <c r="AA651" s="564"/>
      <c r="AB651" s="564"/>
      <c r="AC651" s="570"/>
      <c r="AD651" s="570"/>
      <c r="AE651" s="570"/>
      <c r="AF651" s="570"/>
      <c r="AG651" s="570"/>
      <c r="AH651" s="570"/>
      <c r="AI651" s="570"/>
      <c r="AJ651" s="570"/>
      <c r="AK651" s="570"/>
      <c r="AL651" s="570"/>
      <c r="AM651" s="570"/>
      <c r="AN651" s="570"/>
      <c r="AO651" s="570"/>
      <c r="AP651" s="570"/>
      <c r="AQ651" s="570"/>
      <c r="AR651" s="570"/>
      <c r="AS651" s="570"/>
      <c r="AT651" s="570"/>
      <c r="AU651" s="570"/>
      <c r="AV651" s="570"/>
      <c r="AW651" s="570"/>
      <c r="AX651" s="570"/>
      <c r="AY651" s="570"/>
      <c r="AZ651" s="570"/>
      <c r="BA651" s="570"/>
      <c r="BB651" s="570"/>
      <c r="BC651" s="570"/>
      <c r="BD651" s="570"/>
      <c r="BE651" s="570"/>
      <c r="BF651" s="570"/>
      <c r="BG651" s="570"/>
      <c r="BH651" s="570"/>
      <c r="BI651" s="570"/>
      <c r="BJ651" s="570"/>
      <c r="BK651" s="570"/>
      <c r="BL651" s="570"/>
      <c r="BM651" s="570"/>
      <c r="BN651" s="570"/>
      <c r="BO651" s="570"/>
      <c r="BP651" s="570"/>
      <c r="BQ651" s="570"/>
      <c r="BR651" s="570"/>
      <c r="BS651" s="570"/>
      <c r="BT651" s="570"/>
      <c r="BU651" s="570"/>
      <c r="BV651" s="570"/>
      <c r="BW651" s="570"/>
      <c r="BX651" s="570"/>
      <c r="BY651" s="570"/>
      <c r="BZ651" s="570"/>
      <c r="CA651" s="570"/>
      <c r="CB651" s="570"/>
      <c r="CC651" s="570"/>
      <c r="CD651" s="570"/>
      <c r="CE651" s="570"/>
      <c r="CF651" s="570"/>
      <c r="CG651" s="570"/>
      <c r="CH651" s="570"/>
      <c r="CI651" s="570"/>
      <c r="CJ651" s="570"/>
      <c r="CK651" s="570"/>
      <c r="CL651" s="570"/>
      <c r="CM651" s="570"/>
      <c r="CN651" s="570"/>
      <c r="CO651" s="570"/>
      <c r="CP651" s="570"/>
      <c r="CQ651" s="570"/>
      <c r="CR651" s="570"/>
      <c r="CS651" s="570"/>
      <c r="CT651" s="570"/>
      <c r="CU651" s="570"/>
      <c r="CV651" s="570"/>
    </row>
    <row r="652" spans="1:100" s="365" customFormat="1" ht="13.5">
      <c r="A652" s="655"/>
      <c r="B652" s="655"/>
      <c r="C652" s="655"/>
      <c r="D652" s="655"/>
      <c r="E652" s="655"/>
      <c r="F652" s="655"/>
      <c r="G652" s="655"/>
      <c r="H652" s="815"/>
      <c r="I652" s="815"/>
      <c r="J652" s="366"/>
      <c r="K652" s="367"/>
      <c r="L652" s="368"/>
      <c r="O652" s="339"/>
      <c r="P652" s="369"/>
      <c r="Q652" s="341"/>
      <c r="R652" s="342"/>
      <c r="S652" s="342"/>
      <c r="T652" s="343"/>
      <c r="U652" s="344"/>
      <c r="V652" s="344"/>
      <c r="W652" s="344"/>
      <c r="X652" s="564"/>
      <c r="Y652" s="564"/>
      <c r="Z652" s="564"/>
      <c r="AA652" s="564"/>
      <c r="AB652" s="564"/>
      <c r="AC652" s="570"/>
      <c r="AD652" s="570"/>
      <c r="AE652" s="570"/>
      <c r="AF652" s="570"/>
      <c r="AG652" s="570"/>
      <c r="AH652" s="570"/>
      <c r="AI652" s="570"/>
      <c r="AJ652" s="570"/>
      <c r="AK652" s="570"/>
      <c r="AL652" s="570"/>
      <c r="AM652" s="570"/>
      <c r="AN652" s="570"/>
      <c r="AO652" s="570"/>
      <c r="AP652" s="570"/>
      <c r="AQ652" s="570"/>
      <c r="AR652" s="570"/>
      <c r="AS652" s="570"/>
      <c r="AT652" s="570"/>
      <c r="AU652" s="570"/>
      <c r="AV652" s="570"/>
      <c r="AW652" s="570"/>
      <c r="AX652" s="570"/>
      <c r="AY652" s="570"/>
      <c r="AZ652" s="570"/>
      <c r="BA652" s="570"/>
      <c r="BB652" s="570"/>
      <c r="BC652" s="570"/>
      <c r="BD652" s="570"/>
      <c r="BE652" s="570"/>
      <c r="BF652" s="570"/>
      <c r="BG652" s="570"/>
      <c r="BH652" s="570"/>
      <c r="BI652" s="570"/>
      <c r="BJ652" s="570"/>
      <c r="BK652" s="570"/>
      <c r="BL652" s="570"/>
      <c r="BM652" s="570"/>
      <c r="BN652" s="570"/>
      <c r="BO652" s="570"/>
      <c r="BP652" s="570"/>
      <c r="BQ652" s="570"/>
      <c r="BR652" s="570"/>
      <c r="BS652" s="570"/>
      <c r="BT652" s="570"/>
      <c r="BU652" s="570"/>
      <c r="BV652" s="570"/>
      <c r="BW652" s="570"/>
      <c r="BX652" s="570"/>
      <c r="BY652" s="570"/>
      <c r="BZ652" s="570"/>
      <c r="CA652" s="570"/>
      <c r="CB652" s="570"/>
      <c r="CC652" s="570"/>
      <c r="CD652" s="570"/>
      <c r="CE652" s="570"/>
      <c r="CF652" s="570"/>
      <c r="CG652" s="570"/>
      <c r="CH652" s="570"/>
      <c r="CI652" s="570"/>
      <c r="CJ652" s="570"/>
      <c r="CK652" s="570"/>
      <c r="CL652" s="570"/>
      <c r="CM652" s="570"/>
      <c r="CN652" s="570"/>
      <c r="CO652" s="570"/>
      <c r="CP652" s="570"/>
      <c r="CQ652" s="570"/>
      <c r="CR652" s="570"/>
      <c r="CS652" s="570"/>
      <c r="CT652" s="570"/>
      <c r="CU652" s="570"/>
      <c r="CV652" s="570"/>
    </row>
    <row r="653" spans="1:100" s="365" customFormat="1" ht="13.5">
      <c r="A653" s="655"/>
      <c r="B653" s="655"/>
      <c r="C653" s="655"/>
      <c r="D653" s="655"/>
      <c r="E653" s="655"/>
      <c r="F653" s="655"/>
      <c r="G653" s="655"/>
      <c r="H653" s="815"/>
      <c r="I653" s="815"/>
      <c r="J653" s="366"/>
      <c r="K653" s="367"/>
      <c r="L653" s="368"/>
      <c r="O653" s="339"/>
      <c r="P653" s="369"/>
      <c r="Q653" s="341"/>
      <c r="R653" s="342"/>
      <c r="S653" s="342"/>
      <c r="T653" s="343"/>
      <c r="U653" s="344"/>
      <c r="V653" s="344"/>
      <c r="W653" s="344"/>
      <c r="X653" s="564"/>
      <c r="Y653" s="564"/>
      <c r="Z653" s="564"/>
      <c r="AA653" s="564"/>
      <c r="AB653" s="564"/>
      <c r="AC653" s="570"/>
      <c r="AD653" s="570"/>
      <c r="AE653" s="570"/>
      <c r="AF653" s="570"/>
      <c r="AG653" s="570"/>
      <c r="AH653" s="570"/>
      <c r="AI653" s="570"/>
      <c r="AJ653" s="570"/>
      <c r="AK653" s="570"/>
      <c r="AL653" s="570"/>
      <c r="AM653" s="570"/>
      <c r="AN653" s="570"/>
      <c r="AO653" s="570"/>
      <c r="AP653" s="570"/>
      <c r="AQ653" s="570"/>
      <c r="AR653" s="570"/>
      <c r="AS653" s="570"/>
      <c r="AT653" s="570"/>
      <c r="AU653" s="570"/>
      <c r="AV653" s="570"/>
      <c r="AW653" s="570"/>
      <c r="AX653" s="570"/>
      <c r="AY653" s="570"/>
      <c r="AZ653" s="570"/>
      <c r="BA653" s="570"/>
      <c r="BB653" s="570"/>
      <c r="BC653" s="570"/>
      <c r="BD653" s="570"/>
      <c r="BE653" s="570"/>
      <c r="BF653" s="570"/>
      <c r="BG653" s="570"/>
      <c r="BH653" s="570"/>
      <c r="BI653" s="570"/>
      <c r="BJ653" s="570"/>
      <c r="BK653" s="570"/>
      <c r="BL653" s="570"/>
      <c r="BM653" s="570"/>
      <c r="BN653" s="570"/>
      <c r="BO653" s="570"/>
      <c r="BP653" s="570"/>
      <c r="BQ653" s="570"/>
      <c r="BR653" s="570"/>
      <c r="BS653" s="570"/>
      <c r="BT653" s="570"/>
      <c r="BU653" s="570"/>
      <c r="BV653" s="570"/>
      <c r="BW653" s="570"/>
      <c r="BX653" s="570"/>
      <c r="BY653" s="570"/>
      <c r="BZ653" s="570"/>
      <c r="CA653" s="570"/>
      <c r="CB653" s="570"/>
      <c r="CC653" s="570"/>
      <c r="CD653" s="570"/>
      <c r="CE653" s="570"/>
      <c r="CF653" s="570"/>
      <c r="CG653" s="570"/>
      <c r="CH653" s="570"/>
      <c r="CI653" s="570"/>
      <c r="CJ653" s="570"/>
      <c r="CK653" s="570"/>
      <c r="CL653" s="570"/>
      <c r="CM653" s="570"/>
      <c r="CN653" s="570"/>
      <c r="CO653" s="570"/>
      <c r="CP653" s="570"/>
      <c r="CQ653" s="570"/>
      <c r="CR653" s="570"/>
      <c r="CS653" s="570"/>
      <c r="CT653" s="570"/>
      <c r="CU653" s="570"/>
      <c r="CV653" s="570"/>
    </row>
    <row r="654" spans="1:100" s="365" customFormat="1" ht="13.5">
      <c r="A654" s="655"/>
      <c r="B654" s="655"/>
      <c r="C654" s="655"/>
      <c r="D654" s="655"/>
      <c r="E654" s="655"/>
      <c r="F654" s="655"/>
      <c r="G654" s="655"/>
      <c r="H654" s="815"/>
      <c r="I654" s="815"/>
      <c r="J654" s="366"/>
      <c r="K654" s="367"/>
      <c r="L654" s="368"/>
      <c r="O654" s="339"/>
      <c r="P654" s="369"/>
      <c r="Q654" s="341"/>
      <c r="R654" s="342"/>
      <c r="S654" s="342"/>
      <c r="T654" s="343"/>
      <c r="U654" s="344"/>
      <c r="V654" s="344"/>
      <c r="W654" s="344"/>
      <c r="X654" s="564"/>
      <c r="Y654" s="564"/>
      <c r="Z654" s="564"/>
      <c r="AA654" s="564"/>
      <c r="AB654" s="564"/>
      <c r="AC654" s="570"/>
      <c r="AD654" s="570"/>
      <c r="AE654" s="570"/>
      <c r="AF654" s="570"/>
      <c r="AG654" s="570"/>
      <c r="AH654" s="570"/>
      <c r="AI654" s="570"/>
      <c r="AJ654" s="570"/>
      <c r="AK654" s="570"/>
      <c r="AL654" s="570"/>
      <c r="AM654" s="570"/>
      <c r="AN654" s="570"/>
      <c r="AO654" s="570"/>
      <c r="AP654" s="570"/>
      <c r="AQ654" s="570"/>
      <c r="AR654" s="570"/>
      <c r="AS654" s="570"/>
      <c r="AT654" s="570"/>
      <c r="AU654" s="570"/>
      <c r="AV654" s="570"/>
      <c r="AW654" s="570"/>
      <c r="AX654" s="570"/>
      <c r="AY654" s="570"/>
      <c r="AZ654" s="570"/>
      <c r="BA654" s="570"/>
      <c r="BB654" s="570"/>
      <c r="BC654" s="570"/>
      <c r="BD654" s="570"/>
      <c r="BE654" s="570"/>
      <c r="BF654" s="570"/>
      <c r="BG654" s="570"/>
      <c r="BH654" s="570"/>
      <c r="BI654" s="570"/>
      <c r="BJ654" s="570"/>
      <c r="BK654" s="570"/>
      <c r="BL654" s="570"/>
      <c r="BM654" s="570"/>
      <c r="BN654" s="570"/>
      <c r="BO654" s="570"/>
      <c r="BP654" s="570"/>
      <c r="BQ654" s="570"/>
      <c r="BR654" s="570"/>
      <c r="BS654" s="570"/>
      <c r="BT654" s="570"/>
      <c r="BU654" s="570"/>
      <c r="BV654" s="570"/>
      <c r="BW654" s="570"/>
      <c r="BX654" s="570"/>
      <c r="BY654" s="570"/>
      <c r="BZ654" s="570"/>
      <c r="CA654" s="570"/>
      <c r="CB654" s="570"/>
      <c r="CC654" s="570"/>
      <c r="CD654" s="570"/>
      <c r="CE654" s="570"/>
      <c r="CF654" s="570"/>
      <c r="CG654" s="570"/>
      <c r="CH654" s="570"/>
      <c r="CI654" s="570"/>
      <c r="CJ654" s="570"/>
      <c r="CK654" s="570"/>
      <c r="CL654" s="570"/>
      <c r="CM654" s="570"/>
      <c r="CN654" s="570"/>
      <c r="CO654" s="570"/>
      <c r="CP654" s="570"/>
      <c r="CQ654" s="570"/>
      <c r="CR654" s="570"/>
      <c r="CS654" s="570"/>
      <c r="CT654" s="570"/>
      <c r="CU654" s="570"/>
      <c r="CV654" s="570"/>
    </row>
    <row r="655" spans="1:100" s="365" customFormat="1" ht="13.5">
      <c r="A655" s="655"/>
      <c r="B655" s="655"/>
      <c r="C655" s="655"/>
      <c r="D655" s="655"/>
      <c r="E655" s="655"/>
      <c r="F655" s="655"/>
      <c r="G655" s="655"/>
      <c r="H655" s="815"/>
      <c r="I655" s="815"/>
      <c r="J655" s="366"/>
      <c r="K655" s="367"/>
      <c r="L655" s="368"/>
      <c r="O655" s="339"/>
      <c r="P655" s="369"/>
      <c r="Q655" s="341"/>
      <c r="R655" s="342"/>
      <c r="S655" s="342"/>
      <c r="T655" s="343"/>
      <c r="U655" s="344"/>
      <c r="V655" s="344"/>
      <c r="W655" s="344"/>
      <c r="X655" s="564"/>
      <c r="Y655" s="564"/>
      <c r="Z655" s="564"/>
      <c r="AA655" s="564"/>
      <c r="AB655" s="564"/>
      <c r="AC655" s="570"/>
      <c r="AD655" s="570"/>
      <c r="AE655" s="570"/>
      <c r="AF655" s="570"/>
      <c r="AG655" s="570"/>
      <c r="AH655" s="570"/>
      <c r="AI655" s="570"/>
      <c r="AJ655" s="570"/>
      <c r="AK655" s="570"/>
      <c r="AL655" s="570"/>
      <c r="AM655" s="570"/>
      <c r="AN655" s="570"/>
      <c r="AO655" s="570"/>
      <c r="AP655" s="570"/>
      <c r="AQ655" s="570"/>
      <c r="AR655" s="570"/>
      <c r="AS655" s="570"/>
      <c r="AT655" s="570"/>
      <c r="AU655" s="570"/>
      <c r="AV655" s="570"/>
      <c r="AW655" s="570"/>
      <c r="AX655" s="570"/>
      <c r="AY655" s="570"/>
      <c r="AZ655" s="570"/>
      <c r="BA655" s="570"/>
      <c r="BB655" s="570"/>
      <c r="BC655" s="570"/>
      <c r="BD655" s="570"/>
      <c r="BE655" s="570"/>
      <c r="BF655" s="570"/>
      <c r="BG655" s="570"/>
      <c r="BH655" s="570"/>
      <c r="BI655" s="570"/>
      <c r="BJ655" s="570"/>
      <c r="BK655" s="570"/>
      <c r="BL655" s="570"/>
      <c r="BM655" s="570"/>
      <c r="BN655" s="570"/>
      <c r="BO655" s="570"/>
      <c r="BP655" s="570"/>
      <c r="BQ655" s="570"/>
      <c r="BR655" s="570"/>
      <c r="BS655" s="570"/>
      <c r="BT655" s="570"/>
      <c r="BU655" s="570"/>
      <c r="BV655" s="570"/>
      <c r="BW655" s="570"/>
      <c r="BX655" s="570"/>
      <c r="BY655" s="570"/>
      <c r="BZ655" s="570"/>
      <c r="CA655" s="570"/>
      <c r="CB655" s="570"/>
      <c r="CC655" s="570"/>
      <c r="CD655" s="570"/>
      <c r="CE655" s="570"/>
      <c r="CF655" s="570"/>
      <c r="CG655" s="570"/>
      <c r="CH655" s="570"/>
      <c r="CI655" s="570"/>
      <c r="CJ655" s="570"/>
      <c r="CK655" s="570"/>
      <c r="CL655" s="570"/>
      <c r="CM655" s="570"/>
      <c r="CN655" s="570"/>
      <c r="CO655" s="570"/>
      <c r="CP655" s="570"/>
      <c r="CQ655" s="570"/>
      <c r="CR655" s="570"/>
      <c r="CS655" s="570"/>
      <c r="CT655" s="570"/>
      <c r="CU655" s="570"/>
      <c r="CV655" s="570"/>
    </row>
    <row r="656" spans="1:100" s="365" customFormat="1" ht="13.5">
      <c r="A656" s="655"/>
      <c r="B656" s="655"/>
      <c r="C656" s="655"/>
      <c r="D656" s="655"/>
      <c r="E656" s="655"/>
      <c r="F656" s="655"/>
      <c r="G656" s="655"/>
      <c r="H656" s="815"/>
      <c r="I656" s="815"/>
      <c r="J656" s="366"/>
      <c r="K656" s="367"/>
      <c r="L656" s="368"/>
      <c r="O656" s="339"/>
      <c r="P656" s="369"/>
      <c r="Q656" s="341"/>
      <c r="R656" s="342"/>
      <c r="S656" s="342"/>
      <c r="T656" s="343"/>
      <c r="U656" s="344"/>
      <c r="V656" s="344"/>
      <c r="W656" s="344"/>
      <c r="X656" s="564"/>
      <c r="Y656" s="564"/>
      <c r="Z656" s="564"/>
      <c r="AA656" s="564"/>
      <c r="AB656" s="564"/>
      <c r="AC656" s="570"/>
      <c r="AD656" s="570"/>
      <c r="AE656" s="570"/>
      <c r="AF656" s="570"/>
      <c r="AG656" s="570"/>
      <c r="AH656" s="570"/>
      <c r="AI656" s="570"/>
      <c r="AJ656" s="570"/>
      <c r="AK656" s="570"/>
      <c r="AL656" s="570"/>
      <c r="AM656" s="570"/>
      <c r="AN656" s="570"/>
      <c r="AO656" s="570"/>
      <c r="AP656" s="570"/>
      <c r="AQ656" s="570"/>
      <c r="AR656" s="570"/>
      <c r="AS656" s="570"/>
      <c r="AT656" s="570"/>
      <c r="AU656" s="570"/>
      <c r="AV656" s="570"/>
      <c r="AW656" s="570"/>
      <c r="AX656" s="570"/>
      <c r="AY656" s="570"/>
      <c r="AZ656" s="570"/>
      <c r="BA656" s="570"/>
      <c r="BB656" s="570"/>
      <c r="BC656" s="570"/>
      <c r="BD656" s="570"/>
      <c r="BE656" s="570"/>
      <c r="BF656" s="570"/>
      <c r="BG656" s="570"/>
      <c r="BH656" s="570"/>
      <c r="BI656" s="570"/>
      <c r="BJ656" s="570"/>
      <c r="BK656" s="570"/>
      <c r="BL656" s="570"/>
      <c r="BM656" s="570"/>
      <c r="BN656" s="570"/>
      <c r="BO656" s="570"/>
      <c r="BP656" s="570"/>
      <c r="BQ656" s="570"/>
      <c r="BR656" s="570"/>
      <c r="BS656" s="570"/>
      <c r="BT656" s="570"/>
      <c r="BU656" s="570"/>
      <c r="BV656" s="570"/>
      <c r="BW656" s="570"/>
      <c r="BX656" s="570"/>
      <c r="BY656" s="570"/>
      <c r="BZ656" s="570"/>
      <c r="CA656" s="570"/>
      <c r="CB656" s="570"/>
      <c r="CC656" s="570"/>
      <c r="CD656" s="570"/>
      <c r="CE656" s="570"/>
      <c r="CF656" s="570"/>
      <c r="CG656" s="570"/>
      <c r="CH656" s="570"/>
      <c r="CI656" s="570"/>
      <c r="CJ656" s="570"/>
      <c r="CK656" s="570"/>
      <c r="CL656" s="570"/>
      <c r="CM656" s="570"/>
      <c r="CN656" s="570"/>
      <c r="CO656" s="570"/>
      <c r="CP656" s="570"/>
      <c r="CQ656" s="570"/>
      <c r="CR656" s="570"/>
      <c r="CS656" s="570"/>
      <c r="CT656" s="570"/>
      <c r="CU656" s="570"/>
      <c r="CV656" s="570"/>
    </row>
    <row r="657" spans="1:100" s="365" customFormat="1" ht="13.5">
      <c r="A657" s="655"/>
      <c r="B657" s="655"/>
      <c r="C657" s="655"/>
      <c r="D657" s="655"/>
      <c r="E657" s="655"/>
      <c r="F657" s="655"/>
      <c r="G657" s="655"/>
      <c r="H657" s="815"/>
      <c r="I657" s="815"/>
      <c r="J657" s="366"/>
      <c r="K657" s="367"/>
      <c r="L657" s="368"/>
      <c r="O657" s="339"/>
      <c r="P657" s="369"/>
      <c r="Q657" s="341"/>
      <c r="R657" s="342"/>
      <c r="S657" s="342"/>
      <c r="T657" s="343"/>
      <c r="U657" s="344"/>
      <c r="V657" s="344"/>
      <c r="W657" s="344"/>
      <c r="X657" s="564"/>
      <c r="Y657" s="564"/>
      <c r="Z657" s="564"/>
      <c r="AA657" s="564"/>
      <c r="AB657" s="564"/>
      <c r="AC657" s="570"/>
      <c r="AD657" s="570"/>
      <c r="AE657" s="570"/>
      <c r="AF657" s="570"/>
      <c r="AG657" s="570"/>
      <c r="AH657" s="570"/>
      <c r="AI657" s="570"/>
      <c r="AJ657" s="570"/>
      <c r="AK657" s="570"/>
      <c r="AL657" s="570"/>
      <c r="AM657" s="570"/>
      <c r="AN657" s="570"/>
      <c r="AO657" s="570"/>
      <c r="AP657" s="570"/>
      <c r="AQ657" s="570"/>
      <c r="AR657" s="570"/>
      <c r="AS657" s="570"/>
      <c r="AT657" s="570"/>
      <c r="AU657" s="570"/>
      <c r="AV657" s="570"/>
      <c r="AW657" s="570"/>
      <c r="AX657" s="570"/>
      <c r="AY657" s="570"/>
      <c r="AZ657" s="570"/>
      <c r="BA657" s="570"/>
      <c r="BB657" s="570"/>
      <c r="BC657" s="570"/>
      <c r="BD657" s="570"/>
      <c r="BE657" s="570"/>
      <c r="BF657" s="570"/>
      <c r="BG657" s="570"/>
      <c r="BH657" s="570"/>
      <c r="BI657" s="570"/>
      <c r="BJ657" s="570"/>
      <c r="BK657" s="570"/>
      <c r="BL657" s="570"/>
      <c r="BM657" s="570"/>
      <c r="BN657" s="570"/>
      <c r="BO657" s="570"/>
      <c r="BP657" s="570"/>
      <c r="BQ657" s="570"/>
      <c r="BR657" s="570"/>
      <c r="BS657" s="570"/>
      <c r="BT657" s="570"/>
      <c r="BU657" s="570"/>
      <c r="BV657" s="570"/>
      <c r="BW657" s="570"/>
      <c r="BX657" s="570"/>
      <c r="BY657" s="570"/>
      <c r="BZ657" s="570"/>
      <c r="CA657" s="570"/>
      <c r="CB657" s="570"/>
      <c r="CC657" s="570"/>
      <c r="CD657" s="570"/>
      <c r="CE657" s="570"/>
      <c r="CF657" s="570"/>
      <c r="CG657" s="570"/>
      <c r="CH657" s="570"/>
      <c r="CI657" s="570"/>
      <c r="CJ657" s="570"/>
      <c r="CK657" s="570"/>
      <c r="CL657" s="570"/>
      <c r="CM657" s="570"/>
      <c r="CN657" s="570"/>
      <c r="CO657" s="570"/>
      <c r="CP657" s="570"/>
      <c r="CQ657" s="570"/>
      <c r="CR657" s="570"/>
      <c r="CS657" s="570"/>
      <c r="CT657" s="570"/>
      <c r="CU657" s="570"/>
      <c r="CV657" s="570"/>
    </row>
    <row r="658" spans="1:100" s="365" customFormat="1" ht="13.5">
      <c r="A658" s="655"/>
      <c r="B658" s="655"/>
      <c r="C658" s="655"/>
      <c r="D658" s="655"/>
      <c r="E658" s="655"/>
      <c r="F658" s="655"/>
      <c r="G658" s="655"/>
      <c r="H658" s="815"/>
      <c r="I658" s="815"/>
      <c r="J658" s="366"/>
      <c r="K658" s="367"/>
      <c r="L658" s="368"/>
      <c r="O658" s="339"/>
      <c r="P658" s="369"/>
      <c r="Q658" s="341"/>
      <c r="R658" s="342"/>
      <c r="S658" s="342"/>
      <c r="T658" s="343"/>
      <c r="U658" s="344"/>
      <c r="V658" s="344"/>
      <c r="W658" s="344"/>
      <c r="X658" s="564"/>
      <c r="Y658" s="564"/>
      <c r="Z658" s="564"/>
      <c r="AA658" s="564"/>
      <c r="AB658" s="564"/>
      <c r="AC658" s="570"/>
      <c r="AD658" s="570"/>
      <c r="AE658" s="570"/>
      <c r="AF658" s="570"/>
      <c r="AG658" s="570"/>
      <c r="AH658" s="570"/>
      <c r="AI658" s="570"/>
      <c r="AJ658" s="570"/>
      <c r="AK658" s="570"/>
      <c r="AL658" s="570"/>
      <c r="AM658" s="570"/>
      <c r="AN658" s="570"/>
      <c r="AO658" s="570"/>
      <c r="AP658" s="570"/>
      <c r="AQ658" s="570"/>
      <c r="AR658" s="570"/>
      <c r="AS658" s="570"/>
      <c r="AT658" s="570"/>
      <c r="AU658" s="570"/>
      <c r="AV658" s="570"/>
      <c r="AW658" s="570"/>
      <c r="AX658" s="570"/>
      <c r="AY658" s="570"/>
      <c r="AZ658" s="570"/>
      <c r="BA658" s="570"/>
      <c r="BB658" s="570"/>
      <c r="BC658" s="570"/>
      <c r="BD658" s="570"/>
      <c r="BE658" s="570"/>
      <c r="BF658" s="570"/>
      <c r="BG658" s="570"/>
      <c r="BH658" s="570"/>
      <c r="BI658" s="570"/>
      <c r="BJ658" s="570"/>
      <c r="BK658" s="570"/>
      <c r="BL658" s="570"/>
      <c r="BM658" s="570"/>
      <c r="BN658" s="570"/>
      <c r="BO658" s="570"/>
      <c r="BP658" s="570"/>
      <c r="BQ658" s="570"/>
      <c r="BR658" s="570"/>
      <c r="BS658" s="570"/>
      <c r="BT658" s="570"/>
      <c r="BU658" s="570"/>
      <c r="BV658" s="570"/>
      <c r="BW658" s="570"/>
      <c r="BX658" s="570"/>
      <c r="BY658" s="570"/>
      <c r="BZ658" s="570"/>
      <c r="CA658" s="570"/>
      <c r="CB658" s="570"/>
      <c r="CC658" s="570"/>
      <c r="CD658" s="570"/>
      <c r="CE658" s="570"/>
      <c r="CF658" s="570"/>
      <c r="CG658" s="570"/>
      <c r="CH658" s="570"/>
      <c r="CI658" s="570"/>
      <c r="CJ658" s="570"/>
      <c r="CK658" s="570"/>
      <c r="CL658" s="570"/>
      <c r="CM658" s="570"/>
      <c r="CN658" s="570"/>
      <c r="CO658" s="570"/>
      <c r="CP658" s="570"/>
      <c r="CQ658" s="570"/>
      <c r="CR658" s="570"/>
      <c r="CS658" s="570"/>
      <c r="CT658" s="570"/>
      <c r="CU658" s="570"/>
      <c r="CV658" s="570"/>
    </row>
    <row r="659" spans="1:100" s="365" customFormat="1" ht="13.5">
      <c r="A659" s="655"/>
      <c r="B659" s="655"/>
      <c r="C659" s="655"/>
      <c r="D659" s="655"/>
      <c r="E659" s="655"/>
      <c r="F659" s="655"/>
      <c r="G659" s="655"/>
      <c r="H659" s="815"/>
      <c r="I659" s="815"/>
      <c r="J659" s="366"/>
      <c r="K659" s="367"/>
      <c r="L659" s="368"/>
      <c r="O659" s="339"/>
      <c r="P659" s="369"/>
      <c r="Q659" s="341"/>
      <c r="R659" s="342"/>
      <c r="S659" s="342"/>
      <c r="T659" s="343"/>
      <c r="U659" s="344"/>
      <c r="V659" s="344"/>
      <c r="W659" s="344"/>
      <c r="X659" s="564"/>
      <c r="Y659" s="564"/>
      <c r="Z659" s="564"/>
      <c r="AA659" s="564"/>
      <c r="AB659" s="564"/>
      <c r="AC659" s="570"/>
      <c r="AD659" s="570"/>
      <c r="AE659" s="570"/>
      <c r="AF659" s="570"/>
      <c r="AG659" s="570"/>
      <c r="AH659" s="570"/>
      <c r="AI659" s="570"/>
      <c r="AJ659" s="570"/>
      <c r="AK659" s="570"/>
      <c r="AL659" s="570"/>
      <c r="AM659" s="570"/>
      <c r="AN659" s="570"/>
      <c r="AO659" s="570"/>
      <c r="AP659" s="570"/>
      <c r="AQ659" s="570"/>
      <c r="AR659" s="570"/>
      <c r="AS659" s="570"/>
      <c r="AT659" s="570"/>
      <c r="AU659" s="570"/>
      <c r="AV659" s="570"/>
      <c r="AW659" s="570"/>
      <c r="AX659" s="570"/>
      <c r="AY659" s="570"/>
      <c r="AZ659" s="570"/>
      <c r="BA659" s="570"/>
      <c r="BB659" s="570"/>
      <c r="BC659" s="570"/>
      <c r="BD659" s="570"/>
      <c r="BE659" s="570"/>
      <c r="BF659" s="570"/>
      <c r="BG659" s="570"/>
      <c r="BH659" s="570"/>
      <c r="BI659" s="570"/>
      <c r="BJ659" s="570"/>
      <c r="BK659" s="570"/>
      <c r="BL659" s="570"/>
      <c r="BM659" s="570"/>
      <c r="BN659" s="570"/>
      <c r="BO659" s="570"/>
      <c r="BP659" s="570"/>
      <c r="BQ659" s="570"/>
      <c r="BR659" s="570"/>
      <c r="BS659" s="570"/>
      <c r="BT659" s="570"/>
      <c r="BU659" s="570"/>
      <c r="BV659" s="570"/>
      <c r="BW659" s="570"/>
      <c r="BX659" s="570"/>
      <c r="BY659" s="570"/>
      <c r="BZ659" s="570"/>
      <c r="CA659" s="570"/>
      <c r="CB659" s="570"/>
      <c r="CC659" s="570"/>
      <c r="CD659" s="570"/>
      <c r="CE659" s="570"/>
      <c r="CF659" s="570"/>
      <c r="CG659" s="570"/>
      <c r="CH659" s="570"/>
      <c r="CI659" s="570"/>
      <c r="CJ659" s="570"/>
      <c r="CK659" s="570"/>
      <c r="CL659" s="570"/>
      <c r="CM659" s="570"/>
      <c r="CN659" s="570"/>
      <c r="CO659" s="570"/>
      <c r="CP659" s="570"/>
      <c r="CQ659" s="570"/>
      <c r="CR659" s="570"/>
      <c r="CS659" s="570"/>
      <c r="CT659" s="570"/>
      <c r="CU659" s="570"/>
      <c r="CV659" s="570"/>
    </row>
    <row r="660" spans="1:100" s="365" customFormat="1" ht="13.5">
      <c r="A660" s="655"/>
      <c r="B660" s="655"/>
      <c r="C660" s="655"/>
      <c r="D660" s="655"/>
      <c r="E660" s="655"/>
      <c r="F660" s="655"/>
      <c r="G660" s="655"/>
      <c r="H660" s="815"/>
      <c r="I660" s="815"/>
      <c r="J660" s="366"/>
      <c r="K660" s="367"/>
      <c r="L660" s="368"/>
      <c r="O660" s="339"/>
      <c r="P660" s="369"/>
      <c r="Q660" s="341"/>
      <c r="R660" s="342"/>
      <c r="S660" s="342"/>
      <c r="T660" s="343"/>
      <c r="U660" s="344"/>
      <c r="V660" s="344"/>
      <c r="W660" s="344"/>
      <c r="X660" s="564"/>
      <c r="Y660" s="564"/>
      <c r="Z660" s="564"/>
      <c r="AA660" s="564"/>
      <c r="AB660" s="564"/>
      <c r="AC660" s="570"/>
      <c r="AD660" s="570"/>
      <c r="AE660" s="570"/>
      <c r="AF660" s="570"/>
      <c r="AG660" s="570"/>
      <c r="AH660" s="570"/>
      <c r="AI660" s="570"/>
      <c r="AJ660" s="570"/>
      <c r="AK660" s="570"/>
      <c r="AL660" s="570"/>
      <c r="AM660" s="570"/>
      <c r="AN660" s="570"/>
      <c r="AO660" s="570"/>
      <c r="AP660" s="570"/>
      <c r="AQ660" s="570"/>
      <c r="AR660" s="570"/>
      <c r="AS660" s="570"/>
      <c r="AT660" s="570"/>
      <c r="AU660" s="570"/>
      <c r="AV660" s="570"/>
      <c r="AW660" s="570"/>
      <c r="AX660" s="570"/>
      <c r="AY660" s="570"/>
      <c r="AZ660" s="570"/>
      <c r="BA660" s="570"/>
      <c r="BB660" s="570"/>
      <c r="BC660" s="570"/>
      <c r="BD660" s="570"/>
      <c r="BE660" s="570"/>
      <c r="BF660" s="570"/>
      <c r="BG660" s="570"/>
      <c r="BH660" s="570"/>
      <c r="BI660" s="570"/>
      <c r="BJ660" s="570"/>
      <c r="BK660" s="570"/>
      <c r="BL660" s="570"/>
      <c r="BM660" s="570"/>
      <c r="BN660" s="570"/>
      <c r="BO660" s="570"/>
      <c r="BP660" s="570"/>
      <c r="BQ660" s="570"/>
      <c r="BR660" s="570"/>
      <c r="BS660" s="570"/>
      <c r="BT660" s="570"/>
      <c r="BU660" s="570"/>
      <c r="BV660" s="570"/>
      <c r="BW660" s="570"/>
      <c r="BX660" s="570"/>
      <c r="BY660" s="570"/>
      <c r="BZ660" s="570"/>
      <c r="CA660" s="570"/>
      <c r="CB660" s="570"/>
      <c r="CC660" s="570"/>
      <c r="CD660" s="570"/>
      <c r="CE660" s="570"/>
      <c r="CF660" s="570"/>
      <c r="CG660" s="570"/>
      <c r="CH660" s="570"/>
      <c r="CI660" s="570"/>
      <c r="CJ660" s="570"/>
      <c r="CK660" s="570"/>
      <c r="CL660" s="570"/>
      <c r="CM660" s="570"/>
      <c r="CN660" s="570"/>
      <c r="CO660" s="570"/>
      <c r="CP660" s="570"/>
      <c r="CQ660" s="570"/>
      <c r="CR660" s="570"/>
      <c r="CS660" s="570"/>
      <c r="CT660" s="570"/>
      <c r="CU660" s="570"/>
      <c r="CV660" s="570"/>
    </row>
    <row r="661" spans="1:100" s="365" customFormat="1" ht="13.5">
      <c r="A661" s="655"/>
      <c r="B661" s="655"/>
      <c r="C661" s="655"/>
      <c r="D661" s="655"/>
      <c r="E661" s="655"/>
      <c r="F661" s="655"/>
      <c r="G661" s="655"/>
      <c r="H661" s="815"/>
      <c r="I661" s="815"/>
      <c r="J661" s="366"/>
      <c r="K661" s="367"/>
      <c r="L661" s="368"/>
      <c r="O661" s="339"/>
      <c r="P661" s="369"/>
      <c r="Q661" s="341"/>
      <c r="R661" s="342"/>
      <c r="S661" s="342"/>
      <c r="T661" s="343"/>
      <c r="U661" s="344"/>
      <c r="V661" s="344"/>
      <c r="W661" s="344"/>
      <c r="X661" s="564"/>
      <c r="Y661" s="564"/>
      <c r="Z661" s="564"/>
      <c r="AA661" s="564"/>
      <c r="AB661" s="564"/>
      <c r="AC661" s="570"/>
      <c r="AD661" s="570"/>
      <c r="AE661" s="570"/>
      <c r="AF661" s="570"/>
      <c r="AG661" s="570"/>
      <c r="AH661" s="570"/>
      <c r="AI661" s="570"/>
      <c r="AJ661" s="570"/>
      <c r="AK661" s="570"/>
      <c r="AL661" s="570"/>
      <c r="AM661" s="570"/>
      <c r="AN661" s="570"/>
      <c r="AO661" s="570"/>
      <c r="AP661" s="570"/>
      <c r="AQ661" s="570"/>
      <c r="AR661" s="570"/>
      <c r="AS661" s="570"/>
      <c r="AT661" s="570"/>
      <c r="AU661" s="570"/>
      <c r="AV661" s="570"/>
      <c r="AW661" s="570"/>
      <c r="AX661" s="570"/>
      <c r="AY661" s="570"/>
      <c r="AZ661" s="570"/>
      <c r="BA661" s="570"/>
      <c r="BB661" s="570"/>
      <c r="BC661" s="570"/>
      <c r="BD661" s="570"/>
      <c r="BE661" s="570"/>
      <c r="BF661" s="570"/>
      <c r="BG661" s="570"/>
      <c r="BH661" s="570"/>
      <c r="BI661" s="570"/>
      <c r="BJ661" s="570"/>
      <c r="BK661" s="570"/>
      <c r="BL661" s="570"/>
      <c r="BM661" s="570"/>
      <c r="BN661" s="570"/>
      <c r="BO661" s="570"/>
      <c r="BP661" s="570"/>
      <c r="BQ661" s="570"/>
      <c r="BR661" s="570"/>
      <c r="BS661" s="570"/>
      <c r="BT661" s="570"/>
      <c r="BU661" s="570"/>
      <c r="BV661" s="570"/>
      <c r="BW661" s="570"/>
      <c r="BX661" s="570"/>
      <c r="BY661" s="570"/>
      <c r="BZ661" s="570"/>
      <c r="CA661" s="570"/>
      <c r="CB661" s="570"/>
      <c r="CC661" s="570"/>
      <c r="CD661" s="570"/>
      <c r="CE661" s="570"/>
      <c r="CF661" s="570"/>
      <c r="CG661" s="570"/>
      <c r="CH661" s="570"/>
      <c r="CI661" s="570"/>
      <c r="CJ661" s="570"/>
      <c r="CK661" s="570"/>
      <c r="CL661" s="570"/>
      <c r="CM661" s="570"/>
      <c r="CN661" s="570"/>
      <c r="CO661" s="570"/>
      <c r="CP661" s="570"/>
      <c r="CQ661" s="570"/>
      <c r="CR661" s="570"/>
      <c r="CS661" s="570"/>
      <c r="CT661" s="570"/>
      <c r="CU661" s="570"/>
      <c r="CV661" s="570"/>
    </row>
    <row r="662" spans="1:100" s="365" customFormat="1" ht="13.5">
      <c r="A662" s="655"/>
      <c r="B662" s="655"/>
      <c r="C662" s="655"/>
      <c r="D662" s="655"/>
      <c r="E662" s="655"/>
      <c r="F662" s="655"/>
      <c r="G662" s="655"/>
      <c r="H662" s="815"/>
      <c r="I662" s="815"/>
      <c r="J662" s="366"/>
      <c r="K662" s="367"/>
      <c r="L662" s="368"/>
      <c r="O662" s="339"/>
      <c r="P662" s="369"/>
      <c r="Q662" s="341"/>
      <c r="R662" s="342"/>
      <c r="S662" s="342"/>
      <c r="T662" s="343"/>
      <c r="U662" s="344"/>
      <c r="V662" s="344"/>
      <c r="W662" s="344"/>
      <c r="X662" s="564"/>
      <c r="Y662" s="564"/>
      <c r="Z662" s="564"/>
      <c r="AA662" s="564"/>
      <c r="AB662" s="564"/>
      <c r="AC662" s="570"/>
      <c r="AD662" s="570"/>
      <c r="AE662" s="570"/>
      <c r="AF662" s="570"/>
      <c r="AG662" s="570"/>
      <c r="AH662" s="570"/>
      <c r="AI662" s="570"/>
      <c r="AJ662" s="570"/>
      <c r="AK662" s="570"/>
      <c r="AL662" s="570"/>
      <c r="AM662" s="570"/>
      <c r="AN662" s="570"/>
      <c r="AO662" s="570"/>
      <c r="AP662" s="570"/>
      <c r="AQ662" s="570"/>
      <c r="AR662" s="570"/>
      <c r="AS662" s="570"/>
      <c r="AT662" s="570"/>
      <c r="AU662" s="570"/>
      <c r="AV662" s="570"/>
      <c r="AW662" s="570"/>
      <c r="AX662" s="570"/>
      <c r="AY662" s="570"/>
      <c r="AZ662" s="570"/>
      <c r="BA662" s="570"/>
      <c r="BB662" s="570"/>
      <c r="BC662" s="570"/>
      <c r="BD662" s="570"/>
      <c r="BE662" s="570"/>
      <c r="BF662" s="570"/>
      <c r="BG662" s="570"/>
      <c r="BH662" s="570"/>
      <c r="BI662" s="570"/>
      <c r="BJ662" s="570"/>
      <c r="BK662" s="570"/>
      <c r="BL662" s="570"/>
      <c r="BM662" s="570"/>
      <c r="BN662" s="570"/>
      <c r="BO662" s="570"/>
      <c r="BP662" s="570"/>
      <c r="BQ662" s="570"/>
      <c r="BR662" s="570"/>
      <c r="BS662" s="570"/>
      <c r="BT662" s="570"/>
      <c r="BU662" s="570"/>
      <c r="BV662" s="570"/>
      <c r="BW662" s="570"/>
      <c r="BX662" s="570"/>
      <c r="BY662" s="570"/>
      <c r="BZ662" s="570"/>
      <c r="CA662" s="570"/>
      <c r="CB662" s="570"/>
      <c r="CC662" s="570"/>
      <c r="CD662" s="570"/>
      <c r="CE662" s="570"/>
      <c r="CF662" s="570"/>
      <c r="CG662" s="570"/>
      <c r="CH662" s="570"/>
      <c r="CI662" s="570"/>
      <c r="CJ662" s="570"/>
      <c r="CK662" s="570"/>
      <c r="CL662" s="570"/>
      <c r="CM662" s="570"/>
      <c r="CN662" s="570"/>
      <c r="CO662" s="570"/>
      <c r="CP662" s="570"/>
      <c r="CQ662" s="570"/>
      <c r="CR662" s="570"/>
      <c r="CS662" s="570"/>
      <c r="CT662" s="570"/>
      <c r="CU662" s="570"/>
      <c r="CV662" s="570"/>
    </row>
    <row r="663" spans="1:100" s="365" customFormat="1" ht="13.5">
      <c r="A663" s="655"/>
      <c r="B663" s="655"/>
      <c r="C663" s="655"/>
      <c r="D663" s="655"/>
      <c r="E663" s="655"/>
      <c r="F663" s="655"/>
      <c r="G663" s="655"/>
      <c r="H663" s="815"/>
      <c r="I663" s="815"/>
      <c r="J663" s="366"/>
      <c r="K663" s="367"/>
      <c r="L663" s="368"/>
      <c r="O663" s="339"/>
      <c r="P663" s="369"/>
      <c r="Q663" s="341"/>
      <c r="R663" s="342"/>
      <c r="S663" s="342"/>
      <c r="T663" s="343"/>
      <c r="U663" s="344"/>
      <c r="V663" s="344"/>
      <c r="W663" s="344"/>
      <c r="X663" s="564"/>
      <c r="Y663" s="564"/>
      <c r="Z663" s="564"/>
      <c r="AA663" s="564"/>
      <c r="AB663" s="564"/>
      <c r="AC663" s="570"/>
      <c r="AD663" s="570"/>
      <c r="AE663" s="570"/>
      <c r="AF663" s="570"/>
      <c r="AG663" s="570"/>
      <c r="AH663" s="570"/>
      <c r="AI663" s="570"/>
      <c r="AJ663" s="570"/>
      <c r="AK663" s="570"/>
      <c r="AL663" s="570"/>
      <c r="AM663" s="570"/>
      <c r="AN663" s="570"/>
      <c r="AO663" s="570"/>
      <c r="AP663" s="570"/>
      <c r="AQ663" s="570"/>
      <c r="AR663" s="570"/>
      <c r="AS663" s="570"/>
      <c r="AT663" s="570"/>
      <c r="AU663" s="570"/>
      <c r="AV663" s="570"/>
      <c r="AW663" s="570"/>
      <c r="AX663" s="570"/>
      <c r="AY663" s="570"/>
      <c r="AZ663" s="570"/>
      <c r="BA663" s="570"/>
      <c r="BB663" s="570"/>
      <c r="BC663" s="570"/>
      <c r="BD663" s="570"/>
      <c r="BE663" s="570"/>
      <c r="BF663" s="570"/>
      <c r="BG663" s="570"/>
      <c r="BH663" s="570"/>
      <c r="BI663" s="570"/>
      <c r="BJ663" s="570"/>
      <c r="BK663" s="570"/>
      <c r="BL663" s="570"/>
      <c r="BM663" s="570"/>
      <c r="BN663" s="570"/>
      <c r="BO663" s="570"/>
      <c r="BP663" s="570"/>
      <c r="BQ663" s="570"/>
      <c r="BR663" s="570"/>
      <c r="BS663" s="570"/>
      <c r="BT663" s="570"/>
      <c r="BU663" s="570"/>
      <c r="BV663" s="570"/>
      <c r="BW663" s="570"/>
      <c r="BX663" s="570"/>
      <c r="BY663" s="570"/>
      <c r="BZ663" s="570"/>
      <c r="CA663" s="570"/>
      <c r="CB663" s="570"/>
      <c r="CC663" s="570"/>
      <c r="CD663" s="570"/>
      <c r="CE663" s="570"/>
      <c r="CF663" s="570"/>
      <c r="CG663" s="570"/>
      <c r="CH663" s="570"/>
      <c r="CI663" s="570"/>
      <c r="CJ663" s="570"/>
      <c r="CK663" s="570"/>
      <c r="CL663" s="570"/>
      <c r="CM663" s="570"/>
      <c r="CN663" s="570"/>
      <c r="CO663" s="570"/>
      <c r="CP663" s="570"/>
      <c r="CQ663" s="570"/>
      <c r="CR663" s="570"/>
      <c r="CS663" s="570"/>
      <c r="CT663" s="570"/>
      <c r="CU663" s="570"/>
      <c r="CV663" s="570"/>
    </row>
    <row r="664" spans="1:100" s="365" customFormat="1" ht="13.5">
      <c r="A664" s="655"/>
      <c r="B664" s="655"/>
      <c r="C664" s="655"/>
      <c r="D664" s="655"/>
      <c r="E664" s="655"/>
      <c r="F664" s="655"/>
      <c r="G664" s="655"/>
      <c r="H664" s="815"/>
      <c r="I664" s="815"/>
      <c r="J664" s="366"/>
      <c r="K664" s="367"/>
      <c r="L664" s="368"/>
      <c r="O664" s="339"/>
      <c r="P664" s="369"/>
      <c r="Q664" s="341"/>
      <c r="R664" s="342"/>
      <c r="S664" s="342"/>
      <c r="T664" s="343"/>
      <c r="U664" s="344"/>
      <c r="V664" s="344"/>
      <c r="W664" s="344"/>
      <c r="X664" s="564"/>
      <c r="Y664" s="564"/>
      <c r="Z664" s="564"/>
      <c r="AA664" s="564"/>
      <c r="AB664" s="564"/>
      <c r="AC664" s="570"/>
      <c r="AD664" s="570"/>
      <c r="AE664" s="570"/>
      <c r="AF664" s="570"/>
      <c r="AG664" s="570"/>
      <c r="AH664" s="570"/>
      <c r="AI664" s="570"/>
      <c r="AJ664" s="570"/>
      <c r="AK664" s="570"/>
      <c r="AL664" s="570"/>
      <c r="AM664" s="570"/>
      <c r="AN664" s="570"/>
      <c r="AO664" s="570"/>
      <c r="AP664" s="570"/>
      <c r="AQ664" s="570"/>
      <c r="AR664" s="570"/>
      <c r="AS664" s="570"/>
      <c r="AT664" s="570"/>
      <c r="AU664" s="570"/>
      <c r="AV664" s="570"/>
      <c r="AW664" s="570"/>
      <c r="AX664" s="570"/>
      <c r="AY664" s="570"/>
      <c r="AZ664" s="570"/>
      <c r="BA664" s="570"/>
      <c r="BB664" s="570"/>
      <c r="BC664" s="570"/>
      <c r="BD664" s="570"/>
      <c r="BE664" s="570"/>
      <c r="BF664" s="570"/>
      <c r="BG664" s="570"/>
      <c r="BH664" s="570"/>
      <c r="BI664" s="570"/>
      <c r="BJ664" s="570"/>
      <c r="BK664" s="570"/>
      <c r="BL664" s="570"/>
      <c r="BM664" s="570"/>
      <c r="BN664" s="570"/>
      <c r="BO664" s="570"/>
      <c r="BP664" s="570"/>
      <c r="BQ664" s="570"/>
      <c r="BR664" s="570"/>
      <c r="BS664" s="570"/>
      <c r="BT664" s="570"/>
      <c r="BU664" s="570"/>
      <c r="BV664" s="570"/>
      <c r="BW664" s="570"/>
      <c r="BX664" s="570"/>
      <c r="BY664" s="570"/>
      <c r="BZ664" s="570"/>
      <c r="CA664" s="570"/>
      <c r="CB664" s="570"/>
      <c r="CC664" s="570"/>
      <c r="CD664" s="570"/>
      <c r="CE664" s="570"/>
      <c r="CF664" s="570"/>
      <c r="CG664" s="570"/>
      <c r="CH664" s="570"/>
      <c r="CI664" s="570"/>
      <c r="CJ664" s="570"/>
      <c r="CK664" s="570"/>
      <c r="CL664" s="570"/>
      <c r="CM664" s="570"/>
      <c r="CN664" s="570"/>
      <c r="CO664" s="570"/>
      <c r="CP664" s="570"/>
      <c r="CQ664" s="570"/>
      <c r="CR664" s="570"/>
      <c r="CS664" s="570"/>
      <c r="CT664" s="570"/>
      <c r="CU664" s="570"/>
      <c r="CV664" s="570"/>
    </row>
    <row r="665" spans="1:100" s="365" customFormat="1" ht="13.5">
      <c r="A665" s="655"/>
      <c r="B665" s="655"/>
      <c r="C665" s="655"/>
      <c r="D665" s="655"/>
      <c r="E665" s="655"/>
      <c r="F665" s="655"/>
      <c r="G665" s="655"/>
      <c r="H665" s="815"/>
      <c r="I665" s="815"/>
      <c r="J665" s="366"/>
      <c r="K665" s="367"/>
      <c r="L665" s="368"/>
      <c r="O665" s="339"/>
      <c r="P665" s="369"/>
      <c r="Q665" s="341"/>
      <c r="R665" s="342"/>
      <c r="S665" s="342"/>
      <c r="T665" s="343"/>
      <c r="U665" s="344"/>
      <c r="V665" s="344"/>
      <c r="W665" s="344"/>
      <c r="X665" s="564"/>
      <c r="Y665" s="564"/>
      <c r="Z665" s="564"/>
      <c r="AA665" s="564"/>
      <c r="AB665" s="564"/>
      <c r="AC665" s="570"/>
      <c r="AD665" s="570"/>
      <c r="AE665" s="570"/>
      <c r="AF665" s="570"/>
      <c r="AG665" s="570"/>
      <c r="AH665" s="570"/>
      <c r="AI665" s="570"/>
      <c r="AJ665" s="570"/>
      <c r="AK665" s="570"/>
      <c r="AL665" s="570"/>
      <c r="AM665" s="570"/>
      <c r="AN665" s="570"/>
      <c r="AO665" s="570"/>
      <c r="AP665" s="570"/>
      <c r="AQ665" s="570"/>
      <c r="AR665" s="570"/>
      <c r="AS665" s="570"/>
      <c r="AT665" s="570"/>
      <c r="AU665" s="570"/>
      <c r="AV665" s="570"/>
      <c r="AW665" s="570"/>
      <c r="AX665" s="570"/>
      <c r="AY665" s="570"/>
      <c r="AZ665" s="570"/>
      <c r="BA665" s="570"/>
      <c r="BB665" s="570"/>
      <c r="BC665" s="570"/>
      <c r="BD665" s="570"/>
      <c r="BE665" s="570"/>
      <c r="BF665" s="570"/>
      <c r="BG665" s="570"/>
      <c r="BH665" s="570"/>
      <c r="BI665" s="570"/>
      <c r="BJ665" s="570"/>
      <c r="BK665" s="570"/>
      <c r="BL665" s="570"/>
      <c r="BM665" s="570"/>
      <c r="BN665" s="570"/>
      <c r="BO665" s="570"/>
      <c r="BP665" s="570"/>
      <c r="BQ665" s="570"/>
      <c r="BR665" s="570"/>
      <c r="BS665" s="570"/>
      <c r="BT665" s="570"/>
      <c r="BU665" s="570"/>
      <c r="BV665" s="570"/>
      <c r="BW665" s="570"/>
      <c r="BX665" s="570"/>
      <c r="BY665" s="570"/>
      <c r="BZ665" s="570"/>
      <c r="CA665" s="570"/>
      <c r="CB665" s="570"/>
      <c r="CC665" s="570"/>
      <c r="CD665" s="570"/>
      <c r="CE665" s="570"/>
      <c r="CF665" s="570"/>
      <c r="CG665" s="570"/>
      <c r="CH665" s="570"/>
      <c r="CI665" s="570"/>
      <c r="CJ665" s="570"/>
      <c r="CK665" s="570"/>
      <c r="CL665" s="570"/>
      <c r="CM665" s="570"/>
      <c r="CN665" s="570"/>
      <c r="CO665" s="570"/>
      <c r="CP665" s="570"/>
      <c r="CQ665" s="570"/>
      <c r="CR665" s="570"/>
      <c r="CS665" s="570"/>
      <c r="CT665" s="570"/>
      <c r="CU665" s="570"/>
      <c r="CV665" s="570"/>
    </row>
    <row r="666" spans="1:100" s="365" customFormat="1" ht="13.5">
      <c r="A666" s="655"/>
      <c r="B666" s="655"/>
      <c r="C666" s="655"/>
      <c r="D666" s="655"/>
      <c r="E666" s="655"/>
      <c r="F666" s="655"/>
      <c r="G666" s="655"/>
      <c r="H666" s="815"/>
      <c r="I666" s="815"/>
      <c r="J666" s="366"/>
      <c r="K666" s="367"/>
      <c r="L666" s="368"/>
      <c r="O666" s="339"/>
      <c r="P666" s="369"/>
      <c r="Q666" s="341"/>
      <c r="R666" s="342"/>
      <c r="S666" s="342"/>
      <c r="T666" s="343"/>
      <c r="U666" s="344"/>
      <c r="V666" s="344"/>
      <c r="W666" s="344"/>
      <c r="X666" s="564"/>
      <c r="Y666" s="564"/>
      <c r="Z666" s="564"/>
      <c r="AA666" s="564"/>
      <c r="AB666" s="564"/>
      <c r="AC666" s="570"/>
      <c r="AD666" s="570"/>
      <c r="AE666" s="570"/>
      <c r="AF666" s="570"/>
      <c r="AG666" s="570"/>
      <c r="AH666" s="570"/>
      <c r="AI666" s="570"/>
      <c r="AJ666" s="570"/>
      <c r="AK666" s="570"/>
      <c r="AL666" s="570"/>
      <c r="AM666" s="570"/>
      <c r="AN666" s="570"/>
      <c r="AO666" s="570"/>
      <c r="AP666" s="570"/>
      <c r="AQ666" s="570"/>
      <c r="AR666" s="570"/>
      <c r="AS666" s="570"/>
      <c r="AT666" s="570"/>
      <c r="AU666" s="570"/>
      <c r="AV666" s="570"/>
      <c r="AW666" s="570"/>
      <c r="AX666" s="570"/>
      <c r="AY666" s="570"/>
      <c r="AZ666" s="570"/>
      <c r="BA666" s="570"/>
      <c r="BB666" s="570"/>
      <c r="BC666" s="570"/>
      <c r="BD666" s="570"/>
      <c r="BE666" s="570"/>
      <c r="BF666" s="570"/>
      <c r="BG666" s="570"/>
      <c r="BH666" s="570"/>
      <c r="BI666" s="570"/>
      <c r="BJ666" s="570"/>
      <c r="BK666" s="570"/>
      <c r="BL666" s="570"/>
      <c r="BM666" s="570"/>
      <c r="BN666" s="570"/>
      <c r="BO666" s="570"/>
      <c r="BP666" s="570"/>
      <c r="BQ666" s="570"/>
      <c r="BR666" s="570"/>
      <c r="BS666" s="570"/>
      <c r="BT666" s="570"/>
      <c r="BU666" s="570"/>
      <c r="BV666" s="570"/>
      <c r="BW666" s="570"/>
      <c r="BX666" s="570"/>
      <c r="BY666" s="570"/>
      <c r="BZ666" s="570"/>
      <c r="CA666" s="570"/>
      <c r="CB666" s="570"/>
      <c r="CC666" s="570"/>
      <c r="CD666" s="570"/>
      <c r="CE666" s="570"/>
      <c r="CF666" s="570"/>
      <c r="CG666" s="570"/>
      <c r="CH666" s="570"/>
      <c r="CI666" s="570"/>
      <c r="CJ666" s="570"/>
      <c r="CK666" s="570"/>
      <c r="CL666" s="570"/>
      <c r="CM666" s="570"/>
      <c r="CN666" s="570"/>
      <c r="CO666" s="570"/>
      <c r="CP666" s="570"/>
      <c r="CQ666" s="570"/>
      <c r="CR666" s="570"/>
      <c r="CS666" s="570"/>
      <c r="CT666" s="570"/>
      <c r="CU666" s="570"/>
      <c r="CV666" s="570"/>
    </row>
    <row r="667" spans="1:100" s="365" customFormat="1" ht="13.5">
      <c r="A667" s="655"/>
      <c r="B667" s="655"/>
      <c r="C667" s="655"/>
      <c r="D667" s="655"/>
      <c r="E667" s="655"/>
      <c r="F667" s="655"/>
      <c r="G667" s="655"/>
      <c r="H667" s="815"/>
      <c r="I667" s="815"/>
      <c r="J667" s="366"/>
      <c r="K667" s="367"/>
      <c r="L667" s="368"/>
      <c r="O667" s="339"/>
      <c r="P667" s="369"/>
      <c r="Q667" s="341"/>
      <c r="R667" s="342"/>
      <c r="S667" s="342"/>
      <c r="T667" s="343"/>
      <c r="U667" s="344"/>
      <c r="V667" s="344"/>
      <c r="W667" s="344"/>
      <c r="X667" s="564"/>
      <c r="Y667" s="564"/>
      <c r="Z667" s="564"/>
      <c r="AA667" s="564"/>
      <c r="AB667" s="564"/>
      <c r="AC667" s="570"/>
      <c r="AD667" s="570"/>
      <c r="AE667" s="570"/>
      <c r="AF667" s="570"/>
      <c r="AG667" s="570"/>
      <c r="AH667" s="570"/>
      <c r="AI667" s="570"/>
      <c r="AJ667" s="570"/>
      <c r="AK667" s="570"/>
      <c r="AL667" s="570"/>
      <c r="AM667" s="570"/>
      <c r="AN667" s="570"/>
      <c r="AO667" s="570"/>
      <c r="AP667" s="570"/>
      <c r="AQ667" s="570"/>
      <c r="AR667" s="570"/>
      <c r="AS667" s="570"/>
      <c r="AT667" s="570"/>
      <c r="AU667" s="570"/>
      <c r="AV667" s="570"/>
      <c r="AW667" s="570"/>
      <c r="AX667" s="570"/>
      <c r="AY667" s="570"/>
      <c r="AZ667" s="570"/>
      <c r="BA667" s="570"/>
      <c r="BB667" s="570"/>
      <c r="BC667" s="570"/>
      <c r="BD667" s="570"/>
      <c r="BE667" s="570"/>
      <c r="BF667" s="570"/>
      <c r="BG667" s="570"/>
      <c r="BH667" s="570"/>
      <c r="BI667" s="570"/>
      <c r="BJ667" s="570"/>
      <c r="BK667" s="570"/>
      <c r="BL667" s="570"/>
      <c r="BM667" s="570"/>
      <c r="BN667" s="570"/>
      <c r="BO667" s="570"/>
      <c r="BP667" s="570"/>
      <c r="BQ667" s="570"/>
      <c r="BR667" s="570"/>
      <c r="BS667" s="570"/>
      <c r="BT667" s="570"/>
      <c r="BU667" s="570"/>
      <c r="BV667" s="570"/>
      <c r="BW667" s="570"/>
      <c r="BX667" s="570"/>
      <c r="BY667" s="570"/>
      <c r="BZ667" s="570"/>
      <c r="CA667" s="570"/>
      <c r="CB667" s="570"/>
      <c r="CC667" s="570"/>
      <c r="CD667" s="570"/>
      <c r="CE667" s="570"/>
      <c r="CF667" s="570"/>
      <c r="CG667" s="570"/>
      <c r="CH667" s="570"/>
      <c r="CI667" s="570"/>
      <c r="CJ667" s="570"/>
      <c r="CK667" s="570"/>
      <c r="CL667" s="570"/>
      <c r="CM667" s="570"/>
      <c r="CN667" s="570"/>
      <c r="CO667" s="570"/>
      <c r="CP667" s="570"/>
      <c r="CQ667" s="570"/>
      <c r="CR667" s="570"/>
      <c r="CS667" s="570"/>
      <c r="CT667" s="570"/>
      <c r="CU667" s="570"/>
      <c r="CV667" s="570"/>
    </row>
    <row r="668" spans="1:100" s="365" customFormat="1" ht="13.5">
      <c r="A668" s="655"/>
      <c r="B668" s="655"/>
      <c r="C668" s="655"/>
      <c r="D668" s="655"/>
      <c r="E668" s="655"/>
      <c r="F668" s="655"/>
      <c r="G668" s="655"/>
      <c r="H668" s="815"/>
      <c r="I668" s="815"/>
      <c r="J668" s="366"/>
      <c r="K668" s="367"/>
      <c r="L668" s="368"/>
      <c r="O668" s="339"/>
      <c r="P668" s="369"/>
      <c r="Q668" s="341"/>
      <c r="R668" s="342"/>
      <c r="S668" s="342"/>
      <c r="T668" s="343"/>
      <c r="U668" s="344"/>
      <c r="V668" s="344"/>
      <c r="W668" s="344"/>
      <c r="X668" s="564"/>
      <c r="Y668" s="564"/>
      <c r="Z668" s="564"/>
      <c r="AA668" s="564"/>
      <c r="AB668" s="564"/>
      <c r="AC668" s="570"/>
      <c r="AD668" s="570"/>
      <c r="AE668" s="570"/>
      <c r="AF668" s="570"/>
      <c r="AG668" s="570"/>
      <c r="AH668" s="570"/>
      <c r="AI668" s="570"/>
      <c r="AJ668" s="570"/>
      <c r="AK668" s="570"/>
      <c r="AL668" s="570"/>
      <c r="AM668" s="570"/>
      <c r="AN668" s="570"/>
      <c r="AO668" s="570"/>
      <c r="AP668" s="570"/>
      <c r="AQ668" s="570"/>
      <c r="AR668" s="570"/>
      <c r="AS668" s="570"/>
      <c r="AT668" s="570"/>
      <c r="AU668" s="570"/>
      <c r="AV668" s="570"/>
      <c r="AW668" s="570"/>
      <c r="AX668" s="570"/>
      <c r="AY668" s="570"/>
      <c r="AZ668" s="570"/>
      <c r="BA668" s="570"/>
      <c r="BB668" s="570"/>
      <c r="BC668" s="570"/>
      <c r="BD668" s="570"/>
      <c r="BE668" s="570"/>
      <c r="BF668" s="570"/>
      <c r="BG668" s="570"/>
      <c r="BH668" s="570"/>
      <c r="BI668" s="570"/>
      <c r="BJ668" s="570"/>
      <c r="BK668" s="570"/>
      <c r="BL668" s="570"/>
      <c r="BM668" s="570"/>
      <c r="BN668" s="570"/>
      <c r="BO668" s="570"/>
      <c r="BP668" s="570"/>
      <c r="BQ668" s="570"/>
      <c r="BR668" s="570"/>
      <c r="BS668" s="570"/>
      <c r="BT668" s="570"/>
      <c r="BU668" s="570"/>
      <c r="BV668" s="570"/>
      <c r="BW668" s="570"/>
      <c r="BX668" s="570"/>
      <c r="BY668" s="570"/>
      <c r="BZ668" s="570"/>
      <c r="CA668" s="570"/>
      <c r="CB668" s="570"/>
      <c r="CC668" s="570"/>
      <c r="CD668" s="570"/>
      <c r="CE668" s="570"/>
      <c r="CF668" s="570"/>
      <c r="CG668" s="570"/>
      <c r="CH668" s="570"/>
      <c r="CI668" s="570"/>
      <c r="CJ668" s="570"/>
      <c r="CK668" s="570"/>
      <c r="CL668" s="570"/>
      <c r="CM668" s="570"/>
      <c r="CN668" s="570"/>
      <c r="CO668" s="570"/>
      <c r="CP668" s="570"/>
      <c r="CQ668" s="570"/>
      <c r="CR668" s="570"/>
      <c r="CS668" s="570"/>
      <c r="CT668" s="570"/>
      <c r="CU668" s="570"/>
      <c r="CV668" s="570"/>
    </row>
    <row r="669" spans="1:100" s="365" customFormat="1" ht="13.5">
      <c r="A669" s="655"/>
      <c r="B669" s="655"/>
      <c r="C669" s="655"/>
      <c r="D669" s="655"/>
      <c r="E669" s="655"/>
      <c r="F669" s="655"/>
      <c r="G669" s="655"/>
      <c r="H669" s="815"/>
      <c r="I669" s="815"/>
      <c r="J669" s="366"/>
      <c r="K669" s="367"/>
      <c r="L669" s="368"/>
      <c r="O669" s="339"/>
      <c r="P669" s="369"/>
      <c r="Q669" s="341"/>
      <c r="R669" s="342"/>
      <c r="S669" s="342"/>
      <c r="T669" s="343"/>
      <c r="U669" s="344"/>
      <c r="V669" s="344"/>
      <c r="W669" s="344"/>
      <c r="X669" s="564"/>
      <c r="Y669" s="564"/>
      <c r="Z669" s="564"/>
      <c r="AA669" s="564"/>
      <c r="AB669" s="564"/>
      <c r="AC669" s="570"/>
      <c r="AD669" s="570"/>
      <c r="AE669" s="570"/>
      <c r="AF669" s="570"/>
      <c r="AG669" s="570"/>
      <c r="AH669" s="570"/>
      <c r="AI669" s="570"/>
      <c r="AJ669" s="570"/>
      <c r="AK669" s="570"/>
      <c r="AL669" s="570"/>
      <c r="AM669" s="570"/>
      <c r="AN669" s="570"/>
      <c r="AO669" s="570"/>
      <c r="AP669" s="570"/>
      <c r="AQ669" s="570"/>
      <c r="AR669" s="570"/>
      <c r="AS669" s="570"/>
      <c r="AT669" s="570"/>
      <c r="AU669" s="570"/>
      <c r="AV669" s="570"/>
      <c r="AW669" s="570"/>
      <c r="AX669" s="570"/>
      <c r="AY669" s="570"/>
      <c r="AZ669" s="570"/>
      <c r="BA669" s="570"/>
      <c r="BB669" s="570"/>
      <c r="BC669" s="570"/>
      <c r="BD669" s="570"/>
      <c r="BE669" s="570"/>
      <c r="BF669" s="570"/>
      <c r="BG669" s="570"/>
      <c r="BH669" s="570"/>
      <c r="BI669" s="570"/>
      <c r="BJ669" s="570"/>
      <c r="BK669" s="570"/>
      <c r="BL669" s="570"/>
      <c r="BM669" s="570"/>
      <c r="BN669" s="570"/>
      <c r="BO669" s="570"/>
      <c r="BP669" s="570"/>
      <c r="BQ669" s="570"/>
      <c r="BR669" s="570"/>
      <c r="BS669" s="570"/>
      <c r="BT669" s="570"/>
      <c r="BU669" s="570"/>
      <c r="BV669" s="570"/>
      <c r="BW669" s="570"/>
      <c r="BX669" s="570"/>
      <c r="BY669" s="570"/>
      <c r="BZ669" s="570"/>
      <c r="CA669" s="570"/>
      <c r="CB669" s="570"/>
      <c r="CC669" s="570"/>
      <c r="CD669" s="570"/>
      <c r="CE669" s="570"/>
      <c r="CF669" s="570"/>
      <c r="CG669" s="570"/>
      <c r="CH669" s="570"/>
      <c r="CI669" s="570"/>
      <c r="CJ669" s="570"/>
      <c r="CK669" s="570"/>
      <c r="CL669" s="570"/>
      <c r="CM669" s="570"/>
      <c r="CN669" s="570"/>
      <c r="CO669" s="570"/>
      <c r="CP669" s="570"/>
      <c r="CQ669" s="570"/>
      <c r="CR669" s="570"/>
      <c r="CS669" s="570"/>
      <c r="CT669" s="570"/>
      <c r="CU669" s="570"/>
      <c r="CV669" s="570"/>
    </row>
    <row r="670" spans="1:100" s="365" customFormat="1" ht="13.5">
      <c r="A670" s="655"/>
      <c r="B670" s="655"/>
      <c r="C670" s="655"/>
      <c r="D670" s="655"/>
      <c r="E670" s="655"/>
      <c r="F670" s="655"/>
      <c r="G670" s="655"/>
      <c r="H670" s="815"/>
      <c r="I670" s="815"/>
      <c r="J670" s="366"/>
      <c r="K670" s="367"/>
      <c r="L670" s="368"/>
      <c r="O670" s="339"/>
      <c r="P670" s="369"/>
      <c r="Q670" s="341"/>
      <c r="R670" s="342"/>
      <c r="S670" s="342"/>
      <c r="T670" s="343"/>
      <c r="U670" s="344"/>
      <c r="V670" s="344"/>
      <c r="W670" s="344"/>
      <c r="X670" s="564"/>
      <c r="Y670" s="564"/>
      <c r="Z670" s="564"/>
      <c r="AA670" s="564"/>
      <c r="AB670" s="564"/>
      <c r="AC670" s="570"/>
      <c r="AD670" s="570"/>
      <c r="AE670" s="570"/>
      <c r="AF670" s="570"/>
      <c r="AG670" s="570"/>
      <c r="AH670" s="570"/>
      <c r="AI670" s="570"/>
      <c r="AJ670" s="570"/>
      <c r="AK670" s="570"/>
      <c r="AL670" s="570"/>
      <c r="AM670" s="570"/>
      <c r="AN670" s="570"/>
      <c r="AO670" s="570"/>
      <c r="AP670" s="570"/>
      <c r="AQ670" s="570"/>
      <c r="AR670" s="570"/>
      <c r="AS670" s="570"/>
      <c r="AT670" s="570"/>
      <c r="AU670" s="570"/>
      <c r="AV670" s="570"/>
      <c r="AW670" s="570"/>
      <c r="AX670" s="570"/>
      <c r="AY670" s="570"/>
      <c r="AZ670" s="570"/>
      <c r="BA670" s="570"/>
      <c r="BB670" s="570"/>
      <c r="BC670" s="570"/>
      <c r="BD670" s="570"/>
      <c r="BE670" s="570"/>
      <c r="BF670" s="570"/>
      <c r="BG670" s="570"/>
      <c r="BH670" s="570"/>
      <c r="BI670" s="570"/>
      <c r="BJ670" s="570"/>
      <c r="BK670" s="570"/>
      <c r="BL670" s="570"/>
      <c r="BM670" s="570"/>
      <c r="BN670" s="570"/>
      <c r="BO670" s="570"/>
      <c r="BP670" s="570"/>
      <c r="BQ670" s="570"/>
      <c r="BR670" s="570"/>
      <c r="BS670" s="570"/>
      <c r="BT670" s="570"/>
      <c r="BU670" s="570"/>
      <c r="BV670" s="570"/>
      <c r="BW670" s="570"/>
      <c r="BX670" s="570"/>
      <c r="BY670" s="570"/>
      <c r="BZ670" s="570"/>
      <c r="CA670" s="570"/>
      <c r="CB670" s="570"/>
      <c r="CC670" s="570"/>
      <c r="CD670" s="570"/>
      <c r="CE670" s="570"/>
      <c r="CF670" s="570"/>
      <c r="CG670" s="570"/>
      <c r="CH670" s="570"/>
      <c r="CI670" s="570"/>
      <c r="CJ670" s="570"/>
      <c r="CK670" s="570"/>
      <c r="CL670" s="570"/>
      <c r="CM670" s="570"/>
      <c r="CN670" s="570"/>
      <c r="CO670" s="570"/>
      <c r="CP670" s="570"/>
      <c r="CQ670" s="570"/>
      <c r="CR670" s="570"/>
      <c r="CS670" s="570"/>
      <c r="CT670" s="570"/>
      <c r="CU670" s="570"/>
      <c r="CV670" s="570"/>
    </row>
    <row r="671" spans="1:100" s="365" customFormat="1" ht="13.5">
      <c r="A671" s="655"/>
      <c r="B671" s="655"/>
      <c r="C671" s="655"/>
      <c r="D671" s="655"/>
      <c r="E671" s="655"/>
      <c r="F671" s="655"/>
      <c r="G671" s="655"/>
      <c r="H671" s="815"/>
      <c r="I671" s="815"/>
      <c r="J671" s="366"/>
      <c r="K671" s="367"/>
      <c r="L671" s="368"/>
      <c r="O671" s="339"/>
      <c r="P671" s="369"/>
      <c r="Q671" s="341"/>
      <c r="R671" s="342"/>
      <c r="S671" s="342"/>
      <c r="T671" s="343"/>
      <c r="U671" s="344"/>
      <c r="V671" s="344"/>
      <c r="W671" s="344"/>
      <c r="X671" s="564"/>
      <c r="Y671" s="564"/>
      <c r="Z671" s="564"/>
      <c r="AA671" s="564"/>
      <c r="AB671" s="564"/>
      <c r="AC671" s="570"/>
      <c r="AD671" s="570"/>
      <c r="AE671" s="570"/>
      <c r="AF671" s="570"/>
      <c r="AG671" s="570"/>
      <c r="AH671" s="570"/>
      <c r="AI671" s="570"/>
      <c r="AJ671" s="570"/>
      <c r="AK671" s="570"/>
      <c r="AL671" s="570"/>
      <c r="AM671" s="570"/>
      <c r="AN671" s="570"/>
      <c r="AO671" s="570"/>
      <c r="AP671" s="570"/>
      <c r="AQ671" s="570"/>
      <c r="AR671" s="570"/>
      <c r="AS671" s="570"/>
      <c r="AT671" s="570"/>
      <c r="AU671" s="570"/>
      <c r="AV671" s="570"/>
      <c r="AW671" s="570"/>
      <c r="AX671" s="570"/>
      <c r="AY671" s="570"/>
      <c r="AZ671" s="570"/>
      <c r="BA671" s="570"/>
      <c r="BB671" s="570"/>
      <c r="BC671" s="570"/>
      <c r="BD671" s="570"/>
      <c r="BE671" s="570"/>
      <c r="BF671" s="570"/>
      <c r="BG671" s="570"/>
      <c r="BH671" s="570"/>
      <c r="BI671" s="570"/>
      <c r="BJ671" s="570"/>
      <c r="BK671" s="570"/>
      <c r="BL671" s="570"/>
      <c r="BM671" s="570"/>
      <c r="BN671" s="570"/>
      <c r="BO671" s="570"/>
      <c r="BP671" s="570"/>
      <c r="BQ671" s="570"/>
      <c r="BR671" s="570"/>
      <c r="BS671" s="570"/>
      <c r="BT671" s="570"/>
      <c r="BU671" s="570"/>
      <c r="BV671" s="570"/>
      <c r="BW671" s="570"/>
      <c r="BX671" s="570"/>
      <c r="BY671" s="570"/>
      <c r="BZ671" s="570"/>
      <c r="CA671" s="570"/>
      <c r="CB671" s="570"/>
      <c r="CC671" s="570"/>
      <c r="CD671" s="570"/>
      <c r="CE671" s="570"/>
      <c r="CF671" s="570"/>
      <c r="CG671" s="570"/>
      <c r="CH671" s="570"/>
      <c r="CI671" s="570"/>
      <c r="CJ671" s="570"/>
      <c r="CK671" s="570"/>
      <c r="CL671" s="570"/>
      <c r="CM671" s="570"/>
      <c r="CN671" s="570"/>
      <c r="CO671" s="570"/>
      <c r="CP671" s="570"/>
      <c r="CQ671" s="570"/>
      <c r="CR671" s="570"/>
      <c r="CS671" s="570"/>
      <c r="CT671" s="570"/>
      <c r="CU671" s="570"/>
      <c r="CV671" s="570"/>
    </row>
    <row r="672" spans="1:100" s="365" customFormat="1" ht="13.5">
      <c r="A672" s="655"/>
      <c r="B672" s="655"/>
      <c r="C672" s="655"/>
      <c r="D672" s="655"/>
      <c r="E672" s="655"/>
      <c r="F672" s="655"/>
      <c r="G672" s="655"/>
      <c r="H672" s="815"/>
      <c r="I672" s="815"/>
      <c r="J672" s="366"/>
      <c r="K672" s="367"/>
      <c r="L672" s="368"/>
      <c r="O672" s="339"/>
      <c r="P672" s="369"/>
      <c r="Q672" s="341"/>
      <c r="R672" s="342"/>
      <c r="S672" s="342"/>
      <c r="T672" s="343"/>
      <c r="U672" s="344"/>
      <c r="V672" s="344"/>
      <c r="W672" s="344"/>
      <c r="X672" s="564"/>
      <c r="Y672" s="564"/>
      <c r="Z672" s="564"/>
      <c r="AA672" s="564"/>
      <c r="AB672" s="564"/>
      <c r="AC672" s="570"/>
      <c r="AD672" s="570"/>
      <c r="AE672" s="570"/>
      <c r="AF672" s="570"/>
      <c r="AG672" s="570"/>
      <c r="AH672" s="570"/>
      <c r="AI672" s="570"/>
      <c r="AJ672" s="570"/>
      <c r="AK672" s="570"/>
      <c r="AL672" s="570"/>
      <c r="AM672" s="570"/>
      <c r="AN672" s="570"/>
      <c r="AO672" s="570"/>
      <c r="AP672" s="570"/>
      <c r="AQ672" s="570"/>
      <c r="AR672" s="570"/>
      <c r="AS672" s="570"/>
      <c r="AT672" s="570"/>
      <c r="AU672" s="570"/>
      <c r="AV672" s="570"/>
      <c r="AW672" s="570"/>
      <c r="AX672" s="570"/>
      <c r="AY672" s="570"/>
      <c r="AZ672" s="570"/>
      <c r="BA672" s="570"/>
      <c r="BB672" s="570"/>
      <c r="BC672" s="570"/>
      <c r="BD672" s="570"/>
      <c r="BE672" s="570"/>
      <c r="BF672" s="570"/>
      <c r="BG672" s="570"/>
      <c r="BH672" s="570"/>
      <c r="BI672" s="570"/>
      <c r="BJ672" s="570"/>
      <c r="BK672" s="570"/>
      <c r="BL672" s="570"/>
      <c r="BM672" s="570"/>
      <c r="BN672" s="570"/>
      <c r="BO672" s="570"/>
      <c r="BP672" s="570"/>
      <c r="BQ672" s="570"/>
      <c r="BR672" s="570"/>
      <c r="BS672" s="570"/>
      <c r="BT672" s="570"/>
      <c r="BU672" s="570"/>
      <c r="BV672" s="570"/>
      <c r="BW672" s="570"/>
      <c r="BX672" s="570"/>
      <c r="BY672" s="570"/>
      <c r="BZ672" s="570"/>
      <c r="CA672" s="570"/>
      <c r="CB672" s="570"/>
      <c r="CC672" s="570"/>
      <c r="CD672" s="570"/>
      <c r="CE672" s="570"/>
      <c r="CF672" s="570"/>
      <c r="CG672" s="570"/>
      <c r="CH672" s="570"/>
      <c r="CI672" s="570"/>
      <c r="CJ672" s="570"/>
      <c r="CK672" s="570"/>
      <c r="CL672" s="570"/>
      <c r="CM672" s="570"/>
      <c r="CN672" s="570"/>
      <c r="CO672" s="570"/>
      <c r="CP672" s="570"/>
      <c r="CQ672" s="570"/>
      <c r="CR672" s="570"/>
      <c r="CS672" s="570"/>
      <c r="CT672" s="570"/>
      <c r="CU672" s="570"/>
      <c r="CV672" s="570"/>
    </row>
    <row r="673" spans="1:100" s="365" customFormat="1" ht="13.5">
      <c r="A673" s="655"/>
      <c r="B673" s="655"/>
      <c r="C673" s="655"/>
      <c r="D673" s="655"/>
      <c r="E673" s="655"/>
      <c r="F673" s="655"/>
      <c r="G673" s="655"/>
      <c r="H673" s="815"/>
      <c r="I673" s="815"/>
      <c r="J673" s="366"/>
      <c r="K673" s="367"/>
      <c r="L673" s="368"/>
      <c r="O673" s="339"/>
      <c r="P673" s="369"/>
      <c r="Q673" s="341"/>
      <c r="R673" s="342"/>
      <c r="S673" s="342"/>
      <c r="T673" s="343"/>
      <c r="U673" s="344"/>
      <c r="V673" s="344"/>
      <c r="W673" s="344"/>
      <c r="X673" s="564"/>
      <c r="Y673" s="564"/>
      <c r="Z673" s="564"/>
      <c r="AA673" s="564"/>
      <c r="AB673" s="564"/>
      <c r="AC673" s="570"/>
      <c r="AD673" s="570"/>
      <c r="AE673" s="570"/>
      <c r="AF673" s="570"/>
      <c r="AG673" s="570"/>
      <c r="AH673" s="570"/>
      <c r="AI673" s="570"/>
      <c r="AJ673" s="570"/>
      <c r="AK673" s="570"/>
      <c r="AL673" s="570"/>
      <c r="AM673" s="570"/>
      <c r="AN673" s="570"/>
      <c r="AO673" s="570"/>
      <c r="AP673" s="570"/>
      <c r="AQ673" s="570"/>
      <c r="AR673" s="570"/>
      <c r="AS673" s="570"/>
      <c r="AT673" s="570"/>
      <c r="AU673" s="570"/>
      <c r="AV673" s="570"/>
      <c r="AW673" s="570"/>
      <c r="AX673" s="570"/>
      <c r="AY673" s="570"/>
      <c r="AZ673" s="570"/>
      <c r="BA673" s="570"/>
      <c r="BB673" s="570"/>
      <c r="BC673" s="570"/>
      <c r="BD673" s="570"/>
      <c r="BE673" s="570"/>
      <c r="BF673" s="570"/>
      <c r="BG673" s="570"/>
      <c r="BH673" s="570"/>
      <c r="BI673" s="570"/>
      <c r="BJ673" s="570"/>
      <c r="BK673" s="570"/>
      <c r="BL673" s="570"/>
      <c r="BM673" s="570"/>
      <c r="BN673" s="570"/>
      <c r="BO673" s="570"/>
      <c r="BP673" s="570"/>
      <c r="BQ673" s="570"/>
      <c r="BR673" s="570"/>
      <c r="BS673" s="570"/>
      <c r="BT673" s="570"/>
      <c r="BU673" s="570"/>
      <c r="BV673" s="570"/>
      <c r="BW673" s="570"/>
      <c r="BX673" s="570"/>
      <c r="BY673" s="570"/>
      <c r="BZ673" s="570"/>
      <c r="CA673" s="570"/>
      <c r="CB673" s="570"/>
      <c r="CC673" s="570"/>
      <c r="CD673" s="570"/>
      <c r="CE673" s="570"/>
      <c r="CF673" s="570"/>
      <c r="CG673" s="570"/>
      <c r="CH673" s="570"/>
      <c r="CI673" s="570"/>
      <c r="CJ673" s="570"/>
      <c r="CK673" s="570"/>
      <c r="CL673" s="570"/>
      <c r="CM673" s="570"/>
      <c r="CN673" s="570"/>
      <c r="CO673" s="570"/>
      <c r="CP673" s="570"/>
      <c r="CQ673" s="570"/>
      <c r="CR673" s="570"/>
      <c r="CS673" s="570"/>
      <c r="CT673" s="570"/>
      <c r="CU673" s="570"/>
      <c r="CV673" s="570"/>
    </row>
    <row r="674" spans="1:100" s="365" customFormat="1" ht="13.5">
      <c r="A674" s="655"/>
      <c r="B674" s="655"/>
      <c r="C674" s="655"/>
      <c r="D674" s="655"/>
      <c r="E674" s="655"/>
      <c r="F674" s="655"/>
      <c r="G674" s="655"/>
      <c r="H674" s="815"/>
      <c r="I674" s="815"/>
      <c r="J674" s="366"/>
      <c r="K674" s="367"/>
      <c r="L674" s="368"/>
      <c r="O674" s="339"/>
      <c r="P674" s="369"/>
      <c r="Q674" s="341"/>
      <c r="R674" s="342"/>
      <c r="S674" s="342"/>
      <c r="T674" s="343"/>
      <c r="U674" s="344"/>
      <c r="V674" s="344"/>
      <c r="W674" s="344"/>
      <c r="X674" s="564"/>
      <c r="Y674" s="564"/>
      <c r="Z674" s="564"/>
      <c r="AA674" s="564"/>
      <c r="AB674" s="564"/>
      <c r="AC674" s="570"/>
      <c r="AD674" s="570"/>
      <c r="AE674" s="570"/>
      <c r="AF674" s="570"/>
      <c r="AG674" s="570"/>
      <c r="AH674" s="570"/>
      <c r="AI674" s="570"/>
      <c r="AJ674" s="570"/>
      <c r="AK674" s="570"/>
      <c r="AL674" s="570"/>
      <c r="AM674" s="570"/>
      <c r="AN674" s="570"/>
      <c r="AO674" s="570"/>
      <c r="AP674" s="570"/>
      <c r="AQ674" s="570"/>
      <c r="AR674" s="570"/>
      <c r="AS674" s="570"/>
      <c r="AT674" s="570"/>
      <c r="AU674" s="570"/>
      <c r="AV674" s="570"/>
      <c r="AW674" s="570"/>
      <c r="AX674" s="570"/>
      <c r="AY674" s="570"/>
      <c r="AZ674" s="570"/>
      <c r="BA674" s="570"/>
      <c r="BB674" s="570"/>
      <c r="BC674" s="570"/>
      <c r="BD674" s="570"/>
      <c r="BE674" s="570"/>
      <c r="BF674" s="570"/>
      <c r="BG674" s="570"/>
      <c r="BH674" s="570"/>
      <c r="BI674" s="570"/>
      <c r="BJ674" s="570"/>
      <c r="BK674" s="570"/>
      <c r="BL674" s="570"/>
      <c r="BM674" s="570"/>
      <c r="BN674" s="570"/>
      <c r="BO674" s="570"/>
      <c r="BP674" s="570"/>
      <c r="BQ674" s="570"/>
      <c r="BR674" s="570"/>
      <c r="BS674" s="570"/>
      <c r="BT674" s="570"/>
      <c r="BU674" s="570"/>
      <c r="BV674" s="570"/>
      <c r="BW674" s="570"/>
      <c r="BX674" s="570"/>
      <c r="BY674" s="570"/>
      <c r="BZ674" s="570"/>
      <c r="CA674" s="570"/>
      <c r="CB674" s="570"/>
      <c r="CC674" s="570"/>
      <c r="CD674" s="570"/>
      <c r="CE674" s="570"/>
      <c r="CF674" s="570"/>
      <c r="CG674" s="570"/>
      <c r="CH674" s="570"/>
      <c r="CI674" s="570"/>
      <c r="CJ674" s="570"/>
      <c r="CK674" s="570"/>
      <c r="CL674" s="570"/>
      <c r="CM674" s="570"/>
      <c r="CN674" s="570"/>
      <c r="CO674" s="570"/>
      <c r="CP674" s="570"/>
      <c r="CQ674" s="570"/>
      <c r="CR674" s="570"/>
      <c r="CS674" s="570"/>
      <c r="CT674" s="570"/>
      <c r="CU674" s="570"/>
      <c r="CV674" s="570"/>
    </row>
    <row r="675" spans="1:100" s="365" customFormat="1" ht="13.5">
      <c r="A675" s="655"/>
      <c r="B675" s="655"/>
      <c r="C675" s="655"/>
      <c r="D675" s="655"/>
      <c r="E675" s="655"/>
      <c r="F675" s="655"/>
      <c r="G675" s="655"/>
      <c r="H675" s="815"/>
      <c r="I675" s="815"/>
      <c r="J675" s="366"/>
      <c r="K675" s="367"/>
      <c r="L675" s="368"/>
      <c r="O675" s="339"/>
      <c r="P675" s="369"/>
      <c r="Q675" s="341"/>
      <c r="R675" s="342"/>
      <c r="S675" s="342"/>
      <c r="T675" s="343"/>
      <c r="U675" s="344"/>
      <c r="V675" s="344"/>
      <c r="W675" s="344"/>
      <c r="X675" s="564"/>
      <c r="Y675" s="564"/>
      <c r="Z675" s="564"/>
      <c r="AA675" s="564"/>
      <c r="AB675" s="564"/>
      <c r="AC675" s="570"/>
      <c r="AD675" s="570"/>
      <c r="AE675" s="570"/>
      <c r="AF675" s="570"/>
      <c r="AG675" s="570"/>
      <c r="AH675" s="570"/>
      <c r="AI675" s="570"/>
      <c r="AJ675" s="570"/>
      <c r="AK675" s="570"/>
      <c r="AL675" s="570"/>
      <c r="AM675" s="570"/>
      <c r="AN675" s="570"/>
      <c r="AO675" s="570"/>
      <c r="AP675" s="570"/>
      <c r="AQ675" s="570"/>
      <c r="AR675" s="570"/>
      <c r="AS675" s="570"/>
      <c r="AT675" s="570"/>
      <c r="AU675" s="570"/>
      <c r="AV675" s="570"/>
      <c r="AW675" s="570"/>
      <c r="AX675" s="570"/>
      <c r="AY675" s="570"/>
      <c r="AZ675" s="570"/>
      <c r="BA675" s="570"/>
      <c r="BB675" s="570"/>
      <c r="BC675" s="570"/>
      <c r="BD675" s="570"/>
      <c r="BE675" s="570"/>
      <c r="BF675" s="570"/>
      <c r="BG675" s="570"/>
      <c r="BH675" s="570"/>
      <c r="BI675" s="570"/>
      <c r="BJ675" s="570"/>
      <c r="BK675" s="570"/>
      <c r="BL675" s="570"/>
      <c r="BM675" s="570"/>
      <c r="BN675" s="570"/>
      <c r="BO675" s="570"/>
      <c r="BP675" s="570"/>
      <c r="BQ675" s="570"/>
      <c r="BR675" s="570"/>
      <c r="BS675" s="570"/>
      <c r="BT675" s="570"/>
      <c r="BU675" s="570"/>
      <c r="BV675" s="570"/>
      <c r="BW675" s="570"/>
      <c r="BX675" s="570"/>
      <c r="BY675" s="570"/>
      <c r="BZ675" s="570"/>
      <c r="CA675" s="570"/>
      <c r="CB675" s="570"/>
      <c r="CC675" s="570"/>
      <c r="CD675" s="570"/>
      <c r="CE675" s="570"/>
      <c r="CF675" s="570"/>
      <c r="CG675" s="570"/>
      <c r="CH675" s="570"/>
      <c r="CI675" s="570"/>
      <c r="CJ675" s="570"/>
      <c r="CK675" s="570"/>
      <c r="CL675" s="570"/>
      <c r="CM675" s="570"/>
      <c r="CN675" s="570"/>
      <c r="CO675" s="570"/>
      <c r="CP675" s="570"/>
      <c r="CQ675" s="570"/>
      <c r="CR675" s="570"/>
      <c r="CS675" s="570"/>
      <c r="CT675" s="570"/>
      <c r="CU675" s="570"/>
      <c r="CV675" s="570"/>
    </row>
    <row r="676" spans="1:100" s="365" customFormat="1" ht="13.5">
      <c r="A676" s="655"/>
      <c r="B676" s="655"/>
      <c r="C676" s="655"/>
      <c r="D676" s="655"/>
      <c r="E676" s="655"/>
      <c r="F676" s="655"/>
      <c r="G676" s="655"/>
      <c r="H676" s="815"/>
      <c r="I676" s="815"/>
      <c r="J676" s="366"/>
      <c r="K676" s="367"/>
      <c r="L676" s="368"/>
      <c r="O676" s="339"/>
      <c r="P676" s="369"/>
      <c r="Q676" s="341"/>
      <c r="R676" s="342"/>
      <c r="S676" s="342"/>
      <c r="T676" s="343"/>
      <c r="U676" s="344"/>
      <c r="V676" s="344"/>
      <c r="W676" s="344"/>
      <c r="X676" s="564"/>
      <c r="Y676" s="564"/>
      <c r="Z676" s="564"/>
      <c r="AA676" s="564"/>
      <c r="AB676" s="564"/>
      <c r="AC676" s="570"/>
      <c r="AD676" s="570"/>
      <c r="AE676" s="570"/>
      <c r="AF676" s="570"/>
      <c r="AG676" s="570"/>
      <c r="AH676" s="570"/>
      <c r="AI676" s="570"/>
      <c r="AJ676" s="570"/>
      <c r="AK676" s="570"/>
      <c r="AL676" s="570"/>
      <c r="AM676" s="570"/>
      <c r="AN676" s="570"/>
      <c r="AO676" s="570"/>
      <c r="AP676" s="570"/>
      <c r="AQ676" s="570"/>
      <c r="AR676" s="570"/>
      <c r="AS676" s="570"/>
      <c r="AT676" s="570"/>
      <c r="AU676" s="570"/>
      <c r="AV676" s="570"/>
      <c r="AW676" s="570"/>
      <c r="AX676" s="570"/>
      <c r="AY676" s="570"/>
      <c r="AZ676" s="570"/>
      <c r="BA676" s="570"/>
      <c r="BB676" s="570"/>
      <c r="BC676" s="570"/>
      <c r="BD676" s="570"/>
      <c r="BE676" s="570"/>
      <c r="BF676" s="570"/>
      <c r="BG676" s="570"/>
      <c r="BH676" s="570"/>
      <c r="BI676" s="570"/>
      <c r="BJ676" s="570"/>
      <c r="BK676" s="570"/>
      <c r="BL676" s="570"/>
      <c r="BM676" s="570"/>
      <c r="BN676" s="570"/>
      <c r="BO676" s="570"/>
      <c r="BP676" s="570"/>
      <c r="BQ676" s="570"/>
      <c r="BR676" s="570"/>
      <c r="BS676" s="570"/>
      <c r="BT676" s="570"/>
      <c r="BU676" s="570"/>
      <c r="BV676" s="570"/>
      <c r="BW676" s="570"/>
      <c r="BX676" s="570"/>
      <c r="BY676" s="570"/>
      <c r="BZ676" s="570"/>
      <c r="CA676" s="570"/>
      <c r="CB676" s="570"/>
      <c r="CC676" s="570"/>
      <c r="CD676" s="570"/>
      <c r="CE676" s="570"/>
      <c r="CF676" s="570"/>
      <c r="CG676" s="570"/>
      <c r="CH676" s="570"/>
      <c r="CI676" s="570"/>
      <c r="CJ676" s="570"/>
      <c r="CK676" s="570"/>
      <c r="CL676" s="570"/>
      <c r="CM676" s="570"/>
      <c r="CN676" s="570"/>
      <c r="CO676" s="570"/>
      <c r="CP676" s="570"/>
      <c r="CQ676" s="570"/>
      <c r="CR676" s="570"/>
      <c r="CS676" s="570"/>
      <c r="CT676" s="570"/>
      <c r="CU676" s="570"/>
      <c r="CV676" s="570"/>
    </row>
    <row r="677" spans="1:100" s="365" customFormat="1" ht="13.5">
      <c r="A677" s="655"/>
      <c r="B677" s="655"/>
      <c r="C677" s="655"/>
      <c r="D677" s="655"/>
      <c r="E677" s="655"/>
      <c r="F677" s="655"/>
      <c r="G677" s="655"/>
      <c r="H677" s="815"/>
      <c r="I677" s="815"/>
      <c r="J677" s="366"/>
      <c r="K677" s="367"/>
      <c r="L677" s="368"/>
      <c r="O677" s="339"/>
      <c r="P677" s="369"/>
      <c r="Q677" s="341"/>
      <c r="R677" s="342"/>
      <c r="S677" s="342"/>
      <c r="T677" s="343"/>
      <c r="U677" s="344"/>
      <c r="V677" s="344"/>
      <c r="W677" s="344"/>
      <c r="X677" s="564"/>
      <c r="Y677" s="564"/>
      <c r="Z677" s="564"/>
      <c r="AA677" s="564"/>
      <c r="AB677" s="564"/>
      <c r="AC677" s="570"/>
      <c r="AD677" s="570"/>
      <c r="AE677" s="570"/>
      <c r="AF677" s="570"/>
      <c r="AG677" s="570"/>
      <c r="AH677" s="570"/>
      <c r="AI677" s="570"/>
      <c r="AJ677" s="570"/>
      <c r="AK677" s="570"/>
      <c r="AL677" s="570"/>
      <c r="AM677" s="570"/>
      <c r="AN677" s="570"/>
      <c r="AO677" s="570"/>
      <c r="AP677" s="570"/>
      <c r="AQ677" s="570"/>
      <c r="AR677" s="570"/>
      <c r="AS677" s="570"/>
      <c r="AT677" s="570"/>
      <c r="AU677" s="570"/>
      <c r="AV677" s="570"/>
      <c r="AW677" s="570"/>
      <c r="AX677" s="570"/>
      <c r="AY677" s="570"/>
      <c r="AZ677" s="570"/>
      <c r="BA677" s="570"/>
      <c r="BB677" s="570"/>
      <c r="BC677" s="570"/>
      <c r="BD677" s="570"/>
      <c r="BE677" s="570"/>
      <c r="BF677" s="570"/>
      <c r="BG677" s="570"/>
      <c r="BH677" s="570"/>
      <c r="BI677" s="570"/>
      <c r="BJ677" s="570"/>
      <c r="BK677" s="570"/>
      <c r="BL677" s="570"/>
      <c r="BM677" s="570"/>
      <c r="BN677" s="570"/>
      <c r="BO677" s="570"/>
      <c r="BP677" s="570"/>
      <c r="BQ677" s="570"/>
      <c r="BR677" s="570"/>
      <c r="BS677" s="570"/>
      <c r="BT677" s="570"/>
      <c r="BU677" s="570"/>
      <c r="BV677" s="570"/>
      <c r="BW677" s="570"/>
      <c r="BX677" s="570"/>
      <c r="BY677" s="570"/>
      <c r="BZ677" s="570"/>
      <c r="CA677" s="570"/>
      <c r="CB677" s="570"/>
      <c r="CC677" s="570"/>
      <c r="CD677" s="570"/>
      <c r="CE677" s="570"/>
      <c r="CF677" s="570"/>
      <c r="CG677" s="570"/>
      <c r="CH677" s="570"/>
      <c r="CI677" s="570"/>
      <c r="CJ677" s="570"/>
      <c r="CK677" s="570"/>
      <c r="CL677" s="570"/>
      <c r="CM677" s="570"/>
      <c r="CN677" s="570"/>
      <c r="CO677" s="570"/>
      <c r="CP677" s="570"/>
      <c r="CQ677" s="570"/>
      <c r="CR677" s="570"/>
      <c r="CS677" s="570"/>
      <c r="CT677" s="570"/>
      <c r="CU677" s="570"/>
      <c r="CV677" s="570"/>
    </row>
    <row r="678" spans="1:100" s="365" customFormat="1" ht="13.5">
      <c r="A678" s="655"/>
      <c r="B678" s="655"/>
      <c r="C678" s="655"/>
      <c r="D678" s="655"/>
      <c r="E678" s="655"/>
      <c r="F678" s="655"/>
      <c r="G678" s="655"/>
      <c r="H678" s="815"/>
      <c r="I678" s="815"/>
      <c r="J678" s="366"/>
      <c r="K678" s="367"/>
      <c r="L678" s="368"/>
      <c r="O678" s="339"/>
      <c r="P678" s="369"/>
      <c r="Q678" s="341"/>
      <c r="R678" s="342"/>
      <c r="S678" s="342"/>
      <c r="T678" s="343"/>
      <c r="U678" s="344"/>
      <c r="V678" s="344"/>
      <c r="W678" s="344"/>
      <c r="X678" s="564"/>
      <c r="Y678" s="564"/>
      <c r="Z678" s="564"/>
      <c r="AA678" s="564"/>
      <c r="AB678" s="564"/>
      <c r="AC678" s="570"/>
      <c r="AD678" s="570"/>
      <c r="AE678" s="570"/>
      <c r="AF678" s="570"/>
      <c r="AG678" s="570"/>
      <c r="AH678" s="570"/>
      <c r="AI678" s="570"/>
      <c r="AJ678" s="570"/>
      <c r="AK678" s="570"/>
      <c r="AL678" s="570"/>
      <c r="AM678" s="570"/>
      <c r="AN678" s="570"/>
      <c r="AO678" s="570"/>
      <c r="AP678" s="570"/>
      <c r="AQ678" s="570"/>
      <c r="AR678" s="570"/>
      <c r="AS678" s="570"/>
      <c r="AT678" s="570"/>
      <c r="AU678" s="570"/>
      <c r="AV678" s="570"/>
      <c r="AW678" s="570"/>
      <c r="AX678" s="570"/>
      <c r="AY678" s="570"/>
      <c r="AZ678" s="570"/>
      <c r="BA678" s="570"/>
      <c r="BB678" s="570"/>
      <c r="BC678" s="570"/>
      <c r="BD678" s="570"/>
      <c r="BE678" s="570"/>
      <c r="BF678" s="570"/>
      <c r="BG678" s="570"/>
      <c r="BH678" s="570"/>
      <c r="BI678" s="570"/>
      <c r="BJ678" s="570"/>
      <c r="BK678" s="570"/>
      <c r="BL678" s="570"/>
      <c r="BM678" s="570"/>
      <c r="BN678" s="570"/>
      <c r="BO678" s="570"/>
      <c r="BP678" s="570"/>
      <c r="BQ678" s="570"/>
      <c r="BR678" s="570"/>
      <c r="BS678" s="570"/>
      <c r="BT678" s="570"/>
      <c r="BU678" s="570"/>
      <c r="BV678" s="570"/>
      <c r="BW678" s="570"/>
      <c r="BX678" s="570"/>
      <c r="BY678" s="570"/>
      <c r="BZ678" s="570"/>
      <c r="CA678" s="570"/>
      <c r="CB678" s="570"/>
      <c r="CC678" s="570"/>
      <c r="CD678" s="570"/>
      <c r="CE678" s="570"/>
      <c r="CF678" s="570"/>
      <c r="CG678" s="570"/>
      <c r="CH678" s="570"/>
      <c r="CI678" s="570"/>
      <c r="CJ678" s="570"/>
      <c r="CK678" s="570"/>
      <c r="CL678" s="570"/>
      <c r="CM678" s="570"/>
      <c r="CN678" s="570"/>
      <c r="CO678" s="570"/>
      <c r="CP678" s="570"/>
      <c r="CQ678" s="570"/>
      <c r="CR678" s="570"/>
      <c r="CS678" s="570"/>
      <c r="CT678" s="570"/>
      <c r="CU678" s="570"/>
      <c r="CV678" s="570"/>
    </row>
    <row r="679" spans="1:100" s="365" customFormat="1" ht="13.5">
      <c r="A679" s="655"/>
      <c r="B679" s="655"/>
      <c r="C679" s="655"/>
      <c r="D679" s="655"/>
      <c r="E679" s="655"/>
      <c r="F679" s="655"/>
      <c r="G679" s="655"/>
      <c r="H679" s="815"/>
      <c r="I679" s="815"/>
      <c r="J679" s="366"/>
      <c r="K679" s="367"/>
      <c r="L679" s="368"/>
      <c r="O679" s="339"/>
      <c r="P679" s="369"/>
      <c r="Q679" s="341"/>
      <c r="R679" s="342"/>
      <c r="S679" s="342"/>
      <c r="T679" s="343"/>
      <c r="U679" s="344"/>
      <c r="V679" s="344"/>
      <c r="W679" s="344"/>
      <c r="X679" s="564"/>
      <c r="Y679" s="564"/>
      <c r="Z679" s="564"/>
      <c r="AA679" s="564"/>
      <c r="AB679" s="564"/>
      <c r="AC679" s="570"/>
      <c r="AD679" s="570"/>
      <c r="AE679" s="570"/>
      <c r="AF679" s="570"/>
      <c r="AG679" s="570"/>
      <c r="AH679" s="570"/>
      <c r="AI679" s="570"/>
      <c r="AJ679" s="570"/>
      <c r="AK679" s="570"/>
      <c r="AL679" s="570"/>
      <c r="AM679" s="570"/>
      <c r="AN679" s="570"/>
      <c r="AO679" s="570"/>
      <c r="AP679" s="570"/>
      <c r="AQ679" s="570"/>
      <c r="AR679" s="570"/>
      <c r="AS679" s="570"/>
      <c r="AT679" s="570"/>
      <c r="AU679" s="570"/>
      <c r="AV679" s="570"/>
      <c r="AW679" s="570"/>
      <c r="AX679" s="570"/>
      <c r="AY679" s="570"/>
      <c r="AZ679" s="570"/>
      <c r="BA679" s="570"/>
      <c r="BB679" s="570"/>
      <c r="BC679" s="570"/>
      <c r="BD679" s="570"/>
      <c r="BE679" s="570"/>
      <c r="BF679" s="570"/>
      <c r="BG679" s="570"/>
      <c r="BH679" s="570"/>
      <c r="BI679" s="570"/>
      <c r="BJ679" s="570"/>
      <c r="BK679" s="570"/>
      <c r="BL679" s="570"/>
      <c r="BM679" s="570"/>
      <c r="BN679" s="570"/>
      <c r="BO679" s="570"/>
      <c r="BP679" s="570"/>
      <c r="BQ679" s="570"/>
      <c r="BR679" s="570"/>
      <c r="BS679" s="570"/>
      <c r="BT679" s="570"/>
      <c r="BU679" s="570"/>
      <c r="BV679" s="570"/>
      <c r="BW679" s="570"/>
      <c r="BX679" s="570"/>
      <c r="BY679" s="570"/>
      <c r="BZ679" s="570"/>
      <c r="CA679" s="570"/>
      <c r="CB679" s="570"/>
      <c r="CC679" s="570"/>
      <c r="CD679" s="570"/>
      <c r="CE679" s="570"/>
      <c r="CF679" s="570"/>
      <c r="CG679" s="570"/>
      <c r="CH679" s="570"/>
      <c r="CI679" s="570"/>
      <c r="CJ679" s="570"/>
      <c r="CK679" s="570"/>
      <c r="CL679" s="570"/>
      <c r="CM679" s="570"/>
      <c r="CN679" s="570"/>
      <c r="CO679" s="570"/>
      <c r="CP679" s="570"/>
      <c r="CQ679" s="570"/>
      <c r="CR679" s="570"/>
      <c r="CS679" s="570"/>
      <c r="CT679" s="570"/>
      <c r="CU679" s="570"/>
      <c r="CV679" s="570"/>
    </row>
    <row r="680" spans="1:100" s="365" customFormat="1" ht="13.5">
      <c r="A680" s="655"/>
      <c r="B680" s="655"/>
      <c r="C680" s="655"/>
      <c r="D680" s="655"/>
      <c r="E680" s="655"/>
      <c r="F680" s="655"/>
      <c r="G680" s="655"/>
      <c r="H680" s="815"/>
      <c r="I680" s="815"/>
      <c r="J680" s="366"/>
      <c r="K680" s="367"/>
      <c r="L680" s="368"/>
      <c r="O680" s="339"/>
      <c r="P680" s="369"/>
      <c r="Q680" s="341"/>
      <c r="R680" s="342"/>
      <c r="S680" s="342"/>
      <c r="T680" s="343"/>
      <c r="U680" s="344"/>
      <c r="V680" s="344"/>
      <c r="W680" s="344"/>
      <c r="X680" s="564"/>
      <c r="Y680" s="564"/>
      <c r="Z680" s="564"/>
      <c r="AA680" s="564"/>
      <c r="AB680" s="564"/>
      <c r="AC680" s="570"/>
      <c r="AD680" s="570"/>
      <c r="AE680" s="570"/>
      <c r="AF680" s="570"/>
      <c r="AG680" s="570"/>
      <c r="AH680" s="570"/>
      <c r="AI680" s="570"/>
      <c r="AJ680" s="570"/>
      <c r="AK680" s="570"/>
      <c r="AL680" s="570"/>
      <c r="AM680" s="570"/>
      <c r="AN680" s="570"/>
      <c r="AO680" s="570"/>
      <c r="AP680" s="570"/>
      <c r="AQ680" s="570"/>
      <c r="AR680" s="570"/>
      <c r="AS680" s="570"/>
      <c r="AT680" s="570"/>
      <c r="AU680" s="570"/>
      <c r="AV680" s="570"/>
      <c r="AW680" s="570"/>
      <c r="AX680" s="570"/>
      <c r="AY680" s="570"/>
      <c r="AZ680" s="570"/>
      <c r="BA680" s="570"/>
      <c r="BB680" s="570"/>
      <c r="BC680" s="570"/>
      <c r="BD680" s="570"/>
      <c r="BE680" s="570"/>
      <c r="BF680" s="570"/>
      <c r="BG680" s="570"/>
      <c r="BH680" s="570"/>
      <c r="BI680" s="570"/>
      <c r="BJ680" s="570"/>
      <c r="BK680" s="570"/>
      <c r="BL680" s="570"/>
      <c r="BM680" s="570"/>
      <c r="BN680" s="570"/>
      <c r="BO680" s="570"/>
      <c r="BP680" s="570"/>
      <c r="BQ680" s="570"/>
      <c r="BR680" s="570"/>
      <c r="BS680" s="570"/>
      <c r="BT680" s="570"/>
      <c r="BU680" s="570"/>
      <c r="BV680" s="570"/>
      <c r="BW680" s="570"/>
      <c r="BX680" s="570"/>
      <c r="BY680" s="570"/>
      <c r="BZ680" s="570"/>
      <c r="CA680" s="570"/>
      <c r="CB680" s="570"/>
      <c r="CC680" s="570"/>
      <c r="CD680" s="570"/>
      <c r="CE680" s="570"/>
      <c r="CF680" s="570"/>
      <c r="CG680" s="570"/>
      <c r="CH680" s="570"/>
      <c r="CI680" s="570"/>
      <c r="CJ680" s="570"/>
      <c r="CK680" s="570"/>
      <c r="CL680" s="570"/>
      <c r="CM680" s="570"/>
      <c r="CN680" s="570"/>
      <c r="CO680" s="570"/>
      <c r="CP680" s="570"/>
      <c r="CQ680" s="570"/>
      <c r="CR680" s="570"/>
      <c r="CS680" s="570"/>
      <c r="CT680" s="570"/>
      <c r="CU680" s="570"/>
      <c r="CV680" s="570"/>
    </row>
    <row r="681" spans="1:100" s="365" customFormat="1" ht="13.5">
      <c r="A681" s="655"/>
      <c r="B681" s="655"/>
      <c r="C681" s="655"/>
      <c r="D681" s="655"/>
      <c r="E681" s="655"/>
      <c r="F681" s="655"/>
      <c r="G681" s="655"/>
      <c r="H681" s="815"/>
      <c r="I681" s="815"/>
      <c r="J681" s="366"/>
      <c r="K681" s="367"/>
      <c r="L681" s="368"/>
      <c r="O681" s="339"/>
      <c r="P681" s="369"/>
      <c r="Q681" s="341"/>
      <c r="R681" s="342"/>
      <c r="S681" s="342"/>
      <c r="T681" s="343"/>
      <c r="U681" s="344"/>
      <c r="V681" s="344"/>
      <c r="W681" s="344"/>
      <c r="X681" s="564"/>
      <c r="Y681" s="564"/>
      <c r="Z681" s="564"/>
      <c r="AA681" s="564"/>
      <c r="AB681" s="564"/>
      <c r="AC681" s="570"/>
      <c r="AD681" s="570"/>
      <c r="AE681" s="570"/>
      <c r="AF681" s="570"/>
      <c r="AG681" s="570"/>
      <c r="AH681" s="570"/>
      <c r="AI681" s="570"/>
      <c r="AJ681" s="570"/>
      <c r="AK681" s="570"/>
      <c r="AL681" s="570"/>
      <c r="AM681" s="570"/>
      <c r="AN681" s="570"/>
      <c r="AO681" s="570"/>
      <c r="AP681" s="570"/>
      <c r="AQ681" s="570"/>
      <c r="AR681" s="570"/>
      <c r="AS681" s="570"/>
      <c r="AT681" s="570"/>
      <c r="AU681" s="570"/>
      <c r="AV681" s="570"/>
      <c r="AW681" s="570"/>
      <c r="AX681" s="570"/>
      <c r="AY681" s="570"/>
      <c r="AZ681" s="570"/>
      <c r="BA681" s="570"/>
      <c r="BB681" s="570"/>
      <c r="BC681" s="570"/>
      <c r="BD681" s="570"/>
      <c r="BE681" s="570"/>
      <c r="BF681" s="570"/>
      <c r="BG681" s="570"/>
      <c r="BH681" s="570"/>
      <c r="BI681" s="570"/>
      <c r="BJ681" s="570"/>
      <c r="BK681" s="570"/>
      <c r="BL681" s="570"/>
      <c r="BM681" s="570"/>
      <c r="BN681" s="570"/>
      <c r="BO681" s="570"/>
      <c r="BP681" s="570"/>
      <c r="BQ681" s="570"/>
      <c r="BR681" s="570"/>
      <c r="BS681" s="570"/>
      <c r="BT681" s="570"/>
      <c r="BU681" s="570"/>
      <c r="BV681" s="570"/>
      <c r="BW681" s="570"/>
      <c r="BX681" s="570"/>
      <c r="BY681" s="570"/>
      <c r="BZ681" s="570"/>
      <c r="CA681" s="570"/>
      <c r="CB681" s="570"/>
      <c r="CC681" s="570"/>
      <c r="CD681" s="570"/>
      <c r="CE681" s="570"/>
      <c r="CF681" s="570"/>
      <c r="CG681" s="570"/>
      <c r="CH681" s="570"/>
      <c r="CI681" s="570"/>
      <c r="CJ681" s="570"/>
      <c r="CK681" s="570"/>
      <c r="CL681" s="570"/>
      <c r="CM681" s="570"/>
      <c r="CN681" s="570"/>
      <c r="CO681" s="570"/>
      <c r="CP681" s="570"/>
      <c r="CQ681" s="570"/>
      <c r="CR681" s="570"/>
      <c r="CS681" s="570"/>
      <c r="CT681" s="570"/>
      <c r="CU681" s="570"/>
      <c r="CV681" s="570"/>
    </row>
    <row r="682" spans="1:100" s="365" customFormat="1" ht="13.5">
      <c r="A682" s="655"/>
      <c r="B682" s="655"/>
      <c r="C682" s="655"/>
      <c r="D682" s="655"/>
      <c r="E682" s="655"/>
      <c r="F682" s="655"/>
      <c r="G682" s="655"/>
      <c r="H682" s="815"/>
      <c r="I682" s="815"/>
      <c r="J682" s="366"/>
      <c r="K682" s="367"/>
      <c r="L682" s="368"/>
      <c r="O682" s="339"/>
      <c r="P682" s="369"/>
      <c r="Q682" s="341"/>
      <c r="R682" s="342"/>
      <c r="S682" s="342"/>
      <c r="T682" s="343"/>
      <c r="U682" s="344"/>
      <c r="V682" s="344"/>
      <c r="W682" s="344"/>
      <c r="X682" s="564"/>
      <c r="Y682" s="564"/>
      <c r="Z682" s="564"/>
      <c r="AA682" s="564"/>
      <c r="AB682" s="564"/>
      <c r="AC682" s="570"/>
      <c r="AD682" s="570"/>
      <c r="AE682" s="570"/>
      <c r="AF682" s="570"/>
      <c r="AG682" s="570"/>
      <c r="AH682" s="570"/>
      <c r="AI682" s="570"/>
      <c r="AJ682" s="570"/>
      <c r="AK682" s="570"/>
      <c r="AL682" s="570"/>
      <c r="AM682" s="570"/>
      <c r="AN682" s="570"/>
      <c r="AO682" s="570"/>
      <c r="AP682" s="570"/>
      <c r="AQ682" s="570"/>
      <c r="AR682" s="570"/>
      <c r="AS682" s="570"/>
      <c r="AT682" s="570"/>
      <c r="AU682" s="570"/>
      <c r="AV682" s="570"/>
      <c r="AW682" s="570"/>
      <c r="AX682" s="570"/>
      <c r="AY682" s="570"/>
      <c r="AZ682" s="570"/>
      <c r="BA682" s="570"/>
      <c r="BB682" s="570"/>
      <c r="BC682" s="570"/>
      <c r="BD682" s="570"/>
      <c r="BE682" s="570"/>
      <c r="BF682" s="570"/>
      <c r="BG682" s="570"/>
      <c r="BH682" s="570"/>
      <c r="BI682" s="570"/>
      <c r="BJ682" s="570"/>
      <c r="BK682" s="570"/>
      <c r="BL682" s="570"/>
      <c r="BM682" s="570"/>
      <c r="BN682" s="570"/>
      <c r="BO682" s="570"/>
      <c r="BP682" s="570"/>
      <c r="BQ682" s="570"/>
      <c r="BR682" s="570"/>
      <c r="BS682" s="570"/>
      <c r="BT682" s="570"/>
      <c r="BU682" s="570"/>
      <c r="BV682" s="570"/>
      <c r="BW682" s="570"/>
      <c r="BX682" s="570"/>
      <c r="BY682" s="570"/>
      <c r="BZ682" s="570"/>
      <c r="CA682" s="570"/>
      <c r="CB682" s="570"/>
      <c r="CC682" s="570"/>
      <c r="CD682" s="570"/>
      <c r="CE682" s="570"/>
      <c r="CF682" s="570"/>
      <c r="CG682" s="570"/>
      <c r="CH682" s="570"/>
      <c r="CI682" s="570"/>
      <c r="CJ682" s="570"/>
      <c r="CK682" s="570"/>
      <c r="CL682" s="570"/>
      <c r="CM682" s="570"/>
      <c r="CN682" s="570"/>
      <c r="CO682" s="570"/>
      <c r="CP682" s="570"/>
      <c r="CQ682" s="570"/>
      <c r="CR682" s="570"/>
      <c r="CS682" s="570"/>
      <c r="CT682" s="570"/>
      <c r="CU682" s="570"/>
      <c r="CV682" s="570"/>
    </row>
    <row r="683" spans="1:100" s="365" customFormat="1" ht="13.5">
      <c r="A683" s="655"/>
      <c r="B683" s="655"/>
      <c r="C683" s="655"/>
      <c r="D683" s="655"/>
      <c r="E683" s="655"/>
      <c r="F683" s="655"/>
      <c r="G683" s="655"/>
      <c r="H683" s="815"/>
      <c r="I683" s="815"/>
      <c r="J683" s="366"/>
      <c r="K683" s="367"/>
      <c r="L683" s="368"/>
      <c r="O683" s="339"/>
      <c r="P683" s="369"/>
      <c r="Q683" s="341"/>
      <c r="R683" s="342"/>
      <c r="S683" s="342"/>
      <c r="T683" s="343"/>
      <c r="U683" s="344"/>
      <c r="V683" s="344"/>
      <c r="W683" s="344"/>
      <c r="X683" s="564"/>
      <c r="Y683" s="564"/>
      <c r="Z683" s="564"/>
      <c r="AA683" s="564"/>
      <c r="AB683" s="564"/>
      <c r="AC683" s="570"/>
      <c r="AD683" s="570"/>
      <c r="AE683" s="570"/>
      <c r="AF683" s="570"/>
      <c r="AG683" s="570"/>
      <c r="AH683" s="570"/>
      <c r="AI683" s="570"/>
      <c r="AJ683" s="570"/>
      <c r="AK683" s="570"/>
      <c r="AL683" s="570"/>
      <c r="AM683" s="570"/>
      <c r="AN683" s="570"/>
      <c r="AO683" s="570"/>
      <c r="AP683" s="570"/>
      <c r="AQ683" s="570"/>
      <c r="AR683" s="570"/>
      <c r="AS683" s="570"/>
      <c r="AT683" s="570"/>
      <c r="AU683" s="570"/>
      <c r="AV683" s="570"/>
      <c r="AW683" s="570"/>
      <c r="AX683" s="570"/>
      <c r="AY683" s="570"/>
      <c r="AZ683" s="570"/>
      <c r="BA683" s="570"/>
      <c r="BB683" s="570"/>
      <c r="BC683" s="570"/>
      <c r="BD683" s="570"/>
      <c r="BE683" s="570"/>
      <c r="BF683" s="570"/>
      <c r="BG683" s="570"/>
      <c r="BH683" s="570"/>
      <c r="BI683" s="570"/>
      <c r="BJ683" s="570"/>
      <c r="BK683" s="570"/>
      <c r="BL683" s="570"/>
      <c r="BM683" s="570"/>
      <c r="BN683" s="570"/>
      <c r="BO683" s="570"/>
      <c r="BP683" s="570"/>
      <c r="BQ683" s="570"/>
      <c r="BR683" s="570"/>
      <c r="BS683" s="570"/>
      <c r="BT683" s="570"/>
      <c r="BU683" s="570"/>
      <c r="BV683" s="570"/>
      <c r="BW683" s="570"/>
      <c r="BX683" s="570"/>
      <c r="BY683" s="570"/>
      <c r="BZ683" s="570"/>
      <c r="CA683" s="570"/>
      <c r="CB683" s="570"/>
      <c r="CC683" s="570"/>
      <c r="CD683" s="570"/>
      <c r="CE683" s="570"/>
      <c r="CF683" s="570"/>
      <c r="CG683" s="570"/>
      <c r="CH683" s="570"/>
      <c r="CI683" s="570"/>
      <c r="CJ683" s="570"/>
      <c r="CK683" s="570"/>
      <c r="CL683" s="570"/>
      <c r="CM683" s="570"/>
      <c r="CN683" s="570"/>
      <c r="CO683" s="570"/>
      <c r="CP683" s="570"/>
      <c r="CQ683" s="570"/>
      <c r="CR683" s="570"/>
      <c r="CS683" s="570"/>
      <c r="CT683" s="570"/>
      <c r="CU683" s="570"/>
      <c r="CV683" s="570"/>
    </row>
    <row r="684" spans="1:100" s="365" customFormat="1" ht="13.5">
      <c r="A684" s="655"/>
      <c r="B684" s="655"/>
      <c r="C684" s="655"/>
      <c r="D684" s="655"/>
      <c r="E684" s="655"/>
      <c r="F684" s="655"/>
      <c r="G684" s="655"/>
      <c r="H684" s="815"/>
      <c r="I684" s="815"/>
      <c r="J684" s="366"/>
      <c r="K684" s="367"/>
      <c r="L684" s="368"/>
      <c r="O684" s="339"/>
      <c r="P684" s="369"/>
      <c r="Q684" s="341"/>
      <c r="R684" s="342"/>
      <c r="S684" s="342"/>
      <c r="T684" s="343"/>
      <c r="U684" s="344"/>
      <c r="V684" s="344"/>
      <c r="W684" s="344"/>
      <c r="X684" s="564"/>
      <c r="Y684" s="564"/>
      <c r="Z684" s="564"/>
      <c r="AA684" s="564"/>
      <c r="AB684" s="564"/>
      <c r="AC684" s="570"/>
      <c r="AD684" s="570"/>
      <c r="AE684" s="570"/>
      <c r="AF684" s="570"/>
      <c r="AG684" s="570"/>
      <c r="AH684" s="570"/>
      <c r="AI684" s="570"/>
      <c r="AJ684" s="570"/>
      <c r="AK684" s="570"/>
      <c r="AL684" s="570"/>
      <c r="AM684" s="570"/>
      <c r="AN684" s="570"/>
      <c r="AO684" s="570"/>
      <c r="AP684" s="570"/>
      <c r="AQ684" s="570"/>
      <c r="AR684" s="570"/>
      <c r="AS684" s="570"/>
      <c r="AT684" s="570"/>
      <c r="AU684" s="570"/>
      <c r="AV684" s="570"/>
      <c r="AW684" s="570"/>
      <c r="AX684" s="570"/>
      <c r="AY684" s="570"/>
      <c r="AZ684" s="570"/>
      <c r="BA684" s="570"/>
      <c r="BB684" s="570"/>
      <c r="BC684" s="570"/>
      <c r="BD684" s="570"/>
      <c r="BE684" s="570"/>
      <c r="BF684" s="570"/>
      <c r="BG684" s="570"/>
      <c r="BH684" s="570"/>
      <c r="BI684" s="570"/>
      <c r="BJ684" s="570"/>
      <c r="BK684" s="570"/>
      <c r="BL684" s="570"/>
      <c r="BM684" s="570"/>
      <c r="BN684" s="570"/>
      <c r="BO684" s="570"/>
      <c r="BP684" s="570"/>
      <c r="BQ684" s="570"/>
      <c r="BR684" s="570"/>
      <c r="BS684" s="570"/>
      <c r="BT684" s="570"/>
      <c r="BU684" s="570"/>
      <c r="BV684" s="570"/>
      <c r="BW684" s="570"/>
      <c r="BX684" s="570"/>
      <c r="BY684" s="570"/>
      <c r="BZ684" s="570"/>
      <c r="CA684" s="570"/>
      <c r="CB684" s="570"/>
      <c r="CC684" s="570"/>
      <c r="CD684" s="570"/>
      <c r="CE684" s="570"/>
      <c r="CF684" s="570"/>
      <c r="CG684" s="570"/>
      <c r="CH684" s="570"/>
      <c r="CI684" s="570"/>
      <c r="CJ684" s="570"/>
      <c r="CK684" s="570"/>
      <c r="CL684" s="570"/>
      <c r="CM684" s="570"/>
      <c r="CN684" s="570"/>
      <c r="CO684" s="570"/>
      <c r="CP684" s="570"/>
      <c r="CQ684" s="570"/>
      <c r="CR684" s="570"/>
      <c r="CS684" s="570"/>
      <c r="CT684" s="570"/>
      <c r="CU684" s="570"/>
      <c r="CV684" s="570"/>
    </row>
    <row r="685" spans="1:100" s="365" customFormat="1" ht="13.5">
      <c r="A685" s="655"/>
      <c r="B685" s="655"/>
      <c r="C685" s="655"/>
      <c r="D685" s="655"/>
      <c r="E685" s="655"/>
      <c r="F685" s="655"/>
      <c r="G685" s="655"/>
      <c r="H685" s="815"/>
      <c r="I685" s="815"/>
      <c r="J685" s="366"/>
      <c r="K685" s="367"/>
      <c r="L685" s="368"/>
      <c r="O685" s="339"/>
      <c r="P685" s="369"/>
      <c r="Q685" s="341"/>
      <c r="R685" s="342"/>
      <c r="S685" s="342"/>
      <c r="T685" s="343"/>
      <c r="U685" s="344"/>
      <c r="V685" s="344"/>
      <c r="W685" s="344"/>
      <c r="X685" s="564"/>
      <c r="Y685" s="564"/>
      <c r="Z685" s="564"/>
      <c r="AA685" s="564"/>
      <c r="AB685" s="564"/>
      <c r="AC685" s="570"/>
      <c r="AD685" s="570"/>
      <c r="AE685" s="570"/>
      <c r="AF685" s="570"/>
      <c r="AG685" s="570"/>
      <c r="AH685" s="570"/>
      <c r="AI685" s="570"/>
      <c r="AJ685" s="570"/>
      <c r="AK685" s="570"/>
      <c r="AL685" s="570"/>
      <c r="AM685" s="570"/>
      <c r="AN685" s="570"/>
      <c r="AO685" s="570"/>
      <c r="AP685" s="570"/>
      <c r="AQ685" s="570"/>
      <c r="AR685" s="570"/>
      <c r="AS685" s="570"/>
      <c r="AT685" s="570"/>
      <c r="AU685" s="570"/>
      <c r="AV685" s="570"/>
      <c r="AW685" s="570"/>
      <c r="AX685" s="570"/>
      <c r="AY685" s="570"/>
      <c r="AZ685" s="570"/>
      <c r="BA685" s="570"/>
      <c r="BB685" s="570"/>
      <c r="BC685" s="570"/>
      <c r="BD685" s="570"/>
      <c r="BE685" s="570"/>
      <c r="BF685" s="570"/>
      <c r="BG685" s="570"/>
      <c r="BH685" s="570"/>
      <c r="BI685" s="570"/>
      <c r="BJ685" s="570"/>
      <c r="BK685" s="570"/>
      <c r="BL685" s="570"/>
      <c r="BM685" s="570"/>
      <c r="BN685" s="570"/>
      <c r="BO685" s="570"/>
      <c r="BP685" s="570"/>
      <c r="BQ685" s="570"/>
      <c r="BR685" s="570"/>
      <c r="BS685" s="570"/>
      <c r="BT685" s="570"/>
      <c r="BU685" s="570"/>
      <c r="BV685" s="570"/>
      <c r="BW685" s="570"/>
      <c r="BX685" s="570"/>
      <c r="BY685" s="570"/>
      <c r="BZ685" s="570"/>
      <c r="CA685" s="570"/>
      <c r="CB685" s="570"/>
      <c r="CC685" s="570"/>
      <c r="CD685" s="570"/>
      <c r="CE685" s="570"/>
      <c r="CF685" s="570"/>
      <c r="CG685" s="570"/>
      <c r="CH685" s="570"/>
      <c r="CI685" s="570"/>
      <c r="CJ685" s="570"/>
      <c r="CK685" s="570"/>
      <c r="CL685" s="570"/>
      <c r="CM685" s="570"/>
      <c r="CN685" s="570"/>
      <c r="CO685" s="570"/>
      <c r="CP685" s="570"/>
      <c r="CQ685" s="570"/>
      <c r="CR685" s="570"/>
      <c r="CS685" s="570"/>
      <c r="CT685" s="570"/>
      <c r="CU685" s="570"/>
      <c r="CV685" s="570"/>
    </row>
    <row r="686" spans="1:100" s="365" customFormat="1" ht="13.5">
      <c r="A686" s="655"/>
      <c r="B686" s="655"/>
      <c r="C686" s="655"/>
      <c r="D686" s="655"/>
      <c r="E686" s="655"/>
      <c r="F686" s="655"/>
      <c r="G686" s="655"/>
      <c r="H686" s="815"/>
      <c r="I686" s="815"/>
      <c r="J686" s="366"/>
      <c r="K686" s="367"/>
      <c r="L686" s="368"/>
      <c r="O686" s="339"/>
      <c r="P686" s="369"/>
      <c r="Q686" s="341"/>
      <c r="R686" s="342"/>
      <c r="S686" s="342"/>
      <c r="T686" s="343"/>
      <c r="U686" s="344"/>
      <c r="V686" s="344"/>
      <c r="W686" s="344"/>
      <c r="X686" s="564"/>
      <c r="Y686" s="564"/>
      <c r="Z686" s="564"/>
      <c r="AA686" s="564"/>
      <c r="AB686" s="564"/>
      <c r="AC686" s="570"/>
      <c r="AD686" s="570"/>
      <c r="AE686" s="570"/>
      <c r="AF686" s="570"/>
      <c r="AG686" s="570"/>
      <c r="AH686" s="570"/>
      <c r="AI686" s="570"/>
      <c r="AJ686" s="570"/>
      <c r="AK686" s="570"/>
      <c r="AL686" s="570"/>
      <c r="AM686" s="570"/>
      <c r="AN686" s="570"/>
      <c r="AO686" s="570"/>
      <c r="AP686" s="570"/>
      <c r="AQ686" s="570"/>
      <c r="AR686" s="570"/>
      <c r="AS686" s="570"/>
      <c r="AT686" s="570"/>
      <c r="AU686" s="570"/>
      <c r="AV686" s="570"/>
      <c r="AW686" s="570"/>
      <c r="AX686" s="570"/>
      <c r="AY686" s="570"/>
      <c r="AZ686" s="570"/>
      <c r="BA686" s="570"/>
      <c r="BB686" s="570"/>
      <c r="BC686" s="570"/>
      <c r="BD686" s="570"/>
      <c r="BE686" s="570"/>
      <c r="BF686" s="570"/>
      <c r="BG686" s="570"/>
      <c r="BH686" s="570"/>
      <c r="BI686" s="570"/>
      <c r="BJ686" s="570"/>
      <c r="BK686" s="570"/>
      <c r="BL686" s="570"/>
      <c r="BM686" s="570"/>
      <c r="BN686" s="570"/>
      <c r="BO686" s="570"/>
      <c r="BP686" s="570"/>
      <c r="BQ686" s="570"/>
      <c r="BR686" s="570"/>
      <c r="BS686" s="570"/>
      <c r="BT686" s="570"/>
      <c r="BU686" s="570"/>
      <c r="BV686" s="570"/>
      <c r="BW686" s="570"/>
      <c r="BX686" s="570"/>
      <c r="BY686" s="570"/>
      <c r="BZ686" s="570"/>
      <c r="CA686" s="570"/>
      <c r="CB686" s="570"/>
      <c r="CC686" s="570"/>
      <c r="CD686" s="570"/>
      <c r="CE686" s="570"/>
      <c r="CF686" s="570"/>
      <c r="CG686" s="570"/>
      <c r="CH686" s="570"/>
      <c r="CI686" s="570"/>
      <c r="CJ686" s="570"/>
      <c r="CK686" s="570"/>
      <c r="CL686" s="570"/>
      <c r="CM686" s="570"/>
      <c r="CN686" s="570"/>
      <c r="CO686" s="570"/>
      <c r="CP686" s="570"/>
      <c r="CQ686" s="570"/>
      <c r="CR686" s="570"/>
      <c r="CS686" s="570"/>
      <c r="CT686" s="570"/>
      <c r="CU686" s="570"/>
      <c r="CV686" s="570"/>
    </row>
    <row r="687" spans="1:100" s="365" customFormat="1" ht="13.5">
      <c r="A687" s="655"/>
      <c r="B687" s="655"/>
      <c r="C687" s="655"/>
      <c r="D687" s="655"/>
      <c r="E687" s="655"/>
      <c r="F687" s="655"/>
      <c r="G687" s="655"/>
      <c r="H687" s="815"/>
      <c r="I687" s="815"/>
      <c r="J687" s="366"/>
      <c r="K687" s="367"/>
      <c r="L687" s="368"/>
      <c r="O687" s="339"/>
      <c r="P687" s="369"/>
      <c r="Q687" s="341"/>
      <c r="R687" s="342"/>
      <c r="S687" s="342"/>
      <c r="T687" s="343"/>
      <c r="U687" s="344"/>
      <c r="V687" s="344"/>
      <c r="W687" s="344"/>
      <c r="X687" s="564"/>
      <c r="Y687" s="564"/>
      <c r="Z687" s="564"/>
      <c r="AA687" s="564"/>
      <c r="AB687" s="564"/>
      <c r="AC687" s="570"/>
      <c r="AD687" s="570"/>
      <c r="AE687" s="570"/>
      <c r="AF687" s="570"/>
      <c r="AG687" s="570"/>
      <c r="AH687" s="570"/>
      <c r="AI687" s="570"/>
      <c r="AJ687" s="570"/>
      <c r="AK687" s="570"/>
      <c r="AL687" s="570"/>
      <c r="AM687" s="570"/>
      <c r="AN687" s="570"/>
      <c r="AO687" s="570"/>
      <c r="AP687" s="570"/>
      <c r="AQ687" s="570"/>
      <c r="AR687" s="570"/>
      <c r="AS687" s="570"/>
      <c r="AT687" s="570"/>
      <c r="AU687" s="570"/>
      <c r="AV687" s="570"/>
      <c r="AW687" s="570"/>
      <c r="AX687" s="570"/>
      <c r="AY687" s="570"/>
      <c r="AZ687" s="570"/>
      <c r="BA687" s="570"/>
      <c r="BB687" s="570"/>
      <c r="BC687" s="570"/>
      <c r="BD687" s="570"/>
      <c r="BE687" s="570"/>
      <c r="BF687" s="570"/>
      <c r="BG687" s="570"/>
      <c r="BH687" s="570"/>
      <c r="BI687" s="570"/>
      <c r="BJ687" s="570"/>
      <c r="BK687" s="570"/>
      <c r="BL687" s="570"/>
      <c r="BM687" s="570"/>
      <c r="BN687" s="570"/>
      <c r="BO687" s="570"/>
      <c r="BP687" s="570"/>
      <c r="BQ687" s="570"/>
      <c r="BR687" s="570"/>
      <c r="BS687" s="570"/>
      <c r="BT687" s="570"/>
      <c r="BU687" s="570"/>
      <c r="BV687" s="570"/>
      <c r="BW687" s="570"/>
      <c r="BX687" s="570"/>
      <c r="BY687" s="570"/>
      <c r="BZ687" s="570"/>
      <c r="CA687" s="570"/>
      <c r="CB687" s="570"/>
      <c r="CC687" s="570"/>
      <c r="CD687" s="570"/>
      <c r="CE687" s="570"/>
      <c r="CF687" s="570"/>
      <c r="CG687" s="570"/>
      <c r="CH687" s="570"/>
      <c r="CI687" s="570"/>
      <c r="CJ687" s="570"/>
      <c r="CK687" s="570"/>
      <c r="CL687" s="570"/>
      <c r="CM687" s="570"/>
      <c r="CN687" s="570"/>
      <c r="CO687" s="570"/>
      <c r="CP687" s="570"/>
      <c r="CQ687" s="570"/>
      <c r="CR687" s="570"/>
      <c r="CS687" s="570"/>
      <c r="CT687" s="570"/>
      <c r="CU687" s="570"/>
      <c r="CV687" s="570"/>
    </row>
    <row r="688" spans="1:100" s="365" customFormat="1" ht="13.5">
      <c r="A688" s="655"/>
      <c r="B688" s="655"/>
      <c r="C688" s="655"/>
      <c r="D688" s="655"/>
      <c r="E688" s="655"/>
      <c r="F688" s="655"/>
      <c r="G688" s="655"/>
      <c r="H688" s="815"/>
      <c r="I688" s="815"/>
      <c r="J688" s="366"/>
      <c r="K688" s="367"/>
      <c r="L688" s="368"/>
      <c r="O688" s="339"/>
      <c r="P688" s="369"/>
      <c r="Q688" s="341"/>
      <c r="R688" s="342"/>
      <c r="S688" s="342"/>
      <c r="T688" s="343"/>
      <c r="U688" s="344"/>
      <c r="V688" s="344"/>
      <c r="W688" s="344"/>
      <c r="X688" s="564"/>
      <c r="Y688" s="564"/>
      <c r="Z688" s="564"/>
      <c r="AA688" s="564"/>
      <c r="AB688" s="564"/>
      <c r="AC688" s="570"/>
      <c r="AD688" s="570"/>
      <c r="AE688" s="570"/>
      <c r="AF688" s="570"/>
      <c r="AG688" s="570"/>
      <c r="AH688" s="570"/>
      <c r="AI688" s="570"/>
      <c r="AJ688" s="570"/>
      <c r="AK688" s="570"/>
      <c r="AL688" s="570"/>
      <c r="AM688" s="570"/>
      <c r="AN688" s="570"/>
      <c r="AO688" s="570"/>
      <c r="AP688" s="570"/>
      <c r="AQ688" s="570"/>
      <c r="AR688" s="570"/>
      <c r="AS688" s="570"/>
      <c r="AT688" s="570"/>
      <c r="AU688" s="570"/>
      <c r="AV688" s="570"/>
      <c r="AW688" s="570"/>
      <c r="AX688" s="570"/>
      <c r="AY688" s="570"/>
      <c r="AZ688" s="570"/>
      <c r="BA688" s="570"/>
      <c r="BB688" s="570"/>
      <c r="BC688" s="570"/>
      <c r="BD688" s="570"/>
      <c r="BE688" s="570"/>
      <c r="BF688" s="570"/>
      <c r="BG688" s="570"/>
      <c r="BH688" s="570"/>
      <c r="BI688" s="570"/>
      <c r="BJ688" s="570"/>
      <c r="BK688" s="570"/>
      <c r="BL688" s="570"/>
      <c r="BM688" s="570"/>
      <c r="BN688" s="570"/>
      <c r="BO688" s="570"/>
      <c r="BP688" s="570"/>
      <c r="BQ688" s="570"/>
      <c r="BR688" s="570"/>
      <c r="BS688" s="570"/>
      <c r="BT688" s="570"/>
      <c r="BU688" s="570"/>
      <c r="BV688" s="570"/>
      <c r="BW688" s="570"/>
      <c r="BX688" s="570"/>
      <c r="BY688" s="570"/>
      <c r="BZ688" s="570"/>
      <c r="CA688" s="570"/>
      <c r="CB688" s="570"/>
      <c r="CC688" s="570"/>
      <c r="CD688" s="570"/>
      <c r="CE688" s="570"/>
      <c r="CF688" s="570"/>
      <c r="CG688" s="570"/>
      <c r="CH688" s="570"/>
      <c r="CI688" s="570"/>
      <c r="CJ688" s="570"/>
      <c r="CK688" s="570"/>
      <c r="CL688" s="570"/>
      <c r="CM688" s="570"/>
      <c r="CN688" s="570"/>
      <c r="CO688" s="570"/>
      <c r="CP688" s="570"/>
      <c r="CQ688" s="570"/>
      <c r="CR688" s="570"/>
      <c r="CS688" s="570"/>
      <c r="CT688" s="570"/>
      <c r="CU688" s="570"/>
      <c r="CV688" s="570"/>
    </row>
    <row r="689" spans="1:100" s="365" customFormat="1" ht="13.5">
      <c r="A689" s="655"/>
      <c r="B689" s="655"/>
      <c r="C689" s="655"/>
      <c r="D689" s="655"/>
      <c r="E689" s="655"/>
      <c r="F689" s="655"/>
      <c r="G689" s="655"/>
      <c r="H689" s="815"/>
      <c r="I689" s="815"/>
      <c r="J689" s="366"/>
      <c r="K689" s="367"/>
      <c r="L689" s="368"/>
      <c r="O689" s="339"/>
      <c r="P689" s="369"/>
      <c r="Q689" s="341"/>
      <c r="R689" s="342"/>
      <c r="S689" s="342"/>
      <c r="T689" s="343"/>
      <c r="U689" s="344"/>
      <c r="V689" s="344"/>
      <c r="W689" s="344"/>
      <c r="X689" s="564"/>
      <c r="Y689" s="564"/>
      <c r="Z689" s="564"/>
      <c r="AA689" s="564"/>
      <c r="AB689" s="564"/>
      <c r="AC689" s="570"/>
      <c r="AD689" s="570"/>
      <c r="AE689" s="570"/>
      <c r="AF689" s="570"/>
      <c r="AG689" s="570"/>
      <c r="AH689" s="570"/>
      <c r="AI689" s="570"/>
      <c r="AJ689" s="570"/>
      <c r="AK689" s="570"/>
      <c r="AL689" s="570"/>
      <c r="AM689" s="570"/>
      <c r="AN689" s="570"/>
      <c r="AO689" s="570"/>
      <c r="AP689" s="570"/>
      <c r="AQ689" s="570"/>
      <c r="AR689" s="570"/>
      <c r="AS689" s="570"/>
      <c r="AT689" s="570"/>
      <c r="AU689" s="570"/>
      <c r="AV689" s="570"/>
      <c r="AW689" s="570"/>
      <c r="AX689" s="570"/>
      <c r="AY689" s="570"/>
      <c r="AZ689" s="570"/>
      <c r="BA689" s="570"/>
      <c r="BB689" s="570"/>
      <c r="BC689" s="570"/>
      <c r="BD689" s="570"/>
      <c r="BE689" s="570"/>
      <c r="BF689" s="570"/>
      <c r="BG689" s="570"/>
      <c r="BH689" s="570"/>
      <c r="BI689" s="570"/>
      <c r="BJ689" s="570"/>
      <c r="BK689" s="570"/>
      <c r="BL689" s="570"/>
      <c r="BM689" s="570"/>
      <c r="BN689" s="570"/>
      <c r="BO689" s="570"/>
      <c r="BP689" s="570"/>
      <c r="BQ689" s="570"/>
      <c r="BR689" s="570"/>
      <c r="BS689" s="570"/>
      <c r="BT689" s="570"/>
      <c r="BU689" s="570"/>
      <c r="BV689" s="570"/>
      <c r="BW689" s="570"/>
      <c r="BX689" s="570"/>
      <c r="BY689" s="570"/>
      <c r="BZ689" s="570"/>
      <c r="CA689" s="570"/>
      <c r="CB689" s="570"/>
      <c r="CC689" s="570"/>
      <c r="CD689" s="570"/>
      <c r="CE689" s="570"/>
      <c r="CF689" s="570"/>
      <c r="CG689" s="570"/>
      <c r="CH689" s="570"/>
      <c r="CI689" s="570"/>
      <c r="CJ689" s="570"/>
      <c r="CK689" s="570"/>
      <c r="CL689" s="570"/>
      <c r="CM689" s="570"/>
      <c r="CN689" s="570"/>
      <c r="CO689" s="570"/>
      <c r="CP689" s="570"/>
      <c r="CQ689" s="570"/>
      <c r="CR689" s="570"/>
      <c r="CS689" s="570"/>
      <c r="CT689" s="570"/>
      <c r="CU689" s="570"/>
      <c r="CV689" s="570"/>
    </row>
    <row r="690" spans="1:100" s="365" customFormat="1" ht="13.5">
      <c r="A690" s="655"/>
      <c r="B690" s="655"/>
      <c r="C690" s="655"/>
      <c r="D690" s="655"/>
      <c r="E690" s="655"/>
      <c r="F690" s="655"/>
      <c r="G690" s="655"/>
      <c r="H690" s="815"/>
      <c r="I690" s="815"/>
      <c r="J690" s="366"/>
      <c r="K690" s="367"/>
      <c r="L690" s="368"/>
      <c r="O690" s="339"/>
      <c r="P690" s="369"/>
      <c r="Q690" s="341"/>
      <c r="R690" s="342"/>
      <c r="S690" s="342"/>
      <c r="T690" s="343"/>
      <c r="U690" s="344"/>
      <c r="V690" s="344"/>
      <c r="W690" s="344"/>
      <c r="X690" s="564"/>
      <c r="Y690" s="564"/>
      <c r="Z690" s="564"/>
      <c r="AA690" s="564"/>
      <c r="AB690" s="564"/>
      <c r="AC690" s="570"/>
      <c r="AD690" s="570"/>
      <c r="AE690" s="570"/>
      <c r="AF690" s="570"/>
      <c r="AG690" s="570"/>
      <c r="AH690" s="570"/>
      <c r="AI690" s="570"/>
      <c r="AJ690" s="570"/>
      <c r="AK690" s="570"/>
      <c r="AL690" s="570"/>
      <c r="AM690" s="570"/>
      <c r="AN690" s="570"/>
      <c r="AO690" s="570"/>
      <c r="AP690" s="570"/>
      <c r="AQ690" s="570"/>
      <c r="AR690" s="570"/>
      <c r="AS690" s="570"/>
      <c r="AT690" s="570"/>
      <c r="AU690" s="570"/>
      <c r="AV690" s="570"/>
      <c r="AW690" s="570"/>
      <c r="AX690" s="570"/>
      <c r="AY690" s="570"/>
      <c r="AZ690" s="570"/>
      <c r="BA690" s="570"/>
      <c r="BB690" s="570"/>
      <c r="BC690" s="570"/>
      <c r="BD690" s="570"/>
      <c r="BE690" s="570"/>
      <c r="BF690" s="570"/>
      <c r="BG690" s="570"/>
      <c r="BH690" s="570"/>
      <c r="BI690" s="570"/>
      <c r="BJ690" s="570"/>
      <c r="BK690" s="570"/>
      <c r="BL690" s="570"/>
      <c r="BM690" s="570"/>
      <c r="BN690" s="570"/>
      <c r="BO690" s="570"/>
      <c r="BP690" s="570"/>
      <c r="BQ690" s="570"/>
      <c r="BR690" s="570"/>
      <c r="BS690" s="570"/>
      <c r="BT690" s="570"/>
      <c r="BU690" s="570"/>
      <c r="BV690" s="570"/>
      <c r="BW690" s="570"/>
      <c r="BX690" s="570"/>
      <c r="BY690" s="570"/>
      <c r="BZ690" s="570"/>
      <c r="CA690" s="570"/>
      <c r="CB690" s="570"/>
      <c r="CC690" s="570"/>
      <c r="CD690" s="570"/>
      <c r="CE690" s="570"/>
      <c r="CF690" s="570"/>
      <c r="CG690" s="570"/>
      <c r="CH690" s="570"/>
      <c r="CI690" s="570"/>
      <c r="CJ690" s="570"/>
      <c r="CK690" s="570"/>
      <c r="CL690" s="570"/>
      <c r="CM690" s="570"/>
      <c r="CN690" s="570"/>
      <c r="CO690" s="570"/>
      <c r="CP690" s="570"/>
      <c r="CQ690" s="570"/>
      <c r="CR690" s="570"/>
      <c r="CS690" s="570"/>
      <c r="CT690" s="570"/>
      <c r="CU690" s="570"/>
      <c r="CV690" s="570"/>
    </row>
    <row r="691" spans="1:100" s="365" customFormat="1" ht="13.5">
      <c r="A691" s="655"/>
      <c r="B691" s="655"/>
      <c r="C691" s="655"/>
      <c r="D691" s="655"/>
      <c r="E691" s="655"/>
      <c r="F691" s="655"/>
      <c r="G691" s="655"/>
      <c r="H691" s="815"/>
      <c r="I691" s="815"/>
      <c r="J691" s="366"/>
      <c r="K691" s="367"/>
      <c r="L691" s="368"/>
      <c r="O691" s="339"/>
      <c r="P691" s="369"/>
      <c r="Q691" s="341"/>
      <c r="R691" s="342"/>
      <c r="S691" s="342"/>
      <c r="T691" s="343"/>
      <c r="U691" s="344"/>
      <c r="V691" s="344"/>
      <c r="W691" s="344"/>
      <c r="X691" s="564"/>
      <c r="Y691" s="564"/>
      <c r="Z691" s="564"/>
      <c r="AA691" s="564"/>
      <c r="AB691" s="564"/>
      <c r="AC691" s="570"/>
      <c r="AD691" s="570"/>
      <c r="AE691" s="570"/>
      <c r="AF691" s="570"/>
      <c r="AG691" s="570"/>
      <c r="AH691" s="570"/>
      <c r="AI691" s="570"/>
      <c r="AJ691" s="570"/>
      <c r="AK691" s="570"/>
      <c r="AL691" s="570"/>
      <c r="AM691" s="570"/>
      <c r="AN691" s="570"/>
      <c r="AO691" s="570"/>
      <c r="AP691" s="570"/>
      <c r="AQ691" s="570"/>
      <c r="AR691" s="570"/>
      <c r="AS691" s="570"/>
      <c r="AT691" s="570"/>
      <c r="AU691" s="570"/>
      <c r="AV691" s="570"/>
      <c r="AW691" s="570"/>
      <c r="AX691" s="570"/>
      <c r="AY691" s="570"/>
      <c r="AZ691" s="570"/>
      <c r="BA691" s="570"/>
      <c r="BB691" s="570"/>
      <c r="BC691" s="570"/>
      <c r="BD691" s="570"/>
      <c r="BE691" s="570"/>
      <c r="BF691" s="570"/>
      <c r="BG691" s="570"/>
      <c r="BH691" s="570"/>
      <c r="BI691" s="570"/>
      <c r="BJ691" s="570"/>
      <c r="BK691" s="570"/>
      <c r="BL691" s="570"/>
      <c r="BM691" s="570"/>
      <c r="BN691" s="570"/>
      <c r="BO691" s="570"/>
      <c r="BP691" s="570"/>
      <c r="BQ691" s="570"/>
      <c r="BR691" s="570"/>
      <c r="BS691" s="570"/>
      <c r="BT691" s="570"/>
      <c r="BU691" s="570"/>
      <c r="BV691" s="570"/>
      <c r="BW691" s="570"/>
      <c r="BX691" s="570"/>
      <c r="BY691" s="570"/>
      <c r="BZ691" s="570"/>
      <c r="CA691" s="570"/>
      <c r="CB691" s="570"/>
      <c r="CC691" s="570"/>
      <c r="CD691" s="570"/>
      <c r="CE691" s="570"/>
      <c r="CF691" s="570"/>
      <c r="CG691" s="570"/>
      <c r="CH691" s="570"/>
      <c r="CI691" s="570"/>
      <c r="CJ691" s="570"/>
      <c r="CK691" s="570"/>
      <c r="CL691" s="570"/>
      <c r="CM691" s="570"/>
      <c r="CN691" s="570"/>
      <c r="CO691" s="570"/>
      <c r="CP691" s="570"/>
      <c r="CQ691" s="570"/>
      <c r="CR691" s="570"/>
      <c r="CS691" s="570"/>
      <c r="CT691" s="570"/>
      <c r="CU691" s="570"/>
      <c r="CV691" s="570"/>
    </row>
    <row r="692" spans="1:100" s="365" customFormat="1" ht="13.5">
      <c r="A692" s="655"/>
      <c r="B692" s="655"/>
      <c r="C692" s="655"/>
      <c r="D692" s="655"/>
      <c r="E692" s="655"/>
      <c r="F692" s="655"/>
      <c r="G692" s="655"/>
      <c r="H692" s="815"/>
      <c r="I692" s="815"/>
      <c r="J692" s="366"/>
      <c r="K692" s="367"/>
      <c r="L692" s="368"/>
      <c r="O692" s="339"/>
      <c r="P692" s="369"/>
      <c r="Q692" s="341"/>
      <c r="R692" s="342"/>
      <c r="S692" s="342"/>
      <c r="T692" s="343"/>
      <c r="U692" s="344"/>
      <c r="V692" s="344"/>
      <c r="W692" s="344"/>
      <c r="X692" s="564"/>
      <c r="Y692" s="564"/>
      <c r="Z692" s="564"/>
      <c r="AA692" s="564"/>
      <c r="AB692" s="564"/>
      <c r="AC692" s="570"/>
      <c r="AD692" s="570"/>
      <c r="AE692" s="570"/>
      <c r="AF692" s="570"/>
      <c r="AG692" s="570"/>
      <c r="AH692" s="570"/>
      <c r="AI692" s="570"/>
      <c r="AJ692" s="570"/>
      <c r="AK692" s="570"/>
      <c r="AL692" s="570"/>
      <c r="AM692" s="570"/>
      <c r="AN692" s="570"/>
      <c r="AO692" s="570"/>
      <c r="AP692" s="570"/>
      <c r="AQ692" s="570"/>
      <c r="AR692" s="570"/>
      <c r="AS692" s="570"/>
      <c r="AT692" s="570"/>
      <c r="AU692" s="570"/>
      <c r="AV692" s="570"/>
      <c r="AW692" s="570"/>
      <c r="AX692" s="570"/>
      <c r="AY692" s="570"/>
      <c r="AZ692" s="570"/>
      <c r="BA692" s="570"/>
      <c r="BB692" s="570"/>
      <c r="BC692" s="570"/>
      <c r="BD692" s="570"/>
      <c r="BE692" s="570"/>
      <c r="BF692" s="570"/>
      <c r="BG692" s="570"/>
      <c r="BH692" s="570"/>
      <c r="BI692" s="570"/>
      <c r="BJ692" s="570"/>
      <c r="BK692" s="570"/>
      <c r="BL692" s="570"/>
      <c r="BM692" s="570"/>
      <c r="BN692" s="570"/>
      <c r="BO692" s="570"/>
      <c r="BP692" s="570"/>
      <c r="BQ692" s="570"/>
      <c r="BR692" s="570"/>
      <c r="BS692" s="570"/>
      <c r="BT692" s="570"/>
      <c r="BU692" s="570"/>
      <c r="BV692" s="570"/>
      <c r="BW692" s="570"/>
      <c r="BX692" s="570"/>
      <c r="BY692" s="570"/>
      <c r="BZ692" s="570"/>
      <c r="CA692" s="570"/>
      <c r="CB692" s="570"/>
      <c r="CC692" s="570"/>
      <c r="CD692" s="570"/>
      <c r="CE692" s="570"/>
      <c r="CF692" s="570"/>
      <c r="CG692" s="570"/>
      <c r="CH692" s="570"/>
      <c r="CI692" s="570"/>
      <c r="CJ692" s="570"/>
      <c r="CK692" s="570"/>
      <c r="CL692" s="570"/>
      <c r="CM692" s="570"/>
      <c r="CN692" s="570"/>
      <c r="CO692" s="570"/>
      <c r="CP692" s="570"/>
      <c r="CQ692" s="570"/>
      <c r="CR692" s="570"/>
      <c r="CS692" s="570"/>
      <c r="CT692" s="570"/>
      <c r="CU692" s="570"/>
      <c r="CV692" s="570"/>
    </row>
    <row r="693" spans="1:100" s="365" customFormat="1" ht="13.5">
      <c r="A693" s="655"/>
      <c r="B693" s="655"/>
      <c r="C693" s="655"/>
      <c r="D693" s="655"/>
      <c r="E693" s="655"/>
      <c r="F693" s="655"/>
      <c r="G693" s="655"/>
      <c r="H693" s="815"/>
      <c r="I693" s="815"/>
      <c r="J693" s="366"/>
      <c r="K693" s="367"/>
      <c r="L693" s="368"/>
      <c r="O693" s="339"/>
      <c r="P693" s="369"/>
      <c r="Q693" s="341"/>
      <c r="R693" s="342"/>
      <c r="S693" s="342"/>
      <c r="T693" s="343"/>
      <c r="U693" s="344"/>
      <c r="V693" s="344"/>
      <c r="W693" s="344"/>
      <c r="X693" s="564"/>
      <c r="Y693" s="564"/>
      <c r="Z693" s="564"/>
      <c r="AA693" s="564"/>
      <c r="AB693" s="564"/>
      <c r="AC693" s="570"/>
      <c r="AD693" s="570"/>
      <c r="AE693" s="570"/>
      <c r="AF693" s="570"/>
      <c r="AG693" s="570"/>
      <c r="AH693" s="570"/>
      <c r="AI693" s="570"/>
      <c r="AJ693" s="570"/>
      <c r="AK693" s="570"/>
      <c r="AL693" s="570"/>
      <c r="AM693" s="570"/>
      <c r="AN693" s="570"/>
      <c r="AO693" s="570"/>
      <c r="AP693" s="570"/>
      <c r="AQ693" s="570"/>
      <c r="AR693" s="570"/>
      <c r="AS693" s="570"/>
      <c r="AT693" s="570"/>
      <c r="AU693" s="570"/>
      <c r="AV693" s="570"/>
      <c r="AW693" s="570"/>
      <c r="AX693" s="570"/>
      <c r="AY693" s="570"/>
      <c r="AZ693" s="570"/>
      <c r="BA693" s="570"/>
      <c r="BB693" s="570"/>
      <c r="BC693" s="570"/>
      <c r="BD693" s="570"/>
      <c r="BE693" s="570"/>
      <c r="BF693" s="570"/>
      <c r="BG693" s="570"/>
      <c r="BH693" s="570"/>
      <c r="BI693" s="570"/>
      <c r="BJ693" s="570"/>
      <c r="BK693" s="570"/>
      <c r="BL693" s="570"/>
      <c r="BM693" s="570"/>
      <c r="BN693" s="570"/>
      <c r="BO693" s="570"/>
      <c r="BP693" s="570"/>
      <c r="BQ693" s="570"/>
      <c r="BR693" s="570"/>
      <c r="BS693" s="570"/>
      <c r="BT693" s="570"/>
      <c r="BU693" s="570"/>
      <c r="BV693" s="570"/>
      <c r="BW693" s="570"/>
      <c r="BX693" s="570"/>
      <c r="BY693" s="570"/>
      <c r="BZ693" s="570"/>
      <c r="CA693" s="570"/>
      <c r="CB693" s="570"/>
      <c r="CC693" s="570"/>
      <c r="CD693" s="570"/>
      <c r="CE693" s="570"/>
      <c r="CF693" s="570"/>
      <c r="CG693" s="570"/>
      <c r="CH693" s="570"/>
      <c r="CI693" s="570"/>
      <c r="CJ693" s="570"/>
      <c r="CK693" s="570"/>
      <c r="CL693" s="570"/>
      <c r="CM693" s="570"/>
      <c r="CN693" s="570"/>
      <c r="CO693" s="570"/>
      <c r="CP693" s="570"/>
      <c r="CQ693" s="570"/>
      <c r="CR693" s="570"/>
      <c r="CS693" s="570"/>
      <c r="CT693" s="570"/>
      <c r="CU693" s="570"/>
      <c r="CV693" s="570"/>
    </row>
    <row r="694" spans="1:100" s="365" customFormat="1" ht="13.5">
      <c r="A694" s="655"/>
      <c r="B694" s="655"/>
      <c r="C694" s="655"/>
      <c r="D694" s="655"/>
      <c r="E694" s="655"/>
      <c r="F694" s="655"/>
      <c r="G694" s="655"/>
      <c r="H694" s="815"/>
      <c r="I694" s="815"/>
      <c r="J694" s="366"/>
      <c r="K694" s="367"/>
      <c r="L694" s="368"/>
      <c r="O694" s="339"/>
      <c r="P694" s="369"/>
      <c r="Q694" s="341"/>
      <c r="R694" s="342"/>
      <c r="S694" s="342"/>
      <c r="T694" s="343"/>
      <c r="U694" s="344"/>
      <c r="V694" s="344"/>
      <c r="W694" s="344"/>
      <c r="X694" s="564"/>
      <c r="Y694" s="564"/>
      <c r="Z694" s="564"/>
      <c r="AA694" s="564"/>
      <c r="AB694" s="564"/>
      <c r="AC694" s="570"/>
      <c r="AD694" s="570"/>
      <c r="AE694" s="570"/>
      <c r="AF694" s="570"/>
      <c r="AG694" s="570"/>
      <c r="AH694" s="570"/>
      <c r="AI694" s="570"/>
      <c r="AJ694" s="570"/>
      <c r="AK694" s="570"/>
      <c r="AL694" s="570"/>
      <c r="AM694" s="570"/>
      <c r="AN694" s="570"/>
      <c r="AO694" s="570"/>
      <c r="AP694" s="570"/>
      <c r="AQ694" s="570"/>
      <c r="AR694" s="570"/>
      <c r="AS694" s="570"/>
      <c r="AT694" s="570"/>
      <c r="AU694" s="570"/>
      <c r="AV694" s="570"/>
      <c r="AW694" s="570"/>
      <c r="AX694" s="570"/>
      <c r="AY694" s="570"/>
      <c r="AZ694" s="570"/>
      <c r="BA694" s="570"/>
      <c r="BB694" s="570"/>
      <c r="BC694" s="570"/>
      <c r="BD694" s="570"/>
      <c r="BE694" s="570"/>
      <c r="BF694" s="570"/>
      <c r="BG694" s="570"/>
      <c r="BH694" s="570"/>
      <c r="BI694" s="570"/>
      <c r="BJ694" s="570"/>
      <c r="BK694" s="570"/>
      <c r="BL694" s="570"/>
      <c r="BM694" s="570"/>
      <c r="BN694" s="570"/>
      <c r="BO694" s="570"/>
      <c r="BP694" s="570"/>
      <c r="BQ694" s="570"/>
      <c r="BR694" s="570"/>
      <c r="BS694" s="570"/>
      <c r="BT694" s="570"/>
      <c r="BU694" s="570"/>
      <c r="BV694" s="570"/>
      <c r="BW694" s="570"/>
      <c r="BX694" s="570"/>
      <c r="BY694" s="570"/>
      <c r="BZ694" s="570"/>
      <c r="CA694" s="570"/>
      <c r="CB694" s="570"/>
      <c r="CC694" s="570"/>
      <c r="CD694" s="570"/>
      <c r="CE694" s="570"/>
      <c r="CF694" s="570"/>
      <c r="CG694" s="570"/>
      <c r="CH694" s="570"/>
      <c r="CI694" s="570"/>
      <c r="CJ694" s="570"/>
      <c r="CK694" s="570"/>
      <c r="CL694" s="570"/>
      <c r="CM694" s="570"/>
      <c r="CN694" s="570"/>
      <c r="CO694" s="570"/>
      <c r="CP694" s="570"/>
      <c r="CQ694" s="570"/>
      <c r="CR694" s="570"/>
      <c r="CS694" s="570"/>
      <c r="CT694" s="570"/>
      <c r="CU694" s="570"/>
      <c r="CV694" s="570"/>
    </row>
    <row r="695" spans="1:100" s="365" customFormat="1" ht="13.5">
      <c r="A695" s="655"/>
      <c r="B695" s="655"/>
      <c r="C695" s="655"/>
      <c r="D695" s="655"/>
      <c r="E695" s="655"/>
      <c r="F695" s="655"/>
      <c r="G695" s="655"/>
      <c r="H695" s="815"/>
      <c r="I695" s="815"/>
      <c r="J695" s="366"/>
      <c r="K695" s="367"/>
      <c r="L695" s="368"/>
      <c r="O695" s="339"/>
      <c r="P695" s="369"/>
      <c r="Q695" s="341"/>
      <c r="R695" s="342"/>
      <c r="S695" s="342"/>
      <c r="T695" s="343"/>
      <c r="U695" s="344"/>
      <c r="V695" s="344"/>
      <c r="W695" s="344"/>
      <c r="X695" s="564"/>
      <c r="Y695" s="564"/>
      <c r="Z695" s="564"/>
      <c r="AA695" s="564"/>
      <c r="AB695" s="564"/>
      <c r="AC695" s="570"/>
      <c r="AD695" s="570"/>
      <c r="AE695" s="570"/>
      <c r="AF695" s="570"/>
      <c r="AG695" s="570"/>
      <c r="AH695" s="570"/>
      <c r="AI695" s="570"/>
      <c r="AJ695" s="570"/>
      <c r="AK695" s="570"/>
      <c r="AL695" s="570"/>
      <c r="AM695" s="570"/>
      <c r="AN695" s="570"/>
      <c r="AO695" s="570"/>
      <c r="AP695" s="570"/>
      <c r="AQ695" s="570"/>
      <c r="AR695" s="570"/>
      <c r="AS695" s="570"/>
      <c r="AT695" s="570"/>
      <c r="AU695" s="570"/>
      <c r="AV695" s="570"/>
      <c r="AW695" s="570"/>
      <c r="AX695" s="570"/>
      <c r="AY695" s="570"/>
      <c r="AZ695" s="570"/>
      <c r="BA695" s="570"/>
      <c r="BB695" s="570"/>
      <c r="BC695" s="570"/>
      <c r="BD695" s="570"/>
      <c r="BE695" s="570"/>
      <c r="BF695" s="570"/>
      <c r="BG695" s="570"/>
      <c r="BH695" s="570"/>
      <c r="BI695" s="570"/>
      <c r="BJ695" s="570"/>
      <c r="BK695" s="570"/>
      <c r="BL695" s="570"/>
      <c r="BM695" s="570"/>
      <c r="BN695" s="570"/>
      <c r="BO695" s="570"/>
      <c r="BP695" s="570"/>
      <c r="BQ695" s="570"/>
      <c r="BR695" s="570"/>
      <c r="BS695" s="570"/>
      <c r="BT695" s="570"/>
      <c r="BU695" s="570"/>
      <c r="BV695" s="570"/>
      <c r="BW695" s="570"/>
      <c r="BX695" s="570"/>
      <c r="BY695" s="570"/>
      <c r="BZ695" s="570"/>
      <c r="CA695" s="570"/>
      <c r="CB695" s="570"/>
      <c r="CC695" s="570"/>
      <c r="CD695" s="570"/>
      <c r="CE695" s="570"/>
      <c r="CF695" s="570"/>
      <c r="CG695" s="570"/>
      <c r="CH695" s="570"/>
      <c r="CI695" s="570"/>
      <c r="CJ695" s="570"/>
      <c r="CK695" s="570"/>
      <c r="CL695" s="570"/>
      <c r="CM695" s="570"/>
      <c r="CN695" s="570"/>
      <c r="CO695" s="570"/>
      <c r="CP695" s="570"/>
      <c r="CQ695" s="570"/>
      <c r="CR695" s="570"/>
      <c r="CS695" s="570"/>
      <c r="CT695" s="570"/>
      <c r="CU695" s="570"/>
      <c r="CV695" s="570"/>
    </row>
    <row r="696" spans="1:100" s="365" customFormat="1" ht="13.5">
      <c r="A696" s="655"/>
      <c r="B696" s="655"/>
      <c r="C696" s="655"/>
      <c r="D696" s="655"/>
      <c r="E696" s="655"/>
      <c r="F696" s="655"/>
      <c r="G696" s="655"/>
      <c r="H696" s="815"/>
      <c r="I696" s="815"/>
      <c r="J696" s="366"/>
      <c r="K696" s="367"/>
      <c r="L696" s="368"/>
      <c r="O696" s="339"/>
      <c r="P696" s="369"/>
      <c r="Q696" s="341"/>
      <c r="R696" s="342"/>
      <c r="S696" s="342"/>
      <c r="T696" s="343"/>
      <c r="U696" s="344"/>
      <c r="V696" s="344"/>
      <c r="W696" s="344"/>
      <c r="X696" s="564"/>
      <c r="Y696" s="564"/>
      <c r="Z696" s="564"/>
      <c r="AA696" s="564"/>
      <c r="AB696" s="564"/>
      <c r="AC696" s="570"/>
      <c r="AD696" s="570"/>
      <c r="AE696" s="570"/>
      <c r="AF696" s="570"/>
      <c r="AG696" s="570"/>
      <c r="AH696" s="570"/>
      <c r="AI696" s="570"/>
      <c r="AJ696" s="570"/>
      <c r="AK696" s="570"/>
      <c r="AL696" s="570"/>
      <c r="AM696" s="570"/>
      <c r="AN696" s="570"/>
      <c r="AO696" s="570"/>
      <c r="AP696" s="570"/>
      <c r="AQ696" s="570"/>
      <c r="AR696" s="570"/>
      <c r="AS696" s="570"/>
      <c r="AT696" s="570"/>
      <c r="AU696" s="570"/>
      <c r="AV696" s="570"/>
      <c r="AW696" s="570"/>
      <c r="AX696" s="570"/>
      <c r="AY696" s="570"/>
      <c r="AZ696" s="570"/>
      <c r="BA696" s="570"/>
      <c r="BB696" s="570"/>
      <c r="BC696" s="570"/>
      <c r="BD696" s="570"/>
      <c r="BE696" s="570"/>
      <c r="BF696" s="570"/>
      <c r="BG696" s="570"/>
      <c r="BH696" s="570"/>
      <c r="BI696" s="570"/>
      <c r="BJ696" s="570"/>
      <c r="BK696" s="570"/>
      <c r="BL696" s="570"/>
      <c r="BM696" s="570"/>
      <c r="BN696" s="570"/>
      <c r="BO696" s="570"/>
      <c r="BP696" s="570"/>
      <c r="BQ696" s="570"/>
      <c r="BR696" s="570"/>
      <c r="BS696" s="570"/>
      <c r="BT696" s="570"/>
      <c r="BU696" s="570"/>
      <c r="BV696" s="570"/>
      <c r="BW696" s="570"/>
      <c r="BX696" s="570"/>
      <c r="BY696" s="570"/>
      <c r="BZ696" s="570"/>
      <c r="CA696" s="570"/>
      <c r="CB696" s="570"/>
      <c r="CC696" s="570"/>
      <c r="CD696" s="570"/>
      <c r="CE696" s="570"/>
      <c r="CF696" s="570"/>
      <c r="CG696" s="570"/>
      <c r="CH696" s="570"/>
      <c r="CI696" s="570"/>
      <c r="CJ696" s="570"/>
      <c r="CK696" s="570"/>
      <c r="CL696" s="570"/>
      <c r="CM696" s="570"/>
      <c r="CN696" s="570"/>
      <c r="CO696" s="570"/>
      <c r="CP696" s="570"/>
      <c r="CQ696" s="570"/>
      <c r="CR696" s="570"/>
      <c r="CS696" s="570"/>
      <c r="CT696" s="570"/>
      <c r="CU696" s="570"/>
      <c r="CV696" s="570"/>
    </row>
    <row r="697" spans="1:100" s="365" customFormat="1" ht="13.5">
      <c r="A697" s="655"/>
      <c r="B697" s="655"/>
      <c r="C697" s="655"/>
      <c r="D697" s="655"/>
      <c r="E697" s="655"/>
      <c r="F697" s="655"/>
      <c r="G697" s="655"/>
      <c r="H697" s="815"/>
      <c r="I697" s="815"/>
      <c r="J697" s="366"/>
      <c r="K697" s="367"/>
      <c r="L697" s="368"/>
      <c r="O697" s="339"/>
      <c r="P697" s="369"/>
      <c r="Q697" s="341"/>
      <c r="R697" s="342"/>
      <c r="S697" s="342"/>
      <c r="T697" s="343"/>
      <c r="U697" s="344"/>
      <c r="V697" s="344"/>
      <c r="W697" s="344"/>
      <c r="X697" s="564"/>
      <c r="Y697" s="564"/>
      <c r="Z697" s="564"/>
      <c r="AA697" s="564"/>
      <c r="AB697" s="564"/>
      <c r="AC697" s="570"/>
      <c r="AD697" s="570"/>
      <c r="AE697" s="570"/>
      <c r="AF697" s="570"/>
      <c r="AG697" s="570"/>
      <c r="AH697" s="570"/>
      <c r="AI697" s="570"/>
      <c r="AJ697" s="570"/>
      <c r="AK697" s="570"/>
      <c r="AL697" s="570"/>
      <c r="AM697" s="570"/>
      <c r="AN697" s="570"/>
      <c r="AO697" s="570"/>
      <c r="AP697" s="570"/>
      <c r="AQ697" s="570"/>
      <c r="AR697" s="570"/>
      <c r="AS697" s="570"/>
      <c r="AT697" s="570"/>
      <c r="AU697" s="570"/>
      <c r="AV697" s="570"/>
      <c r="AW697" s="570"/>
      <c r="AX697" s="570"/>
      <c r="AY697" s="570"/>
      <c r="AZ697" s="570"/>
      <c r="BA697" s="570"/>
      <c r="BB697" s="570"/>
      <c r="BC697" s="570"/>
      <c r="BD697" s="570"/>
      <c r="BE697" s="570"/>
      <c r="BF697" s="570"/>
      <c r="BG697" s="570"/>
      <c r="BH697" s="570"/>
      <c r="BI697" s="570"/>
      <c r="BJ697" s="570"/>
      <c r="BK697" s="570"/>
      <c r="BL697" s="570"/>
      <c r="BM697" s="570"/>
      <c r="BN697" s="570"/>
      <c r="BO697" s="570"/>
      <c r="BP697" s="570"/>
      <c r="BQ697" s="570"/>
      <c r="BR697" s="570"/>
      <c r="BS697" s="570"/>
      <c r="BT697" s="570"/>
      <c r="BU697" s="570"/>
      <c r="BV697" s="570"/>
      <c r="BW697" s="570"/>
      <c r="BX697" s="570"/>
      <c r="BY697" s="570"/>
      <c r="BZ697" s="570"/>
      <c r="CA697" s="570"/>
      <c r="CB697" s="570"/>
      <c r="CC697" s="570"/>
      <c r="CD697" s="570"/>
      <c r="CE697" s="570"/>
      <c r="CF697" s="570"/>
      <c r="CG697" s="570"/>
      <c r="CH697" s="570"/>
      <c r="CI697" s="570"/>
      <c r="CJ697" s="570"/>
      <c r="CK697" s="570"/>
      <c r="CL697" s="570"/>
      <c r="CM697" s="570"/>
      <c r="CN697" s="570"/>
      <c r="CO697" s="570"/>
      <c r="CP697" s="570"/>
      <c r="CQ697" s="570"/>
      <c r="CR697" s="570"/>
      <c r="CS697" s="570"/>
      <c r="CT697" s="570"/>
      <c r="CU697" s="570"/>
      <c r="CV697" s="570"/>
    </row>
    <row r="698" spans="1:100" s="365" customFormat="1" ht="13.5">
      <c r="A698" s="655"/>
      <c r="B698" s="655"/>
      <c r="C698" s="655"/>
      <c r="D698" s="655"/>
      <c r="E698" s="655"/>
      <c r="F698" s="655"/>
      <c r="G698" s="655"/>
      <c r="H698" s="815"/>
      <c r="I698" s="815"/>
      <c r="J698" s="366"/>
      <c r="K698" s="367"/>
      <c r="L698" s="368"/>
      <c r="O698" s="339"/>
      <c r="P698" s="369"/>
      <c r="Q698" s="341"/>
      <c r="R698" s="342"/>
      <c r="S698" s="342"/>
      <c r="T698" s="343"/>
      <c r="U698" s="344"/>
      <c r="V698" s="344"/>
      <c r="W698" s="344"/>
      <c r="X698" s="564"/>
      <c r="Y698" s="564"/>
      <c r="Z698" s="564"/>
      <c r="AA698" s="564"/>
      <c r="AB698" s="564"/>
      <c r="AC698" s="570"/>
      <c r="AD698" s="570"/>
      <c r="AE698" s="570"/>
      <c r="AF698" s="570"/>
      <c r="AG698" s="570"/>
      <c r="AH698" s="570"/>
      <c r="AI698" s="570"/>
      <c r="AJ698" s="570"/>
      <c r="AK698" s="570"/>
      <c r="AL698" s="570"/>
      <c r="AM698" s="570"/>
      <c r="AN698" s="570"/>
      <c r="AO698" s="570"/>
      <c r="AP698" s="570"/>
      <c r="AQ698" s="570"/>
      <c r="AR698" s="570"/>
      <c r="AS698" s="570"/>
      <c r="AT698" s="570"/>
      <c r="AU698" s="570"/>
      <c r="AV698" s="570"/>
      <c r="AW698" s="570"/>
      <c r="AX698" s="570"/>
      <c r="AY698" s="570"/>
      <c r="AZ698" s="570"/>
      <c r="BA698" s="570"/>
      <c r="BB698" s="570"/>
      <c r="BC698" s="570"/>
      <c r="BD698" s="570"/>
      <c r="BE698" s="570"/>
      <c r="BF698" s="570"/>
      <c r="BG698" s="570"/>
      <c r="BH698" s="570"/>
      <c r="BI698" s="570"/>
      <c r="BJ698" s="570"/>
      <c r="BK698" s="570"/>
      <c r="BL698" s="570"/>
      <c r="BM698" s="570"/>
      <c r="BN698" s="570"/>
      <c r="BO698" s="570"/>
      <c r="BP698" s="570"/>
      <c r="BQ698" s="570"/>
      <c r="BR698" s="570"/>
      <c r="BS698" s="570"/>
      <c r="BT698" s="570"/>
      <c r="BU698" s="570"/>
      <c r="BV698" s="570"/>
      <c r="BW698" s="570"/>
      <c r="BX698" s="570"/>
      <c r="BY698" s="570"/>
      <c r="BZ698" s="570"/>
      <c r="CA698" s="570"/>
      <c r="CB698" s="570"/>
      <c r="CC698" s="570"/>
      <c r="CD698" s="570"/>
      <c r="CE698" s="570"/>
      <c r="CF698" s="570"/>
      <c r="CG698" s="570"/>
      <c r="CH698" s="570"/>
      <c r="CI698" s="570"/>
      <c r="CJ698" s="570"/>
      <c r="CK698" s="570"/>
      <c r="CL698" s="570"/>
      <c r="CM698" s="570"/>
      <c r="CN698" s="570"/>
      <c r="CO698" s="570"/>
      <c r="CP698" s="570"/>
      <c r="CQ698" s="570"/>
      <c r="CR698" s="570"/>
      <c r="CS698" s="570"/>
      <c r="CT698" s="570"/>
      <c r="CU698" s="570"/>
      <c r="CV698" s="570"/>
    </row>
    <row r="699" spans="1:100" s="365" customFormat="1" ht="13.5">
      <c r="A699" s="655"/>
      <c r="B699" s="655"/>
      <c r="C699" s="655"/>
      <c r="D699" s="655"/>
      <c r="E699" s="655"/>
      <c r="F699" s="655"/>
      <c r="G699" s="655"/>
      <c r="H699" s="815"/>
      <c r="I699" s="815"/>
      <c r="J699" s="366"/>
      <c r="K699" s="367"/>
      <c r="L699" s="368"/>
      <c r="O699" s="339"/>
      <c r="P699" s="369"/>
      <c r="Q699" s="341"/>
      <c r="R699" s="342"/>
      <c r="S699" s="342"/>
      <c r="T699" s="343"/>
      <c r="U699" s="344"/>
      <c r="V699" s="344"/>
      <c r="W699" s="344"/>
      <c r="X699" s="564"/>
      <c r="Y699" s="564"/>
      <c r="Z699" s="564"/>
      <c r="AA699" s="564"/>
      <c r="AB699" s="564"/>
      <c r="AC699" s="570"/>
      <c r="AD699" s="570"/>
      <c r="AE699" s="570"/>
      <c r="AF699" s="570"/>
      <c r="AG699" s="570"/>
      <c r="AH699" s="570"/>
      <c r="AI699" s="570"/>
      <c r="AJ699" s="570"/>
      <c r="AK699" s="570"/>
      <c r="AL699" s="570"/>
      <c r="AM699" s="570"/>
      <c r="AN699" s="570"/>
      <c r="AO699" s="570"/>
      <c r="AP699" s="570"/>
      <c r="AQ699" s="570"/>
      <c r="AR699" s="570"/>
      <c r="AS699" s="570"/>
      <c r="AT699" s="570"/>
      <c r="AU699" s="570"/>
      <c r="AV699" s="570"/>
      <c r="AW699" s="570"/>
      <c r="AX699" s="570"/>
      <c r="AY699" s="570"/>
      <c r="AZ699" s="570"/>
      <c r="BA699" s="570"/>
      <c r="BB699" s="570"/>
      <c r="BC699" s="570"/>
      <c r="BD699" s="570"/>
      <c r="BE699" s="570"/>
      <c r="BF699" s="570"/>
      <c r="BG699" s="570"/>
      <c r="BH699" s="570"/>
      <c r="BI699" s="570"/>
      <c r="BJ699" s="570"/>
      <c r="BK699" s="570"/>
      <c r="BL699" s="570"/>
      <c r="BM699" s="570"/>
      <c r="BN699" s="570"/>
      <c r="BO699" s="570"/>
      <c r="BP699" s="570"/>
      <c r="BQ699" s="570"/>
      <c r="BR699" s="570"/>
      <c r="BS699" s="570"/>
      <c r="BT699" s="570"/>
      <c r="BU699" s="570"/>
      <c r="BV699" s="570"/>
      <c r="BW699" s="570"/>
      <c r="BX699" s="570"/>
      <c r="BY699" s="570"/>
      <c r="BZ699" s="570"/>
      <c r="CA699" s="570"/>
      <c r="CB699" s="570"/>
      <c r="CC699" s="570"/>
      <c r="CD699" s="570"/>
      <c r="CE699" s="570"/>
      <c r="CF699" s="570"/>
      <c r="CG699" s="570"/>
      <c r="CH699" s="570"/>
      <c r="CI699" s="570"/>
      <c r="CJ699" s="570"/>
      <c r="CK699" s="570"/>
      <c r="CL699" s="570"/>
      <c r="CM699" s="570"/>
      <c r="CN699" s="570"/>
      <c r="CO699" s="570"/>
      <c r="CP699" s="570"/>
      <c r="CQ699" s="570"/>
      <c r="CR699" s="570"/>
      <c r="CS699" s="570"/>
      <c r="CT699" s="570"/>
      <c r="CU699" s="570"/>
      <c r="CV699" s="570"/>
    </row>
    <row r="700" spans="1:100" s="365" customFormat="1" ht="13.5">
      <c r="A700" s="655"/>
      <c r="B700" s="655"/>
      <c r="C700" s="655"/>
      <c r="D700" s="655"/>
      <c r="E700" s="655"/>
      <c r="F700" s="655"/>
      <c r="G700" s="655"/>
      <c r="H700" s="815"/>
      <c r="I700" s="815"/>
      <c r="J700" s="366"/>
      <c r="K700" s="367"/>
      <c r="L700" s="368"/>
      <c r="O700" s="339"/>
      <c r="P700" s="369"/>
      <c r="Q700" s="341"/>
      <c r="R700" s="342"/>
      <c r="S700" s="342"/>
      <c r="T700" s="343"/>
      <c r="U700" s="344"/>
      <c r="V700" s="344"/>
      <c r="W700" s="344"/>
      <c r="X700" s="564"/>
      <c r="Y700" s="564"/>
      <c r="Z700" s="564"/>
      <c r="AA700" s="564"/>
      <c r="AB700" s="564"/>
      <c r="AC700" s="570"/>
      <c r="AD700" s="570"/>
      <c r="AE700" s="570"/>
      <c r="AF700" s="570"/>
      <c r="AG700" s="570"/>
      <c r="AH700" s="570"/>
      <c r="AI700" s="570"/>
      <c r="AJ700" s="570"/>
      <c r="AK700" s="570"/>
      <c r="AL700" s="570"/>
      <c r="AM700" s="570"/>
      <c r="AN700" s="570"/>
      <c r="AO700" s="570"/>
      <c r="AP700" s="570"/>
      <c r="AQ700" s="570"/>
      <c r="AR700" s="570"/>
      <c r="AS700" s="570"/>
      <c r="AT700" s="570"/>
      <c r="AU700" s="570"/>
      <c r="AV700" s="570"/>
      <c r="AW700" s="570"/>
      <c r="AX700" s="570"/>
      <c r="AY700" s="570"/>
      <c r="AZ700" s="570"/>
      <c r="BA700" s="570"/>
      <c r="BB700" s="570"/>
      <c r="BC700" s="570"/>
      <c r="BD700" s="570"/>
      <c r="BE700" s="570"/>
      <c r="BF700" s="570"/>
      <c r="BG700" s="570"/>
      <c r="BH700" s="570"/>
      <c r="BI700" s="570"/>
      <c r="BJ700" s="570"/>
      <c r="BK700" s="570"/>
      <c r="BL700" s="570"/>
      <c r="BM700" s="570"/>
      <c r="BN700" s="570"/>
      <c r="BO700" s="570"/>
      <c r="BP700" s="570"/>
      <c r="BQ700" s="570"/>
      <c r="BR700" s="570"/>
      <c r="BS700" s="570"/>
      <c r="BT700" s="570"/>
      <c r="BU700" s="570"/>
      <c r="BV700" s="570"/>
      <c r="BW700" s="570"/>
      <c r="BX700" s="570"/>
      <c r="BY700" s="570"/>
      <c r="BZ700" s="570"/>
      <c r="CA700" s="570"/>
      <c r="CB700" s="570"/>
      <c r="CC700" s="570"/>
      <c r="CD700" s="570"/>
      <c r="CE700" s="570"/>
      <c r="CF700" s="570"/>
      <c r="CG700" s="570"/>
      <c r="CH700" s="570"/>
      <c r="CI700" s="570"/>
      <c r="CJ700" s="570"/>
      <c r="CK700" s="570"/>
      <c r="CL700" s="570"/>
      <c r="CM700" s="570"/>
      <c r="CN700" s="570"/>
      <c r="CO700" s="570"/>
      <c r="CP700" s="570"/>
      <c r="CQ700" s="570"/>
      <c r="CR700" s="570"/>
      <c r="CS700" s="570"/>
      <c r="CT700" s="570"/>
      <c r="CU700" s="570"/>
      <c r="CV700" s="570"/>
    </row>
    <row r="701" spans="1:100" s="365" customFormat="1" ht="13.5">
      <c r="A701" s="655"/>
      <c r="B701" s="655"/>
      <c r="C701" s="655"/>
      <c r="D701" s="655"/>
      <c r="E701" s="655"/>
      <c r="F701" s="655"/>
      <c r="G701" s="655"/>
      <c r="H701" s="815"/>
      <c r="I701" s="815"/>
      <c r="J701" s="366"/>
      <c r="K701" s="367"/>
      <c r="L701" s="368"/>
      <c r="O701" s="339"/>
      <c r="P701" s="369"/>
      <c r="Q701" s="341"/>
      <c r="R701" s="342"/>
      <c r="S701" s="342"/>
      <c r="T701" s="343"/>
      <c r="U701" s="344"/>
      <c r="V701" s="344"/>
      <c r="W701" s="344"/>
      <c r="X701" s="564"/>
      <c r="Y701" s="564"/>
      <c r="Z701" s="564"/>
      <c r="AA701" s="564"/>
      <c r="AB701" s="564"/>
      <c r="AC701" s="570"/>
      <c r="AD701" s="570"/>
      <c r="AE701" s="570"/>
      <c r="AF701" s="570"/>
      <c r="AG701" s="570"/>
      <c r="AH701" s="570"/>
      <c r="AI701" s="570"/>
      <c r="AJ701" s="570"/>
      <c r="AK701" s="570"/>
      <c r="AL701" s="570"/>
      <c r="AM701" s="570"/>
      <c r="AN701" s="570"/>
      <c r="AO701" s="570"/>
      <c r="AP701" s="570"/>
      <c r="AQ701" s="570"/>
      <c r="AR701" s="570"/>
      <c r="AS701" s="570"/>
      <c r="AT701" s="570"/>
      <c r="AU701" s="570"/>
      <c r="AV701" s="570"/>
      <c r="AW701" s="570"/>
      <c r="AX701" s="570"/>
      <c r="AY701" s="570"/>
      <c r="AZ701" s="570"/>
      <c r="BA701" s="570"/>
      <c r="BB701" s="570"/>
      <c r="BC701" s="570"/>
      <c r="BD701" s="570"/>
      <c r="BE701" s="570"/>
      <c r="BF701" s="570"/>
      <c r="BG701" s="570"/>
      <c r="BH701" s="570"/>
      <c r="BI701" s="570"/>
      <c r="BJ701" s="570"/>
      <c r="BK701" s="570"/>
      <c r="BL701" s="570"/>
      <c r="BM701" s="570"/>
      <c r="BN701" s="570"/>
      <c r="BO701" s="570"/>
      <c r="BP701" s="570"/>
      <c r="BQ701" s="570"/>
      <c r="BR701" s="570"/>
      <c r="BS701" s="570"/>
      <c r="BT701" s="570"/>
      <c r="BU701" s="570"/>
      <c r="BV701" s="570"/>
      <c r="BW701" s="570"/>
      <c r="BX701" s="570"/>
      <c r="BY701" s="570"/>
      <c r="BZ701" s="570"/>
      <c r="CA701" s="570"/>
      <c r="CB701" s="570"/>
      <c r="CC701" s="570"/>
      <c r="CD701" s="570"/>
      <c r="CE701" s="570"/>
      <c r="CF701" s="570"/>
      <c r="CG701" s="570"/>
      <c r="CH701" s="570"/>
      <c r="CI701" s="570"/>
      <c r="CJ701" s="570"/>
      <c r="CK701" s="570"/>
      <c r="CL701" s="570"/>
      <c r="CM701" s="570"/>
      <c r="CN701" s="570"/>
      <c r="CO701" s="570"/>
      <c r="CP701" s="570"/>
      <c r="CQ701" s="570"/>
      <c r="CR701" s="570"/>
      <c r="CS701" s="570"/>
      <c r="CT701" s="570"/>
      <c r="CU701" s="570"/>
      <c r="CV701" s="570"/>
    </row>
    <row r="702" spans="1:100" s="365" customFormat="1" ht="13.5">
      <c r="A702" s="655"/>
      <c r="B702" s="655"/>
      <c r="C702" s="655"/>
      <c r="D702" s="655"/>
      <c r="E702" s="655"/>
      <c r="F702" s="655"/>
      <c r="G702" s="655"/>
      <c r="H702" s="815"/>
      <c r="I702" s="815"/>
      <c r="J702" s="366"/>
      <c r="K702" s="367"/>
      <c r="L702" s="368"/>
      <c r="O702" s="339"/>
      <c r="P702" s="369"/>
      <c r="Q702" s="341"/>
      <c r="R702" s="342"/>
      <c r="S702" s="342"/>
      <c r="T702" s="343"/>
      <c r="U702" s="344"/>
      <c r="V702" s="344"/>
      <c r="W702" s="344"/>
      <c r="X702" s="564"/>
      <c r="Y702" s="564"/>
      <c r="Z702" s="564"/>
      <c r="AA702" s="564"/>
      <c r="AB702" s="564"/>
      <c r="AC702" s="570"/>
      <c r="AD702" s="570"/>
      <c r="AE702" s="570"/>
      <c r="AF702" s="570"/>
      <c r="AG702" s="570"/>
      <c r="AH702" s="570"/>
      <c r="AI702" s="570"/>
      <c r="AJ702" s="570"/>
      <c r="AK702" s="570"/>
      <c r="AL702" s="570"/>
      <c r="AM702" s="570"/>
      <c r="AN702" s="570"/>
      <c r="AO702" s="570"/>
      <c r="AP702" s="570"/>
      <c r="AQ702" s="570"/>
      <c r="AR702" s="570"/>
      <c r="AS702" s="570"/>
      <c r="AT702" s="570"/>
      <c r="AU702" s="570"/>
      <c r="AV702" s="570"/>
      <c r="AW702" s="570"/>
      <c r="AX702" s="570"/>
      <c r="AY702" s="570"/>
      <c r="AZ702" s="570"/>
      <c r="BA702" s="570"/>
      <c r="BB702" s="570"/>
      <c r="BC702" s="570"/>
      <c r="BD702" s="570"/>
      <c r="BE702" s="570"/>
      <c r="BF702" s="570"/>
      <c r="BG702" s="570"/>
      <c r="BH702" s="570"/>
      <c r="BI702" s="570"/>
      <c r="BJ702" s="570"/>
      <c r="BK702" s="570"/>
      <c r="BL702" s="570"/>
      <c r="BM702" s="570"/>
      <c r="BN702" s="570"/>
      <c r="BO702" s="570"/>
      <c r="BP702" s="570"/>
      <c r="BQ702" s="570"/>
      <c r="BR702" s="570"/>
      <c r="BS702" s="570"/>
      <c r="BT702" s="570"/>
      <c r="BU702" s="570"/>
      <c r="BV702" s="570"/>
      <c r="BW702" s="570"/>
      <c r="BX702" s="570"/>
      <c r="BY702" s="570"/>
      <c r="BZ702" s="570"/>
      <c r="CA702" s="570"/>
      <c r="CB702" s="570"/>
      <c r="CC702" s="570"/>
      <c r="CD702" s="570"/>
      <c r="CE702" s="570"/>
      <c r="CF702" s="570"/>
      <c r="CG702" s="570"/>
      <c r="CH702" s="570"/>
      <c r="CI702" s="570"/>
      <c r="CJ702" s="570"/>
      <c r="CK702" s="570"/>
      <c r="CL702" s="570"/>
      <c r="CM702" s="570"/>
      <c r="CN702" s="570"/>
      <c r="CO702" s="570"/>
      <c r="CP702" s="570"/>
      <c r="CQ702" s="570"/>
      <c r="CR702" s="570"/>
      <c r="CS702" s="570"/>
      <c r="CT702" s="570"/>
      <c r="CU702" s="570"/>
      <c r="CV702" s="570"/>
    </row>
    <row r="703" spans="1:100" s="365" customFormat="1" ht="13.5">
      <c r="A703" s="655"/>
      <c r="B703" s="655"/>
      <c r="C703" s="655"/>
      <c r="D703" s="655"/>
      <c r="E703" s="655"/>
      <c r="F703" s="655"/>
      <c r="G703" s="655"/>
      <c r="H703" s="815"/>
      <c r="I703" s="815"/>
      <c r="J703" s="366"/>
      <c r="K703" s="367"/>
      <c r="L703" s="368"/>
      <c r="O703" s="339"/>
      <c r="P703" s="369"/>
      <c r="Q703" s="341"/>
      <c r="R703" s="342"/>
      <c r="S703" s="342"/>
      <c r="T703" s="343"/>
      <c r="U703" s="344"/>
      <c r="V703" s="344"/>
      <c r="W703" s="344"/>
      <c r="X703" s="564"/>
      <c r="Y703" s="564"/>
      <c r="Z703" s="564"/>
      <c r="AA703" s="564"/>
      <c r="AB703" s="564"/>
      <c r="AC703" s="570"/>
      <c r="AD703" s="570"/>
      <c r="AE703" s="570"/>
      <c r="AF703" s="570"/>
      <c r="AG703" s="570"/>
      <c r="AH703" s="570"/>
      <c r="AI703" s="570"/>
      <c r="AJ703" s="570"/>
      <c r="AK703" s="570"/>
      <c r="AL703" s="570"/>
      <c r="AM703" s="570"/>
      <c r="AN703" s="570"/>
      <c r="AO703" s="570"/>
      <c r="AP703" s="570"/>
      <c r="AQ703" s="570"/>
      <c r="AR703" s="570"/>
      <c r="AS703" s="570"/>
      <c r="AT703" s="570"/>
      <c r="AU703" s="570"/>
      <c r="AV703" s="570"/>
      <c r="AW703" s="570"/>
      <c r="AX703" s="570"/>
      <c r="AY703" s="570"/>
      <c r="AZ703" s="570"/>
      <c r="BA703" s="570"/>
      <c r="BB703" s="570"/>
      <c r="BC703" s="570"/>
      <c r="BD703" s="570"/>
      <c r="BE703" s="570"/>
      <c r="BF703" s="570"/>
      <c r="BG703" s="570"/>
      <c r="BH703" s="570"/>
      <c r="BI703" s="570"/>
      <c r="BJ703" s="570"/>
      <c r="BK703" s="570"/>
      <c r="BL703" s="570"/>
      <c r="BM703" s="570"/>
      <c r="BN703" s="570"/>
      <c r="BO703" s="570"/>
      <c r="BP703" s="570"/>
      <c r="BQ703" s="570"/>
      <c r="BR703" s="570"/>
      <c r="BS703" s="570"/>
      <c r="BT703" s="570"/>
      <c r="BU703" s="570"/>
      <c r="BV703" s="570"/>
      <c r="BW703" s="570"/>
      <c r="BX703" s="570"/>
      <c r="BY703" s="570"/>
      <c r="BZ703" s="570"/>
      <c r="CA703" s="570"/>
      <c r="CB703" s="570"/>
      <c r="CC703" s="570"/>
      <c r="CD703" s="570"/>
      <c r="CE703" s="570"/>
      <c r="CF703" s="570"/>
      <c r="CG703" s="570"/>
      <c r="CH703" s="570"/>
      <c r="CI703" s="570"/>
      <c r="CJ703" s="570"/>
      <c r="CK703" s="570"/>
      <c r="CL703" s="570"/>
      <c r="CM703" s="570"/>
      <c r="CN703" s="570"/>
      <c r="CO703" s="570"/>
      <c r="CP703" s="570"/>
      <c r="CQ703" s="570"/>
      <c r="CR703" s="570"/>
      <c r="CS703" s="570"/>
      <c r="CT703" s="570"/>
      <c r="CU703" s="570"/>
      <c r="CV703" s="570"/>
    </row>
    <row r="704" spans="1:100" s="365" customFormat="1" ht="13.5">
      <c r="A704" s="655"/>
      <c r="B704" s="655"/>
      <c r="C704" s="655"/>
      <c r="D704" s="655"/>
      <c r="E704" s="655"/>
      <c r="F704" s="655"/>
      <c r="G704" s="655"/>
      <c r="H704" s="815"/>
      <c r="I704" s="815"/>
      <c r="J704" s="366"/>
      <c r="K704" s="367"/>
      <c r="L704" s="368"/>
      <c r="O704" s="339"/>
      <c r="P704" s="369"/>
      <c r="Q704" s="341"/>
      <c r="R704" s="342"/>
      <c r="S704" s="342"/>
      <c r="T704" s="343"/>
      <c r="U704" s="344"/>
      <c r="V704" s="344"/>
      <c r="W704" s="344"/>
      <c r="X704" s="564"/>
      <c r="Y704" s="564"/>
      <c r="Z704" s="564"/>
      <c r="AA704" s="564"/>
      <c r="AB704" s="564"/>
      <c r="AC704" s="570"/>
      <c r="AD704" s="570"/>
      <c r="AE704" s="570"/>
      <c r="AF704" s="570"/>
      <c r="AG704" s="570"/>
      <c r="AH704" s="570"/>
      <c r="AI704" s="570"/>
      <c r="AJ704" s="570"/>
      <c r="AK704" s="570"/>
      <c r="AL704" s="570"/>
      <c r="AM704" s="570"/>
      <c r="AN704" s="570"/>
      <c r="AO704" s="570"/>
      <c r="AP704" s="570"/>
      <c r="AQ704" s="570"/>
      <c r="AR704" s="570"/>
      <c r="AS704" s="570"/>
      <c r="AT704" s="570"/>
      <c r="AU704" s="570"/>
      <c r="AV704" s="570"/>
      <c r="AW704" s="570"/>
      <c r="AX704" s="570"/>
      <c r="AY704" s="570"/>
      <c r="AZ704" s="570"/>
      <c r="BA704" s="570"/>
      <c r="BB704" s="570"/>
      <c r="BC704" s="570"/>
      <c r="BD704" s="570"/>
      <c r="BE704" s="570"/>
      <c r="BF704" s="570"/>
      <c r="BG704" s="570"/>
      <c r="BH704" s="570"/>
      <c r="BI704" s="570"/>
      <c r="BJ704" s="570"/>
      <c r="BK704" s="570"/>
      <c r="BL704" s="570"/>
      <c r="BM704" s="570"/>
      <c r="BN704" s="570"/>
      <c r="BO704" s="570"/>
      <c r="BP704" s="570"/>
      <c r="BQ704" s="570"/>
      <c r="BR704" s="570"/>
      <c r="BS704" s="570"/>
      <c r="BT704" s="570"/>
      <c r="BU704" s="570"/>
      <c r="BV704" s="570"/>
      <c r="BW704" s="570"/>
      <c r="BX704" s="570"/>
      <c r="BY704" s="570"/>
      <c r="BZ704" s="570"/>
      <c r="CA704" s="570"/>
      <c r="CB704" s="570"/>
      <c r="CC704" s="570"/>
      <c r="CD704" s="570"/>
      <c r="CE704" s="570"/>
      <c r="CF704" s="570"/>
      <c r="CG704" s="570"/>
      <c r="CH704" s="570"/>
      <c r="CI704" s="570"/>
      <c r="CJ704" s="570"/>
      <c r="CK704" s="570"/>
      <c r="CL704" s="570"/>
      <c r="CM704" s="570"/>
      <c r="CN704" s="570"/>
      <c r="CO704" s="570"/>
      <c r="CP704" s="570"/>
      <c r="CQ704" s="570"/>
      <c r="CR704" s="570"/>
      <c r="CS704" s="570"/>
      <c r="CT704" s="570"/>
      <c r="CU704" s="570"/>
      <c r="CV704" s="570"/>
    </row>
    <row r="705" spans="1:100" s="365" customFormat="1" ht="13.5">
      <c r="A705" s="655"/>
      <c r="B705" s="655"/>
      <c r="C705" s="655"/>
      <c r="D705" s="655"/>
      <c r="E705" s="655"/>
      <c r="F705" s="655"/>
      <c r="G705" s="655"/>
      <c r="H705" s="815"/>
      <c r="I705" s="815"/>
      <c r="J705" s="366"/>
      <c r="K705" s="367"/>
      <c r="L705" s="368"/>
      <c r="O705" s="339"/>
      <c r="P705" s="369"/>
      <c r="Q705" s="341"/>
      <c r="R705" s="342"/>
      <c r="S705" s="342"/>
      <c r="T705" s="343"/>
      <c r="U705" s="344"/>
      <c r="V705" s="344"/>
      <c r="W705" s="344"/>
      <c r="X705" s="564"/>
      <c r="Y705" s="564"/>
      <c r="Z705" s="564"/>
      <c r="AA705" s="564"/>
      <c r="AB705" s="564"/>
      <c r="AC705" s="570"/>
      <c r="AD705" s="570"/>
      <c r="AE705" s="570"/>
      <c r="AF705" s="570"/>
      <c r="AG705" s="570"/>
      <c r="AH705" s="570"/>
      <c r="AI705" s="570"/>
      <c r="AJ705" s="570"/>
      <c r="AK705" s="570"/>
      <c r="AL705" s="570"/>
      <c r="AM705" s="570"/>
      <c r="AN705" s="570"/>
      <c r="AO705" s="570"/>
      <c r="AP705" s="570"/>
      <c r="AQ705" s="570"/>
      <c r="AR705" s="570"/>
      <c r="AS705" s="570"/>
      <c r="AT705" s="570"/>
      <c r="AU705" s="570"/>
      <c r="AV705" s="570"/>
      <c r="AW705" s="570"/>
      <c r="AX705" s="570"/>
      <c r="AY705" s="570"/>
      <c r="AZ705" s="570"/>
      <c r="BA705" s="570"/>
      <c r="BB705" s="570"/>
      <c r="BC705" s="570"/>
      <c r="BD705" s="570"/>
      <c r="BE705" s="570"/>
      <c r="BF705" s="570"/>
      <c r="BG705" s="570"/>
      <c r="BH705" s="570"/>
      <c r="BI705" s="570"/>
      <c r="BJ705" s="570"/>
      <c r="BK705" s="570"/>
      <c r="BL705" s="570"/>
      <c r="BM705" s="570"/>
      <c r="BN705" s="570"/>
      <c r="BO705" s="570"/>
      <c r="BP705" s="570"/>
      <c r="BQ705" s="570"/>
      <c r="BR705" s="570"/>
      <c r="BS705" s="570"/>
      <c r="BT705" s="570"/>
      <c r="BU705" s="570"/>
      <c r="BV705" s="570"/>
      <c r="BW705" s="570"/>
      <c r="BX705" s="570"/>
      <c r="BY705" s="570"/>
      <c r="BZ705" s="570"/>
      <c r="CA705" s="570"/>
      <c r="CB705" s="570"/>
      <c r="CC705" s="570"/>
      <c r="CD705" s="570"/>
      <c r="CE705" s="570"/>
      <c r="CF705" s="570"/>
      <c r="CG705" s="570"/>
      <c r="CH705" s="570"/>
      <c r="CI705" s="570"/>
      <c r="CJ705" s="570"/>
      <c r="CK705" s="570"/>
      <c r="CL705" s="570"/>
      <c r="CM705" s="570"/>
      <c r="CN705" s="570"/>
      <c r="CO705" s="570"/>
      <c r="CP705" s="570"/>
      <c r="CQ705" s="570"/>
      <c r="CR705" s="570"/>
      <c r="CS705" s="570"/>
      <c r="CT705" s="570"/>
      <c r="CU705" s="570"/>
      <c r="CV705" s="570"/>
    </row>
    <row r="706" spans="1:100" s="365" customFormat="1" ht="13.5">
      <c r="A706" s="655"/>
      <c r="B706" s="655"/>
      <c r="C706" s="655"/>
      <c r="D706" s="655"/>
      <c r="E706" s="655"/>
      <c r="F706" s="655"/>
      <c r="G706" s="655"/>
      <c r="H706" s="815"/>
      <c r="I706" s="815"/>
      <c r="J706" s="366"/>
      <c r="K706" s="367"/>
      <c r="L706" s="368"/>
      <c r="O706" s="339"/>
      <c r="P706" s="369"/>
      <c r="Q706" s="341"/>
      <c r="R706" s="342"/>
      <c r="S706" s="342"/>
      <c r="T706" s="343"/>
      <c r="U706" s="344"/>
      <c r="V706" s="344"/>
      <c r="W706" s="344"/>
      <c r="X706" s="564"/>
      <c r="Y706" s="564"/>
      <c r="Z706" s="564"/>
      <c r="AA706" s="564"/>
      <c r="AB706" s="564"/>
      <c r="AC706" s="570"/>
      <c r="AD706" s="570"/>
      <c r="AE706" s="570"/>
      <c r="AF706" s="570"/>
      <c r="AG706" s="570"/>
      <c r="AH706" s="570"/>
      <c r="AI706" s="570"/>
      <c r="AJ706" s="570"/>
      <c r="AK706" s="570"/>
      <c r="AL706" s="570"/>
      <c r="AM706" s="570"/>
      <c r="AN706" s="570"/>
      <c r="AO706" s="570"/>
      <c r="AP706" s="570"/>
      <c r="AQ706" s="570"/>
      <c r="AR706" s="570"/>
      <c r="AS706" s="570"/>
      <c r="AT706" s="570"/>
      <c r="AU706" s="570"/>
      <c r="AV706" s="570"/>
      <c r="AW706" s="570"/>
      <c r="AX706" s="570"/>
      <c r="AY706" s="570"/>
      <c r="AZ706" s="570"/>
      <c r="BA706" s="570"/>
      <c r="BB706" s="570"/>
      <c r="BC706" s="570"/>
      <c r="BD706" s="570"/>
      <c r="BE706" s="570"/>
      <c r="BF706" s="570"/>
      <c r="BG706" s="570"/>
      <c r="BH706" s="570"/>
      <c r="BI706" s="570"/>
      <c r="BJ706" s="570"/>
      <c r="BK706" s="570"/>
      <c r="BL706" s="570"/>
      <c r="BM706" s="570"/>
      <c r="BN706" s="570"/>
      <c r="BO706" s="570"/>
      <c r="BP706" s="570"/>
      <c r="BQ706" s="570"/>
      <c r="BR706" s="570"/>
      <c r="BS706" s="570"/>
      <c r="BT706" s="570"/>
      <c r="BU706" s="570"/>
      <c r="BV706" s="570"/>
      <c r="BW706" s="570"/>
      <c r="BX706" s="570"/>
      <c r="BY706" s="570"/>
      <c r="BZ706" s="570"/>
      <c r="CA706" s="570"/>
      <c r="CB706" s="570"/>
      <c r="CC706" s="570"/>
      <c r="CD706" s="570"/>
      <c r="CE706" s="570"/>
      <c r="CF706" s="570"/>
      <c r="CG706" s="570"/>
      <c r="CH706" s="570"/>
      <c r="CI706" s="570"/>
      <c r="CJ706" s="570"/>
      <c r="CK706" s="570"/>
      <c r="CL706" s="570"/>
      <c r="CM706" s="570"/>
      <c r="CN706" s="570"/>
      <c r="CO706" s="570"/>
      <c r="CP706" s="570"/>
      <c r="CQ706" s="570"/>
      <c r="CR706" s="570"/>
      <c r="CS706" s="570"/>
      <c r="CT706" s="570"/>
      <c r="CU706" s="570"/>
      <c r="CV706" s="570"/>
    </row>
    <row r="707" spans="1:100" s="365" customFormat="1" ht="13.5">
      <c r="A707" s="655"/>
      <c r="B707" s="655"/>
      <c r="C707" s="655"/>
      <c r="D707" s="655"/>
      <c r="E707" s="655"/>
      <c r="F707" s="655"/>
      <c r="G707" s="655"/>
      <c r="H707" s="815"/>
      <c r="I707" s="815"/>
      <c r="J707" s="366"/>
      <c r="K707" s="367"/>
      <c r="L707" s="368"/>
      <c r="O707" s="339"/>
      <c r="P707" s="369"/>
      <c r="Q707" s="341"/>
      <c r="R707" s="342"/>
      <c r="S707" s="342"/>
      <c r="T707" s="343"/>
      <c r="U707" s="344"/>
      <c r="V707" s="344"/>
      <c r="W707" s="344"/>
      <c r="X707" s="564"/>
      <c r="Y707" s="564"/>
      <c r="Z707" s="564"/>
      <c r="AA707" s="564"/>
      <c r="AB707" s="564"/>
      <c r="AC707" s="570"/>
      <c r="AD707" s="570"/>
      <c r="AE707" s="570"/>
      <c r="AF707" s="570"/>
      <c r="AG707" s="570"/>
      <c r="AH707" s="570"/>
      <c r="AI707" s="570"/>
      <c r="AJ707" s="570"/>
      <c r="AK707" s="570"/>
      <c r="AL707" s="570"/>
      <c r="AM707" s="570"/>
      <c r="AN707" s="570"/>
      <c r="AO707" s="570"/>
      <c r="AP707" s="570"/>
      <c r="AQ707" s="570"/>
      <c r="AR707" s="570"/>
      <c r="AS707" s="570"/>
      <c r="AT707" s="570"/>
      <c r="AU707" s="570"/>
      <c r="AV707" s="570"/>
      <c r="AW707" s="570"/>
      <c r="AX707" s="570"/>
      <c r="AY707" s="570"/>
      <c r="AZ707" s="570"/>
      <c r="BA707" s="570"/>
      <c r="BB707" s="570"/>
      <c r="BC707" s="570"/>
      <c r="BD707" s="570"/>
      <c r="BE707" s="570"/>
      <c r="BF707" s="570"/>
      <c r="BG707" s="570"/>
      <c r="BH707" s="570"/>
      <c r="BI707" s="570"/>
      <c r="BJ707" s="570"/>
      <c r="BK707" s="570"/>
      <c r="BL707" s="570"/>
      <c r="BM707" s="570"/>
      <c r="BN707" s="570"/>
      <c r="BO707" s="570"/>
      <c r="BP707" s="570"/>
      <c r="BQ707" s="570"/>
      <c r="BR707" s="570"/>
      <c r="BS707" s="570"/>
      <c r="BT707" s="570"/>
      <c r="BU707" s="570"/>
      <c r="BV707" s="570"/>
      <c r="BW707" s="570"/>
      <c r="BX707" s="570"/>
      <c r="BY707" s="570"/>
      <c r="BZ707" s="570"/>
      <c r="CA707" s="570"/>
      <c r="CB707" s="570"/>
      <c r="CC707" s="570"/>
      <c r="CD707" s="570"/>
      <c r="CE707" s="570"/>
      <c r="CF707" s="570"/>
      <c r="CG707" s="570"/>
      <c r="CH707" s="570"/>
      <c r="CI707" s="570"/>
      <c r="CJ707" s="570"/>
      <c r="CK707" s="570"/>
      <c r="CL707" s="570"/>
      <c r="CM707" s="570"/>
      <c r="CN707" s="570"/>
      <c r="CO707" s="570"/>
      <c r="CP707" s="570"/>
      <c r="CQ707" s="570"/>
      <c r="CR707" s="570"/>
      <c r="CS707" s="570"/>
      <c r="CT707" s="570"/>
      <c r="CU707" s="570"/>
      <c r="CV707" s="570"/>
    </row>
    <row r="708" spans="1:100" s="365" customFormat="1" ht="13.5">
      <c r="A708" s="655"/>
      <c r="B708" s="655"/>
      <c r="C708" s="655"/>
      <c r="D708" s="655"/>
      <c r="E708" s="655"/>
      <c r="F708" s="655"/>
      <c r="G708" s="655"/>
      <c r="H708" s="815"/>
      <c r="I708" s="815"/>
      <c r="J708" s="366"/>
      <c r="K708" s="367"/>
      <c r="L708" s="368"/>
      <c r="O708" s="339"/>
      <c r="P708" s="369"/>
      <c r="Q708" s="341"/>
      <c r="R708" s="342"/>
      <c r="S708" s="342"/>
      <c r="T708" s="343"/>
      <c r="U708" s="344"/>
      <c r="V708" s="344"/>
      <c r="W708" s="344"/>
      <c r="X708" s="564"/>
      <c r="Y708" s="564"/>
      <c r="Z708" s="564"/>
      <c r="AA708" s="564"/>
      <c r="AB708" s="564"/>
      <c r="AC708" s="570"/>
      <c r="AD708" s="570"/>
      <c r="AE708" s="570"/>
      <c r="AF708" s="570"/>
      <c r="AG708" s="570"/>
      <c r="AH708" s="570"/>
      <c r="AI708" s="570"/>
      <c r="AJ708" s="570"/>
      <c r="AK708" s="570"/>
      <c r="AL708" s="570"/>
      <c r="AM708" s="570"/>
      <c r="AN708" s="570"/>
      <c r="AO708" s="570"/>
      <c r="AP708" s="570"/>
      <c r="AQ708" s="570"/>
      <c r="AR708" s="570"/>
      <c r="AS708" s="570"/>
      <c r="AT708" s="570"/>
      <c r="AU708" s="570"/>
      <c r="AV708" s="570"/>
      <c r="AW708" s="570"/>
      <c r="AX708" s="570"/>
      <c r="AY708" s="570"/>
      <c r="AZ708" s="570"/>
      <c r="BA708" s="570"/>
      <c r="BB708" s="570"/>
      <c r="BC708" s="570"/>
      <c r="BD708" s="570"/>
      <c r="BE708" s="570"/>
      <c r="BF708" s="570"/>
      <c r="BG708" s="570"/>
      <c r="BH708" s="570"/>
      <c r="BI708" s="570"/>
      <c r="BJ708" s="570"/>
      <c r="BK708" s="570"/>
      <c r="BL708" s="570"/>
      <c r="BM708" s="570"/>
      <c r="BN708" s="570"/>
      <c r="BO708" s="570"/>
      <c r="BP708" s="570"/>
      <c r="BQ708" s="570"/>
      <c r="BR708" s="570"/>
      <c r="BS708" s="570"/>
      <c r="BT708" s="570"/>
      <c r="BU708" s="570"/>
      <c r="BV708" s="570"/>
      <c r="BW708" s="570"/>
      <c r="BX708" s="570"/>
      <c r="BY708" s="570"/>
      <c r="BZ708" s="570"/>
      <c r="CA708" s="570"/>
      <c r="CB708" s="570"/>
      <c r="CC708" s="570"/>
      <c r="CD708" s="570"/>
      <c r="CE708" s="570"/>
      <c r="CF708" s="570"/>
      <c r="CG708" s="570"/>
      <c r="CH708" s="570"/>
      <c r="CI708" s="570"/>
      <c r="CJ708" s="570"/>
      <c r="CK708" s="570"/>
      <c r="CL708" s="570"/>
      <c r="CM708" s="570"/>
      <c r="CN708" s="570"/>
      <c r="CO708" s="570"/>
      <c r="CP708" s="570"/>
      <c r="CQ708" s="570"/>
      <c r="CR708" s="570"/>
      <c r="CS708" s="570"/>
      <c r="CT708" s="570"/>
      <c r="CU708" s="570"/>
      <c r="CV708" s="570"/>
    </row>
    <row r="709" spans="1:100" s="365" customFormat="1" ht="13.5">
      <c r="A709" s="655"/>
      <c r="B709" s="655"/>
      <c r="C709" s="655"/>
      <c r="D709" s="655"/>
      <c r="E709" s="655"/>
      <c r="F709" s="655"/>
      <c r="G709" s="655"/>
      <c r="H709" s="815"/>
      <c r="I709" s="815"/>
      <c r="J709" s="366"/>
      <c r="K709" s="367"/>
      <c r="L709" s="368"/>
      <c r="O709" s="339"/>
      <c r="P709" s="369"/>
      <c r="Q709" s="341"/>
      <c r="R709" s="342"/>
      <c r="S709" s="342"/>
      <c r="T709" s="343"/>
      <c r="U709" s="344"/>
      <c r="V709" s="344"/>
      <c r="W709" s="344"/>
      <c r="X709" s="564"/>
      <c r="Y709" s="564"/>
      <c r="Z709" s="564"/>
      <c r="AA709" s="564"/>
      <c r="AB709" s="564"/>
      <c r="AC709" s="570"/>
      <c r="AD709" s="570"/>
      <c r="AE709" s="570"/>
      <c r="AF709" s="570"/>
      <c r="AG709" s="570"/>
      <c r="AH709" s="570"/>
      <c r="AI709" s="570"/>
      <c r="AJ709" s="570"/>
      <c r="AK709" s="570"/>
      <c r="AL709" s="570"/>
      <c r="AM709" s="570"/>
      <c r="AN709" s="570"/>
      <c r="AO709" s="570"/>
      <c r="AP709" s="570"/>
      <c r="AQ709" s="570"/>
      <c r="AR709" s="570"/>
      <c r="AS709" s="570"/>
      <c r="AT709" s="570"/>
      <c r="AU709" s="570"/>
      <c r="AV709" s="570"/>
      <c r="AW709" s="570"/>
      <c r="AX709" s="570"/>
      <c r="AY709" s="570"/>
      <c r="AZ709" s="570"/>
      <c r="BA709" s="570"/>
      <c r="BB709" s="570"/>
      <c r="BC709" s="570"/>
      <c r="BD709" s="570"/>
      <c r="BE709" s="570"/>
      <c r="BF709" s="570"/>
      <c r="BG709" s="570"/>
      <c r="BH709" s="570"/>
      <c r="BI709" s="570"/>
      <c r="BJ709" s="570"/>
      <c r="BK709" s="570"/>
      <c r="BL709" s="570"/>
      <c r="BM709" s="570"/>
      <c r="BN709" s="570"/>
      <c r="BO709" s="570"/>
      <c r="BP709" s="570"/>
      <c r="BQ709" s="570"/>
      <c r="BR709" s="570"/>
      <c r="BS709" s="570"/>
      <c r="BT709" s="570"/>
      <c r="BU709" s="570"/>
      <c r="BV709" s="570"/>
      <c r="BW709" s="570"/>
      <c r="BX709" s="570"/>
      <c r="BY709" s="570"/>
      <c r="BZ709" s="570"/>
      <c r="CA709" s="570"/>
      <c r="CB709" s="570"/>
      <c r="CC709" s="570"/>
      <c r="CD709" s="570"/>
      <c r="CE709" s="570"/>
      <c r="CF709" s="570"/>
      <c r="CG709" s="570"/>
      <c r="CH709" s="570"/>
      <c r="CI709" s="570"/>
      <c r="CJ709" s="570"/>
      <c r="CK709" s="570"/>
      <c r="CL709" s="570"/>
      <c r="CM709" s="570"/>
      <c r="CN709" s="570"/>
      <c r="CO709" s="570"/>
      <c r="CP709" s="570"/>
      <c r="CQ709" s="570"/>
      <c r="CR709" s="570"/>
      <c r="CS709" s="570"/>
      <c r="CT709" s="570"/>
      <c r="CU709" s="570"/>
      <c r="CV709" s="570"/>
    </row>
    <row r="710" spans="1:100" s="365" customFormat="1" ht="13.5">
      <c r="A710" s="655"/>
      <c r="B710" s="655"/>
      <c r="C710" s="655"/>
      <c r="D710" s="655"/>
      <c r="E710" s="655"/>
      <c r="F710" s="655"/>
      <c r="G710" s="655"/>
      <c r="H710" s="815"/>
      <c r="I710" s="815"/>
      <c r="J710" s="366"/>
      <c r="K710" s="367"/>
      <c r="L710" s="368"/>
      <c r="O710" s="339"/>
      <c r="P710" s="369"/>
      <c r="Q710" s="341"/>
      <c r="R710" s="342"/>
      <c r="S710" s="342"/>
      <c r="T710" s="343"/>
      <c r="U710" s="344"/>
      <c r="V710" s="344"/>
      <c r="W710" s="344"/>
      <c r="X710" s="564"/>
      <c r="Y710" s="564"/>
      <c r="Z710" s="564"/>
      <c r="AA710" s="564"/>
      <c r="AB710" s="564"/>
      <c r="AC710" s="570"/>
      <c r="AD710" s="570"/>
      <c r="AE710" s="570"/>
      <c r="AF710" s="570"/>
      <c r="AG710" s="570"/>
      <c r="AH710" s="570"/>
      <c r="AI710" s="570"/>
      <c r="AJ710" s="570"/>
      <c r="AK710" s="570"/>
      <c r="AL710" s="570"/>
      <c r="AM710" s="570"/>
      <c r="AN710" s="570"/>
      <c r="AO710" s="570"/>
      <c r="AP710" s="570"/>
      <c r="AQ710" s="570"/>
      <c r="AR710" s="570"/>
      <c r="AS710" s="570"/>
      <c r="AT710" s="570"/>
      <c r="AU710" s="570"/>
      <c r="AV710" s="570"/>
      <c r="AW710" s="570"/>
      <c r="AX710" s="570"/>
      <c r="AY710" s="570"/>
      <c r="AZ710" s="570"/>
      <c r="BA710" s="570"/>
      <c r="BB710" s="570"/>
      <c r="BC710" s="570"/>
      <c r="BD710" s="570"/>
      <c r="BE710" s="570"/>
      <c r="BF710" s="570"/>
      <c r="BG710" s="570"/>
      <c r="BH710" s="570"/>
      <c r="BI710" s="570"/>
      <c r="BJ710" s="570"/>
      <c r="BK710" s="570"/>
      <c r="BL710" s="570"/>
      <c r="BM710" s="570"/>
      <c r="BN710" s="570"/>
      <c r="BO710" s="570"/>
      <c r="BP710" s="570"/>
      <c r="BQ710" s="570"/>
      <c r="BR710" s="570"/>
      <c r="BS710" s="570"/>
      <c r="BT710" s="570"/>
      <c r="BU710" s="570"/>
      <c r="BV710" s="570"/>
      <c r="BW710" s="570"/>
      <c r="BX710" s="570"/>
      <c r="BY710" s="570"/>
      <c r="BZ710" s="570"/>
      <c r="CA710" s="570"/>
      <c r="CB710" s="570"/>
      <c r="CC710" s="570"/>
      <c r="CD710" s="570"/>
      <c r="CE710" s="570"/>
      <c r="CF710" s="570"/>
      <c r="CG710" s="570"/>
      <c r="CH710" s="570"/>
      <c r="CI710" s="570"/>
      <c r="CJ710" s="570"/>
      <c r="CK710" s="570"/>
      <c r="CL710" s="570"/>
      <c r="CM710" s="570"/>
      <c r="CN710" s="570"/>
      <c r="CO710" s="570"/>
      <c r="CP710" s="570"/>
      <c r="CQ710" s="570"/>
      <c r="CR710" s="570"/>
      <c r="CS710" s="570"/>
      <c r="CT710" s="570"/>
      <c r="CU710" s="570"/>
      <c r="CV710" s="570"/>
    </row>
    <row r="711" spans="1:100" s="365" customFormat="1" ht="13.5">
      <c r="A711" s="655"/>
      <c r="B711" s="655"/>
      <c r="C711" s="655"/>
      <c r="D711" s="655"/>
      <c r="E711" s="655"/>
      <c r="F711" s="655"/>
      <c r="G711" s="655"/>
      <c r="H711" s="815"/>
      <c r="I711" s="815"/>
      <c r="J711" s="366"/>
      <c r="K711" s="367"/>
      <c r="L711" s="368"/>
      <c r="O711" s="339"/>
      <c r="P711" s="369"/>
      <c r="Q711" s="341"/>
      <c r="R711" s="342"/>
      <c r="S711" s="342"/>
      <c r="T711" s="343"/>
      <c r="U711" s="344"/>
      <c r="V711" s="344"/>
      <c r="W711" s="344"/>
      <c r="X711" s="564"/>
      <c r="Y711" s="564"/>
      <c r="Z711" s="564"/>
      <c r="AA711" s="564"/>
      <c r="AB711" s="564"/>
      <c r="AC711" s="570"/>
      <c r="AD711" s="570"/>
      <c r="AE711" s="570"/>
      <c r="AF711" s="570"/>
      <c r="AG711" s="570"/>
      <c r="AH711" s="570"/>
      <c r="AI711" s="570"/>
      <c r="AJ711" s="570"/>
      <c r="AK711" s="570"/>
      <c r="AL711" s="570"/>
      <c r="AM711" s="570"/>
      <c r="AN711" s="570"/>
      <c r="AO711" s="570"/>
      <c r="AP711" s="570"/>
      <c r="AQ711" s="570"/>
      <c r="AR711" s="570"/>
      <c r="AS711" s="570"/>
      <c r="AT711" s="570"/>
      <c r="AU711" s="570"/>
      <c r="AV711" s="570"/>
      <c r="AW711" s="570"/>
      <c r="AX711" s="570"/>
      <c r="AY711" s="570"/>
      <c r="AZ711" s="570"/>
      <c r="BA711" s="570"/>
      <c r="BB711" s="570"/>
      <c r="BC711" s="570"/>
      <c r="BD711" s="570"/>
      <c r="BE711" s="570"/>
      <c r="BF711" s="570"/>
      <c r="BG711" s="570"/>
      <c r="BH711" s="570"/>
      <c r="BI711" s="570"/>
      <c r="BJ711" s="570"/>
      <c r="BK711" s="570"/>
      <c r="BL711" s="570"/>
      <c r="BM711" s="570"/>
      <c r="BN711" s="570"/>
      <c r="BO711" s="570"/>
      <c r="BP711" s="570"/>
      <c r="BQ711" s="570"/>
      <c r="BR711" s="570"/>
      <c r="BS711" s="570"/>
      <c r="BT711" s="570"/>
      <c r="BU711" s="570"/>
      <c r="BV711" s="570"/>
      <c r="BW711" s="570"/>
      <c r="BX711" s="570"/>
      <c r="BY711" s="570"/>
      <c r="BZ711" s="570"/>
      <c r="CA711" s="570"/>
      <c r="CB711" s="570"/>
      <c r="CC711" s="570"/>
      <c r="CD711" s="570"/>
      <c r="CE711" s="570"/>
      <c r="CF711" s="570"/>
      <c r="CG711" s="570"/>
      <c r="CH711" s="570"/>
      <c r="CI711" s="570"/>
      <c r="CJ711" s="570"/>
      <c r="CK711" s="570"/>
      <c r="CL711" s="570"/>
      <c r="CM711" s="570"/>
      <c r="CN711" s="570"/>
      <c r="CO711" s="570"/>
      <c r="CP711" s="570"/>
      <c r="CQ711" s="570"/>
      <c r="CR711" s="570"/>
      <c r="CS711" s="570"/>
      <c r="CT711" s="570"/>
      <c r="CU711" s="570"/>
      <c r="CV711" s="570"/>
    </row>
    <row r="712" spans="1:100" s="365" customFormat="1" ht="13.5">
      <c r="A712" s="655"/>
      <c r="B712" s="655"/>
      <c r="C712" s="655"/>
      <c r="D712" s="655"/>
      <c r="E712" s="655"/>
      <c r="F712" s="655"/>
      <c r="G712" s="655"/>
      <c r="H712" s="815"/>
      <c r="I712" s="815"/>
      <c r="J712" s="366"/>
      <c r="K712" s="367"/>
      <c r="L712" s="368"/>
      <c r="O712" s="339"/>
      <c r="P712" s="369"/>
      <c r="Q712" s="341"/>
      <c r="R712" s="342"/>
      <c r="S712" s="342"/>
      <c r="T712" s="343"/>
      <c r="U712" s="344"/>
      <c r="V712" s="344"/>
      <c r="W712" s="344"/>
      <c r="X712" s="564"/>
      <c r="Y712" s="564"/>
      <c r="Z712" s="564"/>
      <c r="AA712" s="564"/>
      <c r="AB712" s="564"/>
      <c r="AC712" s="570"/>
      <c r="AD712" s="570"/>
      <c r="AE712" s="570"/>
      <c r="AF712" s="570"/>
      <c r="AG712" s="570"/>
      <c r="AH712" s="570"/>
      <c r="AI712" s="570"/>
      <c r="AJ712" s="570"/>
      <c r="AK712" s="570"/>
      <c r="AL712" s="570"/>
      <c r="AM712" s="570"/>
      <c r="AN712" s="570"/>
      <c r="AO712" s="570"/>
      <c r="AP712" s="570"/>
      <c r="AQ712" s="570"/>
      <c r="AR712" s="570"/>
      <c r="AS712" s="570"/>
      <c r="AT712" s="570"/>
      <c r="AU712" s="570"/>
      <c r="AV712" s="570"/>
      <c r="AW712" s="570"/>
      <c r="AX712" s="570"/>
      <c r="AY712" s="570"/>
      <c r="AZ712" s="570"/>
      <c r="BA712" s="570"/>
      <c r="BB712" s="570"/>
      <c r="BC712" s="570"/>
      <c r="BD712" s="570"/>
      <c r="BE712" s="570"/>
      <c r="BF712" s="570"/>
      <c r="BG712" s="570"/>
      <c r="BH712" s="570"/>
      <c r="BI712" s="570"/>
      <c r="BJ712" s="570"/>
      <c r="BK712" s="570"/>
      <c r="BL712" s="570"/>
      <c r="BM712" s="570"/>
      <c r="BN712" s="570"/>
      <c r="BO712" s="570"/>
      <c r="BP712" s="570"/>
      <c r="BQ712" s="570"/>
      <c r="BR712" s="570"/>
      <c r="BS712" s="570"/>
      <c r="BT712" s="570"/>
      <c r="BU712" s="570"/>
      <c r="BV712" s="570"/>
      <c r="BW712" s="570"/>
      <c r="BX712" s="570"/>
      <c r="BY712" s="570"/>
      <c r="BZ712" s="570"/>
      <c r="CA712" s="570"/>
      <c r="CB712" s="570"/>
      <c r="CC712" s="570"/>
      <c r="CD712" s="570"/>
      <c r="CE712" s="570"/>
      <c r="CF712" s="570"/>
      <c r="CG712" s="570"/>
      <c r="CH712" s="570"/>
      <c r="CI712" s="570"/>
      <c r="CJ712" s="570"/>
      <c r="CK712" s="570"/>
      <c r="CL712" s="570"/>
      <c r="CM712" s="570"/>
      <c r="CN712" s="570"/>
      <c r="CO712" s="570"/>
      <c r="CP712" s="570"/>
      <c r="CQ712" s="570"/>
      <c r="CR712" s="570"/>
      <c r="CS712" s="570"/>
      <c r="CT712" s="570"/>
      <c r="CU712" s="570"/>
      <c r="CV712" s="570"/>
    </row>
    <row r="713" spans="1:100" s="365" customFormat="1" ht="13.5">
      <c r="A713" s="655"/>
      <c r="B713" s="655"/>
      <c r="C713" s="655"/>
      <c r="D713" s="655"/>
      <c r="E713" s="655"/>
      <c r="F713" s="655"/>
      <c r="G713" s="655"/>
      <c r="H713" s="815"/>
      <c r="I713" s="815"/>
      <c r="J713" s="366"/>
      <c r="K713" s="367"/>
      <c r="L713" s="368"/>
      <c r="O713" s="339"/>
      <c r="P713" s="369"/>
      <c r="Q713" s="341"/>
      <c r="R713" s="342"/>
      <c r="S713" s="342"/>
      <c r="T713" s="343"/>
      <c r="U713" s="344"/>
      <c r="V713" s="344"/>
      <c r="W713" s="344"/>
      <c r="X713" s="564"/>
      <c r="Y713" s="564"/>
      <c r="Z713" s="564"/>
      <c r="AA713" s="564"/>
      <c r="AB713" s="564"/>
      <c r="AC713" s="570"/>
      <c r="AD713" s="570"/>
      <c r="AE713" s="570"/>
      <c r="AF713" s="570"/>
      <c r="AG713" s="570"/>
      <c r="AH713" s="570"/>
      <c r="AI713" s="570"/>
      <c r="AJ713" s="570"/>
      <c r="AK713" s="570"/>
      <c r="AL713" s="570"/>
      <c r="AM713" s="570"/>
      <c r="AN713" s="570"/>
      <c r="AO713" s="570"/>
      <c r="AP713" s="570"/>
      <c r="AQ713" s="570"/>
      <c r="AR713" s="570"/>
      <c r="AS713" s="570"/>
      <c r="AT713" s="570"/>
      <c r="AU713" s="570"/>
      <c r="AV713" s="570"/>
      <c r="AW713" s="570"/>
      <c r="AX713" s="570"/>
      <c r="AY713" s="570"/>
      <c r="AZ713" s="570"/>
      <c r="BA713" s="570"/>
      <c r="BB713" s="570"/>
      <c r="BC713" s="570"/>
      <c r="BD713" s="570"/>
      <c r="BE713" s="570"/>
      <c r="BF713" s="570"/>
      <c r="BG713" s="570"/>
      <c r="BH713" s="570"/>
      <c r="BI713" s="570"/>
      <c r="BJ713" s="570"/>
      <c r="BK713" s="570"/>
      <c r="BL713" s="570"/>
      <c r="BM713" s="570"/>
      <c r="BN713" s="570"/>
      <c r="BO713" s="570"/>
      <c r="BP713" s="570"/>
      <c r="BQ713" s="570"/>
      <c r="BR713" s="570"/>
      <c r="BS713" s="570"/>
      <c r="BT713" s="570"/>
      <c r="BU713" s="570"/>
      <c r="BV713" s="570"/>
      <c r="BW713" s="570"/>
      <c r="BX713" s="570"/>
      <c r="BY713" s="570"/>
      <c r="BZ713" s="570"/>
      <c r="CA713" s="570"/>
      <c r="CB713" s="570"/>
      <c r="CC713" s="570"/>
      <c r="CD713" s="570"/>
      <c r="CE713" s="570"/>
      <c r="CF713" s="570"/>
      <c r="CG713" s="570"/>
      <c r="CH713" s="570"/>
      <c r="CI713" s="570"/>
      <c r="CJ713" s="570"/>
      <c r="CK713" s="570"/>
      <c r="CL713" s="570"/>
      <c r="CM713" s="570"/>
      <c r="CN713" s="570"/>
      <c r="CO713" s="570"/>
      <c r="CP713" s="570"/>
      <c r="CQ713" s="570"/>
      <c r="CR713" s="570"/>
      <c r="CS713" s="570"/>
      <c r="CT713" s="570"/>
      <c r="CU713" s="570"/>
      <c r="CV713" s="570"/>
    </row>
    <row r="714" spans="1:100" s="365" customFormat="1" ht="13.5">
      <c r="A714" s="655"/>
      <c r="B714" s="655"/>
      <c r="C714" s="655"/>
      <c r="D714" s="655"/>
      <c r="E714" s="655"/>
      <c r="F714" s="655"/>
      <c r="G714" s="655"/>
      <c r="H714" s="815"/>
      <c r="I714" s="815"/>
      <c r="J714" s="366"/>
      <c r="K714" s="367"/>
      <c r="L714" s="368"/>
      <c r="O714" s="339"/>
      <c r="P714" s="369"/>
      <c r="Q714" s="341"/>
      <c r="R714" s="342"/>
      <c r="S714" s="342"/>
      <c r="T714" s="343"/>
      <c r="U714" s="344"/>
      <c r="V714" s="344"/>
      <c r="W714" s="344"/>
      <c r="X714" s="564"/>
      <c r="Y714" s="564"/>
      <c r="Z714" s="564"/>
      <c r="AA714" s="564"/>
      <c r="AB714" s="564"/>
      <c r="AC714" s="570"/>
      <c r="AD714" s="570"/>
      <c r="AE714" s="570"/>
      <c r="AF714" s="570"/>
      <c r="AG714" s="570"/>
      <c r="AH714" s="570"/>
      <c r="AI714" s="570"/>
      <c r="AJ714" s="570"/>
      <c r="AK714" s="570"/>
      <c r="AL714" s="570"/>
      <c r="AM714" s="570"/>
      <c r="AN714" s="570"/>
      <c r="AO714" s="570"/>
      <c r="AP714" s="570"/>
      <c r="AQ714" s="570"/>
      <c r="AR714" s="570"/>
      <c r="AS714" s="570"/>
      <c r="AT714" s="570"/>
      <c r="AU714" s="570"/>
      <c r="AV714" s="570"/>
      <c r="AW714" s="570"/>
      <c r="AX714" s="570"/>
      <c r="AY714" s="570"/>
      <c r="AZ714" s="570"/>
      <c r="BA714" s="570"/>
      <c r="BB714" s="570"/>
      <c r="BC714" s="570"/>
      <c r="BD714" s="570"/>
      <c r="BE714" s="570"/>
      <c r="BF714" s="570"/>
      <c r="BG714" s="570"/>
      <c r="BH714" s="570"/>
      <c r="BI714" s="570"/>
      <c r="BJ714" s="570"/>
      <c r="BK714" s="570"/>
      <c r="BL714" s="570"/>
      <c r="BM714" s="570"/>
      <c r="BN714" s="570"/>
      <c r="BO714" s="570"/>
      <c r="BP714" s="570"/>
      <c r="BQ714" s="570"/>
      <c r="BR714" s="570"/>
      <c r="BS714" s="570"/>
      <c r="BT714" s="570"/>
      <c r="BU714" s="570"/>
      <c r="BV714" s="570"/>
      <c r="BW714" s="570"/>
      <c r="BX714" s="570"/>
      <c r="BY714" s="570"/>
      <c r="BZ714" s="570"/>
      <c r="CA714" s="570"/>
      <c r="CB714" s="570"/>
      <c r="CC714" s="570"/>
      <c r="CD714" s="570"/>
      <c r="CE714" s="570"/>
      <c r="CF714" s="570"/>
      <c r="CG714" s="570"/>
      <c r="CH714" s="570"/>
      <c r="CI714" s="570"/>
      <c r="CJ714" s="570"/>
      <c r="CK714" s="570"/>
      <c r="CL714" s="570"/>
      <c r="CM714" s="570"/>
      <c r="CN714" s="570"/>
      <c r="CO714" s="570"/>
      <c r="CP714" s="570"/>
      <c r="CQ714" s="570"/>
      <c r="CR714" s="570"/>
      <c r="CS714" s="570"/>
      <c r="CT714" s="570"/>
      <c r="CU714" s="570"/>
      <c r="CV714" s="570"/>
    </row>
    <row r="715" spans="1:100" s="365" customFormat="1" ht="13.5">
      <c r="A715" s="655"/>
      <c r="B715" s="655"/>
      <c r="C715" s="655"/>
      <c r="D715" s="655"/>
      <c r="E715" s="655"/>
      <c r="F715" s="655"/>
      <c r="G715" s="655"/>
      <c r="H715" s="815"/>
      <c r="I715" s="815"/>
      <c r="J715" s="366"/>
      <c r="K715" s="367"/>
      <c r="L715" s="368"/>
      <c r="O715" s="339"/>
      <c r="P715" s="369"/>
      <c r="Q715" s="341"/>
      <c r="R715" s="342"/>
      <c r="S715" s="342"/>
      <c r="T715" s="343"/>
      <c r="U715" s="344"/>
      <c r="V715" s="344"/>
      <c r="W715" s="344"/>
      <c r="X715" s="564"/>
      <c r="Y715" s="564"/>
      <c r="Z715" s="564"/>
      <c r="AA715" s="564"/>
      <c r="AB715" s="564"/>
      <c r="AC715" s="570"/>
      <c r="AD715" s="570"/>
      <c r="AE715" s="570"/>
      <c r="AF715" s="570"/>
      <c r="AG715" s="570"/>
      <c r="AH715" s="570"/>
      <c r="AI715" s="570"/>
      <c r="AJ715" s="570"/>
      <c r="AK715" s="570"/>
      <c r="AL715" s="570"/>
      <c r="AM715" s="570"/>
      <c r="AN715" s="570"/>
      <c r="AO715" s="570"/>
      <c r="AP715" s="570"/>
      <c r="AQ715" s="570"/>
      <c r="AR715" s="570"/>
      <c r="AS715" s="570"/>
      <c r="AT715" s="570"/>
      <c r="AU715" s="570"/>
      <c r="AV715" s="570"/>
      <c r="AW715" s="570"/>
      <c r="AX715" s="570"/>
      <c r="AY715" s="570"/>
      <c r="AZ715" s="570"/>
      <c r="BA715" s="570"/>
      <c r="BB715" s="570"/>
      <c r="BC715" s="570"/>
      <c r="BD715" s="570"/>
      <c r="BE715" s="570"/>
      <c r="BF715" s="570"/>
      <c r="BG715" s="570"/>
      <c r="BH715" s="570"/>
      <c r="BI715" s="570"/>
      <c r="BJ715" s="570"/>
      <c r="BK715" s="570"/>
      <c r="BL715" s="570"/>
      <c r="BM715" s="570"/>
      <c r="BN715" s="570"/>
      <c r="BO715" s="570"/>
      <c r="BP715" s="570"/>
      <c r="BQ715" s="570"/>
      <c r="BR715" s="570"/>
      <c r="BS715" s="570"/>
      <c r="BT715" s="570"/>
      <c r="BU715" s="570"/>
      <c r="BV715" s="570"/>
      <c r="BW715" s="570"/>
      <c r="BX715" s="570"/>
      <c r="BY715" s="570"/>
      <c r="BZ715" s="570"/>
      <c r="CA715" s="570"/>
      <c r="CB715" s="570"/>
      <c r="CC715" s="570"/>
      <c r="CD715" s="570"/>
      <c r="CE715" s="570"/>
      <c r="CF715" s="570"/>
      <c r="CG715" s="570"/>
      <c r="CH715" s="570"/>
      <c r="CI715" s="570"/>
      <c r="CJ715" s="570"/>
      <c r="CK715" s="570"/>
      <c r="CL715" s="570"/>
      <c r="CM715" s="570"/>
      <c r="CN715" s="570"/>
      <c r="CO715" s="570"/>
      <c r="CP715" s="570"/>
      <c r="CQ715" s="570"/>
      <c r="CR715" s="570"/>
      <c r="CS715" s="570"/>
      <c r="CT715" s="570"/>
      <c r="CU715" s="570"/>
      <c r="CV715" s="570"/>
    </row>
    <row r="716" spans="1:100" s="365" customFormat="1" ht="13.5">
      <c r="A716" s="655"/>
      <c r="B716" s="655"/>
      <c r="C716" s="655"/>
      <c r="D716" s="655"/>
      <c r="E716" s="655"/>
      <c r="F716" s="655"/>
      <c r="G716" s="655"/>
      <c r="H716" s="815"/>
      <c r="I716" s="815"/>
      <c r="J716" s="366"/>
      <c r="K716" s="367"/>
      <c r="L716" s="368"/>
      <c r="O716" s="339"/>
      <c r="P716" s="369"/>
      <c r="Q716" s="341"/>
      <c r="R716" s="342"/>
      <c r="S716" s="342"/>
      <c r="T716" s="343"/>
      <c r="U716" s="344"/>
      <c r="V716" s="344"/>
      <c r="W716" s="344"/>
      <c r="X716" s="564"/>
      <c r="Y716" s="564"/>
      <c r="Z716" s="564"/>
      <c r="AA716" s="564"/>
      <c r="AB716" s="564"/>
      <c r="AC716" s="570"/>
      <c r="AD716" s="570"/>
      <c r="AE716" s="570"/>
      <c r="AF716" s="570"/>
      <c r="AG716" s="570"/>
      <c r="AH716" s="570"/>
      <c r="AI716" s="570"/>
      <c r="AJ716" s="570"/>
      <c r="AK716" s="570"/>
      <c r="AL716" s="570"/>
      <c r="AM716" s="570"/>
      <c r="AN716" s="570"/>
      <c r="AO716" s="570"/>
      <c r="AP716" s="570"/>
      <c r="AQ716" s="570"/>
      <c r="AR716" s="570"/>
      <c r="AS716" s="570"/>
      <c r="AT716" s="570"/>
      <c r="AU716" s="570"/>
      <c r="AV716" s="570"/>
      <c r="AW716" s="570"/>
      <c r="AX716" s="570"/>
      <c r="AY716" s="570"/>
      <c r="AZ716" s="570"/>
      <c r="BA716" s="570"/>
      <c r="BB716" s="570"/>
      <c r="BC716" s="570"/>
      <c r="BD716" s="570"/>
      <c r="BE716" s="570"/>
      <c r="BF716" s="570"/>
      <c r="BG716" s="570"/>
      <c r="BH716" s="570"/>
      <c r="BI716" s="570"/>
      <c r="BJ716" s="570"/>
      <c r="BK716" s="570"/>
      <c r="BL716" s="570"/>
      <c r="BM716" s="570"/>
      <c r="BN716" s="570"/>
      <c r="BO716" s="570"/>
      <c r="BP716" s="570"/>
      <c r="BQ716" s="570"/>
      <c r="BR716" s="570"/>
      <c r="BS716" s="570"/>
      <c r="BT716" s="570"/>
      <c r="BU716" s="570"/>
      <c r="BV716" s="570"/>
      <c r="BW716" s="570"/>
      <c r="BX716" s="570"/>
      <c r="BY716" s="570"/>
      <c r="BZ716" s="570"/>
      <c r="CA716" s="570"/>
      <c r="CB716" s="570"/>
      <c r="CC716" s="570"/>
      <c r="CD716" s="570"/>
      <c r="CE716" s="570"/>
      <c r="CF716" s="570"/>
      <c r="CG716" s="570"/>
      <c r="CH716" s="570"/>
      <c r="CI716" s="570"/>
      <c r="CJ716" s="570"/>
      <c r="CK716" s="570"/>
      <c r="CL716" s="570"/>
      <c r="CM716" s="570"/>
      <c r="CN716" s="570"/>
      <c r="CO716" s="570"/>
      <c r="CP716" s="570"/>
      <c r="CQ716" s="570"/>
      <c r="CR716" s="570"/>
      <c r="CS716" s="570"/>
      <c r="CT716" s="570"/>
      <c r="CU716" s="570"/>
      <c r="CV716" s="570"/>
    </row>
    <row r="717" spans="1:100" s="365" customFormat="1" ht="13.5">
      <c r="A717" s="655"/>
      <c r="B717" s="655"/>
      <c r="C717" s="655"/>
      <c r="D717" s="655"/>
      <c r="E717" s="655"/>
      <c r="F717" s="655"/>
      <c r="G717" s="655"/>
      <c r="H717" s="815"/>
      <c r="I717" s="815"/>
      <c r="J717" s="366"/>
      <c r="K717" s="367"/>
      <c r="L717" s="368"/>
      <c r="O717" s="339"/>
      <c r="P717" s="369"/>
      <c r="Q717" s="341"/>
      <c r="R717" s="342"/>
      <c r="S717" s="342"/>
      <c r="T717" s="343"/>
      <c r="U717" s="344"/>
      <c r="V717" s="344"/>
      <c r="W717" s="344"/>
      <c r="X717" s="564"/>
      <c r="Y717" s="564"/>
      <c r="Z717" s="564"/>
      <c r="AA717" s="564"/>
      <c r="AB717" s="564"/>
      <c r="AC717" s="570"/>
      <c r="AD717" s="570"/>
      <c r="AE717" s="570"/>
      <c r="AF717" s="570"/>
      <c r="AG717" s="570"/>
      <c r="AH717" s="570"/>
      <c r="AI717" s="570"/>
      <c r="AJ717" s="570"/>
      <c r="AK717" s="570"/>
      <c r="AL717" s="570"/>
      <c r="AM717" s="570"/>
      <c r="AN717" s="570"/>
      <c r="AO717" s="570"/>
      <c r="AP717" s="570"/>
      <c r="AQ717" s="570"/>
      <c r="AR717" s="570"/>
      <c r="AS717" s="570"/>
      <c r="AT717" s="570"/>
      <c r="AU717" s="570"/>
      <c r="AV717" s="570"/>
      <c r="AW717" s="570"/>
      <c r="AX717" s="570"/>
      <c r="AY717" s="570"/>
      <c r="AZ717" s="570"/>
      <c r="BA717" s="570"/>
      <c r="BB717" s="570"/>
      <c r="BC717" s="570"/>
      <c r="BD717" s="570"/>
      <c r="BE717" s="570"/>
      <c r="BF717" s="570"/>
      <c r="BG717" s="570"/>
      <c r="BH717" s="570"/>
      <c r="BI717" s="570"/>
      <c r="BJ717" s="570"/>
      <c r="BK717" s="570"/>
      <c r="BL717" s="570"/>
      <c r="BM717" s="570"/>
      <c r="BN717" s="570"/>
      <c r="BO717" s="570"/>
      <c r="BP717" s="570"/>
      <c r="BQ717" s="570"/>
      <c r="BR717" s="570"/>
      <c r="BS717" s="570"/>
      <c r="BT717" s="570"/>
      <c r="BU717" s="570"/>
      <c r="BV717" s="570"/>
      <c r="BW717" s="570"/>
      <c r="BX717" s="570"/>
      <c r="BY717" s="570"/>
      <c r="BZ717" s="570"/>
      <c r="CA717" s="570"/>
      <c r="CB717" s="570"/>
      <c r="CC717" s="570"/>
      <c r="CD717" s="570"/>
      <c r="CE717" s="570"/>
      <c r="CF717" s="570"/>
      <c r="CG717" s="570"/>
      <c r="CH717" s="570"/>
      <c r="CI717" s="570"/>
      <c r="CJ717" s="570"/>
      <c r="CK717" s="570"/>
      <c r="CL717" s="570"/>
      <c r="CM717" s="570"/>
      <c r="CN717" s="570"/>
      <c r="CO717" s="570"/>
      <c r="CP717" s="570"/>
      <c r="CQ717" s="570"/>
      <c r="CR717" s="570"/>
      <c r="CS717" s="570"/>
      <c r="CT717" s="570"/>
      <c r="CU717" s="570"/>
      <c r="CV717" s="570"/>
    </row>
    <row r="718" spans="1:100" s="365" customFormat="1" ht="13.5">
      <c r="A718" s="655"/>
      <c r="B718" s="655"/>
      <c r="C718" s="655"/>
      <c r="D718" s="655"/>
      <c r="E718" s="655"/>
      <c r="F718" s="655"/>
      <c r="G718" s="655"/>
      <c r="H718" s="815"/>
      <c r="I718" s="815"/>
      <c r="J718" s="366"/>
      <c r="K718" s="367"/>
      <c r="L718" s="368"/>
      <c r="O718" s="339"/>
      <c r="P718" s="369"/>
      <c r="Q718" s="341"/>
      <c r="R718" s="342"/>
      <c r="S718" s="342"/>
      <c r="T718" s="343"/>
      <c r="U718" s="344"/>
      <c r="V718" s="344"/>
      <c r="W718" s="344"/>
      <c r="X718" s="564"/>
      <c r="Y718" s="564"/>
      <c r="Z718" s="564"/>
      <c r="AA718" s="564"/>
      <c r="AB718" s="564"/>
      <c r="AC718" s="570"/>
      <c r="AD718" s="570"/>
      <c r="AE718" s="570"/>
      <c r="AF718" s="570"/>
      <c r="AG718" s="570"/>
      <c r="AH718" s="570"/>
      <c r="AI718" s="570"/>
      <c r="AJ718" s="570"/>
      <c r="AK718" s="570"/>
      <c r="AL718" s="570"/>
      <c r="AM718" s="570"/>
      <c r="AN718" s="570"/>
      <c r="AO718" s="570"/>
      <c r="AP718" s="570"/>
      <c r="AQ718" s="570"/>
      <c r="AR718" s="570"/>
      <c r="AS718" s="570"/>
      <c r="AT718" s="570"/>
      <c r="AU718" s="570"/>
      <c r="AV718" s="570"/>
      <c r="AW718" s="570"/>
      <c r="AX718" s="570"/>
      <c r="AY718" s="570"/>
      <c r="AZ718" s="570"/>
      <c r="BA718" s="570"/>
      <c r="BB718" s="570"/>
      <c r="BC718" s="570"/>
      <c r="BD718" s="570"/>
      <c r="BE718" s="570"/>
      <c r="BF718" s="570"/>
      <c r="BG718" s="570"/>
      <c r="BH718" s="570"/>
      <c r="BI718" s="570"/>
      <c r="BJ718" s="570"/>
      <c r="BK718" s="570"/>
      <c r="BL718" s="570"/>
      <c r="BM718" s="570"/>
      <c r="BN718" s="570"/>
      <c r="BO718" s="570"/>
      <c r="BP718" s="570"/>
      <c r="BQ718" s="570"/>
      <c r="BR718" s="570"/>
      <c r="BS718" s="570"/>
      <c r="BT718" s="570"/>
      <c r="BU718" s="570"/>
      <c r="BV718" s="570"/>
      <c r="BW718" s="570"/>
      <c r="BX718" s="570"/>
      <c r="BY718" s="570"/>
      <c r="BZ718" s="570"/>
      <c r="CA718" s="570"/>
      <c r="CB718" s="570"/>
      <c r="CC718" s="570"/>
      <c r="CD718" s="570"/>
      <c r="CE718" s="570"/>
      <c r="CF718" s="570"/>
      <c r="CG718" s="570"/>
      <c r="CH718" s="570"/>
      <c r="CI718" s="570"/>
      <c r="CJ718" s="570"/>
      <c r="CK718" s="570"/>
      <c r="CL718" s="570"/>
      <c r="CM718" s="570"/>
      <c r="CN718" s="570"/>
      <c r="CO718" s="570"/>
      <c r="CP718" s="570"/>
      <c r="CQ718" s="570"/>
      <c r="CR718" s="570"/>
      <c r="CS718" s="570"/>
      <c r="CT718" s="570"/>
      <c r="CU718" s="570"/>
      <c r="CV718" s="570"/>
    </row>
    <row r="719" spans="1:100" s="365" customFormat="1" ht="13.5">
      <c r="A719" s="655"/>
      <c r="B719" s="655"/>
      <c r="C719" s="655"/>
      <c r="D719" s="655"/>
      <c r="E719" s="655"/>
      <c r="F719" s="655"/>
      <c r="G719" s="655"/>
      <c r="H719" s="815"/>
      <c r="I719" s="815"/>
      <c r="J719" s="366"/>
      <c r="K719" s="367"/>
      <c r="L719" s="368"/>
      <c r="O719" s="339"/>
      <c r="P719" s="369"/>
      <c r="Q719" s="341"/>
      <c r="R719" s="342"/>
      <c r="S719" s="342"/>
      <c r="T719" s="343"/>
      <c r="U719" s="344"/>
      <c r="V719" s="344"/>
      <c r="W719" s="344"/>
      <c r="X719" s="564"/>
      <c r="Y719" s="564"/>
      <c r="Z719" s="564"/>
      <c r="AA719" s="564"/>
      <c r="AB719" s="564"/>
      <c r="AC719" s="570"/>
      <c r="AD719" s="570"/>
      <c r="AE719" s="570"/>
      <c r="AF719" s="570"/>
      <c r="AG719" s="570"/>
      <c r="AH719" s="570"/>
      <c r="AI719" s="570"/>
      <c r="AJ719" s="570"/>
      <c r="AK719" s="570"/>
      <c r="AL719" s="570"/>
      <c r="AM719" s="570"/>
      <c r="AN719" s="570"/>
      <c r="AO719" s="570"/>
      <c r="AP719" s="570"/>
      <c r="AQ719" s="570"/>
      <c r="AR719" s="570"/>
      <c r="AS719" s="570"/>
      <c r="AT719" s="570"/>
      <c r="AU719" s="570"/>
      <c r="AV719" s="570"/>
      <c r="AW719" s="570"/>
      <c r="AX719" s="570"/>
      <c r="AY719" s="570"/>
      <c r="AZ719" s="570"/>
      <c r="BA719" s="570"/>
      <c r="BB719" s="570"/>
      <c r="BC719" s="570"/>
      <c r="BD719" s="570"/>
      <c r="BE719" s="570"/>
      <c r="BF719" s="570"/>
      <c r="BG719" s="570"/>
      <c r="BH719" s="570"/>
      <c r="BI719" s="570"/>
      <c r="BJ719" s="570"/>
      <c r="BK719" s="570"/>
      <c r="BL719" s="570"/>
      <c r="BM719" s="570"/>
      <c r="BN719" s="570"/>
      <c r="BO719" s="570"/>
      <c r="BP719" s="570"/>
      <c r="BQ719" s="570"/>
      <c r="BR719" s="570"/>
      <c r="BS719" s="570"/>
      <c r="BT719" s="570"/>
      <c r="BU719" s="570"/>
      <c r="BV719" s="570"/>
      <c r="BW719" s="570"/>
      <c r="BX719" s="570"/>
      <c r="BY719" s="570"/>
      <c r="BZ719" s="570"/>
      <c r="CA719" s="570"/>
      <c r="CB719" s="570"/>
      <c r="CC719" s="570"/>
      <c r="CD719" s="570"/>
      <c r="CE719" s="570"/>
      <c r="CF719" s="570"/>
      <c r="CG719" s="570"/>
      <c r="CH719" s="570"/>
      <c r="CI719" s="570"/>
      <c r="CJ719" s="570"/>
      <c r="CK719" s="570"/>
      <c r="CL719" s="570"/>
      <c r="CM719" s="570"/>
      <c r="CN719" s="570"/>
      <c r="CO719" s="570"/>
      <c r="CP719" s="570"/>
      <c r="CQ719" s="570"/>
      <c r="CR719" s="570"/>
      <c r="CS719" s="570"/>
      <c r="CT719" s="570"/>
      <c r="CU719" s="570"/>
      <c r="CV719" s="570"/>
    </row>
    <row r="720" spans="1:100" s="365" customFormat="1" ht="13.5">
      <c r="A720" s="655"/>
      <c r="B720" s="655"/>
      <c r="C720" s="655"/>
      <c r="D720" s="655"/>
      <c r="E720" s="655"/>
      <c r="F720" s="655"/>
      <c r="G720" s="655"/>
      <c r="H720" s="815"/>
      <c r="I720" s="815"/>
      <c r="J720" s="366"/>
      <c r="K720" s="367"/>
      <c r="L720" s="368"/>
      <c r="O720" s="339"/>
      <c r="P720" s="369"/>
      <c r="Q720" s="341"/>
      <c r="R720" s="342"/>
      <c r="S720" s="342"/>
      <c r="T720" s="343"/>
      <c r="U720" s="344"/>
      <c r="V720" s="344"/>
      <c r="W720" s="344"/>
      <c r="X720" s="564"/>
      <c r="Y720" s="564"/>
      <c r="Z720" s="564"/>
      <c r="AA720" s="564"/>
      <c r="AB720" s="564"/>
      <c r="AC720" s="570"/>
      <c r="AD720" s="570"/>
      <c r="AE720" s="570"/>
      <c r="AF720" s="570"/>
      <c r="AG720" s="570"/>
      <c r="AH720" s="570"/>
      <c r="AI720" s="570"/>
      <c r="AJ720" s="570"/>
      <c r="AK720" s="570"/>
      <c r="AL720" s="570"/>
      <c r="AM720" s="570"/>
      <c r="AN720" s="570"/>
      <c r="AO720" s="570"/>
      <c r="AP720" s="570"/>
      <c r="AQ720" s="570"/>
      <c r="AR720" s="570"/>
      <c r="AS720" s="570"/>
      <c r="AT720" s="570"/>
      <c r="AU720" s="570"/>
      <c r="AV720" s="570"/>
      <c r="AW720" s="570"/>
      <c r="AX720" s="570"/>
      <c r="AY720" s="570"/>
      <c r="AZ720" s="570"/>
      <c r="BA720" s="570"/>
      <c r="BB720" s="570"/>
      <c r="BC720" s="570"/>
      <c r="BD720" s="570"/>
      <c r="BE720" s="570"/>
      <c r="BF720" s="570"/>
      <c r="BG720" s="570"/>
      <c r="BH720" s="570"/>
      <c r="BI720" s="570"/>
      <c r="BJ720" s="570"/>
      <c r="BK720" s="570"/>
      <c r="BL720" s="570"/>
      <c r="BM720" s="570"/>
      <c r="BN720" s="570"/>
      <c r="BO720" s="570"/>
      <c r="BP720" s="570"/>
      <c r="BQ720" s="570"/>
      <c r="BR720" s="570"/>
      <c r="BS720" s="570"/>
      <c r="BT720" s="570"/>
      <c r="BU720" s="570"/>
      <c r="BV720" s="570"/>
      <c r="BW720" s="570"/>
      <c r="BX720" s="570"/>
      <c r="BY720" s="570"/>
      <c r="BZ720" s="570"/>
      <c r="CA720" s="570"/>
      <c r="CB720" s="570"/>
      <c r="CC720" s="570"/>
      <c r="CD720" s="570"/>
      <c r="CE720" s="570"/>
      <c r="CF720" s="570"/>
      <c r="CG720" s="570"/>
      <c r="CH720" s="570"/>
      <c r="CI720" s="570"/>
      <c r="CJ720" s="570"/>
      <c r="CK720" s="570"/>
      <c r="CL720" s="570"/>
      <c r="CM720" s="570"/>
      <c r="CN720" s="570"/>
      <c r="CO720" s="570"/>
      <c r="CP720" s="570"/>
      <c r="CQ720" s="570"/>
      <c r="CR720" s="570"/>
      <c r="CS720" s="570"/>
      <c r="CT720" s="570"/>
      <c r="CU720" s="570"/>
      <c r="CV720" s="570"/>
    </row>
    <row r="721" spans="1:100" s="365" customFormat="1" ht="13.5">
      <c r="A721" s="655"/>
      <c r="B721" s="655"/>
      <c r="C721" s="655"/>
      <c r="D721" s="655"/>
      <c r="E721" s="655"/>
      <c r="F721" s="655"/>
      <c r="G721" s="655"/>
      <c r="H721" s="815"/>
      <c r="I721" s="815"/>
      <c r="J721" s="366"/>
      <c r="K721" s="367"/>
      <c r="L721" s="368"/>
      <c r="O721" s="339"/>
      <c r="P721" s="369"/>
      <c r="Q721" s="341"/>
      <c r="R721" s="342"/>
      <c r="S721" s="342"/>
      <c r="T721" s="343"/>
      <c r="U721" s="344"/>
      <c r="V721" s="344"/>
      <c r="W721" s="344"/>
      <c r="X721" s="564"/>
      <c r="Y721" s="564"/>
      <c r="Z721" s="564"/>
      <c r="AA721" s="564"/>
      <c r="AB721" s="564"/>
      <c r="AC721" s="570"/>
      <c r="AD721" s="570"/>
      <c r="AE721" s="570"/>
      <c r="AF721" s="570"/>
      <c r="AG721" s="570"/>
      <c r="AH721" s="570"/>
      <c r="AI721" s="570"/>
      <c r="AJ721" s="570"/>
      <c r="AK721" s="570"/>
      <c r="AL721" s="570"/>
      <c r="AM721" s="570"/>
      <c r="AN721" s="570"/>
      <c r="AO721" s="570"/>
      <c r="AP721" s="570"/>
      <c r="AQ721" s="570"/>
      <c r="AR721" s="570"/>
      <c r="AS721" s="570"/>
      <c r="AT721" s="570"/>
      <c r="AU721" s="570"/>
      <c r="AV721" s="570"/>
      <c r="AW721" s="570"/>
      <c r="AX721" s="570"/>
      <c r="AY721" s="570"/>
      <c r="AZ721" s="570"/>
      <c r="BA721" s="570"/>
      <c r="BB721" s="570"/>
      <c r="BC721" s="570"/>
      <c r="BD721" s="570"/>
      <c r="BE721" s="570"/>
      <c r="BF721" s="570"/>
      <c r="BG721" s="570"/>
      <c r="BH721" s="570"/>
      <c r="BI721" s="570"/>
      <c r="BJ721" s="570"/>
      <c r="BK721" s="570"/>
      <c r="BL721" s="570"/>
      <c r="BM721" s="570"/>
      <c r="BN721" s="570"/>
      <c r="BO721" s="570"/>
      <c r="BP721" s="570"/>
      <c r="BQ721" s="570"/>
      <c r="BR721" s="570"/>
      <c r="BS721" s="570"/>
      <c r="BT721" s="570"/>
      <c r="BU721" s="570"/>
      <c r="BV721" s="570"/>
      <c r="BW721" s="570"/>
      <c r="BX721" s="570"/>
      <c r="BY721" s="570"/>
      <c r="BZ721" s="570"/>
      <c r="CA721" s="570"/>
      <c r="CB721" s="570"/>
      <c r="CC721" s="570"/>
      <c r="CD721" s="570"/>
      <c r="CE721" s="570"/>
      <c r="CF721" s="570"/>
      <c r="CG721" s="570"/>
      <c r="CH721" s="570"/>
      <c r="CI721" s="570"/>
      <c r="CJ721" s="570"/>
      <c r="CK721" s="570"/>
      <c r="CL721" s="570"/>
      <c r="CM721" s="570"/>
      <c r="CN721" s="570"/>
      <c r="CO721" s="570"/>
      <c r="CP721" s="570"/>
      <c r="CQ721" s="570"/>
      <c r="CR721" s="570"/>
      <c r="CS721" s="570"/>
      <c r="CT721" s="570"/>
      <c r="CU721" s="570"/>
      <c r="CV721" s="570"/>
    </row>
    <row r="722" spans="1:100" s="365" customFormat="1" ht="13.5">
      <c r="A722" s="655"/>
      <c r="B722" s="655"/>
      <c r="C722" s="655"/>
      <c r="D722" s="655"/>
      <c r="E722" s="655"/>
      <c r="F722" s="655"/>
      <c r="G722" s="655"/>
      <c r="H722" s="815"/>
      <c r="I722" s="815"/>
      <c r="J722" s="366"/>
      <c r="K722" s="367"/>
      <c r="L722" s="368"/>
      <c r="O722" s="339"/>
      <c r="P722" s="369"/>
      <c r="Q722" s="341"/>
      <c r="R722" s="342"/>
      <c r="S722" s="342"/>
      <c r="T722" s="343"/>
      <c r="U722" s="344"/>
      <c r="V722" s="344"/>
      <c r="W722" s="344"/>
      <c r="X722" s="564"/>
      <c r="Y722" s="564"/>
      <c r="Z722" s="564"/>
      <c r="AA722" s="564"/>
      <c r="AB722" s="564"/>
      <c r="AC722" s="570"/>
      <c r="AD722" s="570"/>
      <c r="AE722" s="570"/>
      <c r="AF722" s="570"/>
      <c r="AG722" s="570"/>
      <c r="AH722" s="570"/>
      <c r="AI722" s="570"/>
      <c r="AJ722" s="570"/>
      <c r="AK722" s="570"/>
      <c r="AL722" s="570"/>
      <c r="AM722" s="570"/>
      <c r="AN722" s="570"/>
      <c r="AO722" s="570"/>
      <c r="AP722" s="570"/>
      <c r="AQ722" s="570"/>
      <c r="AR722" s="570"/>
      <c r="AS722" s="570"/>
      <c r="AT722" s="570"/>
      <c r="AU722" s="570"/>
      <c r="AV722" s="570"/>
      <c r="AW722" s="570"/>
      <c r="AX722" s="570"/>
      <c r="AY722" s="570"/>
      <c r="AZ722" s="570"/>
      <c r="BA722" s="570"/>
      <c r="BB722" s="570"/>
      <c r="BC722" s="570"/>
      <c r="BD722" s="570"/>
      <c r="BE722" s="570"/>
      <c r="BF722" s="570"/>
      <c r="BG722" s="570"/>
      <c r="BH722" s="570"/>
      <c r="BI722" s="570"/>
      <c r="BJ722" s="570"/>
      <c r="BK722" s="570"/>
      <c r="BL722" s="570"/>
      <c r="BM722" s="570"/>
      <c r="BN722" s="570"/>
      <c r="BO722" s="570"/>
      <c r="BP722" s="570"/>
      <c r="BQ722" s="570"/>
      <c r="BR722" s="570"/>
      <c r="BS722" s="570"/>
      <c r="BT722" s="570"/>
      <c r="BU722" s="570"/>
      <c r="BV722" s="570"/>
      <c r="BW722" s="570"/>
      <c r="BX722" s="570"/>
      <c r="BY722" s="570"/>
      <c r="BZ722" s="570"/>
      <c r="CA722" s="570"/>
      <c r="CB722" s="570"/>
      <c r="CC722" s="570"/>
      <c r="CD722" s="570"/>
      <c r="CE722" s="570"/>
      <c r="CF722" s="570"/>
      <c r="CG722" s="570"/>
      <c r="CH722" s="570"/>
      <c r="CI722" s="570"/>
      <c r="CJ722" s="570"/>
      <c r="CK722" s="570"/>
      <c r="CL722" s="570"/>
      <c r="CM722" s="570"/>
      <c r="CN722" s="570"/>
      <c r="CO722" s="570"/>
      <c r="CP722" s="570"/>
      <c r="CQ722" s="570"/>
      <c r="CR722" s="570"/>
      <c r="CS722" s="570"/>
      <c r="CT722" s="570"/>
      <c r="CU722" s="570"/>
      <c r="CV722" s="570"/>
    </row>
    <row r="723" spans="1:100" s="365" customFormat="1" ht="13.5">
      <c r="A723" s="655"/>
      <c r="B723" s="655"/>
      <c r="C723" s="655"/>
      <c r="D723" s="655"/>
      <c r="E723" s="655"/>
      <c r="F723" s="655"/>
      <c r="G723" s="655"/>
      <c r="H723" s="815"/>
      <c r="I723" s="815"/>
      <c r="J723" s="366"/>
      <c r="K723" s="367"/>
      <c r="L723" s="368"/>
      <c r="O723" s="339"/>
      <c r="P723" s="369"/>
      <c r="Q723" s="341"/>
      <c r="R723" s="342"/>
      <c r="S723" s="342"/>
      <c r="T723" s="343"/>
      <c r="U723" s="344"/>
      <c r="V723" s="344"/>
      <c r="W723" s="344"/>
      <c r="X723" s="564"/>
      <c r="Y723" s="564"/>
      <c r="Z723" s="564"/>
      <c r="AA723" s="564"/>
      <c r="AB723" s="564"/>
      <c r="AC723" s="570"/>
      <c r="AD723" s="570"/>
      <c r="AE723" s="570"/>
      <c r="AF723" s="570"/>
      <c r="AG723" s="570"/>
      <c r="AH723" s="570"/>
      <c r="AI723" s="570"/>
      <c r="AJ723" s="570"/>
      <c r="AK723" s="570"/>
      <c r="AL723" s="570"/>
      <c r="AM723" s="570"/>
      <c r="AN723" s="570"/>
      <c r="AO723" s="570"/>
      <c r="AP723" s="570"/>
      <c r="AQ723" s="570"/>
      <c r="AR723" s="570"/>
      <c r="AS723" s="570"/>
      <c r="AT723" s="570"/>
      <c r="AU723" s="570"/>
      <c r="AV723" s="570"/>
      <c r="AW723" s="570"/>
      <c r="AX723" s="570"/>
      <c r="AY723" s="570"/>
      <c r="AZ723" s="570"/>
      <c r="BA723" s="570"/>
      <c r="BB723" s="570"/>
      <c r="BC723" s="570"/>
      <c r="BD723" s="570"/>
      <c r="BE723" s="570"/>
      <c r="BF723" s="570"/>
      <c r="BG723" s="570"/>
      <c r="BH723" s="570"/>
      <c r="BI723" s="570"/>
      <c r="BJ723" s="570"/>
      <c r="BK723" s="570"/>
      <c r="BL723" s="570"/>
      <c r="BM723" s="570"/>
      <c r="BN723" s="570"/>
      <c r="BO723" s="570"/>
      <c r="BP723" s="570"/>
      <c r="BQ723" s="570"/>
      <c r="BR723" s="570"/>
      <c r="BS723" s="570"/>
      <c r="BT723" s="570"/>
      <c r="BU723" s="570"/>
      <c r="BV723" s="570"/>
      <c r="BW723" s="570"/>
      <c r="BX723" s="570"/>
      <c r="BY723" s="570"/>
      <c r="BZ723" s="570"/>
      <c r="CA723" s="570"/>
      <c r="CB723" s="570"/>
      <c r="CC723" s="570"/>
      <c r="CD723" s="570"/>
      <c r="CE723" s="570"/>
      <c r="CF723" s="570"/>
      <c r="CG723" s="570"/>
      <c r="CH723" s="570"/>
      <c r="CI723" s="570"/>
      <c r="CJ723" s="570"/>
      <c r="CK723" s="570"/>
      <c r="CL723" s="570"/>
      <c r="CM723" s="570"/>
      <c r="CN723" s="570"/>
      <c r="CO723" s="570"/>
      <c r="CP723" s="570"/>
      <c r="CQ723" s="570"/>
      <c r="CR723" s="570"/>
      <c r="CS723" s="570"/>
      <c r="CT723" s="570"/>
      <c r="CU723" s="570"/>
      <c r="CV723" s="570"/>
    </row>
    <row r="724" spans="1:100" s="365" customFormat="1" ht="13.5">
      <c r="A724" s="655"/>
      <c r="B724" s="655"/>
      <c r="C724" s="655"/>
      <c r="D724" s="655"/>
      <c r="E724" s="655"/>
      <c r="F724" s="655"/>
      <c r="G724" s="655"/>
      <c r="H724" s="815"/>
      <c r="I724" s="815"/>
      <c r="J724" s="366"/>
      <c r="K724" s="367"/>
      <c r="L724" s="368"/>
      <c r="O724" s="339"/>
      <c r="P724" s="369"/>
      <c r="Q724" s="341"/>
      <c r="R724" s="342"/>
      <c r="S724" s="342"/>
      <c r="T724" s="343"/>
      <c r="U724" s="344"/>
      <c r="V724" s="344"/>
      <c r="W724" s="344"/>
      <c r="X724" s="564"/>
      <c r="Y724" s="564"/>
      <c r="Z724" s="564"/>
      <c r="AA724" s="564"/>
      <c r="AB724" s="564"/>
      <c r="AC724" s="570"/>
      <c r="AD724" s="570"/>
      <c r="AE724" s="570"/>
      <c r="AF724" s="570"/>
      <c r="AG724" s="570"/>
      <c r="AH724" s="570"/>
      <c r="AI724" s="570"/>
      <c r="AJ724" s="570"/>
      <c r="AK724" s="570"/>
      <c r="AL724" s="570"/>
      <c r="AM724" s="570"/>
      <c r="AN724" s="570"/>
      <c r="AO724" s="570"/>
      <c r="AP724" s="570"/>
      <c r="AQ724" s="570"/>
      <c r="AR724" s="570"/>
      <c r="AS724" s="570"/>
      <c r="AT724" s="570"/>
      <c r="AU724" s="570"/>
      <c r="AV724" s="570"/>
      <c r="AW724" s="570"/>
      <c r="AX724" s="570"/>
      <c r="AY724" s="570"/>
      <c r="AZ724" s="570"/>
      <c r="BA724" s="570"/>
      <c r="BB724" s="570"/>
      <c r="BC724" s="570"/>
      <c r="BD724" s="570"/>
      <c r="BE724" s="570"/>
      <c r="BF724" s="570"/>
      <c r="BG724" s="570"/>
      <c r="BH724" s="570"/>
      <c r="BI724" s="570"/>
      <c r="BJ724" s="570"/>
      <c r="BK724" s="570"/>
      <c r="BL724" s="570"/>
      <c r="BM724" s="570"/>
      <c r="BN724" s="570"/>
      <c r="BO724" s="570"/>
      <c r="BP724" s="570"/>
      <c r="BQ724" s="570"/>
      <c r="BR724" s="570"/>
      <c r="BS724" s="570"/>
      <c r="BT724" s="570"/>
      <c r="BU724" s="570"/>
      <c r="BV724" s="570"/>
      <c r="BW724" s="570"/>
      <c r="BX724" s="570"/>
      <c r="BY724" s="570"/>
      <c r="BZ724" s="570"/>
      <c r="CA724" s="570"/>
      <c r="CB724" s="570"/>
      <c r="CC724" s="570"/>
      <c r="CD724" s="570"/>
      <c r="CE724" s="570"/>
      <c r="CF724" s="570"/>
      <c r="CG724" s="570"/>
      <c r="CH724" s="570"/>
      <c r="CI724" s="570"/>
      <c r="CJ724" s="570"/>
      <c r="CK724" s="570"/>
      <c r="CL724" s="570"/>
      <c r="CM724" s="570"/>
      <c r="CN724" s="570"/>
      <c r="CO724" s="570"/>
      <c r="CP724" s="570"/>
      <c r="CQ724" s="570"/>
      <c r="CR724" s="570"/>
      <c r="CS724" s="570"/>
      <c r="CT724" s="570"/>
      <c r="CU724" s="570"/>
      <c r="CV724" s="570"/>
    </row>
    <row r="725" spans="1:100" s="365" customFormat="1" ht="13.5">
      <c r="A725" s="655"/>
      <c r="B725" s="655"/>
      <c r="C725" s="655"/>
      <c r="D725" s="655"/>
      <c r="E725" s="655"/>
      <c r="F725" s="655"/>
      <c r="G725" s="655"/>
      <c r="H725" s="815"/>
      <c r="I725" s="815"/>
      <c r="J725" s="366"/>
      <c r="K725" s="367"/>
      <c r="L725" s="368"/>
      <c r="O725" s="339"/>
      <c r="P725" s="369"/>
      <c r="Q725" s="341"/>
      <c r="R725" s="342"/>
      <c r="S725" s="342"/>
      <c r="T725" s="343"/>
      <c r="U725" s="344"/>
      <c r="V725" s="344"/>
      <c r="W725" s="344"/>
      <c r="X725" s="564"/>
      <c r="Y725" s="564"/>
      <c r="Z725" s="564"/>
      <c r="AA725" s="564"/>
      <c r="AB725" s="564"/>
      <c r="AC725" s="570"/>
      <c r="AD725" s="570"/>
      <c r="AE725" s="570"/>
      <c r="AF725" s="570"/>
      <c r="AG725" s="570"/>
      <c r="AH725" s="570"/>
      <c r="AI725" s="570"/>
      <c r="AJ725" s="570"/>
      <c r="AK725" s="570"/>
      <c r="AL725" s="570"/>
      <c r="AM725" s="570"/>
      <c r="AN725" s="570"/>
      <c r="AO725" s="570"/>
      <c r="AP725" s="570"/>
      <c r="AQ725" s="570"/>
      <c r="AR725" s="570"/>
      <c r="AS725" s="570"/>
      <c r="AT725" s="570"/>
      <c r="AU725" s="570"/>
      <c r="AV725" s="570"/>
      <c r="AW725" s="570"/>
      <c r="AX725" s="570"/>
      <c r="AY725" s="570"/>
      <c r="AZ725" s="570"/>
      <c r="BA725" s="570"/>
      <c r="BB725" s="570"/>
      <c r="BC725" s="570"/>
      <c r="BD725" s="570"/>
      <c r="BE725" s="570"/>
      <c r="BF725" s="570"/>
      <c r="BG725" s="570"/>
      <c r="BH725" s="570"/>
      <c r="BI725" s="570"/>
      <c r="BJ725" s="570"/>
      <c r="BK725" s="570"/>
      <c r="BL725" s="570"/>
      <c r="BM725" s="570"/>
      <c r="BN725" s="570"/>
      <c r="BO725" s="570"/>
      <c r="BP725" s="570"/>
      <c r="BQ725" s="570"/>
      <c r="BR725" s="570"/>
      <c r="BS725" s="570"/>
      <c r="BT725" s="570"/>
      <c r="BU725" s="570"/>
      <c r="BV725" s="570"/>
      <c r="BW725" s="570"/>
      <c r="BX725" s="570"/>
      <c r="BY725" s="570"/>
      <c r="BZ725" s="570"/>
      <c r="CA725" s="570"/>
      <c r="CB725" s="570"/>
      <c r="CC725" s="570"/>
      <c r="CD725" s="570"/>
      <c r="CE725" s="570"/>
      <c r="CF725" s="570"/>
      <c r="CG725" s="570"/>
      <c r="CH725" s="570"/>
      <c r="CI725" s="570"/>
      <c r="CJ725" s="570"/>
      <c r="CK725" s="570"/>
      <c r="CL725" s="570"/>
      <c r="CM725" s="570"/>
      <c r="CN725" s="570"/>
      <c r="CO725" s="570"/>
      <c r="CP725" s="570"/>
      <c r="CQ725" s="570"/>
      <c r="CR725" s="570"/>
      <c r="CS725" s="570"/>
      <c r="CT725" s="570"/>
      <c r="CU725" s="570"/>
      <c r="CV725" s="570"/>
    </row>
    <row r="726" spans="1:100" s="365" customFormat="1" ht="13.5">
      <c r="A726" s="655"/>
      <c r="B726" s="655"/>
      <c r="C726" s="655"/>
      <c r="D726" s="655"/>
      <c r="E726" s="655"/>
      <c r="F726" s="655"/>
      <c r="G726" s="655"/>
      <c r="H726" s="815"/>
      <c r="I726" s="815"/>
      <c r="J726" s="366"/>
      <c r="K726" s="367"/>
      <c r="L726" s="368"/>
      <c r="O726" s="339"/>
      <c r="P726" s="369"/>
      <c r="Q726" s="341"/>
      <c r="R726" s="342"/>
      <c r="S726" s="342"/>
      <c r="T726" s="343"/>
      <c r="U726" s="344"/>
      <c r="V726" s="344"/>
      <c r="W726" s="344"/>
      <c r="X726" s="564"/>
      <c r="Y726" s="564"/>
      <c r="Z726" s="564"/>
      <c r="AA726" s="564"/>
      <c r="AB726" s="564"/>
      <c r="AC726" s="570"/>
      <c r="AD726" s="570"/>
      <c r="AE726" s="570"/>
      <c r="AF726" s="570"/>
      <c r="AG726" s="570"/>
      <c r="AH726" s="570"/>
      <c r="AI726" s="570"/>
      <c r="AJ726" s="570"/>
      <c r="AK726" s="570"/>
      <c r="AL726" s="570"/>
      <c r="AM726" s="570"/>
      <c r="AN726" s="570"/>
      <c r="AO726" s="570"/>
      <c r="AP726" s="570"/>
      <c r="AQ726" s="570"/>
      <c r="AR726" s="570"/>
      <c r="AS726" s="570"/>
      <c r="AT726" s="570"/>
      <c r="AU726" s="570"/>
      <c r="AV726" s="570"/>
      <c r="AW726" s="570"/>
      <c r="AX726" s="570"/>
      <c r="AY726" s="570"/>
      <c r="AZ726" s="570"/>
      <c r="BA726" s="570"/>
      <c r="BB726" s="570"/>
      <c r="BC726" s="570"/>
      <c r="BD726" s="570"/>
      <c r="BE726" s="570"/>
      <c r="BF726" s="570"/>
      <c r="BG726" s="570"/>
      <c r="BH726" s="570"/>
      <c r="BI726" s="570"/>
      <c r="BJ726" s="570"/>
      <c r="BK726" s="570"/>
      <c r="BL726" s="570"/>
      <c r="BM726" s="570"/>
      <c r="BN726" s="570"/>
      <c r="BO726" s="570"/>
      <c r="BP726" s="570"/>
      <c r="BQ726" s="570"/>
      <c r="BR726" s="570"/>
      <c r="BS726" s="570"/>
      <c r="BT726" s="570"/>
      <c r="BU726" s="570"/>
      <c r="BV726" s="570"/>
      <c r="BW726" s="570"/>
      <c r="BX726" s="570"/>
      <c r="BY726" s="570"/>
      <c r="BZ726" s="570"/>
      <c r="CA726" s="570"/>
      <c r="CB726" s="570"/>
      <c r="CC726" s="570"/>
      <c r="CD726" s="570"/>
      <c r="CE726" s="570"/>
      <c r="CF726" s="570"/>
      <c r="CG726" s="570"/>
      <c r="CH726" s="570"/>
      <c r="CI726" s="570"/>
      <c r="CJ726" s="570"/>
      <c r="CK726" s="570"/>
      <c r="CL726" s="570"/>
      <c r="CM726" s="570"/>
      <c r="CN726" s="570"/>
      <c r="CO726" s="570"/>
      <c r="CP726" s="570"/>
      <c r="CQ726" s="570"/>
      <c r="CR726" s="570"/>
      <c r="CS726" s="570"/>
      <c r="CT726" s="570"/>
      <c r="CU726" s="570"/>
      <c r="CV726" s="570"/>
    </row>
    <row r="727" spans="1:100" s="365" customFormat="1" ht="13.5">
      <c r="A727" s="655"/>
      <c r="B727" s="655"/>
      <c r="C727" s="655"/>
      <c r="D727" s="655"/>
      <c r="E727" s="655"/>
      <c r="F727" s="655"/>
      <c r="G727" s="655"/>
      <c r="H727" s="815"/>
      <c r="I727" s="815"/>
      <c r="J727" s="366"/>
      <c r="K727" s="367"/>
      <c r="L727" s="368"/>
      <c r="O727" s="339"/>
      <c r="P727" s="369"/>
      <c r="Q727" s="341"/>
      <c r="R727" s="342"/>
      <c r="S727" s="342"/>
      <c r="T727" s="343"/>
      <c r="U727" s="344"/>
      <c r="V727" s="344"/>
      <c r="W727" s="344"/>
      <c r="X727" s="564"/>
      <c r="Y727" s="564"/>
      <c r="Z727" s="564"/>
      <c r="AA727" s="564"/>
      <c r="AB727" s="564"/>
      <c r="AC727" s="570"/>
      <c r="AD727" s="570"/>
      <c r="AE727" s="570"/>
      <c r="AF727" s="570"/>
      <c r="AG727" s="570"/>
      <c r="AH727" s="570"/>
      <c r="AI727" s="570"/>
      <c r="AJ727" s="570"/>
      <c r="AK727" s="570"/>
      <c r="AL727" s="570"/>
      <c r="AM727" s="570"/>
      <c r="AN727" s="570"/>
      <c r="AO727" s="570"/>
      <c r="AP727" s="570"/>
      <c r="AQ727" s="570"/>
      <c r="AR727" s="570"/>
      <c r="AS727" s="570"/>
      <c r="AT727" s="570"/>
      <c r="AU727" s="570"/>
      <c r="AV727" s="570"/>
      <c r="AW727" s="570"/>
      <c r="AX727" s="570"/>
      <c r="AY727" s="570"/>
      <c r="AZ727" s="570"/>
      <c r="BA727" s="570"/>
      <c r="BB727" s="570"/>
      <c r="BC727" s="570"/>
      <c r="BD727" s="570"/>
      <c r="BE727" s="570"/>
      <c r="BF727" s="570"/>
      <c r="BG727" s="570"/>
      <c r="BH727" s="570"/>
      <c r="BI727" s="570"/>
      <c r="BJ727" s="570"/>
      <c r="BK727" s="570"/>
      <c r="BL727" s="570"/>
      <c r="BM727" s="570"/>
      <c r="BN727" s="570"/>
      <c r="BO727" s="570"/>
      <c r="BP727" s="570"/>
      <c r="BQ727" s="570"/>
      <c r="BR727" s="570"/>
      <c r="BS727" s="570"/>
      <c r="BT727" s="570"/>
      <c r="BU727" s="570"/>
      <c r="BV727" s="570"/>
      <c r="BW727" s="570"/>
      <c r="BX727" s="570"/>
      <c r="BY727" s="570"/>
      <c r="BZ727" s="570"/>
      <c r="CA727" s="570"/>
      <c r="CB727" s="570"/>
      <c r="CC727" s="570"/>
      <c r="CD727" s="570"/>
      <c r="CE727" s="570"/>
      <c r="CF727" s="570"/>
      <c r="CG727" s="570"/>
      <c r="CH727" s="570"/>
      <c r="CI727" s="570"/>
      <c r="CJ727" s="570"/>
      <c r="CK727" s="570"/>
      <c r="CL727" s="570"/>
      <c r="CM727" s="570"/>
      <c r="CN727" s="570"/>
      <c r="CO727" s="570"/>
      <c r="CP727" s="570"/>
      <c r="CQ727" s="570"/>
      <c r="CR727" s="570"/>
      <c r="CS727" s="570"/>
      <c r="CT727" s="570"/>
      <c r="CU727" s="570"/>
      <c r="CV727" s="570"/>
    </row>
    <row r="728" spans="1:100" s="365" customFormat="1" ht="13.5">
      <c r="A728" s="655"/>
      <c r="B728" s="655"/>
      <c r="C728" s="655"/>
      <c r="D728" s="655"/>
      <c r="E728" s="655"/>
      <c r="F728" s="655"/>
      <c r="G728" s="655"/>
      <c r="H728" s="815"/>
      <c r="I728" s="815"/>
      <c r="J728" s="366"/>
      <c r="K728" s="367"/>
      <c r="L728" s="368"/>
      <c r="O728" s="339"/>
      <c r="P728" s="369"/>
      <c r="Q728" s="341"/>
      <c r="R728" s="342"/>
      <c r="S728" s="342"/>
      <c r="T728" s="343"/>
      <c r="U728" s="344"/>
      <c r="V728" s="344"/>
      <c r="W728" s="344"/>
      <c r="X728" s="564"/>
      <c r="Y728" s="564"/>
      <c r="Z728" s="564"/>
      <c r="AA728" s="564"/>
      <c r="AB728" s="564"/>
      <c r="AC728" s="570"/>
      <c r="AD728" s="570"/>
      <c r="AE728" s="570"/>
      <c r="AF728" s="570"/>
      <c r="AG728" s="570"/>
      <c r="AH728" s="570"/>
      <c r="AI728" s="570"/>
      <c r="AJ728" s="570"/>
      <c r="AK728" s="570"/>
      <c r="AL728" s="570"/>
      <c r="AM728" s="570"/>
      <c r="AN728" s="570"/>
      <c r="AO728" s="570"/>
      <c r="AP728" s="570"/>
      <c r="AQ728" s="570"/>
      <c r="AR728" s="570"/>
      <c r="AS728" s="570"/>
      <c r="AT728" s="570"/>
      <c r="AU728" s="570"/>
      <c r="AV728" s="570"/>
      <c r="AW728" s="570"/>
      <c r="AX728" s="570"/>
      <c r="AY728" s="570"/>
      <c r="AZ728" s="570"/>
      <c r="BA728" s="570"/>
      <c r="BB728" s="570"/>
      <c r="BC728" s="570"/>
      <c r="BD728" s="570"/>
      <c r="BE728" s="570"/>
      <c r="BF728" s="570"/>
      <c r="BG728" s="570"/>
      <c r="BH728" s="570"/>
      <c r="BI728" s="570"/>
      <c r="BJ728" s="570"/>
      <c r="BK728" s="570"/>
      <c r="BL728" s="570"/>
      <c r="BM728" s="570"/>
      <c r="BN728" s="570"/>
      <c r="BO728" s="570"/>
      <c r="BP728" s="570"/>
      <c r="BQ728" s="570"/>
      <c r="BR728" s="570"/>
      <c r="BS728" s="570"/>
      <c r="BT728" s="570"/>
      <c r="BU728" s="570"/>
      <c r="BV728" s="570"/>
      <c r="BW728" s="570"/>
      <c r="BX728" s="570"/>
      <c r="BY728" s="570"/>
      <c r="BZ728" s="570"/>
      <c r="CA728" s="570"/>
      <c r="CB728" s="570"/>
      <c r="CC728" s="570"/>
      <c r="CD728" s="570"/>
      <c r="CE728" s="570"/>
      <c r="CF728" s="570"/>
      <c r="CG728" s="570"/>
      <c r="CH728" s="570"/>
      <c r="CI728" s="570"/>
      <c r="CJ728" s="570"/>
      <c r="CK728" s="570"/>
      <c r="CL728" s="570"/>
      <c r="CM728" s="570"/>
      <c r="CN728" s="570"/>
      <c r="CO728" s="570"/>
      <c r="CP728" s="570"/>
      <c r="CQ728" s="570"/>
      <c r="CR728" s="570"/>
      <c r="CS728" s="570"/>
      <c r="CT728" s="570"/>
      <c r="CU728" s="570"/>
      <c r="CV728" s="570"/>
    </row>
    <row r="729" spans="1:100" s="365" customFormat="1" ht="13.5">
      <c r="A729" s="655"/>
      <c r="B729" s="655"/>
      <c r="C729" s="655"/>
      <c r="D729" s="655"/>
      <c r="E729" s="655"/>
      <c r="F729" s="655"/>
      <c r="G729" s="655"/>
      <c r="H729" s="815"/>
      <c r="I729" s="815"/>
      <c r="J729" s="366"/>
      <c r="K729" s="367"/>
      <c r="L729" s="368"/>
      <c r="O729" s="339"/>
      <c r="P729" s="369"/>
      <c r="Q729" s="341"/>
      <c r="R729" s="342"/>
      <c r="S729" s="342"/>
      <c r="T729" s="343"/>
      <c r="U729" s="344"/>
      <c r="V729" s="344"/>
      <c r="W729" s="344"/>
      <c r="X729" s="564"/>
      <c r="Y729" s="564"/>
      <c r="Z729" s="564"/>
      <c r="AA729" s="564"/>
      <c r="AB729" s="564"/>
      <c r="AC729" s="570"/>
      <c r="AD729" s="570"/>
      <c r="AE729" s="570"/>
      <c r="AF729" s="570"/>
      <c r="AG729" s="570"/>
      <c r="AH729" s="570"/>
      <c r="AI729" s="570"/>
      <c r="AJ729" s="570"/>
      <c r="AK729" s="570"/>
      <c r="AL729" s="570"/>
      <c r="AM729" s="570"/>
      <c r="AN729" s="570"/>
      <c r="AO729" s="570"/>
      <c r="AP729" s="570"/>
      <c r="AQ729" s="570"/>
      <c r="AR729" s="570"/>
      <c r="AS729" s="570"/>
      <c r="AT729" s="570"/>
      <c r="AU729" s="570"/>
      <c r="AV729" s="570"/>
      <c r="AW729" s="570"/>
      <c r="AX729" s="570"/>
      <c r="AY729" s="570"/>
      <c r="AZ729" s="570"/>
      <c r="BA729" s="570"/>
      <c r="BB729" s="570"/>
      <c r="BC729" s="570"/>
      <c r="BD729" s="570"/>
      <c r="BE729" s="570"/>
      <c r="BF729" s="570"/>
      <c r="BG729" s="570"/>
      <c r="BH729" s="570"/>
      <c r="BI729" s="570"/>
      <c r="BJ729" s="570"/>
      <c r="BK729" s="570"/>
      <c r="BL729" s="570"/>
      <c r="BM729" s="570"/>
      <c r="BN729" s="570"/>
      <c r="BO729" s="570"/>
      <c r="BP729" s="570"/>
      <c r="BQ729" s="570"/>
      <c r="BR729" s="570"/>
      <c r="BS729" s="570"/>
      <c r="BT729" s="570"/>
      <c r="BU729" s="570"/>
      <c r="BV729" s="570"/>
      <c r="BW729" s="570"/>
      <c r="BX729" s="570"/>
      <c r="BY729" s="570"/>
      <c r="BZ729" s="570"/>
      <c r="CA729" s="570"/>
      <c r="CB729" s="570"/>
      <c r="CC729" s="570"/>
      <c r="CD729" s="570"/>
      <c r="CE729" s="570"/>
      <c r="CF729" s="570"/>
      <c r="CG729" s="570"/>
      <c r="CH729" s="570"/>
      <c r="CI729" s="570"/>
      <c r="CJ729" s="570"/>
      <c r="CK729" s="570"/>
      <c r="CL729" s="570"/>
      <c r="CM729" s="570"/>
      <c r="CN729" s="570"/>
      <c r="CO729" s="570"/>
      <c r="CP729" s="570"/>
      <c r="CQ729" s="570"/>
      <c r="CR729" s="570"/>
      <c r="CS729" s="570"/>
      <c r="CT729" s="570"/>
      <c r="CU729" s="570"/>
      <c r="CV729" s="570"/>
    </row>
    <row r="730" spans="1:100" s="365" customFormat="1" ht="13.5">
      <c r="A730" s="655"/>
      <c r="B730" s="655"/>
      <c r="C730" s="655"/>
      <c r="D730" s="655"/>
      <c r="E730" s="655"/>
      <c r="F730" s="655"/>
      <c r="G730" s="655"/>
      <c r="H730" s="815"/>
      <c r="I730" s="815"/>
      <c r="J730" s="366"/>
      <c r="K730" s="367"/>
      <c r="L730" s="368"/>
      <c r="O730" s="339"/>
      <c r="P730" s="369"/>
      <c r="Q730" s="341"/>
      <c r="R730" s="342"/>
      <c r="S730" s="342"/>
      <c r="T730" s="343"/>
      <c r="U730" s="344"/>
      <c r="V730" s="344"/>
      <c r="W730" s="344"/>
      <c r="X730" s="564"/>
      <c r="Y730" s="564"/>
      <c r="Z730" s="564"/>
      <c r="AA730" s="564"/>
      <c r="AB730" s="564"/>
      <c r="AC730" s="570"/>
      <c r="AD730" s="570"/>
      <c r="AE730" s="570"/>
      <c r="AF730" s="570"/>
      <c r="AG730" s="570"/>
      <c r="AH730" s="570"/>
      <c r="AI730" s="570"/>
      <c r="AJ730" s="570"/>
      <c r="AK730" s="570"/>
      <c r="AL730" s="570"/>
      <c r="AM730" s="570"/>
      <c r="AN730" s="570"/>
      <c r="AO730" s="570"/>
      <c r="AP730" s="570"/>
      <c r="AQ730" s="570"/>
      <c r="AR730" s="570"/>
      <c r="AS730" s="570"/>
      <c r="AT730" s="570"/>
      <c r="AU730" s="570"/>
      <c r="AV730" s="570"/>
      <c r="AW730" s="570"/>
      <c r="AX730" s="570"/>
      <c r="AY730" s="570"/>
      <c r="AZ730" s="570"/>
      <c r="BA730" s="570"/>
      <c r="BB730" s="570"/>
      <c r="BC730" s="570"/>
      <c r="BD730" s="570"/>
      <c r="BE730" s="570"/>
      <c r="BF730" s="570"/>
      <c r="BG730" s="570"/>
      <c r="BH730" s="570"/>
      <c r="BI730" s="570"/>
      <c r="BJ730" s="570"/>
      <c r="BK730" s="570"/>
      <c r="BL730" s="570"/>
      <c r="BM730" s="570"/>
      <c r="BN730" s="570"/>
      <c r="BO730" s="570"/>
      <c r="BP730" s="570"/>
      <c r="BQ730" s="570"/>
      <c r="BR730" s="570"/>
      <c r="BS730" s="570"/>
      <c r="BT730" s="570"/>
      <c r="BU730" s="570"/>
      <c r="BV730" s="570"/>
      <c r="BW730" s="570"/>
      <c r="BX730" s="570"/>
      <c r="BY730" s="570"/>
      <c r="BZ730" s="570"/>
      <c r="CA730" s="570"/>
      <c r="CB730" s="570"/>
      <c r="CC730" s="570"/>
      <c r="CD730" s="570"/>
      <c r="CE730" s="570"/>
      <c r="CF730" s="570"/>
      <c r="CG730" s="570"/>
      <c r="CH730" s="570"/>
      <c r="CI730" s="570"/>
      <c r="CJ730" s="570"/>
      <c r="CK730" s="570"/>
      <c r="CL730" s="570"/>
      <c r="CM730" s="570"/>
      <c r="CN730" s="570"/>
      <c r="CO730" s="570"/>
      <c r="CP730" s="570"/>
      <c r="CQ730" s="570"/>
      <c r="CR730" s="570"/>
      <c r="CS730" s="570"/>
      <c r="CT730" s="570"/>
      <c r="CU730" s="570"/>
      <c r="CV730" s="570"/>
    </row>
    <row r="731" spans="1:100" s="365" customFormat="1" ht="13.5">
      <c r="A731" s="655"/>
      <c r="B731" s="655"/>
      <c r="C731" s="655"/>
      <c r="D731" s="655"/>
      <c r="E731" s="655"/>
      <c r="F731" s="655"/>
      <c r="G731" s="655"/>
      <c r="H731" s="815"/>
      <c r="I731" s="815"/>
      <c r="J731" s="366"/>
      <c r="K731" s="367"/>
      <c r="L731" s="368"/>
      <c r="O731" s="339"/>
      <c r="P731" s="369"/>
      <c r="Q731" s="341"/>
      <c r="R731" s="342"/>
      <c r="S731" s="342"/>
      <c r="T731" s="343"/>
      <c r="U731" s="344"/>
      <c r="V731" s="344"/>
      <c r="W731" s="344"/>
      <c r="X731" s="564"/>
      <c r="Y731" s="564"/>
      <c r="Z731" s="564"/>
      <c r="AA731" s="564"/>
      <c r="AB731" s="564"/>
      <c r="AC731" s="570"/>
      <c r="AD731" s="570"/>
      <c r="AE731" s="570"/>
      <c r="AF731" s="570"/>
      <c r="AG731" s="570"/>
      <c r="AH731" s="570"/>
      <c r="AI731" s="570"/>
      <c r="AJ731" s="570"/>
      <c r="AK731" s="570"/>
      <c r="AL731" s="570"/>
      <c r="AM731" s="570"/>
      <c r="AN731" s="570"/>
      <c r="AO731" s="570"/>
      <c r="AP731" s="570"/>
      <c r="AQ731" s="570"/>
      <c r="AR731" s="570"/>
      <c r="AS731" s="570"/>
      <c r="AT731" s="570"/>
      <c r="AU731" s="570"/>
      <c r="AV731" s="570"/>
      <c r="AW731" s="570"/>
      <c r="AX731" s="570"/>
      <c r="AY731" s="570"/>
      <c r="AZ731" s="570"/>
      <c r="BA731" s="570"/>
      <c r="BB731" s="570"/>
      <c r="BC731" s="570"/>
      <c r="BD731" s="570"/>
      <c r="BE731" s="570"/>
      <c r="BF731" s="570"/>
      <c r="BG731" s="570"/>
      <c r="BH731" s="570"/>
      <c r="BI731" s="570"/>
      <c r="BJ731" s="570"/>
      <c r="BK731" s="570"/>
      <c r="BL731" s="570"/>
      <c r="BM731" s="570"/>
      <c r="BN731" s="570"/>
      <c r="BO731" s="570"/>
      <c r="BP731" s="570"/>
      <c r="BQ731" s="570"/>
      <c r="BR731" s="570"/>
      <c r="BS731" s="570"/>
      <c r="BT731" s="570"/>
      <c r="BU731" s="570"/>
      <c r="BV731" s="570"/>
      <c r="BW731" s="570"/>
      <c r="BX731" s="570"/>
      <c r="BY731" s="570"/>
      <c r="BZ731" s="570"/>
      <c r="CA731" s="570"/>
      <c r="CB731" s="570"/>
      <c r="CC731" s="570"/>
      <c r="CD731" s="570"/>
      <c r="CE731" s="570"/>
      <c r="CF731" s="570"/>
      <c r="CG731" s="570"/>
      <c r="CH731" s="570"/>
      <c r="CI731" s="570"/>
      <c r="CJ731" s="570"/>
      <c r="CK731" s="570"/>
      <c r="CL731" s="570"/>
      <c r="CM731" s="570"/>
      <c r="CN731" s="570"/>
      <c r="CO731" s="570"/>
      <c r="CP731" s="570"/>
      <c r="CQ731" s="570"/>
      <c r="CR731" s="570"/>
      <c r="CS731" s="570"/>
      <c r="CT731" s="570"/>
      <c r="CU731" s="570"/>
      <c r="CV731" s="570"/>
    </row>
    <row r="732" spans="1:100" s="365" customFormat="1" ht="13.5">
      <c r="A732" s="655"/>
      <c r="B732" s="655"/>
      <c r="C732" s="655"/>
      <c r="D732" s="655"/>
      <c r="E732" s="655"/>
      <c r="F732" s="655"/>
      <c r="G732" s="655"/>
      <c r="H732" s="815"/>
      <c r="I732" s="815"/>
      <c r="J732" s="366"/>
      <c r="K732" s="367"/>
      <c r="L732" s="368"/>
      <c r="O732" s="339"/>
      <c r="P732" s="369"/>
      <c r="Q732" s="341"/>
      <c r="R732" s="342"/>
      <c r="S732" s="342"/>
      <c r="T732" s="343"/>
      <c r="U732" s="344"/>
      <c r="V732" s="344"/>
      <c r="W732" s="344"/>
      <c r="X732" s="564"/>
      <c r="Y732" s="564"/>
      <c r="Z732" s="564"/>
      <c r="AA732" s="564"/>
      <c r="AB732" s="564"/>
      <c r="AC732" s="570"/>
      <c r="AD732" s="570"/>
      <c r="AE732" s="570"/>
      <c r="AF732" s="570"/>
      <c r="AG732" s="570"/>
      <c r="AH732" s="570"/>
      <c r="AI732" s="570"/>
      <c r="AJ732" s="570"/>
      <c r="AK732" s="570"/>
      <c r="AL732" s="570"/>
      <c r="AM732" s="570"/>
      <c r="AN732" s="570"/>
      <c r="AO732" s="570"/>
      <c r="AP732" s="570"/>
      <c r="AQ732" s="570"/>
      <c r="AR732" s="570"/>
      <c r="AS732" s="570"/>
      <c r="AT732" s="570"/>
      <c r="AU732" s="570"/>
      <c r="AV732" s="570"/>
      <c r="AW732" s="570"/>
      <c r="AX732" s="570"/>
      <c r="AY732" s="570"/>
      <c r="AZ732" s="570"/>
      <c r="BA732" s="570"/>
      <c r="BB732" s="570"/>
      <c r="BC732" s="570"/>
      <c r="BD732" s="570"/>
      <c r="BE732" s="570"/>
      <c r="BF732" s="570"/>
      <c r="BG732" s="570"/>
      <c r="BH732" s="570"/>
      <c r="BI732" s="570"/>
      <c r="BJ732" s="570"/>
      <c r="BK732" s="570"/>
      <c r="BL732" s="570"/>
      <c r="BM732" s="570"/>
      <c r="BN732" s="570"/>
      <c r="BO732" s="570"/>
      <c r="BP732" s="570"/>
      <c r="BQ732" s="570"/>
      <c r="BR732" s="570"/>
      <c r="BS732" s="570"/>
      <c r="BT732" s="570"/>
      <c r="BU732" s="570"/>
      <c r="BV732" s="570"/>
      <c r="BW732" s="570"/>
      <c r="BX732" s="570"/>
      <c r="BY732" s="570"/>
      <c r="BZ732" s="570"/>
      <c r="CA732" s="570"/>
      <c r="CB732" s="570"/>
      <c r="CC732" s="570"/>
      <c r="CD732" s="570"/>
      <c r="CE732" s="570"/>
      <c r="CF732" s="570"/>
      <c r="CG732" s="570"/>
      <c r="CH732" s="570"/>
      <c r="CI732" s="570"/>
      <c r="CJ732" s="570"/>
      <c r="CK732" s="570"/>
      <c r="CL732" s="570"/>
      <c r="CM732" s="570"/>
      <c r="CN732" s="570"/>
      <c r="CO732" s="570"/>
      <c r="CP732" s="570"/>
      <c r="CQ732" s="570"/>
      <c r="CR732" s="570"/>
      <c r="CS732" s="570"/>
      <c r="CT732" s="570"/>
      <c r="CU732" s="570"/>
      <c r="CV732" s="570"/>
    </row>
    <row r="733" spans="1:100" s="365" customFormat="1" ht="13.5">
      <c r="A733" s="655"/>
      <c r="B733" s="655"/>
      <c r="C733" s="655"/>
      <c r="D733" s="655"/>
      <c r="E733" s="655"/>
      <c r="F733" s="655"/>
      <c r="G733" s="655"/>
      <c r="H733" s="815"/>
      <c r="I733" s="815"/>
      <c r="J733" s="366"/>
      <c r="K733" s="367"/>
      <c r="L733" s="368"/>
      <c r="O733" s="339"/>
      <c r="P733" s="369"/>
      <c r="Q733" s="341"/>
      <c r="R733" s="342"/>
      <c r="S733" s="342"/>
      <c r="T733" s="343"/>
      <c r="U733" s="344"/>
      <c r="V733" s="344"/>
      <c r="W733" s="344"/>
      <c r="X733" s="564"/>
      <c r="Y733" s="564"/>
      <c r="Z733" s="564"/>
      <c r="AA733" s="564"/>
      <c r="AB733" s="564"/>
      <c r="AC733" s="570"/>
      <c r="AD733" s="570"/>
      <c r="AE733" s="570"/>
      <c r="AF733" s="570"/>
      <c r="AG733" s="570"/>
      <c r="AH733" s="570"/>
      <c r="AI733" s="570"/>
      <c r="AJ733" s="570"/>
      <c r="AK733" s="570"/>
      <c r="AL733" s="570"/>
      <c r="AM733" s="570"/>
      <c r="AN733" s="570"/>
      <c r="AO733" s="570"/>
      <c r="AP733" s="570"/>
      <c r="AQ733" s="570"/>
      <c r="AR733" s="570"/>
      <c r="AS733" s="570"/>
      <c r="AT733" s="570"/>
      <c r="AU733" s="570"/>
      <c r="AV733" s="570"/>
      <c r="AW733" s="570"/>
      <c r="AX733" s="570"/>
      <c r="AY733" s="570"/>
      <c r="AZ733" s="570"/>
      <c r="BA733" s="570"/>
      <c r="BB733" s="570"/>
      <c r="BC733" s="570"/>
      <c r="BD733" s="570"/>
      <c r="BE733" s="570"/>
      <c r="BF733" s="570"/>
      <c r="BG733" s="570"/>
      <c r="BH733" s="570"/>
      <c r="BI733" s="570"/>
      <c r="BJ733" s="570"/>
      <c r="BK733" s="570"/>
      <c r="BL733" s="570"/>
      <c r="BM733" s="570"/>
      <c r="BN733" s="570"/>
      <c r="BO733" s="570"/>
      <c r="BP733" s="570"/>
      <c r="BQ733" s="570"/>
      <c r="BR733" s="570"/>
      <c r="BS733" s="570"/>
      <c r="BT733" s="570"/>
      <c r="BU733" s="570"/>
      <c r="BV733" s="570"/>
      <c r="BW733" s="570"/>
      <c r="BX733" s="570"/>
      <c r="BY733" s="570"/>
      <c r="BZ733" s="570"/>
      <c r="CA733" s="570"/>
      <c r="CB733" s="570"/>
      <c r="CC733" s="570"/>
      <c r="CD733" s="570"/>
      <c r="CE733" s="570"/>
      <c r="CF733" s="570"/>
      <c r="CG733" s="570"/>
      <c r="CH733" s="570"/>
      <c r="CI733" s="570"/>
      <c r="CJ733" s="570"/>
      <c r="CK733" s="570"/>
      <c r="CL733" s="570"/>
      <c r="CM733" s="570"/>
      <c r="CN733" s="570"/>
      <c r="CO733" s="570"/>
      <c r="CP733" s="570"/>
      <c r="CQ733" s="570"/>
      <c r="CR733" s="570"/>
      <c r="CS733" s="570"/>
      <c r="CT733" s="570"/>
      <c r="CU733" s="570"/>
      <c r="CV733" s="570"/>
    </row>
    <row r="734" spans="1:100" s="365" customFormat="1" ht="13.5">
      <c r="A734" s="655"/>
      <c r="B734" s="655"/>
      <c r="C734" s="655"/>
      <c r="D734" s="655"/>
      <c r="E734" s="655"/>
      <c r="F734" s="655"/>
      <c r="G734" s="655"/>
      <c r="H734" s="815"/>
      <c r="I734" s="815"/>
      <c r="J734" s="366"/>
      <c r="K734" s="367"/>
      <c r="L734" s="368"/>
      <c r="O734" s="339"/>
      <c r="P734" s="369"/>
      <c r="Q734" s="341"/>
      <c r="R734" s="342"/>
      <c r="S734" s="342"/>
      <c r="T734" s="343"/>
      <c r="U734" s="344"/>
      <c r="V734" s="344"/>
      <c r="W734" s="344"/>
      <c r="X734" s="564"/>
      <c r="Y734" s="564"/>
      <c r="Z734" s="564"/>
      <c r="AA734" s="564"/>
      <c r="AB734" s="564"/>
      <c r="AC734" s="570"/>
      <c r="AD734" s="570"/>
      <c r="AE734" s="570"/>
      <c r="AF734" s="570"/>
      <c r="AG734" s="570"/>
      <c r="AH734" s="570"/>
      <c r="AI734" s="570"/>
      <c r="AJ734" s="570"/>
      <c r="AK734" s="570"/>
      <c r="AL734" s="570"/>
      <c r="AM734" s="570"/>
      <c r="AN734" s="570"/>
      <c r="AO734" s="570"/>
      <c r="AP734" s="570"/>
      <c r="AQ734" s="570"/>
      <c r="AR734" s="570"/>
      <c r="AS734" s="570"/>
      <c r="AT734" s="570"/>
      <c r="AU734" s="570"/>
      <c r="AV734" s="570"/>
      <c r="AW734" s="570"/>
      <c r="AX734" s="570"/>
      <c r="AY734" s="570"/>
      <c r="AZ734" s="570"/>
      <c r="BA734" s="570"/>
      <c r="BB734" s="570"/>
      <c r="BC734" s="570"/>
      <c r="BD734" s="570"/>
      <c r="BE734" s="570"/>
      <c r="BF734" s="570"/>
      <c r="BG734" s="570"/>
      <c r="BH734" s="570"/>
      <c r="BI734" s="570"/>
      <c r="BJ734" s="570"/>
      <c r="BK734" s="570"/>
      <c r="BL734" s="570"/>
      <c r="BM734" s="570"/>
      <c r="BN734" s="570"/>
      <c r="BO734" s="570"/>
      <c r="BP734" s="570"/>
      <c r="BQ734" s="570"/>
      <c r="BR734" s="570"/>
      <c r="BS734" s="570"/>
      <c r="BT734" s="570"/>
      <c r="BU734" s="570"/>
      <c r="BV734" s="570"/>
      <c r="BW734" s="570"/>
      <c r="BX734" s="570"/>
      <c r="BY734" s="570"/>
      <c r="BZ734" s="570"/>
      <c r="CA734" s="570"/>
      <c r="CB734" s="570"/>
      <c r="CC734" s="570"/>
      <c r="CD734" s="570"/>
      <c r="CE734" s="570"/>
      <c r="CF734" s="570"/>
      <c r="CG734" s="570"/>
      <c r="CH734" s="570"/>
      <c r="CI734" s="570"/>
      <c r="CJ734" s="570"/>
      <c r="CK734" s="570"/>
      <c r="CL734" s="570"/>
      <c r="CM734" s="570"/>
      <c r="CN734" s="570"/>
      <c r="CO734" s="570"/>
      <c r="CP734" s="570"/>
      <c r="CQ734" s="570"/>
      <c r="CR734" s="570"/>
      <c r="CS734" s="570"/>
      <c r="CT734" s="570"/>
      <c r="CU734" s="570"/>
      <c r="CV734" s="570"/>
    </row>
    <row r="735" spans="1:100" s="365" customFormat="1" ht="13.5">
      <c r="A735" s="655"/>
      <c r="B735" s="655"/>
      <c r="C735" s="655"/>
      <c r="D735" s="655"/>
      <c r="E735" s="655"/>
      <c r="F735" s="655"/>
      <c r="G735" s="655"/>
      <c r="H735" s="815"/>
      <c r="I735" s="815"/>
      <c r="J735" s="366"/>
      <c r="K735" s="367"/>
      <c r="L735" s="368"/>
      <c r="O735" s="339"/>
      <c r="P735" s="369"/>
      <c r="Q735" s="341"/>
      <c r="R735" s="342"/>
      <c r="S735" s="342"/>
      <c r="T735" s="343"/>
      <c r="U735" s="344"/>
      <c r="V735" s="344"/>
      <c r="W735" s="344"/>
      <c r="X735" s="564"/>
      <c r="Y735" s="564"/>
      <c r="Z735" s="564"/>
      <c r="AA735" s="564"/>
      <c r="AB735" s="564"/>
      <c r="AC735" s="570"/>
      <c r="AD735" s="570"/>
      <c r="AE735" s="570"/>
      <c r="AF735" s="570"/>
      <c r="AG735" s="570"/>
      <c r="AH735" s="570"/>
      <c r="AI735" s="570"/>
      <c r="AJ735" s="570"/>
      <c r="AK735" s="570"/>
      <c r="AL735" s="570"/>
      <c r="AM735" s="570"/>
      <c r="AN735" s="570"/>
      <c r="AO735" s="570"/>
      <c r="AP735" s="570"/>
      <c r="AQ735" s="570"/>
      <c r="AR735" s="570"/>
      <c r="AS735" s="570"/>
      <c r="AT735" s="570"/>
      <c r="AU735" s="570"/>
      <c r="AV735" s="570"/>
      <c r="AW735" s="570"/>
      <c r="AX735" s="570"/>
      <c r="AY735" s="570"/>
      <c r="AZ735" s="570"/>
      <c r="BA735" s="570"/>
      <c r="BB735" s="570"/>
      <c r="BC735" s="570"/>
      <c r="BD735" s="570"/>
      <c r="BE735" s="570"/>
      <c r="BF735" s="570"/>
      <c r="BG735" s="570"/>
      <c r="BH735" s="570"/>
      <c r="BI735" s="570"/>
      <c r="BJ735" s="570"/>
      <c r="BK735" s="570"/>
      <c r="BL735" s="570"/>
      <c r="BM735" s="570"/>
      <c r="BN735" s="570"/>
      <c r="BO735" s="570"/>
      <c r="BP735" s="570"/>
      <c r="BQ735" s="570"/>
      <c r="BR735" s="570"/>
      <c r="BS735" s="570"/>
      <c r="BT735" s="570"/>
      <c r="BU735" s="570"/>
      <c r="BV735" s="570"/>
      <c r="BW735" s="570"/>
      <c r="BX735" s="570"/>
      <c r="BY735" s="570"/>
      <c r="BZ735" s="570"/>
      <c r="CA735" s="570"/>
      <c r="CB735" s="570"/>
      <c r="CC735" s="570"/>
      <c r="CD735" s="570"/>
      <c r="CE735" s="570"/>
      <c r="CF735" s="570"/>
      <c r="CG735" s="570"/>
      <c r="CH735" s="570"/>
      <c r="CI735" s="570"/>
      <c r="CJ735" s="570"/>
      <c r="CK735" s="570"/>
      <c r="CL735" s="570"/>
      <c r="CM735" s="570"/>
      <c r="CN735" s="570"/>
      <c r="CO735" s="570"/>
      <c r="CP735" s="570"/>
      <c r="CQ735" s="570"/>
      <c r="CR735" s="570"/>
      <c r="CS735" s="570"/>
      <c r="CT735" s="570"/>
      <c r="CU735" s="570"/>
      <c r="CV735" s="570"/>
    </row>
    <row r="736" spans="1:100" s="365" customFormat="1" ht="13.5">
      <c r="A736" s="655"/>
      <c r="B736" s="655"/>
      <c r="C736" s="655"/>
      <c r="D736" s="655"/>
      <c r="E736" s="655"/>
      <c r="F736" s="655"/>
      <c r="G736" s="655"/>
      <c r="H736" s="815"/>
      <c r="I736" s="815"/>
      <c r="J736" s="366"/>
      <c r="K736" s="367"/>
      <c r="L736" s="368"/>
      <c r="O736" s="339"/>
      <c r="P736" s="369"/>
      <c r="Q736" s="341"/>
      <c r="R736" s="342"/>
      <c r="S736" s="342"/>
      <c r="T736" s="343"/>
      <c r="U736" s="344"/>
      <c r="V736" s="344"/>
      <c r="W736" s="344"/>
      <c r="X736" s="564"/>
      <c r="Y736" s="564"/>
      <c r="Z736" s="564"/>
      <c r="AA736" s="564"/>
      <c r="AB736" s="564"/>
      <c r="AC736" s="570"/>
      <c r="AD736" s="570"/>
      <c r="AE736" s="570"/>
      <c r="AF736" s="570"/>
      <c r="AG736" s="570"/>
      <c r="AH736" s="570"/>
      <c r="AI736" s="570"/>
      <c r="AJ736" s="570"/>
      <c r="AK736" s="570"/>
      <c r="AL736" s="570"/>
      <c r="AM736" s="570"/>
      <c r="AN736" s="570"/>
      <c r="AO736" s="570"/>
      <c r="AP736" s="570"/>
      <c r="AQ736" s="570"/>
      <c r="AR736" s="570"/>
      <c r="AS736" s="570"/>
      <c r="AT736" s="570"/>
      <c r="AU736" s="570"/>
      <c r="AV736" s="570"/>
      <c r="AW736" s="570"/>
      <c r="AX736" s="570"/>
      <c r="AY736" s="570"/>
      <c r="AZ736" s="570"/>
      <c r="BA736" s="570"/>
      <c r="BB736" s="570"/>
      <c r="BC736" s="570"/>
      <c r="BD736" s="570"/>
      <c r="BE736" s="570"/>
      <c r="BF736" s="570"/>
      <c r="BG736" s="570"/>
      <c r="BH736" s="570"/>
      <c r="BI736" s="570"/>
      <c r="BJ736" s="570"/>
      <c r="BK736" s="570"/>
      <c r="BL736" s="570"/>
      <c r="BM736" s="570"/>
      <c r="BN736" s="570"/>
      <c r="BO736" s="570"/>
      <c r="BP736" s="570"/>
      <c r="BQ736" s="570"/>
      <c r="BR736" s="570"/>
      <c r="BS736" s="570"/>
      <c r="BT736" s="570"/>
      <c r="BU736" s="570"/>
      <c r="BV736" s="570"/>
      <c r="BW736" s="570"/>
      <c r="BX736" s="570"/>
      <c r="BY736" s="570"/>
      <c r="BZ736" s="570"/>
      <c r="CA736" s="570"/>
      <c r="CB736" s="570"/>
      <c r="CC736" s="570"/>
      <c r="CD736" s="570"/>
      <c r="CE736" s="570"/>
      <c r="CF736" s="570"/>
      <c r="CG736" s="570"/>
      <c r="CH736" s="570"/>
      <c r="CI736" s="570"/>
      <c r="CJ736" s="570"/>
      <c r="CK736" s="570"/>
      <c r="CL736" s="570"/>
      <c r="CM736" s="570"/>
      <c r="CN736" s="570"/>
      <c r="CO736" s="570"/>
      <c r="CP736" s="570"/>
      <c r="CQ736" s="570"/>
      <c r="CR736" s="570"/>
      <c r="CS736" s="570"/>
      <c r="CT736" s="570"/>
      <c r="CU736" s="570"/>
      <c r="CV736" s="570"/>
    </row>
    <row r="737" spans="1:100" s="365" customFormat="1" ht="13.5">
      <c r="A737" s="655"/>
      <c r="B737" s="655"/>
      <c r="C737" s="655"/>
      <c r="D737" s="655"/>
      <c r="E737" s="655"/>
      <c r="F737" s="655"/>
      <c r="G737" s="655"/>
      <c r="H737" s="815"/>
      <c r="I737" s="815"/>
      <c r="J737" s="366"/>
      <c r="K737" s="367"/>
      <c r="L737" s="368"/>
      <c r="O737" s="339"/>
      <c r="P737" s="369"/>
      <c r="Q737" s="341"/>
      <c r="R737" s="342"/>
      <c r="S737" s="342"/>
      <c r="T737" s="343"/>
      <c r="U737" s="344"/>
      <c r="V737" s="344"/>
      <c r="W737" s="344"/>
      <c r="X737" s="564"/>
      <c r="Y737" s="564"/>
      <c r="Z737" s="564"/>
      <c r="AA737" s="564"/>
      <c r="AB737" s="564"/>
      <c r="AC737" s="570"/>
      <c r="AD737" s="570"/>
      <c r="AE737" s="570"/>
      <c r="AF737" s="570"/>
      <c r="AG737" s="570"/>
      <c r="AH737" s="570"/>
      <c r="AI737" s="570"/>
      <c r="AJ737" s="570"/>
      <c r="AK737" s="570"/>
      <c r="AL737" s="570"/>
      <c r="AM737" s="570"/>
      <c r="AN737" s="570"/>
      <c r="AO737" s="570"/>
      <c r="AP737" s="570"/>
      <c r="AQ737" s="570"/>
      <c r="AR737" s="570"/>
      <c r="AS737" s="570"/>
      <c r="AT737" s="570"/>
      <c r="AU737" s="570"/>
      <c r="AV737" s="570"/>
      <c r="AW737" s="570"/>
      <c r="AX737" s="570"/>
      <c r="AY737" s="570"/>
      <c r="AZ737" s="570"/>
      <c r="BA737" s="570"/>
      <c r="BB737" s="570"/>
      <c r="BC737" s="570"/>
      <c r="BD737" s="570"/>
      <c r="BE737" s="570"/>
      <c r="BF737" s="570"/>
      <c r="BG737" s="570"/>
      <c r="BH737" s="570"/>
      <c r="BI737" s="570"/>
      <c r="BJ737" s="570"/>
      <c r="BK737" s="570"/>
      <c r="BL737" s="570"/>
      <c r="BM737" s="570"/>
      <c r="BN737" s="570"/>
      <c r="BO737" s="570"/>
      <c r="BP737" s="570"/>
      <c r="BQ737" s="570"/>
      <c r="BR737" s="570"/>
      <c r="BS737" s="570"/>
      <c r="BT737" s="570"/>
      <c r="BU737" s="570"/>
      <c r="BV737" s="570"/>
      <c r="BW737" s="570"/>
      <c r="BX737" s="570"/>
      <c r="BY737" s="570"/>
      <c r="BZ737" s="570"/>
      <c r="CA737" s="570"/>
      <c r="CB737" s="570"/>
      <c r="CC737" s="570"/>
      <c r="CD737" s="570"/>
      <c r="CE737" s="570"/>
      <c r="CF737" s="570"/>
      <c r="CG737" s="570"/>
      <c r="CH737" s="570"/>
      <c r="CI737" s="570"/>
      <c r="CJ737" s="570"/>
      <c r="CK737" s="570"/>
      <c r="CL737" s="570"/>
      <c r="CM737" s="570"/>
      <c r="CN737" s="570"/>
      <c r="CO737" s="570"/>
      <c r="CP737" s="570"/>
      <c r="CQ737" s="570"/>
      <c r="CR737" s="570"/>
      <c r="CS737" s="570"/>
      <c r="CT737" s="570"/>
      <c r="CU737" s="570"/>
      <c r="CV737" s="570"/>
    </row>
    <row r="738" spans="1:100" s="365" customFormat="1" ht="13.5">
      <c r="A738" s="655"/>
      <c r="B738" s="655"/>
      <c r="C738" s="655"/>
      <c r="D738" s="655"/>
      <c r="E738" s="655"/>
      <c r="F738" s="655"/>
      <c r="G738" s="655"/>
      <c r="H738" s="815"/>
      <c r="I738" s="815"/>
      <c r="J738" s="366"/>
      <c r="K738" s="367"/>
      <c r="L738" s="368"/>
      <c r="O738" s="339"/>
      <c r="P738" s="369"/>
      <c r="Q738" s="341"/>
      <c r="R738" s="342"/>
      <c r="S738" s="342"/>
      <c r="T738" s="343"/>
      <c r="U738" s="344"/>
      <c r="V738" s="344"/>
      <c r="W738" s="344"/>
      <c r="X738" s="564"/>
      <c r="Y738" s="564"/>
      <c r="Z738" s="564"/>
      <c r="AA738" s="564"/>
      <c r="AB738" s="564"/>
      <c r="AC738" s="570"/>
      <c r="AD738" s="570"/>
      <c r="AE738" s="570"/>
      <c r="AF738" s="570"/>
      <c r="AG738" s="570"/>
      <c r="AH738" s="570"/>
      <c r="AI738" s="570"/>
      <c r="AJ738" s="570"/>
      <c r="AK738" s="570"/>
      <c r="AL738" s="570"/>
      <c r="AM738" s="570"/>
      <c r="AN738" s="570"/>
      <c r="AO738" s="570"/>
      <c r="AP738" s="570"/>
      <c r="AQ738" s="570"/>
      <c r="AR738" s="570"/>
      <c r="AS738" s="570"/>
      <c r="AT738" s="570"/>
      <c r="AU738" s="570"/>
      <c r="AV738" s="570"/>
      <c r="AW738" s="570"/>
      <c r="AX738" s="570"/>
      <c r="AY738" s="570"/>
      <c r="AZ738" s="570"/>
      <c r="BA738" s="570"/>
      <c r="BB738" s="570"/>
      <c r="BC738" s="570"/>
      <c r="BD738" s="570"/>
      <c r="BE738" s="570"/>
      <c r="BF738" s="570"/>
      <c r="BG738" s="570"/>
      <c r="BH738" s="570"/>
      <c r="BI738" s="570"/>
      <c r="BJ738" s="570"/>
      <c r="BK738" s="570"/>
      <c r="BL738" s="570"/>
      <c r="BM738" s="570"/>
      <c r="BN738" s="570"/>
      <c r="BO738" s="570"/>
      <c r="BP738" s="570"/>
      <c r="BQ738" s="570"/>
      <c r="BR738" s="570"/>
      <c r="BS738" s="570"/>
      <c r="BT738" s="570"/>
      <c r="BU738" s="570"/>
      <c r="BV738" s="570"/>
      <c r="BW738" s="570"/>
      <c r="BX738" s="570"/>
      <c r="BY738" s="570"/>
      <c r="BZ738" s="570"/>
      <c r="CA738" s="570"/>
      <c r="CB738" s="570"/>
      <c r="CC738" s="570"/>
      <c r="CD738" s="570"/>
      <c r="CE738" s="570"/>
      <c r="CF738" s="570"/>
      <c r="CG738" s="570"/>
      <c r="CH738" s="570"/>
      <c r="CI738" s="570"/>
      <c r="CJ738" s="570"/>
      <c r="CK738" s="570"/>
      <c r="CL738" s="570"/>
      <c r="CM738" s="570"/>
      <c r="CN738" s="570"/>
      <c r="CO738" s="570"/>
      <c r="CP738" s="570"/>
      <c r="CQ738" s="570"/>
      <c r="CR738" s="570"/>
      <c r="CS738" s="570"/>
      <c r="CT738" s="570"/>
      <c r="CU738" s="570"/>
      <c r="CV738" s="570"/>
    </row>
    <row r="739" spans="1:100" s="365" customFormat="1" ht="13.5">
      <c r="A739" s="655"/>
      <c r="B739" s="655"/>
      <c r="C739" s="655"/>
      <c r="D739" s="655"/>
      <c r="E739" s="655"/>
      <c r="F739" s="655"/>
      <c r="G739" s="655"/>
      <c r="H739" s="815"/>
      <c r="I739" s="815"/>
      <c r="J739" s="366"/>
      <c r="K739" s="367"/>
      <c r="L739" s="368"/>
      <c r="O739" s="339"/>
      <c r="P739" s="369"/>
      <c r="Q739" s="341"/>
      <c r="R739" s="342"/>
      <c r="S739" s="342"/>
      <c r="T739" s="343"/>
      <c r="U739" s="344"/>
      <c r="V739" s="344"/>
      <c r="W739" s="344"/>
      <c r="X739" s="564"/>
      <c r="Y739" s="564"/>
      <c r="Z739" s="564"/>
      <c r="AA739" s="564"/>
      <c r="AB739" s="564"/>
      <c r="AC739" s="570"/>
      <c r="AD739" s="570"/>
      <c r="AE739" s="570"/>
      <c r="AF739" s="570"/>
      <c r="AG739" s="570"/>
      <c r="AH739" s="570"/>
      <c r="AI739" s="570"/>
      <c r="AJ739" s="570"/>
      <c r="AK739" s="570"/>
      <c r="AL739" s="570"/>
      <c r="AM739" s="570"/>
      <c r="AN739" s="570"/>
      <c r="AO739" s="570"/>
      <c r="AP739" s="570"/>
      <c r="AQ739" s="570"/>
      <c r="AR739" s="570"/>
      <c r="AS739" s="570"/>
      <c r="AT739" s="570"/>
      <c r="AU739" s="570"/>
      <c r="AV739" s="570"/>
      <c r="AW739" s="570"/>
      <c r="AX739" s="570"/>
      <c r="AY739" s="570"/>
      <c r="AZ739" s="570"/>
      <c r="BA739" s="570"/>
      <c r="BB739" s="570"/>
      <c r="BC739" s="570"/>
      <c r="BD739" s="570"/>
      <c r="BE739" s="570"/>
      <c r="BF739" s="570"/>
      <c r="BG739" s="570"/>
      <c r="BH739" s="570"/>
      <c r="BI739" s="570"/>
      <c r="BJ739" s="570"/>
      <c r="BK739" s="570"/>
      <c r="BL739" s="570"/>
      <c r="BM739" s="570"/>
      <c r="BN739" s="570"/>
      <c r="BO739" s="570"/>
      <c r="BP739" s="570"/>
      <c r="BQ739" s="570"/>
      <c r="BR739" s="570"/>
      <c r="BS739" s="570"/>
      <c r="BT739" s="570"/>
      <c r="BU739" s="570"/>
      <c r="BV739" s="570"/>
      <c r="BW739" s="570"/>
      <c r="BX739" s="570"/>
      <c r="BY739" s="570"/>
      <c r="BZ739" s="570"/>
      <c r="CA739" s="570"/>
      <c r="CB739" s="570"/>
      <c r="CC739" s="570"/>
      <c r="CD739" s="570"/>
      <c r="CE739" s="570"/>
      <c r="CF739" s="570"/>
      <c r="CG739" s="570"/>
      <c r="CH739" s="570"/>
      <c r="CI739" s="570"/>
      <c r="CJ739" s="570"/>
      <c r="CK739" s="570"/>
      <c r="CL739" s="570"/>
      <c r="CM739" s="570"/>
      <c r="CN739" s="570"/>
      <c r="CO739" s="570"/>
      <c r="CP739" s="570"/>
      <c r="CQ739" s="570"/>
      <c r="CR739" s="570"/>
      <c r="CS739" s="570"/>
      <c r="CT739" s="570"/>
      <c r="CU739" s="570"/>
      <c r="CV739" s="570"/>
    </row>
    <row r="740" spans="1:100" s="365" customFormat="1" ht="13.5">
      <c r="A740" s="655"/>
      <c r="B740" s="655"/>
      <c r="C740" s="655"/>
      <c r="D740" s="655"/>
      <c r="E740" s="655"/>
      <c r="F740" s="655"/>
      <c r="G740" s="655"/>
      <c r="H740" s="815"/>
      <c r="I740" s="815"/>
      <c r="J740" s="366"/>
      <c r="K740" s="367"/>
      <c r="L740" s="368"/>
      <c r="O740" s="339"/>
      <c r="P740" s="369"/>
      <c r="Q740" s="341"/>
      <c r="R740" s="342"/>
      <c r="S740" s="342"/>
      <c r="T740" s="343"/>
      <c r="U740" s="344"/>
      <c r="V740" s="344"/>
      <c r="W740" s="344"/>
      <c r="X740" s="564"/>
      <c r="Y740" s="564"/>
      <c r="Z740" s="564"/>
      <c r="AA740" s="564"/>
      <c r="AB740" s="564"/>
      <c r="AC740" s="570"/>
      <c r="AD740" s="570"/>
      <c r="AE740" s="570"/>
      <c r="AF740" s="570"/>
      <c r="AG740" s="570"/>
      <c r="AH740" s="570"/>
      <c r="AI740" s="570"/>
      <c r="AJ740" s="570"/>
      <c r="AK740" s="570"/>
      <c r="AL740" s="570"/>
      <c r="AM740" s="570"/>
      <c r="AN740" s="570"/>
      <c r="AO740" s="570"/>
      <c r="AP740" s="570"/>
      <c r="AQ740" s="570"/>
      <c r="AR740" s="570"/>
      <c r="AS740" s="570"/>
      <c r="AT740" s="570"/>
      <c r="AU740" s="570"/>
      <c r="AV740" s="570"/>
      <c r="AW740" s="570"/>
      <c r="AX740" s="570"/>
      <c r="AY740" s="570"/>
      <c r="AZ740" s="570"/>
      <c r="BA740" s="570"/>
      <c r="BB740" s="570"/>
      <c r="BC740" s="570"/>
      <c r="BD740" s="570"/>
      <c r="BE740" s="570"/>
      <c r="BF740" s="570"/>
      <c r="BG740" s="570"/>
      <c r="BH740" s="570"/>
      <c r="BI740" s="570"/>
      <c r="BJ740" s="570"/>
      <c r="BK740" s="570"/>
      <c r="BL740" s="570"/>
      <c r="BM740" s="570"/>
      <c r="BN740" s="570"/>
      <c r="BO740" s="570"/>
      <c r="BP740" s="570"/>
      <c r="BQ740" s="570"/>
      <c r="BR740" s="570"/>
      <c r="BS740" s="570"/>
      <c r="BT740" s="570"/>
      <c r="BU740" s="570"/>
      <c r="BV740" s="570"/>
      <c r="BW740" s="570"/>
      <c r="BX740" s="570"/>
      <c r="BY740" s="570"/>
      <c r="BZ740" s="570"/>
      <c r="CA740" s="570"/>
      <c r="CB740" s="570"/>
      <c r="CC740" s="570"/>
      <c r="CD740" s="570"/>
      <c r="CE740" s="570"/>
      <c r="CF740" s="570"/>
      <c r="CG740" s="570"/>
      <c r="CH740" s="570"/>
      <c r="CI740" s="570"/>
      <c r="CJ740" s="570"/>
      <c r="CK740" s="570"/>
      <c r="CL740" s="570"/>
      <c r="CM740" s="570"/>
      <c r="CN740" s="570"/>
      <c r="CO740" s="570"/>
      <c r="CP740" s="570"/>
      <c r="CQ740" s="570"/>
      <c r="CR740" s="570"/>
      <c r="CS740" s="570"/>
      <c r="CT740" s="570"/>
      <c r="CU740" s="570"/>
      <c r="CV740" s="570"/>
    </row>
    <row r="741" spans="1:100" s="365" customFormat="1" ht="13.5">
      <c r="A741" s="655"/>
      <c r="B741" s="655"/>
      <c r="C741" s="655"/>
      <c r="D741" s="655"/>
      <c r="E741" s="655"/>
      <c r="F741" s="655"/>
      <c r="G741" s="655"/>
      <c r="H741" s="815"/>
      <c r="I741" s="815"/>
      <c r="J741" s="366"/>
      <c r="K741" s="367"/>
      <c r="L741" s="368"/>
      <c r="O741" s="339"/>
      <c r="P741" s="369"/>
      <c r="Q741" s="341"/>
      <c r="R741" s="342"/>
      <c r="S741" s="342"/>
      <c r="T741" s="343"/>
      <c r="U741" s="344"/>
      <c r="V741" s="344"/>
      <c r="W741" s="344"/>
      <c r="X741" s="564"/>
      <c r="Y741" s="564"/>
      <c r="Z741" s="564"/>
      <c r="AA741" s="564"/>
      <c r="AB741" s="564"/>
      <c r="AC741" s="570"/>
      <c r="AD741" s="570"/>
      <c r="AE741" s="570"/>
      <c r="AF741" s="570"/>
      <c r="AG741" s="570"/>
      <c r="AH741" s="570"/>
      <c r="AI741" s="570"/>
      <c r="AJ741" s="570"/>
      <c r="AK741" s="570"/>
      <c r="AL741" s="570"/>
      <c r="AM741" s="570"/>
      <c r="AN741" s="570"/>
      <c r="AO741" s="570"/>
      <c r="AP741" s="570"/>
      <c r="AQ741" s="570"/>
      <c r="AR741" s="570"/>
      <c r="AS741" s="570"/>
      <c r="AT741" s="570"/>
      <c r="AU741" s="570"/>
      <c r="AV741" s="570"/>
      <c r="AW741" s="570"/>
      <c r="AX741" s="570"/>
      <c r="AY741" s="570"/>
      <c r="AZ741" s="570"/>
      <c r="BA741" s="570"/>
      <c r="BB741" s="570"/>
      <c r="BC741" s="570"/>
      <c r="BD741" s="570"/>
      <c r="BE741" s="570"/>
      <c r="BF741" s="570"/>
      <c r="BG741" s="570"/>
      <c r="BH741" s="570"/>
      <c r="BI741" s="570"/>
      <c r="BJ741" s="570"/>
      <c r="BK741" s="570"/>
      <c r="BL741" s="570"/>
      <c r="BM741" s="570"/>
      <c r="BN741" s="570"/>
      <c r="BO741" s="570"/>
      <c r="BP741" s="570"/>
      <c r="BQ741" s="570"/>
      <c r="BR741" s="570"/>
      <c r="BS741" s="570"/>
      <c r="BT741" s="570"/>
      <c r="BU741" s="570"/>
      <c r="BV741" s="570"/>
      <c r="BW741" s="570"/>
      <c r="BX741" s="570"/>
      <c r="BY741" s="570"/>
      <c r="BZ741" s="570"/>
      <c r="CA741" s="570"/>
      <c r="CB741" s="570"/>
      <c r="CC741" s="570"/>
      <c r="CD741" s="570"/>
      <c r="CE741" s="570"/>
      <c r="CF741" s="570"/>
      <c r="CG741" s="570"/>
      <c r="CH741" s="570"/>
      <c r="CI741" s="570"/>
      <c r="CJ741" s="570"/>
      <c r="CK741" s="570"/>
      <c r="CL741" s="570"/>
      <c r="CM741" s="570"/>
      <c r="CN741" s="570"/>
      <c r="CO741" s="570"/>
      <c r="CP741" s="570"/>
      <c r="CQ741" s="570"/>
      <c r="CR741" s="570"/>
      <c r="CS741" s="570"/>
      <c r="CT741" s="570"/>
      <c r="CU741" s="570"/>
      <c r="CV741" s="570"/>
    </row>
    <row r="742" spans="1:100" s="365" customFormat="1" ht="13.5">
      <c r="A742" s="655"/>
      <c r="B742" s="655"/>
      <c r="C742" s="655"/>
      <c r="D742" s="655"/>
      <c r="E742" s="655"/>
      <c r="F742" s="655"/>
      <c r="G742" s="655"/>
      <c r="H742" s="815"/>
      <c r="I742" s="815"/>
      <c r="J742" s="366"/>
      <c r="K742" s="367"/>
      <c r="L742" s="368"/>
      <c r="O742" s="339"/>
      <c r="P742" s="369"/>
      <c r="Q742" s="341"/>
      <c r="R742" s="342"/>
      <c r="S742" s="342"/>
      <c r="T742" s="343"/>
      <c r="U742" s="344"/>
      <c r="V742" s="344"/>
      <c r="W742" s="344"/>
      <c r="X742" s="564"/>
      <c r="Y742" s="564"/>
      <c r="Z742" s="564"/>
      <c r="AA742" s="564"/>
      <c r="AB742" s="564"/>
      <c r="AC742" s="570"/>
      <c r="AD742" s="570"/>
      <c r="AE742" s="570"/>
      <c r="AF742" s="570"/>
      <c r="AG742" s="570"/>
      <c r="AH742" s="570"/>
      <c r="AI742" s="570"/>
      <c r="AJ742" s="570"/>
      <c r="AK742" s="570"/>
      <c r="AL742" s="570"/>
      <c r="AM742" s="570"/>
      <c r="AN742" s="570"/>
      <c r="AO742" s="570"/>
      <c r="AP742" s="570"/>
      <c r="AQ742" s="570"/>
      <c r="AR742" s="570"/>
      <c r="AS742" s="570"/>
      <c r="AT742" s="570"/>
      <c r="AU742" s="570"/>
      <c r="AV742" s="570"/>
      <c r="AW742" s="570"/>
      <c r="AX742" s="570"/>
      <c r="AY742" s="570"/>
      <c r="AZ742" s="570"/>
      <c r="BA742" s="570"/>
      <c r="BB742" s="570"/>
      <c r="BC742" s="570"/>
      <c r="BD742" s="570"/>
      <c r="BE742" s="570"/>
      <c r="BF742" s="570"/>
      <c r="BG742" s="570"/>
      <c r="BH742" s="570"/>
      <c r="BI742" s="570"/>
      <c r="BJ742" s="570"/>
      <c r="BK742" s="570"/>
      <c r="BL742" s="570"/>
      <c r="BM742" s="570"/>
      <c r="BN742" s="570"/>
      <c r="BO742" s="570"/>
      <c r="BP742" s="570"/>
      <c r="BQ742" s="570"/>
      <c r="BR742" s="570"/>
      <c r="BS742" s="570"/>
      <c r="BT742" s="570"/>
      <c r="BU742" s="570"/>
      <c r="BV742" s="570"/>
      <c r="BW742" s="570"/>
      <c r="BX742" s="570"/>
      <c r="BY742" s="570"/>
      <c r="BZ742" s="570"/>
      <c r="CA742" s="570"/>
      <c r="CB742" s="570"/>
      <c r="CC742" s="570"/>
      <c r="CD742" s="570"/>
      <c r="CE742" s="570"/>
      <c r="CF742" s="570"/>
      <c r="CG742" s="570"/>
      <c r="CH742" s="570"/>
      <c r="CI742" s="570"/>
      <c r="CJ742" s="570"/>
      <c r="CK742" s="570"/>
      <c r="CL742" s="570"/>
      <c r="CM742" s="570"/>
      <c r="CN742" s="570"/>
      <c r="CO742" s="570"/>
      <c r="CP742" s="570"/>
      <c r="CQ742" s="570"/>
      <c r="CR742" s="570"/>
      <c r="CS742" s="570"/>
      <c r="CT742" s="570"/>
      <c r="CU742" s="570"/>
      <c r="CV742" s="570"/>
    </row>
    <row r="743" spans="1:100" s="365" customFormat="1" ht="13.5">
      <c r="A743" s="655"/>
      <c r="B743" s="655"/>
      <c r="C743" s="655"/>
      <c r="D743" s="655"/>
      <c r="E743" s="655"/>
      <c r="F743" s="655"/>
      <c r="G743" s="655"/>
      <c r="H743" s="815"/>
      <c r="I743" s="815"/>
      <c r="J743" s="366"/>
      <c r="K743" s="367"/>
      <c r="L743" s="368"/>
      <c r="O743" s="339"/>
      <c r="P743" s="369"/>
      <c r="Q743" s="341"/>
      <c r="R743" s="342"/>
      <c r="S743" s="342"/>
      <c r="T743" s="343"/>
      <c r="U743" s="344"/>
      <c r="V743" s="344"/>
      <c r="W743" s="344"/>
      <c r="X743" s="564"/>
      <c r="Y743" s="564"/>
      <c r="Z743" s="564"/>
      <c r="AA743" s="564"/>
      <c r="AB743" s="564"/>
      <c r="AC743" s="570"/>
      <c r="AD743" s="570"/>
      <c r="AE743" s="570"/>
      <c r="AF743" s="570"/>
      <c r="AG743" s="570"/>
      <c r="AH743" s="570"/>
      <c r="AI743" s="570"/>
      <c r="AJ743" s="570"/>
      <c r="AK743" s="570"/>
      <c r="AL743" s="570"/>
      <c r="AM743" s="570"/>
      <c r="AN743" s="570"/>
      <c r="AO743" s="570"/>
      <c r="AP743" s="570"/>
      <c r="AQ743" s="570"/>
      <c r="AR743" s="570"/>
      <c r="AS743" s="570"/>
      <c r="AT743" s="570"/>
      <c r="AU743" s="570"/>
      <c r="AV743" s="570"/>
      <c r="AW743" s="570"/>
      <c r="AX743" s="570"/>
      <c r="AY743" s="570"/>
      <c r="AZ743" s="570"/>
      <c r="BA743" s="570"/>
      <c r="BB743" s="570"/>
      <c r="BC743" s="570"/>
      <c r="BD743" s="570"/>
      <c r="BE743" s="570"/>
      <c r="BF743" s="570"/>
      <c r="BG743" s="570"/>
      <c r="BH743" s="570"/>
      <c r="BI743" s="570"/>
      <c r="BJ743" s="570"/>
      <c r="BK743" s="570"/>
      <c r="BL743" s="570"/>
      <c r="BM743" s="570"/>
      <c r="BN743" s="570"/>
      <c r="BO743" s="570"/>
      <c r="BP743" s="570"/>
      <c r="BQ743" s="570"/>
      <c r="BR743" s="570"/>
      <c r="BS743" s="570"/>
      <c r="BT743" s="570"/>
      <c r="BU743" s="570"/>
      <c r="BV743" s="570"/>
      <c r="BW743" s="570"/>
      <c r="BX743" s="570"/>
      <c r="BY743" s="570"/>
      <c r="BZ743" s="570"/>
      <c r="CA743" s="570"/>
      <c r="CB743" s="570"/>
      <c r="CC743" s="570"/>
      <c r="CD743" s="570"/>
      <c r="CE743" s="570"/>
      <c r="CF743" s="570"/>
      <c r="CG743" s="570"/>
      <c r="CH743" s="570"/>
      <c r="CI743" s="570"/>
      <c r="CJ743" s="570"/>
      <c r="CK743" s="570"/>
      <c r="CL743" s="570"/>
      <c r="CM743" s="570"/>
      <c r="CN743" s="570"/>
      <c r="CO743" s="570"/>
      <c r="CP743" s="570"/>
      <c r="CQ743" s="570"/>
      <c r="CR743" s="570"/>
      <c r="CS743" s="570"/>
      <c r="CT743" s="570"/>
      <c r="CU743" s="570"/>
      <c r="CV743" s="570"/>
    </row>
    <row r="744" spans="1:100" s="365" customFormat="1" ht="13.5">
      <c r="A744" s="655"/>
      <c r="B744" s="655"/>
      <c r="C744" s="655"/>
      <c r="D744" s="655"/>
      <c r="E744" s="655"/>
      <c r="F744" s="655"/>
      <c r="G744" s="655"/>
      <c r="H744" s="815"/>
      <c r="I744" s="815"/>
      <c r="J744" s="366"/>
      <c r="K744" s="367"/>
      <c r="L744" s="368"/>
      <c r="O744" s="339"/>
      <c r="P744" s="369"/>
      <c r="Q744" s="341"/>
      <c r="R744" s="342"/>
      <c r="S744" s="342"/>
      <c r="T744" s="343"/>
      <c r="U744" s="344"/>
      <c r="V744" s="344"/>
      <c r="W744" s="344"/>
      <c r="X744" s="564"/>
      <c r="Y744" s="564"/>
      <c r="Z744" s="564"/>
      <c r="AA744" s="564"/>
      <c r="AB744" s="564"/>
      <c r="AC744" s="570"/>
      <c r="AD744" s="570"/>
      <c r="AE744" s="570"/>
      <c r="AF744" s="570"/>
      <c r="AG744" s="570"/>
      <c r="AH744" s="570"/>
      <c r="AI744" s="570"/>
      <c r="AJ744" s="570"/>
      <c r="AK744" s="570"/>
      <c r="AL744" s="570"/>
      <c r="AM744" s="570"/>
      <c r="AN744" s="570"/>
      <c r="AO744" s="570"/>
      <c r="AP744" s="570"/>
      <c r="AQ744" s="570"/>
      <c r="AR744" s="570"/>
      <c r="AS744" s="570"/>
      <c r="AT744" s="570"/>
      <c r="AU744" s="570"/>
      <c r="AV744" s="570"/>
      <c r="AW744" s="570"/>
      <c r="AX744" s="570"/>
      <c r="AY744" s="570"/>
      <c r="AZ744" s="570"/>
      <c r="BA744" s="570"/>
      <c r="BB744" s="570"/>
      <c r="BC744" s="570"/>
      <c r="BD744" s="570"/>
      <c r="BE744" s="570"/>
      <c r="BF744" s="570"/>
      <c r="BG744" s="570"/>
      <c r="BH744" s="570"/>
      <c r="BI744" s="570"/>
      <c r="BJ744" s="570"/>
      <c r="BK744" s="570"/>
      <c r="BL744" s="570"/>
      <c r="BM744" s="570"/>
      <c r="BN744" s="570"/>
      <c r="BO744" s="570"/>
      <c r="BP744" s="570"/>
      <c r="BQ744" s="570"/>
      <c r="BR744" s="570"/>
      <c r="BS744" s="570"/>
      <c r="BT744" s="570"/>
      <c r="BU744" s="570"/>
      <c r="BV744" s="570"/>
      <c r="BW744" s="570"/>
      <c r="BX744" s="570"/>
      <c r="BY744" s="570"/>
      <c r="BZ744" s="570"/>
      <c r="CA744" s="570"/>
      <c r="CB744" s="570"/>
      <c r="CC744" s="570"/>
      <c r="CD744" s="570"/>
      <c r="CE744" s="570"/>
      <c r="CF744" s="570"/>
      <c r="CG744" s="570"/>
      <c r="CH744" s="570"/>
      <c r="CI744" s="570"/>
      <c r="CJ744" s="570"/>
      <c r="CK744" s="570"/>
      <c r="CL744" s="570"/>
      <c r="CM744" s="570"/>
      <c r="CN744" s="570"/>
      <c r="CO744" s="570"/>
      <c r="CP744" s="570"/>
      <c r="CQ744" s="570"/>
      <c r="CR744" s="570"/>
      <c r="CS744" s="570"/>
      <c r="CT744" s="570"/>
      <c r="CU744" s="570"/>
      <c r="CV744" s="570"/>
    </row>
    <row r="745" spans="1:100" s="365" customFormat="1" ht="13.5">
      <c r="A745" s="655"/>
      <c r="B745" s="655"/>
      <c r="C745" s="655"/>
      <c r="D745" s="655"/>
      <c r="E745" s="655"/>
      <c r="F745" s="655"/>
      <c r="G745" s="655"/>
      <c r="H745" s="815"/>
      <c r="I745" s="815"/>
      <c r="J745" s="366"/>
      <c r="K745" s="367"/>
      <c r="L745" s="368"/>
      <c r="O745" s="339"/>
      <c r="P745" s="369"/>
      <c r="Q745" s="341"/>
      <c r="R745" s="342"/>
      <c r="S745" s="342"/>
      <c r="T745" s="343"/>
      <c r="U745" s="344"/>
      <c r="V745" s="344"/>
      <c r="W745" s="344"/>
      <c r="X745" s="564"/>
      <c r="Y745" s="564"/>
      <c r="Z745" s="564"/>
      <c r="AA745" s="564"/>
      <c r="AB745" s="564"/>
      <c r="AC745" s="570"/>
      <c r="AD745" s="570"/>
      <c r="AE745" s="570"/>
      <c r="AF745" s="570"/>
      <c r="AG745" s="570"/>
      <c r="AH745" s="570"/>
      <c r="AI745" s="570"/>
      <c r="AJ745" s="570"/>
      <c r="AK745" s="570"/>
      <c r="AL745" s="570"/>
      <c r="AM745" s="570"/>
      <c r="AN745" s="570"/>
      <c r="AO745" s="570"/>
      <c r="AP745" s="570"/>
      <c r="AQ745" s="570"/>
      <c r="AR745" s="570"/>
      <c r="AS745" s="570"/>
      <c r="AT745" s="570"/>
      <c r="AU745" s="570"/>
      <c r="AV745" s="570"/>
      <c r="AW745" s="570"/>
      <c r="AX745" s="570"/>
      <c r="AY745" s="570"/>
      <c r="AZ745" s="570"/>
      <c r="BA745" s="570"/>
      <c r="BB745" s="570"/>
      <c r="BC745" s="570"/>
      <c r="BD745" s="570"/>
      <c r="BE745" s="570"/>
      <c r="BF745" s="570"/>
      <c r="BG745" s="570"/>
      <c r="BH745" s="570"/>
      <c r="BI745" s="570"/>
      <c r="BJ745" s="570"/>
      <c r="BK745" s="570"/>
      <c r="BL745" s="570"/>
      <c r="BM745" s="570"/>
      <c r="BN745" s="570"/>
      <c r="BO745" s="570"/>
      <c r="BP745" s="570"/>
      <c r="BQ745" s="570"/>
      <c r="BR745" s="570"/>
      <c r="BS745" s="570"/>
      <c r="BT745" s="570"/>
      <c r="BU745" s="570"/>
      <c r="BV745" s="570"/>
      <c r="BW745" s="570"/>
      <c r="BX745" s="570"/>
      <c r="BY745" s="570"/>
      <c r="BZ745" s="570"/>
      <c r="CA745" s="570"/>
      <c r="CB745" s="570"/>
      <c r="CC745" s="570"/>
      <c r="CD745" s="570"/>
      <c r="CE745" s="570"/>
      <c r="CF745" s="570"/>
      <c r="CG745" s="570"/>
      <c r="CH745" s="570"/>
      <c r="CI745" s="570"/>
      <c r="CJ745" s="570"/>
      <c r="CK745" s="570"/>
      <c r="CL745" s="570"/>
      <c r="CM745" s="570"/>
      <c r="CN745" s="570"/>
      <c r="CO745" s="570"/>
      <c r="CP745" s="570"/>
      <c r="CQ745" s="570"/>
      <c r="CR745" s="570"/>
      <c r="CS745" s="570"/>
      <c r="CT745" s="570"/>
      <c r="CU745" s="570"/>
      <c r="CV745" s="570"/>
    </row>
    <row r="746" spans="1:100" s="365" customFormat="1" ht="13.5">
      <c r="A746" s="655"/>
      <c r="B746" s="655"/>
      <c r="C746" s="655"/>
      <c r="D746" s="655"/>
      <c r="E746" s="655"/>
      <c r="F746" s="655"/>
      <c r="G746" s="655"/>
      <c r="H746" s="815"/>
      <c r="I746" s="815"/>
      <c r="J746" s="366"/>
      <c r="K746" s="367"/>
      <c r="L746" s="368"/>
      <c r="O746" s="339"/>
      <c r="P746" s="369"/>
      <c r="Q746" s="341"/>
      <c r="R746" s="342"/>
      <c r="S746" s="342"/>
      <c r="T746" s="343"/>
      <c r="U746" s="344"/>
      <c r="V746" s="344"/>
      <c r="W746" s="344"/>
      <c r="X746" s="564"/>
      <c r="Y746" s="564"/>
      <c r="Z746" s="564"/>
      <c r="AA746" s="564"/>
      <c r="AB746" s="564"/>
      <c r="AC746" s="570"/>
      <c r="AD746" s="570"/>
      <c r="AE746" s="570"/>
      <c r="AF746" s="570"/>
      <c r="AG746" s="570"/>
      <c r="AH746" s="570"/>
      <c r="AI746" s="570"/>
      <c r="AJ746" s="570"/>
      <c r="AK746" s="570"/>
      <c r="AL746" s="570"/>
      <c r="AM746" s="570"/>
      <c r="AN746" s="570"/>
      <c r="AO746" s="570"/>
      <c r="AP746" s="570"/>
      <c r="AQ746" s="570"/>
      <c r="AR746" s="570"/>
      <c r="AS746" s="570"/>
      <c r="AT746" s="570"/>
      <c r="AU746" s="570"/>
      <c r="AV746" s="570"/>
      <c r="AW746" s="570"/>
      <c r="AX746" s="570"/>
      <c r="AY746" s="570"/>
      <c r="AZ746" s="570"/>
      <c r="BA746" s="570"/>
      <c r="BB746" s="570"/>
      <c r="BC746" s="570"/>
      <c r="BD746" s="570"/>
      <c r="BE746" s="570"/>
      <c r="BF746" s="570"/>
      <c r="BG746" s="570"/>
      <c r="BH746" s="570"/>
      <c r="BI746" s="570"/>
      <c r="BJ746" s="570"/>
      <c r="BK746" s="570"/>
      <c r="BL746" s="570"/>
      <c r="BM746" s="570"/>
      <c r="BN746" s="570"/>
      <c r="BO746" s="570"/>
      <c r="BP746" s="570"/>
      <c r="BQ746" s="570"/>
      <c r="BR746" s="570"/>
      <c r="BS746" s="570"/>
      <c r="BT746" s="570"/>
      <c r="BU746" s="570"/>
      <c r="BV746" s="570"/>
      <c r="BW746" s="570"/>
      <c r="BX746" s="570"/>
      <c r="BY746" s="570"/>
      <c r="BZ746" s="570"/>
      <c r="CA746" s="570"/>
      <c r="CB746" s="570"/>
      <c r="CC746" s="570"/>
      <c r="CD746" s="570"/>
      <c r="CE746" s="570"/>
      <c r="CF746" s="570"/>
      <c r="CG746" s="570"/>
      <c r="CH746" s="570"/>
      <c r="CI746" s="570"/>
      <c r="CJ746" s="570"/>
      <c r="CK746" s="570"/>
      <c r="CL746" s="570"/>
      <c r="CM746" s="570"/>
      <c r="CN746" s="570"/>
      <c r="CO746" s="570"/>
      <c r="CP746" s="570"/>
      <c r="CQ746" s="570"/>
      <c r="CR746" s="570"/>
      <c r="CS746" s="570"/>
      <c r="CT746" s="570"/>
      <c r="CU746" s="570"/>
      <c r="CV746" s="570"/>
    </row>
    <row r="747" spans="1:100" s="365" customFormat="1" ht="13.5">
      <c r="A747" s="655"/>
      <c r="B747" s="655"/>
      <c r="C747" s="655"/>
      <c r="D747" s="655"/>
      <c r="E747" s="655"/>
      <c r="F747" s="655"/>
      <c r="G747" s="655"/>
      <c r="H747" s="815"/>
      <c r="I747" s="815"/>
      <c r="J747" s="366"/>
      <c r="K747" s="367"/>
      <c r="L747" s="368"/>
      <c r="O747" s="339"/>
      <c r="P747" s="369"/>
      <c r="Q747" s="341"/>
      <c r="R747" s="342"/>
      <c r="S747" s="342"/>
      <c r="T747" s="343"/>
      <c r="U747" s="344"/>
      <c r="V747" s="344"/>
      <c r="W747" s="344"/>
      <c r="X747" s="564"/>
      <c r="Y747" s="564"/>
      <c r="Z747" s="564"/>
      <c r="AA747" s="564"/>
      <c r="AB747" s="564"/>
      <c r="AC747" s="570"/>
      <c r="AD747" s="570"/>
      <c r="AE747" s="570"/>
      <c r="AF747" s="570"/>
      <c r="AG747" s="570"/>
      <c r="AH747" s="570"/>
      <c r="AI747" s="570"/>
      <c r="AJ747" s="570"/>
      <c r="AK747" s="570"/>
      <c r="AL747" s="570"/>
      <c r="AM747" s="570"/>
      <c r="AN747" s="570"/>
      <c r="AO747" s="570"/>
      <c r="AP747" s="570"/>
      <c r="AQ747" s="570"/>
      <c r="AR747" s="570"/>
      <c r="AS747" s="570"/>
      <c r="AT747" s="570"/>
      <c r="AU747" s="570"/>
      <c r="AV747" s="570"/>
      <c r="AW747" s="570"/>
      <c r="AX747" s="570"/>
      <c r="AY747" s="570"/>
      <c r="AZ747" s="570"/>
      <c r="BA747" s="570"/>
      <c r="BB747" s="570"/>
      <c r="BC747" s="570"/>
      <c r="BD747" s="570"/>
      <c r="BE747" s="570"/>
      <c r="BF747" s="570"/>
      <c r="BG747" s="570"/>
      <c r="BH747" s="570"/>
      <c r="BI747" s="570"/>
      <c r="BJ747" s="570"/>
      <c r="BK747" s="570"/>
      <c r="BL747" s="570"/>
      <c r="BM747" s="570"/>
      <c r="BN747" s="570"/>
      <c r="BO747" s="570"/>
      <c r="BP747" s="570"/>
      <c r="BQ747" s="570"/>
      <c r="BR747" s="570"/>
      <c r="BS747" s="570"/>
      <c r="BT747" s="570"/>
      <c r="BU747" s="570"/>
      <c r="BV747" s="570"/>
      <c r="BW747" s="570"/>
      <c r="BX747" s="570"/>
      <c r="BY747" s="570"/>
      <c r="BZ747" s="570"/>
      <c r="CA747" s="570"/>
      <c r="CB747" s="570"/>
      <c r="CC747" s="570"/>
      <c r="CD747" s="570"/>
      <c r="CE747" s="570"/>
      <c r="CF747" s="570"/>
      <c r="CG747" s="570"/>
      <c r="CH747" s="570"/>
      <c r="CI747" s="570"/>
      <c r="CJ747" s="570"/>
      <c r="CK747" s="570"/>
      <c r="CL747" s="570"/>
      <c r="CM747" s="570"/>
      <c r="CN747" s="570"/>
      <c r="CO747" s="570"/>
      <c r="CP747" s="570"/>
      <c r="CQ747" s="570"/>
      <c r="CR747" s="570"/>
      <c r="CS747" s="570"/>
      <c r="CT747" s="570"/>
      <c r="CU747" s="570"/>
      <c r="CV747" s="570"/>
    </row>
    <row r="748" spans="1:100" s="365" customFormat="1" ht="13.5">
      <c r="A748" s="655"/>
      <c r="B748" s="655"/>
      <c r="C748" s="655"/>
      <c r="D748" s="655"/>
      <c r="E748" s="655"/>
      <c r="F748" s="655"/>
      <c r="G748" s="655"/>
      <c r="H748" s="815"/>
      <c r="I748" s="815"/>
      <c r="J748" s="366"/>
      <c r="K748" s="367"/>
      <c r="L748" s="368"/>
      <c r="O748" s="339"/>
      <c r="P748" s="369"/>
      <c r="Q748" s="341"/>
      <c r="R748" s="342"/>
      <c r="S748" s="342"/>
      <c r="T748" s="343"/>
      <c r="U748" s="344"/>
      <c r="V748" s="344"/>
      <c r="W748" s="344"/>
      <c r="X748" s="564"/>
      <c r="Y748" s="564"/>
      <c r="Z748" s="564"/>
      <c r="AA748" s="564"/>
      <c r="AB748" s="564"/>
      <c r="AC748" s="570"/>
      <c r="AD748" s="570"/>
      <c r="AE748" s="570"/>
      <c r="AF748" s="570"/>
      <c r="AG748" s="570"/>
      <c r="AH748" s="570"/>
      <c r="AI748" s="570"/>
      <c r="AJ748" s="570"/>
      <c r="AK748" s="570"/>
      <c r="AL748" s="570"/>
      <c r="AM748" s="570"/>
      <c r="AN748" s="570"/>
      <c r="AO748" s="570"/>
      <c r="AP748" s="570"/>
      <c r="AQ748" s="570"/>
      <c r="AR748" s="570"/>
      <c r="AS748" s="570"/>
      <c r="AT748" s="570"/>
      <c r="AU748" s="570"/>
      <c r="AV748" s="570"/>
      <c r="AW748" s="570"/>
      <c r="AX748" s="570"/>
      <c r="AY748" s="570"/>
      <c r="AZ748" s="570"/>
      <c r="BA748" s="570"/>
      <c r="BB748" s="570"/>
      <c r="BC748" s="570"/>
      <c r="BD748" s="570"/>
      <c r="BE748" s="570"/>
      <c r="BF748" s="570"/>
      <c r="BG748" s="570"/>
      <c r="BH748" s="570"/>
      <c r="BI748" s="570"/>
      <c r="BJ748" s="570"/>
      <c r="BK748" s="570"/>
      <c r="BL748" s="570"/>
      <c r="BM748" s="570"/>
      <c r="BN748" s="570"/>
      <c r="BO748" s="570"/>
      <c r="BP748" s="570"/>
      <c r="BQ748" s="570"/>
      <c r="BR748" s="570"/>
      <c r="BS748" s="570"/>
      <c r="BT748" s="570"/>
      <c r="BU748" s="570"/>
      <c r="BV748" s="570"/>
      <c r="BW748" s="570"/>
      <c r="BX748" s="570"/>
      <c r="BY748" s="570"/>
      <c r="BZ748" s="570"/>
      <c r="CA748" s="570"/>
      <c r="CB748" s="570"/>
      <c r="CC748" s="570"/>
      <c r="CD748" s="570"/>
      <c r="CE748" s="570"/>
      <c r="CF748" s="570"/>
      <c r="CG748" s="570"/>
      <c r="CH748" s="570"/>
      <c r="CI748" s="570"/>
      <c r="CJ748" s="570"/>
      <c r="CK748" s="570"/>
      <c r="CL748" s="570"/>
      <c r="CM748" s="570"/>
      <c r="CN748" s="570"/>
      <c r="CO748" s="570"/>
      <c r="CP748" s="570"/>
      <c r="CQ748" s="570"/>
      <c r="CR748" s="570"/>
      <c r="CS748" s="570"/>
      <c r="CT748" s="570"/>
      <c r="CU748" s="570"/>
      <c r="CV748" s="570"/>
    </row>
    <row r="749" spans="1:100" s="365" customFormat="1" ht="13.5">
      <c r="A749" s="655"/>
      <c r="B749" s="655"/>
      <c r="C749" s="655"/>
      <c r="D749" s="655"/>
      <c r="E749" s="655"/>
      <c r="F749" s="655"/>
      <c r="G749" s="655"/>
      <c r="H749" s="815"/>
      <c r="I749" s="815"/>
      <c r="J749" s="366"/>
      <c r="K749" s="367"/>
      <c r="L749" s="368"/>
      <c r="O749" s="339"/>
      <c r="P749" s="369"/>
      <c r="Q749" s="341"/>
      <c r="R749" s="342"/>
      <c r="S749" s="342"/>
      <c r="T749" s="343"/>
      <c r="U749" s="344"/>
      <c r="V749" s="344"/>
      <c r="W749" s="344"/>
      <c r="X749" s="564"/>
      <c r="Y749" s="564"/>
      <c r="Z749" s="564"/>
      <c r="AA749" s="564"/>
      <c r="AB749" s="564"/>
      <c r="AC749" s="570"/>
      <c r="AD749" s="570"/>
      <c r="AE749" s="570"/>
      <c r="AF749" s="570"/>
      <c r="AG749" s="570"/>
      <c r="AH749" s="570"/>
      <c r="AI749" s="570"/>
      <c r="AJ749" s="570"/>
      <c r="AK749" s="570"/>
      <c r="AL749" s="570"/>
      <c r="AM749" s="570"/>
      <c r="AN749" s="570"/>
      <c r="AO749" s="570"/>
      <c r="AP749" s="570"/>
      <c r="AQ749" s="570"/>
      <c r="AR749" s="570"/>
      <c r="AS749" s="570"/>
      <c r="AT749" s="570"/>
      <c r="AU749" s="570"/>
      <c r="AV749" s="570"/>
      <c r="AW749" s="570"/>
      <c r="AX749" s="570"/>
      <c r="AY749" s="570"/>
      <c r="AZ749" s="570"/>
      <c r="BA749" s="570"/>
      <c r="BB749" s="570"/>
      <c r="BC749" s="570"/>
      <c r="BD749" s="570"/>
      <c r="BE749" s="570"/>
      <c r="BF749" s="570"/>
      <c r="BG749" s="570"/>
      <c r="BH749" s="570"/>
      <c r="BI749" s="570"/>
      <c r="BJ749" s="570"/>
      <c r="BK749" s="570"/>
      <c r="BL749" s="570"/>
      <c r="BM749" s="570"/>
      <c r="BN749" s="570"/>
      <c r="BO749" s="570"/>
      <c r="BP749" s="570"/>
      <c r="BQ749" s="570"/>
      <c r="BR749" s="570"/>
      <c r="BS749" s="570"/>
      <c r="BT749" s="570"/>
      <c r="BU749" s="570"/>
      <c r="BV749" s="570"/>
      <c r="BW749" s="570"/>
      <c r="BX749" s="570"/>
      <c r="BY749" s="570"/>
      <c r="BZ749" s="570"/>
      <c r="CA749" s="570"/>
      <c r="CB749" s="570"/>
      <c r="CC749" s="570"/>
      <c r="CD749" s="570"/>
      <c r="CE749" s="570"/>
      <c r="CF749" s="570"/>
      <c r="CG749" s="570"/>
      <c r="CH749" s="570"/>
      <c r="CI749" s="570"/>
      <c r="CJ749" s="570"/>
      <c r="CK749" s="570"/>
      <c r="CL749" s="570"/>
      <c r="CM749" s="570"/>
      <c r="CN749" s="570"/>
      <c r="CO749" s="570"/>
      <c r="CP749" s="570"/>
      <c r="CQ749" s="570"/>
      <c r="CR749" s="570"/>
      <c r="CS749" s="570"/>
      <c r="CT749" s="570"/>
      <c r="CU749" s="570"/>
      <c r="CV749" s="570"/>
    </row>
    <row r="750" spans="1:100" s="365" customFormat="1" ht="13.5">
      <c r="A750" s="655"/>
      <c r="B750" s="655"/>
      <c r="C750" s="655"/>
      <c r="D750" s="655"/>
      <c r="E750" s="655"/>
      <c r="F750" s="655"/>
      <c r="G750" s="655"/>
      <c r="H750" s="815"/>
      <c r="I750" s="815"/>
      <c r="J750" s="366"/>
      <c r="K750" s="367"/>
      <c r="L750" s="368"/>
      <c r="O750" s="339"/>
      <c r="P750" s="369"/>
      <c r="Q750" s="341"/>
      <c r="R750" s="342"/>
      <c r="S750" s="342"/>
      <c r="T750" s="343"/>
      <c r="U750" s="344"/>
      <c r="V750" s="344"/>
      <c r="W750" s="344"/>
      <c r="X750" s="564"/>
      <c r="Y750" s="564"/>
      <c r="Z750" s="564"/>
      <c r="AA750" s="564"/>
      <c r="AB750" s="564"/>
      <c r="AC750" s="570"/>
      <c r="AD750" s="570"/>
      <c r="AE750" s="570"/>
      <c r="AF750" s="570"/>
      <c r="AG750" s="570"/>
      <c r="AH750" s="570"/>
      <c r="AI750" s="570"/>
      <c r="AJ750" s="570"/>
      <c r="AK750" s="570"/>
      <c r="AL750" s="570"/>
      <c r="AM750" s="570"/>
      <c r="AN750" s="570"/>
      <c r="AO750" s="570"/>
      <c r="AP750" s="570"/>
      <c r="AQ750" s="570"/>
      <c r="AR750" s="570"/>
      <c r="AS750" s="570"/>
      <c r="AT750" s="570"/>
      <c r="AU750" s="570"/>
      <c r="AV750" s="570"/>
      <c r="AW750" s="570"/>
      <c r="AX750" s="570"/>
      <c r="AY750" s="570"/>
      <c r="AZ750" s="570"/>
      <c r="BA750" s="570"/>
      <c r="BB750" s="570"/>
      <c r="BC750" s="570"/>
      <c r="BD750" s="570"/>
      <c r="BE750" s="570"/>
      <c r="BF750" s="570"/>
      <c r="BG750" s="570"/>
      <c r="BH750" s="570"/>
      <c r="BI750" s="570"/>
      <c r="BJ750" s="570"/>
      <c r="BK750" s="570"/>
      <c r="BL750" s="570"/>
      <c r="BM750" s="570"/>
      <c r="BN750" s="570"/>
      <c r="BO750" s="570"/>
      <c r="BP750" s="570"/>
      <c r="BQ750" s="570"/>
      <c r="BR750" s="570"/>
      <c r="BS750" s="570"/>
      <c r="BT750" s="570"/>
      <c r="BU750" s="570"/>
      <c r="BV750" s="570"/>
      <c r="BW750" s="570"/>
      <c r="BX750" s="570"/>
      <c r="BY750" s="570"/>
      <c r="BZ750" s="570"/>
      <c r="CA750" s="570"/>
      <c r="CB750" s="570"/>
      <c r="CC750" s="570"/>
      <c r="CD750" s="570"/>
      <c r="CE750" s="570"/>
      <c r="CF750" s="570"/>
      <c r="CG750" s="570"/>
      <c r="CH750" s="570"/>
      <c r="CI750" s="570"/>
      <c r="CJ750" s="570"/>
      <c r="CK750" s="570"/>
      <c r="CL750" s="570"/>
      <c r="CM750" s="570"/>
      <c r="CN750" s="570"/>
      <c r="CO750" s="570"/>
      <c r="CP750" s="570"/>
      <c r="CQ750" s="570"/>
      <c r="CR750" s="570"/>
      <c r="CS750" s="570"/>
      <c r="CT750" s="570"/>
      <c r="CU750" s="570"/>
      <c r="CV750" s="570"/>
    </row>
    <row r="751" spans="1:100" s="365" customFormat="1" ht="13.5">
      <c r="A751" s="655"/>
      <c r="B751" s="655"/>
      <c r="C751" s="655"/>
      <c r="D751" s="655"/>
      <c r="E751" s="655"/>
      <c r="F751" s="655"/>
      <c r="G751" s="655"/>
      <c r="H751" s="815"/>
      <c r="I751" s="815"/>
      <c r="J751" s="366"/>
      <c r="K751" s="367"/>
      <c r="L751" s="368"/>
      <c r="O751" s="339"/>
      <c r="P751" s="369"/>
      <c r="Q751" s="341"/>
      <c r="R751" s="342"/>
      <c r="S751" s="342"/>
      <c r="T751" s="343"/>
      <c r="U751" s="344"/>
      <c r="V751" s="344"/>
      <c r="W751" s="344"/>
      <c r="X751" s="564"/>
      <c r="Y751" s="564"/>
      <c r="Z751" s="564"/>
      <c r="AA751" s="564"/>
      <c r="AB751" s="564"/>
      <c r="AC751" s="570"/>
      <c r="AD751" s="570"/>
      <c r="AE751" s="570"/>
      <c r="AF751" s="570"/>
      <c r="AG751" s="570"/>
      <c r="AH751" s="570"/>
      <c r="AI751" s="570"/>
      <c r="AJ751" s="570"/>
      <c r="AK751" s="570"/>
      <c r="AL751" s="570"/>
      <c r="AM751" s="570"/>
      <c r="AN751" s="570"/>
      <c r="AO751" s="570"/>
      <c r="AP751" s="570"/>
      <c r="AQ751" s="570"/>
      <c r="AR751" s="570"/>
      <c r="AS751" s="570"/>
      <c r="AT751" s="570"/>
      <c r="AU751" s="570"/>
      <c r="AV751" s="570"/>
      <c r="AW751" s="570"/>
      <c r="AX751" s="570"/>
      <c r="AY751" s="570"/>
      <c r="AZ751" s="570"/>
      <c r="BA751" s="570"/>
      <c r="BB751" s="570"/>
      <c r="BC751" s="570"/>
      <c r="BD751" s="570"/>
      <c r="BE751" s="570"/>
      <c r="BF751" s="570"/>
      <c r="BG751" s="570"/>
      <c r="BH751" s="570"/>
      <c r="BI751" s="570"/>
      <c r="BJ751" s="570"/>
      <c r="BK751" s="570"/>
      <c r="BL751" s="570"/>
      <c r="BM751" s="570"/>
      <c r="BN751" s="570"/>
      <c r="BO751" s="570"/>
      <c r="BP751" s="570"/>
      <c r="BQ751" s="570"/>
      <c r="BR751" s="570"/>
      <c r="BS751" s="570"/>
      <c r="BT751" s="570"/>
      <c r="BU751" s="570"/>
      <c r="BV751" s="570"/>
      <c r="BW751" s="570"/>
      <c r="BX751" s="570"/>
      <c r="BY751" s="570"/>
      <c r="BZ751" s="570"/>
      <c r="CA751" s="570"/>
      <c r="CB751" s="570"/>
      <c r="CC751" s="570"/>
      <c r="CD751" s="570"/>
      <c r="CE751" s="570"/>
      <c r="CF751" s="570"/>
      <c r="CG751" s="570"/>
      <c r="CH751" s="570"/>
      <c r="CI751" s="570"/>
      <c r="CJ751" s="570"/>
      <c r="CK751" s="570"/>
      <c r="CL751" s="570"/>
      <c r="CM751" s="570"/>
      <c r="CN751" s="570"/>
      <c r="CO751" s="570"/>
      <c r="CP751" s="570"/>
      <c r="CQ751" s="570"/>
      <c r="CR751" s="570"/>
      <c r="CS751" s="570"/>
      <c r="CT751" s="570"/>
      <c r="CU751" s="570"/>
      <c r="CV751" s="570"/>
    </row>
    <row r="752" spans="1:100" s="365" customFormat="1" ht="13.5">
      <c r="A752" s="655"/>
      <c r="B752" s="655"/>
      <c r="C752" s="655"/>
      <c r="D752" s="655"/>
      <c r="E752" s="655"/>
      <c r="F752" s="655"/>
      <c r="G752" s="655"/>
      <c r="H752" s="815"/>
      <c r="I752" s="815"/>
      <c r="J752" s="366"/>
      <c r="K752" s="367"/>
      <c r="L752" s="368"/>
      <c r="O752" s="339"/>
      <c r="P752" s="369"/>
      <c r="Q752" s="341"/>
      <c r="R752" s="342"/>
      <c r="S752" s="342"/>
      <c r="T752" s="343"/>
      <c r="U752" s="344"/>
      <c r="V752" s="344"/>
      <c r="W752" s="344"/>
      <c r="X752" s="564"/>
      <c r="Y752" s="564"/>
      <c r="Z752" s="564"/>
      <c r="AA752" s="564"/>
      <c r="AB752" s="564"/>
      <c r="AC752" s="570"/>
      <c r="AD752" s="570"/>
      <c r="AE752" s="570"/>
      <c r="AF752" s="570"/>
      <c r="AG752" s="570"/>
      <c r="AH752" s="570"/>
      <c r="AI752" s="570"/>
      <c r="AJ752" s="570"/>
      <c r="AK752" s="570"/>
      <c r="AL752" s="570"/>
      <c r="AM752" s="570"/>
      <c r="AN752" s="570"/>
      <c r="AO752" s="570"/>
      <c r="AP752" s="570"/>
      <c r="AQ752" s="570"/>
      <c r="AR752" s="570"/>
      <c r="AS752" s="570"/>
      <c r="AT752" s="570"/>
      <c r="AU752" s="570"/>
      <c r="AV752" s="570"/>
      <c r="AW752" s="570"/>
      <c r="AX752" s="570"/>
      <c r="AY752" s="570"/>
      <c r="AZ752" s="570"/>
      <c r="BA752" s="570"/>
      <c r="BB752" s="570"/>
      <c r="BC752" s="570"/>
      <c r="BD752" s="570"/>
      <c r="BE752" s="570"/>
      <c r="BF752" s="570"/>
      <c r="BG752" s="570"/>
      <c r="BH752" s="570"/>
      <c r="BI752" s="570"/>
      <c r="BJ752" s="570"/>
      <c r="BK752" s="570"/>
      <c r="BL752" s="570"/>
      <c r="BM752" s="570"/>
      <c r="BN752" s="570"/>
      <c r="BO752" s="570"/>
      <c r="BP752" s="570"/>
      <c r="BQ752" s="570"/>
      <c r="BR752" s="570"/>
      <c r="BS752" s="570"/>
      <c r="BT752" s="570"/>
      <c r="BU752" s="570"/>
      <c r="BV752" s="570"/>
      <c r="BW752" s="570"/>
      <c r="BX752" s="570"/>
      <c r="BY752" s="570"/>
      <c r="BZ752" s="570"/>
      <c r="CA752" s="570"/>
      <c r="CB752" s="570"/>
      <c r="CC752" s="570"/>
      <c r="CD752" s="570"/>
      <c r="CE752" s="570"/>
      <c r="CF752" s="570"/>
      <c r="CG752" s="570"/>
      <c r="CH752" s="570"/>
      <c r="CI752" s="570"/>
      <c r="CJ752" s="570"/>
      <c r="CK752" s="570"/>
      <c r="CL752" s="570"/>
      <c r="CM752" s="570"/>
      <c r="CN752" s="570"/>
      <c r="CO752" s="570"/>
      <c r="CP752" s="570"/>
      <c r="CQ752" s="570"/>
      <c r="CR752" s="570"/>
      <c r="CS752" s="570"/>
      <c r="CT752" s="570"/>
      <c r="CU752" s="570"/>
      <c r="CV752" s="570"/>
    </row>
    <row r="753" spans="1:100" s="365" customFormat="1" ht="13.5">
      <c r="A753" s="655"/>
      <c r="B753" s="655"/>
      <c r="C753" s="655"/>
      <c r="D753" s="655"/>
      <c r="E753" s="655"/>
      <c r="F753" s="655"/>
      <c r="G753" s="655"/>
      <c r="H753" s="815"/>
      <c r="I753" s="815"/>
      <c r="J753" s="366"/>
      <c r="K753" s="367"/>
      <c r="L753" s="368"/>
      <c r="O753" s="339"/>
      <c r="P753" s="369"/>
      <c r="Q753" s="341"/>
      <c r="R753" s="342"/>
      <c r="S753" s="342"/>
      <c r="T753" s="343"/>
      <c r="U753" s="344"/>
      <c r="V753" s="344"/>
      <c r="W753" s="344"/>
      <c r="X753" s="564"/>
      <c r="Y753" s="564"/>
      <c r="Z753" s="564"/>
      <c r="AA753" s="564"/>
      <c r="AB753" s="564"/>
      <c r="AC753" s="570"/>
      <c r="AD753" s="570"/>
      <c r="AE753" s="570"/>
      <c r="AF753" s="570"/>
      <c r="AG753" s="570"/>
      <c r="AH753" s="570"/>
      <c r="AI753" s="570"/>
      <c r="AJ753" s="570"/>
      <c r="AK753" s="570"/>
      <c r="AL753" s="570"/>
      <c r="AM753" s="570"/>
      <c r="AN753" s="570"/>
      <c r="AO753" s="570"/>
      <c r="AP753" s="570"/>
      <c r="AQ753" s="570"/>
      <c r="AR753" s="570"/>
      <c r="AS753" s="570"/>
      <c r="AT753" s="570"/>
      <c r="AU753" s="570"/>
      <c r="AV753" s="570"/>
      <c r="AW753" s="570"/>
      <c r="AX753" s="570"/>
      <c r="AY753" s="570"/>
      <c r="AZ753" s="570"/>
      <c r="BA753" s="570"/>
      <c r="BB753" s="570"/>
      <c r="BC753" s="570"/>
      <c r="BD753" s="570"/>
      <c r="BE753" s="570"/>
      <c r="BF753" s="570"/>
      <c r="BG753" s="570"/>
      <c r="BH753" s="570"/>
      <c r="BI753" s="570"/>
      <c r="BJ753" s="570"/>
      <c r="BK753" s="570"/>
      <c r="BL753" s="570"/>
      <c r="BM753" s="570"/>
      <c r="BN753" s="570"/>
      <c r="BO753" s="570"/>
      <c r="BP753" s="570"/>
      <c r="BQ753" s="570"/>
      <c r="BR753" s="570"/>
      <c r="BS753" s="570"/>
      <c r="BT753" s="570"/>
      <c r="BU753" s="570"/>
      <c r="BV753" s="570"/>
      <c r="BW753" s="570"/>
      <c r="BX753" s="570"/>
      <c r="BY753" s="570"/>
      <c r="BZ753" s="570"/>
      <c r="CA753" s="570"/>
      <c r="CB753" s="570"/>
      <c r="CC753" s="570"/>
      <c r="CD753" s="570"/>
      <c r="CE753" s="570"/>
      <c r="CF753" s="570"/>
      <c r="CG753" s="570"/>
      <c r="CH753" s="570"/>
      <c r="CI753" s="570"/>
      <c r="CJ753" s="570"/>
      <c r="CK753" s="570"/>
      <c r="CL753" s="570"/>
      <c r="CM753" s="570"/>
      <c r="CN753" s="570"/>
      <c r="CO753" s="570"/>
      <c r="CP753" s="570"/>
      <c r="CQ753" s="570"/>
      <c r="CR753" s="570"/>
      <c r="CS753" s="570"/>
      <c r="CT753" s="570"/>
      <c r="CU753" s="570"/>
      <c r="CV753" s="570"/>
    </row>
    <row r="754" spans="1:100" s="365" customFormat="1" ht="13.5">
      <c r="A754" s="655"/>
      <c r="B754" s="655"/>
      <c r="C754" s="655"/>
      <c r="D754" s="655"/>
      <c r="E754" s="655"/>
      <c r="F754" s="655"/>
      <c r="G754" s="655"/>
      <c r="H754" s="815"/>
      <c r="I754" s="815"/>
      <c r="J754" s="366"/>
      <c r="K754" s="367"/>
      <c r="L754" s="368"/>
      <c r="O754" s="339"/>
      <c r="P754" s="369"/>
      <c r="Q754" s="341"/>
      <c r="R754" s="342"/>
      <c r="S754" s="342"/>
      <c r="T754" s="343"/>
      <c r="U754" s="344"/>
      <c r="V754" s="344"/>
      <c r="W754" s="344"/>
      <c r="X754" s="564"/>
      <c r="Y754" s="564"/>
      <c r="Z754" s="564"/>
      <c r="AA754" s="564"/>
      <c r="AB754" s="564"/>
      <c r="AC754" s="570"/>
      <c r="AD754" s="570"/>
      <c r="AE754" s="570"/>
      <c r="AF754" s="570"/>
      <c r="AG754" s="570"/>
      <c r="AH754" s="570"/>
      <c r="AI754" s="570"/>
      <c r="AJ754" s="570"/>
      <c r="AK754" s="570"/>
      <c r="AL754" s="570"/>
      <c r="AM754" s="570"/>
      <c r="AN754" s="570"/>
      <c r="AO754" s="570"/>
      <c r="AP754" s="570"/>
      <c r="AQ754" s="570"/>
      <c r="AR754" s="570"/>
      <c r="AS754" s="570"/>
      <c r="AT754" s="570"/>
      <c r="AU754" s="570"/>
      <c r="AV754" s="570"/>
      <c r="AW754" s="570"/>
      <c r="AX754" s="570"/>
      <c r="AY754" s="570"/>
      <c r="AZ754" s="570"/>
      <c r="BA754" s="570"/>
      <c r="BB754" s="570"/>
      <c r="BC754" s="570"/>
      <c r="BD754" s="570"/>
      <c r="BE754" s="570"/>
      <c r="BF754" s="570"/>
      <c r="BG754" s="570"/>
      <c r="BH754" s="570"/>
      <c r="BI754" s="570"/>
      <c r="BJ754" s="570"/>
      <c r="BK754" s="570"/>
      <c r="BL754" s="570"/>
      <c r="BM754" s="570"/>
      <c r="BN754" s="570"/>
      <c r="BO754" s="570"/>
      <c r="BP754" s="570"/>
      <c r="BQ754" s="570"/>
      <c r="BR754" s="570"/>
      <c r="BS754" s="570"/>
      <c r="BT754" s="570"/>
      <c r="BU754" s="570"/>
      <c r="BV754" s="570"/>
      <c r="BW754" s="570"/>
      <c r="BX754" s="570"/>
      <c r="BY754" s="570"/>
      <c r="BZ754" s="570"/>
      <c r="CA754" s="570"/>
      <c r="CB754" s="570"/>
      <c r="CC754" s="570"/>
      <c r="CD754" s="570"/>
      <c r="CE754" s="570"/>
      <c r="CF754" s="570"/>
      <c r="CG754" s="570"/>
      <c r="CH754" s="570"/>
      <c r="CI754" s="570"/>
      <c r="CJ754" s="570"/>
      <c r="CK754" s="570"/>
      <c r="CL754" s="570"/>
      <c r="CM754" s="570"/>
      <c r="CN754" s="570"/>
      <c r="CO754" s="570"/>
      <c r="CP754" s="570"/>
      <c r="CQ754" s="570"/>
      <c r="CR754" s="570"/>
      <c r="CS754" s="570"/>
      <c r="CT754" s="570"/>
      <c r="CU754" s="570"/>
      <c r="CV754" s="570"/>
    </row>
    <row r="755" spans="1:100" s="365" customFormat="1" ht="13.5">
      <c r="A755" s="655"/>
      <c r="B755" s="655"/>
      <c r="C755" s="655"/>
      <c r="D755" s="655"/>
      <c r="E755" s="655"/>
      <c r="F755" s="655"/>
      <c r="G755" s="655"/>
      <c r="H755" s="815"/>
      <c r="I755" s="815"/>
      <c r="J755" s="366"/>
      <c r="K755" s="367"/>
      <c r="L755" s="368"/>
      <c r="O755" s="339"/>
      <c r="P755" s="369"/>
      <c r="Q755" s="341"/>
      <c r="R755" s="342"/>
      <c r="S755" s="342"/>
      <c r="T755" s="343"/>
      <c r="U755" s="344"/>
      <c r="V755" s="344"/>
      <c r="W755" s="344"/>
      <c r="X755" s="564"/>
      <c r="Y755" s="564"/>
      <c r="Z755" s="564"/>
      <c r="AA755" s="564"/>
      <c r="AB755" s="564"/>
      <c r="AC755" s="570"/>
      <c r="AD755" s="570"/>
      <c r="AE755" s="570"/>
      <c r="AF755" s="570"/>
      <c r="AG755" s="570"/>
      <c r="AH755" s="570"/>
      <c r="AI755" s="570"/>
      <c r="AJ755" s="570"/>
      <c r="AK755" s="570"/>
      <c r="AL755" s="570"/>
      <c r="AM755" s="570"/>
      <c r="AN755" s="570"/>
      <c r="AO755" s="570"/>
      <c r="AP755" s="570"/>
      <c r="AQ755" s="570"/>
      <c r="AR755" s="570"/>
      <c r="AS755" s="570"/>
      <c r="AT755" s="570"/>
      <c r="AU755" s="570"/>
      <c r="AV755" s="570"/>
      <c r="AW755" s="570"/>
      <c r="AX755" s="570"/>
      <c r="AY755" s="570"/>
      <c r="AZ755" s="570"/>
      <c r="BA755" s="570"/>
      <c r="BB755" s="570"/>
      <c r="BC755" s="570"/>
      <c r="BD755" s="570"/>
      <c r="BE755" s="570"/>
      <c r="BF755" s="570"/>
      <c r="BG755" s="570"/>
      <c r="BH755" s="570"/>
      <c r="BI755" s="570"/>
      <c r="BJ755" s="570"/>
      <c r="BK755" s="570"/>
      <c r="BL755" s="570"/>
      <c r="BM755" s="570"/>
      <c r="BN755" s="570"/>
      <c r="BO755" s="570"/>
      <c r="BP755" s="570"/>
      <c r="BQ755" s="570"/>
      <c r="BR755" s="570"/>
      <c r="BS755" s="570"/>
      <c r="BT755" s="570"/>
      <c r="BU755" s="570"/>
      <c r="BV755" s="570"/>
      <c r="BW755" s="570"/>
      <c r="BX755" s="570"/>
      <c r="BY755" s="570"/>
      <c r="BZ755" s="570"/>
      <c r="CA755" s="570"/>
      <c r="CB755" s="570"/>
      <c r="CC755" s="570"/>
      <c r="CD755" s="570"/>
      <c r="CE755" s="570"/>
      <c r="CF755" s="570"/>
      <c r="CG755" s="570"/>
      <c r="CH755" s="570"/>
      <c r="CI755" s="570"/>
      <c r="CJ755" s="570"/>
      <c r="CK755" s="570"/>
      <c r="CL755" s="570"/>
      <c r="CM755" s="570"/>
      <c r="CN755" s="570"/>
      <c r="CO755" s="570"/>
      <c r="CP755" s="570"/>
      <c r="CQ755" s="570"/>
      <c r="CR755" s="570"/>
      <c r="CS755" s="570"/>
      <c r="CT755" s="570"/>
      <c r="CU755" s="570"/>
      <c r="CV755" s="570"/>
    </row>
    <row r="756" spans="1:100" s="365" customFormat="1" ht="13.5">
      <c r="A756" s="655"/>
      <c r="B756" s="655"/>
      <c r="C756" s="655"/>
      <c r="D756" s="655"/>
      <c r="E756" s="655"/>
      <c r="F756" s="655"/>
      <c r="G756" s="655"/>
      <c r="H756" s="815"/>
      <c r="I756" s="815"/>
      <c r="J756" s="366"/>
      <c r="K756" s="367"/>
      <c r="L756" s="368"/>
      <c r="O756" s="339"/>
      <c r="P756" s="369"/>
      <c r="Q756" s="341"/>
      <c r="R756" s="342"/>
      <c r="S756" s="342"/>
      <c r="T756" s="343"/>
      <c r="U756" s="344"/>
      <c r="V756" s="344"/>
      <c r="W756" s="344"/>
      <c r="X756" s="564"/>
      <c r="Y756" s="564"/>
      <c r="Z756" s="564"/>
      <c r="AA756" s="564"/>
      <c r="AB756" s="564"/>
      <c r="AC756" s="570"/>
      <c r="AD756" s="570"/>
      <c r="AE756" s="570"/>
      <c r="AF756" s="570"/>
      <c r="AG756" s="570"/>
      <c r="AH756" s="570"/>
      <c r="AI756" s="570"/>
      <c r="AJ756" s="570"/>
      <c r="AK756" s="570"/>
      <c r="AL756" s="570"/>
      <c r="AM756" s="570"/>
      <c r="AN756" s="570"/>
      <c r="AO756" s="570"/>
      <c r="AP756" s="570"/>
      <c r="AQ756" s="570"/>
      <c r="AR756" s="570"/>
      <c r="AS756" s="570"/>
      <c r="AT756" s="570"/>
      <c r="AU756" s="570"/>
      <c r="AV756" s="570"/>
      <c r="AW756" s="570"/>
      <c r="AX756" s="570"/>
      <c r="AY756" s="570"/>
      <c r="AZ756" s="570"/>
      <c r="BA756" s="570"/>
      <c r="BB756" s="570"/>
      <c r="BC756" s="570"/>
      <c r="BD756" s="570"/>
      <c r="BE756" s="570"/>
      <c r="BF756" s="570"/>
      <c r="BG756" s="570"/>
      <c r="BH756" s="570"/>
      <c r="BI756" s="570"/>
      <c r="BJ756" s="570"/>
      <c r="BK756" s="570"/>
      <c r="BL756" s="570"/>
      <c r="BM756" s="570"/>
      <c r="BN756" s="570"/>
      <c r="BO756" s="570"/>
      <c r="BP756" s="570"/>
      <c r="BQ756" s="570"/>
      <c r="BR756" s="570"/>
      <c r="BS756" s="570"/>
      <c r="BT756" s="570"/>
      <c r="BU756" s="570"/>
      <c r="BV756" s="570"/>
      <c r="BW756" s="570"/>
      <c r="BX756" s="570"/>
      <c r="BY756" s="570"/>
      <c r="BZ756" s="570"/>
      <c r="CA756" s="570"/>
      <c r="CB756" s="570"/>
      <c r="CC756" s="570"/>
      <c r="CD756" s="570"/>
      <c r="CE756" s="570"/>
      <c r="CF756" s="570"/>
      <c r="CG756" s="570"/>
      <c r="CH756" s="570"/>
      <c r="CI756" s="570"/>
      <c r="CJ756" s="570"/>
      <c r="CK756" s="570"/>
      <c r="CL756" s="570"/>
      <c r="CM756" s="570"/>
      <c r="CN756" s="570"/>
      <c r="CO756" s="570"/>
      <c r="CP756" s="570"/>
      <c r="CQ756" s="570"/>
      <c r="CR756" s="570"/>
      <c r="CS756" s="570"/>
      <c r="CT756" s="570"/>
      <c r="CU756" s="570"/>
      <c r="CV756" s="570"/>
    </row>
    <row r="757" spans="1:100" s="365" customFormat="1" ht="13.5">
      <c r="A757" s="655"/>
      <c r="B757" s="655"/>
      <c r="C757" s="655"/>
      <c r="D757" s="655"/>
      <c r="E757" s="655"/>
      <c r="F757" s="655"/>
      <c r="G757" s="655"/>
      <c r="H757" s="815"/>
      <c r="I757" s="815"/>
      <c r="J757" s="366"/>
      <c r="K757" s="367"/>
      <c r="L757" s="368"/>
      <c r="O757" s="339"/>
      <c r="P757" s="369"/>
      <c r="Q757" s="341"/>
      <c r="R757" s="342"/>
      <c r="S757" s="342"/>
      <c r="T757" s="343"/>
      <c r="U757" s="344"/>
      <c r="V757" s="344"/>
      <c r="W757" s="344"/>
      <c r="X757" s="564"/>
      <c r="Y757" s="564"/>
      <c r="Z757" s="564"/>
      <c r="AA757" s="564"/>
      <c r="AB757" s="564"/>
      <c r="AC757" s="570"/>
      <c r="AD757" s="570"/>
      <c r="AE757" s="570"/>
      <c r="AF757" s="570"/>
      <c r="AG757" s="570"/>
      <c r="AH757" s="570"/>
      <c r="AI757" s="570"/>
      <c r="AJ757" s="570"/>
      <c r="AK757" s="570"/>
      <c r="AL757" s="570"/>
      <c r="AM757" s="570"/>
      <c r="AN757" s="570"/>
      <c r="AO757" s="570"/>
      <c r="AP757" s="570"/>
      <c r="AQ757" s="570"/>
      <c r="AR757" s="570"/>
      <c r="AS757" s="570"/>
      <c r="AT757" s="570"/>
      <c r="AU757" s="570"/>
      <c r="AV757" s="570"/>
      <c r="AW757" s="570"/>
      <c r="AX757" s="570"/>
      <c r="AY757" s="570"/>
      <c r="AZ757" s="570"/>
      <c r="BA757" s="570"/>
      <c r="BB757" s="570"/>
      <c r="BC757" s="570"/>
      <c r="BD757" s="570"/>
      <c r="BE757" s="570"/>
      <c r="BF757" s="570"/>
      <c r="BG757" s="570"/>
      <c r="BH757" s="570"/>
      <c r="BI757" s="570"/>
      <c r="BJ757" s="570"/>
      <c r="BK757" s="570"/>
      <c r="BL757" s="570"/>
      <c r="BM757" s="570"/>
      <c r="BN757" s="570"/>
      <c r="BO757" s="570"/>
      <c r="BP757" s="570"/>
      <c r="BQ757" s="570"/>
      <c r="BR757" s="570"/>
      <c r="BS757" s="570"/>
      <c r="BT757" s="570"/>
      <c r="BU757" s="570"/>
      <c r="BV757" s="570"/>
      <c r="BW757" s="570"/>
      <c r="BX757" s="570"/>
      <c r="BY757" s="570"/>
      <c r="BZ757" s="570"/>
      <c r="CA757" s="570"/>
      <c r="CB757" s="570"/>
      <c r="CC757" s="570"/>
      <c r="CD757" s="570"/>
      <c r="CE757" s="570"/>
      <c r="CF757" s="570"/>
      <c r="CG757" s="570"/>
      <c r="CH757" s="570"/>
      <c r="CI757" s="570"/>
      <c r="CJ757" s="570"/>
      <c r="CK757" s="570"/>
      <c r="CL757" s="570"/>
      <c r="CM757" s="570"/>
      <c r="CN757" s="570"/>
      <c r="CO757" s="570"/>
      <c r="CP757" s="570"/>
      <c r="CQ757" s="570"/>
      <c r="CR757" s="570"/>
      <c r="CS757" s="570"/>
      <c r="CT757" s="570"/>
      <c r="CU757" s="570"/>
      <c r="CV757" s="570"/>
    </row>
    <row r="758" spans="1:100" s="365" customFormat="1" ht="13.5">
      <c r="A758" s="655"/>
      <c r="B758" s="655"/>
      <c r="C758" s="655"/>
      <c r="D758" s="655"/>
      <c r="E758" s="655"/>
      <c r="F758" s="655"/>
      <c r="G758" s="655"/>
      <c r="H758" s="815"/>
      <c r="I758" s="815"/>
      <c r="J758" s="366"/>
      <c r="K758" s="367"/>
      <c r="L758" s="368"/>
      <c r="O758" s="339"/>
      <c r="P758" s="369"/>
      <c r="Q758" s="341"/>
      <c r="R758" s="342"/>
      <c r="S758" s="342"/>
      <c r="T758" s="343"/>
      <c r="U758" s="344"/>
      <c r="V758" s="344"/>
      <c r="W758" s="344"/>
      <c r="X758" s="564"/>
      <c r="Y758" s="564"/>
      <c r="Z758" s="564"/>
      <c r="AA758" s="564"/>
      <c r="AB758" s="564"/>
      <c r="AC758" s="570"/>
      <c r="AD758" s="570"/>
      <c r="AE758" s="570"/>
      <c r="AF758" s="570"/>
      <c r="AG758" s="570"/>
      <c r="AH758" s="570"/>
      <c r="AI758" s="570"/>
      <c r="AJ758" s="570"/>
      <c r="AK758" s="570"/>
      <c r="AL758" s="570"/>
      <c r="AM758" s="570"/>
      <c r="AN758" s="570"/>
      <c r="AO758" s="570"/>
      <c r="AP758" s="570"/>
      <c r="AQ758" s="570"/>
      <c r="AR758" s="570"/>
      <c r="AS758" s="570"/>
      <c r="AT758" s="570"/>
      <c r="AU758" s="570"/>
      <c r="AV758" s="570"/>
      <c r="AW758" s="570"/>
      <c r="AX758" s="570"/>
      <c r="AY758" s="570"/>
      <c r="AZ758" s="570"/>
      <c r="BA758" s="570"/>
      <c r="BB758" s="570"/>
      <c r="BC758" s="570"/>
      <c r="BD758" s="570"/>
      <c r="BE758" s="570"/>
      <c r="BF758" s="570"/>
      <c r="BG758" s="570"/>
      <c r="BH758" s="570"/>
      <c r="BI758" s="570"/>
      <c r="BJ758" s="570"/>
      <c r="BK758" s="570"/>
      <c r="BL758" s="570"/>
      <c r="BM758" s="570"/>
      <c r="BN758" s="570"/>
      <c r="BO758" s="570"/>
      <c r="BP758" s="570"/>
      <c r="BQ758" s="570"/>
      <c r="BR758" s="570"/>
      <c r="BS758" s="570"/>
      <c r="BT758" s="570"/>
      <c r="BU758" s="570"/>
      <c r="BV758" s="570"/>
      <c r="BW758" s="570"/>
      <c r="BX758" s="570"/>
      <c r="BY758" s="570"/>
      <c r="BZ758" s="570"/>
      <c r="CA758" s="570"/>
      <c r="CB758" s="570"/>
      <c r="CC758" s="570"/>
      <c r="CD758" s="570"/>
      <c r="CE758" s="570"/>
      <c r="CF758" s="570"/>
      <c r="CG758" s="570"/>
      <c r="CH758" s="570"/>
      <c r="CI758" s="570"/>
      <c r="CJ758" s="570"/>
      <c r="CK758" s="570"/>
      <c r="CL758" s="570"/>
      <c r="CM758" s="570"/>
      <c r="CN758" s="570"/>
      <c r="CO758" s="570"/>
      <c r="CP758" s="570"/>
      <c r="CQ758" s="570"/>
      <c r="CR758" s="570"/>
      <c r="CS758" s="570"/>
      <c r="CT758" s="570"/>
      <c r="CU758" s="570"/>
      <c r="CV758" s="570"/>
    </row>
    <row r="759" spans="1:100" s="365" customFormat="1" ht="13.5">
      <c r="A759" s="655"/>
      <c r="B759" s="655"/>
      <c r="C759" s="655"/>
      <c r="D759" s="655"/>
      <c r="E759" s="655"/>
      <c r="F759" s="655"/>
      <c r="G759" s="655"/>
      <c r="H759" s="815"/>
      <c r="I759" s="815"/>
      <c r="J759" s="366"/>
      <c r="K759" s="367"/>
      <c r="L759" s="368"/>
      <c r="O759" s="339"/>
      <c r="P759" s="369"/>
      <c r="Q759" s="341"/>
      <c r="R759" s="342"/>
      <c r="S759" s="342"/>
      <c r="T759" s="343"/>
      <c r="U759" s="344"/>
      <c r="V759" s="344"/>
      <c r="W759" s="344"/>
      <c r="X759" s="564"/>
      <c r="Y759" s="564"/>
      <c r="Z759" s="564"/>
      <c r="AA759" s="564"/>
      <c r="AB759" s="564"/>
      <c r="AC759" s="570"/>
      <c r="AD759" s="570"/>
      <c r="AE759" s="570"/>
      <c r="AF759" s="570"/>
      <c r="AG759" s="570"/>
      <c r="AH759" s="570"/>
      <c r="AI759" s="570"/>
      <c r="AJ759" s="570"/>
      <c r="AK759" s="570"/>
      <c r="AL759" s="570"/>
      <c r="AM759" s="570"/>
      <c r="AN759" s="570"/>
      <c r="AO759" s="570"/>
      <c r="AP759" s="570"/>
      <c r="AQ759" s="570"/>
      <c r="AR759" s="570"/>
      <c r="AS759" s="570"/>
      <c r="AT759" s="570"/>
      <c r="AU759" s="570"/>
      <c r="AV759" s="570"/>
      <c r="AW759" s="570"/>
      <c r="AX759" s="570"/>
      <c r="AY759" s="570"/>
      <c r="AZ759" s="570"/>
      <c r="BA759" s="570"/>
      <c r="BB759" s="570"/>
      <c r="BC759" s="570"/>
      <c r="BD759" s="570"/>
      <c r="BE759" s="570"/>
      <c r="BF759" s="570"/>
      <c r="BG759" s="570"/>
      <c r="BH759" s="570"/>
      <c r="BI759" s="570"/>
      <c r="BJ759" s="570"/>
      <c r="BK759" s="570"/>
      <c r="BL759" s="570"/>
      <c r="BM759" s="570"/>
      <c r="BN759" s="570"/>
      <c r="BO759" s="570"/>
      <c r="BP759" s="570"/>
      <c r="BQ759" s="570"/>
      <c r="BR759" s="570"/>
      <c r="BS759" s="570"/>
      <c r="BT759" s="570"/>
      <c r="BU759" s="570"/>
      <c r="BV759" s="570"/>
      <c r="BW759" s="570"/>
      <c r="BX759" s="570"/>
      <c r="BY759" s="570"/>
      <c r="BZ759" s="570"/>
      <c r="CA759" s="570"/>
      <c r="CB759" s="570"/>
      <c r="CC759" s="570"/>
      <c r="CD759" s="570"/>
      <c r="CE759" s="570"/>
      <c r="CF759" s="570"/>
      <c r="CG759" s="570"/>
      <c r="CH759" s="570"/>
      <c r="CI759" s="570"/>
      <c r="CJ759" s="570"/>
      <c r="CK759" s="570"/>
      <c r="CL759" s="570"/>
      <c r="CM759" s="570"/>
      <c r="CN759" s="570"/>
      <c r="CO759" s="570"/>
      <c r="CP759" s="570"/>
      <c r="CQ759" s="570"/>
      <c r="CR759" s="570"/>
      <c r="CS759" s="570"/>
      <c r="CT759" s="570"/>
      <c r="CU759" s="570"/>
      <c r="CV759" s="570"/>
    </row>
    <row r="760" spans="1:100" s="365" customFormat="1" ht="13.5">
      <c r="A760" s="655"/>
      <c r="B760" s="655"/>
      <c r="C760" s="655"/>
      <c r="D760" s="655"/>
      <c r="E760" s="655"/>
      <c r="F760" s="655"/>
      <c r="G760" s="655"/>
      <c r="H760" s="815"/>
      <c r="I760" s="815"/>
      <c r="J760" s="366"/>
      <c r="K760" s="367"/>
      <c r="L760" s="368"/>
      <c r="O760" s="339"/>
      <c r="P760" s="369"/>
      <c r="Q760" s="341"/>
      <c r="R760" s="342"/>
      <c r="S760" s="342"/>
      <c r="T760" s="343"/>
      <c r="U760" s="344"/>
      <c r="V760" s="344"/>
      <c r="W760" s="344"/>
      <c r="X760" s="564"/>
      <c r="Y760" s="564"/>
      <c r="Z760" s="564"/>
      <c r="AA760" s="564"/>
      <c r="AB760" s="564"/>
      <c r="AC760" s="570"/>
      <c r="AD760" s="570"/>
      <c r="AE760" s="570"/>
      <c r="AF760" s="570"/>
      <c r="AG760" s="570"/>
      <c r="AH760" s="570"/>
      <c r="AI760" s="570"/>
      <c r="AJ760" s="570"/>
      <c r="AK760" s="570"/>
      <c r="AL760" s="570"/>
      <c r="AM760" s="570"/>
      <c r="AN760" s="570"/>
      <c r="AO760" s="570"/>
      <c r="AP760" s="570"/>
      <c r="AQ760" s="570"/>
      <c r="AR760" s="570"/>
      <c r="AS760" s="570"/>
      <c r="AT760" s="570"/>
      <c r="AU760" s="570"/>
      <c r="AV760" s="570"/>
      <c r="AW760" s="570"/>
      <c r="AX760" s="570"/>
      <c r="AY760" s="570"/>
      <c r="AZ760" s="570"/>
      <c r="BA760" s="570"/>
      <c r="BB760" s="570"/>
      <c r="BC760" s="570"/>
      <c r="BD760" s="570"/>
      <c r="BE760" s="570"/>
      <c r="BF760" s="570"/>
      <c r="BG760" s="570"/>
      <c r="BH760" s="570"/>
      <c r="BI760" s="570"/>
      <c r="BJ760" s="570"/>
      <c r="BK760" s="570"/>
      <c r="BL760" s="570"/>
      <c r="BM760" s="570"/>
      <c r="BN760" s="570"/>
      <c r="BO760" s="570"/>
      <c r="BP760" s="570"/>
      <c r="BQ760" s="570"/>
      <c r="BR760" s="570"/>
      <c r="BS760" s="570"/>
      <c r="BT760" s="570"/>
      <c r="BU760" s="570"/>
      <c r="BV760" s="570"/>
      <c r="BW760" s="570"/>
      <c r="BX760" s="570"/>
      <c r="BY760" s="570"/>
      <c r="BZ760" s="570"/>
      <c r="CA760" s="570"/>
      <c r="CB760" s="570"/>
      <c r="CC760" s="570"/>
      <c r="CD760" s="570"/>
      <c r="CE760" s="570"/>
      <c r="CF760" s="570"/>
      <c r="CG760" s="570"/>
      <c r="CH760" s="570"/>
      <c r="CI760" s="570"/>
      <c r="CJ760" s="570"/>
      <c r="CK760" s="570"/>
      <c r="CL760" s="570"/>
      <c r="CM760" s="570"/>
      <c r="CN760" s="570"/>
      <c r="CO760" s="570"/>
      <c r="CP760" s="570"/>
      <c r="CQ760" s="570"/>
      <c r="CR760" s="570"/>
      <c r="CS760" s="570"/>
      <c r="CT760" s="570"/>
      <c r="CU760" s="570"/>
      <c r="CV760" s="570"/>
    </row>
    <row r="761" spans="1:100" s="365" customFormat="1" ht="13.5">
      <c r="A761" s="655"/>
      <c r="B761" s="655"/>
      <c r="C761" s="655"/>
      <c r="D761" s="655"/>
      <c r="E761" s="655"/>
      <c r="F761" s="655"/>
      <c r="G761" s="655"/>
      <c r="H761" s="815"/>
      <c r="I761" s="815"/>
      <c r="J761" s="366"/>
      <c r="K761" s="367"/>
      <c r="L761" s="368"/>
      <c r="O761" s="339"/>
      <c r="P761" s="369"/>
      <c r="Q761" s="341"/>
      <c r="R761" s="342"/>
      <c r="S761" s="342"/>
      <c r="T761" s="343"/>
      <c r="U761" s="344"/>
      <c r="V761" s="344"/>
      <c r="W761" s="344"/>
      <c r="X761" s="564"/>
      <c r="Y761" s="564"/>
      <c r="Z761" s="564"/>
      <c r="AA761" s="564"/>
      <c r="AB761" s="564"/>
      <c r="AC761" s="570"/>
      <c r="AD761" s="570"/>
      <c r="AE761" s="570"/>
      <c r="AF761" s="570"/>
      <c r="AG761" s="570"/>
      <c r="AH761" s="570"/>
      <c r="AI761" s="570"/>
      <c r="AJ761" s="570"/>
      <c r="AK761" s="570"/>
      <c r="AL761" s="570"/>
      <c r="AM761" s="570"/>
      <c r="AN761" s="570"/>
      <c r="AO761" s="570"/>
      <c r="AP761" s="570"/>
      <c r="AQ761" s="570"/>
      <c r="AR761" s="570"/>
      <c r="AS761" s="570"/>
      <c r="AT761" s="570"/>
      <c r="AU761" s="570"/>
      <c r="AV761" s="570"/>
      <c r="AW761" s="570"/>
      <c r="AX761" s="570"/>
      <c r="AY761" s="570"/>
      <c r="AZ761" s="570"/>
      <c r="BA761" s="570"/>
      <c r="BB761" s="570"/>
      <c r="BC761" s="570"/>
      <c r="BD761" s="570"/>
      <c r="BE761" s="570"/>
      <c r="BF761" s="570"/>
      <c r="BG761" s="570"/>
      <c r="BH761" s="570"/>
      <c r="BI761" s="570"/>
      <c r="BJ761" s="570"/>
      <c r="BK761" s="570"/>
      <c r="BL761" s="570"/>
      <c r="BM761" s="570"/>
      <c r="BN761" s="570"/>
      <c r="BO761" s="570"/>
      <c r="BP761" s="570"/>
      <c r="BQ761" s="570"/>
      <c r="BR761" s="570"/>
      <c r="BS761" s="570"/>
      <c r="BT761" s="570"/>
      <c r="BU761" s="570"/>
      <c r="BV761" s="570"/>
      <c r="BW761" s="570"/>
      <c r="BX761" s="570"/>
      <c r="BY761" s="570"/>
      <c r="BZ761" s="570"/>
      <c r="CA761" s="570"/>
      <c r="CB761" s="570"/>
      <c r="CC761" s="570"/>
      <c r="CD761" s="570"/>
      <c r="CE761" s="570"/>
      <c r="CF761" s="570"/>
      <c r="CG761" s="570"/>
      <c r="CH761" s="570"/>
      <c r="CI761" s="570"/>
      <c r="CJ761" s="570"/>
      <c r="CK761" s="570"/>
      <c r="CL761" s="570"/>
      <c r="CM761" s="570"/>
      <c r="CN761" s="570"/>
      <c r="CO761" s="570"/>
      <c r="CP761" s="570"/>
      <c r="CQ761" s="570"/>
      <c r="CR761" s="570"/>
      <c r="CS761" s="570"/>
      <c r="CT761" s="570"/>
      <c r="CU761" s="570"/>
      <c r="CV761" s="570"/>
    </row>
    <row r="762" spans="1:100" s="365" customFormat="1" ht="13.5">
      <c r="A762" s="655"/>
      <c r="B762" s="655"/>
      <c r="C762" s="655"/>
      <c r="D762" s="655"/>
      <c r="E762" s="655"/>
      <c r="F762" s="655"/>
      <c r="G762" s="655"/>
      <c r="H762" s="815"/>
      <c r="I762" s="815"/>
      <c r="J762" s="366"/>
      <c r="K762" s="367"/>
      <c r="L762" s="368"/>
      <c r="O762" s="339"/>
      <c r="P762" s="369"/>
      <c r="Q762" s="341"/>
      <c r="R762" s="342"/>
      <c r="S762" s="342"/>
      <c r="T762" s="343"/>
      <c r="U762" s="344"/>
      <c r="V762" s="344"/>
      <c r="W762" s="344"/>
      <c r="X762" s="564"/>
      <c r="Y762" s="564"/>
      <c r="Z762" s="564"/>
      <c r="AA762" s="564"/>
      <c r="AB762" s="564"/>
      <c r="AC762" s="570"/>
      <c r="AD762" s="570"/>
      <c r="AE762" s="570"/>
      <c r="AF762" s="570"/>
      <c r="AG762" s="570"/>
      <c r="AH762" s="570"/>
      <c r="AI762" s="570"/>
      <c r="AJ762" s="570"/>
      <c r="AK762" s="570"/>
      <c r="AL762" s="570"/>
      <c r="AM762" s="570"/>
      <c r="AN762" s="570"/>
      <c r="AO762" s="570"/>
      <c r="AP762" s="570"/>
      <c r="AQ762" s="570"/>
      <c r="AR762" s="570"/>
      <c r="AS762" s="570"/>
      <c r="AT762" s="570"/>
      <c r="AU762" s="570"/>
      <c r="AV762" s="570"/>
      <c r="AW762" s="570"/>
      <c r="AX762" s="570"/>
      <c r="AY762" s="570"/>
      <c r="AZ762" s="570"/>
      <c r="BA762" s="570"/>
      <c r="BB762" s="570"/>
      <c r="BC762" s="570"/>
      <c r="BD762" s="570"/>
      <c r="BE762" s="570"/>
      <c r="BF762" s="570"/>
      <c r="BG762" s="570"/>
      <c r="BH762" s="570"/>
      <c r="BI762" s="570"/>
      <c r="BJ762" s="570"/>
      <c r="BK762" s="570"/>
      <c r="BL762" s="570"/>
      <c r="BM762" s="570"/>
      <c r="BN762" s="570"/>
      <c r="BO762" s="570"/>
      <c r="BP762" s="570"/>
      <c r="BQ762" s="570"/>
      <c r="BR762" s="570"/>
      <c r="BS762" s="570"/>
      <c r="BT762" s="570"/>
      <c r="BU762" s="570"/>
      <c r="BV762" s="570"/>
      <c r="BW762" s="570"/>
      <c r="BX762" s="570"/>
      <c r="BY762" s="570"/>
      <c r="BZ762" s="570"/>
      <c r="CA762" s="570"/>
      <c r="CB762" s="570"/>
      <c r="CC762" s="570"/>
      <c r="CD762" s="570"/>
      <c r="CE762" s="570"/>
      <c r="CF762" s="570"/>
      <c r="CG762" s="570"/>
      <c r="CH762" s="570"/>
      <c r="CI762" s="570"/>
      <c r="CJ762" s="570"/>
      <c r="CK762" s="570"/>
      <c r="CL762" s="570"/>
      <c r="CM762" s="570"/>
      <c r="CN762" s="570"/>
      <c r="CO762" s="570"/>
      <c r="CP762" s="570"/>
      <c r="CQ762" s="570"/>
      <c r="CR762" s="570"/>
      <c r="CS762" s="570"/>
      <c r="CT762" s="570"/>
      <c r="CU762" s="570"/>
      <c r="CV762" s="570"/>
    </row>
    <row r="763" spans="1:100" s="365" customFormat="1" ht="13.5">
      <c r="A763" s="655"/>
      <c r="B763" s="655"/>
      <c r="C763" s="655"/>
      <c r="D763" s="655"/>
      <c r="E763" s="655"/>
      <c r="F763" s="655"/>
      <c r="G763" s="655"/>
      <c r="H763" s="815"/>
      <c r="I763" s="815"/>
      <c r="J763" s="366"/>
      <c r="K763" s="367"/>
      <c r="L763" s="368"/>
      <c r="O763" s="339"/>
      <c r="P763" s="369"/>
      <c r="Q763" s="341"/>
      <c r="R763" s="342"/>
      <c r="S763" s="342"/>
      <c r="T763" s="343"/>
      <c r="U763" s="344"/>
      <c r="V763" s="344"/>
      <c r="W763" s="344"/>
      <c r="X763" s="564"/>
      <c r="Y763" s="564"/>
      <c r="Z763" s="564"/>
      <c r="AA763" s="564"/>
      <c r="AB763" s="564"/>
      <c r="AC763" s="570"/>
      <c r="AD763" s="570"/>
      <c r="AE763" s="570"/>
      <c r="AF763" s="570"/>
      <c r="AG763" s="570"/>
      <c r="AH763" s="570"/>
      <c r="AI763" s="570"/>
      <c r="AJ763" s="570"/>
      <c r="AK763" s="570"/>
      <c r="AL763" s="570"/>
      <c r="AM763" s="570"/>
      <c r="AN763" s="570"/>
      <c r="AO763" s="570"/>
      <c r="AP763" s="570"/>
      <c r="AQ763" s="570"/>
      <c r="AR763" s="570"/>
      <c r="AS763" s="570"/>
      <c r="AT763" s="570"/>
      <c r="AU763" s="570"/>
      <c r="AV763" s="570"/>
      <c r="AW763" s="570"/>
      <c r="AX763" s="570"/>
      <c r="AY763" s="570"/>
      <c r="AZ763" s="570"/>
      <c r="BA763" s="570"/>
      <c r="BB763" s="570"/>
      <c r="BC763" s="570"/>
      <c r="BD763" s="570"/>
      <c r="BE763" s="570"/>
      <c r="BF763" s="570"/>
      <c r="BG763" s="570"/>
      <c r="BH763" s="570"/>
      <c r="BI763" s="570"/>
      <c r="BJ763" s="570"/>
      <c r="BK763" s="570"/>
      <c r="BL763" s="570"/>
      <c r="BM763" s="570"/>
      <c r="BN763" s="570"/>
      <c r="BO763" s="570"/>
      <c r="BP763" s="570"/>
      <c r="BQ763" s="570"/>
      <c r="BR763" s="570"/>
      <c r="BS763" s="570"/>
      <c r="BT763" s="570"/>
      <c r="BU763" s="570"/>
      <c r="BV763" s="570"/>
      <c r="BW763" s="570"/>
      <c r="BX763" s="570"/>
      <c r="BY763" s="570"/>
      <c r="BZ763" s="570"/>
      <c r="CA763" s="570"/>
      <c r="CB763" s="570"/>
      <c r="CC763" s="570"/>
      <c r="CD763" s="570"/>
      <c r="CE763" s="570"/>
      <c r="CF763" s="570"/>
      <c r="CG763" s="570"/>
      <c r="CH763" s="570"/>
      <c r="CI763" s="570"/>
      <c r="CJ763" s="570"/>
      <c r="CK763" s="570"/>
      <c r="CL763" s="570"/>
      <c r="CM763" s="570"/>
      <c r="CN763" s="570"/>
      <c r="CO763" s="570"/>
      <c r="CP763" s="570"/>
      <c r="CQ763" s="570"/>
      <c r="CR763" s="570"/>
      <c r="CS763" s="570"/>
      <c r="CT763" s="570"/>
      <c r="CU763" s="570"/>
      <c r="CV763" s="570"/>
    </row>
    <row r="764" spans="1:100" s="365" customFormat="1" ht="13.5">
      <c r="A764" s="655"/>
      <c r="B764" s="655"/>
      <c r="C764" s="655"/>
      <c r="D764" s="655"/>
      <c r="E764" s="655"/>
      <c r="F764" s="655"/>
      <c r="G764" s="655"/>
      <c r="H764" s="815"/>
      <c r="I764" s="815"/>
      <c r="J764" s="366"/>
      <c r="K764" s="367"/>
      <c r="L764" s="368"/>
      <c r="O764" s="339"/>
      <c r="P764" s="369"/>
      <c r="Q764" s="341"/>
      <c r="R764" s="342"/>
      <c r="S764" s="342"/>
      <c r="T764" s="343"/>
      <c r="U764" s="344"/>
      <c r="V764" s="344"/>
      <c r="W764" s="344"/>
      <c r="X764" s="564"/>
      <c r="Y764" s="564"/>
      <c r="Z764" s="564"/>
      <c r="AA764" s="564"/>
      <c r="AB764" s="564"/>
      <c r="AC764" s="570"/>
      <c r="AD764" s="570"/>
      <c r="AE764" s="570"/>
      <c r="AF764" s="570"/>
      <c r="AG764" s="570"/>
      <c r="AH764" s="570"/>
      <c r="AI764" s="570"/>
      <c r="AJ764" s="570"/>
      <c r="AK764" s="570"/>
      <c r="AL764" s="570"/>
      <c r="AM764" s="570"/>
      <c r="AN764" s="570"/>
      <c r="AO764" s="570"/>
      <c r="AP764" s="570"/>
      <c r="AQ764" s="570"/>
      <c r="AR764" s="570"/>
      <c r="AS764" s="570"/>
      <c r="AT764" s="570"/>
      <c r="AU764" s="570"/>
      <c r="AV764" s="570"/>
      <c r="AW764" s="570"/>
      <c r="AX764" s="570"/>
      <c r="AY764" s="570"/>
      <c r="AZ764" s="570"/>
      <c r="BA764" s="570"/>
      <c r="BB764" s="570"/>
      <c r="BC764" s="570"/>
      <c r="BD764" s="570"/>
      <c r="BE764" s="570"/>
      <c r="BF764" s="570"/>
      <c r="BG764" s="570"/>
      <c r="BH764" s="570"/>
      <c r="BI764" s="570"/>
      <c r="BJ764" s="570"/>
      <c r="BK764" s="570"/>
      <c r="BL764" s="570"/>
      <c r="BM764" s="570"/>
      <c r="BN764" s="570"/>
      <c r="BO764" s="570"/>
      <c r="BP764" s="570"/>
      <c r="BQ764" s="570"/>
      <c r="BR764" s="570"/>
      <c r="BS764" s="570"/>
      <c r="BT764" s="570"/>
      <c r="BU764" s="570"/>
      <c r="BV764" s="570"/>
      <c r="BW764" s="570"/>
      <c r="BX764" s="570"/>
      <c r="BY764" s="570"/>
      <c r="BZ764" s="570"/>
      <c r="CA764" s="570"/>
      <c r="CB764" s="570"/>
      <c r="CC764" s="570"/>
      <c r="CD764" s="570"/>
      <c r="CE764" s="570"/>
      <c r="CF764" s="570"/>
      <c r="CG764" s="570"/>
      <c r="CH764" s="570"/>
      <c r="CI764" s="570"/>
      <c r="CJ764" s="570"/>
      <c r="CK764" s="570"/>
      <c r="CL764" s="570"/>
      <c r="CM764" s="570"/>
      <c r="CN764" s="570"/>
      <c r="CO764" s="570"/>
      <c r="CP764" s="570"/>
      <c r="CQ764" s="570"/>
      <c r="CR764" s="570"/>
      <c r="CS764" s="570"/>
      <c r="CT764" s="570"/>
      <c r="CU764" s="570"/>
      <c r="CV764" s="570"/>
    </row>
    <row r="765" spans="1:100" s="365" customFormat="1" ht="13.5">
      <c r="A765" s="655"/>
      <c r="B765" s="655"/>
      <c r="C765" s="655"/>
      <c r="D765" s="655"/>
      <c r="E765" s="655"/>
      <c r="F765" s="655"/>
      <c r="G765" s="655"/>
      <c r="H765" s="815"/>
      <c r="I765" s="815"/>
      <c r="J765" s="366"/>
      <c r="K765" s="367"/>
      <c r="L765" s="368"/>
      <c r="O765" s="339"/>
      <c r="P765" s="369"/>
      <c r="Q765" s="341"/>
      <c r="R765" s="342"/>
      <c r="S765" s="342"/>
      <c r="T765" s="343"/>
      <c r="U765" s="344"/>
      <c r="V765" s="344"/>
      <c r="W765" s="344"/>
      <c r="X765" s="564"/>
      <c r="Y765" s="564"/>
      <c r="Z765" s="564"/>
      <c r="AA765" s="564"/>
      <c r="AB765" s="564"/>
      <c r="AC765" s="570"/>
      <c r="AD765" s="570"/>
      <c r="AE765" s="570"/>
      <c r="AF765" s="570"/>
      <c r="AG765" s="570"/>
      <c r="AH765" s="570"/>
      <c r="AI765" s="570"/>
      <c r="AJ765" s="570"/>
      <c r="AK765" s="570"/>
      <c r="AL765" s="570"/>
      <c r="AM765" s="570"/>
      <c r="AN765" s="570"/>
      <c r="AO765" s="570"/>
      <c r="AP765" s="570"/>
      <c r="AQ765" s="570"/>
      <c r="AR765" s="570"/>
      <c r="AS765" s="570"/>
      <c r="AT765" s="570"/>
      <c r="AU765" s="570"/>
      <c r="AV765" s="570"/>
      <c r="AW765" s="570"/>
      <c r="AX765" s="570"/>
      <c r="AY765" s="570"/>
      <c r="AZ765" s="570"/>
      <c r="BA765" s="570"/>
      <c r="BB765" s="570"/>
      <c r="BC765" s="570"/>
      <c r="BD765" s="570"/>
      <c r="BE765" s="570"/>
      <c r="BF765" s="570"/>
      <c r="BG765" s="570"/>
      <c r="BH765" s="570"/>
      <c r="BI765" s="570"/>
      <c r="BJ765" s="570"/>
      <c r="BK765" s="570"/>
      <c r="BL765" s="570"/>
      <c r="BM765" s="570"/>
      <c r="BN765" s="570"/>
      <c r="BO765" s="570"/>
      <c r="BP765" s="570"/>
      <c r="BQ765" s="570"/>
      <c r="BR765" s="570"/>
      <c r="BS765" s="570"/>
      <c r="BT765" s="570"/>
      <c r="BU765" s="570"/>
      <c r="BV765" s="570"/>
      <c r="BW765" s="570"/>
      <c r="BX765" s="570"/>
      <c r="BY765" s="570"/>
      <c r="BZ765" s="570"/>
      <c r="CA765" s="570"/>
      <c r="CB765" s="570"/>
      <c r="CC765" s="570"/>
      <c r="CD765" s="570"/>
      <c r="CE765" s="570"/>
      <c r="CF765" s="570"/>
      <c r="CG765" s="570"/>
      <c r="CH765" s="570"/>
      <c r="CI765" s="570"/>
      <c r="CJ765" s="570"/>
      <c r="CK765" s="570"/>
      <c r="CL765" s="570"/>
      <c r="CM765" s="570"/>
      <c r="CN765" s="570"/>
      <c r="CO765" s="570"/>
      <c r="CP765" s="570"/>
      <c r="CQ765" s="570"/>
      <c r="CR765" s="570"/>
      <c r="CS765" s="570"/>
      <c r="CT765" s="570"/>
      <c r="CU765" s="570"/>
      <c r="CV765" s="570"/>
    </row>
    <row r="766" spans="1:100" s="365" customFormat="1" ht="13.5">
      <c r="A766" s="655"/>
      <c r="B766" s="655"/>
      <c r="C766" s="655"/>
      <c r="D766" s="655"/>
      <c r="E766" s="655"/>
      <c r="F766" s="655"/>
      <c r="G766" s="655"/>
      <c r="H766" s="815"/>
      <c r="I766" s="815"/>
      <c r="J766" s="366"/>
      <c r="K766" s="367"/>
      <c r="L766" s="368"/>
      <c r="O766" s="339"/>
      <c r="P766" s="369"/>
      <c r="Q766" s="341"/>
      <c r="R766" s="342"/>
      <c r="S766" s="342"/>
      <c r="T766" s="343"/>
      <c r="U766" s="344"/>
      <c r="V766" s="344"/>
      <c r="W766" s="344"/>
      <c r="X766" s="564"/>
      <c r="Y766" s="564"/>
      <c r="Z766" s="564"/>
      <c r="AA766" s="564"/>
      <c r="AB766" s="564"/>
      <c r="AC766" s="570"/>
      <c r="AD766" s="570"/>
      <c r="AE766" s="570"/>
      <c r="AF766" s="570"/>
      <c r="AG766" s="570"/>
      <c r="AH766" s="570"/>
      <c r="AI766" s="570"/>
      <c r="AJ766" s="570"/>
      <c r="AK766" s="570"/>
      <c r="AL766" s="570"/>
      <c r="AM766" s="570"/>
      <c r="AN766" s="570"/>
      <c r="AO766" s="570"/>
      <c r="AP766" s="570"/>
      <c r="AQ766" s="570"/>
      <c r="AR766" s="570"/>
      <c r="AS766" s="570"/>
      <c r="AT766" s="570"/>
      <c r="AU766" s="570"/>
      <c r="AV766" s="570"/>
      <c r="AW766" s="570"/>
      <c r="AX766" s="570"/>
      <c r="AY766" s="570"/>
      <c r="AZ766" s="570"/>
      <c r="BA766" s="570"/>
      <c r="BB766" s="570"/>
      <c r="BC766" s="570"/>
      <c r="BD766" s="570"/>
      <c r="BE766" s="570"/>
      <c r="BF766" s="570"/>
      <c r="BG766" s="570"/>
      <c r="BH766" s="570"/>
      <c r="BI766" s="570"/>
      <c r="BJ766" s="570"/>
      <c r="BK766" s="570"/>
      <c r="BL766" s="570"/>
      <c r="BM766" s="570"/>
      <c r="BN766" s="570"/>
      <c r="BO766" s="570"/>
      <c r="BP766" s="570"/>
      <c r="BQ766" s="570"/>
      <c r="BR766" s="570"/>
      <c r="BS766" s="570"/>
      <c r="BT766" s="570"/>
      <c r="BU766" s="570"/>
      <c r="BV766" s="570"/>
      <c r="BW766" s="570"/>
      <c r="BX766" s="570"/>
      <c r="BY766" s="570"/>
      <c r="BZ766" s="570"/>
      <c r="CA766" s="570"/>
      <c r="CB766" s="570"/>
      <c r="CC766" s="570"/>
      <c r="CD766" s="570"/>
      <c r="CE766" s="570"/>
      <c r="CF766" s="570"/>
      <c r="CG766" s="570"/>
      <c r="CH766" s="570"/>
      <c r="CI766" s="570"/>
      <c r="CJ766" s="570"/>
      <c r="CK766" s="570"/>
      <c r="CL766" s="570"/>
      <c r="CM766" s="570"/>
      <c r="CN766" s="570"/>
      <c r="CO766" s="570"/>
      <c r="CP766" s="570"/>
      <c r="CQ766" s="570"/>
      <c r="CR766" s="570"/>
      <c r="CS766" s="570"/>
      <c r="CT766" s="570"/>
      <c r="CU766" s="570"/>
      <c r="CV766" s="570"/>
    </row>
    <row r="767" spans="1:100" s="365" customFormat="1" ht="13.5">
      <c r="A767" s="655"/>
      <c r="B767" s="655"/>
      <c r="C767" s="655"/>
      <c r="D767" s="655"/>
      <c r="E767" s="655"/>
      <c r="F767" s="655"/>
      <c r="G767" s="655"/>
      <c r="H767" s="815"/>
      <c r="I767" s="815"/>
      <c r="J767" s="366"/>
      <c r="K767" s="367"/>
      <c r="L767" s="368"/>
      <c r="O767" s="339"/>
      <c r="P767" s="369"/>
      <c r="Q767" s="341"/>
      <c r="R767" s="342"/>
      <c r="S767" s="342"/>
      <c r="T767" s="343"/>
      <c r="U767" s="344"/>
      <c r="V767" s="344"/>
      <c r="W767" s="344"/>
      <c r="X767" s="564"/>
      <c r="Y767" s="564"/>
      <c r="Z767" s="564"/>
      <c r="AA767" s="564"/>
      <c r="AB767" s="564"/>
      <c r="AC767" s="570"/>
      <c r="AD767" s="570"/>
      <c r="AE767" s="570"/>
      <c r="AF767" s="570"/>
      <c r="AG767" s="570"/>
      <c r="AH767" s="570"/>
      <c r="AI767" s="570"/>
      <c r="AJ767" s="570"/>
      <c r="AK767" s="570"/>
      <c r="AL767" s="570"/>
      <c r="AM767" s="570"/>
      <c r="AN767" s="570"/>
      <c r="AO767" s="570"/>
      <c r="AP767" s="570"/>
      <c r="AQ767" s="570"/>
      <c r="AR767" s="570"/>
      <c r="AS767" s="570"/>
      <c r="AT767" s="570"/>
      <c r="AU767" s="570"/>
      <c r="AV767" s="570"/>
      <c r="AW767" s="570"/>
      <c r="AX767" s="570"/>
      <c r="AY767" s="570"/>
      <c r="AZ767" s="570"/>
      <c r="BA767" s="570"/>
      <c r="BB767" s="570"/>
      <c r="BC767" s="570"/>
      <c r="BD767" s="570"/>
      <c r="BE767" s="570"/>
      <c r="BF767" s="570"/>
      <c r="BG767" s="570"/>
      <c r="BH767" s="570"/>
      <c r="BI767" s="570"/>
      <c r="BJ767" s="570"/>
      <c r="BK767" s="570"/>
      <c r="BL767" s="570"/>
      <c r="BM767" s="570"/>
      <c r="BN767" s="570"/>
      <c r="BO767" s="570"/>
      <c r="BP767" s="570"/>
      <c r="BQ767" s="570"/>
      <c r="BR767" s="570"/>
      <c r="BS767" s="570"/>
      <c r="BT767" s="570"/>
      <c r="BU767" s="570"/>
      <c r="BV767" s="570"/>
      <c r="BW767" s="570"/>
      <c r="BX767" s="570"/>
      <c r="BY767" s="570"/>
      <c r="BZ767" s="570"/>
      <c r="CA767" s="570"/>
      <c r="CB767" s="570"/>
      <c r="CC767" s="570"/>
      <c r="CD767" s="570"/>
      <c r="CE767" s="570"/>
      <c r="CF767" s="570"/>
      <c r="CG767" s="570"/>
      <c r="CH767" s="570"/>
      <c r="CI767" s="570"/>
      <c r="CJ767" s="570"/>
      <c r="CK767" s="570"/>
      <c r="CL767" s="570"/>
      <c r="CM767" s="570"/>
      <c r="CN767" s="570"/>
      <c r="CO767" s="570"/>
      <c r="CP767" s="570"/>
      <c r="CQ767" s="570"/>
      <c r="CR767" s="570"/>
      <c r="CS767" s="570"/>
      <c r="CT767" s="570"/>
      <c r="CU767" s="570"/>
      <c r="CV767" s="570"/>
    </row>
    <row r="768" spans="1:100" s="365" customFormat="1" ht="13.5">
      <c r="A768" s="655"/>
      <c r="B768" s="655"/>
      <c r="C768" s="655"/>
      <c r="D768" s="655"/>
      <c r="E768" s="655"/>
      <c r="F768" s="655"/>
      <c r="G768" s="655"/>
      <c r="H768" s="815"/>
      <c r="I768" s="815"/>
      <c r="J768" s="366"/>
      <c r="K768" s="367"/>
      <c r="L768" s="368"/>
      <c r="O768" s="339"/>
      <c r="P768" s="369"/>
      <c r="Q768" s="341"/>
      <c r="R768" s="342"/>
      <c r="S768" s="342"/>
      <c r="T768" s="343"/>
      <c r="U768" s="344"/>
      <c r="V768" s="344"/>
      <c r="W768" s="344"/>
      <c r="X768" s="564"/>
      <c r="Y768" s="564"/>
      <c r="Z768" s="564"/>
      <c r="AA768" s="564"/>
      <c r="AB768" s="564"/>
      <c r="AC768" s="570"/>
      <c r="AD768" s="570"/>
      <c r="AE768" s="570"/>
      <c r="AF768" s="570"/>
      <c r="AG768" s="570"/>
      <c r="AH768" s="570"/>
      <c r="AI768" s="570"/>
      <c r="AJ768" s="570"/>
      <c r="AK768" s="570"/>
      <c r="AL768" s="570"/>
      <c r="AM768" s="570"/>
      <c r="AN768" s="570"/>
      <c r="AO768" s="570"/>
      <c r="AP768" s="570"/>
      <c r="AQ768" s="570"/>
      <c r="AR768" s="570"/>
      <c r="AS768" s="570"/>
      <c r="AT768" s="570"/>
      <c r="AU768" s="570"/>
      <c r="AV768" s="570"/>
      <c r="AW768" s="570"/>
      <c r="AX768" s="570"/>
      <c r="AY768" s="570"/>
      <c r="AZ768" s="570"/>
      <c r="BA768" s="570"/>
      <c r="BB768" s="570"/>
      <c r="BC768" s="570"/>
      <c r="BD768" s="570"/>
      <c r="BE768" s="570"/>
      <c r="BF768" s="570"/>
      <c r="BG768" s="570"/>
      <c r="BH768" s="570"/>
      <c r="BI768" s="570"/>
      <c r="BJ768" s="570"/>
      <c r="BK768" s="570"/>
      <c r="BL768" s="570"/>
      <c r="BM768" s="570"/>
      <c r="BN768" s="570"/>
      <c r="BO768" s="570"/>
      <c r="BP768" s="570"/>
      <c r="BQ768" s="570"/>
      <c r="BR768" s="570"/>
      <c r="BS768" s="570"/>
      <c r="BT768" s="570"/>
      <c r="BU768" s="570"/>
      <c r="BV768" s="570"/>
      <c r="BW768" s="570"/>
      <c r="BX768" s="570"/>
      <c r="BY768" s="570"/>
      <c r="BZ768" s="570"/>
      <c r="CA768" s="570"/>
      <c r="CB768" s="570"/>
      <c r="CC768" s="570"/>
      <c r="CD768" s="570"/>
      <c r="CE768" s="570"/>
      <c r="CF768" s="570"/>
      <c r="CG768" s="570"/>
      <c r="CH768" s="570"/>
      <c r="CI768" s="570"/>
      <c r="CJ768" s="570"/>
      <c r="CK768" s="570"/>
      <c r="CL768" s="570"/>
      <c r="CM768" s="570"/>
      <c r="CN768" s="570"/>
      <c r="CO768" s="570"/>
      <c r="CP768" s="570"/>
      <c r="CQ768" s="570"/>
      <c r="CR768" s="570"/>
      <c r="CS768" s="570"/>
      <c r="CT768" s="570"/>
      <c r="CU768" s="570"/>
      <c r="CV768" s="570"/>
    </row>
    <row r="769" spans="1:100" s="365" customFormat="1" ht="13.5">
      <c r="A769" s="655"/>
      <c r="B769" s="655"/>
      <c r="C769" s="655"/>
      <c r="D769" s="655"/>
      <c r="E769" s="655"/>
      <c r="F769" s="655"/>
      <c r="G769" s="655"/>
      <c r="H769" s="815"/>
      <c r="I769" s="815"/>
      <c r="J769" s="366"/>
      <c r="K769" s="367"/>
      <c r="L769" s="368"/>
      <c r="O769" s="339"/>
      <c r="P769" s="369"/>
      <c r="Q769" s="341"/>
      <c r="R769" s="342"/>
      <c r="S769" s="342"/>
      <c r="T769" s="343"/>
      <c r="U769" s="344"/>
      <c r="V769" s="344"/>
      <c r="W769" s="344"/>
      <c r="X769" s="564"/>
      <c r="Y769" s="564"/>
      <c r="Z769" s="564"/>
      <c r="AA769" s="564"/>
      <c r="AB769" s="564"/>
      <c r="AC769" s="570"/>
      <c r="AD769" s="570"/>
      <c r="AE769" s="570"/>
      <c r="AF769" s="570"/>
      <c r="AG769" s="570"/>
      <c r="AH769" s="570"/>
      <c r="AI769" s="570"/>
      <c r="AJ769" s="570"/>
      <c r="AK769" s="570"/>
      <c r="AL769" s="570"/>
      <c r="AM769" s="570"/>
      <c r="AN769" s="570"/>
      <c r="AO769" s="570"/>
      <c r="AP769" s="570"/>
      <c r="AQ769" s="570"/>
      <c r="AR769" s="570"/>
      <c r="AS769" s="570"/>
      <c r="AT769" s="570"/>
      <c r="AU769" s="570"/>
      <c r="AV769" s="570"/>
      <c r="AW769" s="570"/>
      <c r="AX769" s="570"/>
      <c r="AY769" s="570"/>
      <c r="AZ769" s="570"/>
      <c r="BA769" s="570"/>
      <c r="BB769" s="570"/>
      <c r="BC769" s="570"/>
      <c r="BD769" s="570"/>
      <c r="BE769" s="570"/>
      <c r="BF769" s="570"/>
      <c r="BG769" s="570"/>
      <c r="BH769" s="570"/>
      <c r="BI769" s="570"/>
      <c r="BJ769" s="570"/>
      <c r="BK769" s="570"/>
      <c r="BL769" s="570"/>
      <c r="BM769" s="570"/>
      <c r="BN769" s="570"/>
      <c r="BO769" s="570"/>
      <c r="BP769" s="570"/>
      <c r="BQ769" s="570"/>
      <c r="BR769" s="570"/>
      <c r="BS769" s="570"/>
      <c r="BT769" s="570"/>
      <c r="BU769" s="570"/>
      <c r="BV769" s="570"/>
      <c r="BW769" s="570"/>
      <c r="BX769" s="570"/>
      <c r="BY769" s="570"/>
      <c r="BZ769" s="570"/>
      <c r="CA769" s="570"/>
      <c r="CB769" s="570"/>
      <c r="CC769" s="570"/>
      <c r="CD769" s="570"/>
      <c r="CE769" s="570"/>
      <c r="CF769" s="570"/>
      <c r="CG769" s="570"/>
      <c r="CH769" s="570"/>
      <c r="CI769" s="570"/>
      <c r="CJ769" s="570"/>
      <c r="CK769" s="570"/>
      <c r="CL769" s="570"/>
      <c r="CM769" s="570"/>
      <c r="CN769" s="570"/>
      <c r="CO769" s="570"/>
      <c r="CP769" s="570"/>
      <c r="CQ769" s="570"/>
      <c r="CR769" s="570"/>
      <c r="CS769" s="570"/>
      <c r="CT769" s="570"/>
      <c r="CU769" s="570"/>
      <c r="CV769" s="570"/>
    </row>
    <row r="770" spans="1:100" s="365" customFormat="1" ht="13.5">
      <c r="A770" s="655"/>
      <c r="B770" s="655"/>
      <c r="C770" s="655"/>
      <c r="D770" s="655"/>
      <c r="E770" s="655"/>
      <c r="F770" s="655"/>
      <c r="G770" s="655"/>
      <c r="H770" s="815"/>
      <c r="I770" s="815"/>
      <c r="J770" s="366"/>
      <c r="K770" s="367"/>
      <c r="L770" s="368"/>
      <c r="O770" s="339"/>
      <c r="P770" s="369"/>
      <c r="Q770" s="341"/>
      <c r="R770" s="342"/>
      <c r="S770" s="342"/>
      <c r="T770" s="343"/>
      <c r="U770" s="344"/>
      <c r="V770" s="344"/>
      <c r="W770" s="344"/>
      <c r="X770" s="564"/>
      <c r="Y770" s="564"/>
      <c r="Z770" s="564"/>
      <c r="AA770" s="564"/>
      <c r="AB770" s="564"/>
      <c r="AC770" s="570"/>
      <c r="AD770" s="570"/>
      <c r="AE770" s="570"/>
      <c r="AF770" s="570"/>
      <c r="AG770" s="570"/>
      <c r="AH770" s="570"/>
      <c r="AI770" s="570"/>
      <c r="AJ770" s="570"/>
      <c r="AK770" s="570"/>
      <c r="AL770" s="570"/>
      <c r="AM770" s="570"/>
      <c r="AN770" s="570"/>
      <c r="AO770" s="570"/>
      <c r="AP770" s="570"/>
      <c r="AQ770" s="570"/>
      <c r="AR770" s="570"/>
      <c r="AS770" s="570"/>
      <c r="AT770" s="570"/>
      <c r="AU770" s="570"/>
      <c r="AV770" s="570"/>
      <c r="AW770" s="570"/>
      <c r="AX770" s="570"/>
      <c r="AY770" s="570"/>
      <c r="AZ770" s="570"/>
      <c r="BA770" s="570"/>
      <c r="BB770" s="570"/>
      <c r="BC770" s="570"/>
      <c r="BD770" s="570"/>
      <c r="BE770" s="570"/>
      <c r="BF770" s="570"/>
      <c r="BG770" s="570"/>
      <c r="BH770" s="570"/>
      <c r="BI770" s="570"/>
      <c r="BJ770" s="570"/>
      <c r="BK770" s="570"/>
      <c r="BL770" s="570"/>
      <c r="BM770" s="570"/>
      <c r="BN770" s="570"/>
      <c r="BO770" s="570"/>
      <c r="BP770" s="570"/>
      <c r="BQ770" s="570"/>
      <c r="BR770" s="570"/>
      <c r="BS770" s="570"/>
      <c r="BT770" s="570"/>
      <c r="BU770" s="570"/>
      <c r="BV770" s="570"/>
      <c r="BW770" s="570"/>
      <c r="BX770" s="570"/>
      <c r="BY770" s="570"/>
      <c r="BZ770" s="570"/>
      <c r="CA770" s="570"/>
      <c r="CB770" s="570"/>
      <c r="CC770" s="570"/>
      <c r="CD770" s="570"/>
      <c r="CE770" s="570"/>
      <c r="CF770" s="570"/>
      <c r="CG770" s="570"/>
      <c r="CH770" s="570"/>
      <c r="CI770" s="570"/>
      <c r="CJ770" s="570"/>
      <c r="CK770" s="570"/>
      <c r="CL770" s="570"/>
      <c r="CM770" s="570"/>
      <c r="CN770" s="570"/>
      <c r="CO770" s="570"/>
      <c r="CP770" s="570"/>
      <c r="CQ770" s="570"/>
      <c r="CR770" s="570"/>
      <c r="CS770" s="570"/>
      <c r="CT770" s="570"/>
      <c r="CU770" s="570"/>
      <c r="CV770" s="570"/>
    </row>
    <row r="771" spans="1:100" s="365" customFormat="1" ht="13.5">
      <c r="A771" s="655"/>
      <c r="B771" s="655"/>
      <c r="C771" s="655"/>
      <c r="D771" s="655"/>
      <c r="E771" s="655"/>
      <c r="F771" s="655"/>
      <c r="G771" s="655"/>
      <c r="H771" s="815"/>
      <c r="I771" s="815"/>
      <c r="J771" s="366"/>
      <c r="K771" s="367"/>
      <c r="L771" s="368"/>
      <c r="O771" s="339"/>
      <c r="P771" s="369"/>
      <c r="Q771" s="341"/>
      <c r="R771" s="342"/>
      <c r="S771" s="342"/>
      <c r="T771" s="343"/>
      <c r="U771" s="344"/>
      <c r="V771" s="344"/>
      <c r="W771" s="344"/>
      <c r="X771" s="564"/>
      <c r="Y771" s="564"/>
      <c r="Z771" s="564"/>
      <c r="AA771" s="564"/>
      <c r="AB771" s="564"/>
      <c r="AC771" s="570"/>
      <c r="AD771" s="570"/>
      <c r="AE771" s="570"/>
      <c r="AF771" s="570"/>
      <c r="AG771" s="570"/>
      <c r="AH771" s="570"/>
      <c r="AI771" s="570"/>
      <c r="AJ771" s="570"/>
      <c r="AK771" s="570"/>
      <c r="AL771" s="570"/>
      <c r="AM771" s="570"/>
      <c r="AN771" s="570"/>
      <c r="AO771" s="570"/>
      <c r="AP771" s="570"/>
      <c r="AQ771" s="570"/>
      <c r="AR771" s="570"/>
      <c r="AS771" s="570"/>
      <c r="AT771" s="570"/>
      <c r="AU771" s="570"/>
      <c r="AV771" s="570"/>
      <c r="AW771" s="570"/>
      <c r="AX771" s="570"/>
      <c r="AY771" s="570"/>
      <c r="AZ771" s="570"/>
      <c r="BA771" s="570"/>
      <c r="BB771" s="570"/>
      <c r="BC771" s="570"/>
      <c r="BD771" s="570"/>
      <c r="BE771" s="570"/>
      <c r="BF771" s="570"/>
      <c r="BG771" s="570"/>
      <c r="BH771" s="570"/>
      <c r="BI771" s="570"/>
      <c r="BJ771" s="570"/>
      <c r="BK771" s="570"/>
      <c r="BL771" s="570"/>
      <c r="BM771" s="570"/>
      <c r="BN771" s="570"/>
      <c r="BO771" s="570"/>
      <c r="BP771" s="570"/>
      <c r="BQ771" s="570"/>
      <c r="BR771" s="570"/>
      <c r="BS771" s="570"/>
      <c r="BT771" s="570"/>
      <c r="BU771" s="570"/>
      <c r="BV771" s="570"/>
      <c r="BW771" s="570"/>
      <c r="BX771" s="570"/>
      <c r="BY771" s="570"/>
      <c r="BZ771" s="570"/>
      <c r="CA771" s="570"/>
      <c r="CB771" s="570"/>
      <c r="CC771" s="570"/>
      <c r="CD771" s="570"/>
      <c r="CE771" s="570"/>
      <c r="CF771" s="570"/>
      <c r="CG771" s="570"/>
      <c r="CH771" s="570"/>
      <c r="CI771" s="570"/>
      <c r="CJ771" s="570"/>
      <c r="CK771" s="570"/>
      <c r="CL771" s="570"/>
      <c r="CM771" s="570"/>
      <c r="CN771" s="570"/>
      <c r="CO771" s="570"/>
      <c r="CP771" s="570"/>
      <c r="CQ771" s="570"/>
      <c r="CR771" s="570"/>
      <c r="CS771" s="570"/>
      <c r="CT771" s="570"/>
      <c r="CU771" s="570"/>
      <c r="CV771" s="570"/>
    </row>
    <row r="772" spans="1:100" s="365" customFormat="1" ht="13.5">
      <c r="A772" s="655"/>
      <c r="B772" s="655"/>
      <c r="C772" s="655"/>
      <c r="D772" s="655"/>
      <c r="E772" s="655"/>
      <c r="F772" s="655"/>
      <c r="G772" s="655"/>
      <c r="H772" s="815"/>
      <c r="I772" s="815"/>
      <c r="J772" s="366"/>
      <c r="K772" s="367"/>
      <c r="L772" s="368"/>
      <c r="O772" s="339"/>
      <c r="P772" s="369"/>
      <c r="Q772" s="341"/>
      <c r="R772" s="342"/>
      <c r="S772" s="342"/>
      <c r="T772" s="343"/>
      <c r="U772" s="344"/>
      <c r="V772" s="344"/>
      <c r="W772" s="344"/>
      <c r="X772" s="564"/>
      <c r="Y772" s="564"/>
      <c r="Z772" s="564"/>
      <c r="AA772" s="564"/>
      <c r="AB772" s="564"/>
      <c r="AC772" s="570"/>
      <c r="AD772" s="570"/>
      <c r="AE772" s="570"/>
      <c r="AF772" s="570"/>
      <c r="AG772" s="570"/>
      <c r="AH772" s="570"/>
      <c r="AI772" s="570"/>
      <c r="AJ772" s="570"/>
      <c r="AK772" s="570"/>
      <c r="AL772" s="570"/>
      <c r="AM772" s="570"/>
      <c r="AN772" s="570"/>
      <c r="AO772" s="570"/>
      <c r="AP772" s="570"/>
      <c r="AQ772" s="570"/>
      <c r="AR772" s="570"/>
      <c r="AS772" s="570"/>
      <c r="AT772" s="570"/>
      <c r="AU772" s="570"/>
      <c r="AV772" s="570"/>
      <c r="AW772" s="570"/>
      <c r="AX772" s="570"/>
      <c r="AY772" s="570"/>
      <c r="AZ772" s="570"/>
      <c r="BA772" s="570"/>
      <c r="BB772" s="570"/>
      <c r="BC772" s="570"/>
      <c r="BD772" s="570"/>
      <c r="BE772" s="570"/>
      <c r="BF772" s="570"/>
      <c r="BG772" s="570"/>
      <c r="BH772" s="570"/>
      <c r="BI772" s="570"/>
      <c r="BJ772" s="570"/>
      <c r="BK772" s="570"/>
      <c r="BL772" s="570"/>
      <c r="BM772" s="570"/>
      <c r="BN772" s="570"/>
      <c r="BO772" s="570"/>
      <c r="BP772" s="570"/>
      <c r="BQ772" s="570"/>
      <c r="BR772" s="570"/>
      <c r="BS772" s="570"/>
      <c r="BT772" s="570"/>
      <c r="BU772" s="570"/>
      <c r="BV772" s="570"/>
      <c r="BW772" s="570"/>
      <c r="BX772" s="570"/>
      <c r="BY772" s="570"/>
      <c r="BZ772" s="570"/>
      <c r="CA772" s="570"/>
      <c r="CB772" s="570"/>
      <c r="CC772" s="570"/>
      <c r="CD772" s="570"/>
      <c r="CE772" s="570"/>
      <c r="CF772" s="570"/>
      <c r="CG772" s="570"/>
      <c r="CH772" s="570"/>
      <c r="CI772" s="570"/>
      <c r="CJ772" s="570"/>
      <c r="CK772" s="570"/>
      <c r="CL772" s="570"/>
      <c r="CM772" s="570"/>
      <c r="CN772" s="570"/>
      <c r="CO772" s="570"/>
      <c r="CP772" s="570"/>
      <c r="CQ772" s="570"/>
      <c r="CR772" s="570"/>
      <c r="CS772" s="570"/>
      <c r="CT772" s="570"/>
      <c r="CU772" s="570"/>
      <c r="CV772" s="570"/>
    </row>
    <row r="773" spans="1:100" s="365" customFormat="1" ht="13.5">
      <c r="A773" s="655"/>
      <c r="B773" s="655"/>
      <c r="C773" s="655"/>
      <c r="D773" s="655"/>
      <c r="E773" s="655"/>
      <c r="F773" s="655"/>
      <c r="G773" s="655"/>
      <c r="H773" s="815"/>
      <c r="I773" s="815"/>
      <c r="J773" s="366"/>
      <c r="K773" s="367"/>
      <c r="L773" s="368"/>
      <c r="O773" s="339"/>
      <c r="P773" s="369"/>
      <c r="Q773" s="341"/>
      <c r="R773" s="342"/>
      <c r="S773" s="342"/>
      <c r="T773" s="343"/>
      <c r="U773" s="344"/>
      <c r="V773" s="344"/>
      <c r="W773" s="344"/>
      <c r="X773" s="564"/>
      <c r="Y773" s="564"/>
      <c r="Z773" s="564"/>
      <c r="AA773" s="564"/>
      <c r="AB773" s="564"/>
      <c r="AC773" s="570"/>
      <c r="AD773" s="570"/>
      <c r="AE773" s="570"/>
      <c r="AF773" s="570"/>
      <c r="AG773" s="570"/>
      <c r="AH773" s="570"/>
      <c r="AI773" s="570"/>
      <c r="AJ773" s="570"/>
      <c r="AK773" s="570"/>
      <c r="AL773" s="570"/>
      <c r="AM773" s="570"/>
      <c r="AN773" s="570"/>
      <c r="AO773" s="570"/>
      <c r="AP773" s="570"/>
      <c r="AQ773" s="570"/>
      <c r="AR773" s="570"/>
      <c r="AS773" s="570"/>
      <c r="AT773" s="570"/>
      <c r="AU773" s="570"/>
      <c r="AV773" s="570"/>
      <c r="AW773" s="570"/>
      <c r="AX773" s="570"/>
      <c r="AY773" s="570"/>
      <c r="AZ773" s="570"/>
      <c r="BA773" s="570"/>
      <c r="BB773" s="570"/>
      <c r="BC773" s="570"/>
      <c r="BD773" s="570"/>
      <c r="BE773" s="570"/>
      <c r="BF773" s="570"/>
      <c r="BG773" s="570"/>
      <c r="BH773" s="570"/>
      <c r="BI773" s="570"/>
      <c r="BJ773" s="570"/>
      <c r="BK773" s="570"/>
      <c r="BL773" s="570"/>
      <c r="BM773" s="570"/>
      <c r="BN773" s="570"/>
      <c r="BO773" s="570"/>
      <c r="BP773" s="570"/>
      <c r="BQ773" s="570"/>
      <c r="BR773" s="570"/>
      <c r="BS773" s="570"/>
      <c r="BT773" s="570"/>
      <c r="BU773" s="570"/>
      <c r="BV773" s="570"/>
      <c r="BW773" s="570"/>
      <c r="BX773" s="570"/>
      <c r="BY773" s="570"/>
      <c r="BZ773" s="570"/>
      <c r="CA773" s="570"/>
      <c r="CB773" s="570"/>
      <c r="CC773" s="570"/>
      <c r="CD773" s="570"/>
      <c r="CE773" s="570"/>
      <c r="CF773" s="570"/>
      <c r="CG773" s="570"/>
      <c r="CH773" s="570"/>
      <c r="CI773" s="570"/>
      <c r="CJ773" s="570"/>
      <c r="CK773" s="570"/>
      <c r="CL773" s="570"/>
      <c r="CM773" s="570"/>
      <c r="CN773" s="570"/>
      <c r="CO773" s="570"/>
      <c r="CP773" s="570"/>
      <c r="CQ773" s="570"/>
      <c r="CR773" s="570"/>
      <c r="CS773" s="570"/>
      <c r="CT773" s="570"/>
      <c r="CU773" s="570"/>
      <c r="CV773" s="570"/>
    </row>
    <row r="774" spans="1:100" s="365" customFormat="1" ht="13.5">
      <c r="A774" s="655"/>
      <c r="B774" s="655"/>
      <c r="C774" s="655"/>
      <c r="D774" s="655"/>
      <c r="E774" s="655"/>
      <c r="F774" s="655"/>
      <c r="G774" s="655"/>
      <c r="H774" s="815"/>
      <c r="I774" s="815"/>
      <c r="J774" s="366"/>
      <c r="K774" s="367"/>
      <c r="L774" s="368"/>
      <c r="O774" s="339"/>
      <c r="P774" s="369"/>
      <c r="Q774" s="341"/>
      <c r="R774" s="342"/>
      <c r="S774" s="342"/>
      <c r="T774" s="343"/>
      <c r="U774" s="344"/>
      <c r="V774" s="344"/>
      <c r="W774" s="344"/>
      <c r="X774" s="564"/>
      <c r="Y774" s="564"/>
      <c r="Z774" s="564"/>
      <c r="AA774" s="564"/>
      <c r="AB774" s="564"/>
      <c r="AC774" s="570"/>
      <c r="AD774" s="570"/>
      <c r="AE774" s="570"/>
      <c r="AF774" s="570"/>
      <c r="AG774" s="570"/>
      <c r="AH774" s="570"/>
      <c r="AI774" s="570"/>
      <c r="AJ774" s="570"/>
      <c r="AK774" s="570"/>
      <c r="AL774" s="570"/>
      <c r="AM774" s="570"/>
      <c r="AN774" s="570"/>
      <c r="AO774" s="570"/>
      <c r="AP774" s="570"/>
      <c r="AQ774" s="570"/>
      <c r="AR774" s="570"/>
      <c r="AS774" s="570"/>
      <c r="AT774" s="570"/>
      <c r="AU774" s="570"/>
      <c r="AV774" s="570"/>
      <c r="AW774" s="570"/>
      <c r="AX774" s="570"/>
      <c r="AY774" s="570"/>
      <c r="AZ774" s="570"/>
      <c r="BA774" s="570"/>
      <c r="BB774" s="570"/>
      <c r="BC774" s="570"/>
      <c r="BD774" s="570"/>
      <c r="BE774" s="570"/>
      <c r="BF774" s="570"/>
      <c r="BG774" s="570"/>
      <c r="BH774" s="570"/>
      <c r="BI774" s="570"/>
      <c r="BJ774" s="570"/>
      <c r="BK774" s="570"/>
      <c r="BL774" s="570"/>
      <c r="BM774" s="570"/>
      <c r="BN774" s="570"/>
      <c r="BO774" s="570"/>
      <c r="BP774" s="570"/>
      <c r="BQ774" s="570"/>
      <c r="BR774" s="570"/>
      <c r="BS774" s="570"/>
      <c r="BT774" s="570"/>
      <c r="BU774" s="570"/>
      <c r="BV774" s="570"/>
      <c r="BW774" s="570"/>
      <c r="BX774" s="570"/>
      <c r="BY774" s="570"/>
      <c r="BZ774" s="570"/>
      <c r="CA774" s="570"/>
      <c r="CB774" s="570"/>
      <c r="CC774" s="570"/>
      <c r="CD774" s="570"/>
      <c r="CE774" s="570"/>
      <c r="CF774" s="570"/>
      <c r="CG774" s="570"/>
      <c r="CH774" s="570"/>
      <c r="CI774" s="570"/>
      <c r="CJ774" s="570"/>
      <c r="CK774" s="570"/>
      <c r="CL774" s="570"/>
      <c r="CM774" s="570"/>
      <c r="CN774" s="570"/>
      <c r="CO774" s="570"/>
      <c r="CP774" s="570"/>
      <c r="CQ774" s="570"/>
      <c r="CR774" s="570"/>
      <c r="CS774" s="570"/>
      <c r="CT774" s="570"/>
      <c r="CU774" s="570"/>
      <c r="CV774" s="570"/>
    </row>
    <row r="775" spans="1:100" s="365" customFormat="1" ht="13.5">
      <c r="A775" s="655"/>
      <c r="B775" s="655"/>
      <c r="C775" s="655"/>
      <c r="D775" s="655"/>
      <c r="E775" s="655"/>
      <c r="F775" s="655"/>
      <c r="G775" s="655"/>
      <c r="H775" s="815"/>
      <c r="I775" s="815"/>
      <c r="J775" s="366"/>
      <c r="K775" s="367"/>
      <c r="L775" s="368"/>
      <c r="O775" s="339"/>
      <c r="P775" s="369"/>
      <c r="Q775" s="341"/>
      <c r="R775" s="342"/>
      <c r="S775" s="342"/>
      <c r="T775" s="343"/>
      <c r="U775" s="344"/>
      <c r="V775" s="344"/>
      <c r="W775" s="344"/>
      <c r="X775" s="564"/>
      <c r="Y775" s="564"/>
      <c r="Z775" s="564"/>
      <c r="AA775" s="564"/>
      <c r="AB775" s="564"/>
      <c r="AC775" s="570"/>
      <c r="AD775" s="570"/>
      <c r="AE775" s="570"/>
      <c r="AF775" s="570"/>
      <c r="AG775" s="570"/>
      <c r="AH775" s="570"/>
      <c r="AI775" s="570"/>
      <c r="AJ775" s="570"/>
      <c r="AK775" s="570"/>
      <c r="AL775" s="570"/>
      <c r="AM775" s="570"/>
      <c r="AN775" s="570"/>
      <c r="AO775" s="570"/>
      <c r="AP775" s="570"/>
      <c r="AQ775" s="570"/>
      <c r="AR775" s="570"/>
      <c r="AS775" s="570"/>
      <c r="AT775" s="570"/>
      <c r="AU775" s="570"/>
      <c r="AV775" s="570"/>
      <c r="AW775" s="570"/>
      <c r="AX775" s="570"/>
      <c r="AY775" s="570"/>
      <c r="AZ775" s="570"/>
      <c r="BA775" s="570"/>
      <c r="BB775" s="570"/>
      <c r="BC775" s="570"/>
      <c r="BD775" s="570"/>
      <c r="BE775" s="570"/>
      <c r="BF775" s="570"/>
      <c r="BG775" s="570"/>
      <c r="BH775" s="570"/>
      <c r="BI775" s="570"/>
      <c r="BJ775" s="570"/>
      <c r="BK775" s="570"/>
      <c r="BL775" s="570"/>
      <c r="BM775" s="570"/>
      <c r="BN775" s="570"/>
      <c r="BO775" s="570"/>
      <c r="BP775" s="570"/>
      <c r="BQ775" s="570"/>
      <c r="BR775" s="570"/>
      <c r="BS775" s="570"/>
      <c r="BT775" s="570"/>
      <c r="BU775" s="570"/>
      <c r="BV775" s="570"/>
      <c r="BW775" s="570"/>
      <c r="BX775" s="570"/>
      <c r="BY775" s="570"/>
      <c r="BZ775" s="570"/>
      <c r="CA775" s="570"/>
      <c r="CB775" s="570"/>
      <c r="CC775" s="570"/>
      <c r="CD775" s="570"/>
      <c r="CE775" s="570"/>
      <c r="CF775" s="570"/>
      <c r="CG775" s="570"/>
      <c r="CH775" s="570"/>
      <c r="CI775" s="570"/>
      <c r="CJ775" s="570"/>
      <c r="CK775" s="570"/>
      <c r="CL775" s="570"/>
      <c r="CM775" s="570"/>
      <c r="CN775" s="570"/>
      <c r="CO775" s="570"/>
      <c r="CP775" s="570"/>
      <c r="CQ775" s="570"/>
      <c r="CR775" s="570"/>
      <c r="CS775" s="570"/>
      <c r="CT775" s="570"/>
      <c r="CU775" s="570"/>
      <c r="CV775" s="570"/>
    </row>
    <row r="776" spans="1:100" s="365" customFormat="1" ht="13.5">
      <c r="A776" s="655"/>
      <c r="B776" s="655"/>
      <c r="C776" s="655"/>
      <c r="D776" s="655"/>
      <c r="E776" s="655"/>
      <c r="F776" s="655"/>
      <c r="G776" s="655"/>
      <c r="H776" s="815"/>
      <c r="I776" s="815"/>
      <c r="J776" s="366"/>
      <c r="K776" s="367"/>
      <c r="L776" s="368"/>
      <c r="O776" s="339"/>
      <c r="P776" s="369"/>
      <c r="Q776" s="341"/>
      <c r="R776" s="342"/>
      <c r="S776" s="342"/>
      <c r="T776" s="343"/>
      <c r="U776" s="344"/>
      <c r="V776" s="344"/>
      <c r="W776" s="344"/>
      <c r="X776" s="564"/>
      <c r="Y776" s="564"/>
      <c r="Z776" s="564"/>
      <c r="AA776" s="564"/>
      <c r="AB776" s="564"/>
      <c r="AC776" s="570"/>
      <c r="AD776" s="570"/>
      <c r="AE776" s="570"/>
      <c r="AF776" s="570"/>
      <c r="AG776" s="570"/>
      <c r="AH776" s="570"/>
      <c r="AI776" s="570"/>
      <c r="AJ776" s="570"/>
      <c r="AK776" s="570"/>
      <c r="AL776" s="570"/>
      <c r="AM776" s="570"/>
      <c r="AN776" s="570"/>
      <c r="AO776" s="570"/>
      <c r="AP776" s="570"/>
      <c r="AQ776" s="570"/>
      <c r="AR776" s="570"/>
      <c r="AS776" s="570"/>
      <c r="AT776" s="570"/>
      <c r="AU776" s="570"/>
      <c r="AV776" s="570"/>
      <c r="AW776" s="570"/>
      <c r="AX776" s="570"/>
      <c r="AY776" s="570"/>
      <c r="AZ776" s="570"/>
      <c r="BA776" s="570"/>
      <c r="BB776" s="570"/>
      <c r="BC776" s="570"/>
      <c r="BD776" s="570"/>
      <c r="BE776" s="570"/>
      <c r="BF776" s="570"/>
      <c r="BG776" s="570"/>
      <c r="BH776" s="570"/>
      <c r="BI776" s="570"/>
      <c r="BJ776" s="570"/>
      <c r="BK776" s="570"/>
      <c r="BL776" s="570"/>
      <c r="BM776" s="570"/>
      <c r="BN776" s="570"/>
      <c r="BO776" s="570"/>
      <c r="BP776" s="570"/>
      <c r="BQ776" s="570"/>
      <c r="BR776" s="570"/>
      <c r="BS776" s="570"/>
      <c r="BT776" s="570"/>
      <c r="BU776" s="570"/>
      <c r="BV776" s="570"/>
      <c r="BW776" s="570"/>
      <c r="BX776" s="570"/>
      <c r="BY776" s="570"/>
      <c r="BZ776" s="570"/>
      <c r="CA776" s="570"/>
      <c r="CB776" s="570"/>
      <c r="CC776" s="570"/>
      <c r="CD776" s="570"/>
      <c r="CE776" s="570"/>
      <c r="CF776" s="570"/>
      <c r="CG776" s="570"/>
      <c r="CH776" s="570"/>
      <c r="CI776" s="570"/>
      <c r="CJ776" s="570"/>
      <c r="CK776" s="570"/>
      <c r="CL776" s="570"/>
      <c r="CM776" s="570"/>
      <c r="CN776" s="570"/>
      <c r="CO776" s="570"/>
      <c r="CP776" s="570"/>
      <c r="CQ776" s="570"/>
      <c r="CR776" s="570"/>
      <c r="CS776" s="570"/>
      <c r="CT776" s="570"/>
      <c r="CU776" s="570"/>
      <c r="CV776" s="570"/>
    </row>
    <row r="777" spans="1:100" s="365" customFormat="1" ht="13.5">
      <c r="A777" s="655"/>
      <c r="B777" s="655"/>
      <c r="C777" s="655"/>
      <c r="D777" s="655"/>
      <c r="E777" s="655"/>
      <c r="F777" s="655"/>
      <c r="G777" s="655"/>
      <c r="H777" s="815"/>
      <c r="I777" s="815"/>
      <c r="J777" s="366"/>
      <c r="K777" s="367"/>
      <c r="L777" s="368"/>
      <c r="O777" s="339"/>
      <c r="P777" s="369"/>
      <c r="Q777" s="341"/>
      <c r="R777" s="342"/>
      <c r="S777" s="342"/>
      <c r="T777" s="343"/>
      <c r="U777" s="344"/>
      <c r="V777" s="344"/>
      <c r="W777" s="344"/>
      <c r="X777" s="564"/>
      <c r="Y777" s="564"/>
      <c r="Z777" s="564"/>
      <c r="AA777" s="564"/>
      <c r="AB777" s="564"/>
      <c r="AC777" s="570"/>
      <c r="AD777" s="570"/>
      <c r="AE777" s="570"/>
      <c r="AF777" s="570"/>
      <c r="AG777" s="570"/>
      <c r="AH777" s="570"/>
      <c r="AI777" s="570"/>
      <c r="AJ777" s="570"/>
      <c r="AK777" s="570"/>
      <c r="AL777" s="570"/>
      <c r="AM777" s="570"/>
      <c r="AN777" s="570"/>
      <c r="AO777" s="570"/>
      <c r="AP777" s="570"/>
      <c r="AQ777" s="570"/>
      <c r="AR777" s="570"/>
      <c r="AS777" s="570"/>
      <c r="AT777" s="570"/>
      <c r="AU777" s="570"/>
      <c r="AV777" s="570"/>
      <c r="AW777" s="570"/>
      <c r="AX777" s="570"/>
      <c r="AY777" s="570"/>
      <c r="AZ777" s="570"/>
      <c r="BA777" s="570"/>
      <c r="BB777" s="570"/>
      <c r="BC777" s="570"/>
      <c r="BD777" s="570"/>
      <c r="BE777" s="570"/>
      <c r="BF777" s="570"/>
      <c r="BG777" s="570"/>
      <c r="BH777" s="570"/>
      <c r="BI777" s="570"/>
      <c r="BJ777" s="570"/>
      <c r="BK777" s="570"/>
      <c r="BL777" s="570"/>
      <c r="BM777" s="570"/>
      <c r="BN777" s="570"/>
      <c r="BO777" s="570"/>
      <c r="BP777" s="570"/>
      <c r="BQ777" s="570"/>
      <c r="BR777" s="570"/>
      <c r="BS777" s="570"/>
      <c r="BT777" s="570"/>
      <c r="BU777" s="570"/>
      <c r="BV777" s="570"/>
      <c r="BW777" s="570"/>
      <c r="BX777" s="570"/>
      <c r="BY777" s="570"/>
      <c r="BZ777" s="570"/>
      <c r="CA777" s="570"/>
      <c r="CB777" s="570"/>
      <c r="CC777" s="570"/>
      <c r="CD777" s="570"/>
      <c r="CE777" s="570"/>
      <c r="CF777" s="570"/>
      <c r="CG777" s="570"/>
      <c r="CH777" s="570"/>
      <c r="CI777" s="570"/>
      <c r="CJ777" s="570"/>
      <c r="CK777" s="570"/>
      <c r="CL777" s="570"/>
      <c r="CM777" s="570"/>
      <c r="CN777" s="570"/>
      <c r="CO777" s="570"/>
      <c r="CP777" s="570"/>
      <c r="CQ777" s="570"/>
      <c r="CR777" s="570"/>
      <c r="CS777" s="570"/>
      <c r="CT777" s="570"/>
      <c r="CU777" s="570"/>
      <c r="CV777" s="570"/>
    </row>
    <row r="778" spans="1:100" s="365" customFormat="1" ht="13.5">
      <c r="A778" s="655"/>
      <c r="B778" s="655"/>
      <c r="C778" s="655"/>
      <c r="D778" s="655"/>
      <c r="E778" s="655"/>
      <c r="F778" s="655"/>
      <c r="G778" s="655"/>
      <c r="H778" s="815"/>
      <c r="I778" s="815"/>
      <c r="J778" s="366"/>
      <c r="K778" s="367"/>
      <c r="L778" s="368"/>
      <c r="O778" s="339"/>
      <c r="P778" s="369"/>
      <c r="Q778" s="341"/>
      <c r="R778" s="342"/>
      <c r="S778" s="342"/>
      <c r="T778" s="343"/>
      <c r="U778" s="344"/>
      <c r="V778" s="344"/>
      <c r="W778" s="344"/>
      <c r="X778" s="564"/>
      <c r="Y778" s="564"/>
      <c r="Z778" s="564"/>
      <c r="AA778" s="564"/>
      <c r="AB778" s="564"/>
      <c r="AC778" s="570"/>
      <c r="AD778" s="570"/>
      <c r="AE778" s="570"/>
      <c r="AF778" s="570"/>
      <c r="AG778" s="570"/>
      <c r="AH778" s="570"/>
      <c r="AI778" s="570"/>
      <c r="AJ778" s="570"/>
      <c r="AK778" s="570"/>
      <c r="AL778" s="570"/>
      <c r="AM778" s="570"/>
      <c r="AN778" s="570"/>
      <c r="AO778" s="570"/>
      <c r="AP778" s="570"/>
      <c r="AQ778" s="570"/>
      <c r="AR778" s="570"/>
      <c r="AS778" s="570"/>
      <c r="AT778" s="570"/>
      <c r="AU778" s="570"/>
      <c r="AV778" s="570"/>
      <c r="AW778" s="570"/>
      <c r="AX778" s="570"/>
      <c r="AY778" s="570"/>
      <c r="AZ778" s="570"/>
      <c r="BA778" s="570"/>
      <c r="BB778" s="570"/>
      <c r="BC778" s="570"/>
      <c r="BD778" s="570"/>
      <c r="BE778" s="570"/>
      <c r="BF778" s="570"/>
      <c r="BG778" s="570"/>
      <c r="BH778" s="570"/>
      <c r="BI778" s="570"/>
      <c r="BJ778" s="570"/>
      <c r="BK778" s="570"/>
      <c r="BL778" s="570"/>
      <c r="BM778" s="570"/>
      <c r="BN778" s="570"/>
      <c r="BO778" s="570"/>
      <c r="BP778" s="570"/>
      <c r="BQ778" s="570"/>
      <c r="BR778" s="570"/>
      <c r="BS778" s="570"/>
      <c r="BT778" s="570"/>
      <c r="BU778" s="570"/>
      <c r="BV778" s="570"/>
      <c r="BW778" s="570"/>
      <c r="BX778" s="570"/>
      <c r="BY778" s="570"/>
      <c r="BZ778" s="570"/>
      <c r="CA778" s="570"/>
      <c r="CB778" s="570"/>
      <c r="CC778" s="570"/>
      <c r="CD778" s="570"/>
      <c r="CE778" s="570"/>
      <c r="CF778" s="570"/>
      <c r="CG778" s="570"/>
      <c r="CH778" s="570"/>
      <c r="CI778" s="570"/>
      <c r="CJ778" s="570"/>
      <c r="CK778" s="570"/>
      <c r="CL778" s="570"/>
      <c r="CM778" s="570"/>
      <c r="CN778" s="570"/>
      <c r="CO778" s="570"/>
      <c r="CP778" s="570"/>
      <c r="CQ778" s="570"/>
      <c r="CR778" s="570"/>
      <c r="CS778" s="570"/>
      <c r="CT778" s="570"/>
      <c r="CU778" s="570"/>
      <c r="CV778" s="570"/>
    </row>
    <row r="779" spans="1:100" s="365" customFormat="1" ht="13.5">
      <c r="A779" s="655"/>
      <c r="B779" s="655"/>
      <c r="C779" s="655"/>
      <c r="D779" s="655"/>
      <c r="E779" s="655"/>
      <c r="F779" s="655"/>
      <c r="G779" s="655"/>
      <c r="H779" s="815"/>
      <c r="I779" s="815"/>
      <c r="J779" s="366"/>
      <c r="K779" s="367"/>
      <c r="L779" s="368"/>
      <c r="O779" s="339"/>
      <c r="P779" s="369"/>
      <c r="Q779" s="341"/>
      <c r="R779" s="342"/>
      <c r="S779" s="342"/>
      <c r="T779" s="343"/>
      <c r="U779" s="344"/>
      <c r="V779" s="344"/>
      <c r="W779" s="344"/>
      <c r="X779" s="564"/>
      <c r="Y779" s="564"/>
      <c r="Z779" s="564"/>
      <c r="AA779" s="564"/>
      <c r="AB779" s="564"/>
      <c r="AC779" s="570"/>
      <c r="AD779" s="570"/>
      <c r="AE779" s="570"/>
      <c r="AF779" s="570"/>
      <c r="AG779" s="570"/>
      <c r="AH779" s="570"/>
      <c r="AI779" s="570"/>
      <c r="AJ779" s="570"/>
      <c r="AK779" s="570"/>
      <c r="AL779" s="570"/>
      <c r="AM779" s="570"/>
      <c r="AN779" s="570"/>
      <c r="AO779" s="570"/>
      <c r="AP779" s="570"/>
      <c r="AQ779" s="570"/>
      <c r="AR779" s="570"/>
      <c r="AS779" s="570"/>
      <c r="AT779" s="570"/>
      <c r="AU779" s="570"/>
      <c r="AV779" s="570"/>
      <c r="AW779" s="570"/>
      <c r="AX779" s="570"/>
      <c r="AY779" s="570"/>
      <c r="AZ779" s="570"/>
      <c r="BA779" s="570"/>
      <c r="BB779" s="570"/>
      <c r="BC779" s="570"/>
      <c r="BD779" s="570"/>
      <c r="BE779" s="570"/>
      <c r="BF779" s="570"/>
      <c r="BG779" s="570"/>
      <c r="BH779" s="570"/>
      <c r="BI779" s="570"/>
      <c r="BJ779" s="570"/>
      <c r="BK779" s="570"/>
      <c r="BL779" s="570"/>
      <c r="BM779" s="570"/>
      <c r="BN779" s="570"/>
      <c r="BO779" s="570"/>
      <c r="BP779" s="570"/>
      <c r="BQ779" s="570"/>
      <c r="BR779" s="570"/>
      <c r="BS779" s="570"/>
      <c r="BT779" s="570"/>
      <c r="BU779" s="570"/>
      <c r="BV779" s="570"/>
      <c r="BW779" s="570"/>
      <c r="BX779" s="570"/>
      <c r="BY779" s="570"/>
      <c r="BZ779" s="570"/>
      <c r="CA779" s="570"/>
      <c r="CB779" s="570"/>
      <c r="CC779" s="570"/>
      <c r="CD779" s="570"/>
      <c r="CE779" s="570"/>
      <c r="CF779" s="570"/>
      <c r="CG779" s="570"/>
      <c r="CH779" s="570"/>
      <c r="CI779" s="570"/>
      <c r="CJ779" s="570"/>
      <c r="CK779" s="570"/>
      <c r="CL779" s="570"/>
      <c r="CM779" s="570"/>
      <c r="CN779" s="570"/>
      <c r="CO779" s="570"/>
      <c r="CP779" s="570"/>
      <c r="CQ779" s="570"/>
      <c r="CR779" s="570"/>
      <c r="CS779" s="570"/>
      <c r="CT779" s="570"/>
      <c r="CU779" s="570"/>
      <c r="CV779" s="570"/>
    </row>
    <row r="780" spans="1:100" s="365" customFormat="1" ht="13.5">
      <c r="A780" s="655"/>
      <c r="B780" s="655"/>
      <c r="C780" s="655"/>
      <c r="D780" s="655"/>
      <c r="E780" s="655"/>
      <c r="F780" s="655"/>
      <c r="G780" s="655"/>
      <c r="H780" s="815"/>
      <c r="I780" s="815"/>
      <c r="J780" s="366"/>
      <c r="K780" s="367"/>
      <c r="L780" s="368"/>
      <c r="O780" s="339"/>
      <c r="P780" s="369"/>
      <c r="Q780" s="341"/>
      <c r="R780" s="342"/>
      <c r="S780" s="342"/>
      <c r="T780" s="343"/>
      <c r="U780" s="344"/>
      <c r="V780" s="344"/>
      <c r="W780" s="344"/>
      <c r="X780" s="564"/>
      <c r="Y780" s="564"/>
      <c r="Z780" s="564"/>
      <c r="AA780" s="564"/>
      <c r="AB780" s="564"/>
      <c r="AC780" s="570"/>
      <c r="AD780" s="570"/>
      <c r="AE780" s="570"/>
      <c r="AF780" s="570"/>
      <c r="AG780" s="570"/>
      <c r="AH780" s="570"/>
      <c r="AI780" s="570"/>
      <c r="AJ780" s="570"/>
      <c r="AK780" s="570"/>
      <c r="AL780" s="570"/>
      <c r="AM780" s="570"/>
      <c r="AN780" s="570"/>
      <c r="AO780" s="570"/>
      <c r="AP780" s="570"/>
      <c r="AQ780" s="570"/>
      <c r="AR780" s="570"/>
      <c r="AS780" s="570"/>
      <c r="AT780" s="570"/>
      <c r="AU780" s="570"/>
      <c r="AV780" s="570"/>
      <c r="AW780" s="570"/>
      <c r="AX780" s="570"/>
      <c r="AY780" s="570"/>
      <c r="AZ780" s="570"/>
      <c r="BA780" s="570"/>
      <c r="BB780" s="570"/>
      <c r="BC780" s="570"/>
      <c r="BD780" s="570"/>
      <c r="BE780" s="570"/>
      <c r="BF780" s="570"/>
      <c r="BG780" s="570"/>
      <c r="BH780" s="570"/>
      <c r="BI780" s="570"/>
      <c r="BJ780" s="570"/>
      <c r="BK780" s="570"/>
      <c r="BL780" s="570"/>
      <c r="BM780" s="570"/>
      <c r="BN780" s="570"/>
      <c r="BO780" s="570"/>
      <c r="BP780" s="570"/>
      <c r="BQ780" s="570"/>
      <c r="BR780" s="570"/>
      <c r="BS780" s="570"/>
      <c r="BT780" s="570"/>
      <c r="BU780" s="570"/>
      <c r="BV780" s="570"/>
      <c r="BW780" s="570"/>
      <c r="BX780" s="570"/>
      <c r="BY780" s="570"/>
      <c r="BZ780" s="570"/>
      <c r="CA780" s="570"/>
      <c r="CB780" s="570"/>
      <c r="CC780" s="570"/>
      <c r="CD780" s="570"/>
      <c r="CE780" s="570"/>
      <c r="CF780" s="570"/>
      <c r="CG780" s="570"/>
      <c r="CH780" s="570"/>
      <c r="CI780" s="570"/>
      <c r="CJ780" s="570"/>
      <c r="CK780" s="570"/>
      <c r="CL780" s="570"/>
      <c r="CM780" s="570"/>
      <c r="CN780" s="570"/>
      <c r="CO780" s="570"/>
      <c r="CP780" s="570"/>
      <c r="CQ780" s="570"/>
      <c r="CR780" s="570"/>
      <c r="CS780" s="570"/>
      <c r="CT780" s="570"/>
      <c r="CU780" s="570"/>
      <c r="CV780" s="570"/>
    </row>
    <row r="781" spans="1:100" s="365" customFormat="1" ht="13.5">
      <c r="A781" s="655"/>
      <c r="B781" s="655"/>
      <c r="C781" s="655"/>
      <c r="D781" s="655"/>
      <c r="E781" s="655"/>
      <c r="F781" s="655"/>
      <c r="G781" s="655"/>
      <c r="H781" s="815"/>
      <c r="I781" s="815"/>
      <c r="J781" s="366"/>
      <c r="K781" s="367"/>
      <c r="L781" s="368"/>
      <c r="O781" s="339"/>
      <c r="P781" s="369"/>
      <c r="Q781" s="341"/>
      <c r="R781" s="342"/>
      <c r="S781" s="342"/>
      <c r="T781" s="343"/>
      <c r="U781" s="344"/>
      <c r="V781" s="344"/>
      <c r="W781" s="344"/>
      <c r="X781" s="564"/>
      <c r="Y781" s="564"/>
      <c r="Z781" s="564"/>
      <c r="AA781" s="564"/>
      <c r="AB781" s="564"/>
      <c r="AC781" s="570"/>
      <c r="AD781" s="570"/>
      <c r="AE781" s="570"/>
      <c r="AF781" s="570"/>
      <c r="AG781" s="570"/>
      <c r="AH781" s="570"/>
      <c r="AI781" s="570"/>
      <c r="AJ781" s="570"/>
      <c r="AK781" s="570"/>
      <c r="AL781" s="570"/>
      <c r="AM781" s="570"/>
      <c r="AN781" s="570"/>
      <c r="AO781" s="570"/>
      <c r="AP781" s="570"/>
      <c r="AQ781" s="570"/>
      <c r="AR781" s="570"/>
      <c r="AS781" s="570"/>
      <c r="AT781" s="570"/>
      <c r="AU781" s="570"/>
      <c r="AV781" s="570"/>
      <c r="AW781" s="570"/>
      <c r="AX781" s="570"/>
      <c r="AY781" s="570"/>
      <c r="AZ781" s="570"/>
      <c r="BA781" s="570"/>
      <c r="BB781" s="570"/>
      <c r="BC781" s="570"/>
      <c r="BD781" s="570"/>
      <c r="BE781" s="570"/>
      <c r="BF781" s="570"/>
      <c r="BG781" s="570"/>
      <c r="BH781" s="570"/>
      <c r="BI781" s="570"/>
      <c r="BJ781" s="570"/>
      <c r="BK781" s="570"/>
      <c r="BL781" s="570"/>
      <c r="BM781" s="570"/>
      <c r="BN781" s="570"/>
      <c r="BO781" s="570"/>
      <c r="BP781" s="570"/>
      <c r="BQ781" s="570"/>
      <c r="BR781" s="570"/>
      <c r="BS781" s="570"/>
      <c r="BT781" s="570"/>
      <c r="BU781" s="570"/>
      <c r="BV781" s="570"/>
      <c r="BW781" s="570"/>
      <c r="BX781" s="570"/>
      <c r="BY781" s="570"/>
      <c r="BZ781" s="570"/>
      <c r="CA781" s="570"/>
      <c r="CB781" s="570"/>
      <c r="CC781" s="570"/>
      <c r="CD781" s="570"/>
      <c r="CE781" s="570"/>
      <c r="CF781" s="570"/>
      <c r="CG781" s="570"/>
      <c r="CH781" s="570"/>
      <c r="CI781" s="570"/>
      <c r="CJ781" s="570"/>
      <c r="CK781" s="570"/>
      <c r="CL781" s="570"/>
      <c r="CM781" s="570"/>
      <c r="CN781" s="570"/>
      <c r="CO781" s="570"/>
      <c r="CP781" s="570"/>
      <c r="CQ781" s="570"/>
      <c r="CR781" s="570"/>
      <c r="CS781" s="570"/>
      <c r="CT781" s="570"/>
      <c r="CU781" s="570"/>
      <c r="CV781" s="570"/>
    </row>
    <row r="782" spans="1:100" s="365" customFormat="1" ht="13.5">
      <c r="A782" s="655"/>
      <c r="B782" s="655"/>
      <c r="C782" s="655"/>
      <c r="D782" s="655"/>
      <c r="E782" s="655"/>
      <c r="F782" s="655"/>
      <c r="G782" s="655"/>
      <c r="H782" s="815"/>
      <c r="I782" s="815"/>
      <c r="J782" s="366"/>
      <c r="K782" s="367"/>
      <c r="L782" s="368"/>
      <c r="O782" s="339"/>
      <c r="P782" s="369"/>
      <c r="Q782" s="341"/>
      <c r="R782" s="342"/>
      <c r="S782" s="342"/>
      <c r="T782" s="343"/>
      <c r="U782" s="344"/>
      <c r="V782" s="344"/>
      <c r="W782" s="344"/>
      <c r="X782" s="564"/>
      <c r="Y782" s="564"/>
      <c r="Z782" s="564"/>
      <c r="AA782" s="564"/>
      <c r="AB782" s="564"/>
      <c r="AC782" s="570"/>
      <c r="AD782" s="570"/>
      <c r="AE782" s="570"/>
      <c r="AF782" s="570"/>
      <c r="AG782" s="570"/>
      <c r="AH782" s="570"/>
      <c r="AI782" s="570"/>
      <c r="AJ782" s="570"/>
      <c r="AK782" s="570"/>
      <c r="AL782" s="570"/>
      <c r="AM782" s="570"/>
      <c r="AN782" s="570"/>
      <c r="AO782" s="570"/>
      <c r="AP782" s="570"/>
      <c r="AQ782" s="570"/>
      <c r="AR782" s="570"/>
      <c r="AS782" s="570"/>
      <c r="AT782" s="570"/>
      <c r="AU782" s="570"/>
      <c r="AV782" s="570"/>
      <c r="AW782" s="570"/>
      <c r="AX782" s="570"/>
      <c r="AY782" s="570"/>
      <c r="AZ782" s="570"/>
      <c r="BA782" s="570"/>
      <c r="BB782" s="570"/>
      <c r="BC782" s="570"/>
      <c r="BD782" s="570"/>
      <c r="BE782" s="570"/>
      <c r="BF782" s="570"/>
      <c r="BG782" s="570"/>
      <c r="BH782" s="570"/>
      <c r="BI782" s="570"/>
      <c r="BJ782" s="570"/>
      <c r="BK782" s="570"/>
      <c r="BL782" s="570"/>
      <c r="BM782" s="570"/>
      <c r="BN782" s="570"/>
      <c r="BO782" s="570"/>
      <c r="BP782" s="570"/>
      <c r="BQ782" s="570"/>
      <c r="BR782" s="570"/>
      <c r="BS782" s="570"/>
      <c r="BT782" s="570"/>
      <c r="BU782" s="570"/>
      <c r="BV782" s="570"/>
      <c r="BW782" s="570"/>
      <c r="BX782" s="570"/>
      <c r="BY782" s="570"/>
      <c r="BZ782" s="570"/>
      <c r="CA782" s="570"/>
      <c r="CB782" s="570"/>
      <c r="CC782" s="570"/>
      <c r="CD782" s="570"/>
      <c r="CE782" s="570"/>
      <c r="CF782" s="570"/>
      <c r="CG782" s="570"/>
      <c r="CH782" s="570"/>
      <c r="CI782" s="570"/>
      <c r="CJ782" s="570"/>
      <c r="CK782" s="570"/>
      <c r="CL782" s="570"/>
      <c r="CM782" s="570"/>
      <c r="CN782" s="570"/>
      <c r="CO782" s="570"/>
      <c r="CP782" s="570"/>
      <c r="CQ782" s="570"/>
      <c r="CR782" s="570"/>
      <c r="CS782" s="570"/>
      <c r="CT782" s="570"/>
      <c r="CU782" s="570"/>
      <c r="CV782" s="570"/>
    </row>
    <row r="783" spans="1:100" s="365" customFormat="1" ht="13.5">
      <c r="A783" s="655"/>
      <c r="B783" s="655"/>
      <c r="C783" s="655"/>
      <c r="D783" s="655"/>
      <c r="E783" s="655"/>
      <c r="F783" s="655"/>
      <c r="G783" s="655"/>
      <c r="H783" s="815"/>
      <c r="I783" s="815"/>
      <c r="J783" s="366"/>
      <c r="K783" s="367"/>
      <c r="L783" s="368"/>
      <c r="O783" s="339"/>
      <c r="P783" s="369"/>
      <c r="Q783" s="341"/>
      <c r="R783" s="342"/>
      <c r="S783" s="342"/>
      <c r="T783" s="343"/>
      <c r="U783" s="344"/>
      <c r="V783" s="344"/>
      <c r="W783" s="344"/>
      <c r="X783" s="564"/>
      <c r="Y783" s="564"/>
      <c r="Z783" s="564"/>
      <c r="AA783" s="564"/>
      <c r="AB783" s="564"/>
      <c r="AC783" s="570"/>
      <c r="AD783" s="570"/>
      <c r="AE783" s="570"/>
      <c r="AF783" s="570"/>
      <c r="AG783" s="570"/>
      <c r="AH783" s="570"/>
      <c r="AI783" s="570"/>
      <c r="AJ783" s="570"/>
      <c r="AK783" s="570"/>
      <c r="AL783" s="570"/>
      <c r="AM783" s="570"/>
      <c r="AN783" s="570"/>
      <c r="AO783" s="570"/>
      <c r="AP783" s="570"/>
      <c r="AQ783" s="570"/>
      <c r="AR783" s="570"/>
      <c r="AS783" s="570"/>
      <c r="AT783" s="570"/>
      <c r="AU783" s="570"/>
      <c r="AV783" s="570"/>
      <c r="AW783" s="570"/>
      <c r="AX783" s="570"/>
      <c r="AY783" s="570"/>
      <c r="AZ783" s="570"/>
      <c r="BA783" s="570"/>
      <c r="BB783" s="570"/>
      <c r="BC783" s="570"/>
      <c r="BD783" s="570"/>
      <c r="BE783" s="570"/>
      <c r="BF783" s="570"/>
      <c r="BG783" s="570"/>
      <c r="BH783" s="570"/>
      <c r="BI783" s="570"/>
      <c r="BJ783" s="570"/>
      <c r="BK783" s="570"/>
      <c r="BL783" s="570"/>
      <c r="BM783" s="570"/>
      <c r="BN783" s="570"/>
      <c r="BO783" s="570"/>
      <c r="BP783" s="570"/>
      <c r="BQ783" s="570"/>
      <c r="BR783" s="570"/>
      <c r="BS783" s="570"/>
      <c r="BT783" s="570"/>
      <c r="BU783" s="570"/>
      <c r="BV783" s="570"/>
      <c r="BW783" s="570"/>
      <c r="BX783" s="570"/>
      <c r="BY783" s="570"/>
      <c r="BZ783" s="570"/>
      <c r="CA783" s="570"/>
      <c r="CB783" s="570"/>
      <c r="CC783" s="570"/>
      <c r="CD783" s="570"/>
      <c r="CE783" s="570"/>
      <c r="CF783" s="570"/>
      <c r="CG783" s="570"/>
      <c r="CH783" s="570"/>
      <c r="CI783" s="570"/>
      <c r="CJ783" s="570"/>
      <c r="CK783" s="570"/>
      <c r="CL783" s="570"/>
      <c r="CM783" s="570"/>
      <c r="CN783" s="570"/>
      <c r="CO783" s="570"/>
      <c r="CP783" s="570"/>
      <c r="CQ783" s="570"/>
      <c r="CR783" s="570"/>
      <c r="CS783" s="570"/>
      <c r="CT783" s="570"/>
      <c r="CU783" s="570"/>
      <c r="CV783" s="570"/>
    </row>
    <row r="784" spans="1:100" s="365" customFormat="1" ht="13.5">
      <c r="A784" s="655"/>
      <c r="B784" s="655"/>
      <c r="C784" s="655"/>
      <c r="D784" s="655"/>
      <c r="E784" s="655"/>
      <c r="F784" s="655"/>
      <c r="G784" s="655"/>
      <c r="H784" s="815"/>
      <c r="I784" s="815"/>
      <c r="J784" s="366"/>
      <c r="K784" s="367"/>
      <c r="L784" s="368"/>
      <c r="O784" s="339"/>
      <c r="P784" s="369"/>
      <c r="Q784" s="341"/>
      <c r="R784" s="342"/>
      <c r="S784" s="342"/>
      <c r="T784" s="343"/>
      <c r="U784" s="344"/>
      <c r="V784" s="344"/>
      <c r="W784" s="344"/>
      <c r="X784" s="564"/>
      <c r="Y784" s="564"/>
      <c r="Z784" s="564"/>
      <c r="AA784" s="564"/>
      <c r="AB784" s="564"/>
      <c r="AC784" s="570"/>
      <c r="AD784" s="570"/>
      <c r="AE784" s="570"/>
      <c r="AF784" s="570"/>
      <c r="AG784" s="570"/>
      <c r="AH784" s="570"/>
      <c r="AI784" s="570"/>
      <c r="AJ784" s="570"/>
      <c r="AK784" s="570"/>
      <c r="AL784" s="570"/>
      <c r="AM784" s="570"/>
      <c r="AN784" s="570"/>
      <c r="AO784" s="570"/>
      <c r="AP784" s="570"/>
      <c r="AQ784" s="570"/>
      <c r="AR784" s="570"/>
      <c r="AS784" s="570"/>
      <c r="AT784" s="570"/>
      <c r="AU784" s="570"/>
      <c r="AV784" s="570"/>
      <c r="AW784" s="570"/>
      <c r="AX784" s="570"/>
      <c r="AY784" s="570"/>
      <c r="AZ784" s="570"/>
      <c r="BA784" s="570"/>
      <c r="BB784" s="570"/>
      <c r="BC784" s="570"/>
      <c r="BD784" s="570"/>
      <c r="BE784" s="570"/>
      <c r="BF784" s="570"/>
      <c r="BG784" s="570"/>
      <c r="BH784" s="570"/>
      <c r="BI784" s="570"/>
      <c r="BJ784" s="570"/>
      <c r="BK784" s="570"/>
      <c r="BL784" s="570"/>
      <c r="BM784" s="570"/>
      <c r="BN784" s="570"/>
      <c r="BO784" s="570"/>
      <c r="BP784" s="570"/>
      <c r="BQ784" s="570"/>
      <c r="BR784" s="570"/>
      <c r="BS784" s="570"/>
      <c r="BT784" s="570"/>
      <c r="BU784" s="570"/>
      <c r="BV784" s="570"/>
      <c r="BW784" s="570"/>
      <c r="BX784" s="570"/>
      <c r="BY784" s="570"/>
      <c r="BZ784" s="570"/>
      <c r="CA784" s="570"/>
      <c r="CB784" s="570"/>
      <c r="CC784" s="570"/>
      <c r="CD784" s="570"/>
      <c r="CE784" s="570"/>
      <c r="CF784" s="570"/>
      <c r="CG784" s="570"/>
      <c r="CH784" s="570"/>
      <c r="CI784" s="570"/>
      <c r="CJ784" s="570"/>
      <c r="CK784" s="570"/>
      <c r="CL784" s="570"/>
      <c r="CM784" s="570"/>
      <c r="CN784" s="570"/>
      <c r="CO784" s="570"/>
      <c r="CP784" s="570"/>
      <c r="CQ784" s="570"/>
      <c r="CR784" s="570"/>
      <c r="CS784" s="570"/>
      <c r="CT784" s="570"/>
      <c r="CU784" s="570"/>
      <c r="CV784" s="570"/>
    </row>
    <row r="785" spans="1:100" s="365" customFormat="1" ht="13.5">
      <c r="A785" s="655"/>
      <c r="B785" s="655"/>
      <c r="C785" s="655"/>
      <c r="D785" s="655"/>
      <c r="E785" s="655"/>
      <c r="F785" s="655"/>
      <c r="G785" s="655"/>
      <c r="H785" s="815"/>
      <c r="I785" s="815"/>
      <c r="J785" s="366"/>
      <c r="K785" s="367"/>
      <c r="L785" s="368"/>
      <c r="O785" s="339"/>
      <c r="P785" s="369"/>
      <c r="Q785" s="341"/>
      <c r="R785" s="342"/>
      <c r="S785" s="342"/>
      <c r="T785" s="343"/>
      <c r="U785" s="344"/>
      <c r="V785" s="344"/>
      <c r="W785" s="344"/>
      <c r="X785" s="564"/>
      <c r="Y785" s="564"/>
      <c r="Z785" s="564"/>
      <c r="AA785" s="564"/>
      <c r="AB785" s="564"/>
      <c r="AC785" s="570"/>
      <c r="AD785" s="570"/>
      <c r="AE785" s="570"/>
      <c r="AF785" s="570"/>
      <c r="AG785" s="570"/>
      <c r="AH785" s="570"/>
      <c r="AI785" s="570"/>
      <c r="AJ785" s="570"/>
      <c r="AK785" s="570"/>
      <c r="AL785" s="570"/>
      <c r="AM785" s="570"/>
      <c r="AN785" s="570"/>
      <c r="AO785" s="570"/>
      <c r="AP785" s="570"/>
      <c r="AQ785" s="570"/>
      <c r="AR785" s="570"/>
      <c r="AS785" s="570"/>
      <c r="AT785" s="570"/>
      <c r="AU785" s="570"/>
      <c r="AV785" s="570"/>
      <c r="AW785" s="570"/>
      <c r="AX785" s="570"/>
      <c r="AY785" s="570"/>
      <c r="AZ785" s="570"/>
      <c r="BA785" s="570"/>
      <c r="BB785" s="570"/>
      <c r="BC785" s="570"/>
      <c r="BD785" s="570"/>
      <c r="BE785" s="570"/>
      <c r="BF785" s="570"/>
      <c r="BG785" s="570"/>
      <c r="BH785" s="570"/>
      <c r="BI785" s="570"/>
      <c r="BJ785" s="570"/>
      <c r="BK785" s="570"/>
      <c r="BL785" s="570"/>
      <c r="BM785" s="570"/>
      <c r="BN785" s="570"/>
      <c r="BO785" s="570"/>
      <c r="BP785" s="570"/>
      <c r="BQ785" s="570"/>
      <c r="BR785" s="570"/>
      <c r="BS785" s="570"/>
      <c r="BT785" s="570"/>
      <c r="BU785" s="570"/>
      <c r="BV785" s="570"/>
      <c r="BW785" s="570"/>
      <c r="BX785" s="570"/>
      <c r="BY785" s="570"/>
      <c r="BZ785" s="570"/>
      <c r="CA785" s="570"/>
      <c r="CB785" s="570"/>
      <c r="CC785" s="570"/>
      <c r="CD785" s="570"/>
      <c r="CE785" s="570"/>
      <c r="CF785" s="570"/>
      <c r="CG785" s="570"/>
      <c r="CH785" s="570"/>
      <c r="CI785" s="570"/>
      <c r="CJ785" s="570"/>
      <c r="CK785" s="570"/>
      <c r="CL785" s="570"/>
      <c r="CM785" s="570"/>
      <c r="CN785" s="570"/>
      <c r="CO785" s="570"/>
      <c r="CP785" s="570"/>
      <c r="CQ785" s="570"/>
      <c r="CR785" s="570"/>
      <c r="CS785" s="570"/>
      <c r="CT785" s="570"/>
      <c r="CU785" s="570"/>
      <c r="CV785" s="570"/>
    </row>
    <row r="786" spans="1:100" s="365" customFormat="1" ht="13.5">
      <c r="A786" s="655"/>
      <c r="B786" s="655"/>
      <c r="C786" s="655"/>
      <c r="D786" s="655"/>
      <c r="E786" s="655"/>
      <c r="F786" s="655"/>
      <c r="G786" s="655"/>
      <c r="H786" s="815"/>
      <c r="I786" s="815"/>
      <c r="J786" s="366"/>
      <c r="K786" s="367"/>
      <c r="L786" s="368"/>
      <c r="O786" s="339"/>
      <c r="P786" s="369"/>
      <c r="Q786" s="341"/>
      <c r="R786" s="342"/>
      <c r="S786" s="342"/>
      <c r="T786" s="343"/>
      <c r="U786" s="344"/>
      <c r="V786" s="344"/>
      <c r="W786" s="344"/>
      <c r="X786" s="564"/>
      <c r="Y786" s="564"/>
      <c r="Z786" s="564"/>
      <c r="AA786" s="564"/>
      <c r="AB786" s="564"/>
      <c r="AC786" s="570"/>
      <c r="AD786" s="570"/>
      <c r="AE786" s="570"/>
      <c r="AF786" s="570"/>
      <c r="AG786" s="570"/>
      <c r="AH786" s="570"/>
      <c r="AI786" s="570"/>
      <c r="AJ786" s="570"/>
      <c r="AK786" s="570"/>
      <c r="AL786" s="570"/>
      <c r="AM786" s="570"/>
      <c r="AN786" s="570"/>
      <c r="AO786" s="570"/>
      <c r="AP786" s="570"/>
      <c r="AQ786" s="570"/>
      <c r="AR786" s="570"/>
      <c r="AS786" s="570"/>
      <c r="AT786" s="570"/>
      <c r="AU786" s="570"/>
      <c r="AV786" s="570"/>
      <c r="AW786" s="570"/>
      <c r="AX786" s="570"/>
      <c r="AY786" s="570"/>
      <c r="AZ786" s="570"/>
      <c r="BA786" s="570"/>
      <c r="BB786" s="570"/>
      <c r="BC786" s="570"/>
      <c r="BD786" s="570"/>
      <c r="BE786" s="570"/>
      <c r="BF786" s="570"/>
      <c r="BG786" s="570"/>
      <c r="BH786" s="570"/>
      <c r="BI786" s="570"/>
      <c r="BJ786" s="570"/>
      <c r="BK786" s="570"/>
      <c r="BL786" s="570"/>
      <c r="BM786" s="570"/>
      <c r="BN786" s="570"/>
      <c r="BO786" s="570"/>
      <c r="BP786" s="570"/>
      <c r="BQ786" s="570"/>
      <c r="BR786" s="570"/>
      <c r="BS786" s="570"/>
      <c r="BT786" s="570"/>
      <c r="BU786" s="570"/>
      <c r="BV786" s="570"/>
      <c r="BW786" s="570"/>
      <c r="BX786" s="570"/>
      <c r="BY786" s="570"/>
      <c r="BZ786" s="570"/>
      <c r="CA786" s="570"/>
      <c r="CB786" s="570"/>
      <c r="CC786" s="570"/>
      <c r="CD786" s="570"/>
      <c r="CE786" s="570"/>
      <c r="CF786" s="570"/>
      <c r="CG786" s="570"/>
      <c r="CH786" s="570"/>
      <c r="CI786" s="570"/>
      <c r="CJ786" s="570"/>
      <c r="CK786" s="570"/>
      <c r="CL786" s="570"/>
      <c r="CM786" s="570"/>
      <c r="CN786" s="570"/>
      <c r="CO786" s="570"/>
      <c r="CP786" s="570"/>
      <c r="CQ786" s="570"/>
      <c r="CR786" s="570"/>
      <c r="CS786" s="570"/>
      <c r="CT786" s="570"/>
      <c r="CU786" s="570"/>
      <c r="CV786" s="570"/>
    </row>
    <row r="787" spans="1:100" s="365" customFormat="1" ht="13.5">
      <c r="A787" s="655"/>
      <c r="B787" s="655"/>
      <c r="C787" s="655"/>
      <c r="D787" s="655"/>
      <c r="E787" s="655"/>
      <c r="F787" s="655"/>
      <c r="G787" s="655"/>
      <c r="H787" s="815"/>
      <c r="I787" s="815"/>
      <c r="J787" s="366"/>
      <c r="K787" s="367"/>
      <c r="L787" s="368"/>
      <c r="O787" s="339"/>
      <c r="P787" s="369"/>
      <c r="Q787" s="341"/>
      <c r="R787" s="342"/>
      <c r="S787" s="342"/>
      <c r="T787" s="343"/>
      <c r="U787" s="344"/>
      <c r="V787" s="344"/>
      <c r="W787" s="344"/>
      <c r="X787" s="564"/>
      <c r="Y787" s="564"/>
      <c r="Z787" s="564"/>
      <c r="AA787" s="564"/>
      <c r="AB787" s="564"/>
      <c r="AC787" s="570"/>
      <c r="AD787" s="570"/>
      <c r="AE787" s="570"/>
      <c r="AF787" s="570"/>
      <c r="AG787" s="570"/>
      <c r="AH787" s="570"/>
      <c r="AI787" s="570"/>
      <c r="AJ787" s="570"/>
      <c r="AK787" s="570"/>
      <c r="AL787" s="570"/>
      <c r="AM787" s="570"/>
      <c r="AN787" s="570"/>
      <c r="AO787" s="570"/>
      <c r="AP787" s="570"/>
      <c r="AQ787" s="570"/>
      <c r="AR787" s="570"/>
      <c r="AS787" s="570"/>
      <c r="AT787" s="570"/>
      <c r="AU787" s="570"/>
      <c r="AV787" s="570"/>
      <c r="AW787" s="570"/>
      <c r="AX787" s="570"/>
      <c r="AY787" s="570"/>
      <c r="AZ787" s="570"/>
      <c r="BA787" s="570"/>
      <c r="BB787" s="570"/>
      <c r="BC787" s="570"/>
      <c r="BD787" s="570"/>
      <c r="BE787" s="570"/>
      <c r="BF787" s="570"/>
      <c r="BG787" s="570"/>
      <c r="BH787" s="570"/>
      <c r="BI787" s="570"/>
      <c r="BJ787" s="570"/>
      <c r="BK787" s="570"/>
      <c r="BL787" s="570"/>
      <c r="BM787" s="570"/>
      <c r="BN787" s="570"/>
      <c r="BO787" s="570"/>
      <c r="BP787" s="570"/>
      <c r="BQ787" s="570"/>
      <c r="BR787" s="570"/>
      <c r="BS787" s="570"/>
      <c r="BT787" s="570"/>
      <c r="BU787" s="570"/>
      <c r="BV787" s="570"/>
      <c r="BW787" s="570"/>
      <c r="BX787" s="570"/>
      <c r="BY787" s="570"/>
      <c r="BZ787" s="570"/>
      <c r="CA787" s="570"/>
      <c r="CB787" s="570"/>
      <c r="CC787" s="570"/>
      <c r="CD787" s="570"/>
      <c r="CE787" s="570"/>
      <c r="CF787" s="570"/>
      <c r="CG787" s="570"/>
      <c r="CH787" s="570"/>
      <c r="CI787" s="570"/>
      <c r="CJ787" s="570"/>
      <c r="CK787" s="570"/>
      <c r="CL787" s="570"/>
      <c r="CM787" s="570"/>
      <c r="CN787" s="570"/>
      <c r="CO787" s="570"/>
      <c r="CP787" s="570"/>
      <c r="CQ787" s="570"/>
      <c r="CR787" s="570"/>
      <c r="CS787" s="570"/>
      <c r="CT787" s="570"/>
      <c r="CU787" s="570"/>
      <c r="CV787" s="570"/>
    </row>
    <row r="788" spans="1:100" s="365" customFormat="1" ht="13.5">
      <c r="A788" s="655"/>
      <c r="B788" s="655"/>
      <c r="C788" s="655"/>
      <c r="D788" s="655"/>
      <c r="E788" s="655"/>
      <c r="F788" s="655"/>
      <c r="G788" s="655"/>
      <c r="H788" s="815"/>
      <c r="I788" s="815"/>
      <c r="J788" s="366"/>
      <c r="K788" s="367"/>
      <c r="L788" s="368"/>
      <c r="O788" s="339"/>
      <c r="P788" s="369"/>
      <c r="Q788" s="341"/>
      <c r="R788" s="342"/>
      <c r="S788" s="342"/>
      <c r="T788" s="343"/>
      <c r="U788" s="344"/>
      <c r="V788" s="344"/>
      <c r="W788" s="344"/>
      <c r="X788" s="564"/>
      <c r="Y788" s="564"/>
      <c r="Z788" s="564"/>
      <c r="AA788" s="564"/>
      <c r="AB788" s="564"/>
      <c r="AC788" s="570"/>
      <c r="AD788" s="570"/>
      <c r="AE788" s="570"/>
      <c r="AF788" s="570"/>
      <c r="AG788" s="570"/>
      <c r="AH788" s="570"/>
      <c r="AI788" s="570"/>
      <c r="AJ788" s="570"/>
      <c r="AK788" s="570"/>
      <c r="AL788" s="570"/>
      <c r="AM788" s="570"/>
      <c r="AN788" s="570"/>
      <c r="AO788" s="570"/>
      <c r="AP788" s="570"/>
      <c r="AQ788" s="570"/>
      <c r="AR788" s="570"/>
      <c r="AS788" s="570"/>
      <c r="AT788" s="570"/>
      <c r="AU788" s="570"/>
      <c r="AV788" s="570"/>
      <c r="AW788" s="570"/>
      <c r="AX788" s="570"/>
      <c r="AY788" s="570"/>
      <c r="AZ788" s="570"/>
      <c r="BA788" s="570"/>
      <c r="BB788" s="570"/>
      <c r="BC788" s="570"/>
      <c r="BD788" s="570"/>
      <c r="BE788" s="570"/>
      <c r="BF788" s="570"/>
      <c r="BG788" s="570"/>
      <c r="BH788" s="570"/>
      <c r="BI788" s="570"/>
      <c r="BJ788" s="570"/>
      <c r="BK788" s="570"/>
      <c r="BL788" s="570"/>
      <c r="BM788" s="570"/>
      <c r="BN788" s="570"/>
      <c r="BO788" s="570"/>
      <c r="BP788" s="570"/>
      <c r="BQ788" s="570"/>
      <c r="BR788" s="570"/>
      <c r="BS788" s="570"/>
      <c r="BT788" s="570"/>
      <c r="BU788" s="570"/>
      <c r="BV788" s="570"/>
      <c r="BW788" s="570"/>
      <c r="BX788" s="570"/>
      <c r="BY788" s="570"/>
      <c r="BZ788" s="570"/>
      <c r="CA788" s="570"/>
      <c r="CB788" s="570"/>
      <c r="CC788" s="570"/>
      <c r="CD788" s="570"/>
      <c r="CE788" s="570"/>
      <c r="CF788" s="570"/>
      <c r="CG788" s="570"/>
      <c r="CH788" s="570"/>
      <c r="CI788" s="570"/>
      <c r="CJ788" s="570"/>
      <c r="CK788" s="570"/>
      <c r="CL788" s="570"/>
      <c r="CM788" s="570"/>
      <c r="CN788" s="570"/>
      <c r="CO788" s="570"/>
      <c r="CP788" s="570"/>
      <c r="CQ788" s="570"/>
      <c r="CR788" s="570"/>
      <c r="CS788" s="570"/>
      <c r="CT788" s="570"/>
      <c r="CU788" s="570"/>
      <c r="CV788" s="570"/>
    </row>
    <row r="789" spans="1:100" s="365" customFormat="1" ht="13.5">
      <c r="A789" s="655"/>
      <c r="B789" s="655"/>
      <c r="C789" s="655"/>
      <c r="D789" s="655"/>
      <c r="E789" s="655"/>
      <c r="F789" s="655"/>
      <c r="G789" s="655"/>
      <c r="H789" s="815"/>
      <c r="I789" s="815"/>
      <c r="J789" s="366"/>
      <c r="K789" s="367"/>
      <c r="L789" s="368"/>
      <c r="O789" s="339"/>
      <c r="P789" s="369"/>
      <c r="Q789" s="341"/>
      <c r="R789" s="342"/>
      <c r="S789" s="342"/>
      <c r="T789" s="343"/>
      <c r="U789" s="344"/>
      <c r="V789" s="344"/>
      <c r="W789" s="344"/>
      <c r="X789" s="564"/>
      <c r="Y789" s="564"/>
      <c r="Z789" s="564"/>
      <c r="AA789" s="564"/>
      <c r="AB789" s="564"/>
      <c r="AC789" s="570"/>
      <c r="AD789" s="570"/>
      <c r="AE789" s="570"/>
      <c r="AF789" s="570"/>
      <c r="AG789" s="570"/>
      <c r="AH789" s="570"/>
      <c r="AI789" s="570"/>
      <c r="AJ789" s="570"/>
      <c r="AK789" s="570"/>
      <c r="AL789" s="570"/>
      <c r="AM789" s="570"/>
      <c r="AN789" s="570"/>
      <c r="AO789" s="570"/>
      <c r="AP789" s="570"/>
      <c r="AQ789" s="570"/>
      <c r="AR789" s="570"/>
      <c r="AS789" s="570"/>
      <c r="AT789" s="570"/>
      <c r="AU789" s="570"/>
      <c r="AV789" s="570"/>
      <c r="AW789" s="570"/>
      <c r="AX789" s="570"/>
      <c r="AY789" s="570"/>
      <c r="AZ789" s="570"/>
      <c r="BA789" s="570"/>
      <c r="BB789" s="570"/>
      <c r="BC789" s="570"/>
      <c r="BD789" s="570"/>
      <c r="BE789" s="570"/>
      <c r="BF789" s="570"/>
      <c r="BG789" s="570"/>
      <c r="BH789" s="570"/>
      <c r="BI789" s="570"/>
      <c r="BJ789" s="570"/>
      <c r="BK789" s="570"/>
      <c r="BL789" s="570"/>
      <c r="BM789" s="570"/>
      <c r="BN789" s="570"/>
      <c r="BO789" s="570"/>
      <c r="BP789" s="570"/>
      <c r="BQ789" s="570"/>
      <c r="BR789" s="570"/>
      <c r="BS789" s="570"/>
      <c r="BT789" s="570"/>
      <c r="BU789" s="570"/>
      <c r="BV789" s="570"/>
      <c r="BW789" s="570"/>
      <c r="BX789" s="570"/>
      <c r="BY789" s="570"/>
      <c r="BZ789" s="570"/>
      <c r="CA789" s="570"/>
      <c r="CB789" s="570"/>
      <c r="CC789" s="570"/>
      <c r="CD789" s="570"/>
      <c r="CE789" s="570"/>
      <c r="CF789" s="570"/>
      <c r="CG789" s="570"/>
      <c r="CH789" s="570"/>
      <c r="CI789" s="570"/>
      <c r="CJ789" s="570"/>
      <c r="CK789" s="570"/>
      <c r="CL789" s="570"/>
      <c r="CM789" s="570"/>
      <c r="CN789" s="570"/>
      <c r="CO789" s="570"/>
      <c r="CP789" s="570"/>
      <c r="CQ789" s="570"/>
      <c r="CR789" s="570"/>
      <c r="CS789" s="570"/>
      <c r="CT789" s="570"/>
      <c r="CU789" s="570"/>
      <c r="CV789" s="570"/>
    </row>
    <row r="790" spans="1:100" s="365" customFormat="1" ht="13.5">
      <c r="A790" s="655"/>
      <c r="B790" s="655"/>
      <c r="C790" s="655"/>
      <c r="D790" s="655"/>
      <c r="E790" s="655"/>
      <c r="F790" s="655"/>
      <c r="G790" s="655"/>
      <c r="H790" s="815"/>
      <c r="I790" s="815"/>
      <c r="J790" s="366"/>
      <c r="K790" s="367"/>
      <c r="L790" s="368"/>
      <c r="O790" s="339"/>
      <c r="P790" s="369"/>
      <c r="Q790" s="341"/>
      <c r="R790" s="342"/>
      <c r="S790" s="342"/>
      <c r="T790" s="343"/>
      <c r="U790" s="344"/>
      <c r="V790" s="344"/>
      <c r="W790" s="344"/>
      <c r="X790" s="564"/>
      <c r="Y790" s="564"/>
      <c r="Z790" s="564"/>
      <c r="AA790" s="564"/>
      <c r="AB790" s="564"/>
      <c r="AC790" s="570"/>
      <c r="AD790" s="570"/>
      <c r="AE790" s="570"/>
      <c r="AF790" s="570"/>
      <c r="AG790" s="570"/>
      <c r="AH790" s="570"/>
      <c r="AI790" s="570"/>
      <c r="AJ790" s="570"/>
      <c r="AK790" s="570"/>
      <c r="AL790" s="570"/>
      <c r="AM790" s="570"/>
      <c r="AN790" s="570"/>
      <c r="AO790" s="570"/>
      <c r="AP790" s="570"/>
      <c r="AQ790" s="570"/>
      <c r="AR790" s="570"/>
      <c r="AS790" s="570"/>
      <c r="AT790" s="570"/>
      <c r="AU790" s="570"/>
      <c r="AV790" s="570"/>
      <c r="AW790" s="570"/>
      <c r="AX790" s="570"/>
      <c r="AY790" s="570"/>
      <c r="AZ790" s="570"/>
      <c r="BA790" s="570"/>
      <c r="BB790" s="570"/>
      <c r="BC790" s="570"/>
      <c r="BD790" s="570"/>
      <c r="BE790" s="570"/>
      <c r="BF790" s="570"/>
      <c r="BG790" s="570"/>
      <c r="BH790" s="570"/>
      <c r="BI790" s="570"/>
      <c r="BJ790" s="570"/>
      <c r="BK790" s="570"/>
      <c r="BL790" s="570"/>
      <c r="BM790" s="570"/>
      <c r="BN790" s="570"/>
      <c r="BO790" s="570"/>
      <c r="BP790" s="570"/>
      <c r="BQ790" s="570"/>
      <c r="BR790" s="570"/>
      <c r="BS790" s="570"/>
      <c r="BT790" s="570"/>
      <c r="BU790" s="570"/>
      <c r="BV790" s="570"/>
      <c r="BW790" s="570"/>
      <c r="BX790" s="570"/>
      <c r="BY790" s="570"/>
      <c r="BZ790" s="570"/>
      <c r="CA790" s="570"/>
      <c r="CB790" s="570"/>
      <c r="CC790" s="570"/>
      <c r="CD790" s="570"/>
      <c r="CE790" s="570"/>
      <c r="CF790" s="570"/>
      <c r="CG790" s="570"/>
      <c r="CH790" s="570"/>
      <c r="CI790" s="570"/>
      <c r="CJ790" s="570"/>
      <c r="CK790" s="570"/>
      <c r="CL790" s="570"/>
      <c r="CM790" s="570"/>
      <c r="CN790" s="570"/>
      <c r="CO790" s="570"/>
      <c r="CP790" s="570"/>
      <c r="CQ790" s="570"/>
      <c r="CR790" s="570"/>
      <c r="CS790" s="570"/>
      <c r="CT790" s="570"/>
      <c r="CU790" s="570"/>
      <c r="CV790" s="570"/>
    </row>
    <row r="791" spans="1:100" s="365" customFormat="1" ht="13.5">
      <c r="A791" s="655"/>
      <c r="B791" s="655"/>
      <c r="C791" s="655"/>
      <c r="D791" s="655"/>
      <c r="E791" s="655"/>
      <c r="F791" s="655"/>
      <c r="G791" s="655"/>
      <c r="H791" s="815"/>
      <c r="I791" s="815"/>
      <c r="J791" s="366"/>
      <c r="K791" s="367"/>
      <c r="L791" s="368"/>
      <c r="O791" s="339"/>
      <c r="P791" s="369"/>
      <c r="Q791" s="341"/>
      <c r="R791" s="342"/>
      <c r="S791" s="342"/>
      <c r="T791" s="343"/>
      <c r="U791" s="344"/>
      <c r="V791" s="344"/>
      <c r="W791" s="344"/>
      <c r="X791" s="564"/>
      <c r="Y791" s="564"/>
      <c r="Z791" s="564"/>
      <c r="AA791" s="564"/>
      <c r="AB791" s="564"/>
      <c r="AC791" s="570"/>
      <c r="AD791" s="570"/>
      <c r="AE791" s="570"/>
      <c r="AF791" s="570"/>
      <c r="AG791" s="570"/>
      <c r="AH791" s="570"/>
      <c r="AI791" s="570"/>
      <c r="AJ791" s="570"/>
      <c r="AK791" s="570"/>
      <c r="AL791" s="570"/>
      <c r="AM791" s="570"/>
      <c r="AN791" s="570"/>
      <c r="AO791" s="570"/>
      <c r="AP791" s="570"/>
      <c r="AQ791" s="570"/>
      <c r="AR791" s="570"/>
      <c r="AS791" s="570"/>
      <c r="AT791" s="570"/>
      <c r="AU791" s="570"/>
      <c r="AV791" s="570"/>
      <c r="AW791" s="570"/>
      <c r="AX791" s="570"/>
      <c r="AY791" s="570"/>
      <c r="AZ791" s="570"/>
      <c r="BA791" s="570"/>
      <c r="BB791" s="570"/>
      <c r="BC791" s="570"/>
      <c r="BD791" s="570"/>
      <c r="BE791" s="570"/>
      <c r="BF791" s="570"/>
      <c r="BG791" s="570"/>
      <c r="BH791" s="570"/>
      <c r="BI791" s="570"/>
      <c r="BJ791" s="570"/>
      <c r="BK791" s="570"/>
      <c r="BL791" s="570"/>
      <c r="BM791" s="570"/>
      <c r="BN791" s="570"/>
      <c r="BO791" s="570"/>
      <c r="BP791" s="570"/>
      <c r="BQ791" s="570"/>
      <c r="BR791" s="570"/>
      <c r="BS791" s="570"/>
      <c r="BT791" s="570"/>
      <c r="BU791" s="570"/>
      <c r="BV791" s="570"/>
      <c r="BW791" s="570"/>
      <c r="BX791" s="570"/>
      <c r="BY791" s="570"/>
      <c r="BZ791" s="570"/>
      <c r="CA791" s="570"/>
      <c r="CB791" s="570"/>
      <c r="CC791" s="570"/>
      <c r="CD791" s="570"/>
      <c r="CE791" s="570"/>
      <c r="CF791" s="570"/>
      <c r="CG791" s="570"/>
      <c r="CH791" s="570"/>
      <c r="CI791" s="570"/>
      <c r="CJ791" s="570"/>
      <c r="CK791" s="570"/>
      <c r="CL791" s="570"/>
      <c r="CM791" s="570"/>
      <c r="CN791" s="570"/>
      <c r="CO791" s="570"/>
      <c r="CP791" s="570"/>
      <c r="CQ791" s="570"/>
      <c r="CR791" s="570"/>
      <c r="CS791" s="570"/>
      <c r="CT791" s="570"/>
      <c r="CU791" s="570"/>
      <c r="CV791" s="570"/>
    </row>
    <row r="792" spans="1:100" s="365" customFormat="1" ht="13.5">
      <c r="A792" s="655"/>
      <c r="B792" s="655"/>
      <c r="C792" s="655"/>
      <c r="D792" s="655"/>
      <c r="E792" s="655"/>
      <c r="F792" s="655"/>
      <c r="G792" s="655"/>
      <c r="H792" s="815"/>
      <c r="I792" s="815"/>
      <c r="J792" s="366"/>
      <c r="K792" s="367"/>
      <c r="L792" s="368"/>
      <c r="O792" s="339"/>
      <c r="P792" s="369"/>
      <c r="Q792" s="341"/>
      <c r="R792" s="342"/>
      <c r="S792" s="342"/>
      <c r="T792" s="343"/>
      <c r="U792" s="344"/>
      <c r="V792" s="344"/>
      <c r="W792" s="344"/>
      <c r="X792" s="564"/>
      <c r="Y792" s="564"/>
      <c r="Z792" s="564"/>
      <c r="AA792" s="564"/>
      <c r="AB792" s="564"/>
      <c r="AC792" s="570"/>
      <c r="AD792" s="570"/>
      <c r="AE792" s="570"/>
      <c r="AF792" s="570"/>
      <c r="AG792" s="570"/>
      <c r="AH792" s="570"/>
      <c r="AI792" s="570"/>
      <c r="AJ792" s="570"/>
      <c r="AK792" s="570"/>
      <c r="AL792" s="570"/>
      <c r="AM792" s="570"/>
      <c r="AN792" s="570"/>
      <c r="AO792" s="570"/>
      <c r="AP792" s="570"/>
      <c r="AQ792" s="570"/>
      <c r="AR792" s="570"/>
      <c r="AS792" s="570"/>
      <c r="AT792" s="570"/>
      <c r="AU792" s="570"/>
      <c r="AV792" s="570"/>
      <c r="AW792" s="570"/>
      <c r="AX792" s="570"/>
      <c r="AY792" s="570"/>
      <c r="AZ792" s="570"/>
      <c r="BA792" s="570"/>
      <c r="BB792" s="570"/>
      <c r="BC792" s="570"/>
      <c r="BD792" s="570"/>
      <c r="BE792" s="570"/>
      <c r="BF792" s="570"/>
      <c r="BG792" s="570"/>
      <c r="BH792" s="570"/>
      <c r="BI792" s="570"/>
      <c r="BJ792" s="570"/>
      <c r="BK792" s="570"/>
      <c r="BL792" s="570"/>
      <c r="BM792" s="570"/>
      <c r="BN792" s="570"/>
      <c r="BO792" s="570"/>
      <c r="BP792" s="570"/>
      <c r="BQ792" s="570"/>
      <c r="BR792" s="570"/>
      <c r="BS792" s="570"/>
      <c r="BT792" s="570"/>
      <c r="BU792" s="570"/>
      <c r="BV792" s="570"/>
      <c r="BW792" s="570"/>
      <c r="BX792" s="570"/>
      <c r="BY792" s="570"/>
      <c r="BZ792" s="570"/>
      <c r="CA792" s="570"/>
      <c r="CB792" s="570"/>
      <c r="CC792" s="570"/>
      <c r="CD792" s="570"/>
      <c r="CE792" s="570"/>
      <c r="CF792" s="570"/>
      <c r="CG792" s="570"/>
      <c r="CH792" s="570"/>
      <c r="CI792" s="570"/>
      <c r="CJ792" s="570"/>
      <c r="CK792" s="570"/>
      <c r="CL792" s="570"/>
      <c r="CM792" s="570"/>
      <c r="CN792" s="570"/>
      <c r="CO792" s="570"/>
      <c r="CP792" s="570"/>
      <c r="CQ792" s="570"/>
      <c r="CR792" s="570"/>
      <c r="CS792" s="570"/>
      <c r="CT792" s="570"/>
      <c r="CU792" s="570"/>
      <c r="CV792" s="570"/>
    </row>
    <row r="793" spans="1:100" s="365" customFormat="1" ht="13.5">
      <c r="A793" s="655"/>
      <c r="B793" s="655"/>
      <c r="C793" s="655"/>
      <c r="D793" s="655"/>
      <c r="E793" s="655"/>
      <c r="F793" s="655"/>
      <c r="G793" s="655"/>
      <c r="H793" s="815"/>
      <c r="I793" s="815"/>
      <c r="J793" s="366"/>
      <c r="K793" s="367"/>
      <c r="L793" s="368"/>
      <c r="O793" s="339"/>
      <c r="P793" s="369"/>
      <c r="Q793" s="341"/>
      <c r="R793" s="342"/>
      <c r="S793" s="342"/>
      <c r="T793" s="343"/>
      <c r="U793" s="344"/>
      <c r="V793" s="344"/>
      <c r="W793" s="344"/>
      <c r="X793" s="564"/>
      <c r="Y793" s="564"/>
      <c r="Z793" s="564"/>
      <c r="AA793" s="564"/>
      <c r="AB793" s="564"/>
      <c r="AC793" s="570"/>
      <c r="AD793" s="570"/>
      <c r="AE793" s="570"/>
      <c r="AF793" s="570"/>
      <c r="AG793" s="570"/>
      <c r="AH793" s="570"/>
      <c r="AI793" s="570"/>
      <c r="AJ793" s="570"/>
      <c r="AK793" s="570"/>
      <c r="AL793" s="570"/>
      <c r="AM793" s="570"/>
      <c r="AN793" s="570"/>
      <c r="AO793" s="570"/>
      <c r="AP793" s="570"/>
      <c r="AQ793" s="570"/>
      <c r="AR793" s="570"/>
      <c r="AS793" s="570"/>
      <c r="AT793" s="570"/>
      <c r="AU793" s="570"/>
      <c r="AV793" s="570"/>
      <c r="AW793" s="570"/>
      <c r="AX793" s="570"/>
      <c r="AY793" s="570"/>
      <c r="AZ793" s="570"/>
      <c r="BA793" s="570"/>
      <c r="BB793" s="570"/>
      <c r="BC793" s="570"/>
      <c r="BD793" s="570"/>
      <c r="BE793" s="570"/>
      <c r="BF793" s="570"/>
      <c r="BG793" s="570"/>
      <c r="BH793" s="570"/>
      <c r="BI793" s="570"/>
      <c r="BJ793" s="570"/>
      <c r="BK793" s="570"/>
      <c r="BL793" s="570"/>
      <c r="BM793" s="570"/>
      <c r="BN793" s="570"/>
      <c r="BO793" s="570"/>
      <c r="BP793" s="570"/>
      <c r="BQ793" s="570"/>
      <c r="BR793" s="570"/>
      <c r="BS793" s="570"/>
      <c r="BT793" s="570"/>
      <c r="BU793" s="570"/>
      <c r="BV793" s="570"/>
      <c r="BW793" s="570"/>
      <c r="BX793" s="570"/>
      <c r="BY793" s="570"/>
      <c r="BZ793" s="570"/>
      <c r="CA793" s="570"/>
      <c r="CB793" s="570"/>
      <c r="CC793" s="570"/>
      <c r="CD793" s="570"/>
      <c r="CE793" s="570"/>
      <c r="CF793" s="570"/>
      <c r="CG793" s="570"/>
      <c r="CH793" s="570"/>
      <c r="CI793" s="570"/>
      <c r="CJ793" s="570"/>
      <c r="CK793" s="570"/>
      <c r="CL793" s="570"/>
      <c r="CM793" s="570"/>
      <c r="CN793" s="570"/>
      <c r="CO793" s="570"/>
      <c r="CP793" s="570"/>
      <c r="CQ793" s="570"/>
      <c r="CR793" s="570"/>
      <c r="CS793" s="570"/>
      <c r="CT793" s="570"/>
      <c r="CU793" s="570"/>
      <c r="CV793" s="570"/>
    </row>
    <row r="794" spans="1:100" s="365" customFormat="1" ht="13.5">
      <c r="A794" s="655"/>
      <c r="B794" s="655"/>
      <c r="C794" s="655"/>
      <c r="D794" s="655"/>
      <c r="E794" s="655"/>
      <c r="F794" s="655"/>
      <c r="G794" s="655"/>
      <c r="H794" s="815"/>
      <c r="I794" s="815"/>
      <c r="J794" s="366"/>
      <c r="K794" s="367"/>
      <c r="L794" s="368"/>
      <c r="O794" s="339"/>
      <c r="P794" s="369"/>
      <c r="Q794" s="341"/>
      <c r="R794" s="342"/>
      <c r="S794" s="342"/>
      <c r="T794" s="343"/>
      <c r="U794" s="344"/>
      <c r="V794" s="344"/>
      <c r="W794" s="344"/>
      <c r="X794" s="564"/>
      <c r="Y794" s="564"/>
      <c r="Z794" s="564"/>
      <c r="AA794" s="564"/>
      <c r="AB794" s="564"/>
      <c r="AC794" s="570"/>
      <c r="AD794" s="570"/>
      <c r="AE794" s="570"/>
      <c r="AF794" s="570"/>
      <c r="AG794" s="570"/>
      <c r="AH794" s="570"/>
      <c r="AI794" s="570"/>
      <c r="AJ794" s="570"/>
      <c r="AK794" s="570"/>
      <c r="AL794" s="570"/>
      <c r="AM794" s="570"/>
      <c r="AN794" s="570"/>
      <c r="AO794" s="570"/>
      <c r="AP794" s="570"/>
      <c r="AQ794" s="570"/>
      <c r="AR794" s="570"/>
      <c r="AS794" s="570"/>
      <c r="AT794" s="570"/>
      <c r="AU794" s="570"/>
      <c r="AV794" s="570"/>
      <c r="AW794" s="570"/>
      <c r="AX794" s="570"/>
      <c r="AY794" s="570"/>
      <c r="AZ794" s="570"/>
      <c r="BA794" s="570"/>
      <c r="BB794" s="570"/>
      <c r="BC794" s="570"/>
      <c r="BD794" s="570"/>
      <c r="BE794" s="570"/>
      <c r="BF794" s="570"/>
      <c r="BG794" s="570"/>
      <c r="BH794" s="570"/>
      <c r="BI794" s="570"/>
      <c r="BJ794" s="570"/>
      <c r="BK794" s="570"/>
      <c r="BL794" s="570"/>
      <c r="BM794" s="570"/>
      <c r="BN794" s="570"/>
      <c r="BO794" s="570"/>
      <c r="BP794" s="570"/>
      <c r="BQ794" s="570"/>
      <c r="BR794" s="570"/>
      <c r="BS794" s="570"/>
      <c r="BT794" s="570"/>
      <c r="BU794" s="570"/>
      <c r="BV794" s="570"/>
      <c r="BW794" s="570"/>
      <c r="BX794" s="570"/>
      <c r="BY794" s="570"/>
      <c r="BZ794" s="570"/>
      <c r="CA794" s="570"/>
      <c r="CB794" s="570"/>
      <c r="CC794" s="570"/>
      <c r="CD794" s="570"/>
      <c r="CE794" s="570"/>
      <c r="CF794" s="570"/>
      <c r="CG794" s="570"/>
      <c r="CH794" s="570"/>
      <c r="CI794" s="570"/>
      <c r="CJ794" s="570"/>
      <c r="CK794" s="570"/>
      <c r="CL794" s="570"/>
      <c r="CM794" s="570"/>
      <c r="CN794" s="570"/>
      <c r="CO794" s="570"/>
      <c r="CP794" s="570"/>
      <c r="CQ794" s="570"/>
      <c r="CR794" s="570"/>
      <c r="CS794" s="570"/>
      <c r="CT794" s="570"/>
      <c r="CU794" s="570"/>
      <c r="CV794" s="570"/>
    </row>
    <row r="795" spans="1:100" s="365" customFormat="1" ht="13.5">
      <c r="A795" s="655"/>
      <c r="B795" s="655"/>
      <c r="C795" s="655"/>
      <c r="D795" s="655"/>
      <c r="E795" s="655"/>
      <c r="F795" s="655"/>
      <c r="G795" s="655"/>
      <c r="H795" s="815"/>
      <c r="I795" s="815"/>
      <c r="J795" s="366"/>
      <c r="K795" s="367"/>
      <c r="L795" s="368"/>
      <c r="O795" s="339"/>
      <c r="P795" s="369"/>
      <c r="Q795" s="341"/>
      <c r="R795" s="342"/>
      <c r="S795" s="342"/>
      <c r="T795" s="343"/>
      <c r="U795" s="344"/>
      <c r="V795" s="344"/>
      <c r="W795" s="344"/>
      <c r="X795" s="564"/>
      <c r="Y795" s="564"/>
      <c r="Z795" s="564"/>
      <c r="AA795" s="564"/>
      <c r="AB795" s="564"/>
      <c r="AC795" s="570"/>
      <c r="AD795" s="570"/>
      <c r="AE795" s="570"/>
      <c r="AF795" s="570"/>
      <c r="AG795" s="570"/>
      <c r="AH795" s="570"/>
      <c r="AI795" s="570"/>
      <c r="AJ795" s="570"/>
      <c r="AK795" s="570"/>
      <c r="AL795" s="570"/>
      <c r="AM795" s="570"/>
      <c r="AN795" s="570"/>
      <c r="AO795" s="570"/>
      <c r="AP795" s="570"/>
      <c r="AQ795" s="570"/>
      <c r="AR795" s="570"/>
      <c r="AS795" s="570"/>
      <c r="AT795" s="570"/>
      <c r="AU795" s="570"/>
      <c r="AV795" s="570"/>
      <c r="AW795" s="570"/>
      <c r="AX795" s="570"/>
      <c r="AY795" s="570"/>
      <c r="AZ795" s="570"/>
      <c r="BA795" s="570"/>
      <c r="BB795" s="570"/>
      <c r="BC795" s="570"/>
      <c r="BD795" s="570"/>
      <c r="BE795" s="570"/>
      <c r="BF795" s="570"/>
      <c r="BG795" s="570"/>
      <c r="BH795" s="570"/>
      <c r="BI795" s="570"/>
      <c r="BJ795" s="570"/>
      <c r="BK795" s="570"/>
      <c r="BL795" s="570"/>
      <c r="BM795" s="570"/>
      <c r="BN795" s="570"/>
      <c r="BO795" s="570"/>
      <c r="BP795" s="570"/>
      <c r="BQ795" s="570"/>
      <c r="BR795" s="570"/>
      <c r="BS795" s="570"/>
      <c r="BT795" s="570"/>
      <c r="BU795" s="570"/>
      <c r="BV795" s="570"/>
      <c r="BW795" s="570"/>
      <c r="BX795" s="570"/>
      <c r="BY795" s="570"/>
      <c r="BZ795" s="570"/>
      <c r="CA795" s="570"/>
      <c r="CB795" s="570"/>
      <c r="CC795" s="570"/>
      <c r="CD795" s="570"/>
      <c r="CE795" s="570"/>
      <c r="CF795" s="570"/>
      <c r="CG795" s="570"/>
      <c r="CH795" s="570"/>
      <c r="CI795" s="570"/>
      <c r="CJ795" s="570"/>
      <c r="CK795" s="570"/>
      <c r="CL795" s="570"/>
      <c r="CM795" s="570"/>
      <c r="CN795" s="570"/>
      <c r="CO795" s="570"/>
      <c r="CP795" s="570"/>
      <c r="CQ795" s="570"/>
      <c r="CR795" s="570"/>
      <c r="CS795" s="570"/>
      <c r="CT795" s="570"/>
      <c r="CU795" s="570"/>
      <c r="CV795" s="570"/>
    </row>
    <row r="796" spans="1:100" s="365" customFormat="1" ht="13.5">
      <c r="A796" s="655"/>
      <c r="B796" s="655"/>
      <c r="C796" s="655"/>
      <c r="D796" s="655"/>
      <c r="E796" s="655"/>
      <c r="F796" s="655"/>
      <c r="G796" s="655"/>
      <c r="H796" s="815"/>
      <c r="I796" s="815"/>
      <c r="J796" s="366"/>
      <c r="K796" s="367"/>
      <c r="L796" s="368"/>
      <c r="O796" s="339"/>
      <c r="P796" s="369"/>
      <c r="Q796" s="341"/>
      <c r="R796" s="342"/>
      <c r="S796" s="342"/>
      <c r="T796" s="343"/>
      <c r="U796" s="344"/>
      <c r="V796" s="344"/>
      <c r="W796" s="344"/>
      <c r="X796" s="564"/>
      <c r="Y796" s="564"/>
      <c r="Z796" s="564"/>
      <c r="AA796" s="564"/>
      <c r="AB796" s="564"/>
      <c r="AC796" s="570"/>
      <c r="AD796" s="570"/>
      <c r="AE796" s="570"/>
      <c r="AF796" s="570"/>
      <c r="AG796" s="570"/>
      <c r="AH796" s="570"/>
      <c r="AI796" s="570"/>
      <c r="AJ796" s="570"/>
      <c r="AK796" s="570"/>
      <c r="AL796" s="570"/>
      <c r="AM796" s="570"/>
      <c r="AN796" s="570"/>
      <c r="AO796" s="570"/>
      <c r="AP796" s="570"/>
      <c r="AQ796" s="570"/>
      <c r="AR796" s="570"/>
      <c r="AS796" s="570"/>
      <c r="AT796" s="570"/>
      <c r="AU796" s="570"/>
      <c r="AV796" s="570"/>
      <c r="AW796" s="570"/>
      <c r="AX796" s="570"/>
      <c r="AY796" s="570"/>
      <c r="AZ796" s="570"/>
      <c r="BA796" s="570"/>
      <c r="BB796" s="570"/>
      <c r="BC796" s="570"/>
      <c r="BD796" s="570"/>
      <c r="BE796" s="570"/>
      <c r="BF796" s="570"/>
      <c r="BG796" s="570"/>
      <c r="BH796" s="570"/>
      <c r="BI796" s="570"/>
      <c r="BJ796" s="570"/>
      <c r="BK796" s="570"/>
      <c r="BL796" s="570"/>
      <c r="BM796" s="570"/>
      <c r="BN796" s="570"/>
      <c r="BO796" s="570"/>
      <c r="BP796" s="570"/>
      <c r="BQ796" s="570"/>
      <c r="BR796" s="570"/>
      <c r="BS796" s="570"/>
      <c r="BT796" s="570"/>
      <c r="BU796" s="570"/>
      <c r="BV796" s="570"/>
      <c r="BW796" s="570"/>
      <c r="BX796" s="570"/>
      <c r="BY796" s="570"/>
      <c r="BZ796" s="570"/>
      <c r="CA796" s="570"/>
      <c r="CB796" s="570"/>
      <c r="CC796" s="570"/>
      <c r="CD796" s="570"/>
      <c r="CE796" s="570"/>
      <c r="CF796" s="570"/>
      <c r="CG796" s="570"/>
      <c r="CH796" s="570"/>
      <c r="CI796" s="570"/>
      <c r="CJ796" s="570"/>
      <c r="CK796" s="570"/>
      <c r="CL796" s="570"/>
      <c r="CM796" s="570"/>
      <c r="CN796" s="570"/>
      <c r="CO796" s="570"/>
      <c r="CP796" s="570"/>
      <c r="CQ796" s="570"/>
      <c r="CR796" s="570"/>
      <c r="CS796" s="570"/>
      <c r="CT796" s="570"/>
      <c r="CU796" s="570"/>
      <c r="CV796" s="570"/>
    </row>
    <row r="797" spans="1:100" s="365" customFormat="1" ht="13.5">
      <c r="A797" s="655"/>
      <c r="B797" s="655"/>
      <c r="C797" s="655"/>
      <c r="D797" s="655"/>
      <c r="E797" s="655"/>
      <c r="F797" s="655"/>
      <c r="G797" s="655"/>
      <c r="H797" s="815"/>
      <c r="I797" s="815"/>
      <c r="J797" s="366"/>
      <c r="K797" s="367"/>
      <c r="L797" s="368"/>
      <c r="O797" s="339"/>
      <c r="P797" s="369"/>
      <c r="Q797" s="341"/>
      <c r="R797" s="342"/>
      <c r="S797" s="342"/>
      <c r="T797" s="343"/>
      <c r="U797" s="344"/>
      <c r="V797" s="344"/>
      <c r="W797" s="344"/>
      <c r="X797" s="564"/>
      <c r="Y797" s="564"/>
      <c r="Z797" s="564"/>
      <c r="AA797" s="564"/>
      <c r="AB797" s="564"/>
      <c r="AC797" s="570"/>
      <c r="AD797" s="570"/>
      <c r="AE797" s="570"/>
      <c r="AF797" s="570"/>
      <c r="AG797" s="570"/>
      <c r="AH797" s="570"/>
      <c r="AI797" s="570"/>
      <c r="AJ797" s="570"/>
      <c r="AK797" s="570"/>
      <c r="AL797" s="570"/>
      <c r="AM797" s="570"/>
      <c r="AN797" s="570"/>
      <c r="AO797" s="570"/>
      <c r="AP797" s="570"/>
      <c r="AQ797" s="570"/>
      <c r="AR797" s="570"/>
      <c r="AS797" s="570"/>
      <c r="AT797" s="570"/>
      <c r="AU797" s="570"/>
      <c r="AV797" s="570"/>
      <c r="AW797" s="570"/>
      <c r="AX797" s="570"/>
      <c r="AY797" s="570"/>
      <c r="AZ797" s="570"/>
      <c r="BA797" s="570"/>
      <c r="BB797" s="570"/>
      <c r="BC797" s="570"/>
      <c r="BD797" s="570"/>
      <c r="BE797" s="570"/>
      <c r="BF797" s="570"/>
      <c r="BG797" s="570"/>
      <c r="BH797" s="570"/>
      <c r="BI797" s="570"/>
      <c r="BJ797" s="570"/>
      <c r="BK797" s="570"/>
      <c r="BL797" s="570"/>
      <c r="BM797" s="570"/>
      <c r="BN797" s="570"/>
      <c r="BO797" s="570"/>
      <c r="BP797" s="570"/>
      <c r="BQ797" s="570"/>
      <c r="BR797" s="570"/>
      <c r="BS797" s="570"/>
      <c r="BT797" s="570"/>
      <c r="BU797" s="570"/>
      <c r="BV797" s="570"/>
      <c r="BW797" s="570"/>
      <c r="BX797" s="570"/>
      <c r="BY797" s="570"/>
      <c r="BZ797" s="570"/>
      <c r="CA797" s="570"/>
      <c r="CB797" s="570"/>
      <c r="CC797" s="570"/>
      <c r="CD797" s="570"/>
      <c r="CE797" s="570"/>
      <c r="CF797" s="570"/>
      <c r="CG797" s="570"/>
      <c r="CH797" s="570"/>
      <c r="CI797" s="570"/>
      <c r="CJ797" s="570"/>
      <c r="CK797" s="570"/>
      <c r="CL797" s="570"/>
      <c r="CM797" s="570"/>
      <c r="CN797" s="570"/>
      <c r="CO797" s="570"/>
      <c r="CP797" s="570"/>
      <c r="CQ797" s="570"/>
      <c r="CR797" s="570"/>
      <c r="CS797" s="570"/>
      <c r="CT797" s="570"/>
      <c r="CU797" s="570"/>
      <c r="CV797" s="570"/>
    </row>
    <row r="798" spans="1:100" s="365" customFormat="1" ht="13.5">
      <c r="A798" s="655"/>
      <c r="B798" s="655"/>
      <c r="C798" s="655"/>
      <c r="D798" s="655"/>
      <c r="E798" s="655"/>
      <c r="F798" s="655"/>
      <c r="G798" s="655"/>
      <c r="H798" s="815"/>
      <c r="I798" s="815"/>
      <c r="J798" s="366"/>
      <c r="K798" s="367"/>
      <c r="L798" s="368"/>
      <c r="O798" s="339"/>
      <c r="P798" s="369"/>
      <c r="Q798" s="341"/>
      <c r="R798" s="342"/>
      <c r="S798" s="342"/>
      <c r="T798" s="343"/>
      <c r="U798" s="344"/>
      <c r="V798" s="344"/>
      <c r="W798" s="344"/>
      <c r="X798" s="564"/>
      <c r="Y798" s="564"/>
      <c r="Z798" s="564"/>
      <c r="AA798" s="564"/>
      <c r="AB798" s="564"/>
      <c r="AC798" s="570"/>
      <c r="AD798" s="570"/>
      <c r="AE798" s="570"/>
      <c r="AF798" s="570"/>
      <c r="AG798" s="570"/>
      <c r="AH798" s="570"/>
      <c r="AI798" s="570"/>
      <c r="AJ798" s="570"/>
      <c r="AK798" s="570"/>
      <c r="AL798" s="570"/>
      <c r="AM798" s="570"/>
      <c r="AN798" s="570"/>
      <c r="AO798" s="570"/>
      <c r="AP798" s="570"/>
      <c r="AQ798" s="570"/>
      <c r="AR798" s="570"/>
      <c r="AS798" s="570"/>
      <c r="AT798" s="570"/>
      <c r="AU798" s="570"/>
      <c r="AV798" s="570"/>
      <c r="AW798" s="570"/>
      <c r="AX798" s="570"/>
      <c r="AY798" s="570"/>
      <c r="AZ798" s="570"/>
      <c r="BA798" s="570"/>
      <c r="BB798" s="570"/>
      <c r="BC798" s="570"/>
      <c r="BD798" s="570"/>
      <c r="BE798" s="570"/>
      <c r="BF798" s="570"/>
      <c r="BG798" s="570"/>
      <c r="BH798" s="570"/>
      <c r="BI798" s="570"/>
      <c r="BJ798" s="570"/>
      <c r="BK798" s="570"/>
      <c r="BL798" s="570"/>
      <c r="BM798" s="570"/>
      <c r="BN798" s="570"/>
      <c r="BO798" s="570"/>
      <c r="BP798" s="570"/>
      <c r="BQ798" s="570"/>
      <c r="BR798" s="570"/>
      <c r="BS798" s="570"/>
      <c r="BT798" s="570"/>
      <c r="BU798" s="570"/>
      <c r="BV798" s="570"/>
      <c r="BW798" s="570"/>
      <c r="BX798" s="570"/>
      <c r="BY798" s="570"/>
      <c r="BZ798" s="570"/>
      <c r="CA798" s="570"/>
      <c r="CB798" s="570"/>
      <c r="CC798" s="570"/>
      <c r="CD798" s="570"/>
      <c r="CE798" s="570"/>
      <c r="CF798" s="570"/>
      <c r="CG798" s="570"/>
      <c r="CH798" s="570"/>
      <c r="CI798" s="570"/>
      <c r="CJ798" s="570"/>
      <c r="CK798" s="570"/>
      <c r="CL798" s="570"/>
      <c r="CM798" s="570"/>
      <c r="CN798" s="570"/>
      <c r="CO798" s="570"/>
      <c r="CP798" s="570"/>
      <c r="CQ798" s="570"/>
      <c r="CR798" s="570"/>
      <c r="CS798" s="570"/>
      <c r="CT798" s="570"/>
      <c r="CU798" s="570"/>
      <c r="CV798" s="570"/>
    </row>
    <row r="799" spans="1:100" s="365" customFormat="1" ht="13.5">
      <c r="A799" s="655"/>
      <c r="B799" s="655"/>
      <c r="C799" s="655"/>
      <c r="D799" s="655"/>
      <c r="E799" s="655"/>
      <c r="F799" s="655"/>
      <c r="G799" s="655"/>
      <c r="H799" s="815"/>
      <c r="I799" s="815"/>
      <c r="J799" s="366"/>
      <c r="K799" s="367"/>
      <c r="L799" s="368"/>
      <c r="O799" s="339"/>
      <c r="P799" s="369"/>
      <c r="Q799" s="341"/>
      <c r="R799" s="342"/>
      <c r="S799" s="342"/>
      <c r="T799" s="343"/>
      <c r="U799" s="344"/>
      <c r="V799" s="344"/>
      <c r="W799" s="344"/>
      <c r="X799" s="564"/>
      <c r="Y799" s="564"/>
      <c r="Z799" s="564"/>
      <c r="AA799" s="564"/>
      <c r="AB799" s="564"/>
      <c r="AC799" s="570"/>
      <c r="AD799" s="570"/>
      <c r="AE799" s="570"/>
      <c r="AF799" s="570"/>
      <c r="AG799" s="570"/>
      <c r="AH799" s="570"/>
      <c r="AI799" s="570"/>
      <c r="AJ799" s="570"/>
      <c r="AK799" s="570"/>
      <c r="AL799" s="570"/>
      <c r="AM799" s="570"/>
      <c r="AN799" s="570"/>
      <c r="AO799" s="570"/>
      <c r="AP799" s="570"/>
      <c r="AQ799" s="570"/>
      <c r="AR799" s="570"/>
      <c r="AS799" s="570"/>
      <c r="AT799" s="570"/>
      <c r="AU799" s="570"/>
      <c r="AV799" s="570"/>
      <c r="AW799" s="570"/>
      <c r="AX799" s="570"/>
      <c r="AY799" s="570"/>
      <c r="AZ799" s="570"/>
      <c r="BA799" s="570"/>
      <c r="BB799" s="570"/>
      <c r="BC799" s="570"/>
      <c r="BD799" s="570"/>
      <c r="BE799" s="570"/>
      <c r="BF799" s="570"/>
      <c r="BG799" s="570"/>
      <c r="BH799" s="570"/>
      <c r="BI799" s="570"/>
      <c r="BJ799" s="570"/>
      <c r="BK799" s="570"/>
      <c r="BL799" s="570"/>
      <c r="BM799" s="570"/>
      <c r="BN799" s="570"/>
      <c r="BO799" s="570"/>
      <c r="BP799" s="570"/>
      <c r="BQ799" s="570"/>
      <c r="BR799" s="570"/>
      <c r="BS799" s="570"/>
      <c r="BT799" s="570"/>
      <c r="BU799" s="570"/>
      <c r="BV799" s="570"/>
      <c r="BW799" s="570"/>
      <c r="BX799" s="570"/>
      <c r="BY799" s="570"/>
      <c r="BZ799" s="570"/>
      <c r="CA799" s="570"/>
      <c r="CB799" s="570"/>
      <c r="CC799" s="570"/>
      <c r="CD799" s="570"/>
      <c r="CE799" s="570"/>
      <c r="CF799" s="570"/>
      <c r="CG799" s="570"/>
      <c r="CH799" s="570"/>
      <c r="CI799" s="570"/>
      <c r="CJ799" s="570"/>
      <c r="CK799" s="570"/>
      <c r="CL799" s="570"/>
      <c r="CM799" s="570"/>
      <c r="CN799" s="570"/>
      <c r="CO799" s="570"/>
      <c r="CP799" s="570"/>
      <c r="CQ799" s="570"/>
      <c r="CR799" s="570"/>
      <c r="CS799" s="570"/>
      <c r="CT799" s="570"/>
      <c r="CU799" s="570"/>
      <c r="CV799" s="570"/>
    </row>
    <row r="800" spans="1:100" s="365" customFormat="1" ht="13.5">
      <c r="A800" s="655"/>
      <c r="B800" s="655"/>
      <c r="C800" s="655"/>
      <c r="D800" s="655"/>
      <c r="E800" s="655"/>
      <c r="F800" s="655"/>
      <c r="G800" s="655"/>
      <c r="H800" s="815"/>
      <c r="I800" s="815"/>
      <c r="J800" s="366"/>
      <c r="K800" s="367"/>
      <c r="L800" s="368"/>
      <c r="O800" s="339"/>
      <c r="P800" s="369"/>
      <c r="Q800" s="341"/>
      <c r="R800" s="342"/>
      <c r="S800" s="342"/>
      <c r="T800" s="343"/>
      <c r="U800" s="344"/>
      <c r="V800" s="344"/>
      <c r="W800" s="344"/>
      <c r="X800" s="564"/>
      <c r="Y800" s="564"/>
      <c r="Z800" s="564"/>
      <c r="AA800" s="564"/>
      <c r="AB800" s="564"/>
      <c r="AC800" s="570"/>
      <c r="AD800" s="570"/>
      <c r="AE800" s="570"/>
      <c r="AF800" s="570"/>
      <c r="AG800" s="570"/>
      <c r="AH800" s="570"/>
      <c r="AI800" s="570"/>
      <c r="AJ800" s="570"/>
      <c r="AK800" s="570"/>
      <c r="AL800" s="570"/>
      <c r="AM800" s="570"/>
      <c r="AN800" s="570"/>
      <c r="AO800" s="570"/>
      <c r="AP800" s="570"/>
      <c r="AQ800" s="570"/>
      <c r="AR800" s="570"/>
      <c r="AS800" s="570"/>
      <c r="AT800" s="570"/>
      <c r="AU800" s="570"/>
      <c r="AV800" s="570"/>
      <c r="AW800" s="570"/>
      <c r="AX800" s="570"/>
      <c r="AY800" s="570"/>
      <c r="AZ800" s="570"/>
      <c r="BA800" s="570"/>
      <c r="BB800" s="570"/>
      <c r="BC800" s="570"/>
      <c r="BD800" s="570"/>
      <c r="BE800" s="570"/>
      <c r="BF800" s="570"/>
      <c r="BG800" s="570"/>
      <c r="BH800" s="570"/>
      <c r="BI800" s="570"/>
      <c r="BJ800" s="570"/>
      <c r="BK800" s="570"/>
      <c r="BL800" s="570"/>
      <c r="BM800" s="570"/>
      <c r="BN800" s="570"/>
      <c r="BO800" s="570"/>
      <c r="BP800" s="570"/>
      <c r="BQ800" s="570"/>
      <c r="BR800" s="570"/>
      <c r="BS800" s="570"/>
      <c r="BT800" s="570"/>
      <c r="BU800" s="570"/>
      <c r="BV800" s="570"/>
      <c r="BW800" s="570"/>
      <c r="BX800" s="570"/>
      <c r="BY800" s="570"/>
      <c r="BZ800" s="570"/>
      <c r="CA800" s="570"/>
      <c r="CB800" s="570"/>
      <c r="CC800" s="570"/>
      <c r="CD800" s="570"/>
      <c r="CE800" s="570"/>
      <c r="CF800" s="570"/>
      <c r="CG800" s="570"/>
      <c r="CH800" s="570"/>
      <c r="CI800" s="570"/>
      <c r="CJ800" s="570"/>
      <c r="CK800" s="570"/>
      <c r="CL800" s="570"/>
      <c r="CM800" s="570"/>
      <c r="CN800" s="570"/>
      <c r="CO800" s="570"/>
      <c r="CP800" s="570"/>
      <c r="CQ800" s="570"/>
      <c r="CR800" s="570"/>
      <c r="CS800" s="570"/>
      <c r="CT800" s="570"/>
      <c r="CU800" s="570"/>
      <c r="CV800" s="570"/>
    </row>
    <row r="801" spans="1:100" s="365" customFormat="1" ht="13.5">
      <c r="A801" s="655"/>
      <c r="B801" s="655"/>
      <c r="C801" s="655"/>
      <c r="D801" s="655"/>
      <c r="E801" s="655"/>
      <c r="F801" s="655"/>
      <c r="G801" s="655"/>
      <c r="H801" s="815"/>
      <c r="I801" s="815"/>
      <c r="J801" s="366"/>
      <c r="K801" s="367"/>
      <c r="L801" s="368"/>
      <c r="O801" s="339"/>
      <c r="P801" s="369"/>
      <c r="Q801" s="341"/>
      <c r="R801" s="342"/>
      <c r="S801" s="342"/>
      <c r="T801" s="343"/>
      <c r="U801" s="344"/>
      <c r="V801" s="344"/>
      <c r="W801" s="344"/>
      <c r="X801" s="564"/>
      <c r="Y801" s="564"/>
      <c r="Z801" s="564"/>
      <c r="AA801" s="564"/>
      <c r="AB801" s="564"/>
      <c r="AC801" s="570"/>
      <c r="AD801" s="570"/>
      <c r="AE801" s="570"/>
      <c r="AF801" s="570"/>
      <c r="AG801" s="570"/>
      <c r="AH801" s="570"/>
      <c r="AI801" s="570"/>
      <c r="AJ801" s="570"/>
      <c r="AK801" s="570"/>
      <c r="AL801" s="570"/>
      <c r="AM801" s="570"/>
      <c r="AN801" s="570"/>
      <c r="AO801" s="570"/>
      <c r="AP801" s="570"/>
      <c r="AQ801" s="570"/>
      <c r="AR801" s="570"/>
      <c r="AS801" s="570"/>
      <c r="AT801" s="570"/>
      <c r="AU801" s="570"/>
      <c r="AV801" s="570"/>
      <c r="AW801" s="570"/>
      <c r="AX801" s="570"/>
      <c r="AY801" s="570"/>
      <c r="AZ801" s="570"/>
      <c r="BA801" s="570"/>
      <c r="BB801" s="570"/>
      <c r="BC801" s="570"/>
      <c r="BD801" s="570"/>
      <c r="BE801" s="570"/>
      <c r="BF801" s="570"/>
      <c r="BG801" s="570"/>
      <c r="BH801" s="570"/>
      <c r="BI801" s="570"/>
      <c r="BJ801" s="570"/>
      <c r="BK801" s="570"/>
      <c r="BL801" s="570"/>
      <c r="BM801" s="570"/>
      <c r="BN801" s="570"/>
      <c r="BO801" s="570"/>
      <c r="BP801" s="570"/>
      <c r="BQ801" s="570"/>
      <c r="BR801" s="570"/>
      <c r="BS801" s="570"/>
      <c r="BT801" s="570"/>
      <c r="BU801" s="570"/>
      <c r="BV801" s="570"/>
      <c r="BW801" s="570"/>
      <c r="BX801" s="570"/>
      <c r="BY801" s="570"/>
      <c r="BZ801" s="570"/>
      <c r="CA801" s="570"/>
      <c r="CB801" s="570"/>
      <c r="CC801" s="570"/>
      <c r="CD801" s="570"/>
      <c r="CE801" s="570"/>
      <c r="CF801" s="570"/>
      <c r="CG801" s="570"/>
      <c r="CH801" s="570"/>
      <c r="CI801" s="570"/>
      <c r="CJ801" s="570"/>
      <c r="CK801" s="570"/>
      <c r="CL801" s="570"/>
      <c r="CM801" s="570"/>
      <c r="CN801" s="570"/>
      <c r="CO801" s="570"/>
      <c r="CP801" s="570"/>
      <c r="CQ801" s="570"/>
      <c r="CR801" s="570"/>
      <c r="CS801" s="570"/>
      <c r="CT801" s="570"/>
      <c r="CU801" s="570"/>
      <c r="CV801" s="570"/>
    </row>
    <row r="802" spans="1:100" s="365" customFormat="1" ht="13.5">
      <c r="A802" s="655"/>
      <c r="B802" s="655"/>
      <c r="C802" s="655"/>
      <c r="D802" s="655"/>
      <c r="E802" s="655"/>
      <c r="F802" s="655"/>
      <c r="G802" s="655"/>
      <c r="H802" s="815"/>
      <c r="I802" s="815"/>
      <c r="J802" s="366"/>
      <c r="K802" s="367"/>
      <c r="L802" s="368"/>
      <c r="O802" s="339"/>
      <c r="P802" s="369"/>
      <c r="Q802" s="341"/>
      <c r="R802" s="342"/>
      <c r="S802" s="342"/>
      <c r="T802" s="343"/>
      <c r="U802" s="344"/>
      <c r="V802" s="344"/>
      <c r="W802" s="344"/>
      <c r="X802" s="564"/>
      <c r="Y802" s="564"/>
      <c r="Z802" s="564"/>
      <c r="AA802" s="564"/>
      <c r="AB802" s="564"/>
      <c r="AC802" s="570"/>
      <c r="AD802" s="570"/>
      <c r="AE802" s="570"/>
      <c r="AF802" s="570"/>
      <c r="AG802" s="570"/>
      <c r="AH802" s="570"/>
      <c r="AI802" s="570"/>
      <c r="AJ802" s="570"/>
      <c r="AK802" s="570"/>
      <c r="AL802" s="570"/>
      <c r="AM802" s="570"/>
      <c r="AN802" s="570"/>
      <c r="AO802" s="570"/>
      <c r="AP802" s="570"/>
      <c r="AQ802" s="570"/>
      <c r="AR802" s="570"/>
      <c r="AS802" s="570"/>
      <c r="AT802" s="570"/>
      <c r="AU802" s="570"/>
      <c r="AV802" s="570"/>
      <c r="AW802" s="570"/>
      <c r="AX802" s="570"/>
      <c r="AY802" s="570"/>
      <c r="AZ802" s="570"/>
      <c r="BA802" s="570"/>
      <c r="BB802" s="570"/>
      <c r="BC802" s="570"/>
      <c r="BD802" s="570"/>
      <c r="BE802" s="570"/>
      <c r="BF802" s="570"/>
      <c r="BG802" s="570"/>
      <c r="BH802" s="570"/>
      <c r="BI802" s="570"/>
      <c r="BJ802" s="570"/>
      <c r="BK802" s="570"/>
      <c r="BL802" s="570"/>
      <c r="BM802" s="570"/>
      <c r="BN802" s="570"/>
      <c r="BO802" s="570"/>
      <c r="BP802" s="570"/>
      <c r="BQ802" s="570"/>
      <c r="BR802" s="570"/>
      <c r="BS802" s="570"/>
      <c r="BT802" s="570"/>
      <c r="BU802" s="570"/>
      <c r="BV802" s="570"/>
      <c r="BW802" s="570"/>
      <c r="BX802" s="570"/>
      <c r="BY802" s="570"/>
      <c r="BZ802" s="570"/>
      <c r="CA802" s="570"/>
      <c r="CB802" s="570"/>
      <c r="CC802" s="570"/>
      <c r="CD802" s="570"/>
      <c r="CE802" s="570"/>
      <c r="CF802" s="570"/>
      <c r="CG802" s="570"/>
      <c r="CH802" s="570"/>
      <c r="CI802" s="570"/>
      <c r="CJ802" s="570"/>
      <c r="CK802" s="570"/>
      <c r="CL802" s="570"/>
      <c r="CM802" s="570"/>
      <c r="CN802" s="570"/>
      <c r="CO802" s="570"/>
      <c r="CP802" s="570"/>
      <c r="CQ802" s="570"/>
      <c r="CR802" s="570"/>
      <c r="CS802" s="570"/>
      <c r="CT802" s="570"/>
      <c r="CU802" s="570"/>
      <c r="CV802" s="570"/>
    </row>
    <row r="803" spans="1:100" s="365" customFormat="1" ht="13.5">
      <c r="A803" s="655"/>
      <c r="B803" s="655"/>
      <c r="C803" s="655"/>
      <c r="D803" s="655"/>
      <c r="E803" s="655"/>
      <c r="F803" s="655"/>
      <c r="G803" s="655"/>
      <c r="H803" s="815"/>
      <c r="I803" s="815"/>
      <c r="J803" s="366"/>
      <c r="K803" s="367"/>
      <c r="L803" s="368"/>
      <c r="O803" s="339"/>
      <c r="P803" s="369"/>
      <c r="Q803" s="341"/>
      <c r="R803" s="342"/>
      <c r="S803" s="342"/>
      <c r="T803" s="343"/>
      <c r="U803" s="344"/>
      <c r="V803" s="344"/>
      <c r="W803" s="344"/>
      <c r="X803" s="564"/>
      <c r="Y803" s="564"/>
      <c r="Z803" s="564"/>
      <c r="AA803" s="564"/>
      <c r="AB803" s="564"/>
      <c r="AC803" s="570"/>
      <c r="AD803" s="570"/>
      <c r="AE803" s="570"/>
      <c r="AF803" s="570"/>
      <c r="AG803" s="570"/>
      <c r="AH803" s="570"/>
      <c r="AI803" s="570"/>
      <c r="AJ803" s="570"/>
      <c r="AK803" s="570"/>
      <c r="AL803" s="570"/>
      <c r="AM803" s="570"/>
      <c r="AN803" s="570"/>
      <c r="AO803" s="570"/>
      <c r="AP803" s="570"/>
      <c r="AQ803" s="570"/>
      <c r="AR803" s="570"/>
      <c r="AS803" s="570"/>
      <c r="AT803" s="570"/>
      <c r="AU803" s="570"/>
      <c r="AV803" s="570"/>
      <c r="AW803" s="570"/>
      <c r="AX803" s="570"/>
      <c r="AY803" s="570"/>
      <c r="AZ803" s="570"/>
      <c r="BA803" s="570"/>
      <c r="BB803" s="570"/>
      <c r="BC803" s="570"/>
      <c r="BD803" s="570"/>
      <c r="BE803" s="570"/>
      <c r="BF803" s="570"/>
      <c r="BG803" s="570"/>
      <c r="BH803" s="570"/>
      <c r="BI803" s="570"/>
      <c r="BJ803" s="570"/>
      <c r="BK803" s="570"/>
      <c r="BL803" s="570"/>
      <c r="BM803" s="570"/>
      <c r="BN803" s="570"/>
      <c r="BO803" s="570"/>
      <c r="BP803" s="570"/>
      <c r="BQ803" s="570"/>
      <c r="BR803" s="570"/>
      <c r="BS803" s="570"/>
      <c r="BT803" s="570"/>
      <c r="BU803" s="570"/>
      <c r="BV803" s="570"/>
      <c r="BW803" s="570"/>
      <c r="BX803" s="570"/>
      <c r="BY803" s="570"/>
      <c r="BZ803" s="570"/>
      <c r="CA803" s="570"/>
      <c r="CB803" s="570"/>
      <c r="CC803" s="570"/>
      <c r="CD803" s="570"/>
      <c r="CE803" s="570"/>
      <c r="CF803" s="570"/>
      <c r="CG803" s="570"/>
      <c r="CH803" s="570"/>
      <c r="CI803" s="570"/>
      <c r="CJ803" s="570"/>
      <c r="CK803" s="570"/>
      <c r="CL803" s="570"/>
      <c r="CM803" s="570"/>
      <c r="CN803" s="570"/>
      <c r="CO803" s="570"/>
      <c r="CP803" s="570"/>
      <c r="CQ803" s="570"/>
      <c r="CR803" s="570"/>
      <c r="CS803" s="570"/>
      <c r="CT803" s="570"/>
      <c r="CU803" s="570"/>
      <c r="CV803" s="570"/>
    </row>
    <row r="804" spans="1:100" s="365" customFormat="1" ht="13.5">
      <c r="A804" s="655"/>
      <c r="B804" s="655"/>
      <c r="C804" s="655"/>
      <c r="D804" s="655"/>
      <c r="E804" s="655"/>
      <c r="F804" s="655"/>
      <c r="G804" s="655"/>
      <c r="H804" s="815"/>
      <c r="I804" s="815"/>
      <c r="J804" s="366"/>
      <c r="K804" s="367"/>
      <c r="L804" s="368"/>
      <c r="O804" s="339"/>
      <c r="P804" s="369"/>
      <c r="Q804" s="341"/>
      <c r="R804" s="342"/>
      <c r="S804" s="342"/>
      <c r="T804" s="343"/>
      <c r="U804" s="344"/>
      <c r="V804" s="344"/>
      <c r="W804" s="344"/>
      <c r="X804" s="564"/>
      <c r="Y804" s="564"/>
      <c r="Z804" s="564"/>
      <c r="AA804" s="564"/>
      <c r="AB804" s="564"/>
      <c r="AC804" s="570"/>
      <c r="AD804" s="570"/>
      <c r="AE804" s="570"/>
      <c r="AF804" s="570"/>
      <c r="AG804" s="570"/>
      <c r="AH804" s="570"/>
      <c r="AI804" s="570"/>
      <c r="AJ804" s="570"/>
      <c r="AK804" s="570"/>
      <c r="AL804" s="570"/>
      <c r="AM804" s="570"/>
      <c r="AN804" s="570"/>
      <c r="AO804" s="570"/>
      <c r="AP804" s="570"/>
      <c r="AQ804" s="570"/>
      <c r="AR804" s="570"/>
      <c r="AS804" s="570"/>
      <c r="AT804" s="570"/>
      <c r="AU804" s="570"/>
      <c r="AV804" s="570"/>
      <c r="AW804" s="570"/>
      <c r="AX804" s="570"/>
      <c r="AY804" s="570"/>
      <c r="AZ804" s="570"/>
      <c r="BA804" s="570"/>
      <c r="BB804" s="570"/>
      <c r="BC804" s="570"/>
      <c r="BD804" s="570"/>
      <c r="BE804" s="570"/>
      <c r="BF804" s="570"/>
      <c r="BG804" s="570"/>
      <c r="BH804" s="570"/>
      <c r="BI804" s="570"/>
      <c r="BJ804" s="570"/>
      <c r="BK804" s="570"/>
      <c r="BL804" s="570"/>
      <c r="BM804" s="570"/>
      <c r="BN804" s="570"/>
      <c r="BO804" s="570"/>
      <c r="BP804" s="570"/>
      <c r="BQ804" s="570"/>
      <c r="BR804" s="570"/>
      <c r="BS804" s="570"/>
      <c r="BT804" s="570"/>
      <c r="BU804" s="570"/>
      <c r="BV804" s="570"/>
      <c r="BW804" s="570"/>
      <c r="BX804" s="570"/>
      <c r="BY804" s="570"/>
      <c r="BZ804" s="570"/>
      <c r="CA804" s="570"/>
      <c r="CB804" s="570"/>
      <c r="CC804" s="570"/>
      <c r="CD804" s="570"/>
      <c r="CE804" s="570"/>
      <c r="CF804" s="570"/>
      <c r="CG804" s="570"/>
      <c r="CH804" s="570"/>
      <c r="CI804" s="570"/>
      <c r="CJ804" s="570"/>
      <c r="CK804" s="570"/>
      <c r="CL804" s="570"/>
      <c r="CM804" s="570"/>
      <c r="CN804" s="570"/>
      <c r="CO804" s="570"/>
      <c r="CP804" s="570"/>
      <c r="CQ804" s="570"/>
      <c r="CR804" s="570"/>
      <c r="CS804" s="570"/>
      <c r="CT804" s="570"/>
      <c r="CU804" s="570"/>
      <c r="CV804" s="570"/>
    </row>
    <row r="805" spans="1:100" s="365" customFormat="1" ht="13.5">
      <c r="A805" s="655"/>
      <c r="B805" s="655"/>
      <c r="C805" s="655"/>
      <c r="D805" s="655"/>
      <c r="E805" s="655"/>
      <c r="F805" s="655"/>
      <c r="G805" s="655"/>
      <c r="H805" s="815"/>
      <c r="I805" s="815"/>
      <c r="J805" s="366"/>
      <c r="K805" s="367"/>
      <c r="L805" s="368"/>
      <c r="O805" s="339"/>
      <c r="P805" s="369"/>
      <c r="Q805" s="341"/>
      <c r="R805" s="342"/>
      <c r="S805" s="342"/>
      <c r="T805" s="343"/>
      <c r="U805" s="344"/>
      <c r="V805" s="344"/>
      <c r="W805" s="344"/>
      <c r="X805" s="564"/>
      <c r="Y805" s="564"/>
      <c r="Z805" s="564"/>
      <c r="AA805" s="564"/>
      <c r="AB805" s="564"/>
      <c r="AC805" s="570"/>
      <c r="AD805" s="570"/>
      <c r="AE805" s="570"/>
      <c r="AF805" s="570"/>
      <c r="AG805" s="570"/>
      <c r="AH805" s="570"/>
      <c r="AI805" s="570"/>
      <c r="AJ805" s="570"/>
      <c r="AK805" s="570"/>
      <c r="AL805" s="570"/>
      <c r="AM805" s="570"/>
      <c r="AN805" s="570"/>
      <c r="AO805" s="570"/>
      <c r="AP805" s="570"/>
      <c r="AQ805" s="570"/>
      <c r="AR805" s="570"/>
      <c r="AS805" s="570"/>
      <c r="AT805" s="570"/>
      <c r="AU805" s="570"/>
      <c r="AV805" s="570"/>
      <c r="AW805" s="570"/>
      <c r="AX805" s="570"/>
      <c r="AY805" s="570"/>
      <c r="AZ805" s="570"/>
      <c r="BA805" s="570"/>
      <c r="BB805" s="570"/>
      <c r="BC805" s="570"/>
      <c r="BD805" s="570"/>
      <c r="BE805" s="570"/>
      <c r="BF805" s="570"/>
      <c r="BG805" s="570"/>
      <c r="BH805" s="570"/>
      <c r="BI805" s="570"/>
      <c r="BJ805" s="570"/>
      <c r="BK805" s="570"/>
      <c r="BL805" s="570"/>
      <c r="BM805" s="570"/>
      <c r="BN805" s="570"/>
      <c r="BO805" s="570"/>
      <c r="BP805" s="570"/>
      <c r="BQ805" s="570"/>
      <c r="BR805" s="570"/>
      <c r="BS805" s="570"/>
      <c r="BT805" s="570"/>
      <c r="BU805" s="570"/>
      <c r="BV805" s="570"/>
      <c r="BW805" s="570"/>
      <c r="BX805" s="570"/>
      <c r="BY805" s="570"/>
      <c r="BZ805" s="570"/>
      <c r="CA805" s="570"/>
      <c r="CB805" s="570"/>
      <c r="CC805" s="570"/>
      <c r="CD805" s="570"/>
      <c r="CE805" s="570"/>
      <c r="CF805" s="570"/>
      <c r="CG805" s="570"/>
      <c r="CH805" s="570"/>
      <c r="CI805" s="570"/>
      <c r="CJ805" s="570"/>
      <c r="CK805" s="570"/>
      <c r="CL805" s="570"/>
      <c r="CM805" s="570"/>
      <c r="CN805" s="570"/>
      <c r="CO805" s="570"/>
      <c r="CP805" s="570"/>
      <c r="CQ805" s="570"/>
      <c r="CR805" s="570"/>
      <c r="CS805" s="570"/>
      <c r="CT805" s="570"/>
      <c r="CU805" s="570"/>
      <c r="CV805" s="570"/>
    </row>
    <row r="806" spans="1:100" s="365" customFormat="1" ht="13.5">
      <c r="A806" s="655"/>
      <c r="B806" s="655"/>
      <c r="C806" s="655"/>
      <c r="D806" s="655"/>
      <c r="E806" s="655"/>
      <c r="F806" s="655"/>
      <c r="G806" s="655"/>
      <c r="H806" s="815"/>
      <c r="I806" s="815"/>
      <c r="J806" s="366"/>
      <c r="K806" s="367"/>
      <c r="L806" s="368"/>
      <c r="O806" s="339"/>
      <c r="P806" s="369"/>
      <c r="Q806" s="341"/>
      <c r="R806" s="342"/>
      <c r="S806" s="342"/>
      <c r="T806" s="343"/>
      <c r="U806" s="344"/>
      <c r="V806" s="344"/>
      <c r="W806" s="344"/>
      <c r="X806" s="564"/>
      <c r="Y806" s="564"/>
      <c r="Z806" s="564"/>
      <c r="AA806" s="564"/>
      <c r="AB806" s="564"/>
      <c r="AC806" s="570"/>
      <c r="AD806" s="570"/>
      <c r="AE806" s="570"/>
      <c r="AF806" s="570"/>
      <c r="AG806" s="570"/>
      <c r="AH806" s="570"/>
      <c r="AI806" s="570"/>
      <c r="AJ806" s="570"/>
      <c r="AK806" s="570"/>
      <c r="AL806" s="570"/>
      <c r="AM806" s="570"/>
      <c r="AN806" s="570"/>
      <c r="AO806" s="570"/>
      <c r="AP806" s="570"/>
      <c r="AQ806" s="570"/>
      <c r="AR806" s="570"/>
      <c r="AS806" s="570"/>
      <c r="AT806" s="570"/>
      <c r="AU806" s="570"/>
      <c r="AV806" s="570"/>
      <c r="AW806" s="570"/>
      <c r="AX806" s="570"/>
      <c r="AY806" s="570"/>
      <c r="AZ806" s="570"/>
      <c r="BA806" s="570"/>
      <c r="BB806" s="570"/>
      <c r="BC806" s="570"/>
      <c r="BD806" s="570"/>
      <c r="BE806" s="570"/>
      <c r="BF806" s="570"/>
      <c r="BG806" s="570"/>
      <c r="BH806" s="570"/>
      <c r="BI806" s="570"/>
      <c r="BJ806" s="570"/>
      <c r="BK806" s="570"/>
      <c r="BL806" s="570"/>
      <c r="BM806" s="570"/>
      <c r="BN806" s="570"/>
      <c r="BO806" s="570"/>
      <c r="BP806" s="570"/>
      <c r="BQ806" s="570"/>
      <c r="BR806" s="570"/>
      <c r="BS806" s="570"/>
      <c r="BT806" s="570"/>
      <c r="BU806" s="570"/>
      <c r="BV806" s="570"/>
      <c r="BW806" s="570"/>
      <c r="BX806" s="570"/>
      <c r="BY806" s="570"/>
      <c r="BZ806" s="570"/>
      <c r="CA806" s="570"/>
      <c r="CB806" s="570"/>
      <c r="CC806" s="570"/>
      <c r="CD806" s="570"/>
      <c r="CE806" s="570"/>
      <c r="CF806" s="570"/>
      <c r="CG806" s="570"/>
      <c r="CH806" s="570"/>
      <c r="CI806" s="570"/>
      <c r="CJ806" s="570"/>
      <c r="CK806" s="570"/>
      <c r="CL806" s="570"/>
      <c r="CM806" s="570"/>
      <c r="CN806" s="570"/>
      <c r="CO806" s="570"/>
      <c r="CP806" s="570"/>
      <c r="CQ806" s="570"/>
      <c r="CR806" s="570"/>
      <c r="CS806" s="570"/>
      <c r="CT806" s="570"/>
      <c r="CU806" s="570"/>
      <c r="CV806" s="570"/>
    </row>
    <row r="807" spans="1:100" s="365" customFormat="1" ht="13.5">
      <c r="A807" s="655"/>
      <c r="B807" s="655"/>
      <c r="C807" s="655"/>
      <c r="D807" s="655"/>
      <c r="E807" s="655"/>
      <c r="F807" s="655"/>
      <c r="G807" s="655"/>
      <c r="H807" s="815"/>
      <c r="I807" s="815"/>
      <c r="J807" s="366"/>
      <c r="K807" s="367"/>
      <c r="L807" s="368"/>
      <c r="O807" s="339"/>
      <c r="P807" s="369"/>
      <c r="Q807" s="341"/>
      <c r="R807" s="342"/>
      <c r="S807" s="342"/>
      <c r="T807" s="343"/>
      <c r="U807" s="344"/>
      <c r="V807" s="344"/>
      <c r="W807" s="344"/>
      <c r="X807" s="564"/>
      <c r="Y807" s="564"/>
      <c r="Z807" s="564"/>
      <c r="AA807" s="564"/>
      <c r="AB807" s="564"/>
      <c r="AC807" s="570"/>
      <c r="AD807" s="570"/>
      <c r="AE807" s="570"/>
      <c r="AF807" s="570"/>
      <c r="AG807" s="570"/>
      <c r="AH807" s="570"/>
      <c r="AI807" s="570"/>
      <c r="AJ807" s="570"/>
      <c r="AK807" s="570"/>
      <c r="AL807" s="570"/>
      <c r="AM807" s="570"/>
      <c r="AN807" s="570"/>
      <c r="AO807" s="570"/>
      <c r="AP807" s="570"/>
      <c r="AQ807" s="570"/>
      <c r="AR807" s="570"/>
      <c r="AS807" s="570"/>
      <c r="AT807" s="570"/>
      <c r="AU807" s="570"/>
      <c r="AV807" s="570"/>
      <c r="AW807" s="570"/>
      <c r="AX807" s="570"/>
      <c r="AY807" s="570"/>
      <c r="AZ807" s="570"/>
      <c r="BA807" s="570"/>
      <c r="BB807" s="570"/>
      <c r="BC807" s="570"/>
      <c r="BD807" s="570"/>
      <c r="BE807" s="570"/>
      <c r="BF807" s="570"/>
      <c r="BG807" s="570"/>
      <c r="BH807" s="570"/>
      <c r="BI807" s="570"/>
      <c r="BJ807" s="570"/>
      <c r="BK807" s="570"/>
      <c r="BL807" s="570"/>
      <c r="BM807" s="570"/>
      <c r="BN807" s="570"/>
      <c r="BO807" s="570"/>
      <c r="BP807" s="570"/>
      <c r="BQ807" s="570"/>
      <c r="BR807" s="570"/>
      <c r="BS807" s="570"/>
      <c r="BT807" s="570"/>
      <c r="BU807" s="570"/>
      <c r="BV807" s="570"/>
      <c r="BW807" s="570"/>
      <c r="BX807" s="570"/>
      <c r="BY807" s="570"/>
      <c r="BZ807" s="570"/>
      <c r="CA807" s="570"/>
      <c r="CB807" s="570"/>
      <c r="CC807" s="570"/>
      <c r="CD807" s="570"/>
      <c r="CE807" s="570"/>
      <c r="CF807" s="570"/>
      <c r="CG807" s="570"/>
      <c r="CH807" s="570"/>
      <c r="CI807" s="570"/>
      <c r="CJ807" s="570"/>
      <c r="CK807" s="570"/>
      <c r="CL807" s="570"/>
      <c r="CM807" s="570"/>
      <c r="CN807" s="570"/>
      <c r="CO807" s="570"/>
      <c r="CP807" s="570"/>
      <c r="CQ807" s="570"/>
      <c r="CR807" s="570"/>
      <c r="CS807" s="570"/>
      <c r="CT807" s="570"/>
      <c r="CU807" s="570"/>
      <c r="CV807" s="570"/>
    </row>
    <row r="808" spans="1:100" s="365" customFormat="1" ht="13.5">
      <c r="A808" s="655"/>
      <c r="B808" s="655"/>
      <c r="C808" s="655"/>
      <c r="D808" s="655"/>
      <c r="E808" s="655"/>
      <c r="F808" s="655"/>
      <c r="G808" s="655"/>
      <c r="H808" s="815"/>
      <c r="I808" s="815"/>
      <c r="J808" s="366"/>
      <c r="K808" s="367"/>
      <c r="L808" s="368"/>
      <c r="O808" s="339"/>
      <c r="P808" s="369"/>
      <c r="Q808" s="341"/>
      <c r="R808" s="342"/>
      <c r="S808" s="342"/>
      <c r="T808" s="343"/>
      <c r="U808" s="344"/>
      <c r="V808" s="344"/>
      <c r="W808" s="344"/>
      <c r="X808" s="564"/>
      <c r="Y808" s="564"/>
      <c r="Z808" s="564"/>
      <c r="AA808" s="564"/>
      <c r="AB808" s="564"/>
      <c r="AC808" s="570"/>
      <c r="AD808" s="570"/>
      <c r="AE808" s="570"/>
      <c r="AF808" s="570"/>
      <c r="AG808" s="570"/>
      <c r="AH808" s="570"/>
      <c r="AI808" s="570"/>
      <c r="AJ808" s="570"/>
      <c r="AK808" s="570"/>
      <c r="AL808" s="570"/>
      <c r="AM808" s="570"/>
      <c r="AN808" s="570"/>
      <c r="AO808" s="570"/>
      <c r="AP808" s="570"/>
      <c r="AQ808" s="570"/>
      <c r="AR808" s="570"/>
      <c r="AS808" s="570"/>
      <c r="AT808" s="570"/>
      <c r="AU808" s="570"/>
      <c r="AV808" s="570"/>
      <c r="AW808" s="570"/>
      <c r="AX808" s="570"/>
      <c r="AY808" s="570"/>
      <c r="AZ808" s="570"/>
      <c r="BA808" s="570"/>
      <c r="BB808" s="570"/>
      <c r="BC808" s="570"/>
      <c r="BD808" s="570"/>
      <c r="BE808" s="570"/>
      <c r="BF808" s="570"/>
      <c r="BG808" s="570"/>
      <c r="BH808" s="570"/>
      <c r="BI808" s="570"/>
      <c r="BJ808" s="570"/>
      <c r="BK808" s="570"/>
      <c r="BL808" s="570"/>
      <c r="BM808" s="570"/>
      <c r="BN808" s="570"/>
      <c r="BO808" s="570"/>
      <c r="BP808" s="570"/>
      <c r="BQ808" s="570"/>
      <c r="BR808" s="570"/>
      <c r="BS808" s="570"/>
      <c r="BT808" s="570"/>
      <c r="BU808" s="570"/>
      <c r="BV808" s="570"/>
      <c r="BW808" s="570"/>
      <c r="BX808" s="570"/>
      <c r="BY808" s="570"/>
      <c r="BZ808" s="570"/>
      <c r="CA808" s="570"/>
      <c r="CB808" s="570"/>
      <c r="CC808" s="570"/>
      <c r="CD808" s="570"/>
      <c r="CE808" s="570"/>
      <c r="CF808" s="570"/>
      <c r="CG808" s="570"/>
      <c r="CH808" s="570"/>
      <c r="CI808" s="570"/>
      <c r="CJ808" s="570"/>
      <c r="CK808" s="570"/>
      <c r="CL808" s="570"/>
      <c r="CM808" s="570"/>
      <c r="CN808" s="570"/>
      <c r="CO808" s="570"/>
      <c r="CP808" s="570"/>
      <c r="CQ808" s="570"/>
      <c r="CR808" s="570"/>
      <c r="CS808" s="570"/>
      <c r="CT808" s="570"/>
      <c r="CU808" s="570"/>
      <c r="CV808" s="570"/>
    </row>
    <row r="809" spans="1:100" s="365" customFormat="1" ht="13.5">
      <c r="A809" s="655"/>
      <c r="B809" s="655"/>
      <c r="C809" s="655"/>
      <c r="D809" s="655"/>
      <c r="E809" s="655"/>
      <c r="F809" s="655"/>
      <c r="G809" s="655"/>
      <c r="H809" s="815"/>
      <c r="I809" s="815"/>
      <c r="J809" s="366"/>
      <c r="K809" s="367"/>
      <c r="L809" s="368"/>
      <c r="O809" s="339"/>
      <c r="P809" s="369"/>
      <c r="Q809" s="341"/>
      <c r="R809" s="342"/>
      <c r="S809" s="342"/>
      <c r="T809" s="343"/>
      <c r="U809" s="344"/>
      <c r="V809" s="344"/>
      <c r="W809" s="344"/>
      <c r="X809" s="564"/>
      <c r="Y809" s="564"/>
      <c r="Z809" s="564"/>
      <c r="AA809" s="564"/>
      <c r="AB809" s="564"/>
      <c r="AC809" s="570"/>
      <c r="AD809" s="570"/>
      <c r="AE809" s="570"/>
      <c r="AF809" s="570"/>
      <c r="AG809" s="570"/>
      <c r="AH809" s="570"/>
      <c r="AI809" s="570"/>
      <c r="AJ809" s="570"/>
      <c r="AK809" s="570"/>
      <c r="AL809" s="570"/>
      <c r="AM809" s="570"/>
      <c r="AN809" s="570"/>
      <c r="AO809" s="570"/>
      <c r="AP809" s="570"/>
      <c r="AQ809" s="570"/>
      <c r="AR809" s="570"/>
      <c r="AS809" s="570"/>
      <c r="AT809" s="570"/>
      <c r="AU809" s="570"/>
      <c r="AV809" s="570"/>
      <c r="AW809" s="570"/>
      <c r="AX809" s="570"/>
      <c r="AY809" s="570"/>
      <c r="AZ809" s="570"/>
      <c r="BA809" s="570"/>
      <c r="BB809" s="570"/>
      <c r="BC809" s="570"/>
      <c r="BD809" s="570"/>
      <c r="BE809" s="570"/>
      <c r="BF809" s="570"/>
      <c r="BG809" s="570"/>
      <c r="BH809" s="570"/>
      <c r="BI809" s="570"/>
      <c r="BJ809" s="570"/>
      <c r="BK809" s="570"/>
      <c r="BL809" s="570"/>
      <c r="BM809" s="570"/>
      <c r="BN809" s="570"/>
      <c r="BO809" s="570"/>
      <c r="BP809" s="570"/>
      <c r="BQ809" s="570"/>
      <c r="BR809" s="570"/>
      <c r="BS809" s="570"/>
      <c r="BT809" s="570"/>
      <c r="BU809" s="570"/>
      <c r="BV809" s="570"/>
      <c r="BW809" s="570"/>
      <c r="BX809" s="570"/>
      <c r="BY809" s="570"/>
      <c r="BZ809" s="570"/>
      <c r="CA809" s="570"/>
      <c r="CB809" s="570"/>
      <c r="CC809" s="570"/>
      <c r="CD809" s="570"/>
      <c r="CE809" s="570"/>
      <c r="CF809" s="570"/>
      <c r="CG809" s="570"/>
      <c r="CH809" s="570"/>
      <c r="CI809" s="570"/>
      <c r="CJ809" s="570"/>
      <c r="CK809" s="570"/>
      <c r="CL809" s="570"/>
      <c r="CM809" s="570"/>
      <c r="CN809" s="570"/>
      <c r="CO809" s="570"/>
      <c r="CP809" s="570"/>
      <c r="CQ809" s="570"/>
      <c r="CR809" s="570"/>
      <c r="CS809" s="570"/>
      <c r="CT809" s="570"/>
      <c r="CU809" s="570"/>
      <c r="CV809" s="570"/>
    </row>
    <row r="810" spans="1:100" s="365" customFormat="1" ht="13.5">
      <c r="A810" s="655"/>
      <c r="B810" s="655"/>
      <c r="C810" s="655"/>
      <c r="D810" s="655"/>
      <c r="E810" s="655"/>
      <c r="F810" s="655"/>
      <c r="G810" s="655"/>
      <c r="H810" s="815"/>
      <c r="I810" s="815"/>
      <c r="J810" s="366"/>
      <c r="K810" s="367"/>
      <c r="L810" s="368"/>
      <c r="O810" s="339"/>
      <c r="P810" s="369"/>
      <c r="Q810" s="341"/>
      <c r="R810" s="342"/>
      <c r="S810" s="342"/>
      <c r="T810" s="343"/>
      <c r="U810" s="344"/>
      <c r="V810" s="344"/>
      <c r="W810" s="344"/>
      <c r="X810" s="564"/>
      <c r="Y810" s="564"/>
      <c r="Z810" s="564"/>
      <c r="AA810" s="564"/>
      <c r="AB810" s="564"/>
      <c r="AC810" s="570"/>
      <c r="AD810" s="570"/>
      <c r="AE810" s="570"/>
      <c r="AF810" s="570"/>
      <c r="AG810" s="570"/>
      <c r="AH810" s="570"/>
      <c r="AI810" s="570"/>
      <c r="AJ810" s="570"/>
      <c r="AK810" s="570"/>
      <c r="AL810" s="570"/>
      <c r="AM810" s="570"/>
      <c r="AN810" s="570"/>
      <c r="AO810" s="570"/>
      <c r="AP810" s="570"/>
      <c r="AQ810" s="570"/>
      <c r="AR810" s="570"/>
      <c r="AS810" s="570"/>
      <c r="AT810" s="570"/>
      <c r="AU810" s="570"/>
      <c r="AV810" s="570"/>
      <c r="AW810" s="570"/>
      <c r="AX810" s="570"/>
      <c r="AY810" s="570"/>
      <c r="AZ810" s="570"/>
      <c r="BA810" s="570"/>
      <c r="BB810" s="570"/>
      <c r="BC810" s="570"/>
      <c r="BD810" s="570"/>
      <c r="BE810" s="570"/>
      <c r="BF810" s="570"/>
      <c r="BG810" s="570"/>
      <c r="BH810" s="570"/>
      <c r="BI810" s="570"/>
      <c r="BJ810" s="570"/>
      <c r="BK810" s="570"/>
      <c r="BL810" s="570"/>
      <c r="BM810" s="570"/>
      <c r="BN810" s="570"/>
      <c r="BO810" s="570"/>
      <c r="BP810" s="570"/>
      <c r="BQ810" s="570"/>
      <c r="BR810" s="570"/>
      <c r="BS810" s="570"/>
      <c r="BT810" s="570"/>
      <c r="BU810" s="570"/>
      <c r="BV810" s="570"/>
      <c r="BW810" s="570"/>
      <c r="BX810" s="570"/>
      <c r="BY810" s="570"/>
      <c r="BZ810" s="570"/>
      <c r="CA810" s="570"/>
      <c r="CB810" s="570"/>
      <c r="CC810" s="570"/>
      <c r="CD810" s="570"/>
      <c r="CE810" s="570"/>
      <c r="CF810" s="570"/>
      <c r="CG810" s="570"/>
      <c r="CH810" s="570"/>
      <c r="CI810" s="570"/>
      <c r="CJ810" s="570"/>
      <c r="CK810" s="570"/>
      <c r="CL810" s="570"/>
      <c r="CM810" s="570"/>
      <c r="CN810" s="570"/>
      <c r="CO810" s="570"/>
      <c r="CP810" s="570"/>
      <c r="CQ810" s="570"/>
      <c r="CR810" s="570"/>
      <c r="CS810" s="570"/>
      <c r="CT810" s="570"/>
      <c r="CU810" s="570"/>
      <c r="CV810" s="570"/>
    </row>
    <row r="811" spans="1:100" s="365" customFormat="1" ht="13.5">
      <c r="A811" s="655"/>
      <c r="B811" s="655"/>
      <c r="C811" s="655"/>
      <c r="D811" s="655"/>
      <c r="E811" s="655"/>
      <c r="F811" s="655"/>
      <c r="G811" s="655"/>
      <c r="H811" s="815"/>
      <c r="I811" s="815"/>
      <c r="J811" s="366"/>
      <c r="K811" s="367"/>
      <c r="L811" s="368"/>
      <c r="O811" s="339"/>
      <c r="P811" s="369"/>
      <c r="Q811" s="341"/>
      <c r="R811" s="342"/>
      <c r="S811" s="342"/>
      <c r="T811" s="343"/>
      <c r="U811" s="344"/>
      <c r="V811" s="344"/>
      <c r="W811" s="344"/>
      <c r="X811" s="564"/>
      <c r="Y811" s="564"/>
      <c r="Z811" s="564"/>
      <c r="AA811" s="564"/>
      <c r="AB811" s="564"/>
      <c r="AC811" s="570"/>
      <c r="AD811" s="570"/>
      <c r="AE811" s="570"/>
      <c r="AF811" s="570"/>
      <c r="AG811" s="570"/>
      <c r="AH811" s="570"/>
      <c r="AI811" s="570"/>
      <c r="AJ811" s="570"/>
      <c r="AK811" s="570"/>
      <c r="AL811" s="570"/>
      <c r="AM811" s="570"/>
      <c r="AN811" s="570"/>
      <c r="AO811" s="570"/>
      <c r="AP811" s="570"/>
      <c r="AQ811" s="570"/>
      <c r="AR811" s="570"/>
      <c r="AS811" s="570"/>
      <c r="AT811" s="570"/>
      <c r="AU811" s="570"/>
      <c r="AV811" s="570"/>
      <c r="AW811" s="570"/>
      <c r="AX811" s="570"/>
      <c r="AY811" s="570"/>
      <c r="AZ811" s="570"/>
      <c r="BA811" s="570"/>
      <c r="BB811" s="570"/>
      <c r="BC811" s="570"/>
      <c r="BD811" s="570"/>
      <c r="BE811" s="570"/>
      <c r="BF811" s="570"/>
      <c r="BG811" s="570"/>
      <c r="BH811" s="570"/>
      <c r="BI811" s="570"/>
      <c r="BJ811" s="570"/>
      <c r="BK811" s="570"/>
      <c r="BL811" s="570"/>
      <c r="BM811" s="570"/>
      <c r="BN811" s="570"/>
      <c r="BO811" s="570"/>
      <c r="BP811" s="570"/>
      <c r="BQ811" s="570"/>
      <c r="BR811" s="570"/>
      <c r="BS811" s="570"/>
      <c r="BT811" s="570"/>
      <c r="BU811" s="570"/>
      <c r="BV811" s="570"/>
      <c r="BW811" s="570"/>
      <c r="BX811" s="570"/>
      <c r="BY811" s="570"/>
      <c r="BZ811" s="570"/>
      <c r="CA811" s="570"/>
      <c r="CB811" s="570"/>
      <c r="CC811" s="570"/>
      <c r="CD811" s="570"/>
      <c r="CE811" s="570"/>
      <c r="CF811" s="570"/>
      <c r="CG811" s="570"/>
      <c r="CH811" s="570"/>
      <c r="CI811" s="570"/>
      <c r="CJ811" s="570"/>
      <c r="CK811" s="570"/>
      <c r="CL811" s="570"/>
      <c r="CM811" s="570"/>
      <c r="CN811" s="570"/>
      <c r="CO811" s="570"/>
      <c r="CP811" s="570"/>
      <c r="CQ811" s="570"/>
      <c r="CR811" s="570"/>
      <c r="CS811" s="570"/>
      <c r="CT811" s="570"/>
      <c r="CU811" s="570"/>
      <c r="CV811" s="570"/>
    </row>
    <row r="812" spans="1:100" s="365" customFormat="1" ht="13.5">
      <c r="A812" s="655"/>
      <c r="B812" s="655"/>
      <c r="C812" s="655"/>
      <c r="D812" s="655"/>
      <c r="E812" s="655"/>
      <c r="F812" s="655"/>
      <c r="G812" s="655"/>
      <c r="H812" s="815"/>
      <c r="I812" s="815"/>
      <c r="J812" s="366"/>
      <c r="K812" s="367"/>
      <c r="L812" s="368"/>
      <c r="O812" s="339"/>
      <c r="P812" s="369"/>
      <c r="Q812" s="341"/>
      <c r="R812" s="342"/>
      <c r="S812" s="342"/>
      <c r="T812" s="343"/>
      <c r="U812" s="344"/>
      <c r="V812" s="344"/>
      <c r="W812" s="344"/>
      <c r="X812" s="564"/>
      <c r="Y812" s="564"/>
      <c r="Z812" s="564"/>
      <c r="AA812" s="564"/>
      <c r="AB812" s="564"/>
      <c r="AC812" s="570"/>
      <c r="AD812" s="570"/>
      <c r="AE812" s="570"/>
      <c r="AF812" s="570"/>
      <c r="AG812" s="570"/>
      <c r="AH812" s="570"/>
      <c r="AI812" s="570"/>
      <c r="AJ812" s="570"/>
      <c r="AK812" s="570"/>
      <c r="AL812" s="570"/>
      <c r="AM812" s="570"/>
      <c r="AN812" s="570"/>
      <c r="AO812" s="570"/>
      <c r="AP812" s="570"/>
      <c r="AQ812" s="570"/>
      <c r="AR812" s="570"/>
      <c r="AS812" s="570"/>
      <c r="AT812" s="570"/>
      <c r="AU812" s="570"/>
      <c r="AV812" s="570"/>
      <c r="AW812" s="570"/>
      <c r="AX812" s="570"/>
      <c r="AY812" s="570"/>
      <c r="AZ812" s="570"/>
      <c r="BA812" s="570"/>
      <c r="BB812" s="570"/>
      <c r="BC812" s="570"/>
      <c r="BD812" s="570"/>
      <c r="BE812" s="570"/>
      <c r="BF812" s="570"/>
      <c r="BG812" s="570"/>
      <c r="BH812" s="570"/>
      <c r="BI812" s="570"/>
      <c r="BJ812" s="570"/>
      <c r="BK812" s="570"/>
      <c r="BL812" s="570"/>
      <c r="BM812" s="570"/>
      <c r="BN812" s="570"/>
      <c r="BO812" s="570"/>
      <c r="BP812" s="570"/>
      <c r="BQ812" s="570"/>
      <c r="BR812" s="570"/>
      <c r="BS812" s="570"/>
      <c r="BT812" s="570"/>
      <c r="BU812" s="570"/>
      <c r="BV812" s="570"/>
      <c r="BW812" s="570"/>
      <c r="BX812" s="570"/>
      <c r="BY812" s="570"/>
      <c r="BZ812" s="570"/>
      <c r="CA812" s="570"/>
      <c r="CB812" s="570"/>
      <c r="CC812" s="570"/>
      <c r="CD812" s="570"/>
      <c r="CE812" s="570"/>
      <c r="CF812" s="570"/>
      <c r="CG812" s="570"/>
      <c r="CH812" s="570"/>
      <c r="CI812" s="570"/>
      <c r="CJ812" s="570"/>
      <c r="CK812" s="570"/>
      <c r="CL812" s="570"/>
      <c r="CM812" s="570"/>
      <c r="CN812" s="570"/>
      <c r="CO812" s="570"/>
      <c r="CP812" s="570"/>
      <c r="CQ812" s="570"/>
      <c r="CR812" s="570"/>
      <c r="CS812" s="570"/>
      <c r="CT812" s="570"/>
      <c r="CU812" s="570"/>
      <c r="CV812" s="570"/>
    </row>
    <row r="813" spans="1:100" s="365" customFormat="1" ht="13.5">
      <c r="A813" s="655"/>
      <c r="B813" s="655"/>
      <c r="C813" s="655"/>
      <c r="D813" s="655"/>
      <c r="E813" s="655"/>
      <c r="F813" s="655"/>
      <c r="G813" s="655"/>
      <c r="H813" s="815"/>
      <c r="I813" s="815"/>
      <c r="J813" s="366"/>
      <c r="K813" s="367"/>
      <c r="L813" s="368"/>
      <c r="O813" s="339"/>
      <c r="P813" s="369"/>
      <c r="Q813" s="341"/>
      <c r="R813" s="342"/>
      <c r="S813" s="342"/>
      <c r="T813" s="343"/>
      <c r="U813" s="344"/>
      <c r="V813" s="344"/>
      <c r="W813" s="344"/>
      <c r="X813" s="564"/>
      <c r="Y813" s="564"/>
      <c r="Z813" s="564"/>
      <c r="AA813" s="564"/>
      <c r="AB813" s="564"/>
      <c r="AC813" s="570"/>
      <c r="AD813" s="570"/>
      <c r="AE813" s="570"/>
      <c r="AF813" s="570"/>
      <c r="AG813" s="570"/>
      <c r="AH813" s="570"/>
      <c r="AI813" s="570"/>
      <c r="AJ813" s="570"/>
      <c r="AK813" s="570"/>
      <c r="AL813" s="570"/>
      <c r="AM813" s="570"/>
      <c r="AN813" s="570"/>
      <c r="AO813" s="570"/>
      <c r="AP813" s="570"/>
      <c r="AQ813" s="570"/>
      <c r="AR813" s="570"/>
      <c r="AS813" s="570"/>
      <c r="AT813" s="570"/>
      <c r="AU813" s="570"/>
      <c r="AV813" s="570"/>
      <c r="AW813" s="570"/>
      <c r="AX813" s="570"/>
      <c r="AY813" s="570"/>
      <c r="AZ813" s="570"/>
      <c r="BA813" s="570"/>
      <c r="BB813" s="570"/>
      <c r="BC813" s="570"/>
      <c r="BD813" s="570"/>
      <c r="BE813" s="570"/>
      <c r="BF813" s="570"/>
      <c r="BG813" s="570"/>
      <c r="BH813" s="570"/>
      <c r="BI813" s="570"/>
      <c r="BJ813" s="570"/>
      <c r="BK813" s="570"/>
      <c r="BL813" s="570"/>
      <c r="BM813" s="570"/>
      <c r="BN813" s="570"/>
      <c r="BO813" s="570"/>
      <c r="BP813" s="570"/>
      <c r="BQ813" s="570"/>
      <c r="BR813" s="570"/>
      <c r="BS813" s="570"/>
      <c r="BT813" s="570"/>
      <c r="BU813" s="570"/>
      <c r="BV813" s="570"/>
      <c r="BW813" s="570"/>
      <c r="BX813" s="570"/>
      <c r="BY813" s="570"/>
      <c r="BZ813" s="570"/>
      <c r="CA813" s="570"/>
      <c r="CB813" s="570"/>
      <c r="CC813" s="570"/>
      <c r="CD813" s="570"/>
      <c r="CE813" s="570"/>
      <c r="CF813" s="570"/>
      <c r="CG813" s="570"/>
      <c r="CH813" s="570"/>
      <c r="CI813" s="570"/>
      <c r="CJ813" s="570"/>
      <c r="CK813" s="570"/>
      <c r="CL813" s="570"/>
      <c r="CM813" s="570"/>
      <c r="CN813" s="570"/>
      <c r="CO813" s="570"/>
      <c r="CP813" s="570"/>
      <c r="CQ813" s="570"/>
      <c r="CR813" s="570"/>
      <c r="CS813" s="570"/>
      <c r="CT813" s="570"/>
      <c r="CU813" s="570"/>
      <c r="CV813" s="570"/>
    </row>
    <row r="814" spans="1:100" s="365" customFormat="1" ht="13.5">
      <c r="A814" s="655"/>
      <c r="B814" s="655"/>
      <c r="C814" s="655"/>
      <c r="D814" s="655"/>
      <c r="E814" s="655"/>
      <c r="F814" s="655"/>
      <c r="G814" s="655"/>
      <c r="H814" s="815"/>
      <c r="I814" s="815"/>
      <c r="J814" s="366"/>
      <c r="K814" s="367"/>
      <c r="L814" s="368"/>
      <c r="O814" s="339"/>
      <c r="P814" s="369"/>
      <c r="Q814" s="341"/>
      <c r="R814" s="342"/>
      <c r="S814" s="342"/>
      <c r="T814" s="343"/>
      <c r="U814" s="344"/>
      <c r="V814" s="344"/>
      <c r="W814" s="344"/>
      <c r="X814" s="564"/>
      <c r="Y814" s="564"/>
      <c r="Z814" s="564"/>
      <c r="AA814" s="564"/>
      <c r="AB814" s="564"/>
      <c r="AC814" s="570"/>
      <c r="AD814" s="570"/>
      <c r="AE814" s="570"/>
      <c r="AF814" s="570"/>
      <c r="AG814" s="570"/>
      <c r="AH814" s="570"/>
      <c r="AI814" s="570"/>
      <c r="AJ814" s="570"/>
      <c r="AK814" s="570"/>
      <c r="AL814" s="570"/>
      <c r="AM814" s="570"/>
      <c r="AN814" s="570"/>
      <c r="AO814" s="570"/>
      <c r="AP814" s="570"/>
      <c r="AQ814" s="570"/>
      <c r="AR814" s="570"/>
      <c r="AS814" s="570"/>
      <c r="AT814" s="570"/>
      <c r="AU814" s="570"/>
      <c r="AV814" s="570"/>
      <c r="AW814" s="570"/>
      <c r="AX814" s="570"/>
      <c r="AY814" s="570"/>
      <c r="AZ814" s="570"/>
      <c r="BA814" s="570"/>
      <c r="BB814" s="570"/>
      <c r="BC814" s="570"/>
      <c r="BD814" s="570"/>
      <c r="BE814" s="570"/>
      <c r="BF814" s="570"/>
      <c r="BG814" s="570"/>
      <c r="BH814" s="570"/>
      <c r="BI814" s="570"/>
      <c r="BJ814" s="570"/>
      <c r="BK814" s="570"/>
      <c r="BL814" s="570"/>
      <c r="BM814" s="570"/>
      <c r="BN814" s="570"/>
      <c r="BO814" s="570"/>
      <c r="BP814" s="570"/>
      <c r="BQ814" s="570"/>
      <c r="BR814" s="570"/>
      <c r="BS814" s="570"/>
      <c r="BT814" s="570"/>
      <c r="BU814" s="570"/>
      <c r="BV814" s="570"/>
      <c r="BW814" s="570"/>
      <c r="BX814" s="570"/>
      <c r="BY814" s="570"/>
      <c r="BZ814" s="570"/>
      <c r="CA814" s="570"/>
      <c r="CB814" s="570"/>
      <c r="CC814" s="570"/>
      <c r="CD814" s="570"/>
      <c r="CE814" s="570"/>
      <c r="CF814" s="570"/>
      <c r="CG814" s="570"/>
      <c r="CH814" s="570"/>
      <c r="CI814" s="570"/>
      <c r="CJ814" s="570"/>
      <c r="CK814" s="570"/>
      <c r="CL814" s="570"/>
      <c r="CM814" s="570"/>
      <c r="CN814" s="570"/>
      <c r="CO814" s="570"/>
      <c r="CP814" s="570"/>
      <c r="CQ814" s="570"/>
      <c r="CR814" s="570"/>
      <c r="CS814" s="570"/>
      <c r="CT814" s="570"/>
      <c r="CU814" s="570"/>
      <c r="CV814" s="570"/>
    </row>
    <row r="815" spans="1:100" s="365" customFormat="1" ht="13.5">
      <c r="A815" s="655"/>
      <c r="B815" s="655"/>
      <c r="C815" s="655"/>
      <c r="D815" s="655"/>
      <c r="E815" s="655"/>
      <c r="F815" s="655"/>
      <c r="G815" s="655"/>
      <c r="H815" s="815"/>
      <c r="I815" s="815"/>
      <c r="J815" s="366"/>
      <c r="K815" s="367"/>
      <c r="L815" s="368"/>
      <c r="O815" s="339"/>
      <c r="P815" s="369"/>
      <c r="Q815" s="341"/>
      <c r="R815" s="342"/>
      <c r="S815" s="342"/>
      <c r="T815" s="343"/>
      <c r="U815" s="344"/>
      <c r="V815" s="344"/>
      <c r="W815" s="344"/>
      <c r="X815" s="564"/>
      <c r="Y815" s="564"/>
      <c r="Z815" s="564"/>
      <c r="AA815" s="564"/>
      <c r="AB815" s="564"/>
      <c r="AC815" s="570"/>
      <c r="AD815" s="570"/>
      <c r="AE815" s="570"/>
      <c r="AF815" s="570"/>
      <c r="AG815" s="570"/>
      <c r="AH815" s="570"/>
      <c r="AI815" s="570"/>
      <c r="AJ815" s="570"/>
      <c r="AK815" s="570"/>
      <c r="AL815" s="570"/>
      <c r="AM815" s="570"/>
      <c r="AN815" s="570"/>
      <c r="AO815" s="570"/>
      <c r="AP815" s="570"/>
      <c r="AQ815" s="570"/>
      <c r="AR815" s="570"/>
      <c r="AS815" s="570"/>
      <c r="AT815" s="570"/>
      <c r="AU815" s="570"/>
      <c r="AV815" s="570"/>
      <c r="AW815" s="570"/>
      <c r="AX815" s="570"/>
      <c r="AY815" s="570"/>
      <c r="AZ815" s="570"/>
      <c r="BA815" s="570"/>
      <c r="BB815" s="570"/>
      <c r="BC815" s="570"/>
      <c r="BD815" s="570"/>
      <c r="BE815" s="570"/>
      <c r="BF815" s="570"/>
      <c r="BG815" s="570"/>
      <c r="BH815" s="570"/>
      <c r="BI815" s="570"/>
      <c r="BJ815" s="570"/>
      <c r="BK815" s="570"/>
      <c r="BL815" s="570"/>
      <c r="BM815" s="570"/>
      <c r="BN815" s="570"/>
      <c r="BO815" s="570"/>
      <c r="BP815" s="570"/>
      <c r="BQ815" s="570"/>
      <c r="BR815" s="570"/>
      <c r="BS815" s="570"/>
      <c r="BT815" s="570"/>
      <c r="BU815" s="570"/>
      <c r="BV815" s="570"/>
      <c r="BW815" s="570"/>
      <c r="BX815" s="570"/>
      <c r="BY815" s="570"/>
      <c r="BZ815" s="570"/>
      <c r="CA815" s="570"/>
      <c r="CB815" s="570"/>
      <c r="CC815" s="570"/>
      <c r="CD815" s="570"/>
      <c r="CE815" s="570"/>
      <c r="CF815" s="570"/>
      <c r="CG815" s="570"/>
      <c r="CH815" s="570"/>
      <c r="CI815" s="570"/>
      <c r="CJ815" s="570"/>
      <c r="CK815" s="570"/>
      <c r="CL815" s="570"/>
      <c r="CM815" s="570"/>
      <c r="CN815" s="570"/>
      <c r="CO815" s="570"/>
      <c r="CP815" s="570"/>
      <c r="CQ815" s="570"/>
      <c r="CR815" s="570"/>
      <c r="CS815" s="570"/>
      <c r="CT815" s="570"/>
      <c r="CU815" s="570"/>
      <c r="CV815" s="570"/>
    </row>
    <row r="816" spans="1:100" s="365" customFormat="1" ht="13.5">
      <c r="A816" s="655"/>
      <c r="B816" s="655"/>
      <c r="C816" s="655"/>
      <c r="D816" s="655"/>
      <c r="E816" s="655"/>
      <c r="F816" s="655"/>
      <c r="G816" s="655"/>
      <c r="H816" s="815"/>
      <c r="I816" s="815"/>
      <c r="J816" s="366"/>
      <c r="K816" s="367"/>
      <c r="L816" s="368"/>
      <c r="O816" s="339"/>
      <c r="P816" s="369"/>
      <c r="Q816" s="341"/>
      <c r="R816" s="342"/>
      <c r="S816" s="342"/>
      <c r="T816" s="343"/>
      <c r="U816" s="344"/>
      <c r="V816" s="344"/>
      <c r="W816" s="344"/>
      <c r="X816" s="564"/>
      <c r="Y816" s="564"/>
      <c r="Z816" s="564"/>
      <c r="AA816" s="564"/>
      <c r="AB816" s="564"/>
      <c r="AC816" s="570"/>
      <c r="AD816" s="570"/>
      <c r="AE816" s="570"/>
      <c r="AF816" s="570"/>
      <c r="AG816" s="570"/>
      <c r="AH816" s="570"/>
      <c r="AI816" s="570"/>
      <c r="AJ816" s="570"/>
      <c r="AK816" s="570"/>
      <c r="AL816" s="570"/>
      <c r="AM816" s="570"/>
      <c r="AN816" s="570"/>
      <c r="AO816" s="570"/>
      <c r="AP816" s="570"/>
      <c r="AQ816" s="570"/>
      <c r="AR816" s="570"/>
      <c r="AS816" s="570"/>
      <c r="AT816" s="570"/>
      <c r="AU816" s="570"/>
      <c r="AV816" s="570"/>
      <c r="AW816" s="570"/>
      <c r="AX816" s="570"/>
      <c r="AY816" s="570"/>
      <c r="AZ816" s="570"/>
      <c r="BA816" s="570"/>
      <c r="BB816" s="570"/>
      <c r="BC816" s="570"/>
      <c r="BD816" s="570"/>
      <c r="BE816" s="570"/>
      <c r="BF816" s="570"/>
      <c r="BG816" s="570"/>
      <c r="BH816" s="570"/>
      <c r="BI816" s="570"/>
      <c r="BJ816" s="570"/>
      <c r="BK816" s="570"/>
      <c r="BL816" s="570"/>
      <c r="BM816" s="570"/>
      <c r="BN816" s="570"/>
      <c r="BO816" s="570"/>
      <c r="BP816" s="570"/>
      <c r="BQ816" s="570"/>
      <c r="BR816" s="570"/>
      <c r="BS816" s="570"/>
      <c r="BT816" s="570"/>
      <c r="BU816" s="570"/>
      <c r="BV816" s="570"/>
      <c r="BW816" s="570"/>
      <c r="BX816" s="570"/>
      <c r="BY816" s="570"/>
      <c r="BZ816" s="570"/>
      <c r="CA816" s="570"/>
      <c r="CB816" s="570"/>
      <c r="CC816" s="570"/>
      <c r="CD816" s="570"/>
      <c r="CE816" s="570"/>
      <c r="CF816" s="570"/>
      <c r="CG816" s="570"/>
      <c r="CH816" s="570"/>
      <c r="CI816" s="570"/>
      <c r="CJ816" s="570"/>
      <c r="CK816" s="570"/>
      <c r="CL816" s="570"/>
      <c r="CM816" s="570"/>
      <c r="CN816" s="570"/>
      <c r="CO816" s="570"/>
      <c r="CP816" s="570"/>
      <c r="CQ816" s="570"/>
      <c r="CR816" s="570"/>
      <c r="CS816" s="570"/>
      <c r="CT816" s="570"/>
      <c r="CU816" s="570"/>
      <c r="CV816" s="570"/>
    </row>
    <row r="817" spans="1:100" s="365" customFormat="1" ht="13.5">
      <c r="A817" s="655"/>
      <c r="B817" s="655"/>
      <c r="C817" s="655"/>
      <c r="D817" s="655"/>
      <c r="E817" s="655"/>
      <c r="F817" s="655"/>
      <c r="G817" s="655"/>
      <c r="H817" s="815"/>
      <c r="I817" s="815"/>
      <c r="J817" s="366"/>
      <c r="K817" s="367"/>
      <c r="L817" s="368"/>
      <c r="O817" s="339"/>
      <c r="P817" s="369"/>
      <c r="Q817" s="341"/>
      <c r="R817" s="342"/>
      <c r="S817" s="342"/>
      <c r="T817" s="343"/>
      <c r="U817" s="344"/>
      <c r="V817" s="344"/>
      <c r="W817" s="344"/>
      <c r="X817" s="564"/>
      <c r="Y817" s="564"/>
      <c r="Z817" s="564"/>
      <c r="AA817" s="564"/>
      <c r="AB817" s="564"/>
      <c r="AC817" s="570"/>
      <c r="AD817" s="570"/>
      <c r="AE817" s="570"/>
      <c r="AF817" s="570"/>
      <c r="AG817" s="570"/>
      <c r="AH817" s="570"/>
      <c r="AI817" s="570"/>
      <c r="AJ817" s="570"/>
      <c r="AK817" s="570"/>
      <c r="AL817" s="570"/>
      <c r="AM817" s="570"/>
      <c r="AN817" s="570"/>
      <c r="AO817" s="570"/>
      <c r="AP817" s="570"/>
      <c r="AQ817" s="570"/>
      <c r="AR817" s="570"/>
      <c r="AS817" s="570"/>
      <c r="AT817" s="570"/>
      <c r="AU817" s="570"/>
      <c r="AV817" s="570"/>
      <c r="AW817" s="570"/>
      <c r="AX817" s="570"/>
      <c r="AY817" s="570"/>
      <c r="AZ817" s="570"/>
      <c r="BA817" s="570"/>
      <c r="BB817" s="570"/>
      <c r="BC817" s="570"/>
      <c r="BD817" s="570"/>
      <c r="BE817" s="570"/>
      <c r="BF817" s="570"/>
      <c r="BG817" s="570"/>
      <c r="BH817" s="570"/>
      <c r="BI817" s="570"/>
      <c r="BJ817" s="570"/>
      <c r="BK817" s="570"/>
      <c r="BL817" s="570"/>
      <c r="BM817" s="570"/>
      <c r="BN817" s="570"/>
      <c r="BO817" s="570"/>
      <c r="BP817" s="570"/>
      <c r="BQ817" s="570"/>
      <c r="BR817" s="570"/>
      <c r="BS817" s="570"/>
      <c r="BT817" s="570"/>
      <c r="BU817" s="570"/>
      <c r="BV817" s="570"/>
      <c r="BW817" s="570"/>
      <c r="BX817" s="570"/>
      <c r="BY817" s="570"/>
      <c r="BZ817" s="570"/>
      <c r="CA817" s="570"/>
      <c r="CB817" s="570"/>
      <c r="CC817" s="570"/>
      <c r="CD817" s="570"/>
      <c r="CE817" s="570"/>
      <c r="CF817" s="570"/>
      <c r="CG817" s="570"/>
      <c r="CH817" s="570"/>
      <c r="CI817" s="570"/>
      <c r="CJ817" s="570"/>
      <c r="CK817" s="570"/>
      <c r="CL817" s="570"/>
      <c r="CM817" s="570"/>
      <c r="CN817" s="570"/>
      <c r="CO817" s="570"/>
      <c r="CP817" s="570"/>
      <c r="CQ817" s="570"/>
      <c r="CR817" s="570"/>
      <c r="CS817" s="570"/>
      <c r="CT817" s="570"/>
      <c r="CU817" s="570"/>
      <c r="CV817" s="570"/>
    </row>
    <row r="818" spans="1:100" s="365" customFormat="1" ht="13.5">
      <c r="A818" s="655"/>
      <c r="B818" s="655"/>
      <c r="C818" s="655"/>
      <c r="D818" s="655"/>
      <c r="E818" s="655"/>
      <c r="F818" s="655"/>
      <c r="G818" s="655"/>
      <c r="H818" s="815"/>
      <c r="I818" s="815"/>
      <c r="J818" s="366"/>
      <c r="K818" s="367"/>
      <c r="L818" s="368"/>
      <c r="O818" s="339"/>
      <c r="P818" s="369"/>
      <c r="Q818" s="341"/>
      <c r="R818" s="342"/>
      <c r="S818" s="342"/>
      <c r="T818" s="343"/>
      <c r="U818" s="344"/>
      <c r="V818" s="344"/>
      <c r="W818" s="344"/>
      <c r="X818" s="564"/>
      <c r="Y818" s="564"/>
      <c r="Z818" s="564"/>
      <c r="AA818" s="564"/>
      <c r="AB818" s="564"/>
      <c r="AC818" s="570"/>
      <c r="AD818" s="570"/>
      <c r="AE818" s="570"/>
      <c r="AF818" s="570"/>
      <c r="AG818" s="570"/>
      <c r="AH818" s="570"/>
      <c r="AI818" s="570"/>
      <c r="AJ818" s="570"/>
      <c r="AK818" s="570"/>
      <c r="AL818" s="570"/>
      <c r="AM818" s="570"/>
      <c r="AN818" s="570"/>
      <c r="AO818" s="570"/>
      <c r="AP818" s="570"/>
      <c r="AQ818" s="570"/>
      <c r="AR818" s="570"/>
      <c r="AS818" s="570"/>
      <c r="AT818" s="570"/>
      <c r="AU818" s="570"/>
      <c r="AV818" s="570"/>
      <c r="AW818" s="570"/>
      <c r="AX818" s="570"/>
      <c r="AY818" s="570"/>
      <c r="AZ818" s="570"/>
      <c r="BA818" s="570"/>
      <c r="BB818" s="570"/>
      <c r="BC818" s="570"/>
      <c r="BD818" s="570"/>
      <c r="BE818" s="570"/>
      <c r="BF818" s="570"/>
      <c r="BG818" s="570"/>
      <c r="BH818" s="570"/>
      <c r="BI818" s="570"/>
      <c r="BJ818" s="570"/>
      <c r="BK818" s="570"/>
      <c r="BL818" s="570"/>
      <c r="BM818" s="570"/>
      <c r="BN818" s="570"/>
      <c r="BO818" s="570"/>
      <c r="BP818" s="570"/>
      <c r="BQ818" s="570"/>
      <c r="BR818" s="570"/>
      <c r="BS818" s="570"/>
      <c r="BT818" s="570"/>
      <c r="BU818" s="570"/>
      <c r="BV818" s="570"/>
      <c r="BW818" s="570"/>
      <c r="BX818" s="570"/>
      <c r="BY818" s="570"/>
      <c r="BZ818" s="570"/>
      <c r="CA818" s="570"/>
      <c r="CB818" s="570"/>
      <c r="CC818" s="570"/>
      <c r="CD818" s="570"/>
      <c r="CE818" s="570"/>
      <c r="CF818" s="570"/>
      <c r="CG818" s="570"/>
      <c r="CH818" s="570"/>
      <c r="CI818" s="570"/>
      <c r="CJ818" s="570"/>
      <c r="CK818" s="570"/>
      <c r="CL818" s="570"/>
      <c r="CM818" s="570"/>
      <c r="CN818" s="570"/>
      <c r="CO818" s="570"/>
      <c r="CP818" s="570"/>
      <c r="CQ818" s="570"/>
      <c r="CR818" s="570"/>
      <c r="CS818" s="570"/>
      <c r="CT818" s="570"/>
      <c r="CU818" s="570"/>
      <c r="CV818" s="570"/>
    </row>
    <row r="819" spans="1:100" s="365" customFormat="1" ht="13.5">
      <c r="A819" s="655"/>
      <c r="B819" s="655"/>
      <c r="C819" s="655"/>
      <c r="D819" s="655"/>
      <c r="E819" s="655"/>
      <c r="F819" s="655"/>
      <c r="G819" s="655"/>
      <c r="H819" s="815"/>
      <c r="I819" s="815"/>
      <c r="J819" s="366"/>
      <c r="K819" s="367"/>
      <c r="L819" s="368"/>
      <c r="O819" s="339"/>
      <c r="P819" s="369"/>
      <c r="Q819" s="341"/>
      <c r="R819" s="342"/>
      <c r="S819" s="342"/>
      <c r="T819" s="343"/>
      <c r="U819" s="344"/>
      <c r="V819" s="344"/>
      <c r="W819" s="344"/>
      <c r="X819" s="564"/>
      <c r="Y819" s="564"/>
      <c r="Z819" s="564"/>
      <c r="AA819" s="564"/>
      <c r="AB819" s="564"/>
      <c r="AC819" s="570"/>
      <c r="AD819" s="570"/>
      <c r="AE819" s="570"/>
      <c r="AF819" s="570"/>
      <c r="AG819" s="570"/>
      <c r="AH819" s="570"/>
      <c r="AI819" s="570"/>
      <c r="AJ819" s="570"/>
      <c r="AK819" s="570"/>
      <c r="AL819" s="570"/>
      <c r="AM819" s="570"/>
      <c r="AN819" s="570"/>
      <c r="AO819" s="570"/>
      <c r="AP819" s="570"/>
      <c r="AQ819" s="570"/>
      <c r="AR819" s="570"/>
      <c r="AS819" s="570"/>
      <c r="AT819" s="570"/>
      <c r="AU819" s="570"/>
      <c r="AV819" s="570"/>
      <c r="AW819" s="570"/>
      <c r="AX819" s="570"/>
      <c r="AY819" s="570"/>
      <c r="AZ819" s="570"/>
      <c r="BA819" s="570"/>
      <c r="BB819" s="570"/>
      <c r="BC819" s="570"/>
      <c r="BD819" s="570"/>
      <c r="BE819" s="570"/>
      <c r="BF819" s="570"/>
      <c r="BG819" s="570"/>
      <c r="BH819" s="570"/>
      <c r="BI819" s="570"/>
      <c r="BJ819" s="570"/>
      <c r="BK819" s="570"/>
      <c r="BL819" s="570"/>
      <c r="BM819" s="570"/>
      <c r="BN819" s="570"/>
      <c r="BO819" s="570"/>
      <c r="BP819" s="570"/>
      <c r="BQ819" s="570"/>
      <c r="BR819" s="570"/>
      <c r="BS819" s="570"/>
      <c r="BT819" s="570"/>
      <c r="BU819" s="570"/>
      <c r="BV819" s="570"/>
      <c r="BW819" s="570"/>
      <c r="BX819" s="570"/>
      <c r="BY819" s="570"/>
      <c r="BZ819" s="570"/>
      <c r="CA819" s="570"/>
      <c r="CB819" s="570"/>
      <c r="CC819" s="570"/>
      <c r="CD819" s="570"/>
      <c r="CE819" s="570"/>
      <c r="CF819" s="570"/>
      <c r="CG819" s="570"/>
      <c r="CH819" s="570"/>
      <c r="CI819" s="570"/>
      <c r="CJ819" s="570"/>
      <c r="CK819" s="570"/>
      <c r="CL819" s="570"/>
      <c r="CM819" s="570"/>
      <c r="CN819" s="570"/>
      <c r="CO819" s="570"/>
      <c r="CP819" s="570"/>
      <c r="CQ819" s="570"/>
      <c r="CR819" s="570"/>
      <c r="CS819" s="570"/>
      <c r="CT819" s="570"/>
      <c r="CU819" s="570"/>
      <c r="CV819" s="570"/>
    </row>
    <row r="820" spans="1:100" s="365" customFormat="1" ht="13.5">
      <c r="A820" s="655"/>
      <c r="B820" s="655"/>
      <c r="C820" s="655"/>
      <c r="D820" s="655"/>
      <c r="E820" s="655"/>
      <c r="F820" s="655"/>
      <c r="G820" s="655"/>
      <c r="H820" s="815"/>
      <c r="I820" s="815"/>
      <c r="J820" s="366"/>
      <c r="K820" s="367"/>
      <c r="L820" s="368"/>
      <c r="O820" s="339"/>
      <c r="P820" s="369"/>
      <c r="Q820" s="341"/>
      <c r="R820" s="342"/>
      <c r="S820" s="342"/>
      <c r="T820" s="343"/>
      <c r="U820" s="344"/>
      <c r="V820" s="344"/>
      <c r="W820" s="344"/>
      <c r="X820" s="564"/>
      <c r="Y820" s="564"/>
      <c r="Z820" s="564"/>
      <c r="AA820" s="564"/>
      <c r="AB820" s="564"/>
      <c r="AC820" s="570"/>
      <c r="AD820" s="570"/>
      <c r="AE820" s="570"/>
      <c r="AF820" s="570"/>
      <c r="AG820" s="570"/>
      <c r="AH820" s="570"/>
      <c r="AI820" s="570"/>
      <c r="AJ820" s="570"/>
      <c r="AK820" s="570"/>
      <c r="AL820" s="570"/>
      <c r="AM820" s="570"/>
      <c r="AN820" s="570"/>
      <c r="AO820" s="570"/>
      <c r="AP820" s="570"/>
      <c r="AQ820" s="570"/>
      <c r="AR820" s="570"/>
      <c r="AS820" s="570"/>
      <c r="AT820" s="570"/>
      <c r="AU820" s="570"/>
      <c r="AV820" s="570"/>
      <c r="AW820" s="570"/>
      <c r="AX820" s="570"/>
      <c r="AY820" s="570"/>
      <c r="AZ820" s="570"/>
      <c r="BA820" s="570"/>
      <c r="BB820" s="570"/>
      <c r="BC820" s="570"/>
      <c r="BD820" s="570"/>
      <c r="BE820" s="570"/>
      <c r="BF820" s="570"/>
      <c r="BG820" s="570"/>
      <c r="BH820" s="570"/>
      <c r="BI820" s="570"/>
      <c r="BJ820" s="570"/>
      <c r="BK820" s="570"/>
      <c r="BL820" s="570"/>
      <c r="BM820" s="570"/>
      <c r="BN820" s="570"/>
      <c r="BO820" s="570"/>
      <c r="BP820" s="570"/>
      <c r="BQ820" s="570"/>
      <c r="BR820" s="570"/>
      <c r="BS820" s="570"/>
      <c r="BT820" s="570"/>
      <c r="BU820" s="570"/>
      <c r="BV820" s="570"/>
      <c r="BW820" s="570"/>
      <c r="BX820" s="570"/>
      <c r="BY820" s="570"/>
      <c r="BZ820" s="570"/>
      <c r="CA820" s="570"/>
      <c r="CB820" s="570"/>
      <c r="CC820" s="570"/>
      <c r="CD820" s="570"/>
      <c r="CE820" s="570"/>
      <c r="CF820" s="570"/>
      <c r="CG820" s="570"/>
      <c r="CH820" s="570"/>
      <c r="CI820" s="570"/>
      <c r="CJ820" s="570"/>
      <c r="CK820" s="570"/>
      <c r="CL820" s="570"/>
      <c r="CM820" s="570"/>
      <c r="CN820" s="570"/>
      <c r="CO820" s="570"/>
      <c r="CP820" s="570"/>
      <c r="CQ820" s="570"/>
      <c r="CR820" s="570"/>
      <c r="CS820" s="570"/>
      <c r="CT820" s="570"/>
      <c r="CU820" s="570"/>
      <c r="CV820" s="570"/>
    </row>
    <row r="821" spans="1:100" s="365" customFormat="1" ht="13.5">
      <c r="A821" s="655"/>
      <c r="B821" s="655"/>
      <c r="C821" s="655"/>
      <c r="D821" s="655"/>
      <c r="E821" s="655"/>
      <c r="F821" s="655"/>
      <c r="G821" s="655"/>
      <c r="H821" s="815"/>
      <c r="I821" s="815"/>
      <c r="J821" s="366"/>
      <c r="K821" s="367"/>
      <c r="L821" s="368"/>
      <c r="O821" s="339"/>
      <c r="P821" s="369"/>
      <c r="Q821" s="341"/>
      <c r="R821" s="342"/>
      <c r="S821" s="342"/>
      <c r="T821" s="343"/>
      <c r="U821" s="344"/>
      <c r="V821" s="344"/>
      <c r="W821" s="344"/>
      <c r="X821" s="564"/>
      <c r="Y821" s="564"/>
      <c r="Z821" s="564"/>
      <c r="AA821" s="564"/>
      <c r="AB821" s="564"/>
      <c r="AC821" s="570"/>
      <c r="AD821" s="570"/>
      <c r="AE821" s="570"/>
      <c r="AF821" s="570"/>
      <c r="AG821" s="570"/>
      <c r="AH821" s="570"/>
      <c r="AI821" s="570"/>
      <c r="AJ821" s="570"/>
      <c r="AK821" s="570"/>
      <c r="AL821" s="570"/>
      <c r="AM821" s="570"/>
      <c r="AN821" s="570"/>
      <c r="AO821" s="570"/>
      <c r="AP821" s="570"/>
      <c r="AQ821" s="570"/>
      <c r="AR821" s="570"/>
      <c r="AS821" s="570"/>
      <c r="AT821" s="570"/>
      <c r="AU821" s="570"/>
      <c r="AV821" s="570"/>
      <c r="AW821" s="570"/>
      <c r="AX821" s="570"/>
      <c r="AY821" s="570"/>
      <c r="AZ821" s="570"/>
      <c r="BA821" s="570"/>
      <c r="BB821" s="570"/>
      <c r="BC821" s="570"/>
      <c r="BD821" s="570"/>
      <c r="BE821" s="570"/>
      <c r="BF821" s="570"/>
      <c r="BG821" s="570"/>
      <c r="BH821" s="570"/>
      <c r="BI821" s="570"/>
      <c r="BJ821" s="570"/>
      <c r="BK821" s="570"/>
      <c r="BL821" s="570"/>
      <c r="BM821" s="570"/>
      <c r="BN821" s="570"/>
      <c r="BO821" s="570"/>
      <c r="BP821" s="570"/>
      <c r="BQ821" s="570"/>
      <c r="BR821" s="570"/>
      <c r="BS821" s="570"/>
      <c r="BT821" s="570"/>
      <c r="BU821" s="570"/>
      <c r="BV821" s="570"/>
      <c r="BW821" s="570"/>
      <c r="BX821" s="570"/>
      <c r="BY821" s="570"/>
      <c r="BZ821" s="570"/>
      <c r="CA821" s="570"/>
      <c r="CB821" s="570"/>
      <c r="CC821" s="570"/>
      <c r="CD821" s="570"/>
      <c r="CE821" s="570"/>
      <c r="CF821" s="570"/>
      <c r="CG821" s="570"/>
      <c r="CH821" s="570"/>
      <c r="CI821" s="570"/>
      <c r="CJ821" s="570"/>
      <c r="CK821" s="570"/>
      <c r="CL821" s="570"/>
      <c r="CM821" s="570"/>
      <c r="CN821" s="570"/>
      <c r="CO821" s="570"/>
      <c r="CP821" s="570"/>
      <c r="CQ821" s="570"/>
      <c r="CR821" s="570"/>
      <c r="CS821" s="570"/>
      <c r="CT821" s="570"/>
      <c r="CU821" s="570"/>
      <c r="CV821" s="570"/>
    </row>
    <row r="822" spans="1:100" s="365" customFormat="1" ht="13.5">
      <c r="A822" s="655"/>
      <c r="B822" s="655"/>
      <c r="C822" s="655"/>
      <c r="D822" s="655"/>
      <c r="E822" s="655"/>
      <c r="F822" s="655"/>
      <c r="G822" s="655"/>
      <c r="H822" s="815"/>
      <c r="I822" s="815"/>
      <c r="J822" s="366"/>
      <c r="K822" s="367"/>
      <c r="L822" s="368"/>
      <c r="O822" s="339"/>
      <c r="P822" s="369"/>
      <c r="Q822" s="341"/>
      <c r="R822" s="342"/>
      <c r="S822" s="342"/>
      <c r="T822" s="343"/>
      <c r="U822" s="344"/>
      <c r="V822" s="344"/>
      <c r="W822" s="344"/>
      <c r="X822" s="564"/>
      <c r="Y822" s="564"/>
      <c r="Z822" s="564"/>
      <c r="AA822" s="564"/>
      <c r="AB822" s="564"/>
      <c r="AC822" s="570"/>
      <c r="AD822" s="570"/>
      <c r="AE822" s="570"/>
      <c r="AF822" s="570"/>
      <c r="AG822" s="570"/>
      <c r="AH822" s="570"/>
      <c r="AI822" s="570"/>
      <c r="AJ822" s="570"/>
      <c r="AK822" s="570"/>
      <c r="AL822" s="570"/>
      <c r="AM822" s="570"/>
      <c r="AN822" s="570"/>
      <c r="AO822" s="570"/>
      <c r="AP822" s="570"/>
      <c r="AQ822" s="570"/>
      <c r="AR822" s="570"/>
      <c r="AS822" s="570"/>
      <c r="AT822" s="570"/>
      <c r="AU822" s="570"/>
      <c r="AV822" s="570"/>
      <c r="AW822" s="570"/>
      <c r="AX822" s="570"/>
      <c r="AY822" s="570"/>
      <c r="AZ822" s="570"/>
      <c r="BA822" s="570"/>
      <c r="BB822" s="570"/>
      <c r="BC822" s="570"/>
      <c r="BD822" s="570"/>
      <c r="BE822" s="570"/>
      <c r="BF822" s="570"/>
      <c r="BG822" s="570"/>
      <c r="BH822" s="570"/>
      <c r="BI822" s="570"/>
      <c r="BJ822" s="570"/>
      <c r="BK822" s="570"/>
      <c r="BL822" s="570"/>
      <c r="BM822" s="570"/>
      <c r="BN822" s="570"/>
      <c r="BO822" s="570"/>
      <c r="BP822" s="570"/>
      <c r="BQ822" s="570"/>
      <c r="BR822" s="570"/>
      <c r="BS822" s="570"/>
      <c r="BT822" s="570"/>
      <c r="BU822" s="570"/>
      <c r="BV822" s="570"/>
      <c r="BW822" s="570"/>
      <c r="BX822" s="570"/>
      <c r="BY822" s="570"/>
      <c r="BZ822" s="570"/>
      <c r="CA822" s="570"/>
      <c r="CB822" s="570"/>
      <c r="CC822" s="570"/>
      <c r="CD822" s="570"/>
      <c r="CE822" s="570"/>
      <c r="CF822" s="570"/>
      <c r="CG822" s="570"/>
      <c r="CH822" s="570"/>
      <c r="CI822" s="570"/>
      <c r="CJ822" s="570"/>
      <c r="CK822" s="570"/>
      <c r="CL822" s="570"/>
      <c r="CM822" s="570"/>
      <c r="CN822" s="570"/>
      <c r="CO822" s="570"/>
      <c r="CP822" s="570"/>
      <c r="CQ822" s="570"/>
      <c r="CR822" s="570"/>
      <c r="CS822" s="570"/>
      <c r="CT822" s="570"/>
      <c r="CU822" s="570"/>
      <c r="CV822" s="570"/>
    </row>
    <row r="823" spans="1:100" s="365" customFormat="1" ht="13.5">
      <c r="A823" s="655"/>
      <c r="B823" s="655"/>
      <c r="C823" s="655"/>
      <c r="D823" s="655"/>
      <c r="E823" s="655"/>
      <c r="F823" s="655"/>
      <c r="G823" s="655"/>
      <c r="H823" s="815"/>
      <c r="I823" s="815"/>
      <c r="J823" s="366"/>
      <c r="K823" s="367"/>
      <c r="L823" s="368"/>
      <c r="O823" s="339"/>
      <c r="P823" s="369"/>
      <c r="Q823" s="341"/>
      <c r="R823" s="342"/>
      <c r="S823" s="342"/>
      <c r="T823" s="343"/>
      <c r="U823" s="344"/>
      <c r="V823" s="344"/>
      <c r="W823" s="344"/>
      <c r="X823" s="564"/>
      <c r="Y823" s="564"/>
      <c r="Z823" s="564"/>
      <c r="AA823" s="564"/>
      <c r="AB823" s="564"/>
      <c r="AC823" s="570"/>
      <c r="AD823" s="570"/>
      <c r="AE823" s="570"/>
      <c r="AF823" s="570"/>
      <c r="AG823" s="570"/>
      <c r="AH823" s="570"/>
      <c r="AI823" s="570"/>
      <c r="AJ823" s="570"/>
      <c r="AK823" s="570"/>
      <c r="AL823" s="570"/>
      <c r="AM823" s="570"/>
      <c r="AN823" s="570"/>
      <c r="AO823" s="570"/>
      <c r="AP823" s="570"/>
      <c r="AQ823" s="570"/>
      <c r="AR823" s="570"/>
      <c r="AS823" s="570"/>
      <c r="AT823" s="570"/>
      <c r="AU823" s="570"/>
      <c r="AV823" s="570"/>
      <c r="AW823" s="570"/>
      <c r="AX823" s="570"/>
      <c r="AY823" s="570"/>
      <c r="AZ823" s="570"/>
      <c r="BA823" s="570"/>
      <c r="BB823" s="570"/>
      <c r="BC823" s="570"/>
      <c r="BD823" s="570"/>
      <c r="BE823" s="570"/>
      <c r="BF823" s="570"/>
      <c r="BG823" s="570"/>
      <c r="BH823" s="570"/>
      <c r="BI823" s="570"/>
      <c r="BJ823" s="570"/>
      <c r="BK823" s="570"/>
      <c r="BL823" s="570"/>
      <c r="BM823" s="570"/>
      <c r="BN823" s="570"/>
      <c r="BO823" s="570"/>
      <c r="BP823" s="570"/>
      <c r="BQ823" s="570"/>
      <c r="BR823" s="570"/>
      <c r="BS823" s="570"/>
      <c r="BT823" s="570"/>
      <c r="BU823" s="570"/>
      <c r="BV823" s="570"/>
      <c r="BW823" s="570"/>
      <c r="BX823" s="570"/>
      <c r="BY823" s="570"/>
      <c r="BZ823" s="570"/>
      <c r="CA823" s="570"/>
      <c r="CB823" s="570"/>
      <c r="CC823" s="570"/>
      <c r="CD823" s="570"/>
      <c r="CE823" s="570"/>
      <c r="CF823" s="570"/>
      <c r="CG823" s="570"/>
      <c r="CH823" s="570"/>
      <c r="CI823" s="570"/>
      <c r="CJ823" s="570"/>
      <c r="CK823" s="570"/>
      <c r="CL823" s="570"/>
      <c r="CM823" s="570"/>
      <c r="CN823" s="570"/>
      <c r="CO823" s="570"/>
      <c r="CP823" s="570"/>
      <c r="CQ823" s="570"/>
      <c r="CR823" s="570"/>
      <c r="CS823" s="570"/>
      <c r="CT823" s="570"/>
      <c r="CU823" s="570"/>
      <c r="CV823" s="570"/>
    </row>
    <row r="824" spans="1:100" s="365" customFormat="1" ht="13.5">
      <c r="A824" s="655"/>
      <c r="B824" s="655"/>
      <c r="C824" s="655"/>
      <c r="D824" s="655"/>
      <c r="E824" s="655"/>
      <c r="F824" s="655"/>
      <c r="G824" s="655"/>
      <c r="H824" s="815"/>
      <c r="I824" s="815"/>
      <c r="J824" s="366"/>
      <c r="K824" s="367"/>
      <c r="L824" s="368"/>
      <c r="O824" s="339"/>
      <c r="P824" s="369"/>
      <c r="Q824" s="341"/>
      <c r="R824" s="342"/>
      <c r="S824" s="342"/>
      <c r="T824" s="343"/>
      <c r="U824" s="344"/>
      <c r="V824" s="344"/>
      <c r="W824" s="344"/>
      <c r="X824" s="564"/>
      <c r="Y824" s="564"/>
      <c r="Z824" s="564"/>
      <c r="AA824" s="564"/>
      <c r="AB824" s="564"/>
      <c r="AC824" s="570"/>
      <c r="AD824" s="570"/>
      <c r="AE824" s="570"/>
      <c r="AF824" s="570"/>
      <c r="AG824" s="570"/>
      <c r="AH824" s="570"/>
      <c r="AI824" s="570"/>
      <c r="AJ824" s="570"/>
      <c r="AK824" s="570"/>
      <c r="AL824" s="570"/>
      <c r="AM824" s="570"/>
      <c r="AN824" s="570"/>
      <c r="AO824" s="570"/>
      <c r="AP824" s="570"/>
      <c r="AQ824" s="570"/>
      <c r="AR824" s="570"/>
      <c r="AS824" s="570"/>
      <c r="AT824" s="570"/>
      <c r="AU824" s="570"/>
      <c r="AV824" s="570"/>
      <c r="AW824" s="570"/>
      <c r="AX824" s="570"/>
      <c r="AY824" s="570"/>
      <c r="AZ824" s="570"/>
      <c r="BA824" s="570"/>
      <c r="BB824" s="570"/>
      <c r="BC824" s="570"/>
      <c r="BD824" s="570"/>
      <c r="BE824" s="570"/>
      <c r="BF824" s="570"/>
      <c r="BG824" s="570"/>
      <c r="BH824" s="570"/>
      <c r="BI824" s="570"/>
      <c r="BJ824" s="570"/>
      <c r="BK824" s="570"/>
      <c r="BL824" s="570"/>
      <c r="BM824" s="570"/>
      <c r="BN824" s="570"/>
      <c r="BO824" s="570"/>
      <c r="BP824" s="570"/>
      <c r="BQ824" s="570"/>
      <c r="BR824" s="570"/>
      <c r="BS824" s="570"/>
      <c r="BT824" s="570"/>
      <c r="BU824" s="570"/>
      <c r="BV824" s="570"/>
      <c r="BW824" s="570"/>
      <c r="BX824" s="570"/>
      <c r="BY824" s="570"/>
      <c r="BZ824" s="570"/>
      <c r="CA824" s="570"/>
      <c r="CB824" s="570"/>
      <c r="CC824" s="570"/>
      <c r="CD824" s="570"/>
      <c r="CE824" s="570"/>
      <c r="CF824" s="570"/>
      <c r="CG824" s="570"/>
      <c r="CH824" s="570"/>
      <c r="CI824" s="570"/>
      <c r="CJ824" s="570"/>
      <c r="CK824" s="570"/>
      <c r="CL824" s="570"/>
      <c r="CM824" s="570"/>
      <c r="CN824" s="570"/>
      <c r="CO824" s="570"/>
      <c r="CP824" s="570"/>
      <c r="CQ824" s="570"/>
      <c r="CR824" s="570"/>
      <c r="CS824" s="570"/>
      <c r="CT824" s="570"/>
      <c r="CU824" s="570"/>
      <c r="CV824" s="570"/>
    </row>
    <row r="825" spans="1:100" s="365" customFormat="1" ht="13.5">
      <c r="A825" s="655"/>
      <c r="B825" s="655"/>
      <c r="C825" s="655"/>
      <c r="D825" s="655"/>
      <c r="E825" s="655"/>
      <c r="F825" s="655"/>
      <c r="G825" s="655"/>
      <c r="H825" s="815"/>
      <c r="I825" s="815"/>
      <c r="J825" s="366"/>
      <c r="K825" s="367"/>
      <c r="L825" s="368"/>
      <c r="O825" s="339"/>
      <c r="P825" s="369"/>
      <c r="Q825" s="341"/>
      <c r="R825" s="342"/>
      <c r="S825" s="342"/>
      <c r="T825" s="343"/>
      <c r="U825" s="344"/>
      <c r="V825" s="344"/>
      <c r="W825" s="344"/>
      <c r="X825" s="564"/>
      <c r="Y825" s="564"/>
      <c r="Z825" s="564"/>
      <c r="AA825" s="564"/>
      <c r="AB825" s="564"/>
      <c r="AC825" s="570"/>
      <c r="AD825" s="570"/>
      <c r="AE825" s="570"/>
      <c r="AF825" s="570"/>
      <c r="AG825" s="570"/>
      <c r="AH825" s="570"/>
      <c r="AI825" s="570"/>
      <c r="AJ825" s="570"/>
      <c r="AK825" s="570"/>
      <c r="AL825" s="570"/>
      <c r="AM825" s="570"/>
      <c r="AN825" s="570"/>
      <c r="AO825" s="570"/>
      <c r="AP825" s="570"/>
      <c r="AQ825" s="570"/>
      <c r="AR825" s="570"/>
      <c r="AS825" s="570"/>
      <c r="AT825" s="570"/>
      <c r="AU825" s="570"/>
      <c r="AV825" s="570"/>
      <c r="AW825" s="570"/>
      <c r="AX825" s="570"/>
      <c r="AY825" s="570"/>
      <c r="AZ825" s="570"/>
      <c r="BA825" s="570"/>
      <c r="BB825" s="570"/>
      <c r="BC825" s="570"/>
      <c r="BD825" s="570"/>
      <c r="BE825" s="570"/>
      <c r="BF825" s="570"/>
      <c r="BG825" s="570"/>
      <c r="BH825" s="570"/>
      <c r="BI825" s="570"/>
      <c r="BJ825" s="570"/>
      <c r="BK825" s="570"/>
      <c r="BL825" s="570"/>
      <c r="BM825" s="570"/>
      <c r="BN825" s="570"/>
      <c r="BO825" s="570"/>
      <c r="BP825" s="570"/>
      <c r="BQ825" s="570"/>
      <c r="BR825" s="570"/>
      <c r="BS825" s="570"/>
      <c r="BT825" s="570"/>
      <c r="BU825" s="570"/>
      <c r="BV825" s="570"/>
      <c r="BW825" s="570"/>
      <c r="BX825" s="570"/>
      <c r="BY825" s="570"/>
      <c r="BZ825" s="570"/>
      <c r="CA825" s="570"/>
      <c r="CB825" s="570"/>
      <c r="CC825" s="570"/>
      <c r="CD825" s="570"/>
      <c r="CE825" s="570"/>
      <c r="CF825" s="570"/>
      <c r="CG825" s="570"/>
      <c r="CH825" s="570"/>
      <c r="CI825" s="570"/>
      <c r="CJ825" s="570"/>
      <c r="CK825" s="570"/>
      <c r="CL825" s="570"/>
      <c r="CM825" s="570"/>
      <c r="CN825" s="570"/>
      <c r="CO825" s="570"/>
      <c r="CP825" s="570"/>
      <c r="CQ825" s="570"/>
      <c r="CR825" s="570"/>
      <c r="CS825" s="570"/>
      <c r="CT825" s="570"/>
      <c r="CU825" s="570"/>
      <c r="CV825" s="570"/>
    </row>
    <row r="826" spans="1:100" s="365" customFormat="1" ht="13.5">
      <c r="A826" s="655"/>
      <c r="B826" s="655"/>
      <c r="C826" s="655"/>
      <c r="D826" s="655"/>
      <c r="E826" s="655"/>
      <c r="F826" s="655"/>
      <c r="G826" s="655"/>
      <c r="H826" s="815"/>
      <c r="I826" s="815"/>
      <c r="J826" s="366"/>
      <c r="K826" s="367"/>
      <c r="L826" s="368"/>
      <c r="O826" s="339"/>
      <c r="P826" s="369"/>
      <c r="Q826" s="341"/>
      <c r="R826" s="342"/>
      <c r="S826" s="342"/>
      <c r="T826" s="343"/>
      <c r="U826" s="344"/>
      <c r="V826" s="344"/>
      <c r="W826" s="344"/>
      <c r="X826" s="564"/>
      <c r="Y826" s="564"/>
      <c r="Z826" s="564"/>
      <c r="AA826" s="564"/>
      <c r="AB826" s="564"/>
      <c r="AC826" s="570"/>
      <c r="AD826" s="570"/>
      <c r="AE826" s="570"/>
      <c r="AF826" s="570"/>
      <c r="AG826" s="570"/>
      <c r="AH826" s="570"/>
      <c r="AI826" s="570"/>
      <c r="AJ826" s="570"/>
      <c r="AK826" s="570"/>
      <c r="AL826" s="570"/>
      <c r="AM826" s="570"/>
      <c r="AN826" s="570"/>
      <c r="AO826" s="570"/>
      <c r="AP826" s="570"/>
      <c r="AQ826" s="570"/>
      <c r="AR826" s="570"/>
      <c r="AS826" s="570"/>
      <c r="AT826" s="570"/>
      <c r="AU826" s="570"/>
      <c r="AV826" s="570"/>
      <c r="AW826" s="570"/>
      <c r="AX826" s="570"/>
      <c r="AY826" s="570"/>
      <c r="AZ826" s="570"/>
      <c r="BA826" s="570"/>
      <c r="BB826" s="570"/>
      <c r="BC826" s="570"/>
      <c r="BD826" s="570"/>
      <c r="BE826" s="570"/>
      <c r="BF826" s="570"/>
      <c r="BG826" s="570"/>
      <c r="BH826" s="570"/>
      <c r="BI826" s="570"/>
      <c r="BJ826" s="570"/>
      <c r="BK826" s="570"/>
      <c r="BL826" s="570"/>
      <c r="BM826" s="570"/>
      <c r="BN826" s="570"/>
      <c r="BO826" s="570"/>
      <c r="BP826" s="570"/>
      <c r="BQ826" s="570"/>
      <c r="BR826" s="570"/>
      <c r="BS826" s="570"/>
      <c r="BT826" s="570"/>
      <c r="BU826" s="570"/>
      <c r="BV826" s="570"/>
      <c r="BW826" s="570"/>
      <c r="BX826" s="570"/>
      <c r="BY826" s="570"/>
      <c r="BZ826" s="570"/>
      <c r="CA826" s="570"/>
      <c r="CB826" s="570"/>
      <c r="CC826" s="570"/>
      <c r="CD826" s="570"/>
      <c r="CE826" s="570"/>
      <c r="CF826" s="570"/>
      <c r="CG826" s="570"/>
      <c r="CH826" s="570"/>
      <c r="CI826" s="570"/>
      <c r="CJ826" s="570"/>
      <c r="CK826" s="570"/>
      <c r="CL826" s="570"/>
      <c r="CM826" s="570"/>
      <c r="CN826" s="570"/>
      <c r="CO826" s="570"/>
      <c r="CP826" s="570"/>
      <c r="CQ826" s="570"/>
      <c r="CR826" s="570"/>
      <c r="CS826" s="570"/>
      <c r="CT826" s="570"/>
      <c r="CU826" s="570"/>
      <c r="CV826" s="570"/>
    </row>
    <row r="827" spans="1:100" s="365" customFormat="1" ht="13.5">
      <c r="A827" s="655"/>
      <c r="B827" s="655"/>
      <c r="C827" s="655"/>
      <c r="D827" s="655"/>
      <c r="E827" s="655"/>
      <c r="F827" s="655"/>
      <c r="G827" s="655"/>
      <c r="H827" s="815"/>
      <c r="I827" s="815"/>
      <c r="J827" s="366"/>
      <c r="K827" s="367"/>
      <c r="L827" s="368"/>
      <c r="O827" s="339"/>
      <c r="P827" s="369"/>
      <c r="Q827" s="341"/>
      <c r="R827" s="342"/>
      <c r="S827" s="342"/>
      <c r="T827" s="343"/>
      <c r="U827" s="344"/>
      <c r="V827" s="344"/>
      <c r="W827" s="344"/>
      <c r="X827" s="564"/>
      <c r="Y827" s="564"/>
      <c r="Z827" s="564"/>
      <c r="AA827" s="564"/>
      <c r="AB827" s="564"/>
      <c r="AC827" s="570"/>
      <c r="AD827" s="570"/>
      <c r="AE827" s="570"/>
      <c r="AF827" s="570"/>
      <c r="AG827" s="570"/>
      <c r="AH827" s="570"/>
      <c r="AI827" s="570"/>
      <c r="AJ827" s="570"/>
      <c r="AK827" s="570"/>
      <c r="AL827" s="570"/>
      <c r="AM827" s="570"/>
      <c r="AN827" s="570"/>
      <c r="AO827" s="570"/>
      <c r="AP827" s="570"/>
      <c r="AQ827" s="570"/>
      <c r="AR827" s="570"/>
      <c r="AS827" s="570"/>
      <c r="AT827" s="570"/>
      <c r="AU827" s="570"/>
      <c r="AV827" s="570"/>
      <c r="AW827" s="570"/>
      <c r="AX827" s="570"/>
      <c r="AY827" s="570"/>
      <c r="AZ827" s="570"/>
      <c r="BA827" s="570"/>
      <c r="BB827" s="570"/>
      <c r="BC827" s="570"/>
      <c r="BD827" s="570"/>
      <c r="BE827" s="570"/>
      <c r="BF827" s="570"/>
      <c r="BG827" s="570"/>
      <c r="BH827" s="570"/>
      <c r="BI827" s="570"/>
      <c r="BJ827" s="570"/>
      <c r="BK827" s="570"/>
      <c r="BL827" s="570"/>
      <c r="BM827" s="570"/>
      <c r="BN827" s="570"/>
      <c r="BO827" s="570"/>
      <c r="BP827" s="570"/>
      <c r="BQ827" s="570"/>
      <c r="BR827" s="570"/>
      <c r="BS827" s="570"/>
      <c r="BT827" s="570"/>
      <c r="BU827" s="570"/>
      <c r="BV827" s="570"/>
      <c r="BW827" s="570"/>
      <c r="BX827" s="570"/>
      <c r="BY827" s="570"/>
      <c r="BZ827" s="570"/>
      <c r="CA827" s="570"/>
      <c r="CB827" s="570"/>
      <c r="CC827" s="570"/>
      <c r="CD827" s="570"/>
      <c r="CE827" s="570"/>
      <c r="CF827" s="570"/>
      <c r="CG827" s="570"/>
      <c r="CH827" s="570"/>
      <c r="CI827" s="570"/>
      <c r="CJ827" s="570"/>
      <c r="CK827" s="570"/>
      <c r="CL827" s="570"/>
      <c r="CM827" s="570"/>
      <c r="CN827" s="570"/>
      <c r="CO827" s="570"/>
      <c r="CP827" s="570"/>
      <c r="CQ827" s="570"/>
      <c r="CR827" s="570"/>
      <c r="CS827" s="570"/>
      <c r="CT827" s="570"/>
      <c r="CU827" s="570"/>
      <c r="CV827" s="570"/>
    </row>
    <row r="828" spans="1:100" s="365" customFormat="1" ht="13.5">
      <c r="A828" s="655"/>
      <c r="B828" s="655"/>
      <c r="C828" s="655"/>
      <c r="D828" s="655"/>
      <c r="E828" s="655"/>
      <c r="F828" s="655"/>
      <c r="G828" s="655"/>
      <c r="H828" s="815"/>
      <c r="I828" s="815"/>
      <c r="J828" s="366"/>
      <c r="K828" s="367"/>
      <c r="L828" s="368"/>
      <c r="O828" s="339"/>
      <c r="P828" s="369"/>
      <c r="Q828" s="341"/>
      <c r="R828" s="342"/>
      <c r="S828" s="342"/>
      <c r="T828" s="343"/>
      <c r="U828" s="344"/>
      <c r="V828" s="344"/>
      <c r="W828" s="344"/>
      <c r="X828" s="564"/>
      <c r="Y828" s="564"/>
      <c r="Z828" s="564"/>
      <c r="AA828" s="564"/>
      <c r="AB828" s="564"/>
      <c r="AC828" s="570"/>
      <c r="AD828" s="570"/>
      <c r="AE828" s="570"/>
      <c r="AF828" s="570"/>
      <c r="AG828" s="570"/>
      <c r="AH828" s="570"/>
      <c r="AI828" s="570"/>
      <c r="AJ828" s="570"/>
      <c r="AK828" s="570"/>
      <c r="AL828" s="570"/>
      <c r="AM828" s="570"/>
      <c r="AN828" s="570"/>
      <c r="AO828" s="570"/>
      <c r="AP828" s="570"/>
      <c r="AQ828" s="570"/>
      <c r="AR828" s="570"/>
      <c r="AS828" s="570"/>
      <c r="AT828" s="570"/>
      <c r="AU828" s="570"/>
      <c r="AV828" s="570"/>
      <c r="AW828" s="570"/>
      <c r="AX828" s="570"/>
      <c r="AY828" s="570"/>
      <c r="AZ828" s="570"/>
      <c r="BA828" s="570"/>
      <c r="BB828" s="570"/>
      <c r="BC828" s="570"/>
      <c r="BD828" s="570"/>
      <c r="BE828" s="570"/>
      <c r="BF828" s="570"/>
      <c r="BG828" s="570"/>
      <c r="BH828" s="570"/>
      <c r="BI828" s="570"/>
      <c r="BJ828" s="570"/>
      <c r="BK828" s="570"/>
      <c r="BL828" s="570"/>
      <c r="BM828" s="570"/>
      <c r="BN828" s="570"/>
      <c r="BO828" s="570"/>
      <c r="BP828" s="570"/>
      <c r="BQ828" s="570"/>
      <c r="BR828" s="570"/>
      <c r="BS828" s="570"/>
      <c r="BT828" s="570"/>
      <c r="BU828" s="570"/>
      <c r="BV828" s="570"/>
      <c r="BW828" s="570"/>
      <c r="BX828" s="570"/>
      <c r="BY828" s="570"/>
      <c r="BZ828" s="570"/>
      <c r="CA828" s="570"/>
      <c r="CB828" s="570"/>
      <c r="CC828" s="570"/>
      <c r="CD828" s="570"/>
      <c r="CE828" s="570"/>
      <c r="CF828" s="570"/>
      <c r="CG828" s="570"/>
      <c r="CH828" s="570"/>
      <c r="CI828" s="570"/>
      <c r="CJ828" s="570"/>
      <c r="CK828" s="570"/>
      <c r="CL828" s="570"/>
      <c r="CM828" s="570"/>
      <c r="CN828" s="570"/>
      <c r="CO828" s="570"/>
      <c r="CP828" s="570"/>
      <c r="CQ828" s="570"/>
      <c r="CR828" s="570"/>
      <c r="CS828" s="570"/>
      <c r="CT828" s="570"/>
      <c r="CU828" s="570"/>
      <c r="CV828" s="570"/>
    </row>
    <row r="829" spans="1:100" s="365" customFormat="1" ht="13.5">
      <c r="A829" s="655"/>
      <c r="B829" s="655"/>
      <c r="C829" s="655"/>
      <c r="D829" s="655"/>
      <c r="E829" s="655"/>
      <c r="F829" s="655"/>
      <c r="G829" s="655"/>
      <c r="H829" s="815"/>
      <c r="I829" s="815"/>
      <c r="J829" s="366"/>
      <c r="K829" s="367"/>
      <c r="L829" s="368"/>
      <c r="O829" s="339"/>
      <c r="P829" s="369"/>
      <c r="Q829" s="341"/>
      <c r="R829" s="342"/>
      <c r="S829" s="342"/>
      <c r="T829" s="343"/>
      <c r="U829" s="344"/>
      <c r="V829" s="344"/>
      <c r="W829" s="344"/>
      <c r="X829" s="564"/>
      <c r="Y829" s="564"/>
      <c r="Z829" s="564"/>
      <c r="AA829" s="564"/>
      <c r="AB829" s="564"/>
      <c r="AC829" s="570"/>
      <c r="AD829" s="570"/>
      <c r="AE829" s="570"/>
      <c r="AF829" s="570"/>
      <c r="AG829" s="570"/>
      <c r="AH829" s="570"/>
      <c r="AI829" s="570"/>
      <c r="AJ829" s="570"/>
      <c r="AK829" s="570"/>
      <c r="AL829" s="570"/>
      <c r="AM829" s="570"/>
      <c r="AN829" s="570"/>
      <c r="AO829" s="570"/>
      <c r="AP829" s="570"/>
      <c r="AQ829" s="570"/>
      <c r="AR829" s="570"/>
      <c r="AS829" s="570"/>
      <c r="AT829" s="570"/>
      <c r="AU829" s="570"/>
      <c r="AV829" s="570"/>
      <c r="AW829" s="570"/>
      <c r="AX829" s="570"/>
      <c r="AY829" s="570"/>
      <c r="AZ829" s="570"/>
      <c r="BA829" s="570"/>
      <c r="BB829" s="570"/>
      <c r="BC829" s="570"/>
      <c r="BD829" s="570"/>
      <c r="BE829" s="570"/>
      <c r="BF829" s="570"/>
      <c r="BG829" s="570"/>
      <c r="BH829" s="570"/>
      <c r="BI829" s="570"/>
      <c r="BJ829" s="570"/>
      <c r="BK829" s="570"/>
      <c r="BL829" s="570"/>
      <c r="BM829" s="570"/>
      <c r="BN829" s="570"/>
      <c r="BO829" s="570"/>
      <c r="BP829" s="570"/>
      <c r="BQ829" s="570"/>
      <c r="BR829" s="570"/>
      <c r="BS829" s="570"/>
      <c r="BT829" s="570"/>
      <c r="BU829" s="570"/>
      <c r="BV829" s="570"/>
      <c r="BW829" s="570"/>
      <c r="BX829" s="570"/>
      <c r="BY829" s="570"/>
      <c r="BZ829" s="570"/>
      <c r="CA829" s="570"/>
      <c r="CB829" s="570"/>
      <c r="CC829" s="570"/>
      <c r="CD829" s="570"/>
      <c r="CE829" s="570"/>
      <c r="CF829" s="570"/>
      <c r="CG829" s="570"/>
      <c r="CH829" s="570"/>
      <c r="CI829" s="570"/>
      <c r="CJ829" s="570"/>
      <c r="CK829" s="570"/>
      <c r="CL829" s="570"/>
      <c r="CM829" s="570"/>
      <c r="CN829" s="570"/>
      <c r="CO829" s="570"/>
      <c r="CP829" s="570"/>
      <c r="CQ829" s="570"/>
      <c r="CR829" s="570"/>
      <c r="CS829" s="570"/>
      <c r="CT829" s="570"/>
      <c r="CU829" s="570"/>
      <c r="CV829" s="570"/>
    </row>
    <row r="830" spans="1:100" s="365" customFormat="1" ht="13.5">
      <c r="A830" s="655"/>
      <c r="B830" s="655"/>
      <c r="C830" s="655"/>
      <c r="D830" s="655"/>
      <c r="E830" s="655"/>
      <c r="F830" s="655"/>
      <c r="G830" s="655"/>
      <c r="H830" s="815"/>
      <c r="I830" s="815"/>
      <c r="J830" s="366"/>
      <c r="K830" s="367"/>
      <c r="L830" s="368"/>
      <c r="O830" s="339"/>
      <c r="P830" s="369"/>
      <c r="Q830" s="341"/>
      <c r="R830" s="342"/>
      <c r="S830" s="342"/>
      <c r="T830" s="343"/>
      <c r="U830" s="344"/>
      <c r="V830" s="344"/>
      <c r="W830" s="344"/>
      <c r="X830" s="564"/>
      <c r="Y830" s="564"/>
      <c r="Z830" s="564"/>
      <c r="AA830" s="564"/>
      <c r="AB830" s="564"/>
      <c r="AC830" s="570"/>
      <c r="AD830" s="570"/>
      <c r="AE830" s="570"/>
      <c r="AF830" s="570"/>
      <c r="AG830" s="570"/>
      <c r="AH830" s="570"/>
      <c r="AI830" s="570"/>
      <c r="AJ830" s="570"/>
      <c r="AK830" s="570"/>
      <c r="AL830" s="570"/>
      <c r="AM830" s="570"/>
      <c r="AN830" s="570"/>
      <c r="AO830" s="570"/>
      <c r="AP830" s="570"/>
      <c r="AQ830" s="570"/>
      <c r="AR830" s="570"/>
      <c r="AS830" s="570"/>
      <c r="AT830" s="570"/>
      <c r="AU830" s="570"/>
      <c r="AV830" s="570"/>
      <c r="AW830" s="570"/>
      <c r="AX830" s="570"/>
      <c r="AY830" s="570"/>
      <c r="AZ830" s="570"/>
      <c r="BA830" s="570"/>
      <c r="BB830" s="570"/>
      <c r="BC830" s="570"/>
      <c r="BD830" s="570"/>
      <c r="BE830" s="570"/>
      <c r="BF830" s="570"/>
      <c r="BG830" s="570"/>
      <c r="BH830" s="570"/>
      <c r="BI830" s="570"/>
      <c r="BJ830" s="570"/>
      <c r="BK830" s="570"/>
      <c r="BL830" s="570"/>
      <c r="BM830" s="570"/>
      <c r="BN830" s="570"/>
      <c r="BO830" s="570"/>
      <c r="BP830" s="570"/>
      <c r="BQ830" s="570"/>
      <c r="BR830" s="570"/>
      <c r="BS830" s="570"/>
      <c r="BT830" s="570"/>
      <c r="BU830" s="570"/>
      <c r="BV830" s="570"/>
      <c r="BW830" s="570"/>
      <c r="BX830" s="570"/>
      <c r="BY830" s="570"/>
      <c r="BZ830" s="570"/>
      <c r="CA830" s="570"/>
      <c r="CB830" s="570"/>
      <c r="CC830" s="570"/>
      <c r="CD830" s="570"/>
      <c r="CE830" s="570"/>
      <c r="CF830" s="570"/>
      <c r="CG830" s="570"/>
      <c r="CH830" s="570"/>
      <c r="CI830" s="570"/>
      <c r="CJ830" s="570"/>
      <c r="CK830" s="570"/>
      <c r="CL830" s="570"/>
      <c r="CM830" s="570"/>
      <c r="CN830" s="570"/>
      <c r="CO830" s="570"/>
      <c r="CP830" s="570"/>
      <c r="CQ830" s="570"/>
      <c r="CR830" s="570"/>
      <c r="CS830" s="570"/>
      <c r="CT830" s="570"/>
      <c r="CU830" s="570"/>
      <c r="CV830" s="570"/>
    </row>
    <row r="831" spans="1:100" s="365" customFormat="1" ht="13.5">
      <c r="A831" s="655"/>
      <c r="B831" s="655"/>
      <c r="C831" s="655"/>
      <c r="D831" s="655"/>
      <c r="E831" s="655"/>
      <c r="F831" s="655"/>
      <c r="G831" s="655"/>
      <c r="H831" s="815"/>
      <c r="I831" s="815"/>
      <c r="J831" s="366"/>
      <c r="K831" s="367"/>
      <c r="L831" s="368"/>
      <c r="O831" s="339"/>
      <c r="P831" s="369"/>
      <c r="Q831" s="341"/>
      <c r="R831" s="342"/>
      <c r="S831" s="342"/>
      <c r="T831" s="343"/>
      <c r="U831" s="344"/>
      <c r="V831" s="344"/>
      <c r="W831" s="344"/>
      <c r="X831" s="564"/>
      <c r="Y831" s="564"/>
      <c r="Z831" s="564"/>
      <c r="AA831" s="564"/>
      <c r="AB831" s="564"/>
      <c r="AC831" s="570"/>
      <c r="AD831" s="570"/>
      <c r="AE831" s="570"/>
      <c r="AF831" s="570"/>
      <c r="AG831" s="570"/>
      <c r="AH831" s="570"/>
      <c r="AI831" s="570"/>
      <c r="AJ831" s="570"/>
      <c r="AK831" s="570"/>
      <c r="AL831" s="570"/>
      <c r="AM831" s="570"/>
      <c r="AN831" s="570"/>
      <c r="AO831" s="570"/>
      <c r="AP831" s="570"/>
      <c r="AQ831" s="570"/>
      <c r="AR831" s="570"/>
      <c r="AS831" s="570"/>
      <c r="AT831" s="570"/>
      <c r="AU831" s="570"/>
      <c r="AV831" s="570"/>
      <c r="AW831" s="570"/>
      <c r="AX831" s="570"/>
      <c r="AY831" s="570"/>
      <c r="AZ831" s="570"/>
      <c r="BA831" s="570"/>
      <c r="BB831" s="570"/>
      <c r="BC831" s="570"/>
      <c r="BD831" s="570"/>
      <c r="BE831" s="570"/>
      <c r="BF831" s="570"/>
      <c r="BG831" s="570"/>
      <c r="BH831" s="570"/>
      <c r="BI831" s="570"/>
      <c r="BJ831" s="570"/>
      <c r="BK831" s="570"/>
      <c r="BL831" s="570"/>
      <c r="BM831" s="570"/>
      <c r="BN831" s="570"/>
      <c r="BO831" s="570"/>
      <c r="BP831" s="570"/>
      <c r="BQ831" s="570"/>
      <c r="BR831" s="570"/>
      <c r="BS831" s="570"/>
      <c r="BT831" s="570"/>
      <c r="BU831" s="570"/>
      <c r="BV831" s="570"/>
      <c r="BW831" s="570"/>
      <c r="BX831" s="570"/>
      <c r="BY831" s="570"/>
      <c r="BZ831" s="570"/>
      <c r="CA831" s="570"/>
      <c r="CB831" s="570"/>
      <c r="CC831" s="570"/>
      <c r="CD831" s="570"/>
      <c r="CE831" s="570"/>
      <c r="CF831" s="570"/>
      <c r="CG831" s="570"/>
      <c r="CH831" s="570"/>
      <c r="CI831" s="570"/>
      <c r="CJ831" s="570"/>
      <c r="CK831" s="570"/>
      <c r="CL831" s="570"/>
      <c r="CM831" s="570"/>
      <c r="CN831" s="570"/>
      <c r="CO831" s="570"/>
      <c r="CP831" s="570"/>
      <c r="CQ831" s="570"/>
      <c r="CR831" s="570"/>
      <c r="CS831" s="570"/>
      <c r="CT831" s="570"/>
      <c r="CU831" s="570"/>
      <c r="CV831" s="570"/>
    </row>
    <row r="832" spans="1:100" s="365" customFormat="1" ht="13.5">
      <c r="A832" s="655"/>
      <c r="B832" s="655"/>
      <c r="C832" s="655"/>
      <c r="D832" s="655"/>
      <c r="E832" s="655"/>
      <c r="F832" s="655"/>
      <c r="G832" s="655"/>
      <c r="H832" s="815"/>
      <c r="I832" s="815"/>
      <c r="J832" s="366"/>
      <c r="K832" s="367"/>
      <c r="L832" s="368"/>
      <c r="O832" s="339"/>
      <c r="P832" s="369"/>
      <c r="Q832" s="341"/>
      <c r="R832" s="342"/>
      <c r="S832" s="342"/>
      <c r="T832" s="343"/>
      <c r="U832" s="344"/>
      <c r="V832" s="344"/>
      <c r="W832" s="344"/>
      <c r="X832" s="564"/>
      <c r="Y832" s="564"/>
      <c r="Z832" s="564"/>
      <c r="AA832" s="564"/>
      <c r="AB832" s="564"/>
      <c r="AC832" s="570"/>
      <c r="AD832" s="570"/>
      <c r="AE832" s="570"/>
      <c r="AF832" s="570"/>
      <c r="AG832" s="570"/>
      <c r="AH832" s="570"/>
      <c r="AI832" s="570"/>
      <c r="AJ832" s="570"/>
      <c r="AK832" s="570"/>
      <c r="AL832" s="570"/>
      <c r="AM832" s="570"/>
      <c r="AN832" s="570"/>
      <c r="AO832" s="570"/>
      <c r="AP832" s="570"/>
      <c r="AQ832" s="570"/>
      <c r="AR832" s="570"/>
      <c r="AS832" s="570"/>
      <c r="AT832" s="570"/>
      <c r="AU832" s="570"/>
      <c r="AV832" s="570"/>
      <c r="AW832" s="570"/>
      <c r="AX832" s="570"/>
      <c r="AY832" s="570"/>
      <c r="AZ832" s="570"/>
      <c r="BA832" s="570"/>
      <c r="BB832" s="570"/>
      <c r="BC832" s="570"/>
      <c r="BD832" s="570"/>
      <c r="BE832" s="570"/>
      <c r="BF832" s="570"/>
      <c r="BG832" s="570"/>
      <c r="BH832" s="570"/>
      <c r="BI832" s="570"/>
      <c r="BJ832" s="570"/>
      <c r="BK832" s="570"/>
      <c r="BL832" s="570"/>
      <c r="BM832" s="570"/>
      <c r="BN832" s="570"/>
      <c r="BO832" s="570"/>
      <c r="BP832" s="570"/>
      <c r="BQ832" s="570"/>
      <c r="BR832" s="570"/>
      <c r="BS832" s="570"/>
      <c r="BT832" s="570"/>
      <c r="BU832" s="570"/>
      <c r="BV832" s="570"/>
      <c r="BW832" s="570"/>
      <c r="BX832" s="570"/>
      <c r="BY832" s="570"/>
      <c r="BZ832" s="570"/>
      <c r="CA832" s="570"/>
      <c r="CB832" s="570"/>
      <c r="CC832" s="570"/>
      <c r="CD832" s="570"/>
      <c r="CE832" s="570"/>
      <c r="CF832" s="570"/>
      <c r="CG832" s="570"/>
      <c r="CH832" s="570"/>
      <c r="CI832" s="570"/>
      <c r="CJ832" s="570"/>
      <c r="CK832" s="570"/>
      <c r="CL832" s="570"/>
      <c r="CM832" s="570"/>
      <c r="CN832" s="570"/>
      <c r="CO832" s="570"/>
      <c r="CP832" s="570"/>
      <c r="CQ832" s="570"/>
      <c r="CR832" s="570"/>
      <c r="CS832" s="570"/>
      <c r="CT832" s="570"/>
      <c r="CU832" s="570"/>
      <c r="CV832" s="570"/>
    </row>
    <row r="833" spans="1:100" s="365" customFormat="1" ht="13.5">
      <c r="A833" s="655"/>
      <c r="B833" s="655"/>
      <c r="C833" s="655"/>
      <c r="D833" s="655"/>
      <c r="E833" s="655"/>
      <c r="F833" s="655"/>
      <c r="G833" s="655"/>
      <c r="H833" s="815"/>
      <c r="I833" s="815"/>
      <c r="J833" s="366"/>
      <c r="K833" s="367"/>
      <c r="L833" s="368"/>
      <c r="O833" s="339"/>
      <c r="P833" s="369"/>
      <c r="Q833" s="341"/>
      <c r="R833" s="342"/>
      <c r="S833" s="342"/>
      <c r="T833" s="343"/>
      <c r="U833" s="344"/>
      <c r="V833" s="344"/>
      <c r="W833" s="344"/>
      <c r="X833" s="564"/>
      <c r="Y833" s="564"/>
      <c r="Z833" s="564"/>
      <c r="AA833" s="564"/>
      <c r="AB833" s="564"/>
      <c r="AC833" s="570"/>
      <c r="AD833" s="570"/>
      <c r="AE833" s="570"/>
      <c r="AF833" s="570"/>
      <c r="AG833" s="570"/>
      <c r="AH833" s="570"/>
      <c r="AI833" s="570"/>
      <c r="AJ833" s="570"/>
      <c r="AK833" s="570"/>
      <c r="AL833" s="570"/>
      <c r="AM833" s="570"/>
      <c r="AN833" s="570"/>
      <c r="AO833" s="570"/>
      <c r="AP833" s="570"/>
      <c r="AQ833" s="570"/>
      <c r="AR833" s="570"/>
      <c r="AS833" s="570"/>
      <c r="AT833" s="570"/>
      <c r="AU833" s="570"/>
      <c r="AV833" s="570"/>
      <c r="AW833" s="570"/>
      <c r="AX833" s="570"/>
      <c r="AY833" s="570"/>
      <c r="AZ833" s="570"/>
      <c r="BA833" s="570"/>
      <c r="BB833" s="570"/>
      <c r="BC833" s="570"/>
      <c r="BD833" s="570"/>
      <c r="BE833" s="570"/>
      <c r="BF833" s="570"/>
      <c r="BG833" s="570"/>
      <c r="BH833" s="570"/>
      <c r="BI833" s="570"/>
      <c r="BJ833" s="570"/>
      <c r="BK833" s="570"/>
      <c r="BL833" s="570"/>
      <c r="BM833" s="570"/>
      <c r="BN833" s="570"/>
      <c r="BO833" s="570"/>
      <c r="BP833" s="570"/>
      <c r="BQ833" s="570"/>
      <c r="BR833" s="570"/>
      <c r="BS833" s="570"/>
      <c r="BT833" s="570"/>
      <c r="BU833" s="570"/>
      <c r="BV833" s="570"/>
      <c r="BW833" s="570"/>
      <c r="BX833" s="570"/>
      <c r="BY833" s="570"/>
      <c r="BZ833" s="570"/>
      <c r="CA833" s="570"/>
      <c r="CB833" s="570"/>
      <c r="CC833" s="570"/>
      <c r="CD833" s="570"/>
      <c r="CE833" s="570"/>
      <c r="CF833" s="570"/>
      <c r="CG833" s="570"/>
      <c r="CH833" s="570"/>
      <c r="CI833" s="570"/>
      <c r="CJ833" s="570"/>
      <c r="CK833" s="570"/>
      <c r="CL833" s="570"/>
      <c r="CM833" s="570"/>
      <c r="CN833" s="570"/>
      <c r="CO833" s="570"/>
      <c r="CP833" s="570"/>
      <c r="CQ833" s="570"/>
      <c r="CR833" s="570"/>
      <c r="CS833" s="570"/>
      <c r="CT833" s="570"/>
      <c r="CU833" s="570"/>
      <c r="CV833" s="570"/>
    </row>
    <row r="834" spans="1:100" s="365" customFormat="1" ht="13.5">
      <c r="A834" s="655"/>
      <c r="B834" s="655"/>
      <c r="C834" s="655"/>
      <c r="D834" s="655"/>
      <c r="E834" s="655"/>
      <c r="F834" s="655"/>
      <c r="G834" s="655"/>
      <c r="H834" s="815"/>
      <c r="I834" s="815"/>
      <c r="J834" s="366"/>
      <c r="K834" s="367"/>
      <c r="L834" s="368"/>
      <c r="O834" s="339"/>
      <c r="P834" s="369"/>
      <c r="Q834" s="341"/>
      <c r="R834" s="342"/>
      <c r="S834" s="342"/>
      <c r="T834" s="343"/>
      <c r="U834" s="344"/>
      <c r="V834" s="344"/>
      <c r="W834" s="344"/>
      <c r="X834" s="564"/>
      <c r="Y834" s="564"/>
      <c r="Z834" s="564"/>
      <c r="AA834" s="564"/>
      <c r="AB834" s="564"/>
      <c r="AC834" s="570"/>
      <c r="AD834" s="570"/>
      <c r="AE834" s="570"/>
      <c r="AF834" s="570"/>
      <c r="AG834" s="570"/>
      <c r="AH834" s="570"/>
      <c r="AI834" s="570"/>
      <c r="AJ834" s="570"/>
      <c r="AK834" s="570"/>
      <c r="AL834" s="570"/>
      <c r="AM834" s="570"/>
      <c r="AN834" s="570"/>
      <c r="AO834" s="570"/>
      <c r="AP834" s="570"/>
      <c r="AQ834" s="570"/>
      <c r="AR834" s="570"/>
      <c r="AS834" s="570"/>
      <c r="AT834" s="570"/>
      <c r="AU834" s="570"/>
      <c r="AV834" s="570"/>
      <c r="AW834" s="570"/>
      <c r="AX834" s="570"/>
      <c r="AY834" s="570"/>
      <c r="AZ834" s="570"/>
      <c r="BA834" s="570"/>
      <c r="BB834" s="570"/>
      <c r="BC834" s="570"/>
      <c r="BD834" s="570"/>
      <c r="BE834" s="570"/>
      <c r="BF834" s="570"/>
      <c r="BG834" s="570"/>
      <c r="BH834" s="570"/>
      <c r="BI834" s="570"/>
      <c r="BJ834" s="570"/>
      <c r="BK834" s="570"/>
      <c r="BL834" s="570"/>
      <c r="BM834" s="570"/>
      <c r="BN834" s="570"/>
      <c r="BO834" s="570"/>
      <c r="BP834" s="570"/>
      <c r="BQ834" s="570"/>
      <c r="BR834" s="570"/>
      <c r="BS834" s="570"/>
      <c r="BT834" s="570"/>
      <c r="BU834" s="570"/>
      <c r="BV834" s="570"/>
      <c r="BW834" s="570"/>
      <c r="BX834" s="570"/>
      <c r="BY834" s="570"/>
      <c r="BZ834" s="570"/>
      <c r="CA834" s="570"/>
      <c r="CB834" s="570"/>
      <c r="CC834" s="570"/>
      <c r="CD834" s="570"/>
      <c r="CE834" s="570"/>
      <c r="CF834" s="570"/>
      <c r="CG834" s="570"/>
      <c r="CH834" s="570"/>
      <c r="CI834" s="570"/>
      <c r="CJ834" s="570"/>
      <c r="CK834" s="570"/>
      <c r="CL834" s="570"/>
      <c r="CM834" s="570"/>
      <c r="CN834" s="570"/>
      <c r="CO834" s="570"/>
      <c r="CP834" s="570"/>
      <c r="CQ834" s="570"/>
      <c r="CR834" s="570"/>
      <c r="CS834" s="570"/>
      <c r="CT834" s="570"/>
      <c r="CU834" s="570"/>
      <c r="CV834" s="570"/>
    </row>
    <row r="835" spans="1:100" s="365" customFormat="1" ht="13.5">
      <c r="A835" s="655"/>
      <c r="B835" s="655"/>
      <c r="C835" s="655"/>
      <c r="D835" s="655"/>
      <c r="E835" s="655"/>
      <c r="F835" s="655"/>
      <c r="G835" s="655"/>
      <c r="H835" s="815"/>
      <c r="I835" s="815"/>
      <c r="J835" s="366"/>
      <c r="K835" s="367"/>
      <c r="L835" s="368"/>
      <c r="O835" s="339"/>
      <c r="P835" s="369"/>
      <c r="Q835" s="341"/>
      <c r="R835" s="342"/>
      <c r="S835" s="342"/>
      <c r="T835" s="343"/>
      <c r="U835" s="344"/>
      <c r="V835" s="344"/>
      <c r="W835" s="344"/>
      <c r="X835" s="564"/>
      <c r="Y835" s="564"/>
      <c r="Z835" s="564"/>
      <c r="AA835" s="564"/>
      <c r="AB835" s="564"/>
      <c r="AC835" s="570"/>
      <c r="AD835" s="570"/>
      <c r="AE835" s="570"/>
      <c r="AF835" s="570"/>
      <c r="AG835" s="570"/>
      <c r="AH835" s="570"/>
      <c r="AI835" s="570"/>
      <c r="AJ835" s="570"/>
      <c r="AK835" s="570"/>
      <c r="AL835" s="570"/>
      <c r="AM835" s="570"/>
      <c r="AN835" s="570"/>
      <c r="AO835" s="570"/>
      <c r="AP835" s="570"/>
      <c r="AQ835" s="570"/>
      <c r="AR835" s="570"/>
      <c r="AS835" s="570"/>
      <c r="AT835" s="570"/>
      <c r="AU835" s="570"/>
      <c r="AV835" s="570"/>
      <c r="AW835" s="570"/>
      <c r="AX835" s="570"/>
      <c r="AY835" s="570"/>
      <c r="AZ835" s="570"/>
      <c r="BA835" s="570"/>
      <c r="BB835" s="570"/>
      <c r="BC835" s="570"/>
      <c r="BD835" s="570"/>
      <c r="BE835" s="570"/>
      <c r="BF835" s="570"/>
      <c r="BG835" s="570"/>
      <c r="BH835" s="570"/>
      <c r="BI835" s="570"/>
      <c r="BJ835" s="570"/>
      <c r="BK835" s="570"/>
      <c r="BL835" s="570"/>
      <c r="BM835" s="570"/>
      <c r="BN835" s="570"/>
      <c r="BO835" s="570"/>
      <c r="BP835" s="570"/>
      <c r="BQ835" s="570"/>
      <c r="BR835" s="570"/>
      <c r="BS835" s="570"/>
      <c r="BT835" s="570"/>
      <c r="BU835" s="570"/>
      <c r="BV835" s="570"/>
      <c r="BW835" s="570"/>
      <c r="BX835" s="570"/>
      <c r="BY835" s="570"/>
      <c r="BZ835" s="570"/>
      <c r="CA835" s="570"/>
      <c r="CB835" s="570"/>
      <c r="CC835" s="570"/>
      <c r="CD835" s="570"/>
      <c r="CE835" s="570"/>
      <c r="CF835" s="570"/>
      <c r="CG835" s="570"/>
      <c r="CH835" s="570"/>
      <c r="CI835" s="570"/>
      <c r="CJ835" s="570"/>
      <c r="CK835" s="570"/>
      <c r="CL835" s="570"/>
      <c r="CM835" s="570"/>
      <c r="CN835" s="570"/>
      <c r="CO835" s="570"/>
      <c r="CP835" s="570"/>
      <c r="CQ835" s="570"/>
      <c r="CR835" s="570"/>
      <c r="CS835" s="570"/>
      <c r="CT835" s="570"/>
      <c r="CU835" s="570"/>
      <c r="CV835" s="570"/>
    </row>
    <row r="836" spans="1:100" s="365" customFormat="1" ht="13.5">
      <c r="A836" s="655"/>
      <c r="B836" s="655"/>
      <c r="C836" s="655"/>
      <c r="D836" s="655"/>
      <c r="E836" s="655"/>
      <c r="F836" s="655"/>
      <c r="G836" s="655"/>
      <c r="H836" s="815"/>
      <c r="I836" s="815"/>
      <c r="J836" s="366"/>
      <c r="K836" s="367"/>
      <c r="L836" s="368"/>
      <c r="O836" s="339"/>
      <c r="P836" s="369"/>
      <c r="Q836" s="341"/>
      <c r="R836" s="342"/>
      <c r="S836" s="342"/>
      <c r="T836" s="343"/>
      <c r="U836" s="344"/>
      <c r="V836" s="344"/>
      <c r="W836" s="344"/>
      <c r="X836" s="564"/>
      <c r="Y836" s="564"/>
      <c r="Z836" s="564"/>
      <c r="AA836" s="564"/>
      <c r="AB836" s="564"/>
      <c r="AC836" s="570"/>
      <c r="AD836" s="570"/>
      <c r="AE836" s="570"/>
      <c r="AF836" s="570"/>
      <c r="AG836" s="570"/>
      <c r="AH836" s="570"/>
      <c r="AI836" s="570"/>
      <c r="AJ836" s="570"/>
      <c r="AK836" s="570"/>
      <c r="AL836" s="570"/>
      <c r="AM836" s="570"/>
      <c r="AN836" s="570"/>
      <c r="AO836" s="570"/>
      <c r="AP836" s="570"/>
      <c r="AQ836" s="570"/>
      <c r="AR836" s="570"/>
      <c r="AS836" s="570"/>
      <c r="AT836" s="570"/>
      <c r="AU836" s="570"/>
      <c r="AV836" s="570"/>
      <c r="AW836" s="570"/>
      <c r="AX836" s="570"/>
      <c r="AY836" s="570"/>
      <c r="AZ836" s="570"/>
      <c r="BA836" s="570"/>
      <c r="BB836" s="570"/>
      <c r="BC836" s="570"/>
      <c r="BD836" s="570"/>
      <c r="BE836" s="570"/>
      <c r="BF836" s="570"/>
      <c r="BG836" s="570"/>
      <c r="BH836" s="570"/>
      <c r="BI836" s="570"/>
      <c r="BJ836" s="570"/>
      <c r="BK836" s="570"/>
      <c r="BL836" s="570"/>
      <c r="BM836" s="570"/>
      <c r="BN836" s="570"/>
      <c r="BO836" s="570"/>
      <c r="BP836" s="570"/>
      <c r="BQ836" s="570"/>
      <c r="BR836" s="570"/>
      <c r="BS836" s="570"/>
      <c r="BT836" s="570"/>
      <c r="BU836" s="570"/>
      <c r="BV836" s="570"/>
      <c r="BW836" s="570"/>
      <c r="BX836" s="570"/>
      <c r="BY836" s="570"/>
      <c r="BZ836" s="570"/>
      <c r="CA836" s="570"/>
      <c r="CB836" s="570"/>
      <c r="CC836" s="570"/>
      <c r="CD836" s="570"/>
      <c r="CE836" s="570"/>
      <c r="CF836" s="570"/>
      <c r="CG836" s="570"/>
      <c r="CH836" s="570"/>
      <c r="CI836" s="570"/>
      <c r="CJ836" s="570"/>
      <c r="CK836" s="570"/>
      <c r="CL836" s="570"/>
      <c r="CM836" s="570"/>
      <c r="CN836" s="570"/>
      <c r="CO836" s="570"/>
      <c r="CP836" s="570"/>
      <c r="CQ836" s="570"/>
      <c r="CR836" s="570"/>
      <c r="CS836" s="570"/>
      <c r="CT836" s="570"/>
      <c r="CU836" s="570"/>
      <c r="CV836" s="570"/>
    </row>
    <row r="837" spans="1:100" s="365" customFormat="1" ht="13.5">
      <c r="A837" s="655"/>
      <c r="B837" s="655"/>
      <c r="C837" s="655"/>
      <c r="D837" s="655"/>
      <c r="E837" s="655"/>
      <c r="F837" s="655"/>
      <c r="G837" s="655"/>
      <c r="H837" s="815"/>
      <c r="I837" s="815"/>
      <c r="J837" s="366"/>
      <c r="K837" s="367"/>
      <c r="L837" s="368"/>
      <c r="O837" s="339"/>
      <c r="P837" s="369"/>
      <c r="Q837" s="341"/>
      <c r="R837" s="342"/>
      <c r="S837" s="342"/>
      <c r="T837" s="343"/>
      <c r="U837" s="344"/>
      <c r="V837" s="344"/>
      <c r="W837" s="344"/>
      <c r="X837" s="564"/>
      <c r="Y837" s="564"/>
      <c r="Z837" s="564"/>
      <c r="AA837" s="564"/>
      <c r="AB837" s="564"/>
      <c r="AC837" s="570"/>
      <c r="AD837" s="570"/>
      <c r="AE837" s="570"/>
      <c r="AF837" s="570"/>
      <c r="AG837" s="570"/>
      <c r="AH837" s="570"/>
      <c r="AI837" s="570"/>
      <c r="AJ837" s="570"/>
      <c r="AK837" s="570"/>
      <c r="AL837" s="570"/>
      <c r="AM837" s="570"/>
      <c r="AN837" s="570"/>
      <c r="AO837" s="570"/>
      <c r="AP837" s="570"/>
      <c r="AQ837" s="570"/>
      <c r="AR837" s="570"/>
      <c r="AS837" s="570"/>
      <c r="AT837" s="570"/>
      <c r="AU837" s="570"/>
      <c r="AV837" s="570"/>
      <c r="AW837" s="570"/>
      <c r="AX837" s="570"/>
      <c r="AY837" s="570"/>
      <c r="AZ837" s="570"/>
      <c r="BA837" s="570"/>
      <c r="BB837" s="570"/>
      <c r="BC837" s="570"/>
      <c r="BD837" s="570"/>
      <c r="BE837" s="570"/>
      <c r="BF837" s="570"/>
      <c r="BG837" s="570"/>
      <c r="BH837" s="570"/>
      <c r="BI837" s="570"/>
      <c r="BJ837" s="570"/>
      <c r="BK837" s="570"/>
      <c r="BL837" s="570"/>
      <c r="BM837" s="570"/>
      <c r="BN837" s="570"/>
      <c r="BO837" s="570"/>
      <c r="BP837" s="570"/>
      <c r="BQ837" s="570"/>
      <c r="BR837" s="570"/>
      <c r="BS837" s="570"/>
      <c r="BT837" s="570"/>
      <c r="BU837" s="570"/>
      <c r="BV837" s="570"/>
      <c r="BW837" s="570"/>
      <c r="BX837" s="570"/>
      <c r="BY837" s="570"/>
      <c r="BZ837" s="570"/>
      <c r="CA837" s="570"/>
      <c r="CB837" s="570"/>
      <c r="CC837" s="570"/>
      <c r="CD837" s="570"/>
      <c r="CE837" s="570"/>
      <c r="CF837" s="570"/>
      <c r="CG837" s="570"/>
      <c r="CH837" s="570"/>
      <c r="CI837" s="570"/>
      <c r="CJ837" s="570"/>
      <c r="CK837" s="570"/>
      <c r="CL837" s="570"/>
      <c r="CM837" s="570"/>
      <c r="CN837" s="570"/>
      <c r="CO837" s="570"/>
      <c r="CP837" s="570"/>
      <c r="CQ837" s="570"/>
      <c r="CR837" s="570"/>
      <c r="CS837" s="570"/>
      <c r="CT837" s="570"/>
      <c r="CU837" s="570"/>
      <c r="CV837" s="570"/>
    </row>
    <row r="838" spans="1:100" s="365" customFormat="1" ht="13.5">
      <c r="A838" s="655"/>
      <c r="B838" s="655"/>
      <c r="C838" s="655"/>
      <c r="D838" s="655"/>
      <c r="E838" s="655"/>
      <c r="F838" s="655"/>
      <c r="G838" s="655"/>
      <c r="H838" s="815"/>
      <c r="I838" s="815"/>
      <c r="J838" s="366"/>
      <c r="K838" s="367"/>
      <c r="L838" s="368"/>
      <c r="O838" s="339"/>
      <c r="P838" s="369"/>
      <c r="Q838" s="341"/>
      <c r="R838" s="342"/>
      <c r="S838" s="342"/>
      <c r="T838" s="343"/>
      <c r="U838" s="344"/>
      <c r="V838" s="344"/>
      <c r="W838" s="344"/>
      <c r="X838" s="564"/>
      <c r="Y838" s="564"/>
      <c r="Z838" s="564"/>
      <c r="AA838" s="564"/>
      <c r="AB838" s="564"/>
      <c r="AC838" s="570"/>
      <c r="AD838" s="570"/>
      <c r="AE838" s="570"/>
      <c r="AF838" s="570"/>
      <c r="AG838" s="570"/>
      <c r="AH838" s="570"/>
      <c r="AI838" s="570"/>
      <c r="AJ838" s="570"/>
      <c r="AK838" s="570"/>
      <c r="AL838" s="570"/>
      <c r="AM838" s="570"/>
      <c r="AN838" s="570"/>
      <c r="AO838" s="570"/>
      <c r="AP838" s="570"/>
      <c r="AQ838" s="570"/>
      <c r="AR838" s="570"/>
      <c r="AS838" s="570"/>
      <c r="AT838" s="570"/>
      <c r="AU838" s="570"/>
      <c r="AV838" s="570"/>
      <c r="AW838" s="570"/>
      <c r="AX838" s="570"/>
      <c r="AY838" s="570"/>
      <c r="AZ838" s="570"/>
      <c r="BA838" s="570"/>
      <c r="BB838" s="570"/>
      <c r="BC838" s="570"/>
      <c r="BD838" s="570"/>
      <c r="BE838" s="570"/>
      <c r="BF838" s="570"/>
      <c r="BG838" s="570"/>
      <c r="BH838" s="570"/>
      <c r="BI838" s="570"/>
      <c r="BJ838" s="570"/>
      <c r="BK838" s="570"/>
      <c r="BL838" s="570"/>
      <c r="BM838" s="570"/>
      <c r="BN838" s="570"/>
      <c r="BO838" s="570"/>
      <c r="BP838" s="570"/>
      <c r="BQ838" s="570"/>
      <c r="BR838" s="570"/>
      <c r="BS838" s="570"/>
      <c r="BT838" s="570"/>
      <c r="BU838" s="570"/>
      <c r="BV838" s="570"/>
      <c r="BW838" s="570"/>
      <c r="BX838" s="570"/>
      <c r="BY838" s="570"/>
      <c r="BZ838" s="570"/>
      <c r="CA838" s="570"/>
      <c r="CB838" s="570"/>
      <c r="CC838" s="570"/>
      <c r="CD838" s="570"/>
      <c r="CE838" s="570"/>
      <c r="CF838" s="570"/>
      <c r="CG838" s="570"/>
      <c r="CH838" s="570"/>
      <c r="CI838" s="570"/>
      <c r="CJ838" s="570"/>
      <c r="CK838" s="570"/>
      <c r="CL838" s="570"/>
      <c r="CM838" s="570"/>
      <c r="CN838" s="570"/>
      <c r="CO838" s="570"/>
      <c r="CP838" s="570"/>
      <c r="CQ838" s="570"/>
      <c r="CR838" s="570"/>
      <c r="CS838" s="570"/>
      <c r="CT838" s="570"/>
      <c r="CU838" s="570"/>
      <c r="CV838" s="570"/>
    </row>
    <row r="839" spans="1:100" s="365" customFormat="1" ht="13.5">
      <c r="A839" s="655"/>
      <c r="B839" s="655"/>
      <c r="C839" s="655"/>
      <c r="D839" s="655"/>
      <c r="E839" s="655"/>
      <c r="F839" s="655"/>
      <c r="G839" s="655"/>
      <c r="H839" s="815"/>
      <c r="I839" s="815"/>
      <c r="J839" s="366"/>
      <c r="K839" s="367"/>
      <c r="L839" s="368"/>
      <c r="O839" s="339"/>
      <c r="P839" s="369"/>
      <c r="Q839" s="341"/>
      <c r="R839" s="342"/>
      <c r="S839" s="342"/>
      <c r="T839" s="343"/>
      <c r="U839" s="344"/>
      <c r="V839" s="344"/>
      <c r="W839" s="344"/>
      <c r="X839" s="564"/>
      <c r="Y839" s="564"/>
      <c r="Z839" s="564"/>
      <c r="AA839" s="564"/>
      <c r="AB839" s="564"/>
      <c r="AC839" s="570"/>
      <c r="AD839" s="570"/>
      <c r="AE839" s="570"/>
      <c r="AF839" s="570"/>
      <c r="AG839" s="570"/>
      <c r="AH839" s="570"/>
      <c r="AI839" s="570"/>
      <c r="AJ839" s="570"/>
      <c r="AK839" s="570"/>
      <c r="AL839" s="570"/>
      <c r="AM839" s="570"/>
      <c r="AN839" s="570"/>
      <c r="AO839" s="570"/>
      <c r="AP839" s="570"/>
      <c r="AQ839" s="570"/>
      <c r="AR839" s="570"/>
      <c r="AS839" s="570"/>
      <c r="AT839" s="570"/>
      <c r="AU839" s="570"/>
      <c r="AV839" s="570"/>
      <c r="AW839" s="570"/>
      <c r="AX839" s="570"/>
      <c r="AY839" s="570"/>
      <c r="AZ839" s="570"/>
      <c r="BA839" s="570"/>
      <c r="BB839" s="570"/>
      <c r="BC839" s="570"/>
      <c r="BD839" s="570"/>
      <c r="BE839" s="570"/>
      <c r="BF839" s="570"/>
      <c r="BG839" s="570"/>
      <c r="BH839" s="570"/>
      <c r="BI839" s="570"/>
      <c r="BJ839" s="570"/>
      <c r="BK839" s="570"/>
      <c r="BL839" s="570"/>
      <c r="BM839" s="570"/>
      <c r="BN839" s="570"/>
      <c r="BO839" s="570"/>
      <c r="BP839" s="570"/>
      <c r="BQ839" s="570"/>
      <c r="BR839" s="570"/>
      <c r="BS839" s="570"/>
      <c r="BT839" s="570"/>
      <c r="BU839" s="570"/>
      <c r="BV839" s="570"/>
      <c r="BW839" s="570"/>
      <c r="BX839" s="570"/>
      <c r="BY839" s="570"/>
      <c r="BZ839" s="570"/>
      <c r="CA839" s="570"/>
      <c r="CB839" s="570"/>
      <c r="CC839" s="570"/>
      <c r="CD839" s="570"/>
      <c r="CE839" s="570"/>
      <c r="CF839" s="570"/>
      <c r="CG839" s="570"/>
      <c r="CH839" s="570"/>
      <c r="CI839" s="570"/>
      <c r="CJ839" s="570"/>
      <c r="CK839" s="570"/>
      <c r="CL839" s="570"/>
      <c r="CM839" s="570"/>
      <c r="CN839" s="570"/>
      <c r="CO839" s="570"/>
      <c r="CP839" s="570"/>
      <c r="CQ839" s="570"/>
      <c r="CR839" s="570"/>
      <c r="CS839" s="570"/>
      <c r="CT839" s="570"/>
      <c r="CU839" s="570"/>
      <c r="CV839" s="570"/>
    </row>
    <row r="840" spans="1:100" s="365" customFormat="1" ht="13.5">
      <c r="A840" s="655"/>
      <c r="B840" s="655"/>
      <c r="C840" s="655"/>
      <c r="D840" s="655"/>
      <c r="E840" s="655"/>
      <c r="F840" s="655"/>
      <c r="G840" s="655"/>
      <c r="H840" s="815"/>
      <c r="I840" s="815"/>
      <c r="J840" s="366"/>
      <c r="K840" s="367"/>
      <c r="L840" s="368"/>
      <c r="O840" s="339"/>
      <c r="P840" s="369"/>
      <c r="Q840" s="341"/>
      <c r="R840" s="342"/>
      <c r="S840" s="342"/>
      <c r="T840" s="343"/>
      <c r="U840" s="344"/>
      <c r="V840" s="344"/>
      <c r="W840" s="344"/>
      <c r="X840" s="564"/>
      <c r="Y840" s="564"/>
      <c r="Z840" s="564"/>
      <c r="AA840" s="564"/>
      <c r="AB840" s="564"/>
      <c r="AC840" s="570"/>
      <c r="AD840" s="570"/>
      <c r="AE840" s="570"/>
      <c r="AF840" s="570"/>
      <c r="AG840" s="570"/>
      <c r="AH840" s="570"/>
      <c r="AI840" s="570"/>
      <c r="AJ840" s="570"/>
      <c r="AK840" s="570"/>
      <c r="AL840" s="570"/>
      <c r="AM840" s="570"/>
      <c r="AN840" s="570"/>
      <c r="AO840" s="570"/>
      <c r="AP840" s="570"/>
      <c r="AQ840" s="570"/>
      <c r="AR840" s="570"/>
      <c r="AS840" s="570"/>
      <c r="AT840" s="570"/>
      <c r="AU840" s="570"/>
      <c r="AV840" s="570"/>
      <c r="AW840" s="570"/>
      <c r="AX840" s="570"/>
      <c r="AY840" s="570"/>
      <c r="AZ840" s="570"/>
      <c r="BA840" s="570"/>
      <c r="BB840" s="570"/>
      <c r="BC840" s="570"/>
      <c r="BD840" s="570"/>
      <c r="BE840" s="570"/>
      <c r="BF840" s="570"/>
      <c r="BG840" s="570"/>
      <c r="BH840" s="570"/>
      <c r="BI840" s="570"/>
      <c r="BJ840" s="570"/>
      <c r="BK840" s="570"/>
      <c r="BL840" s="570"/>
      <c r="BM840" s="570"/>
      <c r="BN840" s="570"/>
      <c r="BO840" s="570"/>
      <c r="BP840" s="570"/>
      <c r="BQ840" s="570"/>
      <c r="BR840" s="570"/>
      <c r="BS840" s="570"/>
      <c r="BT840" s="570"/>
      <c r="BU840" s="570"/>
      <c r="BV840" s="570"/>
      <c r="BW840" s="570"/>
      <c r="BX840" s="570"/>
      <c r="BY840" s="570"/>
      <c r="BZ840" s="570"/>
      <c r="CA840" s="570"/>
      <c r="CB840" s="570"/>
      <c r="CC840" s="570"/>
      <c r="CD840" s="570"/>
      <c r="CE840" s="570"/>
      <c r="CF840" s="570"/>
      <c r="CG840" s="570"/>
      <c r="CH840" s="570"/>
      <c r="CI840" s="570"/>
      <c r="CJ840" s="570"/>
      <c r="CK840" s="570"/>
      <c r="CL840" s="570"/>
      <c r="CM840" s="570"/>
      <c r="CN840" s="570"/>
      <c r="CO840" s="570"/>
      <c r="CP840" s="570"/>
      <c r="CQ840" s="570"/>
      <c r="CR840" s="570"/>
      <c r="CS840" s="570"/>
      <c r="CT840" s="570"/>
      <c r="CU840" s="570"/>
      <c r="CV840" s="570"/>
    </row>
    <row r="841" spans="1:100" s="365" customFormat="1" ht="13.5">
      <c r="A841" s="655"/>
      <c r="B841" s="655"/>
      <c r="C841" s="655"/>
      <c r="D841" s="655"/>
      <c r="E841" s="655"/>
      <c r="F841" s="655"/>
      <c r="G841" s="655"/>
      <c r="H841" s="815"/>
      <c r="I841" s="815"/>
      <c r="J841" s="366"/>
      <c r="K841" s="367"/>
      <c r="L841" s="368"/>
      <c r="O841" s="339"/>
      <c r="P841" s="369"/>
      <c r="Q841" s="341"/>
      <c r="R841" s="342"/>
      <c r="S841" s="342"/>
      <c r="T841" s="343"/>
      <c r="U841" s="344"/>
      <c r="V841" s="344"/>
      <c r="W841" s="344"/>
      <c r="X841" s="564"/>
      <c r="Y841" s="564"/>
      <c r="Z841" s="564"/>
      <c r="AA841" s="564"/>
      <c r="AB841" s="564"/>
      <c r="AC841" s="570"/>
      <c r="AD841" s="570"/>
      <c r="AE841" s="570"/>
      <c r="AF841" s="570"/>
      <c r="AG841" s="570"/>
      <c r="AH841" s="570"/>
      <c r="AI841" s="570"/>
      <c r="AJ841" s="570"/>
      <c r="AK841" s="570"/>
      <c r="AL841" s="570"/>
      <c r="AM841" s="570"/>
      <c r="AN841" s="570"/>
      <c r="AO841" s="570"/>
      <c r="AP841" s="570"/>
      <c r="AQ841" s="570"/>
      <c r="AR841" s="570"/>
      <c r="AS841" s="570"/>
      <c r="AT841" s="570"/>
      <c r="AU841" s="570"/>
      <c r="AV841" s="570"/>
      <c r="AW841" s="570"/>
      <c r="AX841" s="570"/>
      <c r="AY841" s="570"/>
      <c r="AZ841" s="570"/>
      <c r="BA841" s="570"/>
      <c r="BB841" s="570"/>
      <c r="BC841" s="570"/>
      <c r="BD841" s="570"/>
      <c r="BE841" s="570"/>
      <c r="BF841" s="570"/>
      <c r="BG841" s="570"/>
      <c r="BH841" s="570"/>
      <c r="BI841" s="570"/>
      <c r="BJ841" s="570"/>
      <c r="BK841" s="570"/>
      <c r="BL841" s="570"/>
      <c r="BM841" s="570"/>
      <c r="BN841" s="570"/>
      <c r="BO841" s="570"/>
      <c r="BP841" s="570"/>
      <c r="BQ841" s="570"/>
      <c r="BR841" s="570"/>
      <c r="BS841" s="570"/>
      <c r="BT841" s="570"/>
      <c r="BU841" s="570"/>
      <c r="BV841" s="570"/>
      <c r="BW841" s="570"/>
      <c r="BX841" s="570"/>
      <c r="BY841" s="570"/>
      <c r="BZ841" s="570"/>
      <c r="CA841" s="570"/>
      <c r="CB841" s="570"/>
      <c r="CC841" s="570"/>
      <c r="CD841" s="570"/>
      <c r="CE841" s="570"/>
      <c r="CF841" s="570"/>
      <c r="CG841" s="570"/>
      <c r="CH841" s="570"/>
      <c r="CI841" s="570"/>
      <c r="CJ841" s="570"/>
      <c r="CK841" s="570"/>
      <c r="CL841" s="570"/>
      <c r="CM841" s="570"/>
      <c r="CN841" s="570"/>
      <c r="CO841" s="570"/>
      <c r="CP841" s="570"/>
      <c r="CQ841" s="570"/>
      <c r="CR841" s="570"/>
      <c r="CS841" s="570"/>
      <c r="CT841" s="570"/>
      <c r="CU841" s="570"/>
      <c r="CV841" s="570"/>
    </row>
    <row r="842" spans="1:100" s="365" customFormat="1" ht="13.5">
      <c r="A842" s="655"/>
      <c r="B842" s="655"/>
      <c r="C842" s="655"/>
      <c r="D842" s="655"/>
      <c r="E842" s="655"/>
      <c r="F842" s="655"/>
      <c r="G842" s="655"/>
      <c r="H842" s="815"/>
      <c r="I842" s="815"/>
      <c r="J842" s="366"/>
      <c r="K842" s="367"/>
      <c r="L842" s="368"/>
      <c r="O842" s="339"/>
      <c r="P842" s="369"/>
      <c r="Q842" s="341"/>
      <c r="R842" s="342"/>
      <c r="S842" s="342"/>
      <c r="T842" s="343"/>
      <c r="U842" s="344"/>
      <c r="V842" s="344"/>
      <c r="W842" s="344"/>
      <c r="X842" s="564"/>
      <c r="Y842" s="564"/>
      <c r="Z842" s="564"/>
      <c r="AA842" s="564"/>
      <c r="AB842" s="564"/>
      <c r="AC842" s="570"/>
      <c r="AD842" s="570"/>
      <c r="AE842" s="570"/>
      <c r="AF842" s="570"/>
      <c r="AG842" s="570"/>
      <c r="AH842" s="570"/>
      <c r="AI842" s="570"/>
      <c r="AJ842" s="570"/>
      <c r="AK842" s="570"/>
      <c r="AL842" s="570"/>
      <c r="AM842" s="570"/>
      <c r="AN842" s="570"/>
      <c r="AO842" s="570"/>
      <c r="AP842" s="570"/>
      <c r="AQ842" s="570"/>
      <c r="AR842" s="570"/>
      <c r="AS842" s="570"/>
      <c r="AT842" s="570"/>
      <c r="AU842" s="570"/>
      <c r="AV842" s="570"/>
      <c r="AW842" s="570"/>
      <c r="AX842" s="570"/>
      <c r="AY842" s="570"/>
      <c r="AZ842" s="570"/>
      <c r="BA842" s="570"/>
      <c r="BB842" s="570"/>
      <c r="BC842" s="570"/>
      <c r="BD842" s="570"/>
      <c r="BE842" s="570"/>
      <c r="BF842" s="570"/>
      <c r="BG842" s="570"/>
      <c r="BH842" s="570"/>
      <c r="BI842" s="570"/>
      <c r="BJ842" s="570"/>
      <c r="BK842" s="570"/>
      <c r="BL842" s="570"/>
      <c r="BM842" s="570"/>
      <c r="BN842" s="570"/>
      <c r="BO842" s="570"/>
      <c r="BP842" s="570"/>
      <c r="BQ842" s="570"/>
      <c r="BR842" s="570"/>
      <c r="BS842" s="570"/>
      <c r="BT842" s="570"/>
      <c r="BU842" s="570"/>
      <c r="BV842" s="570"/>
      <c r="BW842" s="570"/>
      <c r="BX842" s="570"/>
      <c r="BY842" s="570"/>
      <c r="BZ842" s="570"/>
      <c r="CA842" s="570"/>
      <c r="CB842" s="570"/>
      <c r="CC842" s="570"/>
      <c r="CD842" s="570"/>
      <c r="CE842" s="570"/>
      <c r="CF842" s="570"/>
      <c r="CG842" s="570"/>
      <c r="CH842" s="570"/>
      <c r="CI842" s="570"/>
      <c r="CJ842" s="570"/>
      <c r="CK842" s="570"/>
      <c r="CL842" s="570"/>
      <c r="CM842" s="570"/>
      <c r="CN842" s="570"/>
      <c r="CO842" s="570"/>
      <c r="CP842" s="570"/>
      <c r="CQ842" s="570"/>
      <c r="CR842" s="570"/>
      <c r="CS842" s="570"/>
      <c r="CT842" s="570"/>
      <c r="CU842" s="570"/>
      <c r="CV842" s="570"/>
    </row>
    <row r="843" spans="1:100" s="365" customFormat="1" ht="13.5">
      <c r="A843" s="655"/>
      <c r="B843" s="655"/>
      <c r="C843" s="655"/>
      <c r="D843" s="655"/>
      <c r="E843" s="655"/>
      <c r="F843" s="655"/>
      <c r="G843" s="655"/>
      <c r="H843" s="815"/>
      <c r="I843" s="815"/>
      <c r="J843" s="366"/>
      <c r="K843" s="367"/>
      <c r="L843" s="368"/>
      <c r="O843" s="339"/>
      <c r="P843" s="369"/>
      <c r="Q843" s="341"/>
      <c r="R843" s="342"/>
      <c r="S843" s="342"/>
      <c r="T843" s="343"/>
      <c r="U843" s="344"/>
      <c r="V843" s="344"/>
      <c r="W843" s="344"/>
      <c r="X843" s="564"/>
      <c r="Y843" s="564"/>
      <c r="Z843" s="564"/>
      <c r="AA843" s="564"/>
      <c r="AB843" s="564"/>
      <c r="AC843" s="570"/>
      <c r="AD843" s="570"/>
      <c r="AE843" s="570"/>
      <c r="AF843" s="570"/>
      <c r="AG843" s="570"/>
      <c r="AH843" s="570"/>
      <c r="AI843" s="570"/>
      <c r="AJ843" s="570"/>
      <c r="AK843" s="570"/>
      <c r="AL843" s="570"/>
      <c r="AM843" s="570"/>
      <c r="AN843" s="570"/>
      <c r="AO843" s="570"/>
      <c r="AP843" s="570"/>
      <c r="AQ843" s="570"/>
      <c r="AR843" s="570"/>
      <c r="AS843" s="570"/>
      <c r="AT843" s="570"/>
      <c r="AU843" s="570"/>
      <c r="AV843" s="570"/>
      <c r="AW843" s="570"/>
      <c r="AX843" s="570"/>
      <c r="AY843" s="570"/>
      <c r="AZ843" s="570"/>
      <c r="BA843" s="570"/>
      <c r="BB843" s="570"/>
      <c r="BC843" s="570"/>
      <c r="BD843" s="570"/>
      <c r="BE843" s="570"/>
      <c r="BF843" s="570"/>
      <c r="BG843" s="570"/>
      <c r="BH843" s="570"/>
      <c r="BI843" s="570"/>
      <c r="BJ843" s="570"/>
      <c r="BK843" s="570"/>
      <c r="BL843" s="570"/>
      <c r="BM843" s="570"/>
      <c r="BN843" s="570"/>
      <c r="BO843" s="570"/>
      <c r="BP843" s="570"/>
      <c r="BQ843" s="570"/>
      <c r="BR843" s="570"/>
      <c r="BS843" s="570"/>
      <c r="BT843" s="570"/>
      <c r="BU843" s="570"/>
      <c r="BV843" s="570"/>
      <c r="BW843" s="570"/>
      <c r="BX843" s="570"/>
      <c r="BY843" s="570"/>
      <c r="BZ843" s="570"/>
      <c r="CA843" s="570"/>
      <c r="CB843" s="570"/>
      <c r="CC843" s="570"/>
      <c r="CD843" s="570"/>
      <c r="CE843" s="570"/>
      <c r="CF843" s="570"/>
      <c r="CG843" s="570"/>
      <c r="CH843" s="570"/>
      <c r="CI843" s="570"/>
      <c r="CJ843" s="570"/>
      <c r="CK843" s="570"/>
      <c r="CL843" s="570"/>
      <c r="CM843" s="570"/>
      <c r="CN843" s="570"/>
      <c r="CO843" s="570"/>
      <c r="CP843" s="570"/>
      <c r="CQ843" s="570"/>
      <c r="CR843" s="570"/>
      <c r="CS843" s="570"/>
      <c r="CT843" s="570"/>
      <c r="CU843" s="570"/>
      <c r="CV843" s="570"/>
    </row>
    <row r="844" spans="1:100" s="365" customFormat="1" ht="13.5">
      <c r="A844" s="655"/>
      <c r="B844" s="655"/>
      <c r="C844" s="655"/>
      <c r="D844" s="655"/>
      <c r="E844" s="655"/>
      <c r="F844" s="655"/>
      <c r="G844" s="655"/>
      <c r="H844" s="815"/>
      <c r="I844" s="815"/>
      <c r="J844" s="366"/>
      <c r="K844" s="367"/>
      <c r="L844" s="368"/>
      <c r="O844" s="339"/>
      <c r="P844" s="369"/>
      <c r="Q844" s="341"/>
      <c r="R844" s="342"/>
      <c r="S844" s="342"/>
      <c r="T844" s="343"/>
      <c r="U844" s="344"/>
      <c r="V844" s="344"/>
      <c r="W844" s="344"/>
      <c r="X844" s="564"/>
      <c r="Y844" s="564"/>
      <c r="Z844" s="564"/>
      <c r="AA844" s="564"/>
      <c r="AB844" s="564"/>
      <c r="AC844" s="570"/>
      <c r="AD844" s="570"/>
      <c r="AE844" s="570"/>
      <c r="AF844" s="570"/>
      <c r="AG844" s="570"/>
      <c r="AH844" s="570"/>
      <c r="AI844" s="570"/>
      <c r="AJ844" s="570"/>
      <c r="AK844" s="570"/>
      <c r="AL844" s="570"/>
      <c r="AM844" s="570"/>
      <c r="AN844" s="570"/>
      <c r="AO844" s="570"/>
      <c r="AP844" s="570"/>
      <c r="AQ844" s="570"/>
      <c r="AR844" s="570"/>
      <c r="AS844" s="570"/>
      <c r="AT844" s="570"/>
      <c r="AU844" s="570"/>
      <c r="AV844" s="570"/>
      <c r="AW844" s="570"/>
      <c r="AX844" s="570"/>
      <c r="AY844" s="570"/>
      <c r="AZ844" s="570"/>
      <c r="BA844" s="570"/>
      <c r="BB844" s="570"/>
      <c r="BC844" s="570"/>
      <c r="BD844" s="570"/>
      <c r="BE844" s="570"/>
      <c r="BF844" s="570"/>
      <c r="BG844" s="570"/>
      <c r="BH844" s="570"/>
      <c r="BI844" s="570"/>
      <c r="BJ844" s="570"/>
      <c r="BK844" s="570"/>
      <c r="BL844" s="570"/>
      <c r="BM844" s="570"/>
      <c r="BN844" s="570"/>
      <c r="BO844" s="570"/>
      <c r="BP844" s="570"/>
      <c r="BQ844" s="570"/>
      <c r="BR844" s="570"/>
      <c r="BS844" s="570"/>
      <c r="BT844" s="570"/>
      <c r="BU844" s="570"/>
      <c r="BV844" s="570"/>
      <c r="BW844" s="570"/>
      <c r="BX844" s="570"/>
      <c r="BY844" s="570"/>
      <c r="BZ844" s="570"/>
      <c r="CA844" s="570"/>
      <c r="CB844" s="570"/>
      <c r="CC844" s="570"/>
      <c r="CD844" s="570"/>
      <c r="CE844" s="570"/>
      <c r="CF844" s="570"/>
      <c r="CG844" s="570"/>
      <c r="CH844" s="570"/>
      <c r="CI844" s="570"/>
      <c r="CJ844" s="570"/>
      <c r="CK844" s="570"/>
      <c r="CL844" s="570"/>
      <c r="CM844" s="570"/>
      <c r="CN844" s="570"/>
      <c r="CO844" s="570"/>
      <c r="CP844" s="570"/>
      <c r="CQ844" s="570"/>
      <c r="CR844" s="570"/>
      <c r="CS844" s="570"/>
      <c r="CT844" s="570"/>
      <c r="CU844" s="570"/>
      <c r="CV844" s="570"/>
    </row>
    <row r="845" spans="1:100" s="365" customFormat="1" ht="13.5">
      <c r="A845" s="655"/>
      <c r="B845" s="655"/>
      <c r="C845" s="655"/>
      <c r="D845" s="655"/>
      <c r="E845" s="655"/>
      <c r="F845" s="655"/>
      <c r="G845" s="655"/>
      <c r="H845" s="815"/>
      <c r="I845" s="815"/>
      <c r="J845" s="366"/>
      <c r="K845" s="367"/>
      <c r="L845" s="368"/>
      <c r="O845" s="339"/>
      <c r="P845" s="369"/>
      <c r="Q845" s="341"/>
      <c r="R845" s="342"/>
      <c r="S845" s="342"/>
      <c r="T845" s="343"/>
      <c r="U845" s="344"/>
      <c r="V845" s="344"/>
      <c r="W845" s="344"/>
      <c r="X845" s="564"/>
      <c r="Y845" s="564"/>
      <c r="Z845" s="564"/>
      <c r="AA845" s="564"/>
      <c r="AB845" s="564"/>
      <c r="AC845" s="570"/>
      <c r="AD845" s="570"/>
      <c r="AE845" s="570"/>
      <c r="AF845" s="570"/>
      <c r="AG845" s="570"/>
      <c r="AH845" s="570"/>
      <c r="AI845" s="570"/>
      <c r="AJ845" s="570"/>
      <c r="AK845" s="570"/>
      <c r="AL845" s="570"/>
      <c r="AM845" s="570"/>
      <c r="AN845" s="570"/>
      <c r="AO845" s="570"/>
      <c r="AP845" s="570"/>
      <c r="AQ845" s="570"/>
      <c r="AR845" s="570"/>
      <c r="AS845" s="570"/>
      <c r="AT845" s="570"/>
      <c r="AU845" s="570"/>
      <c r="AV845" s="570"/>
      <c r="AW845" s="570"/>
      <c r="AX845" s="570"/>
      <c r="AY845" s="570"/>
      <c r="AZ845" s="570"/>
      <c r="BA845" s="570"/>
      <c r="BB845" s="570"/>
      <c r="BC845" s="570"/>
      <c r="BD845" s="570"/>
      <c r="BE845" s="570"/>
      <c r="BF845" s="570"/>
      <c r="BG845" s="570"/>
      <c r="BH845" s="570"/>
      <c r="BI845" s="570"/>
      <c r="BJ845" s="570"/>
      <c r="BK845" s="570"/>
      <c r="BL845" s="570"/>
      <c r="BM845" s="570"/>
      <c r="BN845" s="570"/>
      <c r="BO845" s="570"/>
      <c r="BP845" s="570"/>
      <c r="BQ845" s="570"/>
      <c r="BR845" s="570"/>
      <c r="BS845" s="570"/>
      <c r="BT845" s="570"/>
      <c r="BU845" s="570"/>
      <c r="BV845" s="570"/>
      <c r="BW845" s="570"/>
      <c r="BX845" s="570"/>
      <c r="BY845" s="570"/>
      <c r="BZ845" s="570"/>
      <c r="CA845" s="570"/>
      <c r="CB845" s="570"/>
      <c r="CC845" s="570"/>
      <c r="CD845" s="570"/>
      <c r="CE845" s="570"/>
      <c r="CF845" s="570"/>
      <c r="CG845" s="570"/>
      <c r="CH845" s="570"/>
      <c r="CI845" s="570"/>
      <c r="CJ845" s="570"/>
      <c r="CK845" s="570"/>
      <c r="CL845" s="570"/>
      <c r="CM845" s="570"/>
      <c r="CN845" s="570"/>
      <c r="CO845" s="570"/>
      <c r="CP845" s="570"/>
      <c r="CQ845" s="570"/>
      <c r="CR845" s="570"/>
      <c r="CS845" s="570"/>
      <c r="CT845" s="570"/>
      <c r="CU845" s="570"/>
      <c r="CV845" s="570"/>
    </row>
    <row r="846" spans="1:100" s="365" customFormat="1" ht="13.5">
      <c r="A846" s="655"/>
      <c r="B846" s="655"/>
      <c r="C846" s="655"/>
      <c r="D846" s="655"/>
      <c r="E846" s="655"/>
      <c r="F846" s="655"/>
      <c r="G846" s="655"/>
      <c r="H846" s="815"/>
      <c r="I846" s="815"/>
      <c r="J846" s="366"/>
      <c r="K846" s="367"/>
      <c r="L846" s="368"/>
      <c r="O846" s="339"/>
      <c r="P846" s="369"/>
      <c r="Q846" s="341"/>
      <c r="R846" s="342"/>
      <c r="S846" s="342"/>
      <c r="T846" s="343"/>
      <c r="U846" s="344"/>
      <c r="V846" s="344"/>
      <c r="W846" s="344"/>
      <c r="X846" s="564"/>
      <c r="Y846" s="564"/>
      <c r="Z846" s="564"/>
      <c r="AA846" s="564"/>
      <c r="AB846" s="564"/>
      <c r="AC846" s="570"/>
      <c r="AD846" s="570"/>
      <c r="AE846" s="570"/>
      <c r="AF846" s="570"/>
      <c r="AG846" s="570"/>
      <c r="AH846" s="570"/>
      <c r="AI846" s="570"/>
      <c r="AJ846" s="570"/>
      <c r="AK846" s="570"/>
      <c r="AL846" s="570"/>
      <c r="AM846" s="570"/>
      <c r="AN846" s="570"/>
      <c r="AO846" s="570"/>
      <c r="AP846" s="570"/>
      <c r="AQ846" s="570"/>
      <c r="AR846" s="570"/>
      <c r="AS846" s="570"/>
      <c r="AT846" s="570"/>
      <c r="AU846" s="570"/>
      <c r="AV846" s="570"/>
      <c r="AW846" s="570"/>
      <c r="AX846" s="570"/>
      <c r="AY846" s="570"/>
      <c r="AZ846" s="570"/>
      <c r="BA846" s="570"/>
      <c r="BB846" s="570"/>
      <c r="BC846" s="570"/>
      <c r="BD846" s="570"/>
      <c r="BE846" s="570"/>
      <c r="BF846" s="570"/>
      <c r="BG846" s="570"/>
      <c r="BH846" s="570"/>
      <c r="BI846" s="570"/>
      <c r="BJ846" s="570"/>
      <c r="BK846" s="570"/>
      <c r="BL846" s="570"/>
      <c r="BM846" s="570"/>
      <c r="BN846" s="570"/>
      <c r="BO846" s="570"/>
      <c r="BP846" s="570"/>
      <c r="BQ846" s="570"/>
      <c r="BR846" s="570"/>
      <c r="BS846" s="570"/>
      <c r="BT846" s="570"/>
      <c r="BU846" s="570"/>
      <c r="BV846" s="570"/>
      <c r="BW846" s="570"/>
      <c r="BX846" s="570"/>
      <c r="BY846" s="570"/>
      <c r="BZ846" s="570"/>
      <c r="CA846" s="570"/>
      <c r="CB846" s="570"/>
      <c r="CC846" s="570"/>
      <c r="CD846" s="570"/>
      <c r="CE846" s="570"/>
      <c r="CF846" s="570"/>
      <c r="CG846" s="570"/>
      <c r="CH846" s="570"/>
      <c r="CI846" s="570"/>
      <c r="CJ846" s="570"/>
      <c r="CK846" s="570"/>
      <c r="CL846" s="570"/>
      <c r="CM846" s="570"/>
      <c r="CN846" s="570"/>
      <c r="CO846" s="570"/>
      <c r="CP846" s="570"/>
      <c r="CQ846" s="570"/>
      <c r="CR846" s="570"/>
      <c r="CS846" s="570"/>
      <c r="CT846" s="570"/>
      <c r="CU846" s="570"/>
      <c r="CV846" s="570"/>
    </row>
    <row r="847" spans="1:100" s="365" customFormat="1" ht="13.5">
      <c r="A847" s="655"/>
      <c r="B847" s="655"/>
      <c r="C847" s="655"/>
      <c r="D847" s="655"/>
      <c r="E847" s="655"/>
      <c r="F847" s="655"/>
      <c r="G847" s="655"/>
      <c r="H847" s="815"/>
      <c r="I847" s="815"/>
      <c r="J847" s="366"/>
      <c r="K847" s="367"/>
      <c r="L847" s="368"/>
      <c r="O847" s="339"/>
      <c r="P847" s="369"/>
      <c r="Q847" s="341"/>
      <c r="R847" s="342"/>
      <c r="S847" s="342"/>
      <c r="T847" s="343"/>
      <c r="U847" s="344"/>
      <c r="V847" s="344"/>
      <c r="W847" s="344"/>
      <c r="X847" s="564"/>
      <c r="Y847" s="564"/>
      <c r="Z847" s="564"/>
      <c r="AA847" s="564"/>
      <c r="AB847" s="564"/>
      <c r="AC847" s="570"/>
      <c r="AD847" s="570"/>
      <c r="AE847" s="570"/>
      <c r="AF847" s="570"/>
      <c r="AG847" s="570"/>
      <c r="AH847" s="570"/>
      <c r="AI847" s="570"/>
      <c r="AJ847" s="570"/>
      <c r="AK847" s="570"/>
      <c r="AL847" s="570"/>
      <c r="AM847" s="570"/>
      <c r="AN847" s="570"/>
      <c r="AO847" s="570"/>
      <c r="AP847" s="570"/>
      <c r="AQ847" s="570"/>
      <c r="AR847" s="570"/>
      <c r="AS847" s="570"/>
      <c r="AT847" s="570"/>
      <c r="AU847" s="570"/>
      <c r="AV847" s="570"/>
      <c r="AW847" s="570"/>
      <c r="AX847" s="570"/>
      <c r="AY847" s="570"/>
      <c r="AZ847" s="570"/>
      <c r="BA847" s="570"/>
      <c r="BB847" s="570"/>
      <c r="BC847" s="570"/>
      <c r="BD847" s="570"/>
      <c r="BE847" s="570"/>
      <c r="BF847" s="570"/>
      <c r="BG847" s="570"/>
      <c r="BH847" s="570"/>
      <c r="BI847" s="570"/>
      <c r="BJ847" s="570"/>
      <c r="BK847" s="570"/>
      <c r="BL847" s="570"/>
      <c r="BM847" s="570"/>
      <c r="BN847" s="570"/>
      <c r="BO847" s="570"/>
      <c r="BP847" s="570"/>
      <c r="BQ847" s="570"/>
      <c r="BR847" s="570"/>
      <c r="BS847" s="570"/>
      <c r="BT847" s="570"/>
      <c r="BU847" s="570"/>
      <c r="BV847" s="570"/>
      <c r="BW847" s="570"/>
      <c r="BX847" s="570"/>
      <c r="BY847" s="570"/>
      <c r="BZ847" s="570"/>
      <c r="CA847" s="570"/>
      <c r="CB847" s="570"/>
      <c r="CC847" s="570"/>
      <c r="CD847" s="570"/>
      <c r="CE847" s="570"/>
      <c r="CF847" s="570"/>
      <c r="CG847" s="570"/>
      <c r="CH847" s="570"/>
      <c r="CI847" s="570"/>
      <c r="CJ847" s="570"/>
      <c r="CK847" s="570"/>
      <c r="CL847" s="570"/>
      <c r="CM847" s="570"/>
      <c r="CN847" s="570"/>
      <c r="CO847" s="570"/>
      <c r="CP847" s="570"/>
      <c r="CQ847" s="570"/>
      <c r="CR847" s="570"/>
      <c r="CS847" s="570"/>
      <c r="CT847" s="570"/>
      <c r="CU847" s="570"/>
      <c r="CV847" s="570"/>
    </row>
    <row r="848" spans="1:100" s="365" customFormat="1" ht="13.5">
      <c r="A848" s="655"/>
      <c r="B848" s="655"/>
      <c r="C848" s="655"/>
      <c r="D848" s="655"/>
      <c r="E848" s="655"/>
      <c r="F848" s="655"/>
      <c r="G848" s="655"/>
      <c r="H848" s="815"/>
      <c r="I848" s="815"/>
      <c r="J848" s="366"/>
      <c r="K848" s="367"/>
      <c r="L848" s="368"/>
      <c r="O848" s="339"/>
      <c r="P848" s="369"/>
      <c r="Q848" s="341"/>
      <c r="R848" s="342"/>
      <c r="S848" s="342"/>
      <c r="T848" s="343"/>
      <c r="U848" s="344"/>
      <c r="V848" s="344"/>
      <c r="W848" s="344"/>
      <c r="X848" s="564"/>
      <c r="Y848" s="564"/>
      <c r="Z848" s="564"/>
      <c r="AA848" s="564"/>
      <c r="AB848" s="564"/>
      <c r="AC848" s="570"/>
      <c r="AD848" s="570"/>
      <c r="AE848" s="570"/>
      <c r="AF848" s="570"/>
      <c r="AG848" s="570"/>
      <c r="AH848" s="570"/>
      <c r="AI848" s="570"/>
      <c r="AJ848" s="570"/>
      <c r="AK848" s="570"/>
      <c r="AL848" s="570"/>
      <c r="AM848" s="570"/>
      <c r="AN848" s="570"/>
      <c r="AO848" s="570"/>
      <c r="AP848" s="570"/>
      <c r="AQ848" s="570"/>
      <c r="AR848" s="570"/>
      <c r="AS848" s="570"/>
      <c r="AT848" s="570"/>
      <c r="AU848" s="570"/>
      <c r="AV848" s="570"/>
      <c r="AW848" s="570"/>
      <c r="AX848" s="570"/>
      <c r="AY848" s="570"/>
      <c r="AZ848" s="570"/>
      <c r="BA848" s="570"/>
      <c r="BB848" s="570"/>
      <c r="BC848" s="570"/>
      <c r="BD848" s="570"/>
      <c r="BE848" s="570"/>
      <c r="BF848" s="570"/>
      <c r="BG848" s="570"/>
      <c r="BH848" s="570"/>
      <c r="BI848" s="570"/>
      <c r="BJ848" s="570"/>
      <c r="BK848" s="570"/>
      <c r="BL848" s="570"/>
      <c r="BM848" s="570"/>
      <c r="BN848" s="570"/>
      <c r="BO848" s="570"/>
      <c r="BP848" s="570"/>
      <c r="BQ848" s="570"/>
      <c r="BR848" s="570"/>
      <c r="BS848" s="570"/>
      <c r="BT848" s="570"/>
      <c r="BU848" s="570"/>
      <c r="BV848" s="570"/>
      <c r="BW848" s="570"/>
      <c r="BX848" s="570"/>
      <c r="BY848" s="570"/>
      <c r="BZ848" s="570"/>
      <c r="CA848" s="570"/>
      <c r="CB848" s="570"/>
      <c r="CC848" s="570"/>
      <c r="CD848" s="570"/>
      <c r="CE848" s="570"/>
      <c r="CF848" s="570"/>
      <c r="CG848" s="570"/>
      <c r="CH848" s="570"/>
      <c r="CI848" s="570"/>
      <c r="CJ848" s="570"/>
      <c r="CK848" s="570"/>
      <c r="CL848" s="570"/>
      <c r="CM848" s="570"/>
      <c r="CN848" s="570"/>
      <c r="CO848" s="570"/>
      <c r="CP848" s="570"/>
      <c r="CQ848" s="570"/>
      <c r="CR848" s="570"/>
      <c r="CS848" s="570"/>
      <c r="CT848" s="570"/>
      <c r="CU848" s="570"/>
      <c r="CV848" s="570"/>
    </row>
    <row r="849" spans="1:100" s="365" customFormat="1" ht="13.5">
      <c r="A849" s="655"/>
      <c r="B849" s="655"/>
      <c r="C849" s="655"/>
      <c r="D849" s="655"/>
      <c r="E849" s="655"/>
      <c r="F849" s="655"/>
      <c r="G849" s="655"/>
      <c r="H849" s="815"/>
      <c r="I849" s="815"/>
      <c r="J849" s="366"/>
      <c r="K849" s="367"/>
      <c r="L849" s="368"/>
      <c r="O849" s="339"/>
      <c r="P849" s="369"/>
      <c r="Q849" s="341"/>
      <c r="R849" s="342"/>
      <c r="S849" s="342"/>
      <c r="T849" s="343"/>
      <c r="U849" s="344"/>
      <c r="V849" s="344"/>
      <c r="W849" s="344"/>
      <c r="X849" s="564"/>
      <c r="Y849" s="564"/>
      <c r="Z849" s="564"/>
      <c r="AA849" s="564"/>
      <c r="AB849" s="564"/>
      <c r="AC849" s="570"/>
      <c r="AD849" s="570"/>
      <c r="AE849" s="570"/>
      <c r="AF849" s="570"/>
      <c r="AG849" s="570"/>
      <c r="AH849" s="570"/>
      <c r="AI849" s="570"/>
      <c r="AJ849" s="570"/>
      <c r="AK849" s="570"/>
      <c r="AL849" s="570"/>
      <c r="AM849" s="570"/>
      <c r="AN849" s="570"/>
      <c r="AO849" s="570"/>
      <c r="AP849" s="570"/>
      <c r="AQ849" s="570"/>
      <c r="AR849" s="570"/>
      <c r="AS849" s="570"/>
      <c r="AT849" s="570"/>
      <c r="AU849" s="570"/>
      <c r="AV849" s="570"/>
      <c r="AW849" s="570"/>
      <c r="AX849" s="570"/>
      <c r="AY849" s="570"/>
      <c r="AZ849" s="570"/>
      <c r="BA849" s="570"/>
      <c r="BB849" s="570"/>
      <c r="BC849" s="570"/>
      <c r="BD849" s="570"/>
      <c r="BE849" s="570"/>
      <c r="BF849" s="570"/>
      <c r="BG849" s="570"/>
      <c r="BH849" s="570"/>
      <c r="BI849" s="570"/>
      <c r="BJ849" s="570"/>
      <c r="BK849" s="570"/>
      <c r="BL849" s="570"/>
      <c r="BM849" s="570"/>
      <c r="BN849" s="570"/>
      <c r="BO849" s="570"/>
      <c r="BP849" s="570"/>
      <c r="BQ849" s="570"/>
      <c r="BR849" s="570"/>
      <c r="BS849" s="570"/>
      <c r="BT849" s="570"/>
      <c r="BU849" s="570"/>
      <c r="BV849" s="570"/>
      <c r="BW849" s="570"/>
      <c r="BX849" s="570"/>
      <c r="BY849" s="570"/>
      <c r="BZ849" s="570"/>
      <c r="CA849" s="570"/>
      <c r="CB849" s="570"/>
      <c r="CC849" s="570"/>
      <c r="CD849" s="570"/>
      <c r="CE849" s="570"/>
      <c r="CF849" s="570"/>
      <c r="CG849" s="570"/>
      <c r="CH849" s="570"/>
      <c r="CI849" s="570"/>
      <c r="CJ849" s="570"/>
      <c r="CK849" s="570"/>
      <c r="CL849" s="570"/>
      <c r="CM849" s="570"/>
      <c r="CN849" s="570"/>
      <c r="CO849" s="570"/>
      <c r="CP849" s="570"/>
      <c r="CQ849" s="570"/>
      <c r="CR849" s="570"/>
      <c r="CS849" s="570"/>
      <c r="CT849" s="570"/>
      <c r="CU849" s="570"/>
      <c r="CV849" s="570"/>
    </row>
    <row r="850" spans="1:100" s="365" customFormat="1" ht="13.5">
      <c r="A850" s="655"/>
      <c r="B850" s="655"/>
      <c r="C850" s="655"/>
      <c r="D850" s="655"/>
      <c r="E850" s="655"/>
      <c r="F850" s="655"/>
      <c r="G850" s="655"/>
      <c r="H850" s="815"/>
      <c r="I850" s="815"/>
      <c r="J850" s="366"/>
      <c r="K850" s="367"/>
      <c r="L850" s="368"/>
      <c r="O850" s="339"/>
      <c r="P850" s="369"/>
      <c r="Q850" s="341"/>
      <c r="R850" s="342"/>
      <c r="S850" s="342"/>
      <c r="T850" s="343"/>
      <c r="U850" s="344"/>
      <c r="V850" s="344"/>
      <c r="W850" s="344"/>
      <c r="X850" s="564"/>
      <c r="Y850" s="564"/>
      <c r="Z850" s="564"/>
      <c r="AA850" s="564"/>
      <c r="AB850" s="564"/>
      <c r="AC850" s="570"/>
      <c r="AD850" s="570"/>
      <c r="AE850" s="570"/>
      <c r="AF850" s="570"/>
      <c r="AG850" s="570"/>
      <c r="AH850" s="570"/>
      <c r="AI850" s="570"/>
      <c r="AJ850" s="570"/>
      <c r="AK850" s="570"/>
      <c r="AL850" s="570"/>
      <c r="AM850" s="570"/>
      <c r="AN850" s="570"/>
      <c r="AO850" s="570"/>
      <c r="AP850" s="570"/>
      <c r="AQ850" s="570"/>
      <c r="AR850" s="570"/>
      <c r="AS850" s="570"/>
      <c r="AT850" s="570"/>
      <c r="AU850" s="570"/>
      <c r="AV850" s="570"/>
      <c r="AW850" s="570"/>
      <c r="AX850" s="570"/>
      <c r="AY850" s="570"/>
      <c r="AZ850" s="570"/>
      <c r="BA850" s="570"/>
      <c r="BB850" s="570"/>
      <c r="BC850" s="570"/>
      <c r="BD850" s="570"/>
      <c r="BE850" s="570"/>
      <c r="BF850" s="570"/>
      <c r="BG850" s="570"/>
      <c r="BH850" s="570"/>
      <c r="BI850" s="570"/>
      <c r="BJ850" s="570"/>
      <c r="BK850" s="570"/>
      <c r="BL850" s="570"/>
      <c r="BM850" s="570"/>
      <c r="BN850" s="570"/>
      <c r="BO850" s="570"/>
      <c r="BP850" s="570"/>
      <c r="BQ850" s="570"/>
      <c r="BR850" s="570"/>
      <c r="BS850" s="570"/>
      <c r="BT850" s="570"/>
      <c r="BU850" s="570"/>
      <c r="BV850" s="570"/>
      <c r="BW850" s="570"/>
      <c r="BX850" s="570"/>
      <c r="BY850" s="570"/>
      <c r="BZ850" s="570"/>
      <c r="CA850" s="570"/>
      <c r="CB850" s="570"/>
      <c r="CC850" s="570"/>
      <c r="CD850" s="570"/>
      <c r="CE850" s="570"/>
      <c r="CF850" s="570"/>
      <c r="CG850" s="570"/>
      <c r="CH850" s="570"/>
      <c r="CI850" s="570"/>
      <c r="CJ850" s="570"/>
      <c r="CK850" s="570"/>
      <c r="CL850" s="570"/>
      <c r="CM850" s="570"/>
      <c r="CN850" s="570"/>
      <c r="CO850" s="570"/>
      <c r="CP850" s="570"/>
      <c r="CQ850" s="570"/>
      <c r="CR850" s="570"/>
      <c r="CS850" s="570"/>
      <c r="CT850" s="570"/>
      <c r="CU850" s="570"/>
      <c r="CV850" s="570"/>
    </row>
    <row r="851" spans="1:100" s="365" customFormat="1" ht="13.5">
      <c r="A851" s="655"/>
      <c r="B851" s="655"/>
      <c r="C851" s="655"/>
      <c r="D851" s="655"/>
      <c r="E851" s="655"/>
      <c r="F851" s="655"/>
      <c r="G851" s="655"/>
      <c r="H851" s="815"/>
      <c r="I851" s="815"/>
      <c r="J851" s="366"/>
      <c r="K851" s="367"/>
      <c r="L851" s="368"/>
      <c r="O851" s="339"/>
      <c r="P851" s="369"/>
      <c r="Q851" s="341"/>
      <c r="R851" s="342"/>
      <c r="S851" s="342"/>
      <c r="T851" s="343"/>
      <c r="U851" s="344"/>
      <c r="V851" s="344"/>
      <c r="W851" s="344"/>
      <c r="X851" s="564"/>
      <c r="Y851" s="564"/>
      <c r="Z851" s="564"/>
      <c r="AA851" s="564"/>
      <c r="AB851" s="564"/>
      <c r="AC851" s="570"/>
      <c r="AD851" s="570"/>
      <c r="AE851" s="570"/>
      <c r="AF851" s="570"/>
      <c r="AG851" s="570"/>
      <c r="AH851" s="570"/>
      <c r="AI851" s="570"/>
      <c r="AJ851" s="570"/>
      <c r="AK851" s="570"/>
      <c r="AL851" s="570"/>
      <c r="AM851" s="570"/>
      <c r="AN851" s="570"/>
      <c r="AO851" s="570"/>
      <c r="AP851" s="570"/>
      <c r="AQ851" s="570"/>
      <c r="AR851" s="570"/>
      <c r="AS851" s="570"/>
      <c r="AT851" s="570"/>
      <c r="AU851" s="570"/>
      <c r="AV851" s="570"/>
      <c r="AW851" s="570"/>
      <c r="AX851" s="570"/>
      <c r="AY851" s="570"/>
      <c r="AZ851" s="570"/>
      <c r="BA851" s="570"/>
      <c r="BB851" s="570"/>
      <c r="BC851" s="570"/>
      <c r="BD851" s="570"/>
      <c r="BE851" s="570"/>
      <c r="BF851" s="570"/>
      <c r="BG851" s="570"/>
      <c r="BH851" s="570"/>
      <c r="BI851" s="570"/>
      <c r="BJ851" s="570"/>
      <c r="BK851" s="570"/>
      <c r="BL851" s="570"/>
      <c r="BM851" s="570"/>
      <c r="BN851" s="570"/>
      <c r="BO851" s="570"/>
      <c r="BP851" s="570"/>
      <c r="BQ851" s="570"/>
      <c r="BR851" s="570"/>
      <c r="BS851" s="570"/>
      <c r="BT851" s="570"/>
      <c r="BU851" s="570"/>
      <c r="BV851" s="570"/>
      <c r="BW851" s="570"/>
      <c r="BX851" s="570"/>
      <c r="BY851" s="570"/>
      <c r="BZ851" s="570"/>
      <c r="CA851" s="570"/>
      <c r="CB851" s="570"/>
      <c r="CC851" s="570"/>
      <c r="CD851" s="570"/>
      <c r="CE851" s="570"/>
      <c r="CF851" s="570"/>
      <c r="CG851" s="570"/>
      <c r="CH851" s="570"/>
      <c r="CI851" s="570"/>
      <c r="CJ851" s="570"/>
      <c r="CK851" s="570"/>
      <c r="CL851" s="570"/>
      <c r="CM851" s="570"/>
      <c r="CN851" s="570"/>
      <c r="CO851" s="570"/>
      <c r="CP851" s="570"/>
      <c r="CQ851" s="570"/>
      <c r="CR851" s="570"/>
      <c r="CS851" s="570"/>
      <c r="CT851" s="570"/>
      <c r="CU851" s="570"/>
      <c r="CV851" s="570"/>
    </row>
    <row r="852" spans="1:100" s="365" customFormat="1" ht="13.5">
      <c r="A852" s="655"/>
      <c r="B852" s="655"/>
      <c r="C852" s="655"/>
      <c r="D852" s="655"/>
      <c r="E852" s="655"/>
      <c r="F852" s="655"/>
      <c r="G852" s="655"/>
      <c r="H852" s="815"/>
      <c r="I852" s="815"/>
      <c r="J852" s="366"/>
      <c r="K852" s="367"/>
      <c r="L852" s="368"/>
      <c r="O852" s="339"/>
      <c r="P852" s="369"/>
      <c r="Q852" s="341"/>
      <c r="R852" s="342"/>
      <c r="S852" s="342"/>
      <c r="T852" s="343"/>
      <c r="U852" s="344"/>
      <c r="V852" s="344"/>
      <c r="W852" s="344"/>
      <c r="X852" s="564"/>
      <c r="Y852" s="564"/>
      <c r="Z852" s="564"/>
      <c r="AA852" s="564"/>
      <c r="AB852" s="564"/>
      <c r="AC852" s="570"/>
      <c r="AD852" s="570"/>
      <c r="AE852" s="570"/>
      <c r="AF852" s="570"/>
      <c r="AG852" s="570"/>
      <c r="AH852" s="570"/>
      <c r="AI852" s="570"/>
      <c r="AJ852" s="570"/>
      <c r="AK852" s="570"/>
      <c r="AL852" s="570"/>
      <c r="AM852" s="570"/>
      <c r="AN852" s="570"/>
      <c r="AO852" s="570"/>
      <c r="AP852" s="570"/>
      <c r="AQ852" s="570"/>
      <c r="AR852" s="570"/>
      <c r="AS852" s="570"/>
      <c r="AT852" s="570"/>
      <c r="AU852" s="570"/>
      <c r="AV852" s="570"/>
      <c r="AW852" s="570"/>
      <c r="AX852" s="570"/>
      <c r="AY852" s="570"/>
      <c r="AZ852" s="570"/>
      <c r="BA852" s="570"/>
      <c r="BB852" s="570"/>
      <c r="BC852" s="570"/>
      <c r="BD852" s="570"/>
      <c r="BE852" s="570"/>
      <c r="BF852" s="570"/>
      <c r="BG852" s="570"/>
      <c r="BH852" s="570"/>
      <c r="BI852" s="570"/>
      <c r="BJ852" s="570"/>
      <c r="BK852" s="570"/>
      <c r="BL852" s="570"/>
      <c r="BM852" s="570"/>
      <c r="BN852" s="570"/>
      <c r="BO852" s="570"/>
      <c r="BP852" s="570"/>
      <c r="BQ852" s="570"/>
      <c r="BR852" s="570"/>
      <c r="BS852" s="570"/>
      <c r="BT852" s="570"/>
      <c r="BU852" s="570"/>
      <c r="BV852" s="570"/>
      <c r="BW852" s="570"/>
      <c r="BX852" s="570"/>
      <c r="BY852" s="570"/>
      <c r="BZ852" s="570"/>
      <c r="CA852" s="570"/>
      <c r="CB852" s="570"/>
      <c r="CC852" s="570"/>
      <c r="CD852" s="570"/>
      <c r="CE852" s="570"/>
      <c r="CF852" s="570"/>
      <c r="CG852" s="570"/>
      <c r="CH852" s="570"/>
      <c r="CI852" s="570"/>
      <c r="CJ852" s="570"/>
      <c r="CK852" s="570"/>
      <c r="CL852" s="570"/>
      <c r="CM852" s="570"/>
      <c r="CN852" s="570"/>
      <c r="CO852" s="570"/>
      <c r="CP852" s="570"/>
      <c r="CQ852" s="570"/>
      <c r="CR852" s="570"/>
      <c r="CS852" s="570"/>
      <c r="CT852" s="570"/>
      <c r="CU852" s="570"/>
      <c r="CV852" s="570"/>
    </row>
    <row r="853" spans="1:100" s="365" customFormat="1" ht="13.5">
      <c r="A853" s="655"/>
      <c r="B853" s="655"/>
      <c r="C853" s="655"/>
      <c r="D853" s="655"/>
      <c r="E853" s="655"/>
      <c r="F853" s="655"/>
      <c r="G853" s="655"/>
      <c r="H853" s="815"/>
      <c r="I853" s="815"/>
      <c r="J853" s="366"/>
      <c r="K853" s="367"/>
      <c r="L853" s="368"/>
      <c r="O853" s="339"/>
      <c r="P853" s="369"/>
      <c r="Q853" s="341"/>
      <c r="R853" s="342"/>
      <c r="S853" s="342"/>
      <c r="T853" s="343"/>
      <c r="U853" s="344"/>
      <c r="V853" s="344"/>
      <c r="W853" s="344"/>
      <c r="X853" s="564"/>
      <c r="Y853" s="564"/>
      <c r="Z853" s="564"/>
      <c r="AA853" s="564"/>
      <c r="AB853" s="564"/>
      <c r="AC853" s="570"/>
      <c r="AD853" s="570"/>
      <c r="AE853" s="570"/>
      <c r="AF853" s="570"/>
      <c r="AG853" s="570"/>
      <c r="AH853" s="570"/>
      <c r="AI853" s="570"/>
      <c r="AJ853" s="570"/>
      <c r="AK853" s="570"/>
      <c r="AL853" s="570"/>
      <c r="AM853" s="570"/>
      <c r="AN853" s="570"/>
      <c r="AO853" s="570"/>
      <c r="AP853" s="570"/>
      <c r="AQ853" s="570"/>
      <c r="AR853" s="570"/>
      <c r="AS853" s="570"/>
      <c r="AT853" s="570"/>
      <c r="AU853" s="570"/>
      <c r="AV853" s="570"/>
      <c r="AW853" s="570"/>
      <c r="AX853" s="570"/>
      <c r="AY853" s="570"/>
      <c r="AZ853" s="570"/>
      <c r="BA853" s="570"/>
      <c r="BB853" s="570"/>
      <c r="BC853" s="570"/>
      <c r="BD853" s="570"/>
      <c r="BE853" s="570"/>
      <c r="BF853" s="570"/>
      <c r="BG853" s="570"/>
      <c r="BH853" s="570"/>
      <c r="BI853" s="570"/>
      <c r="BJ853" s="570"/>
      <c r="BK853" s="570"/>
      <c r="BL853" s="570"/>
      <c r="BM853" s="570"/>
      <c r="BN853" s="570"/>
      <c r="BO853" s="570"/>
      <c r="BP853" s="570"/>
      <c r="BQ853" s="570"/>
      <c r="BR853" s="570"/>
      <c r="BS853" s="570"/>
      <c r="BT853" s="570"/>
      <c r="BU853" s="570"/>
      <c r="BV853" s="570"/>
      <c r="BW853" s="570"/>
      <c r="BX853" s="570"/>
      <c r="BY853" s="570"/>
      <c r="BZ853" s="570"/>
      <c r="CA853" s="570"/>
      <c r="CB853" s="570"/>
      <c r="CC853" s="570"/>
      <c r="CD853" s="570"/>
      <c r="CE853" s="570"/>
      <c r="CF853" s="570"/>
      <c r="CG853" s="570"/>
      <c r="CH853" s="570"/>
      <c r="CI853" s="570"/>
      <c r="CJ853" s="570"/>
      <c r="CK853" s="570"/>
      <c r="CL853" s="570"/>
      <c r="CM853" s="570"/>
      <c r="CN853" s="570"/>
      <c r="CO853" s="570"/>
      <c r="CP853" s="570"/>
      <c r="CQ853" s="570"/>
      <c r="CR853" s="570"/>
      <c r="CS853" s="570"/>
      <c r="CT853" s="570"/>
      <c r="CU853" s="570"/>
      <c r="CV853" s="570"/>
    </row>
    <row r="854" spans="1:100" s="365" customFormat="1" ht="13.5">
      <c r="A854" s="655"/>
      <c r="B854" s="655"/>
      <c r="C854" s="655"/>
      <c r="D854" s="655"/>
      <c r="E854" s="655"/>
      <c r="F854" s="655"/>
      <c r="G854" s="655"/>
      <c r="H854" s="815"/>
      <c r="I854" s="815"/>
      <c r="J854" s="366"/>
      <c r="K854" s="367"/>
      <c r="L854" s="368"/>
      <c r="O854" s="339"/>
      <c r="P854" s="369"/>
      <c r="Q854" s="341"/>
      <c r="R854" s="342"/>
      <c r="S854" s="342"/>
      <c r="T854" s="343"/>
      <c r="U854" s="344"/>
      <c r="V854" s="344"/>
      <c r="W854" s="344"/>
      <c r="X854" s="564"/>
      <c r="Y854" s="564"/>
      <c r="Z854" s="564"/>
      <c r="AA854" s="564"/>
      <c r="AB854" s="564"/>
      <c r="AC854" s="570"/>
      <c r="AD854" s="570"/>
      <c r="AE854" s="570"/>
      <c r="AF854" s="570"/>
      <c r="AG854" s="570"/>
      <c r="AH854" s="570"/>
      <c r="AI854" s="570"/>
      <c r="AJ854" s="570"/>
      <c r="AK854" s="570"/>
      <c r="AL854" s="570"/>
      <c r="AM854" s="570"/>
      <c r="AN854" s="570"/>
      <c r="AO854" s="570"/>
      <c r="AP854" s="570"/>
      <c r="AQ854" s="570"/>
      <c r="AR854" s="570"/>
      <c r="AS854" s="570"/>
      <c r="AT854" s="570"/>
      <c r="AU854" s="570"/>
      <c r="AV854" s="570"/>
      <c r="AW854" s="570"/>
      <c r="AX854" s="570"/>
      <c r="AY854" s="570"/>
      <c r="AZ854" s="570"/>
      <c r="BA854" s="570"/>
      <c r="BB854" s="570"/>
      <c r="BC854" s="570"/>
      <c r="BD854" s="570"/>
      <c r="BE854" s="570"/>
      <c r="BF854" s="570"/>
      <c r="BG854" s="570"/>
      <c r="BH854" s="570"/>
      <c r="BI854" s="570"/>
      <c r="BJ854" s="570"/>
      <c r="BK854" s="570"/>
      <c r="BL854" s="570"/>
      <c r="BM854" s="570"/>
      <c r="BN854" s="570"/>
      <c r="BO854" s="570"/>
      <c r="BP854" s="570"/>
      <c r="BQ854" s="570"/>
      <c r="BR854" s="570"/>
      <c r="BS854" s="570"/>
      <c r="BT854" s="570"/>
      <c r="BU854" s="570"/>
      <c r="BV854" s="570"/>
      <c r="BW854" s="570"/>
      <c r="BX854" s="570"/>
      <c r="BY854" s="570"/>
      <c r="BZ854" s="570"/>
      <c r="CA854" s="570"/>
      <c r="CB854" s="570"/>
      <c r="CC854" s="570"/>
      <c r="CD854" s="570"/>
      <c r="CE854" s="570"/>
      <c r="CF854" s="570"/>
      <c r="CG854" s="570"/>
      <c r="CH854" s="570"/>
      <c r="CI854" s="570"/>
      <c r="CJ854" s="570"/>
      <c r="CK854" s="570"/>
      <c r="CL854" s="570"/>
      <c r="CM854" s="570"/>
      <c r="CN854" s="570"/>
      <c r="CO854" s="570"/>
      <c r="CP854" s="570"/>
      <c r="CQ854" s="570"/>
      <c r="CR854" s="570"/>
      <c r="CS854" s="570"/>
      <c r="CT854" s="570"/>
      <c r="CU854" s="570"/>
      <c r="CV854" s="570"/>
    </row>
    <row r="855" spans="1:100" s="365" customFormat="1" ht="13.5">
      <c r="A855" s="655"/>
      <c r="B855" s="655"/>
      <c r="C855" s="655"/>
      <c r="D855" s="655"/>
      <c r="E855" s="655"/>
      <c r="F855" s="655"/>
      <c r="G855" s="655"/>
      <c r="H855" s="815"/>
      <c r="I855" s="815"/>
      <c r="J855" s="366"/>
      <c r="K855" s="367"/>
      <c r="L855" s="368"/>
      <c r="O855" s="339"/>
      <c r="P855" s="369"/>
      <c r="Q855" s="341"/>
      <c r="R855" s="342"/>
      <c r="S855" s="342"/>
      <c r="T855" s="343"/>
      <c r="U855" s="344"/>
      <c r="V855" s="344"/>
      <c r="W855" s="344"/>
      <c r="X855" s="564"/>
      <c r="Y855" s="564"/>
      <c r="Z855" s="564"/>
      <c r="AA855" s="564"/>
      <c r="AB855" s="564"/>
      <c r="AC855" s="570"/>
      <c r="AD855" s="570"/>
      <c r="AE855" s="570"/>
      <c r="AF855" s="570"/>
      <c r="AG855" s="570"/>
      <c r="AH855" s="570"/>
      <c r="AI855" s="570"/>
      <c r="AJ855" s="570"/>
      <c r="AK855" s="570"/>
      <c r="AL855" s="570"/>
      <c r="AM855" s="570"/>
      <c r="AN855" s="570"/>
      <c r="AO855" s="570"/>
      <c r="AP855" s="570"/>
      <c r="AQ855" s="570"/>
      <c r="AR855" s="570"/>
      <c r="AS855" s="570"/>
      <c r="AT855" s="570"/>
      <c r="AU855" s="570"/>
      <c r="AV855" s="570"/>
      <c r="AW855" s="570"/>
      <c r="AX855" s="570"/>
      <c r="AY855" s="570"/>
      <c r="AZ855" s="570"/>
      <c r="BA855" s="570"/>
      <c r="BB855" s="570"/>
      <c r="BC855" s="570"/>
      <c r="BD855" s="570"/>
      <c r="BE855" s="570"/>
      <c r="BF855" s="570"/>
      <c r="BG855" s="570"/>
      <c r="BH855" s="570"/>
      <c r="BI855" s="570"/>
      <c r="BJ855" s="570"/>
      <c r="BK855" s="570"/>
      <c r="BL855" s="570"/>
      <c r="BM855" s="570"/>
      <c r="BN855" s="570"/>
      <c r="BO855" s="570"/>
      <c r="BP855" s="570"/>
      <c r="BQ855" s="570"/>
      <c r="BR855" s="570"/>
      <c r="BS855" s="570"/>
      <c r="BT855" s="570"/>
      <c r="BU855" s="570"/>
      <c r="BV855" s="570"/>
      <c r="BW855" s="570"/>
      <c r="BX855" s="570"/>
      <c r="BY855" s="570"/>
      <c r="BZ855" s="570"/>
      <c r="CA855" s="570"/>
      <c r="CB855" s="570"/>
      <c r="CC855" s="570"/>
      <c r="CD855" s="570"/>
      <c r="CE855" s="570"/>
      <c r="CF855" s="570"/>
      <c r="CG855" s="570"/>
      <c r="CH855" s="570"/>
      <c r="CI855" s="570"/>
      <c r="CJ855" s="570"/>
      <c r="CK855" s="570"/>
      <c r="CL855" s="570"/>
      <c r="CM855" s="570"/>
      <c r="CN855" s="570"/>
      <c r="CO855" s="570"/>
      <c r="CP855" s="570"/>
      <c r="CQ855" s="570"/>
      <c r="CR855" s="570"/>
      <c r="CS855" s="570"/>
      <c r="CT855" s="570"/>
      <c r="CU855" s="570"/>
      <c r="CV855" s="570"/>
    </row>
    <row r="856" spans="1:100" s="365" customFormat="1" ht="13.5">
      <c r="A856" s="655"/>
      <c r="B856" s="655"/>
      <c r="C856" s="655"/>
      <c r="D856" s="655"/>
      <c r="E856" s="655"/>
      <c r="F856" s="655"/>
      <c r="G856" s="655"/>
      <c r="H856" s="815"/>
      <c r="I856" s="815"/>
      <c r="J856" s="366"/>
      <c r="K856" s="367"/>
      <c r="L856" s="368"/>
      <c r="O856" s="339"/>
      <c r="P856" s="369"/>
      <c r="Q856" s="341"/>
      <c r="R856" s="342"/>
      <c r="S856" s="342"/>
      <c r="T856" s="343"/>
      <c r="U856" s="344"/>
      <c r="V856" s="344"/>
      <c r="W856" s="344"/>
      <c r="X856" s="564"/>
      <c r="Y856" s="564"/>
      <c r="Z856" s="564"/>
      <c r="AA856" s="564"/>
      <c r="AB856" s="564"/>
      <c r="AC856" s="570"/>
      <c r="AD856" s="570"/>
      <c r="AE856" s="570"/>
      <c r="AF856" s="570"/>
      <c r="AG856" s="570"/>
      <c r="AH856" s="570"/>
      <c r="AI856" s="570"/>
      <c r="AJ856" s="570"/>
      <c r="AK856" s="570"/>
      <c r="AL856" s="570"/>
      <c r="AM856" s="570"/>
      <c r="AN856" s="570"/>
      <c r="AO856" s="570"/>
      <c r="AP856" s="570"/>
      <c r="AQ856" s="570"/>
      <c r="AR856" s="570"/>
      <c r="AS856" s="570"/>
      <c r="AT856" s="570"/>
      <c r="AU856" s="570"/>
      <c r="AV856" s="570"/>
      <c r="AW856" s="570"/>
      <c r="AX856" s="570"/>
      <c r="AY856" s="570"/>
      <c r="AZ856" s="570"/>
      <c r="BA856" s="570"/>
      <c r="BB856" s="570"/>
      <c r="BC856" s="570"/>
      <c r="BD856" s="570"/>
      <c r="BE856" s="570"/>
      <c r="BF856" s="570"/>
      <c r="BG856" s="570"/>
      <c r="BH856" s="570"/>
      <c r="BI856" s="570"/>
      <c r="BJ856" s="570"/>
      <c r="BK856" s="570"/>
      <c r="BL856" s="570"/>
      <c r="BM856" s="570"/>
      <c r="BN856" s="570"/>
      <c r="BO856" s="570"/>
      <c r="BP856" s="570"/>
      <c r="BQ856" s="570"/>
      <c r="BR856" s="570"/>
      <c r="BS856" s="570"/>
      <c r="BT856" s="570"/>
      <c r="BU856" s="570"/>
      <c r="BV856" s="570"/>
      <c r="BW856" s="570"/>
      <c r="BX856" s="570"/>
      <c r="BY856" s="570"/>
      <c r="BZ856" s="570"/>
      <c r="CA856" s="570"/>
      <c r="CB856" s="570"/>
      <c r="CC856" s="570"/>
      <c r="CD856" s="570"/>
      <c r="CE856" s="570"/>
      <c r="CF856" s="570"/>
      <c r="CG856" s="570"/>
      <c r="CH856" s="570"/>
      <c r="CI856" s="570"/>
      <c r="CJ856" s="570"/>
      <c r="CK856" s="570"/>
      <c r="CL856" s="570"/>
      <c r="CM856" s="570"/>
      <c r="CN856" s="570"/>
      <c r="CO856" s="570"/>
      <c r="CP856" s="570"/>
      <c r="CQ856" s="570"/>
      <c r="CR856" s="570"/>
      <c r="CS856" s="570"/>
      <c r="CT856" s="570"/>
      <c r="CU856" s="570"/>
      <c r="CV856" s="570"/>
    </row>
    <row r="857" spans="1:100" s="365" customFormat="1" ht="13.5">
      <c r="A857" s="655"/>
      <c r="B857" s="655"/>
      <c r="C857" s="655"/>
      <c r="D857" s="655"/>
      <c r="E857" s="655"/>
      <c r="F857" s="655"/>
      <c r="G857" s="655"/>
      <c r="H857" s="815"/>
      <c r="I857" s="815"/>
      <c r="J857" s="366"/>
      <c r="K857" s="367"/>
      <c r="L857" s="368"/>
      <c r="O857" s="339"/>
      <c r="P857" s="369"/>
      <c r="Q857" s="341"/>
      <c r="R857" s="342"/>
      <c r="S857" s="342"/>
      <c r="T857" s="343"/>
      <c r="U857" s="344"/>
      <c r="V857" s="344"/>
      <c r="W857" s="344"/>
      <c r="X857" s="564"/>
      <c r="Y857" s="564"/>
      <c r="Z857" s="564"/>
      <c r="AA857" s="564"/>
      <c r="AB857" s="564"/>
      <c r="AC857" s="570"/>
      <c r="AD857" s="570"/>
      <c r="AE857" s="570"/>
      <c r="AF857" s="570"/>
      <c r="AG857" s="570"/>
      <c r="AH857" s="570"/>
      <c r="AI857" s="570"/>
      <c r="AJ857" s="570"/>
      <c r="AK857" s="570"/>
      <c r="AL857" s="570"/>
      <c r="AM857" s="570"/>
      <c r="AN857" s="570"/>
      <c r="AO857" s="570"/>
      <c r="AP857" s="570"/>
      <c r="AQ857" s="570"/>
      <c r="AR857" s="570"/>
      <c r="AS857" s="570"/>
      <c r="AT857" s="570"/>
      <c r="AU857" s="570"/>
      <c r="AV857" s="570"/>
      <c r="AW857" s="570"/>
      <c r="AX857" s="570"/>
      <c r="AY857" s="570"/>
      <c r="AZ857" s="570"/>
      <c r="BA857" s="570"/>
      <c r="BB857" s="570"/>
      <c r="BC857" s="570"/>
      <c r="BD857" s="570"/>
      <c r="BE857" s="570"/>
      <c r="BF857" s="570"/>
      <c r="BG857" s="570"/>
      <c r="BH857" s="570"/>
      <c r="BI857" s="570"/>
      <c r="BJ857" s="570"/>
      <c r="BK857" s="570"/>
      <c r="BL857" s="570"/>
      <c r="BM857" s="570"/>
      <c r="BN857" s="570"/>
      <c r="BO857" s="570"/>
      <c r="BP857" s="570"/>
      <c r="BQ857" s="570"/>
      <c r="BR857" s="570"/>
      <c r="BS857" s="570"/>
      <c r="BT857" s="570"/>
      <c r="BU857" s="570"/>
      <c r="BV857" s="570"/>
      <c r="BW857" s="570"/>
      <c r="BX857" s="570"/>
      <c r="BY857" s="570"/>
      <c r="BZ857" s="570"/>
      <c r="CA857" s="570"/>
      <c r="CB857" s="570"/>
      <c r="CC857" s="570"/>
      <c r="CD857" s="570"/>
      <c r="CE857" s="570"/>
      <c r="CF857" s="570"/>
      <c r="CG857" s="570"/>
      <c r="CH857" s="570"/>
      <c r="CI857" s="570"/>
      <c r="CJ857" s="570"/>
      <c r="CK857" s="570"/>
      <c r="CL857" s="570"/>
      <c r="CM857" s="570"/>
      <c r="CN857" s="570"/>
      <c r="CO857" s="570"/>
      <c r="CP857" s="570"/>
      <c r="CQ857" s="570"/>
      <c r="CR857" s="570"/>
      <c r="CS857" s="570"/>
      <c r="CT857" s="570"/>
      <c r="CU857" s="570"/>
      <c r="CV857" s="570"/>
    </row>
    <row r="858" spans="1:100" s="365" customFormat="1" ht="13.5">
      <c r="A858" s="655"/>
      <c r="B858" s="655"/>
      <c r="C858" s="655"/>
      <c r="D858" s="655"/>
      <c r="E858" s="655"/>
      <c r="F858" s="655"/>
      <c r="G858" s="655"/>
      <c r="H858" s="815"/>
      <c r="I858" s="815"/>
      <c r="J858" s="366"/>
      <c r="K858" s="367"/>
      <c r="L858" s="368"/>
      <c r="O858" s="339"/>
      <c r="P858" s="369"/>
      <c r="Q858" s="341"/>
      <c r="R858" s="342"/>
      <c r="S858" s="342"/>
      <c r="T858" s="343"/>
      <c r="U858" s="344"/>
      <c r="V858" s="344"/>
      <c r="W858" s="344"/>
      <c r="X858" s="564"/>
      <c r="Y858" s="564"/>
      <c r="Z858" s="564"/>
      <c r="AA858" s="564"/>
      <c r="AB858" s="564"/>
      <c r="AC858" s="570"/>
      <c r="AD858" s="570"/>
      <c r="AE858" s="570"/>
      <c r="AF858" s="570"/>
      <c r="AG858" s="570"/>
      <c r="AH858" s="570"/>
      <c r="AI858" s="570"/>
      <c r="AJ858" s="570"/>
      <c r="AK858" s="570"/>
      <c r="AL858" s="570"/>
      <c r="AM858" s="570"/>
      <c r="AN858" s="570"/>
      <c r="AO858" s="570"/>
      <c r="AP858" s="570"/>
      <c r="AQ858" s="570"/>
      <c r="AR858" s="570"/>
      <c r="AS858" s="570"/>
      <c r="AT858" s="570"/>
      <c r="AU858" s="570"/>
      <c r="AV858" s="570"/>
      <c r="AW858" s="570"/>
      <c r="AX858" s="570"/>
      <c r="AY858" s="570"/>
      <c r="AZ858" s="570"/>
      <c r="BA858" s="570"/>
      <c r="BB858" s="570"/>
      <c r="BC858" s="570"/>
      <c r="BD858" s="570"/>
      <c r="BE858" s="570"/>
      <c r="BF858" s="570"/>
      <c r="BG858" s="570"/>
      <c r="BH858" s="570"/>
      <c r="BI858" s="570"/>
      <c r="BJ858" s="570"/>
      <c r="BK858" s="570"/>
      <c r="BL858" s="570"/>
      <c r="BM858" s="570"/>
      <c r="BN858" s="570"/>
      <c r="BO858" s="570"/>
      <c r="BP858" s="570"/>
      <c r="BQ858" s="570"/>
      <c r="BR858" s="570"/>
      <c r="BS858" s="570"/>
      <c r="BT858" s="570"/>
      <c r="BU858" s="570"/>
      <c r="BV858" s="570"/>
      <c r="BW858" s="570"/>
      <c r="BX858" s="570"/>
      <c r="BY858" s="570"/>
      <c r="BZ858" s="570"/>
      <c r="CA858" s="570"/>
      <c r="CB858" s="570"/>
      <c r="CC858" s="570"/>
      <c r="CD858" s="570"/>
      <c r="CE858" s="570"/>
      <c r="CF858" s="570"/>
      <c r="CG858" s="570"/>
      <c r="CH858" s="570"/>
      <c r="CI858" s="570"/>
      <c r="CJ858" s="570"/>
      <c r="CK858" s="570"/>
      <c r="CL858" s="570"/>
      <c r="CM858" s="570"/>
      <c r="CN858" s="570"/>
      <c r="CO858" s="570"/>
      <c r="CP858" s="570"/>
      <c r="CQ858" s="570"/>
      <c r="CR858" s="570"/>
      <c r="CS858" s="570"/>
      <c r="CT858" s="570"/>
      <c r="CU858" s="570"/>
      <c r="CV858" s="570"/>
    </row>
    <row r="859" spans="1:100" s="365" customFormat="1" ht="13.5">
      <c r="A859" s="655"/>
      <c r="B859" s="655"/>
      <c r="C859" s="655"/>
      <c r="D859" s="655"/>
      <c r="E859" s="655"/>
      <c r="F859" s="655"/>
      <c r="G859" s="655"/>
      <c r="H859" s="815"/>
      <c r="I859" s="815"/>
      <c r="J859" s="366"/>
      <c r="K859" s="367"/>
      <c r="L859" s="368"/>
      <c r="O859" s="339"/>
      <c r="P859" s="369"/>
      <c r="Q859" s="341"/>
      <c r="R859" s="342"/>
      <c r="S859" s="342"/>
      <c r="T859" s="343"/>
      <c r="U859" s="344"/>
      <c r="V859" s="344"/>
      <c r="W859" s="344"/>
      <c r="X859" s="564"/>
      <c r="Y859" s="564"/>
      <c r="Z859" s="564"/>
      <c r="AA859" s="564"/>
      <c r="AB859" s="564"/>
      <c r="AC859" s="570"/>
      <c r="AD859" s="570"/>
      <c r="AE859" s="570"/>
      <c r="AF859" s="570"/>
      <c r="AG859" s="570"/>
      <c r="AH859" s="570"/>
      <c r="AI859" s="570"/>
      <c r="AJ859" s="570"/>
      <c r="AK859" s="570"/>
      <c r="AL859" s="570"/>
      <c r="AM859" s="570"/>
      <c r="AN859" s="570"/>
      <c r="AO859" s="570"/>
      <c r="AP859" s="570"/>
      <c r="AQ859" s="570"/>
      <c r="AR859" s="570"/>
      <c r="AS859" s="570"/>
      <c r="AT859" s="570"/>
      <c r="AU859" s="570"/>
      <c r="AV859" s="570"/>
      <c r="AW859" s="570"/>
      <c r="AX859" s="570"/>
      <c r="AY859" s="570"/>
      <c r="AZ859" s="570"/>
      <c r="BA859" s="570"/>
      <c r="BB859" s="570"/>
      <c r="BC859" s="570"/>
      <c r="BD859" s="570"/>
      <c r="BE859" s="570"/>
      <c r="BF859" s="570"/>
      <c r="BG859" s="570"/>
      <c r="BH859" s="570"/>
      <c r="BI859" s="570"/>
      <c r="BJ859" s="570"/>
      <c r="BK859" s="570"/>
      <c r="BL859" s="570"/>
      <c r="BM859" s="570"/>
      <c r="BN859" s="570"/>
      <c r="BO859" s="570"/>
      <c r="BP859" s="570"/>
      <c r="BQ859" s="570"/>
      <c r="BR859" s="570"/>
      <c r="BS859" s="570"/>
      <c r="BT859" s="570"/>
      <c r="BU859" s="570"/>
      <c r="BV859" s="570"/>
      <c r="BW859" s="570"/>
      <c r="BX859" s="570"/>
      <c r="BY859" s="570"/>
      <c r="BZ859" s="570"/>
      <c r="CA859" s="570"/>
      <c r="CB859" s="570"/>
      <c r="CC859" s="570"/>
      <c r="CD859" s="570"/>
      <c r="CE859" s="570"/>
      <c r="CF859" s="570"/>
      <c r="CG859" s="570"/>
      <c r="CH859" s="570"/>
      <c r="CI859" s="570"/>
      <c r="CJ859" s="570"/>
      <c r="CK859" s="570"/>
      <c r="CL859" s="570"/>
      <c r="CM859" s="570"/>
      <c r="CN859" s="570"/>
      <c r="CO859" s="570"/>
      <c r="CP859" s="570"/>
      <c r="CQ859" s="570"/>
      <c r="CR859" s="570"/>
      <c r="CS859" s="570"/>
      <c r="CT859" s="570"/>
      <c r="CU859" s="570"/>
      <c r="CV859" s="570"/>
    </row>
    <row r="860" spans="1:100" s="365" customFormat="1" ht="13.5">
      <c r="A860" s="655"/>
      <c r="B860" s="655"/>
      <c r="C860" s="655"/>
      <c r="D860" s="655"/>
      <c r="E860" s="655"/>
      <c r="F860" s="655"/>
      <c r="G860" s="655"/>
      <c r="H860" s="815"/>
      <c r="I860" s="815"/>
      <c r="J860" s="366"/>
      <c r="K860" s="367"/>
      <c r="L860" s="368"/>
      <c r="O860" s="339"/>
      <c r="P860" s="369"/>
      <c r="Q860" s="341"/>
      <c r="R860" s="342"/>
      <c r="S860" s="342"/>
      <c r="T860" s="343"/>
      <c r="U860" s="344"/>
      <c r="V860" s="344"/>
      <c r="W860" s="344"/>
      <c r="X860" s="564"/>
      <c r="Y860" s="564"/>
      <c r="Z860" s="564"/>
      <c r="AA860" s="564"/>
      <c r="AB860" s="564"/>
      <c r="AC860" s="570"/>
      <c r="AD860" s="570"/>
      <c r="AE860" s="570"/>
      <c r="AF860" s="570"/>
      <c r="AG860" s="570"/>
      <c r="AH860" s="570"/>
      <c r="AI860" s="570"/>
      <c r="AJ860" s="570"/>
      <c r="AK860" s="570"/>
      <c r="AL860" s="570"/>
      <c r="AM860" s="570"/>
      <c r="AN860" s="570"/>
      <c r="AO860" s="570"/>
      <c r="AP860" s="570"/>
      <c r="AQ860" s="570"/>
      <c r="AR860" s="570"/>
      <c r="AS860" s="570"/>
      <c r="AT860" s="570"/>
      <c r="AU860" s="570"/>
      <c r="AV860" s="570"/>
      <c r="AW860" s="570"/>
      <c r="AX860" s="570"/>
      <c r="AY860" s="570"/>
      <c r="AZ860" s="570"/>
      <c r="BA860" s="570"/>
      <c r="BB860" s="570"/>
      <c r="BC860" s="570"/>
      <c r="BD860" s="570"/>
      <c r="BE860" s="570"/>
      <c r="BF860" s="570"/>
      <c r="BG860" s="570"/>
      <c r="BH860" s="570"/>
      <c r="BI860" s="570"/>
      <c r="BJ860" s="570"/>
      <c r="BK860" s="570"/>
      <c r="BL860" s="570"/>
      <c r="BM860" s="570"/>
      <c r="BN860" s="570"/>
      <c r="BO860" s="570"/>
      <c r="BP860" s="570"/>
      <c r="BQ860" s="570"/>
      <c r="BR860" s="570"/>
      <c r="BS860" s="570"/>
      <c r="BT860" s="570"/>
      <c r="BU860" s="570"/>
      <c r="BV860" s="570"/>
      <c r="BW860" s="570"/>
      <c r="BX860" s="570"/>
      <c r="BY860" s="570"/>
      <c r="BZ860" s="570"/>
      <c r="CA860" s="570"/>
      <c r="CB860" s="570"/>
      <c r="CC860" s="570"/>
      <c r="CD860" s="570"/>
      <c r="CE860" s="570"/>
      <c r="CF860" s="570"/>
      <c r="CG860" s="570"/>
      <c r="CH860" s="570"/>
      <c r="CI860" s="570"/>
      <c r="CJ860" s="570"/>
      <c r="CK860" s="570"/>
      <c r="CL860" s="570"/>
      <c r="CM860" s="570"/>
      <c r="CN860" s="570"/>
      <c r="CO860" s="570"/>
      <c r="CP860" s="570"/>
      <c r="CQ860" s="570"/>
      <c r="CR860" s="570"/>
      <c r="CS860" s="570"/>
      <c r="CT860" s="570"/>
      <c r="CU860" s="570"/>
      <c r="CV860" s="570"/>
    </row>
    <row r="861" spans="1:100" s="365" customFormat="1" ht="13.5">
      <c r="A861" s="655"/>
      <c r="B861" s="655"/>
      <c r="C861" s="655"/>
      <c r="D861" s="655"/>
      <c r="E861" s="655"/>
      <c r="F861" s="655"/>
      <c r="G861" s="655"/>
      <c r="H861" s="815"/>
      <c r="I861" s="815"/>
      <c r="J861" s="366"/>
      <c r="K861" s="367"/>
      <c r="L861" s="368"/>
      <c r="O861" s="339"/>
      <c r="P861" s="369"/>
      <c r="Q861" s="341"/>
      <c r="R861" s="342"/>
      <c r="S861" s="342"/>
      <c r="T861" s="343"/>
      <c r="U861" s="344"/>
      <c r="V861" s="344"/>
      <c r="W861" s="344"/>
      <c r="X861" s="564"/>
      <c r="Y861" s="564"/>
      <c r="Z861" s="564"/>
      <c r="AA861" s="564"/>
      <c r="AB861" s="564"/>
      <c r="AC861" s="570"/>
      <c r="AD861" s="570"/>
      <c r="AE861" s="570"/>
      <c r="AF861" s="570"/>
      <c r="AG861" s="570"/>
      <c r="AH861" s="570"/>
      <c r="AI861" s="570"/>
      <c r="AJ861" s="570"/>
      <c r="AK861" s="570"/>
      <c r="AL861" s="570"/>
      <c r="AM861" s="570"/>
      <c r="AN861" s="570"/>
      <c r="AO861" s="570"/>
      <c r="AP861" s="570"/>
      <c r="AQ861" s="570"/>
      <c r="AR861" s="570"/>
      <c r="AS861" s="570"/>
      <c r="AT861" s="570"/>
      <c r="AU861" s="570"/>
      <c r="AV861" s="570"/>
      <c r="AW861" s="570"/>
      <c r="AX861" s="570"/>
      <c r="AY861" s="570"/>
      <c r="AZ861" s="570"/>
      <c r="BA861" s="570"/>
      <c r="BB861" s="570"/>
      <c r="BC861" s="570"/>
      <c r="BD861" s="570"/>
      <c r="BE861" s="570"/>
      <c r="BF861" s="570"/>
      <c r="BG861" s="570"/>
      <c r="BH861" s="570"/>
      <c r="BI861" s="570"/>
      <c r="BJ861" s="570"/>
      <c r="BK861" s="570"/>
      <c r="BL861" s="570"/>
      <c r="BM861" s="570"/>
      <c r="BN861" s="570"/>
      <c r="BO861" s="570"/>
      <c r="BP861" s="570"/>
      <c r="BQ861" s="570"/>
      <c r="BR861" s="570"/>
      <c r="BS861" s="570"/>
      <c r="BT861" s="570"/>
      <c r="BU861" s="570"/>
      <c r="BV861" s="570"/>
      <c r="BW861" s="570"/>
      <c r="BX861" s="570"/>
      <c r="BY861" s="570"/>
      <c r="BZ861" s="570"/>
      <c r="CA861" s="570"/>
      <c r="CB861" s="570"/>
      <c r="CC861" s="570"/>
      <c r="CD861" s="570"/>
      <c r="CE861" s="570"/>
      <c r="CF861" s="570"/>
      <c r="CG861" s="570"/>
      <c r="CH861" s="570"/>
      <c r="CI861" s="570"/>
      <c r="CJ861" s="570"/>
      <c r="CK861" s="570"/>
      <c r="CL861" s="570"/>
      <c r="CM861" s="570"/>
      <c r="CN861" s="570"/>
      <c r="CO861" s="570"/>
      <c r="CP861" s="570"/>
      <c r="CQ861" s="570"/>
      <c r="CR861" s="570"/>
      <c r="CS861" s="570"/>
      <c r="CT861" s="570"/>
      <c r="CU861" s="570"/>
      <c r="CV861" s="570"/>
    </row>
    <row r="862" spans="1:100" s="365" customFormat="1" ht="13.5">
      <c r="A862" s="655"/>
      <c r="B862" s="655"/>
      <c r="C862" s="655"/>
      <c r="D862" s="655"/>
      <c r="E862" s="655"/>
      <c r="F862" s="655"/>
      <c r="G862" s="655"/>
      <c r="H862" s="815"/>
      <c r="I862" s="815"/>
      <c r="J862" s="366"/>
      <c r="K862" s="367"/>
      <c r="L862" s="368"/>
      <c r="O862" s="339"/>
      <c r="P862" s="369"/>
      <c r="Q862" s="341"/>
      <c r="R862" s="342"/>
      <c r="S862" s="342"/>
      <c r="T862" s="343"/>
      <c r="U862" s="344"/>
      <c r="V862" s="344"/>
      <c r="W862" s="344"/>
      <c r="X862" s="564"/>
      <c r="Y862" s="564"/>
      <c r="Z862" s="564"/>
      <c r="AA862" s="564"/>
      <c r="AB862" s="564"/>
      <c r="AC862" s="570"/>
      <c r="AD862" s="570"/>
      <c r="AE862" s="570"/>
      <c r="AF862" s="570"/>
      <c r="AG862" s="570"/>
      <c r="AH862" s="570"/>
      <c r="AI862" s="570"/>
      <c r="AJ862" s="570"/>
      <c r="AK862" s="570"/>
      <c r="AL862" s="570"/>
      <c r="AM862" s="570"/>
      <c r="AN862" s="570"/>
      <c r="AO862" s="570"/>
      <c r="AP862" s="570"/>
      <c r="AQ862" s="570"/>
      <c r="AR862" s="570"/>
      <c r="AS862" s="570"/>
      <c r="AT862" s="570"/>
      <c r="AU862" s="570"/>
      <c r="AV862" s="570"/>
      <c r="AW862" s="570"/>
      <c r="AX862" s="570"/>
      <c r="AY862" s="570"/>
      <c r="AZ862" s="570"/>
      <c r="BA862" s="570"/>
      <c r="BB862" s="570"/>
      <c r="BC862" s="570"/>
      <c r="BD862" s="570"/>
      <c r="BE862" s="570"/>
      <c r="BF862" s="570"/>
      <c r="BG862" s="570"/>
      <c r="BH862" s="570"/>
      <c r="BI862" s="570"/>
      <c r="BJ862" s="570"/>
      <c r="BK862" s="570"/>
      <c r="BL862" s="570"/>
      <c r="BM862" s="570"/>
      <c r="BN862" s="570"/>
      <c r="BO862" s="570"/>
      <c r="BP862" s="570"/>
      <c r="BQ862" s="570"/>
      <c r="BR862" s="570"/>
      <c r="BS862" s="570"/>
      <c r="BT862" s="570"/>
      <c r="BU862" s="570"/>
      <c r="BV862" s="570"/>
      <c r="BW862" s="570"/>
      <c r="BX862" s="570"/>
      <c r="BY862" s="570"/>
      <c r="BZ862" s="570"/>
      <c r="CA862" s="570"/>
      <c r="CB862" s="570"/>
      <c r="CC862" s="570"/>
      <c r="CD862" s="570"/>
      <c r="CE862" s="570"/>
      <c r="CF862" s="570"/>
      <c r="CG862" s="570"/>
      <c r="CH862" s="570"/>
      <c r="CI862" s="570"/>
      <c r="CJ862" s="570"/>
      <c r="CK862" s="570"/>
      <c r="CL862" s="570"/>
      <c r="CM862" s="570"/>
      <c r="CN862" s="570"/>
      <c r="CO862" s="570"/>
      <c r="CP862" s="570"/>
      <c r="CQ862" s="570"/>
      <c r="CR862" s="570"/>
      <c r="CS862" s="570"/>
      <c r="CT862" s="570"/>
      <c r="CU862" s="570"/>
      <c r="CV862" s="570"/>
    </row>
    <row r="863" spans="1:100" s="365" customFormat="1" ht="13.5">
      <c r="A863" s="655"/>
      <c r="B863" s="655"/>
      <c r="C863" s="655"/>
      <c r="D863" s="655"/>
      <c r="E863" s="655"/>
      <c r="F863" s="655"/>
      <c r="G863" s="655"/>
      <c r="H863" s="815"/>
      <c r="I863" s="815"/>
      <c r="J863" s="366"/>
      <c r="K863" s="367"/>
      <c r="L863" s="368"/>
      <c r="O863" s="339"/>
      <c r="P863" s="369"/>
      <c r="Q863" s="341"/>
      <c r="R863" s="342"/>
      <c r="S863" s="342"/>
      <c r="T863" s="343"/>
      <c r="U863" s="344"/>
      <c r="V863" s="344"/>
      <c r="W863" s="344"/>
      <c r="X863" s="564"/>
      <c r="Y863" s="564"/>
      <c r="Z863" s="564"/>
      <c r="AA863" s="564"/>
      <c r="AB863" s="564"/>
      <c r="AC863" s="570"/>
      <c r="AD863" s="570"/>
      <c r="AE863" s="570"/>
      <c r="AF863" s="570"/>
      <c r="AG863" s="570"/>
      <c r="AH863" s="570"/>
      <c r="AI863" s="570"/>
      <c r="AJ863" s="570"/>
      <c r="AK863" s="570"/>
      <c r="AL863" s="570"/>
      <c r="AM863" s="570"/>
      <c r="AN863" s="570"/>
      <c r="AO863" s="570"/>
      <c r="AP863" s="570"/>
      <c r="AQ863" s="570"/>
      <c r="AR863" s="570"/>
      <c r="AS863" s="570"/>
      <c r="AT863" s="570"/>
      <c r="AU863" s="570"/>
      <c r="AV863" s="570"/>
      <c r="AW863" s="570"/>
      <c r="AX863" s="570"/>
      <c r="AY863" s="570"/>
      <c r="AZ863" s="570"/>
      <c r="BA863" s="570"/>
      <c r="BB863" s="570"/>
      <c r="BC863" s="570"/>
      <c r="BD863" s="570"/>
      <c r="BE863" s="570"/>
      <c r="BF863" s="570"/>
      <c r="BG863" s="570"/>
      <c r="BH863" s="570"/>
      <c r="BI863" s="570"/>
      <c r="BJ863" s="570"/>
      <c r="BK863" s="570"/>
      <c r="BL863" s="570"/>
      <c r="BM863" s="570"/>
      <c r="BN863" s="570"/>
      <c r="BO863" s="570"/>
      <c r="BP863" s="570"/>
      <c r="BQ863" s="570"/>
      <c r="BR863" s="570"/>
      <c r="BS863" s="570"/>
      <c r="BT863" s="570"/>
      <c r="BU863" s="570"/>
      <c r="BV863" s="570"/>
      <c r="BW863" s="570"/>
      <c r="BX863" s="570"/>
      <c r="BY863" s="570"/>
      <c r="BZ863" s="570"/>
      <c r="CA863" s="570"/>
      <c r="CB863" s="570"/>
      <c r="CC863" s="570"/>
      <c r="CD863" s="570"/>
      <c r="CE863" s="570"/>
      <c r="CF863" s="570"/>
      <c r="CG863" s="570"/>
      <c r="CH863" s="570"/>
      <c r="CI863" s="570"/>
      <c r="CJ863" s="570"/>
      <c r="CK863" s="570"/>
      <c r="CL863" s="570"/>
      <c r="CM863" s="570"/>
      <c r="CN863" s="570"/>
      <c r="CO863" s="570"/>
      <c r="CP863" s="570"/>
      <c r="CQ863" s="570"/>
      <c r="CR863" s="570"/>
      <c r="CS863" s="570"/>
      <c r="CT863" s="570"/>
      <c r="CU863" s="570"/>
      <c r="CV863" s="570"/>
    </row>
    <row r="864" spans="1:100" s="365" customFormat="1" ht="13.5">
      <c r="A864" s="655"/>
      <c r="B864" s="655"/>
      <c r="C864" s="655"/>
      <c r="D864" s="655"/>
      <c r="E864" s="655"/>
      <c r="F864" s="655"/>
      <c r="G864" s="655"/>
      <c r="H864" s="815"/>
      <c r="I864" s="815"/>
      <c r="J864" s="366"/>
      <c r="K864" s="367"/>
      <c r="L864" s="368"/>
      <c r="O864" s="339"/>
      <c r="P864" s="369"/>
      <c r="Q864" s="341"/>
      <c r="R864" s="342"/>
      <c r="S864" s="342"/>
      <c r="T864" s="343"/>
      <c r="U864" s="344"/>
      <c r="V864" s="344"/>
      <c r="W864" s="344"/>
      <c r="X864" s="564"/>
      <c r="Y864" s="564"/>
      <c r="Z864" s="564"/>
      <c r="AA864" s="564"/>
      <c r="AB864" s="564"/>
      <c r="AC864" s="570"/>
      <c r="AD864" s="570"/>
      <c r="AE864" s="570"/>
      <c r="AF864" s="570"/>
      <c r="AG864" s="570"/>
      <c r="AH864" s="570"/>
      <c r="AI864" s="570"/>
      <c r="AJ864" s="570"/>
      <c r="AK864" s="570"/>
      <c r="AL864" s="570"/>
      <c r="AM864" s="570"/>
      <c r="AN864" s="570"/>
      <c r="AO864" s="570"/>
      <c r="AP864" s="570"/>
      <c r="AQ864" s="570"/>
      <c r="AR864" s="570"/>
      <c r="AS864" s="570"/>
      <c r="AT864" s="570"/>
      <c r="AU864" s="570"/>
      <c r="AV864" s="570"/>
      <c r="AW864" s="570"/>
      <c r="AX864" s="570"/>
      <c r="AY864" s="570"/>
      <c r="AZ864" s="570"/>
      <c r="BA864" s="570"/>
      <c r="BB864" s="570"/>
      <c r="BC864" s="570"/>
      <c r="BD864" s="570"/>
      <c r="BE864" s="570"/>
      <c r="BF864" s="570"/>
      <c r="BG864" s="570"/>
      <c r="BH864" s="570"/>
      <c r="BI864" s="570"/>
      <c r="BJ864" s="570"/>
      <c r="BK864" s="570"/>
      <c r="BL864" s="570"/>
      <c r="BM864" s="570"/>
      <c r="BN864" s="570"/>
      <c r="BO864" s="570"/>
      <c r="BP864" s="570"/>
      <c r="BQ864" s="570"/>
      <c r="BR864" s="570"/>
      <c r="BS864" s="570"/>
      <c r="BT864" s="570"/>
      <c r="BU864" s="570"/>
      <c r="BV864" s="570"/>
      <c r="BW864" s="570"/>
      <c r="BX864" s="570"/>
      <c r="BY864" s="570"/>
      <c r="BZ864" s="570"/>
      <c r="CA864" s="570"/>
      <c r="CB864" s="570"/>
      <c r="CC864" s="570"/>
      <c r="CD864" s="570"/>
      <c r="CE864" s="570"/>
      <c r="CF864" s="570"/>
      <c r="CG864" s="570"/>
      <c r="CH864" s="570"/>
      <c r="CI864" s="570"/>
      <c r="CJ864" s="570"/>
      <c r="CK864" s="570"/>
      <c r="CL864" s="570"/>
      <c r="CM864" s="570"/>
      <c r="CN864" s="570"/>
      <c r="CO864" s="570"/>
      <c r="CP864" s="570"/>
      <c r="CQ864" s="570"/>
      <c r="CR864" s="570"/>
      <c r="CS864" s="570"/>
      <c r="CT864" s="570"/>
      <c r="CU864" s="570"/>
      <c r="CV864" s="570"/>
    </row>
    <row r="865" spans="1:100" s="365" customFormat="1" ht="13.5">
      <c r="A865" s="655"/>
      <c r="B865" s="655"/>
      <c r="C865" s="655"/>
      <c r="D865" s="655"/>
      <c r="E865" s="655"/>
      <c r="F865" s="655"/>
      <c r="G865" s="655"/>
      <c r="H865" s="815"/>
      <c r="I865" s="815"/>
      <c r="J865" s="366"/>
      <c r="K865" s="367"/>
      <c r="L865" s="368"/>
      <c r="O865" s="339"/>
      <c r="P865" s="369"/>
      <c r="Q865" s="341"/>
      <c r="R865" s="342"/>
      <c r="S865" s="342"/>
      <c r="T865" s="343"/>
      <c r="U865" s="344"/>
      <c r="V865" s="344"/>
      <c r="W865" s="344"/>
      <c r="X865" s="564"/>
      <c r="Y865" s="564"/>
      <c r="Z865" s="564"/>
      <c r="AA865" s="564"/>
      <c r="AB865" s="564"/>
      <c r="AC865" s="570"/>
      <c r="AD865" s="570"/>
      <c r="AE865" s="570"/>
      <c r="AF865" s="570"/>
      <c r="AG865" s="570"/>
      <c r="AH865" s="570"/>
      <c r="AI865" s="570"/>
      <c r="AJ865" s="570"/>
      <c r="AK865" s="570"/>
      <c r="AL865" s="570"/>
      <c r="AM865" s="570"/>
      <c r="AN865" s="570"/>
      <c r="AO865" s="570"/>
      <c r="AP865" s="570"/>
      <c r="AQ865" s="570"/>
      <c r="AR865" s="570"/>
      <c r="AS865" s="570"/>
      <c r="AT865" s="570"/>
      <c r="AU865" s="570"/>
      <c r="AV865" s="570"/>
      <c r="AW865" s="570"/>
      <c r="AX865" s="570"/>
      <c r="AY865" s="570"/>
      <c r="AZ865" s="570"/>
      <c r="BA865" s="570"/>
      <c r="BB865" s="570"/>
      <c r="BC865" s="570"/>
      <c r="BD865" s="570"/>
      <c r="BE865" s="570"/>
      <c r="BF865" s="570"/>
      <c r="BG865" s="570"/>
      <c r="BH865" s="570"/>
      <c r="BI865" s="570"/>
      <c r="BJ865" s="570"/>
      <c r="BK865" s="570"/>
      <c r="BL865" s="570"/>
      <c r="BM865" s="570"/>
      <c r="BN865" s="570"/>
      <c r="BO865" s="570"/>
      <c r="BP865" s="570"/>
      <c r="BQ865" s="570"/>
      <c r="BR865" s="570"/>
      <c r="BS865" s="570"/>
      <c r="BT865" s="570"/>
      <c r="BU865" s="570"/>
      <c r="BV865" s="570"/>
      <c r="BW865" s="570"/>
      <c r="BX865" s="570"/>
      <c r="BY865" s="570"/>
      <c r="BZ865" s="570"/>
      <c r="CA865" s="570"/>
      <c r="CB865" s="570"/>
      <c r="CC865" s="570"/>
      <c r="CD865" s="570"/>
      <c r="CE865" s="570"/>
      <c r="CF865" s="570"/>
      <c r="CG865" s="570"/>
      <c r="CH865" s="570"/>
      <c r="CI865" s="570"/>
      <c r="CJ865" s="570"/>
      <c r="CK865" s="570"/>
      <c r="CL865" s="570"/>
      <c r="CM865" s="570"/>
      <c r="CN865" s="570"/>
      <c r="CO865" s="570"/>
      <c r="CP865" s="570"/>
      <c r="CQ865" s="570"/>
      <c r="CR865" s="570"/>
      <c r="CS865" s="570"/>
      <c r="CT865" s="570"/>
      <c r="CU865" s="570"/>
      <c r="CV865" s="570"/>
    </row>
    <row r="866" spans="1:100" s="365" customFormat="1" ht="13.5">
      <c r="A866" s="655"/>
      <c r="B866" s="655"/>
      <c r="C866" s="655"/>
      <c r="D866" s="655"/>
      <c r="E866" s="655"/>
      <c r="F866" s="655"/>
      <c r="G866" s="655"/>
      <c r="H866" s="815"/>
      <c r="I866" s="815"/>
      <c r="J866" s="366"/>
      <c r="K866" s="367"/>
      <c r="L866" s="368"/>
      <c r="O866" s="339"/>
      <c r="P866" s="369"/>
      <c r="Q866" s="341"/>
      <c r="R866" s="342"/>
      <c r="S866" s="342"/>
      <c r="T866" s="343"/>
      <c r="U866" s="344"/>
      <c r="V866" s="344"/>
      <c r="W866" s="344"/>
      <c r="X866" s="564"/>
      <c r="Y866" s="564"/>
      <c r="Z866" s="564"/>
      <c r="AA866" s="564"/>
      <c r="AB866" s="564"/>
      <c r="AC866" s="570"/>
      <c r="AD866" s="570"/>
      <c r="AE866" s="570"/>
      <c r="AF866" s="570"/>
      <c r="AG866" s="570"/>
      <c r="AH866" s="570"/>
      <c r="AI866" s="570"/>
      <c r="AJ866" s="570"/>
      <c r="AK866" s="570"/>
      <c r="AL866" s="570"/>
      <c r="AM866" s="570"/>
      <c r="AN866" s="570"/>
      <c r="AO866" s="570"/>
      <c r="AP866" s="570"/>
      <c r="AQ866" s="570"/>
      <c r="AR866" s="570"/>
      <c r="AS866" s="570"/>
      <c r="AT866" s="570"/>
      <c r="AU866" s="570"/>
      <c r="AV866" s="570"/>
      <c r="AW866" s="570"/>
      <c r="AX866" s="570"/>
      <c r="AY866" s="570"/>
      <c r="AZ866" s="570"/>
      <c r="BA866" s="570"/>
      <c r="BB866" s="570"/>
      <c r="BC866" s="570"/>
      <c r="BD866" s="570"/>
      <c r="BE866" s="570"/>
      <c r="BF866" s="570"/>
      <c r="BG866" s="570"/>
      <c r="BH866" s="570"/>
      <c r="BI866" s="570"/>
      <c r="BJ866" s="570"/>
      <c r="BK866" s="570"/>
      <c r="BL866" s="570"/>
      <c r="BM866" s="570"/>
      <c r="BN866" s="570"/>
      <c r="BO866" s="570"/>
      <c r="BP866" s="570"/>
      <c r="BQ866" s="570"/>
      <c r="BR866" s="570"/>
      <c r="BS866" s="570"/>
      <c r="BT866" s="570"/>
      <c r="BU866" s="570"/>
      <c r="BV866" s="570"/>
      <c r="BW866" s="570"/>
      <c r="BX866" s="570"/>
      <c r="BY866" s="570"/>
      <c r="BZ866" s="570"/>
      <c r="CA866" s="570"/>
      <c r="CB866" s="570"/>
      <c r="CC866" s="570"/>
      <c r="CD866" s="570"/>
      <c r="CE866" s="570"/>
      <c r="CF866" s="570"/>
      <c r="CG866" s="570"/>
      <c r="CH866" s="570"/>
      <c r="CI866" s="570"/>
      <c r="CJ866" s="570"/>
      <c r="CK866" s="570"/>
      <c r="CL866" s="570"/>
      <c r="CM866" s="570"/>
      <c r="CN866" s="570"/>
      <c r="CO866" s="570"/>
      <c r="CP866" s="570"/>
      <c r="CQ866" s="570"/>
      <c r="CR866" s="570"/>
      <c r="CS866" s="570"/>
      <c r="CT866" s="570"/>
      <c r="CU866" s="570"/>
      <c r="CV866" s="570"/>
    </row>
    <row r="867" spans="1:100" s="365" customFormat="1" ht="13.5">
      <c r="A867" s="655"/>
      <c r="B867" s="655"/>
      <c r="C867" s="655"/>
      <c r="D867" s="655"/>
      <c r="E867" s="655"/>
      <c r="F867" s="655"/>
      <c r="G867" s="655"/>
      <c r="H867" s="815"/>
      <c r="I867" s="815"/>
      <c r="J867" s="366"/>
      <c r="K867" s="367"/>
      <c r="L867" s="368"/>
      <c r="O867" s="339"/>
      <c r="P867" s="369"/>
      <c r="Q867" s="341"/>
      <c r="R867" s="342"/>
      <c r="S867" s="342"/>
      <c r="T867" s="343"/>
      <c r="U867" s="344"/>
      <c r="V867" s="344"/>
      <c r="W867" s="344"/>
      <c r="X867" s="564"/>
      <c r="Y867" s="564"/>
      <c r="Z867" s="564"/>
      <c r="AA867" s="564"/>
      <c r="AB867" s="564"/>
      <c r="AC867" s="570"/>
      <c r="AD867" s="570"/>
      <c r="AE867" s="570"/>
      <c r="AF867" s="570"/>
      <c r="AG867" s="570"/>
      <c r="AH867" s="570"/>
      <c r="AI867" s="570"/>
      <c r="AJ867" s="570"/>
      <c r="AK867" s="570"/>
      <c r="AL867" s="570"/>
      <c r="AM867" s="570"/>
      <c r="AN867" s="570"/>
      <c r="AO867" s="570"/>
      <c r="AP867" s="570"/>
      <c r="AQ867" s="570"/>
      <c r="AR867" s="570"/>
      <c r="AS867" s="570"/>
      <c r="AT867" s="570"/>
      <c r="AU867" s="570"/>
      <c r="AV867" s="570"/>
      <c r="AW867" s="570"/>
      <c r="AX867" s="570"/>
      <c r="AY867" s="570"/>
      <c r="AZ867" s="570"/>
      <c r="BA867" s="570"/>
      <c r="BB867" s="570"/>
      <c r="BC867" s="570"/>
      <c r="BD867" s="570"/>
      <c r="BE867" s="570"/>
      <c r="BF867" s="570"/>
      <c r="BG867" s="570"/>
      <c r="BH867" s="570"/>
      <c r="BI867" s="570"/>
      <c r="BJ867" s="570"/>
      <c r="BK867" s="570"/>
      <c r="BL867" s="570"/>
      <c r="BM867" s="570"/>
      <c r="BN867" s="570"/>
      <c r="BO867" s="570"/>
      <c r="BP867" s="570"/>
      <c r="BQ867" s="570"/>
      <c r="BR867" s="570"/>
      <c r="BS867" s="570"/>
      <c r="BT867" s="570"/>
      <c r="BU867" s="570"/>
      <c r="BV867" s="570"/>
      <c r="BW867" s="570"/>
      <c r="BX867" s="570"/>
      <c r="BY867" s="570"/>
      <c r="BZ867" s="570"/>
      <c r="CA867" s="570"/>
      <c r="CB867" s="570"/>
      <c r="CC867" s="570"/>
      <c r="CD867" s="570"/>
      <c r="CE867" s="570"/>
      <c r="CF867" s="570"/>
      <c r="CG867" s="570"/>
      <c r="CH867" s="570"/>
      <c r="CI867" s="570"/>
      <c r="CJ867" s="570"/>
      <c r="CK867" s="570"/>
      <c r="CL867" s="570"/>
      <c r="CM867" s="570"/>
      <c r="CN867" s="570"/>
      <c r="CO867" s="570"/>
      <c r="CP867" s="570"/>
      <c r="CQ867" s="570"/>
      <c r="CR867" s="570"/>
      <c r="CS867" s="570"/>
      <c r="CT867" s="570"/>
      <c r="CU867" s="570"/>
      <c r="CV867" s="570"/>
    </row>
    <row r="868" spans="1:100" s="365" customFormat="1" ht="13.5">
      <c r="A868" s="655"/>
      <c r="B868" s="655"/>
      <c r="C868" s="655"/>
      <c r="D868" s="655"/>
      <c r="E868" s="655"/>
      <c r="F868" s="655"/>
      <c r="G868" s="655"/>
      <c r="H868" s="815"/>
      <c r="I868" s="815"/>
      <c r="J868" s="366"/>
      <c r="K868" s="367"/>
      <c r="L868" s="368"/>
      <c r="O868" s="339"/>
      <c r="P868" s="369"/>
      <c r="Q868" s="341"/>
      <c r="R868" s="342"/>
      <c r="S868" s="342"/>
      <c r="T868" s="343"/>
      <c r="U868" s="344"/>
      <c r="V868" s="344"/>
      <c r="W868" s="344"/>
      <c r="X868" s="564"/>
      <c r="Y868" s="564"/>
      <c r="Z868" s="564"/>
      <c r="AA868" s="564"/>
      <c r="AB868" s="564"/>
      <c r="AC868" s="570"/>
      <c r="AD868" s="570"/>
      <c r="AE868" s="570"/>
      <c r="AF868" s="570"/>
      <c r="AG868" s="570"/>
      <c r="AH868" s="570"/>
      <c r="AI868" s="570"/>
      <c r="AJ868" s="570"/>
      <c r="AK868" s="570"/>
      <c r="AL868" s="570"/>
      <c r="AM868" s="570"/>
      <c r="AN868" s="570"/>
      <c r="AO868" s="570"/>
      <c r="AP868" s="570"/>
      <c r="AQ868" s="570"/>
      <c r="AR868" s="570"/>
      <c r="AS868" s="570"/>
      <c r="AT868" s="570"/>
      <c r="AU868" s="570"/>
      <c r="AV868" s="570"/>
      <c r="AW868" s="570"/>
      <c r="AX868" s="570"/>
      <c r="AY868" s="570"/>
      <c r="AZ868" s="570"/>
      <c r="BA868" s="570"/>
      <c r="BB868" s="570"/>
      <c r="BC868" s="570"/>
      <c r="BD868" s="570"/>
      <c r="BE868" s="570"/>
      <c r="BF868" s="570"/>
      <c r="BG868" s="570"/>
      <c r="BH868" s="570"/>
      <c r="BI868" s="570"/>
      <c r="BJ868" s="570"/>
      <c r="BK868" s="570"/>
      <c r="BL868" s="570"/>
      <c r="BM868" s="570"/>
      <c r="BN868" s="570"/>
      <c r="BO868" s="570"/>
      <c r="BP868" s="570"/>
      <c r="BQ868" s="570"/>
      <c r="BR868" s="570"/>
      <c r="BS868" s="570"/>
      <c r="BT868" s="570"/>
      <c r="BU868" s="570"/>
      <c r="BV868" s="570"/>
      <c r="BW868" s="570"/>
      <c r="BX868" s="570"/>
      <c r="BY868" s="570"/>
      <c r="BZ868" s="570"/>
      <c r="CA868" s="570"/>
      <c r="CB868" s="570"/>
      <c r="CC868" s="570"/>
      <c r="CD868" s="570"/>
      <c r="CE868" s="570"/>
      <c r="CF868" s="570"/>
      <c r="CG868" s="570"/>
      <c r="CH868" s="570"/>
      <c r="CI868" s="570"/>
      <c r="CJ868" s="570"/>
      <c r="CK868" s="570"/>
      <c r="CL868" s="570"/>
      <c r="CM868" s="570"/>
      <c r="CN868" s="570"/>
      <c r="CO868" s="570"/>
      <c r="CP868" s="570"/>
      <c r="CQ868" s="570"/>
      <c r="CR868" s="570"/>
      <c r="CS868" s="570"/>
      <c r="CT868" s="570"/>
      <c r="CU868" s="570"/>
      <c r="CV868" s="570"/>
    </row>
    <row r="869" spans="1:100" s="365" customFormat="1" ht="13.5">
      <c r="A869" s="655"/>
      <c r="B869" s="655"/>
      <c r="C869" s="655"/>
      <c r="D869" s="655"/>
      <c r="E869" s="655"/>
      <c r="F869" s="655"/>
      <c r="G869" s="655"/>
      <c r="H869" s="815"/>
      <c r="I869" s="815"/>
      <c r="J869" s="366"/>
      <c r="K869" s="367"/>
      <c r="L869" s="368"/>
      <c r="O869" s="339"/>
      <c r="P869" s="369"/>
      <c r="Q869" s="341"/>
      <c r="R869" s="342"/>
      <c r="S869" s="342"/>
      <c r="T869" s="343"/>
      <c r="U869" s="344"/>
      <c r="V869" s="344"/>
      <c r="W869" s="344"/>
      <c r="X869" s="564"/>
      <c r="Y869" s="564"/>
      <c r="Z869" s="564"/>
      <c r="AA869" s="564"/>
      <c r="AB869" s="564"/>
      <c r="AC869" s="570"/>
      <c r="AD869" s="570"/>
      <c r="AE869" s="570"/>
      <c r="AF869" s="570"/>
      <c r="AG869" s="570"/>
      <c r="AH869" s="570"/>
      <c r="AI869" s="570"/>
      <c r="AJ869" s="570"/>
      <c r="AK869" s="570"/>
      <c r="AL869" s="570"/>
      <c r="AM869" s="570"/>
      <c r="AN869" s="570"/>
      <c r="AO869" s="570"/>
      <c r="AP869" s="570"/>
      <c r="AQ869" s="570"/>
      <c r="AR869" s="570"/>
      <c r="AS869" s="570"/>
      <c r="AT869" s="570"/>
      <c r="AU869" s="570"/>
      <c r="AV869" s="570"/>
      <c r="AW869" s="570"/>
      <c r="AX869" s="570"/>
      <c r="AY869" s="570"/>
      <c r="AZ869" s="570"/>
      <c r="BA869" s="570"/>
      <c r="BB869" s="570"/>
      <c r="BC869" s="570"/>
      <c r="BD869" s="570"/>
      <c r="BE869" s="570"/>
      <c r="BF869" s="570"/>
      <c r="BG869" s="570"/>
      <c r="BH869" s="570"/>
      <c r="BI869" s="570"/>
      <c r="BJ869" s="570"/>
      <c r="BK869" s="570"/>
      <c r="BL869" s="570"/>
      <c r="BM869" s="570"/>
      <c r="BN869" s="570"/>
      <c r="BO869" s="570"/>
      <c r="BP869" s="570"/>
      <c r="BQ869" s="570"/>
      <c r="BR869" s="570"/>
      <c r="BS869" s="570"/>
      <c r="BT869" s="570"/>
      <c r="BU869" s="570"/>
      <c r="BV869" s="570"/>
      <c r="BW869" s="570"/>
      <c r="BX869" s="570"/>
      <c r="BY869" s="570"/>
      <c r="BZ869" s="570"/>
      <c r="CA869" s="570"/>
      <c r="CB869" s="570"/>
      <c r="CC869" s="570"/>
      <c r="CD869" s="570"/>
      <c r="CE869" s="570"/>
      <c r="CF869" s="570"/>
      <c r="CG869" s="570"/>
      <c r="CH869" s="570"/>
      <c r="CI869" s="570"/>
      <c r="CJ869" s="570"/>
      <c r="CK869" s="570"/>
      <c r="CL869" s="570"/>
      <c r="CM869" s="570"/>
      <c r="CN869" s="570"/>
      <c r="CO869" s="570"/>
      <c r="CP869" s="570"/>
      <c r="CQ869" s="570"/>
      <c r="CR869" s="570"/>
      <c r="CS869" s="570"/>
      <c r="CT869" s="570"/>
      <c r="CU869" s="570"/>
      <c r="CV869" s="570"/>
    </row>
    <row r="870" spans="1:100" s="365" customFormat="1" ht="13.5">
      <c r="A870" s="655"/>
      <c r="B870" s="655"/>
      <c r="C870" s="655"/>
      <c r="D870" s="655"/>
      <c r="E870" s="655"/>
      <c r="F870" s="655"/>
      <c r="G870" s="655"/>
      <c r="H870" s="815"/>
      <c r="I870" s="815"/>
      <c r="J870" s="366"/>
      <c r="K870" s="367"/>
      <c r="L870" s="368"/>
      <c r="O870" s="339"/>
      <c r="P870" s="369"/>
      <c r="Q870" s="341"/>
      <c r="R870" s="342"/>
      <c r="S870" s="342"/>
      <c r="T870" s="343"/>
      <c r="U870" s="344"/>
      <c r="V870" s="344"/>
      <c r="W870" s="344"/>
      <c r="X870" s="564"/>
      <c r="Y870" s="564"/>
      <c r="Z870" s="564"/>
      <c r="AA870" s="564"/>
      <c r="AB870" s="564"/>
      <c r="AC870" s="570"/>
      <c r="AD870" s="570"/>
      <c r="AE870" s="570"/>
      <c r="AF870" s="570"/>
      <c r="AG870" s="570"/>
      <c r="AH870" s="570"/>
      <c r="AI870" s="570"/>
      <c r="AJ870" s="570"/>
      <c r="AK870" s="570"/>
      <c r="AL870" s="570"/>
      <c r="AM870" s="570"/>
      <c r="AN870" s="570"/>
      <c r="AO870" s="570"/>
      <c r="AP870" s="570"/>
      <c r="AQ870" s="570"/>
      <c r="AR870" s="570"/>
      <c r="AS870" s="570"/>
      <c r="AT870" s="570"/>
      <c r="AU870" s="570"/>
      <c r="AV870" s="570"/>
      <c r="AW870" s="570"/>
      <c r="AX870" s="570"/>
      <c r="AY870" s="570"/>
      <c r="AZ870" s="570"/>
      <c r="BA870" s="570"/>
      <c r="BB870" s="570"/>
      <c r="BC870" s="570"/>
      <c r="BD870" s="570"/>
      <c r="BE870" s="570"/>
      <c r="BF870" s="570"/>
      <c r="BG870" s="570"/>
      <c r="BH870" s="570"/>
      <c r="BI870" s="570"/>
      <c r="BJ870" s="570"/>
      <c r="BK870" s="570"/>
      <c r="BL870" s="570"/>
      <c r="BM870" s="570"/>
      <c r="BN870" s="570"/>
      <c r="BO870" s="570"/>
      <c r="BP870" s="570"/>
      <c r="BQ870" s="570"/>
      <c r="BR870" s="570"/>
      <c r="BS870" s="570"/>
      <c r="BT870" s="570"/>
      <c r="BU870" s="570"/>
      <c r="BV870" s="570"/>
      <c r="BW870" s="570"/>
      <c r="BX870" s="570"/>
      <c r="BY870" s="570"/>
      <c r="BZ870" s="570"/>
      <c r="CA870" s="570"/>
      <c r="CB870" s="570"/>
      <c r="CC870" s="570"/>
      <c r="CD870" s="570"/>
      <c r="CE870" s="570"/>
      <c r="CF870" s="570"/>
      <c r="CG870" s="570"/>
      <c r="CH870" s="570"/>
      <c r="CI870" s="570"/>
      <c r="CJ870" s="570"/>
      <c r="CK870" s="570"/>
      <c r="CL870" s="570"/>
      <c r="CM870" s="570"/>
      <c r="CN870" s="570"/>
      <c r="CO870" s="570"/>
      <c r="CP870" s="570"/>
      <c r="CQ870" s="570"/>
      <c r="CR870" s="570"/>
      <c r="CS870" s="570"/>
      <c r="CT870" s="570"/>
      <c r="CU870" s="570"/>
      <c r="CV870" s="570"/>
    </row>
    <row r="871" spans="1:100" s="365" customFormat="1" ht="13.5">
      <c r="A871" s="655"/>
      <c r="B871" s="655"/>
      <c r="C871" s="655"/>
      <c r="D871" s="655"/>
      <c r="E871" s="655"/>
      <c r="F871" s="655"/>
      <c r="G871" s="655"/>
      <c r="H871" s="815"/>
      <c r="I871" s="815"/>
      <c r="J871" s="366"/>
      <c r="K871" s="367"/>
      <c r="L871" s="368"/>
      <c r="O871" s="339"/>
      <c r="P871" s="369"/>
      <c r="Q871" s="341"/>
      <c r="R871" s="342"/>
      <c r="S871" s="342"/>
      <c r="T871" s="343"/>
      <c r="U871" s="344"/>
      <c r="V871" s="344"/>
      <c r="W871" s="344"/>
      <c r="X871" s="564"/>
      <c r="Y871" s="564"/>
      <c r="Z871" s="564"/>
      <c r="AA871" s="564"/>
      <c r="AB871" s="564"/>
      <c r="AC871" s="570"/>
      <c r="AD871" s="570"/>
      <c r="AE871" s="570"/>
      <c r="AF871" s="570"/>
      <c r="AG871" s="570"/>
      <c r="AH871" s="570"/>
      <c r="AI871" s="570"/>
      <c r="AJ871" s="570"/>
      <c r="AK871" s="570"/>
      <c r="AL871" s="570"/>
      <c r="AM871" s="570"/>
      <c r="AN871" s="570"/>
      <c r="AO871" s="570"/>
      <c r="AP871" s="570"/>
      <c r="AQ871" s="570"/>
      <c r="AR871" s="570"/>
      <c r="AS871" s="570"/>
      <c r="AT871" s="570"/>
      <c r="AU871" s="570"/>
      <c r="AV871" s="570"/>
      <c r="AW871" s="570"/>
      <c r="AX871" s="570"/>
      <c r="AY871" s="570"/>
      <c r="AZ871" s="570"/>
      <c r="BA871" s="570"/>
      <c r="BB871" s="570"/>
      <c r="BC871" s="570"/>
      <c r="BD871" s="570"/>
      <c r="BE871" s="570"/>
      <c r="BF871" s="570"/>
      <c r="BG871" s="570"/>
      <c r="BH871" s="570"/>
      <c r="BI871" s="570"/>
      <c r="BJ871" s="570"/>
      <c r="BK871" s="570"/>
      <c r="BL871" s="570"/>
      <c r="BM871" s="570"/>
      <c r="BN871" s="570"/>
      <c r="BO871" s="570"/>
      <c r="BP871" s="570"/>
      <c r="BQ871" s="570"/>
      <c r="BR871" s="570"/>
      <c r="BS871" s="570"/>
      <c r="BT871" s="570"/>
      <c r="BU871" s="570"/>
      <c r="BV871" s="570"/>
      <c r="BW871" s="570"/>
      <c r="BX871" s="570"/>
      <c r="BY871" s="570"/>
      <c r="BZ871" s="570"/>
      <c r="CA871" s="570"/>
      <c r="CB871" s="570"/>
      <c r="CC871" s="570"/>
      <c r="CD871" s="570"/>
      <c r="CE871" s="570"/>
      <c r="CF871" s="570"/>
      <c r="CG871" s="570"/>
      <c r="CH871" s="570"/>
      <c r="CI871" s="570"/>
      <c r="CJ871" s="570"/>
      <c r="CK871" s="570"/>
      <c r="CL871" s="570"/>
      <c r="CM871" s="570"/>
      <c r="CN871" s="570"/>
      <c r="CO871" s="570"/>
      <c r="CP871" s="570"/>
      <c r="CQ871" s="570"/>
      <c r="CR871" s="570"/>
      <c r="CS871" s="570"/>
      <c r="CT871" s="570"/>
      <c r="CU871" s="570"/>
      <c r="CV871" s="570"/>
    </row>
    <row r="872" spans="1:100" s="365" customFormat="1" ht="13.5">
      <c r="A872" s="655"/>
      <c r="B872" s="655"/>
      <c r="C872" s="655"/>
      <c r="D872" s="655"/>
      <c r="E872" s="655"/>
      <c r="F872" s="655"/>
      <c r="G872" s="655"/>
      <c r="H872" s="815"/>
      <c r="I872" s="815"/>
      <c r="J872" s="366"/>
      <c r="K872" s="367"/>
      <c r="L872" s="368"/>
      <c r="O872" s="339"/>
      <c r="P872" s="369"/>
      <c r="Q872" s="341"/>
      <c r="R872" s="342"/>
      <c r="S872" s="342"/>
      <c r="T872" s="343"/>
      <c r="U872" s="344"/>
      <c r="V872" s="344"/>
      <c r="W872" s="344"/>
      <c r="X872" s="564"/>
      <c r="Y872" s="564"/>
      <c r="Z872" s="564"/>
      <c r="AA872" s="564"/>
      <c r="AB872" s="564"/>
      <c r="AC872" s="570"/>
      <c r="AD872" s="570"/>
      <c r="AE872" s="570"/>
      <c r="AF872" s="570"/>
      <c r="AG872" s="570"/>
      <c r="AH872" s="570"/>
      <c r="AI872" s="570"/>
      <c r="AJ872" s="570"/>
      <c r="AK872" s="570"/>
      <c r="AL872" s="570"/>
      <c r="AM872" s="570"/>
      <c r="AN872" s="570"/>
      <c r="AO872" s="570"/>
      <c r="AP872" s="570"/>
      <c r="AQ872" s="570"/>
      <c r="AR872" s="570"/>
      <c r="AS872" s="570"/>
      <c r="AT872" s="570"/>
      <c r="AU872" s="570"/>
      <c r="AV872" s="570"/>
      <c r="AW872" s="570"/>
      <c r="AX872" s="570"/>
      <c r="AY872" s="570"/>
      <c r="AZ872" s="570"/>
      <c r="BA872" s="570"/>
      <c r="BB872" s="570"/>
      <c r="BC872" s="570"/>
      <c r="BD872" s="570"/>
      <c r="BE872" s="570"/>
      <c r="BF872" s="570"/>
      <c r="BG872" s="570"/>
      <c r="BH872" s="570"/>
      <c r="BI872" s="570"/>
      <c r="BJ872" s="570"/>
      <c r="BK872" s="570"/>
      <c r="BL872" s="570"/>
      <c r="BM872" s="570"/>
      <c r="BN872" s="570"/>
      <c r="BO872" s="570"/>
      <c r="BP872" s="570"/>
      <c r="BQ872" s="570"/>
      <c r="BR872" s="570"/>
      <c r="BS872" s="570"/>
      <c r="BT872" s="570"/>
      <c r="BU872" s="570"/>
      <c r="BV872" s="570"/>
      <c r="BW872" s="570"/>
      <c r="BX872" s="570"/>
      <c r="BY872" s="570"/>
      <c r="BZ872" s="570"/>
      <c r="CA872" s="570"/>
      <c r="CB872" s="570"/>
      <c r="CC872" s="570"/>
      <c r="CD872" s="570"/>
      <c r="CE872" s="570"/>
      <c r="CF872" s="570"/>
      <c r="CG872" s="570"/>
      <c r="CH872" s="570"/>
      <c r="CI872" s="570"/>
      <c r="CJ872" s="570"/>
      <c r="CK872" s="570"/>
      <c r="CL872" s="570"/>
      <c r="CM872" s="570"/>
      <c r="CN872" s="570"/>
      <c r="CO872" s="570"/>
      <c r="CP872" s="570"/>
      <c r="CQ872" s="570"/>
      <c r="CR872" s="570"/>
      <c r="CS872" s="570"/>
      <c r="CT872" s="570"/>
      <c r="CU872" s="570"/>
      <c r="CV872" s="570"/>
    </row>
    <row r="873" spans="1:100" s="365" customFormat="1" ht="13.5">
      <c r="A873" s="655"/>
      <c r="B873" s="655"/>
      <c r="C873" s="655"/>
      <c r="D873" s="655"/>
      <c r="E873" s="655"/>
      <c r="F873" s="655"/>
      <c r="G873" s="655"/>
      <c r="H873" s="815"/>
      <c r="I873" s="815"/>
      <c r="J873" s="366"/>
      <c r="K873" s="367"/>
      <c r="L873" s="368"/>
      <c r="O873" s="339"/>
      <c r="P873" s="369"/>
      <c r="Q873" s="341"/>
      <c r="R873" s="342"/>
      <c r="S873" s="342"/>
      <c r="T873" s="343"/>
      <c r="U873" s="344"/>
      <c r="V873" s="344"/>
      <c r="W873" s="344"/>
      <c r="X873" s="564"/>
      <c r="Y873" s="564"/>
      <c r="Z873" s="564"/>
      <c r="AA873" s="564"/>
      <c r="AB873" s="564"/>
      <c r="AC873" s="570"/>
      <c r="AD873" s="570"/>
      <c r="AE873" s="570"/>
      <c r="AF873" s="570"/>
      <c r="AG873" s="570"/>
      <c r="AH873" s="570"/>
      <c r="AI873" s="570"/>
      <c r="AJ873" s="570"/>
      <c r="AK873" s="570"/>
      <c r="AL873" s="570"/>
      <c r="AM873" s="570"/>
      <c r="AN873" s="570"/>
      <c r="AO873" s="570"/>
      <c r="AP873" s="570"/>
      <c r="AQ873" s="570"/>
      <c r="AR873" s="570"/>
      <c r="AS873" s="570"/>
      <c r="AT873" s="570"/>
      <c r="AU873" s="570"/>
      <c r="AV873" s="570"/>
      <c r="AW873" s="570"/>
      <c r="AX873" s="570"/>
      <c r="AY873" s="570"/>
      <c r="AZ873" s="570"/>
      <c r="BA873" s="570"/>
      <c r="BB873" s="570"/>
      <c r="BC873" s="570"/>
      <c r="BD873" s="570"/>
      <c r="BE873" s="570"/>
      <c r="BF873" s="570"/>
      <c r="BG873" s="570"/>
      <c r="BH873" s="570"/>
      <c r="BI873" s="570"/>
      <c r="BJ873" s="570"/>
      <c r="BK873" s="570"/>
      <c r="BL873" s="570"/>
      <c r="BM873" s="570"/>
      <c r="BN873" s="570"/>
      <c r="BO873" s="570"/>
      <c r="BP873" s="570"/>
      <c r="BQ873" s="570"/>
      <c r="BR873" s="570"/>
      <c r="BS873" s="570"/>
      <c r="BT873" s="570"/>
      <c r="BU873" s="570"/>
      <c r="BV873" s="570"/>
      <c r="BW873" s="570"/>
      <c r="BX873" s="570"/>
      <c r="BY873" s="570"/>
      <c r="BZ873" s="570"/>
      <c r="CA873" s="570"/>
      <c r="CB873" s="570"/>
      <c r="CC873" s="570"/>
      <c r="CD873" s="570"/>
      <c r="CE873" s="570"/>
      <c r="CF873" s="570"/>
      <c r="CG873" s="570"/>
      <c r="CH873" s="570"/>
      <c r="CI873" s="570"/>
      <c r="CJ873" s="570"/>
      <c r="CK873" s="570"/>
      <c r="CL873" s="570"/>
      <c r="CM873" s="570"/>
      <c r="CN873" s="570"/>
      <c r="CO873" s="570"/>
      <c r="CP873" s="570"/>
      <c r="CQ873" s="570"/>
      <c r="CR873" s="570"/>
      <c r="CS873" s="570"/>
      <c r="CT873" s="570"/>
      <c r="CU873" s="570"/>
      <c r="CV873" s="570"/>
    </row>
    <row r="874" spans="1:100" s="365" customFormat="1" ht="13.5">
      <c r="A874" s="655"/>
      <c r="B874" s="655"/>
      <c r="C874" s="655"/>
      <c r="D874" s="655"/>
      <c r="E874" s="655"/>
      <c r="F874" s="655"/>
      <c r="G874" s="655"/>
      <c r="H874" s="815"/>
      <c r="I874" s="815"/>
      <c r="J874" s="366"/>
      <c r="K874" s="367"/>
      <c r="L874" s="368"/>
      <c r="O874" s="339"/>
      <c r="P874" s="369"/>
      <c r="Q874" s="341"/>
      <c r="R874" s="342"/>
      <c r="S874" s="342"/>
      <c r="T874" s="343"/>
      <c r="U874" s="344"/>
      <c r="V874" s="344"/>
      <c r="W874" s="344"/>
      <c r="X874" s="564"/>
      <c r="Y874" s="564"/>
      <c r="Z874" s="564"/>
      <c r="AA874" s="564"/>
      <c r="AB874" s="564"/>
      <c r="AC874" s="570"/>
      <c r="AD874" s="570"/>
      <c r="AE874" s="570"/>
      <c r="AF874" s="570"/>
      <c r="AG874" s="570"/>
      <c r="AH874" s="570"/>
      <c r="AI874" s="570"/>
      <c r="AJ874" s="570"/>
      <c r="AK874" s="570"/>
      <c r="AL874" s="570"/>
      <c r="AM874" s="570"/>
      <c r="AN874" s="570"/>
      <c r="AO874" s="570"/>
      <c r="AP874" s="570"/>
      <c r="AQ874" s="570"/>
      <c r="AR874" s="570"/>
      <c r="AS874" s="570"/>
      <c r="AT874" s="570"/>
      <c r="AU874" s="570"/>
      <c r="AV874" s="570"/>
      <c r="AW874" s="570"/>
      <c r="AX874" s="570"/>
      <c r="AY874" s="570"/>
      <c r="AZ874" s="570"/>
      <c r="BA874" s="570"/>
      <c r="BB874" s="570"/>
      <c r="BC874" s="570"/>
      <c r="BD874" s="570"/>
      <c r="BE874" s="570"/>
      <c r="BF874" s="570"/>
      <c r="BG874" s="570"/>
      <c r="BH874" s="570"/>
      <c r="BI874" s="570"/>
      <c r="BJ874" s="570"/>
      <c r="BK874" s="570"/>
      <c r="BL874" s="570"/>
      <c r="BM874" s="570"/>
      <c r="BN874" s="570"/>
      <c r="BO874" s="570"/>
      <c r="BP874" s="570"/>
      <c r="BQ874" s="570"/>
      <c r="BR874" s="570"/>
      <c r="BS874" s="570"/>
      <c r="BT874" s="570"/>
      <c r="BU874" s="570"/>
      <c r="BV874" s="570"/>
      <c r="BW874" s="570"/>
      <c r="BX874" s="570"/>
      <c r="BY874" s="570"/>
      <c r="BZ874" s="570"/>
      <c r="CA874" s="570"/>
      <c r="CB874" s="570"/>
      <c r="CC874" s="570"/>
      <c r="CD874" s="570"/>
      <c r="CE874" s="570"/>
      <c r="CF874" s="570"/>
      <c r="CG874" s="570"/>
      <c r="CH874" s="570"/>
      <c r="CI874" s="570"/>
      <c r="CJ874" s="570"/>
      <c r="CK874" s="570"/>
      <c r="CL874" s="570"/>
      <c r="CM874" s="570"/>
      <c r="CN874" s="570"/>
      <c r="CO874" s="570"/>
      <c r="CP874" s="570"/>
      <c r="CQ874" s="570"/>
      <c r="CR874" s="570"/>
      <c r="CS874" s="570"/>
      <c r="CT874" s="570"/>
      <c r="CU874" s="570"/>
      <c r="CV874" s="570"/>
    </row>
    <row r="875" spans="1:100" s="365" customFormat="1" ht="13.5">
      <c r="A875" s="655"/>
      <c r="B875" s="655"/>
      <c r="C875" s="655"/>
      <c r="D875" s="655"/>
      <c r="E875" s="655"/>
      <c r="F875" s="655"/>
      <c r="G875" s="655"/>
      <c r="H875" s="815"/>
      <c r="I875" s="815"/>
      <c r="J875" s="366"/>
      <c r="K875" s="367"/>
      <c r="L875" s="368"/>
      <c r="O875" s="339"/>
      <c r="P875" s="369"/>
      <c r="Q875" s="341"/>
      <c r="R875" s="342"/>
      <c r="S875" s="342"/>
      <c r="T875" s="343"/>
      <c r="U875" s="344"/>
      <c r="V875" s="344"/>
      <c r="W875" s="344"/>
      <c r="X875" s="564"/>
      <c r="Y875" s="564"/>
      <c r="Z875" s="564"/>
      <c r="AA875" s="564"/>
      <c r="AB875" s="564"/>
      <c r="AC875" s="570"/>
      <c r="AD875" s="570"/>
      <c r="AE875" s="570"/>
      <c r="AF875" s="570"/>
      <c r="AG875" s="570"/>
      <c r="AH875" s="570"/>
      <c r="AI875" s="570"/>
      <c r="AJ875" s="570"/>
      <c r="AK875" s="570"/>
      <c r="AL875" s="570"/>
      <c r="AM875" s="570"/>
      <c r="AN875" s="570"/>
      <c r="AO875" s="570"/>
      <c r="AP875" s="570"/>
      <c r="AQ875" s="570"/>
      <c r="AR875" s="570"/>
      <c r="AS875" s="570"/>
      <c r="AT875" s="570"/>
      <c r="AU875" s="570"/>
      <c r="AV875" s="570"/>
      <c r="AW875" s="570"/>
      <c r="AX875" s="570"/>
      <c r="AY875" s="570"/>
      <c r="AZ875" s="570"/>
      <c r="BA875" s="570"/>
      <c r="BB875" s="570"/>
      <c r="BC875" s="570"/>
      <c r="BD875" s="570"/>
      <c r="BE875" s="570"/>
      <c r="BF875" s="570"/>
      <c r="BG875" s="570"/>
      <c r="BH875" s="570"/>
      <c r="BI875" s="570"/>
      <c r="BJ875" s="570"/>
      <c r="BK875" s="570"/>
      <c r="BL875" s="570"/>
      <c r="BM875" s="570"/>
      <c r="BN875" s="570"/>
      <c r="BO875" s="570"/>
      <c r="BP875" s="570"/>
      <c r="BQ875" s="570"/>
      <c r="BR875" s="570"/>
      <c r="BS875" s="570"/>
      <c r="BT875" s="570"/>
      <c r="BU875" s="570"/>
      <c r="BV875" s="570"/>
      <c r="BW875" s="570"/>
      <c r="BX875" s="570"/>
      <c r="BY875" s="570"/>
      <c r="BZ875" s="570"/>
      <c r="CA875" s="570"/>
      <c r="CB875" s="570"/>
      <c r="CC875" s="570"/>
      <c r="CD875" s="570"/>
      <c r="CE875" s="570"/>
      <c r="CF875" s="570"/>
      <c r="CG875" s="570"/>
      <c r="CH875" s="570"/>
      <c r="CI875" s="570"/>
      <c r="CJ875" s="570"/>
      <c r="CK875" s="570"/>
      <c r="CL875" s="570"/>
      <c r="CM875" s="570"/>
      <c r="CN875" s="570"/>
      <c r="CO875" s="570"/>
      <c r="CP875" s="570"/>
      <c r="CQ875" s="570"/>
      <c r="CR875" s="570"/>
      <c r="CS875" s="570"/>
      <c r="CT875" s="570"/>
      <c r="CU875" s="570"/>
      <c r="CV875" s="570"/>
    </row>
    <row r="876" spans="1:100" s="365" customFormat="1" ht="13.5">
      <c r="A876" s="655"/>
      <c r="B876" s="655"/>
      <c r="C876" s="655"/>
      <c r="D876" s="655"/>
      <c r="E876" s="655"/>
      <c r="F876" s="655"/>
      <c r="G876" s="655"/>
      <c r="H876" s="815"/>
      <c r="I876" s="815"/>
      <c r="J876" s="366"/>
      <c r="K876" s="367"/>
      <c r="L876" s="368"/>
      <c r="O876" s="339"/>
      <c r="P876" s="369"/>
      <c r="Q876" s="341"/>
      <c r="R876" s="342"/>
      <c r="S876" s="342"/>
      <c r="T876" s="343"/>
      <c r="U876" s="344"/>
      <c r="V876" s="344"/>
      <c r="W876" s="344"/>
      <c r="X876" s="564"/>
      <c r="Y876" s="564"/>
      <c r="Z876" s="564"/>
      <c r="AA876" s="564"/>
      <c r="AB876" s="564"/>
      <c r="AC876" s="570"/>
      <c r="AD876" s="570"/>
      <c r="AE876" s="570"/>
      <c r="AF876" s="570"/>
      <c r="AG876" s="570"/>
      <c r="AH876" s="570"/>
      <c r="AI876" s="570"/>
      <c r="AJ876" s="570"/>
      <c r="AK876" s="570"/>
      <c r="AL876" s="570"/>
      <c r="AM876" s="570"/>
      <c r="AN876" s="570"/>
      <c r="AO876" s="570"/>
      <c r="AP876" s="570"/>
      <c r="AQ876" s="570"/>
      <c r="AR876" s="570"/>
      <c r="AS876" s="570"/>
      <c r="AT876" s="570"/>
      <c r="AU876" s="570"/>
      <c r="AV876" s="570"/>
      <c r="AW876" s="570"/>
      <c r="AX876" s="570"/>
      <c r="AY876" s="570"/>
      <c r="AZ876" s="570"/>
      <c r="BA876" s="570"/>
      <c r="BB876" s="570"/>
      <c r="BC876" s="570"/>
      <c r="BD876" s="570"/>
      <c r="BE876" s="570"/>
      <c r="BF876" s="570"/>
      <c r="BG876" s="570"/>
      <c r="BH876" s="570"/>
      <c r="BI876" s="570"/>
      <c r="BJ876" s="570"/>
      <c r="BK876" s="570"/>
      <c r="BL876" s="570"/>
      <c r="BM876" s="570"/>
      <c r="BN876" s="570"/>
      <c r="BO876" s="570"/>
      <c r="BP876" s="570"/>
      <c r="BQ876" s="570"/>
      <c r="BR876" s="570"/>
      <c r="BS876" s="570"/>
      <c r="BT876" s="570"/>
      <c r="BU876" s="570"/>
      <c r="BV876" s="570"/>
      <c r="BW876" s="570"/>
      <c r="BX876" s="570"/>
      <c r="BY876" s="570"/>
      <c r="BZ876" s="570"/>
      <c r="CA876" s="570"/>
      <c r="CB876" s="570"/>
      <c r="CC876" s="570"/>
      <c r="CD876" s="570"/>
      <c r="CE876" s="570"/>
      <c r="CF876" s="570"/>
      <c r="CG876" s="570"/>
      <c r="CH876" s="570"/>
      <c r="CI876" s="570"/>
      <c r="CJ876" s="570"/>
      <c r="CK876" s="570"/>
      <c r="CL876" s="570"/>
      <c r="CM876" s="570"/>
      <c r="CN876" s="570"/>
      <c r="CO876" s="570"/>
      <c r="CP876" s="570"/>
      <c r="CQ876" s="570"/>
      <c r="CR876" s="570"/>
      <c r="CS876" s="570"/>
      <c r="CT876" s="570"/>
      <c r="CU876" s="570"/>
      <c r="CV876" s="570"/>
    </row>
    <row r="877" spans="1:100" s="365" customFormat="1" ht="13.5">
      <c r="A877" s="655"/>
      <c r="B877" s="655"/>
      <c r="C877" s="655"/>
      <c r="D877" s="655"/>
      <c r="E877" s="655"/>
      <c r="F877" s="655"/>
      <c r="G877" s="655"/>
      <c r="H877" s="815"/>
      <c r="I877" s="815"/>
      <c r="J877" s="366"/>
      <c r="K877" s="367"/>
      <c r="L877" s="368"/>
      <c r="O877" s="339"/>
      <c r="P877" s="369"/>
      <c r="Q877" s="341"/>
      <c r="R877" s="342"/>
      <c r="S877" s="342"/>
      <c r="T877" s="343"/>
      <c r="U877" s="344"/>
      <c r="V877" s="344"/>
      <c r="W877" s="344"/>
      <c r="X877" s="564"/>
      <c r="Y877" s="564"/>
      <c r="Z877" s="564"/>
      <c r="AA877" s="564"/>
      <c r="AB877" s="564"/>
      <c r="AC877" s="570"/>
      <c r="AD877" s="570"/>
      <c r="AE877" s="570"/>
      <c r="AF877" s="570"/>
      <c r="AG877" s="570"/>
      <c r="AH877" s="570"/>
      <c r="AI877" s="570"/>
      <c r="AJ877" s="570"/>
      <c r="AK877" s="570"/>
      <c r="AL877" s="570"/>
      <c r="AM877" s="570"/>
      <c r="AN877" s="570"/>
      <c r="AO877" s="570"/>
      <c r="AP877" s="570"/>
      <c r="AQ877" s="570"/>
      <c r="AR877" s="570"/>
      <c r="AS877" s="570"/>
      <c r="AT877" s="570"/>
      <c r="AU877" s="570"/>
      <c r="AV877" s="570"/>
      <c r="AW877" s="570"/>
      <c r="AX877" s="570"/>
      <c r="AY877" s="570"/>
      <c r="AZ877" s="570"/>
      <c r="BA877" s="570"/>
      <c r="BB877" s="570"/>
      <c r="BC877" s="570"/>
      <c r="BD877" s="570"/>
      <c r="BE877" s="570"/>
      <c r="BF877" s="570"/>
      <c r="BG877" s="570"/>
      <c r="BH877" s="570"/>
      <c r="BI877" s="570"/>
      <c r="BJ877" s="570"/>
      <c r="BK877" s="570"/>
      <c r="BL877" s="570"/>
      <c r="BM877" s="570"/>
      <c r="BN877" s="570"/>
      <c r="BO877" s="570"/>
      <c r="BP877" s="570"/>
      <c r="BQ877" s="570"/>
      <c r="BR877" s="570"/>
      <c r="BS877" s="570"/>
      <c r="BT877" s="570"/>
      <c r="BU877" s="570"/>
      <c r="BV877" s="570"/>
      <c r="BW877" s="570"/>
      <c r="BX877" s="570"/>
      <c r="BY877" s="570"/>
      <c r="BZ877" s="570"/>
      <c r="CA877" s="570"/>
      <c r="CB877" s="570"/>
      <c r="CC877" s="570"/>
      <c r="CD877" s="570"/>
      <c r="CE877" s="570"/>
      <c r="CF877" s="570"/>
      <c r="CG877" s="570"/>
      <c r="CH877" s="570"/>
      <c r="CI877" s="570"/>
      <c r="CJ877" s="570"/>
      <c r="CK877" s="570"/>
      <c r="CL877" s="570"/>
      <c r="CM877" s="570"/>
      <c r="CN877" s="570"/>
      <c r="CO877" s="570"/>
      <c r="CP877" s="570"/>
      <c r="CQ877" s="570"/>
      <c r="CR877" s="570"/>
      <c r="CS877" s="570"/>
      <c r="CT877" s="570"/>
      <c r="CU877" s="570"/>
      <c r="CV877" s="570"/>
    </row>
    <row r="878" spans="1:100" s="365" customFormat="1" ht="13.5">
      <c r="A878" s="655"/>
      <c r="B878" s="655"/>
      <c r="C878" s="655"/>
      <c r="D878" s="655"/>
      <c r="E878" s="655"/>
      <c r="F878" s="655"/>
      <c r="G878" s="655"/>
      <c r="H878" s="815"/>
      <c r="I878" s="815"/>
      <c r="J878" s="366"/>
      <c r="K878" s="367"/>
      <c r="L878" s="368"/>
      <c r="O878" s="339"/>
      <c r="P878" s="369"/>
      <c r="Q878" s="341"/>
      <c r="R878" s="342"/>
      <c r="S878" s="342"/>
      <c r="T878" s="343"/>
      <c r="U878" s="344"/>
      <c r="V878" s="344"/>
      <c r="W878" s="344"/>
      <c r="X878" s="564"/>
      <c r="Y878" s="564"/>
      <c r="Z878" s="564"/>
      <c r="AA878" s="564"/>
      <c r="AB878" s="564"/>
      <c r="AC878" s="570"/>
      <c r="AD878" s="570"/>
      <c r="AE878" s="570"/>
      <c r="AF878" s="570"/>
      <c r="AG878" s="570"/>
      <c r="AH878" s="570"/>
      <c r="AI878" s="570"/>
      <c r="AJ878" s="570"/>
      <c r="AK878" s="570"/>
      <c r="AL878" s="570"/>
      <c r="AM878" s="570"/>
      <c r="AN878" s="570"/>
      <c r="AO878" s="570"/>
      <c r="AP878" s="570"/>
      <c r="AQ878" s="570"/>
      <c r="AR878" s="570"/>
      <c r="AS878" s="570"/>
      <c r="AT878" s="570"/>
      <c r="AU878" s="570"/>
      <c r="AV878" s="570"/>
      <c r="AW878" s="570"/>
      <c r="AX878" s="570"/>
      <c r="AY878" s="570"/>
      <c r="AZ878" s="570"/>
      <c r="BA878" s="570"/>
      <c r="BB878" s="570"/>
      <c r="BC878" s="570"/>
      <c r="BD878" s="570"/>
      <c r="BE878" s="570"/>
      <c r="BF878" s="570"/>
      <c r="BG878" s="570"/>
      <c r="BH878" s="570"/>
      <c r="BI878" s="570"/>
      <c r="BJ878" s="570"/>
      <c r="BK878" s="570"/>
      <c r="BL878" s="570"/>
      <c r="BM878" s="570"/>
      <c r="BN878" s="570"/>
      <c r="BO878" s="570"/>
      <c r="BP878" s="570"/>
      <c r="BQ878" s="570"/>
      <c r="BR878" s="570"/>
      <c r="BS878" s="570"/>
      <c r="BT878" s="570"/>
      <c r="BU878" s="570"/>
      <c r="BV878" s="570"/>
      <c r="BW878" s="570"/>
      <c r="BX878" s="570"/>
      <c r="BY878" s="570"/>
      <c r="BZ878" s="570"/>
      <c r="CA878" s="570"/>
      <c r="CB878" s="570"/>
      <c r="CC878" s="570"/>
      <c r="CD878" s="570"/>
      <c r="CE878" s="570"/>
      <c r="CF878" s="570"/>
      <c r="CG878" s="570"/>
      <c r="CH878" s="570"/>
      <c r="CI878" s="570"/>
      <c r="CJ878" s="570"/>
      <c r="CK878" s="570"/>
      <c r="CL878" s="570"/>
      <c r="CM878" s="570"/>
      <c r="CN878" s="570"/>
      <c r="CO878" s="570"/>
      <c r="CP878" s="570"/>
      <c r="CQ878" s="570"/>
      <c r="CR878" s="570"/>
      <c r="CS878" s="570"/>
      <c r="CT878" s="570"/>
      <c r="CU878" s="570"/>
      <c r="CV878" s="570"/>
    </row>
    <row r="879" spans="1:100" s="365" customFormat="1" ht="13.5">
      <c r="A879" s="655"/>
      <c r="B879" s="655"/>
      <c r="C879" s="655"/>
      <c r="D879" s="655"/>
      <c r="E879" s="655"/>
      <c r="F879" s="655"/>
      <c r="G879" s="655"/>
      <c r="H879" s="815"/>
      <c r="I879" s="815"/>
      <c r="J879" s="366"/>
      <c r="K879" s="367"/>
      <c r="L879" s="368"/>
      <c r="O879" s="339"/>
      <c r="P879" s="369"/>
      <c r="Q879" s="341"/>
      <c r="R879" s="342"/>
      <c r="S879" s="342"/>
      <c r="T879" s="343"/>
      <c r="U879" s="344"/>
      <c r="V879" s="344"/>
      <c r="W879" s="344"/>
      <c r="X879" s="564"/>
      <c r="Y879" s="564"/>
      <c r="Z879" s="564"/>
      <c r="AA879" s="564"/>
      <c r="AB879" s="564"/>
      <c r="AC879" s="570"/>
      <c r="AD879" s="570"/>
      <c r="AE879" s="570"/>
      <c r="AF879" s="570"/>
      <c r="AG879" s="570"/>
      <c r="AH879" s="570"/>
      <c r="AI879" s="570"/>
      <c r="AJ879" s="570"/>
      <c r="AK879" s="570"/>
      <c r="AL879" s="570"/>
      <c r="AM879" s="570"/>
      <c r="AN879" s="570"/>
      <c r="AO879" s="570"/>
      <c r="AP879" s="570"/>
      <c r="AQ879" s="570"/>
      <c r="AR879" s="570"/>
      <c r="AS879" s="570"/>
      <c r="AT879" s="570"/>
      <c r="AU879" s="570"/>
      <c r="AV879" s="570"/>
      <c r="AW879" s="570"/>
      <c r="AX879" s="570"/>
      <c r="AY879" s="570"/>
      <c r="AZ879" s="570"/>
      <c r="BA879" s="570"/>
      <c r="BB879" s="570"/>
      <c r="BC879" s="570"/>
      <c r="BD879" s="570"/>
      <c r="BE879" s="570"/>
      <c r="BF879" s="570"/>
      <c r="BG879" s="570"/>
      <c r="BH879" s="570"/>
      <c r="BI879" s="570"/>
      <c r="BJ879" s="570"/>
      <c r="BK879" s="570"/>
      <c r="BL879" s="570"/>
      <c r="BM879" s="570"/>
      <c r="BN879" s="570"/>
      <c r="BO879" s="570"/>
      <c r="BP879" s="570"/>
      <c r="BQ879" s="570"/>
      <c r="BR879" s="570"/>
      <c r="BS879" s="570"/>
      <c r="BT879" s="570"/>
      <c r="BU879" s="570"/>
      <c r="BV879" s="570"/>
      <c r="BW879" s="570"/>
      <c r="BX879" s="570"/>
      <c r="BY879" s="570"/>
      <c r="BZ879" s="570"/>
      <c r="CA879" s="570"/>
      <c r="CB879" s="570"/>
      <c r="CC879" s="570"/>
      <c r="CD879" s="570"/>
      <c r="CE879" s="570"/>
      <c r="CF879" s="570"/>
      <c r="CG879" s="570"/>
      <c r="CH879" s="570"/>
      <c r="CI879" s="570"/>
      <c r="CJ879" s="570"/>
      <c r="CK879" s="570"/>
      <c r="CL879" s="570"/>
      <c r="CM879" s="570"/>
      <c r="CN879" s="570"/>
      <c r="CO879" s="570"/>
      <c r="CP879" s="570"/>
      <c r="CQ879" s="570"/>
      <c r="CR879" s="570"/>
      <c r="CS879" s="570"/>
      <c r="CT879" s="570"/>
      <c r="CU879" s="570"/>
      <c r="CV879" s="570"/>
    </row>
    <row r="880" spans="1:100" s="365" customFormat="1" ht="13.5">
      <c r="A880" s="655"/>
      <c r="B880" s="655"/>
      <c r="C880" s="655"/>
      <c r="D880" s="655"/>
      <c r="E880" s="655"/>
      <c r="F880" s="655"/>
      <c r="G880" s="655"/>
      <c r="H880" s="815"/>
      <c r="I880" s="815"/>
      <c r="J880" s="366"/>
      <c r="K880" s="367"/>
      <c r="L880" s="368"/>
      <c r="O880" s="339"/>
      <c r="P880" s="369"/>
      <c r="Q880" s="341"/>
      <c r="R880" s="342"/>
      <c r="S880" s="342"/>
      <c r="T880" s="343"/>
      <c r="U880" s="344"/>
      <c r="V880" s="344"/>
      <c r="W880" s="344"/>
      <c r="X880" s="564"/>
      <c r="Y880" s="564"/>
      <c r="Z880" s="564"/>
      <c r="AA880" s="564"/>
      <c r="AB880" s="564"/>
      <c r="AC880" s="570"/>
      <c r="AD880" s="570"/>
      <c r="AE880" s="570"/>
      <c r="AF880" s="570"/>
      <c r="AG880" s="570"/>
      <c r="AH880" s="570"/>
      <c r="AI880" s="570"/>
      <c r="AJ880" s="570"/>
      <c r="AK880" s="570"/>
      <c r="AL880" s="570"/>
      <c r="AM880" s="570"/>
      <c r="AN880" s="570"/>
      <c r="AO880" s="570"/>
      <c r="AP880" s="570"/>
      <c r="AQ880" s="570"/>
      <c r="AR880" s="570"/>
      <c r="AS880" s="570"/>
      <c r="AT880" s="570"/>
      <c r="AU880" s="570"/>
      <c r="AV880" s="570"/>
      <c r="AW880" s="570"/>
      <c r="AX880" s="570"/>
      <c r="AY880" s="570"/>
      <c r="AZ880" s="570"/>
      <c r="BA880" s="570"/>
      <c r="BB880" s="570"/>
      <c r="BC880" s="570"/>
      <c r="BD880" s="570"/>
      <c r="BE880" s="570"/>
      <c r="BF880" s="570"/>
      <c r="BG880" s="570"/>
      <c r="BH880" s="570"/>
      <c r="BI880" s="570"/>
      <c r="BJ880" s="570"/>
      <c r="BK880" s="570"/>
      <c r="BL880" s="570"/>
      <c r="BM880" s="570"/>
      <c r="BN880" s="570"/>
      <c r="BO880" s="570"/>
      <c r="BP880" s="570"/>
      <c r="BQ880" s="570"/>
      <c r="BR880" s="570"/>
      <c r="BS880" s="570"/>
      <c r="BT880" s="570"/>
      <c r="BU880" s="570"/>
      <c r="BV880" s="570"/>
      <c r="BW880" s="570"/>
      <c r="BX880" s="570"/>
      <c r="BY880" s="570"/>
      <c r="BZ880" s="570"/>
      <c r="CA880" s="570"/>
      <c r="CB880" s="570"/>
      <c r="CC880" s="570"/>
      <c r="CD880" s="570"/>
      <c r="CE880" s="570"/>
      <c r="CF880" s="570"/>
      <c r="CG880" s="570"/>
      <c r="CH880" s="570"/>
      <c r="CI880" s="570"/>
      <c r="CJ880" s="570"/>
      <c r="CK880" s="570"/>
      <c r="CL880" s="570"/>
      <c r="CM880" s="570"/>
      <c r="CN880" s="570"/>
      <c r="CO880" s="570"/>
      <c r="CP880" s="570"/>
      <c r="CQ880" s="570"/>
      <c r="CR880" s="570"/>
      <c r="CS880" s="570"/>
      <c r="CT880" s="570"/>
      <c r="CU880" s="570"/>
      <c r="CV880" s="570"/>
    </row>
    <row r="881" spans="1:100" s="365" customFormat="1" ht="13.5">
      <c r="A881" s="655"/>
      <c r="B881" s="655"/>
      <c r="C881" s="655"/>
      <c r="D881" s="655"/>
      <c r="E881" s="655"/>
      <c r="F881" s="655"/>
      <c r="G881" s="655"/>
      <c r="H881" s="815"/>
      <c r="I881" s="815"/>
      <c r="J881" s="366"/>
      <c r="K881" s="367"/>
      <c r="L881" s="368"/>
      <c r="O881" s="339"/>
      <c r="P881" s="369"/>
      <c r="Q881" s="341"/>
      <c r="R881" s="342"/>
      <c r="S881" s="342"/>
      <c r="T881" s="343"/>
      <c r="U881" s="344"/>
      <c r="V881" s="344"/>
      <c r="W881" s="344"/>
      <c r="X881" s="564"/>
      <c r="Y881" s="564"/>
      <c r="Z881" s="564"/>
      <c r="AA881" s="564"/>
      <c r="AB881" s="564"/>
      <c r="AC881" s="570"/>
      <c r="AD881" s="570"/>
      <c r="AE881" s="570"/>
      <c r="AF881" s="570"/>
      <c r="AG881" s="570"/>
      <c r="AH881" s="570"/>
      <c r="AI881" s="570"/>
      <c r="AJ881" s="570"/>
      <c r="AK881" s="570"/>
      <c r="AL881" s="570"/>
      <c r="AM881" s="570"/>
      <c r="AN881" s="570"/>
      <c r="AO881" s="570"/>
      <c r="AP881" s="570"/>
      <c r="AQ881" s="570"/>
      <c r="AR881" s="570"/>
      <c r="AS881" s="570"/>
      <c r="AT881" s="570"/>
      <c r="AU881" s="570"/>
      <c r="AV881" s="570"/>
      <c r="AW881" s="570"/>
      <c r="AX881" s="570"/>
      <c r="AY881" s="570"/>
      <c r="AZ881" s="570"/>
      <c r="BA881" s="570"/>
      <c r="BB881" s="570"/>
      <c r="BC881" s="570"/>
      <c r="BD881" s="570"/>
      <c r="BE881" s="570"/>
      <c r="BF881" s="570"/>
      <c r="BG881" s="570"/>
      <c r="BH881" s="570"/>
      <c r="BI881" s="570"/>
      <c r="BJ881" s="570"/>
      <c r="BK881" s="570"/>
      <c r="BL881" s="570"/>
      <c r="BM881" s="570"/>
      <c r="BN881" s="570"/>
      <c r="BO881" s="570"/>
      <c r="BP881" s="570"/>
      <c r="BQ881" s="570"/>
      <c r="BR881" s="570"/>
      <c r="BS881" s="570"/>
      <c r="BT881" s="570"/>
      <c r="BU881" s="570"/>
      <c r="BV881" s="570"/>
      <c r="BW881" s="570"/>
      <c r="BX881" s="570"/>
      <c r="BY881" s="570"/>
      <c r="BZ881" s="570"/>
      <c r="CA881" s="570"/>
      <c r="CB881" s="570"/>
      <c r="CC881" s="570"/>
      <c r="CD881" s="570"/>
      <c r="CE881" s="570"/>
      <c r="CF881" s="570"/>
      <c r="CG881" s="570"/>
      <c r="CH881" s="570"/>
      <c r="CI881" s="570"/>
      <c r="CJ881" s="570"/>
      <c r="CK881" s="570"/>
      <c r="CL881" s="570"/>
      <c r="CM881" s="570"/>
      <c r="CN881" s="570"/>
      <c r="CO881" s="570"/>
      <c r="CP881" s="570"/>
      <c r="CQ881" s="570"/>
      <c r="CR881" s="570"/>
      <c r="CS881" s="570"/>
      <c r="CT881" s="570"/>
      <c r="CU881" s="570"/>
      <c r="CV881" s="570"/>
    </row>
    <row r="882" spans="1:100" s="365" customFormat="1" ht="13.5">
      <c r="A882" s="655"/>
      <c r="B882" s="655"/>
      <c r="C882" s="655"/>
      <c r="D882" s="655"/>
      <c r="E882" s="655"/>
      <c r="F882" s="655"/>
      <c r="G882" s="655"/>
      <c r="H882" s="815"/>
      <c r="I882" s="815"/>
      <c r="J882" s="366"/>
      <c r="K882" s="367"/>
      <c r="L882" s="368"/>
      <c r="O882" s="339"/>
      <c r="P882" s="369"/>
      <c r="Q882" s="341"/>
      <c r="R882" s="342"/>
      <c r="S882" s="342"/>
      <c r="T882" s="343"/>
      <c r="U882" s="344"/>
      <c r="V882" s="344"/>
      <c r="W882" s="344"/>
      <c r="X882" s="564"/>
      <c r="Y882" s="564"/>
      <c r="Z882" s="564"/>
      <c r="AA882" s="564"/>
      <c r="AB882" s="564"/>
      <c r="AC882" s="570"/>
      <c r="AD882" s="570"/>
      <c r="AE882" s="570"/>
      <c r="AF882" s="570"/>
      <c r="AG882" s="570"/>
      <c r="AH882" s="570"/>
      <c r="AI882" s="570"/>
      <c r="AJ882" s="570"/>
      <c r="AK882" s="570"/>
      <c r="AL882" s="570"/>
      <c r="AM882" s="570"/>
      <c r="AN882" s="570"/>
      <c r="AO882" s="570"/>
      <c r="AP882" s="570"/>
      <c r="AQ882" s="570"/>
      <c r="AR882" s="570"/>
      <c r="AS882" s="570"/>
      <c r="AT882" s="570"/>
      <c r="AU882" s="570"/>
      <c r="AV882" s="570"/>
      <c r="AW882" s="570"/>
      <c r="AX882" s="570"/>
      <c r="AY882" s="570"/>
      <c r="AZ882" s="570"/>
      <c r="BA882" s="570"/>
      <c r="BB882" s="570"/>
      <c r="BC882" s="570"/>
      <c r="BD882" s="570"/>
      <c r="BE882" s="570"/>
      <c r="BF882" s="570"/>
      <c r="BG882" s="570"/>
      <c r="BH882" s="570"/>
      <c r="BI882" s="570"/>
      <c r="BJ882" s="570"/>
      <c r="BK882" s="570"/>
      <c r="BL882" s="570"/>
      <c r="BM882" s="570"/>
      <c r="BN882" s="570"/>
      <c r="BO882" s="570"/>
      <c r="BP882" s="570"/>
      <c r="BQ882" s="570"/>
      <c r="BR882" s="570"/>
      <c r="BS882" s="570"/>
      <c r="BT882" s="570"/>
      <c r="BU882" s="570"/>
      <c r="BV882" s="570"/>
      <c r="BW882" s="570"/>
      <c r="BX882" s="570"/>
      <c r="BY882" s="570"/>
      <c r="BZ882" s="570"/>
      <c r="CA882" s="570"/>
      <c r="CB882" s="570"/>
      <c r="CC882" s="570"/>
      <c r="CD882" s="570"/>
      <c r="CE882" s="570"/>
      <c r="CF882" s="570"/>
      <c r="CG882" s="570"/>
      <c r="CH882" s="570"/>
      <c r="CI882" s="570"/>
      <c r="CJ882" s="570"/>
      <c r="CK882" s="570"/>
      <c r="CL882" s="570"/>
      <c r="CM882" s="570"/>
      <c r="CN882" s="570"/>
      <c r="CO882" s="570"/>
      <c r="CP882" s="570"/>
      <c r="CQ882" s="570"/>
      <c r="CR882" s="570"/>
      <c r="CS882" s="570"/>
      <c r="CT882" s="570"/>
      <c r="CU882" s="570"/>
      <c r="CV882" s="570"/>
    </row>
    <row r="883" spans="1:100" s="365" customFormat="1" ht="13.5">
      <c r="A883" s="655"/>
      <c r="B883" s="655"/>
      <c r="C883" s="655"/>
      <c r="D883" s="655"/>
      <c r="E883" s="655"/>
      <c r="F883" s="655"/>
      <c r="G883" s="655"/>
      <c r="H883" s="815"/>
      <c r="I883" s="815"/>
      <c r="J883" s="366"/>
      <c r="K883" s="367"/>
      <c r="L883" s="368"/>
      <c r="O883" s="339"/>
      <c r="P883" s="369"/>
      <c r="Q883" s="341"/>
      <c r="R883" s="342"/>
      <c r="S883" s="342"/>
      <c r="T883" s="343"/>
      <c r="U883" s="344"/>
      <c r="V883" s="344"/>
      <c r="W883" s="344"/>
      <c r="X883" s="564"/>
      <c r="Y883" s="564"/>
      <c r="Z883" s="564"/>
      <c r="AA883" s="564"/>
      <c r="AB883" s="564"/>
      <c r="AC883" s="570"/>
      <c r="AD883" s="570"/>
      <c r="AE883" s="570"/>
      <c r="AF883" s="570"/>
      <c r="AG883" s="570"/>
      <c r="AH883" s="570"/>
      <c r="AI883" s="570"/>
      <c r="AJ883" s="570"/>
      <c r="AK883" s="570"/>
      <c r="AL883" s="570"/>
      <c r="AM883" s="570"/>
      <c r="AN883" s="570"/>
      <c r="AO883" s="570"/>
      <c r="AP883" s="570"/>
      <c r="AQ883" s="570"/>
      <c r="AR883" s="570"/>
      <c r="AS883" s="570"/>
      <c r="AT883" s="570"/>
      <c r="AU883" s="570"/>
      <c r="AV883" s="570"/>
      <c r="AW883" s="570"/>
      <c r="AX883" s="570"/>
      <c r="AY883" s="570"/>
      <c r="AZ883" s="570"/>
      <c r="BA883" s="570"/>
      <c r="BB883" s="570"/>
      <c r="BC883" s="570"/>
      <c r="BD883" s="570"/>
      <c r="BE883" s="570"/>
      <c r="BF883" s="570"/>
      <c r="BG883" s="570"/>
      <c r="BH883" s="570"/>
      <c r="BI883" s="570"/>
      <c r="BJ883" s="570"/>
      <c r="BK883" s="570"/>
      <c r="BL883" s="570"/>
      <c r="BM883" s="570"/>
      <c r="BN883" s="570"/>
      <c r="BO883" s="570"/>
      <c r="BP883" s="570"/>
      <c r="BQ883" s="570"/>
      <c r="BR883" s="570"/>
      <c r="BS883" s="570"/>
      <c r="BT883" s="570"/>
      <c r="BU883" s="570"/>
      <c r="BV883" s="570"/>
      <c r="BW883" s="570"/>
      <c r="BX883" s="570"/>
      <c r="BY883" s="570"/>
      <c r="BZ883" s="570"/>
      <c r="CA883" s="570"/>
      <c r="CB883" s="570"/>
      <c r="CC883" s="570"/>
      <c r="CD883" s="570"/>
      <c r="CE883" s="570"/>
      <c r="CF883" s="570"/>
      <c r="CG883" s="570"/>
      <c r="CH883" s="570"/>
      <c r="CI883" s="570"/>
      <c r="CJ883" s="570"/>
      <c r="CK883" s="570"/>
      <c r="CL883" s="570"/>
      <c r="CM883" s="570"/>
      <c r="CN883" s="570"/>
      <c r="CO883" s="570"/>
      <c r="CP883" s="570"/>
      <c r="CQ883" s="570"/>
      <c r="CR883" s="570"/>
      <c r="CS883" s="570"/>
      <c r="CT883" s="570"/>
      <c r="CU883" s="570"/>
      <c r="CV883" s="570"/>
    </row>
    <row r="884" spans="1:100" s="365" customFormat="1" ht="13.5">
      <c r="A884" s="655"/>
      <c r="B884" s="655"/>
      <c r="C884" s="655"/>
      <c r="D884" s="655"/>
      <c r="E884" s="655"/>
      <c r="F884" s="655"/>
      <c r="G884" s="655"/>
      <c r="H884" s="815"/>
      <c r="I884" s="815"/>
      <c r="J884" s="366"/>
      <c r="K884" s="367"/>
      <c r="L884" s="368"/>
      <c r="O884" s="339"/>
      <c r="P884" s="369"/>
      <c r="Q884" s="341"/>
      <c r="R884" s="342"/>
      <c r="S884" s="342"/>
      <c r="T884" s="343"/>
      <c r="U884" s="344"/>
      <c r="V884" s="344"/>
      <c r="W884" s="344"/>
      <c r="X884" s="564"/>
      <c r="Y884" s="564"/>
      <c r="Z884" s="564"/>
      <c r="AA884" s="564"/>
      <c r="AB884" s="564"/>
      <c r="AC884" s="570"/>
      <c r="AD884" s="570"/>
      <c r="AE884" s="570"/>
      <c r="AF884" s="570"/>
      <c r="AG884" s="570"/>
      <c r="AH884" s="570"/>
      <c r="AI884" s="570"/>
      <c r="AJ884" s="570"/>
      <c r="AK884" s="570"/>
      <c r="AL884" s="570"/>
      <c r="AM884" s="570"/>
      <c r="AN884" s="570"/>
      <c r="AO884" s="570"/>
      <c r="AP884" s="570"/>
      <c r="AQ884" s="570"/>
      <c r="AR884" s="570"/>
      <c r="AS884" s="570"/>
      <c r="AT884" s="570"/>
      <c r="AU884" s="570"/>
      <c r="AV884" s="570"/>
      <c r="AW884" s="570"/>
      <c r="AX884" s="570"/>
      <c r="AY884" s="570"/>
      <c r="AZ884" s="570"/>
      <c r="BA884" s="570"/>
      <c r="BB884" s="570"/>
      <c r="BC884" s="570"/>
      <c r="BD884" s="570"/>
      <c r="BE884" s="570"/>
      <c r="BF884" s="570"/>
      <c r="BG884" s="570"/>
      <c r="BH884" s="570"/>
      <c r="BI884" s="570"/>
      <c r="BJ884" s="570"/>
      <c r="BK884" s="570"/>
      <c r="BL884" s="570"/>
      <c r="BM884" s="570"/>
      <c r="BN884" s="570"/>
      <c r="BO884" s="570"/>
      <c r="BP884" s="570"/>
      <c r="BQ884" s="570"/>
      <c r="BR884" s="570"/>
      <c r="BS884" s="570"/>
      <c r="BT884" s="570"/>
      <c r="BU884" s="570"/>
      <c r="BV884" s="570"/>
      <c r="BW884" s="570"/>
      <c r="BX884" s="570"/>
      <c r="BY884" s="570"/>
      <c r="BZ884" s="570"/>
      <c r="CA884" s="570"/>
      <c r="CB884" s="570"/>
      <c r="CC884" s="570"/>
      <c r="CD884" s="570"/>
      <c r="CE884" s="570"/>
      <c r="CF884" s="570"/>
      <c r="CG884" s="570"/>
      <c r="CH884" s="570"/>
      <c r="CI884" s="570"/>
      <c r="CJ884" s="570"/>
      <c r="CK884" s="570"/>
      <c r="CL884" s="570"/>
      <c r="CM884" s="570"/>
      <c r="CN884" s="570"/>
      <c r="CO884" s="570"/>
      <c r="CP884" s="570"/>
      <c r="CQ884" s="570"/>
      <c r="CR884" s="570"/>
      <c r="CS884" s="570"/>
      <c r="CT884" s="570"/>
      <c r="CU884" s="570"/>
      <c r="CV884" s="570"/>
    </row>
    <row r="885" spans="1:100" s="365" customFormat="1" ht="13.5">
      <c r="A885" s="655"/>
      <c r="B885" s="655"/>
      <c r="C885" s="655"/>
      <c r="D885" s="655"/>
      <c r="E885" s="655"/>
      <c r="F885" s="655"/>
      <c r="G885" s="655"/>
      <c r="H885" s="815"/>
      <c r="I885" s="815"/>
      <c r="J885" s="366"/>
      <c r="K885" s="367"/>
      <c r="L885" s="368"/>
      <c r="O885" s="339"/>
      <c r="P885" s="369"/>
      <c r="Q885" s="341"/>
      <c r="R885" s="342"/>
      <c r="S885" s="342"/>
      <c r="T885" s="343"/>
      <c r="U885" s="344"/>
      <c r="V885" s="344"/>
      <c r="W885" s="344"/>
      <c r="X885" s="564"/>
      <c r="Y885" s="564"/>
      <c r="Z885" s="564"/>
      <c r="AA885" s="564"/>
      <c r="AB885" s="564"/>
      <c r="AC885" s="570"/>
      <c r="AD885" s="570"/>
      <c r="AE885" s="570"/>
      <c r="AF885" s="570"/>
      <c r="AG885" s="570"/>
      <c r="AH885" s="570"/>
      <c r="AI885" s="570"/>
      <c r="AJ885" s="570"/>
      <c r="AK885" s="570"/>
      <c r="AL885" s="570"/>
      <c r="AM885" s="570"/>
      <c r="AN885" s="570"/>
      <c r="AO885" s="570"/>
      <c r="AP885" s="570"/>
      <c r="AQ885" s="570"/>
      <c r="AR885" s="570"/>
      <c r="AS885" s="570"/>
      <c r="AT885" s="570"/>
      <c r="AU885" s="570"/>
      <c r="AV885" s="570"/>
      <c r="AW885" s="570"/>
      <c r="AX885" s="570"/>
      <c r="AY885" s="570"/>
      <c r="AZ885" s="570"/>
      <c r="BA885" s="570"/>
      <c r="BB885" s="570"/>
      <c r="BC885" s="570"/>
      <c r="BD885" s="570"/>
      <c r="BE885" s="570"/>
      <c r="BF885" s="570"/>
      <c r="BG885" s="570"/>
      <c r="BH885" s="570"/>
      <c r="BI885" s="570"/>
      <c r="BJ885" s="570"/>
      <c r="BK885" s="570"/>
      <c r="BL885" s="570"/>
      <c r="BM885" s="570"/>
      <c r="BN885" s="570"/>
      <c r="BO885" s="570"/>
      <c r="BP885" s="570"/>
      <c r="BQ885" s="570"/>
      <c r="BR885" s="570"/>
      <c r="BS885" s="570"/>
      <c r="BT885" s="570"/>
      <c r="BU885" s="570"/>
      <c r="BV885" s="570"/>
      <c r="BW885" s="570"/>
      <c r="BX885" s="570"/>
      <c r="BY885" s="570"/>
      <c r="BZ885" s="570"/>
      <c r="CA885" s="570"/>
      <c r="CB885" s="570"/>
      <c r="CC885" s="570"/>
      <c r="CD885" s="570"/>
      <c r="CE885" s="570"/>
      <c r="CF885" s="570"/>
      <c r="CG885" s="570"/>
      <c r="CH885" s="570"/>
      <c r="CI885" s="570"/>
      <c r="CJ885" s="570"/>
      <c r="CK885" s="570"/>
      <c r="CL885" s="570"/>
      <c r="CM885" s="570"/>
      <c r="CN885" s="570"/>
      <c r="CO885" s="570"/>
      <c r="CP885" s="570"/>
      <c r="CQ885" s="570"/>
      <c r="CR885" s="570"/>
      <c r="CS885" s="570"/>
      <c r="CT885" s="570"/>
      <c r="CU885" s="570"/>
      <c r="CV885" s="570"/>
    </row>
    <row r="886" spans="1:100" s="365" customFormat="1" ht="13.5">
      <c r="A886" s="655"/>
      <c r="B886" s="655"/>
      <c r="C886" s="655"/>
      <c r="D886" s="655"/>
      <c r="E886" s="655"/>
      <c r="F886" s="655"/>
      <c r="G886" s="655"/>
      <c r="H886" s="815"/>
      <c r="I886" s="815"/>
      <c r="J886" s="366"/>
      <c r="K886" s="367"/>
      <c r="L886" s="368"/>
      <c r="O886" s="339"/>
      <c r="P886" s="369"/>
      <c r="Q886" s="341"/>
      <c r="R886" s="342"/>
      <c r="S886" s="342"/>
      <c r="T886" s="343"/>
      <c r="U886" s="344"/>
      <c r="V886" s="344"/>
      <c r="W886" s="344"/>
      <c r="X886" s="564"/>
      <c r="Y886" s="564"/>
      <c r="Z886" s="564"/>
      <c r="AA886" s="564"/>
      <c r="AB886" s="564"/>
      <c r="AC886" s="570"/>
      <c r="AD886" s="570"/>
      <c r="AE886" s="570"/>
      <c r="AF886" s="570"/>
      <c r="AG886" s="570"/>
      <c r="AH886" s="570"/>
      <c r="AI886" s="570"/>
      <c r="AJ886" s="570"/>
      <c r="AK886" s="570"/>
      <c r="AL886" s="570"/>
      <c r="AM886" s="570"/>
      <c r="AN886" s="570"/>
      <c r="AO886" s="570"/>
      <c r="AP886" s="570"/>
      <c r="AQ886" s="570"/>
      <c r="AR886" s="570"/>
      <c r="AS886" s="570"/>
      <c r="AT886" s="570"/>
      <c r="AU886" s="570"/>
      <c r="AV886" s="570"/>
      <c r="AW886" s="570"/>
      <c r="AX886" s="570"/>
      <c r="AY886" s="570"/>
      <c r="AZ886" s="570"/>
      <c r="BA886" s="570"/>
      <c r="BB886" s="570"/>
      <c r="BC886" s="570"/>
      <c r="BD886" s="570"/>
      <c r="BE886" s="570"/>
      <c r="BF886" s="570"/>
      <c r="BG886" s="570"/>
      <c r="BH886" s="570"/>
      <c r="BI886" s="570"/>
      <c r="BJ886" s="570"/>
      <c r="BK886" s="570"/>
      <c r="BL886" s="570"/>
      <c r="BM886" s="570"/>
      <c r="BN886" s="570"/>
      <c r="BO886" s="570"/>
      <c r="BP886" s="570"/>
      <c r="BQ886" s="570"/>
      <c r="BR886" s="570"/>
      <c r="BS886" s="570"/>
      <c r="BT886" s="570"/>
      <c r="BU886" s="570"/>
      <c r="BV886" s="570"/>
      <c r="BW886" s="570"/>
      <c r="BX886" s="570"/>
      <c r="BY886" s="570"/>
      <c r="BZ886" s="570"/>
      <c r="CA886" s="570"/>
      <c r="CB886" s="570"/>
      <c r="CC886" s="570"/>
      <c r="CD886" s="570"/>
      <c r="CE886" s="570"/>
      <c r="CF886" s="570"/>
      <c r="CG886" s="570"/>
      <c r="CH886" s="570"/>
      <c r="CI886" s="570"/>
      <c r="CJ886" s="570"/>
      <c r="CK886" s="570"/>
      <c r="CL886" s="570"/>
      <c r="CM886" s="570"/>
      <c r="CN886" s="570"/>
      <c r="CO886" s="570"/>
      <c r="CP886" s="570"/>
      <c r="CQ886" s="570"/>
      <c r="CR886" s="570"/>
      <c r="CS886" s="570"/>
      <c r="CT886" s="570"/>
      <c r="CU886" s="570"/>
      <c r="CV886" s="570"/>
    </row>
    <row r="887" spans="1:100" s="365" customFormat="1" ht="13.5">
      <c r="A887" s="655"/>
      <c r="B887" s="655"/>
      <c r="C887" s="655"/>
      <c r="D887" s="655"/>
      <c r="E887" s="655"/>
      <c r="F887" s="655"/>
      <c r="G887" s="655"/>
      <c r="H887" s="815"/>
      <c r="I887" s="815"/>
      <c r="J887" s="366"/>
      <c r="K887" s="367"/>
      <c r="L887" s="368"/>
      <c r="O887" s="339"/>
      <c r="P887" s="369"/>
      <c r="Q887" s="341"/>
      <c r="R887" s="342"/>
      <c r="S887" s="342"/>
      <c r="T887" s="343"/>
      <c r="U887" s="344"/>
      <c r="V887" s="344"/>
      <c r="W887" s="344"/>
      <c r="X887" s="564"/>
      <c r="Y887" s="564"/>
      <c r="Z887" s="564"/>
      <c r="AA887" s="564"/>
      <c r="AB887" s="564"/>
      <c r="AC887" s="570"/>
      <c r="AD887" s="570"/>
      <c r="AE887" s="570"/>
      <c r="AF887" s="570"/>
      <c r="AG887" s="570"/>
      <c r="AH887" s="570"/>
      <c r="AI887" s="570"/>
      <c r="AJ887" s="570"/>
      <c r="AK887" s="570"/>
      <c r="AL887" s="570"/>
      <c r="AM887" s="570"/>
      <c r="AN887" s="570"/>
      <c r="AO887" s="570"/>
      <c r="AP887" s="570"/>
      <c r="AQ887" s="570"/>
      <c r="AR887" s="570"/>
      <c r="AS887" s="570"/>
      <c r="AT887" s="570"/>
      <c r="AU887" s="570"/>
      <c r="AV887" s="570"/>
      <c r="AW887" s="570"/>
      <c r="AX887" s="570"/>
      <c r="AY887" s="570"/>
      <c r="AZ887" s="570"/>
      <c r="BA887" s="570"/>
      <c r="BB887" s="570"/>
      <c r="BC887" s="570"/>
      <c r="BD887" s="570"/>
      <c r="BE887" s="570"/>
      <c r="BF887" s="570"/>
      <c r="BG887" s="570"/>
      <c r="BH887" s="570"/>
      <c r="BI887" s="570"/>
      <c r="BJ887" s="570"/>
      <c r="BK887" s="570"/>
      <c r="BL887" s="570"/>
      <c r="BM887" s="570"/>
      <c r="BN887" s="570"/>
      <c r="BO887" s="570"/>
      <c r="BP887" s="570"/>
      <c r="BQ887" s="570"/>
      <c r="BR887" s="570"/>
      <c r="BS887" s="570"/>
      <c r="BT887" s="570"/>
      <c r="BU887" s="570"/>
      <c r="BV887" s="570"/>
      <c r="BW887" s="570"/>
      <c r="BX887" s="570"/>
      <c r="BY887" s="570"/>
      <c r="BZ887" s="570"/>
      <c r="CA887" s="570"/>
      <c r="CB887" s="570"/>
      <c r="CC887" s="570"/>
      <c r="CD887" s="570"/>
      <c r="CE887" s="570"/>
      <c r="CF887" s="570"/>
      <c r="CG887" s="570"/>
      <c r="CH887" s="570"/>
      <c r="CI887" s="570"/>
      <c r="CJ887" s="570"/>
      <c r="CK887" s="570"/>
      <c r="CL887" s="570"/>
      <c r="CM887" s="570"/>
      <c r="CN887" s="570"/>
      <c r="CO887" s="570"/>
      <c r="CP887" s="570"/>
      <c r="CQ887" s="570"/>
      <c r="CR887" s="570"/>
      <c r="CS887" s="570"/>
      <c r="CT887" s="570"/>
      <c r="CU887" s="570"/>
      <c r="CV887" s="570"/>
    </row>
    <row r="888" spans="1:100" s="365" customFormat="1" ht="13.5">
      <c r="A888" s="655"/>
      <c r="B888" s="655"/>
      <c r="C888" s="655"/>
      <c r="D888" s="655"/>
      <c r="E888" s="655"/>
      <c r="F888" s="655"/>
      <c r="G888" s="655"/>
      <c r="H888" s="815"/>
      <c r="I888" s="815"/>
      <c r="J888" s="366"/>
      <c r="K888" s="367"/>
      <c r="L888" s="368"/>
      <c r="O888" s="339"/>
      <c r="P888" s="369"/>
      <c r="Q888" s="341"/>
      <c r="R888" s="342"/>
      <c r="S888" s="342"/>
      <c r="T888" s="343"/>
      <c r="U888" s="344"/>
      <c r="V888" s="344"/>
      <c r="W888" s="344"/>
      <c r="X888" s="564"/>
      <c r="Y888" s="564"/>
      <c r="Z888" s="564"/>
      <c r="AA888" s="564"/>
      <c r="AB888" s="564"/>
      <c r="AC888" s="570"/>
      <c r="AD888" s="570"/>
      <c r="AE888" s="570"/>
      <c r="AF888" s="570"/>
      <c r="AG888" s="570"/>
      <c r="AH888" s="570"/>
      <c r="AI888" s="570"/>
      <c r="AJ888" s="570"/>
      <c r="AK888" s="570"/>
      <c r="AL888" s="570"/>
      <c r="AM888" s="570"/>
      <c r="AN888" s="570"/>
      <c r="AO888" s="570"/>
      <c r="AP888" s="570"/>
      <c r="AQ888" s="570"/>
      <c r="AR888" s="570"/>
      <c r="AS888" s="570"/>
      <c r="AT888" s="570"/>
      <c r="AU888" s="570"/>
      <c r="AV888" s="570"/>
      <c r="AW888" s="570"/>
      <c r="AX888" s="570"/>
      <c r="AY888" s="570"/>
      <c r="AZ888" s="570"/>
      <c r="BA888" s="570"/>
      <c r="BB888" s="570"/>
      <c r="BC888" s="570"/>
      <c r="BD888" s="570"/>
      <c r="BE888" s="570"/>
      <c r="BF888" s="570"/>
      <c r="BG888" s="570"/>
      <c r="BH888" s="570"/>
      <c r="BI888" s="570"/>
      <c r="BJ888" s="570"/>
      <c r="BK888" s="570"/>
      <c r="BL888" s="570"/>
      <c r="BM888" s="570"/>
      <c r="BN888" s="570"/>
      <c r="BO888" s="570"/>
      <c r="BP888" s="570"/>
      <c r="BQ888" s="570"/>
      <c r="BR888" s="570"/>
      <c r="BS888" s="570"/>
      <c r="BT888" s="570"/>
      <c r="BU888" s="570"/>
      <c r="BV888" s="570"/>
      <c r="BW888" s="570"/>
      <c r="BX888" s="570"/>
      <c r="BY888" s="570"/>
      <c r="BZ888" s="570"/>
      <c r="CA888" s="570"/>
      <c r="CB888" s="570"/>
      <c r="CC888" s="570"/>
      <c r="CD888" s="570"/>
      <c r="CE888" s="570"/>
      <c r="CF888" s="570"/>
      <c r="CG888" s="570"/>
      <c r="CH888" s="570"/>
      <c r="CI888" s="570"/>
      <c r="CJ888" s="570"/>
      <c r="CK888" s="570"/>
      <c r="CL888" s="570"/>
      <c r="CM888" s="570"/>
      <c r="CN888" s="570"/>
      <c r="CO888" s="570"/>
      <c r="CP888" s="570"/>
      <c r="CQ888" s="570"/>
      <c r="CR888" s="570"/>
      <c r="CS888" s="570"/>
      <c r="CT888" s="570"/>
      <c r="CU888" s="570"/>
      <c r="CV888" s="570"/>
    </row>
    <row r="889" spans="1:100" s="365" customFormat="1" ht="13.5">
      <c r="A889" s="655"/>
      <c r="B889" s="655"/>
      <c r="C889" s="655"/>
      <c r="D889" s="655"/>
      <c r="E889" s="655"/>
      <c r="F889" s="655"/>
      <c r="G889" s="655"/>
      <c r="H889" s="815"/>
      <c r="I889" s="815"/>
      <c r="J889" s="366"/>
      <c r="K889" s="367"/>
      <c r="L889" s="368"/>
      <c r="O889" s="339"/>
      <c r="P889" s="369"/>
      <c r="Q889" s="341"/>
      <c r="R889" s="342"/>
      <c r="S889" s="342"/>
      <c r="T889" s="343"/>
      <c r="U889" s="344"/>
      <c r="V889" s="344"/>
      <c r="W889" s="344"/>
      <c r="X889" s="564"/>
      <c r="Y889" s="564"/>
      <c r="Z889" s="564"/>
      <c r="AA889" s="564"/>
      <c r="AB889" s="564"/>
      <c r="AC889" s="570"/>
      <c r="AD889" s="570"/>
      <c r="AE889" s="570"/>
      <c r="AF889" s="570"/>
      <c r="AG889" s="570"/>
      <c r="AH889" s="570"/>
      <c r="AI889" s="570"/>
      <c r="AJ889" s="570"/>
      <c r="AK889" s="570"/>
      <c r="AL889" s="570"/>
      <c r="AM889" s="570"/>
      <c r="AN889" s="570"/>
      <c r="AO889" s="570"/>
      <c r="AP889" s="570"/>
      <c r="AQ889" s="570"/>
      <c r="AR889" s="570"/>
      <c r="AS889" s="570"/>
      <c r="AT889" s="570"/>
      <c r="AU889" s="570"/>
      <c r="AV889" s="570"/>
      <c r="AW889" s="570"/>
      <c r="AX889" s="570"/>
      <c r="AY889" s="570"/>
      <c r="AZ889" s="570"/>
      <c r="BA889" s="570"/>
      <c r="BB889" s="570"/>
      <c r="BC889" s="570"/>
      <c r="BD889" s="570"/>
      <c r="BE889" s="570"/>
      <c r="BF889" s="570"/>
      <c r="BG889" s="570"/>
      <c r="BH889" s="570"/>
      <c r="BI889" s="570"/>
      <c r="BJ889" s="570"/>
      <c r="BK889" s="570"/>
      <c r="BL889" s="570"/>
      <c r="BM889" s="570"/>
      <c r="BN889" s="570"/>
      <c r="BO889" s="570"/>
      <c r="BP889" s="570"/>
      <c r="BQ889" s="570"/>
      <c r="BR889" s="570"/>
      <c r="BS889" s="570"/>
      <c r="BT889" s="570"/>
      <c r="BU889" s="570"/>
      <c r="BV889" s="570"/>
      <c r="BW889" s="570"/>
      <c r="BX889" s="570"/>
      <c r="BY889" s="570"/>
      <c r="BZ889" s="570"/>
      <c r="CA889" s="570"/>
      <c r="CB889" s="570"/>
      <c r="CC889" s="570"/>
      <c r="CD889" s="570"/>
      <c r="CE889" s="570"/>
      <c r="CF889" s="570"/>
      <c r="CG889" s="570"/>
      <c r="CH889" s="570"/>
      <c r="CI889" s="570"/>
      <c r="CJ889" s="570"/>
      <c r="CK889" s="570"/>
      <c r="CL889" s="570"/>
      <c r="CM889" s="570"/>
      <c r="CN889" s="570"/>
      <c r="CO889" s="570"/>
      <c r="CP889" s="570"/>
      <c r="CQ889" s="570"/>
      <c r="CR889" s="570"/>
      <c r="CS889" s="570"/>
      <c r="CT889" s="570"/>
      <c r="CU889" s="570"/>
      <c r="CV889" s="570"/>
    </row>
    <row r="890" spans="1:100" s="365" customFormat="1" ht="13.5">
      <c r="A890" s="655"/>
      <c r="B890" s="655"/>
      <c r="C890" s="655"/>
      <c r="D890" s="655"/>
      <c r="E890" s="655"/>
      <c r="F890" s="655"/>
      <c r="G890" s="655"/>
      <c r="H890" s="815"/>
      <c r="I890" s="815"/>
      <c r="J890" s="366"/>
      <c r="K890" s="367"/>
      <c r="L890" s="368"/>
      <c r="O890" s="339"/>
      <c r="P890" s="369"/>
      <c r="Q890" s="341"/>
      <c r="R890" s="342"/>
      <c r="S890" s="342"/>
      <c r="T890" s="343"/>
      <c r="U890" s="344"/>
      <c r="V890" s="344"/>
      <c r="W890" s="344"/>
      <c r="X890" s="564"/>
      <c r="Y890" s="564"/>
      <c r="Z890" s="564"/>
      <c r="AA890" s="564"/>
      <c r="AB890" s="564"/>
      <c r="AC890" s="570"/>
      <c r="AD890" s="570"/>
      <c r="AE890" s="570"/>
      <c r="AF890" s="570"/>
      <c r="AG890" s="570"/>
      <c r="AH890" s="570"/>
      <c r="AI890" s="570"/>
      <c r="AJ890" s="570"/>
      <c r="AK890" s="570"/>
      <c r="AL890" s="570"/>
      <c r="AM890" s="570"/>
      <c r="AN890" s="570"/>
      <c r="AO890" s="570"/>
      <c r="AP890" s="570"/>
      <c r="AQ890" s="570"/>
      <c r="AR890" s="570"/>
      <c r="AS890" s="570"/>
      <c r="AT890" s="570"/>
      <c r="AU890" s="570"/>
      <c r="AV890" s="570"/>
      <c r="AW890" s="570"/>
      <c r="AX890" s="570"/>
      <c r="AY890" s="570"/>
      <c r="AZ890" s="570"/>
      <c r="BA890" s="570"/>
      <c r="BB890" s="570"/>
      <c r="BC890" s="570"/>
      <c r="BD890" s="570"/>
      <c r="BE890" s="570"/>
      <c r="BF890" s="570"/>
      <c r="BG890" s="570"/>
      <c r="BH890" s="570"/>
      <c r="BI890" s="570"/>
      <c r="BJ890" s="570"/>
      <c r="BK890" s="570"/>
      <c r="BL890" s="570"/>
      <c r="BM890" s="570"/>
      <c r="BN890" s="570"/>
      <c r="BO890" s="570"/>
      <c r="BP890" s="570"/>
      <c r="BQ890" s="570"/>
      <c r="BR890" s="570"/>
      <c r="BS890" s="570"/>
      <c r="BT890" s="570"/>
      <c r="BU890" s="570"/>
      <c r="BV890" s="570"/>
      <c r="BW890" s="570"/>
      <c r="BX890" s="570"/>
      <c r="BY890" s="570"/>
      <c r="BZ890" s="570"/>
      <c r="CA890" s="570"/>
      <c r="CB890" s="570"/>
      <c r="CC890" s="570"/>
      <c r="CD890" s="570"/>
      <c r="CE890" s="570"/>
      <c r="CF890" s="570"/>
      <c r="CG890" s="570"/>
      <c r="CH890" s="570"/>
      <c r="CI890" s="570"/>
      <c r="CJ890" s="570"/>
      <c r="CK890" s="570"/>
      <c r="CL890" s="570"/>
      <c r="CM890" s="570"/>
      <c r="CN890" s="570"/>
      <c r="CO890" s="570"/>
      <c r="CP890" s="570"/>
      <c r="CQ890" s="570"/>
      <c r="CR890" s="570"/>
      <c r="CS890" s="570"/>
      <c r="CT890" s="570"/>
      <c r="CU890" s="570"/>
      <c r="CV890" s="570"/>
    </row>
    <row r="891" spans="1:100" s="365" customFormat="1" ht="13.5">
      <c r="A891" s="655"/>
      <c r="B891" s="655"/>
      <c r="C891" s="655"/>
      <c r="D891" s="655"/>
      <c r="E891" s="655"/>
      <c r="F891" s="655"/>
      <c r="G891" s="655"/>
      <c r="H891" s="815"/>
      <c r="I891" s="815"/>
      <c r="J891" s="366"/>
      <c r="K891" s="367"/>
      <c r="L891" s="368"/>
      <c r="O891" s="339"/>
      <c r="P891" s="369"/>
      <c r="Q891" s="341"/>
      <c r="R891" s="342"/>
      <c r="S891" s="342"/>
      <c r="T891" s="343"/>
      <c r="U891" s="344"/>
      <c r="V891" s="344"/>
      <c r="W891" s="344"/>
      <c r="X891" s="564"/>
      <c r="Y891" s="564"/>
      <c r="Z891" s="564"/>
      <c r="AA891" s="564"/>
      <c r="AB891" s="564"/>
      <c r="AC891" s="570"/>
      <c r="AD891" s="570"/>
      <c r="AE891" s="570"/>
      <c r="AF891" s="570"/>
      <c r="AG891" s="570"/>
      <c r="AH891" s="570"/>
      <c r="AI891" s="570"/>
      <c r="AJ891" s="570"/>
      <c r="AK891" s="570"/>
      <c r="AL891" s="570"/>
      <c r="AM891" s="570"/>
      <c r="AN891" s="570"/>
      <c r="AO891" s="570"/>
      <c r="AP891" s="570"/>
      <c r="AQ891" s="570"/>
      <c r="AR891" s="570"/>
      <c r="AS891" s="570"/>
      <c r="AT891" s="570"/>
      <c r="AU891" s="570"/>
      <c r="AV891" s="570"/>
      <c r="AW891" s="570"/>
      <c r="AX891" s="570"/>
      <c r="AY891" s="570"/>
      <c r="AZ891" s="570"/>
      <c r="BA891" s="570"/>
      <c r="BB891" s="570"/>
      <c r="BC891" s="570"/>
      <c r="BD891" s="570"/>
      <c r="BE891" s="570"/>
      <c r="BF891" s="570"/>
      <c r="BG891" s="570"/>
      <c r="BH891" s="570"/>
      <c r="BI891" s="570"/>
      <c r="BJ891" s="570"/>
      <c r="BK891" s="570"/>
      <c r="BL891" s="570"/>
      <c r="BM891" s="570"/>
      <c r="BN891" s="570"/>
      <c r="BO891" s="570"/>
      <c r="BP891" s="570"/>
      <c r="BQ891" s="570"/>
      <c r="BR891" s="570"/>
      <c r="BS891" s="570"/>
      <c r="BT891" s="570"/>
      <c r="BU891" s="570"/>
      <c r="BV891" s="570"/>
      <c r="BW891" s="570"/>
      <c r="BX891" s="570"/>
      <c r="BY891" s="570"/>
      <c r="BZ891" s="570"/>
      <c r="CA891" s="570"/>
      <c r="CB891" s="570"/>
      <c r="CC891" s="570"/>
      <c r="CD891" s="570"/>
      <c r="CE891" s="570"/>
      <c r="CF891" s="570"/>
      <c r="CG891" s="570"/>
      <c r="CH891" s="570"/>
      <c r="CI891" s="570"/>
      <c r="CJ891" s="570"/>
      <c r="CK891" s="570"/>
      <c r="CL891" s="570"/>
      <c r="CM891" s="570"/>
      <c r="CN891" s="570"/>
      <c r="CO891" s="570"/>
      <c r="CP891" s="570"/>
      <c r="CQ891" s="570"/>
      <c r="CR891" s="570"/>
      <c r="CS891" s="570"/>
      <c r="CT891" s="570"/>
      <c r="CU891" s="570"/>
      <c r="CV891" s="570"/>
    </row>
    <row r="892" spans="1:100" s="365" customFormat="1" ht="13.5">
      <c r="A892" s="655"/>
      <c r="B892" s="655"/>
      <c r="C892" s="655"/>
      <c r="D892" s="655"/>
      <c r="E892" s="655"/>
      <c r="F892" s="655"/>
      <c r="G892" s="655"/>
      <c r="H892" s="815"/>
      <c r="I892" s="815"/>
      <c r="J892" s="366"/>
      <c r="K892" s="367"/>
      <c r="L892" s="368"/>
      <c r="O892" s="339"/>
      <c r="P892" s="369"/>
      <c r="Q892" s="341"/>
      <c r="R892" s="342"/>
      <c r="S892" s="342"/>
      <c r="T892" s="343"/>
      <c r="U892" s="344"/>
      <c r="V892" s="344"/>
      <c r="W892" s="344"/>
      <c r="X892" s="564"/>
      <c r="Y892" s="564"/>
      <c r="Z892" s="564"/>
      <c r="AA892" s="564"/>
      <c r="AB892" s="564"/>
      <c r="AC892" s="570"/>
      <c r="AD892" s="570"/>
      <c r="AE892" s="570"/>
      <c r="AF892" s="570"/>
      <c r="AG892" s="570"/>
      <c r="AH892" s="570"/>
      <c r="AI892" s="570"/>
      <c r="AJ892" s="570"/>
      <c r="AK892" s="570"/>
      <c r="AL892" s="570"/>
      <c r="AM892" s="570"/>
      <c r="AN892" s="570"/>
      <c r="AO892" s="570"/>
      <c r="AP892" s="570"/>
      <c r="AQ892" s="570"/>
      <c r="AR892" s="570"/>
      <c r="AS892" s="570"/>
      <c r="AT892" s="570"/>
      <c r="AU892" s="570"/>
      <c r="AV892" s="570"/>
      <c r="AW892" s="570"/>
      <c r="AX892" s="570"/>
      <c r="AY892" s="570"/>
      <c r="AZ892" s="570"/>
      <c r="BA892" s="570"/>
      <c r="BB892" s="570"/>
      <c r="BC892" s="570"/>
      <c r="BD892" s="570"/>
      <c r="BE892" s="570"/>
      <c r="BF892" s="570"/>
      <c r="BG892" s="570"/>
      <c r="BH892" s="570"/>
      <c r="BI892" s="570"/>
      <c r="BJ892" s="570"/>
      <c r="BK892" s="570"/>
      <c r="BL892" s="570"/>
      <c r="BM892" s="570"/>
      <c r="BN892" s="570"/>
      <c r="BO892" s="570"/>
      <c r="BP892" s="570"/>
      <c r="BQ892" s="570"/>
      <c r="BR892" s="570"/>
      <c r="BS892" s="570"/>
      <c r="BT892" s="570"/>
      <c r="BU892" s="570"/>
      <c r="BV892" s="570"/>
      <c r="BW892" s="570"/>
      <c r="BX892" s="570"/>
      <c r="BY892" s="570"/>
      <c r="BZ892" s="570"/>
      <c r="CA892" s="570"/>
      <c r="CB892" s="570"/>
      <c r="CC892" s="570"/>
      <c r="CD892" s="570"/>
      <c r="CE892" s="570"/>
      <c r="CF892" s="570"/>
      <c r="CG892" s="570"/>
      <c r="CH892" s="570"/>
      <c r="CI892" s="570"/>
      <c r="CJ892" s="570"/>
      <c r="CK892" s="570"/>
      <c r="CL892" s="570"/>
      <c r="CM892" s="570"/>
      <c r="CN892" s="570"/>
      <c r="CO892" s="570"/>
      <c r="CP892" s="570"/>
      <c r="CQ892" s="570"/>
      <c r="CR892" s="570"/>
      <c r="CS892" s="570"/>
      <c r="CT892" s="570"/>
      <c r="CU892" s="570"/>
      <c r="CV892" s="570"/>
    </row>
    <row r="893" spans="1:100" s="365" customFormat="1" ht="13.5">
      <c r="A893" s="655"/>
      <c r="B893" s="655"/>
      <c r="C893" s="655"/>
      <c r="D893" s="655"/>
      <c r="E893" s="655"/>
      <c r="F893" s="655"/>
      <c r="G893" s="655"/>
      <c r="H893" s="815"/>
      <c r="I893" s="815"/>
      <c r="J893" s="366"/>
      <c r="K893" s="367"/>
      <c r="L893" s="368"/>
      <c r="O893" s="339"/>
      <c r="P893" s="369"/>
      <c r="Q893" s="341"/>
      <c r="R893" s="342"/>
      <c r="S893" s="342"/>
      <c r="T893" s="343"/>
      <c r="U893" s="344"/>
      <c r="V893" s="344"/>
      <c r="W893" s="344"/>
      <c r="X893" s="564"/>
      <c r="Y893" s="564"/>
      <c r="Z893" s="564"/>
      <c r="AA893" s="564"/>
      <c r="AB893" s="564"/>
      <c r="AC893" s="570"/>
      <c r="AD893" s="570"/>
      <c r="AE893" s="570"/>
      <c r="AF893" s="570"/>
      <c r="AG893" s="570"/>
      <c r="AH893" s="570"/>
      <c r="AI893" s="570"/>
      <c r="AJ893" s="570"/>
      <c r="AK893" s="570"/>
      <c r="AL893" s="570"/>
      <c r="AM893" s="570"/>
      <c r="AN893" s="570"/>
      <c r="AO893" s="570"/>
      <c r="AP893" s="570"/>
      <c r="AQ893" s="570"/>
      <c r="AR893" s="570"/>
      <c r="AS893" s="570"/>
      <c r="AT893" s="570"/>
      <c r="AU893" s="570"/>
      <c r="AV893" s="570"/>
      <c r="AW893" s="570"/>
      <c r="AX893" s="570"/>
      <c r="AY893" s="570"/>
      <c r="AZ893" s="570"/>
      <c r="BA893" s="570"/>
      <c r="BB893" s="570"/>
      <c r="BC893" s="570"/>
      <c r="BD893" s="570"/>
      <c r="BE893" s="570"/>
      <c r="BF893" s="570"/>
      <c r="BG893" s="570"/>
      <c r="BH893" s="570"/>
      <c r="BI893" s="570"/>
      <c r="BJ893" s="570"/>
      <c r="BK893" s="570"/>
      <c r="BL893" s="570"/>
      <c r="BM893" s="570"/>
      <c r="BN893" s="570"/>
      <c r="BO893" s="570"/>
      <c r="BP893" s="570"/>
      <c r="BQ893" s="570"/>
      <c r="BR893" s="570"/>
      <c r="BS893" s="570"/>
      <c r="BT893" s="570"/>
      <c r="BU893" s="570"/>
      <c r="BV893" s="570"/>
      <c r="BW893" s="570"/>
      <c r="BX893" s="570"/>
      <c r="BY893" s="570"/>
      <c r="BZ893" s="570"/>
      <c r="CA893" s="570"/>
      <c r="CB893" s="570"/>
      <c r="CC893" s="570"/>
      <c r="CD893" s="570"/>
      <c r="CE893" s="570"/>
      <c r="CF893" s="570"/>
      <c r="CG893" s="570"/>
      <c r="CH893" s="570"/>
      <c r="CI893" s="570"/>
      <c r="CJ893" s="570"/>
      <c r="CK893" s="570"/>
      <c r="CL893" s="570"/>
      <c r="CM893" s="570"/>
      <c r="CN893" s="570"/>
      <c r="CO893" s="570"/>
      <c r="CP893" s="570"/>
      <c r="CQ893" s="570"/>
      <c r="CR893" s="570"/>
      <c r="CS893" s="570"/>
      <c r="CT893" s="570"/>
      <c r="CU893" s="570"/>
      <c r="CV893" s="570"/>
    </row>
    <row r="894" spans="1:100" s="365" customFormat="1" ht="13.5">
      <c r="A894" s="655"/>
      <c r="B894" s="655"/>
      <c r="C894" s="655"/>
      <c r="D894" s="655"/>
      <c r="E894" s="655"/>
      <c r="F894" s="655"/>
      <c r="G894" s="655"/>
      <c r="H894" s="815"/>
      <c r="I894" s="815"/>
      <c r="J894" s="366"/>
      <c r="K894" s="367"/>
      <c r="L894" s="368"/>
      <c r="O894" s="339"/>
      <c r="P894" s="369"/>
      <c r="Q894" s="341"/>
      <c r="R894" s="342"/>
      <c r="S894" s="342"/>
      <c r="T894" s="343"/>
      <c r="U894" s="344"/>
      <c r="V894" s="344"/>
      <c r="W894" s="344"/>
      <c r="X894" s="564"/>
      <c r="Y894" s="564"/>
      <c r="Z894" s="564"/>
      <c r="AA894" s="564"/>
      <c r="AB894" s="564"/>
      <c r="AC894" s="570"/>
      <c r="AD894" s="570"/>
      <c r="AE894" s="570"/>
      <c r="AF894" s="570"/>
      <c r="AG894" s="570"/>
      <c r="AH894" s="570"/>
      <c r="AI894" s="570"/>
      <c r="AJ894" s="570"/>
      <c r="AK894" s="570"/>
      <c r="AL894" s="570"/>
      <c r="AM894" s="570"/>
      <c r="AN894" s="570"/>
      <c r="AO894" s="570"/>
      <c r="AP894" s="570"/>
      <c r="AQ894" s="570"/>
      <c r="AR894" s="570"/>
      <c r="AS894" s="570"/>
      <c r="AT894" s="570"/>
      <c r="AU894" s="570"/>
      <c r="AV894" s="570"/>
      <c r="AW894" s="570"/>
      <c r="AX894" s="570"/>
      <c r="AY894" s="570"/>
      <c r="AZ894" s="570"/>
      <c r="BA894" s="570"/>
      <c r="BB894" s="570"/>
      <c r="BC894" s="570"/>
      <c r="BD894" s="570"/>
      <c r="BE894" s="570"/>
      <c r="BF894" s="570"/>
      <c r="BG894" s="570"/>
      <c r="BH894" s="570"/>
      <c r="BI894" s="570"/>
      <c r="BJ894" s="570"/>
      <c r="BK894" s="570"/>
      <c r="BL894" s="570"/>
      <c r="BM894" s="570"/>
      <c r="BN894" s="570"/>
      <c r="BO894" s="570"/>
      <c r="BP894" s="570"/>
      <c r="BQ894" s="570"/>
      <c r="BR894" s="570"/>
      <c r="BS894" s="570"/>
      <c r="BT894" s="570"/>
      <c r="BU894" s="570"/>
      <c r="BV894" s="570"/>
      <c r="BW894" s="570"/>
      <c r="BX894" s="570"/>
      <c r="BY894" s="570"/>
      <c r="BZ894" s="570"/>
      <c r="CA894" s="570"/>
      <c r="CB894" s="570"/>
      <c r="CC894" s="570"/>
      <c r="CD894" s="570"/>
      <c r="CE894" s="570"/>
      <c r="CF894" s="570"/>
      <c r="CG894" s="570"/>
      <c r="CH894" s="570"/>
      <c r="CI894" s="570"/>
      <c r="CJ894" s="570"/>
      <c r="CK894" s="570"/>
      <c r="CL894" s="570"/>
      <c r="CM894" s="570"/>
      <c r="CN894" s="570"/>
      <c r="CO894" s="570"/>
      <c r="CP894" s="570"/>
      <c r="CQ894" s="570"/>
      <c r="CR894" s="570"/>
      <c r="CS894" s="570"/>
      <c r="CT894" s="570"/>
      <c r="CU894" s="570"/>
      <c r="CV894" s="570"/>
    </row>
    <row r="895" spans="1:100" s="365" customFormat="1" ht="13.5">
      <c r="A895" s="655"/>
      <c r="B895" s="655"/>
      <c r="C895" s="655"/>
      <c r="D895" s="655"/>
      <c r="E895" s="655"/>
      <c r="F895" s="655"/>
      <c r="G895" s="655"/>
      <c r="H895" s="815"/>
      <c r="I895" s="815"/>
      <c r="J895" s="366"/>
      <c r="K895" s="367"/>
      <c r="L895" s="368"/>
      <c r="O895" s="339"/>
      <c r="P895" s="369"/>
      <c r="Q895" s="341"/>
      <c r="R895" s="342"/>
      <c r="S895" s="342"/>
      <c r="T895" s="343"/>
      <c r="U895" s="344"/>
      <c r="V895" s="344"/>
      <c r="W895" s="344"/>
      <c r="X895" s="564"/>
      <c r="Y895" s="564"/>
      <c r="Z895" s="564"/>
      <c r="AA895" s="564"/>
      <c r="AB895" s="564"/>
      <c r="AC895" s="570"/>
      <c r="AD895" s="570"/>
      <c r="AE895" s="570"/>
      <c r="AF895" s="570"/>
      <c r="AG895" s="570"/>
      <c r="AH895" s="570"/>
      <c r="AI895" s="570"/>
      <c r="AJ895" s="570"/>
      <c r="AK895" s="570"/>
      <c r="AL895" s="570"/>
      <c r="AM895" s="570"/>
      <c r="AN895" s="570"/>
      <c r="AO895" s="570"/>
      <c r="AP895" s="570"/>
      <c r="AQ895" s="570"/>
      <c r="AR895" s="570"/>
      <c r="AS895" s="570"/>
      <c r="AT895" s="570"/>
      <c r="AU895" s="570"/>
      <c r="AV895" s="570"/>
      <c r="AW895" s="570"/>
      <c r="AX895" s="570"/>
      <c r="AY895" s="570"/>
      <c r="AZ895" s="570"/>
      <c r="BA895" s="570"/>
      <c r="BB895" s="570"/>
      <c r="BC895" s="570"/>
      <c r="BD895" s="570"/>
      <c r="BE895" s="570"/>
      <c r="BF895" s="570"/>
      <c r="BG895" s="570"/>
      <c r="BH895" s="570"/>
      <c r="BI895" s="570"/>
      <c r="BJ895" s="570"/>
      <c r="BK895" s="570"/>
      <c r="BL895" s="570"/>
      <c r="BM895" s="570"/>
      <c r="BN895" s="570"/>
      <c r="BO895" s="570"/>
      <c r="BP895" s="570"/>
      <c r="BQ895" s="570"/>
      <c r="BR895" s="570"/>
      <c r="BS895" s="570"/>
      <c r="BT895" s="570"/>
      <c r="BU895" s="570"/>
      <c r="BV895" s="570"/>
      <c r="BW895" s="570"/>
      <c r="BX895" s="570"/>
      <c r="BY895" s="570"/>
      <c r="BZ895" s="570"/>
      <c r="CA895" s="570"/>
      <c r="CB895" s="570"/>
      <c r="CC895" s="570"/>
      <c r="CD895" s="570"/>
      <c r="CE895" s="570"/>
      <c r="CF895" s="570"/>
      <c r="CG895" s="570"/>
      <c r="CH895" s="570"/>
      <c r="CI895" s="570"/>
      <c r="CJ895" s="570"/>
      <c r="CK895" s="570"/>
      <c r="CL895" s="570"/>
      <c r="CM895" s="570"/>
      <c r="CN895" s="570"/>
      <c r="CO895" s="570"/>
      <c r="CP895" s="570"/>
      <c r="CQ895" s="570"/>
      <c r="CR895" s="570"/>
      <c r="CS895" s="570"/>
      <c r="CT895" s="570"/>
      <c r="CU895" s="570"/>
      <c r="CV895" s="570"/>
    </row>
    <row r="896" spans="1:100" s="365" customFormat="1" ht="13.5">
      <c r="A896" s="655"/>
      <c r="B896" s="655"/>
      <c r="C896" s="655"/>
      <c r="D896" s="655"/>
      <c r="E896" s="655"/>
      <c r="F896" s="655"/>
      <c r="G896" s="655"/>
      <c r="H896" s="815"/>
      <c r="I896" s="815"/>
      <c r="J896" s="366"/>
      <c r="K896" s="367"/>
      <c r="L896" s="368"/>
      <c r="O896" s="339"/>
      <c r="P896" s="369"/>
      <c r="Q896" s="341"/>
      <c r="R896" s="342"/>
      <c r="S896" s="342"/>
      <c r="T896" s="343"/>
      <c r="U896" s="344"/>
      <c r="V896" s="344"/>
      <c r="W896" s="344"/>
      <c r="X896" s="564"/>
      <c r="Y896" s="564"/>
      <c r="Z896" s="564"/>
      <c r="AA896" s="564"/>
      <c r="AB896" s="564"/>
      <c r="AC896" s="570"/>
      <c r="AD896" s="570"/>
      <c r="AE896" s="570"/>
      <c r="AF896" s="570"/>
      <c r="AG896" s="570"/>
      <c r="AH896" s="570"/>
      <c r="AI896" s="570"/>
      <c r="AJ896" s="570"/>
      <c r="AK896" s="570"/>
      <c r="AL896" s="570"/>
      <c r="AM896" s="570"/>
      <c r="AN896" s="570"/>
      <c r="AO896" s="570"/>
      <c r="AP896" s="570"/>
      <c r="AQ896" s="570"/>
      <c r="AR896" s="570"/>
      <c r="AS896" s="570"/>
      <c r="AT896" s="570"/>
      <c r="AU896" s="570"/>
      <c r="AV896" s="570"/>
      <c r="AW896" s="570"/>
      <c r="AX896" s="570"/>
      <c r="AY896" s="570"/>
      <c r="AZ896" s="570"/>
      <c r="BA896" s="570"/>
      <c r="BB896" s="570"/>
      <c r="BC896" s="570"/>
      <c r="BD896" s="570"/>
      <c r="BE896" s="570"/>
      <c r="BF896" s="570"/>
      <c r="BG896" s="570"/>
      <c r="BH896" s="570"/>
      <c r="BI896" s="570"/>
      <c r="BJ896" s="570"/>
      <c r="BK896" s="570"/>
      <c r="BL896" s="570"/>
      <c r="BM896" s="570"/>
      <c r="BN896" s="570"/>
      <c r="BO896" s="570"/>
      <c r="BP896" s="570"/>
      <c r="BQ896" s="570"/>
      <c r="BR896" s="570"/>
      <c r="BS896" s="570"/>
      <c r="BT896" s="570"/>
      <c r="BU896" s="570"/>
      <c r="BV896" s="570"/>
      <c r="BW896" s="570"/>
      <c r="BX896" s="570"/>
      <c r="BY896" s="570"/>
      <c r="BZ896" s="570"/>
      <c r="CA896" s="570"/>
      <c r="CB896" s="570"/>
      <c r="CC896" s="570"/>
      <c r="CD896" s="570"/>
      <c r="CE896" s="570"/>
      <c r="CF896" s="570"/>
      <c r="CG896" s="570"/>
      <c r="CH896" s="570"/>
      <c r="CI896" s="570"/>
      <c r="CJ896" s="570"/>
      <c r="CK896" s="570"/>
      <c r="CL896" s="570"/>
      <c r="CM896" s="570"/>
      <c r="CN896" s="570"/>
      <c r="CO896" s="570"/>
      <c r="CP896" s="570"/>
      <c r="CQ896" s="570"/>
      <c r="CR896" s="570"/>
      <c r="CS896" s="570"/>
      <c r="CT896" s="570"/>
      <c r="CU896" s="570"/>
      <c r="CV896" s="570"/>
    </row>
    <row r="897" spans="1:100" s="365" customFormat="1" ht="13.5">
      <c r="A897" s="655"/>
      <c r="B897" s="655"/>
      <c r="C897" s="655"/>
      <c r="D897" s="655"/>
      <c r="E897" s="655"/>
      <c r="F897" s="655"/>
      <c r="G897" s="655"/>
      <c r="H897" s="815"/>
      <c r="I897" s="815"/>
      <c r="J897" s="366"/>
      <c r="K897" s="367"/>
      <c r="L897" s="368"/>
      <c r="O897" s="339"/>
      <c r="P897" s="369"/>
      <c r="Q897" s="341"/>
      <c r="R897" s="342"/>
      <c r="S897" s="342"/>
      <c r="T897" s="343"/>
      <c r="U897" s="344"/>
      <c r="V897" s="344"/>
      <c r="W897" s="344"/>
      <c r="X897" s="564"/>
      <c r="Y897" s="564"/>
      <c r="Z897" s="564"/>
      <c r="AA897" s="564"/>
      <c r="AB897" s="564"/>
      <c r="AC897" s="570"/>
      <c r="AD897" s="570"/>
      <c r="AE897" s="570"/>
      <c r="AF897" s="570"/>
      <c r="AG897" s="570"/>
      <c r="AH897" s="570"/>
      <c r="AI897" s="570"/>
      <c r="AJ897" s="570"/>
      <c r="AK897" s="570"/>
      <c r="AL897" s="570"/>
      <c r="AM897" s="570"/>
      <c r="AN897" s="570"/>
      <c r="AO897" s="570"/>
      <c r="AP897" s="570"/>
      <c r="AQ897" s="570"/>
      <c r="AR897" s="570"/>
      <c r="AS897" s="570"/>
      <c r="AT897" s="570"/>
      <c r="AU897" s="570"/>
      <c r="AV897" s="570"/>
      <c r="AW897" s="570"/>
      <c r="AX897" s="570"/>
      <c r="AY897" s="570"/>
      <c r="AZ897" s="570"/>
      <c r="BA897" s="570"/>
      <c r="BB897" s="570"/>
      <c r="BC897" s="570"/>
      <c r="BD897" s="570"/>
      <c r="BE897" s="570"/>
      <c r="BF897" s="570"/>
      <c r="BG897" s="570"/>
      <c r="BH897" s="570"/>
      <c r="BI897" s="570"/>
      <c r="BJ897" s="570"/>
      <c r="BK897" s="570"/>
      <c r="BL897" s="570"/>
      <c r="BM897" s="570"/>
      <c r="BN897" s="570"/>
      <c r="BO897" s="570"/>
      <c r="BP897" s="570"/>
      <c r="BQ897" s="570"/>
      <c r="BR897" s="570"/>
      <c r="BS897" s="570"/>
      <c r="BT897" s="570"/>
      <c r="BU897" s="570"/>
      <c r="BV897" s="570"/>
      <c r="BW897" s="570"/>
      <c r="BX897" s="570"/>
      <c r="BY897" s="570"/>
      <c r="BZ897" s="570"/>
      <c r="CA897" s="570"/>
      <c r="CB897" s="570"/>
      <c r="CC897" s="570"/>
      <c r="CD897" s="570"/>
      <c r="CE897" s="570"/>
      <c r="CF897" s="570"/>
      <c r="CG897" s="570"/>
      <c r="CH897" s="570"/>
      <c r="CI897" s="570"/>
      <c r="CJ897" s="570"/>
      <c r="CK897" s="570"/>
      <c r="CL897" s="570"/>
      <c r="CM897" s="570"/>
      <c r="CN897" s="570"/>
      <c r="CO897" s="570"/>
      <c r="CP897" s="570"/>
      <c r="CQ897" s="570"/>
      <c r="CR897" s="570"/>
      <c r="CS897" s="570"/>
      <c r="CT897" s="570"/>
      <c r="CU897" s="570"/>
      <c r="CV897" s="570"/>
    </row>
    <row r="898" spans="1:100" s="365" customFormat="1" ht="13.5">
      <c r="A898" s="655"/>
      <c r="B898" s="655"/>
      <c r="C898" s="655"/>
      <c r="D898" s="655"/>
      <c r="E898" s="655"/>
      <c r="F898" s="655"/>
      <c r="G898" s="655"/>
      <c r="H898" s="815"/>
      <c r="I898" s="815"/>
      <c r="J898" s="366"/>
      <c r="K898" s="367"/>
      <c r="L898" s="368"/>
      <c r="O898" s="339"/>
      <c r="P898" s="369"/>
      <c r="Q898" s="341"/>
      <c r="R898" s="342"/>
      <c r="S898" s="342"/>
      <c r="T898" s="343"/>
      <c r="U898" s="344"/>
      <c r="V898" s="344"/>
      <c r="W898" s="344"/>
      <c r="X898" s="564"/>
      <c r="Y898" s="564"/>
      <c r="Z898" s="564"/>
      <c r="AA898" s="564"/>
      <c r="AB898" s="564"/>
      <c r="AC898" s="570"/>
      <c r="AD898" s="570"/>
      <c r="AE898" s="570"/>
      <c r="AF898" s="570"/>
      <c r="AG898" s="570"/>
      <c r="AH898" s="570"/>
      <c r="AI898" s="570"/>
      <c r="AJ898" s="570"/>
      <c r="AK898" s="570"/>
      <c r="AL898" s="570"/>
      <c r="AM898" s="570"/>
      <c r="AN898" s="570"/>
      <c r="AO898" s="570"/>
      <c r="AP898" s="570"/>
      <c r="AQ898" s="570"/>
      <c r="AR898" s="570"/>
      <c r="AS898" s="570"/>
      <c r="AT898" s="570"/>
      <c r="AU898" s="570"/>
      <c r="AV898" s="570"/>
      <c r="AW898" s="570"/>
      <c r="AX898" s="570"/>
      <c r="AY898" s="570"/>
      <c r="AZ898" s="570"/>
      <c r="BA898" s="570"/>
      <c r="BB898" s="570"/>
      <c r="BC898" s="570"/>
      <c r="BD898" s="570"/>
      <c r="BE898" s="570"/>
      <c r="BF898" s="570"/>
      <c r="BG898" s="570"/>
      <c r="BH898" s="570"/>
      <c r="BI898" s="570"/>
      <c r="BJ898" s="570"/>
      <c r="BK898" s="570"/>
      <c r="BL898" s="570"/>
      <c r="BM898" s="570"/>
      <c r="BN898" s="570"/>
      <c r="BO898" s="570"/>
      <c r="BP898" s="570"/>
      <c r="BQ898" s="570"/>
      <c r="BR898" s="570"/>
      <c r="BS898" s="570"/>
      <c r="BT898" s="570"/>
      <c r="BU898" s="570"/>
      <c r="BV898" s="570"/>
      <c r="BW898" s="570"/>
      <c r="BX898" s="570"/>
      <c r="BY898" s="570"/>
      <c r="BZ898" s="570"/>
      <c r="CA898" s="570"/>
      <c r="CB898" s="570"/>
      <c r="CC898" s="570"/>
      <c r="CD898" s="570"/>
      <c r="CE898" s="570"/>
      <c r="CF898" s="570"/>
      <c r="CG898" s="570"/>
      <c r="CH898" s="570"/>
      <c r="CI898" s="570"/>
      <c r="CJ898" s="570"/>
      <c r="CK898" s="570"/>
      <c r="CL898" s="570"/>
      <c r="CM898" s="570"/>
      <c r="CN898" s="570"/>
      <c r="CO898" s="570"/>
      <c r="CP898" s="570"/>
      <c r="CQ898" s="570"/>
      <c r="CR898" s="570"/>
      <c r="CS898" s="570"/>
      <c r="CT898" s="570"/>
      <c r="CU898" s="570"/>
      <c r="CV898" s="570"/>
    </row>
    <row r="899" spans="1:100" s="365" customFormat="1" ht="13.5">
      <c r="A899" s="655"/>
      <c r="B899" s="655"/>
      <c r="C899" s="655"/>
      <c r="D899" s="655"/>
      <c r="E899" s="655"/>
      <c r="F899" s="655"/>
      <c r="G899" s="655"/>
      <c r="H899" s="815"/>
      <c r="I899" s="815"/>
      <c r="J899" s="366"/>
      <c r="K899" s="367"/>
      <c r="L899" s="368"/>
      <c r="O899" s="339"/>
      <c r="P899" s="369"/>
      <c r="Q899" s="341"/>
      <c r="R899" s="342"/>
      <c r="S899" s="342"/>
      <c r="T899" s="343"/>
      <c r="U899" s="344"/>
      <c r="V899" s="344"/>
      <c r="W899" s="344"/>
      <c r="X899" s="564"/>
      <c r="Y899" s="564"/>
      <c r="Z899" s="564"/>
      <c r="AA899" s="564"/>
      <c r="AB899" s="564"/>
      <c r="AC899" s="570"/>
      <c r="AD899" s="570"/>
      <c r="AE899" s="570"/>
      <c r="AF899" s="570"/>
      <c r="AG899" s="570"/>
      <c r="AH899" s="570"/>
      <c r="AI899" s="570"/>
      <c r="AJ899" s="570"/>
      <c r="AK899" s="570"/>
      <c r="AL899" s="570"/>
      <c r="AM899" s="570"/>
      <c r="AN899" s="570"/>
      <c r="AO899" s="570"/>
      <c r="AP899" s="570"/>
      <c r="AQ899" s="570"/>
      <c r="AR899" s="570"/>
      <c r="AS899" s="570"/>
      <c r="AT899" s="570"/>
      <c r="AU899" s="570"/>
      <c r="AV899" s="570"/>
      <c r="AW899" s="570"/>
      <c r="AX899" s="570"/>
      <c r="AY899" s="570"/>
      <c r="AZ899" s="570"/>
      <c r="BA899" s="570"/>
      <c r="BB899" s="570"/>
      <c r="BC899" s="570"/>
      <c r="BD899" s="570"/>
      <c r="BE899" s="570"/>
      <c r="BF899" s="570"/>
      <c r="BG899" s="570"/>
      <c r="BH899" s="570"/>
      <c r="BI899" s="570"/>
      <c r="BJ899" s="570"/>
      <c r="BK899" s="570"/>
      <c r="BL899" s="570"/>
      <c r="BM899" s="570"/>
      <c r="BN899" s="570"/>
      <c r="BO899" s="570"/>
      <c r="BP899" s="570"/>
      <c r="BQ899" s="570"/>
      <c r="BR899" s="570"/>
      <c r="BS899" s="570"/>
      <c r="BT899" s="570"/>
      <c r="BU899" s="570"/>
      <c r="BV899" s="570"/>
      <c r="BW899" s="570"/>
      <c r="BX899" s="570"/>
      <c r="BY899" s="570"/>
      <c r="BZ899" s="570"/>
      <c r="CA899" s="570"/>
      <c r="CB899" s="570"/>
      <c r="CC899" s="570"/>
      <c r="CD899" s="570"/>
      <c r="CE899" s="570"/>
      <c r="CF899" s="570"/>
      <c r="CG899" s="570"/>
      <c r="CH899" s="570"/>
      <c r="CI899" s="570"/>
      <c r="CJ899" s="570"/>
      <c r="CK899" s="570"/>
      <c r="CL899" s="570"/>
      <c r="CM899" s="570"/>
      <c r="CN899" s="570"/>
      <c r="CO899" s="570"/>
      <c r="CP899" s="570"/>
      <c r="CQ899" s="570"/>
      <c r="CR899" s="570"/>
      <c r="CS899" s="570"/>
      <c r="CT899" s="570"/>
      <c r="CU899" s="570"/>
      <c r="CV899" s="570"/>
    </row>
    <row r="900" spans="1:100" s="365" customFormat="1" ht="13.5">
      <c r="A900" s="655"/>
      <c r="B900" s="655"/>
      <c r="C900" s="655"/>
      <c r="D900" s="655"/>
      <c r="E900" s="655"/>
      <c r="F900" s="655"/>
      <c r="G900" s="655"/>
      <c r="H900" s="815"/>
      <c r="I900" s="815"/>
      <c r="J900" s="366"/>
      <c r="K900" s="367"/>
      <c r="L900" s="368"/>
      <c r="O900" s="339"/>
      <c r="P900" s="369"/>
      <c r="Q900" s="341"/>
      <c r="R900" s="342"/>
      <c r="S900" s="342"/>
      <c r="T900" s="343"/>
      <c r="U900" s="344"/>
      <c r="V900" s="344"/>
      <c r="W900" s="344"/>
      <c r="X900" s="564"/>
      <c r="Y900" s="564"/>
      <c r="Z900" s="564"/>
      <c r="AA900" s="564"/>
      <c r="AB900" s="564"/>
      <c r="AC900" s="570"/>
      <c r="AD900" s="570"/>
      <c r="AE900" s="570"/>
      <c r="AF900" s="570"/>
      <c r="AG900" s="570"/>
      <c r="AH900" s="570"/>
      <c r="AI900" s="570"/>
      <c r="AJ900" s="570"/>
      <c r="AK900" s="570"/>
      <c r="AL900" s="570"/>
      <c r="AM900" s="570"/>
      <c r="AN900" s="570"/>
      <c r="AO900" s="570"/>
      <c r="AP900" s="570"/>
      <c r="AQ900" s="570"/>
      <c r="AR900" s="570"/>
      <c r="AS900" s="570"/>
      <c r="AT900" s="570"/>
      <c r="AU900" s="570"/>
      <c r="AV900" s="570"/>
      <c r="AW900" s="570"/>
      <c r="AX900" s="570"/>
      <c r="AY900" s="570"/>
      <c r="AZ900" s="570"/>
      <c r="BA900" s="570"/>
      <c r="BB900" s="570"/>
      <c r="BC900" s="570"/>
      <c r="BD900" s="570"/>
      <c r="BE900" s="570"/>
      <c r="BF900" s="570"/>
      <c r="BG900" s="570"/>
      <c r="BH900" s="570"/>
      <c r="BI900" s="570"/>
      <c r="BJ900" s="570"/>
      <c r="BK900" s="570"/>
      <c r="BL900" s="570"/>
      <c r="BM900" s="570"/>
      <c r="BN900" s="570"/>
      <c r="BO900" s="570"/>
      <c r="BP900" s="570"/>
      <c r="BQ900" s="570"/>
      <c r="BR900" s="570"/>
      <c r="BS900" s="570"/>
      <c r="BT900" s="570"/>
      <c r="BU900" s="570"/>
      <c r="BV900" s="570"/>
      <c r="BW900" s="570"/>
      <c r="BX900" s="570"/>
      <c r="BY900" s="570"/>
      <c r="BZ900" s="570"/>
      <c r="CA900" s="570"/>
      <c r="CB900" s="570"/>
      <c r="CC900" s="570"/>
      <c r="CD900" s="570"/>
      <c r="CE900" s="570"/>
      <c r="CF900" s="570"/>
      <c r="CG900" s="570"/>
      <c r="CH900" s="570"/>
      <c r="CI900" s="570"/>
      <c r="CJ900" s="570"/>
      <c r="CK900" s="570"/>
      <c r="CL900" s="570"/>
      <c r="CM900" s="570"/>
      <c r="CN900" s="570"/>
      <c r="CO900" s="570"/>
      <c r="CP900" s="570"/>
      <c r="CQ900" s="570"/>
      <c r="CR900" s="570"/>
      <c r="CS900" s="570"/>
      <c r="CT900" s="570"/>
      <c r="CU900" s="570"/>
      <c r="CV900" s="570"/>
    </row>
    <row r="901" spans="1:100" s="365" customFormat="1" ht="13.5">
      <c r="A901" s="655"/>
      <c r="B901" s="655"/>
      <c r="C901" s="655"/>
      <c r="D901" s="655"/>
      <c r="E901" s="655"/>
      <c r="F901" s="655"/>
      <c r="G901" s="655"/>
      <c r="H901" s="815"/>
      <c r="I901" s="815"/>
      <c r="J901" s="366"/>
      <c r="K901" s="367"/>
      <c r="L901" s="368"/>
      <c r="O901" s="339"/>
      <c r="P901" s="369"/>
      <c r="Q901" s="341"/>
      <c r="R901" s="342"/>
      <c r="S901" s="342"/>
      <c r="T901" s="343"/>
      <c r="U901" s="344"/>
      <c r="V901" s="344"/>
      <c r="W901" s="344"/>
      <c r="X901" s="564"/>
      <c r="Y901" s="564"/>
      <c r="Z901" s="564"/>
      <c r="AA901" s="564"/>
      <c r="AB901" s="564"/>
      <c r="AC901" s="570"/>
      <c r="AD901" s="570"/>
      <c r="AE901" s="570"/>
      <c r="AF901" s="570"/>
      <c r="AG901" s="570"/>
      <c r="AH901" s="570"/>
      <c r="AI901" s="570"/>
      <c r="AJ901" s="570"/>
      <c r="AK901" s="570"/>
      <c r="AL901" s="570"/>
      <c r="AM901" s="570"/>
      <c r="AN901" s="570"/>
      <c r="AO901" s="570"/>
      <c r="AP901" s="570"/>
      <c r="AQ901" s="570"/>
      <c r="AR901" s="570"/>
      <c r="AS901" s="570"/>
      <c r="AT901" s="570"/>
      <c r="AU901" s="570"/>
      <c r="AV901" s="570"/>
      <c r="AW901" s="570"/>
      <c r="AX901" s="570"/>
      <c r="AY901" s="570"/>
      <c r="AZ901" s="570"/>
      <c r="BA901" s="570"/>
      <c r="BB901" s="570"/>
      <c r="BC901" s="570"/>
      <c r="BD901" s="570"/>
      <c r="BE901" s="570"/>
      <c r="BF901" s="570"/>
      <c r="BG901" s="570"/>
      <c r="BH901" s="570"/>
      <c r="BI901" s="570"/>
      <c r="BJ901" s="570"/>
      <c r="BK901" s="570"/>
      <c r="BL901" s="570"/>
      <c r="BM901" s="570"/>
      <c r="BN901" s="570"/>
      <c r="BO901" s="570"/>
      <c r="BP901" s="570"/>
      <c r="BQ901" s="570"/>
      <c r="BR901" s="570"/>
      <c r="BS901" s="570"/>
      <c r="BT901" s="570"/>
      <c r="BU901" s="570"/>
      <c r="BV901" s="570"/>
      <c r="BW901" s="570"/>
      <c r="BX901" s="570"/>
      <c r="BY901" s="570"/>
      <c r="BZ901" s="570"/>
      <c r="CA901" s="570"/>
      <c r="CB901" s="570"/>
      <c r="CC901" s="570"/>
      <c r="CD901" s="570"/>
      <c r="CE901" s="570"/>
      <c r="CF901" s="570"/>
      <c r="CG901" s="570"/>
      <c r="CH901" s="570"/>
      <c r="CI901" s="570"/>
      <c r="CJ901" s="570"/>
      <c r="CK901" s="570"/>
      <c r="CL901" s="570"/>
      <c r="CM901" s="570"/>
      <c r="CN901" s="570"/>
      <c r="CO901" s="570"/>
      <c r="CP901" s="570"/>
      <c r="CQ901" s="570"/>
      <c r="CR901" s="570"/>
      <c r="CS901" s="570"/>
      <c r="CT901" s="570"/>
      <c r="CU901" s="570"/>
      <c r="CV901" s="570"/>
    </row>
    <row r="902" spans="1:100" s="365" customFormat="1" ht="13.5">
      <c r="A902" s="655"/>
      <c r="B902" s="655"/>
      <c r="C902" s="655"/>
      <c r="D902" s="655"/>
      <c r="E902" s="655"/>
      <c r="F902" s="655"/>
      <c r="G902" s="655"/>
      <c r="H902" s="815"/>
      <c r="I902" s="815"/>
      <c r="J902" s="366"/>
      <c r="K902" s="367"/>
      <c r="L902" s="368"/>
      <c r="O902" s="339"/>
      <c r="P902" s="369"/>
      <c r="Q902" s="341"/>
      <c r="R902" s="342"/>
      <c r="S902" s="342"/>
      <c r="T902" s="343"/>
      <c r="U902" s="344"/>
      <c r="V902" s="344"/>
      <c r="W902" s="344"/>
      <c r="X902" s="564"/>
      <c r="Y902" s="564"/>
      <c r="Z902" s="564"/>
      <c r="AA902" s="564"/>
      <c r="AB902" s="564"/>
      <c r="AC902" s="570"/>
      <c r="AD902" s="570"/>
      <c r="AE902" s="570"/>
      <c r="AF902" s="570"/>
      <c r="AG902" s="570"/>
      <c r="AH902" s="570"/>
      <c r="AI902" s="570"/>
      <c r="AJ902" s="570"/>
      <c r="AK902" s="570"/>
      <c r="AL902" s="570"/>
      <c r="AM902" s="570"/>
      <c r="AN902" s="570"/>
      <c r="AO902" s="570"/>
      <c r="AP902" s="570"/>
      <c r="AQ902" s="570"/>
      <c r="AR902" s="570"/>
      <c r="AS902" s="570"/>
      <c r="AT902" s="570"/>
      <c r="AU902" s="570"/>
      <c r="AV902" s="570"/>
      <c r="AW902" s="570"/>
      <c r="AX902" s="570"/>
      <c r="AY902" s="570"/>
      <c r="AZ902" s="570"/>
      <c r="BA902" s="570"/>
      <c r="BB902" s="570"/>
      <c r="BC902" s="570"/>
      <c r="BD902" s="570"/>
      <c r="BE902" s="570"/>
      <c r="BF902" s="570"/>
      <c r="BG902" s="570"/>
      <c r="BH902" s="570"/>
      <c r="BI902" s="570"/>
      <c r="BJ902" s="570"/>
      <c r="BK902" s="570"/>
      <c r="BL902" s="570"/>
      <c r="BM902" s="570"/>
      <c r="BN902" s="570"/>
      <c r="BO902" s="570"/>
      <c r="BP902" s="570"/>
      <c r="BQ902" s="570"/>
      <c r="BR902" s="570"/>
      <c r="BS902" s="570"/>
      <c r="BT902" s="570"/>
      <c r="BU902" s="570"/>
      <c r="BV902" s="570"/>
      <c r="BW902" s="570"/>
      <c r="BX902" s="570"/>
      <c r="BY902" s="570"/>
      <c r="BZ902" s="570"/>
      <c r="CA902" s="570"/>
      <c r="CB902" s="570"/>
      <c r="CC902" s="570"/>
      <c r="CD902" s="570"/>
      <c r="CE902" s="570"/>
      <c r="CF902" s="570"/>
      <c r="CG902" s="570"/>
      <c r="CH902" s="570"/>
      <c r="CI902" s="570"/>
      <c r="CJ902" s="570"/>
      <c r="CK902" s="570"/>
      <c r="CL902" s="570"/>
      <c r="CM902" s="570"/>
      <c r="CN902" s="570"/>
      <c r="CO902" s="570"/>
      <c r="CP902" s="570"/>
      <c r="CQ902" s="570"/>
      <c r="CR902" s="570"/>
      <c r="CS902" s="570"/>
      <c r="CT902" s="570"/>
      <c r="CU902" s="570"/>
      <c r="CV902" s="570"/>
    </row>
    <row r="903" spans="1:100" s="365" customFormat="1" ht="13.5">
      <c r="A903" s="655"/>
      <c r="B903" s="655"/>
      <c r="C903" s="655"/>
      <c r="D903" s="655"/>
      <c r="E903" s="655"/>
      <c r="F903" s="655"/>
      <c r="G903" s="655"/>
      <c r="H903" s="815"/>
      <c r="I903" s="815"/>
      <c r="J903" s="366"/>
      <c r="K903" s="367"/>
      <c r="L903" s="368"/>
      <c r="O903" s="339"/>
      <c r="P903" s="369"/>
      <c r="Q903" s="341"/>
      <c r="R903" s="342"/>
      <c r="S903" s="342"/>
      <c r="T903" s="343"/>
      <c r="U903" s="344"/>
      <c r="V903" s="344"/>
      <c r="W903" s="344"/>
      <c r="X903" s="564"/>
      <c r="Y903" s="564"/>
      <c r="Z903" s="564"/>
      <c r="AA903" s="564"/>
      <c r="AB903" s="564"/>
      <c r="AC903" s="570"/>
      <c r="AD903" s="570"/>
      <c r="AE903" s="570"/>
      <c r="AF903" s="570"/>
      <c r="AG903" s="570"/>
      <c r="AH903" s="570"/>
      <c r="AI903" s="570"/>
      <c r="AJ903" s="570"/>
      <c r="AK903" s="570"/>
      <c r="AL903" s="570"/>
      <c r="AM903" s="570"/>
      <c r="AN903" s="570"/>
      <c r="AO903" s="570"/>
      <c r="AP903" s="570"/>
      <c r="AQ903" s="570"/>
      <c r="AR903" s="570"/>
      <c r="AS903" s="570"/>
      <c r="AT903" s="570"/>
      <c r="AU903" s="570"/>
      <c r="AV903" s="570"/>
      <c r="AW903" s="570"/>
      <c r="AX903" s="570"/>
      <c r="AY903" s="570"/>
      <c r="AZ903" s="570"/>
      <c r="BA903" s="570"/>
      <c r="BB903" s="570"/>
      <c r="BC903" s="570"/>
      <c r="BD903" s="570"/>
      <c r="BE903" s="570"/>
      <c r="BF903" s="570"/>
      <c r="BG903" s="570"/>
      <c r="BH903" s="570"/>
      <c r="BI903" s="570"/>
      <c r="BJ903" s="570"/>
      <c r="BK903" s="570"/>
      <c r="BL903" s="570"/>
      <c r="BM903" s="570"/>
      <c r="BN903" s="570"/>
      <c r="BO903" s="570"/>
      <c r="BP903" s="570"/>
      <c r="BQ903" s="570"/>
      <c r="BR903" s="570"/>
      <c r="BS903" s="570"/>
      <c r="BT903" s="570"/>
      <c r="BU903" s="570"/>
      <c r="BV903" s="570"/>
      <c r="BW903" s="570"/>
      <c r="BX903" s="570"/>
      <c r="BY903" s="570"/>
      <c r="BZ903" s="570"/>
      <c r="CA903" s="570"/>
      <c r="CB903" s="570"/>
      <c r="CC903" s="570"/>
      <c r="CD903" s="570"/>
      <c r="CE903" s="570"/>
      <c r="CF903" s="570"/>
      <c r="CG903" s="570"/>
      <c r="CH903" s="570"/>
      <c r="CI903" s="570"/>
      <c r="CJ903" s="570"/>
      <c r="CK903" s="570"/>
      <c r="CL903" s="570"/>
      <c r="CM903" s="570"/>
      <c r="CN903" s="570"/>
      <c r="CO903" s="570"/>
      <c r="CP903" s="570"/>
      <c r="CQ903" s="570"/>
      <c r="CR903" s="570"/>
      <c r="CS903" s="570"/>
      <c r="CT903" s="570"/>
      <c r="CU903" s="570"/>
      <c r="CV903" s="570"/>
    </row>
    <row r="904" spans="1:100" s="365" customFormat="1" ht="13.5">
      <c r="A904" s="655"/>
      <c r="B904" s="655"/>
      <c r="C904" s="655"/>
      <c r="D904" s="655"/>
      <c r="E904" s="655"/>
      <c r="F904" s="655"/>
      <c r="G904" s="655"/>
      <c r="H904" s="815"/>
      <c r="I904" s="815"/>
      <c r="J904" s="366"/>
      <c r="K904" s="367"/>
      <c r="L904" s="368"/>
      <c r="O904" s="339"/>
      <c r="P904" s="369"/>
      <c r="Q904" s="341"/>
      <c r="R904" s="342"/>
      <c r="S904" s="342"/>
      <c r="T904" s="343"/>
      <c r="U904" s="344"/>
      <c r="V904" s="344"/>
      <c r="W904" s="344"/>
      <c r="X904" s="564"/>
      <c r="Y904" s="564"/>
      <c r="Z904" s="564"/>
      <c r="AA904" s="564"/>
      <c r="AB904" s="564"/>
      <c r="AC904" s="570"/>
      <c r="AD904" s="570"/>
      <c r="AE904" s="570"/>
      <c r="AF904" s="570"/>
      <c r="AG904" s="570"/>
      <c r="AH904" s="570"/>
      <c r="AI904" s="570"/>
      <c r="AJ904" s="570"/>
      <c r="AK904" s="570"/>
      <c r="AL904" s="570"/>
      <c r="AM904" s="570"/>
      <c r="AN904" s="570"/>
      <c r="AO904" s="570"/>
      <c r="AP904" s="570"/>
      <c r="AQ904" s="570"/>
      <c r="AR904" s="570"/>
      <c r="AS904" s="570"/>
      <c r="AT904" s="570"/>
      <c r="AU904" s="570"/>
      <c r="AV904" s="570"/>
      <c r="AW904" s="570"/>
      <c r="AX904" s="570"/>
      <c r="AY904" s="570"/>
      <c r="AZ904" s="570"/>
      <c r="BA904" s="570"/>
      <c r="BB904" s="570"/>
      <c r="BC904" s="570"/>
      <c r="BD904" s="570"/>
      <c r="BE904" s="570"/>
      <c r="BF904" s="570"/>
      <c r="BG904" s="570"/>
      <c r="BH904" s="570"/>
      <c r="BI904" s="570"/>
      <c r="BJ904" s="570"/>
      <c r="BK904" s="570"/>
      <c r="BL904" s="570"/>
      <c r="BM904" s="570"/>
      <c r="BN904" s="570"/>
      <c r="BO904" s="570"/>
      <c r="BP904" s="570"/>
      <c r="BQ904" s="570"/>
      <c r="BR904" s="570"/>
      <c r="BS904" s="570"/>
      <c r="BT904" s="570"/>
      <c r="BU904" s="570"/>
      <c r="BV904" s="570"/>
      <c r="BW904" s="570"/>
      <c r="BX904" s="570"/>
      <c r="BY904" s="570"/>
      <c r="BZ904" s="570"/>
      <c r="CA904" s="570"/>
      <c r="CB904" s="570"/>
      <c r="CC904" s="570"/>
      <c r="CD904" s="570"/>
      <c r="CE904" s="570"/>
      <c r="CF904" s="570"/>
      <c r="CG904" s="570"/>
      <c r="CH904" s="570"/>
      <c r="CI904" s="570"/>
      <c r="CJ904" s="570"/>
      <c r="CK904" s="570"/>
      <c r="CL904" s="570"/>
      <c r="CM904" s="570"/>
      <c r="CN904" s="570"/>
      <c r="CO904" s="570"/>
      <c r="CP904" s="570"/>
      <c r="CQ904" s="570"/>
      <c r="CR904" s="570"/>
      <c r="CS904" s="570"/>
      <c r="CT904" s="570"/>
      <c r="CU904" s="570"/>
      <c r="CV904" s="570"/>
    </row>
    <row r="905" spans="1:100" s="365" customFormat="1" ht="13.5">
      <c r="A905" s="655"/>
      <c r="B905" s="655"/>
      <c r="C905" s="655"/>
      <c r="D905" s="655"/>
      <c r="E905" s="655"/>
      <c r="F905" s="655"/>
      <c r="G905" s="655"/>
      <c r="H905" s="815"/>
      <c r="I905" s="815"/>
      <c r="J905" s="366"/>
      <c r="K905" s="367"/>
      <c r="L905" s="368"/>
      <c r="O905" s="339"/>
      <c r="P905" s="369"/>
      <c r="Q905" s="341"/>
      <c r="R905" s="342"/>
      <c r="S905" s="342"/>
      <c r="T905" s="343"/>
      <c r="U905" s="344"/>
      <c r="V905" s="344"/>
      <c r="W905" s="344"/>
      <c r="X905" s="564"/>
      <c r="Y905" s="564"/>
      <c r="Z905" s="564"/>
      <c r="AA905" s="564"/>
      <c r="AB905" s="564"/>
      <c r="AC905" s="570"/>
      <c r="AD905" s="570"/>
      <c r="AE905" s="570"/>
      <c r="AF905" s="570"/>
      <c r="AG905" s="570"/>
      <c r="AH905" s="570"/>
      <c r="AI905" s="570"/>
      <c r="AJ905" s="570"/>
      <c r="AK905" s="570"/>
      <c r="AL905" s="570"/>
      <c r="AM905" s="570"/>
      <c r="AN905" s="570"/>
      <c r="AO905" s="570"/>
      <c r="AP905" s="570"/>
      <c r="AQ905" s="570"/>
      <c r="AR905" s="570"/>
      <c r="AS905" s="570"/>
      <c r="AT905" s="570"/>
      <c r="AU905" s="570"/>
      <c r="AV905" s="570"/>
      <c r="AW905" s="570"/>
      <c r="AX905" s="570"/>
      <c r="AY905" s="570"/>
      <c r="AZ905" s="570"/>
      <c r="BA905" s="570"/>
      <c r="BB905" s="570"/>
      <c r="BC905" s="570"/>
      <c r="BD905" s="570"/>
      <c r="BE905" s="570"/>
      <c r="BF905" s="570"/>
      <c r="BG905" s="570"/>
      <c r="BH905" s="570"/>
      <c r="BI905" s="570"/>
      <c r="BJ905" s="570"/>
      <c r="BK905" s="570"/>
      <c r="BL905" s="570"/>
      <c r="BM905" s="570"/>
      <c r="BN905" s="570"/>
      <c r="BO905" s="570"/>
      <c r="BP905" s="570"/>
      <c r="BQ905" s="570"/>
      <c r="BR905" s="570"/>
      <c r="BS905" s="570"/>
      <c r="BT905" s="570"/>
      <c r="BU905" s="570"/>
      <c r="BV905" s="570"/>
      <c r="BW905" s="570"/>
      <c r="BX905" s="570"/>
      <c r="BY905" s="570"/>
      <c r="BZ905" s="570"/>
      <c r="CA905" s="570"/>
      <c r="CB905" s="570"/>
      <c r="CC905" s="570"/>
      <c r="CD905" s="570"/>
      <c r="CE905" s="570"/>
      <c r="CF905" s="570"/>
      <c r="CG905" s="570"/>
      <c r="CH905" s="570"/>
      <c r="CI905" s="570"/>
      <c r="CJ905" s="570"/>
      <c r="CK905" s="570"/>
      <c r="CL905" s="570"/>
      <c r="CM905" s="570"/>
      <c r="CN905" s="570"/>
      <c r="CO905" s="570"/>
      <c r="CP905" s="570"/>
      <c r="CQ905" s="570"/>
      <c r="CR905" s="570"/>
      <c r="CS905" s="570"/>
      <c r="CT905" s="570"/>
      <c r="CU905" s="570"/>
      <c r="CV905" s="570"/>
    </row>
    <row r="906" spans="1:100" s="365" customFormat="1" ht="13.5">
      <c r="A906" s="655"/>
      <c r="B906" s="655"/>
      <c r="C906" s="655"/>
      <c r="D906" s="655"/>
      <c r="E906" s="655"/>
      <c r="F906" s="655"/>
      <c r="G906" s="655"/>
      <c r="H906" s="815"/>
      <c r="I906" s="815"/>
      <c r="J906" s="366"/>
      <c r="K906" s="367"/>
      <c r="L906" s="368"/>
      <c r="O906" s="339"/>
      <c r="P906" s="369"/>
      <c r="Q906" s="341"/>
      <c r="R906" s="342"/>
      <c r="S906" s="342"/>
      <c r="T906" s="343"/>
      <c r="U906" s="344"/>
      <c r="V906" s="344"/>
      <c r="W906" s="344"/>
      <c r="X906" s="564"/>
      <c r="Y906" s="564"/>
      <c r="Z906" s="564"/>
      <c r="AA906" s="564"/>
      <c r="AB906" s="564"/>
      <c r="AC906" s="570"/>
      <c r="AD906" s="570"/>
      <c r="AE906" s="570"/>
      <c r="AF906" s="570"/>
      <c r="AG906" s="570"/>
      <c r="AH906" s="570"/>
      <c r="AI906" s="570"/>
      <c r="AJ906" s="570"/>
      <c r="AK906" s="570"/>
      <c r="AL906" s="570"/>
      <c r="AM906" s="570"/>
      <c r="AN906" s="570"/>
      <c r="AO906" s="570"/>
      <c r="AP906" s="570"/>
      <c r="AQ906" s="570"/>
      <c r="AR906" s="570"/>
      <c r="AS906" s="570"/>
      <c r="AT906" s="570"/>
      <c r="AU906" s="570"/>
      <c r="AV906" s="570"/>
      <c r="AW906" s="570"/>
      <c r="AX906" s="570"/>
      <c r="AY906" s="570"/>
      <c r="AZ906" s="570"/>
      <c r="BA906" s="570"/>
      <c r="BB906" s="570"/>
      <c r="BC906" s="570"/>
      <c r="BD906" s="570"/>
      <c r="BE906" s="570"/>
      <c r="BF906" s="570"/>
      <c r="BG906" s="570"/>
      <c r="BH906" s="570"/>
      <c r="BI906" s="570"/>
      <c r="BJ906" s="570"/>
      <c r="BK906" s="570"/>
      <c r="BL906" s="570"/>
      <c r="BM906" s="570"/>
      <c r="BN906" s="570"/>
      <c r="BO906" s="570"/>
      <c r="BP906" s="570"/>
      <c r="BQ906" s="570"/>
      <c r="BR906" s="570"/>
      <c r="BS906" s="570"/>
      <c r="BT906" s="570"/>
      <c r="BU906" s="570"/>
      <c r="BV906" s="570"/>
      <c r="BW906" s="570"/>
      <c r="BX906" s="570"/>
      <c r="BY906" s="570"/>
      <c r="BZ906" s="570"/>
      <c r="CA906" s="570"/>
      <c r="CB906" s="570"/>
      <c r="CC906" s="570"/>
      <c r="CD906" s="570"/>
      <c r="CE906" s="570"/>
      <c r="CF906" s="570"/>
      <c r="CG906" s="570"/>
      <c r="CH906" s="570"/>
      <c r="CI906" s="570"/>
      <c r="CJ906" s="570"/>
      <c r="CK906" s="570"/>
      <c r="CL906" s="570"/>
      <c r="CM906" s="570"/>
      <c r="CN906" s="570"/>
      <c r="CO906" s="570"/>
      <c r="CP906" s="570"/>
      <c r="CQ906" s="570"/>
      <c r="CR906" s="570"/>
      <c r="CS906" s="570"/>
      <c r="CT906" s="570"/>
      <c r="CU906" s="570"/>
      <c r="CV906" s="570"/>
    </row>
    <row r="907" spans="1:100" s="365" customFormat="1" ht="13.5">
      <c r="A907" s="655"/>
      <c r="B907" s="655"/>
      <c r="C907" s="655"/>
      <c r="D907" s="655"/>
      <c r="E907" s="655"/>
      <c r="F907" s="655"/>
      <c r="G907" s="655"/>
      <c r="H907" s="815"/>
      <c r="I907" s="815"/>
      <c r="J907" s="366"/>
      <c r="K907" s="367"/>
      <c r="L907" s="368"/>
      <c r="O907" s="339"/>
      <c r="P907" s="369"/>
      <c r="Q907" s="341"/>
      <c r="R907" s="342"/>
      <c r="S907" s="342"/>
      <c r="T907" s="343"/>
      <c r="U907" s="344"/>
      <c r="V907" s="344"/>
      <c r="W907" s="344"/>
      <c r="X907" s="564"/>
      <c r="Y907" s="564"/>
      <c r="Z907" s="564"/>
      <c r="AA907" s="564"/>
      <c r="AB907" s="564"/>
      <c r="AC907" s="570"/>
      <c r="AD907" s="570"/>
      <c r="AE907" s="570"/>
      <c r="AF907" s="570"/>
      <c r="AG907" s="570"/>
      <c r="AH907" s="570"/>
      <c r="AI907" s="570"/>
      <c r="AJ907" s="570"/>
      <c r="AK907" s="570"/>
      <c r="AL907" s="570"/>
      <c r="AM907" s="570"/>
      <c r="AN907" s="570"/>
      <c r="AO907" s="570"/>
      <c r="AP907" s="570"/>
      <c r="AQ907" s="570"/>
      <c r="AR907" s="570"/>
      <c r="AS907" s="570"/>
      <c r="AT907" s="570"/>
      <c r="AU907" s="570"/>
      <c r="AV907" s="570"/>
      <c r="AW907" s="570"/>
      <c r="AX907" s="570"/>
      <c r="AY907" s="570"/>
      <c r="AZ907" s="570"/>
      <c r="BA907" s="570"/>
      <c r="BB907" s="570"/>
      <c r="BC907" s="570"/>
      <c r="BD907" s="570"/>
      <c r="BE907" s="570"/>
      <c r="BF907" s="570"/>
      <c r="BG907" s="570"/>
      <c r="BH907" s="570"/>
      <c r="BI907" s="570"/>
      <c r="BJ907" s="570"/>
      <c r="BK907" s="570"/>
      <c r="BL907" s="570"/>
      <c r="BM907" s="570"/>
      <c r="BN907" s="570"/>
      <c r="BO907" s="570"/>
      <c r="BP907" s="570"/>
      <c r="BQ907" s="570"/>
      <c r="BR907" s="570"/>
      <c r="BS907" s="570"/>
      <c r="BT907" s="570"/>
      <c r="BU907" s="570"/>
      <c r="BV907" s="570"/>
      <c r="BW907" s="570"/>
      <c r="BX907" s="570"/>
      <c r="BY907" s="570"/>
      <c r="BZ907" s="570"/>
      <c r="CA907" s="570"/>
      <c r="CB907" s="570"/>
      <c r="CC907" s="570"/>
      <c r="CD907" s="570"/>
      <c r="CE907" s="570"/>
      <c r="CF907" s="570"/>
      <c r="CG907" s="570"/>
      <c r="CH907" s="570"/>
      <c r="CI907" s="570"/>
      <c r="CJ907" s="570"/>
      <c r="CK907" s="570"/>
      <c r="CL907" s="570"/>
      <c r="CM907" s="570"/>
      <c r="CN907" s="570"/>
      <c r="CO907" s="570"/>
      <c r="CP907" s="570"/>
      <c r="CQ907" s="570"/>
      <c r="CR907" s="570"/>
      <c r="CS907" s="570"/>
      <c r="CT907" s="570"/>
      <c r="CU907" s="570"/>
      <c r="CV907" s="570"/>
    </row>
    <row r="908" spans="1:100" s="365" customFormat="1" ht="13.5">
      <c r="A908" s="655"/>
      <c r="B908" s="655"/>
      <c r="C908" s="655"/>
      <c r="D908" s="655"/>
      <c r="E908" s="655"/>
      <c r="F908" s="655"/>
      <c r="G908" s="655"/>
      <c r="H908" s="815"/>
      <c r="I908" s="815"/>
      <c r="J908" s="366"/>
      <c r="K908" s="367"/>
      <c r="L908" s="368"/>
      <c r="O908" s="339"/>
      <c r="P908" s="369"/>
      <c r="Q908" s="341"/>
      <c r="R908" s="342"/>
      <c r="S908" s="342"/>
      <c r="T908" s="343"/>
      <c r="U908" s="344"/>
      <c r="V908" s="344"/>
      <c r="W908" s="344"/>
      <c r="X908" s="564"/>
      <c r="Y908" s="564"/>
      <c r="Z908" s="564"/>
      <c r="AA908" s="564"/>
      <c r="AB908" s="564"/>
      <c r="AC908" s="570"/>
      <c r="AD908" s="570"/>
      <c r="AE908" s="570"/>
      <c r="AF908" s="570"/>
      <c r="AG908" s="570"/>
      <c r="AH908" s="570"/>
      <c r="AI908" s="570"/>
      <c r="AJ908" s="570"/>
      <c r="AK908" s="570"/>
      <c r="AL908" s="570"/>
      <c r="AM908" s="570"/>
      <c r="AN908" s="570"/>
      <c r="AO908" s="570"/>
      <c r="AP908" s="570"/>
      <c r="AQ908" s="570"/>
      <c r="AR908" s="570"/>
      <c r="AS908" s="570"/>
      <c r="AT908" s="570"/>
      <c r="AU908" s="570"/>
      <c r="AV908" s="570"/>
      <c r="AW908" s="570"/>
      <c r="AX908" s="570"/>
      <c r="AY908" s="570"/>
      <c r="AZ908" s="570"/>
      <c r="BA908" s="570"/>
      <c r="BB908" s="570"/>
      <c r="BC908" s="570"/>
      <c r="BD908" s="570"/>
      <c r="BE908" s="570"/>
      <c r="BF908" s="570"/>
      <c r="BG908" s="570"/>
      <c r="BH908" s="570"/>
      <c r="BI908" s="570"/>
      <c r="BJ908" s="570"/>
      <c r="BK908" s="570"/>
      <c r="BL908" s="570"/>
      <c r="BM908" s="570"/>
      <c r="BN908" s="570"/>
      <c r="BO908" s="570"/>
      <c r="BP908" s="570"/>
      <c r="BQ908" s="570"/>
      <c r="BR908" s="570"/>
      <c r="BS908" s="570"/>
      <c r="BT908" s="570"/>
      <c r="BU908" s="570"/>
      <c r="BV908" s="570"/>
      <c r="BW908" s="570"/>
      <c r="BX908" s="570"/>
      <c r="BY908" s="570"/>
      <c r="BZ908" s="570"/>
      <c r="CA908" s="570"/>
      <c r="CB908" s="570"/>
      <c r="CC908" s="570"/>
      <c r="CD908" s="570"/>
      <c r="CE908" s="570"/>
      <c r="CF908" s="570"/>
      <c r="CG908" s="570"/>
      <c r="CH908" s="570"/>
      <c r="CI908" s="570"/>
      <c r="CJ908" s="570"/>
      <c r="CK908" s="570"/>
      <c r="CL908" s="570"/>
      <c r="CM908" s="570"/>
      <c r="CN908" s="570"/>
      <c r="CO908" s="570"/>
      <c r="CP908" s="570"/>
      <c r="CQ908" s="570"/>
      <c r="CR908" s="570"/>
      <c r="CS908" s="570"/>
      <c r="CT908" s="570"/>
      <c r="CU908" s="570"/>
      <c r="CV908" s="570"/>
    </row>
    <row r="909" spans="1:100" s="365" customFormat="1" ht="13.5">
      <c r="A909" s="655"/>
      <c r="B909" s="655"/>
      <c r="C909" s="655"/>
      <c r="D909" s="655"/>
      <c r="E909" s="655"/>
      <c r="F909" s="655"/>
      <c r="G909" s="655"/>
      <c r="H909" s="815"/>
      <c r="I909" s="815"/>
      <c r="J909" s="366"/>
      <c r="K909" s="367"/>
      <c r="L909" s="368"/>
      <c r="O909" s="339"/>
      <c r="P909" s="369"/>
      <c r="Q909" s="341"/>
      <c r="R909" s="342"/>
      <c r="S909" s="342"/>
      <c r="T909" s="343"/>
      <c r="U909" s="344"/>
      <c r="V909" s="344"/>
      <c r="W909" s="344"/>
      <c r="X909" s="564"/>
      <c r="Y909" s="564"/>
      <c r="Z909" s="564"/>
      <c r="AA909" s="564"/>
      <c r="AB909" s="564"/>
      <c r="AC909" s="570"/>
      <c r="AD909" s="570"/>
      <c r="AE909" s="570"/>
      <c r="AF909" s="570"/>
      <c r="AG909" s="570"/>
      <c r="AH909" s="570"/>
      <c r="AI909" s="570"/>
      <c r="AJ909" s="570"/>
      <c r="AK909" s="570"/>
      <c r="AL909" s="570"/>
      <c r="AM909" s="570"/>
      <c r="AN909" s="570"/>
      <c r="AO909" s="570"/>
      <c r="AP909" s="570"/>
      <c r="AQ909" s="570"/>
      <c r="AR909" s="570"/>
      <c r="AS909" s="570"/>
      <c r="AT909" s="570"/>
      <c r="AU909" s="570"/>
      <c r="AV909" s="570"/>
      <c r="AW909" s="570"/>
      <c r="AX909" s="570"/>
      <c r="AY909" s="570"/>
      <c r="AZ909" s="570"/>
      <c r="BA909" s="570"/>
      <c r="BB909" s="570"/>
      <c r="BC909" s="570"/>
      <c r="BD909" s="570"/>
      <c r="BE909" s="570"/>
      <c r="BF909" s="570"/>
      <c r="BG909" s="570"/>
      <c r="BH909" s="570"/>
      <c r="BI909" s="570"/>
      <c r="BJ909" s="570"/>
      <c r="BK909" s="570"/>
      <c r="BL909" s="570"/>
      <c r="BM909" s="570"/>
      <c r="BN909" s="570"/>
      <c r="BO909" s="570"/>
      <c r="BP909" s="570"/>
      <c r="BQ909" s="570"/>
      <c r="BR909" s="570"/>
      <c r="BS909" s="570"/>
      <c r="BT909" s="570"/>
      <c r="BU909" s="570"/>
      <c r="BV909" s="570"/>
      <c r="BW909" s="570"/>
      <c r="BX909" s="570"/>
      <c r="BY909" s="570"/>
      <c r="BZ909" s="570"/>
      <c r="CA909" s="570"/>
      <c r="CB909" s="570"/>
      <c r="CC909" s="570"/>
      <c r="CD909" s="570"/>
      <c r="CE909" s="570"/>
      <c r="CF909" s="570"/>
      <c r="CG909" s="570"/>
      <c r="CH909" s="570"/>
      <c r="CI909" s="570"/>
      <c r="CJ909" s="570"/>
      <c r="CK909" s="570"/>
      <c r="CL909" s="570"/>
      <c r="CM909" s="570"/>
      <c r="CN909" s="570"/>
      <c r="CO909" s="570"/>
      <c r="CP909" s="570"/>
      <c r="CQ909" s="570"/>
      <c r="CR909" s="570"/>
      <c r="CS909" s="570"/>
      <c r="CT909" s="570"/>
      <c r="CU909" s="570"/>
      <c r="CV909" s="570"/>
    </row>
    <row r="910" spans="1:100" s="365" customFormat="1" ht="13.5">
      <c r="A910" s="655"/>
      <c r="B910" s="655"/>
      <c r="C910" s="655"/>
      <c r="D910" s="655"/>
      <c r="E910" s="655"/>
      <c r="F910" s="655"/>
      <c r="G910" s="655"/>
      <c r="H910" s="815"/>
      <c r="I910" s="815"/>
      <c r="J910" s="366"/>
      <c r="K910" s="367"/>
      <c r="L910" s="368"/>
      <c r="O910" s="339"/>
      <c r="P910" s="369"/>
      <c r="Q910" s="341"/>
      <c r="R910" s="342"/>
      <c r="S910" s="342"/>
      <c r="T910" s="343"/>
      <c r="U910" s="344"/>
      <c r="V910" s="344"/>
      <c r="W910" s="344"/>
      <c r="X910" s="564"/>
      <c r="Y910" s="564"/>
      <c r="Z910" s="564"/>
      <c r="AA910" s="564"/>
      <c r="AB910" s="564"/>
      <c r="AC910" s="570"/>
      <c r="AD910" s="570"/>
      <c r="AE910" s="570"/>
      <c r="AF910" s="570"/>
      <c r="AG910" s="570"/>
      <c r="AH910" s="570"/>
      <c r="AI910" s="570"/>
      <c r="AJ910" s="570"/>
      <c r="AK910" s="570"/>
      <c r="AL910" s="570"/>
      <c r="AM910" s="570"/>
      <c r="AN910" s="570"/>
      <c r="AO910" s="570"/>
      <c r="AP910" s="570"/>
      <c r="AQ910" s="570"/>
      <c r="AR910" s="570"/>
      <c r="AS910" s="570"/>
      <c r="AT910" s="570"/>
      <c r="AU910" s="570"/>
      <c r="AV910" s="570"/>
      <c r="AW910" s="570"/>
      <c r="AX910" s="570"/>
      <c r="AY910" s="570"/>
      <c r="AZ910" s="570"/>
      <c r="BA910" s="570"/>
      <c r="BB910" s="570"/>
      <c r="BC910" s="570"/>
      <c r="BD910" s="570"/>
      <c r="BE910" s="570"/>
      <c r="BF910" s="570"/>
      <c r="BG910" s="570"/>
      <c r="BH910" s="570"/>
      <c r="BI910" s="570"/>
      <c r="BJ910" s="570"/>
      <c r="BK910" s="570"/>
      <c r="BL910" s="570"/>
      <c r="BM910" s="570"/>
      <c r="BN910" s="570"/>
      <c r="BO910" s="570"/>
      <c r="BP910" s="570"/>
      <c r="BQ910" s="570"/>
      <c r="BR910" s="570"/>
      <c r="BS910" s="570"/>
      <c r="BT910" s="570"/>
      <c r="BU910" s="570"/>
      <c r="BV910" s="570"/>
      <c r="BW910" s="570"/>
      <c r="BX910" s="570"/>
      <c r="BY910" s="570"/>
      <c r="BZ910" s="570"/>
      <c r="CA910" s="570"/>
      <c r="CB910" s="570"/>
      <c r="CC910" s="570"/>
      <c r="CD910" s="570"/>
      <c r="CE910" s="570"/>
      <c r="CF910" s="570"/>
      <c r="CG910" s="570"/>
      <c r="CH910" s="570"/>
      <c r="CI910" s="570"/>
      <c r="CJ910" s="570"/>
      <c r="CK910" s="570"/>
      <c r="CL910" s="570"/>
      <c r="CM910" s="570"/>
      <c r="CN910" s="570"/>
      <c r="CO910" s="570"/>
      <c r="CP910" s="570"/>
      <c r="CQ910" s="570"/>
      <c r="CR910" s="570"/>
      <c r="CS910" s="570"/>
      <c r="CT910" s="570"/>
      <c r="CU910" s="570"/>
      <c r="CV910" s="570"/>
    </row>
    <row r="911" spans="1:100" s="365" customFormat="1" ht="13.5">
      <c r="A911" s="655"/>
      <c r="B911" s="655"/>
      <c r="C911" s="655"/>
      <c r="D911" s="655"/>
      <c r="E911" s="655"/>
      <c r="F911" s="655"/>
      <c r="G911" s="655"/>
      <c r="H911" s="815"/>
      <c r="I911" s="815"/>
      <c r="J911" s="366"/>
      <c r="K911" s="367"/>
      <c r="L911" s="368"/>
      <c r="O911" s="339"/>
      <c r="P911" s="369"/>
      <c r="Q911" s="341"/>
      <c r="R911" s="342"/>
      <c r="S911" s="342"/>
      <c r="T911" s="343"/>
      <c r="U911" s="344"/>
      <c r="V911" s="344"/>
      <c r="W911" s="344"/>
      <c r="X911" s="564"/>
      <c r="Y911" s="564"/>
      <c r="Z911" s="564"/>
      <c r="AA911" s="564"/>
      <c r="AB911" s="564"/>
      <c r="AC911" s="570"/>
      <c r="AD911" s="570"/>
      <c r="AE911" s="570"/>
      <c r="AF911" s="570"/>
      <c r="AG911" s="570"/>
      <c r="AH911" s="570"/>
      <c r="AI911" s="570"/>
      <c r="AJ911" s="570"/>
      <c r="AK911" s="570"/>
      <c r="AL911" s="570"/>
      <c r="AM911" s="570"/>
      <c r="AN911" s="570"/>
      <c r="AO911" s="570"/>
      <c r="AP911" s="570"/>
      <c r="AQ911" s="570"/>
      <c r="AR911" s="570"/>
      <c r="AS911" s="570"/>
      <c r="AT911" s="570"/>
      <c r="AU911" s="570"/>
      <c r="AV911" s="570"/>
      <c r="AW911" s="570"/>
      <c r="AX911" s="570"/>
      <c r="AY911" s="570"/>
      <c r="AZ911" s="570"/>
      <c r="BA911" s="570"/>
      <c r="BB911" s="570"/>
      <c r="BC911" s="570"/>
      <c r="BD911" s="570"/>
      <c r="BE911" s="570"/>
      <c r="BF911" s="570"/>
      <c r="BG911" s="570"/>
      <c r="BH911" s="570"/>
      <c r="BI911" s="570"/>
      <c r="BJ911" s="570"/>
      <c r="BK911" s="570"/>
      <c r="BL911" s="570"/>
      <c r="BM911" s="570"/>
      <c r="BN911" s="570"/>
      <c r="BO911" s="570"/>
      <c r="BP911" s="570"/>
      <c r="BQ911" s="570"/>
      <c r="BR911" s="570"/>
      <c r="BS911" s="570"/>
      <c r="BT911" s="570"/>
      <c r="BU911" s="570"/>
      <c r="BV911" s="570"/>
      <c r="BW911" s="570"/>
      <c r="BX911" s="570"/>
      <c r="BY911" s="570"/>
      <c r="BZ911" s="570"/>
      <c r="CA911" s="570"/>
      <c r="CB911" s="570"/>
      <c r="CC911" s="570"/>
      <c r="CD911" s="570"/>
      <c r="CE911" s="570"/>
      <c r="CF911" s="570"/>
      <c r="CG911" s="570"/>
      <c r="CH911" s="570"/>
      <c r="CI911" s="570"/>
      <c r="CJ911" s="570"/>
      <c r="CK911" s="570"/>
      <c r="CL911" s="570"/>
      <c r="CM911" s="570"/>
      <c r="CN911" s="570"/>
      <c r="CO911" s="570"/>
      <c r="CP911" s="570"/>
      <c r="CQ911" s="570"/>
      <c r="CR911" s="570"/>
      <c r="CS911" s="570"/>
      <c r="CT911" s="570"/>
      <c r="CU911" s="570"/>
      <c r="CV911" s="570"/>
    </row>
    <row r="912" spans="1:100" s="365" customFormat="1" ht="13.5">
      <c r="A912" s="655"/>
      <c r="B912" s="655"/>
      <c r="C912" s="655"/>
      <c r="D912" s="655"/>
      <c r="E912" s="655"/>
      <c r="F912" s="655"/>
      <c r="G912" s="655"/>
      <c r="H912" s="815"/>
      <c r="I912" s="815"/>
      <c r="J912" s="366"/>
      <c r="K912" s="367"/>
      <c r="L912" s="368"/>
      <c r="O912" s="339"/>
      <c r="P912" s="369"/>
      <c r="Q912" s="341"/>
      <c r="R912" s="342"/>
      <c r="S912" s="342"/>
      <c r="T912" s="343"/>
      <c r="U912" s="344"/>
      <c r="V912" s="344"/>
      <c r="W912" s="344"/>
      <c r="X912" s="564"/>
      <c r="Y912" s="564"/>
      <c r="Z912" s="564"/>
      <c r="AA912" s="564"/>
      <c r="AB912" s="564"/>
      <c r="AC912" s="570"/>
      <c r="AD912" s="570"/>
      <c r="AE912" s="570"/>
      <c r="AF912" s="570"/>
      <c r="AG912" s="570"/>
      <c r="AH912" s="570"/>
      <c r="AI912" s="570"/>
      <c r="AJ912" s="570"/>
      <c r="AK912" s="570"/>
      <c r="AL912" s="570"/>
      <c r="AM912" s="570"/>
      <c r="AN912" s="570"/>
      <c r="AO912" s="570"/>
      <c r="AP912" s="570"/>
      <c r="AQ912" s="570"/>
      <c r="AR912" s="570"/>
      <c r="AS912" s="570"/>
      <c r="AT912" s="570"/>
      <c r="AU912" s="570"/>
      <c r="AV912" s="570"/>
      <c r="AW912" s="570"/>
      <c r="AX912" s="570"/>
      <c r="AY912" s="570"/>
      <c r="AZ912" s="570"/>
      <c r="BA912" s="570"/>
      <c r="BB912" s="570"/>
      <c r="BC912" s="570"/>
      <c r="BD912" s="570"/>
      <c r="BE912" s="570"/>
      <c r="BF912" s="570"/>
      <c r="BG912" s="570"/>
      <c r="BH912" s="570"/>
      <c r="BI912" s="570"/>
      <c r="BJ912" s="570"/>
      <c r="BK912" s="570"/>
      <c r="BL912" s="570"/>
      <c r="BM912" s="570"/>
      <c r="BN912" s="570"/>
      <c r="BO912" s="570"/>
      <c r="BP912" s="570"/>
      <c r="BQ912" s="570"/>
      <c r="BR912" s="570"/>
      <c r="BS912" s="570"/>
      <c r="BT912" s="570"/>
      <c r="BU912" s="570"/>
      <c r="BV912" s="570"/>
      <c r="BW912" s="570"/>
      <c r="BX912" s="570"/>
      <c r="BY912" s="570"/>
      <c r="BZ912" s="570"/>
      <c r="CA912" s="570"/>
      <c r="CB912" s="570"/>
      <c r="CC912" s="570"/>
      <c r="CD912" s="570"/>
      <c r="CE912" s="570"/>
      <c r="CF912" s="570"/>
      <c r="CG912" s="570"/>
      <c r="CH912" s="570"/>
      <c r="CI912" s="570"/>
      <c r="CJ912" s="570"/>
      <c r="CK912" s="570"/>
      <c r="CL912" s="570"/>
      <c r="CM912" s="570"/>
      <c r="CN912" s="570"/>
      <c r="CO912" s="570"/>
      <c r="CP912" s="570"/>
      <c r="CQ912" s="570"/>
      <c r="CR912" s="570"/>
      <c r="CS912" s="570"/>
      <c r="CT912" s="570"/>
      <c r="CU912" s="570"/>
      <c r="CV912" s="570"/>
    </row>
    <row r="913" spans="1:100" s="365" customFormat="1" ht="13.5">
      <c r="A913" s="655"/>
      <c r="B913" s="655"/>
      <c r="C913" s="655"/>
      <c r="D913" s="655"/>
      <c r="E913" s="655"/>
      <c r="F913" s="655"/>
      <c r="G913" s="655"/>
      <c r="H913" s="815"/>
      <c r="I913" s="815"/>
      <c r="J913" s="366"/>
      <c r="K913" s="367"/>
      <c r="L913" s="368"/>
      <c r="O913" s="339"/>
      <c r="P913" s="369"/>
      <c r="Q913" s="341"/>
      <c r="R913" s="342"/>
      <c r="S913" s="342"/>
      <c r="T913" s="343"/>
      <c r="U913" s="344"/>
      <c r="V913" s="344"/>
      <c r="W913" s="344"/>
      <c r="X913" s="564"/>
      <c r="Y913" s="564"/>
      <c r="Z913" s="564"/>
      <c r="AA913" s="564"/>
      <c r="AB913" s="564"/>
      <c r="AC913" s="570"/>
      <c r="AD913" s="570"/>
      <c r="AE913" s="570"/>
      <c r="AF913" s="570"/>
      <c r="AG913" s="570"/>
      <c r="AH913" s="570"/>
      <c r="AI913" s="570"/>
      <c r="AJ913" s="570"/>
      <c r="AK913" s="570"/>
      <c r="AL913" s="570"/>
      <c r="AM913" s="570"/>
      <c r="AN913" s="570"/>
      <c r="AO913" s="570"/>
      <c r="AP913" s="570"/>
      <c r="AQ913" s="570"/>
      <c r="AR913" s="570"/>
      <c r="AS913" s="570"/>
      <c r="AT913" s="570"/>
      <c r="AU913" s="570"/>
      <c r="AV913" s="570"/>
      <c r="AW913" s="570"/>
      <c r="AX913" s="570"/>
      <c r="AY913" s="570"/>
      <c r="AZ913" s="570"/>
      <c r="BA913" s="570"/>
      <c r="BB913" s="570"/>
      <c r="BC913" s="570"/>
      <c r="BD913" s="570"/>
      <c r="BE913" s="570"/>
      <c r="BF913" s="570"/>
      <c r="BG913" s="570"/>
      <c r="BH913" s="570"/>
      <c r="BI913" s="570"/>
      <c r="BJ913" s="570"/>
      <c r="BK913" s="570"/>
      <c r="BL913" s="570"/>
      <c r="BM913" s="570"/>
      <c r="BN913" s="570"/>
      <c r="BO913" s="570"/>
      <c r="BP913" s="570"/>
      <c r="BQ913" s="570"/>
      <c r="BR913" s="570"/>
      <c r="BS913" s="570"/>
      <c r="BT913" s="570"/>
      <c r="BU913" s="570"/>
      <c r="BV913" s="570"/>
      <c r="BW913" s="570"/>
      <c r="BX913" s="570"/>
      <c r="BY913" s="570"/>
      <c r="BZ913" s="570"/>
      <c r="CA913" s="570"/>
      <c r="CB913" s="570"/>
      <c r="CC913" s="570"/>
      <c r="CD913" s="570"/>
      <c r="CE913" s="570"/>
      <c r="CF913" s="570"/>
      <c r="CG913" s="570"/>
      <c r="CH913" s="570"/>
      <c r="CI913" s="570"/>
      <c r="CJ913" s="570"/>
      <c r="CK913" s="570"/>
      <c r="CL913" s="570"/>
      <c r="CM913" s="570"/>
      <c r="CN913" s="570"/>
      <c r="CO913" s="570"/>
      <c r="CP913" s="570"/>
      <c r="CQ913" s="570"/>
      <c r="CR913" s="570"/>
      <c r="CS913" s="570"/>
      <c r="CT913" s="570"/>
      <c r="CU913" s="570"/>
      <c r="CV913" s="570"/>
    </row>
    <row r="914" spans="1:100" s="365" customFormat="1" ht="13.5">
      <c r="A914" s="655"/>
      <c r="B914" s="655"/>
      <c r="C914" s="655"/>
      <c r="D914" s="655"/>
      <c r="E914" s="655"/>
      <c r="F914" s="655"/>
      <c r="G914" s="655"/>
      <c r="H914" s="815"/>
      <c r="I914" s="815"/>
      <c r="J914" s="366"/>
      <c r="K914" s="367"/>
      <c r="L914" s="368"/>
      <c r="O914" s="339"/>
      <c r="P914" s="369"/>
      <c r="Q914" s="341"/>
      <c r="R914" s="342"/>
      <c r="S914" s="342"/>
      <c r="T914" s="343"/>
      <c r="U914" s="344"/>
      <c r="V914" s="344"/>
      <c r="W914" s="344"/>
      <c r="X914" s="564"/>
      <c r="Y914" s="564"/>
      <c r="Z914" s="564"/>
      <c r="AA914" s="564"/>
      <c r="AB914" s="564"/>
      <c r="AC914" s="570"/>
      <c r="AD914" s="570"/>
      <c r="AE914" s="570"/>
      <c r="AF914" s="570"/>
      <c r="AG914" s="570"/>
      <c r="AH914" s="570"/>
      <c r="AI914" s="570"/>
      <c r="AJ914" s="570"/>
      <c r="AK914" s="570"/>
      <c r="AL914" s="570"/>
      <c r="AM914" s="570"/>
      <c r="AN914" s="570"/>
      <c r="AO914" s="570"/>
      <c r="AP914" s="570"/>
      <c r="AQ914" s="570"/>
      <c r="AR914" s="570"/>
      <c r="AS914" s="570"/>
      <c r="AT914" s="570"/>
      <c r="AU914" s="570"/>
      <c r="AV914" s="570"/>
      <c r="AW914" s="570"/>
      <c r="AX914" s="570"/>
      <c r="AY914" s="570"/>
      <c r="AZ914" s="570"/>
      <c r="BA914" s="570"/>
      <c r="BB914" s="570"/>
      <c r="BC914" s="570"/>
      <c r="BD914" s="570"/>
      <c r="BE914" s="570"/>
      <c r="BF914" s="570"/>
      <c r="BG914" s="570"/>
      <c r="BH914" s="570"/>
      <c r="BI914" s="570"/>
      <c r="BJ914" s="570"/>
      <c r="BK914" s="570"/>
      <c r="BL914" s="570"/>
      <c r="BM914" s="570"/>
      <c r="BN914" s="570"/>
      <c r="BO914" s="570"/>
      <c r="BP914" s="570"/>
      <c r="BQ914" s="570"/>
      <c r="BR914" s="570"/>
      <c r="BS914" s="570"/>
      <c r="BT914" s="570"/>
      <c r="BU914" s="570"/>
      <c r="BV914" s="570"/>
      <c r="BW914" s="570"/>
      <c r="BX914" s="570"/>
      <c r="BY914" s="570"/>
      <c r="BZ914" s="570"/>
      <c r="CA914" s="570"/>
      <c r="CB914" s="570"/>
      <c r="CC914" s="570"/>
      <c r="CD914" s="570"/>
      <c r="CE914" s="570"/>
      <c r="CF914" s="570"/>
      <c r="CG914" s="570"/>
      <c r="CH914" s="570"/>
      <c r="CI914" s="570"/>
      <c r="CJ914" s="570"/>
      <c r="CK914" s="570"/>
      <c r="CL914" s="570"/>
      <c r="CM914" s="570"/>
      <c r="CN914" s="570"/>
      <c r="CO914" s="570"/>
      <c r="CP914" s="570"/>
      <c r="CQ914" s="570"/>
      <c r="CR914" s="570"/>
      <c r="CS914" s="570"/>
      <c r="CT914" s="570"/>
      <c r="CU914" s="570"/>
      <c r="CV914" s="570"/>
    </row>
    <row r="915" spans="1:100" s="365" customFormat="1" ht="13.5">
      <c r="A915" s="655"/>
      <c r="B915" s="655"/>
      <c r="C915" s="655"/>
      <c r="D915" s="655"/>
      <c r="E915" s="655"/>
      <c r="F915" s="655"/>
      <c r="G915" s="655"/>
      <c r="H915" s="815"/>
      <c r="I915" s="815"/>
      <c r="J915" s="366"/>
      <c r="K915" s="367"/>
      <c r="L915" s="368"/>
      <c r="O915" s="339"/>
      <c r="P915" s="369"/>
      <c r="Q915" s="341"/>
      <c r="R915" s="342"/>
      <c r="S915" s="342"/>
      <c r="T915" s="343"/>
      <c r="U915" s="344"/>
      <c r="V915" s="344"/>
      <c r="W915" s="344"/>
      <c r="X915" s="564"/>
      <c r="Y915" s="564"/>
      <c r="Z915" s="564"/>
      <c r="AA915" s="564"/>
      <c r="AB915" s="564"/>
      <c r="AC915" s="570"/>
      <c r="AD915" s="570"/>
      <c r="AE915" s="570"/>
      <c r="AF915" s="570"/>
      <c r="AG915" s="570"/>
      <c r="AH915" s="570"/>
      <c r="AI915" s="570"/>
      <c r="AJ915" s="570"/>
      <c r="AK915" s="570"/>
      <c r="AL915" s="570"/>
      <c r="AM915" s="570"/>
      <c r="AN915" s="570"/>
      <c r="AO915" s="570"/>
      <c r="AP915" s="570"/>
      <c r="AQ915" s="570"/>
      <c r="AR915" s="570"/>
      <c r="AS915" s="570"/>
      <c r="AT915" s="570"/>
      <c r="AU915" s="570"/>
      <c r="AV915" s="570"/>
      <c r="AW915" s="570"/>
      <c r="AX915" s="570"/>
      <c r="AY915" s="570"/>
      <c r="AZ915" s="570"/>
      <c r="BA915" s="570"/>
      <c r="BB915" s="570"/>
      <c r="BC915" s="570"/>
      <c r="BD915" s="570"/>
      <c r="BE915" s="570"/>
      <c r="BF915" s="570"/>
      <c r="BG915" s="570"/>
      <c r="BH915" s="570"/>
      <c r="BI915" s="570"/>
      <c r="BJ915" s="570"/>
      <c r="BK915" s="570"/>
      <c r="BL915" s="570"/>
      <c r="BM915" s="570"/>
      <c r="BN915" s="570"/>
      <c r="BO915" s="570"/>
      <c r="BP915" s="570"/>
      <c r="BQ915" s="570"/>
      <c r="BR915" s="570"/>
      <c r="BS915" s="570"/>
      <c r="BT915" s="570"/>
      <c r="BU915" s="570"/>
      <c r="BV915" s="570"/>
      <c r="BW915" s="570"/>
      <c r="BX915" s="570"/>
      <c r="BY915" s="570"/>
      <c r="BZ915" s="570"/>
      <c r="CA915" s="570"/>
      <c r="CB915" s="570"/>
      <c r="CC915" s="570"/>
      <c r="CD915" s="570"/>
      <c r="CE915" s="570"/>
      <c r="CF915" s="570"/>
      <c r="CG915" s="570"/>
      <c r="CH915" s="570"/>
      <c r="CI915" s="570"/>
      <c r="CJ915" s="570"/>
      <c r="CK915" s="570"/>
      <c r="CL915" s="570"/>
      <c r="CM915" s="570"/>
      <c r="CN915" s="570"/>
      <c r="CO915" s="570"/>
      <c r="CP915" s="570"/>
      <c r="CQ915" s="570"/>
      <c r="CR915" s="570"/>
      <c r="CS915" s="570"/>
      <c r="CT915" s="570"/>
      <c r="CU915" s="570"/>
      <c r="CV915" s="570"/>
    </row>
    <row r="916" spans="1:100" s="365" customFormat="1" ht="13.5">
      <c r="A916" s="655"/>
      <c r="B916" s="655"/>
      <c r="C916" s="655"/>
      <c r="D916" s="655"/>
      <c r="E916" s="655"/>
      <c r="F916" s="655"/>
      <c r="G916" s="655"/>
      <c r="H916" s="815"/>
      <c r="I916" s="815"/>
      <c r="J916" s="366"/>
      <c r="K916" s="367"/>
      <c r="L916" s="368"/>
      <c r="O916" s="339"/>
      <c r="P916" s="369"/>
      <c r="Q916" s="341"/>
      <c r="R916" s="342"/>
      <c r="S916" s="342"/>
      <c r="T916" s="343"/>
      <c r="U916" s="344"/>
      <c r="V916" s="344"/>
      <c r="W916" s="344"/>
      <c r="X916" s="564"/>
      <c r="Y916" s="564"/>
      <c r="Z916" s="564"/>
      <c r="AA916" s="564"/>
      <c r="AB916" s="564"/>
      <c r="AC916" s="570"/>
      <c r="AD916" s="570"/>
      <c r="AE916" s="570"/>
      <c r="AF916" s="570"/>
      <c r="AG916" s="570"/>
      <c r="AH916" s="570"/>
      <c r="AI916" s="570"/>
      <c r="AJ916" s="570"/>
      <c r="AK916" s="570"/>
      <c r="AL916" s="570"/>
      <c r="AM916" s="570"/>
      <c r="AN916" s="570"/>
      <c r="AO916" s="570"/>
      <c r="AP916" s="570"/>
      <c r="AQ916" s="570"/>
      <c r="AR916" s="570"/>
      <c r="AS916" s="570"/>
      <c r="AT916" s="570"/>
      <c r="AU916" s="570"/>
      <c r="AV916" s="570"/>
      <c r="AW916" s="570"/>
      <c r="AX916" s="570"/>
      <c r="AY916" s="570"/>
      <c r="AZ916" s="570"/>
      <c r="BA916" s="570"/>
      <c r="BB916" s="570"/>
      <c r="BC916" s="570"/>
      <c r="BD916" s="570"/>
      <c r="BE916" s="570"/>
      <c r="BF916" s="570"/>
      <c r="BG916" s="570"/>
      <c r="BH916" s="570"/>
      <c r="BI916" s="570"/>
      <c r="BJ916" s="570"/>
      <c r="BK916" s="570"/>
      <c r="BL916" s="570"/>
      <c r="BM916" s="570"/>
      <c r="BN916" s="570"/>
      <c r="BO916" s="570"/>
      <c r="BP916" s="570"/>
      <c r="BQ916" s="570"/>
      <c r="BR916" s="570"/>
      <c r="BS916" s="570"/>
      <c r="BT916" s="570"/>
      <c r="BU916" s="570"/>
      <c r="BV916" s="570"/>
      <c r="BW916" s="570"/>
      <c r="BX916" s="570"/>
      <c r="BY916" s="570"/>
      <c r="BZ916" s="570"/>
      <c r="CA916" s="570"/>
      <c r="CB916" s="570"/>
      <c r="CC916" s="570"/>
      <c r="CD916" s="570"/>
      <c r="CE916" s="570"/>
      <c r="CF916" s="570"/>
      <c r="CG916" s="570"/>
      <c r="CH916" s="570"/>
      <c r="CI916" s="570"/>
      <c r="CJ916" s="570"/>
      <c r="CK916" s="570"/>
      <c r="CL916" s="570"/>
      <c r="CM916" s="570"/>
      <c r="CN916" s="570"/>
      <c r="CO916" s="570"/>
      <c r="CP916" s="570"/>
      <c r="CQ916" s="570"/>
      <c r="CR916" s="570"/>
      <c r="CS916" s="570"/>
      <c r="CT916" s="570"/>
      <c r="CU916" s="570"/>
      <c r="CV916" s="570"/>
    </row>
    <row r="917" spans="1:100" s="365" customFormat="1" ht="13.5">
      <c r="A917" s="655"/>
      <c r="B917" s="655"/>
      <c r="C917" s="655"/>
      <c r="D917" s="655"/>
      <c r="E917" s="655"/>
      <c r="F917" s="655"/>
      <c r="G917" s="655"/>
      <c r="H917" s="815"/>
      <c r="I917" s="815"/>
      <c r="J917" s="366"/>
      <c r="K917" s="367"/>
      <c r="L917" s="368"/>
      <c r="O917" s="339"/>
      <c r="P917" s="369"/>
      <c r="Q917" s="341"/>
      <c r="R917" s="342"/>
      <c r="S917" s="342"/>
      <c r="T917" s="343"/>
      <c r="U917" s="344"/>
      <c r="V917" s="344"/>
      <c r="W917" s="344"/>
      <c r="X917" s="564"/>
      <c r="Y917" s="564"/>
      <c r="Z917" s="564"/>
      <c r="AA917" s="564"/>
      <c r="AB917" s="564"/>
      <c r="AC917" s="570"/>
      <c r="AD917" s="570"/>
      <c r="AE917" s="570"/>
      <c r="AF917" s="570"/>
      <c r="AG917" s="570"/>
      <c r="AH917" s="570"/>
      <c r="AI917" s="570"/>
      <c r="AJ917" s="570"/>
      <c r="AK917" s="570"/>
      <c r="AL917" s="570"/>
      <c r="AM917" s="570"/>
      <c r="AN917" s="570"/>
      <c r="AO917" s="570"/>
      <c r="AP917" s="570"/>
      <c r="AQ917" s="570"/>
      <c r="AR917" s="570"/>
      <c r="AS917" s="570"/>
      <c r="AT917" s="570"/>
      <c r="AU917" s="570"/>
      <c r="AV917" s="570"/>
      <c r="AW917" s="570"/>
      <c r="AX917" s="570"/>
      <c r="AY917" s="570"/>
      <c r="AZ917" s="570"/>
      <c r="BA917" s="570"/>
      <c r="BB917" s="570"/>
      <c r="BC917" s="570"/>
      <c r="BD917" s="570"/>
      <c r="BE917" s="570"/>
      <c r="BF917" s="570"/>
      <c r="BG917" s="570"/>
      <c r="BH917" s="570"/>
      <c r="BI917" s="570"/>
      <c r="BJ917" s="570"/>
      <c r="BK917" s="570"/>
      <c r="BL917" s="570"/>
      <c r="BM917" s="570"/>
      <c r="BN917" s="570"/>
      <c r="BO917" s="570"/>
      <c r="BP917" s="570"/>
      <c r="BQ917" s="570"/>
      <c r="BR917" s="570"/>
      <c r="BS917" s="570"/>
      <c r="BT917" s="570"/>
      <c r="BU917" s="570"/>
      <c r="BV917" s="570"/>
      <c r="BW917" s="570"/>
      <c r="BX917" s="570"/>
      <c r="BY917" s="570"/>
      <c r="BZ917" s="570"/>
      <c r="CA917" s="570"/>
      <c r="CB917" s="570"/>
      <c r="CC917" s="570"/>
      <c r="CD917" s="570"/>
      <c r="CE917" s="570"/>
      <c r="CF917" s="570"/>
      <c r="CG917" s="570"/>
      <c r="CH917" s="570"/>
      <c r="CI917" s="570"/>
      <c r="CJ917" s="570"/>
      <c r="CK917" s="570"/>
      <c r="CL917" s="570"/>
      <c r="CM917" s="570"/>
      <c r="CN917" s="570"/>
      <c r="CO917" s="570"/>
      <c r="CP917" s="570"/>
      <c r="CQ917" s="570"/>
      <c r="CR917" s="570"/>
      <c r="CS917" s="570"/>
      <c r="CT917" s="570"/>
      <c r="CU917" s="570"/>
      <c r="CV917" s="570"/>
    </row>
    <row r="918" spans="1:100" s="365" customFormat="1" ht="13.5">
      <c r="A918" s="655"/>
      <c r="B918" s="655"/>
      <c r="C918" s="655"/>
      <c r="D918" s="655"/>
      <c r="E918" s="655"/>
      <c r="F918" s="655"/>
      <c r="G918" s="655"/>
      <c r="H918" s="815"/>
      <c r="I918" s="815"/>
      <c r="J918" s="366"/>
      <c r="K918" s="367"/>
      <c r="L918" s="368"/>
      <c r="O918" s="339"/>
      <c r="P918" s="369"/>
      <c r="Q918" s="341"/>
      <c r="R918" s="342"/>
      <c r="S918" s="342"/>
      <c r="T918" s="343"/>
      <c r="U918" s="344"/>
      <c r="V918" s="344"/>
      <c r="W918" s="344"/>
      <c r="X918" s="564"/>
      <c r="Y918" s="564"/>
      <c r="Z918" s="564"/>
      <c r="AA918" s="564"/>
      <c r="AB918" s="564"/>
      <c r="AC918" s="570"/>
      <c r="AD918" s="570"/>
      <c r="AE918" s="570"/>
      <c r="AF918" s="570"/>
      <c r="AG918" s="570"/>
      <c r="AH918" s="570"/>
      <c r="AI918" s="570"/>
      <c r="AJ918" s="570"/>
      <c r="AK918" s="570"/>
      <c r="AL918" s="570"/>
      <c r="AM918" s="570"/>
      <c r="AN918" s="570"/>
      <c r="AO918" s="570"/>
      <c r="AP918" s="570"/>
      <c r="AQ918" s="570"/>
      <c r="AR918" s="570"/>
      <c r="AS918" s="570"/>
      <c r="AT918" s="570"/>
      <c r="AU918" s="570"/>
      <c r="AV918" s="570"/>
      <c r="AW918" s="570"/>
      <c r="AX918" s="570"/>
      <c r="AY918" s="570"/>
      <c r="AZ918" s="570"/>
      <c r="BA918" s="570"/>
      <c r="BB918" s="570"/>
      <c r="BC918" s="570"/>
      <c r="BD918" s="570"/>
      <c r="BE918" s="570"/>
      <c r="BF918" s="570"/>
      <c r="BG918" s="570"/>
      <c r="BH918" s="570"/>
      <c r="BI918" s="570"/>
      <c r="BJ918" s="570"/>
      <c r="BK918" s="570"/>
      <c r="BL918" s="570"/>
      <c r="BM918" s="570"/>
      <c r="BN918" s="570"/>
      <c r="BO918" s="570"/>
      <c r="BP918" s="570"/>
      <c r="BQ918" s="570"/>
      <c r="BR918" s="570"/>
      <c r="BS918" s="570"/>
      <c r="BT918" s="570"/>
      <c r="BU918" s="570"/>
      <c r="BV918" s="570"/>
      <c r="BW918" s="570"/>
      <c r="BX918" s="570"/>
      <c r="BY918" s="570"/>
      <c r="BZ918" s="570"/>
      <c r="CA918" s="570"/>
      <c r="CB918" s="570"/>
      <c r="CC918" s="570"/>
      <c r="CD918" s="570"/>
      <c r="CE918" s="570"/>
      <c r="CF918" s="570"/>
      <c r="CG918" s="570"/>
      <c r="CH918" s="570"/>
      <c r="CI918" s="570"/>
      <c r="CJ918" s="570"/>
      <c r="CK918" s="570"/>
      <c r="CL918" s="570"/>
      <c r="CM918" s="570"/>
      <c r="CN918" s="570"/>
      <c r="CO918" s="570"/>
      <c r="CP918" s="570"/>
      <c r="CQ918" s="570"/>
      <c r="CR918" s="570"/>
      <c r="CS918" s="570"/>
      <c r="CT918" s="570"/>
      <c r="CU918" s="570"/>
      <c r="CV918" s="570"/>
    </row>
    <row r="919" spans="1:100" s="365" customFormat="1" ht="13.5">
      <c r="A919" s="655"/>
      <c r="B919" s="655"/>
      <c r="C919" s="655"/>
      <c r="D919" s="655"/>
      <c r="E919" s="655"/>
      <c r="F919" s="655"/>
      <c r="G919" s="655"/>
      <c r="H919" s="815"/>
      <c r="I919" s="815"/>
      <c r="J919" s="366"/>
      <c r="K919" s="367"/>
      <c r="L919" s="368"/>
      <c r="O919" s="339"/>
      <c r="P919" s="369"/>
      <c r="Q919" s="341"/>
      <c r="R919" s="342"/>
      <c r="S919" s="342"/>
      <c r="T919" s="343"/>
      <c r="U919" s="344"/>
      <c r="V919" s="344"/>
      <c r="W919" s="344"/>
      <c r="X919" s="564"/>
      <c r="Y919" s="564"/>
      <c r="Z919" s="564"/>
      <c r="AA919" s="564"/>
      <c r="AB919" s="564"/>
      <c r="AC919" s="570"/>
      <c r="AD919" s="570"/>
      <c r="AE919" s="570"/>
      <c r="AF919" s="570"/>
      <c r="AG919" s="570"/>
      <c r="AH919" s="570"/>
      <c r="AI919" s="570"/>
      <c r="AJ919" s="570"/>
      <c r="AK919" s="570"/>
      <c r="AL919" s="570"/>
      <c r="AM919" s="570"/>
      <c r="AN919" s="570"/>
      <c r="AO919" s="570"/>
      <c r="AP919" s="570"/>
      <c r="AQ919" s="570"/>
      <c r="AR919" s="570"/>
      <c r="AS919" s="570"/>
      <c r="AT919" s="570"/>
      <c r="AU919" s="570"/>
      <c r="AV919" s="570"/>
      <c r="AW919" s="570"/>
      <c r="AX919" s="570"/>
      <c r="AY919" s="570"/>
      <c r="AZ919" s="570"/>
      <c r="BA919" s="570"/>
      <c r="BB919" s="570"/>
      <c r="BC919" s="570"/>
      <c r="BD919" s="570"/>
      <c r="BE919" s="570"/>
      <c r="BF919" s="570"/>
      <c r="BG919" s="570"/>
      <c r="BH919" s="570"/>
      <c r="BI919" s="570"/>
      <c r="BJ919" s="570"/>
      <c r="BK919" s="570"/>
      <c r="BL919" s="570"/>
      <c r="BM919" s="570"/>
      <c r="BN919" s="570"/>
      <c r="BO919" s="570"/>
      <c r="BP919" s="570"/>
      <c r="BQ919" s="570"/>
      <c r="BR919" s="570"/>
      <c r="BS919" s="570"/>
      <c r="BT919" s="570"/>
      <c r="BU919" s="570"/>
      <c r="BV919" s="570"/>
      <c r="BW919" s="570"/>
      <c r="BX919" s="570"/>
      <c r="BY919" s="570"/>
      <c r="BZ919" s="570"/>
      <c r="CA919" s="570"/>
      <c r="CB919" s="570"/>
      <c r="CC919" s="570"/>
      <c r="CD919" s="570"/>
      <c r="CE919" s="570"/>
      <c r="CF919" s="570"/>
      <c r="CG919" s="570"/>
      <c r="CH919" s="570"/>
      <c r="CI919" s="570"/>
      <c r="CJ919" s="570"/>
      <c r="CK919" s="570"/>
      <c r="CL919" s="570"/>
      <c r="CM919" s="570"/>
      <c r="CN919" s="570"/>
      <c r="CO919" s="570"/>
      <c r="CP919" s="570"/>
      <c r="CQ919" s="570"/>
      <c r="CR919" s="570"/>
      <c r="CS919" s="570"/>
      <c r="CT919" s="570"/>
      <c r="CU919" s="570"/>
      <c r="CV919" s="570"/>
    </row>
    <row r="920" spans="1:100" s="365" customFormat="1" ht="13.5">
      <c r="A920" s="655"/>
      <c r="B920" s="655"/>
      <c r="C920" s="655"/>
      <c r="D920" s="655"/>
      <c r="E920" s="655"/>
      <c r="F920" s="655"/>
      <c r="G920" s="655"/>
      <c r="H920" s="815"/>
      <c r="I920" s="815"/>
      <c r="J920" s="366"/>
      <c r="K920" s="367"/>
      <c r="L920" s="368"/>
      <c r="O920" s="339"/>
      <c r="P920" s="369"/>
      <c r="Q920" s="341"/>
      <c r="R920" s="342"/>
      <c r="S920" s="342"/>
      <c r="T920" s="343"/>
      <c r="U920" s="344"/>
      <c r="V920" s="344"/>
      <c r="W920" s="344"/>
      <c r="X920" s="564"/>
      <c r="Y920" s="564"/>
      <c r="Z920" s="564"/>
      <c r="AA920" s="564"/>
      <c r="AB920" s="564"/>
      <c r="AC920" s="570"/>
      <c r="AD920" s="570"/>
      <c r="AE920" s="570"/>
      <c r="AF920" s="570"/>
      <c r="AG920" s="570"/>
      <c r="AH920" s="570"/>
      <c r="AI920" s="570"/>
      <c r="AJ920" s="570"/>
      <c r="AK920" s="570"/>
      <c r="AL920" s="570"/>
      <c r="AM920" s="570"/>
      <c r="AN920" s="570"/>
      <c r="AO920" s="570"/>
      <c r="AP920" s="570"/>
      <c r="AQ920" s="570"/>
      <c r="AR920" s="570"/>
      <c r="AS920" s="570"/>
      <c r="AT920" s="570"/>
      <c r="AU920" s="570"/>
      <c r="AV920" s="570"/>
      <c r="AW920" s="570"/>
      <c r="AX920" s="570"/>
      <c r="AY920" s="570"/>
      <c r="AZ920" s="570"/>
      <c r="BA920" s="570"/>
      <c r="BB920" s="570"/>
      <c r="BC920" s="570"/>
      <c r="BD920" s="570"/>
      <c r="BE920" s="570"/>
      <c r="BF920" s="570"/>
      <c r="BG920" s="570"/>
      <c r="BH920" s="570"/>
      <c r="BI920" s="570"/>
      <c r="BJ920" s="570"/>
      <c r="BK920" s="570"/>
      <c r="BL920" s="570"/>
      <c r="BM920" s="570"/>
      <c r="BN920" s="570"/>
      <c r="BO920" s="570"/>
      <c r="BP920" s="570"/>
      <c r="BQ920" s="570"/>
      <c r="BR920" s="570"/>
      <c r="BS920" s="570"/>
      <c r="BT920" s="570"/>
      <c r="BU920" s="570"/>
      <c r="BV920" s="570"/>
      <c r="BW920" s="570"/>
      <c r="BX920" s="570"/>
      <c r="BY920" s="570"/>
      <c r="BZ920" s="570"/>
      <c r="CA920" s="570"/>
      <c r="CB920" s="570"/>
      <c r="CC920" s="570"/>
      <c r="CD920" s="570"/>
      <c r="CE920" s="570"/>
      <c r="CF920" s="570"/>
      <c r="CG920" s="570"/>
      <c r="CH920" s="570"/>
      <c r="CI920" s="570"/>
      <c r="CJ920" s="570"/>
      <c r="CK920" s="570"/>
      <c r="CL920" s="570"/>
      <c r="CM920" s="570"/>
      <c r="CN920" s="570"/>
      <c r="CO920" s="570"/>
      <c r="CP920" s="570"/>
      <c r="CQ920" s="570"/>
      <c r="CR920" s="570"/>
      <c r="CS920" s="570"/>
      <c r="CT920" s="570"/>
      <c r="CU920" s="570"/>
      <c r="CV920" s="570"/>
    </row>
    <row r="921" spans="1:100" s="365" customFormat="1" ht="13.5">
      <c r="A921" s="655"/>
      <c r="B921" s="655"/>
      <c r="C921" s="655"/>
      <c r="D921" s="655"/>
      <c r="E921" s="655"/>
      <c r="F921" s="655"/>
      <c r="G921" s="655"/>
      <c r="H921" s="815"/>
      <c r="I921" s="815"/>
      <c r="J921" s="366"/>
      <c r="K921" s="367"/>
      <c r="L921" s="368"/>
      <c r="O921" s="339"/>
      <c r="P921" s="369"/>
      <c r="Q921" s="341"/>
      <c r="R921" s="342"/>
      <c r="S921" s="342"/>
      <c r="T921" s="343"/>
      <c r="U921" s="344"/>
      <c r="V921" s="344"/>
      <c r="W921" s="344"/>
      <c r="X921" s="564"/>
      <c r="Y921" s="564"/>
      <c r="Z921" s="564"/>
      <c r="AA921" s="564"/>
      <c r="AB921" s="564"/>
      <c r="AC921" s="570"/>
      <c r="AD921" s="570"/>
      <c r="AE921" s="570"/>
      <c r="AF921" s="570"/>
      <c r="AG921" s="570"/>
      <c r="AH921" s="570"/>
      <c r="AI921" s="570"/>
      <c r="AJ921" s="570"/>
      <c r="AK921" s="570"/>
      <c r="AL921" s="570"/>
      <c r="AM921" s="570"/>
      <c r="AN921" s="570"/>
      <c r="AO921" s="570"/>
      <c r="AP921" s="570"/>
      <c r="AQ921" s="570"/>
      <c r="AR921" s="570"/>
      <c r="AS921" s="570"/>
      <c r="AT921" s="570"/>
      <c r="AU921" s="570"/>
      <c r="AV921" s="570"/>
      <c r="AW921" s="570"/>
      <c r="AX921" s="570"/>
      <c r="AY921" s="570"/>
      <c r="AZ921" s="570"/>
      <c r="BA921" s="570"/>
      <c r="BB921" s="570"/>
      <c r="BC921" s="570"/>
      <c r="BD921" s="570"/>
      <c r="BE921" s="570"/>
      <c r="BF921" s="570"/>
      <c r="BG921" s="570"/>
      <c r="BH921" s="570"/>
      <c r="BI921" s="570"/>
      <c r="BJ921" s="570"/>
      <c r="BK921" s="570"/>
      <c r="BL921" s="570"/>
      <c r="BM921" s="570"/>
      <c r="BN921" s="570"/>
      <c r="BO921" s="570"/>
      <c r="BP921" s="570"/>
      <c r="BQ921" s="570"/>
      <c r="BR921" s="570"/>
      <c r="BS921" s="570"/>
      <c r="BT921" s="570"/>
      <c r="BU921" s="570"/>
      <c r="BV921" s="570"/>
      <c r="BW921" s="570"/>
      <c r="BX921" s="570"/>
      <c r="BY921" s="570"/>
      <c r="BZ921" s="570"/>
      <c r="CA921" s="570"/>
      <c r="CB921" s="570"/>
      <c r="CC921" s="570"/>
      <c r="CD921" s="570"/>
      <c r="CE921" s="570"/>
      <c r="CF921" s="570"/>
      <c r="CG921" s="570"/>
      <c r="CH921" s="570"/>
      <c r="CI921" s="570"/>
      <c r="CJ921" s="570"/>
      <c r="CK921" s="570"/>
      <c r="CL921" s="570"/>
      <c r="CM921" s="570"/>
      <c r="CN921" s="570"/>
      <c r="CO921" s="570"/>
      <c r="CP921" s="570"/>
      <c r="CQ921" s="570"/>
      <c r="CR921" s="570"/>
      <c r="CS921" s="570"/>
      <c r="CT921" s="570"/>
      <c r="CU921" s="570"/>
      <c r="CV921" s="570"/>
    </row>
    <row r="922" spans="1:100" s="365" customFormat="1" ht="13.5">
      <c r="A922" s="655"/>
      <c r="B922" s="655"/>
      <c r="C922" s="655"/>
      <c r="D922" s="655"/>
      <c r="E922" s="655"/>
      <c r="F922" s="655"/>
      <c r="G922" s="655"/>
      <c r="H922" s="815"/>
      <c r="I922" s="815"/>
      <c r="J922" s="366"/>
      <c r="K922" s="367"/>
      <c r="L922" s="368"/>
      <c r="O922" s="339"/>
      <c r="P922" s="369"/>
      <c r="Q922" s="341"/>
      <c r="R922" s="342"/>
      <c r="S922" s="342"/>
      <c r="T922" s="343"/>
      <c r="U922" s="344"/>
      <c r="V922" s="344"/>
      <c r="W922" s="344"/>
      <c r="X922" s="564"/>
      <c r="Y922" s="564"/>
      <c r="Z922" s="564"/>
      <c r="AA922" s="564"/>
      <c r="AB922" s="564"/>
      <c r="AC922" s="570"/>
      <c r="AD922" s="570"/>
      <c r="AE922" s="570"/>
      <c r="AF922" s="570"/>
      <c r="AG922" s="570"/>
      <c r="AH922" s="570"/>
      <c r="AI922" s="570"/>
      <c r="AJ922" s="570"/>
      <c r="AK922" s="570"/>
      <c r="AL922" s="570"/>
      <c r="AM922" s="570"/>
      <c r="AN922" s="570"/>
      <c r="AO922" s="570"/>
      <c r="AP922" s="570"/>
      <c r="AQ922" s="570"/>
      <c r="AR922" s="570"/>
      <c r="AS922" s="570"/>
      <c r="AT922" s="570"/>
      <c r="AU922" s="570"/>
      <c r="AV922" s="570"/>
      <c r="AW922" s="570"/>
      <c r="AX922" s="570"/>
      <c r="AY922" s="570"/>
      <c r="AZ922" s="570"/>
      <c r="BA922" s="570"/>
      <c r="BB922" s="570"/>
      <c r="BC922" s="570"/>
      <c r="BD922" s="570"/>
      <c r="BE922" s="570"/>
      <c r="BF922" s="570"/>
      <c r="BG922" s="570"/>
      <c r="BH922" s="570"/>
      <c r="BI922" s="570"/>
      <c r="BJ922" s="570"/>
      <c r="BK922" s="570"/>
      <c r="BL922" s="570"/>
      <c r="BM922" s="570"/>
      <c r="BN922" s="570"/>
      <c r="BO922" s="570"/>
      <c r="BP922" s="570"/>
      <c r="BQ922" s="570"/>
      <c r="BR922" s="570"/>
      <c r="BS922" s="570"/>
      <c r="BT922" s="570"/>
      <c r="BU922" s="570"/>
      <c r="BV922" s="570"/>
      <c r="BW922" s="570"/>
      <c r="BX922" s="570"/>
      <c r="BY922" s="570"/>
      <c r="BZ922" s="570"/>
      <c r="CA922" s="570"/>
      <c r="CB922" s="570"/>
      <c r="CC922" s="570"/>
      <c r="CD922" s="570"/>
      <c r="CE922" s="570"/>
      <c r="CF922" s="570"/>
      <c r="CG922" s="570"/>
      <c r="CH922" s="570"/>
      <c r="CI922" s="570"/>
      <c r="CJ922" s="570"/>
      <c r="CK922" s="570"/>
      <c r="CL922" s="570"/>
      <c r="CM922" s="570"/>
      <c r="CN922" s="570"/>
      <c r="CO922" s="570"/>
      <c r="CP922" s="570"/>
      <c r="CQ922" s="570"/>
      <c r="CR922" s="570"/>
      <c r="CS922" s="570"/>
      <c r="CT922" s="570"/>
      <c r="CU922" s="570"/>
      <c r="CV922" s="570"/>
    </row>
    <row r="923" spans="1:100" s="365" customFormat="1" ht="13.5">
      <c r="A923" s="655"/>
      <c r="B923" s="655"/>
      <c r="C923" s="655"/>
      <c r="D923" s="655"/>
      <c r="E923" s="655"/>
      <c r="F923" s="655"/>
      <c r="G923" s="655"/>
      <c r="H923" s="815"/>
      <c r="I923" s="815"/>
      <c r="J923" s="366"/>
      <c r="K923" s="367"/>
      <c r="L923" s="368"/>
      <c r="O923" s="339"/>
      <c r="P923" s="369"/>
      <c r="Q923" s="341"/>
      <c r="R923" s="342"/>
      <c r="S923" s="342"/>
      <c r="T923" s="343"/>
      <c r="U923" s="344"/>
      <c r="V923" s="344"/>
      <c r="W923" s="344"/>
      <c r="X923" s="564"/>
      <c r="Y923" s="564"/>
      <c r="Z923" s="564"/>
      <c r="AA923" s="564"/>
      <c r="AB923" s="564"/>
      <c r="AC923" s="570"/>
      <c r="AD923" s="570"/>
      <c r="AE923" s="570"/>
      <c r="AF923" s="570"/>
      <c r="AG923" s="570"/>
      <c r="AH923" s="570"/>
      <c r="AI923" s="570"/>
      <c r="AJ923" s="570"/>
      <c r="AK923" s="570"/>
      <c r="AL923" s="570"/>
      <c r="AM923" s="570"/>
      <c r="AN923" s="570"/>
      <c r="AO923" s="570"/>
      <c r="AP923" s="570"/>
      <c r="AQ923" s="570"/>
      <c r="AR923" s="570"/>
      <c r="AS923" s="570"/>
      <c r="AT923" s="570"/>
      <c r="AU923" s="570"/>
      <c r="AV923" s="570"/>
      <c r="AW923" s="570"/>
      <c r="AX923" s="570"/>
      <c r="AY923" s="570"/>
      <c r="AZ923" s="570"/>
      <c r="BA923" s="570"/>
      <c r="BB923" s="570"/>
      <c r="BC923" s="570"/>
      <c r="BD923" s="570"/>
      <c r="BE923" s="570"/>
      <c r="BF923" s="570"/>
      <c r="BG923" s="570"/>
      <c r="BH923" s="570"/>
      <c r="BI923" s="570"/>
      <c r="BJ923" s="570"/>
      <c r="BK923" s="570"/>
      <c r="BL923" s="570"/>
      <c r="BM923" s="570"/>
      <c r="BN923" s="570"/>
      <c r="BO923" s="570"/>
      <c r="BP923" s="570"/>
      <c r="BQ923" s="570"/>
      <c r="BR923" s="570"/>
      <c r="BS923" s="570"/>
      <c r="BT923" s="570"/>
      <c r="BU923" s="570"/>
      <c r="BV923" s="570"/>
      <c r="BW923" s="570"/>
      <c r="BX923" s="570"/>
      <c r="BY923" s="570"/>
      <c r="BZ923" s="570"/>
      <c r="CA923" s="570"/>
      <c r="CB923" s="570"/>
      <c r="CC923" s="570"/>
      <c r="CD923" s="570"/>
      <c r="CE923" s="570"/>
      <c r="CF923" s="570"/>
      <c r="CG923" s="570"/>
      <c r="CH923" s="570"/>
      <c r="CI923" s="570"/>
      <c r="CJ923" s="570"/>
      <c r="CK923" s="570"/>
      <c r="CL923" s="570"/>
      <c r="CM923" s="570"/>
      <c r="CN923" s="570"/>
      <c r="CO923" s="570"/>
      <c r="CP923" s="570"/>
      <c r="CQ923" s="570"/>
      <c r="CR923" s="570"/>
      <c r="CS923" s="570"/>
      <c r="CT923" s="570"/>
      <c r="CU923" s="570"/>
      <c r="CV923" s="570"/>
    </row>
    <row r="924" spans="1:100" s="365" customFormat="1" ht="13.5">
      <c r="A924" s="655"/>
      <c r="B924" s="655"/>
      <c r="C924" s="655"/>
      <c r="D924" s="655"/>
      <c r="E924" s="655"/>
      <c r="F924" s="655"/>
      <c r="G924" s="655"/>
      <c r="H924" s="815"/>
      <c r="I924" s="815"/>
      <c r="J924" s="366"/>
      <c r="K924" s="367"/>
      <c r="L924" s="368"/>
      <c r="O924" s="339"/>
      <c r="P924" s="369"/>
      <c r="Q924" s="341"/>
      <c r="R924" s="342"/>
      <c r="S924" s="342"/>
      <c r="T924" s="343"/>
      <c r="U924" s="344"/>
      <c r="V924" s="344"/>
      <c r="W924" s="344"/>
      <c r="X924" s="564"/>
      <c r="Y924" s="564"/>
      <c r="Z924" s="564"/>
      <c r="AA924" s="564"/>
      <c r="AB924" s="564"/>
      <c r="AC924" s="570"/>
      <c r="AD924" s="570"/>
      <c r="AE924" s="570"/>
      <c r="AF924" s="570"/>
      <c r="AG924" s="570"/>
      <c r="AH924" s="570"/>
      <c r="AI924" s="570"/>
      <c r="AJ924" s="570"/>
      <c r="AK924" s="570"/>
      <c r="AL924" s="570"/>
      <c r="AM924" s="570"/>
      <c r="AN924" s="570"/>
      <c r="AO924" s="570"/>
      <c r="AP924" s="570"/>
      <c r="AQ924" s="570"/>
      <c r="AR924" s="570"/>
      <c r="AS924" s="570"/>
      <c r="AT924" s="570"/>
      <c r="AU924" s="570"/>
      <c r="AV924" s="570"/>
      <c r="AW924" s="570"/>
      <c r="AX924" s="570"/>
      <c r="AY924" s="570"/>
      <c r="AZ924" s="570"/>
      <c r="BA924" s="570"/>
      <c r="BB924" s="570"/>
      <c r="BC924" s="570"/>
      <c r="BD924" s="570"/>
      <c r="BE924" s="570"/>
      <c r="BF924" s="570"/>
      <c r="BG924" s="570"/>
      <c r="BH924" s="570"/>
      <c r="BI924" s="570"/>
      <c r="BJ924" s="570"/>
      <c r="BK924" s="570"/>
      <c r="BL924" s="570"/>
      <c r="BM924" s="570"/>
      <c r="BN924" s="570"/>
      <c r="BO924" s="570"/>
      <c r="BP924" s="570"/>
      <c r="BQ924" s="570"/>
      <c r="BR924" s="570"/>
      <c r="BS924" s="570"/>
      <c r="BT924" s="570"/>
      <c r="BU924" s="570"/>
      <c r="BV924" s="570"/>
      <c r="BW924" s="570"/>
      <c r="BX924" s="570"/>
      <c r="BY924" s="570"/>
      <c r="BZ924" s="570"/>
      <c r="CA924" s="570"/>
      <c r="CB924" s="570"/>
      <c r="CC924" s="570"/>
      <c r="CD924" s="570"/>
      <c r="CE924" s="570"/>
      <c r="CF924" s="570"/>
      <c r="CG924" s="570"/>
      <c r="CH924" s="570"/>
      <c r="CI924" s="570"/>
      <c r="CJ924" s="570"/>
      <c r="CK924" s="570"/>
      <c r="CL924" s="570"/>
      <c r="CM924" s="570"/>
      <c r="CN924" s="570"/>
      <c r="CO924" s="570"/>
      <c r="CP924" s="570"/>
      <c r="CQ924" s="570"/>
      <c r="CR924" s="570"/>
      <c r="CS924" s="570"/>
      <c r="CT924" s="570"/>
      <c r="CU924" s="570"/>
      <c r="CV924" s="570"/>
    </row>
    <row r="925" spans="1:100" s="365" customFormat="1" ht="13.5">
      <c r="A925" s="655"/>
      <c r="B925" s="655"/>
      <c r="C925" s="655"/>
      <c r="D925" s="655"/>
      <c r="E925" s="655"/>
      <c r="F925" s="655"/>
      <c r="G925" s="655"/>
      <c r="H925" s="815"/>
      <c r="I925" s="815"/>
      <c r="J925" s="366"/>
      <c r="K925" s="367"/>
      <c r="L925" s="368"/>
      <c r="O925" s="339"/>
      <c r="P925" s="369"/>
      <c r="Q925" s="341"/>
      <c r="R925" s="342"/>
      <c r="S925" s="342"/>
      <c r="T925" s="343"/>
      <c r="U925" s="344"/>
      <c r="V925" s="344"/>
      <c r="W925" s="344"/>
      <c r="X925" s="564"/>
      <c r="Y925" s="564"/>
      <c r="Z925" s="564"/>
      <c r="AA925" s="564"/>
      <c r="AB925" s="564"/>
      <c r="AC925" s="570"/>
      <c r="AD925" s="570"/>
      <c r="AE925" s="570"/>
      <c r="AF925" s="570"/>
      <c r="AG925" s="570"/>
      <c r="AH925" s="570"/>
      <c r="AI925" s="570"/>
      <c r="AJ925" s="570"/>
      <c r="AK925" s="570"/>
      <c r="AL925" s="570"/>
      <c r="AM925" s="570"/>
      <c r="AN925" s="570"/>
      <c r="AO925" s="570"/>
      <c r="AP925" s="570"/>
      <c r="AQ925" s="570"/>
      <c r="AR925" s="570"/>
      <c r="AS925" s="570"/>
      <c r="AT925" s="570"/>
      <c r="AU925" s="570"/>
      <c r="AV925" s="570"/>
      <c r="AW925" s="570"/>
      <c r="AX925" s="570"/>
      <c r="AY925" s="570"/>
      <c r="AZ925" s="570"/>
      <c r="BA925" s="570"/>
      <c r="BB925" s="570"/>
      <c r="BC925" s="570"/>
      <c r="BD925" s="570"/>
      <c r="BE925" s="570"/>
      <c r="BF925" s="570"/>
      <c r="BG925" s="570"/>
      <c r="BH925" s="570"/>
      <c r="BI925" s="570"/>
      <c r="BJ925" s="570"/>
      <c r="BK925" s="570"/>
      <c r="BL925" s="570"/>
      <c r="BM925" s="570"/>
      <c r="BN925" s="570"/>
      <c r="BO925" s="570"/>
      <c r="BP925" s="570"/>
      <c r="BQ925" s="570"/>
      <c r="BR925" s="570"/>
      <c r="BS925" s="570"/>
      <c r="BT925" s="570"/>
      <c r="BU925" s="570"/>
      <c r="BV925" s="570"/>
      <c r="BW925" s="570"/>
      <c r="BX925" s="570"/>
      <c r="BY925" s="570"/>
      <c r="BZ925" s="570"/>
      <c r="CA925" s="570"/>
      <c r="CB925" s="570"/>
      <c r="CC925" s="570"/>
      <c r="CD925" s="570"/>
      <c r="CE925" s="570"/>
      <c r="CF925" s="570"/>
      <c r="CG925" s="570"/>
      <c r="CH925" s="570"/>
      <c r="CI925" s="570"/>
      <c r="CJ925" s="570"/>
      <c r="CK925" s="570"/>
      <c r="CL925" s="570"/>
      <c r="CM925" s="570"/>
      <c r="CN925" s="570"/>
      <c r="CO925" s="570"/>
      <c r="CP925" s="570"/>
      <c r="CQ925" s="570"/>
      <c r="CR925" s="570"/>
      <c r="CS925" s="570"/>
      <c r="CT925" s="570"/>
      <c r="CU925" s="570"/>
      <c r="CV925" s="570"/>
    </row>
    <row r="926" spans="1:100" s="365" customFormat="1" ht="13.5">
      <c r="A926" s="655"/>
      <c r="B926" s="655"/>
      <c r="C926" s="655"/>
      <c r="D926" s="655"/>
      <c r="E926" s="655"/>
      <c r="F926" s="655"/>
      <c r="G926" s="655"/>
      <c r="H926" s="815"/>
      <c r="I926" s="815"/>
      <c r="J926" s="366"/>
      <c r="K926" s="367"/>
      <c r="L926" s="368"/>
      <c r="O926" s="339"/>
      <c r="P926" s="369"/>
      <c r="Q926" s="341"/>
      <c r="R926" s="342"/>
      <c r="S926" s="342"/>
      <c r="T926" s="343"/>
      <c r="U926" s="344"/>
      <c r="V926" s="344"/>
      <c r="W926" s="344"/>
      <c r="X926" s="564"/>
      <c r="Y926" s="564"/>
      <c r="Z926" s="564"/>
      <c r="AA926" s="564"/>
      <c r="AB926" s="564"/>
      <c r="AC926" s="570"/>
      <c r="AD926" s="570"/>
      <c r="AE926" s="570"/>
      <c r="AF926" s="570"/>
      <c r="AG926" s="570"/>
      <c r="AH926" s="570"/>
      <c r="AI926" s="570"/>
      <c r="AJ926" s="570"/>
      <c r="AK926" s="570"/>
      <c r="AL926" s="570"/>
      <c r="AM926" s="570"/>
      <c r="AN926" s="570"/>
      <c r="AO926" s="570"/>
      <c r="AP926" s="570"/>
      <c r="AQ926" s="570"/>
      <c r="AR926" s="570"/>
      <c r="AS926" s="570"/>
      <c r="AT926" s="570"/>
      <c r="AU926" s="570"/>
      <c r="AV926" s="570"/>
      <c r="AW926" s="570"/>
      <c r="AX926" s="570"/>
      <c r="AY926" s="570"/>
      <c r="AZ926" s="570"/>
      <c r="BA926" s="570"/>
      <c r="BB926" s="570"/>
      <c r="BC926" s="570"/>
      <c r="BD926" s="570"/>
      <c r="BE926" s="570"/>
      <c r="BF926" s="570"/>
      <c r="BG926" s="570"/>
      <c r="BH926" s="570"/>
      <c r="BI926" s="570"/>
      <c r="BJ926" s="570"/>
      <c r="BK926" s="570"/>
      <c r="BL926" s="570"/>
      <c r="BM926" s="570"/>
      <c r="BN926" s="570"/>
      <c r="BO926" s="570"/>
      <c r="BP926" s="570"/>
      <c r="BQ926" s="570"/>
      <c r="BR926" s="570"/>
      <c r="BS926" s="570"/>
      <c r="BT926" s="570"/>
      <c r="BU926" s="570"/>
      <c r="BV926" s="570"/>
      <c r="BW926" s="570"/>
      <c r="BX926" s="570"/>
      <c r="BY926" s="570"/>
      <c r="BZ926" s="570"/>
      <c r="CA926" s="570"/>
      <c r="CB926" s="570"/>
      <c r="CC926" s="570"/>
      <c r="CD926" s="570"/>
      <c r="CE926" s="570"/>
      <c r="CF926" s="570"/>
      <c r="CG926" s="570"/>
      <c r="CH926" s="570"/>
      <c r="CI926" s="570"/>
      <c r="CJ926" s="570"/>
      <c r="CK926" s="570"/>
      <c r="CL926" s="570"/>
      <c r="CM926" s="570"/>
      <c r="CN926" s="570"/>
      <c r="CO926" s="570"/>
      <c r="CP926" s="570"/>
      <c r="CQ926" s="570"/>
      <c r="CR926" s="570"/>
      <c r="CS926" s="570"/>
      <c r="CT926" s="570"/>
      <c r="CU926" s="570"/>
      <c r="CV926" s="570"/>
    </row>
    <row r="927" spans="1:100" s="365" customFormat="1" ht="13.5">
      <c r="A927" s="655"/>
      <c r="B927" s="655"/>
      <c r="C927" s="655"/>
      <c r="D927" s="655"/>
      <c r="E927" s="655"/>
      <c r="F927" s="655"/>
      <c r="G927" s="655"/>
      <c r="H927" s="815"/>
      <c r="I927" s="815"/>
      <c r="J927" s="366"/>
      <c r="K927" s="367"/>
      <c r="L927" s="368"/>
      <c r="O927" s="339"/>
      <c r="P927" s="369"/>
      <c r="Q927" s="341"/>
      <c r="R927" s="342"/>
      <c r="S927" s="342"/>
      <c r="T927" s="343"/>
      <c r="U927" s="344"/>
      <c r="V927" s="344"/>
      <c r="W927" s="344"/>
      <c r="X927" s="564"/>
      <c r="Y927" s="564"/>
      <c r="Z927" s="564"/>
      <c r="AA927" s="564"/>
      <c r="AB927" s="564"/>
      <c r="AC927" s="570"/>
      <c r="AD927" s="570"/>
      <c r="AE927" s="570"/>
      <c r="AF927" s="570"/>
      <c r="AG927" s="570"/>
      <c r="AH927" s="570"/>
      <c r="AI927" s="570"/>
      <c r="AJ927" s="570"/>
      <c r="AK927" s="570"/>
      <c r="AL927" s="570"/>
      <c r="AM927" s="570"/>
      <c r="AN927" s="570"/>
      <c r="AO927" s="570"/>
      <c r="AP927" s="570"/>
      <c r="AQ927" s="570"/>
      <c r="AR927" s="570"/>
      <c r="AS927" s="570"/>
      <c r="AT927" s="570"/>
      <c r="AU927" s="570"/>
      <c r="AV927" s="570"/>
      <c r="AW927" s="570"/>
      <c r="AX927" s="570"/>
      <c r="AY927" s="570"/>
      <c r="AZ927" s="570"/>
      <c r="BA927" s="570"/>
      <c r="BB927" s="570"/>
      <c r="BC927" s="570"/>
      <c r="BD927" s="570"/>
      <c r="BE927" s="570"/>
      <c r="BF927" s="570"/>
      <c r="BG927" s="570"/>
      <c r="BH927" s="570"/>
      <c r="BI927" s="570"/>
      <c r="BJ927" s="570"/>
      <c r="BK927" s="570"/>
      <c r="BL927" s="570"/>
      <c r="BM927" s="570"/>
      <c r="BN927" s="570"/>
      <c r="BO927" s="570"/>
      <c r="BP927" s="570"/>
      <c r="BQ927" s="570"/>
      <c r="BR927" s="570"/>
      <c r="BS927" s="570"/>
      <c r="BT927" s="570"/>
      <c r="BU927" s="570"/>
      <c r="BV927" s="570"/>
      <c r="BW927" s="570"/>
      <c r="BX927" s="570"/>
      <c r="BY927" s="570"/>
      <c r="BZ927" s="570"/>
      <c r="CA927" s="570"/>
      <c r="CB927" s="570"/>
      <c r="CC927" s="570"/>
      <c r="CD927" s="570"/>
      <c r="CE927" s="570"/>
      <c r="CF927" s="570"/>
      <c r="CG927" s="570"/>
      <c r="CH927" s="570"/>
      <c r="CI927" s="570"/>
      <c r="CJ927" s="570"/>
      <c r="CK927" s="570"/>
      <c r="CL927" s="570"/>
      <c r="CM927" s="570"/>
      <c r="CN927" s="570"/>
      <c r="CO927" s="570"/>
      <c r="CP927" s="570"/>
      <c r="CQ927" s="570"/>
      <c r="CR927" s="570"/>
      <c r="CS927" s="570"/>
      <c r="CT927" s="570"/>
      <c r="CU927" s="570"/>
      <c r="CV927" s="570"/>
    </row>
    <row r="928" spans="1:100" s="365" customFormat="1" ht="13.5">
      <c r="A928" s="655"/>
      <c r="B928" s="655"/>
      <c r="C928" s="655"/>
      <c r="D928" s="655"/>
      <c r="E928" s="655"/>
      <c r="F928" s="655"/>
      <c r="G928" s="655"/>
      <c r="H928" s="815"/>
      <c r="I928" s="815"/>
      <c r="J928" s="366"/>
      <c r="K928" s="367"/>
      <c r="L928" s="368"/>
      <c r="O928" s="339"/>
      <c r="P928" s="369"/>
      <c r="Q928" s="341"/>
      <c r="R928" s="342"/>
      <c r="S928" s="342"/>
      <c r="T928" s="343"/>
      <c r="U928" s="344"/>
      <c r="V928" s="344"/>
      <c r="W928" s="344"/>
      <c r="X928" s="564"/>
      <c r="Y928" s="564"/>
      <c r="Z928" s="564"/>
      <c r="AA928" s="564"/>
      <c r="AB928" s="564"/>
      <c r="AC928" s="570"/>
      <c r="AD928" s="570"/>
      <c r="AE928" s="570"/>
      <c r="AF928" s="570"/>
      <c r="AG928" s="570"/>
      <c r="AH928" s="570"/>
      <c r="AI928" s="570"/>
      <c r="AJ928" s="570"/>
      <c r="AK928" s="570"/>
      <c r="AL928" s="570"/>
      <c r="AM928" s="570"/>
      <c r="AN928" s="570"/>
      <c r="AO928" s="570"/>
      <c r="AP928" s="570"/>
      <c r="AQ928" s="570"/>
      <c r="AR928" s="570"/>
      <c r="AS928" s="570"/>
      <c r="AT928" s="570"/>
      <c r="AU928" s="570"/>
      <c r="AV928" s="570"/>
      <c r="AW928" s="570"/>
      <c r="AX928" s="570"/>
      <c r="AY928" s="570"/>
      <c r="AZ928" s="570"/>
      <c r="BA928" s="570"/>
      <c r="BB928" s="570"/>
      <c r="BC928" s="570"/>
      <c r="BD928" s="570"/>
      <c r="BE928" s="570"/>
      <c r="BF928" s="570"/>
      <c r="BG928" s="570"/>
      <c r="BH928" s="570"/>
      <c r="BI928" s="570"/>
      <c r="BJ928" s="570"/>
      <c r="BK928" s="570"/>
      <c r="BL928" s="570"/>
      <c r="BM928" s="570"/>
      <c r="BN928" s="570"/>
      <c r="BO928" s="570"/>
      <c r="BP928" s="570"/>
      <c r="BQ928" s="570"/>
      <c r="BR928" s="570"/>
      <c r="BS928" s="570"/>
      <c r="BT928" s="570"/>
      <c r="BU928" s="570"/>
      <c r="BV928" s="570"/>
      <c r="BW928" s="570"/>
      <c r="BX928" s="570"/>
      <c r="BY928" s="570"/>
      <c r="BZ928" s="570"/>
      <c r="CA928" s="570"/>
      <c r="CB928" s="570"/>
      <c r="CC928" s="570"/>
      <c r="CD928" s="570"/>
      <c r="CE928" s="570"/>
      <c r="CF928" s="570"/>
      <c r="CG928" s="570"/>
      <c r="CH928" s="570"/>
      <c r="CI928" s="570"/>
      <c r="CJ928" s="570"/>
      <c r="CK928" s="570"/>
      <c r="CL928" s="570"/>
      <c r="CM928" s="570"/>
      <c r="CN928" s="570"/>
      <c r="CO928" s="570"/>
      <c r="CP928" s="570"/>
      <c r="CQ928" s="570"/>
      <c r="CR928" s="570"/>
      <c r="CS928" s="570"/>
      <c r="CT928" s="570"/>
      <c r="CU928" s="570"/>
      <c r="CV928" s="570"/>
    </row>
    <row r="929" spans="1:100" s="365" customFormat="1" ht="13.5">
      <c r="A929" s="655"/>
      <c r="B929" s="655"/>
      <c r="C929" s="655"/>
      <c r="D929" s="655"/>
      <c r="E929" s="655"/>
      <c r="F929" s="655"/>
      <c r="G929" s="655"/>
      <c r="H929" s="815"/>
      <c r="I929" s="815"/>
      <c r="J929" s="366"/>
      <c r="K929" s="367"/>
      <c r="L929" s="368"/>
      <c r="O929" s="339"/>
      <c r="P929" s="369"/>
      <c r="Q929" s="341"/>
      <c r="R929" s="342"/>
      <c r="S929" s="342"/>
      <c r="T929" s="343"/>
      <c r="U929" s="344"/>
      <c r="V929" s="344"/>
      <c r="W929" s="344"/>
      <c r="X929" s="564"/>
      <c r="Y929" s="564"/>
      <c r="Z929" s="564"/>
      <c r="AA929" s="564"/>
      <c r="AB929" s="564"/>
      <c r="AC929" s="570"/>
      <c r="AD929" s="570"/>
      <c r="AE929" s="570"/>
      <c r="AF929" s="570"/>
      <c r="AG929" s="570"/>
      <c r="AH929" s="570"/>
      <c r="AI929" s="570"/>
      <c r="AJ929" s="570"/>
      <c r="AK929" s="570"/>
      <c r="AL929" s="570"/>
      <c r="AM929" s="570"/>
      <c r="AN929" s="570"/>
      <c r="AO929" s="570"/>
      <c r="AP929" s="570"/>
      <c r="AQ929" s="570"/>
      <c r="AR929" s="570"/>
      <c r="AS929" s="570"/>
      <c r="AT929" s="570"/>
      <c r="AU929" s="570"/>
      <c r="AV929" s="570"/>
      <c r="AW929" s="570"/>
      <c r="AX929" s="570"/>
      <c r="AY929" s="570"/>
      <c r="AZ929" s="570"/>
      <c r="BA929" s="570"/>
      <c r="BB929" s="570"/>
      <c r="BC929" s="570"/>
      <c r="BD929" s="570"/>
      <c r="BE929" s="570"/>
      <c r="BF929" s="570"/>
      <c r="BG929" s="570"/>
      <c r="BH929" s="570"/>
      <c r="BI929" s="570"/>
      <c r="BJ929" s="570"/>
      <c r="BK929" s="570"/>
      <c r="BL929" s="570"/>
      <c r="BM929" s="570"/>
      <c r="BN929" s="570"/>
      <c r="BO929" s="570"/>
      <c r="BP929" s="570"/>
      <c r="BQ929" s="570"/>
      <c r="BR929" s="570"/>
      <c r="BS929" s="570"/>
      <c r="BT929" s="570"/>
      <c r="BU929" s="570"/>
      <c r="BV929" s="570"/>
      <c r="BW929" s="570"/>
      <c r="BX929" s="570"/>
      <c r="BY929" s="570"/>
      <c r="BZ929" s="570"/>
      <c r="CA929" s="570"/>
      <c r="CB929" s="570"/>
      <c r="CC929" s="570"/>
      <c r="CD929" s="570"/>
      <c r="CE929" s="570"/>
      <c r="CF929" s="570"/>
      <c r="CG929" s="570"/>
      <c r="CH929" s="570"/>
      <c r="CI929" s="570"/>
      <c r="CJ929" s="570"/>
      <c r="CK929" s="570"/>
      <c r="CL929" s="570"/>
      <c r="CM929" s="570"/>
      <c r="CN929" s="570"/>
      <c r="CO929" s="570"/>
      <c r="CP929" s="570"/>
      <c r="CQ929" s="570"/>
      <c r="CR929" s="570"/>
      <c r="CS929" s="570"/>
      <c r="CT929" s="570"/>
      <c r="CU929" s="570"/>
      <c r="CV929" s="570"/>
    </row>
    <row r="930" spans="1:100" s="365" customFormat="1" ht="13.5">
      <c r="A930" s="655"/>
      <c r="B930" s="655"/>
      <c r="C930" s="655"/>
      <c r="D930" s="655"/>
      <c r="E930" s="655"/>
      <c r="F930" s="655"/>
      <c r="G930" s="655"/>
      <c r="H930" s="815"/>
      <c r="I930" s="815"/>
      <c r="J930" s="366"/>
      <c r="K930" s="367"/>
      <c r="L930" s="368"/>
      <c r="O930" s="339"/>
      <c r="P930" s="369"/>
      <c r="Q930" s="341"/>
      <c r="R930" s="342"/>
      <c r="S930" s="342"/>
      <c r="T930" s="343"/>
      <c r="U930" s="344"/>
      <c r="V930" s="344"/>
      <c r="W930" s="344"/>
      <c r="X930" s="564"/>
      <c r="Y930" s="564"/>
      <c r="Z930" s="564"/>
      <c r="AA930" s="564"/>
      <c r="AB930" s="564"/>
      <c r="AC930" s="570"/>
      <c r="AD930" s="570"/>
      <c r="AE930" s="570"/>
      <c r="AF930" s="570"/>
      <c r="AG930" s="570"/>
      <c r="AH930" s="570"/>
      <c r="AI930" s="570"/>
      <c r="AJ930" s="570"/>
      <c r="AK930" s="570"/>
      <c r="AL930" s="570"/>
      <c r="AM930" s="570"/>
      <c r="AN930" s="570"/>
      <c r="AO930" s="570"/>
      <c r="AP930" s="570"/>
      <c r="AQ930" s="570"/>
      <c r="AR930" s="570"/>
      <c r="AS930" s="570"/>
      <c r="AT930" s="570"/>
      <c r="AU930" s="570"/>
      <c r="AV930" s="570"/>
      <c r="AW930" s="570"/>
      <c r="AX930" s="570"/>
      <c r="AY930" s="570"/>
      <c r="AZ930" s="570"/>
      <c r="BA930" s="570"/>
      <c r="BB930" s="570"/>
      <c r="BC930" s="570"/>
      <c r="BD930" s="570"/>
      <c r="BE930" s="570"/>
      <c r="BF930" s="570"/>
      <c r="BG930" s="570"/>
      <c r="BH930" s="570"/>
      <c r="BI930" s="570"/>
      <c r="BJ930" s="570"/>
      <c r="BK930" s="570"/>
      <c r="BL930" s="570"/>
      <c r="BM930" s="570"/>
      <c r="BN930" s="570"/>
      <c r="BO930" s="570"/>
      <c r="BP930" s="570"/>
      <c r="BQ930" s="570"/>
      <c r="BR930" s="570"/>
      <c r="BS930" s="570"/>
      <c r="BT930" s="570"/>
      <c r="BU930" s="570"/>
      <c r="BV930" s="570"/>
      <c r="BW930" s="570"/>
      <c r="BX930" s="570"/>
      <c r="BY930" s="570"/>
      <c r="BZ930" s="570"/>
      <c r="CA930" s="570"/>
      <c r="CB930" s="570"/>
      <c r="CC930" s="570"/>
      <c r="CD930" s="570"/>
      <c r="CE930" s="570"/>
      <c r="CF930" s="570"/>
      <c r="CG930" s="570"/>
      <c r="CH930" s="570"/>
      <c r="CI930" s="570"/>
      <c r="CJ930" s="570"/>
      <c r="CK930" s="570"/>
      <c r="CL930" s="570"/>
      <c r="CM930" s="570"/>
      <c r="CN930" s="570"/>
      <c r="CO930" s="570"/>
      <c r="CP930" s="570"/>
      <c r="CQ930" s="570"/>
      <c r="CR930" s="570"/>
      <c r="CS930" s="570"/>
      <c r="CT930" s="570"/>
      <c r="CU930" s="570"/>
      <c r="CV930" s="570"/>
    </row>
    <row r="931" spans="1:100" s="365" customFormat="1" ht="13.5">
      <c r="A931" s="655"/>
      <c r="B931" s="655"/>
      <c r="C931" s="655"/>
      <c r="D931" s="655"/>
      <c r="E931" s="655"/>
      <c r="F931" s="655"/>
      <c r="G931" s="655"/>
      <c r="H931" s="815"/>
      <c r="I931" s="815"/>
      <c r="J931" s="366"/>
      <c r="K931" s="367"/>
      <c r="L931" s="368"/>
      <c r="O931" s="339"/>
      <c r="P931" s="369"/>
      <c r="Q931" s="341"/>
      <c r="R931" s="342"/>
      <c r="S931" s="342"/>
      <c r="T931" s="343"/>
      <c r="U931" s="344"/>
      <c r="V931" s="344"/>
      <c r="W931" s="344"/>
      <c r="X931" s="564"/>
      <c r="Y931" s="564"/>
      <c r="Z931" s="564"/>
      <c r="AA931" s="564"/>
      <c r="AB931" s="564"/>
      <c r="AC931" s="570"/>
      <c r="AD931" s="570"/>
      <c r="AE931" s="570"/>
      <c r="AF931" s="570"/>
      <c r="AG931" s="570"/>
      <c r="AH931" s="570"/>
      <c r="AI931" s="570"/>
      <c r="AJ931" s="570"/>
      <c r="AK931" s="570"/>
      <c r="AL931" s="570"/>
      <c r="AM931" s="570"/>
      <c r="AN931" s="570"/>
      <c r="AO931" s="570"/>
      <c r="AP931" s="570"/>
      <c r="AQ931" s="570"/>
      <c r="AR931" s="570"/>
      <c r="AS931" s="570"/>
      <c r="AT931" s="570"/>
      <c r="AU931" s="570"/>
      <c r="AV931" s="570"/>
      <c r="AW931" s="570"/>
      <c r="AX931" s="570"/>
      <c r="AY931" s="570"/>
      <c r="AZ931" s="570"/>
      <c r="BA931" s="570"/>
      <c r="BB931" s="570"/>
      <c r="BC931" s="570"/>
      <c r="BD931" s="570"/>
      <c r="BE931" s="570"/>
      <c r="BF931" s="570"/>
      <c r="BG931" s="570"/>
      <c r="BH931" s="570"/>
      <c r="BI931" s="570"/>
      <c r="BJ931" s="570"/>
      <c r="BK931" s="570"/>
      <c r="BL931" s="570"/>
      <c r="BM931" s="570"/>
      <c r="BN931" s="570"/>
      <c r="BO931" s="570"/>
      <c r="BP931" s="570"/>
      <c r="BQ931" s="570"/>
      <c r="BR931" s="570"/>
      <c r="BS931" s="570"/>
      <c r="BT931" s="570"/>
      <c r="BU931" s="570"/>
      <c r="BV931" s="570"/>
      <c r="BW931" s="570"/>
      <c r="BX931" s="570"/>
      <c r="BY931" s="570"/>
      <c r="BZ931" s="570"/>
      <c r="CA931" s="570"/>
      <c r="CB931" s="570"/>
      <c r="CC931" s="570"/>
      <c r="CD931" s="570"/>
      <c r="CE931" s="570"/>
      <c r="CF931" s="570"/>
      <c r="CG931" s="570"/>
      <c r="CH931" s="570"/>
      <c r="CI931" s="570"/>
      <c r="CJ931" s="570"/>
      <c r="CK931" s="570"/>
      <c r="CL931" s="570"/>
      <c r="CM931" s="570"/>
      <c r="CN931" s="570"/>
      <c r="CO931" s="570"/>
      <c r="CP931" s="570"/>
      <c r="CQ931" s="570"/>
      <c r="CR931" s="570"/>
      <c r="CS931" s="570"/>
      <c r="CT931" s="570"/>
      <c r="CU931" s="570"/>
      <c r="CV931" s="570"/>
    </row>
    <row r="932" spans="1:100" s="365" customFormat="1" ht="13.5">
      <c r="A932" s="655"/>
      <c r="B932" s="655"/>
      <c r="C932" s="655"/>
      <c r="D932" s="655"/>
      <c r="E932" s="655"/>
      <c r="F932" s="655"/>
      <c r="G932" s="655"/>
      <c r="H932" s="815"/>
      <c r="I932" s="815"/>
      <c r="J932" s="366"/>
      <c r="K932" s="367"/>
      <c r="L932" s="368"/>
      <c r="O932" s="339"/>
      <c r="P932" s="369"/>
      <c r="Q932" s="341"/>
      <c r="R932" s="342"/>
      <c r="S932" s="342"/>
      <c r="T932" s="343"/>
      <c r="U932" s="344"/>
      <c r="V932" s="344"/>
      <c r="W932" s="344"/>
      <c r="X932" s="564"/>
      <c r="Y932" s="564"/>
      <c r="Z932" s="564"/>
      <c r="AA932" s="564"/>
      <c r="AB932" s="564"/>
      <c r="AC932" s="570"/>
      <c r="AD932" s="570"/>
      <c r="AE932" s="570"/>
      <c r="AF932" s="570"/>
      <c r="AG932" s="570"/>
      <c r="AH932" s="570"/>
      <c r="AI932" s="570"/>
      <c r="AJ932" s="570"/>
      <c r="AK932" s="570"/>
      <c r="AL932" s="570"/>
      <c r="AM932" s="570"/>
      <c r="AN932" s="570"/>
      <c r="AO932" s="570"/>
      <c r="AP932" s="570"/>
      <c r="AQ932" s="570"/>
      <c r="AR932" s="570"/>
      <c r="AS932" s="570"/>
      <c r="AT932" s="570"/>
      <c r="AU932" s="570"/>
      <c r="AV932" s="570"/>
      <c r="AW932" s="570"/>
      <c r="AX932" s="570"/>
      <c r="AY932" s="570"/>
      <c r="AZ932" s="570"/>
      <c r="BA932" s="570"/>
      <c r="BB932" s="570"/>
      <c r="BC932" s="570"/>
      <c r="BD932" s="570"/>
      <c r="BE932" s="570"/>
      <c r="BF932" s="570"/>
      <c r="BG932" s="570"/>
      <c r="BH932" s="570"/>
      <c r="BI932" s="570"/>
      <c r="BJ932" s="570"/>
      <c r="BK932" s="570"/>
      <c r="BL932" s="570"/>
      <c r="BM932" s="570"/>
      <c r="BN932" s="570"/>
      <c r="BO932" s="570"/>
      <c r="BP932" s="570"/>
      <c r="BQ932" s="570"/>
      <c r="BR932" s="570"/>
      <c r="BS932" s="570"/>
      <c r="BT932" s="570"/>
      <c r="BU932" s="570"/>
      <c r="BV932" s="570"/>
      <c r="BW932" s="570"/>
      <c r="BX932" s="570"/>
      <c r="BY932" s="570"/>
      <c r="BZ932" s="570"/>
      <c r="CA932" s="570"/>
      <c r="CB932" s="570"/>
      <c r="CC932" s="570"/>
      <c r="CD932" s="570"/>
      <c r="CE932" s="570"/>
      <c r="CF932" s="570"/>
      <c r="CG932" s="570"/>
      <c r="CH932" s="570"/>
      <c r="CI932" s="570"/>
      <c r="CJ932" s="570"/>
      <c r="CK932" s="570"/>
      <c r="CL932" s="570"/>
      <c r="CM932" s="570"/>
      <c r="CN932" s="570"/>
      <c r="CO932" s="570"/>
      <c r="CP932" s="570"/>
      <c r="CQ932" s="570"/>
      <c r="CR932" s="570"/>
      <c r="CS932" s="570"/>
      <c r="CT932" s="570"/>
      <c r="CU932" s="570"/>
      <c r="CV932" s="570"/>
    </row>
    <row r="933" spans="1:100" s="365" customFormat="1" ht="13.5">
      <c r="A933" s="655"/>
      <c r="B933" s="655"/>
      <c r="C933" s="655"/>
      <c r="D933" s="655"/>
      <c r="E933" s="655"/>
      <c r="F933" s="655"/>
      <c r="G933" s="655"/>
      <c r="H933" s="815"/>
      <c r="I933" s="815"/>
      <c r="J933" s="366"/>
      <c r="K933" s="367"/>
      <c r="L933" s="368"/>
      <c r="O933" s="339"/>
      <c r="P933" s="369"/>
      <c r="Q933" s="341"/>
      <c r="R933" s="342"/>
      <c r="S933" s="342"/>
      <c r="T933" s="343"/>
      <c r="U933" s="344"/>
      <c r="V933" s="344"/>
      <c r="W933" s="344"/>
      <c r="X933" s="564"/>
      <c r="Y933" s="564"/>
      <c r="Z933" s="564"/>
      <c r="AA933" s="564"/>
      <c r="AB933" s="564"/>
      <c r="AC933" s="570"/>
      <c r="AD933" s="570"/>
      <c r="AE933" s="570"/>
      <c r="AF933" s="570"/>
      <c r="AG933" s="570"/>
      <c r="AH933" s="570"/>
      <c r="AI933" s="570"/>
      <c r="AJ933" s="570"/>
      <c r="AK933" s="570"/>
      <c r="AL933" s="570"/>
      <c r="AM933" s="570"/>
      <c r="AN933" s="570"/>
      <c r="AO933" s="570"/>
      <c r="AP933" s="570"/>
      <c r="AQ933" s="570"/>
      <c r="AR933" s="570"/>
      <c r="AS933" s="570"/>
      <c r="AT933" s="570"/>
      <c r="AU933" s="570"/>
      <c r="AV933" s="570"/>
      <c r="AW933" s="570"/>
      <c r="AX933" s="570"/>
      <c r="AY933" s="570"/>
      <c r="AZ933" s="570"/>
      <c r="BA933" s="570"/>
      <c r="BB933" s="570"/>
      <c r="BC933" s="570"/>
      <c r="BD933" s="570"/>
      <c r="BE933" s="570"/>
      <c r="BF933" s="570"/>
      <c r="BG933" s="570"/>
      <c r="BH933" s="570"/>
      <c r="BI933" s="570"/>
      <c r="BJ933" s="570"/>
      <c r="BK933" s="570"/>
      <c r="BL933" s="570"/>
      <c r="BM933" s="570"/>
      <c r="BN933" s="570"/>
      <c r="BO933" s="570"/>
      <c r="BP933" s="570"/>
      <c r="BQ933" s="570"/>
      <c r="BR933" s="570"/>
      <c r="BS933" s="570"/>
      <c r="BT933" s="570"/>
      <c r="BU933" s="570"/>
      <c r="BV933" s="570"/>
      <c r="BW933" s="570"/>
      <c r="BX933" s="570"/>
      <c r="BY933" s="570"/>
      <c r="BZ933" s="570"/>
      <c r="CA933" s="570"/>
      <c r="CB933" s="570"/>
      <c r="CC933" s="570"/>
      <c r="CD933" s="570"/>
      <c r="CE933" s="570"/>
      <c r="CF933" s="570"/>
      <c r="CG933" s="570"/>
      <c r="CH933" s="570"/>
      <c r="CI933" s="570"/>
      <c r="CJ933" s="570"/>
      <c r="CK933" s="570"/>
      <c r="CL933" s="570"/>
      <c r="CM933" s="570"/>
      <c r="CN933" s="570"/>
      <c r="CO933" s="570"/>
      <c r="CP933" s="570"/>
      <c r="CQ933" s="570"/>
      <c r="CR933" s="570"/>
      <c r="CS933" s="570"/>
      <c r="CT933" s="570"/>
      <c r="CU933" s="570"/>
      <c r="CV933" s="570"/>
    </row>
    <row r="934" spans="1:100" s="365" customFormat="1" ht="13.5">
      <c r="A934" s="655"/>
      <c r="B934" s="655"/>
      <c r="C934" s="655"/>
      <c r="D934" s="655"/>
      <c r="E934" s="655"/>
      <c r="F934" s="655"/>
      <c r="G934" s="655"/>
      <c r="H934" s="815"/>
      <c r="I934" s="815"/>
      <c r="J934" s="366"/>
      <c r="K934" s="367"/>
      <c r="L934" s="368"/>
      <c r="O934" s="339"/>
      <c r="P934" s="369"/>
      <c r="Q934" s="341"/>
      <c r="R934" s="342"/>
      <c r="S934" s="342"/>
      <c r="T934" s="343"/>
      <c r="U934" s="344"/>
      <c r="V934" s="344"/>
      <c r="W934" s="344"/>
      <c r="X934" s="564"/>
      <c r="Y934" s="564"/>
      <c r="Z934" s="564"/>
      <c r="AA934" s="564"/>
      <c r="AB934" s="564"/>
      <c r="AC934" s="570"/>
      <c r="AD934" s="570"/>
      <c r="AE934" s="570"/>
      <c r="AF934" s="570"/>
      <c r="AG934" s="570"/>
      <c r="AH934" s="570"/>
      <c r="AI934" s="570"/>
      <c r="AJ934" s="570"/>
      <c r="AK934" s="570"/>
      <c r="AL934" s="570"/>
      <c r="AM934" s="570"/>
      <c r="AN934" s="570"/>
      <c r="AO934" s="570"/>
      <c r="AP934" s="570"/>
      <c r="AQ934" s="570"/>
      <c r="AR934" s="570"/>
      <c r="AS934" s="570"/>
      <c r="AT934" s="570"/>
      <c r="AU934" s="570"/>
      <c r="AV934" s="570"/>
      <c r="AW934" s="570"/>
      <c r="AX934" s="570"/>
      <c r="AY934" s="570"/>
      <c r="AZ934" s="570"/>
      <c r="BA934" s="570"/>
      <c r="BB934" s="570"/>
      <c r="BC934" s="570"/>
      <c r="BD934" s="570"/>
      <c r="BE934" s="570"/>
      <c r="BF934" s="570"/>
      <c r="BG934" s="570"/>
      <c r="BH934" s="570"/>
      <c r="BI934" s="570"/>
      <c r="BJ934" s="570"/>
      <c r="BK934" s="570"/>
      <c r="BL934" s="570"/>
      <c r="BM934" s="570"/>
      <c r="BN934" s="570"/>
      <c r="BO934" s="570"/>
      <c r="BP934" s="570"/>
      <c r="BQ934" s="570"/>
      <c r="BR934" s="570"/>
      <c r="BS934" s="570"/>
      <c r="BT934" s="570"/>
      <c r="BU934" s="570"/>
      <c r="BV934" s="570"/>
      <c r="BW934" s="570"/>
      <c r="BX934" s="570"/>
      <c r="BY934" s="570"/>
      <c r="BZ934" s="570"/>
      <c r="CA934" s="570"/>
      <c r="CB934" s="570"/>
      <c r="CC934" s="570"/>
      <c r="CD934" s="570"/>
      <c r="CE934" s="570"/>
      <c r="CF934" s="570"/>
      <c r="CG934" s="570"/>
      <c r="CH934" s="570"/>
      <c r="CI934" s="570"/>
      <c r="CJ934" s="570"/>
      <c r="CK934" s="570"/>
      <c r="CL934" s="570"/>
      <c r="CM934" s="570"/>
      <c r="CN934" s="570"/>
      <c r="CO934" s="570"/>
      <c r="CP934" s="570"/>
      <c r="CQ934" s="570"/>
      <c r="CR934" s="570"/>
      <c r="CS934" s="570"/>
      <c r="CT934" s="570"/>
      <c r="CU934" s="570"/>
      <c r="CV934" s="570"/>
    </row>
    <row r="935" spans="1:100" s="365" customFormat="1" ht="13.5">
      <c r="A935" s="655"/>
      <c r="B935" s="655"/>
      <c r="C935" s="655"/>
      <c r="D935" s="655"/>
      <c r="E935" s="655"/>
      <c r="F935" s="655"/>
      <c r="G935" s="655"/>
      <c r="H935" s="815"/>
      <c r="I935" s="815"/>
      <c r="J935" s="366"/>
      <c r="K935" s="367"/>
      <c r="L935" s="368"/>
      <c r="O935" s="339"/>
      <c r="P935" s="369"/>
      <c r="Q935" s="341"/>
      <c r="R935" s="342"/>
      <c r="S935" s="342"/>
      <c r="T935" s="343"/>
      <c r="U935" s="344"/>
      <c r="V935" s="344"/>
      <c r="W935" s="344"/>
      <c r="X935" s="564"/>
      <c r="Y935" s="564"/>
      <c r="Z935" s="564"/>
      <c r="AA935" s="564"/>
      <c r="AB935" s="564"/>
      <c r="AC935" s="570"/>
      <c r="AD935" s="570"/>
      <c r="AE935" s="570"/>
      <c r="AF935" s="570"/>
      <c r="AG935" s="570"/>
      <c r="AH935" s="570"/>
      <c r="AI935" s="570"/>
      <c r="AJ935" s="570"/>
      <c r="AK935" s="570"/>
      <c r="AL935" s="570"/>
      <c r="AM935" s="570"/>
      <c r="AN935" s="570"/>
      <c r="AO935" s="570"/>
      <c r="AP935" s="570"/>
      <c r="AQ935" s="570"/>
      <c r="AR935" s="570"/>
      <c r="AS935" s="570"/>
      <c r="AT935" s="570"/>
      <c r="AU935" s="570"/>
      <c r="AV935" s="570"/>
      <c r="AW935" s="570"/>
      <c r="AX935" s="570"/>
      <c r="AY935" s="570"/>
      <c r="AZ935" s="570"/>
      <c r="BA935" s="570"/>
      <c r="BB935" s="570"/>
      <c r="BC935" s="570"/>
      <c r="BD935" s="570"/>
      <c r="BE935" s="570"/>
      <c r="BF935" s="570"/>
      <c r="BG935" s="570"/>
      <c r="BH935" s="570"/>
      <c r="BI935" s="570"/>
      <c r="BJ935" s="570"/>
      <c r="BK935" s="570"/>
      <c r="BL935" s="570"/>
      <c r="BM935" s="570"/>
      <c r="BN935" s="570"/>
      <c r="BO935" s="570"/>
      <c r="BP935" s="570"/>
      <c r="BQ935" s="570"/>
      <c r="BR935" s="570"/>
      <c r="BS935" s="570"/>
      <c r="BT935" s="570"/>
      <c r="BU935" s="570"/>
      <c r="BV935" s="570"/>
      <c r="BW935" s="570"/>
      <c r="BX935" s="570"/>
      <c r="BY935" s="570"/>
      <c r="BZ935" s="570"/>
      <c r="CA935" s="570"/>
      <c r="CB935" s="570"/>
      <c r="CC935" s="570"/>
      <c r="CD935" s="570"/>
      <c r="CE935" s="570"/>
      <c r="CF935" s="570"/>
      <c r="CG935" s="570"/>
      <c r="CH935" s="570"/>
      <c r="CI935" s="570"/>
      <c r="CJ935" s="570"/>
      <c r="CK935" s="570"/>
      <c r="CL935" s="570"/>
      <c r="CM935" s="570"/>
      <c r="CN935" s="570"/>
      <c r="CO935" s="570"/>
      <c r="CP935" s="570"/>
      <c r="CQ935" s="570"/>
      <c r="CR935" s="570"/>
      <c r="CS935" s="570"/>
      <c r="CT935" s="570"/>
      <c r="CU935" s="570"/>
      <c r="CV935" s="570"/>
    </row>
    <row r="936" spans="1:100" s="365" customFormat="1" ht="13.5">
      <c r="A936" s="655"/>
      <c r="B936" s="655"/>
      <c r="C936" s="655"/>
      <c r="D936" s="655"/>
      <c r="E936" s="655"/>
      <c r="F936" s="655"/>
      <c r="G936" s="655"/>
      <c r="H936" s="815"/>
      <c r="I936" s="815"/>
      <c r="J936" s="366"/>
      <c r="K936" s="367"/>
      <c r="L936" s="368"/>
      <c r="O936" s="339"/>
      <c r="P936" s="369"/>
      <c r="Q936" s="341"/>
      <c r="R936" s="342"/>
      <c r="S936" s="342"/>
      <c r="T936" s="343"/>
      <c r="U936" s="344"/>
      <c r="V936" s="344"/>
      <c r="W936" s="344"/>
      <c r="X936" s="564"/>
      <c r="Y936" s="564"/>
      <c r="Z936" s="564"/>
      <c r="AA936" s="564"/>
      <c r="AB936" s="564"/>
      <c r="AC936" s="570"/>
      <c r="AD936" s="570"/>
      <c r="AE936" s="570"/>
      <c r="AF936" s="570"/>
      <c r="AG936" s="570"/>
      <c r="AH936" s="570"/>
      <c r="AI936" s="570"/>
      <c r="AJ936" s="570"/>
      <c r="AK936" s="570"/>
      <c r="AL936" s="570"/>
      <c r="AM936" s="570"/>
      <c r="AN936" s="570"/>
      <c r="AO936" s="570"/>
      <c r="AP936" s="570"/>
      <c r="AQ936" s="570"/>
      <c r="AR936" s="570"/>
      <c r="AS936" s="570"/>
      <c r="AT936" s="570"/>
      <c r="AU936" s="570"/>
      <c r="AV936" s="570"/>
      <c r="AW936" s="570"/>
      <c r="AX936" s="570"/>
      <c r="AY936" s="570"/>
      <c r="AZ936" s="570"/>
      <c r="BA936" s="570"/>
      <c r="BB936" s="570"/>
      <c r="BC936" s="570"/>
      <c r="BD936" s="570"/>
      <c r="BE936" s="570"/>
      <c r="BF936" s="570"/>
      <c r="BG936" s="570"/>
      <c r="BH936" s="570"/>
      <c r="BI936" s="570"/>
      <c r="BJ936" s="570"/>
      <c r="BK936" s="570"/>
      <c r="BL936" s="570"/>
      <c r="BM936" s="570"/>
      <c r="BN936" s="570"/>
      <c r="BO936" s="570"/>
      <c r="BP936" s="570"/>
      <c r="BQ936" s="570"/>
      <c r="BR936" s="570"/>
      <c r="BS936" s="570"/>
      <c r="BT936" s="570"/>
      <c r="BU936" s="570"/>
      <c r="BV936" s="570"/>
      <c r="BW936" s="570"/>
      <c r="BX936" s="570"/>
      <c r="BY936" s="570"/>
      <c r="BZ936" s="570"/>
      <c r="CA936" s="570"/>
      <c r="CB936" s="570"/>
      <c r="CC936" s="570"/>
      <c r="CD936" s="570"/>
      <c r="CE936" s="570"/>
      <c r="CF936" s="570"/>
      <c r="CG936" s="570"/>
      <c r="CH936" s="570"/>
      <c r="CI936" s="570"/>
      <c r="CJ936" s="570"/>
      <c r="CK936" s="570"/>
      <c r="CL936" s="570"/>
      <c r="CM936" s="570"/>
      <c r="CN936" s="570"/>
      <c r="CO936" s="570"/>
      <c r="CP936" s="570"/>
      <c r="CQ936" s="570"/>
      <c r="CR936" s="570"/>
      <c r="CS936" s="570"/>
      <c r="CT936" s="570"/>
      <c r="CU936" s="570"/>
      <c r="CV936" s="570"/>
    </row>
    <row r="937" spans="1:100" s="365" customFormat="1" ht="13.5">
      <c r="A937" s="655"/>
      <c r="B937" s="655"/>
      <c r="C937" s="655"/>
      <c r="D937" s="655"/>
      <c r="E937" s="655"/>
      <c r="F937" s="655"/>
      <c r="G937" s="655"/>
      <c r="H937" s="815"/>
      <c r="I937" s="815"/>
      <c r="J937" s="366"/>
      <c r="K937" s="367"/>
      <c r="L937" s="368"/>
      <c r="O937" s="339"/>
      <c r="P937" s="369"/>
      <c r="Q937" s="341"/>
      <c r="R937" s="342"/>
      <c r="S937" s="342"/>
      <c r="T937" s="343"/>
      <c r="U937" s="344"/>
      <c r="V937" s="344"/>
      <c r="W937" s="344"/>
      <c r="X937" s="564"/>
      <c r="Y937" s="564"/>
      <c r="Z937" s="564"/>
      <c r="AA937" s="564"/>
      <c r="AB937" s="564"/>
      <c r="AC937" s="570"/>
      <c r="AD937" s="570"/>
      <c r="AE937" s="570"/>
      <c r="AF937" s="570"/>
      <c r="AG937" s="570"/>
      <c r="AH937" s="570"/>
      <c r="AI937" s="570"/>
      <c r="AJ937" s="570"/>
      <c r="AK937" s="570"/>
      <c r="AL937" s="570"/>
      <c r="AM937" s="570"/>
      <c r="AN937" s="570"/>
      <c r="AO937" s="570"/>
      <c r="AP937" s="570"/>
      <c r="AQ937" s="570"/>
      <c r="AR937" s="570"/>
      <c r="AS937" s="570"/>
      <c r="AT937" s="570"/>
      <c r="AU937" s="570"/>
      <c r="AV937" s="570"/>
      <c r="AW937" s="570"/>
      <c r="AX937" s="570"/>
      <c r="AY937" s="570"/>
      <c r="AZ937" s="570"/>
      <c r="BA937" s="570"/>
      <c r="BB937" s="570"/>
      <c r="BC937" s="570"/>
      <c r="BD937" s="570"/>
      <c r="BE937" s="570"/>
      <c r="BF937" s="570"/>
      <c r="BG937" s="570"/>
      <c r="BH937" s="570"/>
      <c r="BI937" s="570"/>
      <c r="BJ937" s="570"/>
      <c r="BK937" s="570"/>
      <c r="BL937" s="570"/>
      <c r="BM937" s="570"/>
      <c r="BN937" s="570"/>
      <c r="BO937" s="570"/>
      <c r="BP937" s="570"/>
      <c r="BQ937" s="570"/>
      <c r="BR937" s="570"/>
      <c r="BS937" s="570"/>
      <c r="BT937" s="570"/>
      <c r="BU937" s="570"/>
      <c r="BV937" s="570"/>
      <c r="BW937" s="570"/>
      <c r="BX937" s="570"/>
      <c r="BY937" s="570"/>
      <c r="BZ937" s="570"/>
      <c r="CA937" s="570"/>
      <c r="CB937" s="570"/>
      <c r="CC937" s="570"/>
      <c r="CD937" s="570"/>
      <c r="CE937" s="570"/>
      <c r="CF937" s="570"/>
      <c r="CG937" s="570"/>
      <c r="CH937" s="570"/>
      <c r="CI937" s="570"/>
      <c r="CJ937" s="570"/>
      <c r="CK937" s="570"/>
      <c r="CL937" s="570"/>
      <c r="CM937" s="570"/>
      <c r="CN937" s="570"/>
      <c r="CO937" s="570"/>
      <c r="CP937" s="570"/>
      <c r="CQ937" s="570"/>
      <c r="CR937" s="570"/>
      <c r="CS937" s="570"/>
      <c r="CT937" s="570"/>
      <c r="CU937" s="570"/>
      <c r="CV937" s="570"/>
    </row>
    <row r="938" spans="1:100" s="365" customFormat="1" ht="13.5">
      <c r="A938" s="655"/>
      <c r="B938" s="655"/>
      <c r="C938" s="655"/>
      <c r="D938" s="655"/>
      <c r="E938" s="655"/>
      <c r="F938" s="655"/>
      <c r="G938" s="655"/>
      <c r="H938" s="815"/>
      <c r="I938" s="815"/>
      <c r="J938" s="366"/>
      <c r="K938" s="367"/>
      <c r="L938" s="368"/>
      <c r="O938" s="339"/>
      <c r="P938" s="369"/>
      <c r="Q938" s="341"/>
      <c r="R938" s="342"/>
      <c r="S938" s="342"/>
      <c r="T938" s="343"/>
      <c r="U938" s="344"/>
      <c r="V938" s="344"/>
      <c r="W938" s="344"/>
      <c r="X938" s="564"/>
      <c r="Y938" s="564"/>
      <c r="Z938" s="564"/>
      <c r="AA938" s="564"/>
      <c r="AB938" s="564"/>
      <c r="AC938" s="570"/>
      <c r="AD938" s="570"/>
      <c r="AE938" s="570"/>
      <c r="AF938" s="570"/>
      <c r="AG938" s="570"/>
      <c r="AH938" s="570"/>
      <c r="AI938" s="570"/>
      <c r="AJ938" s="570"/>
      <c r="AK938" s="570"/>
      <c r="AL938" s="570"/>
      <c r="AM938" s="570"/>
      <c r="AN938" s="570"/>
      <c r="AO938" s="570"/>
      <c r="AP938" s="570"/>
      <c r="AQ938" s="570"/>
      <c r="AR938" s="570"/>
      <c r="AS938" s="570"/>
      <c r="AT938" s="570"/>
      <c r="AU938" s="570"/>
      <c r="AV938" s="570"/>
      <c r="AW938" s="570"/>
      <c r="AX938" s="570"/>
      <c r="AY938" s="570"/>
      <c r="AZ938" s="570"/>
      <c r="BA938" s="570"/>
      <c r="BB938" s="570"/>
      <c r="BC938" s="570"/>
      <c r="BD938" s="570"/>
      <c r="BE938" s="570"/>
      <c r="BF938" s="570"/>
      <c r="BG938" s="570"/>
      <c r="BH938" s="570"/>
      <c r="BI938" s="570"/>
      <c r="BJ938" s="570"/>
      <c r="BK938" s="570"/>
      <c r="BL938" s="570"/>
      <c r="BM938" s="570"/>
      <c r="BN938" s="570"/>
      <c r="BO938" s="570"/>
      <c r="BP938" s="570"/>
      <c r="BQ938" s="570"/>
      <c r="BR938" s="570"/>
      <c r="BS938" s="570"/>
      <c r="BT938" s="570"/>
      <c r="BU938" s="570"/>
      <c r="BV938" s="570"/>
      <c r="BW938" s="570"/>
      <c r="BX938" s="570"/>
      <c r="BY938" s="570"/>
      <c r="BZ938" s="570"/>
      <c r="CA938" s="570"/>
      <c r="CB938" s="570"/>
      <c r="CC938" s="570"/>
      <c r="CD938" s="570"/>
      <c r="CE938" s="570"/>
      <c r="CF938" s="570"/>
      <c r="CG938" s="570"/>
      <c r="CH938" s="570"/>
      <c r="CI938" s="570"/>
      <c r="CJ938" s="570"/>
      <c r="CK938" s="570"/>
      <c r="CL938" s="570"/>
      <c r="CM938" s="570"/>
      <c r="CN938" s="570"/>
      <c r="CO938" s="570"/>
      <c r="CP938" s="570"/>
      <c r="CQ938" s="570"/>
      <c r="CR938" s="570"/>
      <c r="CS938" s="570"/>
      <c r="CT938" s="570"/>
      <c r="CU938" s="570"/>
      <c r="CV938" s="570"/>
    </row>
    <row r="939" spans="1:100" s="365" customFormat="1" ht="13.5">
      <c r="A939" s="655"/>
      <c r="B939" s="655"/>
      <c r="C939" s="655"/>
      <c r="D939" s="655"/>
      <c r="E939" s="655"/>
      <c r="F939" s="655"/>
      <c r="G939" s="655"/>
      <c r="H939" s="815"/>
      <c r="I939" s="815"/>
      <c r="J939" s="366"/>
      <c r="K939" s="367"/>
      <c r="L939" s="368"/>
      <c r="O939" s="339"/>
      <c r="P939" s="369"/>
      <c r="Q939" s="341"/>
      <c r="R939" s="342"/>
      <c r="S939" s="342"/>
      <c r="T939" s="343"/>
      <c r="U939" s="344"/>
      <c r="V939" s="344"/>
      <c r="W939" s="344"/>
      <c r="X939" s="564"/>
      <c r="Y939" s="564"/>
      <c r="Z939" s="564"/>
      <c r="AA939" s="564"/>
      <c r="AB939" s="564"/>
      <c r="AC939" s="570"/>
      <c r="AD939" s="570"/>
      <c r="AE939" s="570"/>
      <c r="AF939" s="570"/>
      <c r="AG939" s="570"/>
      <c r="AH939" s="570"/>
      <c r="AI939" s="570"/>
      <c r="AJ939" s="570"/>
      <c r="AK939" s="570"/>
      <c r="AL939" s="570"/>
      <c r="AM939" s="570"/>
      <c r="AN939" s="570"/>
      <c r="AO939" s="570"/>
      <c r="AP939" s="570"/>
      <c r="AQ939" s="570"/>
      <c r="AR939" s="570"/>
      <c r="AS939" s="570"/>
      <c r="AT939" s="570"/>
      <c r="AU939" s="570"/>
      <c r="AV939" s="570"/>
      <c r="AW939" s="570"/>
      <c r="AX939" s="570"/>
      <c r="AY939" s="570"/>
      <c r="AZ939" s="570"/>
      <c r="BA939" s="570"/>
      <c r="BB939" s="570"/>
      <c r="BC939" s="570"/>
      <c r="BD939" s="570"/>
      <c r="BE939" s="570"/>
      <c r="BF939" s="570"/>
      <c r="BG939" s="570"/>
      <c r="BH939" s="570"/>
      <c r="BI939" s="570"/>
      <c r="BJ939" s="570"/>
      <c r="BK939" s="570"/>
      <c r="BL939" s="570"/>
      <c r="BM939" s="570"/>
      <c r="BN939" s="570"/>
      <c r="BO939" s="570"/>
      <c r="BP939" s="570"/>
      <c r="BQ939" s="570"/>
      <c r="BR939" s="570"/>
      <c r="BS939" s="570"/>
      <c r="BT939" s="570"/>
      <c r="BU939" s="570"/>
      <c r="BV939" s="570"/>
      <c r="BW939" s="570"/>
      <c r="BX939" s="570"/>
      <c r="BY939" s="570"/>
      <c r="BZ939" s="570"/>
      <c r="CA939" s="570"/>
      <c r="CB939" s="570"/>
      <c r="CC939" s="570"/>
      <c r="CD939" s="570"/>
      <c r="CE939" s="570"/>
      <c r="CF939" s="570"/>
      <c r="CG939" s="570"/>
      <c r="CH939" s="570"/>
      <c r="CI939" s="570"/>
      <c r="CJ939" s="570"/>
      <c r="CK939" s="570"/>
      <c r="CL939" s="570"/>
      <c r="CM939" s="570"/>
      <c r="CN939" s="570"/>
      <c r="CO939" s="570"/>
      <c r="CP939" s="570"/>
      <c r="CQ939" s="570"/>
      <c r="CR939" s="570"/>
      <c r="CS939" s="570"/>
      <c r="CT939" s="570"/>
      <c r="CU939" s="570"/>
      <c r="CV939" s="570"/>
    </row>
    <row r="940" spans="1:100" s="365" customFormat="1" ht="13.5">
      <c r="A940" s="655"/>
      <c r="B940" s="655"/>
      <c r="C940" s="655"/>
      <c r="D940" s="655"/>
      <c r="E940" s="655"/>
      <c r="F940" s="655"/>
      <c r="G940" s="655"/>
      <c r="H940" s="815"/>
      <c r="I940" s="815"/>
      <c r="J940" s="366"/>
      <c r="K940" s="367"/>
      <c r="L940" s="368"/>
      <c r="O940" s="339"/>
      <c r="P940" s="369"/>
      <c r="Q940" s="341"/>
      <c r="R940" s="342"/>
      <c r="S940" s="342"/>
      <c r="T940" s="343"/>
      <c r="U940" s="344"/>
      <c r="V940" s="344"/>
      <c r="W940" s="344"/>
      <c r="X940" s="564"/>
      <c r="Y940" s="564"/>
      <c r="Z940" s="564"/>
      <c r="AA940" s="564"/>
      <c r="AB940" s="564"/>
      <c r="AC940" s="570"/>
      <c r="AD940" s="570"/>
      <c r="AE940" s="570"/>
      <c r="AF940" s="570"/>
      <c r="AG940" s="570"/>
      <c r="AH940" s="570"/>
      <c r="AI940" s="570"/>
      <c r="AJ940" s="570"/>
      <c r="AK940" s="570"/>
      <c r="AL940" s="570"/>
      <c r="AM940" s="570"/>
      <c r="AN940" s="570"/>
      <c r="AO940" s="570"/>
      <c r="AP940" s="570"/>
      <c r="AQ940" s="570"/>
      <c r="AR940" s="570"/>
      <c r="AS940" s="570"/>
      <c r="AT940" s="570"/>
      <c r="AU940" s="570"/>
      <c r="AV940" s="570"/>
      <c r="AW940" s="570"/>
      <c r="AX940" s="570"/>
      <c r="AY940" s="570"/>
      <c r="AZ940" s="570"/>
      <c r="BA940" s="570"/>
      <c r="BB940" s="570"/>
      <c r="BC940" s="570"/>
      <c r="BD940" s="570"/>
      <c r="BE940" s="570"/>
      <c r="BF940" s="570"/>
      <c r="BG940" s="570"/>
      <c r="BH940" s="570"/>
      <c r="BI940" s="570"/>
      <c r="BJ940" s="570"/>
      <c r="BK940" s="570"/>
      <c r="BL940" s="570"/>
      <c r="BM940" s="570"/>
      <c r="BN940" s="570"/>
      <c r="BO940" s="570"/>
      <c r="BP940" s="570"/>
      <c r="BQ940" s="570"/>
      <c r="BR940" s="570"/>
      <c r="BS940" s="570"/>
      <c r="BT940" s="570"/>
      <c r="BU940" s="570"/>
      <c r="BV940" s="570"/>
      <c r="BW940" s="570"/>
      <c r="BX940" s="570"/>
      <c r="BY940" s="570"/>
      <c r="BZ940" s="570"/>
      <c r="CA940" s="570"/>
      <c r="CB940" s="570"/>
      <c r="CC940" s="570"/>
      <c r="CD940" s="570"/>
      <c r="CE940" s="570"/>
      <c r="CF940" s="570"/>
      <c r="CG940" s="570"/>
      <c r="CH940" s="570"/>
      <c r="CI940" s="570"/>
      <c r="CJ940" s="570"/>
      <c r="CK940" s="570"/>
      <c r="CL940" s="570"/>
      <c r="CM940" s="570"/>
      <c r="CN940" s="570"/>
      <c r="CO940" s="570"/>
      <c r="CP940" s="570"/>
      <c r="CQ940" s="570"/>
      <c r="CR940" s="570"/>
      <c r="CS940" s="570"/>
      <c r="CT940" s="570"/>
      <c r="CU940" s="570"/>
      <c r="CV940" s="570"/>
    </row>
    <row r="941" spans="1:100" s="365" customFormat="1" ht="13.5">
      <c r="A941" s="655"/>
      <c r="B941" s="655"/>
      <c r="C941" s="655"/>
      <c r="D941" s="655"/>
      <c r="E941" s="655"/>
      <c r="F941" s="655"/>
      <c r="G941" s="655"/>
      <c r="H941" s="815"/>
      <c r="I941" s="815"/>
      <c r="J941" s="366"/>
      <c r="K941" s="367"/>
      <c r="L941" s="368"/>
      <c r="O941" s="339"/>
      <c r="P941" s="369"/>
      <c r="Q941" s="341"/>
      <c r="R941" s="342"/>
      <c r="S941" s="342"/>
      <c r="T941" s="343"/>
      <c r="U941" s="344"/>
      <c r="V941" s="344"/>
      <c r="W941" s="344"/>
      <c r="X941" s="564"/>
      <c r="Y941" s="564"/>
      <c r="Z941" s="564"/>
      <c r="AA941" s="564"/>
      <c r="AB941" s="564"/>
      <c r="AC941" s="570"/>
      <c r="AD941" s="570"/>
      <c r="AE941" s="570"/>
      <c r="AF941" s="570"/>
      <c r="AG941" s="570"/>
      <c r="AH941" s="570"/>
      <c r="AI941" s="570"/>
      <c r="AJ941" s="570"/>
      <c r="AK941" s="570"/>
      <c r="AL941" s="570"/>
      <c r="AM941" s="570"/>
      <c r="AN941" s="570"/>
      <c r="AO941" s="570"/>
      <c r="AP941" s="570"/>
      <c r="AQ941" s="570"/>
      <c r="AR941" s="570"/>
      <c r="AS941" s="570"/>
      <c r="AT941" s="570"/>
      <c r="AU941" s="570"/>
      <c r="AV941" s="570"/>
      <c r="AW941" s="570"/>
      <c r="AX941" s="570"/>
      <c r="AY941" s="570"/>
      <c r="AZ941" s="570"/>
      <c r="BA941" s="570"/>
      <c r="BB941" s="570"/>
      <c r="BC941" s="570"/>
      <c r="BD941" s="570"/>
      <c r="BE941" s="570"/>
      <c r="BF941" s="570"/>
      <c r="BG941" s="570"/>
      <c r="BH941" s="570"/>
      <c r="BI941" s="570"/>
      <c r="BJ941" s="570"/>
      <c r="BK941" s="570"/>
      <c r="BL941" s="570"/>
      <c r="BM941" s="570"/>
      <c r="BN941" s="570"/>
      <c r="BO941" s="570"/>
      <c r="BP941" s="570"/>
      <c r="BQ941" s="570"/>
      <c r="BR941" s="570"/>
      <c r="BS941" s="570"/>
      <c r="BT941" s="570"/>
      <c r="BU941" s="570"/>
      <c r="BV941" s="570"/>
      <c r="BW941" s="570"/>
      <c r="BX941" s="570"/>
      <c r="BY941" s="570"/>
      <c r="BZ941" s="570"/>
      <c r="CA941" s="570"/>
      <c r="CB941" s="570"/>
      <c r="CC941" s="570"/>
      <c r="CD941" s="570"/>
      <c r="CE941" s="570"/>
      <c r="CF941" s="570"/>
      <c r="CG941" s="570"/>
      <c r="CH941" s="570"/>
      <c r="CI941" s="570"/>
      <c r="CJ941" s="570"/>
      <c r="CK941" s="570"/>
      <c r="CL941" s="570"/>
      <c r="CM941" s="570"/>
      <c r="CN941" s="570"/>
      <c r="CO941" s="570"/>
      <c r="CP941" s="570"/>
      <c r="CQ941" s="570"/>
      <c r="CR941" s="570"/>
      <c r="CS941" s="570"/>
      <c r="CT941" s="570"/>
      <c r="CU941" s="570"/>
      <c r="CV941" s="570"/>
    </row>
    <row r="942" spans="1:100" s="365" customFormat="1" ht="13.5">
      <c r="A942" s="655"/>
      <c r="B942" s="655"/>
      <c r="C942" s="655"/>
      <c r="D942" s="655"/>
      <c r="E942" s="655"/>
      <c r="F942" s="655"/>
      <c r="G942" s="655"/>
      <c r="H942" s="815"/>
      <c r="I942" s="815"/>
      <c r="J942" s="366"/>
      <c r="K942" s="367"/>
      <c r="L942" s="368"/>
      <c r="O942" s="339"/>
      <c r="P942" s="369"/>
      <c r="Q942" s="341"/>
      <c r="R942" s="342"/>
      <c r="S942" s="342"/>
      <c r="T942" s="343"/>
      <c r="U942" s="344"/>
      <c r="V942" s="344"/>
      <c r="W942" s="344"/>
      <c r="X942" s="564"/>
      <c r="Y942" s="564"/>
      <c r="Z942" s="564"/>
      <c r="AA942" s="564"/>
      <c r="AB942" s="564"/>
      <c r="AC942" s="570"/>
      <c r="AD942" s="570"/>
      <c r="AE942" s="570"/>
      <c r="AF942" s="570"/>
      <c r="AG942" s="570"/>
      <c r="AH942" s="570"/>
      <c r="AI942" s="570"/>
      <c r="AJ942" s="570"/>
      <c r="AK942" s="570"/>
      <c r="AL942" s="570"/>
      <c r="AM942" s="570"/>
      <c r="AN942" s="570"/>
      <c r="AO942" s="570"/>
      <c r="AP942" s="570"/>
      <c r="AQ942" s="570"/>
      <c r="AR942" s="570"/>
      <c r="AS942" s="570"/>
      <c r="AT942" s="570"/>
      <c r="AU942" s="570"/>
      <c r="AV942" s="570"/>
      <c r="AW942" s="570"/>
      <c r="AX942" s="570"/>
      <c r="AY942" s="570"/>
      <c r="AZ942" s="570"/>
      <c r="BA942" s="570"/>
      <c r="BB942" s="570"/>
      <c r="BC942" s="570"/>
      <c r="BD942" s="570"/>
      <c r="BE942" s="570"/>
      <c r="BF942" s="570"/>
      <c r="BG942" s="570"/>
      <c r="BH942" s="570"/>
      <c r="BI942" s="570"/>
      <c r="BJ942" s="570"/>
      <c r="BK942" s="570"/>
      <c r="BL942" s="570"/>
      <c r="BM942" s="570"/>
      <c r="BN942" s="570"/>
      <c r="BO942" s="570"/>
      <c r="BP942" s="570"/>
      <c r="BQ942" s="570"/>
      <c r="BR942" s="570"/>
      <c r="BS942" s="570"/>
      <c r="BT942" s="570"/>
      <c r="BU942" s="570"/>
      <c r="BV942" s="570"/>
      <c r="BW942" s="570"/>
      <c r="BX942" s="570"/>
      <c r="BY942" s="570"/>
      <c r="BZ942" s="570"/>
      <c r="CA942" s="570"/>
      <c r="CB942" s="570"/>
      <c r="CC942" s="570"/>
      <c r="CD942" s="570"/>
      <c r="CE942" s="570"/>
      <c r="CF942" s="570"/>
      <c r="CG942" s="570"/>
      <c r="CH942" s="570"/>
      <c r="CI942" s="570"/>
      <c r="CJ942" s="570"/>
      <c r="CK942" s="570"/>
      <c r="CL942" s="570"/>
      <c r="CM942" s="570"/>
      <c r="CN942" s="570"/>
      <c r="CO942" s="570"/>
      <c r="CP942" s="570"/>
      <c r="CQ942" s="570"/>
      <c r="CR942" s="570"/>
      <c r="CS942" s="570"/>
      <c r="CT942" s="570"/>
      <c r="CU942" s="570"/>
      <c r="CV942" s="570"/>
    </row>
    <row r="943" spans="1:100" s="365" customFormat="1" ht="13.5">
      <c r="A943" s="655"/>
      <c r="B943" s="655"/>
      <c r="C943" s="655"/>
      <c r="D943" s="655"/>
      <c r="E943" s="655"/>
      <c r="F943" s="655"/>
      <c r="G943" s="655"/>
      <c r="H943" s="815"/>
      <c r="I943" s="815"/>
      <c r="J943" s="366"/>
      <c r="K943" s="367"/>
      <c r="L943" s="368"/>
      <c r="O943" s="339"/>
      <c r="P943" s="369"/>
      <c r="Q943" s="341"/>
      <c r="R943" s="342"/>
      <c r="S943" s="342"/>
      <c r="T943" s="343"/>
      <c r="U943" s="344"/>
      <c r="V943" s="344"/>
      <c r="W943" s="344"/>
      <c r="X943" s="564"/>
      <c r="Y943" s="564"/>
      <c r="Z943" s="564"/>
      <c r="AA943" s="564"/>
      <c r="AB943" s="564"/>
      <c r="AC943" s="570"/>
      <c r="AD943" s="570"/>
      <c r="AE943" s="570"/>
      <c r="AF943" s="570"/>
      <c r="AG943" s="570"/>
      <c r="AH943" s="570"/>
      <c r="AI943" s="570"/>
      <c r="AJ943" s="570"/>
      <c r="AK943" s="570"/>
      <c r="AL943" s="570"/>
      <c r="AM943" s="570"/>
      <c r="AN943" s="570"/>
      <c r="AO943" s="570"/>
      <c r="AP943" s="570"/>
      <c r="AQ943" s="570"/>
      <c r="AR943" s="570"/>
      <c r="AS943" s="570"/>
      <c r="AT943" s="570"/>
      <c r="AU943" s="570"/>
      <c r="AV943" s="570"/>
      <c r="AW943" s="570"/>
      <c r="AX943" s="570"/>
      <c r="AY943" s="570"/>
      <c r="AZ943" s="570"/>
      <c r="BA943" s="570"/>
      <c r="BB943" s="570"/>
      <c r="BC943" s="570"/>
      <c r="BD943" s="570"/>
      <c r="BE943" s="570"/>
      <c r="BF943" s="570"/>
      <c r="BG943" s="570"/>
      <c r="BH943" s="570"/>
      <c r="BI943" s="570"/>
      <c r="BJ943" s="570"/>
      <c r="BK943" s="570"/>
      <c r="BL943" s="570"/>
      <c r="BM943" s="570"/>
      <c r="BN943" s="570"/>
      <c r="BO943" s="570"/>
      <c r="BP943" s="570"/>
      <c r="BQ943" s="570"/>
      <c r="BR943" s="570"/>
      <c r="BS943" s="570"/>
      <c r="BT943" s="570"/>
      <c r="BU943" s="570"/>
      <c r="BV943" s="570"/>
      <c r="BW943" s="570"/>
      <c r="BX943" s="570"/>
      <c r="BY943" s="570"/>
      <c r="BZ943" s="570"/>
      <c r="CA943" s="570"/>
      <c r="CB943" s="570"/>
      <c r="CC943" s="570"/>
      <c r="CD943" s="570"/>
      <c r="CE943" s="570"/>
      <c r="CF943" s="570"/>
      <c r="CG943" s="570"/>
      <c r="CH943" s="570"/>
      <c r="CI943" s="570"/>
      <c r="CJ943" s="570"/>
      <c r="CK943" s="570"/>
      <c r="CL943" s="570"/>
      <c r="CM943" s="570"/>
      <c r="CN943" s="570"/>
      <c r="CO943" s="570"/>
      <c r="CP943" s="570"/>
      <c r="CQ943" s="570"/>
      <c r="CR943" s="570"/>
      <c r="CS943" s="570"/>
      <c r="CT943" s="570"/>
      <c r="CU943" s="570"/>
      <c r="CV943" s="570"/>
    </row>
    <row r="944" spans="1:100" s="365" customFormat="1" ht="13.5">
      <c r="A944" s="655"/>
      <c r="B944" s="655"/>
      <c r="C944" s="655"/>
      <c r="D944" s="655"/>
      <c r="E944" s="655"/>
      <c r="F944" s="655"/>
      <c r="G944" s="655"/>
      <c r="H944" s="815"/>
      <c r="I944" s="815"/>
      <c r="J944" s="366"/>
      <c r="K944" s="367"/>
      <c r="L944" s="368"/>
      <c r="O944" s="339"/>
      <c r="P944" s="369"/>
      <c r="Q944" s="341"/>
      <c r="R944" s="342"/>
      <c r="S944" s="342"/>
      <c r="T944" s="343"/>
      <c r="U944" s="344"/>
      <c r="V944" s="344"/>
      <c r="W944" s="344"/>
      <c r="X944" s="564"/>
      <c r="Y944" s="564"/>
      <c r="Z944" s="564"/>
      <c r="AA944" s="564"/>
      <c r="AB944" s="564"/>
      <c r="AC944" s="570"/>
      <c r="AD944" s="570"/>
      <c r="AE944" s="570"/>
      <c r="AF944" s="570"/>
      <c r="AG944" s="570"/>
      <c r="AH944" s="570"/>
      <c r="AI944" s="570"/>
      <c r="AJ944" s="570"/>
      <c r="AK944" s="570"/>
      <c r="AL944" s="570"/>
      <c r="AM944" s="570"/>
      <c r="AN944" s="570"/>
      <c r="AO944" s="570"/>
      <c r="AP944" s="570"/>
      <c r="AQ944" s="570"/>
      <c r="AR944" s="570"/>
      <c r="AS944" s="570"/>
      <c r="AT944" s="570"/>
      <c r="AU944" s="570"/>
      <c r="AV944" s="570"/>
      <c r="AW944" s="570"/>
      <c r="AX944" s="570"/>
      <c r="AY944" s="570"/>
      <c r="AZ944" s="570"/>
      <c r="BA944" s="570"/>
      <c r="BB944" s="570"/>
      <c r="BC944" s="570"/>
      <c r="BD944" s="570"/>
      <c r="BE944" s="570"/>
      <c r="BF944" s="570"/>
      <c r="BG944" s="570"/>
      <c r="BH944" s="570"/>
      <c r="BI944" s="570"/>
      <c r="BJ944" s="570"/>
      <c r="BK944" s="570"/>
      <c r="BL944" s="570"/>
      <c r="BM944" s="570"/>
      <c r="BN944" s="570"/>
      <c r="BO944" s="570"/>
      <c r="BP944" s="570"/>
      <c r="BQ944" s="570"/>
      <c r="BR944" s="570"/>
      <c r="BS944" s="570"/>
      <c r="BT944" s="570"/>
      <c r="BU944" s="570"/>
      <c r="BV944" s="570"/>
      <c r="BW944" s="570"/>
      <c r="BX944" s="570"/>
      <c r="BY944" s="570"/>
      <c r="BZ944" s="570"/>
      <c r="CA944" s="570"/>
      <c r="CB944" s="570"/>
      <c r="CC944" s="570"/>
      <c r="CD944" s="570"/>
      <c r="CE944" s="570"/>
      <c r="CF944" s="570"/>
      <c r="CG944" s="570"/>
      <c r="CH944" s="570"/>
      <c r="CI944" s="570"/>
      <c r="CJ944" s="570"/>
      <c r="CK944" s="570"/>
      <c r="CL944" s="570"/>
      <c r="CM944" s="570"/>
      <c r="CN944" s="570"/>
      <c r="CO944" s="570"/>
      <c r="CP944" s="570"/>
      <c r="CQ944" s="570"/>
      <c r="CR944" s="570"/>
      <c r="CS944" s="570"/>
      <c r="CT944" s="570"/>
      <c r="CU944" s="570"/>
      <c r="CV944" s="570"/>
    </row>
    <row r="945" spans="1:100" s="365" customFormat="1" ht="13.5">
      <c r="A945" s="655"/>
      <c r="B945" s="655"/>
      <c r="C945" s="655"/>
      <c r="D945" s="655"/>
      <c r="E945" s="655"/>
      <c r="F945" s="655"/>
      <c r="G945" s="655"/>
      <c r="H945" s="815"/>
      <c r="I945" s="815"/>
      <c r="J945" s="366"/>
      <c r="K945" s="367"/>
      <c r="L945" s="368"/>
      <c r="O945" s="339"/>
      <c r="P945" s="369"/>
      <c r="Q945" s="341"/>
      <c r="R945" s="342"/>
      <c r="S945" s="342"/>
      <c r="T945" s="343"/>
      <c r="U945" s="344"/>
      <c r="V945" s="344"/>
      <c r="W945" s="344"/>
      <c r="X945" s="564"/>
      <c r="Y945" s="564"/>
      <c r="Z945" s="564"/>
      <c r="AA945" s="564"/>
      <c r="AB945" s="564"/>
      <c r="AC945" s="570"/>
      <c r="AD945" s="570"/>
      <c r="AE945" s="570"/>
      <c r="AF945" s="570"/>
      <c r="AG945" s="570"/>
      <c r="AH945" s="570"/>
      <c r="AI945" s="570"/>
      <c r="AJ945" s="570"/>
      <c r="AK945" s="570"/>
      <c r="AL945" s="570"/>
      <c r="AM945" s="570"/>
      <c r="AN945" s="570"/>
      <c r="AO945" s="570"/>
      <c r="AP945" s="570"/>
      <c r="AQ945" s="570"/>
      <c r="AR945" s="570"/>
      <c r="AS945" s="570"/>
      <c r="AT945" s="570"/>
      <c r="AU945" s="570"/>
      <c r="AV945" s="570"/>
      <c r="AW945" s="570"/>
      <c r="AX945" s="570"/>
      <c r="AY945" s="570"/>
      <c r="AZ945" s="570"/>
      <c r="BA945" s="570"/>
      <c r="BB945" s="570"/>
      <c r="BC945" s="570"/>
      <c r="BD945" s="570"/>
      <c r="BE945" s="570"/>
      <c r="BF945" s="570"/>
      <c r="BG945" s="570"/>
      <c r="BH945" s="570"/>
      <c r="BI945" s="570"/>
      <c r="BJ945" s="570"/>
      <c r="BK945" s="570"/>
      <c r="BL945" s="570"/>
      <c r="BM945" s="570"/>
      <c r="BN945" s="570"/>
      <c r="BO945" s="570"/>
      <c r="BP945" s="570"/>
      <c r="BQ945" s="570"/>
      <c r="BR945" s="570"/>
      <c r="BS945" s="570"/>
      <c r="BT945" s="570"/>
      <c r="BU945" s="570"/>
      <c r="BV945" s="570"/>
      <c r="BW945" s="570"/>
      <c r="BX945" s="570"/>
      <c r="BY945" s="570"/>
      <c r="BZ945" s="570"/>
      <c r="CA945" s="570"/>
      <c r="CB945" s="570"/>
      <c r="CC945" s="570"/>
      <c r="CD945" s="570"/>
      <c r="CE945" s="570"/>
      <c r="CF945" s="570"/>
      <c r="CG945" s="570"/>
      <c r="CH945" s="570"/>
      <c r="CI945" s="570"/>
      <c r="CJ945" s="570"/>
      <c r="CK945" s="570"/>
      <c r="CL945" s="570"/>
      <c r="CM945" s="570"/>
      <c r="CN945" s="570"/>
      <c r="CO945" s="570"/>
      <c r="CP945" s="570"/>
      <c r="CQ945" s="570"/>
      <c r="CR945" s="570"/>
      <c r="CS945" s="570"/>
      <c r="CT945" s="570"/>
      <c r="CU945" s="570"/>
      <c r="CV945" s="570"/>
    </row>
    <row r="946" spans="1:100" s="365" customFormat="1" ht="13.5">
      <c r="A946" s="655"/>
      <c r="B946" s="655"/>
      <c r="C946" s="655"/>
      <c r="D946" s="655"/>
      <c r="E946" s="655"/>
      <c r="F946" s="655"/>
      <c r="G946" s="655"/>
      <c r="H946" s="815"/>
      <c r="I946" s="815"/>
      <c r="J946" s="366"/>
      <c r="K946" s="367"/>
      <c r="L946" s="368"/>
      <c r="O946" s="339"/>
      <c r="P946" s="369"/>
      <c r="Q946" s="341"/>
      <c r="R946" s="342"/>
      <c r="S946" s="342"/>
      <c r="T946" s="343"/>
      <c r="U946" s="344"/>
      <c r="V946" s="344"/>
      <c r="W946" s="344"/>
      <c r="X946" s="564"/>
      <c r="Y946" s="564"/>
      <c r="Z946" s="564"/>
      <c r="AA946" s="564"/>
      <c r="AB946" s="564"/>
      <c r="AC946" s="570"/>
      <c r="AD946" s="570"/>
      <c r="AE946" s="570"/>
      <c r="AF946" s="570"/>
      <c r="AG946" s="570"/>
      <c r="AH946" s="570"/>
      <c r="AI946" s="570"/>
      <c r="AJ946" s="570"/>
      <c r="AK946" s="570"/>
      <c r="AL946" s="570"/>
      <c r="AM946" s="570"/>
      <c r="AN946" s="570"/>
      <c r="AO946" s="570"/>
      <c r="AP946" s="570"/>
      <c r="AQ946" s="570"/>
      <c r="AR946" s="570"/>
      <c r="AS946" s="570"/>
      <c r="AT946" s="570"/>
      <c r="AU946" s="570"/>
      <c r="AV946" s="570"/>
      <c r="AW946" s="570"/>
      <c r="AX946" s="570"/>
      <c r="AY946" s="570"/>
      <c r="AZ946" s="570"/>
      <c r="BA946" s="570"/>
      <c r="BB946" s="570"/>
      <c r="BC946" s="570"/>
      <c r="BD946" s="570"/>
      <c r="BE946" s="570"/>
      <c r="BF946" s="570"/>
      <c r="BG946" s="570"/>
      <c r="BH946" s="570"/>
      <c r="BI946" s="570"/>
      <c r="BJ946" s="570"/>
      <c r="BK946" s="570"/>
      <c r="BL946" s="570"/>
      <c r="BM946" s="570"/>
      <c r="BN946" s="570"/>
      <c r="BO946" s="570"/>
      <c r="BP946" s="570"/>
      <c r="BQ946" s="570"/>
      <c r="BR946" s="570"/>
      <c r="BS946" s="570"/>
      <c r="BT946" s="570"/>
      <c r="BU946" s="570"/>
      <c r="BV946" s="570"/>
      <c r="BW946" s="570"/>
      <c r="BX946" s="570"/>
      <c r="BY946" s="570"/>
      <c r="BZ946" s="570"/>
      <c r="CA946" s="570"/>
      <c r="CB946" s="570"/>
      <c r="CC946" s="570"/>
      <c r="CD946" s="570"/>
      <c r="CE946" s="570"/>
      <c r="CF946" s="570"/>
      <c r="CG946" s="570"/>
      <c r="CH946" s="570"/>
      <c r="CI946" s="570"/>
      <c r="CJ946" s="570"/>
      <c r="CK946" s="570"/>
      <c r="CL946" s="570"/>
      <c r="CM946" s="570"/>
      <c r="CN946" s="570"/>
      <c r="CO946" s="570"/>
      <c r="CP946" s="570"/>
      <c r="CQ946" s="570"/>
      <c r="CR946" s="570"/>
      <c r="CS946" s="570"/>
      <c r="CT946" s="570"/>
      <c r="CU946" s="570"/>
      <c r="CV946" s="570"/>
    </row>
    <row r="947" spans="1:100" s="365" customFormat="1" ht="13.5">
      <c r="A947" s="655"/>
      <c r="B947" s="655"/>
      <c r="C947" s="655"/>
      <c r="D947" s="655"/>
      <c r="E947" s="655"/>
      <c r="F947" s="655"/>
      <c r="G947" s="655"/>
      <c r="H947" s="815"/>
      <c r="I947" s="815"/>
      <c r="J947" s="366"/>
      <c r="K947" s="367"/>
      <c r="L947" s="368"/>
      <c r="O947" s="339"/>
      <c r="P947" s="369"/>
      <c r="Q947" s="341"/>
      <c r="R947" s="342"/>
      <c r="S947" s="342"/>
      <c r="T947" s="343"/>
      <c r="U947" s="344"/>
      <c r="V947" s="344"/>
      <c r="W947" s="344"/>
      <c r="X947" s="564"/>
      <c r="Y947" s="564"/>
      <c r="Z947" s="564"/>
      <c r="AA947" s="564"/>
      <c r="AB947" s="564"/>
      <c r="AC947" s="570"/>
      <c r="AD947" s="570"/>
      <c r="AE947" s="570"/>
      <c r="AF947" s="570"/>
      <c r="AG947" s="570"/>
      <c r="AH947" s="570"/>
      <c r="AI947" s="570"/>
      <c r="AJ947" s="570"/>
      <c r="AK947" s="570"/>
      <c r="AL947" s="570"/>
      <c r="AM947" s="570"/>
      <c r="AN947" s="570"/>
      <c r="AO947" s="570"/>
      <c r="AP947" s="570"/>
      <c r="AQ947" s="570"/>
      <c r="AR947" s="570"/>
      <c r="AS947" s="570"/>
      <c r="AT947" s="570"/>
      <c r="AU947" s="570"/>
      <c r="AV947" s="570"/>
      <c r="AW947" s="570"/>
      <c r="AX947" s="570"/>
      <c r="AY947" s="570"/>
      <c r="AZ947" s="570"/>
      <c r="BA947" s="570"/>
      <c r="BB947" s="570"/>
      <c r="BC947" s="570"/>
      <c r="BD947" s="570"/>
      <c r="BE947" s="570"/>
      <c r="BF947" s="570"/>
      <c r="BG947" s="570"/>
      <c r="BH947" s="570"/>
      <c r="BI947" s="570"/>
      <c r="BJ947" s="570"/>
      <c r="BK947" s="570"/>
      <c r="BL947" s="570"/>
      <c r="BM947" s="570"/>
      <c r="BN947" s="570"/>
      <c r="BO947" s="570"/>
      <c r="BP947" s="570"/>
      <c r="BQ947" s="570"/>
      <c r="BR947" s="570"/>
      <c r="BS947" s="570"/>
      <c r="BT947" s="570"/>
      <c r="BU947" s="570"/>
      <c r="BV947" s="570"/>
      <c r="BW947" s="570"/>
      <c r="BX947" s="570"/>
      <c r="BY947" s="570"/>
      <c r="BZ947" s="570"/>
      <c r="CA947" s="570"/>
      <c r="CB947" s="570"/>
      <c r="CC947" s="570"/>
      <c r="CD947" s="570"/>
      <c r="CE947" s="570"/>
      <c r="CF947" s="570"/>
      <c r="CG947" s="570"/>
      <c r="CH947" s="570"/>
      <c r="CI947" s="570"/>
      <c r="CJ947" s="570"/>
      <c r="CK947" s="570"/>
      <c r="CL947" s="570"/>
      <c r="CM947" s="570"/>
      <c r="CN947" s="570"/>
      <c r="CO947" s="570"/>
      <c r="CP947" s="570"/>
      <c r="CQ947" s="570"/>
      <c r="CR947" s="570"/>
      <c r="CS947" s="570"/>
      <c r="CT947" s="570"/>
      <c r="CU947" s="570"/>
      <c r="CV947" s="570"/>
    </row>
    <row r="948" spans="1:100" s="365" customFormat="1" ht="13.5">
      <c r="A948" s="655"/>
      <c r="B948" s="655"/>
      <c r="C948" s="655"/>
      <c r="D948" s="655"/>
      <c r="E948" s="655"/>
      <c r="F948" s="655"/>
      <c r="G948" s="655"/>
      <c r="H948" s="815"/>
      <c r="I948" s="815"/>
      <c r="J948" s="366"/>
      <c r="K948" s="367"/>
      <c r="L948" s="368"/>
      <c r="O948" s="339"/>
      <c r="P948" s="369"/>
      <c r="Q948" s="341"/>
      <c r="R948" s="342"/>
      <c r="S948" s="342"/>
      <c r="T948" s="343"/>
      <c r="U948" s="344"/>
      <c r="V948" s="344"/>
      <c r="W948" s="344"/>
      <c r="X948" s="564"/>
      <c r="Y948" s="564"/>
      <c r="Z948" s="564"/>
      <c r="AA948" s="564"/>
      <c r="AB948" s="564"/>
      <c r="AC948" s="570"/>
      <c r="AD948" s="570"/>
      <c r="AE948" s="570"/>
      <c r="AF948" s="570"/>
      <c r="AG948" s="570"/>
      <c r="AH948" s="570"/>
      <c r="AI948" s="570"/>
      <c r="AJ948" s="570"/>
      <c r="AK948" s="570"/>
      <c r="AL948" s="570"/>
      <c r="AM948" s="570"/>
      <c r="AN948" s="570"/>
      <c r="AO948" s="570"/>
      <c r="AP948" s="570"/>
      <c r="AQ948" s="570"/>
      <c r="AR948" s="570"/>
      <c r="AS948" s="570"/>
      <c r="AT948" s="570"/>
      <c r="AU948" s="570"/>
      <c r="AV948" s="570"/>
      <c r="AW948" s="570"/>
      <c r="AX948" s="570"/>
      <c r="AY948" s="570"/>
      <c r="AZ948" s="570"/>
      <c r="BA948" s="570"/>
      <c r="BB948" s="570"/>
      <c r="BC948" s="570"/>
      <c r="BD948" s="570"/>
      <c r="BE948" s="570"/>
      <c r="BF948" s="570"/>
      <c r="BG948" s="570"/>
      <c r="BH948" s="570"/>
      <c r="BI948" s="570"/>
      <c r="BJ948" s="570"/>
      <c r="BK948" s="570"/>
      <c r="BL948" s="570"/>
      <c r="BM948" s="570"/>
      <c r="BN948" s="570"/>
      <c r="BO948" s="570"/>
      <c r="BP948" s="570"/>
      <c r="BQ948" s="570"/>
      <c r="BR948" s="570"/>
      <c r="BS948" s="570"/>
      <c r="BT948" s="570"/>
      <c r="BU948" s="570"/>
      <c r="BV948" s="570"/>
      <c r="BW948" s="570"/>
      <c r="BX948" s="570"/>
      <c r="BY948" s="570"/>
      <c r="BZ948" s="570"/>
      <c r="CA948" s="570"/>
      <c r="CB948" s="570"/>
      <c r="CC948" s="570"/>
      <c r="CD948" s="570"/>
      <c r="CE948" s="570"/>
      <c r="CF948" s="570"/>
      <c r="CG948" s="570"/>
      <c r="CH948" s="570"/>
      <c r="CI948" s="570"/>
      <c r="CJ948" s="570"/>
      <c r="CK948" s="570"/>
      <c r="CL948" s="570"/>
      <c r="CM948" s="570"/>
      <c r="CN948" s="570"/>
      <c r="CO948" s="570"/>
      <c r="CP948" s="570"/>
      <c r="CQ948" s="570"/>
      <c r="CR948" s="570"/>
      <c r="CS948" s="570"/>
      <c r="CT948" s="570"/>
      <c r="CU948" s="570"/>
      <c r="CV948" s="570"/>
    </row>
    <row r="949" spans="1:100" s="365" customFormat="1" ht="13.5">
      <c r="A949" s="655"/>
      <c r="B949" s="655"/>
      <c r="C949" s="655"/>
      <c r="D949" s="655"/>
      <c r="E949" s="655"/>
      <c r="F949" s="655"/>
      <c r="G949" s="655"/>
      <c r="H949" s="815"/>
      <c r="I949" s="815"/>
      <c r="J949" s="366"/>
      <c r="K949" s="367"/>
      <c r="L949" s="368"/>
      <c r="O949" s="339"/>
      <c r="P949" s="369"/>
      <c r="Q949" s="341"/>
      <c r="R949" s="342"/>
      <c r="S949" s="342"/>
      <c r="T949" s="343"/>
      <c r="U949" s="344"/>
      <c r="V949" s="344"/>
      <c r="W949" s="344"/>
      <c r="X949" s="564"/>
      <c r="Y949" s="564"/>
      <c r="Z949" s="564"/>
      <c r="AA949" s="564"/>
      <c r="AB949" s="564"/>
      <c r="AC949" s="570"/>
      <c r="AD949" s="570"/>
      <c r="AE949" s="570"/>
      <c r="AF949" s="570"/>
      <c r="AG949" s="570"/>
      <c r="AH949" s="570"/>
      <c r="AI949" s="570"/>
      <c r="AJ949" s="570"/>
      <c r="AK949" s="570"/>
      <c r="AL949" s="570"/>
      <c r="AM949" s="570"/>
      <c r="AN949" s="570"/>
      <c r="AO949" s="570"/>
      <c r="AP949" s="570"/>
      <c r="AQ949" s="570"/>
      <c r="AR949" s="570"/>
      <c r="AS949" s="570"/>
      <c r="AT949" s="570"/>
      <c r="AU949" s="570"/>
      <c r="AV949" s="570"/>
      <c r="AW949" s="570"/>
      <c r="AX949" s="570"/>
      <c r="AY949" s="570"/>
      <c r="AZ949" s="570"/>
      <c r="BA949" s="570"/>
      <c r="BB949" s="570"/>
      <c r="BC949" s="570"/>
      <c r="BD949" s="570"/>
      <c r="BE949" s="570"/>
      <c r="BF949" s="570"/>
      <c r="BG949" s="570"/>
      <c r="BH949" s="570"/>
      <c r="BI949" s="570"/>
      <c r="BJ949" s="570"/>
      <c r="BK949" s="570"/>
      <c r="BL949" s="570"/>
      <c r="BM949" s="570"/>
      <c r="BN949" s="570"/>
      <c r="BO949" s="570"/>
      <c r="BP949" s="570"/>
      <c r="BQ949" s="570"/>
      <c r="BR949" s="570"/>
      <c r="BS949" s="570"/>
      <c r="BT949" s="570"/>
      <c r="BU949" s="570"/>
      <c r="BV949" s="570"/>
      <c r="BW949" s="570"/>
      <c r="BX949" s="570"/>
      <c r="BY949" s="570"/>
      <c r="BZ949" s="570"/>
      <c r="CA949" s="570"/>
      <c r="CB949" s="570"/>
      <c r="CC949" s="570"/>
      <c r="CD949" s="570"/>
      <c r="CE949" s="570"/>
      <c r="CF949" s="570"/>
      <c r="CG949" s="570"/>
      <c r="CH949" s="570"/>
      <c r="CI949" s="570"/>
      <c r="CJ949" s="570"/>
      <c r="CK949" s="570"/>
      <c r="CL949" s="570"/>
      <c r="CM949" s="570"/>
      <c r="CN949" s="570"/>
      <c r="CO949" s="570"/>
      <c r="CP949" s="570"/>
      <c r="CQ949" s="570"/>
      <c r="CR949" s="570"/>
      <c r="CS949" s="570"/>
      <c r="CT949" s="570"/>
      <c r="CU949" s="570"/>
      <c r="CV949" s="570"/>
    </row>
    <row r="950" spans="1:100" s="365" customFormat="1" ht="13.5">
      <c r="A950" s="655"/>
      <c r="B950" s="655"/>
      <c r="C950" s="655"/>
      <c r="D950" s="655"/>
      <c r="E950" s="655"/>
      <c r="F950" s="655"/>
      <c r="G950" s="655"/>
      <c r="H950" s="815"/>
      <c r="I950" s="815"/>
      <c r="J950" s="366"/>
      <c r="K950" s="367"/>
      <c r="L950" s="368"/>
      <c r="O950" s="339"/>
      <c r="P950" s="369"/>
      <c r="Q950" s="341"/>
      <c r="R950" s="342"/>
      <c r="S950" s="342"/>
      <c r="T950" s="343"/>
      <c r="U950" s="344"/>
      <c r="V950" s="344"/>
      <c r="W950" s="344"/>
      <c r="X950" s="564"/>
      <c r="Y950" s="564"/>
      <c r="Z950" s="564"/>
      <c r="AA950" s="564"/>
      <c r="AB950" s="564"/>
      <c r="AC950" s="570"/>
      <c r="AD950" s="570"/>
      <c r="AE950" s="570"/>
      <c r="AF950" s="570"/>
      <c r="AG950" s="570"/>
      <c r="AH950" s="570"/>
      <c r="AI950" s="570"/>
      <c r="AJ950" s="570"/>
      <c r="AK950" s="570"/>
      <c r="AL950" s="570"/>
      <c r="AM950" s="570"/>
      <c r="AN950" s="570"/>
      <c r="AO950" s="570"/>
      <c r="AP950" s="570"/>
      <c r="AQ950" s="570"/>
      <c r="AR950" s="570"/>
      <c r="AS950" s="570"/>
      <c r="AT950" s="570"/>
      <c r="AU950" s="570"/>
      <c r="AV950" s="570"/>
      <c r="AW950" s="570"/>
      <c r="AX950" s="570"/>
      <c r="AY950" s="570"/>
      <c r="AZ950" s="570"/>
      <c r="BA950" s="570"/>
      <c r="BB950" s="570"/>
      <c r="BC950" s="570"/>
      <c r="BD950" s="570"/>
      <c r="BE950" s="570"/>
      <c r="BF950" s="570"/>
      <c r="BG950" s="570"/>
      <c r="BH950" s="570"/>
      <c r="BI950" s="570"/>
      <c r="BJ950" s="570"/>
      <c r="BK950" s="570"/>
      <c r="BL950" s="570"/>
      <c r="BM950" s="570"/>
      <c r="BN950" s="570"/>
      <c r="BO950" s="570"/>
      <c r="BP950" s="570"/>
      <c r="BQ950" s="570"/>
      <c r="BR950" s="570"/>
      <c r="BS950" s="570"/>
      <c r="BT950" s="570"/>
      <c r="BU950" s="570"/>
      <c r="BV950" s="570"/>
      <c r="BW950" s="570"/>
      <c r="BX950" s="570"/>
      <c r="BY950" s="570"/>
      <c r="BZ950" s="570"/>
      <c r="CA950" s="570"/>
      <c r="CB950" s="570"/>
      <c r="CC950" s="570"/>
      <c r="CD950" s="570"/>
      <c r="CE950" s="570"/>
      <c r="CF950" s="570"/>
      <c r="CG950" s="570"/>
      <c r="CH950" s="570"/>
      <c r="CI950" s="570"/>
      <c r="CJ950" s="570"/>
      <c r="CK950" s="570"/>
      <c r="CL950" s="570"/>
      <c r="CM950" s="570"/>
      <c r="CN950" s="570"/>
      <c r="CO950" s="570"/>
      <c r="CP950" s="570"/>
      <c r="CQ950" s="570"/>
      <c r="CR950" s="570"/>
      <c r="CS950" s="570"/>
      <c r="CT950" s="570"/>
      <c r="CU950" s="570"/>
      <c r="CV950" s="570"/>
    </row>
    <row r="951" spans="1:100" s="365" customFormat="1" ht="13.5">
      <c r="A951" s="655"/>
      <c r="B951" s="655"/>
      <c r="C951" s="655"/>
      <c r="D951" s="655"/>
      <c r="E951" s="655"/>
      <c r="F951" s="655"/>
      <c r="G951" s="655"/>
      <c r="H951" s="815"/>
      <c r="I951" s="815"/>
      <c r="J951" s="366"/>
      <c r="K951" s="367"/>
      <c r="L951" s="368"/>
      <c r="O951" s="339"/>
      <c r="P951" s="369"/>
      <c r="Q951" s="341"/>
      <c r="R951" s="342"/>
      <c r="S951" s="342"/>
      <c r="T951" s="343"/>
      <c r="U951" s="344"/>
      <c r="V951" s="344"/>
      <c r="W951" s="344"/>
      <c r="X951" s="564"/>
      <c r="Y951" s="564"/>
      <c r="Z951" s="564"/>
      <c r="AA951" s="564"/>
      <c r="AB951" s="564"/>
      <c r="AC951" s="570"/>
      <c r="AD951" s="570"/>
      <c r="AE951" s="570"/>
      <c r="AF951" s="570"/>
      <c r="AG951" s="570"/>
      <c r="AH951" s="570"/>
      <c r="AI951" s="570"/>
      <c r="AJ951" s="570"/>
      <c r="AK951" s="570"/>
      <c r="AL951" s="570"/>
      <c r="AM951" s="570"/>
      <c r="AN951" s="570"/>
      <c r="AO951" s="570"/>
      <c r="AP951" s="570"/>
      <c r="AQ951" s="570"/>
      <c r="AR951" s="570"/>
      <c r="AS951" s="570"/>
      <c r="AT951" s="570"/>
      <c r="AU951" s="570"/>
      <c r="AV951" s="570"/>
      <c r="AW951" s="570"/>
      <c r="AX951" s="570"/>
      <c r="AY951" s="570"/>
      <c r="AZ951" s="570"/>
      <c r="BA951" s="570"/>
      <c r="BB951" s="570"/>
      <c r="BC951" s="570"/>
      <c r="BD951" s="570"/>
      <c r="BE951" s="570"/>
      <c r="BF951" s="570"/>
      <c r="BG951" s="570"/>
      <c r="BH951" s="570"/>
      <c r="BI951" s="570"/>
      <c r="BJ951" s="570"/>
      <c r="BK951" s="570"/>
      <c r="BL951" s="570"/>
      <c r="BM951" s="570"/>
      <c r="BN951" s="570"/>
      <c r="BO951" s="570"/>
      <c r="BP951" s="570"/>
      <c r="BQ951" s="570"/>
      <c r="BR951" s="570"/>
      <c r="BS951" s="570"/>
      <c r="BT951" s="570"/>
      <c r="BU951" s="570"/>
      <c r="BV951" s="570"/>
      <c r="BW951" s="570"/>
      <c r="BX951" s="570"/>
      <c r="BY951" s="570"/>
      <c r="BZ951" s="570"/>
      <c r="CA951" s="570"/>
      <c r="CB951" s="570"/>
      <c r="CC951" s="570"/>
      <c r="CD951" s="570"/>
      <c r="CE951" s="570"/>
      <c r="CF951" s="570"/>
      <c r="CG951" s="570"/>
      <c r="CH951" s="570"/>
      <c r="CI951" s="570"/>
      <c r="CJ951" s="570"/>
      <c r="CK951" s="570"/>
      <c r="CL951" s="570"/>
      <c r="CM951" s="570"/>
      <c r="CN951" s="570"/>
      <c r="CO951" s="570"/>
      <c r="CP951" s="570"/>
      <c r="CQ951" s="570"/>
      <c r="CR951" s="570"/>
      <c r="CS951" s="570"/>
      <c r="CT951" s="570"/>
      <c r="CU951" s="570"/>
      <c r="CV951" s="570"/>
    </row>
    <row r="952" spans="1:100" s="365" customFormat="1" ht="13.5">
      <c r="A952" s="655"/>
      <c r="B952" s="655"/>
      <c r="C952" s="655"/>
      <c r="D952" s="655"/>
      <c r="E952" s="655"/>
      <c r="F952" s="655"/>
      <c r="G952" s="655"/>
      <c r="H952" s="815"/>
      <c r="I952" s="815"/>
      <c r="J952" s="366"/>
      <c r="K952" s="367"/>
      <c r="L952" s="368"/>
      <c r="O952" s="339"/>
      <c r="P952" s="369"/>
      <c r="Q952" s="341"/>
      <c r="R952" s="342"/>
      <c r="S952" s="342"/>
      <c r="T952" s="343"/>
      <c r="U952" s="344"/>
      <c r="V952" s="344"/>
      <c r="W952" s="344"/>
      <c r="X952" s="564"/>
      <c r="Y952" s="564"/>
      <c r="Z952" s="564"/>
      <c r="AA952" s="564"/>
      <c r="AB952" s="564"/>
      <c r="AC952" s="570"/>
      <c r="AD952" s="570"/>
      <c r="AE952" s="570"/>
      <c r="AF952" s="570"/>
      <c r="AG952" s="570"/>
      <c r="AH952" s="570"/>
      <c r="AI952" s="570"/>
      <c r="AJ952" s="570"/>
      <c r="AK952" s="570"/>
      <c r="AL952" s="570"/>
      <c r="AM952" s="570"/>
      <c r="AN952" s="570"/>
      <c r="AO952" s="570"/>
      <c r="AP952" s="570"/>
      <c r="AQ952" s="570"/>
      <c r="AR952" s="570"/>
      <c r="AS952" s="570"/>
      <c r="AT952" s="570"/>
      <c r="AU952" s="570"/>
      <c r="AV952" s="570"/>
      <c r="AW952" s="570"/>
      <c r="AX952" s="570"/>
      <c r="AY952" s="570"/>
      <c r="AZ952" s="570"/>
      <c r="BA952" s="570"/>
      <c r="BB952" s="570"/>
      <c r="BC952" s="570"/>
      <c r="BD952" s="570"/>
      <c r="BE952" s="570"/>
      <c r="BF952" s="570"/>
      <c r="BG952" s="570"/>
      <c r="BH952" s="570"/>
      <c r="BI952" s="570"/>
      <c r="BJ952" s="570"/>
      <c r="BK952" s="570"/>
      <c r="BL952" s="570"/>
      <c r="BM952" s="570"/>
      <c r="BN952" s="570"/>
      <c r="BO952" s="570"/>
      <c r="BP952" s="570"/>
      <c r="BQ952" s="570"/>
      <c r="BR952" s="570"/>
      <c r="BS952" s="570"/>
      <c r="BT952" s="570"/>
      <c r="BU952" s="570"/>
      <c r="BV952" s="570"/>
      <c r="BW952" s="570"/>
      <c r="BX952" s="570"/>
      <c r="BY952" s="570"/>
      <c r="BZ952" s="570"/>
      <c r="CA952" s="570"/>
      <c r="CB952" s="570"/>
      <c r="CC952" s="570"/>
      <c r="CD952" s="570"/>
      <c r="CE952" s="570"/>
      <c r="CF952" s="570"/>
      <c r="CG952" s="570"/>
      <c r="CH952" s="570"/>
      <c r="CI952" s="570"/>
      <c r="CJ952" s="570"/>
      <c r="CK952" s="570"/>
      <c r="CL952" s="570"/>
      <c r="CM952" s="570"/>
      <c r="CN952" s="570"/>
      <c r="CO952" s="570"/>
      <c r="CP952" s="570"/>
      <c r="CQ952" s="570"/>
      <c r="CR952" s="570"/>
      <c r="CS952" s="570"/>
      <c r="CT952" s="570"/>
      <c r="CU952" s="570"/>
      <c r="CV952" s="570"/>
    </row>
    <row r="953" spans="1:100" s="365" customFormat="1" ht="13.5">
      <c r="A953" s="655"/>
      <c r="B953" s="655"/>
      <c r="C953" s="655"/>
      <c r="D953" s="655"/>
      <c r="E953" s="655"/>
      <c r="F953" s="655"/>
      <c r="G953" s="655"/>
      <c r="H953" s="815"/>
      <c r="I953" s="815"/>
      <c r="J953" s="366"/>
      <c r="K953" s="367"/>
      <c r="L953" s="368"/>
      <c r="O953" s="339"/>
      <c r="P953" s="369"/>
      <c r="Q953" s="341"/>
      <c r="R953" s="342"/>
      <c r="S953" s="342"/>
      <c r="T953" s="343"/>
      <c r="U953" s="344"/>
      <c r="V953" s="344"/>
      <c r="W953" s="344"/>
      <c r="X953" s="564"/>
      <c r="Y953" s="564"/>
      <c r="Z953" s="564"/>
      <c r="AA953" s="564"/>
      <c r="AB953" s="564"/>
      <c r="AC953" s="570"/>
      <c r="AD953" s="570"/>
      <c r="AE953" s="570"/>
      <c r="AF953" s="570"/>
      <c r="AG953" s="570"/>
      <c r="AH953" s="570"/>
      <c r="AI953" s="570"/>
      <c r="AJ953" s="570"/>
      <c r="AK953" s="570"/>
      <c r="AL953" s="570"/>
      <c r="AM953" s="570"/>
      <c r="AN953" s="570"/>
      <c r="AO953" s="570"/>
      <c r="AP953" s="570"/>
      <c r="AQ953" s="570"/>
      <c r="AR953" s="570"/>
      <c r="AS953" s="570"/>
      <c r="AT953" s="570"/>
      <c r="AU953" s="570"/>
      <c r="AV953" s="570"/>
      <c r="AW953" s="570"/>
      <c r="AX953" s="570"/>
      <c r="AY953" s="570"/>
      <c r="AZ953" s="570"/>
      <c r="BA953" s="570"/>
      <c r="BB953" s="570"/>
      <c r="BC953" s="570"/>
      <c r="BD953" s="570"/>
      <c r="BE953" s="570"/>
      <c r="BF953" s="570"/>
      <c r="BG953" s="570"/>
      <c r="BH953" s="570"/>
      <c r="BI953" s="570"/>
      <c r="BJ953" s="570"/>
      <c r="BK953" s="570"/>
      <c r="BL953" s="570"/>
      <c r="BM953" s="570"/>
      <c r="BN953" s="570"/>
      <c r="BO953" s="570"/>
      <c r="BP953" s="570"/>
      <c r="BQ953" s="570"/>
      <c r="BR953" s="570"/>
      <c r="BS953" s="570"/>
      <c r="BT953" s="570"/>
      <c r="BU953" s="570"/>
      <c r="BV953" s="570"/>
      <c r="BW953" s="570"/>
      <c r="BX953" s="570"/>
      <c r="BY953" s="570"/>
      <c r="BZ953" s="570"/>
      <c r="CA953" s="570"/>
      <c r="CB953" s="570"/>
      <c r="CC953" s="570"/>
      <c r="CD953" s="570"/>
      <c r="CE953" s="570"/>
      <c r="CF953" s="570"/>
      <c r="CG953" s="570"/>
      <c r="CH953" s="570"/>
      <c r="CI953" s="570"/>
      <c r="CJ953" s="570"/>
      <c r="CK953" s="570"/>
      <c r="CL953" s="570"/>
      <c r="CM953" s="570"/>
      <c r="CN953" s="570"/>
      <c r="CO953" s="570"/>
      <c r="CP953" s="570"/>
      <c r="CQ953" s="570"/>
      <c r="CR953" s="570"/>
      <c r="CS953" s="570"/>
      <c r="CT953" s="570"/>
      <c r="CU953" s="570"/>
      <c r="CV953" s="570"/>
    </row>
    <row r="954" spans="1:100" s="365" customFormat="1" ht="13.5">
      <c r="A954" s="655"/>
      <c r="B954" s="655"/>
      <c r="C954" s="655"/>
      <c r="D954" s="655"/>
      <c r="E954" s="655"/>
      <c r="F954" s="655"/>
      <c r="G954" s="655"/>
      <c r="H954" s="815"/>
      <c r="I954" s="815"/>
      <c r="J954" s="366"/>
      <c r="K954" s="367"/>
      <c r="L954" s="368"/>
      <c r="O954" s="339"/>
      <c r="P954" s="369"/>
      <c r="Q954" s="341"/>
      <c r="R954" s="342"/>
      <c r="S954" s="342"/>
      <c r="T954" s="343"/>
      <c r="U954" s="344"/>
      <c r="V954" s="344"/>
      <c r="W954" s="344"/>
      <c r="X954" s="564"/>
      <c r="Y954" s="564"/>
      <c r="Z954" s="564"/>
      <c r="AA954" s="564"/>
      <c r="AB954" s="564"/>
      <c r="AC954" s="570"/>
      <c r="AD954" s="570"/>
      <c r="AE954" s="570"/>
      <c r="AF954" s="570"/>
      <c r="AG954" s="570"/>
      <c r="AH954" s="570"/>
      <c r="AI954" s="570"/>
      <c r="AJ954" s="570"/>
      <c r="AK954" s="570"/>
      <c r="AL954" s="570"/>
      <c r="AM954" s="570"/>
      <c r="AN954" s="570"/>
      <c r="AO954" s="570"/>
      <c r="AP954" s="570"/>
      <c r="AQ954" s="570"/>
      <c r="AR954" s="570"/>
      <c r="AS954" s="570"/>
      <c r="AT954" s="570"/>
      <c r="AU954" s="570"/>
      <c r="AV954" s="570"/>
      <c r="AW954" s="570"/>
      <c r="AX954" s="570"/>
      <c r="AY954" s="570"/>
      <c r="AZ954" s="570"/>
      <c r="BA954" s="570"/>
      <c r="BB954" s="570"/>
      <c r="BC954" s="570"/>
      <c r="BD954" s="570"/>
      <c r="BE954" s="570"/>
      <c r="BF954" s="570"/>
      <c r="BG954" s="570"/>
      <c r="BH954" s="570"/>
      <c r="BI954" s="570"/>
      <c r="BJ954" s="570"/>
      <c r="BK954" s="570"/>
      <c r="BL954" s="570"/>
      <c r="BM954" s="570"/>
      <c r="BN954" s="570"/>
      <c r="BO954" s="570"/>
      <c r="BP954" s="570"/>
      <c r="BQ954" s="570"/>
      <c r="BR954" s="570"/>
      <c r="BS954" s="570"/>
      <c r="BT954" s="570"/>
      <c r="BU954" s="570"/>
      <c r="BV954" s="570"/>
      <c r="BW954" s="570"/>
      <c r="BX954" s="570"/>
      <c r="BY954" s="570"/>
      <c r="BZ954" s="570"/>
      <c r="CA954" s="570"/>
      <c r="CB954" s="570"/>
      <c r="CC954" s="570"/>
      <c r="CD954" s="570"/>
      <c r="CE954" s="570"/>
      <c r="CF954" s="570"/>
      <c r="CG954" s="570"/>
      <c r="CH954" s="570"/>
      <c r="CI954" s="570"/>
      <c r="CJ954" s="570"/>
      <c r="CK954" s="570"/>
      <c r="CL954" s="570"/>
      <c r="CM954" s="570"/>
      <c r="CN954" s="570"/>
      <c r="CO954" s="570"/>
      <c r="CP954" s="570"/>
      <c r="CQ954" s="570"/>
      <c r="CR954" s="570"/>
      <c r="CS954" s="570"/>
      <c r="CT954" s="570"/>
      <c r="CU954" s="570"/>
      <c r="CV954" s="570"/>
    </row>
    <row r="955" spans="1:100" s="365" customFormat="1" ht="13.5">
      <c r="A955" s="655"/>
      <c r="B955" s="655"/>
      <c r="C955" s="655"/>
      <c r="D955" s="655"/>
      <c r="E955" s="655"/>
      <c r="F955" s="655"/>
      <c r="G955" s="655"/>
      <c r="H955" s="815"/>
      <c r="I955" s="815"/>
      <c r="J955" s="366"/>
      <c r="K955" s="367"/>
      <c r="L955" s="368"/>
      <c r="O955" s="339"/>
      <c r="P955" s="369"/>
      <c r="Q955" s="341"/>
      <c r="R955" s="342"/>
      <c r="S955" s="342"/>
      <c r="T955" s="343"/>
      <c r="U955" s="344"/>
      <c r="V955" s="344"/>
      <c r="W955" s="344"/>
      <c r="X955" s="564"/>
      <c r="Y955" s="564"/>
      <c r="Z955" s="564"/>
      <c r="AA955" s="564"/>
      <c r="AB955" s="564"/>
      <c r="AC955" s="570"/>
      <c r="AD955" s="570"/>
      <c r="AE955" s="570"/>
      <c r="AF955" s="570"/>
      <c r="AG955" s="570"/>
      <c r="AH955" s="570"/>
      <c r="AI955" s="570"/>
      <c r="AJ955" s="570"/>
      <c r="AK955" s="570"/>
      <c r="AL955" s="570"/>
      <c r="AM955" s="570"/>
      <c r="AN955" s="570"/>
      <c r="AO955" s="570"/>
      <c r="AP955" s="570"/>
      <c r="AQ955" s="570"/>
      <c r="AR955" s="570"/>
      <c r="AS955" s="570"/>
      <c r="AT955" s="570"/>
      <c r="AU955" s="570"/>
      <c r="AV955" s="570"/>
      <c r="AW955" s="570"/>
      <c r="AX955" s="570"/>
      <c r="AY955" s="570"/>
      <c r="AZ955" s="570"/>
      <c r="BA955" s="570"/>
      <c r="BB955" s="570"/>
      <c r="BC955" s="570"/>
      <c r="BD955" s="570"/>
      <c r="BE955" s="570"/>
      <c r="BF955" s="570"/>
      <c r="BG955" s="570"/>
      <c r="BH955" s="570"/>
      <c r="BI955" s="570"/>
      <c r="BJ955" s="570"/>
      <c r="BK955" s="570"/>
      <c r="BL955" s="570"/>
      <c r="BM955" s="570"/>
      <c r="BN955" s="570"/>
      <c r="BO955" s="570"/>
      <c r="BP955" s="570"/>
      <c r="BQ955" s="570"/>
      <c r="BR955" s="570"/>
      <c r="BS955" s="570"/>
      <c r="BT955" s="570"/>
      <c r="BU955" s="570"/>
      <c r="BV955" s="570"/>
      <c r="BW955" s="570"/>
      <c r="BX955" s="570"/>
      <c r="BY955" s="570"/>
      <c r="BZ955" s="570"/>
      <c r="CA955" s="570"/>
      <c r="CB955" s="570"/>
      <c r="CC955" s="570"/>
      <c r="CD955" s="570"/>
      <c r="CE955" s="570"/>
      <c r="CF955" s="570"/>
      <c r="CG955" s="570"/>
      <c r="CH955" s="570"/>
      <c r="CI955" s="570"/>
      <c r="CJ955" s="570"/>
      <c r="CK955" s="570"/>
      <c r="CL955" s="570"/>
      <c r="CM955" s="570"/>
      <c r="CN955" s="570"/>
      <c r="CO955" s="570"/>
      <c r="CP955" s="570"/>
      <c r="CQ955" s="570"/>
      <c r="CR955" s="570"/>
      <c r="CS955" s="570"/>
      <c r="CT955" s="570"/>
      <c r="CU955" s="570"/>
      <c r="CV955" s="570"/>
    </row>
    <row r="956" spans="1:100" s="365" customFormat="1" ht="13.5">
      <c r="A956" s="655"/>
      <c r="B956" s="655"/>
      <c r="C956" s="655"/>
      <c r="D956" s="655"/>
      <c r="E956" s="655"/>
      <c r="F956" s="655"/>
      <c r="G956" s="655"/>
      <c r="H956" s="815"/>
      <c r="I956" s="815"/>
      <c r="J956" s="366"/>
      <c r="K956" s="367"/>
      <c r="L956" s="368"/>
      <c r="O956" s="339"/>
      <c r="P956" s="369"/>
      <c r="Q956" s="341"/>
      <c r="R956" s="342"/>
      <c r="S956" s="342"/>
      <c r="T956" s="343"/>
      <c r="U956" s="344"/>
      <c r="V956" s="344"/>
      <c r="W956" s="344"/>
      <c r="X956" s="564"/>
      <c r="Y956" s="564"/>
      <c r="Z956" s="564"/>
      <c r="AA956" s="564"/>
      <c r="AB956" s="564"/>
      <c r="AC956" s="570"/>
      <c r="AD956" s="570"/>
      <c r="AE956" s="570"/>
      <c r="AF956" s="570"/>
      <c r="AG956" s="570"/>
      <c r="AH956" s="570"/>
      <c r="AI956" s="570"/>
      <c r="AJ956" s="570"/>
      <c r="AK956" s="570"/>
      <c r="AL956" s="570"/>
      <c r="AM956" s="570"/>
      <c r="AN956" s="570"/>
      <c r="AO956" s="570"/>
      <c r="AP956" s="570"/>
      <c r="AQ956" s="570"/>
      <c r="AR956" s="570"/>
      <c r="AS956" s="570"/>
      <c r="AT956" s="570"/>
      <c r="AU956" s="570"/>
      <c r="AV956" s="570"/>
      <c r="AW956" s="570"/>
      <c r="AX956" s="570"/>
      <c r="AY956" s="570"/>
      <c r="AZ956" s="570"/>
      <c r="BA956" s="570"/>
      <c r="BB956" s="570"/>
      <c r="BC956" s="570"/>
      <c r="BD956" s="570"/>
      <c r="BE956" s="570"/>
      <c r="BF956" s="570"/>
      <c r="BG956" s="570"/>
      <c r="BH956" s="570"/>
      <c r="BI956" s="570"/>
      <c r="BJ956" s="570"/>
      <c r="BK956" s="570"/>
      <c r="BL956" s="570"/>
      <c r="BM956" s="570"/>
      <c r="BN956" s="570"/>
      <c r="BO956" s="570"/>
      <c r="BP956" s="570"/>
      <c r="BQ956" s="570"/>
      <c r="BR956" s="570"/>
      <c r="BS956" s="570"/>
      <c r="BT956" s="570"/>
      <c r="BU956" s="570"/>
      <c r="BV956" s="570"/>
      <c r="BW956" s="570"/>
      <c r="BX956" s="570"/>
      <c r="BY956" s="570"/>
      <c r="BZ956" s="570"/>
      <c r="CA956" s="570"/>
      <c r="CB956" s="570"/>
      <c r="CC956" s="570"/>
      <c r="CD956" s="570"/>
      <c r="CE956" s="570"/>
      <c r="CF956" s="570"/>
      <c r="CG956" s="570"/>
      <c r="CH956" s="570"/>
      <c r="CI956" s="570"/>
      <c r="CJ956" s="570"/>
      <c r="CK956" s="570"/>
      <c r="CL956" s="570"/>
      <c r="CM956" s="570"/>
      <c r="CN956" s="570"/>
      <c r="CO956" s="570"/>
      <c r="CP956" s="570"/>
      <c r="CQ956" s="570"/>
      <c r="CR956" s="570"/>
      <c r="CS956" s="570"/>
      <c r="CT956" s="570"/>
      <c r="CU956" s="570"/>
      <c r="CV956" s="570"/>
    </row>
    <row r="957" spans="1:100" s="365" customFormat="1" ht="13.5">
      <c r="A957" s="655"/>
      <c r="B957" s="655"/>
      <c r="C957" s="655"/>
      <c r="D957" s="655"/>
      <c r="E957" s="655"/>
      <c r="F957" s="655"/>
      <c r="G957" s="655"/>
      <c r="H957" s="815"/>
      <c r="I957" s="815"/>
      <c r="J957" s="366"/>
      <c r="K957" s="367"/>
      <c r="L957" s="368"/>
      <c r="O957" s="339"/>
      <c r="P957" s="369"/>
      <c r="Q957" s="341"/>
      <c r="R957" s="342"/>
      <c r="S957" s="342"/>
      <c r="T957" s="343"/>
      <c r="U957" s="344"/>
      <c r="V957" s="344"/>
      <c r="W957" s="344"/>
      <c r="X957" s="564"/>
      <c r="Y957" s="564"/>
      <c r="Z957" s="564"/>
      <c r="AA957" s="564"/>
      <c r="AB957" s="564"/>
      <c r="AC957" s="570"/>
      <c r="AD957" s="570"/>
      <c r="AE957" s="570"/>
      <c r="AF957" s="570"/>
      <c r="AG957" s="570"/>
      <c r="AH957" s="570"/>
      <c r="AI957" s="570"/>
      <c r="AJ957" s="570"/>
      <c r="AK957" s="570"/>
      <c r="AL957" s="570"/>
      <c r="AM957" s="570"/>
      <c r="AN957" s="570"/>
      <c r="AO957" s="570"/>
      <c r="AP957" s="570"/>
      <c r="AQ957" s="570"/>
      <c r="AR957" s="570"/>
      <c r="AS957" s="570"/>
      <c r="AT957" s="570"/>
      <c r="AU957" s="570"/>
      <c r="AV957" s="570"/>
      <c r="AW957" s="570"/>
      <c r="AX957" s="570"/>
      <c r="AY957" s="570"/>
      <c r="AZ957" s="570"/>
      <c r="BA957" s="570"/>
      <c r="BB957" s="570"/>
      <c r="BC957" s="570"/>
      <c r="BD957" s="570"/>
      <c r="BE957" s="570"/>
      <c r="BF957" s="570"/>
      <c r="BG957" s="570"/>
      <c r="BH957" s="570"/>
      <c r="BI957" s="570"/>
      <c r="BJ957" s="570"/>
      <c r="BK957" s="570"/>
      <c r="BL957" s="570"/>
      <c r="BM957" s="570"/>
      <c r="BN957" s="570"/>
      <c r="BO957" s="570"/>
      <c r="BP957" s="570"/>
      <c r="BQ957" s="570"/>
      <c r="BR957" s="570"/>
      <c r="BS957" s="570"/>
      <c r="BT957" s="570"/>
      <c r="BU957" s="570"/>
      <c r="BV957" s="570"/>
      <c r="BW957" s="570"/>
      <c r="BX957" s="570"/>
      <c r="BY957" s="570"/>
      <c r="BZ957" s="570"/>
      <c r="CA957" s="570"/>
      <c r="CB957" s="570"/>
      <c r="CC957" s="570"/>
      <c r="CD957" s="570"/>
      <c r="CE957" s="570"/>
      <c r="CF957" s="570"/>
      <c r="CG957" s="570"/>
      <c r="CH957" s="570"/>
      <c r="CI957" s="570"/>
      <c r="CJ957" s="570"/>
      <c r="CK957" s="570"/>
      <c r="CL957" s="570"/>
      <c r="CM957" s="570"/>
      <c r="CN957" s="570"/>
      <c r="CO957" s="570"/>
      <c r="CP957" s="570"/>
      <c r="CQ957" s="570"/>
      <c r="CR957" s="570"/>
      <c r="CS957" s="570"/>
      <c r="CT957" s="570"/>
      <c r="CU957" s="570"/>
      <c r="CV957" s="570"/>
    </row>
    <row r="958" spans="1:100" s="365" customFormat="1" ht="13.5">
      <c r="A958" s="655"/>
      <c r="B958" s="655"/>
      <c r="C958" s="655"/>
      <c r="D958" s="655"/>
      <c r="E958" s="655"/>
      <c r="F958" s="655"/>
      <c r="G958" s="655"/>
      <c r="H958" s="815"/>
      <c r="I958" s="815"/>
      <c r="J958" s="366"/>
      <c r="K958" s="367"/>
      <c r="L958" s="368"/>
      <c r="O958" s="339"/>
      <c r="P958" s="369"/>
      <c r="Q958" s="341"/>
      <c r="R958" s="342"/>
      <c r="S958" s="342"/>
      <c r="T958" s="343"/>
      <c r="U958" s="344"/>
      <c r="V958" s="344"/>
      <c r="W958" s="344"/>
      <c r="X958" s="564"/>
      <c r="Y958" s="564"/>
      <c r="Z958" s="564"/>
      <c r="AA958" s="564"/>
      <c r="AB958" s="564"/>
      <c r="AC958" s="570"/>
      <c r="AD958" s="570"/>
      <c r="AE958" s="570"/>
      <c r="AF958" s="570"/>
      <c r="AG958" s="570"/>
      <c r="AH958" s="570"/>
      <c r="AI958" s="570"/>
      <c r="AJ958" s="570"/>
      <c r="AK958" s="570"/>
      <c r="AL958" s="570"/>
      <c r="AM958" s="570"/>
      <c r="AN958" s="570"/>
      <c r="AO958" s="570"/>
      <c r="AP958" s="570"/>
      <c r="AQ958" s="570"/>
      <c r="AR958" s="570"/>
      <c r="AS958" s="570"/>
      <c r="AT958" s="570"/>
      <c r="AU958" s="570"/>
      <c r="AV958" s="570"/>
      <c r="AW958" s="570"/>
      <c r="AX958" s="570"/>
      <c r="AY958" s="570"/>
      <c r="AZ958" s="570"/>
      <c r="BA958" s="570"/>
      <c r="BB958" s="570"/>
      <c r="BC958" s="570"/>
      <c r="BD958" s="570"/>
      <c r="BE958" s="570"/>
      <c r="BF958" s="570"/>
      <c r="BG958" s="570"/>
      <c r="BH958" s="570"/>
      <c r="BI958" s="570"/>
      <c r="BJ958" s="570"/>
      <c r="BK958" s="570"/>
      <c r="BL958" s="570"/>
      <c r="BM958" s="570"/>
      <c r="BN958" s="570"/>
      <c r="BO958" s="570"/>
      <c r="BP958" s="570"/>
      <c r="BQ958" s="570"/>
      <c r="BR958" s="570"/>
      <c r="BS958" s="570"/>
      <c r="BT958" s="570"/>
      <c r="BU958" s="570"/>
      <c r="BV958" s="570"/>
      <c r="BW958" s="570"/>
      <c r="BX958" s="570"/>
      <c r="BY958" s="570"/>
      <c r="BZ958" s="570"/>
      <c r="CA958" s="570"/>
      <c r="CB958" s="570"/>
      <c r="CC958" s="570"/>
      <c r="CD958" s="570"/>
      <c r="CE958" s="570"/>
      <c r="CF958" s="570"/>
      <c r="CG958" s="570"/>
      <c r="CH958" s="570"/>
      <c r="CI958" s="570"/>
      <c r="CJ958" s="570"/>
      <c r="CK958" s="570"/>
      <c r="CL958" s="570"/>
      <c r="CM958" s="570"/>
      <c r="CN958" s="570"/>
      <c r="CO958" s="570"/>
      <c r="CP958" s="570"/>
      <c r="CQ958" s="570"/>
      <c r="CR958" s="570"/>
      <c r="CS958" s="570"/>
      <c r="CT958" s="570"/>
      <c r="CU958" s="570"/>
      <c r="CV958" s="570"/>
    </row>
    <row r="959" spans="1:100" s="365" customFormat="1" ht="13.5">
      <c r="A959" s="655"/>
      <c r="B959" s="655"/>
      <c r="C959" s="655"/>
      <c r="D959" s="655"/>
      <c r="E959" s="655"/>
      <c r="F959" s="655"/>
      <c r="G959" s="655"/>
      <c r="H959" s="815"/>
      <c r="I959" s="815"/>
      <c r="J959" s="366"/>
      <c r="K959" s="367"/>
      <c r="L959" s="368"/>
      <c r="O959" s="339"/>
      <c r="P959" s="369"/>
      <c r="Q959" s="341"/>
      <c r="R959" s="342"/>
      <c r="S959" s="342"/>
      <c r="T959" s="343"/>
      <c r="U959" s="344"/>
      <c r="V959" s="344"/>
      <c r="W959" s="344"/>
      <c r="X959" s="564"/>
      <c r="Y959" s="564"/>
      <c r="Z959" s="564"/>
      <c r="AA959" s="564"/>
      <c r="AB959" s="564"/>
      <c r="AC959" s="570"/>
      <c r="AD959" s="570"/>
      <c r="AE959" s="570"/>
      <c r="AF959" s="570"/>
      <c r="AG959" s="570"/>
      <c r="AH959" s="570"/>
      <c r="AI959" s="570"/>
      <c r="AJ959" s="570"/>
      <c r="AK959" s="570"/>
      <c r="AL959" s="570"/>
      <c r="AM959" s="570"/>
      <c r="AN959" s="570"/>
      <c r="AO959" s="570"/>
      <c r="AP959" s="570"/>
      <c r="AQ959" s="570"/>
      <c r="AR959" s="570"/>
      <c r="AS959" s="570"/>
      <c r="AT959" s="570"/>
      <c r="AU959" s="570"/>
      <c r="AV959" s="570"/>
      <c r="AW959" s="570"/>
      <c r="AX959" s="570"/>
      <c r="AY959" s="570"/>
      <c r="AZ959" s="570"/>
      <c r="BA959" s="570"/>
      <c r="BB959" s="570"/>
      <c r="BC959" s="570"/>
      <c r="BD959" s="570"/>
      <c r="BE959" s="570"/>
      <c r="BF959" s="570"/>
      <c r="BG959" s="570"/>
      <c r="BH959" s="570"/>
      <c r="BI959" s="570"/>
      <c r="BJ959" s="570"/>
      <c r="BK959" s="570"/>
      <c r="BL959" s="570"/>
      <c r="BM959" s="570"/>
      <c r="BN959" s="570"/>
      <c r="BO959" s="570"/>
      <c r="BP959" s="570"/>
      <c r="BQ959" s="570"/>
      <c r="BR959" s="570"/>
      <c r="BS959" s="570"/>
      <c r="BT959" s="570"/>
      <c r="BU959" s="570"/>
      <c r="BV959" s="570"/>
      <c r="BW959" s="570"/>
      <c r="BX959" s="570"/>
      <c r="BY959" s="570"/>
      <c r="BZ959" s="570"/>
      <c r="CA959" s="570"/>
      <c r="CB959" s="570"/>
      <c r="CC959" s="570"/>
      <c r="CD959" s="570"/>
      <c r="CE959" s="570"/>
      <c r="CF959" s="570"/>
      <c r="CG959" s="570"/>
      <c r="CH959" s="570"/>
      <c r="CI959" s="570"/>
      <c r="CJ959" s="570"/>
      <c r="CK959" s="570"/>
      <c r="CL959" s="570"/>
      <c r="CM959" s="570"/>
      <c r="CN959" s="570"/>
      <c r="CO959" s="570"/>
      <c r="CP959" s="570"/>
      <c r="CQ959" s="570"/>
      <c r="CR959" s="570"/>
      <c r="CS959" s="570"/>
      <c r="CT959" s="570"/>
      <c r="CU959" s="570"/>
      <c r="CV959" s="570"/>
    </row>
    <row r="960" spans="1:100" s="365" customFormat="1" ht="13.5">
      <c r="A960" s="655"/>
      <c r="B960" s="655"/>
      <c r="C960" s="655"/>
      <c r="D960" s="655"/>
      <c r="E960" s="655"/>
      <c r="F960" s="655"/>
      <c r="G960" s="655"/>
      <c r="H960" s="815"/>
      <c r="I960" s="815"/>
      <c r="J960" s="366"/>
      <c r="K960" s="367"/>
      <c r="L960" s="368"/>
      <c r="O960" s="339"/>
      <c r="P960" s="369"/>
      <c r="Q960" s="341"/>
      <c r="R960" s="342"/>
      <c r="S960" s="342"/>
      <c r="T960" s="343"/>
      <c r="U960" s="344"/>
      <c r="V960" s="344"/>
      <c r="W960" s="344"/>
      <c r="X960" s="564"/>
      <c r="Y960" s="564"/>
      <c r="Z960" s="564"/>
      <c r="AA960" s="564"/>
      <c r="AB960" s="564"/>
      <c r="AC960" s="570"/>
      <c r="AD960" s="570"/>
      <c r="AE960" s="570"/>
      <c r="AF960" s="570"/>
      <c r="AG960" s="570"/>
      <c r="AH960" s="570"/>
      <c r="AI960" s="570"/>
      <c r="AJ960" s="570"/>
      <c r="AK960" s="570"/>
      <c r="AL960" s="570"/>
      <c r="AM960" s="570"/>
      <c r="AN960" s="570"/>
      <c r="AO960" s="570"/>
      <c r="AP960" s="570"/>
      <c r="AQ960" s="570"/>
      <c r="AR960" s="570"/>
      <c r="AS960" s="570"/>
      <c r="AT960" s="570"/>
      <c r="AU960" s="570"/>
      <c r="AV960" s="570"/>
      <c r="AW960" s="570"/>
      <c r="AX960" s="570"/>
      <c r="AY960" s="570"/>
      <c r="AZ960" s="570"/>
      <c r="BA960" s="570"/>
      <c r="BB960" s="570"/>
      <c r="BC960" s="570"/>
      <c r="BD960" s="570"/>
      <c r="BE960" s="570"/>
      <c r="BF960" s="570"/>
      <c r="BG960" s="570"/>
      <c r="BH960" s="570"/>
      <c r="BI960" s="570"/>
      <c r="BJ960" s="570"/>
      <c r="BK960" s="570"/>
      <c r="BL960" s="570"/>
      <c r="BM960" s="570"/>
      <c r="BN960" s="570"/>
      <c r="BO960" s="570"/>
      <c r="BP960" s="570"/>
      <c r="BQ960" s="570"/>
      <c r="BR960" s="570"/>
      <c r="BS960" s="570"/>
      <c r="BT960" s="570"/>
      <c r="BU960" s="570"/>
      <c r="BV960" s="570"/>
      <c r="BW960" s="570"/>
      <c r="BX960" s="570"/>
      <c r="BY960" s="570"/>
      <c r="BZ960" s="570"/>
      <c r="CA960" s="570"/>
      <c r="CB960" s="570"/>
      <c r="CC960" s="570"/>
      <c r="CD960" s="570"/>
      <c r="CE960" s="570"/>
      <c r="CF960" s="570"/>
      <c r="CG960" s="570"/>
      <c r="CH960" s="570"/>
      <c r="CI960" s="570"/>
      <c r="CJ960" s="570"/>
      <c r="CK960" s="570"/>
      <c r="CL960" s="570"/>
      <c r="CM960" s="570"/>
      <c r="CN960" s="570"/>
      <c r="CO960" s="570"/>
      <c r="CP960" s="570"/>
      <c r="CQ960" s="570"/>
      <c r="CR960" s="570"/>
      <c r="CS960" s="570"/>
      <c r="CT960" s="570"/>
      <c r="CU960" s="570"/>
      <c r="CV960" s="570"/>
    </row>
    <row r="961" spans="1:100" s="365" customFormat="1" ht="13.5">
      <c r="A961" s="655"/>
      <c r="B961" s="655"/>
      <c r="C961" s="655"/>
      <c r="D961" s="655"/>
      <c r="E961" s="655"/>
      <c r="F961" s="655"/>
      <c r="G961" s="655"/>
      <c r="H961" s="815"/>
      <c r="I961" s="815"/>
      <c r="J961" s="366"/>
      <c r="K961" s="367"/>
      <c r="L961" s="368"/>
      <c r="O961" s="339"/>
      <c r="P961" s="369"/>
      <c r="Q961" s="341"/>
      <c r="R961" s="342"/>
      <c r="S961" s="342"/>
      <c r="T961" s="343"/>
      <c r="U961" s="344"/>
      <c r="V961" s="344"/>
      <c r="W961" s="344"/>
      <c r="X961" s="564"/>
      <c r="Y961" s="564"/>
      <c r="Z961" s="564"/>
      <c r="AA961" s="564"/>
      <c r="AB961" s="564"/>
      <c r="AC961" s="570"/>
      <c r="AD961" s="570"/>
      <c r="AE961" s="570"/>
      <c r="AF961" s="570"/>
      <c r="AG961" s="570"/>
      <c r="AH961" s="570"/>
      <c r="AI961" s="570"/>
      <c r="AJ961" s="570"/>
      <c r="AK961" s="570"/>
      <c r="AL961" s="570"/>
      <c r="AM961" s="570"/>
      <c r="AN961" s="570"/>
      <c r="AO961" s="570"/>
      <c r="AP961" s="570"/>
      <c r="AQ961" s="570"/>
      <c r="AR961" s="570"/>
      <c r="AS961" s="570"/>
      <c r="AT961" s="570"/>
      <c r="AU961" s="570"/>
      <c r="AV961" s="570"/>
      <c r="AW961" s="570"/>
      <c r="AX961" s="570"/>
      <c r="AY961" s="570"/>
      <c r="AZ961" s="570"/>
      <c r="BA961" s="570"/>
      <c r="BB961" s="570"/>
      <c r="BC961" s="570"/>
      <c r="BD961" s="570"/>
      <c r="BE961" s="570"/>
      <c r="BF961" s="570"/>
      <c r="BG961" s="570"/>
      <c r="BH961" s="570"/>
      <c r="BI961" s="570"/>
      <c r="BJ961" s="570"/>
      <c r="BK961" s="570"/>
      <c r="BL961" s="570"/>
      <c r="BM961" s="570"/>
      <c r="BN961" s="570"/>
      <c r="BO961" s="570"/>
      <c r="BP961" s="570"/>
      <c r="BQ961" s="570"/>
      <c r="BR961" s="570"/>
      <c r="BS961" s="570"/>
      <c r="BT961" s="570"/>
      <c r="BU961" s="570"/>
      <c r="BV961" s="570"/>
      <c r="BW961" s="570"/>
      <c r="BX961" s="570"/>
      <c r="BY961" s="570"/>
      <c r="BZ961" s="570"/>
      <c r="CA961" s="570"/>
      <c r="CB961" s="570"/>
      <c r="CC961" s="570"/>
      <c r="CD961" s="570"/>
      <c r="CE961" s="570"/>
      <c r="CF961" s="570"/>
      <c r="CG961" s="570"/>
      <c r="CH961" s="570"/>
      <c r="CI961" s="570"/>
      <c r="CJ961" s="570"/>
      <c r="CK961" s="570"/>
      <c r="CL961" s="570"/>
      <c r="CM961" s="570"/>
      <c r="CN961" s="570"/>
      <c r="CO961" s="570"/>
      <c r="CP961" s="570"/>
      <c r="CQ961" s="570"/>
      <c r="CR961" s="570"/>
      <c r="CS961" s="570"/>
      <c r="CT961" s="570"/>
      <c r="CU961" s="570"/>
      <c r="CV961" s="570"/>
    </row>
    <row r="962" spans="1:100" s="365" customFormat="1" ht="13.5">
      <c r="A962" s="655"/>
      <c r="B962" s="655"/>
      <c r="C962" s="655"/>
      <c r="D962" s="655"/>
      <c r="E962" s="655"/>
      <c r="F962" s="655"/>
      <c r="G962" s="655"/>
      <c r="H962" s="815"/>
      <c r="I962" s="815"/>
      <c r="J962" s="366"/>
      <c r="K962" s="367"/>
      <c r="L962" s="368"/>
      <c r="O962" s="339"/>
      <c r="P962" s="369"/>
      <c r="Q962" s="341"/>
      <c r="R962" s="342"/>
      <c r="S962" s="342"/>
      <c r="T962" s="343"/>
      <c r="U962" s="344"/>
      <c r="V962" s="344"/>
      <c r="W962" s="344"/>
      <c r="X962" s="564"/>
      <c r="Y962" s="564"/>
      <c r="Z962" s="564"/>
      <c r="AA962" s="564"/>
      <c r="AB962" s="564"/>
      <c r="AC962" s="570"/>
      <c r="AD962" s="570"/>
      <c r="AE962" s="570"/>
      <c r="AF962" s="570"/>
      <c r="AG962" s="570"/>
      <c r="AH962" s="570"/>
      <c r="AI962" s="570"/>
      <c r="AJ962" s="570"/>
      <c r="AK962" s="570"/>
      <c r="AL962" s="570"/>
      <c r="AM962" s="570"/>
      <c r="AN962" s="570"/>
      <c r="AO962" s="570"/>
      <c r="AP962" s="570"/>
      <c r="AQ962" s="570"/>
      <c r="AR962" s="570"/>
      <c r="AS962" s="570"/>
      <c r="AT962" s="570"/>
      <c r="AU962" s="570"/>
      <c r="AV962" s="570"/>
      <c r="AW962" s="570"/>
      <c r="AX962" s="570"/>
      <c r="AY962" s="570"/>
      <c r="AZ962" s="570"/>
      <c r="BA962" s="570"/>
      <c r="BB962" s="570"/>
      <c r="BC962" s="570"/>
      <c r="BD962" s="570"/>
      <c r="BE962" s="570"/>
      <c r="BF962" s="570"/>
      <c r="BG962" s="570"/>
      <c r="BH962" s="570"/>
      <c r="BI962" s="570"/>
      <c r="BJ962" s="570"/>
      <c r="BK962" s="570"/>
      <c r="BL962" s="570"/>
      <c r="BM962" s="570"/>
      <c r="BN962" s="570"/>
      <c r="BO962" s="570"/>
      <c r="BP962" s="570"/>
      <c r="BQ962" s="570"/>
      <c r="BR962" s="570"/>
      <c r="BS962" s="570"/>
      <c r="BT962" s="570"/>
      <c r="BU962" s="570"/>
      <c r="BV962" s="570"/>
      <c r="BW962" s="570"/>
      <c r="BX962" s="570"/>
      <c r="BY962" s="570"/>
      <c r="BZ962" s="570"/>
      <c r="CA962" s="570"/>
      <c r="CB962" s="570"/>
      <c r="CC962" s="570"/>
      <c r="CD962" s="570"/>
      <c r="CE962" s="570"/>
      <c r="CF962" s="570"/>
      <c r="CG962" s="570"/>
      <c r="CH962" s="570"/>
      <c r="CI962" s="570"/>
      <c r="CJ962" s="570"/>
      <c r="CK962" s="570"/>
      <c r="CL962" s="570"/>
      <c r="CM962" s="570"/>
      <c r="CN962" s="570"/>
      <c r="CO962" s="570"/>
      <c r="CP962" s="570"/>
      <c r="CQ962" s="570"/>
      <c r="CR962" s="570"/>
      <c r="CS962" s="570"/>
      <c r="CT962" s="570"/>
      <c r="CU962" s="570"/>
      <c r="CV962" s="570"/>
    </row>
    <row r="963" spans="1:100" s="365" customFormat="1" ht="13.5">
      <c r="A963" s="655"/>
      <c r="B963" s="655"/>
      <c r="C963" s="655"/>
      <c r="D963" s="655"/>
      <c r="E963" s="655"/>
      <c r="F963" s="655"/>
      <c r="G963" s="655"/>
      <c r="H963" s="815"/>
      <c r="I963" s="815"/>
      <c r="J963" s="366"/>
      <c r="K963" s="367"/>
      <c r="L963" s="368"/>
      <c r="O963" s="339"/>
      <c r="P963" s="369"/>
      <c r="Q963" s="341"/>
      <c r="R963" s="342"/>
      <c r="S963" s="342"/>
      <c r="T963" s="343"/>
      <c r="U963" s="344"/>
      <c r="V963" s="344"/>
      <c r="W963" s="344"/>
      <c r="X963" s="564"/>
      <c r="Y963" s="564"/>
      <c r="Z963" s="564"/>
      <c r="AA963" s="564"/>
      <c r="AB963" s="564"/>
      <c r="AC963" s="570"/>
      <c r="AD963" s="570"/>
      <c r="AE963" s="570"/>
      <c r="AF963" s="570"/>
      <c r="AG963" s="570"/>
      <c r="AH963" s="570"/>
      <c r="AI963" s="570"/>
      <c r="AJ963" s="570"/>
      <c r="AK963" s="570"/>
      <c r="AL963" s="570"/>
      <c r="AM963" s="570"/>
      <c r="AN963" s="570"/>
      <c r="AO963" s="570"/>
      <c r="AP963" s="570"/>
      <c r="AQ963" s="570"/>
      <c r="AR963" s="570"/>
      <c r="AS963" s="570"/>
      <c r="AT963" s="570"/>
      <c r="AU963" s="570"/>
      <c r="AV963" s="570"/>
      <c r="AW963" s="570"/>
      <c r="AX963" s="570"/>
      <c r="AY963" s="570"/>
      <c r="AZ963" s="570"/>
      <c r="BA963" s="570"/>
      <c r="BB963" s="570"/>
      <c r="BC963" s="570"/>
      <c r="BD963" s="570"/>
      <c r="BE963" s="570"/>
      <c r="BF963" s="570"/>
      <c r="BG963" s="570"/>
      <c r="BH963" s="570"/>
      <c r="BI963" s="570"/>
      <c r="BJ963" s="570"/>
      <c r="BK963" s="570"/>
      <c r="BL963" s="570"/>
      <c r="BM963" s="570"/>
      <c r="BN963" s="570"/>
      <c r="BO963" s="570"/>
      <c r="BP963" s="570"/>
      <c r="BQ963" s="570"/>
      <c r="BR963" s="570"/>
      <c r="BS963" s="570"/>
      <c r="BT963" s="570"/>
      <c r="BU963" s="570"/>
      <c r="BV963" s="570"/>
      <c r="BW963" s="570"/>
      <c r="BX963" s="570"/>
      <c r="BY963" s="570"/>
      <c r="BZ963" s="570"/>
      <c r="CA963" s="570"/>
      <c r="CB963" s="570"/>
      <c r="CC963" s="570"/>
      <c r="CD963" s="570"/>
      <c r="CE963" s="570"/>
      <c r="CF963" s="570"/>
      <c r="CG963" s="570"/>
      <c r="CH963" s="570"/>
      <c r="CI963" s="570"/>
      <c r="CJ963" s="570"/>
      <c r="CK963" s="570"/>
      <c r="CL963" s="570"/>
      <c r="CM963" s="570"/>
      <c r="CN963" s="570"/>
      <c r="CO963" s="570"/>
      <c r="CP963" s="570"/>
      <c r="CQ963" s="570"/>
      <c r="CR963" s="570"/>
      <c r="CS963" s="570"/>
      <c r="CT963" s="570"/>
      <c r="CU963" s="570"/>
      <c r="CV963" s="570"/>
    </row>
    <row r="964" spans="1:100" s="365" customFormat="1" ht="13.5">
      <c r="A964" s="655"/>
      <c r="B964" s="655"/>
      <c r="C964" s="655"/>
      <c r="D964" s="655"/>
      <c r="E964" s="655"/>
      <c r="F964" s="655"/>
      <c r="G964" s="655"/>
      <c r="H964" s="815"/>
      <c r="I964" s="815"/>
      <c r="J964" s="366"/>
      <c r="K964" s="367"/>
      <c r="L964" s="368"/>
      <c r="O964" s="339"/>
      <c r="P964" s="369"/>
      <c r="Q964" s="341"/>
      <c r="R964" s="342"/>
      <c r="S964" s="342"/>
      <c r="T964" s="343"/>
      <c r="U964" s="344"/>
      <c r="V964" s="344"/>
      <c r="W964" s="344"/>
      <c r="X964" s="564"/>
      <c r="Y964" s="564"/>
      <c r="Z964" s="564"/>
      <c r="AA964" s="564"/>
      <c r="AB964" s="564"/>
      <c r="AC964" s="570"/>
      <c r="AD964" s="570"/>
      <c r="AE964" s="570"/>
      <c r="AF964" s="570"/>
      <c r="AG964" s="570"/>
      <c r="AH964" s="570"/>
      <c r="AI964" s="570"/>
      <c r="AJ964" s="570"/>
      <c r="AK964" s="570"/>
      <c r="AL964" s="570"/>
      <c r="AM964" s="570"/>
      <c r="AN964" s="570"/>
      <c r="AO964" s="570"/>
      <c r="AP964" s="570"/>
      <c r="AQ964" s="570"/>
      <c r="AR964" s="570"/>
      <c r="AS964" s="570"/>
      <c r="AT964" s="570"/>
      <c r="AU964" s="570"/>
      <c r="AV964" s="570"/>
      <c r="AW964" s="570"/>
      <c r="AX964" s="570"/>
      <c r="AY964" s="570"/>
      <c r="AZ964" s="570"/>
      <c r="BA964" s="570"/>
      <c r="BB964" s="570"/>
      <c r="BC964" s="570"/>
      <c r="BD964" s="570"/>
      <c r="BE964" s="570"/>
      <c r="BF964" s="570"/>
      <c r="BG964" s="570"/>
      <c r="BH964" s="570"/>
      <c r="BI964" s="570"/>
      <c r="BJ964" s="570"/>
      <c r="BK964" s="570"/>
      <c r="BL964" s="570"/>
      <c r="BM964" s="570"/>
      <c r="BN964" s="570"/>
      <c r="BO964" s="570"/>
      <c r="BP964" s="570"/>
      <c r="BQ964" s="570"/>
      <c r="BR964" s="570"/>
      <c r="BS964" s="570"/>
      <c r="BT964" s="570"/>
      <c r="BU964" s="570"/>
      <c r="BV964" s="570"/>
      <c r="BW964" s="570"/>
      <c r="BX964" s="570"/>
      <c r="BY964" s="570"/>
      <c r="BZ964" s="570"/>
      <c r="CA964" s="570"/>
      <c r="CB964" s="570"/>
      <c r="CC964" s="570"/>
      <c r="CD964" s="570"/>
      <c r="CE964" s="570"/>
      <c r="CF964" s="570"/>
      <c r="CG964" s="570"/>
      <c r="CH964" s="570"/>
      <c r="CI964" s="570"/>
      <c r="CJ964" s="570"/>
      <c r="CK964" s="570"/>
      <c r="CL964" s="570"/>
      <c r="CM964" s="570"/>
      <c r="CN964" s="570"/>
      <c r="CO964" s="570"/>
      <c r="CP964" s="570"/>
      <c r="CQ964" s="570"/>
      <c r="CR964" s="570"/>
      <c r="CS964" s="570"/>
      <c r="CT964" s="570"/>
      <c r="CU964" s="570"/>
      <c r="CV964" s="570"/>
    </row>
    <row r="965" spans="1:100" s="365" customFormat="1" ht="13.5">
      <c r="A965" s="655"/>
      <c r="B965" s="655"/>
      <c r="C965" s="655"/>
      <c r="D965" s="655"/>
      <c r="E965" s="655"/>
      <c r="F965" s="655"/>
      <c r="G965" s="655"/>
      <c r="H965" s="815"/>
      <c r="I965" s="815"/>
      <c r="J965" s="366"/>
      <c r="K965" s="367"/>
      <c r="L965" s="368"/>
      <c r="O965" s="339"/>
      <c r="P965" s="369"/>
      <c r="Q965" s="341"/>
      <c r="R965" s="342"/>
      <c r="S965" s="342"/>
      <c r="T965" s="343"/>
      <c r="U965" s="344"/>
      <c r="V965" s="344"/>
      <c r="W965" s="344"/>
      <c r="X965" s="564"/>
      <c r="Y965" s="564"/>
      <c r="Z965" s="564"/>
      <c r="AA965" s="564"/>
      <c r="AB965" s="564"/>
      <c r="AC965" s="570"/>
      <c r="AD965" s="570"/>
      <c r="AE965" s="570"/>
      <c r="AF965" s="570"/>
      <c r="AG965" s="570"/>
      <c r="AH965" s="570"/>
      <c r="AI965" s="570"/>
      <c r="AJ965" s="570"/>
      <c r="AK965" s="570"/>
      <c r="AL965" s="570"/>
      <c r="AM965" s="570"/>
      <c r="AN965" s="570"/>
      <c r="AO965" s="570"/>
      <c r="AP965" s="570"/>
      <c r="AQ965" s="570"/>
      <c r="AR965" s="570"/>
      <c r="AS965" s="570"/>
      <c r="AT965" s="570"/>
      <c r="AU965" s="570"/>
      <c r="AV965" s="570"/>
      <c r="AW965" s="570"/>
      <c r="AX965" s="570"/>
      <c r="AY965" s="570"/>
      <c r="AZ965" s="570"/>
      <c r="BA965" s="570"/>
      <c r="BB965" s="570"/>
      <c r="BC965" s="570"/>
      <c r="BD965" s="570"/>
      <c r="BE965" s="570"/>
      <c r="BF965" s="570"/>
      <c r="BG965" s="570"/>
      <c r="BH965" s="570"/>
      <c r="BI965" s="570"/>
      <c r="BJ965" s="570"/>
      <c r="BK965" s="570"/>
      <c r="BL965" s="570"/>
      <c r="BM965" s="570"/>
      <c r="BN965" s="570"/>
      <c r="BO965" s="570"/>
      <c r="BP965" s="570"/>
      <c r="BQ965" s="570"/>
      <c r="BR965" s="570"/>
      <c r="BS965" s="570"/>
      <c r="BT965" s="570"/>
      <c r="BU965" s="570"/>
      <c r="BV965" s="570"/>
      <c r="BW965" s="570"/>
      <c r="BX965" s="570"/>
      <c r="BY965" s="570"/>
      <c r="BZ965" s="570"/>
      <c r="CA965" s="570"/>
      <c r="CB965" s="570"/>
      <c r="CC965" s="570"/>
      <c r="CD965" s="570"/>
      <c r="CE965" s="570"/>
      <c r="CF965" s="570"/>
      <c r="CG965" s="570"/>
      <c r="CH965" s="570"/>
      <c r="CI965" s="570"/>
      <c r="CJ965" s="570"/>
      <c r="CK965" s="570"/>
      <c r="CL965" s="570"/>
      <c r="CM965" s="570"/>
      <c r="CN965" s="570"/>
      <c r="CO965" s="570"/>
      <c r="CP965" s="570"/>
      <c r="CQ965" s="570"/>
      <c r="CR965" s="570"/>
      <c r="CS965" s="570"/>
      <c r="CT965" s="570"/>
      <c r="CU965" s="570"/>
      <c r="CV965" s="570"/>
    </row>
    <row r="966" spans="1:100" s="365" customFormat="1" ht="13.5">
      <c r="A966" s="655"/>
      <c r="B966" s="655"/>
      <c r="C966" s="655"/>
      <c r="D966" s="655"/>
      <c r="E966" s="655"/>
      <c r="F966" s="655"/>
      <c r="G966" s="655"/>
      <c r="H966" s="815"/>
      <c r="I966" s="815"/>
      <c r="J966" s="366"/>
      <c r="K966" s="367"/>
      <c r="L966" s="368"/>
      <c r="O966" s="339"/>
      <c r="P966" s="369"/>
      <c r="Q966" s="341"/>
      <c r="R966" s="342"/>
      <c r="S966" s="342"/>
      <c r="T966" s="343"/>
      <c r="U966" s="344"/>
      <c r="V966" s="344"/>
      <c r="W966" s="344"/>
      <c r="X966" s="564"/>
      <c r="Y966" s="564"/>
      <c r="Z966" s="564"/>
      <c r="AA966" s="564"/>
      <c r="AB966" s="564"/>
      <c r="AC966" s="570"/>
      <c r="AD966" s="570"/>
      <c r="AE966" s="570"/>
      <c r="AF966" s="570"/>
      <c r="AG966" s="570"/>
      <c r="AH966" s="570"/>
      <c r="AI966" s="570"/>
      <c r="AJ966" s="570"/>
      <c r="AK966" s="570"/>
      <c r="AL966" s="570"/>
      <c r="AM966" s="570"/>
      <c r="AN966" s="570"/>
      <c r="AO966" s="570"/>
      <c r="AP966" s="570"/>
      <c r="AQ966" s="570"/>
      <c r="AR966" s="570"/>
      <c r="AS966" s="570"/>
      <c r="AT966" s="570"/>
      <c r="AU966" s="570"/>
      <c r="AV966" s="570"/>
      <c r="AW966" s="570"/>
      <c r="AX966" s="570"/>
      <c r="AY966" s="570"/>
      <c r="AZ966" s="570"/>
      <c r="BA966" s="570"/>
      <c r="BB966" s="570"/>
      <c r="BC966" s="570"/>
      <c r="BD966" s="570"/>
      <c r="BE966" s="570"/>
      <c r="BF966" s="570"/>
      <c r="BG966" s="570"/>
      <c r="BH966" s="570"/>
      <c r="BI966" s="570"/>
      <c r="BJ966" s="570"/>
      <c r="BK966" s="570"/>
      <c r="BL966" s="570"/>
      <c r="BM966" s="570"/>
      <c r="BN966" s="570"/>
      <c r="BO966" s="570"/>
      <c r="BP966" s="570"/>
      <c r="BQ966" s="570"/>
      <c r="BR966" s="570"/>
      <c r="BS966" s="570"/>
      <c r="BT966" s="570"/>
      <c r="BU966" s="570"/>
      <c r="BV966" s="570"/>
      <c r="BW966" s="570"/>
      <c r="BX966" s="570"/>
      <c r="BY966" s="570"/>
      <c r="BZ966" s="570"/>
      <c r="CA966" s="570"/>
      <c r="CB966" s="570"/>
      <c r="CC966" s="570"/>
      <c r="CD966" s="570"/>
      <c r="CE966" s="570"/>
      <c r="CF966" s="570"/>
      <c r="CG966" s="570"/>
      <c r="CH966" s="570"/>
      <c r="CI966" s="570"/>
      <c r="CJ966" s="570"/>
      <c r="CK966" s="570"/>
      <c r="CL966" s="570"/>
      <c r="CM966" s="570"/>
      <c r="CN966" s="570"/>
      <c r="CO966" s="570"/>
      <c r="CP966" s="570"/>
      <c r="CQ966" s="570"/>
      <c r="CR966" s="570"/>
      <c r="CS966" s="570"/>
      <c r="CT966" s="570"/>
      <c r="CU966" s="570"/>
      <c r="CV966" s="570"/>
    </row>
    <row r="967" spans="1:100" s="365" customFormat="1" ht="13.5">
      <c r="A967" s="655"/>
      <c r="B967" s="655"/>
      <c r="C967" s="655"/>
      <c r="D967" s="655"/>
      <c r="E967" s="655"/>
      <c r="F967" s="655"/>
      <c r="G967" s="655"/>
      <c r="H967" s="815"/>
      <c r="I967" s="815"/>
      <c r="J967" s="366"/>
      <c r="K967" s="367"/>
      <c r="L967" s="368"/>
      <c r="O967" s="339"/>
      <c r="P967" s="369"/>
      <c r="Q967" s="341"/>
      <c r="R967" s="342"/>
      <c r="S967" s="342"/>
      <c r="T967" s="343"/>
      <c r="U967" s="344"/>
      <c r="V967" s="344"/>
      <c r="W967" s="344"/>
      <c r="X967" s="564"/>
      <c r="Y967" s="564"/>
      <c r="Z967" s="564"/>
      <c r="AA967" s="564"/>
      <c r="AB967" s="564"/>
      <c r="AC967" s="570"/>
      <c r="AD967" s="570"/>
      <c r="AE967" s="570"/>
      <c r="AF967" s="570"/>
      <c r="AG967" s="570"/>
      <c r="AH967" s="570"/>
      <c r="AI967" s="570"/>
      <c r="AJ967" s="570"/>
      <c r="AK967" s="570"/>
      <c r="AL967" s="570"/>
      <c r="AM967" s="570"/>
      <c r="AN967" s="570"/>
      <c r="AO967" s="570"/>
      <c r="AP967" s="570"/>
      <c r="AQ967" s="570"/>
      <c r="AR967" s="570"/>
      <c r="AS967" s="570"/>
      <c r="AT967" s="570"/>
      <c r="AU967" s="570"/>
      <c r="AV967" s="570"/>
      <c r="AW967" s="570"/>
      <c r="AX967" s="570"/>
      <c r="AY967" s="570"/>
      <c r="AZ967" s="570"/>
      <c r="BA967" s="570"/>
      <c r="BB967" s="570"/>
      <c r="BC967" s="570"/>
      <c r="BD967" s="570"/>
      <c r="BE967" s="570"/>
      <c r="BF967" s="570"/>
      <c r="BG967" s="570"/>
      <c r="BH967" s="570"/>
      <c r="BI967" s="570"/>
      <c r="BJ967" s="570"/>
      <c r="BK967" s="570"/>
      <c r="BL967" s="570"/>
      <c r="BM967" s="570"/>
      <c r="BN967" s="570"/>
      <c r="BO967" s="570"/>
      <c r="BP967" s="570"/>
      <c r="BQ967" s="570"/>
      <c r="BR967" s="570"/>
      <c r="BS967" s="570"/>
      <c r="BT967" s="570"/>
      <c r="BU967" s="570"/>
      <c r="BV967" s="570"/>
      <c r="BW967" s="570"/>
      <c r="BX967" s="570"/>
      <c r="BY967" s="570"/>
      <c r="BZ967" s="570"/>
      <c r="CA967" s="570"/>
      <c r="CB967" s="570"/>
      <c r="CC967" s="570"/>
      <c r="CD967" s="570"/>
      <c r="CE967" s="570"/>
      <c r="CF967" s="570"/>
      <c r="CG967" s="570"/>
      <c r="CH967" s="570"/>
      <c r="CI967" s="570"/>
      <c r="CJ967" s="570"/>
      <c r="CK967" s="570"/>
      <c r="CL967" s="570"/>
      <c r="CM967" s="570"/>
      <c r="CN967" s="570"/>
      <c r="CO967" s="570"/>
      <c r="CP967" s="570"/>
      <c r="CQ967" s="570"/>
      <c r="CR967" s="570"/>
      <c r="CS967" s="570"/>
      <c r="CT967" s="570"/>
      <c r="CU967" s="570"/>
      <c r="CV967" s="570"/>
    </row>
    <row r="968" spans="1:100" s="365" customFormat="1" ht="13.5">
      <c r="A968" s="655"/>
      <c r="B968" s="655"/>
      <c r="C968" s="655"/>
      <c r="D968" s="655"/>
      <c r="E968" s="655"/>
      <c r="F968" s="655"/>
      <c r="G968" s="655"/>
      <c r="H968" s="815"/>
      <c r="I968" s="815"/>
      <c r="J968" s="366"/>
      <c r="K968" s="367"/>
      <c r="L968" s="368"/>
      <c r="O968" s="339"/>
      <c r="P968" s="369"/>
      <c r="Q968" s="341"/>
      <c r="R968" s="342"/>
      <c r="S968" s="342"/>
      <c r="T968" s="343"/>
      <c r="U968" s="344"/>
      <c r="V968" s="344"/>
      <c r="W968" s="344"/>
      <c r="X968" s="564"/>
      <c r="Y968" s="564"/>
      <c r="Z968" s="564"/>
      <c r="AA968" s="564"/>
      <c r="AB968" s="564"/>
      <c r="AC968" s="570"/>
      <c r="AD968" s="570"/>
      <c r="AE968" s="570"/>
      <c r="AF968" s="570"/>
      <c r="AG968" s="570"/>
      <c r="AH968" s="570"/>
      <c r="AI968" s="570"/>
      <c r="AJ968" s="570"/>
      <c r="AK968" s="570"/>
      <c r="AL968" s="570"/>
      <c r="AM968" s="570"/>
      <c r="AN968" s="570"/>
      <c r="AO968" s="570"/>
      <c r="AP968" s="570"/>
      <c r="AQ968" s="570"/>
      <c r="AR968" s="570"/>
      <c r="AS968" s="570"/>
      <c r="AT968" s="570"/>
      <c r="AU968" s="570"/>
      <c r="AV968" s="570"/>
      <c r="AW968" s="570"/>
      <c r="AX968" s="570"/>
      <c r="AY968" s="570"/>
      <c r="AZ968" s="570"/>
      <c r="BA968" s="570"/>
      <c r="BB968" s="570"/>
      <c r="BC968" s="570"/>
      <c r="BD968" s="570"/>
      <c r="BE968" s="570"/>
      <c r="BF968" s="570"/>
      <c r="BG968" s="570"/>
      <c r="BH968" s="570"/>
      <c r="BI968" s="570"/>
      <c r="BJ968" s="570"/>
      <c r="BK968" s="570"/>
      <c r="BL968" s="570"/>
      <c r="BM968" s="570"/>
      <c r="BN968" s="570"/>
      <c r="BO968" s="570"/>
      <c r="BP968" s="570"/>
      <c r="BQ968" s="570"/>
      <c r="BR968" s="570"/>
      <c r="BS968" s="570"/>
      <c r="BT968" s="570"/>
      <c r="BU968" s="570"/>
      <c r="BV968" s="570"/>
      <c r="BW968" s="570"/>
      <c r="BX968" s="570"/>
      <c r="BY968" s="570"/>
      <c r="BZ968" s="570"/>
      <c r="CA968" s="570"/>
      <c r="CB968" s="570"/>
      <c r="CC968" s="570"/>
      <c r="CD968" s="570"/>
      <c r="CE968" s="570"/>
      <c r="CF968" s="570"/>
      <c r="CG968" s="570"/>
      <c r="CH968" s="570"/>
      <c r="CI968" s="570"/>
      <c r="CJ968" s="570"/>
      <c r="CK968" s="570"/>
      <c r="CL968" s="570"/>
      <c r="CM968" s="570"/>
      <c r="CN968" s="570"/>
      <c r="CO968" s="570"/>
      <c r="CP968" s="570"/>
      <c r="CQ968" s="570"/>
      <c r="CR968" s="570"/>
      <c r="CS968" s="570"/>
      <c r="CT968" s="570"/>
      <c r="CU968" s="570"/>
      <c r="CV968" s="570"/>
    </row>
    <row r="969" spans="1:100" s="365" customFormat="1" ht="13.5">
      <c r="A969" s="655"/>
      <c r="B969" s="655"/>
      <c r="C969" s="655"/>
      <c r="D969" s="655"/>
      <c r="E969" s="655"/>
      <c r="F969" s="655"/>
      <c r="G969" s="655"/>
      <c r="H969" s="815"/>
      <c r="I969" s="815"/>
      <c r="J969" s="366"/>
      <c r="K969" s="367"/>
      <c r="L969" s="368"/>
      <c r="O969" s="339"/>
      <c r="P969" s="369"/>
      <c r="Q969" s="341"/>
      <c r="R969" s="342"/>
      <c r="S969" s="342"/>
      <c r="T969" s="343"/>
      <c r="U969" s="344"/>
      <c r="V969" s="344"/>
      <c r="W969" s="344"/>
      <c r="X969" s="564"/>
      <c r="Y969" s="564"/>
      <c r="Z969" s="564"/>
      <c r="AA969" s="564"/>
      <c r="AB969" s="564"/>
      <c r="AC969" s="570"/>
      <c r="AD969" s="570"/>
      <c r="AE969" s="570"/>
      <c r="AF969" s="570"/>
      <c r="AG969" s="570"/>
      <c r="AH969" s="570"/>
      <c r="AI969" s="570"/>
      <c r="AJ969" s="570"/>
      <c r="AK969" s="570"/>
      <c r="AL969" s="570"/>
      <c r="AM969" s="570"/>
      <c r="AN969" s="570"/>
      <c r="AO969" s="570"/>
      <c r="AP969" s="570"/>
      <c r="AQ969" s="570"/>
      <c r="AR969" s="570"/>
      <c r="AS969" s="570"/>
      <c r="AT969" s="570"/>
      <c r="AU969" s="570"/>
      <c r="AV969" s="570"/>
      <c r="AW969" s="570"/>
      <c r="AX969" s="570"/>
      <c r="AY969" s="570"/>
      <c r="AZ969" s="570"/>
      <c r="BA969" s="570"/>
      <c r="BB969" s="570"/>
      <c r="BC969" s="570"/>
      <c r="BD969" s="570"/>
      <c r="BE969" s="570"/>
      <c r="BF969" s="570"/>
      <c r="BG969" s="570"/>
      <c r="BH969" s="570"/>
      <c r="BI969" s="570"/>
      <c r="BJ969" s="570"/>
      <c r="BK969" s="570"/>
      <c r="BL969" s="570"/>
      <c r="BM969" s="570"/>
      <c r="BN969" s="570"/>
      <c r="BO969" s="570"/>
      <c r="BP969" s="570"/>
      <c r="BQ969" s="570"/>
      <c r="BR969" s="570"/>
      <c r="BS969" s="570"/>
      <c r="BT969" s="570"/>
      <c r="BU969" s="570"/>
      <c r="BV969" s="570"/>
      <c r="BW969" s="570"/>
      <c r="BX969" s="570"/>
      <c r="BY969" s="570"/>
      <c r="BZ969" s="570"/>
      <c r="CA969" s="570"/>
      <c r="CB969" s="570"/>
      <c r="CC969" s="570"/>
      <c r="CD969" s="570"/>
      <c r="CE969" s="570"/>
      <c r="CF969" s="570"/>
      <c r="CG969" s="570"/>
      <c r="CH969" s="570"/>
      <c r="CI969" s="570"/>
      <c r="CJ969" s="570"/>
      <c r="CK969" s="570"/>
      <c r="CL969" s="570"/>
      <c r="CM969" s="570"/>
      <c r="CN969" s="570"/>
      <c r="CO969" s="570"/>
      <c r="CP969" s="570"/>
      <c r="CQ969" s="570"/>
      <c r="CR969" s="570"/>
      <c r="CS969" s="570"/>
      <c r="CT969" s="570"/>
      <c r="CU969" s="570"/>
      <c r="CV969" s="570"/>
    </row>
    <row r="970" spans="1:100" s="365" customFormat="1" ht="13.5">
      <c r="A970" s="655"/>
      <c r="B970" s="655"/>
      <c r="C970" s="655"/>
      <c r="D970" s="655"/>
      <c r="E970" s="655"/>
      <c r="F970" s="655"/>
      <c r="G970" s="655"/>
      <c r="H970" s="815"/>
      <c r="I970" s="815"/>
      <c r="J970" s="366"/>
      <c r="K970" s="367"/>
      <c r="L970" s="368"/>
      <c r="O970" s="339"/>
      <c r="P970" s="369"/>
      <c r="Q970" s="341"/>
      <c r="R970" s="342"/>
      <c r="S970" s="342"/>
      <c r="T970" s="343"/>
      <c r="U970" s="344"/>
      <c r="V970" s="344"/>
      <c r="W970" s="344"/>
      <c r="X970" s="564"/>
      <c r="Y970" s="564"/>
      <c r="Z970" s="564"/>
      <c r="AA970" s="564"/>
      <c r="AB970" s="564"/>
      <c r="AC970" s="570"/>
      <c r="AD970" s="570"/>
      <c r="AE970" s="570"/>
      <c r="AF970" s="570"/>
      <c r="AG970" s="570"/>
      <c r="AH970" s="570"/>
      <c r="AI970" s="570"/>
      <c r="AJ970" s="570"/>
      <c r="AK970" s="570"/>
      <c r="AL970" s="570"/>
      <c r="AM970" s="570"/>
      <c r="AN970" s="570"/>
      <c r="AO970" s="570"/>
      <c r="AP970" s="570"/>
      <c r="AQ970" s="570"/>
      <c r="AR970" s="570"/>
      <c r="AS970" s="570"/>
      <c r="AT970" s="570"/>
      <c r="AU970" s="570"/>
      <c r="AV970" s="570"/>
      <c r="AW970" s="570"/>
      <c r="AX970" s="570"/>
      <c r="AY970" s="570"/>
      <c r="AZ970" s="570"/>
      <c r="BA970" s="570"/>
      <c r="BB970" s="570"/>
      <c r="BC970" s="570"/>
      <c r="BD970" s="570"/>
      <c r="BE970" s="570"/>
      <c r="BF970" s="570"/>
      <c r="BG970" s="570"/>
      <c r="BH970" s="570"/>
      <c r="BI970" s="570"/>
      <c r="BJ970" s="570"/>
      <c r="BK970" s="570"/>
      <c r="BL970" s="570"/>
      <c r="BM970" s="570"/>
      <c r="BN970" s="570"/>
      <c r="BO970" s="570"/>
      <c r="BP970" s="570"/>
      <c r="BQ970" s="570"/>
      <c r="BR970" s="570"/>
      <c r="BS970" s="570"/>
      <c r="BT970" s="570"/>
      <c r="BU970" s="570"/>
      <c r="BV970" s="570"/>
      <c r="BW970" s="570"/>
      <c r="BX970" s="570"/>
      <c r="BY970" s="570"/>
      <c r="BZ970" s="570"/>
      <c r="CA970" s="570"/>
      <c r="CB970" s="570"/>
      <c r="CC970" s="570"/>
      <c r="CD970" s="570"/>
      <c r="CE970" s="570"/>
      <c r="CF970" s="570"/>
      <c r="CG970" s="570"/>
      <c r="CH970" s="570"/>
      <c r="CI970" s="570"/>
      <c r="CJ970" s="570"/>
      <c r="CK970" s="570"/>
      <c r="CL970" s="570"/>
      <c r="CM970" s="570"/>
      <c r="CN970" s="570"/>
      <c r="CO970" s="570"/>
      <c r="CP970" s="570"/>
      <c r="CQ970" s="570"/>
      <c r="CR970" s="570"/>
      <c r="CS970" s="570"/>
      <c r="CT970" s="570"/>
      <c r="CU970" s="570"/>
      <c r="CV970" s="570"/>
    </row>
    <row r="971" spans="1:100" s="365" customFormat="1" ht="13.5">
      <c r="A971" s="655"/>
      <c r="B971" s="655"/>
      <c r="C971" s="655"/>
      <c r="D971" s="655"/>
      <c r="E971" s="655"/>
      <c r="F971" s="655"/>
      <c r="G971" s="655"/>
      <c r="H971" s="815"/>
      <c r="I971" s="815"/>
      <c r="J971" s="366"/>
      <c r="K971" s="367"/>
      <c r="L971" s="368"/>
      <c r="O971" s="339"/>
      <c r="P971" s="369"/>
      <c r="Q971" s="341"/>
      <c r="R971" s="342"/>
      <c r="S971" s="342"/>
      <c r="T971" s="343"/>
      <c r="U971" s="344"/>
      <c r="V971" s="344"/>
      <c r="W971" s="344"/>
      <c r="X971" s="564"/>
      <c r="Y971" s="564"/>
      <c r="Z971" s="564"/>
      <c r="AA971" s="564"/>
      <c r="AB971" s="564"/>
      <c r="AC971" s="570"/>
      <c r="AD971" s="570"/>
      <c r="AE971" s="570"/>
      <c r="AF971" s="570"/>
      <c r="AG971" s="570"/>
      <c r="AH971" s="570"/>
      <c r="AI971" s="570"/>
      <c r="AJ971" s="570"/>
      <c r="AK971" s="570"/>
      <c r="AL971" s="570"/>
      <c r="AM971" s="570"/>
      <c r="AN971" s="570"/>
      <c r="AO971" s="570"/>
      <c r="AP971" s="570"/>
      <c r="AQ971" s="570"/>
      <c r="AR971" s="570"/>
      <c r="AS971" s="570"/>
      <c r="AT971" s="570"/>
      <c r="AU971" s="570"/>
      <c r="AV971" s="570"/>
      <c r="AW971" s="570"/>
      <c r="AX971" s="570"/>
      <c r="AY971" s="570"/>
      <c r="AZ971" s="570"/>
      <c r="BA971" s="570"/>
      <c r="BB971" s="570"/>
      <c r="BC971" s="570"/>
      <c r="BD971" s="570"/>
      <c r="BE971" s="570"/>
      <c r="BF971" s="570"/>
      <c r="BG971" s="570"/>
      <c r="BH971" s="570"/>
      <c r="BI971" s="570"/>
      <c r="BJ971" s="570"/>
      <c r="BK971" s="570"/>
      <c r="BL971" s="570"/>
      <c r="BM971" s="570"/>
      <c r="BN971" s="570"/>
      <c r="BO971" s="570"/>
      <c r="BP971" s="570"/>
      <c r="BQ971" s="570"/>
      <c r="BR971" s="570"/>
      <c r="BS971" s="570"/>
      <c r="BT971" s="570"/>
      <c r="BU971" s="570"/>
      <c r="BV971" s="570"/>
      <c r="BW971" s="570"/>
      <c r="BX971" s="570"/>
      <c r="BY971" s="570"/>
      <c r="BZ971" s="570"/>
      <c r="CA971" s="570"/>
      <c r="CB971" s="570"/>
      <c r="CC971" s="570"/>
      <c r="CD971" s="570"/>
      <c r="CE971" s="570"/>
      <c r="CF971" s="570"/>
      <c r="CG971" s="570"/>
      <c r="CH971" s="570"/>
      <c r="CI971" s="570"/>
      <c r="CJ971" s="570"/>
      <c r="CK971" s="570"/>
      <c r="CL971" s="570"/>
      <c r="CM971" s="570"/>
      <c r="CN971" s="570"/>
      <c r="CO971" s="570"/>
      <c r="CP971" s="570"/>
      <c r="CQ971" s="570"/>
      <c r="CR971" s="570"/>
      <c r="CS971" s="570"/>
      <c r="CT971" s="570"/>
      <c r="CU971" s="570"/>
      <c r="CV971" s="570"/>
    </row>
    <row r="972" spans="1:100" s="365" customFormat="1" ht="13.5">
      <c r="A972" s="655"/>
      <c r="B972" s="655"/>
      <c r="C972" s="655"/>
      <c r="D972" s="655"/>
      <c r="E972" s="655"/>
      <c r="F972" s="655"/>
      <c r="G972" s="655"/>
      <c r="H972" s="815"/>
      <c r="I972" s="815"/>
      <c r="J972" s="366"/>
      <c r="K972" s="367"/>
      <c r="L972" s="368"/>
      <c r="O972" s="339"/>
      <c r="P972" s="369"/>
      <c r="Q972" s="341"/>
      <c r="R972" s="342"/>
      <c r="S972" s="342"/>
      <c r="T972" s="343"/>
      <c r="U972" s="344"/>
      <c r="V972" s="344"/>
      <c r="W972" s="344"/>
      <c r="X972" s="564"/>
      <c r="Y972" s="564"/>
      <c r="Z972" s="564"/>
      <c r="AA972" s="564"/>
      <c r="AB972" s="564"/>
      <c r="AC972" s="570"/>
      <c r="AD972" s="570"/>
      <c r="AE972" s="570"/>
      <c r="AF972" s="570"/>
      <c r="AG972" s="570"/>
      <c r="AH972" s="570"/>
      <c r="AI972" s="570"/>
      <c r="AJ972" s="570"/>
      <c r="AK972" s="570"/>
      <c r="AL972" s="570"/>
      <c r="AM972" s="570"/>
      <c r="AN972" s="570"/>
      <c r="AO972" s="570"/>
      <c r="AP972" s="570"/>
      <c r="AQ972" s="570"/>
      <c r="AR972" s="570"/>
      <c r="AS972" s="570"/>
      <c r="AT972" s="570"/>
      <c r="AU972" s="570"/>
      <c r="AV972" s="570"/>
      <c r="AW972" s="570"/>
      <c r="AX972" s="570"/>
      <c r="AY972" s="570"/>
      <c r="AZ972" s="570"/>
      <c r="BA972" s="570"/>
      <c r="BB972" s="570"/>
      <c r="BC972" s="570"/>
      <c r="BD972" s="570"/>
      <c r="BE972" s="570"/>
      <c r="BF972" s="570"/>
      <c r="BG972" s="570"/>
      <c r="BH972" s="570"/>
      <c r="BI972" s="570"/>
      <c r="BJ972" s="570"/>
      <c r="BK972" s="570"/>
      <c r="BL972" s="570"/>
      <c r="BM972" s="570"/>
      <c r="BN972" s="570"/>
      <c r="BO972" s="570"/>
      <c r="BP972" s="570"/>
      <c r="BQ972" s="570"/>
      <c r="BR972" s="570"/>
      <c r="BS972" s="570"/>
      <c r="BT972" s="570"/>
      <c r="BU972" s="570"/>
      <c r="BV972" s="570"/>
      <c r="BW972" s="570"/>
      <c r="BX972" s="570"/>
      <c r="BY972" s="570"/>
      <c r="BZ972" s="570"/>
      <c r="CA972" s="570"/>
      <c r="CB972" s="570"/>
      <c r="CC972" s="570"/>
      <c r="CD972" s="570"/>
      <c r="CE972" s="570"/>
      <c r="CF972" s="570"/>
      <c r="CG972" s="570"/>
      <c r="CH972" s="570"/>
      <c r="CI972" s="570"/>
      <c r="CJ972" s="570"/>
      <c r="CK972" s="570"/>
      <c r="CL972" s="570"/>
      <c r="CM972" s="570"/>
      <c r="CN972" s="570"/>
      <c r="CO972" s="570"/>
      <c r="CP972" s="570"/>
      <c r="CQ972" s="570"/>
      <c r="CR972" s="570"/>
      <c r="CS972" s="570"/>
      <c r="CT972" s="570"/>
      <c r="CU972" s="570"/>
      <c r="CV972" s="570"/>
    </row>
    <row r="973" spans="1:100" s="365" customFormat="1" ht="13.5">
      <c r="A973" s="655"/>
      <c r="B973" s="655"/>
      <c r="C973" s="655"/>
      <c r="D973" s="655"/>
      <c r="E973" s="655"/>
      <c r="F973" s="655"/>
      <c r="G973" s="655"/>
      <c r="H973" s="815"/>
      <c r="I973" s="815"/>
      <c r="J973" s="366"/>
      <c r="K973" s="367"/>
      <c r="L973" s="368"/>
      <c r="O973" s="339"/>
      <c r="P973" s="369"/>
      <c r="Q973" s="341"/>
      <c r="R973" s="342"/>
      <c r="S973" s="342"/>
      <c r="T973" s="343"/>
      <c r="U973" s="344"/>
      <c r="V973" s="344"/>
      <c r="W973" s="344"/>
      <c r="X973" s="564"/>
      <c r="Y973" s="564"/>
      <c r="Z973" s="564"/>
      <c r="AA973" s="564"/>
      <c r="AB973" s="564"/>
      <c r="AC973" s="570"/>
      <c r="AD973" s="570"/>
      <c r="AE973" s="570"/>
      <c r="AF973" s="570"/>
      <c r="AG973" s="570"/>
      <c r="AH973" s="570"/>
      <c r="AI973" s="570"/>
      <c r="AJ973" s="570"/>
      <c r="AK973" s="570"/>
      <c r="AL973" s="570"/>
      <c r="AM973" s="570"/>
      <c r="AN973" s="570"/>
      <c r="AO973" s="570"/>
      <c r="AP973" s="570"/>
      <c r="AQ973" s="570"/>
      <c r="AR973" s="570"/>
      <c r="AS973" s="570"/>
      <c r="AT973" s="570"/>
      <c r="AU973" s="570"/>
      <c r="AV973" s="570"/>
      <c r="AW973" s="570"/>
      <c r="AX973" s="570"/>
      <c r="AY973" s="570"/>
      <c r="AZ973" s="570"/>
      <c r="BA973" s="570"/>
      <c r="BB973" s="570"/>
      <c r="BC973" s="570"/>
      <c r="BD973" s="570"/>
      <c r="BE973" s="570"/>
      <c r="BF973" s="570"/>
      <c r="BG973" s="570"/>
      <c r="BH973" s="570"/>
      <c r="BI973" s="570"/>
      <c r="BJ973" s="570"/>
      <c r="BK973" s="570"/>
      <c r="BL973" s="570"/>
      <c r="BM973" s="570"/>
      <c r="BN973" s="570"/>
      <c r="BO973" s="570"/>
      <c r="BP973" s="570"/>
      <c r="BQ973" s="570"/>
      <c r="BR973" s="570"/>
      <c r="BS973" s="570"/>
      <c r="BT973" s="570"/>
      <c r="BU973" s="570"/>
      <c r="BV973" s="570"/>
      <c r="BW973" s="570"/>
      <c r="BX973" s="570"/>
      <c r="BY973" s="570"/>
      <c r="BZ973" s="570"/>
      <c r="CA973" s="570"/>
      <c r="CB973" s="570"/>
      <c r="CC973" s="570"/>
      <c r="CD973" s="570"/>
      <c r="CE973" s="570"/>
      <c r="CF973" s="570"/>
      <c r="CG973" s="570"/>
      <c r="CH973" s="570"/>
      <c r="CI973" s="570"/>
      <c r="CJ973" s="570"/>
      <c r="CK973" s="570"/>
      <c r="CL973" s="570"/>
      <c r="CM973" s="570"/>
      <c r="CN973" s="570"/>
      <c r="CO973" s="570"/>
      <c r="CP973" s="570"/>
      <c r="CQ973" s="570"/>
      <c r="CR973" s="570"/>
      <c r="CS973" s="570"/>
      <c r="CT973" s="570"/>
      <c r="CU973" s="570"/>
      <c r="CV973" s="570"/>
    </row>
    <row r="974" spans="1:100" s="365" customFormat="1" ht="13.5">
      <c r="A974" s="655"/>
      <c r="B974" s="655"/>
      <c r="C974" s="655"/>
      <c r="D974" s="655"/>
      <c r="E974" s="655"/>
      <c r="F974" s="655"/>
      <c r="G974" s="655"/>
      <c r="H974" s="815"/>
      <c r="I974" s="815"/>
      <c r="J974" s="366"/>
      <c r="K974" s="367"/>
      <c r="L974" s="368"/>
      <c r="O974" s="339"/>
      <c r="P974" s="369"/>
      <c r="Q974" s="341"/>
      <c r="R974" s="342"/>
      <c r="S974" s="342"/>
      <c r="T974" s="343"/>
      <c r="U974" s="344"/>
      <c r="V974" s="344"/>
      <c r="W974" s="344"/>
      <c r="X974" s="564"/>
      <c r="Y974" s="564"/>
      <c r="Z974" s="564"/>
      <c r="AA974" s="564"/>
      <c r="AB974" s="564"/>
      <c r="AC974" s="570"/>
      <c r="AD974" s="570"/>
      <c r="AE974" s="570"/>
      <c r="AF974" s="570"/>
      <c r="AG974" s="570"/>
      <c r="AH974" s="570"/>
      <c r="AI974" s="570"/>
      <c r="AJ974" s="570"/>
      <c r="AK974" s="570"/>
      <c r="AL974" s="570"/>
      <c r="AM974" s="570"/>
      <c r="AN974" s="570"/>
      <c r="AO974" s="570"/>
      <c r="AP974" s="570"/>
      <c r="AQ974" s="570"/>
      <c r="AR974" s="570"/>
      <c r="AS974" s="570"/>
      <c r="AT974" s="570"/>
      <c r="AU974" s="570"/>
      <c r="AV974" s="570"/>
      <c r="AW974" s="570"/>
      <c r="AX974" s="570"/>
      <c r="AY974" s="570"/>
      <c r="AZ974" s="570"/>
      <c r="BA974" s="570"/>
      <c r="BB974" s="570"/>
      <c r="BC974" s="570"/>
      <c r="BD974" s="570"/>
      <c r="BE974" s="570"/>
      <c r="BF974" s="570"/>
      <c r="BG974" s="570"/>
      <c r="BH974" s="570"/>
      <c r="BI974" s="570"/>
      <c r="BJ974" s="570"/>
      <c r="BK974" s="570"/>
      <c r="BL974" s="570"/>
      <c r="BM974" s="570"/>
      <c r="BN974" s="570"/>
      <c r="BO974" s="570"/>
      <c r="BP974" s="570"/>
      <c r="BQ974" s="570"/>
      <c r="BR974" s="570"/>
      <c r="BS974" s="570"/>
      <c r="BT974" s="570"/>
      <c r="BU974" s="570"/>
      <c r="BV974" s="570"/>
      <c r="BW974" s="570"/>
      <c r="BX974" s="570"/>
      <c r="BY974" s="570"/>
      <c r="BZ974" s="570"/>
      <c r="CA974" s="570"/>
      <c r="CB974" s="570"/>
      <c r="CC974" s="570"/>
      <c r="CD974" s="570"/>
      <c r="CE974" s="570"/>
      <c r="CF974" s="570"/>
      <c r="CG974" s="570"/>
      <c r="CH974" s="570"/>
      <c r="CI974" s="570"/>
      <c r="CJ974" s="570"/>
      <c r="CK974" s="570"/>
      <c r="CL974" s="570"/>
      <c r="CM974" s="570"/>
      <c r="CN974" s="570"/>
      <c r="CO974" s="570"/>
      <c r="CP974" s="570"/>
      <c r="CQ974" s="570"/>
      <c r="CR974" s="570"/>
      <c r="CS974" s="570"/>
      <c r="CT974" s="570"/>
      <c r="CU974" s="570"/>
      <c r="CV974" s="570"/>
    </row>
    <row r="975" spans="1:100" s="365" customFormat="1" ht="13.5">
      <c r="A975" s="655"/>
      <c r="B975" s="655"/>
      <c r="C975" s="655"/>
      <c r="D975" s="655"/>
      <c r="E975" s="655"/>
      <c r="F975" s="655"/>
      <c r="G975" s="655"/>
      <c r="H975" s="815"/>
      <c r="I975" s="815"/>
      <c r="J975" s="366"/>
      <c r="K975" s="367"/>
      <c r="L975" s="368"/>
      <c r="O975" s="339"/>
      <c r="P975" s="369"/>
      <c r="Q975" s="341"/>
      <c r="R975" s="342"/>
      <c r="S975" s="342"/>
      <c r="T975" s="343"/>
      <c r="U975" s="344"/>
      <c r="V975" s="344"/>
      <c r="W975" s="344"/>
      <c r="X975" s="564"/>
      <c r="Y975" s="564"/>
      <c r="Z975" s="564"/>
      <c r="AA975" s="564"/>
      <c r="AB975" s="564"/>
      <c r="AC975" s="570"/>
      <c r="AD975" s="570"/>
      <c r="AE975" s="570"/>
      <c r="AF975" s="570"/>
      <c r="AG975" s="570"/>
      <c r="AH975" s="570"/>
      <c r="AI975" s="570"/>
      <c r="AJ975" s="570"/>
      <c r="AK975" s="570"/>
      <c r="AL975" s="570"/>
      <c r="AM975" s="570"/>
      <c r="AN975" s="570"/>
      <c r="AO975" s="570"/>
      <c r="AP975" s="570"/>
      <c r="AQ975" s="570"/>
      <c r="AR975" s="570"/>
      <c r="AS975" s="570"/>
      <c r="AT975" s="570"/>
      <c r="AU975" s="570"/>
      <c r="AV975" s="570"/>
      <c r="AW975" s="570"/>
      <c r="AX975" s="570"/>
      <c r="AY975" s="570"/>
      <c r="AZ975" s="570"/>
      <c r="BA975" s="570"/>
      <c r="BB975" s="570"/>
      <c r="BC975" s="570"/>
      <c r="BD975" s="570"/>
      <c r="BE975" s="570"/>
      <c r="BF975" s="570"/>
      <c r="BG975" s="570"/>
      <c r="BH975" s="570"/>
      <c r="BI975" s="570"/>
      <c r="BJ975" s="570"/>
      <c r="BK975" s="570"/>
      <c r="BL975" s="570"/>
      <c r="BM975" s="570"/>
      <c r="BN975" s="570"/>
      <c r="BO975" s="570"/>
      <c r="BP975" s="570"/>
      <c r="BQ975" s="570"/>
      <c r="BR975" s="570"/>
      <c r="BS975" s="570"/>
      <c r="BT975" s="570"/>
      <c r="BU975" s="570"/>
      <c r="BV975" s="570"/>
      <c r="BW975" s="570"/>
      <c r="BX975" s="570"/>
      <c r="BY975" s="570"/>
      <c r="BZ975" s="570"/>
      <c r="CA975" s="570"/>
      <c r="CB975" s="570"/>
      <c r="CC975" s="570"/>
      <c r="CD975" s="570"/>
      <c r="CE975" s="570"/>
      <c r="CF975" s="570"/>
      <c r="CG975" s="570"/>
      <c r="CH975" s="570"/>
      <c r="CI975" s="570"/>
      <c r="CJ975" s="570"/>
      <c r="CK975" s="570"/>
      <c r="CL975" s="570"/>
      <c r="CM975" s="570"/>
      <c r="CN975" s="570"/>
      <c r="CO975" s="570"/>
      <c r="CP975" s="570"/>
      <c r="CQ975" s="570"/>
      <c r="CR975" s="570"/>
      <c r="CS975" s="570"/>
      <c r="CT975" s="570"/>
      <c r="CU975" s="570"/>
      <c r="CV975" s="570"/>
    </row>
    <row r="976" spans="1:100" s="365" customFormat="1" ht="13.5">
      <c r="A976" s="655"/>
      <c r="B976" s="655"/>
      <c r="C976" s="655"/>
      <c r="D976" s="655"/>
      <c r="E976" s="655"/>
      <c r="F976" s="655"/>
      <c r="G976" s="655"/>
      <c r="H976" s="815"/>
      <c r="I976" s="815"/>
      <c r="J976" s="366"/>
      <c r="K976" s="367"/>
      <c r="L976" s="368"/>
      <c r="O976" s="339"/>
      <c r="P976" s="369"/>
      <c r="Q976" s="341"/>
      <c r="R976" s="342"/>
      <c r="S976" s="342"/>
      <c r="T976" s="343"/>
      <c r="U976" s="344"/>
      <c r="V976" s="344"/>
      <c r="W976" s="344"/>
      <c r="X976" s="564"/>
      <c r="Y976" s="564"/>
      <c r="Z976" s="564"/>
      <c r="AA976" s="564"/>
      <c r="AB976" s="564"/>
      <c r="AC976" s="570"/>
      <c r="AD976" s="570"/>
      <c r="AE976" s="570"/>
      <c r="AF976" s="570"/>
      <c r="AG976" s="570"/>
      <c r="AH976" s="570"/>
      <c r="AI976" s="570"/>
      <c r="AJ976" s="570"/>
      <c r="AK976" s="570"/>
      <c r="AL976" s="570"/>
      <c r="AM976" s="570"/>
      <c r="AN976" s="570"/>
      <c r="AO976" s="570"/>
      <c r="AP976" s="570"/>
      <c r="AQ976" s="570"/>
      <c r="AR976" s="570"/>
      <c r="AS976" s="570"/>
      <c r="AT976" s="570"/>
      <c r="AU976" s="570"/>
      <c r="AV976" s="570"/>
      <c r="AW976" s="570"/>
      <c r="AX976" s="570"/>
      <c r="AY976" s="570"/>
      <c r="AZ976" s="570"/>
      <c r="BA976" s="570"/>
      <c r="BB976" s="570"/>
      <c r="BC976" s="570"/>
      <c r="BD976" s="570"/>
      <c r="BE976" s="570"/>
      <c r="BF976" s="570"/>
      <c r="BG976" s="570"/>
      <c r="BH976" s="570"/>
      <c r="BI976" s="570"/>
      <c r="BJ976" s="570"/>
      <c r="BK976" s="570"/>
      <c r="BL976" s="570"/>
      <c r="BM976" s="570"/>
      <c r="BN976" s="570"/>
      <c r="BO976" s="570"/>
      <c r="BP976" s="570"/>
      <c r="BQ976" s="570"/>
      <c r="BR976" s="570"/>
      <c r="BS976" s="570"/>
      <c r="BT976" s="570"/>
      <c r="BU976" s="570"/>
      <c r="BV976" s="570"/>
      <c r="BW976" s="570"/>
      <c r="BX976" s="570"/>
      <c r="BY976" s="570"/>
      <c r="BZ976" s="570"/>
      <c r="CA976" s="570"/>
      <c r="CB976" s="570"/>
      <c r="CC976" s="570"/>
      <c r="CD976" s="570"/>
      <c r="CE976" s="570"/>
      <c r="CF976" s="570"/>
      <c r="CG976" s="570"/>
      <c r="CH976" s="570"/>
      <c r="CI976" s="570"/>
      <c r="CJ976" s="570"/>
      <c r="CK976" s="570"/>
      <c r="CL976" s="570"/>
      <c r="CM976" s="570"/>
      <c r="CN976" s="570"/>
      <c r="CO976" s="570"/>
      <c r="CP976" s="570"/>
      <c r="CQ976" s="570"/>
      <c r="CR976" s="570"/>
      <c r="CS976" s="570"/>
      <c r="CT976" s="570"/>
      <c r="CU976" s="570"/>
      <c r="CV976" s="570"/>
    </row>
    <row r="977" spans="1:100" s="365" customFormat="1" ht="13.5">
      <c r="A977" s="655"/>
      <c r="B977" s="655"/>
      <c r="C977" s="655"/>
      <c r="D977" s="655"/>
      <c r="E977" s="655"/>
      <c r="F977" s="655"/>
      <c r="G977" s="655"/>
      <c r="H977" s="815"/>
      <c r="I977" s="815"/>
      <c r="J977" s="366"/>
      <c r="K977" s="367"/>
      <c r="L977" s="368"/>
      <c r="O977" s="339"/>
      <c r="P977" s="369"/>
      <c r="Q977" s="341"/>
      <c r="R977" s="342"/>
      <c r="S977" s="342"/>
      <c r="T977" s="343"/>
      <c r="U977" s="344"/>
      <c r="V977" s="344"/>
      <c r="W977" s="344"/>
      <c r="X977" s="564"/>
      <c r="Y977" s="564"/>
      <c r="Z977" s="564"/>
      <c r="AA977" s="564"/>
      <c r="AB977" s="564"/>
      <c r="AC977" s="570"/>
      <c r="AD977" s="570"/>
      <c r="AE977" s="570"/>
      <c r="AF977" s="570"/>
      <c r="AG977" s="570"/>
      <c r="AH977" s="570"/>
      <c r="AI977" s="570"/>
      <c r="AJ977" s="570"/>
      <c r="AK977" s="570"/>
      <c r="AL977" s="570"/>
      <c r="AM977" s="570"/>
      <c r="AN977" s="570"/>
      <c r="AO977" s="570"/>
      <c r="AP977" s="570"/>
      <c r="AQ977" s="570"/>
      <c r="AR977" s="570"/>
      <c r="AS977" s="570"/>
      <c r="AT977" s="570"/>
      <c r="AU977" s="570"/>
      <c r="AV977" s="570"/>
      <c r="AW977" s="570"/>
      <c r="AX977" s="570"/>
      <c r="AY977" s="570"/>
      <c r="AZ977" s="570"/>
      <c r="BA977" s="570"/>
      <c r="BB977" s="570"/>
      <c r="BC977" s="570"/>
      <c r="BD977" s="570"/>
      <c r="BE977" s="570"/>
      <c r="BF977" s="570"/>
      <c r="BG977" s="570"/>
      <c r="BH977" s="570"/>
      <c r="BI977" s="570"/>
      <c r="BJ977" s="570"/>
      <c r="BK977" s="570"/>
      <c r="BL977" s="570"/>
      <c r="BM977" s="570"/>
      <c r="BN977" s="570"/>
      <c r="BO977" s="570"/>
      <c r="BP977" s="570"/>
      <c r="BQ977" s="570"/>
      <c r="BR977" s="570"/>
      <c r="BS977" s="570"/>
      <c r="BT977" s="570"/>
      <c r="BU977" s="570"/>
      <c r="BV977" s="570"/>
      <c r="BW977" s="570"/>
      <c r="BX977" s="570"/>
      <c r="BY977" s="570"/>
      <c r="BZ977" s="570"/>
      <c r="CA977" s="570"/>
      <c r="CB977" s="570"/>
      <c r="CC977" s="570"/>
      <c r="CD977" s="570"/>
      <c r="CE977" s="570"/>
      <c r="CF977" s="570"/>
      <c r="CG977" s="570"/>
      <c r="CH977" s="570"/>
      <c r="CI977" s="570"/>
      <c r="CJ977" s="570"/>
      <c r="CK977" s="570"/>
      <c r="CL977" s="570"/>
      <c r="CM977" s="570"/>
      <c r="CN977" s="570"/>
      <c r="CO977" s="570"/>
      <c r="CP977" s="570"/>
      <c r="CQ977" s="570"/>
      <c r="CR977" s="570"/>
      <c r="CS977" s="570"/>
      <c r="CT977" s="570"/>
      <c r="CU977" s="570"/>
      <c r="CV977" s="570"/>
    </row>
    <row r="978" spans="1:100" s="365" customFormat="1" ht="13.5">
      <c r="A978" s="655"/>
      <c r="B978" s="655"/>
      <c r="C978" s="655"/>
      <c r="D978" s="655"/>
      <c r="E978" s="655"/>
      <c r="F978" s="655"/>
      <c r="G978" s="655"/>
      <c r="H978" s="815"/>
      <c r="I978" s="815"/>
      <c r="J978" s="366"/>
      <c r="K978" s="367"/>
      <c r="L978" s="368"/>
      <c r="O978" s="339"/>
      <c r="P978" s="369"/>
      <c r="Q978" s="341"/>
      <c r="R978" s="342"/>
      <c r="S978" s="342"/>
      <c r="T978" s="343"/>
      <c r="U978" s="344"/>
      <c r="V978" s="344"/>
      <c r="W978" s="344"/>
      <c r="X978" s="564"/>
      <c r="Y978" s="564"/>
      <c r="Z978" s="564"/>
      <c r="AA978" s="564"/>
      <c r="AB978" s="564"/>
      <c r="AC978" s="570"/>
      <c r="AD978" s="570"/>
      <c r="AE978" s="570"/>
      <c r="AF978" s="570"/>
      <c r="AG978" s="570"/>
      <c r="AH978" s="570"/>
      <c r="AI978" s="570"/>
      <c r="AJ978" s="570"/>
      <c r="AK978" s="570"/>
      <c r="AL978" s="570"/>
      <c r="AM978" s="570"/>
      <c r="AN978" s="570"/>
      <c r="AO978" s="570"/>
      <c r="AP978" s="570"/>
      <c r="AQ978" s="570"/>
      <c r="AR978" s="570"/>
      <c r="AS978" s="570"/>
      <c r="AT978" s="570"/>
      <c r="AU978" s="570"/>
      <c r="AV978" s="570"/>
      <c r="AW978" s="570"/>
      <c r="AX978" s="570"/>
      <c r="AY978" s="570"/>
      <c r="AZ978" s="570"/>
      <c r="BA978" s="570"/>
      <c r="BB978" s="570"/>
      <c r="BC978" s="570"/>
      <c r="BD978" s="570"/>
      <c r="BE978" s="570"/>
      <c r="BF978" s="570"/>
      <c r="BG978" s="570"/>
      <c r="BH978" s="570"/>
      <c r="BI978" s="570"/>
      <c r="BJ978" s="570"/>
      <c r="BK978" s="570"/>
      <c r="BL978" s="570"/>
      <c r="BM978" s="570"/>
      <c r="BN978" s="570"/>
      <c r="BO978" s="570"/>
      <c r="BP978" s="570"/>
      <c r="BQ978" s="570"/>
      <c r="BR978" s="570"/>
      <c r="BS978" s="570"/>
      <c r="BT978" s="570"/>
      <c r="BU978" s="570"/>
      <c r="BV978" s="570"/>
      <c r="BW978" s="570"/>
      <c r="BX978" s="570"/>
      <c r="BY978" s="570"/>
      <c r="BZ978" s="570"/>
      <c r="CA978" s="570"/>
      <c r="CB978" s="570"/>
      <c r="CC978" s="570"/>
      <c r="CD978" s="570"/>
      <c r="CE978" s="570"/>
      <c r="CF978" s="570"/>
      <c r="CG978" s="570"/>
      <c r="CH978" s="570"/>
      <c r="CI978" s="570"/>
      <c r="CJ978" s="570"/>
      <c r="CK978" s="570"/>
      <c r="CL978" s="570"/>
      <c r="CM978" s="570"/>
      <c r="CN978" s="570"/>
      <c r="CO978" s="570"/>
      <c r="CP978" s="570"/>
      <c r="CQ978" s="570"/>
      <c r="CR978" s="570"/>
      <c r="CS978" s="570"/>
      <c r="CT978" s="570"/>
      <c r="CU978" s="570"/>
      <c r="CV978" s="570"/>
    </row>
    <row r="979" spans="1:100" s="365" customFormat="1" ht="13.5">
      <c r="A979" s="655"/>
      <c r="B979" s="655"/>
      <c r="C979" s="655"/>
      <c r="D979" s="655"/>
      <c r="E979" s="655"/>
      <c r="F979" s="655"/>
      <c r="G979" s="655"/>
      <c r="H979" s="815"/>
      <c r="I979" s="815"/>
      <c r="J979" s="366"/>
      <c r="K979" s="367"/>
      <c r="L979" s="368"/>
      <c r="O979" s="339"/>
      <c r="P979" s="369"/>
      <c r="Q979" s="341"/>
      <c r="R979" s="342"/>
      <c r="S979" s="342"/>
      <c r="T979" s="343"/>
      <c r="U979" s="344"/>
      <c r="V979" s="344"/>
      <c r="W979" s="344"/>
      <c r="X979" s="564"/>
      <c r="Y979" s="564"/>
      <c r="Z979" s="564"/>
      <c r="AA979" s="564"/>
      <c r="AB979" s="564"/>
      <c r="AC979" s="570"/>
      <c r="AD979" s="570"/>
      <c r="AE979" s="570"/>
      <c r="AF979" s="570"/>
      <c r="AG979" s="570"/>
      <c r="AH979" s="570"/>
      <c r="AI979" s="570"/>
      <c r="AJ979" s="570"/>
      <c r="AK979" s="570"/>
      <c r="AL979" s="570"/>
      <c r="AM979" s="570"/>
      <c r="AN979" s="570"/>
      <c r="AO979" s="570"/>
      <c r="AP979" s="570"/>
      <c r="AQ979" s="570"/>
      <c r="AR979" s="570"/>
      <c r="AS979" s="570"/>
      <c r="AT979" s="570"/>
      <c r="AU979" s="570"/>
      <c r="AV979" s="570"/>
      <c r="AW979" s="570"/>
      <c r="AX979" s="570"/>
      <c r="AY979" s="570"/>
      <c r="AZ979" s="570"/>
      <c r="BA979" s="570"/>
      <c r="BB979" s="570"/>
      <c r="BC979" s="570"/>
      <c r="BD979" s="570"/>
      <c r="BE979" s="570"/>
      <c r="BF979" s="570"/>
      <c r="BG979" s="570"/>
      <c r="BH979" s="570"/>
      <c r="BI979" s="570"/>
      <c r="BJ979" s="570"/>
      <c r="BK979" s="570"/>
      <c r="BL979" s="570"/>
      <c r="BM979" s="570"/>
      <c r="BN979" s="570"/>
      <c r="BO979" s="570"/>
      <c r="BP979" s="570"/>
      <c r="BQ979" s="570"/>
      <c r="BR979" s="570"/>
      <c r="BS979" s="570"/>
      <c r="BT979" s="570"/>
      <c r="BU979" s="570"/>
      <c r="BV979" s="570"/>
      <c r="BW979" s="570"/>
      <c r="BX979" s="570"/>
      <c r="BY979" s="570"/>
      <c r="BZ979" s="570"/>
      <c r="CA979" s="570"/>
      <c r="CB979" s="570"/>
      <c r="CC979" s="570"/>
      <c r="CD979" s="570"/>
      <c r="CE979" s="570"/>
      <c r="CF979" s="570"/>
      <c r="CG979" s="570"/>
      <c r="CH979" s="570"/>
      <c r="CI979" s="570"/>
      <c r="CJ979" s="570"/>
      <c r="CK979" s="570"/>
      <c r="CL979" s="570"/>
      <c r="CM979" s="570"/>
      <c r="CN979" s="570"/>
      <c r="CO979" s="570"/>
      <c r="CP979" s="570"/>
      <c r="CQ979" s="570"/>
      <c r="CR979" s="570"/>
      <c r="CS979" s="570"/>
      <c r="CT979" s="570"/>
      <c r="CU979" s="570"/>
      <c r="CV979" s="570"/>
    </row>
    <row r="980" spans="1:100" s="365" customFormat="1" ht="13.5">
      <c r="A980" s="655"/>
      <c r="B980" s="655"/>
      <c r="C980" s="655"/>
      <c r="D980" s="655"/>
      <c r="E980" s="655"/>
      <c r="F980" s="655"/>
      <c r="G980" s="655"/>
      <c r="H980" s="815"/>
      <c r="I980" s="815"/>
      <c r="J980" s="366"/>
      <c r="K980" s="367"/>
      <c r="L980" s="368"/>
      <c r="O980" s="339"/>
      <c r="P980" s="369"/>
      <c r="Q980" s="341"/>
      <c r="R980" s="342"/>
      <c r="S980" s="342"/>
      <c r="T980" s="343"/>
      <c r="U980" s="344"/>
      <c r="V980" s="344"/>
      <c r="W980" s="344"/>
      <c r="X980" s="564"/>
      <c r="Y980" s="564"/>
      <c r="Z980" s="564"/>
      <c r="AA980" s="564"/>
      <c r="AB980" s="564"/>
      <c r="AC980" s="570"/>
      <c r="AD980" s="570"/>
      <c r="AE980" s="570"/>
      <c r="AF980" s="570"/>
      <c r="AG980" s="570"/>
      <c r="AH980" s="570"/>
      <c r="AI980" s="570"/>
      <c r="AJ980" s="570"/>
      <c r="AK980" s="570"/>
      <c r="AL980" s="570"/>
      <c r="AM980" s="570"/>
      <c r="AN980" s="570"/>
      <c r="AO980" s="570"/>
      <c r="AP980" s="570"/>
      <c r="AQ980" s="570"/>
      <c r="AR980" s="570"/>
      <c r="AS980" s="570"/>
      <c r="AT980" s="570"/>
      <c r="AU980" s="570"/>
      <c r="AV980" s="570"/>
      <c r="AW980" s="570"/>
      <c r="AX980" s="570"/>
      <c r="AY980" s="570"/>
      <c r="AZ980" s="570"/>
      <c r="BA980" s="570"/>
      <c r="BB980" s="570"/>
      <c r="BC980" s="570"/>
      <c r="BD980" s="570"/>
      <c r="BE980" s="570"/>
      <c r="BF980" s="570"/>
      <c r="BG980" s="570"/>
      <c r="BH980" s="570"/>
      <c r="BI980" s="570"/>
      <c r="BJ980" s="570"/>
      <c r="BK980" s="570"/>
      <c r="BL980" s="570"/>
      <c r="BM980" s="570"/>
      <c r="BN980" s="570"/>
      <c r="BO980" s="570"/>
      <c r="BP980" s="570"/>
      <c r="BQ980" s="570"/>
      <c r="BR980" s="570"/>
      <c r="BS980" s="570"/>
      <c r="BT980" s="570"/>
      <c r="BU980" s="570"/>
      <c r="BV980" s="570"/>
      <c r="BW980" s="570"/>
      <c r="BX980" s="570"/>
      <c r="BY980" s="570"/>
      <c r="BZ980" s="570"/>
      <c r="CA980" s="570"/>
      <c r="CB980" s="570"/>
      <c r="CC980" s="570"/>
      <c r="CD980" s="570"/>
      <c r="CE980" s="570"/>
      <c r="CF980" s="570"/>
      <c r="CG980" s="570"/>
      <c r="CH980" s="570"/>
      <c r="CI980" s="570"/>
      <c r="CJ980" s="570"/>
      <c r="CK980" s="570"/>
      <c r="CL980" s="570"/>
      <c r="CM980" s="570"/>
      <c r="CN980" s="570"/>
      <c r="CO980" s="570"/>
      <c r="CP980" s="570"/>
      <c r="CQ980" s="570"/>
      <c r="CR980" s="570"/>
      <c r="CS980" s="570"/>
      <c r="CT980" s="570"/>
      <c r="CU980" s="570"/>
      <c r="CV980" s="570"/>
    </row>
    <row r="981" spans="1:100" s="365" customFormat="1" ht="13.5">
      <c r="A981" s="655"/>
      <c r="B981" s="655"/>
      <c r="C981" s="655"/>
      <c r="D981" s="655"/>
      <c r="E981" s="655"/>
      <c r="F981" s="655"/>
      <c r="G981" s="655"/>
      <c r="H981" s="815"/>
      <c r="I981" s="815"/>
      <c r="J981" s="366"/>
      <c r="K981" s="367"/>
      <c r="L981" s="368"/>
      <c r="O981" s="339"/>
      <c r="P981" s="369"/>
      <c r="Q981" s="341"/>
      <c r="R981" s="342"/>
      <c r="S981" s="342"/>
      <c r="T981" s="343"/>
      <c r="U981" s="344"/>
      <c r="V981" s="344"/>
      <c r="W981" s="344"/>
      <c r="X981" s="564"/>
      <c r="Y981" s="564"/>
      <c r="Z981" s="564"/>
      <c r="AA981" s="564"/>
      <c r="AB981" s="564"/>
      <c r="AC981" s="570"/>
      <c r="AD981" s="570"/>
      <c r="AE981" s="570"/>
      <c r="AF981" s="570"/>
      <c r="AG981" s="570"/>
      <c r="AH981" s="570"/>
      <c r="AI981" s="570"/>
      <c r="AJ981" s="570"/>
      <c r="AK981" s="570"/>
      <c r="AL981" s="570"/>
      <c r="AM981" s="570"/>
      <c r="AN981" s="570"/>
      <c r="AO981" s="570"/>
      <c r="AP981" s="570"/>
      <c r="AQ981" s="570"/>
      <c r="AR981" s="570"/>
      <c r="AS981" s="570"/>
      <c r="AT981" s="570"/>
      <c r="AU981" s="570"/>
      <c r="AV981" s="570"/>
      <c r="AW981" s="570"/>
      <c r="AX981" s="570"/>
      <c r="AY981" s="570"/>
      <c r="AZ981" s="570"/>
      <c r="BA981" s="570"/>
      <c r="BB981" s="570"/>
      <c r="BC981" s="570"/>
      <c r="BD981" s="570"/>
      <c r="BE981" s="570"/>
      <c r="BF981" s="570"/>
      <c r="BG981" s="570"/>
      <c r="BH981" s="570"/>
      <c r="BI981" s="570"/>
      <c r="BJ981" s="570"/>
      <c r="BK981" s="570"/>
      <c r="BL981" s="570"/>
      <c r="BM981" s="570"/>
      <c r="BN981" s="570"/>
      <c r="BO981" s="570"/>
      <c r="BP981" s="570"/>
      <c r="BQ981" s="570"/>
      <c r="BR981" s="570"/>
      <c r="BS981" s="570"/>
      <c r="BT981" s="570"/>
      <c r="BU981" s="570"/>
      <c r="BV981" s="570"/>
      <c r="BW981" s="570"/>
      <c r="BX981" s="570"/>
      <c r="BY981" s="570"/>
      <c r="BZ981" s="570"/>
      <c r="CA981" s="570"/>
      <c r="CB981" s="570"/>
      <c r="CC981" s="570"/>
      <c r="CD981" s="570"/>
      <c r="CE981" s="570"/>
      <c r="CF981" s="570"/>
      <c r="CG981" s="570"/>
      <c r="CH981" s="570"/>
      <c r="CI981" s="570"/>
      <c r="CJ981" s="570"/>
      <c r="CK981" s="570"/>
      <c r="CL981" s="570"/>
      <c r="CM981" s="570"/>
      <c r="CN981" s="570"/>
      <c r="CO981" s="570"/>
      <c r="CP981" s="570"/>
      <c r="CQ981" s="570"/>
      <c r="CR981" s="570"/>
      <c r="CS981" s="570"/>
      <c r="CT981" s="570"/>
      <c r="CU981" s="570"/>
      <c r="CV981" s="570"/>
    </row>
    <row r="982" spans="1:100" s="365" customFormat="1" ht="13.5">
      <c r="A982" s="655"/>
      <c r="B982" s="655"/>
      <c r="C982" s="655"/>
      <c r="D982" s="655"/>
      <c r="E982" s="655"/>
      <c r="F982" s="655"/>
      <c r="G982" s="655"/>
      <c r="H982" s="815"/>
      <c r="I982" s="815"/>
      <c r="J982" s="366"/>
      <c r="K982" s="367"/>
      <c r="L982" s="368"/>
      <c r="O982" s="339"/>
      <c r="P982" s="369"/>
      <c r="Q982" s="341"/>
      <c r="R982" s="342"/>
      <c r="S982" s="342"/>
      <c r="T982" s="343"/>
      <c r="U982" s="344"/>
      <c r="V982" s="344"/>
      <c r="W982" s="344"/>
      <c r="X982" s="564"/>
      <c r="Y982" s="564"/>
      <c r="Z982" s="564"/>
      <c r="AA982" s="564"/>
      <c r="AB982" s="564"/>
      <c r="AC982" s="570"/>
      <c r="AD982" s="570"/>
      <c r="AE982" s="570"/>
      <c r="AF982" s="570"/>
      <c r="AG982" s="570"/>
      <c r="AH982" s="570"/>
      <c r="AI982" s="570"/>
      <c r="AJ982" s="570"/>
      <c r="AK982" s="570"/>
      <c r="AL982" s="570"/>
      <c r="AM982" s="570"/>
      <c r="AN982" s="570"/>
      <c r="AO982" s="570"/>
      <c r="AP982" s="570"/>
      <c r="AQ982" s="570"/>
      <c r="AR982" s="570"/>
      <c r="AS982" s="570"/>
      <c r="AT982" s="570"/>
      <c r="AU982" s="570"/>
      <c r="AV982" s="570"/>
      <c r="AW982" s="570"/>
      <c r="AX982" s="570"/>
      <c r="AY982" s="570"/>
      <c r="AZ982" s="570"/>
      <c r="BA982" s="570"/>
      <c r="BB982" s="570"/>
      <c r="BC982" s="570"/>
      <c r="BD982" s="570"/>
      <c r="BE982" s="570"/>
      <c r="BF982" s="570"/>
      <c r="BG982" s="570"/>
      <c r="BH982" s="570"/>
      <c r="BI982" s="570"/>
      <c r="BJ982" s="570"/>
      <c r="BK982" s="570"/>
      <c r="BL982" s="570"/>
      <c r="BM982" s="570"/>
      <c r="BN982" s="570"/>
      <c r="BO982" s="570"/>
      <c r="BP982" s="570"/>
      <c r="BQ982" s="570"/>
      <c r="BR982" s="570"/>
      <c r="BS982" s="570"/>
      <c r="BT982" s="570"/>
      <c r="BU982" s="570"/>
      <c r="BV982" s="570"/>
      <c r="BW982" s="570"/>
      <c r="BX982" s="570"/>
      <c r="BY982" s="570"/>
      <c r="BZ982" s="570"/>
      <c r="CA982" s="570"/>
      <c r="CB982" s="570"/>
      <c r="CC982" s="570"/>
      <c r="CD982" s="570"/>
      <c r="CE982" s="570"/>
      <c r="CF982" s="570"/>
      <c r="CG982" s="570"/>
      <c r="CH982" s="570"/>
      <c r="CI982" s="570"/>
      <c r="CJ982" s="570"/>
      <c r="CK982" s="570"/>
      <c r="CL982" s="570"/>
      <c r="CM982" s="570"/>
      <c r="CN982" s="570"/>
      <c r="CO982" s="570"/>
      <c r="CP982" s="570"/>
      <c r="CQ982" s="570"/>
      <c r="CR982" s="570"/>
      <c r="CS982" s="570"/>
      <c r="CT982" s="570"/>
      <c r="CU982" s="570"/>
      <c r="CV982" s="570"/>
    </row>
    <row r="983" spans="1:100" s="365" customFormat="1" ht="13.5">
      <c r="A983" s="655"/>
      <c r="B983" s="655"/>
      <c r="C983" s="655"/>
      <c r="D983" s="655"/>
      <c r="E983" s="655"/>
      <c r="F983" s="655"/>
      <c r="G983" s="655"/>
      <c r="H983" s="815"/>
      <c r="I983" s="815"/>
      <c r="J983" s="366"/>
      <c r="K983" s="367"/>
      <c r="L983" s="368"/>
      <c r="O983" s="339"/>
      <c r="P983" s="369"/>
      <c r="Q983" s="341"/>
      <c r="R983" s="342"/>
      <c r="S983" s="342"/>
      <c r="T983" s="343"/>
      <c r="U983" s="344"/>
      <c r="V983" s="344"/>
      <c r="W983" s="344"/>
      <c r="X983" s="564"/>
      <c r="Y983" s="564"/>
      <c r="Z983" s="564"/>
      <c r="AA983" s="564"/>
      <c r="AB983" s="564"/>
      <c r="AC983" s="570"/>
      <c r="AD983" s="570"/>
      <c r="AE983" s="570"/>
      <c r="AF983" s="570"/>
      <c r="AG983" s="570"/>
      <c r="AH983" s="570"/>
      <c r="AI983" s="570"/>
      <c r="AJ983" s="570"/>
      <c r="AK983" s="570"/>
      <c r="AL983" s="570"/>
      <c r="AM983" s="570"/>
      <c r="AN983" s="570"/>
      <c r="AO983" s="570"/>
      <c r="AP983" s="570"/>
      <c r="AQ983" s="570"/>
      <c r="AR983" s="570"/>
      <c r="AS983" s="570"/>
      <c r="AT983" s="570"/>
      <c r="AU983" s="570"/>
      <c r="AV983" s="570"/>
      <c r="AW983" s="570"/>
      <c r="AX983" s="570"/>
      <c r="AY983" s="570"/>
      <c r="AZ983" s="570"/>
      <c r="BA983" s="570"/>
      <c r="BB983" s="570"/>
      <c r="BC983" s="570"/>
      <c r="BD983" s="570"/>
      <c r="BE983" s="570"/>
      <c r="BF983" s="570"/>
      <c r="BG983" s="570"/>
      <c r="BH983" s="570"/>
      <c r="BI983" s="570"/>
      <c r="BJ983" s="570"/>
      <c r="BK983" s="570"/>
      <c r="BL983" s="570"/>
      <c r="BM983" s="570"/>
      <c r="BN983" s="570"/>
      <c r="BO983" s="570"/>
      <c r="BP983" s="570"/>
      <c r="BQ983" s="570"/>
      <c r="BR983" s="570"/>
      <c r="BS983" s="570"/>
      <c r="BT983" s="570"/>
      <c r="BU983" s="570"/>
      <c r="BV983" s="570"/>
      <c r="BW983" s="570"/>
      <c r="BX983" s="570"/>
      <c r="BY983" s="570"/>
      <c r="BZ983" s="570"/>
      <c r="CA983" s="570"/>
      <c r="CB983" s="570"/>
      <c r="CC983" s="570"/>
      <c r="CD983" s="570"/>
      <c r="CE983" s="570"/>
      <c r="CF983" s="570"/>
      <c r="CG983" s="570"/>
      <c r="CH983" s="570"/>
      <c r="CI983" s="570"/>
      <c r="CJ983" s="570"/>
      <c r="CK983" s="570"/>
      <c r="CL983" s="570"/>
      <c r="CM983" s="570"/>
      <c r="CN983" s="570"/>
      <c r="CO983" s="570"/>
      <c r="CP983" s="570"/>
      <c r="CQ983" s="570"/>
      <c r="CR983" s="570"/>
      <c r="CS983" s="570"/>
      <c r="CT983" s="570"/>
      <c r="CU983" s="570"/>
      <c r="CV983" s="570"/>
    </row>
    <row r="984" spans="1:100" s="365" customFormat="1" ht="13.5">
      <c r="A984" s="655"/>
      <c r="B984" s="655"/>
      <c r="C984" s="655"/>
      <c r="D984" s="655"/>
      <c r="E984" s="655"/>
      <c r="F984" s="655"/>
      <c r="G984" s="655"/>
      <c r="H984" s="815"/>
      <c r="I984" s="815"/>
      <c r="J984" s="366"/>
      <c r="K984" s="367"/>
      <c r="L984" s="368"/>
      <c r="O984" s="339"/>
      <c r="P984" s="369"/>
      <c r="Q984" s="341"/>
      <c r="R984" s="342"/>
      <c r="S984" s="342"/>
      <c r="T984" s="343"/>
      <c r="U984" s="344"/>
      <c r="V984" s="344"/>
      <c r="W984" s="344"/>
      <c r="X984" s="564"/>
      <c r="Y984" s="564"/>
      <c r="Z984" s="564"/>
      <c r="AA984" s="564"/>
      <c r="AB984" s="564"/>
      <c r="AC984" s="570"/>
      <c r="AD984" s="570"/>
      <c r="AE984" s="570"/>
      <c r="AF984" s="570"/>
      <c r="AG984" s="570"/>
      <c r="AH984" s="570"/>
      <c r="AI984" s="570"/>
      <c r="AJ984" s="570"/>
      <c r="AK984" s="570"/>
      <c r="AL984" s="570"/>
      <c r="AM984" s="570"/>
      <c r="AN984" s="570"/>
      <c r="AO984" s="570"/>
      <c r="AP984" s="570"/>
      <c r="AQ984" s="570"/>
      <c r="AR984" s="570"/>
      <c r="AS984" s="570"/>
      <c r="AT984" s="570"/>
      <c r="AU984" s="570"/>
      <c r="AV984" s="570"/>
      <c r="AW984" s="570"/>
      <c r="AX984" s="570"/>
      <c r="AY984" s="570"/>
      <c r="AZ984" s="570"/>
      <c r="BA984" s="570"/>
      <c r="BB984" s="570"/>
      <c r="BC984" s="570"/>
      <c r="BD984" s="570"/>
      <c r="BE984" s="570"/>
      <c r="BF984" s="570"/>
      <c r="BG984" s="570"/>
      <c r="BH984" s="570"/>
      <c r="BI984" s="570"/>
      <c r="BJ984" s="570"/>
      <c r="BK984" s="570"/>
      <c r="BL984" s="570"/>
      <c r="BM984" s="570"/>
      <c r="BN984" s="570"/>
      <c r="BO984" s="570"/>
      <c r="BP984" s="570"/>
      <c r="BQ984" s="570"/>
      <c r="BR984" s="570"/>
      <c r="BS984" s="570"/>
      <c r="BT984" s="570"/>
      <c r="BU984" s="570"/>
      <c r="BV984" s="570"/>
      <c r="BW984" s="570"/>
      <c r="BX984" s="570"/>
      <c r="BY984" s="570"/>
      <c r="BZ984" s="570"/>
      <c r="CA984" s="570"/>
      <c r="CB984" s="570"/>
      <c r="CC984" s="570"/>
      <c r="CD984" s="570"/>
      <c r="CE984" s="570"/>
      <c r="CF984" s="570"/>
      <c r="CG984" s="570"/>
      <c r="CH984" s="570"/>
      <c r="CI984" s="570"/>
      <c r="CJ984" s="570"/>
      <c r="CK984" s="570"/>
      <c r="CL984" s="570"/>
      <c r="CM984" s="570"/>
      <c r="CN984" s="570"/>
      <c r="CO984" s="570"/>
      <c r="CP984" s="570"/>
      <c r="CQ984" s="570"/>
      <c r="CR984" s="570"/>
      <c r="CS984" s="570"/>
      <c r="CT984" s="570"/>
      <c r="CU984" s="570"/>
      <c r="CV984" s="570"/>
    </row>
    <row r="985" spans="1:100" s="365" customFormat="1" ht="13.5">
      <c r="A985" s="655"/>
      <c r="B985" s="655"/>
      <c r="C985" s="655"/>
      <c r="D985" s="655"/>
      <c r="E985" s="655"/>
      <c r="F985" s="655"/>
      <c r="G985" s="655"/>
      <c r="H985" s="815"/>
      <c r="I985" s="815"/>
      <c r="J985" s="366"/>
      <c r="K985" s="367"/>
      <c r="L985" s="368"/>
      <c r="O985" s="339"/>
      <c r="P985" s="369"/>
      <c r="Q985" s="341"/>
      <c r="R985" s="342"/>
      <c r="S985" s="342"/>
      <c r="T985" s="343"/>
      <c r="U985" s="344"/>
      <c r="V985" s="344"/>
      <c r="W985" s="344"/>
      <c r="X985" s="564"/>
      <c r="Y985" s="564"/>
      <c r="Z985" s="564"/>
      <c r="AA985" s="564"/>
      <c r="AB985" s="564"/>
      <c r="AC985" s="570"/>
      <c r="AD985" s="570"/>
      <c r="AE985" s="570"/>
      <c r="AF985" s="570"/>
      <c r="AG985" s="570"/>
      <c r="AH985" s="570"/>
      <c r="AI985" s="570"/>
      <c r="AJ985" s="570"/>
      <c r="AK985" s="570"/>
      <c r="AL985" s="570"/>
      <c r="AM985" s="570"/>
      <c r="AN985" s="570"/>
      <c r="AO985" s="570"/>
      <c r="AP985" s="570"/>
      <c r="AQ985" s="570"/>
      <c r="AR985" s="570"/>
      <c r="AS985" s="570"/>
      <c r="AT985" s="570"/>
      <c r="AU985" s="570"/>
      <c r="AV985" s="570"/>
      <c r="AW985" s="570"/>
      <c r="AX985" s="570"/>
      <c r="AY985" s="570"/>
      <c r="AZ985" s="570"/>
      <c r="BA985" s="570"/>
      <c r="BB985" s="570"/>
      <c r="BC985" s="570"/>
      <c r="BD985" s="570"/>
      <c r="BE985" s="570"/>
      <c r="BF985" s="570"/>
      <c r="BG985" s="570"/>
      <c r="BH985" s="570"/>
      <c r="BI985" s="570"/>
      <c r="BJ985" s="570"/>
      <c r="BK985" s="570"/>
      <c r="BL985" s="570"/>
      <c r="BM985" s="570"/>
      <c r="BN985" s="570"/>
      <c r="BO985" s="570"/>
      <c r="BP985" s="570"/>
      <c r="BQ985" s="570"/>
      <c r="BR985" s="570"/>
      <c r="BS985" s="570"/>
      <c r="BT985" s="570"/>
      <c r="BU985" s="570"/>
      <c r="BV985" s="570"/>
      <c r="BW985" s="570"/>
      <c r="BX985" s="570"/>
      <c r="BY985" s="570"/>
      <c r="BZ985" s="570"/>
      <c r="CA985" s="570"/>
      <c r="CB985" s="570"/>
      <c r="CC985" s="570"/>
      <c r="CD985" s="570"/>
      <c r="CE985" s="570"/>
      <c r="CF985" s="570"/>
      <c r="CG985" s="570"/>
      <c r="CH985" s="570"/>
      <c r="CI985" s="570"/>
      <c r="CJ985" s="570"/>
      <c r="CK985" s="570"/>
      <c r="CL985" s="570"/>
      <c r="CM985" s="570"/>
      <c r="CN985" s="570"/>
      <c r="CO985" s="570"/>
      <c r="CP985" s="570"/>
      <c r="CQ985" s="570"/>
      <c r="CR985" s="570"/>
      <c r="CS985" s="570"/>
      <c r="CT985" s="570"/>
      <c r="CU985" s="570"/>
      <c r="CV985" s="570"/>
    </row>
    <row r="986" spans="1:100" s="365" customFormat="1" ht="13.5">
      <c r="A986" s="655"/>
      <c r="B986" s="655"/>
      <c r="C986" s="655"/>
      <c r="D986" s="655"/>
      <c r="E986" s="655"/>
      <c r="F986" s="655"/>
      <c r="G986" s="655"/>
      <c r="H986" s="815"/>
      <c r="I986" s="815"/>
      <c r="J986" s="366"/>
      <c r="K986" s="367"/>
      <c r="L986" s="368"/>
      <c r="O986" s="339"/>
      <c r="P986" s="369"/>
      <c r="Q986" s="341"/>
      <c r="R986" s="342"/>
      <c r="S986" s="342"/>
      <c r="T986" s="343"/>
      <c r="U986" s="344"/>
      <c r="V986" s="344"/>
      <c r="W986" s="344"/>
      <c r="X986" s="564"/>
      <c r="Y986" s="564"/>
      <c r="Z986" s="564"/>
      <c r="AA986" s="564"/>
      <c r="AB986" s="564"/>
      <c r="AC986" s="570"/>
      <c r="AD986" s="570"/>
      <c r="AE986" s="570"/>
      <c r="AF986" s="570"/>
      <c r="AG986" s="570"/>
      <c r="AH986" s="570"/>
      <c r="AI986" s="570"/>
      <c r="AJ986" s="570"/>
      <c r="AK986" s="570"/>
      <c r="AL986" s="570"/>
      <c r="AM986" s="570"/>
      <c r="AN986" s="570"/>
      <c r="AO986" s="570"/>
      <c r="AP986" s="570"/>
      <c r="AQ986" s="570"/>
      <c r="AR986" s="570"/>
      <c r="AS986" s="570"/>
      <c r="AT986" s="570"/>
      <c r="AU986" s="570"/>
      <c r="AV986" s="570"/>
      <c r="AW986" s="570"/>
      <c r="AX986" s="570"/>
      <c r="AY986" s="570"/>
      <c r="AZ986" s="570"/>
      <c r="BA986" s="570"/>
      <c r="BB986" s="570"/>
      <c r="BC986" s="570"/>
      <c r="BD986" s="570"/>
      <c r="BE986" s="570"/>
      <c r="BF986" s="570"/>
      <c r="BG986" s="570"/>
      <c r="BH986" s="570"/>
      <c r="BI986" s="570"/>
      <c r="BJ986" s="570"/>
      <c r="BK986" s="570"/>
      <c r="BL986" s="570"/>
      <c r="BM986" s="570"/>
      <c r="BN986" s="570"/>
      <c r="BO986" s="570"/>
      <c r="BP986" s="570"/>
      <c r="BQ986" s="570"/>
      <c r="BR986" s="570"/>
      <c r="BS986" s="570"/>
      <c r="BT986" s="570"/>
      <c r="BU986" s="570"/>
      <c r="BV986" s="570"/>
      <c r="BW986" s="570"/>
      <c r="BX986" s="570"/>
      <c r="BY986" s="570"/>
      <c r="BZ986" s="570"/>
      <c r="CA986" s="570"/>
      <c r="CB986" s="570"/>
      <c r="CC986" s="570"/>
      <c r="CD986" s="570"/>
      <c r="CE986" s="570"/>
      <c r="CF986" s="570"/>
      <c r="CG986" s="570"/>
      <c r="CH986" s="570"/>
      <c r="CI986" s="570"/>
      <c r="CJ986" s="570"/>
      <c r="CK986" s="570"/>
      <c r="CL986" s="570"/>
      <c r="CM986" s="570"/>
      <c r="CN986" s="570"/>
      <c r="CO986" s="570"/>
      <c r="CP986" s="570"/>
      <c r="CQ986" s="570"/>
      <c r="CR986" s="570"/>
      <c r="CS986" s="570"/>
      <c r="CT986" s="570"/>
      <c r="CU986" s="570"/>
      <c r="CV986" s="570"/>
    </row>
    <row r="987" spans="1:100" s="365" customFormat="1" ht="13.5">
      <c r="A987" s="655"/>
      <c r="B987" s="655"/>
      <c r="C987" s="655"/>
      <c r="D987" s="655"/>
      <c r="E987" s="655"/>
      <c r="F987" s="655"/>
      <c r="G987" s="655"/>
      <c r="H987" s="815"/>
      <c r="I987" s="815"/>
      <c r="J987" s="366"/>
      <c r="K987" s="367"/>
      <c r="L987" s="368"/>
      <c r="O987" s="339"/>
      <c r="P987" s="369"/>
      <c r="Q987" s="341"/>
      <c r="R987" s="342"/>
      <c r="S987" s="342"/>
      <c r="T987" s="343"/>
      <c r="U987" s="344"/>
      <c r="V987" s="344"/>
      <c r="W987" s="344"/>
      <c r="X987" s="564"/>
      <c r="Y987" s="564"/>
      <c r="Z987" s="564"/>
      <c r="AA987" s="564"/>
      <c r="AB987" s="564"/>
      <c r="AC987" s="570"/>
      <c r="AD987" s="570"/>
      <c r="AE987" s="570"/>
      <c r="AF987" s="570"/>
      <c r="AG987" s="570"/>
      <c r="AH987" s="570"/>
      <c r="AI987" s="570"/>
      <c r="AJ987" s="570"/>
      <c r="AK987" s="570"/>
      <c r="AL987" s="570"/>
      <c r="AM987" s="570"/>
      <c r="AN987" s="570"/>
      <c r="AO987" s="570"/>
      <c r="AP987" s="570"/>
      <c r="AQ987" s="570"/>
      <c r="AR987" s="570"/>
      <c r="AS987" s="570"/>
      <c r="AT987" s="570"/>
      <c r="AU987" s="570"/>
      <c r="AV987" s="570"/>
      <c r="AW987" s="570"/>
      <c r="AX987" s="570"/>
      <c r="AY987" s="570"/>
      <c r="AZ987" s="570"/>
      <c r="BA987" s="570"/>
      <c r="BB987" s="570"/>
      <c r="BC987" s="570"/>
      <c r="BD987" s="570"/>
      <c r="BE987" s="570"/>
      <c r="BF987" s="570"/>
      <c r="BG987" s="570"/>
      <c r="BH987" s="570"/>
      <c r="BI987" s="570"/>
      <c r="BJ987" s="570"/>
      <c r="BK987" s="570"/>
      <c r="BL987" s="570"/>
      <c r="BM987" s="570"/>
      <c r="BN987" s="570"/>
      <c r="BO987" s="570"/>
      <c r="BP987" s="570"/>
      <c r="BQ987" s="570"/>
      <c r="BR987" s="570"/>
      <c r="BS987" s="570"/>
      <c r="BT987" s="570"/>
      <c r="BU987" s="570"/>
      <c r="BV987" s="570"/>
      <c r="BW987" s="570"/>
      <c r="BX987" s="570"/>
      <c r="BY987" s="570"/>
      <c r="BZ987" s="570"/>
      <c r="CA987" s="570"/>
      <c r="CB987" s="570"/>
      <c r="CC987" s="570"/>
      <c r="CD987" s="570"/>
      <c r="CE987" s="570"/>
      <c r="CF987" s="570"/>
      <c r="CG987" s="570"/>
      <c r="CH987" s="570"/>
      <c r="CI987" s="570"/>
      <c r="CJ987" s="570"/>
      <c r="CK987" s="570"/>
      <c r="CL987" s="570"/>
      <c r="CM987" s="570"/>
      <c r="CN987" s="570"/>
      <c r="CO987" s="570"/>
      <c r="CP987" s="570"/>
      <c r="CQ987" s="570"/>
      <c r="CR987" s="570"/>
      <c r="CS987" s="570"/>
      <c r="CT987" s="570"/>
      <c r="CU987" s="570"/>
      <c r="CV987" s="570"/>
    </row>
    <row r="988" spans="1:100" s="365" customFormat="1" ht="13.5">
      <c r="A988" s="655"/>
      <c r="B988" s="655"/>
      <c r="C988" s="655"/>
      <c r="D988" s="655"/>
      <c r="E988" s="655"/>
      <c r="F988" s="655"/>
      <c r="G988" s="655"/>
      <c r="H988" s="815"/>
      <c r="I988" s="815"/>
      <c r="J988" s="366"/>
      <c r="K988" s="367"/>
      <c r="L988" s="368"/>
      <c r="O988" s="339"/>
      <c r="P988" s="369"/>
      <c r="Q988" s="341"/>
      <c r="R988" s="342"/>
      <c r="S988" s="342"/>
      <c r="T988" s="343"/>
      <c r="U988" s="344"/>
      <c r="V988" s="344"/>
      <c r="W988" s="344"/>
      <c r="X988" s="564"/>
      <c r="Y988" s="564"/>
      <c r="Z988" s="564"/>
      <c r="AA988" s="564"/>
      <c r="AB988" s="564"/>
      <c r="AC988" s="570"/>
      <c r="AD988" s="570"/>
      <c r="AE988" s="570"/>
      <c r="AF988" s="570"/>
      <c r="AG988" s="570"/>
      <c r="AH988" s="570"/>
      <c r="AI988" s="570"/>
      <c r="AJ988" s="570"/>
      <c r="AK988" s="570"/>
      <c r="AL988" s="570"/>
      <c r="AM988" s="570"/>
      <c r="AN988" s="570"/>
      <c r="AO988" s="570"/>
      <c r="AP988" s="570"/>
      <c r="AQ988" s="570"/>
      <c r="AR988" s="570"/>
      <c r="AS988" s="570"/>
      <c r="AT988" s="570"/>
      <c r="AU988" s="570"/>
      <c r="AV988" s="570"/>
      <c r="AW988" s="570"/>
      <c r="AX988" s="570"/>
      <c r="AY988" s="570"/>
      <c r="AZ988" s="570"/>
      <c r="BA988" s="570"/>
      <c r="BB988" s="570"/>
      <c r="BC988" s="570"/>
      <c r="BD988" s="570"/>
      <c r="BE988" s="570"/>
      <c r="BF988" s="570"/>
      <c r="BG988" s="570"/>
      <c r="BH988" s="570"/>
      <c r="BI988" s="570"/>
      <c r="BJ988" s="570"/>
      <c r="BK988" s="570"/>
      <c r="BL988" s="570"/>
      <c r="BM988" s="570"/>
      <c r="BN988" s="570"/>
      <c r="BO988" s="570"/>
      <c r="BP988" s="570"/>
      <c r="BQ988" s="570"/>
      <c r="BR988" s="570"/>
      <c r="BS988" s="570"/>
      <c r="BT988" s="570"/>
      <c r="BU988" s="570"/>
      <c r="BV988" s="570"/>
      <c r="BW988" s="570"/>
      <c r="BX988" s="570"/>
      <c r="BY988" s="570"/>
      <c r="BZ988" s="570"/>
      <c r="CA988" s="570"/>
      <c r="CB988" s="570"/>
      <c r="CC988" s="570"/>
      <c r="CD988" s="570"/>
      <c r="CE988" s="570"/>
      <c r="CF988" s="570"/>
      <c r="CG988" s="570"/>
      <c r="CH988" s="570"/>
      <c r="CI988" s="570"/>
      <c r="CJ988" s="570"/>
      <c r="CK988" s="570"/>
      <c r="CL988" s="570"/>
      <c r="CM988" s="570"/>
      <c r="CN988" s="570"/>
      <c r="CO988" s="570"/>
      <c r="CP988" s="570"/>
      <c r="CQ988" s="570"/>
      <c r="CR988" s="570"/>
      <c r="CS988" s="570"/>
      <c r="CT988" s="570"/>
      <c r="CU988" s="570"/>
      <c r="CV988" s="570"/>
    </row>
    <row r="989" spans="1:100" s="365" customFormat="1" ht="13.5">
      <c r="A989" s="655"/>
      <c r="B989" s="655"/>
      <c r="C989" s="655"/>
      <c r="D989" s="655"/>
      <c r="E989" s="655"/>
      <c r="F989" s="655"/>
      <c r="G989" s="655"/>
      <c r="H989" s="815"/>
      <c r="I989" s="815"/>
      <c r="J989" s="366"/>
      <c r="K989" s="367"/>
      <c r="L989" s="368"/>
      <c r="O989" s="339"/>
      <c r="P989" s="369"/>
      <c r="Q989" s="341"/>
      <c r="R989" s="342"/>
      <c r="S989" s="342"/>
      <c r="T989" s="343"/>
      <c r="U989" s="344"/>
      <c r="V989" s="344"/>
      <c r="W989" s="344"/>
      <c r="X989" s="564"/>
      <c r="Y989" s="564"/>
      <c r="Z989" s="564"/>
      <c r="AA989" s="564"/>
      <c r="AB989" s="564"/>
      <c r="AC989" s="570"/>
      <c r="AD989" s="570"/>
      <c r="AE989" s="570"/>
      <c r="AF989" s="570"/>
      <c r="AG989" s="570"/>
      <c r="AH989" s="570"/>
      <c r="AI989" s="570"/>
      <c r="AJ989" s="570"/>
      <c r="AK989" s="570"/>
      <c r="AL989" s="570"/>
      <c r="AM989" s="570"/>
      <c r="AN989" s="570"/>
      <c r="AO989" s="570"/>
      <c r="AP989" s="570"/>
      <c r="AQ989" s="570"/>
      <c r="AR989" s="570"/>
      <c r="AS989" s="570"/>
      <c r="AT989" s="570"/>
      <c r="AU989" s="570"/>
      <c r="AV989" s="570"/>
      <c r="AW989" s="570"/>
      <c r="AX989" s="570"/>
      <c r="AY989" s="570"/>
      <c r="AZ989" s="570"/>
      <c r="BA989" s="570"/>
      <c r="BB989" s="570"/>
      <c r="BC989" s="570"/>
      <c r="BD989" s="570"/>
      <c r="BE989" s="570"/>
      <c r="BF989" s="570"/>
      <c r="BG989" s="570"/>
      <c r="BH989" s="570"/>
      <c r="BI989" s="570"/>
      <c r="BJ989" s="570"/>
      <c r="BK989" s="570"/>
      <c r="BL989" s="570"/>
      <c r="BM989" s="570"/>
      <c r="BN989" s="570"/>
      <c r="BO989" s="570"/>
      <c r="BP989" s="570"/>
      <c r="BQ989" s="570"/>
      <c r="BR989" s="570"/>
      <c r="BS989" s="570"/>
      <c r="BT989" s="570"/>
      <c r="BU989" s="570"/>
      <c r="BV989" s="570"/>
      <c r="BW989" s="570"/>
      <c r="BX989" s="570"/>
      <c r="BY989" s="570"/>
      <c r="BZ989" s="570"/>
      <c r="CA989" s="570"/>
      <c r="CB989" s="570"/>
      <c r="CC989" s="570"/>
      <c r="CD989" s="570"/>
      <c r="CE989" s="570"/>
      <c r="CF989" s="570"/>
      <c r="CG989" s="570"/>
      <c r="CH989" s="570"/>
      <c r="CI989" s="570"/>
      <c r="CJ989" s="570"/>
      <c r="CK989" s="570"/>
      <c r="CL989" s="570"/>
      <c r="CM989" s="570"/>
      <c r="CN989" s="570"/>
      <c r="CO989" s="570"/>
      <c r="CP989" s="570"/>
      <c r="CQ989" s="570"/>
      <c r="CR989" s="570"/>
      <c r="CS989" s="570"/>
      <c r="CT989" s="570"/>
      <c r="CU989" s="570"/>
      <c r="CV989" s="570"/>
    </row>
    <row r="990" spans="1:100" s="365" customFormat="1" ht="13.5">
      <c r="A990" s="655"/>
      <c r="B990" s="655"/>
      <c r="C990" s="655"/>
      <c r="D990" s="655"/>
      <c r="E990" s="655"/>
      <c r="F990" s="655"/>
      <c r="G990" s="655"/>
      <c r="H990" s="815"/>
      <c r="I990" s="815"/>
      <c r="J990" s="366"/>
      <c r="K990" s="367"/>
      <c r="L990" s="368"/>
      <c r="O990" s="339"/>
      <c r="P990" s="369"/>
      <c r="Q990" s="341"/>
      <c r="R990" s="342"/>
      <c r="S990" s="342"/>
      <c r="T990" s="343"/>
      <c r="U990" s="344"/>
      <c r="V990" s="344"/>
      <c r="W990" s="344"/>
      <c r="X990" s="564"/>
      <c r="Y990" s="564"/>
      <c r="Z990" s="564"/>
      <c r="AA990" s="564"/>
      <c r="AB990" s="564"/>
      <c r="AC990" s="570"/>
      <c r="AD990" s="570"/>
      <c r="AE990" s="570"/>
      <c r="AF990" s="570"/>
      <c r="AG990" s="570"/>
      <c r="AH990" s="570"/>
      <c r="AI990" s="570"/>
      <c r="AJ990" s="570"/>
      <c r="AK990" s="570"/>
      <c r="AL990" s="570"/>
      <c r="AM990" s="570"/>
      <c r="AN990" s="570"/>
      <c r="AO990" s="570"/>
      <c r="AP990" s="570"/>
      <c r="AQ990" s="570"/>
      <c r="AR990" s="570"/>
      <c r="AS990" s="570"/>
      <c r="AT990" s="570"/>
      <c r="AU990" s="570"/>
      <c r="AV990" s="570"/>
      <c r="AW990" s="570"/>
      <c r="AX990" s="570"/>
      <c r="AY990" s="570"/>
      <c r="AZ990" s="570"/>
      <c r="BA990" s="570"/>
      <c r="BB990" s="570"/>
      <c r="BC990" s="570"/>
      <c r="BD990" s="570"/>
      <c r="BE990" s="570"/>
      <c r="BF990" s="570"/>
      <c r="BG990" s="570"/>
      <c r="BH990" s="570"/>
      <c r="BI990" s="570"/>
      <c r="BJ990" s="570"/>
      <c r="BK990" s="570"/>
      <c r="BL990" s="570"/>
      <c r="BM990" s="570"/>
      <c r="BN990" s="570"/>
      <c r="BO990" s="570"/>
      <c r="BP990" s="570"/>
      <c r="BQ990" s="570"/>
      <c r="BR990" s="570"/>
      <c r="BS990" s="570"/>
      <c r="BT990" s="570"/>
      <c r="BU990" s="570"/>
      <c r="BV990" s="570"/>
      <c r="BW990" s="570"/>
      <c r="BX990" s="570"/>
      <c r="BY990" s="570"/>
      <c r="BZ990" s="570"/>
      <c r="CA990" s="570"/>
      <c r="CB990" s="570"/>
      <c r="CC990" s="570"/>
      <c r="CD990" s="570"/>
      <c r="CE990" s="570"/>
      <c r="CF990" s="570"/>
      <c r="CG990" s="570"/>
      <c r="CH990" s="570"/>
      <c r="CI990" s="570"/>
      <c r="CJ990" s="570"/>
      <c r="CK990" s="570"/>
      <c r="CL990" s="570"/>
      <c r="CM990" s="570"/>
      <c r="CN990" s="570"/>
      <c r="CO990" s="570"/>
      <c r="CP990" s="570"/>
      <c r="CQ990" s="570"/>
      <c r="CR990" s="570"/>
      <c r="CS990" s="570"/>
      <c r="CT990" s="570"/>
      <c r="CU990" s="570"/>
      <c r="CV990" s="570"/>
    </row>
    <row r="991" spans="1:100" s="365" customFormat="1" ht="13.5">
      <c r="A991" s="655"/>
      <c r="B991" s="655"/>
      <c r="C991" s="655"/>
      <c r="D991" s="655"/>
      <c r="E991" s="655"/>
      <c r="F991" s="655"/>
      <c r="G991" s="655"/>
      <c r="H991" s="815"/>
      <c r="I991" s="815"/>
      <c r="J991" s="366"/>
      <c r="K991" s="367"/>
      <c r="L991" s="368"/>
      <c r="O991" s="339"/>
      <c r="P991" s="369"/>
      <c r="Q991" s="341"/>
      <c r="R991" s="342"/>
      <c r="S991" s="342"/>
      <c r="T991" s="343"/>
      <c r="U991" s="344"/>
      <c r="V991" s="344"/>
      <c r="W991" s="344"/>
      <c r="X991" s="564"/>
      <c r="Y991" s="564"/>
      <c r="Z991" s="564"/>
      <c r="AA991" s="564"/>
      <c r="AB991" s="564"/>
      <c r="AC991" s="570"/>
      <c r="AD991" s="570"/>
      <c r="AE991" s="570"/>
      <c r="AF991" s="570"/>
      <c r="AG991" s="570"/>
      <c r="AH991" s="570"/>
      <c r="AI991" s="570"/>
      <c r="AJ991" s="570"/>
      <c r="AK991" s="570"/>
      <c r="AL991" s="570"/>
      <c r="AM991" s="570"/>
      <c r="AN991" s="570"/>
      <c r="AO991" s="570"/>
      <c r="AP991" s="570"/>
      <c r="AQ991" s="570"/>
      <c r="AR991" s="570"/>
      <c r="AS991" s="570"/>
      <c r="AT991" s="570"/>
      <c r="AU991" s="570"/>
      <c r="AV991" s="570"/>
      <c r="AW991" s="570"/>
      <c r="AX991" s="570"/>
      <c r="AY991" s="570"/>
      <c r="AZ991" s="570"/>
      <c r="BA991" s="570"/>
      <c r="BB991" s="570"/>
      <c r="BC991" s="570"/>
      <c r="BD991" s="570"/>
      <c r="BE991" s="570"/>
      <c r="BF991" s="570"/>
      <c r="BG991" s="570"/>
      <c r="BH991" s="570"/>
      <c r="BI991" s="570"/>
      <c r="BJ991" s="570"/>
      <c r="BK991" s="570"/>
      <c r="BL991" s="570"/>
      <c r="BM991" s="570"/>
      <c r="BN991" s="570"/>
      <c r="BO991" s="570"/>
      <c r="BP991" s="570"/>
      <c r="BQ991" s="570"/>
      <c r="BR991" s="570"/>
      <c r="BS991" s="570"/>
      <c r="BT991" s="570"/>
      <c r="BU991" s="570"/>
      <c r="BV991" s="570"/>
      <c r="BW991" s="570"/>
      <c r="BX991" s="570"/>
      <c r="BY991" s="570"/>
      <c r="BZ991" s="570"/>
      <c r="CA991" s="570"/>
      <c r="CB991" s="570"/>
      <c r="CC991" s="570"/>
      <c r="CD991" s="570"/>
      <c r="CE991" s="570"/>
      <c r="CF991" s="570"/>
      <c r="CG991" s="570"/>
      <c r="CH991" s="570"/>
      <c r="CI991" s="570"/>
      <c r="CJ991" s="570"/>
      <c r="CK991" s="570"/>
      <c r="CL991" s="570"/>
      <c r="CM991" s="570"/>
      <c r="CN991" s="570"/>
      <c r="CO991" s="570"/>
      <c r="CP991" s="570"/>
      <c r="CQ991" s="570"/>
      <c r="CR991" s="570"/>
      <c r="CS991" s="570"/>
      <c r="CT991" s="570"/>
      <c r="CU991" s="570"/>
      <c r="CV991" s="570"/>
    </row>
    <row r="992" spans="1:100" s="365" customFormat="1" ht="13.5">
      <c r="A992" s="655"/>
      <c r="B992" s="655"/>
      <c r="C992" s="655"/>
      <c r="D992" s="655"/>
      <c r="E992" s="655"/>
      <c r="F992" s="655"/>
      <c r="G992" s="655"/>
      <c r="H992" s="815"/>
      <c r="I992" s="815"/>
      <c r="J992" s="366"/>
      <c r="K992" s="367"/>
      <c r="L992" s="368"/>
      <c r="O992" s="339"/>
      <c r="P992" s="369"/>
      <c r="Q992" s="341"/>
      <c r="R992" s="342"/>
      <c r="S992" s="342"/>
      <c r="T992" s="343"/>
      <c r="U992" s="344"/>
      <c r="V992" s="344"/>
      <c r="W992" s="344"/>
      <c r="X992" s="564"/>
      <c r="Y992" s="564"/>
      <c r="Z992" s="564"/>
      <c r="AA992" s="564"/>
      <c r="AB992" s="564"/>
      <c r="AC992" s="570"/>
      <c r="AD992" s="570"/>
      <c r="AE992" s="570"/>
      <c r="AF992" s="570"/>
      <c r="AG992" s="570"/>
      <c r="AH992" s="570"/>
      <c r="AI992" s="570"/>
      <c r="AJ992" s="570"/>
      <c r="AK992" s="570"/>
      <c r="AL992" s="570"/>
      <c r="AM992" s="570"/>
      <c r="AN992" s="570"/>
      <c r="AO992" s="570"/>
      <c r="AP992" s="570"/>
      <c r="AQ992" s="570"/>
      <c r="AR992" s="570"/>
      <c r="AS992" s="570"/>
      <c r="AT992" s="570"/>
      <c r="AU992" s="570"/>
      <c r="AV992" s="570"/>
      <c r="AW992" s="570"/>
      <c r="AX992" s="570"/>
      <c r="AY992" s="570"/>
      <c r="AZ992" s="570"/>
      <c r="BA992" s="570"/>
      <c r="BB992" s="570"/>
      <c r="BC992" s="570"/>
      <c r="BD992" s="570"/>
      <c r="BE992" s="570"/>
      <c r="BF992" s="570"/>
      <c r="BG992" s="570"/>
      <c r="BH992" s="570"/>
      <c r="BI992" s="570"/>
      <c r="BJ992" s="570"/>
      <c r="BK992" s="570"/>
      <c r="BL992" s="570"/>
      <c r="BM992" s="570"/>
      <c r="BN992" s="570"/>
      <c r="BO992" s="570"/>
      <c r="BP992" s="570"/>
      <c r="BQ992" s="570"/>
      <c r="BR992" s="570"/>
      <c r="BS992" s="570"/>
      <c r="BT992" s="570"/>
      <c r="BU992" s="570"/>
      <c r="BV992" s="570"/>
      <c r="BW992" s="570"/>
      <c r="BX992" s="570"/>
      <c r="BY992" s="570"/>
      <c r="BZ992" s="570"/>
      <c r="CA992" s="570"/>
      <c r="CB992" s="570"/>
      <c r="CC992" s="570"/>
      <c r="CD992" s="570"/>
      <c r="CE992" s="570"/>
      <c r="CF992" s="570"/>
      <c r="CG992" s="570"/>
      <c r="CH992" s="570"/>
      <c r="CI992" s="570"/>
      <c r="CJ992" s="570"/>
      <c r="CK992" s="570"/>
      <c r="CL992" s="570"/>
      <c r="CM992" s="570"/>
      <c r="CN992" s="570"/>
      <c r="CO992" s="570"/>
      <c r="CP992" s="570"/>
      <c r="CQ992" s="570"/>
      <c r="CR992" s="570"/>
      <c r="CS992" s="570"/>
      <c r="CT992" s="570"/>
      <c r="CU992" s="570"/>
      <c r="CV992" s="570"/>
    </row>
    <row r="993" spans="1:100" s="365" customFormat="1" ht="13.5">
      <c r="A993" s="655"/>
      <c r="B993" s="655"/>
      <c r="C993" s="655"/>
      <c r="D993" s="655"/>
      <c r="E993" s="655"/>
      <c r="F993" s="655"/>
      <c r="G993" s="655"/>
      <c r="H993" s="815"/>
      <c r="I993" s="815"/>
      <c r="J993" s="366"/>
      <c r="K993" s="367"/>
      <c r="L993" s="368"/>
      <c r="O993" s="339"/>
      <c r="P993" s="369"/>
      <c r="Q993" s="341"/>
      <c r="R993" s="342"/>
      <c r="S993" s="342"/>
      <c r="T993" s="343"/>
      <c r="U993" s="344"/>
      <c r="V993" s="344"/>
      <c r="W993" s="344"/>
      <c r="X993" s="564"/>
      <c r="Y993" s="564"/>
      <c r="Z993" s="564"/>
      <c r="AA993" s="564"/>
      <c r="AB993" s="564"/>
      <c r="AC993" s="570"/>
      <c r="AD993" s="570"/>
      <c r="AE993" s="570"/>
      <c r="AF993" s="570"/>
      <c r="AG993" s="570"/>
      <c r="AH993" s="570"/>
      <c r="AI993" s="570"/>
      <c r="AJ993" s="570"/>
      <c r="AK993" s="570"/>
      <c r="AL993" s="570"/>
      <c r="AM993" s="570"/>
      <c r="AN993" s="570"/>
      <c r="AO993" s="570"/>
      <c r="AP993" s="570"/>
      <c r="AQ993" s="570"/>
      <c r="AR993" s="570"/>
      <c r="AS993" s="570"/>
      <c r="AT993" s="570"/>
      <c r="AU993" s="570"/>
      <c r="AV993" s="570"/>
      <c r="AW993" s="570"/>
      <c r="AX993" s="570"/>
      <c r="AY993" s="570"/>
      <c r="AZ993" s="570"/>
      <c r="BA993" s="570"/>
      <c r="BB993" s="570"/>
      <c r="BC993" s="570"/>
      <c r="BD993" s="570"/>
      <c r="BE993" s="570"/>
      <c r="BF993" s="570"/>
      <c r="BG993" s="570"/>
      <c r="BH993" s="570"/>
      <c r="BI993" s="570"/>
      <c r="BJ993" s="570"/>
      <c r="BK993" s="570"/>
      <c r="BL993" s="570"/>
      <c r="BM993" s="570"/>
      <c r="BN993" s="570"/>
      <c r="BO993" s="570"/>
      <c r="BP993" s="570"/>
      <c r="BQ993" s="570"/>
      <c r="BR993" s="570"/>
      <c r="BS993" s="570"/>
      <c r="BT993" s="570"/>
      <c r="BU993" s="570"/>
      <c r="BV993" s="570"/>
      <c r="BW993" s="570"/>
      <c r="BX993" s="570"/>
      <c r="BY993" s="570"/>
      <c r="BZ993" s="570"/>
      <c r="CA993" s="570"/>
      <c r="CB993" s="570"/>
      <c r="CC993" s="570"/>
      <c r="CD993" s="570"/>
      <c r="CE993" s="570"/>
      <c r="CF993" s="570"/>
      <c r="CG993" s="570"/>
      <c r="CH993" s="570"/>
      <c r="CI993" s="570"/>
      <c r="CJ993" s="570"/>
      <c r="CK993" s="570"/>
      <c r="CL993" s="570"/>
      <c r="CM993" s="570"/>
      <c r="CN993" s="570"/>
      <c r="CO993" s="570"/>
      <c r="CP993" s="570"/>
      <c r="CQ993" s="570"/>
      <c r="CR993" s="570"/>
      <c r="CS993" s="570"/>
      <c r="CT993" s="570"/>
      <c r="CU993" s="570"/>
      <c r="CV993" s="570"/>
    </row>
    <row r="994" spans="1:100" s="365" customFormat="1" ht="13.5">
      <c r="A994" s="655"/>
      <c r="B994" s="655"/>
      <c r="C994" s="655"/>
      <c r="D994" s="655"/>
      <c r="E994" s="655"/>
      <c r="F994" s="655"/>
      <c r="G994" s="655"/>
      <c r="H994" s="815"/>
      <c r="I994" s="815"/>
      <c r="J994" s="366"/>
      <c r="K994" s="367"/>
      <c r="L994" s="368"/>
      <c r="O994" s="339"/>
      <c r="P994" s="369"/>
      <c r="Q994" s="341"/>
      <c r="R994" s="342"/>
      <c r="S994" s="342"/>
      <c r="T994" s="343"/>
      <c r="U994" s="344"/>
      <c r="V994" s="344"/>
      <c r="W994" s="344"/>
      <c r="X994" s="564"/>
      <c r="Y994" s="564"/>
      <c r="Z994" s="564"/>
      <c r="AA994" s="564"/>
      <c r="AB994" s="564"/>
      <c r="AC994" s="570"/>
      <c r="AD994" s="570"/>
      <c r="AE994" s="570"/>
      <c r="AF994" s="570"/>
      <c r="AG994" s="570"/>
      <c r="AH994" s="570"/>
      <c r="AI994" s="570"/>
      <c r="AJ994" s="570"/>
      <c r="AK994" s="570"/>
      <c r="AL994" s="570"/>
      <c r="AM994" s="570"/>
      <c r="AN994" s="570"/>
      <c r="AO994" s="570"/>
      <c r="AP994" s="570"/>
      <c r="AQ994" s="570"/>
      <c r="AR994" s="570"/>
      <c r="AS994" s="570"/>
      <c r="AT994" s="570"/>
      <c r="AU994" s="570"/>
      <c r="AV994" s="570"/>
      <c r="AW994" s="570"/>
      <c r="AX994" s="570"/>
      <c r="AY994" s="570"/>
      <c r="AZ994" s="570"/>
      <c r="BA994" s="570"/>
      <c r="BB994" s="570"/>
      <c r="BC994" s="570"/>
      <c r="BD994" s="570"/>
      <c r="BE994" s="570"/>
      <c r="BF994" s="570"/>
      <c r="BG994" s="570"/>
      <c r="BH994" s="570"/>
      <c r="BI994" s="570"/>
      <c r="BJ994" s="570"/>
      <c r="BK994" s="570"/>
      <c r="BL994" s="570"/>
      <c r="BM994" s="570"/>
      <c r="BN994" s="570"/>
      <c r="BO994" s="570"/>
      <c r="BP994" s="570"/>
      <c r="BQ994" s="570"/>
      <c r="BR994" s="570"/>
      <c r="BS994" s="570"/>
      <c r="BT994" s="570"/>
      <c r="BU994" s="570"/>
      <c r="BV994" s="570"/>
      <c r="BW994" s="570"/>
      <c r="BX994" s="570"/>
      <c r="BY994" s="570"/>
      <c r="BZ994" s="570"/>
      <c r="CA994" s="570"/>
      <c r="CB994" s="570"/>
      <c r="CC994" s="570"/>
      <c r="CD994" s="570"/>
      <c r="CE994" s="570"/>
      <c r="CF994" s="570"/>
      <c r="CG994" s="570"/>
      <c r="CH994" s="570"/>
      <c r="CI994" s="570"/>
      <c r="CJ994" s="570"/>
      <c r="CK994" s="570"/>
      <c r="CL994" s="570"/>
      <c r="CM994" s="570"/>
      <c r="CN994" s="570"/>
      <c r="CO994" s="570"/>
      <c r="CP994" s="570"/>
      <c r="CQ994" s="570"/>
      <c r="CR994" s="570"/>
      <c r="CS994" s="570"/>
      <c r="CT994" s="570"/>
      <c r="CU994" s="570"/>
      <c r="CV994" s="570"/>
    </row>
    <row r="995" spans="1:100" s="365" customFormat="1" ht="13.5">
      <c r="A995" s="655"/>
      <c r="B995" s="655"/>
      <c r="C995" s="655"/>
      <c r="D995" s="655"/>
      <c r="E995" s="655"/>
      <c r="F995" s="655"/>
      <c r="G995" s="655"/>
      <c r="H995" s="815"/>
      <c r="I995" s="815"/>
      <c r="J995" s="366"/>
      <c r="K995" s="367"/>
      <c r="L995" s="368"/>
      <c r="O995" s="339"/>
      <c r="P995" s="369"/>
      <c r="Q995" s="341"/>
      <c r="R995" s="342"/>
      <c r="S995" s="342"/>
      <c r="T995" s="343"/>
      <c r="U995" s="344"/>
      <c r="V995" s="344"/>
      <c r="W995" s="344"/>
      <c r="X995" s="564"/>
      <c r="Y995" s="564"/>
      <c r="Z995" s="564"/>
      <c r="AA995" s="564"/>
      <c r="AB995" s="564"/>
      <c r="AC995" s="570"/>
      <c r="AD995" s="570"/>
      <c r="AE995" s="570"/>
      <c r="AF995" s="570"/>
      <c r="AG995" s="570"/>
      <c r="AH995" s="570"/>
      <c r="AI995" s="570"/>
      <c r="AJ995" s="570"/>
      <c r="AK995" s="570"/>
      <c r="AL995" s="570"/>
      <c r="AM995" s="570"/>
      <c r="AN995" s="570"/>
      <c r="AO995" s="570"/>
      <c r="AP995" s="570"/>
      <c r="AQ995" s="570"/>
      <c r="AR995" s="570"/>
      <c r="AS995" s="570"/>
      <c r="AT995" s="570"/>
      <c r="AU995" s="570"/>
      <c r="AV995" s="570"/>
      <c r="AW995" s="570"/>
      <c r="AX995" s="570"/>
      <c r="AY995" s="570"/>
      <c r="AZ995" s="570"/>
      <c r="BA995" s="570"/>
      <c r="BB995" s="570"/>
      <c r="BC995" s="570"/>
      <c r="BD995" s="570"/>
      <c r="BE995" s="570"/>
      <c r="BF995" s="570"/>
      <c r="BG995" s="570"/>
      <c r="BH995" s="570"/>
      <c r="BI995" s="570"/>
      <c r="BJ995" s="570"/>
      <c r="BK995" s="570"/>
      <c r="BL995" s="570"/>
      <c r="BM995" s="570"/>
      <c r="BN995" s="570"/>
      <c r="BO995" s="570"/>
      <c r="BP995" s="570"/>
      <c r="BQ995" s="570"/>
      <c r="BR995" s="570"/>
      <c r="BS995" s="570"/>
      <c r="BT995" s="570"/>
      <c r="BU995" s="570"/>
      <c r="BV995" s="570"/>
      <c r="BW995" s="570"/>
      <c r="BX995" s="570"/>
      <c r="BY995" s="570"/>
      <c r="BZ995" s="570"/>
      <c r="CA995" s="570"/>
      <c r="CB995" s="570"/>
      <c r="CC995" s="570"/>
      <c r="CD995" s="570"/>
      <c r="CE995" s="570"/>
      <c r="CF995" s="570"/>
      <c r="CG995" s="570"/>
      <c r="CH995" s="570"/>
      <c r="CI995" s="570"/>
      <c r="CJ995" s="570"/>
      <c r="CK995" s="570"/>
      <c r="CL995" s="570"/>
      <c r="CM995" s="570"/>
      <c r="CN995" s="570"/>
      <c r="CO995" s="570"/>
      <c r="CP995" s="570"/>
      <c r="CQ995" s="570"/>
      <c r="CR995" s="570"/>
      <c r="CS995" s="570"/>
      <c r="CT995" s="570"/>
      <c r="CU995" s="570"/>
      <c r="CV995" s="570"/>
    </row>
    <row r="996" spans="1:100" s="365" customFormat="1" ht="13.5">
      <c r="A996" s="655"/>
      <c r="B996" s="655"/>
      <c r="C996" s="655"/>
      <c r="D996" s="655"/>
      <c r="E996" s="655"/>
      <c r="F996" s="655"/>
      <c r="G996" s="655"/>
      <c r="H996" s="815"/>
      <c r="I996" s="815"/>
      <c r="J996" s="366"/>
      <c r="K996" s="367"/>
      <c r="L996" s="368"/>
      <c r="O996" s="339"/>
      <c r="P996" s="369"/>
      <c r="Q996" s="341"/>
      <c r="R996" s="342"/>
      <c r="S996" s="342"/>
      <c r="T996" s="343"/>
      <c r="U996" s="344"/>
      <c r="V996" s="344"/>
      <c r="W996" s="344"/>
      <c r="X996" s="564"/>
      <c r="Y996" s="564"/>
      <c r="Z996" s="564"/>
      <c r="AA996" s="564"/>
      <c r="AB996" s="564"/>
      <c r="AC996" s="570"/>
      <c r="AD996" s="570"/>
      <c r="AE996" s="570"/>
      <c r="AF996" s="570"/>
      <c r="AG996" s="570"/>
      <c r="AH996" s="570"/>
      <c r="AI996" s="570"/>
      <c r="AJ996" s="570"/>
      <c r="AK996" s="570"/>
      <c r="AL996" s="570"/>
      <c r="AM996" s="570"/>
      <c r="AN996" s="570"/>
      <c r="AO996" s="570"/>
      <c r="AP996" s="570"/>
      <c r="AQ996" s="570"/>
      <c r="AR996" s="570"/>
      <c r="AS996" s="570"/>
      <c r="AT996" s="570"/>
      <c r="AU996" s="570"/>
      <c r="AV996" s="570"/>
      <c r="AW996" s="570"/>
      <c r="AX996" s="570"/>
      <c r="AY996" s="570"/>
      <c r="AZ996" s="570"/>
      <c r="BA996" s="570"/>
      <c r="BB996" s="570"/>
      <c r="BC996" s="570"/>
      <c r="BD996" s="570"/>
      <c r="BE996" s="570"/>
      <c r="BF996" s="570"/>
      <c r="BG996" s="570"/>
      <c r="BH996" s="570"/>
      <c r="BI996" s="570"/>
      <c r="BJ996" s="570"/>
      <c r="BK996" s="570"/>
      <c r="BL996" s="570"/>
      <c r="BM996" s="570"/>
      <c r="BN996" s="570"/>
      <c r="BO996" s="570"/>
      <c r="BP996" s="570"/>
      <c r="BQ996" s="570"/>
      <c r="BR996" s="570"/>
      <c r="BS996" s="570"/>
      <c r="BT996" s="570"/>
      <c r="BU996" s="570"/>
      <c r="BV996" s="570"/>
      <c r="BW996" s="570"/>
      <c r="BX996" s="570"/>
      <c r="BY996" s="570"/>
      <c r="BZ996" s="570"/>
      <c r="CA996" s="570"/>
      <c r="CB996" s="570"/>
      <c r="CC996" s="570"/>
      <c r="CD996" s="570"/>
      <c r="CE996" s="570"/>
      <c r="CF996" s="570"/>
      <c r="CG996" s="570"/>
      <c r="CH996" s="570"/>
      <c r="CI996" s="570"/>
      <c r="CJ996" s="570"/>
      <c r="CK996" s="570"/>
      <c r="CL996" s="570"/>
      <c r="CM996" s="570"/>
      <c r="CN996" s="570"/>
      <c r="CO996" s="570"/>
      <c r="CP996" s="570"/>
      <c r="CQ996" s="570"/>
      <c r="CR996" s="570"/>
      <c r="CS996" s="570"/>
      <c r="CT996" s="570"/>
      <c r="CU996" s="570"/>
      <c r="CV996" s="570"/>
    </row>
    <row r="997" spans="1:100" s="365" customFormat="1" ht="13.5">
      <c r="A997" s="655"/>
      <c r="B997" s="655"/>
      <c r="C997" s="655"/>
      <c r="D997" s="655"/>
      <c r="E997" s="655"/>
      <c r="F997" s="655"/>
      <c r="G997" s="655"/>
      <c r="H997" s="815"/>
      <c r="I997" s="815"/>
      <c r="J997" s="366"/>
      <c r="K997" s="367"/>
      <c r="L997" s="368"/>
      <c r="O997" s="339"/>
      <c r="P997" s="369"/>
      <c r="Q997" s="341"/>
      <c r="R997" s="342"/>
      <c r="S997" s="342"/>
      <c r="T997" s="343"/>
      <c r="U997" s="344"/>
      <c r="V997" s="344"/>
      <c r="W997" s="344"/>
      <c r="X997" s="564"/>
      <c r="Y997" s="564"/>
      <c r="Z997" s="564"/>
      <c r="AA997" s="564"/>
      <c r="AB997" s="564"/>
      <c r="AC997" s="570"/>
      <c r="AD997" s="570"/>
      <c r="AE997" s="570"/>
      <c r="AF997" s="570"/>
      <c r="AG997" s="570"/>
      <c r="AH997" s="570"/>
      <c r="AI997" s="570"/>
      <c r="AJ997" s="570"/>
      <c r="AK997" s="570"/>
      <c r="AL997" s="570"/>
      <c r="AM997" s="570"/>
      <c r="AN997" s="570"/>
      <c r="AO997" s="570"/>
      <c r="AP997" s="570"/>
      <c r="AQ997" s="570"/>
      <c r="AR997" s="570"/>
      <c r="AS997" s="570"/>
      <c r="AT997" s="570"/>
      <c r="AU997" s="570"/>
      <c r="AV997" s="570"/>
      <c r="AW997" s="570"/>
      <c r="AX997" s="570"/>
      <c r="AY997" s="570"/>
      <c r="AZ997" s="570"/>
      <c r="BA997" s="570"/>
      <c r="BB997" s="570"/>
      <c r="BC997" s="570"/>
      <c r="BD997" s="570"/>
      <c r="BE997" s="570"/>
      <c r="BF997" s="570"/>
      <c r="BG997" s="570"/>
      <c r="BH997" s="570"/>
      <c r="BI997" s="570"/>
      <c r="BJ997" s="570"/>
      <c r="BK997" s="570"/>
      <c r="BL997" s="570"/>
      <c r="BM997" s="570"/>
      <c r="BN997" s="570"/>
      <c r="BO997" s="570"/>
      <c r="BP997" s="570"/>
      <c r="BQ997" s="570"/>
      <c r="BR997" s="570"/>
      <c r="BS997" s="570"/>
      <c r="BT997" s="570"/>
      <c r="BU997" s="570"/>
      <c r="BV997" s="570"/>
      <c r="BW997" s="570"/>
      <c r="BX997" s="570"/>
      <c r="BY997" s="570"/>
      <c r="BZ997" s="570"/>
      <c r="CA997" s="570"/>
      <c r="CB997" s="570"/>
      <c r="CC997" s="570"/>
      <c r="CD997" s="570"/>
      <c r="CE997" s="570"/>
      <c r="CF997" s="570"/>
      <c r="CG997" s="570"/>
      <c r="CH997" s="570"/>
      <c r="CI997" s="570"/>
      <c r="CJ997" s="570"/>
      <c r="CK997" s="570"/>
      <c r="CL997" s="570"/>
      <c r="CM997" s="570"/>
      <c r="CN997" s="570"/>
      <c r="CO997" s="570"/>
      <c r="CP997" s="570"/>
      <c r="CQ997" s="570"/>
      <c r="CR997" s="570"/>
      <c r="CS997" s="570"/>
      <c r="CT997" s="570"/>
      <c r="CU997" s="570"/>
      <c r="CV997" s="570"/>
    </row>
    <row r="998" spans="1:100" s="365" customFormat="1" ht="13.5">
      <c r="A998" s="655"/>
      <c r="B998" s="655"/>
      <c r="C998" s="655"/>
      <c r="D998" s="655"/>
      <c r="E998" s="655"/>
      <c r="F998" s="655"/>
      <c r="G998" s="655"/>
      <c r="H998" s="815"/>
      <c r="I998" s="815"/>
      <c r="J998" s="366"/>
      <c r="K998" s="367"/>
      <c r="L998" s="368"/>
      <c r="O998" s="339"/>
      <c r="P998" s="369"/>
      <c r="Q998" s="341"/>
      <c r="R998" s="342"/>
      <c r="S998" s="342"/>
      <c r="T998" s="343"/>
      <c r="U998" s="344"/>
      <c r="V998" s="344"/>
      <c r="W998" s="344"/>
      <c r="X998" s="564"/>
      <c r="Y998" s="564"/>
      <c r="Z998" s="564"/>
      <c r="AA998" s="564"/>
      <c r="AB998" s="564"/>
      <c r="AC998" s="570"/>
      <c r="AD998" s="570"/>
      <c r="AE998" s="570"/>
      <c r="AF998" s="570"/>
      <c r="AG998" s="570"/>
      <c r="AH998" s="570"/>
      <c r="AI998" s="570"/>
      <c r="AJ998" s="570"/>
      <c r="AK998" s="570"/>
      <c r="AL998" s="570"/>
      <c r="AM998" s="570"/>
      <c r="AN998" s="570"/>
      <c r="AO998" s="570"/>
      <c r="AP998" s="570"/>
      <c r="AQ998" s="570"/>
      <c r="AR998" s="570"/>
      <c r="AS998" s="570"/>
      <c r="AT998" s="570"/>
      <c r="AU998" s="570"/>
      <c r="AV998" s="570"/>
      <c r="AW998" s="570"/>
      <c r="AX998" s="570"/>
      <c r="AY998" s="570"/>
      <c r="AZ998" s="570"/>
      <c r="BA998" s="570"/>
      <c r="BB998" s="570"/>
      <c r="BC998" s="570"/>
      <c r="BD998" s="570"/>
      <c r="BE998" s="570"/>
      <c r="BF998" s="570"/>
      <c r="BG998" s="570"/>
      <c r="BH998" s="570"/>
      <c r="BI998" s="570"/>
      <c r="BJ998" s="570"/>
      <c r="BK998" s="570"/>
      <c r="BL998" s="570"/>
      <c r="BM998" s="570"/>
      <c r="BN998" s="570"/>
      <c r="BO998" s="570"/>
      <c r="BP998" s="570"/>
      <c r="BQ998" s="570"/>
      <c r="BR998" s="570"/>
      <c r="BS998" s="570"/>
      <c r="BT998" s="570"/>
      <c r="BU998" s="570"/>
      <c r="BV998" s="570"/>
      <c r="BW998" s="570"/>
      <c r="BX998" s="570"/>
      <c r="BY998" s="570"/>
      <c r="BZ998" s="570"/>
      <c r="CA998" s="570"/>
      <c r="CB998" s="570"/>
      <c r="CC998" s="570"/>
      <c r="CD998" s="570"/>
      <c r="CE998" s="570"/>
      <c r="CF998" s="570"/>
      <c r="CG998" s="570"/>
      <c r="CH998" s="570"/>
      <c r="CI998" s="570"/>
      <c r="CJ998" s="570"/>
      <c r="CK998" s="570"/>
      <c r="CL998" s="570"/>
      <c r="CM998" s="570"/>
      <c r="CN998" s="570"/>
      <c r="CO998" s="570"/>
      <c r="CP998" s="570"/>
      <c r="CQ998" s="570"/>
      <c r="CR998" s="570"/>
      <c r="CS998" s="570"/>
      <c r="CT998" s="570"/>
      <c r="CU998" s="570"/>
      <c r="CV998" s="570"/>
    </row>
    <row r="999" spans="1:100" s="365" customFormat="1" ht="13.5">
      <c r="A999" s="655"/>
      <c r="B999" s="655"/>
      <c r="C999" s="655"/>
      <c r="D999" s="655"/>
      <c r="E999" s="655"/>
      <c r="F999" s="655"/>
      <c r="G999" s="655"/>
      <c r="H999" s="815"/>
      <c r="I999" s="815"/>
      <c r="J999" s="366"/>
      <c r="K999" s="367"/>
      <c r="L999" s="368"/>
      <c r="O999" s="339"/>
      <c r="P999" s="369"/>
      <c r="Q999" s="341"/>
      <c r="R999" s="342"/>
      <c r="S999" s="342"/>
      <c r="T999" s="343"/>
      <c r="U999" s="344"/>
      <c r="V999" s="344"/>
      <c r="W999" s="344"/>
      <c r="X999" s="564"/>
      <c r="Y999" s="564"/>
      <c r="Z999" s="564"/>
      <c r="AA999" s="564"/>
      <c r="AB999" s="564"/>
      <c r="AC999" s="570"/>
      <c r="AD999" s="570"/>
      <c r="AE999" s="570"/>
      <c r="AF999" s="570"/>
      <c r="AG999" s="570"/>
      <c r="AH999" s="570"/>
      <c r="AI999" s="570"/>
      <c r="AJ999" s="570"/>
      <c r="AK999" s="570"/>
      <c r="AL999" s="570"/>
      <c r="AM999" s="570"/>
      <c r="AN999" s="570"/>
      <c r="AO999" s="570"/>
      <c r="AP999" s="570"/>
      <c r="AQ999" s="570"/>
      <c r="AR999" s="570"/>
      <c r="AS999" s="570"/>
      <c r="AT999" s="570"/>
      <c r="AU999" s="570"/>
      <c r="AV999" s="570"/>
      <c r="AW999" s="570"/>
      <c r="AX999" s="570"/>
      <c r="AY999" s="570"/>
      <c r="AZ999" s="570"/>
      <c r="BA999" s="570"/>
      <c r="BB999" s="570"/>
      <c r="BC999" s="570"/>
      <c r="BD999" s="570"/>
      <c r="BE999" s="570"/>
      <c r="BF999" s="570"/>
      <c r="BG999" s="570"/>
      <c r="BH999" s="570"/>
      <c r="BI999" s="570"/>
      <c r="BJ999" s="570"/>
      <c r="BK999" s="570"/>
      <c r="BL999" s="570"/>
      <c r="BM999" s="570"/>
      <c r="BN999" s="570"/>
      <c r="BO999" s="570"/>
      <c r="BP999" s="570"/>
      <c r="BQ999" s="570"/>
      <c r="BR999" s="570"/>
      <c r="BS999" s="570"/>
      <c r="BT999" s="570"/>
      <c r="BU999" s="570"/>
      <c r="BV999" s="570"/>
      <c r="BW999" s="570"/>
      <c r="BX999" s="570"/>
      <c r="BY999" s="570"/>
      <c r="BZ999" s="570"/>
      <c r="CA999" s="570"/>
      <c r="CB999" s="570"/>
      <c r="CC999" s="570"/>
      <c r="CD999" s="570"/>
      <c r="CE999" s="570"/>
      <c r="CF999" s="570"/>
      <c r="CG999" s="570"/>
      <c r="CH999" s="570"/>
      <c r="CI999" s="570"/>
      <c r="CJ999" s="570"/>
      <c r="CK999" s="570"/>
      <c r="CL999" s="570"/>
      <c r="CM999" s="570"/>
      <c r="CN999" s="570"/>
      <c r="CO999" s="570"/>
      <c r="CP999" s="570"/>
      <c r="CQ999" s="570"/>
      <c r="CR999" s="570"/>
      <c r="CS999" s="570"/>
      <c r="CT999" s="570"/>
      <c r="CU999" s="570"/>
      <c r="CV999" s="570"/>
    </row>
    <row r="1000" spans="1:100" s="365" customFormat="1" ht="13.5">
      <c r="A1000" s="655"/>
      <c r="B1000" s="655"/>
      <c r="C1000" s="655"/>
      <c r="D1000" s="655"/>
      <c r="E1000" s="655"/>
      <c r="F1000" s="655"/>
      <c r="G1000" s="655"/>
      <c r="H1000" s="815"/>
      <c r="I1000" s="815"/>
      <c r="J1000" s="366"/>
      <c r="K1000" s="367"/>
      <c r="L1000" s="368"/>
      <c r="O1000" s="339"/>
      <c r="P1000" s="369"/>
      <c r="Q1000" s="341"/>
      <c r="R1000" s="342"/>
      <c r="S1000" s="342"/>
      <c r="T1000" s="343"/>
      <c r="U1000" s="344"/>
      <c r="V1000" s="344"/>
      <c r="W1000" s="344"/>
      <c r="X1000" s="564"/>
      <c r="Y1000" s="564"/>
      <c r="Z1000" s="564"/>
      <c r="AA1000" s="564"/>
      <c r="AB1000" s="564"/>
      <c r="AC1000" s="570"/>
      <c r="AD1000" s="570"/>
      <c r="AE1000" s="570"/>
      <c r="AF1000" s="570"/>
      <c r="AG1000" s="570"/>
      <c r="AH1000" s="570"/>
      <c r="AI1000" s="570"/>
      <c r="AJ1000" s="570"/>
      <c r="AK1000" s="570"/>
      <c r="AL1000" s="570"/>
      <c r="AM1000" s="570"/>
      <c r="AN1000" s="570"/>
      <c r="AO1000" s="570"/>
      <c r="AP1000" s="570"/>
      <c r="AQ1000" s="570"/>
      <c r="AR1000" s="570"/>
      <c r="AS1000" s="570"/>
      <c r="AT1000" s="570"/>
      <c r="AU1000" s="570"/>
      <c r="AV1000" s="570"/>
      <c r="AW1000" s="570"/>
      <c r="AX1000" s="570"/>
      <c r="AY1000" s="570"/>
      <c r="AZ1000" s="570"/>
      <c r="BA1000" s="570"/>
      <c r="BB1000" s="570"/>
      <c r="BC1000" s="570"/>
      <c r="BD1000" s="570"/>
      <c r="BE1000" s="570"/>
      <c r="BF1000" s="570"/>
      <c r="BG1000" s="570"/>
      <c r="BH1000" s="570"/>
      <c r="BI1000" s="570"/>
      <c r="BJ1000" s="570"/>
      <c r="BK1000" s="570"/>
      <c r="BL1000" s="570"/>
      <c r="BM1000" s="570"/>
      <c r="BN1000" s="570"/>
      <c r="BO1000" s="570"/>
      <c r="BP1000" s="570"/>
      <c r="BQ1000" s="570"/>
      <c r="BR1000" s="570"/>
      <c r="BS1000" s="570"/>
      <c r="BT1000" s="570"/>
      <c r="BU1000" s="570"/>
      <c r="BV1000" s="570"/>
      <c r="BW1000" s="570"/>
      <c r="BX1000" s="570"/>
      <c r="BY1000" s="570"/>
      <c r="BZ1000" s="570"/>
      <c r="CA1000" s="570"/>
      <c r="CB1000" s="570"/>
      <c r="CC1000" s="570"/>
      <c r="CD1000" s="570"/>
      <c r="CE1000" s="570"/>
      <c r="CF1000" s="570"/>
      <c r="CG1000" s="570"/>
      <c r="CH1000" s="570"/>
      <c r="CI1000" s="570"/>
      <c r="CJ1000" s="570"/>
      <c r="CK1000" s="570"/>
      <c r="CL1000" s="570"/>
      <c r="CM1000" s="570"/>
      <c r="CN1000" s="570"/>
      <c r="CO1000" s="570"/>
      <c r="CP1000" s="570"/>
      <c r="CQ1000" s="570"/>
      <c r="CR1000" s="570"/>
      <c r="CS1000" s="570"/>
      <c r="CT1000" s="570"/>
      <c r="CU1000" s="570"/>
      <c r="CV1000" s="570"/>
    </row>
    <row r="1001" spans="1:100" s="365" customFormat="1" ht="13.5">
      <c r="A1001" s="655"/>
      <c r="B1001" s="655"/>
      <c r="C1001" s="655"/>
      <c r="D1001" s="655"/>
      <c r="E1001" s="655"/>
      <c r="F1001" s="655"/>
      <c r="G1001" s="655"/>
      <c r="H1001" s="815"/>
      <c r="I1001" s="815"/>
      <c r="J1001" s="366"/>
      <c r="K1001" s="367"/>
      <c r="L1001" s="368"/>
      <c r="O1001" s="339"/>
      <c r="P1001" s="369"/>
      <c r="Q1001" s="341"/>
      <c r="R1001" s="342"/>
      <c r="S1001" s="342"/>
      <c r="T1001" s="343"/>
      <c r="U1001" s="344"/>
      <c r="V1001" s="344"/>
      <c r="W1001" s="344"/>
      <c r="X1001" s="564"/>
      <c r="Y1001" s="564"/>
      <c r="Z1001" s="564"/>
      <c r="AA1001" s="564"/>
      <c r="AB1001" s="564"/>
      <c r="AC1001" s="570"/>
      <c r="AD1001" s="570"/>
      <c r="AE1001" s="570"/>
      <c r="AF1001" s="570"/>
      <c r="AG1001" s="570"/>
      <c r="AH1001" s="570"/>
      <c r="AI1001" s="570"/>
      <c r="AJ1001" s="570"/>
      <c r="AK1001" s="570"/>
      <c r="AL1001" s="570"/>
      <c r="AM1001" s="570"/>
      <c r="AN1001" s="570"/>
      <c r="AO1001" s="570"/>
      <c r="AP1001" s="570"/>
      <c r="AQ1001" s="570"/>
      <c r="AR1001" s="570"/>
      <c r="AS1001" s="570"/>
      <c r="AT1001" s="570"/>
      <c r="AU1001" s="570"/>
      <c r="AV1001" s="570"/>
      <c r="AW1001" s="570"/>
      <c r="AX1001" s="570"/>
      <c r="AY1001" s="570"/>
      <c r="AZ1001" s="570"/>
      <c r="BA1001" s="570"/>
      <c r="BB1001" s="570"/>
      <c r="BC1001" s="570"/>
      <c r="BD1001" s="570"/>
      <c r="BE1001" s="570"/>
      <c r="BF1001" s="570"/>
      <c r="BG1001" s="570"/>
      <c r="BH1001" s="570"/>
      <c r="BI1001" s="570"/>
      <c r="BJ1001" s="570"/>
      <c r="BK1001" s="570"/>
      <c r="BL1001" s="570"/>
      <c r="BM1001" s="570"/>
      <c r="BN1001" s="570"/>
      <c r="BO1001" s="570"/>
      <c r="BP1001" s="570"/>
      <c r="BQ1001" s="570"/>
      <c r="BR1001" s="570"/>
      <c r="BS1001" s="570"/>
      <c r="BT1001" s="570"/>
      <c r="BU1001" s="570"/>
      <c r="BV1001" s="570"/>
      <c r="BW1001" s="570"/>
      <c r="BX1001" s="570"/>
      <c r="BY1001" s="570"/>
      <c r="BZ1001" s="570"/>
      <c r="CA1001" s="570"/>
      <c r="CB1001" s="570"/>
      <c r="CC1001" s="570"/>
      <c r="CD1001" s="570"/>
      <c r="CE1001" s="570"/>
      <c r="CF1001" s="570"/>
      <c r="CG1001" s="570"/>
      <c r="CH1001" s="570"/>
      <c r="CI1001" s="570"/>
      <c r="CJ1001" s="570"/>
      <c r="CK1001" s="570"/>
      <c r="CL1001" s="570"/>
      <c r="CM1001" s="570"/>
      <c r="CN1001" s="570"/>
      <c r="CO1001" s="570"/>
      <c r="CP1001" s="570"/>
      <c r="CQ1001" s="570"/>
      <c r="CR1001" s="570"/>
      <c r="CS1001" s="570"/>
      <c r="CT1001" s="570"/>
      <c r="CU1001" s="570"/>
      <c r="CV1001" s="570"/>
    </row>
    <row r="1002" spans="1:100" s="365" customFormat="1" ht="13.5">
      <c r="A1002" s="655"/>
      <c r="B1002" s="655"/>
      <c r="C1002" s="655"/>
      <c r="D1002" s="655"/>
      <c r="E1002" s="655"/>
      <c r="F1002" s="655"/>
      <c r="G1002" s="655"/>
      <c r="H1002" s="815"/>
      <c r="I1002" s="815"/>
      <c r="J1002" s="366"/>
      <c r="K1002" s="367"/>
      <c r="L1002" s="368"/>
      <c r="O1002" s="339"/>
      <c r="P1002" s="369"/>
      <c r="Q1002" s="341"/>
      <c r="R1002" s="342"/>
      <c r="S1002" s="342"/>
      <c r="T1002" s="343"/>
      <c r="U1002" s="344"/>
      <c r="V1002" s="344"/>
      <c r="W1002" s="344"/>
      <c r="X1002" s="564"/>
      <c r="Y1002" s="564"/>
      <c r="Z1002" s="564"/>
      <c r="AA1002" s="564"/>
      <c r="AB1002" s="564"/>
      <c r="AC1002" s="570"/>
      <c r="AD1002" s="570"/>
      <c r="AE1002" s="570"/>
      <c r="AF1002" s="570"/>
      <c r="AG1002" s="570"/>
      <c r="AH1002" s="570"/>
      <c r="AI1002" s="570"/>
      <c r="AJ1002" s="570"/>
      <c r="AK1002" s="570"/>
      <c r="AL1002" s="570"/>
      <c r="AM1002" s="570"/>
      <c r="AN1002" s="570"/>
      <c r="AO1002" s="570"/>
      <c r="AP1002" s="570"/>
      <c r="AQ1002" s="570"/>
      <c r="AR1002" s="570"/>
      <c r="AS1002" s="570"/>
      <c r="AT1002" s="570"/>
      <c r="AU1002" s="570"/>
      <c r="AV1002" s="570"/>
      <c r="AW1002" s="570"/>
      <c r="AX1002" s="570"/>
      <c r="AY1002" s="570"/>
      <c r="AZ1002" s="570"/>
      <c r="BA1002" s="570"/>
      <c r="BB1002" s="570"/>
      <c r="BC1002" s="570"/>
      <c r="BD1002" s="570"/>
      <c r="BE1002" s="570"/>
      <c r="BF1002" s="570"/>
      <c r="BG1002" s="570"/>
      <c r="BH1002" s="570"/>
      <c r="BI1002" s="570"/>
      <c r="BJ1002" s="570"/>
      <c r="BK1002" s="570"/>
      <c r="BL1002" s="570"/>
      <c r="BM1002" s="570"/>
      <c r="BN1002" s="570"/>
      <c r="BO1002" s="570"/>
      <c r="BP1002" s="570"/>
      <c r="BQ1002" s="570"/>
      <c r="BR1002" s="570"/>
      <c r="BS1002" s="570"/>
      <c r="BT1002" s="570"/>
      <c r="BU1002" s="570"/>
      <c r="BV1002" s="570"/>
      <c r="BW1002" s="570"/>
      <c r="BX1002" s="570"/>
      <c r="BY1002" s="570"/>
      <c r="BZ1002" s="570"/>
      <c r="CA1002" s="570"/>
      <c r="CB1002" s="570"/>
      <c r="CC1002" s="570"/>
      <c r="CD1002" s="570"/>
      <c r="CE1002" s="570"/>
      <c r="CF1002" s="570"/>
      <c r="CG1002" s="570"/>
      <c r="CH1002" s="570"/>
      <c r="CI1002" s="570"/>
      <c r="CJ1002" s="570"/>
      <c r="CK1002" s="570"/>
      <c r="CL1002" s="570"/>
      <c r="CM1002" s="570"/>
      <c r="CN1002" s="570"/>
      <c r="CO1002" s="570"/>
      <c r="CP1002" s="570"/>
      <c r="CQ1002" s="570"/>
      <c r="CR1002" s="570"/>
      <c r="CS1002" s="570"/>
      <c r="CT1002" s="570"/>
      <c r="CU1002" s="570"/>
      <c r="CV1002" s="570"/>
    </row>
    <row r="1003" spans="1:100" s="365" customFormat="1" ht="13.5">
      <c r="A1003" s="655"/>
      <c r="B1003" s="655"/>
      <c r="C1003" s="655"/>
      <c r="D1003" s="655"/>
      <c r="E1003" s="655"/>
      <c r="F1003" s="655"/>
      <c r="G1003" s="655"/>
      <c r="H1003" s="815"/>
      <c r="I1003" s="815"/>
      <c r="J1003" s="366"/>
      <c r="K1003" s="367"/>
      <c r="L1003" s="368"/>
      <c r="O1003" s="339"/>
      <c r="P1003" s="369"/>
      <c r="Q1003" s="341"/>
      <c r="R1003" s="342"/>
      <c r="S1003" s="342"/>
      <c r="T1003" s="343"/>
      <c r="U1003" s="344"/>
      <c r="V1003" s="344"/>
      <c r="W1003" s="344"/>
      <c r="X1003" s="564"/>
      <c r="Y1003" s="564"/>
      <c r="Z1003" s="564"/>
      <c r="AA1003" s="564"/>
      <c r="AB1003" s="564"/>
      <c r="AC1003" s="570"/>
      <c r="AD1003" s="570"/>
      <c r="AE1003" s="570"/>
      <c r="AF1003" s="570"/>
      <c r="AG1003" s="570"/>
      <c r="AH1003" s="570"/>
      <c r="AI1003" s="570"/>
      <c r="AJ1003" s="570"/>
      <c r="AK1003" s="570"/>
      <c r="AL1003" s="570"/>
      <c r="AM1003" s="570"/>
      <c r="AN1003" s="570"/>
      <c r="AO1003" s="570"/>
      <c r="AP1003" s="570"/>
      <c r="AQ1003" s="570"/>
      <c r="AR1003" s="570"/>
      <c r="AS1003" s="570"/>
      <c r="AT1003" s="570"/>
      <c r="AU1003" s="570"/>
      <c r="AV1003" s="570"/>
      <c r="AW1003" s="570"/>
      <c r="AX1003" s="570"/>
      <c r="AY1003" s="570"/>
      <c r="AZ1003" s="570"/>
      <c r="BA1003" s="570"/>
      <c r="BB1003" s="570"/>
      <c r="BC1003" s="570"/>
      <c r="BD1003" s="570"/>
      <c r="BE1003" s="570"/>
      <c r="BF1003" s="570"/>
      <c r="BG1003" s="570"/>
      <c r="BH1003" s="570"/>
      <c r="BI1003" s="570"/>
      <c r="BJ1003" s="570"/>
      <c r="BK1003" s="570"/>
      <c r="BL1003" s="570"/>
      <c r="BM1003" s="570"/>
      <c r="BN1003" s="570"/>
      <c r="BO1003" s="570"/>
      <c r="BP1003" s="570"/>
      <c r="BQ1003" s="570"/>
      <c r="BR1003" s="570"/>
      <c r="BS1003" s="570"/>
      <c r="BT1003" s="570"/>
      <c r="BU1003" s="570"/>
      <c r="BV1003" s="570"/>
      <c r="BW1003" s="570"/>
      <c r="BX1003" s="570"/>
      <c r="BY1003" s="570"/>
      <c r="BZ1003" s="570"/>
      <c r="CA1003" s="570"/>
      <c r="CB1003" s="570"/>
      <c r="CC1003" s="570"/>
      <c r="CD1003" s="570"/>
      <c r="CE1003" s="570"/>
      <c r="CF1003" s="570"/>
      <c r="CG1003" s="570"/>
      <c r="CH1003" s="570"/>
      <c r="CI1003" s="570"/>
      <c r="CJ1003" s="570"/>
      <c r="CK1003" s="570"/>
      <c r="CL1003" s="570"/>
      <c r="CM1003" s="570"/>
      <c r="CN1003" s="570"/>
      <c r="CO1003" s="570"/>
      <c r="CP1003" s="570"/>
      <c r="CQ1003" s="570"/>
      <c r="CR1003" s="570"/>
      <c r="CS1003" s="570"/>
      <c r="CT1003" s="570"/>
      <c r="CU1003" s="570"/>
      <c r="CV1003" s="570"/>
    </row>
    <row r="1004" spans="1:100" s="365" customFormat="1" ht="13.5">
      <c r="A1004" s="655"/>
      <c r="B1004" s="655"/>
      <c r="C1004" s="655"/>
      <c r="D1004" s="655"/>
      <c r="E1004" s="655"/>
      <c r="F1004" s="655"/>
      <c r="G1004" s="655"/>
      <c r="H1004" s="815"/>
      <c r="I1004" s="815"/>
      <c r="J1004" s="366"/>
      <c r="K1004" s="367"/>
      <c r="L1004" s="368"/>
      <c r="O1004" s="339"/>
      <c r="P1004" s="369"/>
      <c r="Q1004" s="341"/>
      <c r="R1004" s="342"/>
      <c r="S1004" s="342"/>
      <c r="T1004" s="343"/>
      <c r="U1004" s="344"/>
      <c r="V1004" s="344"/>
      <c r="W1004" s="344"/>
      <c r="X1004" s="564"/>
      <c r="Y1004" s="564"/>
      <c r="Z1004" s="564"/>
      <c r="AA1004" s="564"/>
      <c r="AB1004" s="564"/>
      <c r="AC1004" s="570"/>
      <c r="AD1004" s="570"/>
      <c r="AE1004" s="570"/>
      <c r="AF1004" s="570"/>
      <c r="AG1004" s="570"/>
      <c r="AH1004" s="570"/>
      <c r="AI1004" s="570"/>
      <c r="AJ1004" s="570"/>
      <c r="AK1004" s="570"/>
      <c r="AL1004" s="570"/>
      <c r="AM1004" s="570"/>
      <c r="AN1004" s="570"/>
      <c r="AO1004" s="570"/>
      <c r="AP1004" s="570"/>
      <c r="AQ1004" s="570"/>
      <c r="AR1004" s="570"/>
      <c r="AS1004" s="570"/>
      <c r="AT1004" s="570"/>
      <c r="AU1004" s="570"/>
      <c r="AV1004" s="570"/>
      <c r="AW1004" s="570"/>
      <c r="AX1004" s="570"/>
      <c r="AY1004" s="570"/>
      <c r="AZ1004" s="570"/>
      <c r="BA1004" s="570"/>
      <c r="BB1004" s="570"/>
      <c r="BC1004" s="570"/>
      <c r="BD1004" s="570"/>
      <c r="BE1004" s="570"/>
      <c r="BF1004" s="570"/>
      <c r="BG1004" s="570"/>
      <c r="BH1004" s="570"/>
      <c r="BI1004" s="570"/>
      <c r="BJ1004" s="570"/>
      <c r="BK1004" s="570"/>
      <c r="BL1004" s="570"/>
      <c r="BM1004" s="570"/>
      <c r="BN1004" s="570"/>
      <c r="BO1004" s="570"/>
      <c r="BP1004" s="570"/>
      <c r="BQ1004" s="570"/>
      <c r="BR1004" s="570"/>
      <c r="BS1004" s="570"/>
      <c r="BT1004" s="570"/>
      <c r="BU1004" s="570"/>
      <c r="BV1004" s="570"/>
      <c r="BW1004" s="570"/>
      <c r="BX1004" s="570"/>
      <c r="BY1004" s="570"/>
      <c r="BZ1004" s="570"/>
      <c r="CA1004" s="570"/>
      <c r="CB1004" s="570"/>
      <c r="CC1004" s="570"/>
      <c r="CD1004" s="570"/>
      <c r="CE1004" s="570"/>
      <c r="CF1004" s="570"/>
      <c r="CG1004" s="570"/>
      <c r="CH1004" s="570"/>
      <c r="CI1004" s="570"/>
      <c r="CJ1004" s="570"/>
      <c r="CK1004" s="570"/>
      <c r="CL1004" s="570"/>
      <c r="CM1004" s="570"/>
      <c r="CN1004" s="570"/>
      <c r="CO1004" s="570"/>
      <c r="CP1004" s="570"/>
      <c r="CQ1004" s="570"/>
      <c r="CR1004" s="570"/>
      <c r="CS1004" s="570"/>
      <c r="CT1004" s="570"/>
      <c r="CU1004" s="570"/>
      <c r="CV1004" s="570"/>
    </row>
    <row r="1005" spans="1:100" s="365" customFormat="1" ht="13.5">
      <c r="A1005" s="655"/>
      <c r="B1005" s="655"/>
      <c r="C1005" s="655"/>
      <c r="D1005" s="655"/>
      <c r="E1005" s="655"/>
      <c r="F1005" s="655"/>
      <c r="G1005" s="655"/>
      <c r="H1005" s="815"/>
      <c r="I1005" s="815"/>
      <c r="J1005" s="366"/>
      <c r="K1005" s="367"/>
      <c r="L1005" s="368"/>
      <c r="O1005" s="339"/>
      <c r="P1005" s="369"/>
      <c r="Q1005" s="341"/>
      <c r="R1005" s="342"/>
      <c r="S1005" s="342"/>
      <c r="T1005" s="343"/>
      <c r="U1005" s="344"/>
      <c r="V1005" s="344"/>
      <c r="W1005" s="344"/>
      <c r="X1005" s="564"/>
      <c r="Y1005" s="564"/>
      <c r="Z1005" s="564"/>
      <c r="AA1005" s="564"/>
      <c r="AB1005" s="564"/>
      <c r="AC1005" s="570"/>
      <c r="AD1005" s="570"/>
      <c r="AE1005" s="570"/>
      <c r="AF1005" s="570"/>
      <c r="AG1005" s="570"/>
      <c r="AH1005" s="570"/>
      <c r="AI1005" s="570"/>
      <c r="AJ1005" s="570"/>
      <c r="AK1005" s="570"/>
      <c r="AL1005" s="570"/>
      <c r="AM1005" s="570"/>
      <c r="AN1005" s="570"/>
      <c r="AO1005" s="570"/>
      <c r="AP1005" s="570"/>
      <c r="AQ1005" s="570"/>
      <c r="AR1005" s="570"/>
      <c r="AS1005" s="570"/>
      <c r="AT1005" s="570"/>
      <c r="AU1005" s="570"/>
      <c r="AV1005" s="570"/>
      <c r="AW1005" s="570"/>
      <c r="AX1005" s="570"/>
      <c r="AY1005" s="570"/>
      <c r="AZ1005" s="570"/>
      <c r="BA1005" s="570"/>
      <c r="BB1005" s="570"/>
      <c r="BC1005" s="570"/>
      <c r="BD1005" s="570"/>
      <c r="BE1005" s="570"/>
      <c r="BF1005" s="570"/>
      <c r="BG1005" s="570"/>
      <c r="BH1005" s="570"/>
      <c r="BI1005" s="570"/>
      <c r="BJ1005" s="570"/>
      <c r="BK1005" s="570"/>
      <c r="BL1005" s="570"/>
      <c r="BM1005" s="570"/>
      <c r="BN1005" s="570"/>
      <c r="BO1005" s="570"/>
      <c r="BP1005" s="570"/>
      <c r="BQ1005" s="570"/>
      <c r="BR1005" s="570"/>
      <c r="BS1005" s="570"/>
      <c r="BT1005" s="570"/>
      <c r="BU1005" s="570"/>
      <c r="BV1005" s="570"/>
      <c r="BW1005" s="570"/>
      <c r="BX1005" s="570"/>
      <c r="BY1005" s="570"/>
      <c r="BZ1005" s="570"/>
      <c r="CA1005" s="570"/>
      <c r="CB1005" s="570"/>
      <c r="CC1005" s="570"/>
      <c r="CD1005" s="570"/>
      <c r="CE1005" s="570"/>
      <c r="CF1005" s="570"/>
      <c r="CG1005" s="570"/>
      <c r="CH1005" s="570"/>
      <c r="CI1005" s="570"/>
      <c r="CJ1005" s="570"/>
      <c r="CK1005" s="570"/>
      <c r="CL1005" s="570"/>
      <c r="CM1005" s="570"/>
      <c r="CN1005" s="570"/>
      <c r="CO1005" s="570"/>
      <c r="CP1005" s="570"/>
      <c r="CQ1005" s="570"/>
      <c r="CR1005" s="570"/>
      <c r="CS1005" s="570"/>
      <c r="CT1005" s="570"/>
      <c r="CU1005" s="570"/>
      <c r="CV1005" s="570"/>
    </row>
    <row r="1006" spans="1:100" s="365" customFormat="1" ht="13.5">
      <c r="A1006" s="655"/>
      <c r="B1006" s="655"/>
      <c r="C1006" s="655"/>
      <c r="D1006" s="655"/>
      <c r="E1006" s="655"/>
      <c r="F1006" s="655"/>
      <c r="G1006" s="655"/>
      <c r="H1006" s="815"/>
      <c r="I1006" s="815"/>
      <c r="J1006" s="366"/>
      <c r="K1006" s="367"/>
      <c r="L1006" s="368"/>
      <c r="O1006" s="339"/>
      <c r="P1006" s="369"/>
      <c r="Q1006" s="341"/>
      <c r="R1006" s="342"/>
      <c r="S1006" s="342"/>
      <c r="T1006" s="343"/>
      <c r="U1006" s="344"/>
      <c r="V1006" s="344"/>
      <c r="W1006" s="344"/>
      <c r="X1006" s="564"/>
      <c r="Y1006" s="564"/>
      <c r="Z1006" s="564"/>
      <c r="AA1006" s="564"/>
      <c r="AB1006" s="564"/>
      <c r="AC1006" s="570"/>
      <c r="AD1006" s="570"/>
      <c r="AE1006" s="570"/>
      <c r="AF1006" s="570"/>
      <c r="AG1006" s="570"/>
      <c r="AH1006" s="570"/>
      <c r="AI1006" s="570"/>
      <c r="AJ1006" s="570"/>
      <c r="AK1006" s="570"/>
      <c r="AL1006" s="570"/>
      <c r="AM1006" s="570"/>
      <c r="AN1006" s="570"/>
      <c r="AO1006" s="570"/>
      <c r="AP1006" s="570"/>
      <c r="AQ1006" s="570"/>
      <c r="AR1006" s="570"/>
      <c r="AS1006" s="570"/>
      <c r="AT1006" s="570"/>
      <c r="AU1006" s="570"/>
      <c r="AV1006" s="570"/>
      <c r="AW1006" s="570"/>
      <c r="AX1006" s="570"/>
      <c r="AY1006" s="570"/>
      <c r="AZ1006" s="570"/>
      <c r="BA1006" s="570"/>
      <c r="BB1006" s="570"/>
      <c r="BC1006" s="570"/>
      <c r="BD1006" s="570"/>
      <c r="BE1006" s="570"/>
      <c r="BF1006" s="570"/>
      <c r="BG1006" s="570"/>
      <c r="BH1006" s="570"/>
      <c r="BI1006" s="570"/>
      <c r="BJ1006" s="570"/>
      <c r="BK1006" s="570"/>
      <c r="BL1006" s="570"/>
      <c r="BM1006" s="570"/>
      <c r="BN1006" s="570"/>
      <c r="BO1006" s="570"/>
      <c r="BP1006" s="570"/>
      <c r="BQ1006" s="570"/>
      <c r="BR1006" s="570"/>
      <c r="BS1006" s="570"/>
      <c r="BT1006" s="570"/>
      <c r="BU1006" s="570"/>
      <c r="BV1006" s="570"/>
      <c r="BW1006" s="570"/>
      <c r="BX1006" s="570"/>
      <c r="BY1006" s="570"/>
      <c r="BZ1006" s="570"/>
      <c r="CA1006" s="570"/>
      <c r="CB1006" s="570"/>
      <c r="CC1006" s="570"/>
      <c r="CD1006" s="570"/>
      <c r="CE1006" s="570"/>
      <c r="CF1006" s="570"/>
      <c r="CG1006" s="570"/>
      <c r="CH1006" s="570"/>
      <c r="CI1006" s="570"/>
      <c r="CJ1006" s="570"/>
      <c r="CK1006" s="570"/>
      <c r="CL1006" s="570"/>
      <c r="CM1006" s="570"/>
      <c r="CN1006" s="570"/>
      <c r="CO1006" s="570"/>
      <c r="CP1006" s="570"/>
      <c r="CQ1006" s="570"/>
      <c r="CR1006" s="570"/>
      <c r="CS1006" s="570"/>
      <c r="CT1006" s="570"/>
      <c r="CU1006" s="570"/>
      <c r="CV1006" s="570"/>
    </row>
    <row r="1007" spans="1:100" s="365" customFormat="1" ht="13.5">
      <c r="A1007" s="655"/>
      <c r="B1007" s="655"/>
      <c r="C1007" s="655"/>
      <c r="D1007" s="655"/>
      <c r="E1007" s="655"/>
      <c r="F1007" s="655"/>
      <c r="G1007" s="655"/>
      <c r="H1007" s="815"/>
      <c r="I1007" s="815"/>
      <c r="J1007" s="366"/>
      <c r="K1007" s="367"/>
      <c r="L1007" s="368"/>
      <c r="O1007" s="339"/>
      <c r="P1007" s="369"/>
      <c r="Q1007" s="341"/>
      <c r="R1007" s="342"/>
      <c r="S1007" s="342"/>
      <c r="T1007" s="343"/>
      <c r="U1007" s="344"/>
      <c r="V1007" s="344"/>
      <c r="W1007" s="344"/>
      <c r="X1007" s="564"/>
      <c r="Y1007" s="564"/>
      <c r="Z1007" s="564"/>
      <c r="AA1007" s="564"/>
      <c r="AB1007" s="564"/>
      <c r="AC1007" s="570"/>
      <c r="AD1007" s="570"/>
      <c r="AE1007" s="570"/>
      <c r="AF1007" s="570"/>
      <c r="AG1007" s="570"/>
      <c r="AH1007" s="570"/>
      <c r="AI1007" s="570"/>
      <c r="AJ1007" s="570"/>
      <c r="AK1007" s="570"/>
      <c r="AL1007" s="570"/>
      <c r="AM1007" s="570"/>
      <c r="AN1007" s="570"/>
      <c r="AO1007" s="570"/>
      <c r="AP1007" s="570"/>
      <c r="AQ1007" s="570"/>
      <c r="AR1007" s="570"/>
      <c r="AS1007" s="570"/>
      <c r="AT1007" s="570"/>
      <c r="AU1007" s="570"/>
      <c r="AV1007" s="570"/>
      <c r="AW1007" s="570"/>
      <c r="AX1007" s="570"/>
      <c r="AY1007" s="570"/>
      <c r="AZ1007" s="570"/>
      <c r="BA1007" s="570"/>
      <c r="BB1007" s="570"/>
      <c r="BC1007" s="570"/>
      <c r="BD1007" s="570"/>
      <c r="BE1007" s="570"/>
      <c r="BF1007" s="570"/>
      <c r="BG1007" s="570"/>
      <c r="BH1007" s="570"/>
      <c r="BI1007" s="570"/>
      <c r="BJ1007" s="570"/>
      <c r="BK1007" s="570"/>
      <c r="BL1007" s="570"/>
      <c r="BM1007" s="570"/>
      <c r="BN1007" s="570"/>
      <c r="BO1007" s="570"/>
      <c r="BP1007" s="570"/>
      <c r="BQ1007" s="570"/>
      <c r="BR1007" s="570"/>
      <c r="BS1007" s="570"/>
      <c r="BT1007" s="570"/>
      <c r="BU1007" s="570"/>
      <c r="BV1007" s="570"/>
      <c r="BW1007" s="570"/>
      <c r="BX1007" s="570"/>
      <c r="BY1007" s="570"/>
      <c r="BZ1007" s="570"/>
      <c r="CA1007" s="570"/>
      <c r="CB1007" s="570"/>
      <c r="CC1007" s="570"/>
      <c r="CD1007" s="570"/>
      <c r="CE1007" s="570"/>
      <c r="CF1007" s="570"/>
      <c r="CG1007" s="570"/>
      <c r="CH1007" s="570"/>
      <c r="CI1007" s="570"/>
      <c r="CJ1007" s="570"/>
      <c r="CK1007" s="570"/>
      <c r="CL1007" s="570"/>
      <c r="CM1007" s="570"/>
      <c r="CN1007" s="570"/>
      <c r="CO1007" s="570"/>
      <c r="CP1007" s="570"/>
      <c r="CQ1007" s="570"/>
      <c r="CR1007" s="570"/>
      <c r="CS1007" s="570"/>
      <c r="CT1007" s="570"/>
      <c r="CU1007" s="570"/>
      <c r="CV1007" s="570"/>
    </row>
    <row r="1008" spans="1:100" s="365" customFormat="1" ht="13.5">
      <c r="A1008" s="655"/>
      <c r="B1008" s="655"/>
      <c r="C1008" s="655"/>
      <c r="D1008" s="655"/>
      <c r="E1008" s="655"/>
      <c r="F1008" s="655"/>
      <c r="G1008" s="655"/>
      <c r="H1008" s="815"/>
      <c r="I1008" s="815"/>
      <c r="J1008" s="366"/>
      <c r="K1008" s="367"/>
      <c r="L1008" s="368"/>
      <c r="O1008" s="339"/>
      <c r="P1008" s="369"/>
      <c r="Q1008" s="341"/>
      <c r="R1008" s="342"/>
      <c r="S1008" s="342"/>
      <c r="T1008" s="343"/>
      <c r="U1008" s="344"/>
      <c r="V1008" s="344"/>
      <c r="W1008" s="344"/>
      <c r="X1008" s="564"/>
      <c r="Y1008" s="564"/>
      <c r="Z1008" s="564"/>
      <c r="AA1008" s="564"/>
      <c r="AB1008" s="564"/>
      <c r="AC1008" s="570"/>
      <c r="AD1008" s="570"/>
      <c r="AE1008" s="570"/>
      <c r="AF1008" s="570"/>
      <c r="AG1008" s="570"/>
      <c r="AH1008" s="570"/>
      <c r="AI1008" s="570"/>
      <c r="AJ1008" s="570"/>
      <c r="AK1008" s="570"/>
      <c r="AL1008" s="570"/>
      <c r="AM1008" s="570"/>
      <c r="AN1008" s="570"/>
      <c r="AO1008" s="570"/>
      <c r="AP1008" s="570"/>
      <c r="AQ1008" s="570"/>
      <c r="AR1008" s="570"/>
      <c r="AS1008" s="570"/>
      <c r="AT1008" s="570"/>
      <c r="AU1008" s="570"/>
      <c r="AV1008" s="570"/>
      <c r="AW1008" s="570"/>
      <c r="AX1008" s="570"/>
      <c r="AY1008" s="570"/>
      <c r="AZ1008" s="570"/>
      <c r="BA1008" s="570"/>
      <c r="BB1008" s="570"/>
      <c r="BC1008" s="570"/>
      <c r="BD1008" s="570"/>
      <c r="BE1008" s="570"/>
      <c r="BF1008" s="570"/>
      <c r="BG1008" s="570"/>
      <c r="BH1008" s="570"/>
      <c r="BI1008" s="570"/>
      <c r="BJ1008" s="570"/>
      <c r="BK1008" s="570"/>
      <c r="BL1008" s="570"/>
      <c r="BM1008" s="570"/>
      <c r="BN1008" s="570"/>
      <c r="BO1008" s="570"/>
      <c r="BP1008" s="570"/>
      <c r="BQ1008" s="570"/>
      <c r="BR1008" s="570"/>
      <c r="BS1008" s="570"/>
      <c r="BT1008" s="570"/>
      <c r="BU1008" s="570"/>
      <c r="BV1008" s="570"/>
      <c r="BW1008" s="570"/>
      <c r="BX1008" s="570"/>
      <c r="BY1008" s="570"/>
      <c r="BZ1008" s="570"/>
      <c r="CA1008" s="570"/>
      <c r="CB1008" s="570"/>
      <c r="CC1008" s="570"/>
      <c r="CD1008" s="570"/>
      <c r="CE1008" s="570"/>
      <c r="CF1008" s="570"/>
      <c r="CG1008" s="570"/>
      <c r="CH1008" s="570"/>
      <c r="CI1008" s="570"/>
      <c r="CJ1008" s="570"/>
      <c r="CK1008" s="570"/>
      <c r="CL1008" s="570"/>
      <c r="CM1008" s="570"/>
      <c r="CN1008" s="570"/>
      <c r="CO1008" s="570"/>
      <c r="CP1008" s="570"/>
      <c r="CQ1008" s="570"/>
      <c r="CR1008" s="570"/>
      <c r="CS1008" s="570"/>
      <c r="CT1008" s="570"/>
      <c r="CU1008" s="570"/>
      <c r="CV1008" s="570"/>
    </row>
    <row r="1009" spans="1:100" s="365" customFormat="1" ht="13.5">
      <c r="A1009" s="655"/>
      <c r="B1009" s="655"/>
      <c r="C1009" s="655"/>
      <c r="D1009" s="655"/>
      <c r="E1009" s="655"/>
      <c r="F1009" s="655"/>
      <c r="G1009" s="655"/>
      <c r="H1009" s="815"/>
      <c r="I1009" s="815"/>
      <c r="J1009" s="366"/>
      <c r="K1009" s="367"/>
      <c r="L1009" s="368"/>
      <c r="O1009" s="339"/>
      <c r="P1009" s="369"/>
      <c r="Q1009" s="341"/>
      <c r="R1009" s="342"/>
      <c r="S1009" s="342"/>
      <c r="T1009" s="343"/>
      <c r="U1009" s="344"/>
      <c r="V1009" s="344"/>
      <c r="W1009" s="344"/>
      <c r="X1009" s="564"/>
      <c r="Y1009" s="564"/>
      <c r="Z1009" s="564"/>
      <c r="AA1009" s="564"/>
      <c r="AB1009" s="564"/>
      <c r="AC1009" s="570"/>
      <c r="AD1009" s="570"/>
      <c r="AE1009" s="570"/>
      <c r="AF1009" s="570"/>
      <c r="AG1009" s="570"/>
      <c r="AH1009" s="570"/>
      <c r="AI1009" s="570"/>
      <c r="AJ1009" s="570"/>
      <c r="AK1009" s="570"/>
      <c r="AL1009" s="570"/>
      <c r="AM1009" s="570"/>
      <c r="AN1009" s="570"/>
      <c r="AO1009" s="570"/>
      <c r="AP1009" s="570"/>
      <c r="AQ1009" s="570"/>
      <c r="AR1009" s="570"/>
      <c r="AS1009" s="570"/>
      <c r="AT1009" s="570"/>
      <c r="AU1009" s="570"/>
      <c r="AV1009" s="570"/>
      <c r="AW1009" s="570"/>
      <c r="AX1009" s="570"/>
      <c r="AY1009" s="570"/>
      <c r="AZ1009" s="570"/>
      <c r="BA1009" s="570"/>
      <c r="BB1009" s="570"/>
      <c r="BC1009" s="570"/>
      <c r="BD1009" s="570"/>
      <c r="BE1009" s="570"/>
      <c r="BF1009" s="570"/>
      <c r="BG1009" s="570"/>
      <c r="BH1009" s="570"/>
      <c r="BI1009" s="570"/>
      <c r="BJ1009" s="570"/>
      <c r="BK1009" s="570"/>
      <c r="BL1009" s="570"/>
      <c r="BM1009" s="570"/>
      <c r="BN1009" s="570"/>
      <c r="BO1009" s="570"/>
      <c r="BP1009" s="570"/>
      <c r="BQ1009" s="570"/>
      <c r="BR1009" s="570"/>
      <c r="BS1009" s="570"/>
      <c r="BT1009" s="570"/>
      <c r="BU1009" s="570"/>
      <c r="BV1009" s="570"/>
      <c r="BW1009" s="570"/>
      <c r="BX1009" s="570"/>
      <c r="BY1009" s="570"/>
      <c r="BZ1009" s="570"/>
      <c r="CA1009" s="570"/>
      <c r="CB1009" s="570"/>
      <c r="CC1009" s="570"/>
      <c r="CD1009" s="570"/>
      <c r="CE1009" s="570"/>
      <c r="CF1009" s="570"/>
      <c r="CG1009" s="570"/>
      <c r="CH1009" s="570"/>
      <c r="CI1009" s="570"/>
      <c r="CJ1009" s="570"/>
      <c r="CK1009" s="570"/>
      <c r="CL1009" s="570"/>
      <c r="CM1009" s="570"/>
      <c r="CN1009" s="570"/>
      <c r="CO1009" s="570"/>
      <c r="CP1009" s="570"/>
      <c r="CQ1009" s="570"/>
      <c r="CR1009" s="570"/>
      <c r="CS1009" s="570"/>
      <c r="CT1009" s="570"/>
      <c r="CU1009" s="570"/>
      <c r="CV1009" s="570"/>
    </row>
    <row r="1010" spans="1:100" s="365" customFormat="1" ht="13.5">
      <c r="A1010" s="655"/>
      <c r="B1010" s="655"/>
      <c r="C1010" s="655"/>
      <c r="D1010" s="655"/>
      <c r="E1010" s="655"/>
      <c r="F1010" s="655"/>
      <c r="G1010" s="655"/>
      <c r="H1010" s="815"/>
      <c r="I1010" s="815"/>
      <c r="J1010" s="366"/>
      <c r="K1010" s="367"/>
      <c r="L1010" s="368"/>
      <c r="O1010" s="339"/>
      <c r="P1010" s="369"/>
      <c r="Q1010" s="341"/>
      <c r="R1010" s="342"/>
      <c r="S1010" s="342"/>
      <c r="T1010" s="343"/>
      <c r="U1010" s="344"/>
      <c r="V1010" s="344"/>
      <c r="W1010" s="344"/>
      <c r="X1010" s="564"/>
      <c r="Y1010" s="564"/>
      <c r="Z1010" s="564"/>
      <c r="AA1010" s="564"/>
      <c r="AB1010" s="564"/>
      <c r="AC1010" s="570"/>
      <c r="AD1010" s="570"/>
      <c r="AE1010" s="570"/>
      <c r="AF1010" s="570"/>
      <c r="AG1010" s="570"/>
      <c r="AH1010" s="570"/>
      <c r="AI1010" s="570"/>
      <c r="AJ1010" s="570"/>
      <c r="AK1010" s="570"/>
      <c r="AL1010" s="570"/>
      <c r="AM1010" s="570"/>
      <c r="AN1010" s="570"/>
      <c r="AO1010" s="570"/>
      <c r="AP1010" s="570"/>
      <c r="AQ1010" s="570"/>
      <c r="AR1010" s="570"/>
      <c r="AS1010" s="570"/>
      <c r="AT1010" s="570"/>
      <c r="AU1010" s="570"/>
      <c r="AV1010" s="570"/>
      <c r="AW1010" s="570"/>
      <c r="AX1010" s="570"/>
      <c r="AY1010" s="570"/>
      <c r="AZ1010" s="570"/>
      <c r="BA1010" s="570"/>
      <c r="BB1010" s="570"/>
      <c r="BC1010" s="570"/>
      <c r="BD1010" s="570"/>
      <c r="BE1010" s="570"/>
      <c r="BF1010" s="570"/>
      <c r="BG1010" s="570"/>
      <c r="BH1010" s="570"/>
      <c r="BI1010" s="570"/>
      <c r="BJ1010" s="570"/>
      <c r="BK1010" s="570"/>
      <c r="BL1010" s="570"/>
      <c r="BM1010" s="570"/>
      <c r="BN1010" s="570"/>
      <c r="BO1010" s="570"/>
      <c r="BP1010" s="570"/>
      <c r="BQ1010" s="570"/>
      <c r="BR1010" s="570"/>
      <c r="BS1010" s="570"/>
      <c r="BT1010" s="570"/>
      <c r="BU1010" s="570"/>
      <c r="BV1010" s="570"/>
      <c r="BW1010" s="570"/>
      <c r="BX1010" s="570"/>
      <c r="BY1010" s="570"/>
      <c r="BZ1010" s="570"/>
      <c r="CA1010" s="570"/>
      <c r="CB1010" s="570"/>
      <c r="CC1010" s="570"/>
      <c r="CD1010" s="570"/>
      <c r="CE1010" s="570"/>
      <c r="CF1010" s="570"/>
      <c r="CG1010" s="570"/>
      <c r="CH1010" s="570"/>
      <c r="CI1010" s="570"/>
      <c r="CJ1010" s="570"/>
      <c r="CK1010" s="570"/>
      <c r="CL1010" s="570"/>
      <c r="CM1010" s="570"/>
      <c r="CN1010" s="570"/>
      <c r="CO1010" s="570"/>
      <c r="CP1010" s="570"/>
      <c r="CQ1010" s="570"/>
      <c r="CR1010" s="570"/>
      <c r="CS1010" s="570"/>
      <c r="CT1010" s="570"/>
      <c r="CU1010" s="570"/>
      <c r="CV1010" s="570"/>
    </row>
    <row r="1011" spans="1:100" s="365" customFormat="1" ht="13.5">
      <c r="A1011" s="655"/>
      <c r="B1011" s="655"/>
      <c r="C1011" s="655"/>
      <c r="D1011" s="655"/>
      <c r="E1011" s="655"/>
      <c r="F1011" s="655"/>
      <c r="G1011" s="655"/>
      <c r="H1011" s="815"/>
      <c r="I1011" s="815"/>
      <c r="J1011" s="366"/>
      <c r="K1011" s="367"/>
      <c r="L1011" s="368"/>
      <c r="O1011" s="339"/>
      <c r="P1011" s="369"/>
      <c r="Q1011" s="341"/>
      <c r="R1011" s="342"/>
      <c r="S1011" s="342"/>
      <c r="T1011" s="343"/>
      <c r="U1011" s="344"/>
      <c r="V1011" s="344"/>
      <c r="W1011" s="344"/>
      <c r="X1011" s="564"/>
      <c r="Y1011" s="564"/>
      <c r="Z1011" s="564"/>
      <c r="AA1011" s="564"/>
      <c r="AB1011" s="564"/>
      <c r="AC1011" s="570"/>
      <c r="AD1011" s="570"/>
      <c r="AE1011" s="570"/>
      <c r="AF1011" s="570"/>
      <c r="AG1011" s="570"/>
      <c r="AH1011" s="570"/>
      <c r="AI1011" s="570"/>
      <c r="AJ1011" s="570"/>
      <c r="AK1011" s="570"/>
      <c r="AL1011" s="570"/>
      <c r="AM1011" s="570"/>
      <c r="AN1011" s="570"/>
      <c r="AO1011" s="570"/>
      <c r="AP1011" s="570"/>
      <c r="AQ1011" s="570"/>
      <c r="AR1011" s="570"/>
      <c r="AS1011" s="570"/>
      <c r="AT1011" s="570"/>
      <c r="AU1011" s="570"/>
      <c r="AV1011" s="570"/>
      <c r="AW1011" s="570"/>
      <c r="AX1011" s="570"/>
      <c r="AY1011" s="570"/>
      <c r="AZ1011" s="570"/>
      <c r="BA1011" s="570"/>
      <c r="BB1011" s="570"/>
      <c r="BC1011" s="570"/>
      <c r="BD1011" s="570"/>
      <c r="BE1011" s="570"/>
      <c r="BF1011" s="570"/>
      <c r="BG1011" s="570"/>
      <c r="BH1011" s="570"/>
      <c r="BI1011" s="570"/>
      <c r="BJ1011" s="570"/>
      <c r="BK1011" s="570"/>
      <c r="BL1011" s="570"/>
      <c r="BM1011" s="570"/>
      <c r="BN1011" s="570"/>
      <c r="BO1011" s="570"/>
      <c r="BP1011" s="570"/>
      <c r="BQ1011" s="570"/>
      <c r="BR1011" s="570"/>
      <c r="BS1011" s="570"/>
      <c r="BT1011" s="570"/>
      <c r="BU1011" s="570"/>
      <c r="BV1011" s="570"/>
      <c r="BW1011" s="570"/>
      <c r="BX1011" s="570"/>
      <c r="BY1011" s="570"/>
      <c r="BZ1011" s="570"/>
      <c r="CA1011" s="570"/>
      <c r="CB1011" s="570"/>
      <c r="CC1011" s="570"/>
      <c r="CD1011" s="570"/>
      <c r="CE1011" s="570"/>
      <c r="CF1011" s="570"/>
      <c r="CG1011" s="570"/>
      <c r="CH1011" s="570"/>
      <c r="CI1011" s="570"/>
      <c r="CJ1011" s="570"/>
      <c r="CK1011" s="570"/>
      <c r="CL1011" s="570"/>
      <c r="CM1011" s="570"/>
      <c r="CN1011" s="570"/>
      <c r="CO1011" s="570"/>
      <c r="CP1011" s="570"/>
      <c r="CQ1011" s="570"/>
      <c r="CR1011" s="570"/>
      <c r="CS1011" s="570"/>
      <c r="CT1011" s="570"/>
      <c r="CU1011" s="570"/>
      <c r="CV1011" s="570"/>
    </row>
    <row r="1012" spans="1:100" s="365" customFormat="1" ht="13.5">
      <c r="A1012" s="655"/>
      <c r="B1012" s="655"/>
      <c r="C1012" s="655"/>
      <c r="D1012" s="655"/>
      <c r="E1012" s="655"/>
      <c r="F1012" s="655"/>
      <c r="G1012" s="655"/>
      <c r="H1012" s="815"/>
      <c r="I1012" s="815"/>
      <c r="J1012" s="366"/>
      <c r="K1012" s="367"/>
      <c r="L1012" s="368"/>
      <c r="O1012" s="339"/>
      <c r="P1012" s="369"/>
      <c r="Q1012" s="341"/>
      <c r="R1012" s="342"/>
      <c r="S1012" s="342"/>
      <c r="T1012" s="343"/>
      <c r="U1012" s="344"/>
      <c r="V1012" s="344"/>
      <c r="W1012" s="344"/>
      <c r="X1012" s="564"/>
      <c r="Y1012" s="564"/>
      <c r="Z1012" s="564"/>
      <c r="AA1012" s="564"/>
      <c r="AB1012" s="564"/>
      <c r="AC1012" s="570"/>
      <c r="AD1012" s="570"/>
      <c r="AE1012" s="570"/>
      <c r="AF1012" s="570"/>
      <c r="AG1012" s="570"/>
      <c r="AH1012" s="570"/>
      <c r="AI1012" s="570"/>
      <c r="AJ1012" s="570"/>
      <c r="AK1012" s="570"/>
      <c r="AL1012" s="570"/>
      <c r="AM1012" s="570"/>
      <c r="AN1012" s="570"/>
      <c r="AO1012" s="570"/>
      <c r="AP1012" s="570"/>
      <c r="AQ1012" s="570"/>
      <c r="AR1012" s="570"/>
      <c r="AS1012" s="570"/>
      <c r="AT1012" s="570"/>
      <c r="AU1012" s="570"/>
      <c r="AV1012" s="570"/>
      <c r="AW1012" s="570"/>
      <c r="AX1012" s="570"/>
      <c r="AY1012" s="570"/>
      <c r="AZ1012" s="570"/>
      <c r="BA1012" s="570"/>
      <c r="BB1012" s="570"/>
      <c r="BC1012" s="570"/>
      <c r="BD1012" s="570"/>
      <c r="BE1012" s="570"/>
      <c r="BF1012" s="570"/>
      <c r="BG1012" s="570"/>
      <c r="BH1012" s="570"/>
      <c r="BI1012" s="570"/>
      <c r="BJ1012" s="570"/>
      <c r="BK1012" s="570"/>
      <c r="BL1012" s="570"/>
      <c r="BM1012" s="570"/>
      <c r="BN1012" s="570"/>
      <c r="BO1012" s="570"/>
      <c r="BP1012" s="570"/>
      <c r="BQ1012" s="570"/>
      <c r="BR1012" s="570"/>
      <c r="BS1012" s="570"/>
      <c r="BT1012" s="570"/>
      <c r="BU1012" s="570"/>
      <c r="BV1012" s="570"/>
      <c r="BW1012" s="570"/>
      <c r="BX1012" s="570"/>
      <c r="BY1012" s="570"/>
      <c r="BZ1012" s="570"/>
      <c r="CA1012" s="570"/>
      <c r="CB1012" s="570"/>
      <c r="CC1012" s="570"/>
      <c r="CD1012" s="570"/>
      <c r="CE1012" s="570"/>
      <c r="CF1012" s="570"/>
      <c r="CG1012" s="570"/>
      <c r="CH1012" s="570"/>
      <c r="CI1012" s="570"/>
      <c r="CJ1012" s="570"/>
      <c r="CK1012" s="570"/>
      <c r="CL1012" s="570"/>
      <c r="CM1012" s="570"/>
      <c r="CN1012" s="570"/>
      <c r="CO1012" s="570"/>
      <c r="CP1012" s="570"/>
      <c r="CQ1012" s="570"/>
      <c r="CR1012" s="570"/>
      <c r="CS1012" s="570"/>
      <c r="CT1012" s="570"/>
      <c r="CU1012" s="570"/>
      <c r="CV1012" s="570"/>
    </row>
    <row r="1013" spans="1:100" s="365" customFormat="1" ht="13.5">
      <c r="A1013" s="655"/>
      <c r="B1013" s="655"/>
      <c r="C1013" s="655"/>
      <c r="D1013" s="655"/>
      <c r="E1013" s="655"/>
      <c r="F1013" s="655"/>
      <c r="G1013" s="655"/>
      <c r="H1013" s="815"/>
      <c r="I1013" s="815"/>
      <c r="J1013" s="366"/>
      <c r="K1013" s="367"/>
      <c r="L1013" s="368"/>
      <c r="O1013" s="339"/>
      <c r="P1013" s="369"/>
      <c r="Q1013" s="341"/>
      <c r="R1013" s="342"/>
      <c r="S1013" s="342"/>
      <c r="T1013" s="343"/>
      <c r="U1013" s="344"/>
      <c r="V1013" s="344"/>
      <c r="W1013" s="344"/>
      <c r="X1013" s="564"/>
      <c r="Y1013" s="564"/>
      <c r="Z1013" s="564"/>
      <c r="AA1013" s="564"/>
      <c r="AB1013" s="564"/>
      <c r="AC1013" s="570"/>
      <c r="AD1013" s="570"/>
      <c r="AE1013" s="570"/>
      <c r="AF1013" s="570"/>
      <c r="AG1013" s="570"/>
      <c r="AH1013" s="570"/>
      <c r="AI1013" s="570"/>
      <c r="AJ1013" s="570"/>
      <c r="AK1013" s="570"/>
      <c r="AL1013" s="570"/>
      <c r="AM1013" s="570"/>
      <c r="AN1013" s="570"/>
      <c r="AO1013" s="570"/>
      <c r="AP1013" s="570"/>
      <c r="AQ1013" s="570"/>
      <c r="AR1013" s="570"/>
      <c r="AS1013" s="570"/>
      <c r="AT1013" s="570"/>
      <c r="AU1013" s="570"/>
      <c r="AV1013" s="570"/>
      <c r="AW1013" s="570"/>
      <c r="AX1013" s="570"/>
      <c r="AY1013" s="570"/>
      <c r="AZ1013" s="570"/>
      <c r="BA1013" s="570"/>
      <c r="BB1013" s="570"/>
      <c r="BC1013" s="570"/>
      <c r="BD1013" s="570"/>
      <c r="BE1013" s="570"/>
      <c r="BF1013" s="570"/>
      <c r="BG1013" s="570"/>
      <c r="BH1013" s="570"/>
      <c r="BI1013" s="570"/>
      <c r="BJ1013" s="570"/>
      <c r="BK1013" s="570"/>
      <c r="BL1013" s="570"/>
      <c r="BM1013" s="570"/>
      <c r="BN1013" s="570"/>
      <c r="BO1013" s="570"/>
      <c r="BP1013" s="570"/>
      <c r="BQ1013" s="570"/>
      <c r="BR1013" s="570"/>
      <c r="BS1013" s="570"/>
      <c r="BT1013" s="570"/>
      <c r="BU1013" s="570"/>
      <c r="BV1013" s="570"/>
      <c r="BW1013" s="570"/>
      <c r="BX1013" s="570"/>
      <c r="BY1013" s="570"/>
      <c r="BZ1013" s="570"/>
      <c r="CA1013" s="570"/>
      <c r="CB1013" s="570"/>
      <c r="CC1013" s="570"/>
      <c r="CD1013" s="570"/>
      <c r="CE1013" s="570"/>
      <c r="CF1013" s="570"/>
      <c r="CG1013" s="570"/>
      <c r="CH1013" s="570"/>
      <c r="CI1013" s="570"/>
      <c r="CJ1013" s="570"/>
      <c r="CK1013" s="570"/>
      <c r="CL1013" s="570"/>
      <c r="CM1013" s="570"/>
      <c r="CN1013" s="570"/>
      <c r="CO1013" s="570"/>
      <c r="CP1013" s="570"/>
      <c r="CQ1013" s="570"/>
      <c r="CR1013" s="570"/>
      <c r="CS1013" s="570"/>
      <c r="CT1013" s="570"/>
      <c r="CU1013" s="570"/>
      <c r="CV1013" s="570"/>
    </row>
    <row r="1014" spans="1:100" s="365" customFormat="1" ht="13.5">
      <c r="A1014" s="655"/>
      <c r="B1014" s="655"/>
      <c r="C1014" s="655"/>
      <c r="D1014" s="655"/>
      <c r="E1014" s="655"/>
      <c r="F1014" s="655"/>
      <c r="G1014" s="655"/>
      <c r="H1014" s="815"/>
      <c r="I1014" s="815"/>
      <c r="J1014" s="366"/>
      <c r="K1014" s="367"/>
      <c r="L1014" s="368"/>
      <c r="O1014" s="339"/>
      <c r="P1014" s="369"/>
      <c r="Q1014" s="341"/>
      <c r="R1014" s="342"/>
      <c r="S1014" s="342"/>
      <c r="T1014" s="343"/>
      <c r="U1014" s="344"/>
      <c r="V1014" s="344"/>
      <c r="W1014" s="344"/>
      <c r="X1014" s="564"/>
      <c r="Y1014" s="564"/>
      <c r="Z1014" s="564"/>
      <c r="AA1014" s="564"/>
      <c r="AB1014" s="564"/>
      <c r="AC1014" s="570"/>
      <c r="AD1014" s="570"/>
      <c r="AE1014" s="570"/>
      <c r="AF1014" s="570"/>
      <c r="AG1014" s="570"/>
      <c r="AH1014" s="570"/>
      <c r="AI1014" s="570"/>
      <c r="AJ1014" s="570"/>
      <c r="AK1014" s="570"/>
      <c r="AL1014" s="570"/>
      <c r="AM1014" s="570"/>
      <c r="AN1014" s="570"/>
      <c r="AO1014" s="570"/>
      <c r="AP1014" s="570"/>
      <c r="AQ1014" s="570"/>
      <c r="AR1014" s="570"/>
      <c r="AS1014" s="570"/>
      <c r="AT1014" s="570"/>
      <c r="AU1014" s="570"/>
      <c r="AV1014" s="570"/>
      <c r="AW1014" s="570"/>
      <c r="AX1014" s="570"/>
      <c r="AY1014" s="570"/>
      <c r="AZ1014" s="570"/>
      <c r="BA1014" s="570"/>
      <c r="BB1014" s="570"/>
      <c r="BC1014" s="570"/>
      <c r="BD1014" s="570"/>
      <c r="BE1014" s="570"/>
      <c r="BF1014" s="570"/>
      <c r="BG1014" s="570"/>
      <c r="BH1014" s="570"/>
      <c r="BI1014" s="570"/>
      <c r="BJ1014" s="570"/>
      <c r="BK1014" s="570"/>
      <c r="BL1014" s="570"/>
      <c r="BM1014" s="570"/>
      <c r="BN1014" s="570"/>
      <c r="BO1014" s="570"/>
      <c r="BP1014" s="570"/>
      <c r="BQ1014" s="570"/>
      <c r="BR1014" s="570"/>
      <c r="BS1014" s="570"/>
      <c r="BT1014" s="570"/>
      <c r="BU1014" s="570"/>
      <c r="BV1014" s="570"/>
      <c r="BW1014" s="570"/>
      <c r="BX1014" s="570"/>
      <c r="BY1014" s="570"/>
      <c r="BZ1014" s="570"/>
      <c r="CA1014" s="570"/>
      <c r="CB1014" s="570"/>
      <c r="CC1014" s="570"/>
      <c r="CD1014" s="570"/>
      <c r="CE1014" s="570"/>
      <c r="CF1014" s="570"/>
      <c r="CG1014" s="570"/>
      <c r="CH1014" s="570"/>
      <c r="CI1014" s="570"/>
      <c r="CJ1014" s="570"/>
      <c r="CK1014" s="570"/>
      <c r="CL1014" s="570"/>
      <c r="CM1014" s="570"/>
      <c r="CN1014" s="570"/>
      <c r="CO1014" s="570"/>
      <c r="CP1014" s="570"/>
      <c r="CQ1014" s="570"/>
      <c r="CR1014" s="570"/>
      <c r="CS1014" s="570"/>
      <c r="CT1014" s="570"/>
      <c r="CU1014" s="570"/>
      <c r="CV1014" s="570"/>
    </row>
    <row r="1015" spans="1:100" s="365" customFormat="1" ht="13.5">
      <c r="A1015" s="655"/>
      <c r="B1015" s="655"/>
      <c r="C1015" s="655"/>
      <c r="D1015" s="655"/>
      <c r="E1015" s="655"/>
      <c r="F1015" s="655"/>
      <c r="G1015" s="655"/>
      <c r="H1015" s="815"/>
      <c r="I1015" s="815"/>
      <c r="J1015" s="366"/>
      <c r="K1015" s="367"/>
      <c r="L1015" s="368"/>
      <c r="O1015" s="339"/>
      <c r="P1015" s="369"/>
      <c r="Q1015" s="341"/>
      <c r="R1015" s="342"/>
      <c r="S1015" s="342"/>
      <c r="T1015" s="343"/>
      <c r="U1015" s="344"/>
      <c r="V1015" s="344"/>
      <c r="W1015" s="344"/>
      <c r="X1015" s="564"/>
      <c r="Y1015" s="564"/>
      <c r="Z1015" s="564"/>
      <c r="AA1015" s="564"/>
      <c r="AB1015" s="564"/>
      <c r="AC1015" s="570"/>
      <c r="AD1015" s="570"/>
      <c r="AE1015" s="570"/>
      <c r="AF1015" s="570"/>
      <c r="AG1015" s="570"/>
      <c r="AH1015" s="570"/>
      <c r="AI1015" s="570"/>
      <c r="AJ1015" s="570"/>
      <c r="AK1015" s="570"/>
      <c r="AL1015" s="570"/>
      <c r="AM1015" s="570"/>
      <c r="AN1015" s="570"/>
      <c r="AO1015" s="570"/>
      <c r="AP1015" s="570"/>
      <c r="AQ1015" s="570"/>
      <c r="AR1015" s="570"/>
      <c r="AS1015" s="570"/>
      <c r="AT1015" s="570"/>
      <c r="AU1015" s="570"/>
      <c r="AV1015" s="570"/>
      <c r="AW1015" s="570"/>
      <c r="AX1015" s="570"/>
      <c r="AY1015" s="570"/>
      <c r="AZ1015" s="570"/>
      <c r="BA1015" s="570"/>
      <c r="BB1015" s="570"/>
      <c r="BC1015" s="570"/>
      <c r="BD1015" s="570"/>
      <c r="BE1015" s="570"/>
      <c r="BF1015" s="570"/>
      <c r="BG1015" s="570"/>
      <c r="BH1015" s="570"/>
      <c r="BI1015" s="570"/>
      <c r="BJ1015" s="570"/>
      <c r="BK1015" s="570"/>
      <c r="BL1015" s="570"/>
      <c r="BM1015" s="570"/>
      <c r="BN1015" s="570"/>
      <c r="BO1015" s="570"/>
      <c r="BP1015" s="570"/>
      <c r="BQ1015" s="570"/>
      <c r="BR1015" s="570"/>
      <c r="BS1015" s="570"/>
      <c r="BT1015" s="570"/>
      <c r="BU1015" s="570"/>
      <c r="BV1015" s="570"/>
      <c r="BW1015" s="570"/>
      <c r="BX1015" s="570"/>
      <c r="BY1015" s="570"/>
      <c r="BZ1015" s="570"/>
      <c r="CA1015" s="570"/>
      <c r="CB1015" s="570"/>
      <c r="CC1015" s="570"/>
      <c r="CD1015" s="570"/>
      <c r="CE1015" s="570"/>
      <c r="CF1015" s="570"/>
      <c r="CG1015" s="570"/>
      <c r="CH1015" s="570"/>
      <c r="CI1015" s="570"/>
      <c r="CJ1015" s="570"/>
      <c r="CK1015" s="570"/>
      <c r="CL1015" s="570"/>
      <c r="CM1015" s="570"/>
      <c r="CN1015" s="570"/>
      <c r="CO1015" s="570"/>
      <c r="CP1015" s="570"/>
      <c r="CQ1015" s="570"/>
      <c r="CR1015" s="570"/>
      <c r="CS1015" s="570"/>
      <c r="CT1015" s="570"/>
      <c r="CU1015" s="570"/>
      <c r="CV1015" s="570"/>
    </row>
    <row r="1016" spans="1:100" s="365" customFormat="1" ht="13.5">
      <c r="A1016" s="655"/>
      <c r="B1016" s="655"/>
      <c r="C1016" s="655"/>
      <c r="D1016" s="655"/>
      <c r="E1016" s="655"/>
      <c r="F1016" s="655"/>
      <c r="G1016" s="655"/>
      <c r="H1016" s="815"/>
      <c r="I1016" s="815"/>
      <c r="J1016" s="366"/>
      <c r="K1016" s="367"/>
      <c r="L1016" s="368"/>
      <c r="O1016" s="339"/>
      <c r="P1016" s="369"/>
      <c r="Q1016" s="341"/>
      <c r="R1016" s="342"/>
      <c r="S1016" s="342"/>
      <c r="T1016" s="343"/>
      <c r="U1016" s="344"/>
      <c r="V1016" s="344"/>
      <c r="W1016" s="344"/>
      <c r="X1016" s="564"/>
      <c r="Y1016" s="564"/>
      <c r="Z1016" s="564"/>
      <c r="AA1016" s="564"/>
      <c r="AB1016" s="564"/>
      <c r="AC1016" s="570"/>
      <c r="AD1016" s="570"/>
      <c r="AE1016" s="570"/>
      <c r="AF1016" s="570"/>
      <c r="AG1016" s="570"/>
      <c r="AH1016" s="570"/>
      <c r="AI1016" s="570"/>
      <c r="AJ1016" s="570"/>
      <c r="AK1016" s="570"/>
      <c r="AL1016" s="570"/>
      <c r="AM1016" s="570"/>
      <c r="AN1016" s="570"/>
      <c r="AO1016" s="570"/>
      <c r="AP1016" s="570"/>
      <c r="AQ1016" s="570"/>
      <c r="AR1016" s="570"/>
      <c r="AS1016" s="570"/>
      <c r="AT1016" s="570"/>
      <c r="AU1016" s="570"/>
      <c r="AV1016" s="570"/>
      <c r="AW1016" s="570"/>
      <c r="AX1016" s="570"/>
      <c r="AY1016" s="570"/>
      <c r="AZ1016" s="570"/>
      <c r="BA1016" s="570"/>
      <c r="BB1016" s="570"/>
      <c r="BC1016" s="570"/>
      <c r="BD1016" s="570"/>
      <c r="BE1016" s="570"/>
      <c r="BF1016" s="570"/>
      <c r="BG1016" s="570"/>
      <c r="BH1016" s="570"/>
      <c r="BI1016" s="570"/>
      <c r="BJ1016" s="570"/>
      <c r="BK1016" s="570"/>
      <c r="BL1016" s="570"/>
      <c r="BM1016" s="570"/>
      <c r="BN1016" s="570"/>
      <c r="BO1016" s="570"/>
      <c r="BP1016" s="570"/>
      <c r="BQ1016" s="570"/>
      <c r="BR1016" s="570"/>
      <c r="BS1016" s="570"/>
      <c r="BT1016" s="570"/>
      <c r="BU1016" s="570"/>
      <c r="BV1016" s="570"/>
      <c r="BW1016" s="570"/>
      <c r="BX1016" s="570"/>
      <c r="BY1016" s="570"/>
      <c r="BZ1016" s="570"/>
      <c r="CA1016" s="570"/>
      <c r="CB1016" s="570"/>
      <c r="CC1016" s="570"/>
      <c r="CD1016" s="570"/>
      <c r="CE1016" s="570"/>
      <c r="CF1016" s="570"/>
      <c r="CG1016" s="570"/>
      <c r="CH1016" s="570"/>
      <c r="CI1016" s="570"/>
      <c r="CJ1016" s="570"/>
      <c r="CK1016" s="570"/>
      <c r="CL1016" s="570"/>
      <c r="CM1016" s="570"/>
      <c r="CN1016" s="570"/>
      <c r="CO1016" s="570"/>
      <c r="CP1016" s="570"/>
      <c r="CQ1016" s="570"/>
      <c r="CR1016" s="570"/>
      <c r="CS1016" s="570"/>
      <c r="CT1016" s="570"/>
      <c r="CU1016" s="570"/>
      <c r="CV1016" s="570"/>
    </row>
    <row r="1017" spans="1:100" s="365" customFormat="1" ht="13.5">
      <c r="A1017" s="655"/>
      <c r="B1017" s="655"/>
      <c r="C1017" s="655"/>
      <c r="D1017" s="655"/>
      <c r="E1017" s="655"/>
      <c r="F1017" s="655"/>
      <c r="G1017" s="655"/>
      <c r="H1017" s="815"/>
      <c r="I1017" s="815"/>
      <c r="J1017" s="366"/>
      <c r="K1017" s="367"/>
      <c r="L1017" s="368"/>
      <c r="O1017" s="339"/>
      <c r="P1017" s="369"/>
      <c r="Q1017" s="341"/>
      <c r="R1017" s="342"/>
      <c r="S1017" s="342"/>
      <c r="T1017" s="343"/>
      <c r="U1017" s="344"/>
      <c r="V1017" s="344"/>
      <c r="W1017" s="344"/>
      <c r="X1017" s="564"/>
      <c r="Y1017" s="564"/>
      <c r="Z1017" s="564"/>
      <c r="AA1017" s="564"/>
      <c r="AB1017" s="564"/>
      <c r="AC1017" s="570"/>
      <c r="AD1017" s="570"/>
      <c r="AE1017" s="570"/>
      <c r="AF1017" s="570"/>
      <c r="AG1017" s="570"/>
      <c r="AH1017" s="570"/>
      <c r="AI1017" s="570"/>
      <c r="AJ1017" s="570"/>
      <c r="AK1017" s="570"/>
      <c r="AL1017" s="570"/>
      <c r="AM1017" s="570"/>
      <c r="AN1017" s="570"/>
      <c r="AO1017" s="570"/>
      <c r="AP1017" s="570"/>
      <c r="AQ1017" s="570"/>
      <c r="AR1017" s="570"/>
      <c r="AS1017" s="570"/>
      <c r="AT1017" s="570"/>
      <c r="AU1017" s="570"/>
      <c r="AV1017" s="570"/>
      <c r="AW1017" s="570"/>
      <c r="AX1017" s="570"/>
      <c r="AY1017" s="570"/>
      <c r="AZ1017" s="570"/>
      <c r="BA1017" s="570"/>
      <c r="BB1017" s="570"/>
      <c r="BC1017" s="570"/>
      <c r="BD1017" s="570"/>
      <c r="BE1017" s="570"/>
      <c r="BF1017" s="570"/>
      <c r="BG1017" s="570"/>
      <c r="BH1017" s="570"/>
      <c r="BI1017" s="570"/>
      <c r="BJ1017" s="570"/>
      <c r="BK1017" s="570"/>
      <c r="BL1017" s="570"/>
      <c r="BM1017" s="570"/>
      <c r="BN1017" s="570"/>
      <c r="BO1017" s="570"/>
      <c r="BP1017" s="570"/>
      <c r="BQ1017" s="570"/>
      <c r="BR1017" s="570"/>
      <c r="BS1017" s="570"/>
      <c r="BT1017" s="570"/>
      <c r="BU1017" s="570"/>
      <c r="BV1017" s="570"/>
      <c r="BW1017" s="570"/>
      <c r="BX1017" s="570"/>
      <c r="BY1017" s="570"/>
      <c r="BZ1017" s="570"/>
      <c r="CA1017" s="570"/>
      <c r="CB1017" s="570"/>
      <c r="CC1017" s="570"/>
      <c r="CD1017" s="570"/>
      <c r="CE1017" s="570"/>
      <c r="CF1017" s="570"/>
      <c r="CG1017" s="570"/>
      <c r="CH1017" s="570"/>
      <c r="CI1017" s="570"/>
      <c r="CJ1017" s="570"/>
      <c r="CK1017" s="570"/>
      <c r="CL1017" s="570"/>
      <c r="CM1017" s="570"/>
      <c r="CN1017" s="570"/>
      <c r="CO1017" s="570"/>
      <c r="CP1017" s="570"/>
      <c r="CQ1017" s="570"/>
      <c r="CR1017" s="570"/>
      <c r="CS1017" s="570"/>
      <c r="CT1017" s="570"/>
      <c r="CU1017" s="570"/>
      <c r="CV1017" s="570"/>
    </row>
    <row r="1018" spans="1:100" s="365" customFormat="1" ht="13.5">
      <c r="A1018" s="655"/>
      <c r="B1018" s="655"/>
      <c r="C1018" s="655"/>
      <c r="D1018" s="655"/>
      <c r="E1018" s="655"/>
      <c r="F1018" s="655"/>
      <c r="G1018" s="655"/>
      <c r="H1018" s="815"/>
      <c r="I1018" s="815"/>
      <c r="J1018" s="366"/>
      <c r="K1018" s="367"/>
      <c r="L1018" s="368"/>
      <c r="O1018" s="339"/>
      <c r="P1018" s="369"/>
      <c r="Q1018" s="341"/>
      <c r="R1018" s="342"/>
      <c r="S1018" s="342"/>
      <c r="T1018" s="343"/>
      <c r="U1018" s="344"/>
      <c r="V1018" s="344"/>
      <c r="W1018" s="344"/>
      <c r="X1018" s="564"/>
      <c r="Y1018" s="564"/>
      <c r="Z1018" s="564"/>
      <c r="AA1018" s="564"/>
      <c r="AB1018" s="564"/>
      <c r="AC1018" s="570"/>
      <c r="AD1018" s="570"/>
      <c r="AE1018" s="570"/>
      <c r="AF1018" s="570"/>
      <c r="AG1018" s="570"/>
      <c r="AH1018" s="570"/>
      <c r="AI1018" s="570"/>
      <c r="AJ1018" s="570"/>
      <c r="AK1018" s="570"/>
      <c r="AL1018" s="570"/>
      <c r="AM1018" s="570"/>
      <c r="AN1018" s="570"/>
      <c r="AO1018" s="570"/>
      <c r="AP1018" s="570"/>
      <c r="AQ1018" s="570"/>
      <c r="AR1018" s="570"/>
      <c r="AS1018" s="570"/>
      <c r="AT1018" s="570"/>
      <c r="AU1018" s="570"/>
      <c r="AV1018" s="570"/>
      <c r="AW1018" s="570"/>
      <c r="AX1018" s="570"/>
      <c r="AY1018" s="570"/>
      <c r="AZ1018" s="570"/>
      <c r="BA1018" s="570"/>
      <c r="BB1018" s="570"/>
      <c r="BC1018" s="570"/>
      <c r="BD1018" s="570"/>
      <c r="BE1018" s="570"/>
      <c r="BF1018" s="570"/>
      <c r="BG1018" s="570"/>
      <c r="BH1018" s="570"/>
      <c r="BI1018" s="570"/>
      <c r="BJ1018" s="570"/>
      <c r="BK1018" s="570"/>
      <c r="BL1018" s="570"/>
      <c r="BM1018" s="570"/>
      <c r="BN1018" s="570"/>
      <c r="BO1018" s="570"/>
      <c r="BP1018" s="570"/>
      <c r="BQ1018" s="570"/>
      <c r="BR1018" s="570"/>
      <c r="BS1018" s="570"/>
      <c r="BT1018" s="570"/>
      <c r="BU1018" s="570"/>
      <c r="BV1018" s="570"/>
      <c r="BW1018" s="570"/>
      <c r="BX1018" s="570"/>
      <c r="BY1018" s="570"/>
      <c r="BZ1018" s="570"/>
      <c r="CA1018" s="570"/>
      <c r="CB1018" s="570"/>
      <c r="CC1018" s="570"/>
      <c r="CD1018" s="570"/>
      <c r="CE1018" s="570"/>
      <c r="CF1018" s="570"/>
      <c r="CG1018" s="570"/>
      <c r="CH1018" s="570"/>
      <c r="CI1018" s="570"/>
      <c r="CJ1018" s="570"/>
      <c r="CK1018" s="570"/>
      <c r="CL1018" s="570"/>
      <c r="CM1018" s="570"/>
      <c r="CN1018" s="570"/>
      <c r="CO1018" s="570"/>
      <c r="CP1018" s="570"/>
      <c r="CQ1018" s="570"/>
      <c r="CR1018" s="570"/>
      <c r="CS1018" s="570"/>
      <c r="CT1018" s="570"/>
      <c r="CU1018" s="570"/>
      <c r="CV1018" s="570"/>
    </row>
    <row r="1019" spans="1:100" s="365" customFormat="1" ht="13.5">
      <c r="A1019" s="655"/>
      <c r="B1019" s="655"/>
      <c r="C1019" s="655"/>
      <c r="D1019" s="655"/>
      <c r="E1019" s="655"/>
      <c r="F1019" s="655"/>
      <c r="G1019" s="655"/>
      <c r="H1019" s="815"/>
      <c r="I1019" s="815"/>
      <c r="J1019" s="366"/>
      <c r="K1019" s="367"/>
      <c r="L1019" s="368"/>
      <c r="O1019" s="339"/>
      <c r="P1019" s="369"/>
      <c r="Q1019" s="341"/>
      <c r="R1019" s="342"/>
      <c r="S1019" s="342"/>
      <c r="T1019" s="343"/>
      <c r="U1019" s="344"/>
      <c r="V1019" s="344"/>
      <c r="W1019" s="344"/>
      <c r="X1019" s="564"/>
      <c r="Y1019" s="564"/>
      <c r="Z1019" s="564"/>
      <c r="AA1019" s="564"/>
      <c r="AB1019" s="564"/>
      <c r="AC1019" s="570"/>
      <c r="AD1019" s="570"/>
      <c r="AE1019" s="570"/>
      <c r="AF1019" s="570"/>
      <c r="AG1019" s="570"/>
      <c r="AH1019" s="570"/>
      <c r="AI1019" s="570"/>
      <c r="AJ1019" s="570"/>
      <c r="AK1019" s="570"/>
      <c r="AL1019" s="570"/>
      <c r="AM1019" s="570"/>
      <c r="AN1019" s="570"/>
      <c r="AO1019" s="570"/>
      <c r="AP1019" s="570"/>
      <c r="AQ1019" s="570"/>
      <c r="AR1019" s="570"/>
      <c r="AS1019" s="570"/>
      <c r="AT1019" s="570"/>
      <c r="AU1019" s="570"/>
      <c r="AV1019" s="570"/>
      <c r="AW1019" s="570"/>
      <c r="AX1019" s="570"/>
      <c r="AY1019" s="570"/>
      <c r="AZ1019" s="570"/>
      <c r="BA1019" s="570"/>
      <c r="BB1019" s="570"/>
      <c r="BC1019" s="570"/>
      <c r="BD1019" s="570"/>
      <c r="BE1019" s="570"/>
      <c r="BF1019" s="570"/>
      <c r="BG1019" s="570"/>
      <c r="BH1019" s="570"/>
      <c r="BI1019" s="570"/>
      <c r="BJ1019" s="570"/>
      <c r="BK1019" s="570"/>
      <c r="BL1019" s="570"/>
      <c r="BM1019" s="570"/>
      <c r="BN1019" s="570"/>
      <c r="BO1019" s="570"/>
      <c r="BP1019" s="570"/>
      <c r="BQ1019" s="570"/>
      <c r="BR1019" s="570"/>
      <c r="BS1019" s="570"/>
      <c r="BT1019" s="570"/>
      <c r="BU1019" s="570"/>
      <c r="BV1019" s="570"/>
      <c r="BW1019" s="570"/>
      <c r="BX1019" s="570"/>
      <c r="BY1019" s="570"/>
      <c r="BZ1019" s="570"/>
      <c r="CA1019" s="570"/>
      <c r="CB1019" s="570"/>
      <c r="CC1019" s="570"/>
      <c r="CD1019" s="570"/>
      <c r="CE1019" s="570"/>
      <c r="CF1019" s="570"/>
      <c r="CG1019" s="570"/>
      <c r="CH1019" s="570"/>
      <c r="CI1019" s="570"/>
      <c r="CJ1019" s="570"/>
      <c r="CK1019" s="570"/>
      <c r="CL1019" s="570"/>
      <c r="CM1019" s="570"/>
      <c r="CN1019" s="570"/>
      <c r="CO1019" s="570"/>
      <c r="CP1019" s="570"/>
      <c r="CQ1019" s="570"/>
      <c r="CR1019" s="570"/>
      <c r="CS1019" s="570"/>
      <c r="CT1019" s="570"/>
      <c r="CU1019" s="570"/>
      <c r="CV1019" s="570"/>
    </row>
    <row r="1020" spans="1:100" s="365" customFormat="1" ht="13.5">
      <c r="A1020" s="655"/>
      <c r="B1020" s="655"/>
      <c r="C1020" s="655"/>
      <c r="D1020" s="655"/>
      <c r="E1020" s="655"/>
      <c r="F1020" s="655"/>
      <c r="G1020" s="655"/>
      <c r="H1020" s="815"/>
      <c r="I1020" s="815"/>
      <c r="J1020" s="366"/>
      <c r="K1020" s="367"/>
      <c r="L1020" s="368"/>
      <c r="O1020" s="339"/>
      <c r="P1020" s="369"/>
      <c r="Q1020" s="341"/>
      <c r="R1020" s="342"/>
      <c r="S1020" s="342"/>
      <c r="T1020" s="343"/>
      <c r="U1020" s="344"/>
      <c r="V1020" s="344"/>
      <c r="W1020" s="344"/>
      <c r="X1020" s="564"/>
      <c r="Y1020" s="564"/>
      <c r="Z1020" s="564"/>
      <c r="AA1020" s="564"/>
      <c r="AB1020" s="564"/>
      <c r="AC1020" s="570"/>
      <c r="AD1020" s="570"/>
      <c r="AE1020" s="570"/>
      <c r="AF1020" s="570"/>
      <c r="AG1020" s="570"/>
      <c r="AH1020" s="570"/>
      <c r="AI1020" s="570"/>
      <c r="AJ1020" s="570"/>
      <c r="AK1020" s="570"/>
      <c r="AL1020" s="570"/>
      <c r="AM1020" s="570"/>
      <c r="AN1020" s="570"/>
      <c r="AO1020" s="570"/>
      <c r="AP1020" s="570"/>
      <c r="AQ1020" s="570"/>
      <c r="AR1020" s="570"/>
      <c r="AS1020" s="570"/>
      <c r="AT1020" s="570"/>
      <c r="AU1020" s="570"/>
      <c r="AV1020" s="570"/>
      <c r="AW1020" s="570"/>
      <c r="AX1020" s="570"/>
      <c r="AY1020" s="570"/>
      <c r="AZ1020" s="570"/>
      <c r="BA1020" s="570"/>
      <c r="BB1020" s="570"/>
      <c r="BC1020" s="570"/>
      <c r="BD1020" s="570"/>
      <c r="BE1020" s="570"/>
      <c r="BF1020" s="570"/>
      <c r="BG1020" s="570"/>
      <c r="BH1020" s="570"/>
      <c r="BI1020" s="570"/>
      <c r="BJ1020" s="570"/>
      <c r="BK1020" s="570"/>
      <c r="BL1020" s="570"/>
      <c r="BM1020" s="570"/>
      <c r="BN1020" s="570"/>
      <c r="BO1020" s="570"/>
      <c r="BP1020" s="570"/>
      <c r="BQ1020" s="570"/>
      <c r="BR1020" s="570"/>
      <c r="BS1020" s="570"/>
      <c r="BT1020" s="570"/>
      <c r="BU1020" s="570"/>
      <c r="BV1020" s="570"/>
      <c r="BW1020" s="570"/>
      <c r="BX1020" s="570"/>
      <c r="BY1020" s="570"/>
      <c r="BZ1020" s="570"/>
      <c r="CA1020" s="570"/>
      <c r="CB1020" s="570"/>
      <c r="CC1020" s="570"/>
      <c r="CD1020" s="570"/>
      <c r="CE1020" s="570"/>
      <c r="CF1020" s="570"/>
      <c r="CG1020" s="570"/>
      <c r="CH1020" s="570"/>
      <c r="CI1020" s="570"/>
      <c r="CJ1020" s="570"/>
      <c r="CK1020" s="570"/>
      <c r="CL1020" s="570"/>
      <c r="CM1020" s="570"/>
      <c r="CN1020" s="570"/>
      <c r="CO1020" s="570"/>
      <c r="CP1020" s="570"/>
      <c r="CQ1020" s="570"/>
      <c r="CR1020" s="570"/>
      <c r="CS1020" s="570"/>
      <c r="CT1020" s="570"/>
      <c r="CU1020" s="570"/>
      <c r="CV1020" s="570"/>
    </row>
    <row r="1021" spans="1:100" s="365" customFormat="1" ht="13.5">
      <c r="A1021" s="655"/>
      <c r="B1021" s="655"/>
      <c r="C1021" s="655"/>
      <c r="D1021" s="655"/>
      <c r="E1021" s="655"/>
      <c r="F1021" s="655"/>
      <c r="G1021" s="655"/>
      <c r="H1021" s="815"/>
      <c r="I1021" s="815"/>
      <c r="J1021" s="366"/>
      <c r="K1021" s="367"/>
      <c r="L1021" s="368"/>
      <c r="O1021" s="339"/>
      <c r="P1021" s="369"/>
      <c r="Q1021" s="341"/>
      <c r="R1021" s="342"/>
      <c r="S1021" s="342"/>
      <c r="T1021" s="343"/>
      <c r="U1021" s="344"/>
      <c r="V1021" s="344"/>
      <c r="W1021" s="344"/>
      <c r="X1021" s="564"/>
      <c r="Y1021" s="564"/>
      <c r="Z1021" s="564"/>
      <c r="AA1021" s="564"/>
      <c r="AB1021" s="564"/>
      <c r="AC1021" s="570"/>
      <c r="AD1021" s="570"/>
      <c r="AE1021" s="570"/>
      <c r="AF1021" s="570"/>
      <c r="AG1021" s="570"/>
      <c r="AH1021" s="570"/>
      <c r="AI1021" s="570"/>
      <c r="AJ1021" s="570"/>
      <c r="AK1021" s="570"/>
      <c r="AL1021" s="570"/>
      <c r="AM1021" s="570"/>
      <c r="AN1021" s="570"/>
      <c r="AO1021" s="570"/>
      <c r="AP1021" s="570"/>
      <c r="AQ1021" s="570"/>
      <c r="AR1021" s="570"/>
      <c r="AS1021" s="570"/>
      <c r="AT1021" s="570"/>
      <c r="AU1021" s="570"/>
      <c r="AV1021" s="570"/>
      <c r="AW1021" s="570"/>
      <c r="AX1021" s="570"/>
      <c r="AY1021" s="570"/>
      <c r="AZ1021" s="570"/>
      <c r="BA1021" s="570"/>
      <c r="BB1021" s="570"/>
      <c r="BC1021" s="570"/>
      <c r="BD1021" s="570"/>
      <c r="BE1021" s="570"/>
      <c r="BF1021" s="570"/>
      <c r="BG1021" s="570"/>
      <c r="BH1021" s="570"/>
      <c r="BI1021" s="570"/>
      <c r="BJ1021" s="570"/>
      <c r="BK1021" s="570"/>
      <c r="BL1021" s="570"/>
      <c r="BM1021" s="570"/>
      <c r="BN1021" s="570"/>
      <c r="BO1021" s="570"/>
      <c r="BP1021" s="570"/>
      <c r="BQ1021" s="570"/>
      <c r="BR1021" s="570"/>
      <c r="BS1021" s="570"/>
      <c r="BT1021" s="570"/>
      <c r="BU1021" s="570"/>
      <c r="BV1021" s="570"/>
      <c r="BW1021" s="570"/>
      <c r="BX1021" s="570"/>
      <c r="BY1021" s="570"/>
      <c r="BZ1021" s="570"/>
      <c r="CA1021" s="570"/>
      <c r="CB1021" s="570"/>
      <c r="CC1021" s="570"/>
      <c r="CD1021" s="570"/>
      <c r="CE1021" s="570"/>
      <c r="CF1021" s="570"/>
      <c r="CG1021" s="570"/>
      <c r="CH1021" s="570"/>
      <c r="CI1021" s="570"/>
      <c r="CJ1021" s="570"/>
      <c r="CK1021" s="570"/>
      <c r="CL1021" s="570"/>
      <c r="CM1021" s="570"/>
      <c r="CN1021" s="570"/>
      <c r="CO1021" s="570"/>
      <c r="CP1021" s="570"/>
      <c r="CQ1021" s="570"/>
      <c r="CR1021" s="570"/>
      <c r="CS1021" s="570"/>
      <c r="CT1021" s="570"/>
      <c r="CU1021" s="570"/>
      <c r="CV1021" s="570"/>
    </row>
    <row r="1022" spans="1:100" s="365" customFormat="1" ht="13.5">
      <c r="A1022" s="655"/>
      <c r="B1022" s="655"/>
      <c r="C1022" s="655"/>
      <c r="D1022" s="655"/>
      <c r="E1022" s="655"/>
      <c r="F1022" s="655"/>
      <c r="G1022" s="655"/>
      <c r="H1022" s="815"/>
      <c r="I1022" s="815"/>
      <c r="J1022" s="366"/>
      <c r="K1022" s="367"/>
      <c r="L1022" s="368"/>
      <c r="O1022" s="339"/>
      <c r="P1022" s="369"/>
      <c r="Q1022" s="341"/>
      <c r="R1022" s="342"/>
      <c r="S1022" s="342"/>
      <c r="T1022" s="343"/>
      <c r="U1022" s="344"/>
      <c r="V1022" s="344"/>
      <c r="W1022" s="344"/>
      <c r="X1022" s="564"/>
      <c r="Y1022" s="564"/>
      <c r="Z1022" s="564"/>
      <c r="AA1022" s="564"/>
      <c r="AB1022" s="564"/>
      <c r="AC1022" s="570"/>
      <c r="AD1022" s="570"/>
      <c r="AE1022" s="570"/>
      <c r="AF1022" s="570"/>
      <c r="AG1022" s="570"/>
      <c r="AH1022" s="570"/>
      <c r="AI1022" s="570"/>
      <c r="AJ1022" s="570"/>
      <c r="AK1022" s="570"/>
      <c r="AL1022" s="570"/>
      <c r="AM1022" s="570"/>
      <c r="AN1022" s="570"/>
      <c r="AO1022" s="570"/>
      <c r="AP1022" s="570"/>
      <c r="AQ1022" s="570"/>
      <c r="AR1022" s="570"/>
      <c r="AS1022" s="570"/>
      <c r="AT1022" s="570"/>
      <c r="AU1022" s="570"/>
      <c r="AV1022" s="570"/>
      <c r="AW1022" s="570"/>
      <c r="AX1022" s="570"/>
      <c r="AY1022" s="570"/>
      <c r="AZ1022" s="570"/>
      <c r="BA1022" s="570"/>
      <c r="BB1022" s="570"/>
      <c r="BC1022" s="570"/>
      <c r="BD1022" s="570"/>
      <c r="BE1022" s="570"/>
      <c r="BF1022" s="570"/>
      <c r="BG1022" s="570"/>
      <c r="BH1022" s="570"/>
      <c r="BI1022" s="570"/>
      <c r="BJ1022" s="570"/>
      <c r="BK1022" s="570"/>
      <c r="BL1022" s="570"/>
      <c r="BM1022" s="570"/>
      <c r="BN1022" s="570"/>
      <c r="BO1022" s="570"/>
      <c r="BP1022" s="570"/>
      <c r="BQ1022" s="570"/>
      <c r="BR1022" s="570"/>
      <c r="BS1022" s="570"/>
      <c r="BT1022" s="570"/>
      <c r="BU1022" s="570"/>
      <c r="BV1022" s="570"/>
      <c r="BW1022" s="570"/>
      <c r="BX1022" s="570"/>
      <c r="BY1022" s="570"/>
      <c r="BZ1022" s="570"/>
      <c r="CA1022" s="570"/>
      <c r="CB1022" s="570"/>
      <c r="CC1022" s="570"/>
      <c r="CD1022" s="570"/>
      <c r="CE1022" s="570"/>
      <c r="CF1022" s="570"/>
      <c r="CG1022" s="570"/>
      <c r="CH1022" s="570"/>
      <c r="CI1022" s="570"/>
      <c r="CJ1022" s="570"/>
      <c r="CK1022" s="570"/>
      <c r="CL1022" s="570"/>
      <c r="CM1022" s="570"/>
      <c r="CN1022" s="570"/>
      <c r="CO1022" s="570"/>
      <c r="CP1022" s="570"/>
      <c r="CQ1022" s="570"/>
      <c r="CR1022" s="570"/>
      <c r="CS1022" s="570"/>
      <c r="CT1022" s="570"/>
      <c r="CU1022" s="570"/>
      <c r="CV1022" s="570"/>
    </row>
    <row r="1023" spans="1:100" s="365" customFormat="1" ht="13.5">
      <c r="A1023" s="655"/>
      <c r="B1023" s="655"/>
      <c r="C1023" s="655"/>
      <c r="D1023" s="655"/>
      <c r="E1023" s="655"/>
      <c r="F1023" s="655"/>
      <c r="G1023" s="655"/>
      <c r="H1023" s="815"/>
      <c r="I1023" s="815"/>
      <c r="J1023" s="366"/>
      <c r="K1023" s="367"/>
      <c r="L1023" s="368"/>
      <c r="O1023" s="339"/>
      <c r="P1023" s="369"/>
      <c r="Q1023" s="341"/>
      <c r="R1023" s="342"/>
      <c r="S1023" s="342"/>
      <c r="T1023" s="343"/>
      <c r="U1023" s="344"/>
      <c r="V1023" s="344"/>
      <c r="W1023" s="344"/>
      <c r="X1023" s="564"/>
      <c r="Y1023" s="564"/>
      <c r="Z1023" s="564"/>
      <c r="AA1023" s="564"/>
      <c r="AB1023" s="564"/>
      <c r="AC1023" s="570"/>
      <c r="AD1023" s="570"/>
      <c r="AE1023" s="570"/>
      <c r="AF1023" s="570"/>
      <c r="AG1023" s="570"/>
      <c r="AH1023" s="570"/>
      <c r="AI1023" s="570"/>
      <c r="AJ1023" s="570"/>
      <c r="AK1023" s="570"/>
      <c r="AL1023" s="570"/>
      <c r="AM1023" s="570"/>
      <c r="AN1023" s="570"/>
      <c r="AO1023" s="570"/>
      <c r="AP1023" s="570"/>
      <c r="AQ1023" s="570"/>
      <c r="AR1023" s="570"/>
      <c r="AS1023" s="570"/>
      <c r="AT1023" s="570"/>
      <c r="AU1023" s="570"/>
      <c r="AV1023" s="570"/>
      <c r="AW1023" s="570"/>
      <c r="AX1023" s="570"/>
      <c r="AY1023" s="570"/>
      <c r="AZ1023" s="570"/>
      <c r="BA1023" s="570"/>
      <c r="BB1023" s="570"/>
      <c r="BC1023" s="570"/>
      <c r="BD1023" s="570"/>
      <c r="BE1023" s="570"/>
      <c r="BF1023" s="570"/>
      <c r="BG1023" s="570"/>
      <c r="BH1023" s="570"/>
      <c r="BI1023" s="570"/>
      <c r="BJ1023" s="570"/>
      <c r="BK1023" s="570"/>
      <c r="BL1023" s="570"/>
      <c r="BM1023" s="570"/>
      <c r="BN1023" s="570"/>
      <c r="BO1023" s="570"/>
      <c r="BP1023" s="570"/>
      <c r="BQ1023" s="570"/>
      <c r="BR1023" s="570"/>
      <c r="BS1023" s="570"/>
      <c r="BT1023" s="570"/>
      <c r="BU1023" s="570"/>
      <c r="BV1023" s="570"/>
      <c r="BW1023" s="570"/>
      <c r="BX1023" s="570"/>
      <c r="BY1023" s="570"/>
      <c r="BZ1023" s="570"/>
      <c r="CA1023" s="570"/>
      <c r="CB1023" s="570"/>
      <c r="CC1023" s="570"/>
      <c r="CD1023" s="570"/>
      <c r="CE1023" s="570"/>
      <c r="CF1023" s="570"/>
      <c r="CG1023" s="570"/>
      <c r="CH1023" s="570"/>
      <c r="CI1023" s="570"/>
      <c r="CJ1023" s="570"/>
      <c r="CK1023" s="570"/>
      <c r="CL1023" s="570"/>
      <c r="CM1023" s="570"/>
      <c r="CN1023" s="570"/>
      <c r="CO1023" s="570"/>
      <c r="CP1023" s="570"/>
      <c r="CQ1023" s="570"/>
      <c r="CR1023" s="570"/>
      <c r="CS1023" s="570"/>
      <c r="CT1023" s="570"/>
      <c r="CU1023" s="570"/>
      <c r="CV1023" s="570"/>
    </row>
    <row r="1024" spans="1:100" s="365" customFormat="1" ht="13.5">
      <c r="A1024" s="655"/>
      <c r="B1024" s="655"/>
      <c r="C1024" s="655"/>
      <c r="D1024" s="655"/>
      <c r="E1024" s="655"/>
      <c r="F1024" s="655"/>
      <c r="G1024" s="655"/>
      <c r="H1024" s="815"/>
      <c r="I1024" s="815"/>
      <c r="J1024" s="366"/>
      <c r="K1024" s="367"/>
      <c r="L1024" s="368"/>
      <c r="O1024" s="339"/>
      <c r="P1024" s="369"/>
      <c r="Q1024" s="341"/>
      <c r="R1024" s="342"/>
      <c r="S1024" s="342"/>
      <c r="T1024" s="343"/>
      <c r="U1024" s="344"/>
      <c r="V1024" s="344"/>
      <c r="W1024" s="344"/>
      <c r="X1024" s="564"/>
      <c r="Y1024" s="564"/>
      <c r="Z1024" s="564"/>
      <c r="AA1024" s="564"/>
      <c r="AB1024" s="564"/>
      <c r="AC1024" s="570"/>
      <c r="AD1024" s="570"/>
      <c r="AE1024" s="570"/>
      <c r="AF1024" s="570"/>
      <c r="AG1024" s="570"/>
      <c r="AH1024" s="570"/>
      <c r="AI1024" s="570"/>
      <c r="AJ1024" s="570"/>
      <c r="AK1024" s="570"/>
      <c r="AL1024" s="570"/>
      <c r="AM1024" s="570"/>
      <c r="AN1024" s="570"/>
      <c r="AO1024" s="570"/>
      <c r="AP1024" s="570"/>
      <c r="AQ1024" s="570"/>
      <c r="AR1024" s="570"/>
      <c r="AS1024" s="570"/>
      <c r="AT1024" s="570"/>
      <c r="AU1024" s="570"/>
      <c r="AV1024" s="570"/>
      <c r="AW1024" s="570"/>
      <c r="AX1024" s="570"/>
      <c r="AY1024" s="570"/>
      <c r="AZ1024" s="570"/>
      <c r="BA1024" s="570"/>
      <c r="BB1024" s="570"/>
      <c r="BC1024" s="570"/>
      <c r="BD1024" s="570"/>
      <c r="BE1024" s="570"/>
      <c r="BF1024" s="570"/>
      <c r="BG1024" s="570"/>
      <c r="BH1024" s="570"/>
      <c r="BI1024" s="570"/>
      <c r="BJ1024" s="570"/>
      <c r="BK1024" s="570"/>
      <c r="BL1024" s="570"/>
      <c r="BM1024" s="570"/>
      <c r="BN1024" s="570"/>
      <c r="BO1024" s="570"/>
      <c r="BP1024" s="570"/>
      <c r="BQ1024" s="570"/>
      <c r="BR1024" s="570"/>
      <c r="BS1024" s="570"/>
      <c r="BT1024" s="570"/>
      <c r="BU1024" s="570"/>
      <c r="BV1024" s="570"/>
      <c r="BW1024" s="570"/>
      <c r="BX1024" s="570"/>
      <c r="BY1024" s="570"/>
      <c r="BZ1024" s="570"/>
      <c r="CA1024" s="570"/>
      <c r="CB1024" s="570"/>
      <c r="CC1024" s="570"/>
      <c r="CD1024" s="570"/>
      <c r="CE1024" s="570"/>
      <c r="CF1024" s="570"/>
      <c r="CG1024" s="570"/>
      <c r="CH1024" s="570"/>
      <c r="CI1024" s="570"/>
      <c r="CJ1024" s="570"/>
      <c r="CK1024" s="570"/>
      <c r="CL1024" s="570"/>
      <c r="CM1024" s="570"/>
      <c r="CN1024" s="570"/>
      <c r="CO1024" s="570"/>
      <c r="CP1024" s="570"/>
      <c r="CQ1024" s="570"/>
      <c r="CR1024" s="570"/>
      <c r="CS1024" s="570"/>
      <c r="CT1024" s="570"/>
      <c r="CU1024" s="570"/>
      <c r="CV1024" s="570"/>
    </row>
    <row r="1025" spans="1:100" s="365" customFormat="1" ht="13.5">
      <c r="A1025" s="655"/>
      <c r="B1025" s="655"/>
      <c r="C1025" s="655"/>
      <c r="D1025" s="655"/>
      <c r="E1025" s="655"/>
      <c r="F1025" s="655"/>
      <c r="G1025" s="655"/>
      <c r="H1025" s="815"/>
      <c r="I1025" s="815"/>
      <c r="J1025" s="366"/>
      <c r="K1025" s="367"/>
      <c r="L1025" s="368"/>
      <c r="O1025" s="339"/>
      <c r="P1025" s="369"/>
      <c r="Q1025" s="341"/>
      <c r="R1025" s="342"/>
      <c r="S1025" s="342"/>
      <c r="T1025" s="343"/>
      <c r="U1025" s="344"/>
      <c r="V1025" s="344"/>
      <c r="W1025" s="344"/>
      <c r="X1025" s="564"/>
      <c r="Y1025" s="564"/>
      <c r="Z1025" s="564"/>
      <c r="AA1025" s="564"/>
      <c r="AB1025" s="564"/>
      <c r="AC1025" s="570"/>
      <c r="AD1025" s="570"/>
      <c r="AE1025" s="570"/>
      <c r="AF1025" s="570"/>
      <c r="AG1025" s="570"/>
      <c r="AH1025" s="570"/>
      <c r="AI1025" s="570"/>
      <c r="AJ1025" s="570"/>
      <c r="AK1025" s="570"/>
      <c r="AL1025" s="570"/>
      <c r="AM1025" s="570"/>
      <c r="AN1025" s="570"/>
      <c r="AO1025" s="570"/>
      <c r="AP1025" s="570"/>
      <c r="AQ1025" s="570"/>
      <c r="AR1025" s="570"/>
      <c r="AS1025" s="570"/>
      <c r="AT1025" s="570"/>
      <c r="AU1025" s="570"/>
      <c r="AV1025" s="570"/>
      <c r="AW1025" s="570"/>
      <c r="AX1025" s="570"/>
      <c r="AY1025" s="570"/>
      <c r="AZ1025" s="570"/>
      <c r="BA1025" s="570"/>
      <c r="BB1025" s="570"/>
      <c r="BC1025" s="570"/>
      <c r="BD1025" s="570"/>
      <c r="BE1025" s="570"/>
      <c r="BF1025" s="570"/>
      <c r="BG1025" s="570"/>
      <c r="BH1025" s="570"/>
      <c r="BI1025" s="570"/>
      <c r="BJ1025" s="570"/>
      <c r="BK1025" s="570"/>
      <c r="BL1025" s="570"/>
      <c r="BM1025" s="570"/>
      <c r="BN1025" s="570"/>
      <c r="BO1025" s="570"/>
      <c r="BP1025" s="570"/>
      <c r="BQ1025" s="570"/>
      <c r="BR1025" s="570"/>
      <c r="BS1025" s="570"/>
      <c r="BT1025" s="570"/>
      <c r="BU1025" s="570"/>
      <c r="BV1025" s="570"/>
      <c r="BW1025" s="570"/>
      <c r="BX1025" s="570"/>
      <c r="BY1025" s="570"/>
      <c r="BZ1025" s="570"/>
      <c r="CA1025" s="570"/>
      <c r="CB1025" s="570"/>
      <c r="CC1025" s="570"/>
      <c r="CD1025" s="570"/>
      <c r="CE1025" s="570"/>
      <c r="CF1025" s="570"/>
      <c r="CG1025" s="570"/>
      <c r="CH1025" s="570"/>
      <c r="CI1025" s="570"/>
      <c r="CJ1025" s="570"/>
      <c r="CK1025" s="570"/>
      <c r="CL1025" s="570"/>
      <c r="CM1025" s="570"/>
      <c r="CN1025" s="570"/>
      <c r="CO1025" s="570"/>
      <c r="CP1025" s="570"/>
      <c r="CQ1025" s="570"/>
      <c r="CR1025" s="570"/>
      <c r="CS1025" s="570"/>
      <c r="CT1025" s="570"/>
      <c r="CU1025" s="570"/>
      <c r="CV1025" s="570"/>
    </row>
    <row r="1026" spans="1:100" s="365" customFormat="1" ht="13.5">
      <c r="A1026" s="655"/>
      <c r="B1026" s="655"/>
      <c r="C1026" s="655"/>
      <c r="D1026" s="655"/>
      <c r="E1026" s="655"/>
      <c r="F1026" s="655"/>
      <c r="G1026" s="655"/>
      <c r="H1026" s="815"/>
      <c r="I1026" s="815"/>
      <c r="J1026" s="366"/>
      <c r="K1026" s="367"/>
      <c r="L1026" s="368"/>
      <c r="O1026" s="339"/>
      <c r="P1026" s="369"/>
      <c r="Q1026" s="341"/>
      <c r="R1026" s="342"/>
      <c r="S1026" s="342"/>
      <c r="T1026" s="343"/>
      <c r="U1026" s="344"/>
      <c r="V1026" s="344"/>
      <c r="W1026" s="344"/>
      <c r="X1026" s="564"/>
      <c r="Y1026" s="564"/>
      <c r="Z1026" s="564"/>
      <c r="AA1026" s="564"/>
      <c r="AB1026" s="564"/>
      <c r="AC1026" s="570"/>
      <c r="AD1026" s="570"/>
      <c r="AE1026" s="570"/>
      <c r="AF1026" s="570"/>
      <c r="AG1026" s="570"/>
      <c r="AH1026" s="570"/>
      <c r="AI1026" s="570"/>
      <c r="AJ1026" s="570"/>
      <c r="AK1026" s="570"/>
      <c r="AL1026" s="570"/>
      <c r="AM1026" s="570"/>
      <c r="AN1026" s="570"/>
      <c r="AO1026" s="570"/>
      <c r="AP1026" s="570"/>
      <c r="AQ1026" s="570"/>
      <c r="AR1026" s="570"/>
      <c r="AS1026" s="570"/>
      <c r="AT1026" s="570"/>
      <c r="AU1026" s="570"/>
      <c r="AV1026" s="570"/>
      <c r="AW1026" s="570"/>
      <c r="AX1026" s="570"/>
      <c r="AY1026" s="570"/>
      <c r="AZ1026" s="570"/>
      <c r="BA1026" s="570"/>
      <c r="BB1026" s="570"/>
      <c r="BC1026" s="570"/>
      <c r="BD1026" s="570"/>
      <c r="BE1026" s="570"/>
      <c r="BF1026" s="570"/>
      <c r="BG1026" s="570"/>
      <c r="BH1026" s="570"/>
      <c r="BI1026" s="570"/>
      <c r="BJ1026" s="570"/>
      <c r="BK1026" s="570"/>
      <c r="BL1026" s="570"/>
      <c r="BM1026" s="570"/>
      <c r="BN1026" s="570"/>
      <c r="BO1026" s="570"/>
      <c r="BP1026" s="570"/>
      <c r="BQ1026" s="570"/>
      <c r="BR1026" s="570"/>
      <c r="BS1026" s="570"/>
      <c r="BT1026" s="570"/>
      <c r="BU1026" s="570"/>
      <c r="BV1026" s="570"/>
      <c r="BW1026" s="570"/>
      <c r="BX1026" s="570"/>
      <c r="BY1026" s="570"/>
      <c r="BZ1026" s="570"/>
      <c r="CA1026" s="570"/>
      <c r="CB1026" s="570"/>
      <c r="CC1026" s="570"/>
      <c r="CD1026" s="570"/>
      <c r="CE1026" s="570"/>
      <c r="CF1026" s="570"/>
      <c r="CG1026" s="570"/>
      <c r="CH1026" s="570"/>
      <c r="CI1026" s="570"/>
      <c r="CJ1026" s="570"/>
      <c r="CK1026" s="570"/>
      <c r="CL1026" s="570"/>
      <c r="CM1026" s="570"/>
      <c r="CN1026" s="570"/>
      <c r="CO1026" s="570"/>
      <c r="CP1026" s="570"/>
      <c r="CQ1026" s="570"/>
      <c r="CR1026" s="570"/>
      <c r="CS1026" s="570"/>
      <c r="CT1026" s="570"/>
      <c r="CU1026" s="570"/>
      <c r="CV1026" s="570"/>
    </row>
    <row r="1027" spans="1:100" s="365" customFormat="1" ht="13.5">
      <c r="A1027" s="655"/>
      <c r="B1027" s="655"/>
      <c r="C1027" s="655"/>
      <c r="D1027" s="655"/>
      <c r="E1027" s="655"/>
      <c r="F1027" s="655"/>
      <c r="G1027" s="655"/>
      <c r="H1027" s="815"/>
      <c r="I1027" s="815"/>
      <c r="J1027" s="366"/>
      <c r="K1027" s="367"/>
      <c r="L1027" s="368"/>
      <c r="O1027" s="339"/>
      <c r="P1027" s="369"/>
      <c r="Q1027" s="341"/>
      <c r="R1027" s="342"/>
      <c r="S1027" s="342"/>
      <c r="T1027" s="343"/>
      <c r="U1027" s="344"/>
      <c r="V1027" s="344"/>
      <c r="W1027" s="344"/>
      <c r="X1027" s="564"/>
      <c r="Y1027" s="564"/>
      <c r="Z1027" s="564"/>
      <c r="AA1027" s="564"/>
      <c r="AB1027" s="564"/>
      <c r="AC1027" s="570"/>
      <c r="AD1027" s="570"/>
      <c r="AE1027" s="570"/>
      <c r="AF1027" s="570"/>
      <c r="AG1027" s="570"/>
      <c r="AH1027" s="570"/>
      <c r="AI1027" s="570"/>
      <c r="AJ1027" s="570"/>
      <c r="AK1027" s="570"/>
      <c r="AL1027" s="570"/>
      <c r="AM1027" s="570"/>
      <c r="AN1027" s="570"/>
      <c r="AO1027" s="570"/>
      <c r="AP1027" s="570"/>
      <c r="AQ1027" s="570"/>
      <c r="AR1027" s="570"/>
      <c r="AS1027" s="570"/>
      <c r="AT1027" s="570"/>
      <c r="AU1027" s="570"/>
      <c r="AV1027" s="570"/>
      <c r="AW1027" s="570"/>
      <c r="AX1027" s="570"/>
      <c r="AY1027" s="570"/>
      <c r="AZ1027" s="570"/>
      <c r="BA1027" s="570"/>
      <c r="BB1027" s="570"/>
      <c r="BC1027" s="570"/>
      <c r="BD1027" s="570"/>
      <c r="BE1027" s="570"/>
      <c r="BF1027" s="570"/>
      <c r="BG1027" s="570"/>
      <c r="BH1027" s="570"/>
      <c r="BI1027" s="570"/>
      <c r="BJ1027" s="570"/>
      <c r="BK1027" s="570"/>
      <c r="BL1027" s="570"/>
      <c r="BM1027" s="570"/>
      <c r="BN1027" s="570"/>
      <c r="BO1027" s="570"/>
      <c r="BP1027" s="570"/>
      <c r="BQ1027" s="570"/>
      <c r="BR1027" s="570"/>
      <c r="BS1027" s="570"/>
      <c r="BT1027" s="570"/>
      <c r="BU1027" s="570"/>
      <c r="BV1027" s="570"/>
      <c r="BW1027" s="570"/>
      <c r="BX1027" s="570"/>
      <c r="BY1027" s="570"/>
      <c r="BZ1027" s="570"/>
      <c r="CA1027" s="570"/>
      <c r="CB1027" s="570"/>
      <c r="CC1027" s="570"/>
      <c r="CD1027" s="570"/>
      <c r="CE1027" s="570"/>
      <c r="CF1027" s="570"/>
      <c r="CG1027" s="570"/>
      <c r="CH1027" s="570"/>
      <c r="CI1027" s="570"/>
      <c r="CJ1027" s="570"/>
      <c r="CK1027" s="570"/>
      <c r="CL1027" s="570"/>
      <c r="CM1027" s="570"/>
      <c r="CN1027" s="570"/>
      <c r="CO1027" s="570"/>
      <c r="CP1027" s="570"/>
      <c r="CQ1027" s="570"/>
      <c r="CR1027" s="570"/>
      <c r="CS1027" s="570"/>
      <c r="CT1027" s="570"/>
      <c r="CU1027" s="570"/>
      <c r="CV1027" s="570"/>
    </row>
    <row r="1028" spans="1:100" s="365" customFormat="1" ht="13.5">
      <c r="A1028" s="655"/>
      <c r="B1028" s="655"/>
      <c r="C1028" s="655"/>
      <c r="D1028" s="655"/>
      <c r="E1028" s="655"/>
      <c r="F1028" s="655"/>
      <c r="G1028" s="655"/>
      <c r="H1028" s="815"/>
      <c r="I1028" s="815"/>
      <c r="J1028" s="366"/>
      <c r="K1028" s="367"/>
      <c r="L1028" s="368"/>
      <c r="O1028" s="339"/>
      <c r="P1028" s="369"/>
      <c r="Q1028" s="341"/>
      <c r="R1028" s="342"/>
      <c r="S1028" s="342"/>
      <c r="T1028" s="343"/>
      <c r="U1028" s="344"/>
      <c r="V1028" s="344"/>
      <c r="W1028" s="344"/>
      <c r="X1028" s="564"/>
      <c r="Y1028" s="564"/>
      <c r="Z1028" s="564"/>
      <c r="AA1028" s="564"/>
      <c r="AB1028" s="564"/>
      <c r="AC1028" s="570"/>
      <c r="AD1028" s="570"/>
      <c r="AE1028" s="570"/>
      <c r="AF1028" s="570"/>
      <c r="AG1028" s="570"/>
      <c r="AH1028" s="570"/>
      <c r="AI1028" s="570"/>
      <c r="AJ1028" s="570"/>
      <c r="AK1028" s="570"/>
      <c r="AL1028" s="570"/>
      <c r="AM1028" s="570"/>
      <c r="AN1028" s="570"/>
      <c r="AO1028" s="570"/>
      <c r="AP1028" s="570"/>
      <c r="AQ1028" s="570"/>
      <c r="AR1028" s="570"/>
      <c r="AS1028" s="570"/>
      <c r="AT1028" s="570"/>
      <c r="AU1028" s="570"/>
      <c r="AV1028" s="570"/>
      <c r="AW1028" s="570"/>
      <c r="AX1028" s="570"/>
      <c r="AY1028" s="570"/>
      <c r="AZ1028" s="570"/>
      <c r="BA1028" s="570"/>
      <c r="BB1028" s="570"/>
      <c r="BC1028" s="570"/>
      <c r="BD1028" s="570"/>
      <c r="BE1028" s="570"/>
      <c r="BF1028" s="570"/>
      <c r="BG1028" s="570"/>
      <c r="BH1028" s="570"/>
      <c r="BI1028" s="570"/>
      <c r="BJ1028" s="570"/>
      <c r="BK1028" s="570"/>
      <c r="BL1028" s="570"/>
      <c r="BM1028" s="570"/>
      <c r="BN1028" s="570"/>
      <c r="BO1028" s="570"/>
      <c r="BP1028" s="570"/>
      <c r="BQ1028" s="570"/>
      <c r="BR1028" s="570"/>
      <c r="BS1028" s="570"/>
      <c r="BT1028" s="570"/>
      <c r="BU1028" s="570"/>
      <c r="BV1028" s="570"/>
      <c r="BW1028" s="570"/>
      <c r="BX1028" s="570"/>
      <c r="BY1028" s="570"/>
      <c r="BZ1028" s="570"/>
      <c r="CA1028" s="570"/>
      <c r="CB1028" s="570"/>
      <c r="CC1028" s="570"/>
      <c r="CD1028" s="570"/>
      <c r="CE1028" s="570"/>
      <c r="CF1028" s="570"/>
      <c r="CG1028" s="570"/>
      <c r="CH1028" s="570"/>
      <c r="CI1028" s="570"/>
      <c r="CJ1028" s="570"/>
      <c r="CK1028" s="570"/>
      <c r="CL1028" s="570"/>
      <c r="CM1028" s="570"/>
      <c r="CN1028" s="570"/>
      <c r="CO1028" s="570"/>
      <c r="CP1028" s="570"/>
      <c r="CQ1028" s="570"/>
      <c r="CR1028" s="570"/>
      <c r="CS1028" s="570"/>
      <c r="CT1028" s="570"/>
      <c r="CU1028" s="570"/>
      <c r="CV1028" s="570"/>
    </row>
    <row r="1029" spans="1:100" s="365" customFormat="1" ht="13.5">
      <c r="A1029" s="655"/>
      <c r="B1029" s="655"/>
      <c r="C1029" s="655"/>
      <c r="D1029" s="655"/>
      <c r="E1029" s="655"/>
      <c r="F1029" s="655"/>
      <c r="G1029" s="655"/>
      <c r="H1029" s="815"/>
      <c r="I1029" s="815"/>
      <c r="J1029" s="366"/>
      <c r="K1029" s="367"/>
      <c r="L1029" s="368"/>
      <c r="O1029" s="339"/>
      <c r="P1029" s="369"/>
      <c r="Q1029" s="341"/>
      <c r="R1029" s="342"/>
      <c r="S1029" s="342"/>
      <c r="T1029" s="343"/>
      <c r="U1029" s="344"/>
      <c r="V1029" s="344"/>
      <c r="W1029" s="344"/>
      <c r="X1029" s="564"/>
      <c r="Y1029" s="564"/>
      <c r="Z1029" s="564"/>
      <c r="AA1029" s="564"/>
      <c r="AB1029" s="564"/>
      <c r="AC1029" s="570"/>
      <c r="AD1029" s="570"/>
      <c r="AE1029" s="570"/>
      <c r="AF1029" s="570"/>
      <c r="AG1029" s="570"/>
      <c r="AH1029" s="570"/>
      <c r="AI1029" s="570"/>
      <c r="AJ1029" s="570"/>
      <c r="AK1029" s="570"/>
      <c r="AL1029" s="570"/>
      <c r="AM1029" s="570"/>
      <c r="AN1029" s="570"/>
      <c r="AO1029" s="570"/>
      <c r="AP1029" s="570"/>
      <c r="AQ1029" s="570"/>
      <c r="AR1029" s="570"/>
      <c r="AS1029" s="570"/>
      <c r="AT1029" s="570"/>
      <c r="AU1029" s="570"/>
      <c r="AV1029" s="570"/>
      <c r="AW1029" s="570"/>
      <c r="AX1029" s="570"/>
      <c r="AY1029" s="570"/>
      <c r="AZ1029" s="570"/>
      <c r="BA1029" s="570"/>
      <c r="BB1029" s="570"/>
      <c r="BC1029" s="570"/>
      <c r="BD1029" s="570"/>
      <c r="BE1029" s="570"/>
      <c r="BF1029" s="570"/>
      <c r="BG1029" s="570"/>
      <c r="BH1029" s="570"/>
      <c r="BI1029" s="570"/>
      <c r="BJ1029" s="570"/>
      <c r="BK1029" s="570"/>
      <c r="BL1029" s="570"/>
      <c r="BM1029" s="570"/>
      <c r="BN1029" s="570"/>
      <c r="BO1029" s="570"/>
      <c r="BP1029" s="570"/>
      <c r="BQ1029" s="570"/>
      <c r="BR1029" s="570"/>
      <c r="BS1029" s="570"/>
      <c r="BT1029" s="570"/>
      <c r="BU1029" s="570"/>
      <c r="BV1029" s="570"/>
      <c r="BW1029" s="570"/>
      <c r="BX1029" s="570"/>
      <c r="BY1029" s="570"/>
      <c r="BZ1029" s="570"/>
      <c r="CA1029" s="570"/>
      <c r="CB1029" s="570"/>
      <c r="CC1029" s="570"/>
      <c r="CD1029" s="570"/>
      <c r="CE1029" s="570"/>
      <c r="CF1029" s="570"/>
      <c r="CG1029" s="570"/>
      <c r="CH1029" s="570"/>
      <c r="CI1029" s="570"/>
      <c r="CJ1029" s="570"/>
      <c r="CK1029" s="570"/>
      <c r="CL1029" s="570"/>
      <c r="CM1029" s="570"/>
      <c r="CN1029" s="570"/>
      <c r="CO1029" s="570"/>
      <c r="CP1029" s="570"/>
      <c r="CQ1029" s="570"/>
      <c r="CR1029" s="570"/>
      <c r="CS1029" s="570"/>
      <c r="CT1029" s="570"/>
      <c r="CU1029" s="570"/>
      <c r="CV1029" s="570"/>
    </row>
    <row r="1030" spans="1:100" s="365" customFormat="1" ht="13.5">
      <c r="A1030" s="655"/>
      <c r="B1030" s="655"/>
      <c r="C1030" s="655"/>
      <c r="D1030" s="655"/>
      <c r="E1030" s="655"/>
      <c r="F1030" s="655"/>
      <c r="G1030" s="655"/>
      <c r="H1030" s="815"/>
      <c r="I1030" s="815"/>
      <c r="J1030" s="366"/>
      <c r="K1030" s="367"/>
      <c r="L1030" s="368"/>
      <c r="O1030" s="339"/>
      <c r="P1030" s="369"/>
      <c r="Q1030" s="341"/>
      <c r="R1030" s="342"/>
      <c r="S1030" s="342"/>
      <c r="T1030" s="343"/>
      <c r="U1030" s="344"/>
      <c r="V1030" s="344"/>
      <c r="W1030" s="344"/>
      <c r="X1030" s="564"/>
      <c r="Y1030" s="564"/>
      <c r="Z1030" s="564"/>
      <c r="AA1030" s="564"/>
      <c r="AB1030" s="564"/>
      <c r="AC1030" s="570"/>
      <c r="AD1030" s="570"/>
      <c r="AE1030" s="570"/>
      <c r="AF1030" s="570"/>
      <c r="AG1030" s="570"/>
      <c r="AH1030" s="570"/>
      <c r="AI1030" s="570"/>
      <c r="AJ1030" s="570"/>
      <c r="AK1030" s="570"/>
      <c r="AL1030" s="570"/>
      <c r="AM1030" s="570"/>
      <c r="AN1030" s="570"/>
      <c r="AO1030" s="570"/>
      <c r="AP1030" s="570"/>
      <c r="AQ1030" s="570"/>
      <c r="AR1030" s="570"/>
      <c r="AS1030" s="570"/>
      <c r="AT1030" s="570"/>
      <c r="AU1030" s="570"/>
      <c r="AV1030" s="570"/>
      <c r="AW1030" s="570"/>
      <c r="AX1030" s="570"/>
      <c r="AY1030" s="570"/>
      <c r="AZ1030" s="570"/>
      <c r="BA1030" s="570"/>
      <c r="BB1030" s="570"/>
      <c r="BC1030" s="570"/>
      <c r="BD1030" s="570"/>
      <c r="BE1030" s="570"/>
      <c r="BF1030" s="570"/>
      <c r="BG1030" s="570"/>
      <c r="BH1030" s="570"/>
      <c r="BI1030" s="570"/>
      <c r="BJ1030" s="570"/>
      <c r="BK1030" s="570"/>
      <c r="BL1030" s="570"/>
      <c r="BM1030" s="570"/>
      <c r="BN1030" s="570"/>
      <c r="BO1030" s="570"/>
      <c r="BP1030" s="570"/>
      <c r="BQ1030" s="570"/>
      <c r="BR1030" s="570"/>
      <c r="BS1030" s="570"/>
      <c r="BT1030" s="570"/>
      <c r="BU1030" s="570"/>
      <c r="BV1030" s="570"/>
      <c r="BW1030" s="570"/>
      <c r="BX1030" s="570"/>
      <c r="BY1030" s="570"/>
      <c r="BZ1030" s="570"/>
      <c r="CA1030" s="570"/>
      <c r="CB1030" s="570"/>
      <c r="CC1030" s="570"/>
      <c r="CD1030" s="570"/>
      <c r="CE1030" s="570"/>
      <c r="CF1030" s="570"/>
      <c r="CG1030" s="570"/>
      <c r="CH1030" s="570"/>
      <c r="CI1030" s="570"/>
      <c r="CJ1030" s="570"/>
      <c r="CK1030" s="570"/>
      <c r="CL1030" s="570"/>
      <c r="CM1030" s="570"/>
      <c r="CN1030" s="570"/>
      <c r="CO1030" s="570"/>
      <c r="CP1030" s="570"/>
      <c r="CQ1030" s="570"/>
      <c r="CR1030" s="570"/>
      <c r="CS1030" s="570"/>
      <c r="CT1030" s="570"/>
      <c r="CU1030" s="570"/>
      <c r="CV1030" s="570"/>
    </row>
    <row r="1031" spans="1:100" s="365" customFormat="1" ht="13.5">
      <c r="A1031" s="655"/>
      <c r="B1031" s="655"/>
      <c r="C1031" s="655"/>
      <c r="D1031" s="655"/>
      <c r="E1031" s="655"/>
      <c r="F1031" s="655"/>
      <c r="G1031" s="655"/>
      <c r="H1031" s="815"/>
      <c r="I1031" s="815"/>
      <c r="J1031" s="366"/>
      <c r="K1031" s="367"/>
      <c r="L1031" s="368"/>
      <c r="O1031" s="339"/>
      <c r="P1031" s="369"/>
      <c r="Q1031" s="341"/>
      <c r="R1031" s="342"/>
      <c r="S1031" s="342"/>
      <c r="T1031" s="343"/>
      <c r="U1031" s="344"/>
      <c r="V1031" s="344"/>
      <c r="W1031" s="344"/>
      <c r="X1031" s="564"/>
      <c r="Y1031" s="564"/>
      <c r="Z1031" s="564"/>
      <c r="AA1031" s="564"/>
      <c r="AB1031" s="564"/>
      <c r="AC1031" s="570"/>
      <c r="AD1031" s="570"/>
      <c r="AE1031" s="570"/>
      <c r="AF1031" s="570"/>
      <c r="AG1031" s="570"/>
      <c r="AH1031" s="570"/>
      <c r="AI1031" s="570"/>
      <c r="AJ1031" s="570"/>
      <c r="AK1031" s="570"/>
      <c r="AL1031" s="570"/>
      <c r="AM1031" s="570"/>
      <c r="AN1031" s="570"/>
      <c r="AO1031" s="570"/>
      <c r="AP1031" s="570"/>
      <c r="AQ1031" s="570"/>
      <c r="AR1031" s="570"/>
      <c r="AS1031" s="570"/>
      <c r="AT1031" s="570"/>
      <c r="AU1031" s="570"/>
      <c r="AV1031" s="570"/>
      <c r="AW1031" s="570"/>
      <c r="AX1031" s="570"/>
      <c r="AY1031" s="570"/>
      <c r="AZ1031" s="570"/>
      <c r="BA1031" s="570"/>
      <c r="BB1031" s="570"/>
      <c r="BC1031" s="570"/>
      <c r="BD1031" s="570"/>
      <c r="BE1031" s="570"/>
      <c r="BF1031" s="570"/>
      <c r="BG1031" s="570"/>
      <c r="BH1031" s="570"/>
      <c r="BI1031" s="570"/>
      <c r="BJ1031" s="570"/>
      <c r="BK1031" s="570"/>
      <c r="BL1031" s="570"/>
      <c r="BM1031" s="570"/>
      <c r="BN1031" s="570"/>
      <c r="BO1031" s="570"/>
      <c r="BP1031" s="570"/>
      <c r="BQ1031" s="570"/>
      <c r="BR1031" s="570"/>
      <c r="BS1031" s="570"/>
      <c r="BT1031" s="570"/>
      <c r="BU1031" s="570"/>
      <c r="BV1031" s="570"/>
      <c r="BW1031" s="570"/>
      <c r="BX1031" s="570"/>
      <c r="BY1031" s="570"/>
      <c r="BZ1031" s="570"/>
      <c r="CA1031" s="570"/>
      <c r="CB1031" s="570"/>
      <c r="CC1031" s="570"/>
      <c r="CD1031" s="570"/>
      <c r="CE1031" s="570"/>
      <c r="CF1031" s="570"/>
      <c r="CG1031" s="570"/>
      <c r="CH1031" s="570"/>
      <c r="CI1031" s="570"/>
      <c r="CJ1031" s="570"/>
      <c r="CK1031" s="570"/>
      <c r="CL1031" s="570"/>
      <c r="CM1031" s="570"/>
      <c r="CN1031" s="570"/>
      <c r="CO1031" s="570"/>
      <c r="CP1031" s="570"/>
      <c r="CQ1031" s="570"/>
      <c r="CR1031" s="570"/>
      <c r="CS1031" s="570"/>
      <c r="CT1031" s="570"/>
      <c r="CU1031" s="570"/>
      <c r="CV1031" s="570"/>
    </row>
    <row r="1032" spans="1:100" s="365" customFormat="1" ht="13.5">
      <c r="A1032" s="655"/>
      <c r="B1032" s="655"/>
      <c r="C1032" s="655"/>
      <c r="D1032" s="655"/>
      <c r="E1032" s="655"/>
      <c r="F1032" s="655"/>
      <c r="G1032" s="655"/>
      <c r="H1032" s="815"/>
      <c r="I1032" s="815"/>
      <c r="J1032" s="366"/>
      <c r="K1032" s="367"/>
      <c r="L1032" s="368"/>
      <c r="O1032" s="339"/>
      <c r="P1032" s="369"/>
      <c r="Q1032" s="341"/>
      <c r="R1032" s="342"/>
      <c r="S1032" s="342"/>
      <c r="T1032" s="343"/>
      <c r="U1032" s="344"/>
      <c r="V1032" s="344"/>
      <c r="W1032" s="344"/>
      <c r="X1032" s="564"/>
      <c r="Y1032" s="564"/>
      <c r="Z1032" s="564"/>
      <c r="AA1032" s="564"/>
      <c r="AB1032" s="564"/>
      <c r="AC1032" s="570"/>
      <c r="AD1032" s="570"/>
      <c r="AE1032" s="570"/>
      <c r="AF1032" s="570"/>
      <c r="AG1032" s="570"/>
      <c r="AH1032" s="570"/>
      <c r="AI1032" s="570"/>
      <c r="AJ1032" s="570"/>
      <c r="AK1032" s="570"/>
      <c r="AL1032" s="570"/>
      <c r="AM1032" s="570"/>
      <c r="AN1032" s="570"/>
      <c r="AO1032" s="570"/>
      <c r="AP1032" s="570"/>
      <c r="AQ1032" s="570"/>
      <c r="AR1032" s="570"/>
      <c r="AS1032" s="570"/>
      <c r="AT1032" s="570"/>
      <c r="AU1032" s="570"/>
      <c r="AV1032" s="570"/>
      <c r="AW1032" s="570"/>
      <c r="AX1032" s="570"/>
      <c r="AY1032" s="570"/>
      <c r="AZ1032" s="570"/>
      <c r="BA1032" s="570"/>
      <c r="BB1032" s="570"/>
      <c r="BC1032" s="570"/>
      <c r="BD1032" s="570"/>
      <c r="BE1032" s="570"/>
      <c r="BF1032" s="570"/>
      <c r="BG1032" s="570"/>
      <c r="BH1032" s="570"/>
      <c r="BI1032" s="570"/>
      <c r="BJ1032" s="570"/>
      <c r="BK1032" s="570"/>
      <c r="BL1032" s="570"/>
      <c r="BM1032" s="570"/>
      <c r="BN1032" s="570"/>
      <c r="BO1032" s="570"/>
      <c r="BP1032" s="570"/>
      <c r="BQ1032" s="570"/>
      <c r="BR1032" s="570"/>
      <c r="BS1032" s="570"/>
      <c r="BT1032" s="570"/>
      <c r="BU1032" s="570"/>
      <c r="BV1032" s="570"/>
      <c r="BW1032" s="570"/>
      <c r="BX1032" s="570"/>
      <c r="BY1032" s="570"/>
      <c r="BZ1032" s="570"/>
      <c r="CA1032" s="570"/>
      <c r="CB1032" s="570"/>
      <c r="CC1032" s="570"/>
      <c r="CD1032" s="570"/>
      <c r="CE1032" s="570"/>
      <c r="CF1032" s="570"/>
      <c r="CG1032" s="570"/>
      <c r="CH1032" s="570"/>
      <c r="CI1032" s="570"/>
      <c r="CJ1032" s="570"/>
      <c r="CK1032" s="570"/>
      <c r="CL1032" s="570"/>
      <c r="CM1032" s="570"/>
      <c r="CN1032" s="570"/>
      <c r="CO1032" s="570"/>
      <c r="CP1032" s="570"/>
      <c r="CQ1032" s="570"/>
      <c r="CR1032" s="570"/>
      <c r="CS1032" s="570"/>
      <c r="CT1032" s="570"/>
      <c r="CU1032" s="570"/>
      <c r="CV1032" s="570"/>
    </row>
    <row r="1033" spans="1:100" s="365" customFormat="1" ht="13.5">
      <c r="A1033" s="655"/>
      <c r="B1033" s="655"/>
      <c r="C1033" s="655"/>
      <c r="D1033" s="655"/>
      <c r="E1033" s="655"/>
      <c r="F1033" s="655"/>
      <c r="G1033" s="655"/>
      <c r="H1033" s="815"/>
      <c r="I1033" s="815"/>
      <c r="J1033" s="366"/>
      <c r="K1033" s="367"/>
      <c r="L1033" s="368"/>
      <c r="O1033" s="339"/>
      <c r="P1033" s="369"/>
      <c r="Q1033" s="341"/>
      <c r="R1033" s="342"/>
      <c r="S1033" s="342"/>
      <c r="T1033" s="343"/>
      <c r="U1033" s="344"/>
      <c r="V1033" s="344"/>
      <c r="W1033" s="344"/>
      <c r="X1033" s="564"/>
      <c r="Y1033" s="564"/>
      <c r="Z1033" s="564"/>
      <c r="AA1033" s="564"/>
      <c r="AB1033" s="564"/>
      <c r="AC1033" s="570"/>
      <c r="AD1033" s="570"/>
      <c r="AE1033" s="570"/>
      <c r="AF1033" s="570"/>
      <c r="AG1033" s="570"/>
      <c r="AH1033" s="570"/>
      <c r="AI1033" s="570"/>
      <c r="AJ1033" s="570"/>
      <c r="AK1033" s="570"/>
      <c r="AL1033" s="570"/>
      <c r="AM1033" s="570"/>
      <c r="AN1033" s="570"/>
      <c r="AO1033" s="570"/>
      <c r="AP1033" s="570"/>
      <c r="AQ1033" s="570"/>
      <c r="AR1033" s="570"/>
      <c r="AS1033" s="570"/>
      <c r="AT1033" s="570"/>
      <c r="AU1033" s="570"/>
      <c r="AV1033" s="570"/>
      <c r="AW1033" s="570"/>
      <c r="AX1033" s="570"/>
      <c r="AY1033" s="570"/>
      <c r="AZ1033" s="570"/>
      <c r="BA1033" s="570"/>
      <c r="BB1033" s="570"/>
      <c r="BC1033" s="570"/>
      <c r="BD1033" s="570"/>
      <c r="BE1033" s="570"/>
      <c r="BF1033" s="570"/>
      <c r="BG1033" s="570"/>
      <c r="BH1033" s="570"/>
      <c r="BI1033" s="570"/>
      <c r="BJ1033" s="570"/>
      <c r="BK1033" s="570"/>
      <c r="BL1033" s="570"/>
      <c r="BM1033" s="570"/>
      <c r="BN1033" s="570"/>
      <c r="BO1033" s="570"/>
      <c r="BP1033" s="570"/>
      <c r="BQ1033" s="570"/>
      <c r="BR1033" s="570"/>
      <c r="BS1033" s="570"/>
      <c r="BT1033" s="570"/>
      <c r="BU1033" s="570"/>
      <c r="BV1033" s="570"/>
      <c r="BW1033" s="570"/>
      <c r="BX1033" s="570"/>
      <c r="BY1033" s="570"/>
      <c r="BZ1033" s="570"/>
      <c r="CA1033" s="570"/>
      <c r="CB1033" s="570"/>
      <c r="CC1033" s="570"/>
      <c r="CD1033" s="570"/>
      <c r="CE1033" s="570"/>
      <c r="CF1033" s="570"/>
      <c r="CG1033" s="570"/>
      <c r="CH1033" s="570"/>
      <c r="CI1033" s="570"/>
      <c r="CJ1033" s="570"/>
      <c r="CK1033" s="570"/>
      <c r="CL1033" s="570"/>
      <c r="CM1033" s="570"/>
      <c r="CN1033" s="570"/>
      <c r="CO1033" s="570"/>
      <c r="CP1033" s="570"/>
      <c r="CQ1033" s="570"/>
      <c r="CR1033" s="570"/>
      <c r="CS1033" s="570"/>
      <c r="CT1033" s="570"/>
      <c r="CU1033" s="570"/>
      <c r="CV1033" s="570"/>
    </row>
    <row r="1034" spans="1:100" s="365" customFormat="1" ht="13.5">
      <c r="A1034" s="655"/>
      <c r="B1034" s="655"/>
      <c r="C1034" s="655"/>
      <c r="D1034" s="655"/>
      <c r="E1034" s="655"/>
      <c r="F1034" s="655"/>
      <c r="G1034" s="655"/>
      <c r="H1034" s="815"/>
      <c r="I1034" s="815"/>
      <c r="J1034" s="366"/>
      <c r="K1034" s="367"/>
      <c r="L1034" s="368"/>
      <c r="O1034" s="339"/>
      <c r="P1034" s="369"/>
      <c r="Q1034" s="341"/>
      <c r="R1034" s="342"/>
      <c r="S1034" s="342"/>
      <c r="T1034" s="343"/>
      <c r="U1034" s="344"/>
      <c r="V1034" s="344"/>
      <c r="W1034" s="344"/>
      <c r="X1034" s="564"/>
      <c r="Y1034" s="564"/>
      <c r="Z1034" s="564"/>
      <c r="AA1034" s="564"/>
      <c r="AB1034" s="564"/>
      <c r="AC1034" s="570"/>
      <c r="AD1034" s="570"/>
      <c r="AE1034" s="570"/>
      <c r="AF1034" s="570"/>
      <c r="AG1034" s="570"/>
      <c r="AH1034" s="570"/>
      <c r="AI1034" s="570"/>
      <c r="AJ1034" s="570"/>
      <c r="AK1034" s="570"/>
      <c r="AL1034" s="570"/>
      <c r="AM1034" s="570"/>
      <c r="AN1034" s="570"/>
      <c r="AO1034" s="570"/>
      <c r="AP1034" s="570"/>
      <c r="AQ1034" s="570"/>
      <c r="AR1034" s="570"/>
      <c r="AS1034" s="570"/>
      <c r="AT1034" s="570"/>
      <c r="AU1034" s="570"/>
      <c r="AV1034" s="570"/>
      <c r="AW1034" s="570"/>
      <c r="AX1034" s="570"/>
      <c r="AY1034" s="570"/>
      <c r="AZ1034" s="570"/>
      <c r="BA1034" s="570"/>
      <c r="BB1034" s="570"/>
      <c r="BC1034" s="570"/>
      <c r="BD1034" s="570"/>
      <c r="BE1034" s="570"/>
      <c r="BF1034" s="570"/>
      <c r="BG1034" s="570"/>
      <c r="BH1034" s="570"/>
      <c r="BI1034" s="570"/>
      <c r="BJ1034" s="570"/>
      <c r="BK1034" s="570"/>
      <c r="BL1034" s="570"/>
      <c r="BM1034" s="570"/>
      <c r="BN1034" s="570"/>
      <c r="BO1034" s="570"/>
      <c r="BP1034" s="570"/>
      <c r="BQ1034" s="570"/>
      <c r="BR1034" s="570"/>
      <c r="BS1034" s="570"/>
      <c r="BT1034" s="570"/>
      <c r="BU1034" s="570"/>
      <c r="BV1034" s="570"/>
      <c r="BW1034" s="570"/>
      <c r="BX1034" s="570"/>
      <c r="BY1034" s="570"/>
      <c r="BZ1034" s="570"/>
      <c r="CA1034" s="570"/>
      <c r="CB1034" s="570"/>
      <c r="CC1034" s="570"/>
      <c r="CD1034" s="570"/>
      <c r="CE1034" s="570"/>
      <c r="CF1034" s="570"/>
      <c r="CG1034" s="570"/>
      <c r="CH1034" s="570"/>
      <c r="CI1034" s="570"/>
      <c r="CJ1034" s="570"/>
      <c r="CK1034" s="570"/>
      <c r="CL1034" s="570"/>
      <c r="CM1034" s="570"/>
      <c r="CN1034" s="570"/>
      <c r="CO1034" s="570"/>
      <c r="CP1034" s="570"/>
      <c r="CQ1034" s="570"/>
      <c r="CR1034" s="570"/>
      <c r="CS1034" s="570"/>
      <c r="CT1034" s="570"/>
      <c r="CU1034" s="570"/>
      <c r="CV1034" s="570"/>
    </row>
    <row r="1035" spans="1:100" s="365" customFormat="1" ht="13.5">
      <c r="A1035" s="655"/>
      <c r="B1035" s="655"/>
      <c r="C1035" s="655"/>
      <c r="D1035" s="655"/>
      <c r="E1035" s="655"/>
      <c r="F1035" s="655"/>
      <c r="G1035" s="655"/>
      <c r="H1035" s="815"/>
      <c r="I1035" s="815"/>
      <c r="J1035" s="366"/>
      <c r="K1035" s="367"/>
      <c r="L1035" s="368"/>
      <c r="O1035" s="339"/>
      <c r="P1035" s="369"/>
      <c r="Q1035" s="341"/>
      <c r="R1035" s="342"/>
      <c r="S1035" s="342"/>
      <c r="T1035" s="343"/>
      <c r="U1035" s="344"/>
      <c r="V1035" s="344"/>
      <c r="W1035" s="344"/>
      <c r="X1035" s="564"/>
      <c r="Y1035" s="564"/>
      <c r="Z1035" s="564"/>
      <c r="AA1035" s="564"/>
      <c r="AB1035" s="564"/>
      <c r="AC1035" s="570"/>
      <c r="AD1035" s="570"/>
      <c r="AE1035" s="570"/>
      <c r="AF1035" s="570"/>
      <c r="AG1035" s="570"/>
      <c r="AH1035" s="570"/>
      <c r="AI1035" s="570"/>
      <c r="AJ1035" s="570"/>
      <c r="AK1035" s="570"/>
      <c r="AL1035" s="570"/>
      <c r="AM1035" s="570"/>
      <c r="AN1035" s="570"/>
      <c r="AO1035" s="570"/>
      <c r="AP1035" s="570"/>
      <c r="AQ1035" s="570"/>
      <c r="AR1035" s="570"/>
      <c r="AS1035" s="570"/>
      <c r="AT1035" s="570"/>
      <c r="AU1035" s="570"/>
      <c r="AV1035" s="570"/>
      <c r="AW1035" s="570"/>
      <c r="AX1035" s="570"/>
      <c r="AY1035" s="570"/>
      <c r="AZ1035" s="570"/>
      <c r="BA1035" s="570"/>
      <c r="BB1035" s="570"/>
      <c r="BC1035" s="570"/>
      <c r="BD1035" s="570"/>
      <c r="BE1035" s="570"/>
      <c r="BF1035" s="570"/>
      <c r="BG1035" s="570"/>
      <c r="BH1035" s="570"/>
      <c r="BI1035" s="570"/>
      <c r="BJ1035" s="570"/>
      <c r="BK1035" s="570"/>
      <c r="BL1035" s="570"/>
      <c r="BM1035" s="570"/>
      <c r="BN1035" s="570"/>
      <c r="BO1035" s="570"/>
      <c r="BP1035" s="570"/>
      <c r="BQ1035" s="570"/>
      <c r="BR1035" s="570"/>
      <c r="BS1035" s="570"/>
      <c r="BT1035" s="570"/>
      <c r="BU1035" s="570"/>
      <c r="BV1035" s="570"/>
      <c r="BW1035" s="570"/>
      <c r="BX1035" s="570"/>
      <c r="BY1035" s="570"/>
      <c r="BZ1035" s="570"/>
      <c r="CA1035" s="570"/>
      <c r="CB1035" s="570"/>
      <c r="CC1035" s="570"/>
      <c r="CD1035" s="570"/>
      <c r="CE1035" s="570"/>
      <c r="CF1035" s="570"/>
      <c r="CG1035" s="570"/>
      <c r="CH1035" s="570"/>
      <c r="CI1035" s="570"/>
      <c r="CJ1035" s="570"/>
      <c r="CK1035" s="570"/>
      <c r="CL1035" s="570"/>
      <c r="CM1035" s="570"/>
      <c r="CN1035" s="570"/>
      <c r="CO1035" s="570"/>
      <c r="CP1035" s="570"/>
      <c r="CQ1035" s="570"/>
      <c r="CR1035" s="570"/>
      <c r="CS1035" s="570"/>
      <c r="CT1035" s="570"/>
      <c r="CU1035" s="570"/>
      <c r="CV1035" s="570"/>
    </row>
    <row r="1036" spans="1:100" s="365" customFormat="1" ht="13.5">
      <c r="A1036" s="655"/>
      <c r="B1036" s="655"/>
      <c r="C1036" s="655"/>
      <c r="D1036" s="655"/>
      <c r="E1036" s="655"/>
      <c r="F1036" s="655"/>
      <c r="G1036" s="655"/>
      <c r="H1036" s="815"/>
      <c r="I1036" s="815"/>
      <c r="J1036" s="366"/>
      <c r="K1036" s="367"/>
      <c r="L1036" s="368"/>
      <c r="O1036" s="339"/>
      <c r="P1036" s="369"/>
      <c r="Q1036" s="341"/>
      <c r="R1036" s="342"/>
      <c r="S1036" s="342"/>
      <c r="T1036" s="343"/>
      <c r="U1036" s="344"/>
      <c r="V1036" s="344"/>
      <c r="W1036" s="344"/>
      <c r="X1036" s="564"/>
      <c r="Y1036" s="564"/>
      <c r="Z1036" s="564"/>
      <c r="AA1036" s="564"/>
      <c r="AB1036" s="564"/>
      <c r="AC1036" s="570"/>
      <c r="AD1036" s="570"/>
      <c r="AE1036" s="570"/>
      <c r="AF1036" s="570"/>
      <c r="AG1036" s="570"/>
      <c r="AH1036" s="570"/>
      <c r="AI1036" s="570"/>
      <c r="AJ1036" s="570"/>
      <c r="AK1036" s="570"/>
      <c r="AL1036" s="570"/>
      <c r="AM1036" s="570"/>
      <c r="AN1036" s="570"/>
      <c r="AO1036" s="570"/>
      <c r="AP1036" s="570"/>
      <c r="AQ1036" s="570"/>
      <c r="AR1036" s="570"/>
      <c r="AS1036" s="570"/>
      <c r="AT1036" s="570"/>
      <c r="AU1036" s="570"/>
      <c r="AV1036" s="570"/>
      <c r="AW1036" s="570"/>
      <c r="AX1036" s="570"/>
      <c r="AY1036" s="570"/>
      <c r="AZ1036" s="570"/>
      <c r="BA1036" s="570"/>
      <c r="BB1036" s="570"/>
      <c r="BC1036" s="570"/>
      <c r="BD1036" s="570"/>
      <c r="BE1036" s="570"/>
      <c r="BF1036" s="570"/>
      <c r="BG1036" s="570"/>
      <c r="BH1036" s="570"/>
      <c r="BI1036" s="570"/>
      <c r="BJ1036" s="570"/>
      <c r="BK1036" s="570"/>
      <c r="BL1036" s="570"/>
      <c r="BM1036" s="570"/>
      <c r="BN1036" s="570"/>
      <c r="BO1036" s="570"/>
      <c r="BP1036" s="570"/>
      <c r="BQ1036" s="570"/>
      <c r="BR1036" s="570"/>
      <c r="BS1036" s="570"/>
      <c r="BT1036" s="570"/>
      <c r="BU1036" s="570"/>
      <c r="BV1036" s="570"/>
      <c r="BW1036" s="570"/>
      <c r="BX1036" s="570"/>
      <c r="BY1036" s="570"/>
      <c r="BZ1036" s="570"/>
      <c r="CA1036" s="570"/>
      <c r="CB1036" s="570"/>
      <c r="CC1036" s="570"/>
      <c r="CD1036" s="570"/>
      <c r="CE1036" s="570"/>
      <c r="CF1036" s="570"/>
      <c r="CG1036" s="570"/>
      <c r="CH1036" s="570"/>
      <c r="CI1036" s="570"/>
      <c r="CJ1036" s="570"/>
      <c r="CK1036" s="570"/>
      <c r="CL1036" s="570"/>
      <c r="CM1036" s="570"/>
      <c r="CN1036" s="570"/>
      <c r="CO1036" s="570"/>
      <c r="CP1036" s="570"/>
      <c r="CQ1036" s="570"/>
      <c r="CR1036" s="570"/>
      <c r="CS1036" s="570"/>
      <c r="CT1036" s="570"/>
      <c r="CU1036" s="570"/>
      <c r="CV1036" s="570"/>
    </row>
    <row r="1037" spans="1:100" s="365" customFormat="1" ht="13.5">
      <c r="A1037" s="655"/>
      <c r="B1037" s="655"/>
      <c r="C1037" s="655"/>
      <c r="D1037" s="655"/>
      <c r="E1037" s="655"/>
      <c r="F1037" s="655"/>
      <c r="G1037" s="655"/>
      <c r="H1037" s="815"/>
      <c r="I1037" s="815"/>
      <c r="J1037" s="366"/>
      <c r="K1037" s="367"/>
      <c r="L1037" s="368"/>
      <c r="O1037" s="339"/>
      <c r="P1037" s="369"/>
      <c r="Q1037" s="341"/>
      <c r="R1037" s="342"/>
      <c r="S1037" s="342"/>
      <c r="T1037" s="343"/>
      <c r="U1037" s="344"/>
      <c r="V1037" s="344"/>
      <c r="W1037" s="344"/>
      <c r="X1037" s="564"/>
      <c r="Y1037" s="564"/>
      <c r="Z1037" s="564"/>
      <c r="AA1037" s="564"/>
      <c r="AB1037" s="564"/>
      <c r="AC1037" s="570"/>
      <c r="AD1037" s="570"/>
      <c r="AE1037" s="570"/>
      <c r="AF1037" s="570"/>
      <c r="AG1037" s="570"/>
      <c r="AH1037" s="570"/>
      <c r="AI1037" s="570"/>
      <c r="AJ1037" s="570"/>
      <c r="AK1037" s="570"/>
      <c r="AL1037" s="570"/>
      <c r="AM1037" s="570"/>
      <c r="AN1037" s="570"/>
      <c r="AO1037" s="570"/>
      <c r="AP1037" s="570"/>
      <c r="AQ1037" s="570"/>
      <c r="AR1037" s="570"/>
      <c r="AS1037" s="570"/>
      <c r="AT1037" s="570"/>
      <c r="AU1037" s="570"/>
      <c r="AV1037" s="570"/>
      <c r="AW1037" s="570"/>
      <c r="AX1037" s="570"/>
      <c r="AY1037" s="570"/>
      <c r="AZ1037" s="570"/>
      <c r="BA1037" s="570"/>
      <c r="BB1037" s="570"/>
      <c r="BC1037" s="570"/>
      <c r="BD1037" s="570"/>
      <c r="BE1037" s="570"/>
      <c r="BF1037" s="570"/>
      <c r="BG1037" s="570"/>
      <c r="BH1037" s="570"/>
      <c r="BI1037" s="570"/>
      <c r="BJ1037" s="570"/>
      <c r="BK1037" s="570"/>
      <c r="BL1037" s="570"/>
      <c r="BM1037" s="570"/>
      <c r="BN1037" s="570"/>
      <c r="BO1037" s="570"/>
      <c r="BP1037" s="570"/>
      <c r="BQ1037" s="570"/>
      <c r="BR1037" s="570"/>
      <c r="BS1037" s="570"/>
      <c r="BT1037" s="570"/>
      <c r="BU1037" s="570"/>
      <c r="BV1037" s="570"/>
      <c r="BW1037" s="570"/>
      <c r="BX1037" s="570"/>
      <c r="BY1037" s="570"/>
      <c r="BZ1037" s="570"/>
      <c r="CA1037" s="570"/>
      <c r="CB1037" s="570"/>
      <c r="CC1037" s="570"/>
      <c r="CD1037" s="570"/>
      <c r="CE1037" s="570"/>
      <c r="CF1037" s="570"/>
      <c r="CG1037" s="570"/>
      <c r="CH1037" s="570"/>
      <c r="CI1037" s="570"/>
      <c r="CJ1037" s="570"/>
      <c r="CK1037" s="570"/>
      <c r="CL1037" s="570"/>
      <c r="CM1037" s="570"/>
      <c r="CN1037" s="570"/>
      <c r="CO1037" s="570"/>
      <c r="CP1037" s="570"/>
      <c r="CQ1037" s="570"/>
      <c r="CR1037" s="570"/>
      <c r="CS1037" s="570"/>
      <c r="CT1037" s="570"/>
      <c r="CU1037" s="570"/>
      <c r="CV1037" s="570"/>
    </row>
    <row r="1038" spans="1:100" s="365" customFormat="1" ht="13.5">
      <c r="A1038" s="655"/>
      <c r="B1038" s="655"/>
      <c r="C1038" s="655"/>
      <c r="D1038" s="655"/>
      <c r="E1038" s="655"/>
      <c r="F1038" s="655"/>
      <c r="G1038" s="655"/>
      <c r="H1038" s="815"/>
      <c r="I1038" s="815"/>
      <c r="J1038" s="366"/>
      <c r="K1038" s="367"/>
      <c r="L1038" s="368"/>
      <c r="O1038" s="339"/>
      <c r="P1038" s="369"/>
      <c r="Q1038" s="341"/>
      <c r="R1038" s="342"/>
      <c r="S1038" s="342"/>
      <c r="T1038" s="343"/>
      <c r="U1038" s="344"/>
      <c r="V1038" s="344"/>
      <c r="W1038" s="344"/>
      <c r="X1038" s="564"/>
      <c r="Y1038" s="564"/>
      <c r="Z1038" s="564"/>
      <c r="AA1038" s="564"/>
      <c r="AB1038" s="564"/>
      <c r="AC1038" s="570"/>
      <c r="AD1038" s="570"/>
      <c r="AE1038" s="570"/>
      <c r="AF1038" s="570"/>
      <c r="AG1038" s="570"/>
      <c r="AH1038" s="570"/>
      <c r="AI1038" s="570"/>
      <c r="AJ1038" s="570"/>
      <c r="AK1038" s="570"/>
      <c r="AL1038" s="570"/>
      <c r="AM1038" s="570"/>
      <c r="AN1038" s="570"/>
      <c r="AO1038" s="570"/>
      <c r="AP1038" s="570"/>
      <c r="AQ1038" s="570"/>
      <c r="AR1038" s="570"/>
      <c r="AS1038" s="570"/>
      <c r="AT1038" s="570"/>
      <c r="AU1038" s="570"/>
      <c r="AV1038" s="570"/>
      <c r="AW1038" s="570"/>
      <c r="AX1038" s="570"/>
      <c r="AY1038" s="570"/>
      <c r="AZ1038" s="570"/>
      <c r="BA1038" s="570"/>
      <c r="BB1038" s="570"/>
      <c r="BC1038" s="570"/>
      <c r="BD1038" s="570"/>
      <c r="BE1038" s="570"/>
      <c r="BF1038" s="570"/>
      <c r="BG1038" s="570"/>
      <c r="BH1038" s="570"/>
      <c r="BI1038" s="570"/>
      <c r="BJ1038" s="570"/>
      <c r="BK1038" s="570"/>
      <c r="BL1038" s="570"/>
      <c r="BM1038" s="570"/>
      <c r="BN1038" s="570"/>
      <c r="BO1038" s="570"/>
      <c r="BP1038" s="570"/>
      <c r="BQ1038" s="570"/>
      <c r="BR1038" s="570"/>
      <c r="BS1038" s="570"/>
      <c r="BT1038" s="570"/>
      <c r="BU1038" s="570"/>
      <c r="BV1038" s="570"/>
      <c r="BW1038" s="570"/>
      <c r="BX1038" s="570"/>
      <c r="BY1038" s="570"/>
      <c r="BZ1038" s="570"/>
      <c r="CA1038" s="570"/>
      <c r="CB1038" s="570"/>
      <c r="CC1038" s="570"/>
      <c r="CD1038" s="570"/>
      <c r="CE1038" s="570"/>
      <c r="CF1038" s="570"/>
      <c r="CG1038" s="570"/>
      <c r="CH1038" s="570"/>
      <c r="CI1038" s="570"/>
      <c r="CJ1038" s="570"/>
      <c r="CK1038" s="570"/>
      <c r="CL1038" s="570"/>
      <c r="CM1038" s="570"/>
      <c r="CN1038" s="570"/>
      <c r="CO1038" s="570"/>
      <c r="CP1038" s="570"/>
      <c r="CQ1038" s="570"/>
      <c r="CR1038" s="570"/>
      <c r="CS1038" s="570"/>
      <c r="CT1038" s="570"/>
      <c r="CU1038" s="570"/>
      <c r="CV1038" s="570"/>
    </row>
    <row r="1039" spans="1:100" s="365" customFormat="1" ht="13.5">
      <c r="A1039" s="655"/>
      <c r="B1039" s="655"/>
      <c r="C1039" s="655"/>
      <c r="D1039" s="655"/>
      <c r="E1039" s="655"/>
      <c r="F1039" s="655"/>
      <c r="G1039" s="655"/>
      <c r="H1039" s="815"/>
      <c r="I1039" s="815"/>
      <c r="J1039" s="366"/>
      <c r="K1039" s="367"/>
      <c r="L1039" s="368"/>
      <c r="O1039" s="339"/>
      <c r="P1039" s="369"/>
      <c r="Q1039" s="341"/>
      <c r="R1039" s="342"/>
      <c r="S1039" s="342"/>
      <c r="T1039" s="343"/>
      <c r="U1039" s="344"/>
      <c r="V1039" s="344"/>
      <c r="W1039" s="344"/>
      <c r="X1039" s="564"/>
      <c r="Y1039" s="564"/>
      <c r="Z1039" s="564"/>
      <c r="AA1039" s="564"/>
      <c r="AB1039" s="564"/>
      <c r="AC1039" s="570"/>
      <c r="AD1039" s="570"/>
      <c r="AE1039" s="570"/>
      <c r="AF1039" s="570"/>
      <c r="AG1039" s="570"/>
      <c r="AH1039" s="570"/>
      <c r="AI1039" s="570"/>
      <c r="AJ1039" s="570"/>
      <c r="AK1039" s="570"/>
      <c r="AL1039" s="570"/>
      <c r="AM1039" s="570"/>
      <c r="AN1039" s="570"/>
      <c r="AO1039" s="570"/>
      <c r="AP1039" s="570"/>
      <c r="AQ1039" s="570"/>
      <c r="AR1039" s="570"/>
      <c r="AS1039" s="570"/>
      <c r="AT1039" s="570"/>
      <c r="AU1039" s="570"/>
      <c r="AV1039" s="570"/>
      <c r="AW1039" s="570"/>
      <c r="AX1039" s="570"/>
      <c r="AY1039" s="570"/>
      <c r="AZ1039" s="570"/>
      <c r="BA1039" s="570"/>
      <c r="BB1039" s="570"/>
      <c r="BC1039" s="570"/>
      <c r="BD1039" s="570"/>
      <c r="BE1039" s="570"/>
      <c r="BF1039" s="570"/>
      <c r="BG1039" s="570"/>
      <c r="BH1039" s="570"/>
      <c r="BI1039" s="570"/>
      <c r="BJ1039" s="570"/>
      <c r="BK1039" s="570"/>
      <c r="BL1039" s="570"/>
      <c r="BM1039" s="570"/>
      <c r="BN1039" s="570"/>
      <c r="BO1039" s="570"/>
      <c r="BP1039" s="570"/>
      <c r="BQ1039" s="570"/>
      <c r="BR1039" s="570"/>
      <c r="BS1039" s="570"/>
      <c r="BT1039" s="570"/>
      <c r="BU1039" s="570"/>
      <c r="BV1039" s="570"/>
      <c r="BW1039" s="570"/>
      <c r="BX1039" s="570"/>
      <c r="BY1039" s="570"/>
      <c r="BZ1039" s="570"/>
      <c r="CA1039" s="570"/>
      <c r="CB1039" s="570"/>
      <c r="CC1039" s="570"/>
      <c r="CD1039" s="570"/>
      <c r="CE1039" s="570"/>
      <c r="CF1039" s="570"/>
      <c r="CG1039" s="570"/>
      <c r="CH1039" s="570"/>
      <c r="CI1039" s="570"/>
      <c r="CJ1039" s="570"/>
      <c r="CK1039" s="570"/>
      <c r="CL1039" s="570"/>
      <c r="CM1039" s="570"/>
      <c r="CN1039" s="570"/>
      <c r="CO1039" s="570"/>
      <c r="CP1039" s="570"/>
      <c r="CQ1039" s="570"/>
      <c r="CR1039" s="570"/>
      <c r="CS1039" s="570"/>
      <c r="CT1039" s="570"/>
      <c r="CU1039" s="570"/>
      <c r="CV1039" s="570"/>
    </row>
    <row r="1040" spans="1:100" s="365" customFormat="1" ht="13.5">
      <c r="A1040" s="655"/>
      <c r="B1040" s="655"/>
      <c r="C1040" s="655"/>
      <c r="D1040" s="655"/>
      <c r="E1040" s="655"/>
      <c r="F1040" s="655"/>
      <c r="G1040" s="655"/>
      <c r="H1040" s="815"/>
      <c r="I1040" s="815"/>
      <c r="J1040" s="366"/>
      <c r="K1040" s="367"/>
      <c r="L1040" s="368"/>
      <c r="O1040" s="339"/>
      <c r="P1040" s="369"/>
      <c r="Q1040" s="341"/>
      <c r="R1040" s="342"/>
      <c r="S1040" s="342"/>
      <c r="T1040" s="343"/>
      <c r="U1040" s="344"/>
      <c r="V1040" s="344"/>
      <c r="W1040" s="344"/>
      <c r="X1040" s="564"/>
      <c r="Y1040" s="564"/>
      <c r="Z1040" s="564"/>
      <c r="AA1040" s="564"/>
      <c r="AB1040" s="564"/>
      <c r="AC1040" s="570"/>
      <c r="AD1040" s="570"/>
      <c r="AE1040" s="570"/>
      <c r="AF1040" s="570"/>
      <c r="AG1040" s="570"/>
      <c r="AH1040" s="570"/>
      <c r="AI1040" s="570"/>
      <c r="AJ1040" s="570"/>
      <c r="AK1040" s="570"/>
      <c r="AL1040" s="570"/>
      <c r="AM1040" s="570"/>
      <c r="AN1040" s="570"/>
      <c r="AO1040" s="570"/>
      <c r="AP1040" s="570"/>
      <c r="AQ1040" s="570"/>
      <c r="AR1040" s="570"/>
      <c r="AS1040" s="570"/>
      <c r="AT1040" s="570"/>
      <c r="AU1040" s="570"/>
      <c r="AV1040" s="570"/>
      <c r="AW1040" s="570"/>
      <c r="AX1040" s="570"/>
      <c r="AY1040" s="570"/>
      <c r="AZ1040" s="570"/>
      <c r="BA1040" s="570"/>
      <c r="BB1040" s="570"/>
      <c r="BC1040" s="570"/>
      <c r="BD1040" s="570"/>
      <c r="BE1040" s="570"/>
      <c r="BF1040" s="570"/>
      <c r="BG1040" s="570"/>
      <c r="BH1040" s="570"/>
      <c r="BI1040" s="570"/>
      <c r="BJ1040" s="570"/>
      <c r="BK1040" s="570"/>
      <c r="BL1040" s="570"/>
      <c r="BM1040" s="570"/>
      <c r="BN1040" s="570"/>
      <c r="BO1040" s="570"/>
      <c r="BP1040" s="570"/>
      <c r="BQ1040" s="570"/>
      <c r="BR1040" s="570"/>
      <c r="BS1040" s="570"/>
      <c r="BT1040" s="570"/>
      <c r="BU1040" s="570"/>
      <c r="BV1040" s="570"/>
      <c r="BW1040" s="570"/>
      <c r="BX1040" s="570"/>
      <c r="BY1040" s="570"/>
      <c r="BZ1040" s="570"/>
      <c r="CA1040" s="570"/>
      <c r="CB1040" s="570"/>
      <c r="CC1040" s="570"/>
      <c r="CD1040" s="570"/>
      <c r="CE1040" s="570"/>
      <c r="CF1040" s="570"/>
      <c r="CG1040" s="570"/>
      <c r="CH1040" s="570"/>
      <c r="CI1040" s="570"/>
      <c r="CJ1040" s="570"/>
      <c r="CK1040" s="570"/>
      <c r="CL1040" s="570"/>
      <c r="CM1040" s="570"/>
      <c r="CN1040" s="570"/>
      <c r="CO1040" s="570"/>
      <c r="CP1040" s="570"/>
      <c r="CQ1040" s="570"/>
      <c r="CR1040" s="570"/>
      <c r="CS1040" s="570"/>
      <c r="CT1040" s="570"/>
      <c r="CU1040" s="570"/>
      <c r="CV1040" s="570"/>
    </row>
    <row r="1041" spans="1:100" s="365" customFormat="1" ht="13.5">
      <c r="A1041" s="655"/>
      <c r="B1041" s="655"/>
      <c r="C1041" s="655"/>
      <c r="D1041" s="655"/>
      <c r="E1041" s="655"/>
      <c r="F1041" s="655"/>
      <c r="G1041" s="655"/>
      <c r="H1041" s="815"/>
      <c r="I1041" s="815"/>
      <c r="J1041" s="366"/>
      <c r="K1041" s="367"/>
      <c r="L1041" s="368"/>
      <c r="O1041" s="339"/>
      <c r="P1041" s="369"/>
      <c r="Q1041" s="341"/>
      <c r="R1041" s="342"/>
      <c r="S1041" s="342"/>
      <c r="T1041" s="343"/>
      <c r="U1041" s="344"/>
      <c r="V1041" s="344"/>
      <c r="W1041" s="344"/>
      <c r="X1041" s="564"/>
      <c r="Y1041" s="564"/>
      <c r="Z1041" s="564"/>
      <c r="AA1041" s="564"/>
      <c r="AB1041" s="564"/>
      <c r="AC1041" s="570"/>
      <c r="AD1041" s="570"/>
      <c r="AE1041" s="570"/>
      <c r="AF1041" s="570"/>
      <c r="AG1041" s="570"/>
      <c r="AH1041" s="570"/>
      <c r="AI1041" s="570"/>
      <c r="AJ1041" s="570"/>
      <c r="AK1041" s="570"/>
      <c r="AL1041" s="570"/>
      <c r="AM1041" s="570"/>
      <c r="AN1041" s="570"/>
      <c r="AO1041" s="570"/>
      <c r="AP1041" s="570"/>
      <c r="AQ1041" s="570"/>
      <c r="AR1041" s="570"/>
      <c r="AS1041" s="570"/>
      <c r="AT1041" s="570"/>
      <c r="AU1041" s="570"/>
      <c r="AV1041" s="570"/>
      <c r="AW1041" s="570"/>
      <c r="AX1041" s="570"/>
      <c r="AY1041" s="570"/>
      <c r="AZ1041" s="570"/>
      <c r="BA1041" s="570"/>
      <c r="BB1041" s="570"/>
      <c r="BC1041" s="570"/>
      <c r="BD1041" s="570"/>
      <c r="BE1041" s="570"/>
      <c r="BF1041" s="570"/>
      <c r="BG1041" s="570"/>
      <c r="BH1041" s="570"/>
      <c r="BI1041" s="570"/>
      <c r="BJ1041" s="570"/>
      <c r="BK1041" s="570"/>
      <c r="BL1041" s="570"/>
      <c r="BM1041" s="570"/>
      <c r="BN1041" s="570"/>
      <c r="BO1041" s="570"/>
      <c r="BP1041" s="570"/>
      <c r="BQ1041" s="570"/>
      <c r="BR1041" s="570"/>
      <c r="BS1041" s="570"/>
      <c r="BT1041" s="570"/>
      <c r="BU1041" s="570"/>
      <c r="BV1041" s="570"/>
      <c r="BW1041" s="570"/>
      <c r="BX1041" s="570"/>
      <c r="BY1041" s="570"/>
      <c r="BZ1041" s="570"/>
      <c r="CA1041" s="570"/>
      <c r="CB1041" s="570"/>
      <c r="CC1041" s="570"/>
      <c r="CD1041" s="570"/>
      <c r="CE1041" s="570"/>
      <c r="CF1041" s="570"/>
      <c r="CG1041" s="570"/>
      <c r="CH1041" s="570"/>
      <c r="CI1041" s="570"/>
      <c r="CJ1041" s="570"/>
      <c r="CK1041" s="570"/>
      <c r="CL1041" s="570"/>
      <c r="CM1041" s="570"/>
      <c r="CN1041" s="570"/>
      <c r="CO1041" s="570"/>
      <c r="CP1041" s="570"/>
      <c r="CQ1041" s="570"/>
      <c r="CR1041" s="570"/>
      <c r="CS1041" s="570"/>
      <c r="CT1041" s="570"/>
      <c r="CU1041" s="570"/>
      <c r="CV1041" s="570"/>
    </row>
    <row r="1042" spans="1:100" s="365" customFormat="1" ht="13.5">
      <c r="A1042" s="655"/>
      <c r="B1042" s="655"/>
      <c r="C1042" s="655"/>
      <c r="D1042" s="655"/>
      <c r="E1042" s="655"/>
      <c r="F1042" s="655"/>
      <c r="G1042" s="655"/>
      <c r="H1042" s="815"/>
      <c r="I1042" s="815"/>
      <c r="J1042" s="366"/>
      <c r="K1042" s="367"/>
      <c r="L1042" s="368"/>
      <c r="O1042" s="339"/>
      <c r="P1042" s="369"/>
      <c r="Q1042" s="341"/>
      <c r="R1042" s="342"/>
      <c r="S1042" s="342"/>
      <c r="T1042" s="343"/>
      <c r="U1042" s="344"/>
      <c r="V1042" s="344"/>
      <c r="W1042" s="344"/>
      <c r="X1042" s="564"/>
      <c r="Y1042" s="564"/>
      <c r="Z1042" s="564"/>
      <c r="AA1042" s="564"/>
      <c r="AB1042" s="564"/>
      <c r="AC1042" s="570"/>
      <c r="AD1042" s="570"/>
      <c r="AE1042" s="570"/>
      <c r="AF1042" s="570"/>
      <c r="AG1042" s="570"/>
      <c r="AH1042" s="570"/>
      <c r="AI1042" s="570"/>
      <c r="AJ1042" s="570"/>
      <c r="AK1042" s="570"/>
      <c r="AL1042" s="570"/>
      <c r="AM1042" s="570"/>
      <c r="AN1042" s="570"/>
      <c r="AO1042" s="570"/>
      <c r="AP1042" s="570"/>
      <c r="AQ1042" s="570"/>
      <c r="AR1042" s="570"/>
      <c r="AS1042" s="570"/>
      <c r="AT1042" s="570"/>
      <c r="AU1042" s="570"/>
      <c r="AV1042" s="570"/>
      <c r="AW1042" s="570"/>
      <c r="AX1042" s="570"/>
      <c r="AY1042" s="570"/>
      <c r="AZ1042" s="570"/>
      <c r="BA1042" s="570"/>
      <c r="BB1042" s="570"/>
      <c r="BC1042" s="570"/>
      <c r="BD1042" s="570"/>
      <c r="BE1042" s="570"/>
      <c r="BF1042" s="570"/>
      <c r="BG1042" s="570"/>
      <c r="BH1042" s="570"/>
      <c r="BI1042" s="570"/>
      <c r="BJ1042" s="570"/>
      <c r="BK1042" s="570"/>
      <c r="BL1042" s="570"/>
      <c r="BM1042" s="570"/>
      <c r="BN1042" s="570"/>
      <c r="BO1042" s="570"/>
      <c r="BP1042" s="570"/>
      <c r="BQ1042" s="570"/>
      <c r="BR1042" s="570"/>
      <c r="BS1042" s="570"/>
      <c r="BT1042" s="570"/>
      <c r="BU1042" s="570"/>
      <c r="BV1042" s="570"/>
      <c r="BW1042" s="570"/>
      <c r="BX1042" s="570"/>
      <c r="BY1042" s="570"/>
      <c r="BZ1042" s="570"/>
      <c r="CA1042" s="570"/>
      <c r="CB1042" s="570"/>
      <c r="CC1042" s="570"/>
      <c r="CD1042" s="570"/>
      <c r="CE1042" s="570"/>
      <c r="CF1042" s="570"/>
      <c r="CG1042" s="570"/>
      <c r="CH1042" s="570"/>
      <c r="CI1042" s="570"/>
      <c r="CJ1042" s="570"/>
      <c r="CK1042" s="570"/>
      <c r="CL1042" s="570"/>
      <c r="CM1042" s="570"/>
      <c r="CN1042" s="570"/>
      <c r="CO1042" s="570"/>
      <c r="CP1042" s="570"/>
      <c r="CQ1042" s="570"/>
      <c r="CR1042" s="570"/>
      <c r="CS1042" s="570"/>
      <c r="CT1042" s="570"/>
      <c r="CU1042" s="570"/>
      <c r="CV1042" s="570"/>
    </row>
    <row r="1043" spans="1:100" s="365" customFormat="1" ht="13.5">
      <c r="A1043" s="655"/>
      <c r="B1043" s="655"/>
      <c r="C1043" s="655"/>
      <c r="D1043" s="655"/>
      <c r="E1043" s="655"/>
      <c r="F1043" s="655"/>
      <c r="G1043" s="655"/>
      <c r="H1043" s="815"/>
      <c r="I1043" s="815"/>
      <c r="J1043" s="366"/>
      <c r="K1043" s="367"/>
      <c r="L1043" s="368"/>
      <c r="O1043" s="339"/>
      <c r="P1043" s="369"/>
      <c r="Q1043" s="341"/>
      <c r="R1043" s="342"/>
      <c r="S1043" s="342"/>
      <c r="T1043" s="343"/>
      <c r="U1043" s="344"/>
      <c r="V1043" s="344"/>
      <c r="W1043" s="344"/>
      <c r="X1043" s="564"/>
      <c r="Y1043" s="564"/>
      <c r="Z1043" s="564"/>
      <c r="AA1043" s="564"/>
      <c r="AB1043" s="564"/>
      <c r="AC1043" s="570"/>
      <c r="AD1043" s="570"/>
      <c r="AE1043" s="570"/>
      <c r="AF1043" s="570"/>
      <c r="AG1043" s="570"/>
      <c r="AH1043" s="570"/>
      <c r="AI1043" s="570"/>
      <c r="AJ1043" s="570"/>
      <c r="AK1043" s="570"/>
      <c r="AL1043" s="570"/>
      <c r="AM1043" s="570"/>
      <c r="AN1043" s="570"/>
      <c r="AO1043" s="570"/>
      <c r="AP1043" s="570"/>
      <c r="AQ1043" s="570"/>
      <c r="AR1043" s="570"/>
      <c r="AS1043" s="570"/>
      <c r="AT1043" s="570"/>
      <c r="AU1043" s="570"/>
      <c r="AV1043" s="570"/>
      <c r="AW1043" s="570"/>
      <c r="AX1043" s="570"/>
      <c r="AY1043" s="570"/>
      <c r="AZ1043" s="570"/>
      <c r="BA1043" s="570"/>
      <c r="BB1043" s="570"/>
      <c r="BC1043" s="570"/>
      <c r="BD1043" s="570"/>
      <c r="BE1043" s="570"/>
      <c r="BF1043" s="570"/>
      <c r="BG1043" s="570"/>
      <c r="BH1043" s="570"/>
      <c r="BI1043" s="570"/>
      <c r="BJ1043" s="570"/>
      <c r="BK1043" s="570"/>
      <c r="BL1043" s="570"/>
      <c r="BM1043" s="570"/>
      <c r="BN1043" s="570"/>
      <c r="BO1043" s="570"/>
      <c r="BP1043" s="570"/>
      <c r="BQ1043" s="570"/>
      <c r="BR1043" s="570"/>
      <c r="BS1043" s="570"/>
      <c r="BT1043" s="570"/>
      <c r="BU1043" s="570"/>
      <c r="BV1043" s="570"/>
      <c r="BW1043" s="570"/>
      <c r="BX1043" s="570"/>
      <c r="BY1043" s="570"/>
      <c r="BZ1043" s="570"/>
      <c r="CA1043" s="570"/>
      <c r="CB1043" s="570"/>
      <c r="CC1043" s="570"/>
      <c r="CD1043" s="570"/>
      <c r="CE1043" s="570"/>
      <c r="CF1043" s="570"/>
      <c r="CG1043" s="570"/>
      <c r="CH1043" s="570"/>
      <c r="CI1043" s="570"/>
      <c r="CJ1043" s="570"/>
      <c r="CK1043" s="570"/>
      <c r="CL1043" s="570"/>
      <c r="CM1043" s="570"/>
      <c r="CN1043" s="570"/>
      <c r="CO1043" s="570"/>
      <c r="CP1043" s="570"/>
      <c r="CQ1043" s="570"/>
      <c r="CR1043" s="570"/>
      <c r="CS1043" s="570"/>
      <c r="CT1043" s="570"/>
      <c r="CU1043" s="570"/>
      <c r="CV1043" s="570"/>
    </row>
    <row r="1044" spans="1:100" s="365" customFormat="1" ht="13.5">
      <c r="A1044" s="655"/>
      <c r="B1044" s="655"/>
      <c r="C1044" s="655"/>
      <c r="D1044" s="655"/>
      <c r="E1044" s="655"/>
      <c r="F1044" s="655"/>
      <c r="G1044" s="655"/>
      <c r="H1044" s="815"/>
      <c r="I1044" s="815"/>
      <c r="J1044" s="366"/>
      <c r="K1044" s="367"/>
      <c r="L1044" s="368"/>
      <c r="O1044" s="339"/>
      <c r="P1044" s="369"/>
      <c r="Q1044" s="341"/>
      <c r="R1044" s="342"/>
      <c r="S1044" s="342"/>
      <c r="T1044" s="343"/>
      <c r="U1044" s="344"/>
      <c r="V1044" s="344"/>
      <c r="W1044" s="344"/>
      <c r="X1044" s="564"/>
      <c r="Y1044" s="564"/>
      <c r="Z1044" s="564"/>
      <c r="AA1044" s="564"/>
      <c r="AB1044" s="564"/>
      <c r="AC1044" s="570"/>
      <c r="AD1044" s="570"/>
      <c r="AE1044" s="570"/>
      <c r="AF1044" s="570"/>
      <c r="AG1044" s="570"/>
      <c r="AH1044" s="570"/>
      <c r="AI1044" s="570"/>
      <c r="AJ1044" s="570"/>
      <c r="AK1044" s="570"/>
      <c r="AL1044" s="570"/>
      <c r="AM1044" s="570"/>
      <c r="AN1044" s="570"/>
      <c r="AO1044" s="570"/>
      <c r="AP1044" s="570"/>
      <c r="AQ1044" s="570"/>
      <c r="AR1044" s="570"/>
      <c r="AS1044" s="570"/>
      <c r="AT1044" s="570"/>
      <c r="AU1044" s="570"/>
      <c r="AV1044" s="570"/>
      <c r="AW1044" s="570"/>
      <c r="AX1044" s="570"/>
      <c r="AY1044" s="570"/>
      <c r="AZ1044" s="570"/>
      <c r="BA1044" s="570"/>
      <c r="BB1044" s="570"/>
      <c r="BC1044" s="570"/>
      <c r="BD1044" s="570"/>
      <c r="BE1044" s="570"/>
      <c r="BF1044" s="570"/>
      <c r="BG1044" s="570"/>
      <c r="BH1044" s="570"/>
      <c r="BI1044" s="570"/>
      <c r="BJ1044" s="570"/>
      <c r="BK1044" s="570"/>
      <c r="BL1044" s="570"/>
      <c r="BM1044" s="570"/>
      <c r="BN1044" s="570"/>
      <c r="BO1044" s="570"/>
      <c r="BP1044" s="570"/>
      <c r="BQ1044" s="570"/>
      <c r="BR1044" s="570"/>
      <c r="BS1044" s="570"/>
      <c r="BT1044" s="570"/>
      <c r="BU1044" s="570"/>
      <c r="BV1044" s="570"/>
      <c r="BW1044" s="570"/>
      <c r="BX1044" s="570"/>
      <c r="BY1044" s="570"/>
      <c r="BZ1044" s="570"/>
      <c r="CA1044" s="570"/>
      <c r="CB1044" s="570"/>
      <c r="CC1044" s="570"/>
      <c r="CD1044" s="570"/>
      <c r="CE1044" s="570"/>
      <c r="CF1044" s="570"/>
      <c r="CG1044" s="570"/>
      <c r="CH1044" s="570"/>
      <c r="CI1044" s="570"/>
      <c r="CJ1044" s="570"/>
      <c r="CK1044" s="570"/>
      <c r="CL1044" s="570"/>
      <c r="CM1044" s="570"/>
      <c r="CN1044" s="570"/>
      <c r="CO1044" s="570"/>
      <c r="CP1044" s="570"/>
      <c r="CQ1044" s="570"/>
      <c r="CR1044" s="570"/>
      <c r="CS1044" s="570"/>
      <c r="CT1044" s="570"/>
      <c r="CU1044" s="570"/>
      <c r="CV1044" s="570"/>
    </row>
    <row r="1045" spans="1:100" s="365" customFormat="1" ht="13.5">
      <c r="A1045" s="655"/>
      <c r="B1045" s="655"/>
      <c r="C1045" s="655"/>
      <c r="D1045" s="655"/>
      <c r="E1045" s="655"/>
      <c r="F1045" s="655"/>
      <c r="G1045" s="655"/>
      <c r="H1045" s="815"/>
      <c r="I1045" s="815"/>
      <c r="J1045" s="366"/>
      <c r="K1045" s="367"/>
      <c r="L1045" s="368"/>
      <c r="O1045" s="339"/>
      <c r="P1045" s="369"/>
      <c r="Q1045" s="341"/>
      <c r="R1045" s="342"/>
      <c r="S1045" s="342"/>
      <c r="T1045" s="343"/>
      <c r="U1045" s="344"/>
      <c r="V1045" s="344"/>
      <c r="W1045" s="344"/>
      <c r="X1045" s="564"/>
      <c r="Y1045" s="564"/>
      <c r="Z1045" s="564"/>
      <c r="AA1045" s="564"/>
      <c r="AB1045" s="564"/>
      <c r="AC1045" s="570"/>
      <c r="AD1045" s="570"/>
      <c r="AE1045" s="570"/>
      <c r="AF1045" s="570"/>
      <c r="AG1045" s="570"/>
      <c r="AH1045" s="570"/>
      <c r="AI1045" s="570"/>
      <c r="AJ1045" s="570"/>
      <c r="AK1045" s="570"/>
      <c r="AL1045" s="570"/>
      <c r="AM1045" s="570"/>
      <c r="AN1045" s="570"/>
      <c r="AO1045" s="570"/>
      <c r="AP1045" s="570"/>
      <c r="AQ1045" s="570"/>
      <c r="AR1045" s="570"/>
      <c r="AS1045" s="570"/>
      <c r="AT1045" s="570"/>
      <c r="AU1045" s="570"/>
      <c r="AV1045" s="570"/>
      <c r="AW1045" s="570"/>
      <c r="AX1045" s="570"/>
      <c r="AY1045" s="570"/>
      <c r="AZ1045" s="570"/>
      <c r="BA1045" s="570"/>
      <c r="BB1045" s="570"/>
      <c r="BC1045" s="570"/>
      <c r="BD1045" s="570"/>
      <c r="BE1045" s="570"/>
      <c r="BF1045" s="570"/>
      <c r="BG1045" s="570"/>
      <c r="BH1045" s="570"/>
      <c r="BI1045" s="570"/>
      <c r="BJ1045" s="570"/>
      <c r="BK1045" s="570"/>
      <c r="BL1045" s="570"/>
      <c r="BM1045" s="570"/>
      <c r="BN1045" s="570"/>
      <c r="BO1045" s="570"/>
      <c r="BP1045" s="570"/>
      <c r="BQ1045" s="570"/>
      <c r="BR1045" s="570"/>
      <c r="BS1045" s="570"/>
      <c r="BT1045" s="570"/>
      <c r="BU1045" s="570"/>
      <c r="BV1045" s="570"/>
      <c r="BW1045" s="570"/>
      <c r="BX1045" s="570"/>
      <c r="BY1045" s="570"/>
      <c r="BZ1045" s="570"/>
      <c r="CA1045" s="570"/>
      <c r="CB1045" s="570"/>
      <c r="CC1045" s="570"/>
      <c r="CD1045" s="570"/>
      <c r="CE1045" s="570"/>
      <c r="CF1045" s="570"/>
      <c r="CG1045" s="570"/>
      <c r="CH1045" s="570"/>
      <c r="CI1045" s="570"/>
      <c r="CJ1045" s="570"/>
      <c r="CK1045" s="570"/>
      <c r="CL1045" s="570"/>
      <c r="CM1045" s="570"/>
      <c r="CN1045" s="570"/>
      <c r="CO1045" s="570"/>
      <c r="CP1045" s="570"/>
      <c r="CQ1045" s="570"/>
      <c r="CR1045" s="570"/>
      <c r="CS1045" s="570"/>
      <c r="CT1045" s="570"/>
      <c r="CU1045" s="570"/>
      <c r="CV1045" s="570"/>
    </row>
    <row r="1046" spans="1:100" s="365" customFormat="1" ht="13.5">
      <c r="A1046" s="655"/>
      <c r="B1046" s="655"/>
      <c r="C1046" s="655"/>
      <c r="D1046" s="655"/>
      <c r="E1046" s="655"/>
      <c r="F1046" s="655"/>
      <c r="G1046" s="655"/>
      <c r="H1046" s="815"/>
      <c r="I1046" s="815"/>
      <c r="J1046" s="366"/>
      <c r="K1046" s="367"/>
      <c r="L1046" s="368"/>
      <c r="O1046" s="339"/>
      <c r="P1046" s="369"/>
      <c r="Q1046" s="341"/>
      <c r="R1046" s="342"/>
      <c r="S1046" s="342"/>
      <c r="T1046" s="343"/>
      <c r="U1046" s="344"/>
      <c r="V1046" s="344"/>
      <c r="W1046" s="344"/>
      <c r="X1046" s="564"/>
      <c r="Y1046" s="564"/>
      <c r="Z1046" s="564"/>
      <c r="AA1046" s="564"/>
      <c r="AB1046" s="564"/>
      <c r="AC1046" s="570"/>
      <c r="AD1046" s="570"/>
      <c r="AE1046" s="570"/>
      <c r="AF1046" s="570"/>
      <c r="AG1046" s="570"/>
      <c r="AH1046" s="570"/>
      <c r="AI1046" s="570"/>
      <c r="AJ1046" s="570"/>
      <c r="AK1046" s="570"/>
      <c r="AL1046" s="570"/>
      <c r="AM1046" s="570"/>
      <c r="AN1046" s="570"/>
      <c r="AO1046" s="570"/>
      <c r="AP1046" s="570"/>
      <c r="AQ1046" s="570"/>
      <c r="AR1046" s="570"/>
      <c r="AS1046" s="570"/>
      <c r="AT1046" s="570"/>
      <c r="AU1046" s="570"/>
      <c r="AV1046" s="570"/>
      <c r="AW1046" s="570"/>
      <c r="AX1046" s="570"/>
      <c r="AY1046" s="570"/>
      <c r="AZ1046" s="570"/>
      <c r="BA1046" s="570"/>
      <c r="BB1046" s="570"/>
      <c r="BC1046" s="570"/>
      <c r="BD1046" s="570"/>
      <c r="BE1046" s="570"/>
      <c r="BF1046" s="570"/>
      <c r="BG1046" s="570"/>
      <c r="BH1046" s="570"/>
      <c r="BI1046" s="570"/>
      <c r="BJ1046" s="570"/>
      <c r="BK1046" s="570"/>
      <c r="BL1046" s="570"/>
      <c r="BM1046" s="570"/>
      <c r="BN1046" s="570"/>
      <c r="BO1046" s="570"/>
      <c r="BP1046" s="570"/>
      <c r="BQ1046" s="570"/>
      <c r="BR1046" s="570"/>
      <c r="BS1046" s="570"/>
      <c r="BT1046" s="570"/>
      <c r="BU1046" s="570"/>
      <c r="BV1046" s="570"/>
      <c r="BW1046" s="570"/>
      <c r="BX1046" s="570"/>
      <c r="BY1046" s="570"/>
      <c r="BZ1046" s="570"/>
      <c r="CA1046" s="570"/>
      <c r="CB1046" s="570"/>
      <c r="CC1046" s="570"/>
      <c r="CD1046" s="570"/>
      <c r="CE1046" s="570"/>
      <c r="CF1046" s="570"/>
      <c r="CG1046" s="570"/>
      <c r="CH1046" s="570"/>
      <c r="CI1046" s="570"/>
      <c r="CJ1046" s="570"/>
      <c r="CK1046" s="570"/>
      <c r="CL1046" s="570"/>
      <c r="CM1046" s="570"/>
      <c r="CN1046" s="570"/>
      <c r="CO1046" s="570"/>
      <c r="CP1046" s="570"/>
      <c r="CQ1046" s="570"/>
      <c r="CR1046" s="570"/>
      <c r="CS1046" s="570"/>
      <c r="CT1046" s="570"/>
      <c r="CU1046" s="570"/>
      <c r="CV1046" s="570"/>
    </row>
    <row r="1047" spans="1:100" s="365" customFormat="1" ht="13.5">
      <c r="A1047" s="655"/>
      <c r="B1047" s="655"/>
      <c r="C1047" s="655"/>
      <c r="D1047" s="655"/>
      <c r="E1047" s="655"/>
      <c r="F1047" s="655"/>
      <c r="G1047" s="655"/>
      <c r="H1047" s="815"/>
      <c r="I1047" s="815"/>
      <c r="J1047" s="366"/>
      <c r="K1047" s="367"/>
      <c r="L1047" s="368"/>
      <c r="O1047" s="339"/>
      <c r="P1047" s="369"/>
      <c r="Q1047" s="341"/>
      <c r="R1047" s="342"/>
      <c r="S1047" s="342"/>
      <c r="T1047" s="343"/>
      <c r="U1047" s="344"/>
      <c r="V1047" s="344"/>
      <c r="W1047" s="344"/>
      <c r="X1047" s="564"/>
      <c r="Y1047" s="564"/>
      <c r="Z1047" s="564"/>
      <c r="AA1047" s="564"/>
      <c r="AB1047" s="564"/>
      <c r="AC1047" s="570"/>
      <c r="AD1047" s="570"/>
      <c r="AE1047" s="570"/>
      <c r="AF1047" s="570"/>
      <c r="AG1047" s="570"/>
      <c r="AH1047" s="570"/>
      <c r="AI1047" s="570"/>
      <c r="AJ1047" s="570"/>
      <c r="AK1047" s="570"/>
      <c r="AL1047" s="570"/>
      <c r="AM1047" s="570"/>
      <c r="AN1047" s="570"/>
      <c r="AO1047" s="570"/>
      <c r="AP1047" s="570"/>
      <c r="AQ1047" s="570"/>
      <c r="AR1047" s="570"/>
      <c r="AS1047" s="570"/>
      <c r="AT1047" s="570"/>
      <c r="AU1047" s="570"/>
      <c r="AV1047" s="570"/>
      <c r="AW1047" s="570"/>
      <c r="AX1047" s="570"/>
      <c r="AY1047" s="570"/>
      <c r="AZ1047" s="570"/>
      <c r="BA1047" s="570"/>
      <c r="BB1047" s="570"/>
      <c r="BC1047" s="570"/>
      <c r="BD1047" s="570"/>
      <c r="BE1047" s="570"/>
      <c r="BF1047" s="570"/>
      <c r="BG1047" s="570"/>
      <c r="BH1047" s="570"/>
      <c r="BI1047" s="570"/>
      <c r="BJ1047" s="570"/>
      <c r="BK1047" s="570"/>
      <c r="BL1047" s="570"/>
      <c r="BM1047" s="570"/>
      <c r="BN1047" s="570"/>
      <c r="BO1047" s="570"/>
      <c r="BP1047" s="570"/>
      <c r="BQ1047" s="570"/>
      <c r="BR1047" s="570"/>
      <c r="BS1047" s="570"/>
      <c r="BT1047" s="570"/>
      <c r="BU1047" s="570"/>
      <c r="BV1047" s="570"/>
      <c r="BW1047" s="570"/>
      <c r="BX1047" s="570"/>
      <c r="BY1047" s="570"/>
      <c r="BZ1047" s="570"/>
      <c r="CA1047" s="570"/>
      <c r="CB1047" s="570"/>
      <c r="CC1047" s="570"/>
      <c r="CD1047" s="570"/>
      <c r="CE1047" s="570"/>
      <c r="CF1047" s="570"/>
      <c r="CG1047" s="570"/>
      <c r="CH1047" s="570"/>
      <c r="CI1047" s="570"/>
      <c r="CJ1047" s="570"/>
      <c r="CK1047" s="570"/>
      <c r="CL1047" s="570"/>
      <c r="CM1047" s="570"/>
      <c r="CN1047" s="570"/>
      <c r="CO1047" s="570"/>
      <c r="CP1047" s="570"/>
      <c r="CQ1047" s="570"/>
      <c r="CR1047" s="570"/>
      <c r="CS1047" s="570"/>
      <c r="CT1047" s="570"/>
      <c r="CU1047" s="570"/>
      <c r="CV1047" s="570"/>
    </row>
    <row r="1048" spans="1:100" s="365" customFormat="1" ht="13.5">
      <c r="A1048" s="655"/>
      <c r="B1048" s="655"/>
      <c r="C1048" s="655"/>
      <c r="D1048" s="655"/>
      <c r="E1048" s="655"/>
      <c r="F1048" s="655"/>
      <c r="G1048" s="655"/>
      <c r="H1048" s="815"/>
      <c r="I1048" s="815"/>
      <c r="J1048" s="366"/>
      <c r="K1048" s="367"/>
      <c r="L1048" s="368"/>
      <c r="O1048" s="339"/>
      <c r="P1048" s="369"/>
      <c r="Q1048" s="341"/>
      <c r="R1048" s="342"/>
      <c r="S1048" s="342"/>
      <c r="T1048" s="343"/>
      <c r="U1048" s="344"/>
      <c r="V1048" s="344"/>
      <c r="W1048" s="344"/>
      <c r="X1048" s="564"/>
      <c r="Y1048" s="564"/>
      <c r="Z1048" s="564"/>
      <c r="AA1048" s="564"/>
      <c r="AB1048" s="564"/>
      <c r="AC1048" s="570"/>
      <c r="AD1048" s="570"/>
      <c r="AE1048" s="570"/>
      <c r="AF1048" s="570"/>
      <c r="AG1048" s="570"/>
      <c r="AH1048" s="570"/>
      <c r="AI1048" s="570"/>
      <c r="AJ1048" s="570"/>
      <c r="AK1048" s="570"/>
      <c r="AL1048" s="570"/>
      <c r="AM1048" s="570"/>
      <c r="AN1048" s="570"/>
      <c r="AO1048" s="570"/>
      <c r="AP1048" s="570"/>
      <c r="AQ1048" s="570"/>
      <c r="AR1048" s="570"/>
      <c r="AS1048" s="570"/>
      <c r="AT1048" s="570"/>
      <c r="AU1048" s="570"/>
      <c r="AV1048" s="570"/>
      <c r="AW1048" s="570"/>
      <c r="AX1048" s="570"/>
      <c r="AY1048" s="570"/>
      <c r="AZ1048" s="570"/>
      <c r="BA1048" s="570"/>
      <c r="BB1048" s="570"/>
      <c r="BC1048" s="570"/>
      <c r="BD1048" s="570"/>
      <c r="BE1048" s="570"/>
      <c r="BF1048" s="570"/>
      <c r="BG1048" s="570"/>
      <c r="BH1048" s="570"/>
      <c r="BI1048" s="570"/>
      <c r="BJ1048" s="570"/>
      <c r="BK1048" s="570"/>
      <c r="BL1048" s="570"/>
      <c r="BM1048" s="570"/>
      <c r="BN1048" s="570"/>
      <c r="BO1048" s="570"/>
      <c r="BP1048" s="570"/>
      <c r="BQ1048" s="570"/>
      <c r="BR1048" s="570"/>
      <c r="BS1048" s="570"/>
      <c r="BT1048" s="570"/>
      <c r="BU1048" s="570"/>
      <c r="BV1048" s="570"/>
      <c r="BW1048" s="570"/>
      <c r="BX1048" s="570"/>
      <c r="BY1048" s="570"/>
      <c r="BZ1048" s="570"/>
      <c r="CA1048" s="570"/>
      <c r="CB1048" s="570"/>
      <c r="CC1048" s="570"/>
      <c r="CD1048" s="570"/>
      <c r="CE1048" s="570"/>
      <c r="CF1048" s="570"/>
      <c r="CG1048" s="570"/>
      <c r="CH1048" s="570"/>
      <c r="CI1048" s="570"/>
      <c r="CJ1048" s="570"/>
      <c r="CK1048" s="570"/>
      <c r="CL1048" s="570"/>
      <c r="CM1048" s="570"/>
      <c r="CN1048" s="570"/>
      <c r="CO1048" s="570"/>
      <c r="CP1048" s="570"/>
      <c r="CQ1048" s="570"/>
      <c r="CR1048" s="570"/>
      <c r="CS1048" s="570"/>
      <c r="CT1048" s="570"/>
      <c r="CU1048" s="570"/>
      <c r="CV1048" s="570"/>
    </row>
    <row r="1049" spans="1:100" s="365" customFormat="1" ht="13.5">
      <c r="A1049" s="655"/>
      <c r="B1049" s="655"/>
      <c r="C1049" s="655"/>
      <c r="D1049" s="655"/>
      <c r="E1049" s="655"/>
      <c r="F1049" s="655"/>
      <c r="G1049" s="655"/>
      <c r="H1049" s="815"/>
      <c r="I1049" s="815"/>
      <c r="J1049" s="366"/>
      <c r="K1049" s="367"/>
      <c r="L1049" s="368"/>
      <c r="O1049" s="339"/>
      <c r="P1049" s="369"/>
      <c r="Q1049" s="341"/>
      <c r="R1049" s="342"/>
      <c r="S1049" s="342"/>
      <c r="T1049" s="343"/>
      <c r="U1049" s="344"/>
      <c r="V1049" s="344"/>
      <c r="W1049" s="344"/>
      <c r="X1049" s="564"/>
      <c r="Y1049" s="564"/>
      <c r="Z1049" s="564"/>
      <c r="AA1049" s="564"/>
      <c r="AB1049" s="564"/>
      <c r="AC1049" s="570"/>
      <c r="AD1049" s="570"/>
      <c r="AE1049" s="570"/>
      <c r="AF1049" s="570"/>
      <c r="AG1049" s="570"/>
      <c r="AH1049" s="570"/>
      <c r="AI1049" s="570"/>
      <c r="AJ1049" s="570"/>
      <c r="AK1049" s="570"/>
      <c r="AL1049" s="570"/>
      <c r="AM1049" s="570"/>
      <c r="AN1049" s="570"/>
      <c r="AO1049" s="570"/>
      <c r="AP1049" s="570"/>
      <c r="AQ1049" s="570"/>
      <c r="AR1049" s="570"/>
      <c r="AS1049" s="570"/>
      <c r="AT1049" s="570"/>
      <c r="AU1049" s="570"/>
      <c r="AV1049" s="570"/>
      <c r="AW1049" s="570"/>
      <c r="AX1049" s="570"/>
      <c r="AY1049" s="570"/>
      <c r="AZ1049" s="570"/>
      <c r="BA1049" s="570"/>
      <c r="BB1049" s="570"/>
      <c r="BC1049" s="570"/>
      <c r="BD1049" s="570"/>
      <c r="BE1049" s="570"/>
      <c r="BF1049" s="570"/>
      <c r="BG1049" s="570"/>
      <c r="BH1049" s="570"/>
      <c r="BI1049" s="570"/>
      <c r="BJ1049" s="570"/>
      <c r="BK1049" s="570"/>
      <c r="BL1049" s="570"/>
      <c r="BM1049" s="570"/>
      <c r="BN1049" s="570"/>
      <c r="BO1049" s="570"/>
      <c r="BP1049" s="570"/>
      <c r="BQ1049" s="570"/>
      <c r="BR1049" s="570"/>
      <c r="BS1049" s="570"/>
      <c r="BT1049" s="570"/>
      <c r="BU1049" s="570"/>
      <c r="BV1049" s="570"/>
      <c r="BW1049" s="570"/>
      <c r="BX1049" s="570"/>
      <c r="BY1049" s="570"/>
      <c r="BZ1049" s="570"/>
      <c r="CA1049" s="570"/>
      <c r="CB1049" s="570"/>
      <c r="CC1049" s="570"/>
      <c r="CD1049" s="570"/>
      <c r="CE1049" s="570"/>
      <c r="CF1049" s="570"/>
      <c r="CG1049" s="570"/>
      <c r="CH1049" s="570"/>
      <c r="CI1049" s="570"/>
      <c r="CJ1049" s="570"/>
      <c r="CK1049" s="570"/>
      <c r="CL1049" s="570"/>
      <c r="CM1049" s="570"/>
      <c r="CN1049" s="570"/>
      <c r="CO1049" s="570"/>
      <c r="CP1049" s="570"/>
      <c r="CQ1049" s="570"/>
      <c r="CR1049" s="570"/>
      <c r="CS1049" s="570"/>
      <c r="CT1049" s="570"/>
      <c r="CU1049" s="570"/>
      <c r="CV1049" s="570"/>
    </row>
    <row r="1050" spans="1:100" s="365" customFormat="1" ht="13.5">
      <c r="A1050" s="655"/>
      <c r="B1050" s="655"/>
      <c r="C1050" s="655"/>
      <c r="D1050" s="655"/>
      <c r="E1050" s="655"/>
      <c r="F1050" s="655"/>
      <c r="G1050" s="655"/>
      <c r="H1050" s="815"/>
      <c r="I1050" s="815"/>
      <c r="J1050" s="366"/>
      <c r="K1050" s="367"/>
      <c r="L1050" s="368"/>
      <c r="O1050" s="339"/>
      <c r="P1050" s="369"/>
      <c r="Q1050" s="341"/>
      <c r="R1050" s="342"/>
      <c r="S1050" s="342"/>
      <c r="T1050" s="343"/>
      <c r="U1050" s="344"/>
      <c r="V1050" s="344"/>
      <c r="W1050" s="344"/>
      <c r="X1050" s="564"/>
      <c r="Y1050" s="564"/>
      <c r="Z1050" s="564"/>
      <c r="AA1050" s="564"/>
      <c r="AB1050" s="564"/>
      <c r="AC1050" s="570"/>
      <c r="AD1050" s="570"/>
      <c r="AE1050" s="570"/>
      <c r="AF1050" s="570"/>
      <c r="AG1050" s="570"/>
      <c r="AH1050" s="570"/>
      <c r="AI1050" s="570"/>
      <c r="AJ1050" s="570"/>
      <c r="AK1050" s="570"/>
      <c r="AL1050" s="570"/>
      <c r="AM1050" s="570"/>
      <c r="AN1050" s="570"/>
      <c r="AO1050" s="570"/>
      <c r="AP1050" s="570"/>
      <c r="AQ1050" s="570"/>
      <c r="AR1050" s="570"/>
      <c r="AS1050" s="570"/>
      <c r="AT1050" s="570"/>
      <c r="AU1050" s="570"/>
      <c r="AV1050" s="570"/>
      <c r="AW1050" s="570"/>
      <c r="AX1050" s="570"/>
      <c r="AY1050" s="570"/>
      <c r="AZ1050" s="570"/>
      <c r="BA1050" s="570"/>
      <c r="BB1050" s="570"/>
      <c r="BC1050" s="570"/>
      <c r="BD1050" s="570"/>
      <c r="BE1050" s="570"/>
      <c r="BF1050" s="570"/>
      <c r="BG1050" s="570"/>
      <c r="BH1050" s="570"/>
      <c r="BI1050" s="570"/>
      <c r="BJ1050" s="570"/>
      <c r="BK1050" s="570"/>
      <c r="BL1050" s="570"/>
      <c r="BM1050" s="570"/>
      <c r="BN1050" s="570"/>
      <c r="BO1050" s="570"/>
      <c r="BP1050" s="570"/>
      <c r="BQ1050" s="570"/>
      <c r="BR1050" s="570"/>
      <c r="BS1050" s="570"/>
      <c r="BT1050" s="570"/>
      <c r="BU1050" s="570"/>
      <c r="BV1050" s="570"/>
      <c r="BW1050" s="570"/>
      <c r="BX1050" s="570"/>
      <c r="BY1050" s="570"/>
      <c r="BZ1050" s="570"/>
      <c r="CA1050" s="570"/>
      <c r="CB1050" s="570"/>
      <c r="CC1050" s="570"/>
      <c r="CD1050" s="570"/>
      <c r="CE1050" s="570"/>
      <c r="CF1050" s="570"/>
      <c r="CG1050" s="570"/>
      <c r="CH1050" s="570"/>
      <c r="CI1050" s="570"/>
      <c r="CJ1050" s="570"/>
      <c r="CK1050" s="570"/>
      <c r="CL1050" s="570"/>
      <c r="CM1050" s="570"/>
      <c r="CN1050" s="570"/>
      <c r="CO1050" s="570"/>
      <c r="CP1050" s="570"/>
      <c r="CQ1050" s="570"/>
      <c r="CR1050" s="570"/>
      <c r="CS1050" s="570"/>
      <c r="CT1050" s="570"/>
      <c r="CU1050" s="570"/>
      <c r="CV1050" s="570"/>
    </row>
    <row r="1051" spans="1:100" s="365" customFormat="1" ht="13.5">
      <c r="A1051" s="655"/>
      <c r="B1051" s="655"/>
      <c r="C1051" s="655"/>
      <c r="D1051" s="655"/>
      <c r="E1051" s="655"/>
      <c r="F1051" s="655"/>
      <c r="G1051" s="655"/>
      <c r="H1051" s="815"/>
      <c r="I1051" s="815"/>
      <c r="J1051" s="366"/>
      <c r="K1051" s="367"/>
      <c r="L1051" s="368"/>
      <c r="O1051" s="339"/>
      <c r="P1051" s="369"/>
      <c r="Q1051" s="341"/>
      <c r="R1051" s="342"/>
      <c r="S1051" s="342"/>
      <c r="T1051" s="343"/>
      <c r="U1051" s="344"/>
      <c r="V1051" s="344"/>
      <c r="W1051" s="344"/>
      <c r="X1051" s="564"/>
      <c r="Y1051" s="564"/>
      <c r="Z1051" s="564"/>
      <c r="AA1051" s="564"/>
      <c r="AB1051" s="564"/>
      <c r="AC1051" s="570"/>
      <c r="AD1051" s="570"/>
      <c r="AE1051" s="570"/>
      <c r="AF1051" s="570"/>
      <c r="AG1051" s="570"/>
      <c r="AH1051" s="570"/>
      <c r="AI1051" s="570"/>
      <c r="AJ1051" s="570"/>
      <c r="AK1051" s="570"/>
      <c r="AL1051" s="570"/>
      <c r="AM1051" s="570"/>
      <c r="AN1051" s="570"/>
      <c r="AO1051" s="570"/>
      <c r="AP1051" s="570"/>
      <c r="AQ1051" s="570"/>
      <c r="AR1051" s="570"/>
      <c r="AS1051" s="570"/>
      <c r="AT1051" s="570"/>
      <c r="AU1051" s="570"/>
      <c r="AV1051" s="570"/>
      <c r="AW1051" s="570"/>
      <c r="AX1051" s="570"/>
      <c r="AY1051" s="570"/>
      <c r="AZ1051" s="570"/>
      <c r="BA1051" s="570"/>
      <c r="BB1051" s="570"/>
      <c r="BC1051" s="570"/>
      <c r="BD1051" s="570"/>
      <c r="BE1051" s="570"/>
      <c r="BF1051" s="570"/>
      <c r="BG1051" s="570"/>
      <c r="BH1051" s="570"/>
      <c r="BI1051" s="570"/>
      <c r="BJ1051" s="570"/>
      <c r="BK1051" s="570"/>
      <c r="BL1051" s="570"/>
      <c r="BM1051" s="570"/>
      <c r="BN1051" s="570"/>
      <c r="BO1051" s="570"/>
      <c r="BP1051" s="570"/>
      <c r="BQ1051" s="570"/>
      <c r="BR1051" s="570"/>
      <c r="BS1051" s="570"/>
      <c r="BT1051" s="570"/>
      <c r="BU1051" s="570"/>
      <c r="BV1051" s="570"/>
      <c r="BW1051" s="570"/>
      <c r="BX1051" s="570"/>
      <c r="BY1051" s="570"/>
      <c r="BZ1051" s="570"/>
      <c r="CA1051" s="570"/>
      <c r="CB1051" s="570"/>
      <c r="CC1051" s="570"/>
      <c r="CD1051" s="570"/>
      <c r="CE1051" s="570"/>
      <c r="CF1051" s="570"/>
      <c r="CG1051" s="570"/>
      <c r="CH1051" s="570"/>
      <c r="CI1051" s="570"/>
      <c r="CJ1051" s="570"/>
      <c r="CK1051" s="570"/>
      <c r="CL1051" s="570"/>
      <c r="CM1051" s="570"/>
      <c r="CN1051" s="570"/>
      <c r="CO1051" s="570"/>
      <c r="CP1051" s="570"/>
      <c r="CQ1051" s="570"/>
      <c r="CR1051" s="570"/>
      <c r="CS1051" s="570"/>
      <c r="CT1051" s="570"/>
      <c r="CU1051" s="570"/>
      <c r="CV1051" s="570"/>
    </row>
    <row r="1052" spans="1:100" s="365" customFormat="1" ht="13.5">
      <c r="A1052" s="655"/>
      <c r="B1052" s="655"/>
      <c r="C1052" s="655"/>
      <c r="D1052" s="655"/>
      <c r="E1052" s="655"/>
      <c r="F1052" s="655"/>
      <c r="G1052" s="655"/>
      <c r="H1052" s="815"/>
      <c r="I1052" s="815"/>
      <c r="J1052" s="366"/>
      <c r="K1052" s="367"/>
      <c r="L1052" s="368"/>
      <c r="O1052" s="339"/>
      <c r="P1052" s="369"/>
      <c r="Q1052" s="341"/>
      <c r="R1052" s="342"/>
      <c r="S1052" s="342"/>
      <c r="T1052" s="343"/>
      <c r="U1052" s="344"/>
      <c r="V1052" s="344"/>
      <c r="W1052" s="344"/>
      <c r="X1052" s="564"/>
      <c r="Y1052" s="564"/>
      <c r="Z1052" s="564"/>
      <c r="AA1052" s="564"/>
      <c r="AB1052" s="564"/>
      <c r="AC1052" s="570"/>
      <c r="AD1052" s="570"/>
      <c r="AE1052" s="570"/>
      <c r="AF1052" s="570"/>
      <c r="AG1052" s="570"/>
      <c r="AH1052" s="570"/>
      <c r="AI1052" s="570"/>
      <c r="AJ1052" s="570"/>
      <c r="AK1052" s="570"/>
      <c r="AL1052" s="570"/>
      <c r="AM1052" s="570"/>
      <c r="AN1052" s="570"/>
      <c r="AO1052" s="570"/>
      <c r="AP1052" s="570"/>
      <c r="AQ1052" s="570"/>
      <c r="AR1052" s="570"/>
      <c r="AS1052" s="570"/>
      <c r="AT1052" s="570"/>
      <c r="AU1052" s="570"/>
      <c r="AV1052" s="570"/>
      <c r="AW1052" s="570"/>
      <c r="AX1052" s="570"/>
      <c r="AY1052" s="570"/>
      <c r="AZ1052" s="570"/>
      <c r="BA1052" s="570"/>
      <c r="BB1052" s="570"/>
      <c r="BC1052" s="570"/>
      <c r="BD1052" s="570"/>
      <c r="BE1052" s="570"/>
      <c r="BF1052" s="570"/>
      <c r="BG1052" s="570"/>
      <c r="BH1052" s="570"/>
      <c r="BI1052" s="570"/>
      <c r="BJ1052" s="570"/>
      <c r="BK1052" s="570"/>
      <c r="BL1052" s="570"/>
      <c r="BM1052" s="570"/>
      <c r="BN1052" s="570"/>
      <c r="BO1052" s="570"/>
      <c r="BP1052" s="570"/>
      <c r="BQ1052" s="570"/>
      <c r="BR1052" s="570"/>
      <c r="BS1052" s="570"/>
      <c r="BT1052" s="570"/>
      <c r="BU1052" s="570"/>
      <c r="BV1052" s="570"/>
      <c r="BW1052" s="570"/>
      <c r="BX1052" s="570"/>
      <c r="BY1052" s="570"/>
      <c r="BZ1052" s="570"/>
      <c r="CA1052" s="570"/>
      <c r="CB1052" s="570"/>
      <c r="CC1052" s="570"/>
      <c r="CD1052" s="570"/>
      <c r="CE1052" s="570"/>
      <c r="CF1052" s="570"/>
      <c r="CG1052" s="570"/>
      <c r="CH1052" s="570"/>
      <c r="CI1052" s="570"/>
      <c r="CJ1052" s="570"/>
      <c r="CK1052" s="570"/>
      <c r="CL1052" s="570"/>
      <c r="CM1052" s="570"/>
      <c r="CN1052" s="570"/>
      <c r="CO1052" s="570"/>
      <c r="CP1052" s="570"/>
      <c r="CQ1052" s="570"/>
      <c r="CR1052" s="570"/>
      <c r="CS1052" s="570"/>
      <c r="CT1052" s="570"/>
      <c r="CU1052" s="570"/>
      <c r="CV1052" s="570"/>
    </row>
    <row r="1053" spans="1:100" s="365" customFormat="1" ht="13.5">
      <c r="A1053" s="655"/>
      <c r="B1053" s="655"/>
      <c r="C1053" s="655"/>
      <c r="D1053" s="655"/>
      <c r="E1053" s="655"/>
      <c r="F1053" s="655"/>
      <c r="G1053" s="655"/>
      <c r="H1053" s="815"/>
      <c r="I1053" s="815"/>
      <c r="J1053" s="366"/>
      <c r="K1053" s="367"/>
      <c r="L1053" s="368"/>
      <c r="O1053" s="339"/>
      <c r="P1053" s="369"/>
      <c r="Q1053" s="341"/>
      <c r="R1053" s="342"/>
      <c r="S1053" s="342"/>
      <c r="T1053" s="343"/>
      <c r="U1053" s="344"/>
      <c r="V1053" s="344"/>
      <c r="W1053" s="344"/>
      <c r="X1053" s="564"/>
      <c r="Y1053" s="564"/>
      <c r="Z1053" s="564"/>
      <c r="AA1053" s="564"/>
      <c r="AB1053" s="564"/>
      <c r="AC1053" s="570"/>
      <c r="AD1053" s="570"/>
      <c r="AE1053" s="570"/>
      <c r="AF1053" s="570"/>
      <c r="AG1053" s="570"/>
      <c r="AH1053" s="570"/>
      <c r="AI1053" s="570"/>
      <c r="AJ1053" s="570"/>
      <c r="AK1053" s="570"/>
      <c r="AL1053" s="570"/>
      <c r="AM1053" s="570"/>
      <c r="AN1053" s="570"/>
      <c r="AO1053" s="570"/>
      <c r="AP1053" s="570"/>
      <c r="AQ1053" s="570"/>
      <c r="AR1053" s="570"/>
      <c r="AS1053" s="570"/>
      <c r="AT1053" s="570"/>
      <c r="AU1053" s="570"/>
      <c r="AV1053" s="570"/>
      <c r="AW1053" s="570"/>
      <c r="AX1053" s="570"/>
      <c r="AY1053" s="570"/>
      <c r="AZ1053" s="570"/>
      <c r="BA1053" s="570"/>
      <c r="BB1053" s="570"/>
      <c r="BC1053" s="570"/>
      <c r="BD1053" s="570"/>
      <c r="BE1053" s="570"/>
      <c r="BF1053" s="570"/>
      <c r="BG1053" s="570"/>
      <c r="BH1053" s="570"/>
      <c r="BI1053" s="570"/>
      <c r="BJ1053" s="570"/>
      <c r="BK1053" s="570"/>
      <c r="BL1053" s="570"/>
      <c r="BM1053" s="570"/>
      <c r="BN1053" s="570"/>
      <c r="BO1053" s="570"/>
      <c r="BP1053" s="570"/>
      <c r="BQ1053" s="570"/>
      <c r="BR1053" s="570"/>
      <c r="BS1053" s="570"/>
      <c r="BT1053" s="570"/>
      <c r="BU1053" s="570"/>
      <c r="BV1053" s="570"/>
      <c r="BW1053" s="570"/>
      <c r="BX1053" s="570"/>
      <c r="BY1053" s="570"/>
      <c r="BZ1053" s="570"/>
      <c r="CA1053" s="570"/>
      <c r="CB1053" s="570"/>
      <c r="CC1053" s="570"/>
      <c r="CD1053" s="570"/>
      <c r="CE1053" s="570"/>
      <c r="CF1053" s="570"/>
      <c r="CG1053" s="570"/>
      <c r="CH1053" s="570"/>
      <c r="CI1053" s="570"/>
      <c r="CJ1053" s="570"/>
      <c r="CK1053" s="570"/>
      <c r="CL1053" s="570"/>
      <c r="CM1053" s="570"/>
      <c r="CN1053" s="570"/>
      <c r="CO1053" s="570"/>
      <c r="CP1053" s="570"/>
      <c r="CQ1053" s="570"/>
      <c r="CR1053" s="570"/>
      <c r="CS1053" s="570"/>
      <c r="CT1053" s="570"/>
      <c r="CU1053" s="570"/>
      <c r="CV1053" s="570"/>
    </row>
    <row r="1054" spans="1:100" s="365" customFormat="1" ht="13.5">
      <c r="A1054" s="655"/>
      <c r="B1054" s="655"/>
      <c r="C1054" s="655"/>
      <c r="D1054" s="655"/>
      <c r="E1054" s="655"/>
      <c r="F1054" s="655"/>
      <c r="G1054" s="655"/>
      <c r="H1054" s="815"/>
      <c r="I1054" s="815"/>
      <c r="J1054" s="366"/>
      <c r="K1054" s="367"/>
      <c r="L1054" s="368"/>
      <c r="O1054" s="339"/>
      <c r="P1054" s="369"/>
      <c r="Q1054" s="341"/>
      <c r="R1054" s="342"/>
      <c r="S1054" s="342"/>
      <c r="T1054" s="343"/>
      <c r="U1054" s="344"/>
      <c r="V1054" s="344"/>
      <c r="W1054" s="344"/>
      <c r="X1054" s="564"/>
      <c r="Y1054" s="564"/>
      <c r="Z1054" s="564"/>
      <c r="AA1054" s="564"/>
      <c r="AB1054" s="564"/>
      <c r="AC1054" s="570"/>
      <c r="AD1054" s="570"/>
      <c r="AE1054" s="570"/>
      <c r="AF1054" s="570"/>
      <c r="AG1054" s="570"/>
      <c r="AH1054" s="570"/>
      <c r="AI1054" s="570"/>
      <c r="AJ1054" s="570"/>
      <c r="AK1054" s="570"/>
      <c r="AL1054" s="570"/>
      <c r="AM1054" s="570"/>
      <c r="AN1054" s="570"/>
      <c r="AO1054" s="570"/>
      <c r="AP1054" s="570"/>
      <c r="AQ1054" s="570"/>
      <c r="AR1054" s="570"/>
      <c r="AS1054" s="570"/>
      <c r="AT1054" s="570"/>
      <c r="AU1054" s="570"/>
      <c r="AV1054" s="570"/>
      <c r="AW1054" s="570"/>
      <c r="AX1054" s="570"/>
      <c r="AY1054" s="570"/>
      <c r="AZ1054" s="570"/>
      <c r="BA1054" s="570"/>
      <c r="BB1054" s="570"/>
      <c r="BC1054" s="570"/>
      <c r="BD1054" s="570"/>
      <c r="BE1054" s="570"/>
      <c r="BF1054" s="570"/>
      <c r="BG1054" s="570"/>
      <c r="BH1054" s="570"/>
      <c r="BI1054" s="570"/>
      <c r="BJ1054" s="570"/>
      <c r="BK1054" s="570"/>
      <c r="BL1054" s="570"/>
      <c r="BM1054" s="570"/>
      <c r="BN1054" s="570"/>
      <c r="BO1054" s="570"/>
      <c r="BP1054" s="570"/>
      <c r="BQ1054" s="570"/>
      <c r="BR1054" s="570"/>
      <c r="BS1054" s="570"/>
      <c r="BT1054" s="570"/>
      <c r="BU1054" s="570"/>
      <c r="BV1054" s="570"/>
      <c r="BW1054" s="570"/>
      <c r="BX1054" s="570"/>
      <c r="BY1054" s="570"/>
      <c r="BZ1054" s="570"/>
      <c r="CA1054" s="570"/>
      <c r="CB1054" s="570"/>
      <c r="CC1054" s="570"/>
      <c r="CD1054" s="570"/>
      <c r="CE1054" s="570"/>
      <c r="CF1054" s="570"/>
      <c r="CG1054" s="570"/>
      <c r="CH1054" s="570"/>
      <c r="CI1054" s="570"/>
      <c r="CJ1054" s="570"/>
      <c r="CK1054" s="570"/>
      <c r="CL1054" s="570"/>
      <c r="CM1054" s="570"/>
      <c r="CN1054" s="570"/>
      <c r="CO1054" s="570"/>
      <c r="CP1054" s="570"/>
      <c r="CQ1054" s="570"/>
      <c r="CR1054" s="570"/>
      <c r="CS1054" s="570"/>
      <c r="CT1054" s="570"/>
      <c r="CU1054" s="570"/>
      <c r="CV1054" s="570"/>
    </row>
    <row r="1055" spans="1:100" s="365" customFormat="1" ht="13.5">
      <c r="A1055" s="655"/>
      <c r="B1055" s="655"/>
      <c r="C1055" s="655"/>
      <c r="D1055" s="655"/>
      <c r="E1055" s="655"/>
      <c r="F1055" s="655"/>
      <c r="G1055" s="655"/>
      <c r="H1055" s="815"/>
      <c r="I1055" s="815"/>
      <c r="J1055" s="366"/>
      <c r="K1055" s="367"/>
      <c r="L1055" s="368"/>
      <c r="O1055" s="339"/>
      <c r="P1055" s="369"/>
      <c r="Q1055" s="341"/>
      <c r="R1055" s="342"/>
      <c r="S1055" s="342"/>
      <c r="T1055" s="343"/>
      <c r="U1055" s="344"/>
      <c r="V1055" s="344"/>
      <c r="W1055" s="344"/>
      <c r="X1055" s="564"/>
      <c r="Y1055" s="564"/>
      <c r="Z1055" s="564"/>
      <c r="AA1055" s="564"/>
      <c r="AB1055" s="564"/>
      <c r="AC1055" s="570"/>
      <c r="AD1055" s="570"/>
      <c r="AE1055" s="570"/>
      <c r="AF1055" s="570"/>
      <c r="AG1055" s="570"/>
      <c r="AH1055" s="570"/>
      <c r="AI1055" s="570"/>
      <c r="AJ1055" s="570"/>
      <c r="AK1055" s="570"/>
      <c r="AL1055" s="570"/>
      <c r="AM1055" s="570"/>
      <c r="AN1055" s="570"/>
      <c r="AO1055" s="570"/>
      <c r="AP1055" s="570"/>
      <c r="AQ1055" s="570"/>
      <c r="AR1055" s="570"/>
      <c r="AS1055" s="570"/>
      <c r="AT1055" s="570"/>
      <c r="AU1055" s="570"/>
      <c r="AV1055" s="570"/>
      <c r="AW1055" s="570"/>
      <c r="AX1055" s="570"/>
      <c r="AY1055" s="570"/>
      <c r="AZ1055" s="570"/>
      <c r="BA1055" s="570"/>
      <c r="BB1055" s="570"/>
      <c r="BC1055" s="570"/>
      <c r="BD1055" s="570"/>
      <c r="BE1055" s="570"/>
      <c r="BF1055" s="570"/>
      <c r="BG1055" s="570"/>
      <c r="BH1055" s="570"/>
      <c r="BI1055" s="570"/>
      <c r="BJ1055" s="570"/>
      <c r="BK1055" s="570"/>
      <c r="BL1055" s="570"/>
      <c r="BM1055" s="570"/>
      <c r="BN1055" s="570"/>
      <c r="BO1055" s="570"/>
      <c r="BP1055" s="570"/>
      <c r="BQ1055" s="570"/>
      <c r="BR1055" s="570"/>
      <c r="BS1055" s="570"/>
      <c r="BT1055" s="570"/>
      <c r="BU1055" s="570"/>
      <c r="BV1055" s="570"/>
      <c r="BW1055" s="570"/>
      <c r="BX1055" s="570"/>
      <c r="BY1055" s="570"/>
      <c r="BZ1055" s="570"/>
      <c r="CA1055" s="570"/>
      <c r="CB1055" s="570"/>
      <c r="CC1055" s="570"/>
      <c r="CD1055" s="570"/>
      <c r="CE1055" s="570"/>
      <c r="CF1055" s="570"/>
      <c r="CG1055" s="570"/>
      <c r="CH1055" s="570"/>
      <c r="CI1055" s="570"/>
      <c r="CJ1055" s="570"/>
      <c r="CK1055" s="570"/>
      <c r="CL1055" s="570"/>
      <c r="CM1055" s="570"/>
      <c r="CN1055" s="570"/>
      <c r="CO1055" s="570"/>
      <c r="CP1055" s="570"/>
      <c r="CQ1055" s="570"/>
      <c r="CR1055" s="570"/>
      <c r="CS1055" s="570"/>
      <c r="CT1055" s="570"/>
      <c r="CU1055" s="570"/>
      <c r="CV1055" s="570"/>
    </row>
    <row r="1056" spans="1:100" s="365" customFormat="1" ht="13.5">
      <c r="A1056" s="655"/>
      <c r="B1056" s="655"/>
      <c r="C1056" s="655"/>
      <c r="D1056" s="655"/>
      <c r="E1056" s="655"/>
      <c r="F1056" s="655"/>
      <c r="G1056" s="655"/>
      <c r="H1056" s="815"/>
      <c r="I1056" s="815"/>
      <c r="J1056" s="366"/>
      <c r="K1056" s="367"/>
      <c r="L1056" s="368"/>
      <c r="O1056" s="339"/>
      <c r="P1056" s="369"/>
      <c r="Q1056" s="341"/>
      <c r="R1056" s="342"/>
      <c r="S1056" s="342"/>
      <c r="T1056" s="343"/>
      <c r="U1056" s="344"/>
      <c r="V1056" s="344"/>
      <c r="W1056" s="344"/>
      <c r="X1056" s="564"/>
      <c r="Y1056" s="564"/>
      <c r="Z1056" s="564"/>
      <c r="AA1056" s="564"/>
      <c r="AB1056" s="564"/>
      <c r="AC1056" s="570"/>
      <c r="AD1056" s="570"/>
      <c r="AE1056" s="570"/>
      <c r="AF1056" s="570"/>
      <c r="AG1056" s="570"/>
      <c r="AH1056" s="570"/>
      <c r="AI1056" s="570"/>
      <c r="AJ1056" s="570"/>
      <c r="AK1056" s="570"/>
      <c r="AL1056" s="570"/>
      <c r="AM1056" s="570"/>
      <c r="AN1056" s="570"/>
      <c r="AO1056" s="570"/>
      <c r="AP1056" s="570"/>
      <c r="AQ1056" s="570"/>
      <c r="AR1056" s="570"/>
      <c r="AS1056" s="570"/>
      <c r="AT1056" s="570"/>
      <c r="AU1056" s="570"/>
      <c r="AV1056" s="570"/>
      <c r="AW1056" s="570"/>
      <c r="AX1056" s="570"/>
      <c r="AY1056" s="570"/>
      <c r="AZ1056" s="570"/>
      <c r="BA1056" s="570"/>
      <c r="BB1056" s="570"/>
      <c r="BC1056" s="570"/>
      <c r="BD1056" s="570"/>
      <c r="BE1056" s="570"/>
      <c r="BF1056" s="570"/>
      <c r="BG1056" s="570"/>
      <c r="BH1056" s="570"/>
      <c r="BI1056" s="570"/>
      <c r="BJ1056" s="570"/>
      <c r="BK1056" s="570"/>
      <c r="BL1056" s="570"/>
      <c r="BM1056" s="570"/>
      <c r="BN1056" s="570"/>
      <c r="BO1056" s="570"/>
      <c r="BP1056" s="570"/>
      <c r="BQ1056" s="570"/>
      <c r="BR1056" s="570"/>
      <c r="BS1056" s="570"/>
      <c r="BT1056" s="570"/>
      <c r="BU1056" s="570"/>
      <c r="BV1056" s="570"/>
      <c r="BW1056" s="570"/>
      <c r="BX1056" s="570"/>
      <c r="BY1056" s="570"/>
      <c r="BZ1056" s="570"/>
      <c r="CA1056" s="570"/>
      <c r="CB1056" s="570"/>
      <c r="CC1056" s="570"/>
      <c r="CD1056" s="570"/>
      <c r="CE1056" s="570"/>
      <c r="CF1056" s="570"/>
      <c r="CG1056" s="570"/>
      <c r="CH1056" s="570"/>
      <c r="CI1056" s="570"/>
      <c r="CJ1056" s="570"/>
      <c r="CK1056" s="570"/>
      <c r="CL1056" s="570"/>
      <c r="CM1056" s="570"/>
      <c r="CN1056" s="570"/>
      <c r="CO1056" s="570"/>
      <c r="CP1056" s="570"/>
      <c r="CQ1056" s="570"/>
      <c r="CR1056" s="570"/>
      <c r="CS1056" s="570"/>
      <c r="CT1056" s="570"/>
      <c r="CU1056" s="570"/>
      <c r="CV1056" s="570"/>
    </row>
    <row r="1057" spans="1:100" s="365" customFormat="1" ht="13.5">
      <c r="A1057" s="655"/>
      <c r="B1057" s="655"/>
      <c r="C1057" s="655"/>
      <c r="D1057" s="655"/>
      <c r="E1057" s="655"/>
      <c r="F1057" s="655"/>
      <c r="G1057" s="655"/>
      <c r="H1057" s="815"/>
      <c r="I1057" s="815"/>
      <c r="J1057" s="366"/>
      <c r="K1057" s="367"/>
      <c r="L1057" s="368"/>
      <c r="O1057" s="339"/>
      <c r="P1057" s="369"/>
      <c r="Q1057" s="341"/>
      <c r="R1057" s="342"/>
      <c r="S1057" s="342"/>
      <c r="T1057" s="343"/>
      <c r="U1057" s="344"/>
      <c r="V1057" s="344"/>
      <c r="W1057" s="344"/>
      <c r="X1057" s="564"/>
      <c r="Y1057" s="564"/>
      <c r="Z1057" s="564"/>
      <c r="AA1057" s="564"/>
      <c r="AB1057" s="564"/>
      <c r="AC1057" s="570"/>
      <c r="AD1057" s="570"/>
      <c r="AE1057" s="570"/>
      <c r="AF1057" s="570"/>
      <c r="AG1057" s="570"/>
      <c r="AH1057" s="570"/>
      <c r="AI1057" s="570"/>
      <c r="AJ1057" s="570"/>
      <c r="AK1057" s="570"/>
      <c r="AL1057" s="570"/>
      <c r="AM1057" s="570"/>
      <c r="AN1057" s="570"/>
      <c r="AO1057" s="570"/>
      <c r="AP1057" s="570"/>
      <c r="AQ1057" s="570"/>
      <c r="AR1057" s="570"/>
      <c r="AS1057" s="570"/>
      <c r="AT1057" s="570"/>
      <c r="AU1057" s="570"/>
      <c r="AV1057" s="570"/>
      <c r="AW1057" s="570"/>
      <c r="AX1057" s="570"/>
      <c r="AY1057" s="570"/>
      <c r="AZ1057" s="570"/>
      <c r="BA1057" s="570"/>
      <c r="BB1057" s="570"/>
      <c r="BC1057" s="570"/>
      <c r="BD1057" s="570"/>
      <c r="BE1057" s="570"/>
      <c r="BF1057" s="570"/>
      <c r="BG1057" s="570"/>
      <c r="BH1057" s="570"/>
      <c r="BI1057" s="570"/>
      <c r="BJ1057" s="570"/>
      <c r="BK1057" s="570"/>
      <c r="BL1057" s="570"/>
      <c r="BM1057" s="570"/>
      <c r="BN1057" s="570"/>
      <c r="BO1057" s="570"/>
      <c r="BP1057" s="570"/>
      <c r="BQ1057" s="570"/>
      <c r="BR1057" s="570"/>
      <c r="BS1057" s="570"/>
      <c r="BT1057" s="570"/>
      <c r="BU1057" s="570"/>
      <c r="BV1057" s="570"/>
      <c r="BW1057" s="570"/>
      <c r="BX1057" s="570"/>
      <c r="BY1057" s="570"/>
      <c r="BZ1057" s="570"/>
      <c r="CA1057" s="570"/>
      <c r="CB1057" s="570"/>
      <c r="CC1057" s="570"/>
      <c r="CD1057" s="570"/>
      <c r="CE1057" s="570"/>
      <c r="CF1057" s="570"/>
      <c r="CG1057" s="570"/>
      <c r="CH1057" s="570"/>
      <c r="CI1057" s="570"/>
      <c r="CJ1057" s="570"/>
      <c r="CK1057" s="570"/>
      <c r="CL1057" s="570"/>
      <c r="CM1057" s="570"/>
      <c r="CN1057" s="570"/>
      <c r="CO1057" s="570"/>
      <c r="CP1057" s="570"/>
      <c r="CQ1057" s="570"/>
      <c r="CR1057" s="570"/>
      <c r="CS1057" s="570"/>
      <c r="CT1057" s="570"/>
      <c r="CU1057" s="570"/>
      <c r="CV1057" s="570"/>
    </row>
    <row r="1058" spans="1:100" s="365" customFormat="1" ht="13.5">
      <c r="A1058" s="655"/>
      <c r="B1058" s="655"/>
      <c r="C1058" s="655"/>
      <c r="D1058" s="655"/>
      <c r="E1058" s="655"/>
      <c r="F1058" s="655"/>
      <c r="G1058" s="655"/>
      <c r="H1058" s="815"/>
      <c r="I1058" s="815"/>
      <c r="J1058" s="366"/>
      <c r="K1058" s="367"/>
      <c r="L1058" s="368"/>
      <c r="O1058" s="339"/>
      <c r="P1058" s="369"/>
      <c r="Q1058" s="341"/>
      <c r="R1058" s="342"/>
      <c r="S1058" s="342"/>
      <c r="T1058" s="343"/>
      <c r="U1058" s="344"/>
      <c r="V1058" s="344"/>
      <c r="W1058" s="344"/>
      <c r="X1058" s="564"/>
      <c r="Y1058" s="564"/>
      <c r="Z1058" s="564"/>
      <c r="AA1058" s="564"/>
      <c r="AB1058" s="564"/>
      <c r="AC1058" s="570"/>
      <c r="AD1058" s="570"/>
      <c r="AE1058" s="570"/>
      <c r="AF1058" s="570"/>
      <c r="AG1058" s="570"/>
      <c r="AH1058" s="570"/>
      <c r="AI1058" s="570"/>
      <c r="AJ1058" s="570"/>
      <c r="AK1058" s="570"/>
      <c r="AL1058" s="570"/>
      <c r="AM1058" s="570"/>
      <c r="AN1058" s="570"/>
      <c r="AO1058" s="570"/>
      <c r="AP1058" s="570"/>
      <c r="AQ1058" s="570"/>
      <c r="AR1058" s="570"/>
      <c r="AS1058" s="570"/>
      <c r="AT1058" s="570"/>
      <c r="AU1058" s="570"/>
      <c r="AV1058" s="570"/>
      <c r="AW1058" s="570"/>
      <c r="AX1058" s="570"/>
      <c r="AY1058" s="570"/>
      <c r="AZ1058" s="570"/>
      <c r="BA1058" s="570"/>
      <c r="BB1058" s="570"/>
      <c r="BC1058" s="570"/>
      <c r="BD1058" s="570"/>
      <c r="BE1058" s="570"/>
      <c r="BF1058" s="570"/>
      <c r="BG1058" s="570"/>
      <c r="BH1058" s="570"/>
      <c r="BI1058" s="570"/>
      <c r="BJ1058" s="570"/>
      <c r="BK1058" s="570"/>
      <c r="BL1058" s="570"/>
      <c r="BM1058" s="570"/>
      <c r="BN1058" s="570"/>
      <c r="BO1058" s="570"/>
      <c r="BP1058" s="570"/>
      <c r="BQ1058" s="570"/>
      <c r="BR1058" s="570"/>
      <c r="BS1058" s="570"/>
      <c r="BT1058" s="570"/>
      <c r="BU1058" s="570"/>
      <c r="BV1058" s="570"/>
      <c r="BW1058" s="570"/>
      <c r="BX1058" s="570"/>
      <c r="BY1058" s="570"/>
      <c r="BZ1058" s="570"/>
      <c r="CA1058" s="570"/>
      <c r="CB1058" s="570"/>
      <c r="CC1058" s="570"/>
      <c r="CD1058" s="570"/>
      <c r="CE1058" s="570"/>
      <c r="CF1058" s="570"/>
      <c r="CG1058" s="570"/>
      <c r="CH1058" s="570"/>
      <c r="CI1058" s="570"/>
      <c r="CJ1058" s="570"/>
      <c r="CK1058" s="570"/>
      <c r="CL1058" s="570"/>
      <c r="CM1058" s="570"/>
      <c r="CN1058" s="570"/>
      <c r="CO1058" s="570"/>
      <c r="CP1058" s="570"/>
      <c r="CQ1058" s="570"/>
      <c r="CR1058" s="570"/>
      <c r="CS1058" s="570"/>
      <c r="CT1058" s="570"/>
      <c r="CU1058" s="570"/>
      <c r="CV1058" s="570"/>
    </row>
    <row r="1059" spans="1:100" s="365" customFormat="1" ht="13.5">
      <c r="A1059" s="655"/>
      <c r="B1059" s="655"/>
      <c r="C1059" s="655"/>
      <c r="D1059" s="655"/>
      <c r="E1059" s="655"/>
      <c r="F1059" s="655"/>
      <c r="G1059" s="655"/>
      <c r="H1059" s="815"/>
      <c r="I1059" s="815"/>
      <c r="J1059" s="366"/>
      <c r="K1059" s="367"/>
      <c r="L1059" s="368"/>
      <c r="O1059" s="339"/>
      <c r="P1059" s="369"/>
      <c r="Q1059" s="341"/>
      <c r="R1059" s="342"/>
      <c r="S1059" s="342"/>
      <c r="T1059" s="343"/>
      <c r="U1059" s="344"/>
      <c r="V1059" s="344"/>
      <c r="W1059" s="344"/>
      <c r="X1059" s="564"/>
      <c r="Y1059" s="564"/>
      <c r="Z1059" s="564"/>
      <c r="AA1059" s="564"/>
      <c r="AB1059" s="564"/>
      <c r="AC1059" s="570"/>
      <c r="AD1059" s="570"/>
      <c r="AE1059" s="570"/>
      <c r="AF1059" s="570"/>
      <c r="AG1059" s="570"/>
      <c r="AH1059" s="570"/>
      <c r="AI1059" s="570"/>
      <c r="AJ1059" s="570"/>
      <c r="AK1059" s="570"/>
      <c r="AL1059" s="570"/>
      <c r="AM1059" s="570"/>
      <c r="AN1059" s="570"/>
      <c r="AO1059" s="570"/>
      <c r="AP1059" s="570"/>
      <c r="AQ1059" s="570"/>
      <c r="AR1059" s="570"/>
      <c r="AS1059" s="570"/>
      <c r="AT1059" s="570"/>
      <c r="AU1059" s="570"/>
      <c r="AV1059" s="570"/>
      <c r="AW1059" s="570"/>
      <c r="AX1059" s="570"/>
      <c r="AY1059" s="570"/>
      <c r="AZ1059" s="570"/>
      <c r="BA1059" s="570"/>
      <c r="BB1059" s="570"/>
      <c r="BC1059" s="570"/>
      <c r="BD1059" s="570"/>
      <c r="BE1059" s="570"/>
      <c r="BF1059" s="570"/>
      <c r="BG1059" s="570"/>
      <c r="BH1059" s="570"/>
      <c r="BI1059" s="570"/>
      <c r="BJ1059" s="570"/>
      <c r="BK1059" s="570"/>
      <c r="BL1059" s="570"/>
      <c r="BM1059" s="570"/>
      <c r="BN1059" s="570"/>
      <c r="BO1059" s="570"/>
      <c r="BP1059" s="570"/>
      <c r="BQ1059" s="570"/>
      <c r="BR1059" s="570"/>
      <c r="BS1059" s="570"/>
      <c r="BT1059" s="570"/>
      <c r="BU1059" s="570"/>
      <c r="BV1059" s="570"/>
      <c r="BW1059" s="570"/>
      <c r="BX1059" s="570"/>
      <c r="BY1059" s="570"/>
      <c r="BZ1059" s="570"/>
      <c r="CA1059" s="570"/>
      <c r="CB1059" s="570"/>
      <c r="CC1059" s="570"/>
      <c r="CD1059" s="570"/>
      <c r="CE1059" s="570"/>
      <c r="CF1059" s="570"/>
      <c r="CG1059" s="570"/>
      <c r="CH1059" s="570"/>
      <c r="CI1059" s="570"/>
      <c r="CJ1059" s="570"/>
      <c r="CK1059" s="570"/>
      <c r="CL1059" s="570"/>
      <c r="CM1059" s="570"/>
      <c r="CN1059" s="570"/>
      <c r="CO1059" s="570"/>
      <c r="CP1059" s="570"/>
      <c r="CQ1059" s="570"/>
      <c r="CR1059" s="570"/>
      <c r="CS1059" s="570"/>
      <c r="CT1059" s="570"/>
      <c r="CU1059" s="570"/>
      <c r="CV1059" s="570"/>
    </row>
    <row r="1060" spans="1:100" s="365" customFormat="1" ht="13.5">
      <c r="A1060" s="655"/>
      <c r="B1060" s="655"/>
      <c r="C1060" s="655"/>
      <c r="D1060" s="655"/>
      <c r="E1060" s="655"/>
      <c r="F1060" s="655"/>
      <c r="G1060" s="655"/>
      <c r="H1060" s="815"/>
      <c r="I1060" s="815"/>
      <c r="J1060" s="366"/>
      <c r="K1060" s="367"/>
      <c r="L1060" s="368"/>
      <c r="O1060" s="339"/>
      <c r="P1060" s="369"/>
      <c r="Q1060" s="341"/>
      <c r="R1060" s="342"/>
      <c r="S1060" s="342"/>
      <c r="T1060" s="343"/>
      <c r="U1060" s="344"/>
      <c r="V1060" s="344"/>
      <c r="W1060" s="344"/>
      <c r="X1060" s="564"/>
      <c r="Y1060" s="564"/>
      <c r="Z1060" s="564"/>
      <c r="AA1060" s="564"/>
      <c r="AB1060" s="564"/>
      <c r="AC1060" s="570"/>
      <c r="AD1060" s="570"/>
      <c r="AE1060" s="570"/>
      <c r="AF1060" s="570"/>
      <c r="AG1060" s="570"/>
      <c r="AH1060" s="570"/>
      <c r="AI1060" s="570"/>
      <c r="AJ1060" s="570"/>
      <c r="AK1060" s="570"/>
      <c r="AL1060" s="570"/>
      <c r="AM1060" s="570"/>
      <c r="AN1060" s="570"/>
      <c r="AO1060" s="570"/>
      <c r="AP1060" s="570"/>
      <c r="AQ1060" s="570"/>
      <c r="AR1060" s="570"/>
      <c r="AS1060" s="570"/>
      <c r="AT1060" s="570"/>
      <c r="AU1060" s="570"/>
      <c r="AV1060" s="570"/>
      <c r="AW1060" s="570"/>
      <c r="AX1060" s="570"/>
      <c r="AY1060" s="570"/>
      <c r="AZ1060" s="570"/>
      <c r="BA1060" s="570"/>
      <c r="BB1060" s="570"/>
      <c r="BC1060" s="570"/>
      <c r="BD1060" s="570"/>
      <c r="BE1060" s="570"/>
      <c r="BF1060" s="570"/>
      <c r="BG1060" s="570"/>
      <c r="BH1060" s="570"/>
      <c r="BI1060" s="570"/>
      <c r="BJ1060" s="570"/>
      <c r="BK1060" s="570"/>
      <c r="BL1060" s="570"/>
      <c r="BM1060" s="570"/>
      <c r="BN1060" s="570"/>
      <c r="BO1060" s="570"/>
      <c r="BP1060" s="570"/>
      <c r="BQ1060" s="570"/>
      <c r="BR1060" s="570"/>
      <c r="BS1060" s="570"/>
      <c r="BT1060" s="570"/>
      <c r="BU1060" s="570"/>
      <c r="BV1060" s="570"/>
      <c r="BW1060" s="570"/>
      <c r="BX1060" s="570"/>
      <c r="BY1060" s="570"/>
      <c r="BZ1060" s="570"/>
      <c r="CA1060" s="570"/>
      <c r="CB1060" s="570"/>
      <c r="CC1060" s="570"/>
      <c r="CD1060" s="570"/>
      <c r="CE1060" s="570"/>
      <c r="CF1060" s="570"/>
      <c r="CG1060" s="570"/>
      <c r="CH1060" s="570"/>
      <c r="CI1060" s="570"/>
      <c r="CJ1060" s="570"/>
      <c r="CK1060" s="570"/>
      <c r="CL1060" s="570"/>
      <c r="CM1060" s="570"/>
      <c r="CN1060" s="570"/>
      <c r="CO1060" s="570"/>
      <c r="CP1060" s="570"/>
      <c r="CQ1060" s="570"/>
      <c r="CR1060" s="570"/>
      <c r="CS1060" s="570"/>
      <c r="CT1060" s="570"/>
      <c r="CU1060" s="570"/>
      <c r="CV1060" s="570"/>
    </row>
    <row r="1061" spans="1:100" s="365" customFormat="1" ht="13.5">
      <c r="A1061" s="655"/>
      <c r="B1061" s="655"/>
      <c r="C1061" s="655"/>
      <c r="D1061" s="655"/>
      <c r="E1061" s="655"/>
      <c r="F1061" s="655"/>
      <c r="G1061" s="655"/>
      <c r="H1061" s="815"/>
      <c r="I1061" s="815"/>
      <c r="J1061" s="366"/>
      <c r="K1061" s="367"/>
      <c r="L1061" s="368"/>
      <c r="O1061" s="339"/>
      <c r="P1061" s="369"/>
      <c r="Q1061" s="341"/>
      <c r="R1061" s="342"/>
      <c r="S1061" s="342"/>
      <c r="T1061" s="343"/>
      <c r="U1061" s="344"/>
      <c r="V1061" s="344"/>
      <c r="W1061" s="344"/>
      <c r="X1061" s="564"/>
      <c r="Y1061" s="564"/>
      <c r="Z1061" s="564"/>
      <c r="AA1061" s="564"/>
      <c r="AB1061" s="564"/>
      <c r="AC1061" s="570"/>
      <c r="AD1061" s="570"/>
      <c r="AE1061" s="570"/>
      <c r="AF1061" s="570"/>
      <c r="AG1061" s="570"/>
      <c r="AH1061" s="570"/>
      <c r="AI1061" s="570"/>
      <c r="AJ1061" s="570"/>
      <c r="AK1061" s="570"/>
      <c r="AL1061" s="570"/>
      <c r="AM1061" s="570"/>
      <c r="AN1061" s="570"/>
      <c r="AO1061" s="570"/>
      <c r="AP1061" s="570"/>
      <c r="AQ1061" s="570"/>
      <c r="AR1061" s="570"/>
      <c r="AS1061" s="570"/>
      <c r="AT1061" s="570"/>
      <c r="AU1061" s="570"/>
      <c r="AV1061" s="570"/>
      <c r="AW1061" s="570"/>
      <c r="AX1061" s="570"/>
      <c r="AY1061" s="570"/>
      <c r="AZ1061" s="570"/>
      <c r="BA1061" s="570"/>
      <c r="BB1061" s="570"/>
      <c r="BC1061" s="570"/>
      <c r="BD1061" s="570"/>
      <c r="BE1061" s="570"/>
      <c r="BF1061" s="570"/>
      <c r="BG1061" s="570"/>
      <c r="BH1061" s="570"/>
      <c r="BI1061" s="570"/>
      <c r="BJ1061" s="570"/>
      <c r="BK1061" s="570"/>
      <c r="BL1061" s="570"/>
      <c r="BM1061" s="570"/>
      <c r="BN1061" s="570"/>
      <c r="BO1061" s="570"/>
      <c r="BP1061" s="570"/>
      <c r="BQ1061" s="570"/>
      <c r="BR1061" s="570"/>
      <c r="BS1061" s="570"/>
      <c r="BT1061" s="570"/>
      <c r="BU1061" s="570"/>
      <c r="BV1061" s="570"/>
      <c r="BW1061" s="570"/>
      <c r="BX1061" s="570"/>
      <c r="BY1061" s="570"/>
      <c r="BZ1061" s="570"/>
      <c r="CA1061" s="570"/>
      <c r="CB1061" s="570"/>
      <c r="CC1061" s="570"/>
      <c r="CD1061" s="570"/>
      <c r="CE1061" s="570"/>
      <c r="CF1061" s="570"/>
      <c r="CG1061" s="570"/>
      <c r="CH1061" s="570"/>
      <c r="CI1061" s="570"/>
      <c r="CJ1061" s="570"/>
      <c r="CK1061" s="570"/>
      <c r="CL1061" s="570"/>
      <c r="CM1061" s="570"/>
      <c r="CN1061" s="570"/>
      <c r="CO1061" s="570"/>
      <c r="CP1061" s="570"/>
      <c r="CQ1061" s="570"/>
      <c r="CR1061" s="570"/>
      <c r="CS1061" s="570"/>
      <c r="CT1061" s="570"/>
      <c r="CU1061" s="570"/>
      <c r="CV1061" s="570"/>
    </row>
    <row r="1062" spans="1:100" s="365" customFormat="1" ht="13.5">
      <c r="A1062" s="655"/>
      <c r="B1062" s="655"/>
      <c r="C1062" s="655"/>
      <c r="D1062" s="655"/>
      <c r="E1062" s="655"/>
      <c r="F1062" s="655"/>
      <c r="G1062" s="655"/>
      <c r="H1062" s="815"/>
      <c r="I1062" s="815"/>
      <c r="J1062" s="366"/>
      <c r="K1062" s="367"/>
      <c r="L1062" s="368"/>
      <c r="O1062" s="339"/>
      <c r="P1062" s="369"/>
      <c r="Q1062" s="341"/>
      <c r="R1062" s="342"/>
      <c r="S1062" s="342"/>
      <c r="T1062" s="343"/>
      <c r="U1062" s="344"/>
      <c r="V1062" s="344"/>
      <c r="W1062" s="344"/>
      <c r="X1062" s="564"/>
      <c r="Y1062" s="564"/>
      <c r="Z1062" s="564"/>
      <c r="AA1062" s="564"/>
      <c r="AB1062" s="564"/>
      <c r="AC1062" s="570"/>
      <c r="AD1062" s="570"/>
      <c r="AE1062" s="570"/>
      <c r="AF1062" s="570"/>
      <c r="AG1062" s="570"/>
      <c r="AH1062" s="570"/>
      <c r="AI1062" s="570"/>
      <c r="AJ1062" s="570"/>
      <c r="AK1062" s="570"/>
      <c r="AL1062" s="570"/>
      <c r="AM1062" s="570"/>
      <c r="AN1062" s="570"/>
      <c r="AO1062" s="570"/>
      <c r="AP1062" s="570"/>
      <c r="AQ1062" s="570"/>
      <c r="AR1062" s="570"/>
      <c r="AS1062" s="570"/>
      <c r="AT1062" s="570"/>
      <c r="AU1062" s="570"/>
      <c r="AV1062" s="570"/>
      <c r="AW1062" s="570"/>
      <c r="AX1062" s="570"/>
      <c r="AY1062" s="570"/>
      <c r="AZ1062" s="570"/>
      <c r="BA1062" s="570"/>
      <c r="BB1062" s="570"/>
      <c r="BC1062" s="570"/>
      <c r="BD1062" s="570"/>
      <c r="BE1062" s="570"/>
      <c r="BF1062" s="570"/>
      <c r="BG1062" s="570"/>
      <c r="BH1062" s="570"/>
      <c r="BI1062" s="570"/>
      <c r="BJ1062" s="570"/>
      <c r="BK1062" s="570"/>
      <c r="BL1062" s="570"/>
      <c r="BM1062" s="570"/>
      <c r="BN1062" s="570"/>
      <c r="BO1062" s="570"/>
      <c r="BP1062" s="570"/>
      <c r="BQ1062" s="570"/>
      <c r="BR1062" s="570"/>
      <c r="BS1062" s="570"/>
      <c r="BT1062" s="570"/>
      <c r="BU1062" s="570"/>
      <c r="BV1062" s="570"/>
      <c r="BW1062" s="570"/>
      <c r="BX1062" s="570"/>
      <c r="BY1062" s="570"/>
      <c r="BZ1062" s="570"/>
      <c r="CA1062" s="570"/>
      <c r="CB1062" s="570"/>
      <c r="CC1062" s="570"/>
      <c r="CD1062" s="570"/>
      <c r="CE1062" s="570"/>
      <c r="CF1062" s="570"/>
      <c r="CG1062" s="570"/>
      <c r="CH1062" s="570"/>
      <c r="CI1062" s="570"/>
      <c r="CJ1062" s="570"/>
      <c r="CK1062" s="570"/>
      <c r="CL1062" s="570"/>
      <c r="CM1062" s="570"/>
      <c r="CN1062" s="570"/>
      <c r="CO1062" s="570"/>
      <c r="CP1062" s="570"/>
      <c r="CQ1062" s="570"/>
      <c r="CR1062" s="570"/>
      <c r="CS1062" s="570"/>
      <c r="CT1062" s="570"/>
      <c r="CU1062" s="570"/>
      <c r="CV1062" s="570"/>
    </row>
    <row r="1063" spans="1:100" s="365" customFormat="1" ht="13.5">
      <c r="A1063" s="655"/>
      <c r="B1063" s="655"/>
      <c r="C1063" s="655"/>
      <c r="D1063" s="655"/>
      <c r="E1063" s="655"/>
      <c r="F1063" s="655"/>
      <c r="G1063" s="655"/>
      <c r="H1063" s="815"/>
      <c r="I1063" s="815"/>
      <c r="J1063" s="366"/>
      <c r="K1063" s="367"/>
      <c r="L1063" s="368"/>
      <c r="O1063" s="339"/>
      <c r="P1063" s="369"/>
      <c r="Q1063" s="341"/>
      <c r="R1063" s="342"/>
      <c r="S1063" s="342"/>
      <c r="T1063" s="343"/>
      <c r="U1063" s="344"/>
      <c r="V1063" s="344"/>
      <c r="W1063" s="344"/>
      <c r="X1063" s="564"/>
      <c r="Y1063" s="564"/>
      <c r="Z1063" s="564"/>
      <c r="AA1063" s="564"/>
      <c r="AB1063" s="564"/>
      <c r="AC1063" s="570"/>
      <c r="AD1063" s="570"/>
      <c r="AE1063" s="570"/>
      <c r="AF1063" s="570"/>
      <c r="AG1063" s="570"/>
      <c r="AH1063" s="570"/>
      <c r="AI1063" s="570"/>
      <c r="AJ1063" s="570"/>
      <c r="AK1063" s="570"/>
      <c r="AL1063" s="570"/>
      <c r="AM1063" s="570"/>
      <c r="AN1063" s="570"/>
      <c r="AO1063" s="570"/>
      <c r="AP1063" s="570"/>
      <c r="AQ1063" s="570"/>
      <c r="AR1063" s="570"/>
      <c r="AS1063" s="570"/>
      <c r="AT1063" s="570"/>
      <c r="AU1063" s="570"/>
      <c r="AV1063" s="570"/>
      <c r="AW1063" s="570"/>
      <c r="AX1063" s="570"/>
      <c r="AY1063" s="570"/>
      <c r="AZ1063" s="570"/>
      <c r="BA1063" s="570"/>
      <c r="BB1063" s="570"/>
      <c r="BC1063" s="570"/>
      <c r="BD1063" s="570"/>
      <c r="BE1063" s="570"/>
      <c r="BF1063" s="570"/>
      <c r="BG1063" s="570"/>
      <c r="BH1063" s="570"/>
      <c r="BI1063" s="570"/>
      <c r="BJ1063" s="570"/>
      <c r="BK1063" s="570"/>
      <c r="BL1063" s="570"/>
      <c r="BM1063" s="570"/>
      <c r="BN1063" s="570"/>
      <c r="BO1063" s="570"/>
      <c r="BP1063" s="570"/>
      <c r="BQ1063" s="570"/>
      <c r="BR1063" s="570"/>
      <c r="BS1063" s="570"/>
      <c r="BT1063" s="570"/>
      <c r="BU1063" s="570"/>
      <c r="BV1063" s="570"/>
      <c r="BW1063" s="570"/>
      <c r="BX1063" s="570"/>
      <c r="BY1063" s="570"/>
      <c r="BZ1063" s="570"/>
      <c r="CA1063" s="570"/>
      <c r="CB1063" s="570"/>
      <c r="CC1063" s="570"/>
      <c r="CD1063" s="570"/>
      <c r="CE1063" s="570"/>
      <c r="CF1063" s="570"/>
      <c r="CG1063" s="570"/>
      <c r="CH1063" s="570"/>
      <c r="CI1063" s="570"/>
      <c r="CJ1063" s="570"/>
      <c r="CK1063" s="570"/>
      <c r="CL1063" s="570"/>
      <c r="CM1063" s="570"/>
      <c r="CN1063" s="570"/>
      <c r="CO1063" s="570"/>
      <c r="CP1063" s="570"/>
      <c r="CQ1063" s="570"/>
      <c r="CR1063" s="570"/>
      <c r="CS1063" s="570"/>
      <c r="CT1063" s="570"/>
      <c r="CU1063" s="570"/>
      <c r="CV1063" s="570"/>
    </row>
    <row r="1064" spans="1:100" s="365" customFormat="1" ht="13.5">
      <c r="A1064" s="655"/>
      <c r="B1064" s="655"/>
      <c r="C1064" s="655"/>
      <c r="D1064" s="655"/>
      <c r="E1064" s="655"/>
      <c r="F1064" s="655"/>
      <c r="G1064" s="655"/>
      <c r="H1064" s="815"/>
      <c r="I1064" s="815"/>
      <c r="J1064" s="366"/>
      <c r="K1064" s="367"/>
      <c r="L1064" s="368"/>
      <c r="O1064" s="339"/>
      <c r="P1064" s="369"/>
      <c r="Q1064" s="341"/>
      <c r="R1064" s="342"/>
      <c r="S1064" s="342"/>
      <c r="T1064" s="343"/>
      <c r="U1064" s="344"/>
      <c r="V1064" s="344"/>
      <c r="W1064" s="344"/>
      <c r="X1064" s="564"/>
      <c r="Y1064" s="564"/>
      <c r="Z1064" s="564"/>
      <c r="AA1064" s="564"/>
      <c r="AB1064" s="564"/>
      <c r="AC1064" s="570"/>
      <c r="AD1064" s="570"/>
      <c r="AE1064" s="570"/>
      <c r="AF1064" s="570"/>
      <c r="AG1064" s="570"/>
      <c r="AH1064" s="570"/>
      <c r="AI1064" s="570"/>
      <c r="AJ1064" s="570"/>
      <c r="AK1064" s="570"/>
      <c r="AL1064" s="570"/>
      <c r="AM1064" s="570"/>
      <c r="AN1064" s="570"/>
      <c r="AO1064" s="570"/>
      <c r="AP1064" s="570"/>
      <c r="AQ1064" s="570"/>
      <c r="AR1064" s="570"/>
      <c r="AS1064" s="570"/>
      <c r="AT1064" s="570"/>
      <c r="AU1064" s="570"/>
      <c r="AV1064" s="570"/>
      <c r="AW1064" s="570"/>
      <c r="AX1064" s="570"/>
      <c r="AY1064" s="570"/>
      <c r="AZ1064" s="570"/>
      <c r="BA1064" s="570"/>
      <c r="BB1064" s="570"/>
      <c r="BC1064" s="570"/>
      <c r="BD1064" s="570"/>
      <c r="BE1064" s="570"/>
      <c r="BF1064" s="570"/>
      <c r="BG1064" s="570"/>
      <c r="BH1064" s="570"/>
      <c r="BI1064" s="570"/>
      <c r="BJ1064" s="570"/>
      <c r="BK1064" s="570"/>
      <c r="BL1064" s="570"/>
      <c r="BM1064" s="570"/>
      <c r="BN1064" s="570"/>
      <c r="BO1064" s="570"/>
      <c r="BP1064" s="570"/>
      <c r="BQ1064" s="570"/>
      <c r="BR1064" s="570"/>
      <c r="BS1064" s="570"/>
      <c r="BT1064" s="570"/>
      <c r="BU1064" s="570"/>
      <c r="BV1064" s="570"/>
      <c r="BW1064" s="570"/>
      <c r="BX1064" s="570"/>
      <c r="BY1064" s="570"/>
      <c r="BZ1064" s="570"/>
      <c r="CA1064" s="570"/>
      <c r="CB1064" s="570"/>
      <c r="CC1064" s="570"/>
      <c r="CD1064" s="570"/>
      <c r="CE1064" s="570"/>
      <c r="CF1064" s="570"/>
      <c r="CG1064" s="570"/>
      <c r="CH1064" s="570"/>
      <c r="CI1064" s="570"/>
      <c r="CJ1064" s="570"/>
      <c r="CK1064" s="570"/>
      <c r="CL1064" s="570"/>
      <c r="CM1064" s="570"/>
      <c r="CN1064" s="570"/>
      <c r="CO1064" s="570"/>
      <c r="CP1064" s="570"/>
      <c r="CQ1064" s="570"/>
      <c r="CR1064" s="570"/>
      <c r="CS1064" s="570"/>
      <c r="CT1064" s="570"/>
      <c r="CU1064" s="570"/>
      <c r="CV1064" s="570"/>
    </row>
    <row r="1065" spans="1:100" s="365" customFormat="1" ht="13.5">
      <c r="A1065" s="655"/>
      <c r="B1065" s="655"/>
      <c r="C1065" s="655"/>
      <c r="D1065" s="655"/>
      <c r="E1065" s="655"/>
      <c r="F1065" s="655"/>
      <c r="G1065" s="655"/>
      <c r="H1065" s="815"/>
      <c r="I1065" s="815"/>
      <c r="J1065" s="366"/>
      <c r="K1065" s="367"/>
      <c r="L1065" s="368"/>
      <c r="O1065" s="339"/>
      <c r="P1065" s="369"/>
      <c r="Q1065" s="341"/>
      <c r="R1065" s="342"/>
      <c r="S1065" s="342"/>
      <c r="T1065" s="343"/>
      <c r="U1065" s="344"/>
      <c r="V1065" s="344"/>
      <c r="W1065" s="344"/>
      <c r="X1065" s="564"/>
      <c r="Y1065" s="564"/>
      <c r="Z1065" s="564"/>
      <c r="AA1065" s="564"/>
      <c r="AB1065" s="564"/>
      <c r="AC1065" s="570"/>
      <c r="AD1065" s="570"/>
      <c r="AE1065" s="570"/>
      <c r="AF1065" s="570"/>
      <c r="AG1065" s="570"/>
      <c r="AH1065" s="570"/>
      <c r="AI1065" s="570"/>
      <c r="AJ1065" s="570"/>
      <c r="AK1065" s="570"/>
      <c r="AL1065" s="570"/>
      <c r="AM1065" s="570"/>
      <c r="AN1065" s="570"/>
      <c r="AO1065" s="570"/>
      <c r="AP1065" s="570"/>
      <c r="AQ1065" s="570"/>
      <c r="AR1065" s="570"/>
      <c r="AS1065" s="570"/>
      <c r="AT1065" s="570"/>
      <c r="AU1065" s="570"/>
      <c r="AV1065" s="570"/>
      <c r="AW1065" s="570"/>
      <c r="AX1065" s="570"/>
      <c r="AY1065" s="570"/>
      <c r="AZ1065" s="570"/>
      <c r="BA1065" s="570"/>
      <c r="BB1065" s="570"/>
      <c r="BC1065" s="570"/>
      <c r="BD1065" s="570"/>
      <c r="BE1065" s="570"/>
      <c r="BF1065" s="570"/>
      <c r="BG1065" s="570"/>
      <c r="BH1065" s="570"/>
      <c r="BI1065" s="570"/>
      <c r="BJ1065" s="570"/>
      <c r="BK1065" s="570"/>
      <c r="BL1065" s="570"/>
      <c r="BM1065" s="570"/>
      <c r="BN1065" s="570"/>
      <c r="BO1065" s="570"/>
      <c r="BP1065" s="570"/>
      <c r="BQ1065" s="570"/>
      <c r="BR1065" s="570"/>
      <c r="BS1065" s="570"/>
      <c r="BT1065" s="570"/>
      <c r="BU1065" s="570"/>
      <c r="BV1065" s="570"/>
      <c r="BW1065" s="570"/>
      <c r="BX1065" s="570"/>
      <c r="BY1065" s="570"/>
      <c r="BZ1065" s="570"/>
      <c r="CA1065" s="570"/>
      <c r="CB1065" s="570"/>
      <c r="CC1065" s="570"/>
      <c r="CD1065" s="570"/>
      <c r="CE1065" s="570"/>
      <c r="CF1065" s="570"/>
      <c r="CG1065" s="570"/>
      <c r="CH1065" s="570"/>
      <c r="CI1065" s="570"/>
      <c r="CJ1065" s="570"/>
      <c r="CK1065" s="570"/>
      <c r="CL1065" s="570"/>
      <c r="CM1065" s="570"/>
      <c r="CN1065" s="570"/>
      <c r="CO1065" s="570"/>
      <c r="CP1065" s="570"/>
      <c r="CQ1065" s="570"/>
      <c r="CR1065" s="570"/>
      <c r="CS1065" s="570"/>
      <c r="CT1065" s="570"/>
      <c r="CU1065" s="570"/>
      <c r="CV1065" s="570"/>
    </row>
    <row r="1066" spans="1:100" s="365" customFormat="1" ht="13.5">
      <c r="A1066" s="655"/>
      <c r="B1066" s="655"/>
      <c r="C1066" s="655"/>
      <c r="D1066" s="655"/>
      <c r="E1066" s="655"/>
      <c r="F1066" s="655"/>
      <c r="G1066" s="655"/>
      <c r="H1066" s="815"/>
      <c r="I1066" s="815"/>
      <c r="J1066" s="366"/>
      <c r="K1066" s="367"/>
      <c r="L1066" s="368"/>
      <c r="O1066" s="339"/>
      <c r="P1066" s="369"/>
      <c r="Q1066" s="341"/>
      <c r="R1066" s="342"/>
      <c r="S1066" s="342"/>
      <c r="T1066" s="343"/>
      <c r="U1066" s="344"/>
      <c r="V1066" s="344"/>
      <c r="W1066" s="344"/>
      <c r="X1066" s="564"/>
      <c r="Y1066" s="564"/>
      <c r="Z1066" s="564"/>
      <c r="AA1066" s="564"/>
      <c r="AB1066" s="564"/>
      <c r="AC1066" s="570"/>
      <c r="AD1066" s="570"/>
      <c r="AE1066" s="570"/>
      <c r="AF1066" s="570"/>
      <c r="AG1066" s="570"/>
      <c r="AH1066" s="570"/>
      <c r="AI1066" s="570"/>
      <c r="AJ1066" s="570"/>
      <c r="AK1066" s="570"/>
      <c r="AL1066" s="570"/>
      <c r="AM1066" s="570"/>
      <c r="AN1066" s="570"/>
      <c r="AO1066" s="570"/>
      <c r="AP1066" s="570"/>
      <c r="AQ1066" s="570"/>
      <c r="AR1066" s="570"/>
      <c r="AS1066" s="570"/>
      <c r="AT1066" s="570"/>
      <c r="AU1066" s="570"/>
      <c r="AV1066" s="570"/>
      <c r="AW1066" s="570"/>
      <c r="AX1066" s="570"/>
      <c r="AY1066" s="570"/>
      <c r="AZ1066" s="570"/>
      <c r="BA1066" s="570"/>
      <c r="BB1066" s="570"/>
      <c r="BC1066" s="570"/>
      <c r="BD1066" s="570"/>
      <c r="BE1066" s="570"/>
      <c r="BF1066" s="570"/>
      <c r="BG1066" s="570"/>
      <c r="BH1066" s="570"/>
      <c r="BI1066" s="570"/>
      <c r="BJ1066" s="570"/>
      <c r="BK1066" s="570"/>
      <c r="BL1066" s="570"/>
      <c r="BM1066" s="570"/>
      <c r="BN1066" s="570"/>
      <c r="BO1066" s="570"/>
      <c r="BP1066" s="570"/>
      <c r="BQ1066" s="570"/>
      <c r="BR1066" s="570"/>
      <c r="BS1066" s="570"/>
      <c r="BT1066" s="570"/>
      <c r="BU1066" s="570"/>
      <c r="BV1066" s="570"/>
      <c r="BW1066" s="570"/>
      <c r="BX1066" s="570"/>
      <c r="BY1066" s="570"/>
      <c r="BZ1066" s="570"/>
      <c r="CA1066" s="570"/>
      <c r="CB1066" s="570"/>
      <c r="CC1066" s="570"/>
      <c r="CD1066" s="570"/>
      <c r="CE1066" s="570"/>
      <c r="CF1066" s="570"/>
      <c r="CG1066" s="570"/>
      <c r="CH1066" s="570"/>
      <c r="CI1066" s="570"/>
      <c r="CJ1066" s="570"/>
      <c r="CK1066" s="570"/>
      <c r="CL1066" s="570"/>
      <c r="CM1066" s="570"/>
      <c r="CN1066" s="570"/>
      <c r="CO1066" s="570"/>
      <c r="CP1066" s="570"/>
      <c r="CQ1066" s="570"/>
      <c r="CR1066" s="570"/>
      <c r="CS1066" s="570"/>
      <c r="CT1066" s="570"/>
      <c r="CU1066" s="570"/>
      <c r="CV1066" s="570"/>
    </row>
    <row r="1067" spans="1:100" s="365" customFormat="1" ht="13.5">
      <c r="A1067" s="655"/>
      <c r="B1067" s="655"/>
      <c r="C1067" s="655"/>
      <c r="D1067" s="655"/>
      <c r="E1067" s="655"/>
      <c r="F1067" s="655"/>
      <c r="G1067" s="655"/>
      <c r="H1067" s="815"/>
      <c r="I1067" s="815"/>
      <c r="J1067" s="366"/>
      <c r="K1067" s="367"/>
      <c r="L1067" s="368"/>
      <c r="O1067" s="339"/>
      <c r="P1067" s="369"/>
      <c r="Q1067" s="341"/>
      <c r="R1067" s="342"/>
      <c r="S1067" s="342"/>
      <c r="T1067" s="343"/>
      <c r="U1067" s="344"/>
      <c r="V1067" s="344"/>
      <c r="W1067" s="344"/>
      <c r="X1067" s="564"/>
      <c r="Y1067" s="564"/>
      <c r="Z1067" s="564"/>
      <c r="AA1067" s="564"/>
      <c r="AB1067" s="564"/>
      <c r="AC1067" s="570"/>
      <c r="AD1067" s="570"/>
      <c r="AE1067" s="570"/>
      <c r="AF1067" s="570"/>
      <c r="AG1067" s="570"/>
      <c r="AH1067" s="570"/>
      <c r="AI1067" s="570"/>
      <c r="AJ1067" s="570"/>
      <c r="AK1067" s="570"/>
      <c r="AL1067" s="570"/>
      <c r="AM1067" s="570"/>
      <c r="AN1067" s="570"/>
      <c r="AO1067" s="570"/>
      <c r="AP1067" s="570"/>
      <c r="AQ1067" s="570"/>
      <c r="AR1067" s="570"/>
      <c r="AS1067" s="570"/>
      <c r="AT1067" s="570"/>
      <c r="AU1067" s="570"/>
      <c r="AV1067" s="570"/>
      <c r="AW1067" s="570"/>
      <c r="AX1067" s="570"/>
      <c r="AY1067" s="570"/>
      <c r="AZ1067" s="570"/>
      <c r="BA1067" s="570"/>
      <c r="BB1067" s="570"/>
      <c r="BC1067" s="570"/>
      <c r="BD1067" s="570"/>
      <c r="BE1067" s="570"/>
      <c r="BF1067" s="570"/>
      <c r="BG1067" s="570"/>
      <c r="BH1067" s="570"/>
      <c r="BI1067" s="570"/>
      <c r="BJ1067" s="570"/>
      <c r="BK1067" s="570"/>
      <c r="BL1067" s="570"/>
      <c r="BM1067" s="570"/>
      <c r="BN1067" s="570"/>
      <c r="BO1067" s="570"/>
      <c r="BP1067" s="570"/>
      <c r="BQ1067" s="570"/>
      <c r="BR1067" s="570"/>
      <c r="BS1067" s="570"/>
      <c r="BT1067" s="570"/>
      <c r="BU1067" s="570"/>
      <c r="BV1067" s="570"/>
      <c r="BW1067" s="570"/>
      <c r="BX1067" s="570"/>
      <c r="BY1067" s="570"/>
      <c r="BZ1067" s="570"/>
      <c r="CA1067" s="570"/>
      <c r="CB1067" s="570"/>
      <c r="CC1067" s="570"/>
      <c r="CD1067" s="570"/>
      <c r="CE1067" s="570"/>
      <c r="CF1067" s="570"/>
      <c r="CG1067" s="570"/>
      <c r="CH1067" s="570"/>
      <c r="CI1067" s="570"/>
      <c r="CJ1067" s="570"/>
      <c r="CK1067" s="570"/>
      <c r="CL1067" s="570"/>
      <c r="CM1067" s="570"/>
      <c r="CN1067" s="570"/>
      <c r="CO1067" s="570"/>
      <c r="CP1067" s="570"/>
      <c r="CQ1067" s="570"/>
      <c r="CR1067" s="570"/>
      <c r="CS1067" s="570"/>
      <c r="CT1067" s="570"/>
      <c r="CU1067" s="570"/>
      <c r="CV1067" s="570"/>
    </row>
    <row r="1068" spans="1:100" s="365" customFormat="1" ht="13.5">
      <c r="A1068" s="655"/>
      <c r="B1068" s="655"/>
      <c r="C1068" s="655"/>
      <c r="D1068" s="655"/>
      <c r="E1068" s="655"/>
      <c r="F1068" s="655"/>
      <c r="G1068" s="655"/>
      <c r="H1068" s="815"/>
      <c r="I1068" s="815"/>
      <c r="J1068" s="366"/>
      <c r="K1068" s="367"/>
      <c r="L1068" s="368"/>
      <c r="O1068" s="339"/>
      <c r="P1068" s="369"/>
      <c r="Q1068" s="341"/>
      <c r="R1068" s="342"/>
      <c r="S1068" s="342"/>
      <c r="T1068" s="343"/>
      <c r="U1068" s="344"/>
      <c r="V1068" s="344"/>
      <c r="W1068" s="344"/>
      <c r="X1068" s="564"/>
      <c r="Y1068" s="564"/>
      <c r="Z1068" s="564"/>
      <c r="AA1068" s="564"/>
      <c r="AB1068" s="564"/>
      <c r="AC1068" s="570"/>
      <c r="AD1068" s="570"/>
      <c r="AE1068" s="570"/>
      <c r="AF1068" s="570"/>
      <c r="AG1068" s="570"/>
      <c r="AH1068" s="570"/>
      <c r="AI1068" s="570"/>
      <c r="AJ1068" s="570"/>
      <c r="AK1068" s="570"/>
      <c r="AL1068" s="570"/>
      <c r="AM1068" s="570"/>
      <c r="AN1068" s="570"/>
      <c r="AO1068" s="570"/>
      <c r="AP1068" s="570"/>
      <c r="AQ1068" s="570"/>
      <c r="AR1068" s="570"/>
      <c r="AS1068" s="570"/>
      <c r="AT1068" s="570"/>
      <c r="AU1068" s="570"/>
      <c r="AV1068" s="570"/>
      <c r="AW1068" s="570"/>
      <c r="AX1068" s="570"/>
      <c r="AY1068" s="570"/>
      <c r="AZ1068" s="570"/>
      <c r="BA1068" s="570"/>
      <c r="BB1068" s="570"/>
      <c r="BC1068" s="570"/>
      <c r="BD1068" s="570"/>
      <c r="BE1068" s="570"/>
      <c r="BF1068" s="570"/>
      <c r="BG1068" s="570"/>
      <c r="BH1068" s="570"/>
      <c r="BI1068" s="570"/>
      <c r="BJ1068" s="570"/>
      <c r="BK1068" s="570"/>
      <c r="BL1068" s="570"/>
      <c r="BM1068" s="570"/>
      <c r="BN1068" s="570"/>
      <c r="BO1068" s="570"/>
      <c r="BP1068" s="570"/>
      <c r="BQ1068" s="570"/>
      <c r="BR1068" s="570"/>
      <c r="BS1068" s="570"/>
      <c r="BT1068" s="570"/>
      <c r="BU1068" s="570"/>
      <c r="BV1068" s="570"/>
      <c r="BW1068" s="570"/>
      <c r="BX1068" s="570"/>
      <c r="BY1068" s="570"/>
      <c r="BZ1068" s="570"/>
      <c r="CA1068" s="570"/>
      <c r="CB1068" s="570"/>
      <c r="CC1068" s="570"/>
      <c r="CD1068" s="570"/>
      <c r="CE1068" s="570"/>
      <c r="CF1068" s="570"/>
      <c r="CG1068" s="570"/>
      <c r="CH1068" s="570"/>
      <c r="CI1068" s="570"/>
      <c r="CJ1068" s="570"/>
      <c r="CK1068" s="570"/>
      <c r="CL1068" s="570"/>
      <c r="CM1068" s="570"/>
      <c r="CN1068" s="570"/>
      <c r="CO1068" s="570"/>
      <c r="CP1068" s="570"/>
      <c r="CQ1068" s="570"/>
      <c r="CR1068" s="570"/>
      <c r="CS1068" s="570"/>
      <c r="CT1068" s="570"/>
      <c r="CU1068" s="570"/>
      <c r="CV1068" s="570"/>
    </row>
    <row r="1069" spans="1:100" s="365" customFormat="1" ht="13.5">
      <c r="A1069" s="655"/>
      <c r="B1069" s="655"/>
      <c r="C1069" s="655"/>
      <c r="D1069" s="655"/>
      <c r="E1069" s="655"/>
      <c r="F1069" s="655"/>
      <c r="G1069" s="655"/>
      <c r="H1069" s="815"/>
      <c r="I1069" s="815"/>
      <c r="J1069" s="366"/>
      <c r="K1069" s="367"/>
      <c r="L1069" s="368"/>
      <c r="O1069" s="339"/>
      <c r="P1069" s="369"/>
      <c r="Q1069" s="341"/>
      <c r="R1069" s="342"/>
      <c r="S1069" s="342"/>
      <c r="T1069" s="343"/>
      <c r="U1069" s="344"/>
      <c r="V1069" s="344"/>
      <c r="W1069" s="344"/>
      <c r="X1069" s="564"/>
      <c r="Y1069" s="564"/>
      <c r="Z1069" s="564"/>
      <c r="AA1069" s="564"/>
      <c r="AB1069" s="564"/>
      <c r="AC1069" s="570"/>
      <c r="AD1069" s="570"/>
      <c r="AE1069" s="570"/>
      <c r="AF1069" s="570"/>
      <c r="AG1069" s="570"/>
      <c r="AH1069" s="570"/>
      <c r="AI1069" s="570"/>
      <c r="AJ1069" s="570"/>
      <c r="AK1069" s="570"/>
      <c r="AL1069" s="570"/>
      <c r="AM1069" s="570"/>
      <c r="AN1069" s="570"/>
      <c r="AO1069" s="570"/>
      <c r="AP1069" s="570"/>
      <c r="AQ1069" s="570"/>
      <c r="AR1069" s="570"/>
      <c r="AS1069" s="570"/>
      <c r="AT1069" s="570"/>
      <c r="AU1069" s="570"/>
      <c r="AV1069" s="570"/>
      <c r="AW1069" s="570"/>
      <c r="AX1069" s="570"/>
      <c r="AY1069" s="570"/>
      <c r="AZ1069" s="570"/>
      <c r="BA1069" s="570"/>
      <c r="BB1069" s="570"/>
      <c r="BC1069" s="570"/>
      <c r="BD1069" s="570"/>
      <c r="BE1069" s="570"/>
      <c r="BF1069" s="570"/>
      <c r="BG1069" s="570"/>
      <c r="BH1069" s="570"/>
      <c r="BI1069" s="570"/>
      <c r="BJ1069" s="570"/>
      <c r="BK1069" s="570"/>
      <c r="BL1069" s="570"/>
      <c r="BM1069" s="570"/>
      <c r="BN1069" s="570"/>
      <c r="BO1069" s="570"/>
      <c r="BP1069" s="570"/>
      <c r="BQ1069" s="570"/>
      <c r="BR1069" s="570"/>
      <c r="BS1069" s="570"/>
      <c r="BT1069" s="570"/>
      <c r="BU1069" s="570"/>
      <c r="BV1069" s="570"/>
      <c r="BW1069" s="570"/>
      <c r="BX1069" s="570"/>
      <c r="BY1069" s="570"/>
      <c r="BZ1069" s="570"/>
      <c r="CA1069" s="570"/>
      <c r="CB1069" s="570"/>
      <c r="CC1069" s="570"/>
      <c r="CD1069" s="570"/>
      <c r="CE1069" s="570"/>
      <c r="CF1069" s="570"/>
      <c r="CG1069" s="570"/>
      <c r="CH1069" s="570"/>
      <c r="CI1069" s="570"/>
      <c r="CJ1069" s="570"/>
      <c r="CK1069" s="570"/>
      <c r="CL1069" s="570"/>
      <c r="CM1069" s="570"/>
      <c r="CN1069" s="570"/>
      <c r="CO1069" s="570"/>
      <c r="CP1069" s="570"/>
      <c r="CQ1069" s="570"/>
      <c r="CR1069" s="570"/>
      <c r="CS1069" s="570"/>
      <c r="CT1069" s="570"/>
      <c r="CU1069" s="570"/>
      <c r="CV1069" s="570"/>
    </row>
    <row r="1070" spans="1:100" s="365" customFormat="1" ht="13.5">
      <c r="A1070" s="655"/>
      <c r="B1070" s="655"/>
      <c r="C1070" s="655"/>
      <c r="D1070" s="655"/>
      <c r="E1070" s="655"/>
      <c r="F1070" s="655"/>
      <c r="G1070" s="655"/>
      <c r="H1070" s="815"/>
      <c r="I1070" s="815"/>
      <c r="J1070" s="366"/>
      <c r="K1070" s="367"/>
      <c r="L1070" s="368"/>
      <c r="O1070" s="339"/>
      <c r="P1070" s="369"/>
      <c r="Q1070" s="341"/>
      <c r="R1070" s="342"/>
      <c r="S1070" s="342"/>
      <c r="T1070" s="343"/>
      <c r="U1070" s="344"/>
      <c r="V1070" s="344"/>
      <c r="W1070" s="344"/>
      <c r="X1070" s="564"/>
      <c r="Y1070" s="564"/>
      <c r="Z1070" s="564"/>
      <c r="AA1070" s="564"/>
      <c r="AB1070" s="564"/>
      <c r="AC1070" s="570"/>
      <c r="AD1070" s="570"/>
      <c r="AE1070" s="570"/>
      <c r="AF1070" s="570"/>
      <c r="AG1070" s="570"/>
      <c r="AH1070" s="570"/>
      <c r="AI1070" s="570"/>
      <c r="AJ1070" s="570"/>
      <c r="AK1070" s="570"/>
      <c r="AL1070" s="570"/>
      <c r="AM1070" s="570"/>
      <c r="AN1070" s="570"/>
      <c r="AO1070" s="570"/>
      <c r="AP1070" s="570"/>
      <c r="AQ1070" s="570"/>
      <c r="AR1070" s="570"/>
      <c r="AS1070" s="570"/>
      <c r="AT1070" s="570"/>
      <c r="AU1070" s="570"/>
      <c r="AV1070" s="570"/>
      <c r="AW1070" s="570"/>
      <c r="AX1070" s="570"/>
      <c r="AY1070" s="570"/>
      <c r="AZ1070" s="570"/>
      <c r="BA1070" s="570"/>
      <c r="BB1070" s="570"/>
      <c r="BC1070" s="570"/>
      <c r="BD1070" s="570"/>
      <c r="BE1070" s="570"/>
      <c r="BF1070" s="570"/>
      <c r="BG1070" s="570"/>
      <c r="BH1070" s="570"/>
      <c r="BI1070" s="570"/>
      <c r="BJ1070" s="570"/>
      <c r="BK1070" s="570"/>
      <c r="BL1070" s="570"/>
      <c r="BM1070" s="570"/>
      <c r="BN1070" s="570"/>
      <c r="BO1070" s="570"/>
      <c r="BP1070" s="570"/>
      <c r="BQ1070" s="570"/>
      <c r="BR1070" s="570"/>
      <c r="BS1070" s="570"/>
      <c r="BT1070" s="570"/>
      <c r="BU1070" s="570"/>
      <c r="BV1070" s="570"/>
      <c r="BW1070" s="570"/>
      <c r="BX1070" s="570"/>
      <c r="BY1070" s="570"/>
      <c r="BZ1070" s="570"/>
      <c r="CA1070" s="570"/>
      <c r="CB1070" s="570"/>
      <c r="CC1070" s="570"/>
      <c r="CD1070" s="570"/>
      <c r="CE1070" s="570"/>
      <c r="CF1070" s="570"/>
      <c r="CG1070" s="570"/>
      <c r="CH1070" s="570"/>
      <c r="CI1070" s="570"/>
      <c r="CJ1070" s="570"/>
      <c r="CK1070" s="570"/>
      <c r="CL1070" s="570"/>
      <c r="CM1070" s="570"/>
      <c r="CN1070" s="570"/>
      <c r="CO1070" s="570"/>
      <c r="CP1070" s="570"/>
      <c r="CQ1070" s="570"/>
      <c r="CR1070" s="570"/>
      <c r="CS1070" s="570"/>
      <c r="CT1070" s="570"/>
      <c r="CU1070" s="570"/>
      <c r="CV1070" s="570"/>
    </row>
    <row r="1071" spans="1:100" s="365" customFormat="1" ht="13.5">
      <c r="A1071" s="655"/>
      <c r="B1071" s="655"/>
      <c r="C1071" s="655"/>
      <c r="D1071" s="655"/>
      <c r="E1071" s="655"/>
      <c r="F1071" s="655"/>
      <c r="G1071" s="655"/>
      <c r="H1071" s="815"/>
      <c r="I1071" s="815"/>
      <c r="J1071" s="366"/>
      <c r="K1071" s="367"/>
      <c r="L1071" s="368"/>
      <c r="O1071" s="339"/>
      <c r="P1071" s="369"/>
      <c r="Q1071" s="341"/>
      <c r="R1071" s="342"/>
      <c r="S1071" s="342"/>
      <c r="T1071" s="343"/>
      <c r="U1071" s="344"/>
      <c r="V1071" s="344"/>
      <c r="W1071" s="344"/>
      <c r="X1071" s="564"/>
      <c r="Y1071" s="564"/>
      <c r="Z1071" s="564"/>
      <c r="AA1071" s="564"/>
      <c r="AB1071" s="564"/>
      <c r="AC1071" s="570"/>
      <c r="AD1071" s="570"/>
      <c r="AE1071" s="570"/>
      <c r="AF1071" s="570"/>
      <c r="AG1071" s="570"/>
      <c r="AH1071" s="570"/>
      <c r="AI1071" s="570"/>
      <c r="AJ1071" s="570"/>
      <c r="AK1071" s="570"/>
      <c r="AL1071" s="570"/>
      <c r="AM1071" s="570"/>
      <c r="AN1071" s="570"/>
      <c r="AO1071" s="570"/>
      <c r="AP1071" s="570"/>
      <c r="AQ1071" s="570"/>
      <c r="AR1071" s="570"/>
      <c r="AS1071" s="570"/>
      <c r="AT1071" s="570"/>
      <c r="AU1071" s="570"/>
      <c r="AV1071" s="570"/>
      <c r="AW1071" s="570"/>
      <c r="AX1071" s="570"/>
      <c r="AY1071" s="570"/>
      <c r="AZ1071" s="570"/>
      <c r="BA1071" s="570"/>
      <c r="BB1071" s="570"/>
      <c r="BC1071" s="570"/>
      <c r="BD1071" s="570"/>
      <c r="BE1071" s="570"/>
      <c r="BF1071" s="570"/>
      <c r="BG1071" s="570"/>
      <c r="BH1071" s="570"/>
      <c r="BI1071" s="570"/>
      <c r="BJ1071" s="570"/>
      <c r="BK1071" s="570"/>
      <c r="BL1071" s="570"/>
      <c r="BM1071" s="570"/>
      <c r="BN1071" s="570"/>
      <c r="BO1071" s="570"/>
      <c r="BP1071" s="570"/>
      <c r="BQ1071" s="570"/>
      <c r="BR1071" s="570"/>
      <c r="BS1071" s="570"/>
      <c r="BT1071" s="570"/>
      <c r="BU1071" s="570"/>
      <c r="BV1071" s="570"/>
      <c r="BW1071" s="570"/>
      <c r="BX1071" s="570"/>
      <c r="BY1071" s="570"/>
      <c r="BZ1071" s="570"/>
      <c r="CA1071" s="570"/>
      <c r="CB1071" s="570"/>
      <c r="CC1071" s="570"/>
      <c r="CD1071" s="570"/>
      <c r="CE1071" s="570"/>
      <c r="CF1071" s="570"/>
      <c r="CG1071" s="570"/>
      <c r="CH1071" s="570"/>
      <c r="CI1071" s="570"/>
      <c r="CJ1071" s="570"/>
      <c r="CK1071" s="570"/>
      <c r="CL1071" s="570"/>
      <c r="CM1071" s="570"/>
      <c r="CN1071" s="570"/>
      <c r="CO1071" s="570"/>
      <c r="CP1071" s="570"/>
      <c r="CQ1071" s="570"/>
      <c r="CR1071" s="570"/>
      <c r="CS1071" s="570"/>
      <c r="CT1071" s="570"/>
      <c r="CU1071" s="570"/>
      <c r="CV1071" s="570"/>
    </row>
    <row r="1072" spans="1:100" s="365" customFormat="1" ht="13.5">
      <c r="A1072" s="655"/>
      <c r="B1072" s="655"/>
      <c r="C1072" s="655"/>
      <c r="D1072" s="655"/>
      <c r="E1072" s="655"/>
      <c r="F1072" s="655"/>
      <c r="G1072" s="655"/>
      <c r="H1072" s="815"/>
      <c r="I1072" s="815"/>
      <c r="J1072" s="366"/>
      <c r="K1072" s="367"/>
      <c r="L1072" s="368"/>
      <c r="O1072" s="339"/>
      <c r="P1072" s="369"/>
      <c r="Q1072" s="341"/>
      <c r="R1072" s="342"/>
      <c r="S1072" s="342"/>
      <c r="T1072" s="343"/>
      <c r="U1072" s="344"/>
      <c r="V1072" s="344"/>
      <c r="W1072" s="344"/>
      <c r="X1072" s="564"/>
      <c r="Y1072" s="564"/>
      <c r="Z1072" s="564"/>
      <c r="AA1072" s="564"/>
      <c r="AB1072" s="564"/>
      <c r="AC1072" s="570"/>
      <c r="AD1072" s="570"/>
      <c r="AE1072" s="570"/>
      <c r="AF1072" s="570"/>
      <c r="AG1072" s="570"/>
      <c r="AH1072" s="570"/>
      <c r="AI1072" s="570"/>
      <c r="AJ1072" s="570"/>
      <c r="AK1072" s="570"/>
      <c r="AL1072" s="570"/>
      <c r="AM1072" s="570"/>
      <c r="AN1072" s="570"/>
      <c r="AO1072" s="570"/>
      <c r="AP1072" s="570"/>
      <c r="AQ1072" s="570"/>
      <c r="AR1072" s="570"/>
      <c r="AS1072" s="570"/>
      <c r="AT1072" s="570"/>
      <c r="AU1072" s="570"/>
      <c r="AV1072" s="570"/>
      <c r="AW1072" s="570"/>
      <c r="AX1072" s="570"/>
      <c r="AY1072" s="570"/>
      <c r="AZ1072" s="570"/>
      <c r="BA1072" s="570"/>
      <c r="BB1072" s="570"/>
      <c r="BC1072" s="570"/>
      <c r="BD1072" s="570"/>
      <c r="BE1072" s="570"/>
      <c r="BF1072" s="570"/>
      <c r="BG1072" s="570"/>
      <c r="BH1072" s="570"/>
      <c r="BI1072" s="570"/>
      <c r="BJ1072" s="570"/>
      <c r="BK1072" s="570"/>
      <c r="BL1072" s="570"/>
      <c r="BM1072" s="570"/>
      <c r="BN1072" s="570"/>
      <c r="BO1072" s="570"/>
      <c r="BP1072" s="570"/>
      <c r="BQ1072" s="570"/>
      <c r="BR1072" s="570"/>
      <c r="BS1072" s="570"/>
      <c r="BT1072" s="570"/>
      <c r="BU1072" s="570"/>
      <c r="BV1072" s="570"/>
      <c r="BW1072" s="570"/>
      <c r="BX1072" s="570"/>
      <c r="BY1072" s="570"/>
      <c r="BZ1072" s="570"/>
      <c r="CA1072" s="570"/>
      <c r="CB1072" s="570"/>
      <c r="CC1072" s="570"/>
      <c r="CD1072" s="570"/>
      <c r="CE1072" s="570"/>
      <c r="CF1072" s="570"/>
      <c r="CG1072" s="570"/>
      <c r="CH1072" s="570"/>
      <c r="CI1072" s="570"/>
      <c r="CJ1072" s="570"/>
      <c r="CK1072" s="570"/>
      <c r="CL1072" s="570"/>
      <c r="CM1072" s="570"/>
      <c r="CN1072" s="570"/>
      <c r="CO1072" s="570"/>
      <c r="CP1072" s="570"/>
      <c r="CQ1072" s="570"/>
      <c r="CR1072" s="570"/>
      <c r="CS1072" s="570"/>
      <c r="CT1072" s="570"/>
      <c r="CU1072" s="570"/>
      <c r="CV1072" s="570"/>
    </row>
    <row r="1073" spans="1:100" s="365" customFormat="1" ht="13.5">
      <c r="A1073" s="655"/>
      <c r="B1073" s="655"/>
      <c r="C1073" s="655"/>
      <c r="D1073" s="655"/>
      <c r="E1073" s="655"/>
      <c r="F1073" s="655"/>
      <c r="G1073" s="655"/>
      <c r="H1073" s="815"/>
      <c r="I1073" s="815"/>
      <c r="J1073" s="366"/>
      <c r="K1073" s="367"/>
      <c r="L1073" s="368"/>
      <c r="O1073" s="339"/>
      <c r="P1073" s="369"/>
      <c r="Q1073" s="341"/>
      <c r="R1073" s="342"/>
      <c r="S1073" s="342"/>
      <c r="T1073" s="343"/>
      <c r="U1073" s="344"/>
      <c r="V1073" s="344"/>
      <c r="W1073" s="344"/>
      <c r="X1073" s="564"/>
      <c r="Y1073" s="564"/>
      <c r="Z1073" s="564"/>
      <c r="AA1073" s="564"/>
      <c r="AB1073" s="564"/>
      <c r="AC1073" s="570"/>
      <c r="AD1073" s="570"/>
      <c r="AE1073" s="570"/>
      <c r="AF1073" s="570"/>
      <c r="AG1073" s="570"/>
      <c r="AH1073" s="570"/>
      <c r="AI1073" s="570"/>
      <c r="AJ1073" s="570"/>
      <c r="AK1073" s="570"/>
      <c r="AL1073" s="570"/>
      <c r="AM1073" s="570"/>
      <c r="AN1073" s="570"/>
      <c r="AO1073" s="570"/>
      <c r="AP1073" s="570"/>
      <c r="AQ1073" s="570"/>
      <c r="AR1073" s="570"/>
      <c r="AS1073" s="570"/>
      <c r="AT1073" s="570"/>
      <c r="AU1073" s="570"/>
      <c r="AV1073" s="570"/>
      <c r="AW1073" s="570"/>
      <c r="AX1073" s="570"/>
      <c r="AY1073" s="570"/>
      <c r="AZ1073" s="570"/>
      <c r="BA1073" s="570"/>
      <c r="BB1073" s="570"/>
      <c r="BC1073" s="570"/>
      <c r="BD1073" s="570"/>
      <c r="BE1073" s="570"/>
      <c r="BF1073" s="570"/>
      <c r="BG1073" s="570"/>
      <c r="BH1073" s="570"/>
      <c r="BI1073" s="570"/>
      <c r="BJ1073" s="570"/>
      <c r="BK1073" s="570"/>
      <c r="BL1073" s="570"/>
      <c r="BM1073" s="570"/>
      <c r="BN1073" s="570"/>
      <c r="BO1073" s="570"/>
      <c r="BP1073" s="570"/>
      <c r="BQ1073" s="570"/>
      <c r="BR1073" s="570"/>
      <c r="BS1073" s="570"/>
      <c r="BT1073" s="570"/>
      <c r="BU1073" s="570"/>
      <c r="BV1073" s="570"/>
      <c r="BW1073" s="570"/>
      <c r="BX1073" s="570"/>
      <c r="BY1073" s="570"/>
      <c r="BZ1073" s="570"/>
      <c r="CA1073" s="570"/>
      <c r="CB1073" s="570"/>
      <c r="CC1073" s="570"/>
      <c r="CD1073" s="570"/>
      <c r="CE1073" s="570"/>
      <c r="CF1073" s="570"/>
      <c r="CG1073" s="570"/>
      <c r="CH1073" s="570"/>
      <c r="CI1073" s="570"/>
      <c r="CJ1073" s="570"/>
      <c r="CK1073" s="570"/>
      <c r="CL1073" s="570"/>
      <c r="CM1073" s="570"/>
      <c r="CN1073" s="570"/>
      <c r="CO1073" s="570"/>
      <c r="CP1073" s="570"/>
      <c r="CQ1073" s="570"/>
      <c r="CR1073" s="570"/>
      <c r="CS1073" s="570"/>
      <c r="CT1073" s="570"/>
      <c r="CU1073" s="570"/>
      <c r="CV1073" s="570"/>
    </row>
    <row r="1074" spans="1:100" s="365" customFormat="1" ht="13.5">
      <c r="A1074" s="655"/>
      <c r="B1074" s="655"/>
      <c r="C1074" s="655"/>
      <c r="D1074" s="655"/>
      <c r="E1074" s="655"/>
      <c r="F1074" s="655"/>
      <c r="G1074" s="655"/>
      <c r="H1074" s="815"/>
      <c r="I1074" s="815"/>
      <c r="J1074" s="366"/>
      <c r="K1074" s="367"/>
      <c r="L1074" s="368"/>
      <c r="O1074" s="339"/>
      <c r="P1074" s="369"/>
      <c r="Q1074" s="341"/>
      <c r="R1074" s="342"/>
      <c r="S1074" s="342"/>
      <c r="T1074" s="343"/>
      <c r="U1074" s="344"/>
      <c r="V1074" s="344"/>
      <c r="W1074" s="344"/>
      <c r="X1074" s="564"/>
      <c r="Y1074" s="564"/>
      <c r="Z1074" s="564"/>
      <c r="AA1074" s="564"/>
      <c r="AB1074" s="564"/>
      <c r="AC1074" s="570"/>
      <c r="AD1074" s="570"/>
      <c r="AE1074" s="570"/>
      <c r="AF1074" s="570"/>
      <c r="AG1074" s="570"/>
      <c r="AH1074" s="570"/>
      <c r="AI1074" s="570"/>
      <c r="AJ1074" s="570"/>
      <c r="AK1074" s="570"/>
      <c r="AL1074" s="570"/>
      <c r="AM1074" s="570"/>
      <c r="AN1074" s="570"/>
      <c r="AO1074" s="570"/>
      <c r="AP1074" s="570"/>
      <c r="AQ1074" s="570"/>
      <c r="AR1074" s="570"/>
      <c r="AS1074" s="570"/>
      <c r="AT1074" s="570"/>
      <c r="AU1074" s="570"/>
      <c r="AV1074" s="570"/>
      <c r="AW1074" s="570"/>
      <c r="AX1074" s="570"/>
      <c r="AY1074" s="570"/>
      <c r="AZ1074" s="570"/>
      <c r="BA1074" s="570"/>
      <c r="BB1074" s="570"/>
      <c r="BC1074" s="570"/>
      <c r="BD1074" s="570"/>
      <c r="BE1074" s="570"/>
      <c r="BF1074" s="570"/>
      <c r="BG1074" s="570"/>
      <c r="BH1074" s="570"/>
      <c r="BI1074" s="570"/>
      <c r="BJ1074" s="570"/>
      <c r="BK1074" s="570"/>
      <c r="BL1074" s="570"/>
      <c r="BM1074" s="570"/>
      <c r="BN1074" s="570"/>
      <c r="BO1074" s="570"/>
      <c r="BP1074" s="570"/>
      <c r="BQ1074" s="570"/>
      <c r="BR1074" s="570"/>
      <c r="BS1074" s="570"/>
      <c r="BT1074" s="570"/>
      <c r="BU1074" s="570"/>
      <c r="BV1074" s="570"/>
      <c r="BW1074" s="570"/>
      <c r="BX1074" s="570"/>
      <c r="BY1074" s="570"/>
      <c r="BZ1074" s="570"/>
      <c r="CA1074" s="570"/>
      <c r="CB1074" s="570"/>
      <c r="CC1074" s="570"/>
      <c r="CD1074" s="570"/>
      <c r="CE1074" s="570"/>
      <c r="CF1074" s="570"/>
      <c r="CG1074" s="570"/>
      <c r="CH1074" s="570"/>
      <c r="CI1074" s="570"/>
      <c r="CJ1074" s="570"/>
      <c r="CK1074" s="570"/>
      <c r="CL1074" s="570"/>
      <c r="CM1074" s="570"/>
      <c r="CN1074" s="570"/>
      <c r="CO1074" s="570"/>
      <c r="CP1074" s="570"/>
      <c r="CQ1074" s="570"/>
      <c r="CR1074" s="570"/>
      <c r="CS1074" s="570"/>
      <c r="CT1074" s="570"/>
      <c r="CU1074" s="570"/>
      <c r="CV1074" s="570"/>
    </row>
    <row r="1075" spans="1:100" s="365" customFormat="1" ht="13.5">
      <c r="A1075" s="655"/>
      <c r="B1075" s="655"/>
      <c r="C1075" s="655"/>
      <c r="D1075" s="655"/>
      <c r="E1075" s="655"/>
      <c r="F1075" s="655"/>
      <c r="G1075" s="655"/>
      <c r="H1075" s="815"/>
      <c r="I1075" s="815"/>
      <c r="J1075" s="366"/>
      <c r="K1075" s="367"/>
      <c r="L1075" s="368"/>
      <c r="O1075" s="339"/>
      <c r="P1075" s="369"/>
      <c r="Q1075" s="341"/>
      <c r="R1075" s="342"/>
      <c r="S1075" s="342"/>
      <c r="T1075" s="343"/>
      <c r="U1075" s="344"/>
      <c r="V1075" s="344"/>
      <c r="W1075" s="344"/>
      <c r="X1075" s="564"/>
      <c r="Y1075" s="564"/>
      <c r="Z1075" s="564"/>
      <c r="AA1075" s="564"/>
      <c r="AB1075" s="564"/>
      <c r="AC1075" s="570"/>
      <c r="AD1075" s="570"/>
      <c r="AE1075" s="570"/>
      <c r="AF1075" s="570"/>
      <c r="AG1075" s="570"/>
      <c r="AH1075" s="570"/>
      <c r="AI1075" s="570"/>
      <c r="AJ1075" s="570"/>
      <c r="AK1075" s="570"/>
      <c r="AL1075" s="570"/>
      <c r="AM1075" s="570"/>
      <c r="AN1075" s="570"/>
      <c r="AO1075" s="570"/>
      <c r="AP1075" s="570"/>
      <c r="AQ1075" s="570"/>
      <c r="AR1075" s="570"/>
      <c r="AS1075" s="570"/>
      <c r="AT1075" s="570"/>
      <c r="AU1075" s="570"/>
      <c r="AV1075" s="570"/>
      <c r="AW1075" s="570"/>
      <c r="AX1075" s="570"/>
      <c r="AY1075" s="570"/>
      <c r="AZ1075" s="570"/>
      <c r="BA1075" s="570"/>
      <c r="BB1075" s="570"/>
      <c r="BC1075" s="570"/>
      <c r="BD1075" s="570"/>
      <c r="BE1075" s="570"/>
      <c r="BF1075" s="570"/>
      <c r="BG1075" s="570"/>
      <c r="BH1075" s="570"/>
      <c r="BI1075" s="570"/>
      <c r="BJ1075" s="570"/>
      <c r="BK1075" s="570"/>
      <c r="BL1075" s="570"/>
      <c r="BM1075" s="570"/>
      <c r="BN1075" s="570"/>
      <c r="BO1075" s="570"/>
      <c r="BP1075" s="570"/>
      <c r="BQ1075" s="570"/>
      <c r="BR1075" s="570"/>
      <c r="BS1075" s="570"/>
      <c r="BT1075" s="570"/>
      <c r="BU1075" s="570"/>
      <c r="BV1075" s="570"/>
      <c r="BW1075" s="570"/>
      <c r="BX1075" s="570"/>
      <c r="BY1075" s="570"/>
      <c r="BZ1075" s="570"/>
      <c r="CA1075" s="570"/>
      <c r="CB1075" s="570"/>
      <c r="CC1075" s="570"/>
      <c r="CD1075" s="570"/>
      <c r="CE1075" s="570"/>
      <c r="CF1075" s="570"/>
      <c r="CG1075" s="570"/>
      <c r="CH1075" s="570"/>
      <c r="CI1075" s="570"/>
      <c r="CJ1075" s="570"/>
      <c r="CK1075" s="570"/>
      <c r="CL1075" s="570"/>
      <c r="CM1075" s="570"/>
      <c r="CN1075" s="570"/>
      <c r="CO1075" s="570"/>
      <c r="CP1075" s="570"/>
      <c r="CQ1075" s="570"/>
      <c r="CR1075" s="570"/>
      <c r="CS1075" s="570"/>
      <c r="CT1075" s="570"/>
      <c r="CU1075" s="570"/>
      <c r="CV1075" s="570"/>
    </row>
    <row r="1076" spans="1:100" s="365" customFormat="1" ht="13.5">
      <c r="A1076" s="655"/>
      <c r="B1076" s="655"/>
      <c r="C1076" s="655"/>
      <c r="D1076" s="655"/>
      <c r="E1076" s="655"/>
      <c r="F1076" s="655"/>
      <c r="G1076" s="655"/>
      <c r="H1076" s="815"/>
      <c r="I1076" s="815"/>
      <c r="J1076" s="366"/>
      <c r="K1076" s="367"/>
      <c r="L1076" s="368"/>
      <c r="O1076" s="339"/>
      <c r="P1076" s="369"/>
      <c r="Q1076" s="341"/>
      <c r="R1076" s="342"/>
      <c r="S1076" s="342"/>
      <c r="T1076" s="343"/>
      <c r="U1076" s="344"/>
      <c r="V1076" s="344"/>
      <c r="W1076" s="344"/>
      <c r="X1076" s="564"/>
      <c r="Y1076" s="564"/>
      <c r="Z1076" s="564"/>
      <c r="AA1076" s="564"/>
      <c r="AB1076" s="564"/>
      <c r="AC1076" s="570"/>
      <c r="AD1076" s="570"/>
      <c r="AE1076" s="570"/>
      <c r="AF1076" s="570"/>
      <c r="AG1076" s="570"/>
      <c r="AH1076" s="570"/>
      <c r="AI1076" s="570"/>
      <c r="AJ1076" s="570"/>
      <c r="AK1076" s="570"/>
      <c r="AL1076" s="570"/>
      <c r="AM1076" s="570"/>
      <c r="AN1076" s="570"/>
      <c r="AO1076" s="570"/>
      <c r="AP1076" s="570"/>
      <c r="AQ1076" s="570"/>
      <c r="AR1076" s="570"/>
      <c r="AS1076" s="570"/>
      <c r="AT1076" s="570"/>
      <c r="AU1076" s="570"/>
      <c r="AV1076" s="570"/>
      <c r="AW1076" s="570"/>
      <c r="AX1076" s="570"/>
      <c r="AY1076" s="570"/>
      <c r="AZ1076" s="570"/>
      <c r="BA1076" s="570"/>
      <c r="BB1076" s="570"/>
      <c r="BC1076" s="570"/>
      <c r="BD1076" s="570"/>
      <c r="BE1076" s="570"/>
      <c r="BF1076" s="570"/>
      <c r="BG1076" s="570"/>
      <c r="BH1076" s="570"/>
      <c r="BI1076" s="570"/>
      <c r="BJ1076" s="570"/>
      <c r="BK1076" s="570"/>
      <c r="BL1076" s="570"/>
      <c r="BM1076" s="570"/>
      <c r="BN1076" s="570"/>
      <c r="BO1076" s="570"/>
      <c r="BP1076" s="570"/>
      <c r="BQ1076" s="570"/>
      <c r="BR1076" s="570"/>
      <c r="BS1076" s="570"/>
      <c r="BT1076" s="570"/>
      <c r="BU1076" s="570"/>
      <c r="BV1076" s="570"/>
      <c r="BW1076" s="570"/>
      <c r="BX1076" s="570"/>
      <c r="BY1076" s="570"/>
      <c r="BZ1076" s="570"/>
      <c r="CA1076" s="570"/>
      <c r="CB1076" s="570"/>
      <c r="CC1076" s="570"/>
      <c r="CD1076" s="570"/>
      <c r="CE1076" s="570"/>
      <c r="CF1076" s="570"/>
      <c r="CG1076" s="570"/>
      <c r="CH1076" s="570"/>
      <c r="CI1076" s="570"/>
      <c r="CJ1076" s="570"/>
      <c r="CK1076" s="570"/>
      <c r="CL1076" s="570"/>
      <c r="CM1076" s="570"/>
      <c r="CN1076" s="570"/>
      <c r="CO1076" s="570"/>
      <c r="CP1076" s="570"/>
      <c r="CQ1076" s="570"/>
      <c r="CR1076" s="570"/>
      <c r="CS1076" s="570"/>
      <c r="CT1076" s="570"/>
      <c r="CU1076" s="570"/>
      <c r="CV1076" s="570"/>
    </row>
    <row r="1077" spans="1:100" s="365" customFormat="1" ht="13.5">
      <c r="A1077" s="655"/>
      <c r="B1077" s="655"/>
      <c r="C1077" s="655"/>
      <c r="D1077" s="655"/>
      <c r="E1077" s="655"/>
      <c r="F1077" s="655"/>
      <c r="G1077" s="655"/>
      <c r="H1077" s="815"/>
      <c r="I1077" s="815"/>
      <c r="J1077" s="366"/>
      <c r="K1077" s="367"/>
      <c r="L1077" s="368"/>
      <c r="O1077" s="339"/>
      <c r="P1077" s="369"/>
      <c r="Q1077" s="341"/>
      <c r="R1077" s="342"/>
      <c r="S1077" s="342"/>
      <c r="T1077" s="343"/>
      <c r="U1077" s="344"/>
      <c r="V1077" s="344"/>
      <c r="W1077" s="344"/>
      <c r="X1077" s="564"/>
      <c r="Y1077" s="564"/>
      <c r="Z1077" s="564"/>
      <c r="AA1077" s="564"/>
      <c r="AB1077" s="564"/>
      <c r="AC1077" s="570"/>
      <c r="AD1077" s="570"/>
      <c r="AE1077" s="570"/>
      <c r="AF1077" s="570"/>
      <c r="AG1077" s="570"/>
      <c r="AH1077" s="570"/>
      <c r="AI1077" s="570"/>
      <c r="AJ1077" s="570"/>
      <c r="AK1077" s="570"/>
      <c r="AL1077" s="570"/>
      <c r="AM1077" s="570"/>
      <c r="AN1077" s="570"/>
      <c r="AO1077" s="570"/>
      <c r="AP1077" s="570"/>
      <c r="AQ1077" s="570"/>
      <c r="AR1077" s="570"/>
      <c r="AS1077" s="570"/>
      <c r="AT1077" s="570"/>
      <c r="AU1077" s="570"/>
      <c r="AV1077" s="570"/>
      <c r="AW1077" s="570"/>
      <c r="AX1077" s="570"/>
      <c r="AY1077" s="570"/>
      <c r="AZ1077" s="570"/>
      <c r="BA1077" s="570"/>
      <c r="BB1077" s="570"/>
      <c r="BC1077" s="570"/>
      <c r="BD1077" s="570"/>
      <c r="BE1077" s="570"/>
      <c r="BF1077" s="570"/>
      <c r="BG1077" s="570"/>
      <c r="BH1077" s="570"/>
      <c r="BI1077" s="570"/>
      <c r="BJ1077" s="570"/>
      <c r="BK1077" s="570"/>
      <c r="BL1077" s="570"/>
      <c r="BM1077" s="570"/>
      <c r="BN1077" s="570"/>
      <c r="BO1077" s="570"/>
      <c r="BP1077" s="570"/>
      <c r="BQ1077" s="570"/>
      <c r="BR1077" s="570"/>
      <c r="BS1077" s="570"/>
      <c r="BT1077" s="570"/>
      <c r="BU1077" s="570"/>
      <c r="BV1077" s="570"/>
      <c r="BW1077" s="570"/>
      <c r="BX1077" s="570"/>
      <c r="BY1077" s="570"/>
      <c r="BZ1077" s="570"/>
      <c r="CA1077" s="570"/>
      <c r="CB1077" s="570"/>
      <c r="CC1077" s="570"/>
      <c r="CD1077" s="570"/>
      <c r="CE1077" s="570"/>
      <c r="CF1077" s="570"/>
      <c r="CG1077" s="570"/>
      <c r="CH1077" s="570"/>
      <c r="CI1077" s="570"/>
      <c r="CJ1077" s="570"/>
      <c r="CK1077" s="570"/>
      <c r="CL1077" s="570"/>
      <c r="CM1077" s="570"/>
      <c r="CN1077" s="570"/>
      <c r="CO1077" s="570"/>
      <c r="CP1077" s="570"/>
      <c r="CQ1077" s="570"/>
      <c r="CR1077" s="570"/>
      <c r="CS1077" s="570"/>
      <c r="CT1077" s="570"/>
      <c r="CU1077" s="570"/>
      <c r="CV1077" s="570"/>
    </row>
    <row r="1078" spans="1:100" s="365" customFormat="1" ht="13.5">
      <c r="A1078" s="655"/>
      <c r="B1078" s="655"/>
      <c r="C1078" s="655"/>
      <c r="D1078" s="655"/>
      <c r="E1078" s="655"/>
      <c r="F1078" s="655"/>
      <c r="G1078" s="655"/>
      <c r="H1078" s="815"/>
      <c r="I1078" s="815"/>
      <c r="J1078" s="366"/>
      <c r="K1078" s="367"/>
      <c r="L1078" s="368"/>
      <c r="O1078" s="339"/>
      <c r="P1078" s="369"/>
      <c r="Q1078" s="341"/>
      <c r="R1078" s="342"/>
      <c r="S1078" s="342"/>
      <c r="T1078" s="343"/>
      <c r="U1078" s="344"/>
      <c r="V1078" s="344"/>
      <c r="W1078" s="344"/>
      <c r="X1078" s="564"/>
      <c r="Y1078" s="564"/>
      <c r="Z1078" s="564"/>
      <c r="AA1078" s="564"/>
      <c r="AB1078" s="564"/>
      <c r="AC1078" s="570"/>
      <c r="AD1078" s="570"/>
      <c r="AE1078" s="570"/>
      <c r="AF1078" s="570"/>
      <c r="AG1078" s="570"/>
      <c r="AH1078" s="570"/>
      <c r="AI1078" s="570"/>
      <c r="AJ1078" s="570"/>
      <c r="AK1078" s="570"/>
      <c r="AL1078" s="570"/>
      <c r="AM1078" s="570"/>
      <c r="AN1078" s="570"/>
      <c r="AO1078" s="570"/>
      <c r="AP1078" s="570"/>
      <c r="AQ1078" s="570"/>
      <c r="AR1078" s="570"/>
      <c r="AS1078" s="570"/>
      <c r="AT1078" s="570"/>
      <c r="AU1078" s="570"/>
      <c r="AV1078" s="570"/>
      <c r="AW1078" s="570"/>
      <c r="AX1078" s="570"/>
      <c r="AY1078" s="570"/>
      <c r="AZ1078" s="570"/>
      <c r="BA1078" s="570"/>
      <c r="BB1078" s="570"/>
      <c r="BC1078" s="570"/>
      <c r="BD1078" s="570"/>
      <c r="BE1078" s="570"/>
      <c r="BF1078" s="570"/>
      <c r="BG1078" s="570"/>
      <c r="BH1078" s="570"/>
      <c r="BI1078" s="570"/>
      <c r="BJ1078" s="570"/>
      <c r="BK1078" s="570"/>
      <c r="BL1078" s="570"/>
      <c r="BM1078" s="570"/>
      <c r="BN1078" s="570"/>
      <c r="BO1078" s="570"/>
      <c r="BP1078" s="570"/>
      <c r="BQ1078" s="570"/>
      <c r="BR1078" s="570"/>
      <c r="BS1078" s="570"/>
      <c r="BT1078" s="570"/>
      <c r="BU1078" s="570"/>
      <c r="BV1078" s="570"/>
      <c r="BW1078" s="570"/>
      <c r="BX1078" s="570"/>
      <c r="BY1078" s="570"/>
      <c r="BZ1078" s="570"/>
      <c r="CA1078" s="570"/>
      <c r="CB1078" s="570"/>
      <c r="CC1078" s="570"/>
      <c r="CD1078" s="570"/>
      <c r="CE1078" s="570"/>
      <c r="CF1078" s="570"/>
      <c r="CG1078" s="570"/>
      <c r="CH1078" s="570"/>
      <c r="CI1078" s="570"/>
      <c r="CJ1078" s="570"/>
      <c r="CK1078" s="570"/>
      <c r="CL1078" s="570"/>
      <c r="CM1078" s="570"/>
      <c r="CN1078" s="570"/>
      <c r="CO1078" s="570"/>
      <c r="CP1078" s="570"/>
      <c r="CQ1078" s="570"/>
      <c r="CR1078" s="570"/>
      <c r="CS1078" s="570"/>
      <c r="CT1078" s="570"/>
      <c r="CU1078" s="570"/>
      <c r="CV1078" s="570"/>
    </row>
    <row r="1079" spans="1:100" s="365" customFormat="1" ht="13.5">
      <c r="A1079" s="655"/>
      <c r="B1079" s="655"/>
      <c r="C1079" s="655"/>
      <c r="D1079" s="655"/>
      <c r="E1079" s="655"/>
      <c r="F1079" s="655"/>
      <c r="G1079" s="655"/>
      <c r="H1079" s="815"/>
      <c r="I1079" s="815"/>
      <c r="J1079" s="366"/>
      <c r="K1079" s="367"/>
      <c r="L1079" s="368"/>
      <c r="O1079" s="339"/>
      <c r="P1079" s="369"/>
      <c r="Q1079" s="341"/>
      <c r="R1079" s="342"/>
      <c r="S1079" s="342"/>
      <c r="T1079" s="343"/>
      <c r="U1079" s="344"/>
      <c r="V1079" s="344"/>
      <c r="W1079" s="344"/>
      <c r="X1079" s="564"/>
      <c r="Y1079" s="564"/>
      <c r="Z1079" s="564"/>
      <c r="AA1079" s="564"/>
      <c r="AB1079" s="564"/>
      <c r="AC1079" s="570"/>
      <c r="AD1079" s="570"/>
      <c r="AE1079" s="570"/>
      <c r="AF1079" s="570"/>
      <c r="AG1079" s="570"/>
      <c r="AH1079" s="570"/>
      <c r="AI1079" s="570"/>
      <c r="AJ1079" s="570"/>
      <c r="AK1079" s="570"/>
      <c r="AL1079" s="570"/>
      <c r="AM1079" s="570"/>
      <c r="AN1079" s="570"/>
      <c r="AO1079" s="570"/>
      <c r="AP1079" s="570"/>
      <c r="AQ1079" s="570"/>
      <c r="AR1079" s="570"/>
      <c r="AS1079" s="570"/>
      <c r="AT1079" s="570"/>
      <c r="AU1079" s="570"/>
      <c r="AV1079" s="570"/>
      <c r="AW1079" s="570"/>
      <c r="AX1079" s="570"/>
      <c r="AY1079" s="570"/>
      <c r="AZ1079" s="570"/>
      <c r="BA1079" s="570"/>
      <c r="BB1079" s="570"/>
      <c r="BC1079" s="570"/>
      <c r="BD1079" s="570"/>
      <c r="BE1079" s="570"/>
      <c r="BF1079" s="570"/>
      <c r="BG1079" s="570"/>
      <c r="BH1079" s="570"/>
      <c r="BI1079" s="570"/>
      <c r="BJ1079" s="570"/>
      <c r="BK1079" s="570"/>
      <c r="BL1079" s="570"/>
      <c r="BM1079" s="570"/>
      <c r="BN1079" s="570"/>
      <c r="BO1079" s="570"/>
      <c r="BP1079" s="570"/>
      <c r="BQ1079" s="570"/>
      <c r="BR1079" s="570"/>
      <c r="BS1079" s="570"/>
      <c r="BT1079" s="570"/>
      <c r="BU1079" s="570"/>
      <c r="BV1079" s="570"/>
      <c r="BW1079" s="570"/>
      <c r="BX1079" s="570"/>
      <c r="BY1079" s="570"/>
      <c r="BZ1079" s="570"/>
      <c r="CA1079" s="570"/>
      <c r="CB1079" s="570"/>
      <c r="CC1079" s="570"/>
      <c r="CD1079" s="570"/>
      <c r="CE1079" s="570"/>
      <c r="CF1079" s="570"/>
      <c r="CG1079" s="570"/>
      <c r="CH1079" s="570"/>
      <c r="CI1079" s="570"/>
      <c r="CJ1079" s="570"/>
      <c r="CK1079" s="570"/>
      <c r="CL1079" s="570"/>
      <c r="CM1079" s="570"/>
      <c r="CN1079" s="570"/>
      <c r="CO1079" s="570"/>
      <c r="CP1079" s="570"/>
      <c r="CQ1079" s="570"/>
      <c r="CR1079" s="570"/>
      <c r="CS1079" s="570"/>
      <c r="CT1079" s="570"/>
      <c r="CU1079" s="570"/>
      <c r="CV1079" s="570"/>
    </row>
    <row r="1080" spans="1:100" s="365" customFormat="1" ht="13.5">
      <c r="A1080" s="655"/>
      <c r="B1080" s="655"/>
      <c r="C1080" s="655"/>
      <c r="D1080" s="655"/>
      <c r="E1080" s="655"/>
      <c r="F1080" s="655"/>
      <c r="G1080" s="655"/>
      <c r="H1080" s="815"/>
      <c r="I1080" s="815"/>
      <c r="J1080" s="366"/>
      <c r="K1080" s="367"/>
      <c r="L1080" s="368"/>
      <c r="O1080" s="339"/>
      <c r="P1080" s="369"/>
      <c r="Q1080" s="341"/>
      <c r="R1080" s="342"/>
      <c r="S1080" s="342"/>
      <c r="T1080" s="343"/>
      <c r="U1080" s="344"/>
      <c r="V1080" s="344"/>
      <c r="W1080" s="344"/>
      <c r="X1080" s="564"/>
      <c r="Y1080" s="564"/>
      <c r="Z1080" s="564"/>
      <c r="AA1080" s="564"/>
      <c r="AB1080" s="564"/>
      <c r="AC1080" s="570"/>
      <c r="AD1080" s="570"/>
      <c r="AE1080" s="570"/>
      <c r="AF1080" s="570"/>
      <c r="AG1080" s="570"/>
      <c r="AH1080" s="570"/>
      <c r="AI1080" s="570"/>
      <c r="AJ1080" s="570"/>
      <c r="AK1080" s="570"/>
      <c r="AL1080" s="570"/>
      <c r="AM1080" s="570"/>
      <c r="AN1080" s="570"/>
      <c r="AO1080" s="570"/>
      <c r="AP1080" s="570"/>
      <c r="AQ1080" s="570"/>
      <c r="AR1080" s="570"/>
      <c r="AS1080" s="570"/>
      <c r="AT1080" s="570"/>
      <c r="AU1080" s="570"/>
      <c r="AV1080" s="570"/>
      <c r="AW1080" s="570"/>
      <c r="AX1080" s="570"/>
      <c r="AY1080" s="570"/>
      <c r="AZ1080" s="570"/>
      <c r="BA1080" s="570"/>
      <c r="BB1080" s="570"/>
      <c r="BC1080" s="570"/>
      <c r="BD1080" s="570"/>
      <c r="BE1080" s="570"/>
      <c r="BF1080" s="570"/>
      <c r="BG1080" s="570"/>
      <c r="BH1080" s="570"/>
      <c r="BI1080" s="570"/>
      <c r="BJ1080" s="570"/>
      <c r="BK1080" s="570"/>
      <c r="BL1080" s="570"/>
      <c r="BM1080" s="570"/>
      <c r="BN1080" s="570"/>
      <c r="BO1080" s="570"/>
      <c r="BP1080" s="570"/>
      <c r="BQ1080" s="570"/>
      <c r="BR1080" s="570"/>
      <c r="BS1080" s="570"/>
      <c r="BT1080" s="570"/>
      <c r="BU1080" s="570"/>
      <c r="BV1080" s="570"/>
      <c r="BW1080" s="570"/>
      <c r="BX1080" s="570"/>
      <c r="BY1080" s="570"/>
      <c r="BZ1080" s="570"/>
      <c r="CA1080" s="570"/>
      <c r="CB1080" s="570"/>
      <c r="CC1080" s="570"/>
      <c r="CD1080" s="570"/>
      <c r="CE1080" s="570"/>
      <c r="CF1080" s="570"/>
      <c r="CG1080" s="570"/>
      <c r="CH1080" s="570"/>
      <c r="CI1080" s="570"/>
      <c r="CJ1080" s="570"/>
      <c r="CK1080" s="570"/>
      <c r="CL1080" s="570"/>
      <c r="CM1080" s="570"/>
      <c r="CN1080" s="570"/>
      <c r="CO1080" s="570"/>
      <c r="CP1080" s="570"/>
      <c r="CQ1080" s="570"/>
      <c r="CR1080" s="570"/>
      <c r="CS1080" s="570"/>
      <c r="CT1080" s="570"/>
      <c r="CU1080" s="570"/>
      <c r="CV1080" s="570"/>
    </row>
    <row r="1081" spans="1:100" s="365" customFormat="1" ht="13.5">
      <c r="A1081" s="655"/>
      <c r="B1081" s="655"/>
      <c r="C1081" s="655"/>
      <c r="D1081" s="655"/>
      <c r="E1081" s="655"/>
      <c r="F1081" s="655"/>
      <c r="G1081" s="655"/>
      <c r="H1081" s="815"/>
      <c r="I1081" s="815"/>
      <c r="J1081" s="366"/>
      <c r="K1081" s="367"/>
      <c r="L1081" s="368"/>
      <c r="O1081" s="339"/>
      <c r="P1081" s="369"/>
      <c r="Q1081" s="341"/>
      <c r="R1081" s="342"/>
      <c r="S1081" s="342"/>
      <c r="T1081" s="343"/>
      <c r="U1081" s="344"/>
      <c r="V1081" s="344"/>
      <c r="W1081" s="344"/>
      <c r="X1081" s="564"/>
      <c r="Y1081" s="564"/>
      <c r="Z1081" s="564"/>
      <c r="AA1081" s="564"/>
      <c r="AB1081" s="564"/>
      <c r="AC1081" s="570"/>
      <c r="AD1081" s="570"/>
      <c r="AE1081" s="570"/>
      <c r="AF1081" s="570"/>
      <c r="AG1081" s="570"/>
      <c r="AH1081" s="570"/>
      <c r="AI1081" s="570"/>
      <c r="AJ1081" s="570"/>
      <c r="AK1081" s="570"/>
      <c r="AL1081" s="570"/>
      <c r="AM1081" s="570"/>
      <c r="AN1081" s="570"/>
      <c r="AO1081" s="570"/>
      <c r="AP1081" s="570"/>
      <c r="AQ1081" s="570"/>
      <c r="AR1081" s="570"/>
      <c r="AS1081" s="570"/>
      <c r="AT1081" s="570"/>
      <c r="AU1081" s="570"/>
      <c r="AV1081" s="570"/>
      <c r="AW1081" s="570"/>
      <c r="AX1081" s="570"/>
      <c r="AY1081" s="570"/>
      <c r="AZ1081" s="570"/>
      <c r="BA1081" s="570"/>
      <c r="BB1081" s="570"/>
      <c r="BC1081" s="570"/>
      <c r="BD1081" s="570"/>
      <c r="BE1081" s="570"/>
      <c r="BF1081" s="570"/>
      <c r="BG1081" s="570"/>
      <c r="BH1081" s="570"/>
      <c r="BI1081" s="570"/>
      <c r="BJ1081" s="570"/>
      <c r="BK1081" s="570"/>
      <c r="BL1081" s="570"/>
      <c r="BM1081" s="570"/>
      <c r="BN1081" s="570"/>
      <c r="BO1081" s="570"/>
      <c r="BP1081" s="570"/>
      <c r="BQ1081" s="570"/>
      <c r="BR1081" s="570"/>
      <c r="BS1081" s="570"/>
      <c r="BT1081" s="570"/>
      <c r="BU1081" s="570"/>
      <c r="BV1081" s="570"/>
      <c r="BW1081" s="570"/>
      <c r="BX1081" s="570"/>
      <c r="BY1081" s="570"/>
      <c r="BZ1081" s="570"/>
      <c r="CA1081" s="570"/>
      <c r="CB1081" s="570"/>
      <c r="CC1081" s="570"/>
      <c r="CD1081" s="570"/>
      <c r="CE1081" s="570"/>
      <c r="CF1081" s="570"/>
      <c r="CG1081" s="570"/>
      <c r="CH1081" s="570"/>
      <c r="CI1081" s="570"/>
      <c r="CJ1081" s="570"/>
      <c r="CK1081" s="570"/>
      <c r="CL1081" s="570"/>
      <c r="CM1081" s="570"/>
      <c r="CN1081" s="570"/>
      <c r="CO1081" s="570"/>
      <c r="CP1081" s="570"/>
      <c r="CQ1081" s="570"/>
      <c r="CR1081" s="570"/>
      <c r="CS1081" s="570"/>
      <c r="CT1081" s="570"/>
      <c r="CU1081" s="570"/>
      <c r="CV1081" s="570"/>
    </row>
    <row r="1082" spans="1:100" s="365" customFormat="1" ht="13.5">
      <c r="A1082" s="655"/>
      <c r="B1082" s="655"/>
      <c r="C1082" s="655"/>
      <c r="D1082" s="655"/>
      <c r="E1082" s="655"/>
      <c r="F1082" s="655"/>
      <c r="G1082" s="655"/>
      <c r="H1082" s="815"/>
      <c r="I1082" s="815"/>
      <c r="J1082" s="366"/>
      <c r="K1082" s="367"/>
      <c r="L1082" s="368"/>
      <c r="O1082" s="339"/>
      <c r="P1082" s="369"/>
      <c r="Q1082" s="341"/>
      <c r="R1082" s="342"/>
      <c r="S1082" s="342"/>
      <c r="T1082" s="343"/>
      <c r="U1082" s="344"/>
      <c r="V1082" s="344"/>
      <c r="W1082" s="344"/>
      <c r="X1082" s="564"/>
      <c r="Y1082" s="564"/>
      <c r="Z1082" s="564"/>
      <c r="AA1082" s="564"/>
      <c r="AB1082" s="564"/>
      <c r="AC1082" s="570"/>
      <c r="AD1082" s="570"/>
      <c r="AE1082" s="570"/>
      <c r="AF1082" s="570"/>
      <c r="AG1082" s="570"/>
      <c r="AH1082" s="570"/>
      <c r="AI1082" s="570"/>
      <c r="AJ1082" s="570"/>
      <c r="AK1082" s="570"/>
      <c r="AL1082" s="570"/>
      <c r="AM1082" s="570"/>
      <c r="AN1082" s="570"/>
      <c r="AO1082" s="570"/>
      <c r="AP1082" s="570"/>
      <c r="AQ1082" s="570"/>
      <c r="AR1082" s="570"/>
      <c r="AS1082" s="570"/>
      <c r="AT1082" s="570"/>
      <c r="AU1082" s="570"/>
      <c r="AV1082" s="570"/>
      <c r="AW1082" s="570"/>
      <c r="AX1082" s="570"/>
      <c r="AY1082" s="570"/>
      <c r="AZ1082" s="570"/>
      <c r="BA1082" s="570"/>
      <c r="BB1082" s="570"/>
      <c r="BC1082" s="570"/>
      <c r="BD1082" s="570"/>
      <c r="BE1082" s="570"/>
      <c r="BF1082" s="570"/>
      <c r="BG1082" s="570"/>
      <c r="BH1082" s="570"/>
      <c r="BI1082" s="570"/>
      <c r="BJ1082" s="570"/>
      <c r="BK1082" s="570"/>
      <c r="BL1082" s="570"/>
      <c r="BM1082" s="570"/>
      <c r="BN1082" s="570"/>
      <c r="BO1082" s="570"/>
      <c r="BP1082" s="570"/>
      <c r="BQ1082" s="570"/>
      <c r="BR1082" s="570"/>
      <c r="BS1082" s="570"/>
      <c r="BT1082" s="570"/>
      <c r="BU1082" s="570"/>
      <c r="BV1082" s="570"/>
      <c r="BW1082" s="570"/>
      <c r="BX1082" s="570"/>
      <c r="BY1082" s="570"/>
      <c r="BZ1082" s="570"/>
      <c r="CA1082" s="570"/>
      <c r="CB1082" s="570"/>
      <c r="CC1082" s="570"/>
      <c r="CD1082" s="570"/>
      <c r="CE1082" s="570"/>
      <c r="CF1082" s="570"/>
      <c r="CG1082" s="570"/>
      <c r="CH1082" s="570"/>
      <c r="CI1082" s="570"/>
      <c r="CJ1082" s="570"/>
      <c r="CK1082" s="570"/>
      <c r="CL1082" s="570"/>
      <c r="CM1082" s="570"/>
      <c r="CN1082" s="570"/>
      <c r="CO1082" s="570"/>
      <c r="CP1082" s="570"/>
      <c r="CQ1082" s="570"/>
      <c r="CR1082" s="570"/>
      <c r="CS1082" s="570"/>
      <c r="CT1082" s="570"/>
      <c r="CU1082" s="570"/>
      <c r="CV1082" s="570"/>
    </row>
    <row r="1083" spans="1:100" s="365" customFormat="1" ht="13.5">
      <c r="A1083" s="655"/>
      <c r="B1083" s="655"/>
      <c r="C1083" s="655"/>
      <c r="D1083" s="655"/>
      <c r="E1083" s="655"/>
      <c r="F1083" s="655"/>
      <c r="G1083" s="655"/>
      <c r="H1083" s="815"/>
      <c r="I1083" s="815"/>
      <c r="J1083" s="366"/>
      <c r="K1083" s="367"/>
      <c r="L1083" s="368"/>
      <c r="O1083" s="339"/>
      <c r="P1083" s="369"/>
      <c r="Q1083" s="341"/>
      <c r="R1083" s="342"/>
      <c r="S1083" s="342"/>
      <c r="T1083" s="343"/>
      <c r="U1083" s="344"/>
      <c r="V1083" s="344"/>
      <c r="W1083" s="344"/>
      <c r="X1083" s="564"/>
      <c r="Y1083" s="564"/>
      <c r="Z1083" s="564"/>
      <c r="AA1083" s="564"/>
      <c r="AB1083" s="564"/>
      <c r="AC1083" s="570"/>
      <c r="AD1083" s="570"/>
      <c r="AE1083" s="570"/>
      <c r="AF1083" s="570"/>
      <c r="AG1083" s="570"/>
      <c r="AH1083" s="570"/>
      <c r="AI1083" s="570"/>
      <c r="AJ1083" s="570"/>
      <c r="AK1083" s="570"/>
      <c r="AL1083" s="570"/>
      <c r="AM1083" s="570"/>
      <c r="AN1083" s="570"/>
      <c r="AO1083" s="570"/>
      <c r="AP1083" s="570"/>
      <c r="AQ1083" s="570"/>
      <c r="AR1083" s="570"/>
      <c r="AS1083" s="570"/>
      <c r="AT1083" s="570"/>
      <c r="AU1083" s="570"/>
      <c r="AV1083" s="570"/>
      <c r="AW1083" s="570"/>
      <c r="AX1083" s="570"/>
      <c r="AY1083" s="570"/>
      <c r="AZ1083" s="570"/>
      <c r="BA1083" s="570"/>
      <c r="BB1083" s="570"/>
      <c r="BC1083" s="570"/>
      <c r="BD1083" s="570"/>
      <c r="BE1083" s="570"/>
      <c r="BF1083" s="570"/>
      <c r="BG1083" s="570"/>
      <c r="BH1083" s="570"/>
      <c r="BI1083" s="570"/>
      <c r="BJ1083" s="570"/>
      <c r="BK1083" s="570"/>
      <c r="BL1083" s="570"/>
      <c r="BM1083" s="570"/>
      <c r="BN1083" s="570"/>
      <c r="BO1083" s="570"/>
      <c r="BP1083" s="570"/>
      <c r="BQ1083" s="570"/>
      <c r="BR1083" s="570"/>
      <c r="BS1083" s="570"/>
      <c r="BT1083" s="570"/>
      <c r="BU1083" s="570"/>
      <c r="BV1083" s="570"/>
      <c r="BW1083" s="570"/>
      <c r="BX1083" s="570"/>
      <c r="BY1083" s="570"/>
      <c r="BZ1083" s="570"/>
      <c r="CA1083" s="570"/>
      <c r="CB1083" s="570"/>
      <c r="CC1083" s="570"/>
      <c r="CD1083" s="570"/>
      <c r="CE1083" s="570"/>
      <c r="CF1083" s="570"/>
      <c r="CG1083" s="570"/>
      <c r="CH1083" s="570"/>
      <c r="CI1083" s="570"/>
      <c r="CJ1083" s="570"/>
      <c r="CK1083" s="570"/>
      <c r="CL1083" s="570"/>
      <c r="CM1083" s="570"/>
      <c r="CN1083" s="570"/>
      <c r="CO1083" s="570"/>
      <c r="CP1083" s="570"/>
      <c r="CQ1083" s="570"/>
      <c r="CR1083" s="570"/>
      <c r="CS1083" s="570"/>
      <c r="CT1083" s="570"/>
      <c r="CU1083" s="570"/>
      <c r="CV1083" s="570"/>
    </row>
    <row r="1084" spans="1:100" s="365" customFormat="1" ht="13.5">
      <c r="A1084" s="655"/>
      <c r="B1084" s="655"/>
      <c r="C1084" s="655"/>
      <c r="D1084" s="655"/>
      <c r="E1084" s="655"/>
      <c r="F1084" s="655"/>
      <c r="G1084" s="655"/>
      <c r="H1084" s="815"/>
      <c r="I1084" s="815"/>
      <c r="J1084" s="366"/>
      <c r="K1084" s="367"/>
      <c r="L1084" s="368"/>
      <c r="O1084" s="339"/>
      <c r="P1084" s="369"/>
      <c r="Q1084" s="341"/>
      <c r="R1084" s="342"/>
      <c r="S1084" s="342"/>
      <c r="T1084" s="343"/>
      <c r="U1084" s="344"/>
      <c r="V1084" s="344"/>
      <c r="W1084" s="344"/>
      <c r="X1084" s="564"/>
      <c r="Y1084" s="564"/>
      <c r="Z1084" s="564"/>
      <c r="AA1084" s="564"/>
      <c r="AB1084" s="564"/>
      <c r="AC1084" s="570"/>
      <c r="AD1084" s="570"/>
      <c r="AE1084" s="570"/>
      <c r="AF1084" s="570"/>
      <c r="AG1084" s="570"/>
      <c r="AH1084" s="570"/>
      <c r="AI1084" s="570"/>
      <c r="AJ1084" s="570"/>
      <c r="AK1084" s="570"/>
      <c r="AL1084" s="570"/>
      <c r="AM1084" s="570"/>
      <c r="AN1084" s="570"/>
      <c r="AO1084" s="570"/>
      <c r="AP1084" s="570"/>
      <c r="AQ1084" s="570"/>
      <c r="AR1084" s="570"/>
      <c r="AS1084" s="570"/>
      <c r="AT1084" s="570"/>
      <c r="AU1084" s="570"/>
      <c r="AV1084" s="570"/>
      <c r="AW1084" s="570"/>
      <c r="AX1084" s="570"/>
      <c r="AY1084" s="570"/>
      <c r="AZ1084" s="570"/>
      <c r="BA1084" s="570"/>
      <c r="BB1084" s="570"/>
      <c r="BC1084" s="570"/>
      <c r="BD1084" s="570"/>
      <c r="BE1084" s="570"/>
      <c r="BF1084" s="570"/>
      <c r="BG1084" s="570"/>
      <c r="BH1084" s="570"/>
      <c r="BI1084" s="570"/>
      <c r="BJ1084" s="570"/>
      <c r="BK1084" s="570"/>
      <c r="BL1084" s="570"/>
      <c r="BM1084" s="570"/>
      <c r="BN1084" s="570"/>
      <c r="BO1084" s="570"/>
      <c r="BP1084" s="570"/>
      <c r="BQ1084" s="570"/>
      <c r="BR1084" s="570"/>
      <c r="BS1084" s="570"/>
      <c r="BT1084" s="570"/>
      <c r="BU1084" s="570"/>
      <c r="BV1084" s="570"/>
      <c r="BW1084" s="570"/>
      <c r="BX1084" s="570"/>
      <c r="BY1084" s="570"/>
      <c r="BZ1084" s="570"/>
      <c r="CA1084" s="570"/>
      <c r="CB1084" s="570"/>
      <c r="CC1084" s="570"/>
      <c r="CD1084" s="570"/>
      <c r="CE1084" s="570"/>
      <c r="CF1084" s="570"/>
      <c r="CG1084" s="570"/>
      <c r="CH1084" s="570"/>
      <c r="CI1084" s="570"/>
      <c r="CJ1084" s="570"/>
      <c r="CK1084" s="570"/>
      <c r="CL1084" s="570"/>
      <c r="CM1084" s="570"/>
      <c r="CN1084" s="570"/>
      <c r="CO1084" s="570"/>
      <c r="CP1084" s="570"/>
      <c r="CQ1084" s="570"/>
      <c r="CR1084" s="570"/>
      <c r="CS1084" s="570"/>
      <c r="CT1084" s="570"/>
      <c r="CU1084" s="570"/>
      <c r="CV1084" s="570"/>
    </row>
    <row r="1085" spans="1:100" s="365" customFormat="1" ht="13.5">
      <c r="A1085" s="655"/>
      <c r="B1085" s="655"/>
      <c r="C1085" s="655"/>
      <c r="D1085" s="655"/>
      <c r="E1085" s="655"/>
      <c r="F1085" s="655"/>
      <c r="G1085" s="655"/>
      <c r="H1085" s="815"/>
      <c r="I1085" s="815"/>
      <c r="J1085" s="366"/>
      <c r="K1085" s="367"/>
      <c r="L1085" s="368"/>
      <c r="O1085" s="339"/>
      <c r="P1085" s="369"/>
      <c r="Q1085" s="341"/>
      <c r="R1085" s="342"/>
      <c r="S1085" s="342"/>
      <c r="T1085" s="343"/>
      <c r="U1085" s="344"/>
      <c r="V1085" s="344"/>
      <c r="W1085" s="344"/>
      <c r="X1085" s="564"/>
      <c r="Y1085" s="564"/>
      <c r="Z1085" s="564"/>
      <c r="AA1085" s="564"/>
      <c r="AB1085" s="564"/>
      <c r="AC1085" s="570"/>
      <c r="AD1085" s="570"/>
      <c r="AE1085" s="570"/>
      <c r="AF1085" s="570"/>
      <c r="AG1085" s="570"/>
      <c r="AH1085" s="570"/>
      <c r="AI1085" s="570"/>
      <c r="AJ1085" s="570"/>
      <c r="AK1085" s="570"/>
      <c r="AL1085" s="570"/>
      <c r="AM1085" s="570"/>
      <c r="AN1085" s="570"/>
      <c r="AO1085" s="570"/>
      <c r="AP1085" s="570"/>
      <c r="AQ1085" s="570"/>
      <c r="AR1085" s="570"/>
      <c r="AS1085" s="570"/>
      <c r="AT1085" s="570"/>
      <c r="AU1085" s="570"/>
      <c r="AV1085" s="570"/>
      <c r="AW1085" s="570"/>
      <c r="AX1085" s="570"/>
      <c r="AY1085" s="570"/>
      <c r="AZ1085" s="570"/>
      <c r="BA1085" s="570"/>
      <c r="BB1085" s="570"/>
      <c r="BC1085" s="570"/>
      <c r="BD1085" s="570"/>
      <c r="BE1085" s="570"/>
      <c r="BF1085" s="570"/>
      <c r="BG1085" s="570"/>
      <c r="BH1085" s="570"/>
      <c r="BI1085" s="570"/>
      <c r="BJ1085" s="570"/>
      <c r="BK1085" s="570"/>
      <c r="BL1085" s="570"/>
      <c r="BM1085" s="570"/>
      <c r="BN1085" s="570"/>
      <c r="BO1085" s="570"/>
      <c r="BP1085" s="570"/>
      <c r="BQ1085" s="570"/>
      <c r="BR1085" s="570"/>
      <c r="BS1085" s="570"/>
      <c r="BT1085" s="570"/>
      <c r="BU1085" s="570"/>
      <c r="BV1085" s="570"/>
      <c r="BW1085" s="570"/>
      <c r="BX1085" s="570"/>
      <c r="BY1085" s="570"/>
      <c r="BZ1085" s="570"/>
      <c r="CA1085" s="570"/>
      <c r="CB1085" s="570"/>
      <c r="CC1085" s="570"/>
      <c r="CD1085" s="570"/>
      <c r="CE1085" s="570"/>
      <c r="CF1085" s="570"/>
      <c r="CG1085" s="570"/>
      <c r="CH1085" s="570"/>
      <c r="CI1085" s="570"/>
      <c r="CJ1085" s="570"/>
      <c r="CK1085" s="570"/>
      <c r="CL1085" s="570"/>
      <c r="CM1085" s="570"/>
      <c r="CN1085" s="570"/>
      <c r="CO1085" s="570"/>
      <c r="CP1085" s="570"/>
      <c r="CQ1085" s="570"/>
      <c r="CR1085" s="570"/>
      <c r="CS1085" s="570"/>
      <c r="CT1085" s="570"/>
      <c r="CU1085" s="570"/>
      <c r="CV1085" s="570"/>
    </row>
    <row r="1086" spans="1:100" s="365" customFormat="1" ht="13.5">
      <c r="A1086" s="655"/>
      <c r="B1086" s="655"/>
      <c r="C1086" s="655"/>
      <c r="D1086" s="655"/>
      <c r="E1086" s="655"/>
      <c r="F1086" s="655"/>
      <c r="G1086" s="655"/>
      <c r="H1086" s="815"/>
      <c r="I1086" s="815"/>
      <c r="J1086" s="366"/>
      <c r="K1086" s="367"/>
      <c r="L1086" s="368"/>
      <c r="O1086" s="339"/>
      <c r="P1086" s="369"/>
      <c r="Q1086" s="341"/>
      <c r="R1086" s="342"/>
      <c r="S1086" s="342"/>
      <c r="T1086" s="343"/>
      <c r="U1086" s="344"/>
      <c r="V1086" s="344"/>
      <c r="W1086" s="344"/>
      <c r="X1086" s="564"/>
      <c r="Y1086" s="564"/>
      <c r="Z1086" s="564"/>
      <c r="AA1086" s="564"/>
      <c r="AB1086" s="564"/>
      <c r="AC1086" s="570"/>
      <c r="AD1086" s="570"/>
      <c r="AE1086" s="570"/>
      <c r="AF1086" s="570"/>
      <c r="AG1086" s="570"/>
      <c r="AH1086" s="570"/>
      <c r="AI1086" s="570"/>
      <c r="AJ1086" s="570"/>
      <c r="AK1086" s="570"/>
      <c r="AL1086" s="570"/>
      <c r="AM1086" s="570"/>
      <c r="AN1086" s="570"/>
      <c r="AO1086" s="570"/>
      <c r="AP1086" s="570"/>
      <c r="AQ1086" s="570"/>
      <c r="AR1086" s="570"/>
      <c r="AS1086" s="570"/>
      <c r="AT1086" s="570"/>
      <c r="AU1086" s="570"/>
      <c r="AV1086" s="570"/>
      <c r="AW1086" s="570"/>
      <c r="AX1086" s="570"/>
      <c r="AY1086" s="570"/>
      <c r="AZ1086" s="570"/>
      <c r="BA1086" s="570"/>
      <c r="BB1086" s="570"/>
      <c r="BC1086" s="570"/>
      <c r="BD1086" s="570"/>
      <c r="BE1086" s="570"/>
      <c r="BF1086" s="570"/>
      <c r="BG1086" s="570"/>
      <c r="BH1086" s="570"/>
      <c r="BI1086" s="570"/>
      <c r="BJ1086" s="570"/>
      <c r="BK1086" s="570"/>
      <c r="BL1086" s="570"/>
      <c r="BM1086" s="570"/>
      <c r="BN1086" s="570"/>
      <c r="BO1086" s="570"/>
      <c r="BP1086" s="570"/>
      <c r="BQ1086" s="570"/>
      <c r="BR1086" s="570"/>
      <c r="BS1086" s="570"/>
      <c r="BT1086" s="570"/>
      <c r="BU1086" s="570"/>
      <c r="BV1086" s="570"/>
      <c r="BW1086" s="570"/>
      <c r="BX1086" s="570"/>
      <c r="BY1086" s="570"/>
      <c r="BZ1086" s="570"/>
      <c r="CA1086" s="570"/>
      <c r="CB1086" s="570"/>
      <c r="CC1086" s="570"/>
      <c r="CD1086" s="570"/>
      <c r="CE1086" s="570"/>
      <c r="CF1086" s="570"/>
      <c r="CG1086" s="570"/>
      <c r="CH1086" s="570"/>
      <c r="CI1086" s="570"/>
      <c r="CJ1086" s="570"/>
      <c r="CK1086" s="570"/>
      <c r="CL1086" s="570"/>
      <c r="CM1086" s="570"/>
      <c r="CN1086" s="570"/>
      <c r="CO1086" s="570"/>
      <c r="CP1086" s="570"/>
      <c r="CQ1086" s="570"/>
      <c r="CR1086" s="570"/>
      <c r="CS1086" s="570"/>
      <c r="CT1086" s="570"/>
      <c r="CU1086" s="570"/>
      <c r="CV1086" s="570"/>
    </row>
    <row r="1087" spans="1:100" s="365" customFormat="1" ht="13.5">
      <c r="A1087" s="655"/>
      <c r="B1087" s="655"/>
      <c r="C1087" s="655"/>
      <c r="D1087" s="655"/>
      <c r="E1087" s="655"/>
      <c r="F1087" s="655"/>
      <c r="G1087" s="655"/>
      <c r="H1087" s="815"/>
      <c r="I1087" s="815"/>
      <c r="J1087" s="366"/>
      <c r="K1087" s="367"/>
      <c r="L1087" s="368"/>
      <c r="O1087" s="339"/>
      <c r="P1087" s="369"/>
      <c r="Q1087" s="341"/>
      <c r="R1087" s="342"/>
      <c r="S1087" s="342"/>
      <c r="T1087" s="343"/>
      <c r="U1087" s="344"/>
      <c r="V1087" s="344"/>
      <c r="W1087" s="344"/>
      <c r="X1087" s="564"/>
      <c r="Y1087" s="564"/>
      <c r="Z1087" s="564"/>
      <c r="AA1087" s="564"/>
      <c r="AB1087" s="564"/>
      <c r="AC1087" s="570"/>
      <c r="AD1087" s="570"/>
      <c r="AE1087" s="570"/>
      <c r="AF1087" s="570"/>
      <c r="AG1087" s="570"/>
      <c r="AH1087" s="570"/>
      <c r="AI1087" s="570"/>
      <c r="AJ1087" s="570"/>
      <c r="AK1087" s="570"/>
      <c r="AL1087" s="570"/>
      <c r="AM1087" s="570"/>
      <c r="AN1087" s="570"/>
      <c r="AO1087" s="570"/>
      <c r="AP1087" s="570"/>
      <c r="AQ1087" s="570"/>
      <c r="AR1087" s="570"/>
      <c r="AS1087" s="570"/>
      <c r="AT1087" s="570"/>
      <c r="AU1087" s="570"/>
      <c r="AV1087" s="570"/>
      <c r="AW1087" s="570"/>
      <c r="AX1087" s="570"/>
      <c r="AY1087" s="570"/>
      <c r="AZ1087" s="570"/>
      <c r="BA1087" s="570"/>
      <c r="BB1087" s="570"/>
      <c r="BC1087" s="570"/>
      <c r="BD1087" s="570"/>
      <c r="BE1087" s="570"/>
      <c r="BF1087" s="570"/>
      <c r="BG1087" s="570"/>
      <c r="BH1087" s="570"/>
      <c r="BI1087" s="570"/>
      <c r="BJ1087" s="570"/>
      <c r="BK1087" s="570"/>
      <c r="BL1087" s="570"/>
      <c r="BM1087" s="570"/>
      <c r="BN1087" s="570"/>
      <c r="BO1087" s="570"/>
      <c r="BP1087" s="570"/>
      <c r="BQ1087" s="570"/>
      <c r="BR1087" s="570"/>
      <c r="BS1087" s="570"/>
      <c r="BT1087" s="570"/>
      <c r="BU1087" s="570"/>
      <c r="BV1087" s="570"/>
      <c r="BW1087" s="570"/>
      <c r="BX1087" s="570"/>
      <c r="BY1087" s="570"/>
      <c r="BZ1087" s="570"/>
      <c r="CA1087" s="570"/>
      <c r="CB1087" s="570"/>
      <c r="CC1087" s="570"/>
      <c r="CD1087" s="570"/>
      <c r="CE1087" s="570"/>
      <c r="CF1087" s="570"/>
      <c r="CG1087" s="570"/>
      <c r="CH1087" s="570"/>
      <c r="CI1087" s="570"/>
      <c r="CJ1087" s="570"/>
      <c r="CK1087" s="570"/>
      <c r="CL1087" s="570"/>
      <c r="CM1087" s="570"/>
      <c r="CN1087" s="570"/>
      <c r="CO1087" s="570"/>
      <c r="CP1087" s="570"/>
      <c r="CQ1087" s="570"/>
      <c r="CR1087" s="570"/>
      <c r="CS1087" s="570"/>
      <c r="CT1087" s="570"/>
      <c r="CU1087" s="570"/>
      <c r="CV1087" s="570"/>
    </row>
    <row r="1088" spans="1:100" s="365" customFormat="1" ht="13.5">
      <c r="A1088" s="655"/>
      <c r="B1088" s="655"/>
      <c r="C1088" s="655"/>
      <c r="D1088" s="655"/>
      <c r="E1088" s="655"/>
      <c r="F1088" s="655"/>
      <c r="G1088" s="655"/>
      <c r="H1088" s="815"/>
      <c r="I1088" s="815"/>
      <c r="J1088" s="366"/>
      <c r="K1088" s="367"/>
      <c r="L1088" s="368"/>
      <c r="O1088" s="339"/>
      <c r="P1088" s="369"/>
      <c r="Q1088" s="341"/>
      <c r="R1088" s="342"/>
      <c r="S1088" s="342"/>
      <c r="T1088" s="343"/>
      <c r="U1088" s="344"/>
      <c r="V1088" s="344"/>
      <c r="W1088" s="344"/>
      <c r="X1088" s="564"/>
      <c r="Y1088" s="564"/>
      <c r="Z1088" s="564"/>
      <c r="AA1088" s="564"/>
      <c r="AB1088" s="564"/>
      <c r="AC1088" s="570"/>
      <c r="AD1088" s="570"/>
      <c r="AE1088" s="570"/>
      <c r="AF1088" s="570"/>
      <c r="AG1088" s="570"/>
      <c r="AH1088" s="570"/>
      <c r="AI1088" s="570"/>
      <c r="AJ1088" s="570"/>
      <c r="AK1088" s="570"/>
      <c r="AL1088" s="570"/>
      <c r="AM1088" s="570"/>
      <c r="AN1088" s="570"/>
      <c r="AO1088" s="570"/>
      <c r="AP1088" s="570"/>
      <c r="AQ1088" s="570"/>
      <c r="AR1088" s="570"/>
      <c r="AS1088" s="570"/>
      <c r="AT1088" s="570"/>
      <c r="AU1088" s="570"/>
      <c r="AV1088" s="570"/>
      <c r="AW1088" s="570"/>
      <c r="AX1088" s="570"/>
      <c r="AY1088" s="570"/>
      <c r="AZ1088" s="570"/>
      <c r="BA1088" s="570"/>
      <c r="BB1088" s="570"/>
      <c r="BC1088" s="570"/>
      <c r="BD1088" s="570"/>
      <c r="BE1088" s="570"/>
      <c r="BF1088" s="570"/>
      <c r="BG1088" s="570"/>
      <c r="BH1088" s="570"/>
      <c r="BI1088" s="570"/>
      <c r="BJ1088" s="570"/>
      <c r="BK1088" s="570"/>
      <c r="BL1088" s="570"/>
      <c r="BM1088" s="570"/>
      <c r="BN1088" s="570"/>
      <c r="BO1088" s="570"/>
      <c r="BP1088" s="570"/>
      <c r="BQ1088" s="570"/>
      <c r="BR1088" s="570"/>
      <c r="BS1088" s="570"/>
      <c r="BT1088" s="570"/>
      <c r="BU1088" s="570"/>
      <c r="BV1088" s="570"/>
      <c r="BW1088" s="570"/>
      <c r="BX1088" s="570"/>
      <c r="BY1088" s="570"/>
      <c r="BZ1088" s="570"/>
      <c r="CA1088" s="570"/>
      <c r="CB1088" s="570"/>
      <c r="CC1088" s="570"/>
      <c r="CD1088" s="570"/>
      <c r="CE1088" s="570"/>
      <c r="CF1088" s="570"/>
      <c r="CG1088" s="570"/>
      <c r="CH1088" s="570"/>
      <c r="CI1088" s="570"/>
      <c r="CJ1088" s="570"/>
      <c r="CK1088" s="570"/>
      <c r="CL1088" s="570"/>
      <c r="CM1088" s="570"/>
      <c r="CN1088" s="570"/>
      <c r="CO1088" s="570"/>
      <c r="CP1088" s="570"/>
      <c r="CQ1088" s="570"/>
      <c r="CR1088" s="570"/>
      <c r="CS1088" s="570"/>
      <c r="CT1088" s="570"/>
      <c r="CU1088" s="570"/>
      <c r="CV1088" s="570"/>
    </row>
    <row r="1089" spans="1:100" s="365" customFormat="1" ht="13.5">
      <c r="A1089" s="655"/>
      <c r="B1089" s="655"/>
      <c r="C1089" s="655"/>
      <c r="D1089" s="655"/>
      <c r="E1089" s="655"/>
      <c r="F1089" s="655"/>
      <c r="G1089" s="655"/>
      <c r="H1089" s="815"/>
      <c r="I1089" s="815"/>
      <c r="J1089" s="366"/>
      <c r="K1089" s="367"/>
      <c r="L1089" s="368"/>
      <c r="O1089" s="339"/>
      <c r="P1089" s="369"/>
      <c r="Q1089" s="341"/>
      <c r="R1089" s="342"/>
      <c r="S1089" s="342"/>
      <c r="T1089" s="343"/>
      <c r="U1089" s="344"/>
      <c r="V1089" s="344"/>
      <c r="W1089" s="344"/>
      <c r="X1089" s="564"/>
      <c r="Y1089" s="564"/>
      <c r="Z1089" s="564"/>
      <c r="AA1089" s="564"/>
      <c r="AB1089" s="564"/>
      <c r="AC1089" s="570"/>
      <c r="AD1089" s="570"/>
      <c r="AE1089" s="570"/>
      <c r="AF1089" s="570"/>
      <c r="AG1089" s="570"/>
      <c r="AH1089" s="570"/>
      <c r="AI1089" s="570"/>
      <c r="AJ1089" s="570"/>
      <c r="AK1089" s="570"/>
      <c r="AL1089" s="570"/>
      <c r="AM1089" s="570"/>
      <c r="AN1089" s="570"/>
      <c r="AO1089" s="570"/>
      <c r="AP1089" s="570"/>
      <c r="AQ1089" s="570"/>
      <c r="AR1089" s="570"/>
      <c r="AS1089" s="570"/>
      <c r="AT1089" s="570"/>
      <c r="AU1089" s="570"/>
      <c r="AV1089" s="570"/>
      <c r="AW1089" s="570"/>
      <c r="AX1089" s="570"/>
      <c r="AY1089" s="570"/>
      <c r="AZ1089" s="570"/>
      <c r="BA1089" s="570"/>
      <c r="BB1089" s="570"/>
      <c r="BC1089" s="570"/>
      <c r="BD1089" s="570"/>
      <c r="BE1089" s="570"/>
      <c r="BF1089" s="570"/>
      <c r="BG1089" s="570"/>
      <c r="BH1089" s="570"/>
      <c r="BI1089" s="570"/>
      <c r="BJ1089" s="570"/>
      <c r="BK1089" s="570"/>
      <c r="BL1089" s="570"/>
      <c r="BM1089" s="570"/>
      <c r="BN1089" s="570"/>
      <c r="BO1089" s="570"/>
      <c r="BP1089" s="570"/>
      <c r="BQ1089" s="570"/>
      <c r="BR1089" s="570"/>
      <c r="BS1089" s="570"/>
      <c r="BT1089" s="570"/>
      <c r="BU1089" s="570"/>
      <c r="BV1089" s="570"/>
      <c r="BW1089" s="570"/>
      <c r="BX1089" s="570"/>
      <c r="BY1089" s="570"/>
      <c r="BZ1089" s="570"/>
      <c r="CA1089" s="570"/>
      <c r="CB1089" s="570"/>
      <c r="CC1089" s="570"/>
      <c r="CD1089" s="570"/>
      <c r="CE1089" s="570"/>
      <c r="CF1089" s="570"/>
      <c r="CG1089" s="570"/>
      <c r="CH1089" s="570"/>
      <c r="CI1089" s="570"/>
      <c r="CJ1089" s="570"/>
      <c r="CK1089" s="570"/>
      <c r="CL1089" s="570"/>
      <c r="CM1089" s="570"/>
      <c r="CN1089" s="570"/>
      <c r="CO1089" s="570"/>
      <c r="CP1089" s="570"/>
      <c r="CQ1089" s="570"/>
      <c r="CR1089" s="570"/>
      <c r="CS1089" s="570"/>
      <c r="CT1089" s="570"/>
      <c r="CU1089" s="570"/>
      <c r="CV1089" s="570"/>
    </row>
    <row r="1090" spans="1:100" s="365" customFormat="1" ht="13.5">
      <c r="A1090" s="655"/>
      <c r="B1090" s="655"/>
      <c r="C1090" s="655"/>
      <c r="D1090" s="655"/>
      <c r="E1090" s="655"/>
      <c r="F1090" s="655"/>
      <c r="G1090" s="655"/>
      <c r="H1090" s="815"/>
      <c r="I1090" s="815"/>
      <c r="J1090" s="366"/>
      <c r="K1090" s="367"/>
      <c r="L1090" s="368"/>
      <c r="O1090" s="339"/>
      <c r="P1090" s="369"/>
      <c r="Q1090" s="341"/>
      <c r="R1090" s="342"/>
      <c r="S1090" s="342"/>
      <c r="T1090" s="343"/>
      <c r="U1090" s="344"/>
      <c r="V1090" s="344"/>
      <c r="W1090" s="344"/>
      <c r="X1090" s="564"/>
      <c r="Y1090" s="564"/>
      <c r="Z1090" s="564"/>
      <c r="AA1090" s="564"/>
      <c r="AB1090" s="564"/>
      <c r="AC1090" s="570"/>
      <c r="AD1090" s="570"/>
      <c r="AE1090" s="570"/>
      <c r="AF1090" s="570"/>
      <c r="AG1090" s="570"/>
      <c r="AH1090" s="570"/>
      <c r="AI1090" s="570"/>
      <c r="AJ1090" s="570"/>
      <c r="AK1090" s="570"/>
      <c r="AL1090" s="570"/>
      <c r="AM1090" s="570"/>
      <c r="AN1090" s="570"/>
      <c r="AO1090" s="570"/>
      <c r="AP1090" s="570"/>
      <c r="AQ1090" s="570"/>
      <c r="AR1090" s="570"/>
      <c r="AS1090" s="570"/>
      <c r="AT1090" s="570"/>
      <c r="AU1090" s="570"/>
      <c r="AV1090" s="570"/>
      <c r="AW1090" s="570"/>
      <c r="AX1090" s="570"/>
      <c r="AY1090" s="570"/>
      <c r="AZ1090" s="570"/>
      <c r="BA1090" s="570"/>
      <c r="BB1090" s="570"/>
      <c r="BC1090" s="570"/>
      <c r="BD1090" s="570"/>
      <c r="BE1090" s="570"/>
      <c r="BF1090" s="570"/>
      <c r="BG1090" s="570"/>
      <c r="BH1090" s="570"/>
      <c r="BI1090" s="570"/>
      <c r="BJ1090" s="570"/>
      <c r="BK1090" s="570"/>
      <c r="BL1090" s="570"/>
      <c r="BM1090" s="570"/>
      <c r="BN1090" s="570"/>
      <c r="BO1090" s="570"/>
      <c r="BP1090" s="570"/>
      <c r="BQ1090" s="570"/>
      <c r="BR1090" s="570"/>
      <c r="BS1090" s="570"/>
      <c r="BT1090" s="570"/>
      <c r="BU1090" s="570"/>
      <c r="BV1090" s="570"/>
      <c r="BW1090" s="570"/>
      <c r="BX1090" s="570"/>
      <c r="BY1090" s="570"/>
      <c r="BZ1090" s="570"/>
      <c r="CA1090" s="570"/>
      <c r="CB1090" s="570"/>
      <c r="CC1090" s="570"/>
      <c r="CD1090" s="570"/>
      <c r="CE1090" s="570"/>
      <c r="CF1090" s="570"/>
      <c r="CG1090" s="570"/>
      <c r="CH1090" s="570"/>
      <c r="CI1090" s="570"/>
      <c r="CJ1090" s="570"/>
      <c r="CK1090" s="570"/>
      <c r="CL1090" s="570"/>
      <c r="CM1090" s="570"/>
      <c r="CN1090" s="570"/>
      <c r="CO1090" s="570"/>
      <c r="CP1090" s="570"/>
      <c r="CQ1090" s="570"/>
      <c r="CR1090" s="570"/>
      <c r="CS1090" s="570"/>
      <c r="CT1090" s="570"/>
      <c r="CU1090" s="570"/>
      <c r="CV1090" s="570"/>
    </row>
    <row r="1091" spans="1:100" s="365" customFormat="1" ht="13.5">
      <c r="A1091" s="655"/>
      <c r="B1091" s="655"/>
      <c r="C1091" s="655"/>
      <c r="D1091" s="655"/>
      <c r="E1091" s="655"/>
      <c r="F1091" s="655"/>
      <c r="G1091" s="655"/>
      <c r="H1091" s="815"/>
      <c r="I1091" s="815"/>
      <c r="J1091" s="366"/>
      <c r="K1091" s="367"/>
      <c r="L1091" s="368"/>
      <c r="O1091" s="339"/>
      <c r="P1091" s="369"/>
      <c r="Q1091" s="341"/>
      <c r="R1091" s="342"/>
      <c r="S1091" s="342"/>
      <c r="T1091" s="343"/>
      <c r="U1091" s="344"/>
      <c r="V1091" s="344"/>
      <c r="W1091" s="344"/>
      <c r="X1091" s="564"/>
      <c r="Y1091" s="564"/>
      <c r="Z1091" s="564"/>
      <c r="AA1091" s="564"/>
      <c r="AB1091" s="564"/>
      <c r="AC1091" s="570"/>
      <c r="AD1091" s="570"/>
      <c r="AE1091" s="570"/>
      <c r="AF1091" s="570"/>
      <c r="AG1091" s="570"/>
      <c r="AH1091" s="570"/>
      <c r="AI1091" s="570"/>
      <c r="AJ1091" s="570"/>
      <c r="AK1091" s="570"/>
      <c r="AL1091" s="570"/>
      <c r="AM1091" s="570"/>
      <c r="AN1091" s="570"/>
      <c r="AO1091" s="570"/>
      <c r="AP1091" s="570"/>
      <c r="AQ1091" s="570"/>
      <c r="AR1091" s="570"/>
      <c r="AS1091" s="570"/>
      <c r="AT1091" s="570"/>
      <c r="AU1091" s="570"/>
      <c r="AV1091" s="570"/>
      <c r="AW1091" s="570"/>
      <c r="AX1091" s="570"/>
      <c r="AY1091" s="570"/>
      <c r="AZ1091" s="570"/>
      <c r="BA1091" s="570"/>
      <c r="BB1091" s="570"/>
      <c r="BC1091" s="570"/>
      <c r="BD1091" s="570"/>
      <c r="BE1091" s="570"/>
      <c r="BF1091" s="570"/>
      <c r="BG1091" s="570"/>
      <c r="BH1091" s="570"/>
      <c r="BI1091" s="570"/>
      <c r="BJ1091" s="570"/>
      <c r="BK1091" s="570"/>
      <c r="BL1091" s="570"/>
      <c r="BM1091" s="570"/>
      <c r="BN1091" s="570"/>
      <c r="BO1091" s="570"/>
      <c r="BP1091" s="570"/>
      <c r="BQ1091" s="570"/>
      <c r="BR1091" s="570"/>
      <c r="BS1091" s="570"/>
      <c r="BT1091" s="570"/>
      <c r="BU1091" s="570"/>
      <c r="BV1091" s="570"/>
      <c r="BW1091" s="570"/>
      <c r="BX1091" s="570"/>
      <c r="BY1091" s="570"/>
      <c r="BZ1091" s="570"/>
      <c r="CA1091" s="570"/>
      <c r="CB1091" s="570"/>
      <c r="CC1091" s="570"/>
      <c r="CD1091" s="570"/>
      <c r="CE1091" s="570"/>
      <c r="CF1091" s="570"/>
      <c r="CG1091" s="570"/>
      <c r="CH1091" s="570"/>
      <c r="CI1091" s="570"/>
      <c r="CJ1091" s="570"/>
      <c r="CK1091" s="570"/>
      <c r="CL1091" s="570"/>
      <c r="CM1091" s="570"/>
      <c r="CN1091" s="570"/>
      <c r="CO1091" s="570"/>
      <c r="CP1091" s="570"/>
      <c r="CQ1091" s="570"/>
      <c r="CR1091" s="570"/>
      <c r="CS1091" s="570"/>
      <c r="CT1091" s="570"/>
      <c r="CU1091" s="570"/>
      <c r="CV1091" s="570"/>
    </row>
    <row r="1092" spans="1:100" s="365" customFormat="1" ht="13.5">
      <c r="A1092" s="655"/>
      <c r="B1092" s="655"/>
      <c r="C1092" s="655"/>
      <c r="D1092" s="655"/>
      <c r="E1092" s="655"/>
      <c r="F1092" s="655"/>
      <c r="G1092" s="655"/>
      <c r="H1092" s="815"/>
      <c r="I1092" s="815"/>
      <c r="J1092" s="366"/>
      <c r="K1092" s="367"/>
      <c r="L1092" s="368"/>
      <c r="O1092" s="339"/>
      <c r="P1092" s="369"/>
      <c r="Q1092" s="341"/>
      <c r="R1092" s="342"/>
      <c r="S1092" s="342"/>
      <c r="T1092" s="343"/>
      <c r="U1092" s="344"/>
      <c r="V1092" s="344"/>
      <c r="W1092" s="344"/>
      <c r="X1092" s="564"/>
      <c r="Y1092" s="564"/>
      <c r="Z1092" s="564"/>
      <c r="AA1092" s="564"/>
      <c r="AB1092" s="564"/>
      <c r="AC1092" s="570"/>
      <c r="AD1092" s="570"/>
      <c r="AE1092" s="570"/>
      <c r="AF1092" s="570"/>
      <c r="AG1092" s="570"/>
      <c r="AH1092" s="570"/>
      <c r="AI1092" s="570"/>
      <c r="AJ1092" s="570"/>
      <c r="AK1092" s="570"/>
      <c r="AL1092" s="570"/>
      <c r="AM1092" s="570"/>
      <c r="AN1092" s="570"/>
      <c r="AO1092" s="570"/>
      <c r="AP1092" s="570"/>
      <c r="AQ1092" s="570"/>
      <c r="AR1092" s="570"/>
      <c r="AS1092" s="570"/>
      <c r="AT1092" s="570"/>
      <c r="AU1092" s="570"/>
      <c r="AV1092" s="570"/>
      <c r="AW1092" s="570"/>
      <c r="AX1092" s="570"/>
      <c r="AY1092" s="570"/>
      <c r="AZ1092" s="570"/>
      <c r="BA1092" s="570"/>
      <c r="BB1092" s="570"/>
      <c r="BC1092" s="570"/>
      <c r="BD1092" s="570"/>
      <c r="BE1092" s="570"/>
      <c r="BF1092" s="570"/>
      <c r="BG1092" s="570"/>
      <c r="BH1092" s="570"/>
      <c r="BI1092" s="570"/>
      <c r="BJ1092" s="570"/>
      <c r="BK1092" s="570"/>
      <c r="BL1092" s="570"/>
      <c r="BM1092" s="570"/>
      <c r="BN1092" s="570"/>
      <c r="BO1092" s="570"/>
      <c r="BP1092" s="570"/>
      <c r="BQ1092" s="570"/>
      <c r="BR1092" s="570"/>
      <c r="BS1092" s="570"/>
      <c r="BT1092" s="570"/>
      <c r="BU1092" s="570"/>
      <c r="BV1092" s="570"/>
      <c r="BW1092" s="570"/>
      <c r="BX1092" s="570"/>
      <c r="BY1092" s="570"/>
      <c r="BZ1092" s="570"/>
      <c r="CA1092" s="570"/>
      <c r="CB1092" s="570"/>
      <c r="CC1092" s="570"/>
      <c r="CD1092" s="570"/>
      <c r="CE1092" s="570"/>
      <c r="CF1092" s="570"/>
      <c r="CG1092" s="570"/>
      <c r="CH1092" s="570"/>
      <c r="CI1092" s="570"/>
      <c r="CJ1092" s="570"/>
      <c r="CK1092" s="570"/>
      <c r="CL1092" s="570"/>
      <c r="CM1092" s="570"/>
      <c r="CN1092" s="570"/>
      <c r="CO1092" s="570"/>
      <c r="CP1092" s="570"/>
      <c r="CQ1092" s="570"/>
      <c r="CR1092" s="570"/>
      <c r="CS1092" s="570"/>
      <c r="CT1092" s="570"/>
      <c r="CU1092" s="570"/>
      <c r="CV1092" s="570"/>
    </row>
    <row r="1093" spans="1:100" s="365" customFormat="1" ht="13.5">
      <c r="A1093" s="655"/>
      <c r="B1093" s="655"/>
      <c r="C1093" s="655"/>
      <c r="D1093" s="655"/>
      <c r="E1093" s="655"/>
      <c r="F1093" s="655"/>
      <c r="G1093" s="655"/>
      <c r="H1093" s="815"/>
      <c r="I1093" s="815"/>
      <c r="J1093" s="366"/>
      <c r="K1093" s="367"/>
      <c r="L1093" s="368"/>
      <c r="O1093" s="339"/>
      <c r="P1093" s="369"/>
      <c r="Q1093" s="341"/>
      <c r="R1093" s="342"/>
      <c r="S1093" s="342"/>
      <c r="T1093" s="343"/>
      <c r="U1093" s="344"/>
      <c r="V1093" s="344"/>
      <c r="W1093" s="344"/>
      <c r="X1093" s="564"/>
      <c r="Y1093" s="564"/>
      <c r="Z1093" s="564"/>
      <c r="AA1093" s="564"/>
      <c r="AB1093" s="564"/>
      <c r="AC1093" s="570"/>
      <c r="AD1093" s="570"/>
      <c r="AE1093" s="570"/>
      <c r="AF1093" s="570"/>
      <c r="AG1093" s="570"/>
      <c r="AH1093" s="570"/>
      <c r="AI1093" s="570"/>
      <c r="AJ1093" s="570"/>
      <c r="AK1093" s="570"/>
      <c r="AL1093" s="570"/>
      <c r="AM1093" s="570"/>
      <c r="AN1093" s="570"/>
      <c r="AO1093" s="570"/>
      <c r="AP1093" s="570"/>
      <c r="AQ1093" s="570"/>
      <c r="AR1093" s="570"/>
      <c r="AS1093" s="570"/>
      <c r="AT1093" s="570"/>
      <c r="AU1093" s="570"/>
      <c r="AV1093" s="570"/>
      <c r="AW1093" s="570"/>
      <c r="AX1093" s="570"/>
      <c r="AY1093" s="570"/>
      <c r="AZ1093" s="570"/>
      <c r="BA1093" s="570"/>
      <c r="BB1093" s="570"/>
      <c r="BC1093" s="570"/>
      <c r="BD1093" s="570"/>
      <c r="BE1093" s="570"/>
      <c r="BF1093" s="570"/>
      <c r="BG1093" s="570"/>
      <c r="BH1093" s="570"/>
      <c r="BI1093" s="570"/>
      <c r="BJ1093" s="570"/>
      <c r="BK1093" s="570"/>
      <c r="BL1093" s="570"/>
      <c r="BM1093" s="570"/>
      <c r="BN1093" s="570"/>
      <c r="BO1093" s="570"/>
      <c r="BP1093" s="570"/>
      <c r="BQ1093" s="570"/>
      <c r="BR1093" s="570"/>
      <c r="BS1093" s="570"/>
      <c r="BT1093" s="570"/>
      <c r="BU1093" s="570"/>
      <c r="BV1093" s="570"/>
      <c r="BW1093" s="570"/>
      <c r="BX1093" s="570"/>
      <c r="BY1093" s="570"/>
      <c r="BZ1093" s="570"/>
      <c r="CA1093" s="570"/>
      <c r="CB1093" s="570"/>
      <c r="CC1093" s="570"/>
      <c r="CD1093" s="570"/>
      <c r="CE1093" s="570"/>
      <c r="CF1093" s="570"/>
      <c r="CG1093" s="570"/>
      <c r="CH1093" s="570"/>
      <c r="CI1093" s="570"/>
      <c r="CJ1093" s="570"/>
      <c r="CK1093" s="570"/>
      <c r="CL1093" s="570"/>
      <c r="CM1093" s="570"/>
      <c r="CN1093" s="570"/>
      <c r="CO1093" s="570"/>
      <c r="CP1093" s="570"/>
      <c r="CQ1093" s="570"/>
      <c r="CR1093" s="570"/>
      <c r="CS1093" s="570"/>
      <c r="CT1093" s="570"/>
      <c r="CU1093" s="570"/>
      <c r="CV1093" s="570"/>
    </row>
    <row r="1094" spans="1:100" s="365" customFormat="1" ht="13.5">
      <c r="A1094" s="655"/>
      <c r="B1094" s="655"/>
      <c r="C1094" s="655"/>
      <c r="D1094" s="655"/>
      <c r="E1094" s="655"/>
      <c r="F1094" s="655"/>
      <c r="G1094" s="655"/>
      <c r="H1094" s="815"/>
      <c r="I1094" s="815"/>
      <c r="J1094" s="366"/>
      <c r="K1094" s="367"/>
      <c r="L1094" s="368"/>
      <c r="O1094" s="339"/>
      <c r="P1094" s="369"/>
      <c r="Q1094" s="341"/>
      <c r="R1094" s="342"/>
      <c r="S1094" s="342"/>
      <c r="T1094" s="343"/>
      <c r="U1094" s="344"/>
      <c r="V1094" s="344"/>
      <c r="W1094" s="344"/>
      <c r="X1094" s="564"/>
      <c r="Y1094" s="564"/>
      <c r="Z1094" s="564"/>
      <c r="AA1094" s="564"/>
      <c r="AB1094" s="564"/>
      <c r="AC1094" s="570"/>
      <c r="AD1094" s="570"/>
      <c r="AE1094" s="570"/>
      <c r="AF1094" s="570"/>
      <c r="AG1094" s="570"/>
      <c r="AH1094" s="570"/>
      <c r="AI1094" s="570"/>
      <c r="AJ1094" s="570"/>
      <c r="AK1094" s="570"/>
      <c r="AL1094" s="570"/>
      <c r="AM1094" s="570"/>
      <c r="AN1094" s="570"/>
      <c r="AO1094" s="570"/>
      <c r="AP1094" s="570"/>
      <c r="AQ1094" s="570"/>
      <c r="AR1094" s="570"/>
      <c r="AS1094" s="570"/>
      <c r="AT1094" s="570"/>
      <c r="AU1094" s="570"/>
      <c r="AV1094" s="570"/>
      <c r="AW1094" s="570"/>
      <c r="AX1094" s="570"/>
      <c r="AY1094" s="570"/>
      <c r="AZ1094" s="570"/>
      <c r="BA1094" s="570"/>
      <c r="BB1094" s="570"/>
      <c r="BC1094" s="570"/>
      <c r="BD1094" s="570"/>
      <c r="BE1094" s="570"/>
      <c r="BF1094" s="570"/>
      <c r="BG1094" s="570"/>
      <c r="BH1094" s="570"/>
      <c r="BI1094" s="570"/>
      <c r="BJ1094" s="570"/>
      <c r="BK1094" s="570"/>
      <c r="BL1094" s="570"/>
      <c r="BM1094" s="570"/>
      <c r="BN1094" s="570"/>
      <c r="BO1094" s="570"/>
      <c r="BP1094" s="570"/>
      <c r="BQ1094" s="570"/>
      <c r="BR1094" s="570"/>
      <c r="BS1094" s="570"/>
      <c r="BT1094" s="570"/>
      <c r="BU1094" s="570"/>
      <c r="BV1094" s="570"/>
      <c r="BW1094" s="570"/>
      <c r="BX1094" s="570"/>
      <c r="BY1094" s="570"/>
      <c r="BZ1094" s="570"/>
      <c r="CA1094" s="570"/>
      <c r="CB1094" s="570"/>
      <c r="CC1094" s="570"/>
      <c r="CD1094" s="570"/>
      <c r="CE1094" s="570"/>
      <c r="CF1094" s="570"/>
      <c r="CG1094" s="570"/>
      <c r="CH1094" s="570"/>
      <c r="CI1094" s="570"/>
      <c r="CJ1094" s="570"/>
      <c r="CK1094" s="570"/>
      <c r="CL1094" s="570"/>
      <c r="CM1094" s="570"/>
      <c r="CN1094" s="570"/>
      <c r="CO1094" s="570"/>
      <c r="CP1094" s="570"/>
      <c r="CQ1094" s="570"/>
      <c r="CR1094" s="570"/>
      <c r="CS1094" s="570"/>
      <c r="CT1094" s="570"/>
      <c r="CU1094" s="570"/>
      <c r="CV1094" s="570"/>
    </row>
    <row r="1095" spans="1:100" s="365" customFormat="1" ht="13.5">
      <c r="A1095" s="655"/>
      <c r="B1095" s="655"/>
      <c r="C1095" s="655"/>
      <c r="D1095" s="655"/>
      <c r="E1095" s="655"/>
      <c r="F1095" s="655"/>
      <c r="G1095" s="655"/>
      <c r="H1095" s="815"/>
      <c r="I1095" s="815"/>
      <c r="J1095" s="366"/>
      <c r="K1095" s="367"/>
      <c r="L1095" s="368"/>
      <c r="O1095" s="339"/>
      <c r="P1095" s="369"/>
      <c r="Q1095" s="341"/>
      <c r="R1095" s="342"/>
      <c r="S1095" s="342"/>
      <c r="T1095" s="343"/>
      <c r="U1095" s="344"/>
      <c r="V1095" s="344"/>
      <c r="W1095" s="344"/>
      <c r="X1095" s="564"/>
      <c r="Y1095" s="564"/>
      <c r="Z1095" s="564"/>
      <c r="AA1095" s="564"/>
      <c r="AB1095" s="564"/>
      <c r="AC1095" s="570"/>
      <c r="AD1095" s="570"/>
      <c r="AE1095" s="570"/>
      <c r="AF1095" s="570"/>
      <c r="AG1095" s="570"/>
      <c r="AH1095" s="570"/>
      <c r="AI1095" s="570"/>
      <c r="AJ1095" s="570"/>
      <c r="AK1095" s="570"/>
      <c r="AL1095" s="570"/>
      <c r="AM1095" s="570"/>
      <c r="AN1095" s="570"/>
      <c r="AO1095" s="570"/>
      <c r="AP1095" s="570"/>
      <c r="AQ1095" s="570"/>
      <c r="AR1095" s="570"/>
      <c r="AS1095" s="570"/>
      <c r="AT1095" s="570"/>
      <c r="AU1095" s="570"/>
      <c r="AV1095" s="570"/>
      <c r="AW1095" s="570"/>
      <c r="AX1095" s="570"/>
      <c r="AY1095" s="570"/>
      <c r="AZ1095" s="570"/>
      <c r="BA1095" s="570"/>
      <c r="BB1095" s="570"/>
      <c r="BC1095" s="570"/>
      <c r="BD1095" s="570"/>
      <c r="BE1095" s="570"/>
      <c r="BF1095" s="570"/>
      <c r="BG1095" s="570"/>
      <c r="BH1095" s="570"/>
      <c r="BI1095" s="570"/>
      <c r="BJ1095" s="570"/>
      <c r="BK1095" s="570"/>
      <c r="BL1095" s="570"/>
      <c r="BM1095" s="570"/>
      <c r="BN1095" s="570"/>
      <c r="BO1095" s="570"/>
      <c r="BP1095" s="570"/>
      <c r="BQ1095" s="570"/>
      <c r="BR1095" s="570"/>
      <c r="BS1095" s="570"/>
      <c r="BT1095" s="570"/>
      <c r="BU1095" s="570"/>
      <c r="BV1095" s="570"/>
      <c r="BW1095" s="570"/>
      <c r="BX1095" s="570"/>
      <c r="BY1095" s="570"/>
      <c r="BZ1095" s="570"/>
      <c r="CA1095" s="570"/>
      <c r="CB1095" s="570"/>
      <c r="CC1095" s="570"/>
      <c r="CD1095" s="570"/>
      <c r="CE1095" s="570"/>
      <c r="CF1095" s="570"/>
      <c r="CG1095" s="570"/>
      <c r="CH1095" s="570"/>
      <c r="CI1095" s="570"/>
      <c r="CJ1095" s="570"/>
      <c r="CK1095" s="570"/>
      <c r="CL1095" s="570"/>
      <c r="CM1095" s="570"/>
      <c r="CN1095" s="570"/>
      <c r="CO1095" s="570"/>
      <c r="CP1095" s="570"/>
      <c r="CQ1095" s="570"/>
      <c r="CR1095" s="570"/>
      <c r="CS1095" s="570"/>
      <c r="CT1095" s="570"/>
      <c r="CU1095" s="570"/>
      <c r="CV1095" s="570"/>
    </row>
    <row r="1096" spans="1:100" s="365" customFormat="1" ht="13.5">
      <c r="A1096" s="655"/>
      <c r="B1096" s="655"/>
      <c r="C1096" s="655"/>
      <c r="D1096" s="655"/>
      <c r="E1096" s="655"/>
      <c r="F1096" s="655"/>
      <c r="G1096" s="655"/>
      <c r="H1096" s="815"/>
      <c r="I1096" s="815"/>
      <c r="J1096" s="366"/>
      <c r="K1096" s="367"/>
      <c r="L1096" s="368"/>
      <c r="O1096" s="339"/>
      <c r="P1096" s="369"/>
      <c r="Q1096" s="341"/>
      <c r="R1096" s="342"/>
      <c r="S1096" s="342"/>
      <c r="T1096" s="343"/>
      <c r="U1096" s="344"/>
      <c r="V1096" s="344"/>
      <c r="W1096" s="344"/>
      <c r="X1096" s="564"/>
      <c r="Y1096" s="564"/>
      <c r="Z1096" s="564"/>
      <c r="AA1096" s="564"/>
      <c r="AB1096" s="564"/>
      <c r="AC1096" s="570"/>
      <c r="AD1096" s="570"/>
      <c r="AE1096" s="570"/>
      <c r="AF1096" s="570"/>
      <c r="AG1096" s="570"/>
      <c r="AH1096" s="570"/>
      <c r="AI1096" s="570"/>
      <c r="AJ1096" s="570"/>
      <c r="AK1096" s="570"/>
      <c r="AL1096" s="570"/>
      <c r="AM1096" s="570"/>
      <c r="AN1096" s="570"/>
      <c r="AO1096" s="570"/>
      <c r="AP1096" s="570"/>
      <c r="AQ1096" s="570"/>
      <c r="AR1096" s="570"/>
      <c r="AS1096" s="570"/>
      <c r="AT1096" s="570"/>
      <c r="AU1096" s="570"/>
      <c r="AV1096" s="570"/>
      <c r="AW1096" s="570"/>
      <c r="AX1096" s="570"/>
      <c r="AY1096" s="570"/>
      <c r="AZ1096" s="570"/>
      <c r="BA1096" s="570"/>
      <c r="BB1096" s="570"/>
      <c r="BC1096" s="570"/>
      <c r="BD1096" s="570"/>
      <c r="BE1096" s="570"/>
      <c r="BF1096" s="570"/>
      <c r="BG1096" s="570"/>
      <c r="BH1096" s="570"/>
      <c r="BI1096" s="570"/>
      <c r="BJ1096" s="570"/>
      <c r="BK1096" s="570"/>
      <c r="BL1096" s="570"/>
      <c r="BM1096" s="570"/>
      <c r="BN1096" s="570"/>
      <c r="BO1096" s="570"/>
      <c r="BP1096" s="570"/>
      <c r="BQ1096" s="570"/>
      <c r="BR1096" s="570"/>
      <c r="BS1096" s="570"/>
      <c r="BT1096" s="570"/>
      <c r="BU1096" s="570"/>
      <c r="BV1096" s="570"/>
      <c r="BW1096" s="570"/>
      <c r="BX1096" s="570"/>
      <c r="BY1096" s="570"/>
      <c r="BZ1096" s="570"/>
      <c r="CA1096" s="570"/>
      <c r="CB1096" s="570"/>
      <c r="CC1096" s="570"/>
      <c r="CD1096" s="570"/>
      <c r="CE1096" s="570"/>
      <c r="CF1096" s="570"/>
      <c r="CG1096" s="570"/>
      <c r="CH1096" s="570"/>
      <c r="CI1096" s="570"/>
      <c r="CJ1096" s="570"/>
      <c r="CK1096" s="570"/>
      <c r="CL1096" s="570"/>
      <c r="CM1096" s="570"/>
      <c r="CN1096" s="570"/>
      <c r="CO1096" s="570"/>
      <c r="CP1096" s="570"/>
      <c r="CQ1096" s="570"/>
      <c r="CR1096" s="570"/>
      <c r="CS1096" s="570"/>
      <c r="CT1096" s="570"/>
      <c r="CU1096" s="570"/>
      <c r="CV1096" s="570"/>
    </row>
    <row r="1097" spans="1:100" s="365" customFormat="1" ht="13.5">
      <c r="A1097" s="655"/>
      <c r="B1097" s="655"/>
      <c r="C1097" s="655"/>
      <c r="D1097" s="655"/>
      <c r="E1097" s="655"/>
      <c r="F1097" s="655"/>
      <c r="G1097" s="655"/>
      <c r="H1097" s="815"/>
      <c r="I1097" s="815"/>
      <c r="J1097" s="366"/>
      <c r="K1097" s="367"/>
      <c r="L1097" s="368"/>
      <c r="O1097" s="339"/>
      <c r="P1097" s="369"/>
      <c r="Q1097" s="341"/>
      <c r="R1097" s="342"/>
      <c r="S1097" s="342"/>
      <c r="T1097" s="343"/>
      <c r="U1097" s="344"/>
      <c r="V1097" s="344"/>
      <c r="W1097" s="344"/>
      <c r="X1097" s="564"/>
      <c r="Y1097" s="564"/>
      <c r="Z1097" s="564"/>
      <c r="AA1097" s="564"/>
      <c r="AB1097" s="564"/>
      <c r="AC1097" s="570"/>
      <c r="AD1097" s="570"/>
      <c r="AE1097" s="570"/>
      <c r="AF1097" s="570"/>
      <c r="AG1097" s="570"/>
      <c r="AH1097" s="570"/>
      <c r="AI1097" s="570"/>
      <c r="AJ1097" s="570"/>
      <c r="AK1097" s="570"/>
      <c r="AL1097" s="570"/>
      <c r="AM1097" s="570"/>
      <c r="AN1097" s="570"/>
      <c r="AO1097" s="570"/>
      <c r="AP1097" s="570"/>
      <c r="AQ1097" s="570"/>
      <c r="AR1097" s="570"/>
      <c r="AS1097" s="570"/>
      <c r="AT1097" s="570"/>
      <c r="AU1097" s="570"/>
      <c r="AV1097" s="570"/>
      <c r="AW1097" s="570"/>
      <c r="AX1097" s="570"/>
      <c r="AY1097" s="570"/>
      <c r="AZ1097" s="570"/>
      <c r="BA1097" s="570"/>
      <c r="BB1097" s="570"/>
      <c r="BC1097" s="570"/>
      <c r="BD1097" s="570"/>
      <c r="BE1097" s="570"/>
      <c r="BF1097" s="570"/>
      <c r="BG1097" s="570"/>
      <c r="BH1097" s="570"/>
      <c r="BI1097" s="570"/>
      <c r="BJ1097" s="570"/>
      <c r="BK1097" s="570"/>
      <c r="BL1097" s="570"/>
      <c r="BM1097" s="570"/>
      <c r="BN1097" s="570"/>
      <c r="BO1097" s="570"/>
      <c r="BP1097" s="570"/>
      <c r="BQ1097" s="570"/>
      <c r="BR1097" s="570"/>
      <c r="BS1097" s="570"/>
      <c r="BT1097" s="570"/>
      <c r="BU1097" s="570"/>
      <c r="BV1097" s="570"/>
      <c r="BW1097" s="570"/>
      <c r="BX1097" s="570"/>
      <c r="BY1097" s="570"/>
      <c r="BZ1097" s="570"/>
      <c r="CA1097" s="570"/>
      <c r="CB1097" s="570"/>
      <c r="CC1097" s="570"/>
      <c r="CD1097" s="570"/>
      <c r="CE1097" s="570"/>
      <c r="CF1097" s="570"/>
      <c r="CG1097" s="570"/>
      <c r="CH1097" s="570"/>
      <c r="CI1097" s="570"/>
      <c r="CJ1097" s="570"/>
      <c r="CK1097" s="570"/>
      <c r="CL1097" s="570"/>
      <c r="CM1097" s="570"/>
      <c r="CN1097" s="570"/>
      <c r="CO1097" s="570"/>
      <c r="CP1097" s="570"/>
      <c r="CQ1097" s="570"/>
      <c r="CR1097" s="570"/>
      <c r="CS1097" s="570"/>
      <c r="CT1097" s="570"/>
      <c r="CU1097" s="570"/>
      <c r="CV1097" s="570"/>
    </row>
    <row r="1098" spans="1:100" s="365" customFormat="1" ht="13.5">
      <c r="A1098" s="655"/>
      <c r="B1098" s="655"/>
      <c r="C1098" s="655"/>
      <c r="D1098" s="655"/>
      <c r="E1098" s="655"/>
      <c r="F1098" s="655"/>
      <c r="G1098" s="655"/>
      <c r="H1098" s="815"/>
      <c r="I1098" s="815"/>
      <c r="J1098" s="366"/>
      <c r="K1098" s="367"/>
      <c r="L1098" s="368"/>
      <c r="O1098" s="339"/>
      <c r="P1098" s="369"/>
      <c r="Q1098" s="341"/>
      <c r="R1098" s="342"/>
      <c r="S1098" s="342"/>
      <c r="T1098" s="343"/>
      <c r="U1098" s="344"/>
      <c r="V1098" s="344"/>
      <c r="W1098" s="344"/>
      <c r="X1098" s="564"/>
      <c r="Y1098" s="564"/>
      <c r="Z1098" s="564"/>
      <c r="AA1098" s="564"/>
      <c r="AB1098" s="564"/>
      <c r="AC1098" s="570"/>
      <c r="AD1098" s="570"/>
      <c r="AE1098" s="570"/>
      <c r="AF1098" s="570"/>
      <c r="AG1098" s="570"/>
      <c r="AH1098" s="570"/>
      <c r="AI1098" s="570"/>
      <c r="AJ1098" s="570"/>
      <c r="AK1098" s="570"/>
      <c r="AL1098" s="570"/>
      <c r="AM1098" s="570"/>
      <c r="AN1098" s="570"/>
      <c r="AO1098" s="570"/>
      <c r="AP1098" s="570"/>
      <c r="AQ1098" s="570"/>
      <c r="AR1098" s="570"/>
      <c r="AS1098" s="570"/>
      <c r="AT1098" s="570"/>
      <c r="AU1098" s="570"/>
      <c r="AV1098" s="570"/>
      <c r="AW1098" s="570"/>
      <c r="AX1098" s="570"/>
      <c r="AY1098" s="570"/>
      <c r="AZ1098" s="570"/>
      <c r="BA1098" s="570"/>
      <c r="BB1098" s="570"/>
      <c r="BC1098" s="570"/>
      <c r="BD1098" s="570"/>
      <c r="BE1098" s="570"/>
      <c r="BF1098" s="570"/>
      <c r="BG1098" s="570"/>
      <c r="BH1098" s="570"/>
      <c r="BI1098" s="570"/>
      <c r="BJ1098" s="570"/>
      <c r="BK1098" s="570"/>
      <c r="BL1098" s="570"/>
      <c r="BM1098" s="570"/>
      <c r="BN1098" s="570"/>
      <c r="BO1098" s="570"/>
      <c r="BP1098" s="570"/>
      <c r="BQ1098" s="570"/>
      <c r="BR1098" s="570"/>
      <c r="BS1098" s="570"/>
      <c r="BT1098" s="570"/>
      <c r="BU1098" s="570"/>
      <c r="BV1098" s="570"/>
      <c r="BW1098" s="570"/>
      <c r="BX1098" s="570"/>
      <c r="BY1098" s="570"/>
      <c r="BZ1098" s="570"/>
      <c r="CA1098" s="570"/>
      <c r="CB1098" s="570"/>
      <c r="CC1098" s="570"/>
      <c r="CD1098" s="570"/>
      <c r="CE1098" s="570"/>
      <c r="CF1098" s="570"/>
      <c r="CG1098" s="570"/>
      <c r="CH1098" s="570"/>
      <c r="CI1098" s="570"/>
      <c r="CJ1098" s="570"/>
      <c r="CK1098" s="570"/>
      <c r="CL1098" s="570"/>
      <c r="CM1098" s="570"/>
      <c r="CN1098" s="570"/>
      <c r="CO1098" s="570"/>
      <c r="CP1098" s="570"/>
      <c r="CQ1098" s="570"/>
      <c r="CR1098" s="570"/>
      <c r="CS1098" s="570"/>
      <c r="CT1098" s="570"/>
      <c r="CU1098" s="570"/>
      <c r="CV1098" s="570"/>
    </row>
    <row r="1099" spans="1:100" s="365" customFormat="1" ht="13.5">
      <c r="A1099" s="655"/>
      <c r="B1099" s="655"/>
      <c r="C1099" s="655"/>
      <c r="D1099" s="655"/>
      <c r="E1099" s="655"/>
      <c r="F1099" s="655"/>
      <c r="G1099" s="655"/>
      <c r="H1099" s="815"/>
      <c r="I1099" s="815"/>
      <c r="J1099" s="366"/>
      <c r="K1099" s="367"/>
      <c r="L1099" s="368"/>
      <c r="O1099" s="339"/>
      <c r="P1099" s="369"/>
      <c r="Q1099" s="341"/>
      <c r="R1099" s="342"/>
      <c r="S1099" s="342"/>
      <c r="T1099" s="343"/>
      <c r="U1099" s="344"/>
      <c r="V1099" s="344"/>
      <c r="W1099" s="344"/>
      <c r="X1099" s="564"/>
      <c r="Y1099" s="564"/>
      <c r="Z1099" s="564"/>
      <c r="AA1099" s="564"/>
      <c r="AB1099" s="564"/>
      <c r="AC1099" s="570"/>
      <c r="AD1099" s="570"/>
      <c r="AE1099" s="570"/>
      <c r="AF1099" s="570"/>
      <c r="AG1099" s="570"/>
      <c r="AH1099" s="570"/>
      <c r="AI1099" s="570"/>
      <c r="AJ1099" s="570"/>
      <c r="AK1099" s="570"/>
      <c r="AL1099" s="570"/>
      <c r="AM1099" s="570"/>
      <c r="AN1099" s="570"/>
      <c r="AO1099" s="570"/>
      <c r="AP1099" s="570"/>
      <c r="AQ1099" s="570"/>
      <c r="AR1099" s="570"/>
      <c r="AS1099" s="570"/>
      <c r="AT1099" s="570"/>
      <c r="AU1099" s="570"/>
      <c r="AV1099" s="570"/>
      <c r="AW1099" s="570"/>
      <c r="AX1099" s="570"/>
      <c r="AY1099" s="570"/>
      <c r="AZ1099" s="570"/>
      <c r="BA1099" s="570"/>
      <c r="BB1099" s="570"/>
      <c r="BC1099" s="570"/>
      <c r="BD1099" s="570"/>
      <c r="BE1099" s="570"/>
      <c r="BF1099" s="570"/>
      <c r="BG1099" s="570"/>
      <c r="BH1099" s="570"/>
      <c r="BI1099" s="570"/>
      <c r="BJ1099" s="570"/>
      <c r="BK1099" s="570"/>
      <c r="BL1099" s="570"/>
      <c r="BM1099" s="570"/>
      <c r="BN1099" s="570"/>
      <c r="BO1099" s="570"/>
      <c r="BP1099" s="570"/>
      <c r="BQ1099" s="570"/>
      <c r="BR1099" s="570"/>
      <c r="BS1099" s="570"/>
      <c r="BT1099" s="570"/>
      <c r="BU1099" s="570"/>
      <c r="BV1099" s="570"/>
      <c r="BW1099" s="570"/>
      <c r="BX1099" s="570"/>
      <c r="BY1099" s="570"/>
      <c r="BZ1099" s="570"/>
      <c r="CA1099" s="570"/>
      <c r="CB1099" s="570"/>
      <c r="CC1099" s="570"/>
      <c r="CD1099" s="570"/>
      <c r="CE1099" s="570"/>
      <c r="CF1099" s="570"/>
      <c r="CG1099" s="570"/>
      <c r="CH1099" s="570"/>
      <c r="CI1099" s="570"/>
      <c r="CJ1099" s="570"/>
      <c r="CK1099" s="570"/>
      <c r="CL1099" s="570"/>
      <c r="CM1099" s="570"/>
      <c r="CN1099" s="570"/>
      <c r="CO1099" s="570"/>
      <c r="CP1099" s="570"/>
      <c r="CQ1099" s="570"/>
      <c r="CR1099" s="570"/>
      <c r="CS1099" s="570"/>
      <c r="CT1099" s="570"/>
      <c r="CU1099" s="570"/>
      <c r="CV1099" s="570"/>
    </row>
    <row r="1100" spans="1:100" s="365" customFormat="1" ht="13.5">
      <c r="A1100" s="655"/>
      <c r="B1100" s="655"/>
      <c r="C1100" s="655"/>
      <c r="D1100" s="655"/>
      <c r="E1100" s="655"/>
      <c r="F1100" s="655"/>
      <c r="G1100" s="655"/>
      <c r="H1100" s="815"/>
      <c r="I1100" s="815"/>
      <c r="J1100" s="366"/>
      <c r="K1100" s="367"/>
      <c r="L1100" s="368"/>
      <c r="O1100" s="339"/>
      <c r="P1100" s="369"/>
      <c r="Q1100" s="341"/>
      <c r="R1100" s="342"/>
      <c r="S1100" s="342"/>
      <c r="T1100" s="343"/>
      <c r="U1100" s="344"/>
      <c r="V1100" s="344"/>
      <c r="W1100" s="344"/>
      <c r="X1100" s="564"/>
      <c r="Y1100" s="564"/>
      <c r="Z1100" s="564"/>
      <c r="AA1100" s="564"/>
      <c r="AB1100" s="564"/>
      <c r="AC1100" s="570"/>
      <c r="AD1100" s="570"/>
      <c r="AE1100" s="570"/>
      <c r="AF1100" s="570"/>
      <c r="AG1100" s="570"/>
      <c r="AH1100" s="570"/>
      <c r="AI1100" s="570"/>
      <c r="AJ1100" s="570"/>
      <c r="AK1100" s="570"/>
      <c r="AL1100" s="570"/>
      <c r="AM1100" s="570"/>
      <c r="AN1100" s="570"/>
      <c r="AO1100" s="570"/>
      <c r="AP1100" s="570"/>
      <c r="AQ1100" s="570"/>
      <c r="AR1100" s="570"/>
      <c r="AS1100" s="570"/>
      <c r="AT1100" s="570"/>
      <c r="AU1100" s="570"/>
      <c r="AV1100" s="570"/>
      <c r="AW1100" s="570"/>
      <c r="AX1100" s="570"/>
      <c r="AY1100" s="570"/>
      <c r="AZ1100" s="570"/>
      <c r="BA1100" s="570"/>
      <c r="BB1100" s="570"/>
      <c r="BC1100" s="570"/>
      <c r="BD1100" s="570"/>
      <c r="BE1100" s="570"/>
      <c r="BF1100" s="570"/>
      <c r="BG1100" s="570"/>
      <c r="BH1100" s="570"/>
      <c r="BI1100" s="570"/>
      <c r="BJ1100" s="570"/>
      <c r="BK1100" s="570"/>
      <c r="BL1100" s="570"/>
      <c r="BM1100" s="570"/>
      <c r="BN1100" s="570"/>
      <c r="BO1100" s="570"/>
      <c r="BP1100" s="570"/>
      <c r="BQ1100" s="570"/>
      <c r="BR1100" s="570"/>
      <c r="BS1100" s="570"/>
      <c r="BT1100" s="570"/>
      <c r="BU1100" s="570"/>
      <c r="BV1100" s="570"/>
      <c r="BW1100" s="570"/>
      <c r="BX1100" s="570"/>
      <c r="BY1100" s="570"/>
      <c r="BZ1100" s="570"/>
      <c r="CA1100" s="570"/>
      <c r="CB1100" s="570"/>
      <c r="CC1100" s="570"/>
      <c r="CD1100" s="570"/>
      <c r="CE1100" s="570"/>
      <c r="CF1100" s="570"/>
      <c r="CG1100" s="570"/>
      <c r="CH1100" s="570"/>
      <c r="CI1100" s="570"/>
      <c r="CJ1100" s="570"/>
      <c r="CK1100" s="570"/>
      <c r="CL1100" s="570"/>
      <c r="CM1100" s="570"/>
      <c r="CN1100" s="570"/>
      <c r="CO1100" s="570"/>
      <c r="CP1100" s="570"/>
      <c r="CQ1100" s="570"/>
      <c r="CR1100" s="570"/>
      <c r="CS1100" s="570"/>
      <c r="CT1100" s="570"/>
      <c r="CU1100" s="570"/>
      <c r="CV1100" s="570"/>
    </row>
    <row r="1101" spans="1:100" s="365" customFormat="1" ht="13.5">
      <c r="A1101" s="655"/>
      <c r="B1101" s="655"/>
      <c r="C1101" s="655"/>
      <c r="D1101" s="655"/>
      <c r="E1101" s="655"/>
      <c r="F1101" s="655"/>
      <c r="G1101" s="655"/>
      <c r="H1101" s="815"/>
      <c r="I1101" s="815"/>
      <c r="J1101" s="366"/>
      <c r="K1101" s="367"/>
      <c r="L1101" s="368"/>
      <c r="O1101" s="339"/>
      <c r="P1101" s="369"/>
      <c r="Q1101" s="341"/>
      <c r="R1101" s="342"/>
      <c r="S1101" s="342"/>
      <c r="T1101" s="343"/>
      <c r="U1101" s="344"/>
      <c r="V1101" s="344"/>
      <c r="W1101" s="344"/>
      <c r="X1101" s="564"/>
      <c r="Y1101" s="564"/>
      <c r="Z1101" s="564"/>
      <c r="AA1101" s="564"/>
      <c r="AB1101" s="564"/>
      <c r="AC1101" s="570"/>
      <c r="AD1101" s="570"/>
      <c r="AE1101" s="570"/>
      <c r="AF1101" s="570"/>
      <c r="AG1101" s="570"/>
      <c r="AH1101" s="570"/>
      <c r="AI1101" s="570"/>
      <c r="AJ1101" s="570"/>
      <c r="AK1101" s="570"/>
      <c r="AL1101" s="570"/>
      <c r="AM1101" s="570"/>
      <c r="AN1101" s="570"/>
      <c r="AO1101" s="570"/>
      <c r="AP1101" s="570"/>
      <c r="AQ1101" s="570"/>
      <c r="AR1101" s="570"/>
      <c r="AS1101" s="570"/>
      <c r="AT1101" s="570"/>
      <c r="AU1101" s="570"/>
      <c r="AV1101" s="570"/>
      <c r="AW1101" s="570"/>
      <c r="AX1101" s="570"/>
      <c r="AY1101" s="570"/>
      <c r="AZ1101" s="570"/>
      <c r="BA1101" s="570"/>
      <c r="BB1101" s="570"/>
      <c r="BC1101" s="570"/>
      <c r="BD1101" s="570"/>
      <c r="BE1101" s="570"/>
      <c r="BF1101" s="570"/>
      <c r="BG1101" s="570"/>
      <c r="BH1101" s="570"/>
      <c r="BI1101" s="570"/>
      <c r="BJ1101" s="570"/>
      <c r="BK1101" s="570"/>
      <c r="BL1101" s="570"/>
      <c r="BM1101" s="570"/>
      <c r="BN1101" s="570"/>
      <c r="BO1101" s="570"/>
      <c r="BP1101" s="570"/>
      <c r="BQ1101" s="570"/>
      <c r="BR1101" s="570"/>
      <c r="BS1101" s="570"/>
      <c r="BT1101" s="570"/>
      <c r="BU1101" s="570"/>
      <c r="BV1101" s="570"/>
      <c r="BW1101" s="570"/>
      <c r="BX1101" s="570"/>
      <c r="BY1101" s="570"/>
      <c r="BZ1101" s="570"/>
      <c r="CA1101" s="570"/>
      <c r="CB1101" s="570"/>
      <c r="CC1101" s="570"/>
      <c r="CD1101" s="570"/>
      <c r="CE1101" s="570"/>
      <c r="CF1101" s="570"/>
      <c r="CG1101" s="570"/>
      <c r="CH1101" s="570"/>
      <c r="CI1101" s="570"/>
      <c r="CJ1101" s="570"/>
      <c r="CK1101" s="570"/>
      <c r="CL1101" s="570"/>
      <c r="CM1101" s="570"/>
      <c r="CN1101" s="570"/>
      <c r="CO1101" s="570"/>
      <c r="CP1101" s="570"/>
      <c r="CQ1101" s="570"/>
      <c r="CR1101" s="570"/>
      <c r="CS1101" s="570"/>
      <c r="CT1101" s="570"/>
      <c r="CU1101" s="570"/>
      <c r="CV1101" s="570"/>
    </row>
    <row r="1102" spans="1:100" s="365" customFormat="1" ht="13.5">
      <c r="A1102" s="655"/>
      <c r="B1102" s="655"/>
      <c r="C1102" s="655"/>
      <c r="D1102" s="655"/>
      <c r="E1102" s="655"/>
      <c r="F1102" s="655"/>
      <c r="G1102" s="655"/>
      <c r="H1102" s="815"/>
      <c r="I1102" s="815"/>
      <c r="J1102" s="366"/>
      <c r="K1102" s="367"/>
      <c r="L1102" s="368"/>
      <c r="O1102" s="339"/>
      <c r="P1102" s="369"/>
      <c r="Q1102" s="341"/>
      <c r="R1102" s="342"/>
      <c r="S1102" s="342"/>
      <c r="T1102" s="343"/>
      <c r="U1102" s="344"/>
      <c r="V1102" s="344"/>
      <c r="W1102" s="344"/>
      <c r="X1102" s="564"/>
      <c r="Y1102" s="564"/>
      <c r="Z1102" s="564"/>
      <c r="AA1102" s="564"/>
      <c r="AB1102" s="564"/>
      <c r="AC1102" s="570"/>
      <c r="AD1102" s="570"/>
      <c r="AE1102" s="570"/>
      <c r="AF1102" s="570"/>
      <c r="AG1102" s="570"/>
      <c r="AH1102" s="570"/>
      <c r="AI1102" s="570"/>
      <c r="AJ1102" s="570"/>
      <c r="AK1102" s="570"/>
      <c r="AL1102" s="570"/>
      <c r="AM1102" s="570"/>
      <c r="AN1102" s="570"/>
      <c r="AO1102" s="570"/>
      <c r="AP1102" s="570"/>
      <c r="AQ1102" s="570"/>
      <c r="AR1102" s="570"/>
      <c r="AS1102" s="570"/>
      <c r="AT1102" s="570"/>
      <c r="AU1102" s="570"/>
      <c r="AV1102" s="570"/>
      <c r="AW1102" s="570"/>
      <c r="AX1102" s="570"/>
      <c r="AY1102" s="570"/>
      <c r="AZ1102" s="570"/>
      <c r="BA1102" s="570"/>
      <c r="BB1102" s="570"/>
      <c r="BC1102" s="570"/>
      <c r="BD1102" s="570"/>
      <c r="BE1102" s="570"/>
      <c r="BF1102" s="570"/>
      <c r="BG1102" s="570"/>
      <c r="BH1102" s="570"/>
      <c r="BI1102" s="570"/>
      <c r="BJ1102" s="570"/>
      <c r="BK1102" s="570"/>
      <c r="BL1102" s="570"/>
      <c r="BM1102" s="570"/>
      <c r="BN1102" s="570"/>
      <c r="BO1102" s="570"/>
      <c r="BP1102" s="570"/>
      <c r="BQ1102" s="570"/>
      <c r="BR1102" s="570"/>
      <c r="BS1102" s="570"/>
      <c r="BT1102" s="570"/>
      <c r="BU1102" s="570"/>
      <c r="BV1102" s="570"/>
      <c r="BW1102" s="570"/>
      <c r="BX1102" s="570"/>
      <c r="BY1102" s="570"/>
      <c r="BZ1102" s="570"/>
      <c r="CA1102" s="570"/>
      <c r="CB1102" s="570"/>
      <c r="CC1102" s="570"/>
      <c r="CD1102" s="570"/>
      <c r="CE1102" s="570"/>
      <c r="CF1102" s="570"/>
      <c r="CG1102" s="570"/>
      <c r="CH1102" s="570"/>
      <c r="CI1102" s="570"/>
      <c r="CJ1102" s="570"/>
      <c r="CK1102" s="570"/>
      <c r="CL1102" s="570"/>
      <c r="CM1102" s="570"/>
      <c r="CN1102" s="570"/>
      <c r="CO1102" s="570"/>
      <c r="CP1102" s="570"/>
      <c r="CQ1102" s="570"/>
      <c r="CR1102" s="570"/>
      <c r="CS1102" s="570"/>
      <c r="CT1102" s="570"/>
      <c r="CU1102" s="570"/>
      <c r="CV1102" s="570"/>
    </row>
    <row r="1103" spans="1:100" s="365" customFormat="1" ht="13.5">
      <c r="A1103" s="655"/>
      <c r="B1103" s="655"/>
      <c r="C1103" s="655"/>
      <c r="D1103" s="655"/>
      <c r="E1103" s="655"/>
      <c r="F1103" s="655"/>
      <c r="G1103" s="655"/>
      <c r="H1103" s="815"/>
      <c r="I1103" s="815"/>
      <c r="J1103" s="366"/>
      <c r="K1103" s="367"/>
      <c r="L1103" s="368"/>
      <c r="O1103" s="339"/>
      <c r="P1103" s="369"/>
      <c r="Q1103" s="341"/>
      <c r="R1103" s="342"/>
      <c r="S1103" s="342"/>
      <c r="T1103" s="343"/>
      <c r="U1103" s="344"/>
      <c r="V1103" s="344"/>
      <c r="W1103" s="344"/>
      <c r="X1103" s="564"/>
      <c r="Y1103" s="564"/>
      <c r="Z1103" s="564"/>
      <c r="AA1103" s="564"/>
      <c r="AB1103" s="564"/>
      <c r="AC1103" s="570"/>
      <c r="AD1103" s="570"/>
      <c r="AE1103" s="570"/>
      <c r="AF1103" s="570"/>
      <c r="AG1103" s="570"/>
      <c r="AH1103" s="570"/>
      <c r="AI1103" s="570"/>
      <c r="AJ1103" s="570"/>
      <c r="AK1103" s="570"/>
      <c r="AL1103" s="570"/>
      <c r="AM1103" s="570"/>
      <c r="AN1103" s="570"/>
      <c r="AO1103" s="570"/>
      <c r="AP1103" s="570"/>
      <c r="AQ1103" s="570"/>
      <c r="AR1103" s="570"/>
      <c r="AS1103" s="570"/>
      <c r="AT1103" s="570"/>
      <c r="AU1103" s="570"/>
      <c r="AV1103" s="570"/>
      <c r="AW1103" s="570"/>
      <c r="AX1103" s="570"/>
      <c r="AY1103" s="570"/>
      <c r="AZ1103" s="570"/>
      <c r="BA1103" s="570"/>
      <c r="BB1103" s="570"/>
      <c r="BC1103" s="570"/>
      <c r="BD1103" s="570"/>
      <c r="BE1103" s="570"/>
      <c r="BF1103" s="570"/>
      <c r="BG1103" s="570"/>
      <c r="BH1103" s="570"/>
      <c r="BI1103" s="570"/>
      <c r="BJ1103" s="570"/>
      <c r="BK1103" s="570"/>
      <c r="BL1103" s="570"/>
      <c r="BM1103" s="570"/>
      <c r="BN1103" s="570"/>
      <c r="BO1103" s="570"/>
      <c r="BP1103" s="570"/>
      <c r="BQ1103" s="570"/>
      <c r="BR1103" s="570"/>
      <c r="BS1103" s="570"/>
      <c r="BT1103" s="570"/>
      <c r="BU1103" s="570"/>
      <c r="BV1103" s="570"/>
      <c r="BW1103" s="570"/>
      <c r="BX1103" s="570"/>
      <c r="BY1103" s="570"/>
      <c r="BZ1103" s="570"/>
      <c r="CA1103" s="570"/>
      <c r="CB1103" s="570"/>
      <c r="CC1103" s="570"/>
      <c r="CD1103" s="570"/>
      <c r="CE1103" s="570"/>
      <c r="CF1103" s="570"/>
      <c r="CG1103" s="570"/>
      <c r="CH1103" s="570"/>
      <c r="CI1103" s="570"/>
      <c r="CJ1103" s="570"/>
      <c r="CK1103" s="570"/>
      <c r="CL1103" s="570"/>
      <c r="CM1103" s="570"/>
      <c r="CN1103" s="570"/>
      <c r="CO1103" s="570"/>
      <c r="CP1103" s="570"/>
      <c r="CQ1103" s="570"/>
      <c r="CR1103" s="570"/>
      <c r="CS1103" s="570"/>
      <c r="CT1103" s="570"/>
      <c r="CU1103" s="570"/>
      <c r="CV1103" s="570"/>
    </row>
    <row r="1104" spans="1:100" s="365" customFormat="1" ht="13.5">
      <c r="A1104" s="655"/>
      <c r="B1104" s="655"/>
      <c r="C1104" s="655"/>
      <c r="D1104" s="655"/>
      <c r="E1104" s="655"/>
      <c r="F1104" s="655"/>
      <c r="G1104" s="655"/>
      <c r="H1104" s="815"/>
      <c r="I1104" s="815"/>
      <c r="J1104" s="366"/>
      <c r="K1104" s="367"/>
      <c r="L1104" s="368"/>
      <c r="O1104" s="339"/>
      <c r="P1104" s="369"/>
      <c r="Q1104" s="341"/>
      <c r="R1104" s="342"/>
      <c r="S1104" s="342"/>
      <c r="T1104" s="343"/>
      <c r="U1104" s="344"/>
      <c r="V1104" s="344"/>
      <c r="W1104" s="344"/>
      <c r="X1104" s="564"/>
      <c r="Y1104" s="564"/>
      <c r="Z1104" s="564"/>
      <c r="AA1104" s="564"/>
      <c r="AB1104" s="564"/>
      <c r="AC1104" s="570"/>
      <c r="AD1104" s="570"/>
      <c r="AE1104" s="570"/>
      <c r="AF1104" s="570"/>
      <c r="AG1104" s="570"/>
      <c r="AH1104" s="570"/>
      <c r="AI1104" s="570"/>
      <c r="AJ1104" s="570"/>
      <c r="AK1104" s="570"/>
      <c r="AL1104" s="570"/>
      <c r="AM1104" s="570"/>
      <c r="AN1104" s="570"/>
      <c r="AO1104" s="570"/>
      <c r="AP1104" s="570"/>
      <c r="AQ1104" s="570"/>
      <c r="AR1104" s="570"/>
      <c r="AS1104" s="570"/>
      <c r="AT1104" s="570"/>
      <c r="AU1104" s="570"/>
      <c r="AV1104" s="570"/>
      <c r="AW1104" s="570"/>
      <c r="AX1104" s="570"/>
      <c r="AY1104" s="570"/>
      <c r="AZ1104" s="570"/>
      <c r="BA1104" s="570"/>
      <c r="BB1104" s="570"/>
      <c r="BC1104" s="570"/>
      <c r="BD1104" s="570"/>
      <c r="BE1104" s="570"/>
      <c r="BF1104" s="570"/>
      <c r="BG1104" s="570"/>
      <c r="BH1104" s="570"/>
      <c r="BI1104" s="570"/>
      <c r="BJ1104" s="570"/>
      <c r="BK1104" s="570"/>
      <c r="BL1104" s="570"/>
      <c r="BM1104" s="570"/>
      <c r="BN1104" s="570"/>
      <c r="BO1104" s="570"/>
      <c r="BP1104" s="570"/>
      <c r="BQ1104" s="570"/>
      <c r="BR1104" s="570"/>
      <c r="BS1104" s="570"/>
      <c r="BT1104" s="570"/>
      <c r="BU1104" s="570"/>
      <c r="BV1104" s="570"/>
      <c r="BW1104" s="570"/>
      <c r="BX1104" s="570"/>
      <c r="BY1104" s="570"/>
      <c r="BZ1104" s="570"/>
      <c r="CA1104" s="570"/>
      <c r="CB1104" s="570"/>
      <c r="CC1104" s="570"/>
      <c r="CD1104" s="570"/>
      <c r="CE1104" s="570"/>
      <c r="CF1104" s="570"/>
      <c r="CG1104" s="570"/>
      <c r="CH1104" s="570"/>
      <c r="CI1104" s="570"/>
      <c r="CJ1104" s="570"/>
      <c r="CK1104" s="570"/>
      <c r="CL1104" s="570"/>
      <c r="CM1104" s="570"/>
      <c r="CN1104" s="570"/>
      <c r="CO1104" s="570"/>
      <c r="CP1104" s="570"/>
      <c r="CQ1104" s="570"/>
      <c r="CR1104" s="570"/>
      <c r="CS1104" s="570"/>
      <c r="CT1104" s="570"/>
      <c r="CU1104" s="570"/>
      <c r="CV1104" s="570"/>
    </row>
    <row r="1105" spans="1:100" s="365" customFormat="1" ht="13.5">
      <c r="A1105" s="655"/>
      <c r="B1105" s="655"/>
      <c r="C1105" s="655"/>
      <c r="D1105" s="655"/>
      <c r="E1105" s="655"/>
      <c r="F1105" s="655"/>
      <c r="G1105" s="655"/>
      <c r="H1105" s="815"/>
      <c r="I1105" s="815"/>
      <c r="J1105" s="366"/>
      <c r="K1105" s="367"/>
      <c r="L1105" s="368"/>
      <c r="O1105" s="339"/>
      <c r="P1105" s="369"/>
      <c r="Q1105" s="341"/>
      <c r="R1105" s="342"/>
      <c r="S1105" s="342"/>
      <c r="T1105" s="343"/>
      <c r="U1105" s="344"/>
      <c r="V1105" s="344"/>
      <c r="W1105" s="344"/>
      <c r="X1105" s="564"/>
      <c r="Y1105" s="564"/>
      <c r="Z1105" s="564"/>
      <c r="AA1105" s="564"/>
      <c r="AB1105" s="564"/>
      <c r="AC1105" s="570"/>
      <c r="AD1105" s="570"/>
      <c r="AE1105" s="570"/>
      <c r="AF1105" s="570"/>
      <c r="AG1105" s="570"/>
      <c r="AH1105" s="570"/>
      <c r="AI1105" s="570"/>
      <c r="AJ1105" s="570"/>
      <c r="AK1105" s="570"/>
      <c r="AL1105" s="570"/>
      <c r="AM1105" s="570"/>
      <c r="AN1105" s="570"/>
      <c r="AO1105" s="570"/>
      <c r="AP1105" s="570"/>
      <c r="AQ1105" s="570"/>
      <c r="AR1105" s="570"/>
      <c r="AS1105" s="570"/>
      <c r="AT1105" s="570"/>
      <c r="AU1105" s="570"/>
      <c r="AV1105" s="570"/>
      <c r="AW1105" s="570"/>
      <c r="AX1105" s="570"/>
      <c r="AY1105" s="570"/>
      <c r="AZ1105" s="570"/>
      <c r="BA1105" s="570"/>
      <c r="BB1105" s="570"/>
      <c r="BC1105" s="570"/>
      <c r="BD1105" s="570"/>
      <c r="BE1105" s="570"/>
      <c r="BF1105" s="570"/>
      <c r="BG1105" s="570"/>
      <c r="BH1105" s="570"/>
      <c r="BI1105" s="570"/>
      <c r="BJ1105" s="570"/>
      <c r="BK1105" s="570"/>
      <c r="BL1105" s="570"/>
      <c r="BM1105" s="570"/>
      <c r="BN1105" s="570"/>
      <c r="BO1105" s="570"/>
      <c r="BP1105" s="570"/>
      <c r="BQ1105" s="570"/>
      <c r="BR1105" s="570"/>
      <c r="BS1105" s="570"/>
      <c r="BT1105" s="570"/>
      <c r="BU1105" s="570"/>
      <c r="BV1105" s="570"/>
      <c r="BW1105" s="570"/>
      <c r="BX1105" s="570"/>
      <c r="BY1105" s="570"/>
      <c r="BZ1105" s="570"/>
      <c r="CA1105" s="570"/>
      <c r="CB1105" s="570"/>
      <c r="CC1105" s="570"/>
      <c r="CD1105" s="570"/>
      <c r="CE1105" s="570"/>
      <c r="CF1105" s="570"/>
      <c r="CG1105" s="570"/>
      <c r="CH1105" s="570"/>
      <c r="CI1105" s="570"/>
      <c r="CJ1105" s="570"/>
      <c r="CK1105" s="570"/>
      <c r="CL1105" s="570"/>
      <c r="CM1105" s="570"/>
      <c r="CN1105" s="570"/>
      <c r="CO1105" s="570"/>
      <c r="CP1105" s="570"/>
      <c r="CQ1105" s="570"/>
      <c r="CR1105" s="570"/>
      <c r="CS1105" s="570"/>
      <c r="CT1105" s="570"/>
      <c r="CU1105" s="570"/>
      <c r="CV1105" s="570"/>
    </row>
    <row r="1106" spans="1:100" s="365" customFormat="1" ht="13.5">
      <c r="A1106" s="655"/>
      <c r="B1106" s="655"/>
      <c r="C1106" s="655"/>
      <c r="D1106" s="655"/>
      <c r="E1106" s="655"/>
      <c r="F1106" s="655"/>
      <c r="G1106" s="655"/>
      <c r="H1106" s="815"/>
      <c r="I1106" s="815"/>
      <c r="J1106" s="366"/>
      <c r="K1106" s="367"/>
      <c r="L1106" s="368"/>
      <c r="O1106" s="339"/>
      <c r="P1106" s="369"/>
      <c r="Q1106" s="341"/>
      <c r="R1106" s="342"/>
      <c r="S1106" s="342"/>
      <c r="T1106" s="343"/>
      <c r="U1106" s="344"/>
      <c r="V1106" s="344"/>
      <c r="W1106" s="344"/>
      <c r="X1106" s="564"/>
      <c r="Y1106" s="564"/>
      <c r="Z1106" s="564"/>
      <c r="AA1106" s="564"/>
      <c r="AB1106" s="564"/>
      <c r="AC1106" s="570"/>
      <c r="AD1106" s="570"/>
      <c r="AE1106" s="570"/>
      <c r="AF1106" s="570"/>
      <c r="AG1106" s="570"/>
      <c r="AH1106" s="570"/>
      <c r="AI1106" s="570"/>
      <c r="AJ1106" s="570"/>
      <c r="AK1106" s="570"/>
      <c r="AL1106" s="570"/>
      <c r="AM1106" s="570"/>
      <c r="AN1106" s="570"/>
      <c r="AO1106" s="570"/>
      <c r="AP1106" s="570"/>
      <c r="AQ1106" s="570"/>
      <c r="AR1106" s="570"/>
      <c r="AS1106" s="570"/>
      <c r="AT1106" s="570"/>
      <c r="AU1106" s="570"/>
      <c r="AV1106" s="570"/>
      <c r="AW1106" s="570"/>
      <c r="AX1106" s="570"/>
      <c r="AY1106" s="570"/>
      <c r="AZ1106" s="570"/>
      <c r="BA1106" s="570"/>
      <c r="BB1106" s="570"/>
      <c r="BC1106" s="570"/>
      <c r="BD1106" s="570"/>
      <c r="BE1106" s="570"/>
      <c r="BF1106" s="570"/>
      <c r="BG1106" s="570"/>
      <c r="BH1106" s="570"/>
      <c r="BI1106" s="570"/>
      <c r="BJ1106" s="570"/>
      <c r="BK1106" s="570"/>
      <c r="BL1106" s="570"/>
      <c r="BM1106" s="570"/>
      <c r="BN1106" s="570"/>
      <c r="BO1106" s="570"/>
      <c r="BP1106" s="570"/>
      <c r="BQ1106" s="570"/>
      <c r="BR1106" s="570"/>
      <c r="BS1106" s="570"/>
      <c r="BT1106" s="570"/>
      <c r="BU1106" s="570"/>
      <c r="BV1106" s="570"/>
      <c r="BW1106" s="570"/>
      <c r="BX1106" s="570"/>
      <c r="BY1106" s="570"/>
      <c r="BZ1106" s="570"/>
      <c r="CA1106" s="570"/>
      <c r="CB1106" s="570"/>
      <c r="CC1106" s="570"/>
      <c r="CD1106" s="570"/>
      <c r="CE1106" s="570"/>
      <c r="CF1106" s="570"/>
      <c r="CG1106" s="570"/>
      <c r="CH1106" s="570"/>
      <c r="CI1106" s="570"/>
      <c r="CJ1106" s="570"/>
      <c r="CK1106" s="570"/>
      <c r="CL1106" s="570"/>
      <c r="CM1106" s="570"/>
      <c r="CN1106" s="570"/>
      <c r="CO1106" s="570"/>
      <c r="CP1106" s="570"/>
      <c r="CQ1106" s="570"/>
      <c r="CR1106" s="570"/>
      <c r="CS1106" s="570"/>
      <c r="CT1106" s="570"/>
      <c r="CU1106" s="570"/>
      <c r="CV1106" s="570"/>
    </row>
    <row r="1107" spans="1:100" s="365" customFormat="1" ht="13.5">
      <c r="A1107" s="655"/>
      <c r="B1107" s="655"/>
      <c r="C1107" s="655"/>
      <c r="D1107" s="655"/>
      <c r="E1107" s="655"/>
      <c r="F1107" s="655"/>
      <c r="G1107" s="655"/>
      <c r="H1107" s="815"/>
      <c r="I1107" s="815"/>
      <c r="J1107" s="366"/>
      <c r="K1107" s="367"/>
      <c r="L1107" s="368"/>
      <c r="O1107" s="339"/>
      <c r="P1107" s="369"/>
      <c r="Q1107" s="341"/>
      <c r="R1107" s="342"/>
      <c r="S1107" s="342"/>
      <c r="T1107" s="343"/>
      <c r="U1107" s="344"/>
      <c r="V1107" s="344"/>
      <c r="W1107" s="344"/>
      <c r="X1107" s="564"/>
      <c r="Y1107" s="564"/>
      <c r="Z1107" s="564"/>
      <c r="AA1107" s="564"/>
      <c r="AB1107" s="564"/>
      <c r="AC1107" s="570"/>
      <c r="AD1107" s="570"/>
      <c r="AE1107" s="570"/>
      <c r="AF1107" s="570"/>
      <c r="AG1107" s="570"/>
      <c r="AH1107" s="570"/>
      <c r="AI1107" s="570"/>
      <c r="AJ1107" s="570"/>
      <c r="AK1107" s="570"/>
      <c r="AL1107" s="570"/>
      <c r="AM1107" s="570"/>
      <c r="AN1107" s="570"/>
      <c r="AO1107" s="570"/>
      <c r="AP1107" s="570"/>
      <c r="AQ1107" s="570"/>
      <c r="AR1107" s="570"/>
      <c r="AS1107" s="570"/>
      <c r="AT1107" s="570"/>
      <c r="AU1107" s="570"/>
      <c r="AV1107" s="570"/>
      <c r="AW1107" s="570"/>
      <c r="AX1107" s="570"/>
      <c r="AY1107" s="570"/>
      <c r="AZ1107" s="570"/>
      <c r="BA1107" s="570"/>
      <c r="BB1107" s="570"/>
      <c r="BC1107" s="570"/>
      <c r="BD1107" s="570"/>
      <c r="BE1107" s="570"/>
      <c r="BF1107" s="570"/>
      <c r="BG1107" s="570"/>
      <c r="BH1107" s="570"/>
      <c r="BI1107" s="570"/>
      <c r="BJ1107" s="570"/>
      <c r="BK1107" s="570"/>
      <c r="BL1107" s="570"/>
      <c r="BM1107" s="570"/>
      <c r="BN1107" s="570"/>
      <c r="BO1107" s="570"/>
      <c r="BP1107" s="570"/>
      <c r="BQ1107" s="570"/>
      <c r="BR1107" s="570"/>
      <c r="BS1107" s="570"/>
      <c r="BT1107" s="570"/>
      <c r="BU1107" s="570"/>
      <c r="BV1107" s="570"/>
      <c r="BW1107" s="570"/>
      <c r="BX1107" s="570"/>
      <c r="BY1107" s="570"/>
      <c r="BZ1107" s="570"/>
      <c r="CA1107" s="570"/>
      <c r="CB1107" s="570"/>
      <c r="CC1107" s="570"/>
      <c r="CD1107" s="570"/>
      <c r="CE1107" s="570"/>
      <c r="CF1107" s="570"/>
      <c r="CG1107" s="570"/>
      <c r="CH1107" s="570"/>
      <c r="CI1107" s="570"/>
      <c r="CJ1107" s="570"/>
      <c r="CK1107" s="570"/>
      <c r="CL1107" s="570"/>
      <c r="CM1107" s="570"/>
      <c r="CN1107" s="570"/>
      <c r="CO1107" s="570"/>
      <c r="CP1107" s="570"/>
      <c r="CQ1107" s="570"/>
      <c r="CR1107" s="570"/>
      <c r="CS1107" s="570"/>
      <c r="CT1107" s="570"/>
      <c r="CU1107" s="570"/>
      <c r="CV1107" s="570"/>
    </row>
    <row r="1108" spans="1:100" s="365" customFormat="1" ht="13.5">
      <c r="A1108" s="655"/>
      <c r="B1108" s="655"/>
      <c r="C1108" s="655"/>
      <c r="D1108" s="655"/>
      <c r="E1108" s="655"/>
      <c r="F1108" s="655"/>
      <c r="G1108" s="655"/>
      <c r="H1108" s="815"/>
      <c r="I1108" s="815"/>
      <c r="J1108" s="366"/>
      <c r="K1108" s="367"/>
      <c r="L1108" s="368"/>
      <c r="O1108" s="339"/>
      <c r="P1108" s="369"/>
      <c r="Q1108" s="341"/>
      <c r="R1108" s="342"/>
      <c r="S1108" s="342"/>
      <c r="T1108" s="343"/>
      <c r="U1108" s="344"/>
      <c r="V1108" s="344"/>
      <c r="W1108" s="344"/>
      <c r="X1108" s="564"/>
      <c r="Y1108" s="564"/>
      <c r="Z1108" s="564"/>
      <c r="AA1108" s="564"/>
      <c r="AB1108" s="564"/>
      <c r="AC1108" s="570"/>
      <c r="AD1108" s="570"/>
      <c r="AE1108" s="570"/>
      <c r="AF1108" s="570"/>
      <c r="AG1108" s="570"/>
      <c r="AH1108" s="570"/>
      <c r="AI1108" s="570"/>
      <c r="AJ1108" s="570"/>
      <c r="AK1108" s="570"/>
      <c r="AL1108" s="570"/>
      <c r="AM1108" s="570"/>
      <c r="AN1108" s="570"/>
      <c r="AO1108" s="570"/>
      <c r="AP1108" s="570"/>
      <c r="AQ1108" s="570"/>
      <c r="AR1108" s="570"/>
      <c r="AS1108" s="570"/>
      <c r="AT1108" s="570"/>
      <c r="AU1108" s="570"/>
      <c r="AV1108" s="570"/>
      <c r="AW1108" s="570"/>
      <c r="AX1108" s="570"/>
      <c r="AY1108" s="570"/>
      <c r="AZ1108" s="570"/>
      <c r="BA1108" s="570"/>
      <c r="BB1108" s="570"/>
      <c r="BC1108" s="570"/>
      <c r="BD1108" s="570"/>
      <c r="BE1108" s="570"/>
      <c r="BF1108" s="570"/>
      <c r="BG1108" s="570"/>
      <c r="BH1108" s="570"/>
      <c r="BI1108" s="570"/>
      <c r="BJ1108" s="570"/>
      <c r="BK1108" s="570"/>
      <c r="BL1108" s="570"/>
      <c r="BM1108" s="570"/>
      <c r="BN1108" s="570"/>
      <c r="BO1108" s="570"/>
      <c r="BP1108" s="570"/>
      <c r="BQ1108" s="570"/>
      <c r="BR1108" s="570"/>
      <c r="BS1108" s="570"/>
      <c r="BT1108" s="570"/>
      <c r="BU1108" s="570"/>
      <c r="BV1108" s="570"/>
      <c r="BW1108" s="570"/>
      <c r="BX1108" s="570"/>
      <c r="BY1108" s="570"/>
      <c r="BZ1108" s="570"/>
      <c r="CA1108" s="570"/>
      <c r="CB1108" s="570"/>
      <c r="CC1108" s="570"/>
      <c r="CD1108" s="570"/>
      <c r="CE1108" s="570"/>
      <c r="CF1108" s="570"/>
      <c r="CG1108" s="570"/>
      <c r="CH1108" s="570"/>
      <c r="CI1108" s="570"/>
      <c r="CJ1108" s="570"/>
      <c r="CK1108" s="570"/>
      <c r="CL1108" s="570"/>
      <c r="CM1108" s="570"/>
      <c r="CN1108" s="570"/>
      <c r="CO1108" s="570"/>
      <c r="CP1108" s="570"/>
      <c r="CQ1108" s="570"/>
      <c r="CR1108" s="570"/>
      <c r="CS1108" s="570"/>
      <c r="CT1108" s="570"/>
      <c r="CU1108" s="570"/>
      <c r="CV1108" s="570"/>
    </row>
    <row r="1109" spans="1:100" s="365" customFormat="1" ht="13.5">
      <c r="A1109" s="655"/>
      <c r="B1109" s="655"/>
      <c r="C1109" s="655"/>
      <c r="D1109" s="655"/>
      <c r="E1109" s="655"/>
      <c r="F1109" s="655"/>
      <c r="G1109" s="655"/>
      <c r="H1109" s="815"/>
      <c r="I1109" s="815"/>
      <c r="J1109" s="366"/>
      <c r="K1109" s="367"/>
      <c r="L1109" s="368"/>
      <c r="O1109" s="339"/>
      <c r="P1109" s="369"/>
      <c r="Q1109" s="341"/>
      <c r="R1109" s="342"/>
      <c r="S1109" s="342"/>
      <c r="T1109" s="343"/>
      <c r="U1109" s="344"/>
      <c r="V1109" s="344"/>
      <c r="W1109" s="344"/>
      <c r="X1109" s="564"/>
      <c r="Y1109" s="564"/>
      <c r="Z1109" s="564"/>
      <c r="AA1109" s="564"/>
      <c r="AB1109" s="564"/>
      <c r="AC1109" s="570"/>
      <c r="AD1109" s="570"/>
      <c r="AE1109" s="570"/>
      <c r="AF1109" s="570"/>
      <c r="AG1109" s="570"/>
      <c r="AH1109" s="570"/>
      <c r="AI1109" s="570"/>
      <c r="AJ1109" s="570"/>
      <c r="AK1109" s="570"/>
      <c r="AL1109" s="570"/>
      <c r="AM1109" s="570"/>
      <c r="AN1109" s="570"/>
      <c r="AO1109" s="570"/>
      <c r="AP1109" s="570"/>
      <c r="AQ1109" s="570"/>
      <c r="AR1109" s="570"/>
      <c r="AS1109" s="570"/>
      <c r="AT1109" s="570"/>
      <c r="AU1109" s="570"/>
      <c r="AV1109" s="570"/>
      <c r="AW1109" s="570"/>
      <c r="AX1109" s="570"/>
      <c r="AY1109" s="570"/>
      <c r="AZ1109" s="570"/>
      <c r="BA1109" s="570"/>
      <c r="BB1109" s="570"/>
      <c r="BC1109" s="570"/>
      <c r="BD1109" s="570"/>
      <c r="BE1109" s="570"/>
      <c r="BF1109" s="570"/>
      <c r="BG1109" s="570"/>
      <c r="BH1109" s="570"/>
      <c r="BI1109" s="570"/>
      <c r="BJ1109" s="570"/>
      <c r="BK1109" s="570"/>
      <c r="BL1109" s="570"/>
      <c r="BM1109" s="570"/>
      <c r="BN1109" s="570"/>
      <c r="BO1109" s="570"/>
      <c r="BP1109" s="570"/>
      <c r="BQ1109" s="570"/>
      <c r="BR1109" s="570"/>
      <c r="BS1109" s="570"/>
      <c r="BT1109" s="570"/>
      <c r="BU1109" s="570"/>
      <c r="BV1109" s="570"/>
      <c r="BW1109" s="570"/>
      <c r="BX1109" s="570"/>
      <c r="BY1109" s="570"/>
      <c r="BZ1109" s="570"/>
      <c r="CA1109" s="570"/>
      <c r="CB1109" s="570"/>
      <c r="CC1109" s="570"/>
      <c r="CD1109" s="570"/>
      <c r="CE1109" s="570"/>
      <c r="CF1109" s="570"/>
      <c r="CG1109" s="570"/>
      <c r="CH1109" s="570"/>
      <c r="CI1109" s="570"/>
      <c r="CJ1109" s="570"/>
      <c r="CK1109" s="570"/>
      <c r="CL1109" s="570"/>
      <c r="CM1109" s="570"/>
      <c r="CN1109" s="570"/>
      <c r="CO1109" s="570"/>
      <c r="CP1109" s="570"/>
      <c r="CQ1109" s="570"/>
      <c r="CR1109" s="570"/>
      <c r="CS1109" s="570"/>
      <c r="CT1109" s="570"/>
      <c r="CU1109" s="570"/>
      <c r="CV1109" s="570"/>
    </row>
    <row r="1110" spans="1:100" s="365" customFormat="1" ht="13.5">
      <c r="A1110" s="655"/>
      <c r="B1110" s="655"/>
      <c r="C1110" s="655"/>
      <c r="D1110" s="655"/>
      <c r="E1110" s="655"/>
      <c r="F1110" s="655"/>
      <c r="G1110" s="655"/>
      <c r="H1110" s="815"/>
      <c r="I1110" s="815"/>
      <c r="J1110" s="366"/>
      <c r="K1110" s="367"/>
      <c r="L1110" s="368"/>
      <c r="O1110" s="339"/>
      <c r="P1110" s="369"/>
      <c r="Q1110" s="341"/>
      <c r="R1110" s="342"/>
      <c r="S1110" s="342"/>
      <c r="T1110" s="343"/>
      <c r="U1110" s="344"/>
      <c r="V1110" s="344"/>
      <c r="W1110" s="344"/>
      <c r="X1110" s="564"/>
      <c r="Y1110" s="564"/>
      <c r="Z1110" s="564"/>
      <c r="AA1110" s="564"/>
      <c r="AB1110" s="564"/>
      <c r="AC1110" s="570"/>
      <c r="AD1110" s="570"/>
      <c r="AE1110" s="570"/>
      <c r="AF1110" s="570"/>
      <c r="AG1110" s="570"/>
      <c r="AH1110" s="570"/>
      <c r="AI1110" s="570"/>
      <c r="AJ1110" s="570"/>
      <c r="AK1110" s="570"/>
      <c r="AL1110" s="570"/>
      <c r="AM1110" s="570"/>
      <c r="AN1110" s="570"/>
      <c r="AO1110" s="570"/>
      <c r="AP1110" s="570"/>
      <c r="AQ1110" s="570"/>
      <c r="AR1110" s="570"/>
      <c r="AS1110" s="570"/>
      <c r="AT1110" s="570"/>
      <c r="AU1110" s="570"/>
      <c r="AV1110" s="570"/>
      <c r="AW1110" s="570"/>
      <c r="AX1110" s="570"/>
      <c r="AY1110" s="570"/>
      <c r="AZ1110" s="570"/>
      <c r="BA1110" s="570"/>
      <c r="BB1110" s="570"/>
      <c r="BC1110" s="570"/>
      <c r="BD1110" s="570"/>
      <c r="BE1110" s="570"/>
      <c r="BF1110" s="570"/>
      <c r="BG1110" s="570"/>
      <c r="BH1110" s="570"/>
      <c r="BI1110" s="570"/>
      <c r="BJ1110" s="570"/>
      <c r="BK1110" s="570"/>
      <c r="BL1110" s="570"/>
      <c r="BM1110" s="570"/>
      <c r="BN1110" s="570"/>
      <c r="BO1110" s="570"/>
      <c r="BP1110" s="570"/>
      <c r="BQ1110" s="570"/>
      <c r="BR1110" s="570"/>
      <c r="BS1110" s="570"/>
      <c r="BT1110" s="570"/>
      <c r="BU1110" s="570"/>
      <c r="BV1110" s="570"/>
      <c r="BW1110" s="570"/>
      <c r="BX1110" s="570"/>
      <c r="BY1110" s="570"/>
      <c r="BZ1110" s="570"/>
      <c r="CA1110" s="570"/>
      <c r="CB1110" s="570"/>
      <c r="CC1110" s="570"/>
      <c r="CD1110" s="570"/>
      <c r="CE1110" s="570"/>
      <c r="CF1110" s="570"/>
      <c r="CG1110" s="570"/>
      <c r="CH1110" s="570"/>
      <c r="CI1110" s="570"/>
      <c r="CJ1110" s="570"/>
      <c r="CK1110" s="570"/>
      <c r="CL1110" s="570"/>
      <c r="CM1110" s="570"/>
      <c r="CN1110" s="570"/>
      <c r="CO1110" s="570"/>
      <c r="CP1110" s="570"/>
      <c r="CQ1110" s="570"/>
      <c r="CR1110" s="570"/>
      <c r="CS1110" s="570"/>
      <c r="CT1110" s="570"/>
      <c r="CU1110" s="570"/>
      <c r="CV1110" s="570"/>
    </row>
    <row r="1111" spans="1:100" s="365" customFormat="1" ht="13.5">
      <c r="A1111" s="655"/>
      <c r="B1111" s="655"/>
      <c r="C1111" s="655"/>
      <c r="D1111" s="655"/>
      <c r="E1111" s="655"/>
      <c r="F1111" s="655"/>
      <c r="G1111" s="655"/>
      <c r="H1111" s="815"/>
      <c r="I1111" s="815"/>
      <c r="J1111" s="366"/>
      <c r="K1111" s="367"/>
      <c r="L1111" s="368"/>
      <c r="O1111" s="339"/>
      <c r="P1111" s="369"/>
      <c r="Q1111" s="341"/>
      <c r="R1111" s="342"/>
      <c r="S1111" s="342"/>
      <c r="T1111" s="343"/>
      <c r="U1111" s="344"/>
      <c r="V1111" s="344"/>
      <c r="W1111" s="344"/>
      <c r="X1111" s="564"/>
      <c r="Y1111" s="564"/>
      <c r="Z1111" s="564"/>
      <c r="AA1111" s="564"/>
      <c r="AB1111" s="564"/>
      <c r="AC1111" s="570"/>
      <c r="AD1111" s="570"/>
      <c r="AE1111" s="570"/>
      <c r="AF1111" s="570"/>
      <c r="AG1111" s="570"/>
      <c r="AH1111" s="570"/>
      <c r="AI1111" s="570"/>
      <c r="AJ1111" s="570"/>
      <c r="AK1111" s="570"/>
      <c r="AL1111" s="570"/>
      <c r="AM1111" s="570"/>
      <c r="AN1111" s="570"/>
      <c r="AO1111" s="570"/>
      <c r="AP1111" s="570"/>
      <c r="AQ1111" s="570"/>
      <c r="AR1111" s="570"/>
      <c r="AS1111" s="570"/>
      <c r="AT1111" s="570"/>
      <c r="AU1111" s="570"/>
      <c r="AV1111" s="570"/>
      <c r="AW1111" s="570"/>
      <c r="AX1111" s="570"/>
      <c r="AY1111" s="570"/>
      <c r="AZ1111" s="570"/>
      <c r="BA1111" s="570"/>
      <c r="BB1111" s="570"/>
      <c r="BC1111" s="570"/>
      <c r="BD1111" s="570"/>
      <c r="BE1111" s="570"/>
      <c r="BF1111" s="570"/>
      <c r="BG1111" s="570"/>
      <c r="BH1111" s="570"/>
      <c r="BI1111" s="570"/>
      <c r="BJ1111" s="570"/>
      <c r="BK1111" s="570"/>
      <c r="BL1111" s="570"/>
      <c r="BM1111" s="570"/>
      <c r="BN1111" s="570"/>
      <c r="BO1111" s="570"/>
      <c r="BP1111" s="570"/>
      <c r="BQ1111" s="570"/>
      <c r="BR1111" s="570"/>
      <c r="BS1111" s="570"/>
      <c r="BT1111" s="570"/>
      <c r="BU1111" s="570"/>
      <c r="BV1111" s="570"/>
      <c r="BW1111" s="570"/>
      <c r="BX1111" s="570"/>
      <c r="BY1111" s="570"/>
      <c r="BZ1111" s="570"/>
      <c r="CA1111" s="570"/>
      <c r="CB1111" s="570"/>
      <c r="CC1111" s="570"/>
      <c r="CD1111" s="570"/>
      <c r="CE1111" s="570"/>
      <c r="CF1111" s="570"/>
      <c r="CG1111" s="570"/>
      <c r="CH1111" s="570"/>
      <c r="CI1111" s="570"/>
      <c r="CJ1111" s="570"/>
      <c r="CK1111" s="570"/>
      <c r="CL1111" s="570"/>
      <c r="CM1111" s="570"/>
      <c r="CN1111" s="570"/>
      <c r="CO1111" s="570"/>
      <c r="CP1111" s="570"/>
      <c r="CQ1111" s="570"/>
      <c r="CR1111" s="570"/>
      <c r="CS1111" s="570"/>
      <c r="CT1111" s="570"/>
      <c r="CU1111" s="570"/>
      <c r="CV1111" s="570"/>
    </row>
    <row r="1112" spans="1:100" s="365" customFormat="1" ht="13.5">
      <c r="A1112" s="655"/>
      <c r="B1112" s="655"/>
      <c r="C1112" s="655"/>
      <c r="D1112" s="655"/>
      <c r="E1112" s="655"/>
      <c r="F1112" s="655"/>
      <c r="G1112" s="655"/>
      <c r="H1112" s="815"/>
      <c r="I1112" s="815"/>
      <c r="J1112" s="366"/>
      <c r="K1112" s="367"/>
      <c r="L1112" s="368"/>
      <c r="O1112" s="339"/>
      <c r="P1112" s="369"/>
      <c r="Q1112" s="341"/>
      <c r="R1112" s="342"/>
      <c r="S1112" s="342"/>
      <c r="T1112" s="343"/>
      <c r="U1112" s="344"/>
      <c r="V1112" s="344"/>
      <c r="W1112" s="344"/>
      <c r="X1112" s="564"/>
      <c r="Y1112" s="564"/>
      <c r="Z1112" s="564"/>
      <c r="AA1112" s="564"/>
      <c r="AB1112" s="564"/>
      <c r="AC1112" s="570"/>
      <c r="AD1112" s="570"/>
      <c r="AE1112" s="570"/>
      <c r="AF1112" s="570"/>
      <c r="AG1112" s="570"/>
      <c r="AH1112" s="570"/>
      <c r="AI1112" s="570"/>
      <c r="AJ1112" s="570"/>
      <c r="AK1112" s="570"/>
      <c r="AL1112" s="570"/>
      <c r="AM1112" s="570"/>
      <c r="AN1112" s="570"/>
      <c r="AO1112" s="570"/>
      <c r="AP1112" s="570"/>
      <c r="AQ1112" s="570"/>
      <c r="AR1112" s="570"/>
      <c r="AS1112" s="570"/>
      <c r="AT1112" s="570"/>
      <c r="AU1112" s="570"/>
      <c r="AV1112" s="570"/>
      <c r="AW1112" s="570"/>
      <c r="AX1112" s="570"/>
      <c r="AY1112" s="570"/>
      <c r="AZ1112" s="570"/>
      <c r="BA1112" s="570"/>
      <c r="BB1112" s="570"/>
      <c r="BC1112" s="570"/>
      <c r="BD1112" s="570"/>
      <c r="BE1112" s="570"/>
      <c r="BF1112" s="570"/>
      <c r="BG1112" s="570"/>
      <c r="BH1112" s="570"/>
      <c r="BI1112" s="570"/>
      <c r="BJ1112" s="570"/>
      <c r="BK1112" s="570"/>
      <c r="BL1112" s="570"/>
      <c r="BM1112" s="570"/>
      <c r="BN1112" s="570"/>
      <c r="BO1112" s="570"/>
      <c r="BP1112" s="570"/>
      <c r="BQ1112" s="570"/>
      <c r="BR1112" s="570"/>
      <c r="BS1112" s="570"/>
      <c r="BT1112" s="570"/>
      <c r="BU1112" s="570"/>
      <c r="BV1112" s="570"/>
      <c r="BW1112" s="570"/>
      <c r="BX1112" s="570"/>
      <c r="BY1112" s="570"/>
      <c r="BZ1112" s="570"/>
      <c r="CA1112" s="570"/>
      <c r="CB1112" s="570"/>
      <c r="CC1112" s="570"/>
      <c r="CD1112" s="570"/>
      <c r="CE1112" s="570"/>
      <c r="CF1112" s="570"/>
      <c r="CG1112" s="570"/>
      <c r="CH1112" s="570"/>
      <c r="CI1112" s="570"/>
      <c r="CJ1112" s="570"/>
      <c r="CK1112" s="570"/>
      <c r="CL1112" s="570"/>
      <c r="CM1112" s="570"/>
      <c r="CN1112" s="570"/>
      <c r="CO1112" s="570"/>
      <c r="CP1112" s="570"/>
      <c r="CQ1112" s="570"/>
      <c r="CR1112" s="570"/>
      <c r="CS1112" s="570"/>
      <c r="CT1112" s="570"/>
      <c r="CU1112" s="570"/>
      <c r="CV1112" s="570"/>
    </row>
    <row r="1113" spans="1:100" s="365" customFormat="1">
      <c r="A1113" s="655"/>
      <c r="B1113" s="655"/>
      <c r="C1113" s="655"/>
      <c r="D1113" s="655"/>
      <c r="E1113" s="655"/>
      <c r="F1113" s="655"/>
      <c r="G1113" s="655"/>
      <c r="H1113" s="815"/>
      <c r="I1113" s="816"/>
      <c r="J1113" s="366"/>
      <c r="K1113" s="372"/>
      <c r="L1113" s="373"/>
      <c r="O1113" s="339"/>
      <c r="P1113" s="369"/>
      <c r="Q1113" s="341"/>
      <c r="R1113" s="342"/>
      <c r="S1113" s="342"/>
      <c r="T1113" s="343"/>
      <c r="U1113" s="344"/>
      <c r="V1113" s="344"/>
      <c r="W1113" s="344"/>
      <c r="X1113" s="564"/>
      <c r="Y1113" s="564"/>
      <c r="Z1113" s="564"/>
      <c r="AA1113" s="564"/>
      <c r="AB1113" s="564"/>
      <c r="AC1113" s="570"/>
      <c r="AD1113" s="570"/>
      <c r="AE1113" s="570"/>
      <c r="AF1113" s="570"/>
      <c r="AG1113" s="570"/>
      <c r="AH1113" s="570"/>
      <c r="AI1113" s="570"/>
      <c r="AJ1113" s="570"/>
      <c r="AK1113" s="570"/>
      <c r="AL1113" s="570"/>
      <c r="AM1113" s="570"/>
      <c r="AN1113" s="570"/>
      <c r="AO1113" s="570"/>
      <c r="AP1113" s="570"/>
      <c r="AQ1113" s="570"/>
      <c r="AR1113" s="570"/>
      <c r="AS1113" s="570"/>
      <c r="AT1113" s="570"/>
      <c r="AU1113" s="570"/>
      <c r="AV1113" s="570"/>
      <c r="AW1113" s="570"/>
      <c r="AX1113" s="570"/>
      <c r="AY1113" s="570"/>
      <c r="AZ1113" s="570"/>
      <c r="BA1113" s="570"/>
      <c r="BB1113" s="570"/>
      <c r="BC1113" s="570"/>
      <c r="BD1113" s="570"/>
      <c r="BE1113" s="570"/>
      <c r="BF1113" s="570"/>
      <c r="BG1113" s="570"/>
      <c r="BH1113" s="570"/>
      <c r="BI1113" s="570"/>
      <c r="BJ1113" s="570"/>
      <c r="BK1113" s="570"/>
      <c r="BL1113" s="570"/>
      <c r="BM1113" s="570"/>
      <c r="BN1113" s="570"/>
      <c r="BO1113" s="570"/>
      <c r="BP1113" s="570"/>
      <c r="BQ1113" s="570"/>
      <c r="BR1113" s="570"/>
      <c r="BS1113" s="570"/>
      <c r="BT1113" s="570"/>
      <c r="BU1113" s="570"/>
      <c r="BV1113" s="570"/>
      <c r="BW1113" s="570"/>
      <c r="BX1113" s="570"/>
      <c r="BY1113" s="570"/>
      <c r="BZ1113" s="570"/>
      <c r="CA1113" s="570"/>
      <c r="CB1113" s="570"/>
      <c r="CC1113" s="570"/>
      <c r="CD1113" s="570"/>
      <c r="CE1113" s="570"/>
      <c r="CF1113" s="570"/>
      <c r="CG1113" s="570"/>
      <c r="CH1113" s="570"/>
      <c r="CI1113" s="570"/>
      <c r="CJ1113" s="570"/>
      <c r="CK1113" s="570"/>
      <c r="CL1113" s="570"/>
      <c r="CM1113" s="570"/>
      <c r="CN1113" s="570"/>
      <c r="CO1113" s="570"/>
      <c r="CP1113" s="570"/>
      <c r="CQ1113" s="570"/>
      <c r="CR1113" s="570"/>
      <c r="CS1113" s="570"/>
      <c r="CT1113" s="570"/>
      <c r="CU1113" s="570"/>
      <c r="CV1113" s="570"/>
    </row>
  </sheetData>
  <sheetProtection selectLockedCells="1" selectUnlockedCells="1"/>
  <protectedRanges>
    <protectedRange password="ECE8" sqref="O144:AF144 O117:AF117 O76:AF77 W128:AF137 AB13:AF14 W78:AF79 V80:AF80 O107:AF108 O111:AF112 T153:AF156 U158:AF160 U131:V136 V138:AF143 O157:AF157 U204:AF204 O5:AF12 O81:AF82 U128:V129 O240:AF268 U109:AF110 U118:AF125 O161:AF164 O137:V137 T202:AF202 O203:AF203 O200:AF201 U114:AF116 AA149:AF152 U207:AF209 W205:AF206 O274:AF277 Q269:AF273 O290:AF290 Q278:AF284 U145:AF148 O210:AF239 O285:AF289" name="작성자만수정_2"/>
    <protectedRange password="ECE8" sqref="O30:AF31 AB15:AF17 W18:AB18 U24:AF29 O40:AF40 W32:AF39 O59:AF60 Z41:AF54 U55:AF58 Z61:AF75 W19:AF23" name="작성자만수정_1_1"/>
    <protectedRange password="ECE8" sqref="O13:AA14" name="작성자만수정_3"/>
    <protectedRange password="ECE8" sqref="O15:AA17" name="작성자만수정_1_2"/>
    <protectedRange password="ECE8" sqref="O18:V23" name="작성자만수정_1_3"/>
    <protectedRange password="ECE8" sqref="O24:T28" name="작성자만수정_1_4"/>
    <protectedRange password="ECE8" sqref="O29:T29" name="작성자만수정_1_5"/>
    <protectedRange password="ECE8" sqref="O32:V39" name="작성자만수정_1_6"/>
    <protectedRange password="ECE8" sqref="O41:Y52 U53:Y54" name="작성자만수정_1_7"/>
    <protectedRange password="ECE8" sqref="O53:T58" name="작성자만수정_1_9"/>
    <protectedRange password="ECE8" sqref="U74:U75" name="작성자만수정_4"/>
    <protectedRange password="ECE8" sqref="O61:T75 U61:U73 V61:Y75" name="작성자만수정_1_10"/>
    <protectedRange password="ECE8" sqref="O78:V79" name="작성자만수정_5"/>
    <protectedRange password="ECE8" sqref="O80:U80" name="작성자만수정_7"/>
    <protectedRange password="ECE8" sqref="O109:T110" name="작성자만수정_17"/>
    <protectedRange password="ECE8" sqref="O114:T116" name="작성자만수정_18"/>
    <protectedRange password="ECE8" sqref="O118:T124" name="작성자만수정_21"/>
    <protectedRange password="ECE8" sqref="O125:T125" name="작성자만수정_22"/>
    <protectedRange password="ECE8" sqref="O128:T136" name="작성자만수정_30"/>
    <protectedRange password="ECE8" sqref="O138:U139 O143:U143 O140:O142 Q140:U142" name="작성자만수정_31"/>
    <protectedRange password="ECE8" sqref="O145:T148" name="작성자만수정_32"/>
    <protectedRange password="ECE8" sqref="O204:T204 O207:T209" name="작성자만수정_34"/>
    <protectedRange password="ECE8" sqref="O158:T160" name="작성자만수정_35"/>
    <protectedRange password="ECE8" sqref="P89:AF89 U88:AF88 O94:AF95 V90:AF92 U93:AF93 U96:AF101 T102:AF106 O83:AF85 P86:AF87" name="작성자만수정_2_4"/>
    <protectedRange password="ECE8" sqref="O88:T88 O89 O86:O87" name="작성자만수정_8_3"/>
    <protectedRange password="ECE8" sqref="O90:U90" name="작성자만수정_11_3"/>
    <protectedRange password="ECE8" sqref="O91:U92" name="작성자만수정_12_3"/>
    <protectedRange password="ECE8" sqref="O93:T93" name="작성자만수정_13_3"/>
    <protectedRange password="ECE8" sqref="O96:T101" name="작성자만수정_14_3"/>
    <protectedRange password="ECE8" sqref="O102:S106" name="작성자만수정_15_3"/>
    <protectedRange password="ECE8" sqref="U113:AF113" name="작성자만수정_2_5"/>
    <protectedRange password="ECE8" sqref="O113:T113" name="작성자만수정_18_1"/>
    <protectedRange password="ECE8" sqref="U126:AF127" name="작성자만수정_2_6"/>
    <protectedRange password="ECE8" sqref="O126:T127" name="작성자만수정_22_1"/>
    <protectedRange password="ECE8" sqref="U195:AF198 O194:AF194 U165:AF193 T199:AF199" name="작성자만수정_2_7"/>
    <protectedRange password="ECE8" sqref="O199:S199" name="작성자만수정_16_1"/>
    <protectedRange password="ECE8" sqref="O166:T175 T176" name="작성자만수정_23_1"/>
    <protectedRange password="ECE8" sqref="O165:T165" name="작성자만수정_24_1"/>
    <protectedRange password="ECE8" sqref="O176" name="작성자만수정_25_1"/>
    <protectedRange password="ECE8" sqref="P176:S176" name="작성자만수정_2_1_1"/>
    <protectedRange password="ECE8" sqref="O177:T179 O180:O181 S180:T181 O182:T184" name="작성자만수정_26_1"/>
    <protectedRange password="ECE8" sqref="P180:R181" name="작성자만수정_3_1_1"/>
    <protectedRange password="ECE8" sqref="O185:T192" name="작성자만수정_27_1"/>
    <protectedRange password="ECE8" sqref="O193:T193" name="작성자만수정_28_1"/>
    <protectedRange password="ECE8" sqref="O195:T198" name="작성자만수정_29_1"/>
    <protectedRange password="ECE8" sqref="P140:P142" name="작성자만수정_31_1"/>
    <protectedRange password="ECE8" sqref="U149:Z152" name="작성자만수정_2_10"/>
    <protectedRange password="ECE8" sqref="O149:T152" name="작성자만수정_32_2"/>
    <protectedRange password="ECE8" sqref="U205:V206" name="작성자만수정_2_11"/>
    <protectedRange password="ECE8" sqref="O205:T206" name="작성자만수정_34_1"/>
  </protectedRanges>
  <mergeCells count="19">
    <mergeCell ref="F254:F255"/>
    <mergeCell ref="G254:G255"/>
    <mergeCell ref="A2:A3"/>
    <mergeCell ref="B2:D2"/>
    <mergeCell ref="E2:G2"/>
    <mergeCell ref="N210:U210"/>
    <mergeCell ref="K2:M3"/>
    <mergeCell ref="A4:G4"/>
    <mergeCell ref="N7:U7"/>
    <mergeCell ref="F253:G253"/>
    <mergeCell ref="H2:H3"/>
    <mergeCell ref="I2:I3"/>
    <mergeCell ref="J2:J3"/>
    <mergeCell ref="N285:U285"/>
    <mergeCell ref="F256:G256"/>
    <mergeCell ref="F257:F258"/>
    <mergeCell ref="G257:G258"/>
    <mergeCell ref="F259:G259"/>
    <mergeCell ref="N264:U264"/>
  </mergeCells>
  <phoneticPr fontId="16" type="noConversion"/>
  <conditionalFormatting sqref="J2:J3">
    <cfRule type="containsText" dxfId="365" priority="103" operator="containsText" text="허하나로">
      <formula>NOT(ISERROR(SEARCH("허하나로",H781)))</formula>
    </cfRule>
    <cfRule type="containsText" dxfId="364" priority="104" operator="containsText" text="한별">
      <formula>NOT(ISERROR(SEARCH("한별",H781)))</formula>
    </cfRule>
    <cfRule type="containsText" dxfId="363" priority="105" operator="containsText" text="정홍조">
      <formula>NOT(ISERROR(SEARCH("정홍조",H781)))</formula>
    </cfRule>
    <cfRule type="containsText" dxfId="362" priority="106" operator="containsText" text="김지윤">
      <formula>NOT(ISERROR(SEARCH("김지윤",H781)))</formula>
    </cfRule>
    <cfRule type="containsText" dxfId="361" priority="107" operator="containsText" text="전준영">
      <formula>NOT(ISERROR(SEARCH("전준영",H781)))</formula>
    </cfRule>
    <cfRule type="containsText" dxfId="360" priority="108" operator="containsText" text="차재성">
      <formula>NOT(ISERROR(SEARCH("차재성",H781)))</formula>
    </cfRule>
  </conditionalFormatting>
  <conditionalFormatting sqref="J5:J6">
    <cfRule type="containsText" dxfId="359" priority="91" operator="containsText" text="허하나로">
      <formula>NOT(ISERROR(SEARCH("허하나로",H782)))</formula>
    </cfRule>
    <cfRule type="containsText" dxfId="358" priority="92" operator="containsText" text="한별">
      <formula>NOT(ISERROR(SEARCH("한별",H782)))</formula>
    </cfRule>
    <cfRule type="containsText" dxfId="357" priority="93" operator="containsText" text="정홍조">
      <formula>NOT(ISERROR(SEARCH("정홍조",H782)))</formula>
    </cfRule>
    <cfRule type="containsText" dxfId="356" priority="94" operator="containsText" text="김지윤">
      <formula>NOT(ISERROR(SEARCH("김지윤",H782)))</formula>
    </cfRule>
    <cfRule type="containsText" dxfId="355" priority="95" operator="containsText" text="전준영">
      <formula>NOT(ISERROR(SEARCH("전준영",H782)))</formula>
    </cfRule>
    <cfRule type="containsText" dxfId="354" priority="96" operator="containsText" text="차재성">
      <formula>NOT(ISERROR(SEARCH("차재성",H782)))</formula>
    </cfRule>
  </conditionalFormatting>
  <conditionalFormatting sqref="J7">
    <cfRule type="containsText" dxfId="353" priority="85" operator="containsText" text="허하나로">
      <formula>NOT(ISERROR(SEARCH("허하나로",H783)))</formula>
    </cfRule>
    <cfRule type="containsText" dxfId="352" priority="86" operator="containsText" text="한별">
      <formula>NOT(ISERROR(SEARCH("한별",H783)))</formula>
    </cfRule>
    <cfRule type="containsText" dxfId="351" priority="87" operator="containsText" text="정홍조">
      <formula>NOT(ISERROR(SEARCH("정홍조",H783)))</formula>
    </cfRule>
    <cfRule type="containsText" dxfId="350" priority="88" operator="containsText" text="김지윤">
      <formula>NOT(ISERROR(SEARCH("김지윤",H783)))</formula>
    </cfRule>
    <cfRule type="containsText" dxfId="349" priority="89" operator="containsText" text="전준영">
      <formula>NOT(ISERROR(SEARCH("전준영",H783)))</formula>
    </cfRule>
    <cfRule type="containsText" dxfId="348" priority="90" operator="containsText" text="차재성">
      <formula>NOT(ISERROR(SEARCH("차재성",H783)))</formula>
    </cfRule>
  </conditionalFormatting>
  <conditionalFormatting sqref="J9">
    <cfRule type="containsText" dxfId="347" priority="97" operator="containsText" text="허하나로">
      <formula>NOT(ISERROR(SEARCH("허하나로",H981)))</formula>
    </cfRule>
    <cfRule type="containsText" dxfId="346" priority="98" operator="containsText" text="한별">
      <formula>NOT(ISERROR(SEARCH("한별",H981)))</formula>
    </cfRule>
    <cfRule type="containsText" dxfId="345" priority="99" operator="containsText" text="정홍조">
      <formula>NOT(ISERROR(SEARCH("정홍조",H981)))</formula>
    </cfRule>
    <cfRule type="containsText" dxfId="344" priority="100" operator="containsText" text="김지윤">
      <formula>NOT(ISERROR(SEARCH("김지윤",H981)))</formula>
    </cfRule>
    <cfRule type="containsText" dxfId="343" priority="101" operator="containsText" text="전준영">
      <formula>NOT(ISERROR(SEARCH("전준영",H981)))</formula>
    </cfRule>
    <cfRule type="containsText" dxfId="342" priority="102" operator="containsText" text="차재성">
      <formula>NOT(ISERROR(SEARCH("차재성",H981)))</formula>
    </cfRule>
  </conditionalFormatting>
  <conditionalFormatting sqref="J212 J162:J163">
    <cfRule type="containsText" dxfId="341" priority="79" operator="containsText" text="허하나로">
      <formula>NOT(ISERROR(SEARCH("허하나로",H1192)))</formula>
    </cfRule>
    <cfRule type="containsText" dxfId="340" priority="80" operator="containsText" text="한별">
      <formula>NOT(ISERROR(SEARCH("한별",H1192)))</formula>
    </cfRule>
    <cfRule type="containsText" dxfId="339" priority="81" operator="containsText" text="정홍조">
      <formula>NOT(ISERROR(SEARCH("정홍조",H1192)))</formula>
    </cfRule>
    <cfRule type="containsText" dxfId="338" priority="82" operator="containsText" text="김지윤">
      <formula>NOT(ISERROR(SEARCH("김지윤",H1192)))</formula>
    </cfRule>
    <cfRule type="containsText" dxfId="337" priority="83" operator="containsText" text="전준영">
      <formula>NOT(ISERROR(SEARCH("전준영",H1192)))</formula>
    </cfRule>
    <cfRule type="containsText" dxfId="336" priority="84" operator="containsText" text="차재성">
      <formula>NOT(ISERROR(SEARCH("차재성",H1192)))</formula>
    </cfRule>
  </conditionalFormatting>
  <conditionalFormatting sqref="J201 J203:J209">
    <cfRule type="containsText" dxfId="335" priority="109" operator="containsText" text="허하나로">
      <formula>NOT(ISERROR(SEARCH("허하나로",H1232)))</formula>
    </cfRule>
    <cfRule type="containsText" dxfId="334" priority="110" operator="containsText" text="한별">
      <formula>NOT(ISERROR(SEARCH("한별",H1232)))</formula>
    </cfRule>
    <cfRule type="containsText" dxfId="333" priority="111" operator="containsText" text="정홍조">
      <formula>NOT(ISERROR(SEARCH("정홍조",H1232)))</formula>
    </cfRule>
    <cfRule type="containsText" dxfId="332" priority="112" operator="containsText" text="김지윤">
      <formula>NOT(ISERROR(SEARCH("김지윤",H1232)))</formula>
    </cfRule>
    <cfRule type="containsText" dxfId="331" priority="113" operator="containsText" text="전준영">
      <formula>NOT(ISERROR(SEARCH("전준영",H1232)))</formula>
    </cfRule>
    <cfRule type="containsText" dxfId="330" priority="114" operator="containsText" text="차재성">
      <formula>NOT(ISERROR(SEARCH("차재성",H1232)))</formula>
    </cfRule>
  </conditionalFormatting>
  <conditionalFormatting sqref="J161">
    <cfRule type="containsText" dxfId="329" priority="73" operator="containsText" text="허하나로">
      <formula>NOT(ISERROR(SEARCH("허하나로",H1191)))</formula>
    </cfRule>
    <cfRule type="containsText" dxfId="328" priority="74" operator="containsText" text="한별">
      <formula>NOT(ISERROR(SEARCH("한별",H1191)))</formula>
    </cfRule>
    <cfRule type="containsText" dxfId="327" priority="75" operator="containsText" text="정홍조">
      <formula>NOT(ISERROR(SEARCH("정홍조",H1191)))</formula>
    </cfRule>
    <cfRule type="containsText" dxfId="326" priority="76" operator="containsText" text="김지윤">
      <formula>NOT(ISERROR(SEARCH("김지윤",H1191)))</formula>
    </cfRule>
    <cfRule type="containsText" dxfId="325" priority="77" operator="containsText" text="전준영">
      <formula>NOT(ISERROR(SEARCH("전준영",H1191)))</formula>
    </cfRule>
    <cfRule type="containsText" dxfId="324" priority="78" operator="containsText" text="차재성">
      <formula>NOT(ISERROR(SEARCH("차재성",H1191)))</formula>
    </cfRule>
  </conditionalFormatting>
  <conditionalFormatting sqref="J200">
    <cfRule type="containsText" dxfId="323" priority="67" operator="containsText" text="허하나로">
      <formula>NOT(ISERROR(SEARCH("허하나로",H1231)))</formula>
    </cfRule>
    <cfRule type="containsText" dxfId="322" priority="68" operator="containsText" text="한별">
      <formula>NOT(ISERROR(SEARCH("한별",H1231)))</formula>
    </cfRule>
    <cfRule type="containsText" dxfId="321" priority="69" operator="containsText" text="정홍조">
      <formula>NOT(ISERROR(SEARCH("정홍조",H1231)))</formula>
    </cfRule>
    <cfRule type="containsText" dxfId="320" priority="70" operator="containsText" text="김지윤">
      <formula>NOT(ISERROR(SEARCH("김지윤",H1231)))</formula>
    </cfRule>
    <cfRule type="containsText" dxfId="319" priority="71" operator="containsText" text="전준영">
      <formula>NOT(ISERROR(SEARCH("전준영",H1231)))</formula>
    </cfRule>
    <cfRule type="containsText" dxfId="318" priority="72" operator="containsText" text="차재성">
      <formula>NOT(ISERROR(SEARCH("차재성",H1231)))</formula>
    </cfRule>
  </conditionalFormatting>
  <conditionalFormatting sqref="J164:J199">
    <cfRule type="containsText" dxfId="317" priority="115" operator="containsText" text="허하나로">
      <formula>NOT(ISERROR(SEARCH("허하나로",H1193)))</formula>
    </cfRule>
    <cfRule type="containsText" dxfId="316" priority="116" operator="containsText" text="한별">
      <formula>NOT(ISERROR(SEARCH("한별",H1193)))</formula>
    </cfRule>
    <cfRule type="containsText" dxfId="315" priority="117" operator="containsText" text="정홍조">
      <formula>NOT(ISERROR(SEARCH("정홍조",H1193)))</formula>
    </cfRule>
    <cfRule type="containsText" dxfId="314" priority="118" operator="containsText" text="김지윤">
      <formula>NOT(ISERROR(SEARCH("김지윤",H1193)))</formula>
    </cfRule>
    <cfRule type="containsText" dxfId="313" priority="119" operator="containsText" text="전준영">
      <formula>NOT(ISERROR(SEARCH("전준영",H1193)))</formula>
    </cfRule>
    <cfRule type="containsText" dxfId="312" priority="120" operator="containsText" text="차재성">
      <formula>NOT(ISERROR(SEARCH("차재성",H1193)))</formula>
    </cfRule>
  </conditionalFormatting>
  <conditionalFormatting sqref="J202">
    <cfRule type="containsText" dxfId="311" priority="121" operator="containsText" text="허하나로">
      <formula>NOT(ISERROR(SEARCH("허하나로",H1234)))</formula>
    </cfRule>
    <cfRule type="containsText" dxfId="310" priority="122" operator="containsText" text="한별">
      <formula>NOT(ISERROR(SEARCH("한별",H1234)))</formula>
    </cfRule>
    <cfRule type="containsText" dxfId="309" priority="123" operator="containsText" text="정홍조">
      <formula>NOT(ISERROR(SEARCH("정홍조",H1234)))</formula>
    </cfRule>
    <cfRule type="containsText" dxfId="308" priority="124" operator="containsText" text="김지윤">
      <formula>NOT(ISERROR(SEARCH("김지윤",H1234)))</formula>
    </cfRule>
    <cfRule type="containsText" dxfId="307" priority="125" operator="containsText" text="전준영">
      <formula>NOT(ISERROR(SEARCH("전준영",H1234)))</formula>
    </cfRule>
    <cfRule type="containsText" dxfId="306" priority="126" operator="containsText" text="차재성">
      <formula>NOT(ISERROR(SEARCH("차재성",H1234)))</formula>
    </cfRule>
  </conditionalFormatting>
  <conditionalFormatting sqref="J211">
    <cfRule type="containsText" dxfId="305" priority="61" operator="containsText" text="허하나로">
      <formula>NOT(ISERROR(SEARCH("허하나로",H1241)))</formula>
    </cfRule>
    <cfRule type="containsText" dxfId="304" priority="62" operator="containsText" text="한별">
      <formula>NOT(ISERROR(SEARCH("한별",H1241)))</formula>
    </cfRule>
    <cfRule type="containsText" dxfId="303" priority="63" operator="containsText" text="정홍조">
      <formula>NOT(ISERROR(SEARCH("정홍조",H1241)))</formula>
    </cfRule>
    <cfRule type="containsText" dxfId="302" priority="64" operator="containsText" text="김지윤">
      <formula>NOT(ISERROR(SEARCH("김지윤",H1241)))</formula>
    </cfRule>
    <cfRule type="containsText" dxfId="301" priority="65" operator="containsText" text="전준영">
      <formula>NOT(ISERROR(SEARCH("전준영",H1241)))</formula>
    </cfRule>
    <cfRule type="containsText" dxfId="300" priority="66" operator="containsText" text="차재성">
      <formula>NOT(ISERROR(SEARCH("차재성",H1241)))</formula>
    </cfRule>
  </conditionalFormatting>
  <conditionalFormatting sqref="L256:L261">
    <cfRule type="containsText" dxfId="299" priority="127" operator="containsText" text="허하나로">
      <formula>NOT(ISERROR(SEARCH("허하나로",H1304)))</formula>
    </cfRule>
    <cfRule type="containsText" dxfId="298" priority="128" operator="containsText" text="한별">
      <formula>NOT(ISERROR(SEARCH("한별",H1304)))</formula>
    </cfRule>
    <cfRule type="containsText" dxfId="297" priority="129" operator="containsText" text="정홍조">
      <formula>NOT(ISERROR(SEARCH("정홍조",H1304)))</formula>
    </cfRule>
    <cfRule type="containsText" dxfId="296" priority="130" operator="containsText" text="김지윤">
      <formula>NOT(ISERROR(SEARCH("김지윤",H1304)))</formula>
    </cfRule>
    <cfRule type="containsText" dxfId="295" priority="131" operator="containsText" text="전준영">
      <formula>NOT(ISERROR(SEARCH("전준영",H1304)))</formula>
    </cfRule>
    <cfRule type="containsText" dxfId="294" priority="132" operator="containsText" text="차재성">
      <formula>NOT(ISERROR(SEARCH("차재성",H1304)))</formula>
    </cfRule>
  </conditionalFormatting>
  <conditionalFormatting sqref="L240:L255">
    <cfRule type="containsText" dxfId="293" priority="133" operator="containsText" text="허하나로">
      <formula>NOT(ISERROR(SEARCH("허하나로",H1274)))</formula>
    </cfRule>
    <cfRule type="containsText" dxfId="292" priority="134" operator="containsText" text="한별">
      <formula>NOT(ISERROR(SEARCH("한별",H1274)))</formula>
    </cfRule>
    <cfRule type="containsText" dxfId="291" priority="135" operator="containsText" text="정홍조">
      <formula>NOT(ISERROR(SEARCH("정홍조",H1274)))</formula>
    </cfRule>
    <cfRule type="containsText" dxfId="290" priority="136" operator="containsText" text="김지윤">
      <formula>NOT(ISERROR(SEARCH("김지윤",H1274)))</formula>
    </cfRule>
    <cfRule type="containsText" dxfId="289" priority="137" operator="containsText" text="전준영">
      <formula>NOT(ISERROR(SEARCH("전준영",H1274)))</formula>
    </cfRule>
    <cfRule type="containsText" dxfId="288" priority="138" operator="containsText" text="차재성">
      <formula>NOT(ISERROR(SEARCH("차재성",H1274)))</formula>
    </cfRule>
  </conditionalFormatting>
  <conditionalFormatting sqref="J264">
    <cfRule type="containsText" dxfId="287" priority="49" operator="containsText" text="허하나로">
      <formula>NOT(ISERROR(SEARCH("허하나로",H1055)))</formula>
    </cfRule>
    <cfRule type="containsText" dxfId="286" priority="50" operator="containsText" text="한별">
      <formula>NOT(ISERROR(SEARCH("한별",H1055)))</formula>
    </cfRule>
    <cfRule type="containsText" dxfId="285" priority="51" operator="containsText" text="정홍조">
      <formula>NOT(ISERROR(SEARCH("정홍조",H1055)))</formula>
    </cfRule>
    <cfRule type="containsText" dxfId="284" priority="52" operator="containsText" text="김지윤">
      <formula>NOT(ISERROR(SEARCH("김지윤",H1055)))</formula>
    </cfRule>
    <cfRule type="containsText" dxfId="283" priority="53" operator="containsText" text="전준영">
      <formula>NOT(ISERROR(SEARCH("전준영",H1055)))</formula>
    </cfRule>
    <cfRule type="containsText" dxfId="282" priority="54" operator="containsText" text="차재성">
      <formula>NOT(ISERROR(SEARCH("차재성",H1055)))</formula>
    </cfRule>
  </conditionalFormatting>
  <conditionalFormatting sqref="J287">
    <cfRule type="containsText" dxfId="281" priority="55" operator="containsText" text="허하나로">
      <formula>NOT(ISERROR(SEARCH("허하나로",H1253)))</formula>
    </cfRule>
    <cfRule type="containsText" dxfId="280" priority="56" operator="containsText" text="한별">
      <formula>NOT(ISERROR(SEARCH("한별",H1253)))</formula>
    </cfRule>
    <cfRule type="containsText" dxfId="279" priority="57" operator="containsText" text="정홍조">
      <formula>NOT(ISERROR(SEARCH("정홍조",H1253)))</formula>
    </cfRule>
    <cfRule type="containsText" dxfId="278" priority="58" operator="containsText" text="김지윤">
      <formula>NOT(ISERROR(SEARCH("김지윤",H1253)))</formula>
    </cfRule>
    <cfRule type="containsText" dxfId="277" priority="59" operator="containsText" text="전준영">
      <formula>NOT(ISERROR(SEARCH("전준영",H1253)))</formula>
    </cfRule>
    <cfRule type="containsText" dxfId="276" priority="60" operator="containsText" text="차재성">
      <formula>NOT(ISERROR(SEARCH("차재성",H1253)))</formula>
    </cfRule>
  </conditionalFormatting>
  <conditionalFormatting sqref="J266">
    <cfRule type="containsText" dxfId="275" priority="43" operator="containsText" text="허하나로">
      <formula>NOT(ISERROR(SEARCH("허하나로",H1248)))</formula>
    </cfRule>
    <cfRule type="containsText" dxfId="274" priority="44" operator="containsText" text="한별">
      <formula>NOT(ISERROR(SEARCH("한별",H1248)))</formula>
    </cfRule>
    <cfRule type="containsText" dxfId="273" priority="45" operator="containsText" text="정홍조">
      <formula>NOT(ISERROR(SEARCH("정홍조",H1248)))</formula>
    </cfRule>
    <cfRule type="containsText" dxfId="272" priority="46" operator="containsText" text="김지윤">
      <formula>NOT(ISERROR(SEARCH("김지윤",H1248)))</formula>
    </cfRule>
    <cfRule type="containsText" dxfId="271" priority="47" operator="containsText" text="전준영">
      <formula>NOT(ISERROR(SEARCH("전준영",H1248)))</formula>
    </cfRule>
    <cfRule type="containsText" dxfId="270" priority="48" operator="containsText" text="차재성">
      <formula>NOT(ISERROR(SEARCH("차재성",H1248)))</formula>
    </cfRule>
  </conditionalFormatting>
  <conditionalFormatting sqref="J275">
    <cfRule type="containsText" dxfId="269" priority="37" operator="containsText" text="허하나로">
      <formula>NOT(ISERROR(SEARCH("허하나로",H1256)))</formula>
    </cfRule>
    <cfRule type="containsText" dxfId="268" priority="38" operator="containsText" text="한별">
      <formula>NOT(ISERROR(SEARCH("한별",H1256)))</formula>
    </cfRule>
    <cfRule type="containsText" dxfId="267" priority="39" operator="containsText" text="정홍조">
      <formula>NOT(ISERROR(SEARCH("정홍조",H1256)))</formula>
    </cfRule>
    <cfRule type="containsText" dxfId="266" priority="40" operator="containsText" text="김지윤">
      <formula>NOT(ISERROR(SEARCH("김지윤",H1256)))</formula>
    </cfRule>
    <cfRule type="containsText" dxfId="265" priority="41" operator="containsText" text="전준영">
      <formula>NOT(ISERROR(SEARCH("전준영",H1256)))</formula>
    </cfRule>
    <cfRule type="containsText" dxfId="264" priority="42" operator="containsText" text="차재성">
      <formula>NOT(ISERROR(SEARCH("차재성",H1256)))</formula>
    </cfRule>
  </conditionalFormatting>
  <conditionalFormatting sqref="J274">
    <cfRule type="containsText" dxfId="263" priority="31" operator="containsText" text="허하나로">
      <formula>NOT(ISERROR(SEARCH("허하나로",H1255)))</formula>
    </cfRule>
    <cfRule type="containsText" dxfId="262" priority="32" operator="containsText" text="한별">
      <formula>NOT(ISERROR(SEARCH("한별",H1255)))</formula>
    </cfRule>
    <cfRule type="containsText" dxfId="261" priority="33" operator="containsText" text="정홍조">
      <formula>NOT(ISERROR(SEARCH("정홍조",H1255)))</formula>
    </cfRule>
    <cfRule type="containsText" dxfId="260" priority="34" operator="containsText" text="김지윤">
      <formula>NOT(ISERROR(SEARCH("김지윤",H1255)))</formula>
    </cfRule>
    <cfRule type="containsText" dxfId="259" priority="35" operator="containsText" text="전준영">
      <formula>NOT(ISERROR(SEARCH("전준영",H1255)))</formula>
    </cfRule>
    <cfRule type="containsText" dxfId="258" priority="36" operator="containsText" text="차재성">
      <formula>NOT(ISERROR(SEARCH("차재성",H1255)))</formula>
    </cfRule>
  </conditionalFormatting>
  <conditionalFormatting sqref="J286">
    <cfRule type="containsText" dxfId="257" priority="25" operator="containsText" text="허하나로">
      <formula>NOT(ISERROR(SEARCH("허하나로",H1252)))</formula>
    </cfRule>
    <cfRule type="containsText" dxfId="256" priority="26" operator="containsText" text="한별">
      <formula>NOT(ISERROR(SEARCH("한별",H1252)))</formula>
    </cfRule>
    <cfRule type="containsText" dxfId="255" priority="27" operator="containsText" text="정홍조">
      <formula>NOT(ISERROR(SEARCH("정홍조",H1252)))</formula>
    </cfRule>
    <cfRule type="containsText" dxfId="254" priority="28" operator="containsText" text="김지윤">
      <formula>NOT(ISERROR(SEARCH("김지윤",H1252)))</formula>
    </cfRule>
    <cfRule type="containsText" dxfId="253" priority="29" operator="containsText" text="전준영">
      <formula>NOT(ISERROR(SEARCH("전준영",H1252)))</formula>
    </cfRule>
    <cfRule type="containsText" dxfId="252" priority="30" operator="containsText" text="차재성">
      <formula>NOT(ISERROR(SEARCH("차재성",H1252)))</formula>
    </cfRule>
  </conditionalFormatting>
  <conditionalFormatting sqref="J263">
    <cfRule type="containsText" dxfId="251" priority="19" operator="containsText" text="허하나로">
      <formula>NOT(ISERROR(SEARCH("허하나로",H1054)))</formula>
    </cfRule>
    <cfRule type="containsText" dxfId="250" priority="20" operator="containsText" text="한별">
      <formula>NOT(ISERROR(SEARCH("한별",H1054)))</formula>
    </cfRule>
    <cfRule type="containsText" dxfId="249" priority="21" operator="containsText" text="정홍조">
      <formula>NOT(ISERROR(SEARCH("정홍조",H1054)))</formula>
    </cfRule>
    <cfRule type="containsText" dxfId="248" priority="22" operator="containsText" text="김지윤">
      <formula>NOT(ISERROR(SEARCH("김지윤",H1054)))</formula>
    </cfRule>
    <cfRule type="containsText" dxfId="247" priority="23" operator="containsText" text="전준영">
      <formula>NOT(ISERROR(SEARCH("전준영",H1054)))</formula>
    </cfRule>
    <cfRule type="containsText" dxfId="246" priority="24" operator="containsText" text="차재성">
      <formula>NOT(ISERROR(SEARCH("차재성",H1054)))</formula>
    </cfRule>
  </conditionalFormatting>
  <conditionalFormatting sqref="J262">
    <cfRule type="containsText" dxfId="245" priority="13" operator="containsText" text="허하나로">
      <formula>NOT(ISERROR(SEARCH("허하나로",H1053)))</formula>
    </cfRule>
    <cfRule type="containsText" dxfId="244" priority="14" operator="containsText" text="한별">
      <formula>NOT(ISERROR(SEARCH("한별",H1053)))</formula>
    </cfRule>
    <cfRule type="containsText" dxfId="243" priority="15" operator="containsText" text="정홍조">
      <formula>NOT(ISERROR(SEARCH("정홍조",H1053)))</formula>
    </cfRule>
    <cfRule type="containsText" dxfId="242" priority="16" operator="containsText" text="김지윤">
      <formula>NOT(ISERROR(SEARCH("김지윤",H1053)))</formula>
    </cfRule>
    <cfRule type="containsText" dxfId="241" priority="17" operator="containsText" text="전준영">
      <formula>NOT(ISERROR(SEARCH("전준영",H1053)))</formula>
    </cfRule>
    <cfRule type="containsText" dxfId="240" priority="18" operator="containsText" text="차재성">
      <formula>NOT(ISERROR(SEARCH("차재성",H1053)))</formula>
    </cfRule>
  </conditionalFormatting>
  <conditionalFormatting sqref="J210">
    <cfRule type="containsText" dxfId="239" priority="7" operator="containsText" text="허하나로">
      <formula>NOT(ISERROR(SEARCH("허하나로",H999)))</formula>
    </cfRule>
    <cfRule type="containsText" dxfId="238" priority="8" operator="containsText" text="한별">
      <formula>NOT(ISERROR(SEARCH("한별",H999)))</formula>
    </cfRule>
    <cfRule type="containsText" dxfId="237" priority="9" operator="containsText" text="정홍조">
      <formula>NOT(ISERROR(SEARCH("정홍조",H999)))</formula>
    </cfRule>
    <cfRule type="containsText" dxfId="236" priority="10" operator="containsText" text="김지윤">
      <formula>NOT(ISERROR(SEARCH("김지윤",H999)))</formula>
    </cfRule>
    <cfRule type="containsText" dxfId="235" priority="11" operator="containsText" text="전준영">
      <formula>NOT(ISERROR(SEARCH("전준영",H999)))</formula>
    </cfRule>
    <cfRule type="containsText" dxfId="234" priority="12" operator="containsText" text="차재성">
      <formula>NOT(ISERROR(SEARCH("차재성",H999)))</formula>
    </cfRule>
  </conditionalFormatting>
  <conditionalFormatting sqref="J285">
    <cfRule type="containsText" dxfId="233" priority="1" operator="containsText" text="허하나로">
      <formula>NOT(ISERROR(SEARCH("허하나로",H1077)))</formula>
    </cfRule>
    <cfRule type="containsText" dxfId="232" priority="2" operator="containsText" text="한별">
      <formula>NOT(ISERROR(SEARCH("한별",H1077)))</formula>
    </cfRule>
    <cfRule type="containsText" dxfId="231" priority="3" operator="containsText" text="정홍조">
      <formula>NOT(ISERROR(SEARCH("정홍조",H1077)))</formula>
    </cfRule>
    <cfRule type="containsText" dxfId="230" priority="4" operator="containsText" text="김지윤">
      <formula>NOT(ISERROR(SEARCH("김지윤",H1077)))</formula>
    </cfRule>
    <cfRule type="containsText" dxfId="229" priority="5" operator="containsText" text="전준영">
      <formula>NOT(ISERROR(SEARCH("전준영",H1077)))</formula>
    </cfRule>
    <cfRule type="containsText" dxfId="228" priority="6" operator="containsText" text="차재성">
      <formula>NOT(ISERROR(SEARCH("차재성",H1077)))</formula>
    </cfRule>
  </conditionalFormatting>
  <conditionalFormatting sqref="L213:L239">
    <cfRule type="containsText" dxfId="227" priority="1063" operator="containsText" text="허하나로">
      <formula>NOT(ISERROR(SEARCH("허하나로",H1244)))</formula>
    </cfRule>
    <cfRule type="containsText" dxfId="226" priority="1064" operator="containsText" text="한별">
      <formula>NOT(ISERROR(SEARCH("한별",H1244)))</formula>
    </cfRule>
    <cfRule type="containsText" dxfId="225" priority="1065" operator="containsText" text="정홍조">
      <formula>NOT(ISERROR(SEARCH("정홍조",H1244)))</formula>
    </cfRule>
    <cfRule type="containsText" dxfId="224" priority="1066" operator="containsText" text="김지윤">
      <formula>NOT(ISERROR(SEARCH("김지윤",H1244)))</formula>
    </cfRule>
    <cfRule type="containsText" dxfId="223" priority="1067" operator="containsText" text="전준영">
      <formula>NOT(ISERROR(SEARCH("전준영",H1244)))</formula>
    </cfRule>
    <cfRule type="containsText" dxfId="222" priority="1068" operator="containsText" text="차재성">
      <formula>NOT(ISERROR(SEARCH("차재성",H1244)))</formula>
    </cfRule>
  </conditionalFormatting>
  <pageMargins left="0.94488188976377963" right="0.78740157480314965" top="0.6692913385826772" bottom="0.98425196850393704" header="0.51181102362204722" footer="0.51181102362204722"/>
  <pageSetup paperSize="9" scale="67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E566-D8A6-4E64-B362-86AEF999E25C}">
  <sheetPr>
    <tabColor rgb="FF7030A0"/>
  </sheetPr>
  <dimension ref="A1:BZ343"/>
  <sheetViews>
    <sheetView zoomScaleNormal="100" workbookViewId="0">
      <selection activeCell="D43" sqref="D43"/>
    </sheetView>
  </sheetViews>
  <sheetFormatPr defaultRowHeight="13.5"/>
  <cols>
    <col min="1" max="6" width="3.875" style="386" customWidth="1"/>
    <col min="7" max="7" width="32.625" style="386" customWidth="1"/>
    <col min="8" max="9" width="14.625" style="827" customWidth="1"/>
    <col min="10" max="10" width="14.625" style="388" customWidth="1"/>
    <col min="11" max="11" width="55.625" style="383" customWidth="1"/>
    <col min="12" max="12" width="3.875" style="384" customWidth="1"/>
    <col min="13" max="13" width="14.625" style="387" customWidth="1"/>
    <col min="14" max="14" width="57.125" style="385" hidden="1" customWidth="1"/>
    <col min="15" max="15" width="14" style="550" hidden="1" customWidth="1"/>
    <col min="16" max="16" width="16" style="551" hidden="1" customWidth="1"/>
    <col min="17" max="17" width="10" style="551" hidden="1" customWidth="1"/>
    <col min="18" max="18" width="12.75" style="551" hidden="1" customWidth="1"/>
    <col min="19" max="19" width="12.5" style="551" hidden="1" customWidth="1"/>
    <col min="20" max="20" width="11.75" style="551" hidden="1" customWidth="1"/>
    <col min="21" max="21" width="10" style="551" hidden="1" customWidth="1"/>
    <col min="22" max="24" width="9" style="551" hidden="1" customWidth="1"/>
    <col min="25" max="29" width="9" style="550" hidden="1" customWidth="1"/>
    <col min="30" max="31" width="9" style="550" customWidth="1"/>
    <col min="32" max="16384" width="9" style="550"/>
  </cols>
  <sheetData>
    <row r="1" spans="1:70" ht="21.75" customHeight="1" thickBot="1">
      <c r="A1" s="964" t="s">
        <v>1778</v>
      </c>
      <c r="B1" s="571"/>
      <c r="C1" s="964"/>
      <c r="D1" s="964"/>
      <c r="E1" s="964"/>
      <c r="F1" s="964"/>
      <c r="G1" s="1936"/>
      <c r="H1" s="1937"/>
      <c r="I1" s="1937"/>
      <c r="J1" s="1936"/>
      <c r="K1" s="1936"/>
      <c r="L1" s="1936"/>
      <c r="M1" s="1934" t="s">
        <v>1775</v>
      </c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  <c r="AA1" s="569"/>
      <c r="AB1" s="569"/>
      <c r="AC1" s="569"/>
    </row>
    <row r="2" spans="1:70" s="2" customFormat="1" ht="18" customHeight="1">
      <c r="A2" s="2840" t="s">
        <v>1561</v>
      </c>
      <c r="B2" s="2807" t="s">
        <v>1562</v>
      </c>
      <c r="C2" s="2808"/>
      <c r="D2" s="2809"/>
      <c r="E2" s="2807" t="s">
        <v>1563</v>
      </c>
      <c r="F2" s="2808"/>
      <c r="G2" s="2809"/>
      <c r="H2" s="2823" t="s">
        <v>45</v>
      </c>
      <c r="I2" s="2819" t="s">
        <v>47</v>
      </c>
      <c r="J2" s="2821" t="s">
        <v>90</v>
      </c>
      <c r="K2" s="2825" t="s">
        <v>136</v>
      </c>
      <c r="L2" s="2826"/>
      <c r="M2" s="2827"/>
      <c r="N2" s="88"/>
      <c r="O2" s="6"/>
      <c r="P2" s="39"/>
      <c r="Q2" s="6"/>
      <c r="R2" s="6"/>
      <c r="S2" s="6"/>
      <c r="T2" s="14"/>
      <c r="U2" s="5"/>
    </row>
    <row r="3" spans="1:70" s="2" customFormat="1" ht="18" customHeight="1" thickBot="1">
      <c r="A3" s="2806"/>
      <c r="B3" s="1365" t="s">
        <v>1564</v>
      </c>
      <c r="C3" s="1365" t="s">
        <v>1565</v>
      </c>
      <c r="D3" s="1365" t="s">
        <v>1566</v>
      </c>
      <c r="E3" s="1365" t="s">
        <v>1567</v>
      </c>
      <c r="F3" s="1365" t="s">
        <v>1568</v>
      </c>
      <c r="G3" s="1365" t="s">
        <v>1569</v>
      </c>
      <c r="H3" s="2824"/>
      <c r="I3" s="2820"/>
      <c r="J3" s="2822"/>
      <c r="K3" s="2828"/>
      <c r="L3" s="2829"/>
      <c r="M3" s="2830"/>
      <c r="N3" s="88"/>
      <c r="O3" s="6"/>
      <c r="P3" s="39"/>
      <c r="Q3" s="6"/>
      <c r="R3" s="6"/>
      <c r="S3" s="6"/>
      <c r="T3" s="14"/>
      <c r="U3" s="5"/>
    </row>
    <row r="4" spans="1:70" s="626" customFormat="1" ht="18" customHeight="1" thickBot="1">
      <c r="A4" s="2843" t="s">
        <v>1570</v>
      </c>
      <c r="B4" s="2844"/>
      <c r="C4" s="2844"/>
      <c r="D4" s="2844"/>
      <c r="E4" s="2844"/>
      <c r="F4" s="2844"/>
      <c r="G4" s="2845"/>
      <c r="H4" s="1938">
        <f>H5+H319</f>
        <v>2024994</v>
      </c>
      <c r="I4" s="1938">
        <f>I5+I319</f>
        <v>2623648</v>
      </c>
      <c r="J4" s="1367">
        <f t="shared" ref="J4:J12" si="0">H4-I4</f>
        <v>-598654</v>
      </c>
      <c r="K4" s="965"/>
      <c r="L4" s="966"/>
      <c r="M4" s="1368"/>
      <c r="N4" s="634"/>
      <c r="O4" s="345"/>
      <c r="P4" s="346"/>
      <c r="Q4" s="347"/>
      <c r="R4" s="348"/>
      <c r="S4" s="348"/>
      <c r="T4" s="630"/>
      <c r="X4" s="630"/>
      <c r="Y4" s="630"/>
      <c r="Z4" s="630"/>
      <c r="AA4" s="630"/>
      <c r="AB4" s="630"/>
    </row>
    <row r="5" spans="1:70" s="2" customFormat="1" ht="18" customHeight="1">
      <c r="A5" s="2570" t="s">
        <v>239</v>
      </c>
      <c r="B5" s="1369"/>
      <c r="C5" s="1370"/>
      <c r="D5" s="1370"/>
      <c r="E5" s="1370"/>
      <c r="F5" s="1370"/>
      <c r="G5" s="1371"/>
      <c r="H5" s="1039">
        <f>H6</f>
        <v>1999638</v>
      </c>
      <c r="I5" s="1039">
        <f>I6</f>
        <v>2583748</v>
      </c>
      <c r="J5" s="1040">
        <f t="shared" si="0"/>
        <v>-584110</v>
      </c>
      <c r="K5" s="869"/>
      <c r="L5" s="870"/>
      <c r="M5" s="871"/>
      <c r="N5" s="1372"/>
      <c r="O5" s="3"/>
      <c r="P5" s="71"/>
      <c r="Q5" s="1373"/>
      <c r="R5" s="1373"/>
      <c r="S5" s="1373"/>
      <c r="T5" s="1374"/>
      <c r="U5" s="1375"/>
    </row>
    <row r="6" spans="1:70" s="2" customFormat="1" ht="18" customHeight="1">
      <c r="A6" s="67"/>
      <c r="B6" s="1376" t="s">
        <v>822</v>
      </c>
      <c r="C6" s="1376"/>
      <c r="D6" s="1377"/>
      <c r="E6" s="1377"/>
      <c r="F6" s="1377"/>
      <c r="G6" s="1378"/>
      <c r="H6" s="1039">
        <f>H7+H135+H240</f>
        <v>1999638</v>
      </c>
      <c r="I6" s="1039">
        <f>I7+I135+I240</f>
        <v>2583748</v>
      </c>
      <c r="J6" s="1040">
        <f t="shared" si="0"/>
        <v>-584110</v>
      </c>
      <c r="K6" s="869"/>
      <c r="L6" s="870"/>
      <c r="M6" s="871"/>
      <c r="N6" s="1372"/>
      <c r="O6" s="3"/>
      <c r="P6" s="71"/>
      <c r="Q6" s="1373"/>
      <c r="R6" s="1373"/>
      <c r="S6" s="1373"/>
      <c r="T6" s="1374"/>
      <c r="U6" s="1375"/>
    </row>
    <row r="7" spans="1:70" s="2" customFormat="1" ht="18" customHeight="1">
      <c r="A7" s="67"/>
      <c r="B7" s="22"/>
      <c r="C7" s="1919" t="s">
        <v>1781</v>
      </c>
      <c r="D7" s="1377"/>
      <c r="E7" s="1377"/>
      <c r="F7" s="1377"/>
      <c r="G7" s="1378"/>
      <c r="H7" s="1039">
        <f>H8+H102</f>
        <v>1029364</v>
      </c>
      <c r="I7" s="1039">
        <f>I8+I102</f>
        <v>1254794</v>
      </c>
      <c r="J7" s="1040">
        <f t="shared" si="0"/>
        <v>-225430</v>
      </c>
      <c r="K7" s="869"/>
      <c r="L7" s="870"/>
      <c r="M7" s="871"/>
      <c r="N7" s="2846"/>
      <c r="O7" s="2847"/>
      <c r="P7" s="2847"/>
      <c r="Q7" s="2847"/>
      <c r="R7" s="2847"/>
      <c r="S7" s="2847"/>
      <c r="T7" s="2847"/>
      <c r="U7" s="2847"/>
    </row>
    <row r="8" spans="1:70" s="2" customFormat="1" ht="18" customHeight="1">
      <c r="A8" s="67"/>
      <c r="B8" s="22"/>
      <c r="C8" s="25"/>
      <c r="D8" s="1376" t="s">
        <v>1571</v>
      </c>
      <c r="E8" s="1377"/>
      <c r="F8" s="1377"/>
      <c r="G8" s="1378"/>
      <c r="H8" s="1379">
        <f>H9+H21</f>
        <v>958110</v>
      </c>
      <c r="I8" s="1379">
        <f>I9+I21</f>
        <v>1183390</v>
      </c>
      <c r="J8" s="54">
        <f t="shared" si="0"/>
        <v>-225280</v>
      </c>
      <c r="K8" s="875"/>
      <c r="L8" s="1380"/>
      <c r="M8" s="871"/>
      <c r="N8" s="1372"/>
      <c r="O8" s="3"/>
      <c r="P8" s="71"/>
      <c r="Q8" s="1373"/>
      <c r="R8" s="1373"/>
      <c r="S8" s="1373"/>
      <c r="T8" s="1374"/>
      <c r="U8" s="1375"/>
    </row>
    <row r="9" spans="1:70" s="2" customFormat="1" ht="18" customHeight="1">
      <c r="A9" s="67"/>
      <c r="B9" s="22"/>
      <c r="C9" s="1381"/>
      <c r="D9" s="1382"/>
      <c r="E9" s="1376" t="s">
        <v>1572</v>
      </c>
      <c r="F9" s="1377"/>
      <c r="G9" s="1378"/>
      <c r="H9" s="1035">
        <f>H10</f>
        <v>171587</v>
      </c>
      <c r="I9" s="1035">
        <f>I10</f>
        <v>441033</v>
      </c>
      <c r="J9" s="1036">
        <f t="shared" si="0"/>
        <v>-269446</v>
      </c>
      <c r="K9" s="922"/>
      <c r="L9" s="1037"/>
      <c r="M9" s="885"/>
      <c r="N9" s="1372"/>
      <c r="O9" s="3"/>
      <c r="P9" s="71"/>
      <c r="Q9" s="1373"/>
      <c r="R9" s="1373"/>
      <c r="S9" s="1373"/>
      <c r="T9" s="79"/>
      <c r="U9" s="1375"/>
    </row>
    <row r="10" spans="1:70" s="626" customFormat="1" ht="18" customHeight="1">
      <c r="A10" s="631"/>
      <c r="B10" s="633"/>
      <c r="C10" s="1939"/>
      <c r="D10" s="1940"/>
      <c r="E10" s="1941"/>
      <c r="F10" s="1383" t="s">
        <v>107</v>
      </c>
      <c r="G10" s="1942"/>
      <c r="H10" s="818">
        <f>H11+H12</f>
        <v>171587</v>
      </c>
      <c r="I10" s="818">
        <f>I11+I12</f>
        <v>441033</v>
      </c>
      <c r="J10" s="586">
        <f t="shared" si="0"/>
        <v>-269446</v>
      </c>
      <c r="K10" s="595"/>
      <c r="L10" s="596"/>
      <c r="M10" s="562"/>
      <c r="N10" s="1205"/>
    </row>
    <row r="11" spans="1:70" s="1385" customFormat="1" ht="18" customHeight="1">
      <c r="A11" s="615"/>
      <c r="B11" s="616"/>
      <c r="C11" s="616"/>
      <c r="D11" s="1943"/>
      <c r="E11" s="1943"/>
      <c r="F11" s="1944"/>
      <c r="G11" s="1384" t="s">
        <v>354</v>
      </c>
      <c r="H11" s="1179">
        <v>0</v>
      </c>
      <c r="I11" s="1179">
        <v>414880</v>
      </c>
      <c r="J11" s="1180">
        <f t="shared" si="0"/>
        <v>-414880</v>
      </c>
      <c r="K11" s="1181" t="s">
        <v>1073</v>
      </c>
      <c r="L11" s="1182"/>
      <c r="M11" s="1183">
        <v>0</v>
      </c>
      <c r="N11" s="1184" t="s">
        <v>1074</v>
      </c>
      <c r="O11" s="625"/>
      <c r="P11" s="1185"/>
      <c r="Q11" s="598"/>
      <c r="R11" s="598"/>
      <c r="S11" s="598"/>
      <c r="T11" s="598"/>
      <c r="U11" s="598"/>
      <c r="V11" s="598"/>
      <c r="W11" s="624"/>
      <c r="X11" s="624"/>
      <c r="Y11" s="624"/>
      <c r="Z11" s="624"/>
      <c r="AA11" s="624"/>
      <c r="AB11" s="624"/>
      <c r="AC11" s="624"/>
      <c r="AD11" s="624"/>
      <c r="AE11" s="624"/>
      <c r="AF11" s="624"/>
      <c r="AG11" s="624"/>
      <c r="AH11" s="624"/>
      <c r="AI11" s="624"/>
      <c r="AJ11" s="624"/>
      <c r="AK11" s="624"/>
      <c r="AL11" s="624"/>
      <c r="AM11" s="624"/>
      <c r="AN11" s="624"/>
      <c r="AO11" s="624"/>
      <c r="AP11" s="624"/>
      <c r="AQ11" s="624"/>
      <c r="AR11" s="624"/>
      <c r="AS11" s="624"/>
      <c r="AT11" s="624"/>
      <c r="AU11" s="624"/>
      <c r="AV11" s="624"/>
      <c r="AW11" s="624"/>
      <c r="AX11" s="624"/>
      <c r="AY11" s="624"/>
      <c r="AZ11" s="624"/>
      <c r="BA11" s="624"/>
      <c r="BB11" s="624"/>
      <c r="BC11" s="624"/>
      <c r="BD11" s="624"/>
      <c r="BE11" s="624"/>
      <c r="BF11" s="624"/>
      <c r="BG11" s="624"/>
      <c r="BH11" s="624"/>
      <c r="BI11" s="624"/>
      <c r="BJ11" s="624"/>
      <c r="BK11" s="624"/>
      <c r="BL11" s="624"/>
      <c r="BM11" s="624"/>
      <c r="BN11" s="624"/>
      <c r="BO11" s="624"/>
      <c r="BP11" s="624"/>
      <c r="BQ11" s="624"/>
      <c r="BR11" s="624"/>
    </row>
    <row r="12" spans="1:70" s="626" customFormat="1" ht="18" customHeight="1">
      <c r="A12" s="631"/>
      <c r="B12" s="633"/>
      <c r="C12" s="633"/>
      <c r="D12" s="1451"/>
      <c r="E12" s="1945"/>
      <c r="F12" s="1945"/>
      <c r="G12" s="1386" t="s">
        <v>51</v>
      </c>
      <c r="H12" s="819">
        <f>M12</f>
        <v>171587</v>
      </c>
      <c r="I12" s="819">
        <v>26153</v>
      </c>
      <c r="J12" s="561">
        <f t="shared" si="0"/>
        <v>145434</v>
      </c>
      <c r="K12" s="552" t="s">
        <v>1075</v>
      </c>
      <c r="L12" s="576"/>
      <c r="M12" s="567">
        <f>M13</f>
        <v>171587</v>
      </c>
      <c r="N12" s="1186"/>
      <c r="O12" s="583"/>
    </row>
    <row r="13" spans="1:70" s="626" customFormat="1" ht="18" customHeight="1">
      <c r="A13" s="631"/>
      <c r="B13" s="633"/>
      <c r="C13" s="633"/>
      <c r="D13" s="1451"/>
      <c r="E13" s="1945"/>
      <c r="F13" s="1945"/>
      <c r="G13" s="636"/>
      <c r="H13" s="820"/>
      <c r="I13" s="820"/>
      <c r="J13" s="585"/>
      <c r="K13" s="1946" t="s">
        <v>1573</v>
      </c>
      <c r="L13" s="577" t="s">
        <v>14</v>
      </c>
      <c r="M13" s="1947">
        <f>SUM(M14:M20)</f>
        <v>171587</v>
      </c>
      <c r="N13" s="1131" t="s">
        <v>1076</v>
      </c>
      <c r="O13" s="583"/>
      <c r="P13" s="581"/>
    </row>
    <row r="14" spans="1:70" s="626" customFormat="1" ht="18" customHeight="1">
      <c r="A14" s="631"/>
      <c r="B14" s="633"/>
      <c r="C14" s="633"/>
      <c r="D14" s="1451"/>
      <c r="E14" s="1945"/>
      <c r="F14" s="1945"/>
      <c r="G14" s="636"/>
      <c r="H14" s="820"/>
      <c r="I14" s="820"/>
      <c r="J14" s="585"/>
      <c r="K14" s="1948" t="s">
        <v>1077</v>
      </c>
      <c r="L14" s="1132" t="s">
        <v>14</v>
      </c>
      <c r="M14" s="1949">
        <f>ROUND(P14*Q14*R14*S14*T14/1000,0)</f>
        <v>109613</v>
      </c>
      <c r="N14" s="1131"/>
      <c r="O14" s="625"/>
      <c r="P14" s="1387">
        <v>10380</v>
      </c>
      <c r="Q14" s="1213">
        <v>8</v>
      </c>
      <c r="R14" s="1213">
        <v>6</v>
      </c>
      <c r="S14" s="1213">
        <v>5</v>
      </c>
      <c r="T14" s="1213">
        <v>44</v>
      </c>
    </row>
    <row r="15" spans="1:70" s="626" customFormat="1" ht="18" customHeight="1">
      <c r="A15" s="631"/>
      <c r="B15" s="633"/>
      <c r="C15" s="633"/>
      <c r="D15" s="1451"/>
      <c r="E15" s="1945"/>
      <c r="F15" s="1945"/>
      <c r="G15" s="636"/>
      <c r="H15" s="820"/>
      <c r="I15" s="820"/>
      <c r="J15" s="585"/>
      <c r="K15" s="1950" t="s">
        <v>1078</v>
      </c>
      <c r="L15" s="1132" t="s">
        <v>14</v>
      </c>
      <c r="M15" s="1949">
        <f>ROUND(P15*Q15*R15*S15*T15/1000,0)</f>
        <v>32884</v>
      </c>
      <c r="N15" s="1131"/>
      <c r="O15" s="625"/>
      <c r="P15" s="1387">
        <v>10380</v>
      </c>
      <c r="Q15" s="1213">
        <v>8</v>
      </c>
      <c r="R15" s="1213">
        <v>1.5</v>
      </c>
      <c r="S15" s="1213">
        <v>6</v>
      </c>
      <c r="T15" s="1213">
        <v>44</v>
      </c>
    </row>
    <row r="16" spans="1:70" s="626" customFormat="1" ht="18" customHeight="1">
      <c r="A16" s="631"/>
      <c r="B16" s="633"/>
      <c r="C16" s="633"/>
      <c r="D16" s="1451"/>
      <c r="E16" s="1945"/>
      <c r="F16" s="1945"/>
      <c r="G16" s="636"/>
      <c r="H16" s="820"/>
      <c r="I16" s="820"/>
      <c r="J16" s="585"/>
      <c r="K16" s="1950" t="s">
        <v>1079</v>
      </c>
      <c r="L16" s="1132" t="s">
        <v>14</v>
      </c>
      <c r="M16" s="1949">
        <f>ROUND(P16*Q16*R16*S16*T16/1000,0)</f>
        <v>685</v>
      </c>
      <c r="N16" s="1131"/>
      <c r="O16" s="625"/>
      <c r="P16" s="1387">
        <v>10380</v>
      </c>
      <c r="Q16" s="1213">
        <v>0.5</v>
      </c>
      <c r="R16" s="1213">
        <v>0.5</v>
      </c>
      <c r="S16" s="1213">
        <v>6</v>
      </c>
      <c r="T16" s="1213">
        <v>44</v>
      </c>
    </row>
    <row r="17" spans="1:24" s="626" customFormat="1" ht="18" customHeight="1">
      <c r="A17" s="631"/>
      <c r="B17" s="633"/>
      <c r="C17" s="633"/>
      <c r="D17" s="1451"/>
      <c r="E17" s="1945"/>
      <c r="F17" s="1945"/>
      <c r="G17" s="636"/>
      <c r="H17" s="820"/>
      <c r="I17" s="820"/>
      <c r="J17" s="585"/>
      <c r="K17" s="1962" t="s">
        <v>1080</v>
      </c>
      <c r="L17" s="1132" t="s">
        <v>14</v>
      </c>
      <c r="M17" s="1949">
        <f>ROUND(P17*Q17*R17*S17/1000,0)</f>
        <v>4982</v>
      </c>
      <c r="N17" s="1131"/>
      <c r="O17" s="625"/>
      <c r="P17" s="1387">
        <v>10380</v>
      </c>
      <c r="Q17" s="1213">
        <v>8</v>
      </c>
      <c r="R17" s="1213">
        <v>6</v>
      </c>
      <c r="S17" s="1213">
        <v>10</v>
      </c>
      <c r="T17" s="1213"/>
    </row>
    <row r="18" spans="1:24" s="626" customFormat="1" ht="18" customHeight="1">
      <c r="A18" s="631"/>
      <c r="B18" s="633"/>
      <c r="C18" s="633"/>
      <c r="D18" s="1451"/>
      <c r="E18" s="1945"/>
      <c r="F18" s="1945"/>
      <c r="G18" s="636"/>
      <c r="H18" s="820"/>
      <c r="I18" s="820"/>
      <c r="J18" s="585"/>
      <c r="K18" s="1950" t="s">
        <v>1574</v>
      </c>
      <c r="L18" s="1132" t="s">
        <v>14</v>
      </c>
      <c r="M18" s="1949">
        <f>ROUND(P18*Q18*R18*S18/1000,0)</f>
        <v>21923</v>
      </c>
      <c r="N18" s="1131"/>
      <c r="O18" s="625"/>
      <c r="P18" s="1387">
        <v>10380</v>
      </c>
      <c r="Q18" s="1213">
        <v>8</v>
      </c>
      <c r="R18" s="1213">
        <v>6</v>
      </c>
      <c r="S18" s="1213">
        <v>44</v>
      </c>
      <c r="T18" s="1213"/>
    </row>
    <row r="19" spans="1:24" s="626" customFormat="1" ht="18" customHeight="1">
      <c r="A19" s="631"/>
      <c r="B19" s="633"/>
      <c r="C19" s="633"/>
      <c r="D19" s="1451"/>
      <c r="E19" s="1945"/>
      <c r="F19" s="1945"/>
      <c r="G19" s="636"/>
      <c r="H19" s="820"/>
      <c r="I19" s="820"/>
      <c r="J19" s="585"/>
      <c r="K19" s="1950" t="s">
        <v>1081</v>
      </c>
      <c r="L19" s="1132" t="s">
        <v>14</v>
      </c>
      <c r="M19" s="1949">
        <f>ROUND(P19*Q19*R19/1000,0)</f>
        <v>500</v>
      </c>
      <c r="N19" s="1131"/>
      <c r="O19" s="625"/>
      <c r="P19" s="1387">
        <v>50000</v>
      </c>
      <c r="Q19" s="1213">
        <v>1</v>
      </c>
      <c r="R19" s="1213">
        <v>10</v>
      </c>
      <c r="S19" s="1213"/>
      <c r="T19" s="1213"/>
    </row>
    <row r="20" spans="1:24" s="626" customFormat="1" ht="18" customHeight="1">
      <c r="A20" s="631"/>
      <c r="B20" s="633"/>
      <c r="C20" s="633"/>
      <c r="D20" s="1451"/>
      <c r="E20" s="1945"/>
      <c r="F20" s="1945"/>
      <c r="G20" s="636"/>
      <c r="H20" s="820"/>
      <c r="I20" s="820"/>
      <c r="J20" s="585"/>
      <c r="K20" s="1950" t="s">
        <v>1082</v>
      </c>
      <c r="L20" s="1132" t="s">
        <v>14</v>
      </c>
      <c r="M20" s="1949">
        <f>ROUND(P20*Q20*R20/1000,0)</f>
        <v>1000</v>
      </c>
      <c r="N20" s="1131" t="s">
        <v>1083</v>
      </c>
      <c r="O20" s="625"/>
      <c r="P20" s="1387">
        <v>50000</v>
      </c>
      <c r="Q20" s="1213">
        <v>2</v>
      </c>
      <c r="R20" s="1213">
        <v>10</v>
      </c>
      <c r="S20" s="1213"/>
      <c r="T20" s="1213"/>
    </row>
    <row r="21" spans="1:24" s="2" customFormat="1" ht="18" customHeight="1">
      <c r="A21" s="67"/>
      <c r="B21" s="22"/>
      <c r="C21" s="1042"/>
      <c r="D21" s="1042"/>
      <c r="E21" s="1377" t="s">
        <v>1575</v>
      </c>
      <c r="F21" s="1377"/>
      <c r="G21" s="1378"/>
      <c r="H21" s="1035">
        <f>H22+H92+H96</f>
        <v>786523</v>
      </c>
      <c r="I21" s="1035">
        <f>I22+I92+I96</f>
        <v>742357</v>
      </c>
      <c r="J21" s="1036">
        <f>H21-I21</f>
        <v>44166</v>
      </c>
      <c r="K21" s="922"/>
      <c r="L21" s="1037"/>
      <c r="M21" s="885">
        <f>M22+M346+M352+M355+M410</f>
        <v>0</v>
      </c>
      <c r="N21" s="1372"/>
      <c r="O21" s="3"/>
      <c r="P21" s="71"/>
      <c r="Q21" s="1373"/>
      <c r="R21" s="1373"/>
      <c r="S21" s="1373"/>
      <c r="T21" s="79"/>
      <c r="U21" s="1375"/>
    </row>
    <row r="22" spans="1:24" s="626" customFormat="1" ht="18" customHeight="1">
      <c r="A22" s="572"/>
      <c r="B22" s="573"/>
      <c r="C22" s="573"/>
      <c r="D22" s="633"/>
      <c r="E22" s="718"/>
      <c r="F22" s="1383" t="s">
        <v>61</v>
      </c>
      <c r="G22" s="1390"/>
      <c r="H22" s="821">
        <f>H23+H41+H69+H72+H82</f>
        <v>751243</v>
      </c>
      <c r="I22" s="821">
        <v>702477</v>
      </c>
      <c r="J22" s="561">
        <f>H22-I22</f>
        <v>48766</v>
      </c>
      <c r="K22" s="1391"/>
      <c r="L22" s="590"/>
      <c r="M22" s="591"/>
      <c r="N22" s="1187"/>
      <c r="O22" s="1392"/>
      <c r="P22" s="1392"/>
      <c r="Q22" s="1392"/>
      <c r="R22" s="1392"/>
      <c r="S22" s="1392"/>
      <c r="T22" s="1392"/>
      <c r="U22" s="1392"/>
      <c r="V22" s="1392"/>
      <c r="W22" s="1392"/>
      <c r="X22" s="1392"/>
    </row>
    <row r="23" spans="1:24" s="626" customFormat="1" ht="18" customHeight="1">
      <c r="A23" s="572"/>
      <c r="B23" s="573"/>
      <c r="C23" s="573"/>
      <c r="D23" s="573"/>
      <c r="E23" s="573"/>
      <c r="F23" s="573"/>
      <c r="G23" s="633" t="s">
        <v>44</v>
      </c>
      <c r="H23" s="819">
        <f>M23</f>
        <v>23800</v>
      </c>
      <c r="I23" s="819">
        <v>33850</v>
      </c>
      <c r="J23" s="561">
        <f>H23-I23</f>
        <v>-10050</v>
      </c>
      <c r="K23" s="578" t="s">
        <v>1576</v>
      </c>
      <c r="L23" s="579"/>
      <c r="M23" s="554">
        <f>SUM(M24:M32)+M37+M38+M39+M40</f>
        <v>23800</v>
      </c>
      <c r="N23" s="1187"/>
      <c r="O23" s="1392"/>
      <c r="P23" s="1392"/>
      <c r="Q23" s="1392"/>
      <c r="R23" s="1392"/>
      <c r="S23" s="1392"/>
      <c r="T23" s="1392"/>
      <c r="U23" s="1392"/>
      <c r="V23" s="1392"/>
      <c r="W23" s="1392"/>
      <c r="X23" s="1392"/>
    </row>
    <row r="24" spans="1:24" s="626" customFormat="1" ht="18" customHeight="1">
      <c r="A24" s="572"/>
      <c r="B24" s="573"/>
      <c r="C24" s="573"/>
      <c r="D24" s="1951"/>
      <c r="E24" s="1951"/>
      <c r="F24" s="1951"/>
      <c r="G24" s="1451"/>
      <c r="H24" s="822"/>
      <c r="I24" s="822"/>
      <c r="J24" s="585"/>
      <c r="K24" s="1393" t="s">
        <v>1577</v>
      </c>
      <c r="L24" s="1132" t="s">
        <v>14</v>
      </c>
      <c r="M24" s="1188">
        <f>ROUNDUP(P24*Q24/1000,0)</f>
        <v>546</v>
      </c>
      <c r="N24" s="1394" t="s">
        <v>1084</v>
      </c>
      <c r="O24" s="1392"/>
      <c r="P24" s="1395">
        <v>26000</v>
      </c>
      <c r="Q24" s="1396">
        <v>21</v>
      </c>
      <c r="R24" s="1396"/>
      <c r="S24" s="1392"/>
      <c r="T24" s="1392"/>
      <c r="U24" s="1392"/>
      <c r="V24" s="1392"/>
      <c r="W24" s="1392"/>
      <c r="X24" s="1392"/>
    </row>
    <row r="25" spans="1:24" s="626" customFormat="1" ht="18" customHeight="1">
      <c r="A25" s="572"/>
      <c r="B25" s="573"/>
      <c r="C25" s="573"/>
      <c r="D25" s="1951"/>
      <c r="E25" s="1951"/>
      <c r="F25" s="1951"/>
      <c r="G25" s="1451"/>
      <c r="H25" s="822"/>
      <c r="I25" s="822"/>
      <c r="J25" s="585"/>
      <c r="K25" s="1393" t="s">
        <v>2521</v>
      </c>
      <c r="L25" s="1132" t="s">
        <v>14</v>
      </c>
      <c r="M25" s="1188">
        <f>ROUNDUP(P25*Q25/1000,0)</f>
        <v>670</v>
      </c>
      <c r="N25" s="1397" t="s">
        <v>1085</v>
      </c>
      <c r="O25" s="1392"/>
      <c r="P25" s="1395">
        <v>670000</v>
      </c>
      <c r="Q25" s="1396">
        <v>1</v>
      </c>
      <c r="R25" s="1396"/>
      <c r="S25" s="1392"/>
      <c r="T25" s="1392"/>
      <c r="U25" s="1392"/>
      <c r="V25" s="1392"/>
      <c r="W25" s="1392"/>
      <c r="X25" s="1392"/>
    </row>
    <row r="26" spans="1:24" s="626" customFormat="1" ht="18" customHeight="1">
      <c r="A26" s="572"/>
      <c r="B26" s="573"/>
      <c r="C26" s="573"/>
      <c r="D26" s="1951"/>
      <c r="E26" s="1951"/>
      <c r="F26" s="1951"/>
      <c r="G26" s="1951"/>
      <c r="H26" s="822"/>
      <c r="I26" s="822"/>
      <c r="J26" s="585"/>
      <c r="K26" s="1393" t="s">
        <v>1086</v>
      </c>
      <c r="L26" s="1398" t="s">
        <v>327</v>
      </c>
      <c r="M26" s="1188">
        <f>ROUNDUP(P26*Q26/1000,0)</f>
        <v>400</v>
      </c>
      <c r="N26" s="1399" t="s">
        <v>1087</v>
      </c>
      <c r="O26" s="1392"/>
      <c r="P26" s="1395">
        <v>1000</v>
      </c>
      <c r="Q26" s="1396">
        <v>400</v>
      </c>
      <c r="R26" s="1396"/>
      <c r="S26" s="1392"/>
      <c r="T26" s="1392"/>
      <c r="U26" s="1392"/>
      <c r="V26" s="1392"/>
      <c r="W26" s="1392"/>
      <c r="X26" s="1392"/>
    </row>
    <row r="27" spans="1:24" s="626" customFormat="1" ht="18" customHeight="1">
      <c r="A27" s="572"/>
      <c r="B27" s="573"/>
      <c r="C27" s="573"/>
      <c r="D27" s="1951"/>
      <c r="E27" s="1951"/>
      <c r="F27" s="1951"/>
      <c r="G27" s="1951"/>
      <c r="H27" s="822"/>
      <c r="I27" s="822"/>
      <c r="J27" s="585"/>
      <c r="K27" s="1393" t="s">
        <v>1088</v>
      </c>
      <c r="L27" s="1398" t="s">
        <v>327</v>
      </c>
      <c r="M27" s="1188">
        <f>ROUNDUP(P27*Q27*R27/1000,0)</f>
        <v>960</v>
      </c>
      <c r="N27" s="1400" t="s">
        <v>1578</v>
      </c>
      <c r="O27" s="1392"/>
      <c r="P27" s="1401">
        <v>80000</v>
      </c>
      <c r="Q27" s="1396">
        <v>6</v>
      </c>
      <c r="R27" s="1396">
        <v>2</v>
      </c>
      <c r="S27" s="1392"/>
      <c r="T27" s="1392"/>
      <c r="U27" s="1392"/>
      <c r="V27" s="1392"/>
      <c r="W27" s="1392"/>
      <c r="X27" s="1392"/>
    </row>
    <row r="28" spans="1:24" s="626" customFormat="1" ht="18" customHeight="1">
      <c r="A28" s="572"/>
      <c r="B28" s="573"/>
      <c r="C28" s="573"/>
      <c r="D28" s="1951"/>
      <c r="E28" s="1951"/>
      <c r="F28" s="1951"/>
      <c r="G28" s="1951"/>
      <c r="H28" s="822"/>
      <c r="I28" s="822"/>
      <c r="J28" s="585"/>
      <c r="K28" s="1393" t="s">
        <v>1089</v>
      </c>
      <c r="L28" s="1398" t="s">
        <v>327</v>
      </c>
      <c r="M28" s="1188">
        <f>ROUNDUP(P28*Q28*R28/1000,0)</f>
        <v>480</v>
      </c>
      <c r="N28" s="1399" t="s">
        <v>1579</v>
      </c>
      <c r="O28" s="1392"/>
      <c r="P28" s="1396">
        <v>80000</v>
      </c>
      <c r="Q28" s="1396">
        <v>3</v>
      </c>
      <c r="R28" s="1396">
        <v>2</v>
      </c>
      <c r="S28" s="1392"/>
      <c r="T28" s="1392"/>
      <c r="U28" s="1392"/>
      <c r="V28" s="1392"/>
      <c r="W28" s="1392"/>
      <c r="X28" s="1392"/>
    </row>
    <row r="29" spans="1:24" s="626" customFormat="1" ht="18" customHeight="1">
      <c r="A29" s="572"/>
      <c r="B29" s="573"/>
      <c r="C29" s="573"/>
      <c r="D29" s="1951"/>
      <c r="E29" s="1951"/>
      <c r="F29" s="1951"/>
      <c r="G29" s="1951"/>
      <c r="H29" s="822"/>
      <c r="I29" s="822"/>
      <c r="J29" s="585"/>
      <c r="K29" s="1393" t="s">
        <v>1090</v>
      </c>
      <c r="L29" s="1398" t="s">
        <v>327</v>
      </c>
      <c r="M29" s="1188">
        <f>ROUNDUP(P29*Q29/1000,0)</f>
        <v>3600</v>
      </c>
      <c r="N29" s="1399" t="s">
        <v>1091</v>
      </c>
      <c r="O29" s="1392"/>
      <c r="P29" s="1396">
        <v>300000</v>
      </c>
      <c r="Q29" s="1396">
        <v>12</v>
      </c>
      <c r="R29" s="1396"/>
      <c r="S29" s="1392"/>
      <c r="T29" s="1392"/>
      <c r="U29" s="1392"/>
      <c r="V29" s="1392"/>
      <c r="W29" s="1392"/>
      <c r="X29" s="1392"/>
    </row>
    <row r="30" spans="1:24" s="626" customFormat="1" ht="18" customHeight="1">
      <c r="A30" s="572"/>
      <c r="B30" s="573"/>
      <c r="C30" s="573"/>
      <c r="D30" s="1951"/>
      <c r="E30" s="1951"/>
      <c r="F30" s="1951"/>
      <c r="G30" s="1951"/>
      <c r="H30" s="822"/>
      <c r="I30" s="822"/>
      <c r="J30" s="585"/>
      <c r="K30" s="1393" t="s">
        <v>2460</v>
      </c>
      <c r="L30" s="1398" t="s">
        <v>429</v>
      </c>
      <c r="M30" s="1188">
        <f>ROUNDUP(P30*Q30/1000,0)</f>
        <v>500</v>
      </c>
      <c r="N30" s="1400" t="s">
        <v>1092</v>
      </c>
      <c r="O30" s="1392"/>
      <c r="P30" s="1396">
        <v>250000</v>
      </c>
      <c r="Q30" s="2444">
        <v>2</v>
      </c>
      <c r="R30" s="1396"/>
      <c r="S30" s="1392"/>
      <c r="T30" s="1392"/>
      <c r="U30" s="1392"/>
      <c r="V30" s="1392"/>
      <c r="W30" s="1392"/>
      <c r="X30" s="1392"/>
    </row>
    <row r="31" spans="1:24" s="1407" customFormat="1" ht="18" customHeight="1">
      <c r="A31" s="1402"/>
      <c r="B31" s="1403"/>
      <c r="C31" s="1403"/>
      <c r="D31" s="1952"/>
      <c r="E31" s="1952"/>
      <c r="F31" s="1952"/>
      <c r="G31" s="1952"/>
      <c r="H31" s="825"/>
      <c r="I31" s="825"/>
      <c r="J31" s="586"/>
      <c r="K31" s="1404" t="s">
        <v>1093</v>
      </c>
      <c r="L31" s="1405" t="s">
        <v>429</v>
      </c>
      <c r="M31" s="1193">
        <f>ROUNDUP(P31*Q31*R31/1000,0)</f>
        <v>2160</v>
      </c>
      <c r="N31" s="1406" t="s">
        <v>445</v>
      </c>
      <c r="P31" s="1408">
        <v>100</v>
      </c>
      <c r="Q31" s="1409">
        <v>1800</v>
      </c>
      <c r="R31" s="1409">
        <v>12</v>
      </c>
    </row>
    <row r="32" spans="1:24" s="1392" customFormat="1" ht="18" customHeight="1">
      <c r="A32" s="572"/>
      <c r="B32" s="573"/>
      <c r="C32" s="573"/>
      <c r="D32" s="1951"/>
      <c r="E32" s="1951"/>
      <c r="F32" s="1951"/>
      <c r="G32" s="1951"/>
      <c r="H32" s="822"/>
      <c r="I32" s="822"/>
      <c r="J32" s="563"/>
      <c r="K32" s="1393" t="s">
        <v>1094</v>
      </c>
      <c r="L32" s="1398" t="s">
        <v>327</v>
      </c>
      <c r="M32" s="332">
        <f>SUM(M33:M36)</f>
        <v>2400</v>
      </c>
      <c r="N32" s="1400" t="s">
        <v>1095</v>
      </c>
      <c r="P32" s="1410"/>
      <c r="Q32" s="1396"/>
      <c r="R32" s="1396"/>
    </row>
    <row r="33" spans="1:18" s="1392" customFormat="1" ht="18" customHeight="1">
      <c r="A33" s="572"/>
      <c r="B33" s="573"/>
      <c r="C33" s="573"/>
      <c r="D33" s="1951"/>
      <c r="E33" s="1951"/>
      <c r="F33" s="1951"/>
      <c r="G33" s="1951"/>
      <c r="H33" s="822"/>
      <c r="I33" s="822"/>
      <c r="J33" s="563"/>
      <c r="K33" s="1393" t="s">
        <v>1580</v>
      </c>
      <c r="L33" s="1398"/>
      <c r="M33" s="332">
        <v>500</v>
      </c>
      <c r="N33" s="1400"/>
      <c r="P33" s="1410"/>
      <c r="Q33" s="1396"/>
      <c r="R33" s="1396"/>
    </row>
    <row r="34" spans="1:18" s="1392" customFormat="1" ht="18" customHeight="1">
      <c r="A34" s="572"/>
      <c r="B34" s="573"/>
      <c r="C34" s="573"/>
      <c r="D34" s="1951"/>
      <c r="E34" s="1951"/>
      <c r="F34" s="1951"/>
      <c r="G34" s="1951"/>
      <c r="H34" s="822"/>
      <c r="I34" s="822"/>
      <c r="J34" s="563"/>
      <c r="K34" s="1393" t="s">
        <v>1581</v>
      </c>
      <c r="L34" s="1398"/>
      <c r="M34" s="332">
        <v>800</v>
      </c>
      <c r="N34" s="1400"/>
      <c r="P34" s="1410"/>
      <c r="Q34" s="1396"/>
      <c r="R34" s="1396"/>
    </row>
    <row r="35" spans="1:18" s="1392" customFormat="1" ht="18" customHeight="1">
      <c r="A35" s="572"/>
      <c r="B35" s="573"/>
      <c r="C35" s="573"/>
      <c r="D35" s="1951"/>
      <c r="E35" s="1951"/>
      <c r="F35" s="1951"/>
      <c r="G35" s="1951"/>
      <c r="H35" s="822"/>
      <c r="I35" s="822"/>
      <c r="J35" s="563"/>
      <c r="K35" s="1393" t="s">
        <v>1582</v>
      </c>
      <c r="L35" s="1398"/>
      <c r="M35" s="332">
        <v>900</v>
      </c>
      <c r="N35" s="1400"/>
      <c r="P35" s="1410"/>
      <c r="Q35" s="1396"/>
      <c r="R35" s="1396"/>
    </row>
    <row r="36" spans="1:18" s="1392" customFormat="1" ht="18" customHeight="1">
      <c r="A36" s="572"/>
      <c r="B36" s="573"/>
      <c r="C36" s="573"/>
      <c r="D36" s="1951"/>
      <c r="E36" s="1951"/>
      <c r="F36" s="1951"/>
      <c r="G36" s="1951"/>
      <c r="H36" s="822"/>
      <c r="I36" s="822"/>
      <c r="J36" s="563"/>
      <c r="K36" s="1393" t="s">
        <v>1096</v>
      </c>
      <c r="L36" s="1398"/>
      <c r="M36" s="332">
        <v>200</v>
      </c>
      <c r="N36" s="1400"/>
      <c r="P36" s="1410"/>
      <c r="Q36" s="1396"/>
      <c r="R36" s="1396"/>
    </row>
    <row r="37" spans="1:18" s="1392" customFormat="1" ht="18" customHeight="1">
      <c r="A37" s="572"/>
      <c r="B37" s="573"/>
      <c r="C37" s="573"/>
      <c r="D37" s="1951"/>
      <c r="E37" s="1951"/>
      <c r="F37" s="1951"/>
      <c r="G37" s="1951"/>
      <c r="H37" s="822"/>
      <c r="I37" s="822"/>
      <c r="J37" s="563"/>
      <c r="K37" s="1393" t="s">
        <v>1097</v>
      </c>
      <c r="L37" s="1398" t="s">
        <v>327</v>
      </c>
      <c r="M37" s="1188">
        <f>ROUNDUP(P37*Q37*R37/1000,0)</f>
        <v>1584</v>
      </c>
      <c r="N37" s="1400" t="s">
        <v>1098</v>
      </c>
      <c r="P37" s="1411">
        <v>66000</v>
      </c>
      <c r="Q37" s="1396">
        <v>2</v>
      </c>
      <c r="R37" s="1396">
        <v>12</v>
      </c>
    </row>
    <row r="38" spans="1:18" s="1392" customFormat="1" ht="18" customHeight="1">
      <c r="A38" s="572"/>
      <c r="B38" s="573"/>
      <c r="C38" s="573"/>
      <c r="D38" s="573"/>
      <c r="E38" s="573"/>
      <c r="F38" s="573"/>
      <c r="G38" s="573"/>
      <c r="H38" s="820"/>
      <c r="I38" s="820"/>
      <c r="J38" s="563"/>
      <c r="K38" s="1393" t="s">
        <v>2461</v>
      </c>
      <c r="L38" s="1398" t="s">
        <v>327</v>
      </c>
      <c r="M38" s="1188">
        <f>ROUNDUP(P38*Q38/1000,0)</f>
        <v>9000</v>
      </c>
      <c r="N38" s="1400" t="s">
        <v>1099</v>
      </c>
      <c r="P38" s="2445">
        <v>750000</v>
      </c>
      <c r="Q38" s="1396">
        <v>12</v>
      </c>
      <c r="R38" s="1396"/>
    </row>
    <row r="39" spans="1:18" s="1392" customFormat="1" ht="18" customHeight="1">
      <c r="A39" s="572"/>
      <c r="B39" s="573"/>
      <c r="C39" s="573"/>
      <c r="D39" s="1951"/>
      <c r="E39" s="1951"/>
      <c r="F39" s="1951"/>
      <c r="G39" s="1951"/>
      <c r="H39" s="822"/>
      <c r="I39" s="822"/>
      <c r="J39" s="563"/>
      <c r="K39" s="1393" t="s">
        <v>2462</v>
      </c>
      <c r="L39" s="1398" t="s">
        <v>327</v>
      </c>
      <c r="M39" s="1188">
        <f>ROUNDUP(P39*Q39/1000,0)</f>
        <v>900</v>
      </c>
      <c r="N39" s="1400"/>
      <c r="P39" s="2445">
        <v>75000</v>
      </c>
      <c r="Q39" s="1396">
        <v>12</v>
      </c>
      <c r="R39" s="2444"/>
    </row>
    <row r="40" spans="1:18" s="1392" customFormat="1" ht="18" customHeight="1">
      <c r="A40" s="572"/>
      <c r="B40" s="573"/>
      <c r="C40" s="573"/>
      <c r="D40" s="1951"/>
      <c r="E40" s="1951"/>
      <c r="F40" s="1951"/>
      <c r="G40" s="1951"/>
      <c r="H40" s="822"/>
      <c r="I40" s="822"/>
      <c r="J40" s="563"/>
      <c r="K40" s="1393" t="s">
        <v>1100</v>
      </c>
      <c r="L40" s="1412" t="s">
        <v>14</v>
      </c>
      <c r="M40" s="1188">
        <f>ROUNDUP(P40*Q40/1000,0)</f>
        <v>600</v>
      </c>
      <c r="N40" s="1219" t="s">
        <v>1101</v>
      </c>
      <c r="P40" s="1401">
        <v>300000</v>
      </c>
      <c r="Q40" s="1396">
        <v>2</v>
      </c>
      <c r="R40" s="1396"/>
    </row>
    <row r="41" spans="1:18" s="1392" customFormat="1" ht="18" customHeight="1">
      <c r="A41" s="572"/>
      <c r="B41" s="573"/>
      <c r="C41" s="573"/>
      <c r="D41" s="573"/>
      <c r="E41" s="573"/>
      <c r="F41" s="573"/>
      <c r="G41" s="632" t="s">
        <v>43</v>
      </c>
      <c r="H41" s="819">
        <f>M41</f>
        <v>122198</v>
      </c>
      <c r="I41" s="819">
        <v>122292</v>
      </c>
      <c r="J41" s="566">
        <f>H41-I41</f>
        <v>-94</v>
      </c>
      <c r="K41" s="578" t="s">
        <v>43</v>
      </c>
      <c r="L41" s="579"/>
      <c r="M41" s="554">
        <f>SUM(M42:M68)</f>
        <v>122198</v>
      </c>
      <c r="N41" s="1413"/>
      <c r="P41" s="568"/>
      <c r="Q41" s="626"/>
      <c r="R41" s="626"/>
    </row>
    <row r="42" spans="1:18" s="1392" customFormat="1" ht="18" customHeight="1">
      <c r="A42" s="572"/>
      <c r="B42" s="573"/>
      <c r="C42" s="573"/>
      <c r="D42" s="1951"/>
      <c r="E42" s="1951"/>
      <c r="F42" s="1951"/>
      <c r="G42" s="1451"/>
      <c r="H42" s="820"/>
      <c r="I42" s="820"/>
      <c r="J42" s="588"/>
      <c r="K42" s="1393" t="s">
        <v>1102</v>
      </c>
      <c r="L42" s="1420" t="s">
        <v>14</v>
      </c>
      <c r="M42" s="1188">
        <v>4000</v>
      </c>
      <c r="N42" s="1414" t="s">
        <v>1103</v>
      </c>
      <c r="P42" s="377">
        <v>2000000</v>
      </c>
      <c r="Q42" s="1415">
        <v>2</v>
      </c>
      <c r="R42" s="1415"/>
    </row>
    <row r="43" spans="1:18" s="1392" customFormat="1" ht="18" customHeight="1">
      <c r="A43" s="572"/>
      <c r="B43" s="573"/>
      <c r="C43" s="573"/>
      <c r="D43" s="1951"/>
      <c r="E43" s="1951"/>
      <c r="F43" s="1951"/>
      <c r="G43" s="1451"/>
      <c r="H43" s="820"/>
      <c r="I43" s="820"/>
      <c r="J43" s="588"/>
      <c r="K43" s="1393" t="s">
        <v>1104</v>
      </c>
      <c r="L43" s="1412" t="s">
        <v>14</v>
      </c>
      <c r="M43" s="1188">
        <f t="shared" ref="M43:M54" si="1">ROUNDUP(P43*Q43/1000,0)</f>
        <v>1920</v>
      </c>
      <c r="N43" s="1414" t="s">
        <v>446</v>
      </c>
      <c r="P43" s="377">
        <v>160000</v>
      </c>
      <c r="Q43" s="1415">
        <v>12</v>
      </c>
      <c r="R43" s="1415"/>
    </row>
    <row r="44" spans="1:18" s="1392" customFormat="1" ht="18" customHeight="1">
      <c r="A44" s="572"/>
      <c r="B44" s="573"/>
      <c r="C44" s="573"/>
      <c r="D44" s="1951"/>
      <c r="E44" s="1951"/>
      <c r="F44" s="1951"/>
      <c r="G44" s="1451"/>
      <c r="H44" s="820"/>
      <c r="I44" s="820"/>
      <c r="J44" s="588"/>
      <c r="K44" s="1393" t="s">
        <v>1105</v>
      </c>
      <c r="L44" s="1420" t="s">
        <v>14</v>
      </c>
      <c r="M44" s="1188">
        <f t="shared" si="1"/>
        <v>4400</v>
      </c>
      <c r="N44" s="1416" t="s">
        <v>1106</v>
      </c>
      <c r="P44" s="377">
        <v>880000</v>
      </c>
      <c r="Q44" s="1415">
        <v>5</v>
      </c>
      <c r="R44" s="1415"/>
    </row>
    <row r="45" spans="1:18" s="1392" customFormat="1" ht="18" customHeight="1">
      <c r="A45" s="572"/>
      <c r="B45" s="573"/>
      <c r="C45" s="573"/>
      <c r="D45" s="1951"/>
      <c r="E45" s="1951"/>
      <c r="F45" s="1951"/>
      <c r="G45" s="1451"/>
      <c r="H45" s="820"/>
      <c r="I45" s="820"/>
      <c r="J45" s="588"/>
      <c r="K45" s="1393" t="s">
        <v>1107</v>
      </c>
      <c r="L45" s="1420" t="s">
        <v>14</v>
      </c>
      <c r="M45" s="1188">
        <f t="shared" si="1"/>
        <v>500</v>
      </c>
      <c r="N45" s="1414" t="s">
        <v>447</v>
      </c>
      <c r="P45" s="377">
        <v>500000</v>
      </c>
      <c r="Q45" s="1415">
        <v>1</v>
      </c>
      <c r="R45" s="1415"/>
    </row>
    <row r="46" spans="1:18" s="1392" customFormat="1" ht="18" customHeight="1">
      <c r="A46" s="572"/>
      <c r="B46" s="573"/>
      <c r="C46" s="573"/>
      <c r="D46" s="1951"/>
      <c r="E46" s="1951"/>
      <c r="F46" s="1951"/>
      <c r="G46" s="1451"/>
      <c r="H46" s="820"/>
      <c r="I46" s="820"/>
      <c r="J46" s="588"/>
      <c r="K46" s="1393" t="s">
        <v>1108</v>
      </c>
      <c r="L46" s="1420" t="s">
        <v>14</v>
      </c>
      <c r="M46" s="1188">
        <f t="shared" si="1"/>
        <v>200</v>
      </c>
      <c r="N46" s="1414" t="s">
        <v>448</v>
      </c>
      <c r="P46" s="377">
        <v>50000</v>
      </c>
      <c r="Q46" s="1415">
        <v>4</v>
      </c>
      <c r="R46" s="1415"/>
    </row>
    <row r="47" spans="1:18" s="1392" customFormat="1" ht="18" customHeight="1">
      <c r="A47" s="572"/>
      <c r="B47" s="573"/>
      <c r="C47" s="573"/>
      <c r="D47" s="1951"/>
      <c r="E47" s="1951"/>
      <c r="F47" s="1951"/>
      <c r="G47" s="1451"/>
      <c r="H47" s="820"/>
      <c r="I47" s="820"/>
      <c r="J47" s="588"/>
      <c r="K47" s="1393" t="s">
        <v>1109</v>
      </c>
      <c r="L47" s="1420" t="s">
        <v>14</v>
      </c>
      <c r="M47" s="1188">
        <f t="shared" si="1"/>
        <v>3420</v>
      </c>
      <c r="N47" s="1417" t="s">
        <v>1110</v>
      </c>
      <c r="P47" s="377">
        <v>285000</v>
      </c>
      <c r="Q47" s="1415">
        <v>12</v>
      </c>
      <c r="R47" s="1415"/>
    </row>
    <row r="48" spans="1:18" s="1392" customFormat="1" ht="18" customHeight="1">
      <c r="A48" s="572"/>
      <c r="B48" s="573"/>
      <c r="C48" s="573"/>
      <c r="D48" s="1951"/>
      <c r="E48" s="1951"/>
      <c r="F48" s="1951"/>
      <c r="G48" s="1451"/>
      <c r="H48" s="820"/>
      <c r="I48" s="820"/>
      <c r="J48" s="588"/>
      <c r="K48" s="1393" t="s">
        <v>1583</v>
      </c>
      <c r="L48" s="1420" t="s">
        <v>14</v>
      </c>
      <c r="M48" s="1188">
        <f t="shared" si="1"/>
        <v>600</v>
      </c>
      <c r="N48" s="1417" t="s">
        <v>1110</v>
      </c>
      <c r="P48" s="377">
        <v>50000</v>
      </c>
      <c r="Q48" s="1415">
        <v>12</v>
      </c>
      <c r="R48" s="1415"/>
    </row>
    <row r="49" spans="1:41" s="1392" customFormat="1" ht="18" customHeight="1">
      <c r="A49" s="572"/>
      <c r="B49" s="573"/>
      <c r="C49" s="573"/>
      <c r="D49" s="1951"/>
      <c r="E49" s="1951"/>
      <c r="F49" s="1951"/>
      <c r="G49" s="1451"/>
      <c r="H49" s="820"/>
      <c r="I49" s="820"/>
      <c r="J49" s="588"/>
      <c r="K49" s="1393" t="s">
        <v>1111</v>
      </c>
      <c r="L49" s="1420" t="s">
        <v>14</v>
      </c>
      <c r="M49" s="1188">
        <f t="shared" si="1"/>
        <v>4200</v>
      </c>
      <c r="N49" s="1417" t="s">
        <v>449</v>
      </c>
      <c r="P49" s="377">
        <v>350000</v>
      </c>
      <c r="Q49" s="1415">
        <v>12</v>
      </c>
      <c r="R49" s="1415"/>
    </row>
    <row r="50" spans="1:41" s="1418" customFormat="1" ht="18" customHeight="1">
      <c r="A50" s="572"/>
      <c r="B50" s="573"/>
      <c r="C50" s="573"/>
      <c r="D50" s="1951"/>
      <c r="E50" s="1953"/>
      <c r="F50" s="1953"/>
      <c r="G50" s="1945"/>
      <c r="H50" s="820"/>
      <c r="I50" s="820"/>
      <c r="J50" s="588"/>
      <c r="K50" s="1393" t="s">
        <v>1584</v>
      </c>
      <c r="L50" s="1420" t="s">
        <v>14</v>
      </c>
      <c r="M50" s="1188">
        <f t="shared" si="1"/>
        <v>1200</v>
      </c>
      <c r="N50" s="1416" t="s">
        <v>450</v>
      </c>
      <c r="P50" s="350">
        <v>1200000</v>
      </c>
      <c r="Q50" s="1419">
        <v>1</v>
      </c>
      <c r="R50" s="1419"/>
    </row>
    <row r="51" spans="1:41" s="1418" customFormat="1" ht="18" customHeight="1">
      <c r="A51" s="572"/>
      <c r="B51" s="573"/>
      <c r="C51" s="573"/>
      <c r="D51" s="1951"/>
      <c r="E51" s="1953"/>
      <c r="F51" s="1953"/>
      <c r="G51" s="1945"/>
      <c r="H51" s="820"/>
      <c r="I51" s="820"/>
      <c r="J51" s="588"/>
      <c r="K51" s="1393" t="s">
        <v>1112</v>
      </c>
      <c r="L51" s="1420" t="s">
        <v>14</v>
      </c>
      <c r="M51" s="1188">
        <f t="shared" si="1"/>
        <v>22800</v>
      </c>
      <c r="N51" s="1421" t="s">
        <v>451</v>
      </c>
      <c r="P51" s="1422">
        <v>1900000</v>
      </c>
      <c r="Q51" s="1419">
        <v>12</v>
      </c>
      <c r="R51" s="1419"/>
    </row>
    <row r="52" spans="1:41" s="1392" customFormat="1" ht="18" customHeight="1">
      <c r="A52" s="1190"/>
      <c r="B52" s="1191"/>
      <c r="C52" s="1191"/>
      <c r="D52" s="1475"/>
      <c r="E52" s="1935"/>
      <c r="F52" s="1935"/>
      <c r="G52" s="1954"/>
      <c r="H52" s="820"/>
      <c r="I52" s="820"/>
      <c r="J52" s="588"/>
      <c r="K52" s="1393" t="s">
        <v>1113</v>
      </c>
      <c r="L52" s="1420" t="s">
        <v>14</v>
      </c>
      <c r="M52" s="1188">
        <f t="shared" si="1"/>
        <v>9600</v>
      </c>
      <c r="N52" s="1417" t="s">
        <v>1114</v>
      </c>
      <c r="O52" s="1423"/>
      <c r="P52" s="1189">
        <v>4800000</v>
      </c>
      <c r="Q52" s="1424">
        <v>2</v>
      </c>
      <c r="R52" s="1425"/>
      <c r="S52" s="1423"/>
      <c r="T52" s="1423"/>
      <c r="U52" s="1423"/>
      <c r="V52" s="1423"/>
      <c r="W52" s="1423"/>
      <c r="X52" s="1423"/>
    </row>
    <row r="53" spans="1:41" s="1392" customFormat="1" ht="18" customHeight="1">
      <c r="A53" s="572"/>
      <c r="B53" s="573"/>
      <c r="C53" s="573"/>
      <c r="D53" s="1951"/>
      <c r="E53" s="1953"/>
      <c r="F53" s="1953"/>
      <c r="G53" s="1945"/>
      <c r="H53" s="820"/>
      <c r="I53" s="820"/>
      <c r="J53" s="588"/>
      <c r="K53" s="1393" t="s">
        <v>1115</v>
      </c>
      <c r="L53" s="1420" t="s">
        <v>14</v>
      </c>
      <c r="M53" s="1188">
        <f t="shared" si="1"/>
        <v>4000</v>
      </c>
      <c r="N53" s="1414" t="s">
        <v>452</v>
      </c>
      <c r="P53" s="1189">
        <v>4000000</v>
      </c>
      <c r="Q53" s="1415">
        <v>1</v>
      </c>
      <c r="R53" s="1415"/>
    </row>
    <row r="54" spans="1:41" s="1392" customFormat="1" ht="18" customHeight="1">
      <c r="A54" s="572"/>
      <c r="B54" s="573"/>
      <c r="C54" s="573"/>
      <c r="D54" s="1951"/>
      <c r="E54" s="1953"/>
      <c r="F54" s="1953"/>
      <c r="G54" s="1945"/>
      <c r="H54" s="820"/>
      <c r="I54" s="820"/>
      <c r="J54" s="588"/>
      <c r="K54" s="1393" t="s">
        <v>1116</v>
      </c>
      <c r="L54" s="1420" t="s">
        <v>14</v>
      </c>
      <c r="M54" s="1188">
        <f t="shared" si="1"/>
        <v>2000</v>
      </c>
      <c r="N54" s="1414" t="s">
        <v>453</v>
      </c>
      <c r="P54" s="377">
        <v>1000000</v>
      </c>
      <c r="Q54" s="1415">
        <v>2</v>
      </c>
      <c r="R54" s="1415"/>
    </row>
    <row r="55" spans="1:41" s="1392" customFormat="1" ht="18" customHeight="1">
      <c r="A55" s="572"/>
      <c r="B55" s="573"/>
      <c r="C55" s="573"/>
      <c r="D55" s="1951"/>
      <c r="E55" s="1953"/>
      <c r="F55" s="1953"/>
      <c r="G55" s="1945"/>
      <c r="H55" s="820"/>
      <c r="I55" s="820"/>
      <c r="J55" s="585"/>
      <c r="K55" s="1393" t="s">
        <v>1117</v>
      </c>
      <c r="L55" s="1420" t="s">
        <v>14</v>
      </c>
      <c r="M55" s="1188">
        <v>130</v>
      </c>
      <c r="N55" s="1414" t="s">
        <v>454</v>
      </c>
      <c r="P55" s="377">
        <v>130000</v>
      </c>
      <c r="Q55" s="1415">
        <v>1</v>
      </c>
      <c r="R55" s="1415"/>
    </row>
    <row r="56" spans="1:41" s="1392" customFormat="1" ht="18" customHeight="1">
      <c r="A56" s="1190"/>
      <c r="B56" s="1191"/>
      <c r="C56" s="1191"/>
      <c r="D56" s="1475"/>
      <c r="E56" s="1935"/>
      <c r="F56" s="1935"/>
      <c r="G56" s="1954"/>
      <c r="H56" s="820"/>
      <c r="I56" s="820"/>
      <c r="J56" s="588"/>
      <c r="K56" s="1393" t="s">
        <v>1118</v>
      </c>
      <c r="L56" s="1420" t="s">
        <v>14</v>
      </c>
      <c r="M56" s="1188">
        <f t="shared" ref="M56:M68" si="2">ROUNDUP(P56*Q56/1000,0)</f>
        <v>7900</v>
      </c>
      <c r="N56" s="1414" t="s">
        <v>455</v>
      </c>
      <c r="O56" s="1423"/>
      <c r="P56" s="1189">
        <v>7900000</v>
      </c>
      <c r="Q56" s="1424">
        <v>1</v>
      </c>
      <c r="R56" s="1424"/>
      <c r="S56" s="1423"/>
      <c r="T56" s="1423"/>
      <c r="U56" s="1423"/>
      <c r="V56" s="1423"/>
      <c r="W56" s="1423"/>
      <c r="X56" s="1423"/>
    </row>
    <row r="57" spans="1:41" s="1392" customFormat="1" ht="18" customHeight="1">
      <c r="A57" s="572"/>
      <c r="B57" s="573"/>
      <c r="C57" s="573"/>
      <c r="D57" s="1951"/>
      <c r="E57" s="1953"/>
      <c r="F57" s="1953"/>
      <c r="G57" s="1945"/>
      <c r="H57" s="820"/>
      <c r="I57" s="820"/>
      <c r="J57" s="585"/>
      <c r="K57" s="1393" t="s">
        <v>1585</v>
      </c>
      <c r="L57" s="1420" t="s">
        <v>14</v>
      </c>
      <c r="M57" s="1188">
        <f t="shared" si="2"/>
        <v>2000</v>
      </c>
      <c r="N57" s="1414" t="s">
        <v>456</v>
      </c>
      <c r="P57" s="377">
        <v>2000000</v>
      </c>
      <c r="Q57" s="1415">
        <v>1</v>
      </c>
      <c r="R57" s="1415"/>
    </row>
    <row r="58" spans="1:41" s="1392" customFormat="1" ht="18" customHeight="1">
      <c r="A58" s="572"/>
      <c r="B58" s="573"/>
      <c r="C58" s="573"/>
      <c r="D58" s="1951"/>
      <c r="E58" s="1953"/>
      <c r="F58" s="1953"/>
      <c r="G58" s="1945"/>
      <c r="H58" s="820"/>
      <c r="I58" s="820"/>
      <c r="J58" s="557"/>
      <c r="K58" s="1393" t="s">
        <v>1119</v>
      </c>
      <c r="L58" s="1420" t="s">
        <v>14</v>
      </c>
      <c r="M58" s="1188">
        <f t="shared" si="2"/>
        <v>4440</v>
      </c>
      <c r="N58" s="1426" t="s">
        <v>457</v>
      </c>
      <c r="P58" s="1189">
        <v>370000</v>
      </c>
      <c r="Q58" s="1415">
        <v>12</v>
      </c>
      <c r="R58" s="1415"/>
    </row>
    <row r="59" spans="1:41" s="1392" customFormat="1" ht="18" customHeight="1">
      <c r="A59" s="572"/>
      <c r="B59" s="573"/>
      <c r="C59" s="573"/>
      <c r="D59" s="1951"/>
      <c r="E59" s="1953"/>
      <c r="F59" s="1953"/>
      <c r="G59" s="1945"/>
      <c r="H59" s="820"/>
      <c r="I59" s="820"/>
      <c r="J59" s="557"/>
      <c r="K59" s="1393" t="s">
        <v>2463</v>
      </c>
      <c r="L59" s="1420" t="s">
        <v>14</v>
      </c>
      <c r="M59" s="1188">
        <f t="shared" si="2"/>
        <v>2800</v>
      </c>
      <c r="N59" s="1414" t="s">
        <v>1586</v>
      </c>
      <c r="O59" s="1418"/>
      <c r="P59" s="2446">
        <v>700000</v>
      </c>
      <c r="Q59" s="1419">
        <v>4</v>
      </c>
      <c r="R59" s="1419"/>
      <c r="S59" s="1418"/>
      <c r="T59" s="1418"/>
      <c r="U59" s="1418"/>
      <c r="V59" s="1418"/>
      <c r="W59" s="1418"/>
      <c r="X59" s="1418"/>
      <c r="Y59" s="1418"/>
      <c r="Z59" s="1418"/>
      <c r="AA59" s="1418"/>
      <c r="AB59" s="1418"/>
      <c r="AC59" s="1418"/>
      <c r="AD59" s="1418"/>
      <c r="AE59" s="1418"/>
      <c r="AF59" s="1418"/>
      <c r="AG59" s="1418"/>
      <c r="AH59" s="1418"/>
      <c r="AI59" s="1418"/>
      <c r="AJ59" s="1418"/>
      <c r="AK59" s="1418"/>
      <c r="AL59" s="1418"/>
      <c r="AM59" s="1418"/>
      <c r="AN59" s="1418"/>
      <c r="AO59" s="1418"/>
    </row>
    <row r="60" spans="1:41" s="1392" customFormat="1" ht="18" customHeight="1">
      <c r="A60" s="572"/>
      <c r="B60" s="573"/>
      <c r="C60" s="573"/>
      <c r="D60" s="1951"/>
      <c r="E60" s="1953"/>
      <c r="F60" s="1953"/>
      <c r="G60" s="1945"/>
      <c r="H60" s="823"/>
      <c r="I60" s="823"/>
      <c r="J60" s="588"/>
      <c r="K60" s="1393" t="s">
        <v>1120</v>
      </c>
      <c r="L60" s="1420" t="s">
        <v>14</v>
      </c>
      <c r="M60" s="1188">
        <f t="shared" si="2"/>
        <v>10200</v>
      </c>
      <c r="N60" s="1414" t="s">
        <v>458</v>
      </c>
      <c r="P60" s="1189">
        <v>850000</v>
      </c>
      <c r="Q60" s="1415">
        <v>12</v>
      </c>
      <c r="R60" s="1415"/>
    </row>
    <row r="61" spans="1:41" s="1423" customFormat="1" ht="18" customHeight="1">
      <c r="A61" s="572"/>
      <c r="B61" s="573"/>
      <c r="C61" s="573"/>
      <c r="D61" s="1951"/>
      <c r="E61" s="1953"/>
      <c r="F61" s="1953"/>
      <c r="G61" s="1945"/>
      <c r="H61" s="823"/>
      <c r="I61" s="823"/>
      <c r="J61" s="585"/>
      <c r="K61" s="1393" t="s">
        <v>1121</v>
      </c>
      <c r="L61" s="1420" t="s">
        <v>14</v>
      </c>
      <c r="M61" s="1188">
        <f t="shared" si="2"/>
        <v>1400</v>
      </c>
      <c r="N61" s="1414" t="s">
        <v>459</v>
      </c>
      <c r="O61" s="1392"/>
      <c r="P61" s="377">
        <v>1400000</v>
      </c>
      <c r="Q61" s="1415">
        <v>1</v>
      </c>
      <c r="R61" s="1415"/>
      <c r="S61" s="1392"/>
      <c r="T61" s="1392"/>
      <c r="U61" s="1392"/>
      <c r="V61" s="1392"/>
      <c r="W61" s="1392"/>
      <c r="X61" s="1392"/>
      <c r="Y61" s="1392"/>
      <c r="Z61" s="1392"/>
      <c r="AA61" s="1392"/>
      <c r="AB61" s="1392"/>
      <c r="AC61" s="1392"/>
      <c r="AD61" s="1392"/>
      <c r="AE61" s="1392"/>
      <c r="AF61" s="1392"/>
      <c r="AG61" s="1392"/>
      <c r="AH61" s="1392"/>
      <c r="AI61" s="1392"/>
      <c r="AJ61" s="1392"/>
      <c r="AK61" s="1392"/>
      <c r="AL61" s="1392"/>
      <c r="AM61" s="1392"/>
      <c r="AN61" s="1392"/>
      <c r="AO61" s="1392"/>
    </row>
    <row r="62" spans="1:41" s="1392" customFormat="1" ht="18" customHeight="1">
      <c r="A62" s="572"/>
      <c r="B62" s="573"/>
      <c r="C62" s="573"/>
      <c r="D62" s="1951"/>
      <c r="E62" s="1953"/>
      <c r="F62" s="1953"/>
      <c r="G62" s="1945"/>
      <c r="H62" s="823"/>
      <c r="I62" s="823"/>
      <c r="J62" s="557"/>
      <c r="K62" s="1393" t="s">
        <v>1122</v>
      </c>
      <c r="L62" s="1420" t="s">
        <v>14</v>
      </c>
      <c r="M62" s="1188">
        <f t="shared" si="2"/>
        <v>1200</v>
      </c>
      <c r="N62" s="1414" t="s">
        <v>460</v>
      </c>
      <c r="P62" s="377">
        <v>300000</v>
      </c>
      <c r="Q62" s="1415">
        <v>4</v>
      </c>
      <c r="R62" s="1415"/>
    </row>
    <row r="63" spans="1:41" s="1392" customFormat="1" ht="18" customHeight="1">
      <c r="A63" s="572"/>
      <c r="B63" s="573"/>
      <c r="C63" s="573"/>
      <c r="D63" s="1951"/>
      <c r="E63" s="1953"/>
      <c r="F63" s="1953"/>
      <c r="G63" s="1945"/>
      <c r="H63" s="823"/>
      <c r="I63" s="823"/>
      <c r="J63" s="557"/>
      <c r="K63" s="1393" t="s">
        <v>1123</v>
      </c>
      <c r="L63" s="1420" t="s">
        <v>14</v>
      </c>
      <c r="M63" s="1188">
        <f t="shared" si="2"/>
        <v>2400</v>
      </c>
      <c r="N63" s="1414" t="s">
        <v>461</v>
      </c>
      <c r="P63" s="377">
        <v>1200000</v>
      </c>
      <c r="Q63" s="1415">
        <v>2</v>
      </c>
      <c r="R63" s="1415"/>
    </row>
    <row r="64" spans="1:41" s="1392" customFormat="1" ht="18" customHeight="1">
      <c r="A64" s="572"/>
      <c r="B64" s="573"/>
      <c r="C64" s="573"/>
      <c r="D64" s="1951"/>
      <c r="E64" s="1953"/>
      <c r="F64" s="1953"/>
      <c r="G64" s="1945"/>
      <c r="H64" s="823"/>
      <c r="I64" s="823"/>
      <c r="J64" s="557"/>
      <c r="K64" s="1393" t="s">
        <v>1124</v>
      </c>
      <c r="L64" s="1420" t="s">
        <v>14</v>
      </c>
      <c r="M64" s="1188">
        <f t="shared" si="2"/>
        <v>16900</v>
      </c>
      <c r="N64" s="1417" t="s">
        <v>1125</v>
      </c>
      <c r="P64" s="377">
        <v>1300000</v>
      </c>
      <c r="Q64" s="1415">
        <v>13</v>
      </c>
      <c r="R64" s="1415"/>
    </row>
    <row r="65" spans="1:41" s="1392" customFormat="1" ht="18" customHeight="1">
      <c r="A65" s="572"/>
      <c r="B65" s="573"/>
      <c r="C65" s="573"/>
      <c r="D65" s="1951"/>
      <c r="E65" s="1953"/>
      <c r="F65" s="1953"/>
      <c r="G65" s="1945"/>
      <c r="H65" s="823"/>
      <c r="I65" s="823"/>
      <c r="J65" s="557"/>
      <c r="K65" s="2387" t="s">
        <v>2464</v>
      </c>
      <c r="L65" s="1420" t="s">
        <v>14</v>
      </c>
      <c r="M65" s="1188">
        <f t="shared" si="2"/>
        <v>9000</v>
      </c>
      <c r="N65" s="1427" t="s">
        <v>1587</v>
      </c>
      <c r="P65" s="2447">
        <v>3000000</v>
      </c>
      <c r="Q65" s="2448">
        <v>3</v>
      </c>
      <c r="R65" s="1415"/>
    </row>
    <row r="66" spans="1:41" s="1392" customFormat="1" ht="18" customHeight="1">
      <c r="A66" s="572"/>
      <c r="B66" s="573"/>
      <c r="C66" s="573"/>
      <c r="D66" s="1951"/>
      <c r="E66" s="1953"/>
      <c r="F66" s="1953"/>
      <c r="G66" s="1945"/>
      <c r="H66" s="823"/>
      <c r="I66" s="823"/>
      <c r="J66" s="557"/>
      <c r="K66" s="2387" t="s">
        <v>1588</v>
      </c>
      <c r="L66" s="1420" t="s">
        <v>14</v>
      </c>
      <c r="M66" s="1188">
        <f t="shared" si="2"/>
        <v>2688</v>
      </c>
      <c r="N66" s="1427" t="s">
        <v>1589</v>
      </c>
      <c r="P66" s="377">
        <v>224000</v>
      </c>
      <c r="Q66" s="1415">
        <v>12</v>
      </c>
      <c r="R66" s="1415"/>
    </row>
    <row r="67" spans="1:41" s="1423" customFormat="1" ht="18" customHeight="1">
      <c r="A67" s="631"/>
      <c r="B67" s="633"/>
      <c r="C67" s="633"/>
      <c r="D67" s="1452"/>
      <c r="E67" s="1452"/>
      <c r="F67" s="1452"/>
      <c r="G67" s="1451"/>
      <c r="H67" s="823"/>
      <c r="I67" s="823"/>
      <c r="J67" s="557"/>
      <c r="K67" s="2458" t="s">
        <v>1590</v>
      </c>
      <c r="L67" s="1420" t="s">
        <v>14</v>
      </c>
      <c r="M67" s="1188">
        <f t="shared" si="2"/>
        <v>2000</v>
      </c>
      <c r="N67" s="1427"/>
      <c r="O67" s="626"/>
      <c r="P67" s="377">
        <v>2000000</v>
      </c>
      <c r="Q67" s="1415">
        <v>1</v>
      </c>
      <c r="R67" s="1415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26"/>
      <c r="AH67" s="626"/>
      <c r="AI67" s="626"/>
      <c r="AJ67" s="626"/>
      <c r="AK67" s="626"/>
      <c r="AL67" s="626"/>
      <c r="AM67" s="626"/>
      <c r="AN67" s="626"/>
      <c r="AO67" s="626"/>
    </row>
    <row r="68" spans="1:41" s="1431" customFormat="1" ht="18" customHeight="1">
      <c r="A68" s="631"/>
      <c r="B68" s="633"/>
      <c r="C68" s="633"/>
      <c r="D68" s="1452"/>
      <c r="E68" s="1452"/>
      <c r="F68" s="1451"/>
      <c r="G68" s="1771"/>
      <c r="H68" s="824"/>
      <c r="I68" s="824"/>
      <c r="J68" s="584"/>
      <c r="K68" s="2459" t="s">
        <v>1475</v>
      </c>
      <c r="L68" s="1438" t="s">
        <v>14</v>
      </c>
      <c r="M68" s="1193">
        <f t="shared" si="2"/>
        <v>300</v>
      </c>
      <c r="N68" s="1428" t="s">
        <v>1476</v>
      </c>
      <c r="O68" s="370"/>
      <c r="P68" s="1429">
        <v>300000</v>
      </c>
      <c r="Q68" s="1430">
        <v>1</v>
      </c>
      <c r="R68" s="1430"/>
      <c r="S68" s="370"/>
      <c r="T68" s="370"/>
      <c r="U68" s="370"/>
      <c r="V68" s="370"/>
      <c r="W68" s="370"/>
      <c r="X68" s="370"/>
      <c r="Y68" s="370"/>
      <c r="Z68" s="370"/>
      <c r="AA68" s="370"/>
      <c r="AB68" s="370"/>
      <c r="AC68" s="370"/>
      <c r="AD68" s="370"/>
      <c r="AE68" s="370"/>
      <c r="AF68" s="370"/>
      <c r="AG68" s="370"/>
      <c r="AH68" s="370"/>
      <c r="AI68" s="370"/>
      <c r="AJ68" s="370"/>
      <c r="AK68" s="370"/>
      <c r="AL68" s="370"/>
      <c r="AM68" s="370"/>
      <c r="AN68" s="370"/>
      <c r="AO68" s="370"/>
    </row>
    <row r="69" spans="1:41" s="1392" customFormat="1" ht="18" customHeight="1">
      <c r="A69" s="572"/>
      <c r="B69" s="573"/>
      <c r="C69" s="573"/>
      <c r="D69" s="573"/>
      <c r="E69" s="573"/>
      <c r="F69" s="573"/>
      <c r="G69" s="633" t="s">
        <v>102</v>
      </c>
      <c r="H69" s="820">
        <f>M69</f>
        <v>8100</v>
      </c>
      <c r="I69" s="820">
        <v>5076</v>
      </c>
      <c r="J69" s="585">
        <f>H69-I69</f>
        <v>3024</v>
      </c>
      <c r="K69" s="1432" t="s">
        <v>102</v>
      </c>
      <c r="L69" s="378"/>
      <c r="M69" s="1192">
        <f>SUM(M70:M71)</f>
        <v>8100</v>
      </c>
      <c r="N69" s="580"/>
      <c r="P69" s="568"/>
      <c r="Q69" s="626"/>
      <c r="R69" s="626"/>
    </row>
    <row r="70" spans="1:41" s="1418" customFormat="1" ht="18" customHeight="1">
      <c r="A70" s="572"/>
      <c r="B70" s="573"/>
      <c r="C70" s="573"/>
      <c r="D70" s="1951"/>
      <c r="E70" s="1951"/>
      <c r="F70" s="1953"/>
      <c r="G70" s="1951"/>
      <c r="H70" s="820"/>
      <c r="I70" s="820"/>
      <c r="J70" s="563"/>
      <c r="K70" s="2223" t="s">
        <v>2465</v>
      </c>
      <c r="L70" s="1412" t="s">
        <v>14</v>
      </c>
      <c r="M70" s="1188">
        <f>ROUNDUP(P70*Q70*R70/1000,0)</f>
        <v>5400</v>
      </c>
      <c r="N70" s="1400" t="s">
        <v>1591</v>
      </c>
      <c r="P70" s="2447">
        <v>90000</v>
      </c>
      <c r="Q70" s="1415">
        <v>5</v>
      </c>
      <c r="R70" s="1415">
        <v>12</v>
      </c>
    </row>
    <row r="71" spans="1:41" s="1392" customFormat="1" ht="18" customHeight="1">
      <c r="A71" s="572"/>
      <c r="B71" s="573"/>
      <c r="C71" s="573"/>
      <c r="D71" s="573"/>
      <c r="E71" s="573"/>
      <c r="F71" s="573"/>
      <c r="G71" s="633"/>
      <c r="H71" s="820"/>
      <c r="I71" s="820"/>
      <c r="J71" s="585"/>
      <c r="K71" s="1393" t="s">
        <v>1592</v>
      </c>
      <c r="L71" s="1420" t="s">
        <v>14</v>
      </c>
      <c r="M71" s="1188">
        <f>ROUNDUP(P71*Q71*R71/1000,0)</f>
        <v>2700</v>
      </c>
      <c r="N71" s="1433" t="s">
        <v>1126</v>
      </c>
      <c r="P71" s="377">
        <v>225000</v>
      </c>
      <c r="Q71" s="1415">
        <v>1</v>
      </c>
      <c r="R71" s="1415">
        <v>12</v>
      </c>
    </row>
    <row r="72" spans="1:41" s="1392" customFormat="1" ht="18" customHeight="1">
      <c r="A72" s="572"/>
      <c r="B72" s="573"/>
      <c r="C72" s="573"/>
      <c r="D72" s="573"/>
      <c r="E72" s="573"/>
      <c r="F72" s="573"/>
      <c r="G72" s="633" t="s">
        <v>49</v>
      </c>
      <c r="H72" s="820">
        <f>M72</f>
        <v>33470</v>
      </c>
      <c r="I72" s="820">
        <v>33660</v>
      </c>
      <c r="J72" s="585">
        <f>H72-I72</f>
        <v>-190</v>
      </c>
      <c r="K72" s="2460" t="s">
        <v>49</v>
      </c>
      <c r="L72" s="577"/>
      <c r="M72" s="589">
        <f>M73+M74+M75+M77+M79+M81</f>
        <v>33470</v>
      </c>
      <c r="N72" s="1413"/>
      <c r="P72" s="568"/>
      <c r="Q72" s="626"/>
      <c r="R72" s="626"/>
    </row>
    <row r="73" spans="1:41" s="1392" customFormat="1" ht="18" customHeight="1">
      <c r="A73" s="572"/>
      <c r="B73" s="573"/>
      <c r="C73" s="573"/>
      <c r="D73" s="573"/>
      <c r="E73" s="573"/>
      <c r="F73" s="573"/>
      <c r="G73" s="633"/>
      <c r="H73" s="820"/>
      <c r="I73" s="820"/>
      <c r="J73" s="585"/>
      <c r="K73" s="336" t="s">
        <v>2466</v>
      </c>
      <c r="L73" s="1420" t="s">
        <v>327</v>
      </c>
      <c r="M73" s="1194">
        <f>ROUNDUP(P73*Q73*R73/1000,0)</f>
        <v>6720</v>
      </c>
      <c r="N73" s="1433" t="s">
        <v>1127</v>
      </c>
      <c r="P73" s="2447">
        <v>60000</v>
      </c>
      <c r="Q73" s="1415">
        <v>2</v>
      </c>
      <c r="R73" s="1415">
        <v>56</v>
      </c>
    </row>
    <row r="74" spans="1:41" s="626" customFormat="1" ht="18" customHeight="1">
      <c r="A74" s="572"/>
      <c r="B74" s="573"/>
      <c r="C74" s="573"/>
      <c r="D74" s="573"/>
      <c r="E74" s="573"/>
      <c r="F74" s="1436"/>
      <c r="G74" s="636"/>
      <c r="H74" s="820"/>
      <c r="I74" s="820"/>
      <c r="J74" s="585"/>
      <c r="K74" s="1434" t="s">
        <v>1593</v>
      </c>
      <c r="L74" s="1398" t="s">
        <v>327</v>
      </c>
      <c r="M74" s="1188">
        <f>ROUNDUP(P74*Q74*R74/1000,0)</f>
        <v>10800</v>
      </c>
      <c r="N74" s="1433" t="s">
        <v>1128</v>
      </c>
      <c r="O74" s="1392"/>
      <c r="P74" s="377">
        <v>300000</v>
      </c>
      <c r="Q74" s="1415">
        <v>2</v>
      </c>
      <c r="R74" s="1415">
        <v>18</v>
      </c>
      <c r="S74" s="1396"/>
      <c r="T74" s="1392"/>
      <c r="U74" s="1392"/>
      <c r="V74" s="1392"/>
      <c r="W74" s="1392"/>
      <c r="X74" s="1392"/>
    </row>
    <row r="75" spans="1:41" s="1392" customFormat="1" ht="18" customHeight="1">
      <c r="A75" s="572"/>
      <c r="B75" s="573"/>
      <c r="C75" s="573"/>
      <c r="D75" s="573"/>
      <c r="E75" s="573"/>
      <c r="F75" s="1436"/>
      <c r="G75" s="636"/>
      <c r="H75" s="820"/>
      <c r="I75" s="820"/>
      <c r="J75" s="585"/>
      <c r="K75" s="1434" t="s">
        <v>1129</v>
      </c>
      <c r="L75" s="1398" t="s">
        <v>327</v>
      </c>
      <c r="M75" s="332">
        <f>SUM(M76:M76)</f>
        <v>7200</v>
      </c>
      <c r="N75" s="1433"/>
      <c r="P75" s="377"/>
      <c r="Q75" s="1415"/>
      <c r="R75" s="1415"/>
      <c r="S75" s="1396"/>
    </row>
    <row r="76" spans="1:41" s="1392" customFormat="1" ht="18" customHeight="1">
      <c r="A76" s="572"/>
      <c r="B76" s="573"/>
      <c r="C76" s="573"/>
      <c r="D76" s="573"/>
      <c r="E76" s="573"/>
      <c r="F76" s="1436"/>
      <c r="G76" s="636"/>
      <c r="H76" s="820"/>
      <c r="I76" s="820"/>
      <c r="J76" s="585"/>
      <c r="K76" s="1435" t="s">
        <v>1130</v>
      </c>
      <c r="L76" s="1398"/>
      <c r="M76" s="332">
        <f>ROUNDUP(P76*Q76*R76*S76/1000,0)</f>
        <v>7200</v>
      </c>
      <c r="N76" s="1433" t="s">
        <v>1131</v>
      </c>
      <c r="P76" s="377">
        <v>8000</v>
      </c>
      <c r="Q76" s="1415">
        <v>5</v>
      </c>
      <c r="R76" s="1415">
        <v>15</v>
      </c>
      <c r="S76" s="1396">
        <v>12</v>
      </c>
    </row>
    <row r="77" spans="1:41" s="1392" customFormat="1" ht="18" customHeight="1">
      <c r="A77" s="572"/>
      <c r="B77" s="573"/>
      <c r="C77" s="573"/>
      <c r="D77" s="573"/>
      <c r="E77" s="573"/>
      <c r="F77" s="1436"/>
      <c r="G77" s="636"/>
      <c r="H77" s="820"/>
      <c r="I77" s="820"/>
      <c r="J77" s="585"/>
      <c r="K77" s="1195" t="s">
        <v>1132</v>
      </c>
      <c r="L77" s="1398" t="s">
        <v>327</v>
      </c>
      <c r="M77" s="332">
        <f>SUM(M78:M78)</f>
        <v>7800</v>
      </c>
      <c r="N77" s="1433"/>
      <c r="P77" s="377"/>
      <c r="Q77" s="1415"/>
      <c r="R77" s="1415"/>
      <c r="S77" s="1396"/>
    </row>
    <row r="78" spans="1:41" s="1392" customFormat="1" ht="18" customHeight="1">
      <c r="A78" s="572"/>
      <c r="B78" s="573"/>
      <c r="C78" s="573"/>
      <c r="D78" s="573"/>
      <c r="E78" s="573"/>
      <c r="F78" s="573"/>
      <c r="G78" s="633"/>
      <c r="H78" s="820"/>
      <c r="I78" s="820"/>
      <c r="J78" s="585"/>
      <c r="K78" s="1195" t="s">
        <v>1133</v>
      </c>
      <c r="L78" s="1398"/>
      <c r="M78" s="332">
        <f>ROUNDUP(P78*Q78*R78*S78/1000,0)</f>
        <v>7800</v>
      </c>
      <c r="N78" s="1433" t="s">
        <v>1134</v>
      </c>
      <c r="P78" s="377">
        <v>3000</v>
      </c>
      <c r="Q78" s="1415">
        <v>10</v>
      </c>
      <c r="R78" s="1415">
        <v>5</v>
      </c>
      <c r="S78" s="1396">
        <v>52</v>
      </c>
    </row>
    <row r="79" spans="1:41" s="1392" customFormat="1" ht="18" customHeight="1">
      <c r="A79" s="572"/>
      <c r="B79" s="573"/>
      <c r="C79" s="573"/>
      <c r="D79" s="573"/>
      <c r="E79" s="573"/>
      <c r="F79" s="573"/>
      <c r="G79" s="633"/>
      <c r="H79" s="820"/>
      <c r="I79" s="820"/>
      <c r="J79" s="585"/>
      <c r="K79" s="1434" t="s">
        <v>1594</v>
      </c>
      <c r="L79" s="1398" t="s">
        <v>327</v>
      </c>
      <c r="M79" s="332">
        <f>SUM(M80:M80)</f>
        <v>450</v>
      </c>
      <c r="N79" s="1414"/>
      <c r="P79" s="377"/>
      <c r="Q79" s="1415"/>
      <c r="R79" s="1415"/>
      <c r="S79" s="1396"/>
    </row>
    <row r="80" spans="1:41" s="1392" customFormat="1" ht="18" customHeight="1">
      <c r="A80" s="572"/>
      <c r="B80" s="573"/>
      <c r="C80" s="573"/>
      <c r="D80" s="573"/>
      <c r="E80" s="573"/>
      <c r="F80" s="573"/>
      <c r="G80" s="633"/>
      <c r="H80" s="820"/>
      <c r="I80" s="820"/>
      <c r="J80" s="585"/>
      <c r="K80" s="1435" t="s">
        <v>2467</v>
      </c>
      <c r="L80" s="1398"/>
      <c r="M80" s="1188">
        <f>ROUNDUP(P80*Q80/1000,0)</f>
        <v>450</v>
      </c>
      <c r="N80" s="1433" t="s">
        <v>1135</v>
      </c>
      <c r="P80" s="2447">
        <v>150000</v>
      </c>
      <c r="Q80" s="1415">
        <v>3</v>
      </c>
      <c r="R80" s="1415"/>
      <c r="S80" s="1396"/>
    </row>
    <row r="81" spans="1:24" s="1392" customFormat="1" ht="18" customHeight="1">
      <c r="A81" s="572"/>
      <c r="B81" s="573"/>
      <c r="C81" s="573"/>
      <c r="D81" s="573"/>
      <c r="E81" s="573"/>
      <c r="F81" s="573"/>
      <c r="G81" s="635"/>
      <c r="H81" s="817"/>
      <c r="I81" s="817"/>
      <c r="J81" s="586"/>
      <c r="K81" s="1404" t="s">
        <v>2468</v>
      </c>
      <c r="L81" s="2461" t="s">
        <v>14</v>
      </c>
      <c r="M81" s="1193">
        <f>ROUNDUP(P81*Q81/1000,0)</f>
        <v>500</v>
      </c>
      <c r="N81" s="1406" t="s">
        <v>1136</v>
      </c>
      <c r="P81" s="2447">
        <v>250000</v>
      </c>
      <c r="Q81" s="1415">
        <v>2</v>
      </c>
      <c r="R81" s="1415"/>
      <c r="S81" s="1396"/>
    </row>
    <row r="82" spans="1:24" s="1392" customFormat="1" ht="18" customHeight="1">
      <c r="A82" s="572"/>
      <c r="B82" s="573"/>
      <c r="C82" s="573"/>
      <c r="D82" s="573"/>
      <c r="E82" s="573"/>
      <c r="F82" s="573"/>
      <c r="G82" s="632" t="s">
        <v>501</v>
      </c>
      <c r="H82" s="819">
        <f>M82</f>
        <v>563675</v>
      </c>
      <c r="I82" s="819">
        <v>507599</v>
      </c>
      <c r="J82" s="561">
        <f>H82-I82</f>
        <v>56076</v>
      </c>
      <c r="K82" s="2462" t="s">
        <v>501</v>
      </c>
      <c r="L82" s="576"/>
      <c r="M82" s="2463">
        <f>SUM(M83:M91)</f>
        <v>563675</v>
      </c>
      <c r="N82" s="580"/>
      <c r="P82" s="568"/>
      <c r="Q82" s="626"/>
      <c r="R82" s="626"/>
    </row>
    <row r="83" spans="1:24" s="1392" customFormat="1" ht="18" customHeight="1">
      <c r="A83" s="572"/>
      <c r="B83" s="573"/>
      <c r="C83" s="573"/>
      <c r="D83" s="573"/>
      <c r="E83" s="573"/>
      <c r="F83" s="1436"/>
      <c r="G83" s="636"/>
      <c r="H83" s="820"/>
      <c r="I83" s="820"/>
      <c r="J83" s="585"/>
      <c r="K83" s="1393" t="s">
        <v>1137</v>
      </c>
      <c r="L83" s="1420" t="s">
        <v>14</v>
      </c>
      <c r="M83" s="1196">
        <v>1624</v>
      </c>
      <c r="N83" s="1394" t="s">
        <v>1138</v>
      </c>
      <c r="P83" s="568"/>
      <c r="Q83" s="626"/>
      <c r="R83" s="626"/>
    </row>
    <row r="84" spans="1:24" s="1392" customFormat="1" ht="18" customHeight="1">
      <c r="A84" s="572"/>
      <c r="B84" s="573"/>
      <c r="C84" s="573"/>
      <c r="D84" s="573"/>
      <c r="E84" s="573"/>
      <c r="F84" s="1436"/>
      <c r="G84" s="636"/>
      <c r="H84" s="820"/>
      <c r="I84" s="820"/>
      <c r="J84" s="585"/>
      <c r="K84" s="1393" t="s">
        <v>1139</v>
      </c>
      <c r="L84" s="1420" t="s">
        <v>14</v>
      </c>
      <c r="M84" s="1188">
        <f t="shared" ref="M84:M91" si="3">ROUNDUP(P84*Q84/1000,0)</f>
        <v>252000</v>
      </c>
      <c r="N84" s="1394" t="s">
        <v>1140</v>
      </c>
      <c r="O84" s="1385"/>
      <c r="P84" s="1189">
        <v>21000000</v>
      </c>
      <c r="Q84" s="1415">
        <v>12</v>
      </c>
      <c r="R84" s="1415"/>
    </row>
    <row r="85" spans="1:24" s="1392" customFormat="1" ht="18" customHeight="1">
      <c r="A85" s="572"/>
      <c r="B85" s="573"/>
      <c r="C85" s="573"/>
      <c r="D85" s="573"/>
      <c r="E85" s="573"/>
      <c r="F85" s="1436"/>
      <c r="G85" s="636"/>
      <c r="H85" s="820"/>
      <c r="I85" s="820"/>
      <c r="J85" s="585"/>
      <c r="K85" s="1393" t="s">
        <v>2469</v>
      </c>
      <c r="L85" s="1420" t="s">
        <v>14</v>
      </c>
      <c r="M85" s="1188">
        <f t="shared" si="3"/>
        <v>204000</v>
      </c>
      <c r="N85" s="1394" t="s">
        <v>1140</v>
      </c>
      <c r="P85" s="2447">
        <v>17000000</v>
      </c>
      <c r="Q85" s="1415">
        <v>12</v>
      </c>
      <c r="R85" s="1415"/>
    </row>
    <row r="86" spans="1:24" s="1392" customFormat="1" ht="18" customHeight="1">
      <c r="A86" s="572"/>
      <c r="B86" s="573"/>
      <c r="C86" s="573"/>
      <c r="D86" s="573"/>
      <c r="E86" s="573"/>
      <c r="F86" s="1436"/>
      <c r="G86" s="636"/>
      <c r="H86" s="820"/>
      <c r="I86" s="820"/>
      <c r="J86" s="585"/>
      <c r="K86" s="1393" t="s">
        <v>2470</v>
      </c>
      <c r="L86" s="1420" t="s">
        <v>14</v>
      </c>
      <c r="M86" s="1188">
        <f t="shared" si="3"/>
        <v>96000</v>
      </c>
      <c r="N86" s="1394" t="s">
        <v>1140</v>
      </c>
      <c r="P86" s="2447">
        <v>8000000</v>
      </c>
      <c r="Q86" s="1415">
        <v>12</v>
      </c>
      <c r="R86" s="1415"/>
    </row>
    <row r="87" spans="1:24" s="1392" customFormat="1" ht="18" customHeight="1">
      <c r="A87" s="572"/>
      <c r="B87" s="573"/>
      <c r="C87" s="573"/>
      <c r="D87" s="573"/>
      <c r="E87" s="573"/>
      <c r="F87" s="1436"/>
      <c r="G87" s="636"/>
      <c r="H87" s="820"/>
      <c r="I87" s="820"/>
      <c r="J87" s="585"/>
      <c r="K87" s="1393" t="s">
        <v>1141</v>
      </c>
      <c r="L87" s="1420" t="s">
        <v>14</v>
      </c>
      <c r="M87" s="1188">
        <f t="shared" si="3"/>
        <v>6000</v>
      </c>
      <c r="N87" s="1414"/>
      <c r="P87" s="1189">
        <v>500000</v>
      </c>
      <c r="Q87" s="1415">
        <v>12</v>
      </c>
      <c r="R87" s="1415"/>
    </row>
    <row r="88" spans="1:24" s="1392" customFormat="1" ht="18" customHeight="1">
      <c r="A88" s="572"/>
      <c r="B88" s="573"/>
      <c r="C88" s="573"/>
      <c r="D88" s="573"/>
      <c r="E88" s="573"/>
      <c r="F88" s="1436"/>
      <c r="G88" s="636"/>
      <c r="H88" s="820"/>
      <c r="I88" s="820"/>
      <c r="J88" s="585"/>
      <c r="K88" s="1393" t="s">
        <v>1142</v>
      </c>
      <c r="L88" s="1420" t="s">
        <v>14</v>
      </c>
      <c r="M88" s="1188">
        <f t="shared" si="3"/>
        <v>20</v>
      </c>
      <c r="N88" s="1433" t="s">
        <v>462</v>
      </c>
      <c r="P88" s="377">
        <v>20000</v>
      </c>
      <c r="Q88" s="1415">
        <v>1</v>
      </c>
      <c r="R88" s="1415"/>
    </row>
    <row r="89" spans="1:24" s="1392" customFormat="1" ht="18" customHeight="1">
      <c r="A89" s="572"/>
      <c r="B89" s="573"/>
      <c r="C89" s="573"/>
      <c r="D89" s="573"/>
      <c r="E89" s="573"/>
      <c r="F89" s="1436"/>
      <c r="G89" s="636"/>
      <c r="H89" s="820"/>
      <c r="I89" s="820"/>
      <c r="J89" s="585"/>
      <c r="K89" s="1393" t="s">
        <v>1143</v>
      </c>
      <c r="L89" s="1420" t="s">
        <v>14</v>
      </c>
      <c r="M89" s="1188">
        <f t="shared" si="3"/>
        <v>35</v>
      </c>
      <c r="N89" s="1433" t="s">
        <v>462</v>
      </c>
      <c r="P89" s="377">
        <v>35000</v>
      </c>
      <c r="Q89" s="1415">
        <v>1</v>
      </c>
      <c r="R89" s="1415"/>
    </row>
    <row r="90" spans="1:24" s="1392" customFormat="1" ht="18" customHeight="1">
      <c r="A90" s="572"/>
      <c r="B90" s="573"/>
      <c r="C90" s="573"/>
      <c r="D90" s="573"/>
      <c r="E90" s="573"/>
      <c r="F90" s="1436"/>
      <c r="G90" s="636"/>
      <c r="H90" s="820"/>
      <c r="I90" s="820"/>
      <c r="J90" s="585"/>
      <c r="K90" s="1393" t="s">
        <v>1144</v>
      </c>
      <c r="L90" s="1420" t="s">
        <v>14</v>
      </c>
      <c r="M90" s="1188">
        <f t="shared" si="3"/>
        <v>396</v>
      </c>
      <c r="N90" s="1433" t="s">
        <v>1145</v>
      </c>
      <c r="P90" s="377">
        <v>33000</v>
      </c>
      <c r="Q90" s="1415">
        <v>12</v>
      </c>
      <c r="R90" s="1415"/>
    </row>
    <row r="91" spans="1:24" s="1407" customFormat="1" ht="18" customHeight="1">
      <c r="A91" s="572"/>
      <c r="B91" s="573"/>
      <c r="C91" s="573"/>
      <c r="D91" s="573"/>
      <c r="E91" s="573"/>
      <c r="F91" s="1437"/>
      <c r="G91" s="719"/>
      <c r="H91" s="817"/>
      <c r="I91" s="817"/>
      <c r="J91" s="586"/>
      <c r="K91" s="1404" t="s">
        <v>1146</v>
      </c>
      <c r="L91" s="1438" t="s">
        <v>14</v>
      </c>
      <c r="M91" s="1193">
        <f t="shared" si="3"/>
        <v>3600</v>
      </c>
      <c r="N91" s="1439" t="s">
        <v>1147</v>
      </c>
      <c r="P91" s="1429">
        <v>300000</v>
      </c>
      <c r="Q91" s="1430">
        <v>12</v>
      </c>
      <c r="R91" s="1430"/>
    </row>
    <row r="92" spans="1:24" s="1407" customFormat="1" ht="18" customHeight="1">
      <c r="A92" s="631"/>
      <c r="B92" s="633"/>
      <c r="C92" s="633"/>
      <c r="D92" s="633"/>
      <c r="E92" s="633"/>
      <c r="F92" s="1383" t="s">
        <v>114</v>
      </c>
      <c r="G92" s="1390"/>
      <c r="H92" s="1440">
        <f>H93</f>
        <v>23580</v>
      </c>
      <c r="I92" s="1440">
        <v>28180</v>
      </c>
      <c r="J92" s="586">
        <f>H92-I92</f>
        <v>-4600</v>
      </c>
      <c r="K92" s="1441"/>
      <c r="L92" s="1442"/>
      <c r="M92" s="1443"/>
      <c r="N92" s="1444"/>
      <c r="O92" s="370"/>
      <c r="P92" s="1445"/>
      <c r="Q92" s="370"/>
      <c r="R92" s="370"/>
      <c r="S92" s="370"/>
      <c r="T92" s="370"/>
      <c r="U92" s="370"/>
      <c r="V92" s="370"/>
      <c r="W92" s="370"/>
      <c r="X92" s="370"/>
    </row>
    <row r="93" spans="1:24" s="1392" customFormat="1" ht="18" customHeight="1">
      <c r="A93" s="631"/>
      <c r="B93" s="633"/>
      <c r="C93" s="633"/>
      <c r="D93" s="633"/>
      <c r="E93" s="633"/>
      <c r="F93" s="1446"/>
      <c r="G93" s="633" t="s">
        <v>103</v>
      </c>
      <c r="H93" s="820">
        <f>M93</f>
        <v>23580</v>
      </c>
      <c r="I93" s="820">
        <v>28180</v>
      </c>
      <c r="J93" s="585">
        <f>H93-I93</f>
        <v>-4600</v>
      </c>
      <c r="K93" s="1432" t="s">
        <v>673</v>
      </c>
      <c r="L93" s="577"/>
      <c r="M93" s="589">
        <f>SUM(M94:M95)</f>
        <v>23580</v>
      </c>
      <c r="N93" s="1205"/>
      <c r="O93" s="626"/>
      <c r="P93" s="568"/>
      <c r="Q93" s="626"/>
      <c r="R93" s="626"/>
      <c r="S93" s="626"/>
      <c r="T93" s="626"/>
      <c r="U93" s="626"/>
      <c r="V93" s="626"/>
      <c r="W93" s="630"/>
      <c r="X93" s="630"/>
    </row>
    <row r="94" spans="1:24" s="1392" customFormat="1" ht="18" customHeight="1">
      <c r="A94" s="631"/>
      <c r="B94" s="633"/>
      <c r="C94" s="633"/>
      <c r="D94" s="633"/>
      <c r="E94" s="633"/>
      <c r="F94" s="633"/>
      <c r="G94" s="633"/>
      <c r="H94" s="820"/>
      <c r="I94" s="820"/>
      <c r="J94" s="585"/>
      <c r="K94" s="901" t="s">
        <v>1148</v>
      </c>
      <c r="L94" s="1420" t="s">
        <v>14</v>
      </c>
      <c r="M94" s="1196">
        <f>ROUNDUP(P94*Q94*R94*S94/1000,0)</f>
        <v>18480</v>
      </c>
      <c r="N94" s="1399" t="s">
        <v>1149</v>
      </c>
      <c r="O94" s="626"/>
      <c r="P94" s="377">
        <v>20000</v>
      </c>
      <c r="Q94" s="1425">
        <v>7</v>
      </c>
      <c r="R94" s="1415">
        <v>11</v>
      </c>
      <c r="S94" s="626">
        <v>12</v>
      </c>
      <c r="T94" s="626"/>
      <c r="U94" s="626"/>
      <c r="V94" s="626"/>
      <c r="W94" s="630"/>
      <c r="X94" s="630"/>
    </row>
    <row r="95" spans="1:24" s="1392" customFormat="1" ht="18" customHeight="1">
      <c r="A95" s="631"/>
      <c r="B95" s="633"/>
      <c r="C95" s="633"/>
      <c r="D95" s="633"/>
      <c r="E95" s="633"/>
      <c r="F95" s="633"/>
      <c r="G95" s="633"/>
      <c r="H95" s="820"/>
      <c r="I95" s="820"/>
      <c r="J95" s="585"/>
      <c r="K95" s="901" t="s">
        <v>1595</v>
      </c>
      <c r="L95" s="1420" t="s">
        <v>14</v>
      </c>
      <c r="M95" s="1196">
        <f>ROUNDUP(P95*Q95*R95*S95/1000,0)</f>
        <v>5100</v>
      </c>
      <c r="N95" s="1399" t="s">
        <v>1149</v>
      </c>
      <c r="O95" s="626"/>
      <c r="P95" s="377">
        <v>85000</v>
      </c>
      <c r="Q95" s="1425">
        <v>5</v>
      </c>
      <c r="R95" s="1415">
        <v>3</v>
      </c>
      <c r="S95" s="626">
        <v>4</v>
      </c>
      <c r="T95" s="626"/>
      <c r="U95" s="626"/>
      <c r="V95" s="626"/>
      <c r="W95" s="630"/>
      <c r="X95" s="630"/>
    </row>
    <row r="96" spans="1:24" s="1385" customFormat="1" ht="18" customHeight="1">
      <c r="A96" s="631"/>
      <c r="B96" s="633"/>
      <c r="C96" s="633"/>
      <c r="D96" s="633"/>
      <c r="E96" s="633"/>
      <c r="F96" s="1383" t="s">
        <v>65</v>
      </c>
      <c r="G96" s="1390"/>
      <c r="H96" s="826">
        <f>H97</f>
        <v>11700</v>
      </c>
      <c r="I96" s="826">
        <v>11700</v>
      </c>
      <c r="J96" s="553">
        <f>H96-I96</f>
        <v>0</v>
      </c>
      <c r="K96" s="2464"/>
      <c r="L96" s="2465"/>
      <c r="M96" s="2466"/>
      <c r="N96" s="1204"/>
      <c r="O96" s="630"/>
      <c r="P96" s="565"/>
      <c r="Q96" s="630"/>
      <c r="R96" s="630"/>
      <c r="S96" s="630"/>
      <c r="T96" s="630"/>
      <c r="U96" s="630"/>
      <c r="V96" s="630"/>
      <c r="W96" s="630"/>
      <c r="X96" s="630"/>
    </row>
    <row r="97" spans="1:24" s="1385" customFormat="1" ht="18" customHeight="1">
      <c r="A97" s="631"/>
      <c r="B97" s="633"/>
      <c r="C97" s="633"/>
      <c r="D97" s="633"/>
      <c r="E97" s="633"/>
      <c r="F97" s="633"/>
      <c r="G97" s="633" t="s">
        <v>62</v>
      </c>
      <c r="H97" s="822">
        <f>M97</f>
        <v>11700</v>
      </c>
      <c r="I97" s="822">
        <v>11700</v>
      </c>
      <c r="J97" s="585">
        <f>H97-I97</f>
        <v>0</v>
      </c>
      <c r="K97" s="2460" t="s">
        <v>463</v>
      </c>
      <c r="L97" s="577"/>
      <c r="M97" s="589">
        <f>M98</f>
        <v>11700</v>
      </c>
      <c r="N97" s="2870" t="s">
        <v>679</v>
      </c>
      <c r="O97" s="630"/>
      <c r="P97" s="565"/>
      <c r="Q97" s="630"/>
      <c r="R97" s="630"/>
      <c r="S97" s="630"/>
      <c r="T97" s="630"/>
      <c r="U97" s="630"/>
      <c r="V97" s="630"/>
      <c r="W97" s="630"/>
      <c r="X97" s="630"/>
    </row>
    <row r="98" spans="1:24" s="1385" customFormat="1" ht="18" customHeight="1">
      <c r="A98" s="631"/>
      <c r="B98" s="633"/>
      <c r="C98" s="633"/>
      <c r="D98" s="633"/>
      <c r="E98" s="633"/>
      <c r="F98" s="633"/>
      <c r="G98" s="633"/>
      <c r="H98" s="822"/>
      <c r="I98" s="822"/>
      <c r="J98" s="585"/>
      <c r="K98" s="2460" t="s">
        <v>680</v>
      </c>
      <c r="L98" s="577"/>
      <c r="M98" s="589">
        <f>SUM(M99:M101)</f>
        <v>11700</v>
      </c>
      <c r="N98" s="2871"/>
      <c r="O98" s="630"/>
      <c r="P98" s="565"/>
      <c r="Q98" s="630"/>
      <c r="R98" s="630"/>
      <c r="S98" s="630"/>
      <c r="T98" s="630"/>
      <c r="U98" s="630"/>
      <c r="V98" s="630"/>
      <c r="W98" s="630"/>
      <c r="X98" s="630"/>
    </row>
    <row r="99" spans="1:24" s="1385" customFormat="1" ht="18" customHeight="1">
      <c r="A99" s="631"/>
      <c r="B99" s="633"/>
      <c r="C99" s="633"/>
      <c r="D99" s="633"/>
      <c r="E99" s="633"/>
      <c r="F99" s="633"/>
      <c r="G99" s="633"/>
      <c r="H99" s="822"/>
      <c r="I99" s="822"/>
      <c r="J99" s="585"/>
      <c r="K99" s="926" t="s">
        <v>1177</v>
      </c>
      <c r="L99" s="1420" t="s">
        <v>14</v>
      </c>
      <c r="M99" s="1188">
        <v>4800</v>
      </c>
      <c r="N99" s="1399" t="s">
        <v>1178</v>
      </c>
      <c r="O99" s="630"/>
      <c r="P99" s="565"/>
      <c r="Q99" s="630"/>
      <c r="R99" s="630"/>
      <c r="S99" s="630"/>
      <c r="T99" s="630"/>
      <c r="U99" s="630"/>
      <c r="V99" s="630"/>
      <c r="W99" s="630"/>
      <c r="X99" s="630"/>
    </row>
    <row r="100" spans="1:24" s="1385" customFormat="1" ht="18" customHeight="1">
      <c r="A100" s="631"/>
      <c r="B100" s="633"/>
      <c r="C100" s="633"/>
      <c r="D100" s="633"/>
      <c r="E100" s="633"/>
      <c r="F100" s="633"/>
      <c r="G100" s="633"/>
      <c r="H100" s="822"/>
      <c r="I100" s="822"/>
      <c r="J100" s="585"/>
      <c r="K100" s="926" t="s">
        <v>1179</v>
      </c>
      <c r="L100" s="2467" t="s">
        <v>327</v>
      </c>
      <c r="M100" s="1262">
        <v>4800</v>
      </c>
      <c r="N100" s="1399" t="s">
        <v>1178</v>
      </c>
      <c r="O100" s="630"/>
      <c r="P100" s="626"/>
      <c r="Q100" s="626"/>
      <c r="R100" s="626"/>
      <c r="S100" s="630"/>
      <c r="T100" s="630"/>
      <c r="U100" s="630"/>
      <c r="V100" s="630"/>
      <c r="W100" s="630"/>
      <c r="X100" s="630"/>
    </row>
    <row r="101" spans="1:24" s="1448" customFormat="1" ht="18" customHeight="1">
      <c r="A101" s="631"/>
      <c r="B101" s="633"/>
      <c r="C101" s="633"/>
      <c r="D101" s="635"/>
      <c r="E101" s="635"/>
      <c r="F101" s="635"/>
      <c r="G101" s="635"/>
      <c r="H101" s="825"/>
      <c r="I101" s="825"/>
      <c r="J101" s="586"/>
      <c r="K101" s="1264" t="s">
        <v>1180</v>
      </c>
      <c r="L101" s="2468" t="s">
        <v>327</v>
      </c>
      <c r="M101" s="2469">
        <v>2100</v>
      </c>
      <c r="N101" s="1447" t="s">
        <v>1181</v>
      </c>
      <c r="O101" s="370"/>
      <c r="P101" s="370"/>
      <c r="Q101" s="370"/>
      <c r="R101" s="370"/>
      <c r="S101" s="370"/>
      <c r="T101" s="370"/>
      <c r="U101" s="370"/>
      <c r="V101" s="370"/>
      <c r="W101" s="370"/>
      <c r="X101" s="370"/>
    </row>
    <row r="102" spans="1:24" s="2" customFormat="1" ht="18" customHeight="1">
      <c r="A102" s="67"/>
      <c r="B102" s="22"/>
      <c r="C102" s="22"/>
      <c r="D102" s="1376" t="s">
        <v>1596</v>
      </c>
      <c r="E102" s="1377"/>
      <c r="F102" s="1377"/>
      <c r="G102" s="1378"/>
      <c r="H102" s="1379">
        <f>H103</f>
        <v>71254</v>
      </c>
      <c r="I102" s="1379">
        <f>I103</f>
        <v>71404</v>
      </c>
      <c r="J102" s="1036">
        <f>H102-I102</f>
        <v>-150</v>
      </c>
      <c r="K102" s="875"/>
      <c r="L102" s="1380"/>
      <c r="M102" s="871"/>
      <c r="N102" s="1372"/>
      <c r="O102" s="3"/>
      <c r="P102" s="71"/>
      <c r="Q102" s="1373"/>
      <c r="R102" s="1373"/>
      <c r="S102" s="1373"/>
      <c r="T102" s="1374"/>
      <c r="U102" s="1375"/>
    </row>
    <row r="103" spans="1:24" s="2" customFormat="1" ht="18" customHeight="1">
      <c r="A103" s="67"/>
      <c r="B103" s="22"/>
      <c r="C103" s="1042"/>
      <c r="D103" s="1382"/>
      <c r="E103" s="1376" t="s">
        <v>1575</v>
      </c>
      <c r="F103" s="1377"/>
      <c r="G103" s="1378"/>
      <c r="H103" s="1035">
        <f>H104+H113</f>
        <v>71254</v>
      </c>
      <c r="I103" s="1035">
        <f>I104+I113</f>
        <v>71404</v>
      </c>
      <c r="J103" s="1036">
        <f>H103-I103</f>
        <v>-150</v>
      </c>
      <c r="K103" s="922"/>
      <c r="L103" s="1037"/>
      <c r="M103" s="885">
        <f>M319+M463+M469+M472+M527</f>
        <v>0</v>
      </c>
      <c r="N103" s="1372"/>
      <c r="O103" s="3"/>
      <c r="P103" s="71"/>
      <c r="Q103" s="1373"/>
      <c r="R103" s="1373"/>
      <c r="S103" s="1373"/>
      <c r="T103" s="79"/>
      <c r="U103" s="1375"/>
    </row>
    <row r="104" spans="1:24" s="1392" customFormat="1" ht="18" customHeight="1">
      <c r="A104" s="631"/>
      <c r="B104" s="633"/>
      <c r="C104" s="633"/>
      <c r="D104" s="633"/>
      <c r="E104" s="633"/>
      <c r="F104" s="1383" t="s">
        <v>674</v>
      </c>
      <c r="G104" s="1390"/>
      <c r="H104" s="818">
        <f>H105+H107</f>
        <v>10354</v>
      </c>
      <c r="I104" s="818">
        <v>10354</v>
      </c>
      <c r="J104" s="1197">
        <f>H104-I104</f>
        <v>0</v>
      </c>
      <c r="K104" s="1449"/>
      <c r="L104" s="556"/>
      <c r="M104" s="555"/>
      <c r="N104" s="1198"/>
      <c r="O104" s="1385"/>
      <c r="P104" s="1385"/>
      <c r="Q104" s="1385"/>
      <c r="R104" s="1385"/>
      <c r="S104" s="1385"/>
      <c r="T104" s="1385"/>
      <c r="U104" s="1385"/>
      <c r="V104" s="1385"/>
      <c r="W104" s="1385"/>
      <c r="X104" s="1385"/>
    </row>
    <row r="105" spans="1:24" s="1392" customFormat="1" ht="18" customHeight="1">
      <c r="A105" s="631"/>
      <c r="B105" s="633"/>
      <c r="C105" s="633"/>
      <c r="D105" s="633"/>
      <c r="E105" s="633"/>
      <c r="F105" s="1446"/>
      <c r="G105" s="633" t="s">
        <v>478</v>
      </c>
      <c r="H105" s="822">
        <f>M105</f>
        <v>1000</v>
      </c>
      <c r="I105" s="822">
        <v>1000</v>
      </c>
      <c r="J105" s="585">
        <f>H105-I105</f>
        <v>0</v>
      </c>
      <c r="K105" s="558" t="s">
        <v>478</v>
      </c>
      <c r="L105" s="559"/>
      <c r="M105" s="560">
        <f>M106</f>
        <v>1000</v>
      </c>
      <c r="N105" s="1199"/>
      <c r="O105" s="1385"/>
      <c r="P105" s="1385"/>
      <c r="Q105" s="1385"/>
      <c r="R105" s="1385"/>
      <c r="S105" s="1385"/>
      <c r="T105" s="1385"/>
      <c r="U105" s="1385"/>
      <c r="V105" s="1385"/>
      <c r="W105" s="1385"/>
      <c r="X105" s="1385"/>
    </row>
    <row r="106" spans="1:24" s="1392" customFormat="1" ht="18" customHeight="1">
      <c r="A106" s="631"/>
      <c r="B106" s="633"/>
      <c r="C106" s="633"/>
      <c r="D106" s="633"/>
      <c r="E106" s="633"/>
      <c r="F106" s="1446"/>
      <c r="G106" s="635"/>
      <c r="H106" s="825"/>
      <c r="I106" s="825"/>
      <c r="J106" s="586"/>
      <c r="K106" s="2470" t="s">
        <v>675</v>
      </c>
      <c r="L106" s="2471" t="s">
        <v>14</v>
      </c>
      <c r="M106" s="2472">
        <v>1000</v>
      </c>
      <c r="N106" s="1200" t="s">
        <v>676</v>
      </c>
      <c r="O106" s="1385"/>
      <c r="P106" s="1450">
        <v>500000</v>
      </c>
      <c r="Q106" s="1385">
        <v>2</v>
      </c>
      <c r="R106" s="1385"/>
      <c r="S106" s="1385"/>
      <c r="T106" s="1385"/>
      <c r="U106" s="1385"/>
      <c r="V106" s="1385"/>
      <c r="W106" s="1385"/>
      <c r="X106" s="1385"/>
    </row>
    <row r="107" spans="1:24" s="1392" customFormat="1" ht="18" customHeight="1">
      <c r="A107" s="631"/>
      <c r="B107" s="633"/>
      <c r="C107" s="633"/>
      <c r="D107" s="633"/>
      <c r="E107" s="633"/>
      <c r="F107" s="1446"/>
      <c r="G107" s="633" t="s">
        <v>677</v>
      </c>
      <c r="H107" s="822">
        <f>M107</f>
        <v>9354</v>
      </c>
      <c r="I107" s="822">
        <v>9354</v>
      </c>
      <c r="J107" s="585">
        <f>H107-I107</f>
        <v>0</v>
      </c>
      <c r="K107" s="592" t="s">
        <v>677</v>
      </c>
      <c r="L107" s="593"/>
      <c r="M107" s="594">
        <f>SUM(M108:M112)</f>
        <v>9354</v>
      </c>
      <c r="N107" s="1201"/>
      <c r="O107" s="1385"/>
      <c r="P107" s="1450"/>
      <c r="Q107" s="1385"/>
      <c r="R107" s="1385"/>
      <c r="S107" s="1385"/>
      <c r="T107" s="1385"/>
      <c r="U107" s="1385"/>
      <c r="V107" s="1385"/>
      <c r="W107" s="1385"/>
      <c r="X107" s="1385"/>
    </row>
    <row r="108" spans="1:24" s="1392" customFormat="1" ht="18" customHeight="1">
      <c r="A108" s="631"/>
      <c r="B108" s="633"/>
      <c r="C108" s="633"/>
      <c r="D108" s="1451"/>
      <c r="E108" s="1451"/>
      <c r="F108" s="1452"/>
      <c r="G108" s="1451"/>
      <c r="H108" s="822"/>
      <c r="I108" s="822"/>
      <c r="J108" s="585"/>
      <c r="K108" s="1393" t="s">
        <v>2471</v>
      </c>
      <c r="L108" s="1398" t="s">
        <v>327</v>
      </c>
      <c r="M108" s="1194">
        <f>ROUNDUP(P108*Q108*R108/1000,0)</f>
        <v>1584</v>
      </c>
      <c r="N108" s="1427" t="s">
        <v>1150</v>
      </c>
      <c r="O108" s="1385"/>
      <c r="P108" s="2449">
        <v>8800</v>
      </c>
      <c r="Q108" s="1453">
        <v>15</v>
      </c>
      <c r="R108" s="1453">
        <v>12</v>
      </c>
      <c r="S108" s="1385"/>
      <c r="T108" s="1385"/>
      <c r="U108" s="1385"/>
      <c r="V108" s="1385"/>
      <c r="W108" s="1385"/>
      <c r="X108" s="1385"/>
    </row>
    <row r="109" spans="1:24" s="630" customFormat="1" ht="18" customHeight="1">
      <c r="A109" s="631"/>
      <c r="B109" s="633"/>
      <c r="C109" s="633"/>
      <c r="D109" s="1451"/>
      <c r="E109" s="1451"/>
      <c r="F109" s="1452"/>
      <c r="G109" s="1451"/>
      <c r="H109" s="822"/>
      <c r="I109" s="822"/>
      <c r="J109" s="585"/>
      <c r="K109" s="1393" t="s">
        <v>2472</v>
      </c>
      <c r="L109" s="1398" t="s">
        <v>327</v>
      </c>
      <c r="M109" s="1194">
        <f>ROUNDUP(P109*Q109*R109/1000,0)</f>
        <v>2160</v>
      </c>
      <c r="N109" s="1427" t="s">
        <v>1151</v>
      </c>
      <c r="O109" s="1385"/>
      <c r="P109" s="2449">
        <v>60000</v>
      </c>
      <c r="Q109" s="1453">
        <v>3</v>
      </c>
      <c r="R109" s="1453">
        <v>12</v>
      </c>
      <c r="S109" s="1385"/>
      <c r="T109" s="1385"/>
      <c r="U109" s="1385"/>
      <c r="V109" s="1385"/>
      <c r="W109" s="1385"/>
      <c r="X109" s="1385"/>
    </row>
    <row r="110" spans="1:24" s="630" customFormat="1" ht="18" customHeight="1">
      <c r="A110" s="631"/>
      <c r="B110" s="633"/>
      <c r="C110" s="633"/>
      <c r="D110" s="1451"/>
      <c r="E110" s="1451"/>
      <c r="F110" s="1452"/>
      <c r="G110" s="1451"/>
      <c r="H110" s="822"/>
      <c r="I110" s="822"/>
      <c r="J110" s="585"/>
      <c r="K110" s="1393" t="s">
        <v>2473</v>
      </c>
      <c r="L110" s="1398" t="s">
        <v>327</v>
      </c>
      <c r="M110" s="1194">
        <f>ROUNDUP(P110*Q110*R110/1000,0)</f>
        <v>3168</v>
      </c>
      <c r="N110" s="1427" t="s">
        <v>1152</v>
      </c>
      <c r="O110" s="1385"/>
      <c r="P110" s="2449">
        <v>22000</v>
      </c>
      <c r="Q110" s="1453">
        <v>12</v>
      </c>
      <c r="R110" s="1453">
        <v>12</v>
      </c>
      <c r="S110" s="1385"/>
      <c r="T110" s="1385"/>
      <c r="U110" s="1385"/>
      <c r="V110" s="1385"/>
      <c r="W110" s="1385"/>
      <c r="X110" s="1385"/>
    </row>
    <row r="111" spans="1:24" s="630" customFormat="1" ht="18" customHeight="1">
      <c r="A111" s="631"/>
      <c r="B111" s="633"/>
      <c r="C111" s="633"/>
      <c r="D111" s="328"/>
      <c r="E111" s="328"/>
      <c r="F111" s="1202"/>
      <c r="G111" s="1202"/>
      <c r="H111" s="822"/>
      <c r="I111" s="822"/>
      <c r="J111" s="585"/>
      <c r="K111" s="1393" t="s">
        <v>1153</v>
      </c>
      <c r="L111" s="1398" t="s">
        <v>327</v>
      </c>
      <c r="M111" s="1194">
        <f>ROUNDUP(P111*Q111*R111/1000,0)</f>
        <v>330</v>
      </c>
      <c r="N111" s="1400" t="s">
        <v>1154</v>
      </c>
      <c r="O111" s="1385"/>
      <c r="P111" s="1454">
        <v>33000</v>
      </c>
      <c r="Q111" s="1453">
        <v>10</v>
      </c>
      <c r="R111" s="1453">
        <v>1</v>
      </c>
      <c r="S111" s="1385"/>
      <c r="T111" s="1385"/>
      <c r="U111" s="1385"/>
      <c r="V111" s="1385"/>
      <c r="W111" s="1385"/>
      <c r="X111" s="1385"/>
    </row>
    <row r="112" spans="1:24" s="630" customFormat="1" ht="18" customHeight="1">
      <c r="A112" s="631"/>
      <c r="B112" s="633"/>
      <c r="C112" s="633"/>
      <c r="D112" s="328"/>
      <c r="E112" s="328"/>
      <c r="F112" s="1202"/>
      <c r="G112" s="1202"/>
      <c r="H112" s="822"/>
      <c r="I112" s="822"/>
      <c r="J112" s="585"/>
      <c r="K112" s="1393" t="s">
        <v>2474</v>
      </c>
      <c r="L112" s="1398" t="s">
        <v>327</v>
      </c>
      <c r="M112" s="1194">
        <f>ROUNDUP(P112*Q112*R112/1000,0)</f>
        <v>2112</v>
      </c>
      <c r="N112" s="1400" t="s">
        <v>1155</v>
      </c>
      <c r="O112" s="1385"/>
      <c r="P112" s="2447">
        <v>22000</v>
      </c>
      <c r="Q112" s="1415">
        <v>8</v>
      </c>
      <c r="R112" s="1453">
        <v>12</v>
      </c>
      <c r="S112" s="1385"/>
      <c r="T112" s="1385"/>
      <c r="U112" s="1385"/>
      <c r="V112" s="1385"/>
      <c r="W112" s="1385"/>
      <c r="X112" s="1385"/>
    </row>
    <row r="113" spans="1:24" s="630" customFormat="1" ht="18" customHeight="1">
      <c r="A113" s="1203"/>
      <c r="B113" s="328"/>
      <c r="C113" s="328"/>
      <c r="D113" s="328"/>
      <c r="E113" s="328"/>
      <c r="F113" s="1455" t="s">
        <v>58</v>
      </c>
      <c r="G113" s="1456"/>
      <c r="H113" s="818">
        <f>H114</f>
        <v>60900</v>
      </c>
      <c r="I113" s="818">
        <v>61050</v>
      </c>
      <c r="J113" s="1197">
        <f>H113-I113</f>
        <v>-150</v>
      </c>
      <c r="K113" s="2473"/>
      <c r="L113" s="2474"/>
      <c r="M113" s="2475"/>
      <c r="N113" s="1199"/>
      <c r="O113" s="1385"/>
      <c r="P113" s="1385"/>
      <c r="Q113" s="1385"/>
      <c r="R113" s="1385"/>
      <c r="S113" s="1385"/>
      <c r="T113" s="1385"/>
      <c r="U113" s="1385"/>
      <c r="V113" s="1385"/>
      <c r="W113" s="1385"/>
      <c r="X113" s="1385"/>
    </row>
    <row r="114" spans="1:24" s="1385" customFormat="1" ht="18" customHeight="1">
      <c r="A114" s="1203"/>
      <c r="B114" s="328"/>
      <c r="C114" s="328"/>
      <c r="D114" s="328"/>
      <c r="E114" s="328"/>
      <c r="F114" s="313"/>
      <c r="G114" s="328" t="s">
        <v>678</v>
      </c>
      <c r="H114" s="822">
        <f>M114</f>
        <v>60900</v>
      </c>
      <c r="I114" s="822">
        <v>61050</v>
      </c>
      <c r="J114" s="588">
        <f>H114-I114</f>
        <v>-150</v>
      </c>
      <c r="K114" s="1432" t="s">
        <v>678</v>
      </c>
      <c r="L114" s="2224" t="s">
        <v>14</v>
      </c>
      <c r="M114" s="1192">
        <f>SUM(M115:M134)</f>
        <v>60900</v>
      </c>
      <c r="N114" s="1199"/>
    </row>
    <row r="115" spans="1:24" s="1385" customFormat="1" ht="18" customHeight="1">
      <c r="A115" s="1203"/>
      <c r="B115" s="328"/>
      <c r="C115" s="328"/>
      <c r="D115" s="1457"/>
      <c r="E115" s="1457"/>
      <c r="F115" s="1458"/>
      <c r="G115" s="1457"/>
      <c r="H115" s="822"/>
      <c r="I115" s="822"/>
      <c r="J115" s="588"/>
      <c r="K115" s="1459" t="s">
        <v>1156</v>
      </c>
      <c r="L115" s="1398" t="s">
        <v>327</v>
      </c>
      <c r="M115" s="1188">
        <f t="shared" ref="M115:M134" si="4">ROUNDUP(P115*Q115/1000,0)</f>
        <v>3000</v>
      </c>
      <c r="N115" s="1400" t="s">
        <v>1157</v>
      </c>
      <c r="O115" s="1460"/>
      <c r="P115" s="1461">
        <v>3000000</v>
      </c>
      <c r="Q115" s="1453">
        <v>1</v>
      </c>
    </row>
    <row r="116" spans="1:24" s="1385" customFormat="1" ht="18" customHeight="1">
      <c r="A116" s="1203"/>
      <c r="B116" s="328"/>
      <c r="C116" s="328"/>
      <c r="D116" s="1457"/>
      <c r="E116" s="1457"/>
      <c r="F116" s="1458"/>
      <c r="G116" s="1457"/>
      <c r="H116" s="822"/>
      <c r="I116" s="822"/>
      <c r="J116" s="588"/>
      <c r="K116" s="1459" t="s">
        <v>2475</v>
      </c>
      <c r="L116" s="1398" t="s">
        <v>327</v>
      </c>
      <c r="M116" s="1188">
        <f t="shared" si="4"/>
        <v>3100</v>
      </c>
      <c r="N116" s="1400" t="s">
        <v>1158</v>
      </c>
      <c r="P116" s="2450">
        <v>100000</v>
      </c>
      <c r="Q116" s="1453">
        <v>31</v>
      </c>
    </row>
    <row r="117" spans="1:24" s="1385" customFormat="1" ht="18" customHeight="1">
      <c r="A117" s="1203"/>
      <c r="B117" s="328"/>
      <c r="C117" s="328"/>
      <c r="D117" s="1457"/>
      <c r="E117" s="1457"/>
      <c r="F117" s="1458"/>
      <c r="G117" s="1457"/>
      <c r="H117" s="822"/>
      <c r="I117" s="822"/>
      <c r="J117" s="588"/>
      <c r="K117" s="1459" t="s">
        <v>2476</v>
      </c>
      <c r="L117" s="1398" t="s">
        <v>327</v>
      </c>
      <c r="M117" s="1188">
        <f t="shared" si="4"/>
        <v>1600</v>
      </c>
      <c r="N117" s="1400" t="s">
        <v>1159</v>
      </c>
      <c r="O117" s="1460"/>
      <c r="P117" s="2450">
        <v>800000</v>
      </c>
      <c r="Q117" s="1453">
        <v>2</v>
      </c>
    </row>
    <row r="118" spans="1:24" s="1385" customFormat="1" ht="18" customHeight="1">
      <c r="A118" s="1203"/>
      <c r="B118" s="328"/>
      <c r="C118" s="328"/>
      <c r="D118" s="1457"/>
      <c r="E118" s="1457"/>
      <c r="F118" s="1458"/>
      <c r="G118" s="1457"/>
      <c r="H118" s="822"/>
      <c r="I118" s="822"/>
      <c r="J118" s="588"/>
      <c r="K118" s="1459" t="s">
        <v>1160</v>
      </c>
      <c r="L118" s="1398" t="s">
        <v>327</v>
      </c>
      <c r="M118" s="1188">
        <f t="shared" si="4"/>
        <v>2400</v>
      </c>
      <c r="N118" s="1400" t="s">
        <v>1161</v>
      </c>
      <c r="P118" s="1453">
        <v>200000</v>
      </c>
      <c r="Q118" s="1453">
        <v>12</v>
      </c>
    </row>
    <row r="119" spans="1:24" s="1385" customFormat="1" ht="18" customHeight="1">
      <c r="A119" s="1203"/>
      <c r="B119" s="328"/>
      <c r="C119" s="328"/>
      <c r="D119" s="1457"/>
      <c r="E119" s="1457"/>
      <c r="F119" s="1458"/>
      <c r="G119" s="1457"/>
      <c r="H119" s="822"/>
      <c r="I119" s="822"/>
      <c r="J119" s="588"/>
      <c r="K119" s="1459" t="s">
        <v>1162</v>
      </c>
      <c r="L119" s="1398" t="s">
        <v>327</v>
      </c>
      <c r="M119" s="1188">
        <f t="shared" si="4"/>
        <v>3600</v>
      </c>
      <c r="N119" s="1400" t="s">
        <v>1163</v>
      </c>
      <c r="O119" s="1460"/>
      <c r="P119" s="1453">
        <v>300000</v>
      </c>
      <c r="Q119" s="1453">
        <v>12</v>
      </c>
    </row>
    <row r="120" spans="1:24" s="1385" customFormat="1" ht="18" customHeight="1">
      <c r="A120" s="1203"/>
      <c r="B120" s="328"/>
      <c r="C120" s="328"/>
      <c r="D120" s="1457"/>
      <c r="E120" s="1457"/>
      <c r="F120" s="1458"/>
      <c r="G120" s="1457"/>
      <c r="H120" s="822"/>
      <c r="I120" s="822"/>
      <c r="J120" s="588"/>
      <c r="K120" s="1462" t="s">
        <v>1164</v>
      </c>
      <c r="L120" s="1398" t="s">
        <v>327</v>
      </c>
      <c r="M120" s="1188">
        <f t="shared" si="4"/>
        <v>800</v>
      </c>
      <c r="N120" s="1400" t="s">
        <v>1165</v>
      </c>
      <c r="O120" s="1460"/>
      <c r="P120" s="1453">
        <v>400000</v>
      </c>
      <c r="Q120" s="1453">
        <v>2</v>
      </c>
    </row>
    <row r="121" spans="1:24" s="1385" customFormat="1" ht="18" customHeight="1">
      <c r="A121" s="1203"/>
      <c r="B121" s="328"/>
      <c r="C121" s="328"/>
      <c r="D121" s="1457"/>
      <c r="E121" s="1457"/>
      <c r="F121" s="1458"/>
      <c r="G121" s="1457"/>
      <c r="H121" s="822"/>
      <c r="I121" s="822"/>
      <c r="J121" s="588"/>
      <c r="K121" s="1462" t="s">
        <v>1166</v>
      </c>
      <c r="L121" s="1398" t="s">
        <v>327</v>
      </c>
      <c r="M121" s="1188">
        <f t="shared" si="4"/>
        <v>2000</v>
      </c>
      <c r="N121" s="1400" t="s">
        <v>1167</v>
      </c>
      <c r="O121" s="1460"/>
      <c r="P121" s="1453">
        <v>2000000</v>
      </c>
      <c r="Q121" s="1453">
        <v>1</v>
      </c>
    </row>
    <row r="122" spans="1:24" s="1385" customFormat="1" ht="18" customHeight="1">
      <c r="A122" s="1203"/>
      <c r="B122" s="328"/>
      <c r="C122" s="328"/>
      <c r="D122" s="1457"/>
      <c r="E122" s="1457"/>
      <c r="F122" s="1458"/>
      <c r="G122" s="1457"/>
      <c r="H122" s="822"/>
      <c r="I122" s="822"/>
      <c r="J122" s="588"/>
      <c r="K122" s="1462" t="s">
        <v>1168</v>
      </c>
      <c r="L122" s="1398" t="s">
        <v>327</v>
      </c>
      <c r="M122" s="1188">
        <f t="shared" si="4"/>
        <v>2000</v>
      </c>
      <c r="N122" s="1400" t="s">
        <v>1169</v>
      </c>
      <c r="O122" s="1460"/>
      <c r="P122" s="1453">
        <v>2000000</v>
      </c>
      <c r="Q122" s="1453">
        <v>1</v>
      </c>
    </row>
    <row r="123" spans="1:24" s="1385" customFormat="1" ht="18" customHeight="1">
      <c r="A123" s="1203"/>
      <c r="B123" s="328"/>
      <c r="C123" s="328"/>
      <c r="D123" s="1457"/>
      <c r="E123" s="1457"/>
      <c r="F123" s="1458"/>
      <c r="G123" s="1457"/>
      <c r="H123" s="822"/>
      <c r="I123" s="822"/>
      <c r="J123" s="588"/>
      <c r="K123" s="1462" t="s">
        <v>2477</v>
      </c>
      <c r="L123" s="1398" t="s">
        <v>327</v>
      </c>
      <c r="M123" s="1188">
        <f t="shared" si="4"/>
        <v>2000</v>
      </c>
      <c r="N123" s="1400" t="s">
        <v>1170</v>
      </c>
      <c r="O123" s="1460"/>
      <c r="P123" s="2451">
        <v>2000000</v>
      </c>
      <c r="Q123" s="1453">
        <v>1</v>
      </c>
    </row>
    <row r="124" spans="1:24" s="1385" customFormat="1" ht="18" customHeight="1">
      <c r="A124" s="1203"/>
      <c r="B124" s="328"/>
      <c r="C124" s="328"/>
      <c r="D124" s="1457"/>
      <c r="E124" s="1457"/>
      <c r="F124" s="1458"/>
      <c r="G124" s="1457"/>
      <c r="H124" s="822"/>
      <c r="I124" s="822"/>
      <c r="J124" s="588"/>
      <c r="K124" s="1462" t="s">
        <v>2478</v>
      </c>
      <c r="L124" s="1398" t="s">
        <v>327</v>
      </c>
      <c r="M124" s="1188">
        <f t="shared" si="4"/>
        <v>2000</v>
      </c>
      <c r="N124" s="1400" t="s">
        <v>1171</v>
      </c>
      <c r="O124" s="1460"/>
      <c r="P124" s="2451">
        <v>2000000</v>
      </c>
      <c r="Q124" s="1453">
        <v>1</v>
      </c>
    </row>
    <row r="125" spans="1:24" s="1465" customFormat="1" ht="18" customHeight="1">
      <c r="A125" s="1203"/>
      <c r="B125" s="328"/>
      <c r="C125" s="328"/>
      <c r="D125" s="1457"/>
      <c r="E125" s="1457"/>
      <c r="F125" s="1458"/>
      <c r="G125" s="1457"/>
      <c r="H125" s="822"/>
      <c r="I125" s="822"/>
      <c r="J125" s="588"/>
      <c r="K125" s="1462" t="s">
        <v>2479</v>
      </c>
      <c r="L125" s="1398" t="s">
        <v>327</v>
      </c>
      <c r="M125" s="1188">
        <f t="shared" si="4"/>
        <v>2000</v>
      </c>
      <c r="N125" s="1400" t="s">
        <v>1172</v>
      </c>
      <c r="O125" s="1463"/>
      <c r="P125" s="2452">
        <v>2000000</v>
      </c>
      <c r="Q125" s="1464">
        <v>1</v>
      </c>
    </row>
    <row r="126" spans="1:24" s="1448" customFormat="1" ht="18" customHeight="1">
      <c r="A126" s="1203"/>
      <c r="B126" s="328"/>
      <c r="C126" s="328"/>
      <c r="D126" s="1457"/>
      <c r="E126" s="1457"/>
      <c r="F126" s="1458"/>
      <c r="G126" s="1457"/>
      <c r="H126" s="822"/>
      <c r="I126" s="822"/>
      <c r="J126" s="588"/>
      <c r="K126" s="1473" t="s">
        <v>2480</v>
      </c>
      <c r="L126" s="1398" t="s">
        <v>327</v>
      </c>
      <c r="M126" s="1188">
        <f t="shared" si="4"/>
        <v>15000</v>
      </c>
      <c r="N126" s="1406" t="s">
        <v>1598</v>
      </c>
      <c r="O126" s="1466"/>
      <c r="P126" s="2453">
        <v>15000000</v>
      </c>
      <c r="Q126" s="1467">
        <v>1</v>
      </c>
    </row>
    <row r="127" spans="1:24" s="1472" customFormat="1" ht="18" customHeight="1">
      <c r="A127" s="1203"/>
      <c r="B127" s="328"/>
      <c r="C127" s="328"/>
      <c r="D127" s="1457"/>
      <c r="E127" s="1457"/>
      <c r="F127" s="1458"/>
      <c r="G127" s="1457"/>
      <c r="H127" s="822"/>
      <c r="I127" s="822"/>
      <c r="J127" s="588"/>
      <c r="K127" s="1473" t="s">
        <v>2481</v>
      </c>
      <c r="L127" s="1398" t="s">
        <v>327</v>
      </c>
      <c r="M127" s="1188">
        <f t="shared" si="4"/>
        <v>4000</v>
      </c>
      <c r="N127" s="1469" t="s">
        <v>1173</v>
      </c>
      <c r="O127" s="1470"/>
      <c r="P127" s="2454">
        <v>2000000</v>
      </c>
      <c r="Q127" s="1471">
        <v>2</v>
      </c>
    </row>
    <row r="128" spans="1:24" s="1385" customFormat="1" ht="18" customHeight="1">
      <c r="A128" s="1203"/>
      <c r="B128" s="328"/>
      <c r="C128" s="328"/>
      <c r="D128" s="1457"/>
      <c r="E128" s="1457"/>
      <c r="F128" s="1458"/>
      <c r="G128" s="1457"/>
      <c r="H128" s="822"/>
      <c r="I128" s="822"/>
      <c r="J128" s="588"/>
      <c r="K128" s="1473" t="s">
        <v>2482</v>
      </c>
      <c r="L128" s="1398" t="s">
        <v>327</v>
      </c>
      <c r="M128" s="1188">
        <f t="shared" si="4"/>
        <v>4000</v>
      </c>
      <c r="N128" s="1400" t="s">
        <v>1174</v>
      </c>
      <c r="O128" s="1460"/>
      <c r="P128" s="2455">
        <v>2000000</v>
      </c>
      <c r="Q128" s="1474">
        <v>2</v>
      </c>
    </row>
    <row r="129" spans="1:78" s="1385" customFormat="1" ht="18" customHeight="1">
      <c r="A129" s="1203"/>
      <c r="B129" s="328"/>
      <c r="C129" s="328"/>
      <c r="D129" s="1457"/>
      <c r="E129" s="1457"/>
      <c r="F129" s="1458"/>
      <c r="G129" s="1457"/>
      <c r="H129" s="822"/>
      <c r="I129" s="822"/>
      <c r="J129" s="588"/>
      <c r="K129" s="1473" t="s">
        <v>2483</v>
      </c>
      <c r="L129" s="1398" t="s">
        <v>327</v>
      </c>
      <c r="M129" s="1188">
        <f t="shared" si="4"/>
        <v>3000</v>
      </c>
      <c r="N129" s="1400" t="s">
        <v>1175</v>
      </c>
      <c r="O129" s="1460"/>
      <c r="P129" s="2455">
        <v>3000000</v>
      </c>
      <c r="Q129" s="1474">
        <v>1</v>
      </c>
    </row>
    <row r="130" spans="1:78" s="1385" customFormat="1" ht="18" customHeight="1">
      <c r="A130" s="1203"/>
      <c r="B130" s="328"/>
      <c r="C130" s="328"/>
      <c r="D130" s="1457"/>
      <c r="E130" s="1457"/>
      <c r="F130" s="1458"/>
      <c r="G130" s="1457"/>
      <c r="H130" s="822"/>
      <c r="I130" s="822"/>
      <c r="J130" s="588"/>
      <c r="K130" s="1473" t="s">
        <v>1599</v>
      </c>
      <c r="L130" s="1398" t="s">
        <v>327</v>
      </c>
      <c r="M130" s="1188">
        <f t="shared" si="4"/>
        <v>2400</v>
      </c>
      <c r="N130" s="1400" t="s">
        <v>1176</v>
      </c>
      <c r="O130" s="1460"/>
      <c r="P130" s="1474">
        <v>1200000</v>
      </c>
      <c r="Q130" s="1474">
        <v>2</v>
      </c>
    </row>
    <row r="131" spans="1:78" s="1385" customFormat="1" ht="18" customHeight="1">
      <c r="A131" s="1203"/>
      <c r="B131" s="328"/>
      <c r="C131" s="328"/>
      <c r="D131" s="1457"/>
      <c r="E131" s="1457"/>
      <c r="F131" s="1458"/>
      <c r="G131" s="1457"/>
      <c r="H131" s="822"/>
      <c r="I131" s="822"/>
      <c r="J131" s="588"/>
      <c r="K131" s="1473" t="s">
        <v>1600</v>
      </c>
      <c r="L131" s="1398" t="s">
        <v>327</v>
      </c>
      <c r="M131" s="1188">
        <f t="shared" si="4"/>
        <v>3000</v>
      </c>
      <c r="N131" s="1400" t="s">
        <v>1601</v>
      </c>
      <c r="O131" s="1460"/>
      <c r="P131" s="1474">
        <v>200000</v>
      </c>
      <c r="Q131" s="1474">
        <v>15</v>
      </c>
    </row>
    <row r="132" spans="1:78" s="1385" customFormat="1" ht="18" customHeight="1">
      <c r="A132" s="1203"/>
      <c r="B132" s="328"/>
      <c r="C132" s="328"/>
      <c r="D132" s="1457"/>
      <c r="E132" s="1457"/>
      <c r="F132" s="1458"/>
      <c r="G132" s="1457"/>
      <c r="H132" s="822"/>
      <c r="I132" s="822"/>
      <c r="J132" s="588"/>
      <c r="K132" s="1473" t="s">
        <v>1602</v>
      </c>
      <c r="L132" s="1398" t="s">
        <v>327</v>
      </c>
      <c r="M132" s="1188">
        <f t="shared" si="4"/>
        <v>1000</v>
      </c>
      <c r="N132" s="1400" t="s">
        <v>1603</v>
      </c>
      <c r="O132" s="1460"/>
      <c r="P132" s="1474">
        <v>250000</v>
      </c>
      <c r="Q132" s="1474">
        <v>4</v>
      </c>
    </row>
    <row r="133" spans="1:78" s="1385" customFormat="1" ht="18" customHeight="1">
      <c r="A133" s="1203"/>
      <c r="B133" s="328"/>
      <c r="C133" s="328"/>
      <c r="D133" s="1457"/>
      <c r="E133" s="1457"/>
      <c r="F133" s="1458"/>
      <c r="G133" s="1457"/>
      <c r="H133" s="822"/>
      <c r="I133" s="822"/>
      <c r="J133" s="588"/>
      <c r="K133" s="1473" t="s">
        <v>1604</v>
      </c>
      <c r="L133" s="1398" t="s">
        <v>327</v>
      </c>
      <c r="M133" s="1188">
        <f t="shared" si="4"/>
        <v>1500</v>
      </c>
      <c r="N133" s="1400" t="s">
        <v>1601</v>
      </c>
      <c r="O133" s="1460"/>
      <c r="P133" s="1474">
        <v>150000</v>
      </c>
      <c r="Q133" s="1474">
        <v>10</v>
      </c>
    </row>
    <row r="134" spans="1:78" s="1385" customFormat="1" ht="18" customHeight="1">
      <c r="A134" s="1190"/>
      <c r="B134" s="1191"/>
      <c r="C134" s="1191"/>
      <c r="D134" s="1475"/>
      <c r="E134" s="1475"/>
      <c r="F134" s="1476"/>
      <c r="G134" s="1475"/>
      <c r="H134" s="822"/>
      <c r="I134" s="822"/>
      <c r="J134" s="588"/>
      <c r="K134" s="1473" t="s">
        <v>2484</v>
      </c>
      <c r="L134" s="1398" t="s">
        <v>327</v>
      </c>
      <c r="M134" s="1188">
        <f t="shared" si="4"/>
        <v>2500</v>
      </c>
      <c r="N134" s="1400" t="s">
        <v>1605</v>
      </c>
      <c r="O134" s="1477"/>
      <c r="P134" s="2455">
        <v>2500000</v>
      </c>
      <c r="Q134" s="1474">
        <v>1</v>
      </c>
      <c r="R134" s="1478"/>
      <c r="S134" s="1478"/>
      <c r="T134" s="1478"/>
      <c r="U134" s="1478"/>
      <c r="V134" s="1478"/>
      <c r="W134" s="1478"/>
      <c r="X134" s="1478"/>
    </row>
    <row r="135" spans="1:78" s="2" customFormat="1" ht="18" customHeight="1">
      <c r="A135" s="67"/>
      <c r="B135" s="22"/>
      <c r="C135" s="1919" t="s">
        <v>1782</v>
      </c>
      <c r="D135" s="1377"/>
      <c r="E135" s="1377"/>
      <c r="F135" s="1377"/>
      <c r="G135" s="1378"/>
      <c r="H135" s="1035">
        <f>H136+H206</f>
        <v>745283</v>
      </c>
      <c r="I135" s="1035">
        <f>I136+I206</f>
        <v>1112544</v>
      </c>
      <c r="J135" s="1036">
        <f>H135-I135</f>
        <v>-367261</v>
      </c>
      <c r="K135" s="1602"/>
      <c r="L135" s="1481"/>
      <c r="M135" s="1482"/>
      <c r="N135" s="2846"/>
      <c r="O135" s="2847"/>
      <c r="P135" s="2847"/>
      <c r="Q135" s="2847"/>
      <c r="R135" s="2847"/>
      <c r="S135" s="2847"/>
      <c r="T135" s="2847"/>
      <c r="U135" s="2847"/>
    </row>
    <row r="136" spans="1:78" s="2" customFormat="1" ht="18" customHeight="1">
      <c r="A136" s="67"/>
      <c r="B136" s="22"/>
      <c r="C136" s="25"/>
      <c r="D136" s="1376" t="s">
        <v>1606</v>
      </c>
      <c r="E136" s="1377"/>
      <c r="F136" s="1377"/>
      <c r="G136" s="1378"/>
      <c r="H136" s="1379">
        <f>H137+H149</f>
        <v>673743</v>
      </c>
      <c r="I136" s="1379">
        <f>I137+I149</f>
        <v>1038366</v>
      </c>
      <c r="J136" s="54">
        <f>H136-I136</f>
        <v>-364623</v>
      </c>
      <c r="K136" s="1480"/>
      <c r="L136" s="1481"/>
      <c r="M136" s="1482"/>
      <c r="N136" s="1372"/>
      <c r="O136" s="3"/>
      <c r="P136" s="71"/>
      <c r="Q136" s="1373"/>
      <c r="R136" s="1373"/>
      <c r="S136" s="1373"/>
      <c r="T136" s="1374"/>
      <c r="U136" s="1375"/>
    </row>
    <row r="137" spans="1:78" s="2" customFormat="1" ht="18" customHeight="1">
      <c r="A137" s="67"/>
      <c r="B137" s="22"/>
      <c r="C137" s="1042"/>
      <c r="D137" s="1382"/>
      <c r="E137" s="1376" t="s">
        <v>1572</v>
      </c>
      <c r="F137" s="1377"/>
      <c r="G137" s="1378"/>
      <c r="H137" s="1035">
        <f>H138+H139</f>
        <v>156863</v>
      </c>
      <c r="I137" s="1035">
        <f>I138+I139</f>
        <v>546495</v>
      </c>
      <c r="J137" s="1036">
        <f>H137-I137</f>
        <v>-389632</v>
      </c>
      <c r="K137" s="922"/>
      <c r="L137" s="1037"/>
      <c r="M137" s="885">
        <f>M319+M465+M471+M474+M529</f>
        <v>0</v>
      </c>
      <c r="N137" s="1372"/>
      <c r="O137" s="3"/>
      <c r="P137" s="71"/>
      <c r="Q137" s="1373"/>
      <c r="R137" s="1373"/>
      <c r="S137" s="1373"/>
      <c r="T137" s="79"/>
      <c r="U137" s="1375"/>
    </row>
    <row r="138" spans="1:78" s="1385" customFormat="1" ht="18" customHeight="1">
      <c r="A138" s="600"/>
      <c r="B138" s="610"/>
      <c r="C138" s="610"/>
      <c r="D138" s="610"/>
      <c r="E138" s="610"/>
      <c r="F138" s="1955"/>
      <c r="G138" s="1483" t="s">
        <v>354</v>
      </c>
      <c r="H138" s="601">
        <v>0</v>
      </c>
      <c r="I138" s="601">
        <v>333910</v>
      </c>
      <c r="J138" s="602">
        <f t="shared" ref="J138:J139" si="5">H138-I138</f>
        <v>-333910</v>
      </c>
      <c r="K138" s="607" t="s">
        <v>1073</v>
      </c>
      <c r="L138" s="603"/>
      <c r="M138" s="618">
        <v>0</v>
      </c>
      <c r="N138" s="599"/>
      <c r="O138" s="625"/>
      <c r="P138" s="1185"/>
      <c r="Q138" s="598"/>
      <c r="R138" s="598"/>
      <c r="S138" s="598"/>
      <c r="T138" s="598"/>
      <c r="U138" s="598"/>
      <c r="V138" s="598"/>
      <c r="W138" s="624"/>
      <c r="X138" s="624"/>
      <c r="Y138" s="624"/>
      <c r="Z138" s="624"/>
      <c r="AA138" s="624"/>
      <c r="AB138" s="624"/>
      <c r="AC138" s="624"/>
      <c r="AD138" s="624"/>
      <c r="AE138" s="624"/>
      <c r="AF138" s="624"/>
      <c r="AG138" s="624"/>
      <c r="AH138" s="624"/>
      <c r="AI138" s="624"/>
      <c r="AJ138" s="624"/>
      <c r="AK138" s="624"/>
      <c r="AL138" s="624"/>
      <c r="AM138" s="624"/>
      <c r="AN138" s="624"/>
      <c r="AO138" s="624"/>
      <c r="AP138" s="624"/>
      <c r="AQ138" s="624"/>
      <c r="AR138" s="624"/>
      <c r="AS138" s="624"/>
      <c r="AT138" s="624"/>
      <c r="AU138" s="624"/>
      <c r="AV138" s="624"/>
      <c r="AW138" s="624"/>
      <c r="AX138" s="624"/>
      <c r="AY138" s="624"/>
      <c r="AZ138" s="624"/>
      <c r="BA138" s="624"/>
      <c r="BB138" s="624"/>
      <c r="BC138" s="624"/>
      <c r="BD138" s="624"/>
      <c r="BE138" s="624"/>
      <c r="BF138" s="624"/>
      <c r="BG138" s="624"/>
      <c r="BH138" s="624"/>
      <c r="BI138" s="624"/>
      <c r="BJ138" s="624"/>
      <c r="BK138" s="624"/>
      <c r="BL138" s="624"/>
      <c r="BM138" s="624"/>
      <c r="BN138" s="624"/>
      <c r="BO138" s="624"/>
      <c r="BP138" s="624"/>
      <c r="BQ138" s="624"/>
      <c r="BR138" s="624"/>
    </row>
    <row r="139" spans="1:78" s="624" customFormat="1" ht="18" customHeight="1">
      <c r="A139" s="600"/>
      <c r="B139" s="610"/>
      <c r="C139" s="611"/>
      <c r="D139" s="611"/>
      <c r="E139" s="611"/>
      <c r="F139" s="606"/>
      <c r="G139" s="1483" t="s">
        <v>681</v>
      </c>
      <c r="H139" s="601">
        <f>M139</f>
        <v>156863</v>
      </c>
      <c r="I139" s="601">
        <v>212585</v>
      </c>
      <c r="J139" s="602">
        <f t="shared" si="5"/>
        <v>-55722</v>
      </c>
      <c r="K139" s="607" t="s">
        <v>1607</v>
      </c>
      <c r="L139" s="608"/>
      <c r="M139" s="619">
        <f>M140+M147</f>
        <v>156863</v>
      </c>
      <c r="N139" s="609" t="s">
        <v>464</v>
      </c>
      <c r="P139" s="1206"/>
      <c r="Q139" s="598"/>
      <c r="R139" s="598"/>
      <c r="S139" s="598"/>
      <c r="T139" s="598"/>
      <c r="U139" s="598"/>
      <c r="V139" s="598"/>
    </row>
    <row r="140" spans="1:78" s="1385" customFormat="1" ht="18" customHeight="1">
      <c r="A140" s="600"/>
      <c r="B140" s="610"/>
      <c r="C140" s="611"/>
      <c r="D140" s="611"/>
      <c r="E140" s="611"/>
      <c r="F140" s="606"/>
      <c r="G140" s="606"/>
      <c r="H140" s="1207"/>
      <c r="I140" s="1207"/>
      <c r="J140" s="1208"/>
      <c r="K140" s="1956" t="s">
        <v>1183</v>
      </c>
      <c r="L140" s="1209"/>
      <c r="M140" s="1957">
        <f>SUM(M141:M146)</f>
        <v>144863</v>
      </c>
      <c r="N140" s="1210"/>
      <c r="O140" s="1211"/>
      <c r="P140" s="1212"/>
      <c r="Q140" s="1213"/>
      <c r="R140" s="1213"/>
      <c r="S140" s="1213"/>
      <c r="T140" s="1213"/>
      <c r="U140" s="1213"/>
      <c r="W140" s="625"/>
      <c r="X140" s="624"/>
      <c r="Y140" s="624"/>
      <c r="Z140" s="624"/>
      <c r="AA140" s="624"/>
      <c r="AB140" s="624"/>
      <c r="AC140" s="624"/>
      <c r="AD140" s="624"/>
      <c r="AE140" s="624"/>
      <c r="AF140" s="624"/>
      <c r="AG140" s="624"/>
      <c r="AH140" s="624"/>
      <c r="AI140" s="624"/>
      <c r="AJ140" s="624"/>
      <c r="AK140" s="624"/>
      <c r="AL140" s="624"/>
      <c r="AM140" s="624"/>
      <c r="AN140" s="624"/>
      <c r="AO140" s="624"/>
      <c r="AP140" s="624"/>
      <c r="AQ140" s="624"/>
      <c r="AR140" s="624"/>
      <c r="AS140" s="624"/>
      <c r="AT140" s="624"/>
      <c r="AU140" s="624"/>
      <c r="AV140" s="624"/>
      <c r="AW140" s="624"/>
      <c r="AX140" s="624"/>
      <c r="AY140" s="624"/>
      <c r="AZ140" s="624"/>
      <c r="BA140" s="624"/>
      <c r="BB140" s="624"/>
      <c r="BC140" s="624"/>
      <c r="BD140" s="624"/>
      <c r="BE140" s="624"/>
      <c r="BF140" s="624"/>
      <c r="BG140" s="624"/>
      <c r="BH140" s="624"/>
      <c r="BI140" s="624"/>
      <c r="BJ140" s="624"/>
      <c r="BK140" s="624"/>
      <c r="BL140" s="624"/>
      <c r="BM140" s="624"/>
      <c r="BN140" s="624"/>
      <c r="BO140" s="624"/>
      <c r="BP140" s="624"/>
      <c r="BQ140" s="624"/>
      <c r="BR140" s="624"/>
      <c r="BS140" s="624"/>
      <c r="BT140" s="624"/>
      <c r="BU140" s="624"/>
      <c r="BV140" s="624"/>
      <c r="BW140" s="624"/>
      <c r="BX140" s="624"/>
      <c r="BY140" s="624"/>
      <c r="BZ140" s="624"/>
    </row>
    <row r="141" spans="1:78" s="1385" customFormat="1" ht="18" customHeight="1">
      <c r="A141" s="600"/>
      <c r="B141" s="610"/>
      <c r="C141" s="611"/>
      <c r="D141" s="611"/>
      <c r="E141" s="611"/>
      <c r="F141" s="606"/>
      <c r="G141" s="606"/>
      <c r="H141" s="1207"/>
      <c r="I141" s="1207"/>
      <c r="J141" s="1214"/>
      <c r="K141" s="1958" t="s">
        <v>1184</v>
      </c>
      <c r="L141" s="1132" t="s">
        <v>14</v>
      </c>
      <c r="M141" s="1949">
        <f>ROUND(P141*Q141*R141*S141*T141/1000,0)</f>
        <v>86362</v>
      </c>
      <c r="N141" s="1216" t="s">
        <v>1185</v>
      </c>
      <c r="O141" s="1484"/>
      <c r="P141" s="1387">
        <v>10380</v>
      </c>
      <c r="Q141" s="1213">
        <v>8</v>
      </c>
      <c r="R141" s="1213">
        <v>4</v>
      </c>
      <c r="S141" s="1213">
        <v>5</v>
      </c>
      <c r="T141" s="1213">
        <v>52</v>
      </c>
      <c r="U141" s="1213"/>
    </row>
    <row r="142" spans="1:78" s="1385" customFormat="1" ht="18" customHeight="1">
      <c r="A142" s="600"/>
      <c r="B142" s="610"/>
      <c r="C142" s="611"/>
      <c r="D142" s="611"/>
      <c r="E142" s="611"/>
      <c r="F142" s="606"/>
      <c r="G142" s="606"/>
      <c r="H142" s="1207"/>
      <c r="I142" s="1207"/>
      <c r="J142" s="1214"/>
      <c r="K142" s="1958" t="s">
        <v>1186</v>
      </c>
      <c r="L142" s="1132" t="s">
        <v>14</v>
      </c>
      <c r="M142" s="1949">
        <f>ROUND(P142*Q142*R142*S142/1000,0)</f>
        <v>17272</v>
      </c>
      <c r="N142" s="1219"/>
      <c r="O142" s="1484"/>
      <c r="P142" s="1387">
        <v>10380</v>
      </c>
      <c r="Q142" s="1213">
        <v>8</v>
      </c>
      <c r="R142" s="1213">
        <v>4</v>
      </c>
      <c r="S142" s="1213">
        <v>52</v>
      </c>
      <c r="T142" s="1213"/>
      <c r="U142" s="1213"/>
    </row>
    <row r="143" spans="1:78" s="1385" customFormat="1" ht="18" customHeight="1">
      <c r="A143" s="600"/>
      <c r="B143" s="610"/>
      <c r="C143" s="611"/>
      <c r="D143" s="611"/>
      <c r="E143" s="611"/>
      <c r="F143" s="606"/>
      <c r="G143" s="606"/>
      <c r="H143" s="1207"/>
      <c r="I143" s="1207"/>
      <c r="J143" s="1214"/>
      <c r="K143" s="1958" t="s">
        <v>1187</v>
      </c>
      <c r="L143" s="1132" t="s">
        <v>14</v>
      </c>
      <c r="M143" s="1949">
        <f>ROUND(P143*Q143*R143*S143*T143/1000,0)</f>
        <v>25908</v>
      </c>
      <c r="N143" s="1216" t="s">
        <v>1188</v>
      </c>
      <c r="O143" s="1484"/>
      <c r="P143" s="1387">
        <v>10380</v>
      </c>
      <c r="Q143" s="1485">
        <v>8</v>
      </c>
      <c r="R143" s="1213">
        <v>1.5</v>
      </c>
      <c r="S143" s="1213">
        <v>4</v>
      </c>
      <c r="T143" s="1213">
        <v>52</v>
      </c>
      <c r="U143" s="1213"/>
    </row>
    <row r="144" spans="1:78" s="1385" customFormat="1" ht="18" customHeight="1">
      <c r="A144" s="600"/>
      <c r="B144" s="610"/>
      <c r="C144" s="611"/>
      <c r="D144" s="611"/>
      <c r="E144" s="611"/>
      <c r="F144" s="606"/>
      <c r="G144" s="606"/>
      <c r="H144" s="1207"/>
      <c r="I144" s="1207"/>
      <c r="J144" s="1214"/>
      <c r="K144" s="1958" t="s">
        <v>1189</v>
      </c>
      <c r="L144" s="1132" t="s">
        <v>14</v>
      </c>
      <c r="M144" s="1949">
        <f>ROUND(P144*Q144*R144*S144*T144*U144/1000,0)</f>
        <v>2699</v>
      </c>
      <c r="N144" s="1220" t="s">
        <v>465</v>
      </c>
      <c r="O144" s="1484"/>
      <c r="P144" s="1387">
        <v>10380</v>
      </c>
      <c r="Q144" s="1213">
        <v>0.5</v>
      </c>
      <c r="R144" s="1213">
        <v>0.5</v>
      </c>
      <c r="S144" s="1213">
        <v>4</v>
      </c>
      <c r="T144" s="1213">
        <v>5</v>
      </c>
      <c r="U144" s="1213">
        <v>52</v>
      </c>
    </row>
    <row r="145" spans="1:70" s="1385" customFormat="1" ht="18" customHeight="1">
      <c r="A145" s="600"/>
      <c r="B145" s="610"/>
      <c r="C145" s="611"/>
      <c r="D145" s="611"/>
      <c r="E145" s="611"/>
      <c r="F145" s="606"/>
      <c r="G145" s="606"/>
      <c r="H145" s="1207"/>
      <c r="I145" s="1207"/>
      <c r="J145" s="1214"/>
      <c r="K145" s="1958" t="s">
        <v>1190</v>
      </c>
      <c r="L145" s="1132" t="s">
        <v>14</v>
      </c>
      <c r="M145" s="1949">
        <f>ROUND(P145*Q145*R145*S145/1000,0)</f>
        <v>3986</v>
      </c>
      <c r="N145" s="1221" t="s">
        <v>265</v>
      </c>
      <c r="O145" s="1484"/>
      <c r="P145" s="1387">
        <v>10380</v>
      </c>
      <c r="Q145" s="1213">
        <v>8</v>
      </c>
      <c r="R145" s="1213">
        <v>4</v>
      </c>
      <c r="S145" s="1213">
        <v>12</v>
      </c>
      <c r="T145" s="1213"/>
      <c r="U145" s="1213"/>
    </row>
    <row r="146" spans="1:70" s="1385" customFormat="1" ht="18" customHeight="1">
      <c r="A146" s="600"/>
      <c r="B146" s="610"/>
      <c r="C146" s="611"/>
      <c r="D146" s="611"/>
      <c r="E146" s="611"/>
      <c r="F146" s="606"/>
      <c r="G146" s="606"/>
      <c r="H146" s="1207"/>
      <c r="I146" s="1207"/>
      <c r="J146" s="1214"/>
      <c r="K146" s="1950" t="s">
        <v>1191</v>
      </c>
      <c r="L146" s="1398" t="s">
        <v>327</v>
      </c>
      <c r="M146" s="1949">
        <f>ROUND(P146*Q146*R146*S146*T146/1000,0)</f>
        <v>8636</v>
      </c>
      <c r="N146" s="1222" t="s">
        <v>1192</v>
      </c>
      <c r="O146" s="1484"/>
      <c r="P146" s="1387">
        <v>10380</v>
      </c>
      <c r="Q146" s="1213">
        <v>8</v>
      </c>
      <c r="R146" s="1213">
        <v>1</v>
      </c>
      <c r="S146" s="1213">
        <v>2</v>
      </c>
      <c r="T146" s="1213">
        <v>52</v>
      </c>
      <c r="U146" s="1213"/>
      <c r="V146" s="598"/>
      <c r="W146" s="624"/>
      <c r="X146" s="624"/>
      <c r="Y146" s="624"/>
      <c r="Z146" s="624"/>
      <c r="AA146" s="624"/>
      <c r="AB146" s="624"/>
      <c r="AC146" s="624"/>
      <c r="AD146" s="624"/>
      <c r="AE146" s="624"/>
      <c r="AF146" s="624"/>
      <c r="AG146" s="624"/>
      <c r="AH146" s="624"/>
      <c r="AI146" s="624"/>
      <c r="AJ146" s="624"/>
      <c r="AK146" s="624"/>
      <c r="AL146" s="624"/>
      <c r="AM146" s="624"/>
      <c r="AN146" s="624"/>
      <c r="AO146" s="624"/>
      <c r="AP146" s="624"/>
      <c r="AQ146" s="624"/>
      <c r="AR146" s="624"/>
      <c r="AS146" s="624"/>
      <c r="AT146" s="624"/>
      <c r="AU146" s="624"/>
      <c r="AV146" s="624"/>
      <c r="AW146" s="624"/>
      <c r="AX146" s="624"/>
      <c r="AY146" s="624"/>
      <c r="AZ146" s="624"/>
      <c r="BA146" s="624"/>
      <c r="BB146" s="624"/>
      <c r="BC146" s="624"/>
      <c r="BD146" s="624"/>
      <c r="BE146" s="624"/>
      <c r="BF146" s="624"/>
      <c r="BG146" s="624"/>
      <c r="BH146" s="624"/>
      <c r="BI146" s="624"/>
      <c r="BJ146" s="624"/>
      <c r="BK146" s="624"/>
      <c r="BL146" s="624"/>
      <c r="BM146" s="624"/>
      <c r="BN146" s="624"/>
      <c r="BO146" s="624"/>
      <c r="BP146" s="624"/>
      <c r="BQ146" s="624"/>
      <c r="BR146" s="624"/>
    </row>
    <row r="147" spans="1:70" s="1385" customFormat="1" ht="18" customHeight="1">
      <c r="A147" s="600"/>
      <c r="B147" s="610"/>
      <c r="C147" s="611"/>
      <c r="D147" s="611"/>
      <c r="E147" s="611"/>
      <c r="F147" s="606"/>
      <c r="G147" s="606"/>
      <c r="H147" s="1207"/>
      <c r="I147" s="1207"/>
      <c r="J147" s="1214"/>
      <c r="K147" s="1959" t="s">
        <v>1193</v>
      </c>
      <c r="L147" s="1960"/>
      <c r="M147" s="1961">
        <f>M148</f>
        <v>12000</v>
      </c>
      <c r="N147" s="1223"/>
      <c r="O147" s="1484"/>
      <c r="P147" s="1387"/>
      <c r="Q147" s="1213"/>
      <c r="R147" s="1213"/>
      <c r="S147" s="1213"/>
      <c r="T147" s="1213"/>
      <c r="U147" s="1213"/>
      <c r="V147" s="598"/>
      <c r="W147" s="624"/>
      <c r="X147" s="624"/>
      <c r="Y147" s="624"/>
      <c r="Z147" s="624"/>
      <c r="AA147" s="624"/>
      <c r="AB147" s="624"/>
      <c r="AC147" s="624"/>
      <c r="AD147" s="624"/>
      <c r="AE147" s="624"/>
      <c r="AF147" s="624"/>
      <c r="AG147" s="624"/>
      <c r="AH147" s="624"/>
      <c r="AI147" s="624"/>
      <c r="AJ147" s="624"/>
      <c r="AK147" s="624"/>
      <c r="AL147" s="624"/>
      <c r="AM147" s="624"/>
      <c r="AN147" s="624"/>
      <c r="AO147" s="624"/>
      <c r="AP147" s="624"/>
      <c r="AQ147" s="624"/>
      <c r="AR147" s="624"/>
      <c r="AS147" s="624"/>
      <c r="AT147" s="624"/>
      <c r="AU147" s="624"/>
      <c r="AV147" s="624"/>
      <c r="AW147" s="624"/>
      <c r="AX147" s="624"/>
      <c r="AY147" s="624"/>
      <c r="AZ147" s="624"/>
      <c r="BA147" s="624"/>
      <c r="BB147" s="624"/>
      <c r="BC147" s="624"/>
      <c r="BD147" s="624"/>
      <c r="BE147" s="624"/>
      <c r="BF147" s="624"/>
      <c r="BG147" s="624"/>
      <c r="BH147" s="624"/>
      <c r="BI147" s="624"/>
      <c r="BJ147" s="624"/>
      <c r="BK147" s="624"/>
      <c r="BL147" s="624"/>
      <c r="BM147" s="624"/>
      <c r="BN147" s="624"/>
      <c r="BO147" s="624"/>
      <c r="BP147" s="624"/>
      <c r="BQ147" s="624"/>
      <c r="BR147" s="624"/>
    </row>
    <row r="148" spans="1:70" s="1385" customFormat="1" ht="18" customHeight="1">
      <c r="A148" s="600"/>
      <c r="B148" s="610"/>
      <c r="C148" s="611"/>
      <c r="D148" s="611"/>
      <c r="E148" s="611"/>
      <c r="F148" s="606"/>
      <c r="G148" s="606"/>
      <c r="H148" s="1207"/>
      <c r="I148" s="1207"/>
      <c r="J148" s="1214"/>
      <c r="K148" s="1962" t="s">
        <v>1194</v>
      </c>
      <c r="L148" s="1132" t="s">
        <v>14</v>
      </c>
      <c r="M148" s="1949">
        <f>ROUND(P148*Q148*R148/1000,0)</f>
        <v>12000</v>
      </c>
      <c r="N148" s="1224" t="s">
        <v>1195</v>
      </c>
      <c r="O148" s="1484"/>
      <c r="P148" s="1387">
        <v>1000000</v>
      </c>
      <c r="Q148" s="1213">
        <v>1</v>
      </c>
      <c r="R148" s="1213">
        <v>12</v>
      </c>
      <c r="S148" s="1213"/>
      <c r="T148" s="1213"/>
      <c r="U148" s="1213"/>
      <c r="V148" s="598"/>
      <c r="W148" s="624"/>
      <c r="X148" s="624"/>
      <c r="Y148" s="624"/>
      <c r="Z148" s="624"/>
      <c r="AA148" s="624"/>
      <c r="AB148" s="624"/>
      <c r="AC148" s="624"/>
      <c r="AD148" s="624"/>
      <c r="AE148" s="624"/>
      <c r="AF148" s="624"/>
      <c r="AG148" s="624"/>
      <c r="AH148" s="624"/>
      <c r="AI148" s="624"/>
      <c r="AJ148" s="624"/>
      <c r="AK148" s="624"/>
      <c r="AL148" s="624"/>
      <c r="AM148" s="624"/>
      <c r="AN148" s="624"/>
      <c r="AO148" s="624"/>
      <c r="AP148" s="624"/>
      <c r="AQ148" s="624"/>
      <c r="AR148" s="624"/>
      <c r="AS148" s="624"/>
      <c r="AT148" s="624"/>
      <c r="AU148" s="624"/>
      <c r="AV148" s="624"/>
      <c r="AW148" s="624"/>
      <c r="AX148" s="624"/>
      <c r="AY148" s="624"/>
      <c r="AZ148" s="624"/>
      <c r="BA148" s="624"/>
      <c r="BB148" s="624"/>
      <c r="BC148" s="624"/>
      <c r="BD148" s="624"/>
      <c r="BE148" s="624"/>
      <c r="BF148" s="624"/>
      <c r="BG148" s="624"/>
      <c r="BH148" s="624"/>
      <c r="BI148" s="624"/>
      <c r="BJ148" s="624"/>
      <c r="BK148" s="624"/>
      <c r="BL148" s="624"/>
      <c r="BM148" s="624"/>
      <c r="BN148" s="624"/>
      <c r="BO148" s="624"/>
      <c r="BP148" s="624"/>
      <c r="BQ148" s="624"/>
      <c r="BR148" s="624"/>
    </row>
    <row r="149" spans="1:70" s="2" customFormat="1" ht="18" customHeight="1">
      <c r="A149" s="67"/>
      <c r="B149" s="22"/>
      <c r="C149" s="1042"/>
      <c r="D149" s="1042"/>
      <c r="E149" s="1376" t="s">
        <v>1575</v>
      </c>
      <c r="F149" s="1377"/>
      <c r="G149" s="1378"/>
      <c r="H149" s="1035">
        <f>H150</f>
        <v>516880</v>
      </c>
      <c r="I149" s="1035">
        <f>I150</f>
        <v>491871</v>
      </c>
      <c r="J149" s="1036">
        <f>H149-I149</f>
        <v>25009</v>
      </c>
      <c r="K149" s="922"/>
      <c r="L149" s="1037"/>
      <c r="M149" s="885">
        <f>M329+M477+M483+M486+M541</f>
        <v>0</v>
      </c>
      <c r="N149" s="1372"/>
      <c r="O149" s="3"/>
      <c r="P149" s="71"/>
      <c r="Q149" s="1373"/>
      <c r="R149" s="1373"/>
      <c r="S149" s="1373"/>
      <c r="T149" s="79"/>
      <c r="U149" s="1375"/>
    </row>
    <row r="150" spans="1:70" s="1385" customFormat="1" ht="18" customHeight="1">
      <c r="A150" s="612"/>
      <c r="B150" s="611"/>
      <c r="C150" s="611"/>
      <c r="D150" s="611"/>
      <c r="E150" s="1486"/>
      <c r="F150" s="2872" t="s">
        <v>683</v>
      </c>
      <c r="G150" s="2873"/>
      <c r="H150" s="1487">
        <f>H151+H169+H189+H192+H196</f>
        <v>516880</v>
      </c>
      <c r="I150" s="1487">
        <f>I151+I169+I189+I192+I196</f>
        <v>491871</v>
      </c>
      <c r="J150" s="1488">
        <f>H150-I150</f>
        <v>25009</v>
      </c>
      <c r="K150" s="1489"/>
      <c r="L150" s="613"/>
      <c r="M150" s="620"/>
      <c r="N150" s="614"/>
      <c r="P150" s="1392"/>
      <c r="V150" s="598"/>
      <c r="W150" s="624"/>
      <c r="X150" s="624"/>
      <c r="Y150" s="624"/>
      <c r="Z150" s="624"/>
      <c r="AA150" s="624"/>
      <c r="AB150" s="624"/>
      <c r="AC150" s="624"/>
      <c r="AD150" s="624"/>
      <c r="AE150" s="624"/>
      <c r="AF150" s="624"/>
      <c r="AG150" s="624"/>
      <c r="AH150" s="624"/>
      <c r="AI150" s="624"/>
      <c r="AJ150" s="624"/>
      <c r="AK150" s="624"/>
      <c r="AL150" s="624"/>
      <c r="AM150" s="624"/>
      <c r="AN150" s="624"/>
      <c r="AO150" s="624"/>
      <c r="AP150" s="624"/>
      <c r="AQ150" s="624"/>
      <c r="AR150" s="624"/>
      <c r="AS150" s="624"/>
      <c r="AT150" s="624"/>
      <c r="AU150" s="624"/>
      <c r="AV150" s="624"/>
      <c r="AW150" s="624"/>
      <c r="AX150" s="624"/>
      <c r="AY150" s="624"/>
      <c r="AZ150" s="624"/>
      <c r="BA150" s="624"/>
      <c r="BB150" s="624"/>
      <c r="BC150" s="624"/>
      <c r="BD150" s="624"/>
      <c r="BE150" s="624"/>
      <c r="BF150" s="624"/>
      <c r="BG150" s="624"/>
      <c r="BH150" s="624"/>
      <c r="BI150" s="624"/>
      <c r="BJ150" s="624"/>
      <c r="BK150" s="624"/>
      <c r="BL150" s="624"/>
      <c r="BM150" s="624"/>
      <c r="BN150" s="624"/>
      <c r="BO150" s="624"/>
      <c r="BP150" s="624"/>
      <c r="BQ150" s="624"/>
      <c r="BR150" s="624"/>
    </row>
    <row r="151" spans="1:70" s="1385" customFormat="1" ht="18" customHeight="1">
      <c r="A151" s="612"/>
      <c r="B151" s="611"/>
      <c r="C151" s="611"/>
      <c r="D151" s="611"/>
      <c r="E151" s="611"/>
      <c r="F151" s="1251"/>
      <c r="G151" s="1963" t="s">
        <v>355</v>
      </c>
      <c r="H151" s="1226">
        <f>M151</f>
        <v>25660</v>
      </c>
      <c r="I151" s="828">
        <v>34924</v>
      </c>
      <c r="J151" s="1227">
        <f>H151-I151</f>
        <v>-9264</v>
      </c>
      <c r="K151" s="1490" t="s">
        <v>44</v>
      </c>
      <c r="L151" s="1228"/>
      <c r="M151" s="852">
        <f>SUM(M152:M168)</f>
        <v>25660</v>
      </c>
      <c r="N151" s="1229"/>
      <c r="O151" s="1484"/>
      <c r="P151" s="1387"/>
      <c r="Q151" s="1213"/>
      <c r="R151" s="1213"/>
      <c r="S151" s="1213"/>
      <c r="V151" s="598"/>
      <c r="W151" s="624"/>
      <c r="X151" s="624"/>
      <c r="Y151" s="624"/>
      <c r="Z151" s="624"/>
      <c r="AA151" s="624"/>
      <c r="AB151" s="624"/>
      <c r="AC151" s="624"/>
      <c r="AD151" s="624"/>
      <c r="AE151" s="624"/>
      <c r="AF151" s="624"/>
      <c r="AG151" s="624"/>
      <c r="AH151" s="624"/>
      <c r="AI151" s="624"/>
      <c r="AJ151" s="624"/>
      <c r="AK151" s="624"/>
      <c r="AL151" s="624"/>
      <c r="AM151" s="624"/>
      <c r="AN151" s="624"/>
      <c r="AO151" s="624"/>
      <c r="AP151" s="624"/>
      <c r="AQ151" s="624"/>
      <c r="AR151" s="624"/>
      <c r="AS151" s="624"/>
      <c r="AT151" s="624"/>
      <c r="AU151" s="624"/>
      <c r="AV151" s="624"/>
      <c r="AW151" s="624"/>
      <c r="AX151" s="624"/>
      <c r="AY151" s="624"/>
      <c r="AZ151" s="624"/>
      <c r="BA151" s="624"/>
      <c r="BB151" s="624"/>
      <c r="BC151" s="624"/>
      <c r="BD151" s="624"/>
      <c r="BE151" s="624"/>
      <c r="BF151" s="624"/>
      <c r="BG151" s="624"/>
      <c r="BH151" s="624"/>
      <c r="BI151" s="624"/>
      <c r="BJ151" s="624"/>
      <c r="BK151" s="624"/>
      <c r="BL151" s="624"/>
      <c r="BM151" s="624"/>
      <c r="BN151" s="624"/>
      <c r="BO151" s="624"/>
      <c r="BP151" s="624"/>
      <c r="BQ151" s="624"/>
      <c r="BR151" s="624"/>
    </row>
    <row r="152" spans="1:70" s="1385" customFormat="1" ht="18" customHeight="1">
      <c r="A152" s="612"/>
      <c r="B152" s="611"/>
      <c r="C152" s="611"/>
      <c r="D152" s="611"/>
      <c r="E152" s="611"/>
      <c r="F152" s="1964"/>
      <c r="G152" s="1964"/>
      <c r="H152" s="1207"/>
      <c r="I152" s="1230"/>
      <c r="J152" s="1214"/>
      <c r="K152" s="1491" t="s">
        <v>1608</v>
      </c>
      <c r="L152" s="1132" t="s">
        <v>14</v>
      </c>
      <c r="M152" s="1965">
        <f>ROUND(P152*Q152*R152/1000,0)</f>
        <v>670</v>
      </c>
      <c r="N152" s="1232" t="s">
        <v>1085</v>
      </c>
      <c r="O152" s="1484"/>
      <c r="P152" s="1387">
        <v>670000</v>
      </c>
      <c r="Q152" s="1213">
        <v>1</v>
      </c>
      <c r="R152" s="1213">
        <v>1</v>
      </c>
      <c r="S152" s="1213"/>
      <c r="V152" s="598"/>
      <c r="W152" s="624"/>
      <c r="X152" s="624"/>
      <c r="Y152" s="624"/>
      <c r="Z152" s="624"/>
      <c r="AA152" s="624"/>
      <c r="AB152" s="624"/>
      <c r="AC152" s="624"/>
      <c r="AD152" s="624"/>
      <c r="AE152" s="624"/>
      <c r="AF152" s="624"/>
      <c r="AG152" s="624"/>
      <c r="AH152" s="624"/>
      <c r="AI152" s="624"/>
      <c r="AJ152" s="624"/>
      <c r="AK152" s="624"/>
      <c r="AL152" s="624"/>
      <c r="AM152" s="624"/>
      <c r="AN152" s="624"/>
      <c r="AO152" s="624"/>
      <c r="AP152" s="624"/>
      <c r="AQ152" s="624"/>
      <c r="AR152" s="624"/>
      <c r="AS152" s="624"/>
      <c r="AT152" s="624"/>
      <c r="AU152" s="624"/>
      <c r="AV152" s="624"/>
      <c r="AW152" s="624"/>
      <c r="AX152" s="624"/>
      <c r="AY152" s="624"/>
      <c r="AZ152" s="624"/>
      <c r="BA152" s="624"/>
      <c r="BB152" s="624"/>
      <c r="BC152" s="624"/>
      <c r="BD152" s="624"/>
      <c r="BE152" s="624"/>
      <c r="BF152" s="624"/>
      <c r="BG152" s="624"/>
      <c r="BH152" s="624"/>
      <c r="BI152" s="624"/>
      <c r="BJ152" s="624"/>
      <c r="BK152" s="624"/>
      <c r="BL152" s="624"/>
      <c r="BM152" s="624"/>
      <c r="BN152" s="624"/>
      <c r="BO152" s="624"/>
      <c r="BP152" s="624"/>
      <c r="BQ152" s="624"/>
      <c r="BR152" s="624"/>
    </row>
    <row r="153" spans="1:70" s="1385" customFormat="1" ht="18" customHeight="1">
      <c r="A153" s="612"/>
      <c r="B153" s="611"/>
      <c r="C153" s="611"/>
      <c r="D153" s="611"/>
      <c r="E153" s="611"/>
      <c r="F153" s="1964"/>
      <c r="G153" s="1964"/>
      <c r="H153" s="1207"/>
      <c r="I153" s="1230"/>
      <c r="J153" s="1214"/>
      <c r="K153" s="1491" t="s">
        <v>1609</v>
      </c>
      <c r="L153" s="1132" t="s">
        <v>14</v>
      </c>
      <c r="M153" s="1965">
        <f>ROUND(P153*Q153/1000,0)</f>
        <v>416</v>
      </c>
      <c r="N153" s="1232" t="s">
        <v>1196</v>
      </c>
      <c r="O153" s="1484"/>
      <c r="P153" s="1387">
        <v>26000</v>
      </c>
      <c r="Q153" s="1213">
        <v>16</v>
      </c>
      <c r="R153" s="1213"/>
      <c r="S153" s="1213"/>
    </row>
    <row r="154" spans="1:70" s="1385" customFormat="1" ht="18" customHeight="1">
      <c r="A154" s="612"/>
      <c r="B154" s="611"/>
      <c r="C154" s="611"/>
      <c r="D154" s="611"/>
      <c r="E154" s="611"/>
      <c r="F154" s="1964"/>
      <c r="G154" s="1964"/>
      <c r="H154" s="1207"/>
      <c r="I154" s="1230"/>
      <c r="J154" s="1214"/>
      <c r="K154" s="1491" t="s">
        <v>1197</v>
      </c>
      <c r="L154" s="1132" t="s">
        <v>14</v>
      </c>
      <c r="M154" s="1965">
        <f>ROUND(P154*Q154*R154/1000,0)</f>
        <v>960</v>
      </c>
      <c r="N154" s="1232" t="s">
        <v>466</v>
      </c>
      <c r="O154" s="1484"/>
      <c r="P154" s="1387">
        <v>80000</v>
      </c>
      <c r="Q154" s="1213">
        <v>6</v>
      </c>
      <c r="R154" s="1213">
        <v>2</v>
      </c>
      <c r="S154" s="1213"/>
    </row>
    <row r="155" spans="1:70" s="1385" customFormat="1" ht="18" customHeight="1">
      <c r="A155" s="612"/>
      <c r="B155" s="611"/>
      <c r="C155" s="611"/>
      <c r="D155" s="611"/>
      <c r="E155" s="611"/>
      <c r="F155" s="1964"/>
      <c r="G155" s="1964"/>
      <c r="H155" s="1207"/>
      <c r="I155" s="1230"/>
      <c r="J155" s="1214"/>
      <c r="K155" s="1491" t="s">
        <v>1198</v>
      </c>
      <c r="L155" s="1132" t="s">
        <v>14</v>
      </c>
      <c r="M155" s="1965">
        <f>ROUND(P155*Q155/1000,0)</f>
        <v>600</v>
      </c>
      <c r="N155" s="1232" t="s">
        <v>467</v>
      </c>
      <c r="O155" s="1484"/>
      <c r="P155" s="1387">
        <v>300000</v>
      </c>
      <c r="Q155" s="1213">
        <v>2</v>
      </c>
      <c r="R155" s="1213"/>
      <c r="S155" s="1213"/>
    </row>
    <row r="156" spans="1:70" s="1385" customFormat="1" ht="18" customHeight="1">
      <c r="A156" s="612"/>
      <c r="B156" s="611"/>
      <c r="C156" s="611"/>
      <c r="D156" s="611"/>
      <c r="E156" s="611"/>
      <c r="F156" s="1233"/>
      <c r="G156" s="1233"/>
      <c r="H156" s="1207"/>
      <c r="I156" s="1230"/>
      <c r="J156" s="1214"/>
      <c r="K156" s="1491" t="s">
        <v>1199</v>
      </c>
      <c r="L156" s="1132" t="s">
        <v>14</v>
      </c>
      <c r="M156" s="1949">
        <f>ROUND(P156*Q156*R156*S156/1000,0)</f>
        <v>1490</v>
      </c>
      <c r="N156" s="1232" t="s">
        <v>468</v>
      </c>
      <c r="O156" s="1484"/>
      <c r="P156" s="1387">
        <v>1800</v>
      </c>
      <c r="Q156" s="1213">
        <v>3</v>
      </c>
      <c r="R156" s="1213">
        <v>23</v>
      </c>
      <c r="S156" s="1213">
        <v>12</v>
      </c>
    </row>
    <row r="157" spans="1:70" s="1385" customFormat="1" ht="18" customHeight="1">
      <c r="A157" s="612"/>
      <c r="B157" s="611"/>
      <c r="C157" s="611"/>
      <c r="D157" s="611"/>
      <c r="E157" s="611"/>
      <c r="F157" s="1233"/>
      <c r="G157" s="1233"/>
      <c r="H157" s="1207"/>
      <c r="I157" s="1230"/>
      <c r="J157" s="1214"/>
      <c r="K157" s="1491" t="s">
        <v>1200</v>
      </c>
      <c r="L157" s="1132" t="s">
        <v>14</v>
      </c>
      <c r="M157" s="1949">
        <f>ROUND(P157*Q157/1000,0)</f>
        <v>3600</v>
      </c>
      <c r="N157" s="1232" t="s">
        <v>1201</v>
      </c>
      <c r="O157" s="1484"/>
      <c r="P157" s="1387">
        <v>1200000</v>
      </c>
      <c r="Q157" s="1213">
        <v>3</v>
      </c>
      <c r="R157" s="1213"/>
      <c r="S157" s="1213"/>
    </row>
    <row r="158" spans="1:70" s="1385" customFormat="1" ht="18" customHeight="1">
      <c r="A158" s="612"/>
      <c r="B158" s="611"/>
      <c r="C158" s="611"/>
      <c r="D158" s="611"/>
      <c r="E158" s="611"/>
      <c r="F158" s="1233"/>
      <c r="G158" s="1233"/>
      <c r="H158" s="1207"/>
      <c r="I158" s="1230"/>
      <c r="J158" s="1214"/>
      <c r="K158" s="1491" t="s">
        <v>1610</v>
      </c>
      <c r="L158" s="1132" t="s">
        <v>14</v>
      </c>
      <c r="M158" s="1949">
        <f>ROUND(P158*Q158*R158/1000,0)</f>
        <v>1200</v>
      </c>
      <c r="N158" s="1235" t="s">
        <v>1611</v>
      </c>
      <c r="O158" s="1484"/>
      <c r="P158" s="1387">
        <v>60000</v>
      </c>
      <c r="Q158" s="1213">
        <v>2</v>
      </c>
      <c r="R158" s="1213">
        <v>10</v>
      </c>
      <c r="S158" s="1213"/>
    </row>
    <row r="159" spans="1:70" s="1385" customFormat="1" ht="18" customHeight="1">
      <c r="A159" s="612"/>
      <c r="B159" s="611"/>
      <c r="C159" s="611"/>
      <c r="D159" s="611"/>
      <c r="E159" s="611"/>
      <c r="F159" s="1233"/>
      <c r="G159" s="1233"/>
      <c r="H159" s="1207"/>
      <c r="I159" s="1230"/>
      <c r="J159" s="1214"/>
      <c r="K159" s="1491" t="s">
        <v>1612</v>
      </c>
      <c r="L159" s="1132" t="s">
        <v>14</v>
      </c>
      <c r="M159" s="1949">
        <f>ROUND(P159*Q159*R159/1000,0)</f>
        <v>1200</v>
      </c>
      <c r="N159" s="1235" t="s">
        <v>1613</v>
      </c>
      <c r="O159" s="1484"/>
      <c r="P159" s="1387">
        <v>60000</v>
      </c>
      <c r="Q159" s="1213">
        <v>2</v>
      </c>
      <c r="R159" s="1213">
        <v>10</v>
      </c>
      <c r="S159" s="1213"/>
    </row>
    <row r="160" spans="1:70" s="1385" customFormat="1" ht="18" customHeight="1">
      <c r="A160" s="612"/>
      <c r="B160" s="611"/>
      <c r="C160" s="611"/>
      <c r="D160" s="611"/>
      <c r="E160" s="611"/>
      <c r="F160" s="1233"/>
      <c r="G160" s="1233"/>
      <c r="H160" s="1207"/>
      <c r="I160" s="1234"/>
      <c r="J160" s="1214"/>
      <c r="K160" s="1491" t="s">
        <v>1202</v>
      </c>
      <c r="L160" s="1132" t="s">
        <v>14</v>
      </c>
      <c r="M160" s="1949">
        <f>ROUND(P160*Q160*R160/1000,0)</f>
        <v>1584</v>
      </c>
      <c r="N160" s="1232" t="s">
        <v>469</v>
      </c>
      <c r="O160" s="1484"/>
      <c r="P160" s="1387">
        <v>66000</v>
      </c>
      <c r="Q160" s="1213">
        <v>2</v>
      </c>
      <c r="R160" s="1213">
        <v>12</v>
      </c>
      <c r="S160" s="1213"/>
    </row>
    <row r="161" spans="1:19" s="1385" customFormat="1" ht="18" customHeight="1">
      <c r="A161" s="612"/>
      <c r="B161" s="611"/>
      <c r="C161" s="611"/>
      <c r="D161" s="611"/>
      <c r="E161" s="611"/>
      <c r="F161" s="1233"/>
      <c r="G161" s="1233"/>
      <c r="H161" s="1207"/>
      <c r="I161" s="1230"/>
      <c r="J161" s="1214"/>
      <c r="K161" s="1491" t="s">
        <v>1203</v>
      </c>
      <c r="L161" s="1132" t="s">
        <v>14</v>
      </c>
      <c r="M161" s="1949">
        <f>ROUND(P161*Q161/1000,0)</f>
        <v>4800</v>
      </c>
      <c r="N161" s="1232" t="s">
        <v>1204</v>
      </c>
      <c r="O161" s="1484"/>
      <c r="P161" s="1387">
        <v>400000</v>
      </c>
      <c r="Q161" s="1213">
        <v>12</v>
      </c>
      <c r="R161" s="1213"/>
      <c r="S161" s="1213"/>
    </row>
    <row r="162" spans="1:19" s="1385" customFormat="1" ht="18" customHeight="1">
      <c r="A162" s="612"/>
      <c r="B162" s="611"/>
      <c r="C162" s="611"/>
      <c r="D162" s="611"/>
      <c r="E162" s="611"/>
      <c r="F162" s="1233"/>
      <c r="G162" s="1233"/>
      <c r="H162" s="1207"/>
      <c r="I162" s="1230"/>
      <c r="J162" s="1214"/>
      <c r="K162" s="1491" t="s">
        <v>1205</v>
      </c>
      <c r="L162" s="1132" t="s">
        <v>14</v>
      </c>
      <c r="M162" s="1966">
        <f>ROUND(P162*Q162*R162/1000,0)</f>
        <v>1200</v>
      </c>
      <c r="N162" s="1232" t="s">
        <v>1206</v>
      </c>
      <c r="O162" s="1484"/>
      <c r="P162" s="1387">
        <v>100000</v>
      </c>
      <c r="Q162" s="1213">
        <v>6</v>
      </c>
      <c r="R162" s="1213">
        <v>2</v>
      </c>
      <c r="S162" s="1213"/>
    </row>
    <row r="163" spans="1:19" s="1385" customFormat="1" ht="18" customHeight="1">
      <c r="A163" s="612"/>
      <c r="B163" s="611"/>
      <c r="C163" s="611"/>
      <c r="D163" s="611"/>
      <c r="E163" s="611"/>
      <c r="F163" s="1233"/>
      <c r="G163" s="1233"/>
      <c r="H163" s="1207"/>
      <c r="I163" s="1230"/>
      <c r="J163" s="1214"/>
      <c r="K163" s="1491" t="s">
        <v>2485</v>
      </c>
      <c r="L163" s="1132" t="s">
        <v>14</v>
      </c>
      <c r="M163" s="1966">
        <f t="shared" ref="M163:M168" si="6">ROUND(P163*Q163/1000,0)</f>
        <v>1200</v>
      </c>
      <c r="N163" s="1232" t="s">
        <v>1207</v>
      </c>
      <c r="O163" s="1484"/>
      <c r="P163" s="2456">
        <v>300000</v>
      </c>
      <c r="Q163" s="1213">
        <v>4</v>
      </c>
      <c r="R163" s="1213"/>
      <c r="S163" s="1213"/>
    </row>
    <row r="164" spans="1:19" s="1385" customFormat="1" ht="18" customHeight="1">
      <c r="A164" s="612"/>
      <c r="B164" s="611"/>
      <c r="C164" s="611"/>
      <c r="D164" s="611"/>
      <c r="E164" s="611"/>
      <c r="F164" s="1233"/>
      <c r="G164" s="1233"/>
      <c r="H164" s="1207"/>
      <c r="I164" s="1230"/>
      <c r="J164" s="1214"/>
      <c r="K164" s="1491" t="s">
        <v>1208</v>
      </c>
      <c r="L164" s="1132"/>
      <c r="M164" s="1966">
        <f t="shared" si="6"/>
        <v>1000</v>
      </c>
      <c r="N164" s="1232" t="s">
        <v>1209</v>
      </c>
      <c r="O164" s="1484"/>
      <c r="P164" s="1387">
        <v>200000</v>
      </c>
      <c r="Q164" s="1213">
        <v>5</v>
      </c>
      <c r="R164" s="1213"/>
      <c r="S164" s="1213"/>
    </row>
    <row r="165" spans="1:19" s="1385" customFormat="1" ht="18" customHeight="1">
      <c r="A165" s="612"/>
      <c r="B165" s="611"/>
      <c r="C165" s="611"/>
      <c r="D165" s="611"/>
      <c r="E165" s="611"/>
      <c r="F165" s="1233"/>
      <c r="G165" s="1233"/>
      <c r="H165" s="1207"/>
      <c r="I165" s="1230"/>
      <c r="J165" s="1214"/>
      <c r="K165" s="1491" t="s">
        <v>2486</v>
      </c>
      <c r="L165" s="1132" t="s">
        <v>14</v>
      </c>
      <c r="M165" s="1966">
        <f t="shared" si="6"/>
        <v>1000</v>
      </c>
      <c r="N165" s="1232" t="s">
        <v>1210</v>
      </c>
      <c r="O165" s="1484"/>
      <c r="P165" s="2456">
        <v>10000</v>
      </c>
      <c r="Q165" s="1213">
        <v>100</v>
      </c>
      <c r="R165" s="1213"/>
      <c r="S165" s="1213"/>
    </row>
    <row r="166" spans="1:19" s="1385" customFormat="1" ht="18" customHeight="1">
      <c r="A166" s="612"/>
      <c r="B166" s="611"/>
      <c r="C166" s="611"/>
      <c r="D166" s="611"/>
      <c r="E166" s="611"/>
      <c r="F166" s="1233"/>
      <c r="G166" s="1233"/>
      <c r="H166" s="1207"/>
      <c r="I166" s="1230"/>
      <c r="J166" s="1214"/>
      <c r="K166" s="1491" t="s">
        <v>1211</v>
      </c>
      <c r="L166" s="1132" t="s">
        <v>14</v>
      </c>
      <c r="M166" s="1966">
        <f t="shared" si="6"/>
        <v>1000</v>
      </c>
      <c r="N166" s="1232" t="s">
        <v>1212</v>
      </c>
      <c r="O166" s="1484"/>
      <c r="P166" s="2456">
        <v>200000</v>
      </c>
      <c r="Q166" s="1213">
        <v>5</v>
      </c>
      <c r="R166" s="1213"/>
      <c r="S166" s="1213"/>
    </row>
    <row r="167" spans="1:19" s="1385" customFormat="1" ht="18" customHeight="1">
      <c r="A167" s="612"/>
      <c r="B167" s="611"/>
      <c r="C167" s="611"/>
      <c r="D167" s="611"/>
      <c r="E167" s="611"/>
      <c r="F167" s="1233"/>
      <c r="G167" s="1233"/>
      <c r="H167" s="1207"/>
      <c r="I167" s="1230"/>
      <c r="J167" s="1214"/>
      <c r="K167" s="1491" t="s">
        <v>2487</v>
      </c>
      <c r="L167" s="1132" t="s">
        <v>14</v>
      </c>
      <c r="M167" s="1966">
        <f t="shared" si="6"/>
        <v>500</v>
      </c>
      <c r="N167" s="1232" t="s">
        <v>470</v>
      </c>
      <c r="O167" s="1484"/>
      <c r="P167" s="1387">
        <v>50000</v>
      </c>
      <c r="Q167" s="2457">
        <v>10</v>
      </c>
      <c r="R167" s="1213"/>
      <c r="S167" s="1213"/>
    </row>
    <row r="168" spans="1:19" s="1385" customFormat="1" ht="18" customHeight="1">
      <c r="A168" s="612"/>
      <c r="B168" s="611"/>
      <c r="C168" s="611"/>
      <c r="D168" s="611"/>
      <c r="E168" s="611"/>
      <c r="F168" s="1233"/>
      <c r="G168" s="1237"/>
      <c r="H168" s="1207"/>
      <c r="I168" s="1230"/>
      <c r="J168" s="1214"/>
      <c r="K168" s="1491" t="s">
        <v>1213</v>
      </c>
      <c r="L168" s="1132" t="s">
        <v>14</v>
      </c>
      <c r="M168" s="1966">
        <f t="shared" si="6"/>
        <v>3240</v>
      </c>
      <c r="N168" s="1232" t="s">
        <v>1214</v>
      </c>
      <c r="O168" s="1484"/>
      <c r="P168" s="1387">
        <v>270000</v>
      </c>
      <c r="Q168" s="1213">
        <v>12</v>
      </c>
      <c r="R168" s="1213"/>
      <c r="S168" s="1213"/>
    </row>
    <row r="169" spans="1:19" s="1385" customFormat="1" ht="18" customHeight="1">
      <c r="A169" s="612"/>
      <c r="B169" s="611"/>
      <c r="C169" s="611"/>
      <c r="D169" s="611"/>
      <c r="E169" s="611"/>
      <c r="F169" s="1964"/>
      <c r="G169" s="1963" t="s">
        <v>356</v>
      </c>
      <c r="H169" s="1226">
        <f>M169</f>
        <v>63933</v>
      </c>
      <c r="I169" s="1239">
        <v>62996</v>
      </c>
      <c r="J169" s="1227">
        <f>H169-I169</f>
        <v>937</v>
      </c>
      <c r="K169" s="1967" t="s">
        <v>365</v>
      </c>
      <c r="L169" s="1240"/>
      <c r="M169" s="1968">
        <f>SUM(M170:M188)</f>
        <v>63933</v>
      </c>
      <c r="N169" s="1241"/>
      <c r="O169" s="1484"/>
      <c r="P169" s="1387"/>
      <c r="Q169" s="1213"/>
      <c r="R169" s="1213"/>
      <c r="S169" s="1213"/>
    </row>
    <row r="170" spans="1:19" s="1385" customFormat="1" ht="18" customHeight="1">
      <c r="A170" s="612"/>
      <c r="B170" s="611"/>
      <c r="C170" s="611"/>
      <c r="D170" s="611"/>
      <c r="E170" s="611"/>
      <c r="F170" s="1964"/>
      <c r="G170" s="1964"/>
      <c r="H170" s="1207"/>
      <c r="I170" s="1230"/>
      <c r="J170" s="1214"/>
      <c r="K170" s="1491" t="s">
        <v>1215</v>
      </c>
      <c r="L170" s="1132" t="s">
        <v>14</v>
      </c>
      <c r="M170" s="1966">
        <f t="shared" ref="M170:M179" si="7">ROUND(P170*Q170/1000,0)</f>
        <v>130</v>
      </c>
      <c r="N170" s="1242" t="s">
        <v>471</v>
      </c>
      <c r="O170" s="1484"/>
      <c r="P170" s="1387">
        <v>130000</v>
      </c>
      <c r="Q170" s="1213">
        <v>1</v>
      </c>
      <c r="R170" s="1213"/>
      <c r="S170" s="1213"/>
    </row>
    <row r="171" spans="1:19" s="1385" customFormat="1" ht="18" customHeight="1">
      <c r="A171" s="612"/>
      <c r="B171" s="611"/>
      <c r="C171" s="611"/>
      <c r="D171" s="611"/>
      <c r="E171" s="611"/>
      <c r="F171" s="1964"/>
      <c r="G171" s="1964"/>
      <c r="H171" s="1207"/>
      <c r="I171" s="1230"/>
      <c r="J171" s="1214"/>
      <c r="K171" s="1491" t="s">
        <v>1216</v>
      </c>
      <c r="L171" s="1132" t="s">
        <v>14</v>
      </c>
      <c r="M171" s="1966">
        <f t="shared" si="7"/>
        <v>210</v>
      </c>
      <c r="N171" s="1242" t="s">
        <v>472</v>
      </c>
      <c r="O171" s="1484"/>
      <c r="P171" s="1387">
        <v>210000</v>
      </c>
      <c r="Q171" s="1213">
        <v>1</v>
      </c>
      <c r="R171" s="1213"/>
      <c r="S171" s="1213"/>
    </row>
    <row r="172" spans="1:19" s="1385" customFormat="1" ht="18" customHeight="1">
      <c r="A172" s="612"/>
      <c r="B172" s="611"/>
      <c r="C172" s="611"/>
      <c r="D172" s="611"/>
      <c r="E172" s="611"/>
      <c r="F172" s="1964"/>
      <c r="G172" s="1964"/>
      <c r="H172" s="1207"/>
      <c r="I172" s="1230"/>
      <c r="J172" s="1214"/>
      <c r="K172" s="1491" t="s">
        <v>1217</v>
      </c>
      <c r="L172" s="1132" t="s">
        <v>14</v>
      </c>
      <c r="M172" s="1966">
        <f t="shared" si="7"/>
        <v>200</v>
      </c>
      <c r="N172" s="1242" t="s">
        <v>473</v>
      </c>
      <c r="O172" s="1484"/>
      <c r="P172" s="1387">
        <v>50000</v>
      </c>
      <c r="Q172" s="1213">
        <v>4</v>
      </c>
      <c r="R172" s="1213"/>
      <c r="S172" s="1213"/>
    </row>
    <row r="173" spans="1:19" s="1385" customFormat="1" ht="18" customHeight="1">
      <c r="A173" s="612"/>
      <c r="B173" s="611"/>
      <c r="C173" s="611"/>
      <c r="D173" s="611"/>
      <c r="E173" s="611"/>
      <c r="F173" s="1964"/>
      <c r="G173" s="1969"/>
      <c r="H173" s="1207"/>
      <c r="I173" s="1234"/>
      <c r="J173" s="1214"/>
      <c r="K173" s="1491" t="s">
        <v>1218</v>
      </c>
      <c r="L173" s="1132" t="s">
        <v>14</v>
      </c>
      <c r="M173" s="1966">
        <f t="shared" si="7"/>
        <v>60</v>
      </c>
      <c r="N173" s="1242" t="s">
        <v>472</v>
      </c>
      <c r="O173" s="1484"/>
      <c r="P173" s="1387">
        <v>60000</v>
      </c>
      <c r="Q173" s="1213">
        <v>1</v>
      </c>
      <c r="R173" s="1213"/>
      <c r="S173" s="1213"/>
    </row>
    <row r="174" spans="1:19" s="1385" customFormat="1" ht="18" customHeight="1">
      <c r="A174" s="612"/>
      <c r="B174" s="611"/>
      <c r="C174" s="611"/>
      <c r="D174" s="611"/>
      <c r="E174" s="611"/>
      <c r="F174" s="1964"/>
      <c r="G174" s="1969"/>
      <c r="H174" s="1207"/>
      <c r="I174" s="1234"/>
      <c r="J174" s="1214"/>
      <c r="K174" s="1491" t="s">
        <v>1219</v>
      </c>
      <c r="L174" s="1132" t="s">
        <v>14</v>
      </c>
      <c r="M174" s="1966">
        <f t="shared" si="7"/>
        <v>2000</v>
      </c>
      <c r="N174" s="1243" t="s">
        <v>1220</v>
      </c>
      <c r="O174" s="1484"/>
      <c r="P174" s="1387">
        <v>1000000</v>
      </c>
      <c r="Q174" s="1213">
        <v>2</v>
      </c>
      <c r="R174" s="1213"/>
      <c r="S174" s="1213"/>
    </row>
    <row r="175" spans="1:19" s="1385" customFormat="1" ht="18" customHeight="1">
      <c r="A175" s="612"/>
      <c r="B175" s="611"/>
      <c r="C175" s="611"/>
      <c r="D175" s="611"/>
      <c r="E175" s="611"/>
      <c r="F175" s="1964"/>
      <c r="G175" s="1969"/>
      <c r="H175" s="1207"/>
      <c r="I175" s="1234"/>
      <c r="J175" s="1214"/>
      <c r="K175" s="1491" t="s">
        <v>1221</v>
      </c>
      <c r="L175" s="1132" t="s">
        <v>14</v>
      </c>
      <c r="M175" s="1966">
        <f t="shared" si="7"/>
        <v>1700</v>
      </c>
      <c r="N175" s="1243" t="s">
        <v>1222</v>
      </c>
      <c r="O175" s="1484"/>
      <c r="P175" s="1387">
        <v>1700000</v>
      </c>
      <c r="Q175" s="1213">
        <v>1</v>
      </c>
      <c r="R175" s="1213"/>
      <c r="S175" s="1213"/>
    </row>
    <row r="176" spans="1:19" s="1385" customFormat="1" ht="18" customHeight="1">
      <c r="A176" s="612"/>
      <c r="B176" s="611"/>
      <c r="C176" s="611"/>
      <c r="D176" s="611"/>
      <c r="E176" s="611"/>
      <c r="F176" s="1964"/>
      <c r="G176" s="1969"/>
      <c r="H176" s="1207"/>
      <c r="I176" s="1234"/>
      <c r="J176" s="1214"/>
      <c r="K176" s="1491" t="s">
        <v>1223</v>
      </c>
      <c r="L176" s="1132" t="s">
        <v>14</v>
      </c>
      <c r="M176" s="1966">
        <f t="shared" si="7"/>
        <v>2000</v>
      </c>
      <c r="N176" s="1235" t="s">
        <v>475</v>
      </c>
      <c r="O176" s="1484"/>
      <c r="P176" s="1387">
        <v>1000000</v>
      </c>
      <c r="Q176" s="1213">
        <v>2</v>
      </c>
      <c r="R176" s="1213"/>
      <c r="S176" s="1213"/>
    </row>
    <row r="177" spans="1:19" s="1385" customFormat="1" ht="18" customHeight="1">
      <c r="A177" s="612"/>
      <c r="B177" s="611"/>
      <c r="C177" s="611"/>
      <c r="D177" s="611"/>
      <c r="E177" s="611"/>
      <c r="F177" s="1964"/>
      <c r="G177" s="1969"/>
      <c r="H177" s="1207"/>
      <c r="I177" s="1234"/>
      <c r="J177" s="1214"/>
      <c r="K177" s="1491" t="s">
        <v>1224</v>
      </c>
      <c r="L177" s="1132" t="s">
        <v>14</v>
      </c>
      <c r="M177" s="2476">
        <f t="shared" si="7"/>
        <v>3000</v>
      </c>
      <c r="N177" s="1235" t="s">
        <v>1225</v>
      </c>
      <c r="O177" s="1484"/>
      <c r="P177" s="1387">
        <v>600000</v>
      </c>
      <c r="Q177" s="1213">
        <v>5</v>
      </c>
      <c r="R177" s="1213"/>
      <c r="S177" s="1213"/>
    </row>
    <row r="178" spans="1:19" s="1385" customFormat="1" ht="18" customHeight="1">
      <c r="A178" s="612"/>
      <c r="B178" s="611"/>
      <c r="C178" s="611"/>
      <c r="D178" s="611"/>
      <c r="E178" s="611"/>
      <c r="F178" s="1964"/>
      <c r="G178" s="1969"/>
      <c r="H178" s="1207"/>
      <c r="I178" s="1234"/>
      <c r="J178" s="1214"/>
      <c r="K178" s="1491" t="s">
        <v>1226</v>
      </c>
      <c r="L178" s="1132" t="s">
        <v>14</v>
      </c>
      <c r="M178" s="1966">
        <f t="shared" si="7"/>
        <v>1500</v>
      </c>
      <c r="N178" s="1232" t="s">
        <v>1227</v>
      </c>
      <c r="O178" s="1484"/>
      <c r="P178" s="1387">
        <v>1500000</v>
      </c>
      <c r="Q178" s="1213">
        <v>1</v>
      </c>
      <c r="R178" s="1213"/>
      <c r="S178" s="1213"/>
    </row>
    <row r="179" spans="1:19" s="1385" customFormat="1" ht="18" customHeight="1">
      <c r="A179" s="612"/>
      <c r="B179" s="611"/>
      <c r="C179" s="611"/>
      <c r="D179" s="611"/>
      <c r="E179" s="611"/>
      <c r="F179" s="1964"/>
      <c r="G179" s="1969"/>
      <c r="H179" s="1207"/>
      <c r="I179" s="1234"/>
      <c r="J179" s="1214"/>
      <c r="K179" s="1491" t="s">
        <v>1614</v>
      </c>
      <c r="L179" s="1132" t="s">
        <v>14</v>
      </c>
      <c r="M179" s="1966">
        <f t="shared" si="7"/>
        <v>300</v>
      </c>
      <c r="N179" s="1232" t="s">
        <v>1477</v>
      </c>
      <c r="O179" s="1484"/>
      <c r="P179" s="1387">
        <v>300000</v>
      </c>
      <c r="Q179" s="1213">
        <v>1</v>
      </c>
      <c r="R179" s="1213"/>
      <c r="S179" s="1213"/>
    </row>
    <row r="180" spans="1:19" s="1385" customFormat="1" ht="18" customHeight="1">
      <c r="A180" s="612"/>
      <c r="B180" s="611"/>
      <c r="C180" s="611"/>
      <c r="D180" s="611"/>
      <c r="E180" s="611"/>
      <c r="F180" s="1964"/>
      <c r="G180" s="1969"/>
      <c r="H180" s="1207"/>
      <c r="I180" s="1234"/>
      <c r="J180" s="1214"/>
      <c r="K180" s="1491" t="s">
        <v>1615</v>
      </c>
      <c r="L180" s="1132" t="s">
        <v>14</v>
      </c>
      <c r="M180" s="1966">
        <f>ROUND(P180*Q180*R180/1000,0)</f>
        <v>3045</v>
      </c>
      <c r="N180" s="1232" t="s">
        <v>1228</v>
      </c>
      <c r="O180" s="1484"/>
      <c r="P180" s="1387">
        <v>145000</v>
      </c>
      <c r="Q180" s="1213">
        <v>21</v>
      </c>
      <c r="R180" s="1213">
        <v>1</v>
      </c>
      <c r="S180" s="1213"/>
    </row>
    <row r="181" spans="1:19" s="1385" customFormat="1" ht="18" customHeight="1">
      <c r="A181" s="612"/>
      <c r="B181" s="611"/>
      <c r="C181" s="611"/>
      <c r="D181" s="611"/>
      <c r="E181" s="611"/>
      <c r="F181" s="1964"/>
      <c r="G181" s="1964"/>
      <c r="H181" s="1207"/>
      <c r="I181" s="1230"/>
      <c r="J181" s="1214"/>
      <c r="K181" s="1491" t="s">
        <v>1616</v>
      </c>
      <c r="L181" s="1132" t="s">
        <v>14</v>
      </c>
      <c r="M181" s="1966">
        <f t="shared" ref="M181:M188" si="8">ROUND(P181*Q181/1000,0)</f>
        <v>2688</v>
      </c>
      <c r="N181" s="1232" t="s">
        <v>1229</v>
      </c>
      <c r="O181" s="1484"/>
      <c r="P181" s="1387">
        <v>224000</v>
      </c>
      <c r="Q181" s="1213">
        <v>12</v>
      </c>
      <c r="R181" s="1213"/>
      <c r="S181" s="1213"/>
    </row>
    <row r="182" spans="1:19" s="1385" customFormat="1" ht="18" customHeight="1">
      <c r="A182" s="612"/>
      <c r="B182" s="611"/>
      <c r="C182" s="611"/>
      <c r="D182" s="611"/>
      <c r="E182" s="611"/>
      <c r="F182" s="1964"/>
      <c r="G182" s="1964"/>
      <c r="H182" s="1207"/>
      <c r="I182" s="1230"/>
      <c r="J182" s="1214"/>
      <c r="K182" s="1491" t="s">
        <v>1617</v>
      </c>
      <c r="L182" s="1132" t="s">
        <v>14</v>
      </c>
      <c r="M182" s="1966">
        <f t="shared" si="8"/>
        <v>2400</v>
      </c>
      <c r="N182" s="1242" t="s">
        <v>1230</v>
      </c>
      <c r="O182" s="1484"/>
      <c r="P182" s="1387">
        <v>200000</v>
      </c>
      <c r="Q182" s="1213">
        <v>12</v>
      </c>
      <c r="R182" s="1213"/>
      <c r="S182" s="1213"/>
    </row>
    <row r="183" spans="1:19" s="1385" customFormat="1" ht="18" customHeight="1">
      <c r="A183" s="612"/>
      <c r="B183" s="611"/>
      <c r="C183" s="611"/>
      <c r="D183" s="611"/>
      <c r="E183" s="611"/>
      <c r="F183" s="1964"/>
      <c r="G183" s="1964"/>
      <c r="H183" s="1207"/>
      <c r="I183" s="1230"/>
      <c r="J183" s="1214"/>
      <c r="K183" s="1491" t="s">
        <v>1231</v>
      </c>
      <c r="L183" s="1132" t="s">
        <v>14</v>
      </c>
      <c r="M183" s="1966">
        <f t="shared" si="8"/>
        <v>21600</v>
      </c>
      <c r="N183" s="1242" t="s">
        <v>474</v>
      </c>
      <c r="O183" s="1484"/>
      <c r="P183" s="1387">
        <v>1800000</v>
      </c>
      <c r="Q183" s="1213">
        <v>12</v>
      </c>
      <c r="R183" s="1213"/>
      <c r="S183" s="1213"/>
    </row>
    <row r="184" spans="1:19" s="1385" customFormat="1" ht="18" customHeight="1">
      <c r="A184" s="612"/>
      <c r="B184" s="611"/>
      <c r="C184" s="611"/>
      <c r="D184" s="611"/>
      <c r="E184" s="611"/>
      <c r="F184" s="1964"/>
      <c r="G184" s="1969"/>
      <c r="H184" s="1207"/>
      <c r="I184" s="1234"/>
      <c r="J184" s="1214"/>
      <c r="K184" s="1491" t="s">
        <v>1232</v>
      </c>
      <c r="L184" s="1132" t="s">
        <v>14</v>
      </c>
      <c r="M184" s="1966">
        <f t="shared" si="8"/>
        <v>500</v>
      </c>
      <c r="N184" s="1243" t="s">
        <v>1233</v>
      </c>
      <c r="O184" s="1484"/>
      <c r="P184" s="1387">
        <v>500000</v>
      </c>
      <c r="Q184" s="1213">
        <v>1</v>
      </c>
      <c r="R184" s="1213"/>
      <c r="S184" s="1213"/>
    </row>
    <row r="185" spans="1:19" s="1385" customFormat="1" ht="18" customHeight="1">
      <c r="A185" s="612"/>
      <c r="B185" s="611"/>
      <c r="C185" s="611"/>
      <c r="D185" s="611"/>
      <c r="E185" s="611"/>
      <c r="F185" s="1964"/>
      <c r="G185" s="1969"/>
      <c r="H185" s="1207"/>
      <c r="I185" s="1234"/>
      <c r="J185" s="1214"/>
      <c r="K185" s="1491" t="s">
        <v>1234</v>
      </c>
      <c r="L185" s="1132" t="s">
        <v>14</v>
      </c>
      <c r="M185" s="1966">
        <f t="shared" si="8"/>
        <v>1800</v>
      </c>
      <c r="N185" s="1235" t="s">
        <v>1235</v>
      </c>
      <c r="O185" s="1484"/>
      <c r="P185" s="1387">
        <v>150000</v>
      </c>
      <c r="Q185" s="1213">
        <v>12</v>
      </c>
      <c r="R185" s="1213"/>
      <c r="S185" s="1213"/>
    </row>
    <row r="186" spans="1:19" s="1385" customFormat="1" ht="18" customHeight="1">
      <c r="A186" s="612"/>
      <c r="B186" s="611"/>
      <c r="C186" s="611"/>
      <c r="D186" s="611"/>
      <c r="E186" s="611"/>
      <c r="F186" s="1964"/>
      <c r="G186" s="1969"/>
      <c r="H186" s="1207"/>
      <c r="I186" s="1234"/>
      <c r="J186" s="1214"/>
      <c r="K186" s="1491" t="s">
        <v>1618</v>
      </c>
      <c r="L186" s="1132" t="s">
        <v>14</v>
      </c>
      <c r="M186" s="1966">
        <f t="shared" si="8"/>
        <v>3000</v>
      </c>
      <c r="N186" s="1235" t="s">
        <v>1619</v>
      </c>
      <c r="O186" s="1484"/>
      <c r="P186" s="1387">
        <v>3000000</v>
      </c>
      <c r="Q186" s="1213">
        <v>1</v>
      </c>
      <c r="R186" s="1213"/>
      <c r="S186" s="1213"/>
    </row>
    <row r="187" spans="1:19" s="1385" customFormat="1" ht="18" customHeight="1">
      <c r="A187" s="612"/>
      <c r="B187" s="611"/>
      <c r="C187" s="611"/>
      <c r="D187" s="611"/>
      <c r="E187" s="611"/>
      <c r="F187" s="1964"/>
      <c r="G187" s="1969"/>
      <c r="H187" s="1207"/>
      <c r="I187" s="1234"/>
      <c r="J187" s="1214"/>
      <c r="K187" s="1491" t="s">
        <v>1478</v>
      </c>
      <c r="L187" s="1132" t="s">
        <v>14</v>
      </c>
      <c r="M187" s="1949">
        <f t="shared" si="8"/>
        <v>4800</v>
      </c>
      <c r="N187" s="1235" t="s">
        <v>1236</v>
      </c>
      <c r="O187" s="1484"/>
      <c r="P187" s="1387">
        <v>1200000</v>
      </c>
      <c r="Q187" s="1213">
        <v>4</v>
      </c>
      <c r="R187" s="1213"/>
      <c r="S187" s="1213"/>
    </row>
    <row r="188" spans="1:19" s="1385" customFormat="1" ht="18" customHeight="1">
      <c r="A188" s="612"/>
      <c r="B188" s="611"/>
      <c r="C188" s="611"/>
      <c r="D188" s="611"/>
      <c r="E188" s="611"/>
      <c r="F188" s="1964"/>
      <c r="G188" s="1970"/>
      <c r="H188" s="1207"/>
      <c r="I188" s="1230"/>
      <c r="J188" s="1214"/>
      <c r="K188" s="1491" t="s">
        <v>1620</v>
      </c>
      <c r="L188" s="1132" t="s">
        <v>14</v>
      </c>
      <c r="M188" s="1949">
        <f t="shared" si="8"/>
        <v>13000</v>
      </c>
      <c r="N188" s="1235" t="s">
        <v>1237</v>
      </c>
      <c r="O188" s="1484"/>
      <c r="P188" s="1387">
        <v>1000000</v>
      </c>
      <c r="Q188" s="1213">
        <v>13</v>
      </c>
      <c r="R188" s="1213"/>
      <c r="S188" s="1213"/>
    </row>
    <row r="189" spans="1:19" s="1385" customFormat="1" ht="18" customHeight="1">
      <c r="A189" s="612"/>
      <c r="B189" s="611"/>
      <c r="C189" s="611"/>
      <c r="D189" s="611"/>
      <c r="E189" s="611"/>
      <c r="F189" s="1964"/>
      <c r="G189" s="1963" t="s">
        <v>357</v>
      </c>
      <c r="H189" s="1226">
        <f>M189</f>
        <v>5112</v>
      </c>
      <c r="I189" s="828">
        <v>5112</v>
      </c>
      <c r="J189" s="1227">
        <f>H189-I189</f>
        <v>0</v>
      </c>
      <c r="K189" s="1967" t="s">
        <v>366</v>
      </c>
      <c r="L189" s="1240"/>
      <c r="M189" s="1971">
        <f>SUM(M190:M191)</f>
        <v>5112</v>
      </c>
      <c r="N189" s="1244"/>
      <c r="O189" s="1484"/>
      <c r="P189" s="1387"/>
      <c r="Q189" s="1213"/>
      <c r="R189" s="1213"/>
      <c r="S189" s="1213"/>
    </row>
    <row r="190" spans="1:19" s="1385" customFormat="1" ht="18" customHeight="1">
      <c r="A190" s="612"/>
      <c r="B190" s="611"/>
      <c r="C190" s="611"/>
      <c r="D190" s="611"/>
      <c r="E190" s="611"/>
      <c r="F190" s="1964"/>
      <c r="G190" s="1964"/>
      <c r="H190" s="1207"/>
      <c r="I190" s="829"/>
      <c r="J190" s="1214"/>
      <c r="K190" s="1491" t="s">
        <v>2488</v>
      </c>
      <c r="L190" s="1132" t="s">
        <v>14</v>
      </c>
      <c r="M190" s="1949">
        <f>ROUND(P190*Q190*R190/1000,0)</f>
        <v>1512</v>
      </c>
      <c r="N190" s="1232" t="s">
        <v>1238</v>
      </c>
      <c r="O190" s="1484"/>
      <c r="P190" s="1387">
        <v>42000</v>
      </c>
      <c r="Q190" s="2457">
        <v>3</v>
      </c>
      <c r="R190" s="1213">
        <v>12</v>
      </c>
      <c r="S190" s="1213"/>
    </row>
    <row r="191" spans="1:19" s="1385" customFormat="1" ht="18" customHeight="1">
      <c r="A191" s="612"/>
      <c r="B191" s="611"/>
      <c r="C191" s="611"/>
      <c r="D191" s="611"/>
      <c r="E191" s="611"/>
      <c r="F191" s="1964"/>
      <c r="G191" s="1964"/>
      <c r="H191" s="1225"/>
      <c r="I191" s="1234"/>
      <c r="J191" s="1492"/>
      <c r="K191" s="1491" t="s">
        <v>2489</v>
      </c>
      <c r="L191" s="1132" t="s">
        <v>14</v>
      </c>
      <c r="M191" s="1949">
        <v>3600</v>
      </c>
      <c r="N191" s="1246" t="s">
        <v>1239</v>
      </c>
      <c r="O191" s="1484"/>
      <c r="P191" s="1387">
        <v>45000</v>
      </c>
      <c r="Q191" s="2457">
        <v>6</v>
      </c>
      <c r="R191" s="1213">
        <v>12</v>
      </c>
      <c r="S191" s="1213"/>
    </row>
    <row r="192" spans="1:19" s="1385" customFormat="1" ht="18" customHeight="1">
      <c r="A192" s="612"/>
      <c r="B192" s="611"/>
      <c r="C192" s="611"/>
      <c r="D192" s="611"/>
      <c r="E192" s="611"/>
      <c r="F192" s="1964"/>
      <c r="G192" s="1963" t="s">
        <v>358</v>
      </c>
      <c r="H192" s="1245">
        <f>M192</f>
        <v>7640</v>
      </c>
      <c r="I192" s="828">
        <v>10940</v>
      </c>
      <c r="J192" s="1493">
        <f>H192-I192</f>
        <v>-3300</v>
      </c>
      <c r="K192" s="1967" t="s">
        <v>367</v>
      </c>
      <c r="L192" s="1240"/>
      <c r="M192" s="1971">
        <f>M193+M195+M194</f>
        <v>7640</v>
      </c>
      <c r="N192" s="1244"/>
      <c r="O192" s="1484"/>
      <c r="P192" s="1387"/>
      <c r="Q192" s="1213"/>
      <c r="R192" s="1213"/>
      <c r="S192" s="1213"/>
    </row>
    <row r="193" spans="1:21" s="1385" customFormat="1" ht="18" customHeight="1">
      <c r="A193" s="612"/>
      <c r="B193" s="611"/>
      <c r="C193" s="611"/>
      <c r="D193" s="611"/>
      <c r="E193" s="611"/>
      <c r="F193" s="1964"/>
      <c r="G193" s="1964"/>
      <c r="H193" s="1234"/>
      <c r="I193" s="829"/>
      <c r="J193" s="1214"/>
      <c r="K193" s="1959" t="s">
        <v>1621</v>
      </c>
      <c r="L193" s="1398" t="s">
        <v>327</v>
      </c>
      <c r="M193" s="1949">
        <f>ROUND(P193*Q193/1000,0)</f>
        <v>800</v>
      </c>
      <c r="N193" s="1232" t="s">
        <v>1240</v>
      </c>
      <c r="O193" s="1484"/>
      <c r="P193" s="1387">
        <v>200000</v>
      </c>
      <c r="Q193" s="1213">
        <v>4</v>
      </c>
      <c r="R193" s="1213"/>
      <c r="S193" s="1213"/>
    </row>
    <row r="194" spans="1:21" s="1385" customFormat="1" ht="18" customHeight="1">
      <c r="A194" s="612"/>
      <c r="B194" s="611"/>
      <c r="C194" s="611"/>
      <c r="D194" s="611"/>
      <c r="E194" s="611"/>
      <c r="F194" s="1964"/>
      <c r="G194" s="1964"/>
      <c r="H194" s="1234"/>
      <c r="I194" s="830"/>
      <c r="J194" s="1214"/>
      <c r="K194" s="1491" t="s">
        <v>1622</v>
      </c>
      <c r="L194" s="1398" t="s">
        <v>327</v>
      </c>
      <c r="M194" s="1949">
        <f>ROUND(P194*Q194*R194*S194/1000,0)</f>
        <v>600</v>
      </c>
      <c r="N194" s="1232" t="s">
        <v>1241</v>
      </c>
      <c r="O194" s="1484"/>
      <c r="P194" s="1387">
        <v>300000</v>
      </c>
      <c r="Q194" s="1213">
        <v>2</v>
      </c>
      <c r="R194" s="1213">
        <v>1</v>
      </c>
      <c r="S194" s="1213">
        <v>1</v>
      </c>
    </row>
    <row r="195" spans="1:21" s="1385" customFormat="1" ht="18" customHeight="1">
      <c r="A195" s="612"/>
      <c r="B195" s="611"/>
      <c r="C195" s="611"/>
      <c r="D195" s="611"/>
      <c r="E195" s="611"/>
      <c r="F195" s="1964"/>
      <c r="G195" s="1972"/>
      <c r="H195" s="1234"/>
      <c r="I195" s="1245"/>
      <c r="J195" s="1214"/>
      <c r="K195" s="1973" t="s">
        <v>1242</v>
      </c>
      <c r="L195" s="1405" t="s">
        <v>327</v>
      </c>
      <c r="M195" s="1974">
        <f>ROUND(P195*Q195*R195*S195/1000,0)</f>
        <v>6240</v>
      </c>
      <c r="N195" s="1246" t="s">
        <v>1243</v>
      </c>
      <c r="O195" s="1484"/>
      <c r="P195" s="1387">
        <v>3000</v>
      </c>
      <c r="Q195" s="1213">
        <v>5</v>
      </c>
      <c r="R195" s="1213">
        <v>52</v>
      </c>
      <c r="S195" s="1213">
        <v>8</v>
      </c>
    </row>
    <row r="196" spans="1:21" s="1385" customFormat="1" ht="18" customHeight="1">
      <c r="A196" s="612"/>
      <c r="B196" s="611"/>
      <c r="C196" s="611"/>
      <c r="D196" s="611"/>
      <c r="E196" s="611"/>
      <c r="F196" s="1964"/>
      <c r="G196" s="1963" t="s">
        <v>359</v>
      </c>
      <c r="H196" s="1247">
        <f>M196</f>
        <v>414535</v>
      </c>
      <c r="I196" s="828">
        <v>377899</v>
      </c>
      <c r="J196" s="1227">
        <f>H196-I196</f>
        <v>36636</v>
      </c>
      <c r="K196" s="1967" t="s">
        <v>369</v>
      </c>
      <c r="L196" s="1240"/>
      <c r="M196" s="1971">
        <f>SUM(M197:M205)</f>
        <v>414535</v>
      </c>
      <c r="N196" s="1244"/>
      <c r="O196" s="1484"/>
      <c r="P196" s="1387"/>
      <c r="Q196" s="1213"/>
      <c r="R196" s="1213"/>
      <c r="S196" s="1213"/>
    </row>
    <row r="197" spans="1:21" s="1385" customFormat="1" ht="18" customHeight="1">
      <c r="A197" s="612"/>
      <c r="B197" s="611"/>
      <c r="C197" s="611"/>
      <c r="D197" s="611"/>
      <c r="E197" s="611"/>
      <c r="F197" s="1964"/>
      <c r="G197" s="1975"/>
      <c r="H197" s="1230"/>
      <c r="I197" s="1230"/>
      <c r="J197" s="1214"/>
      <c r="K197" s="1491" t="s">
        <v>1244</v>
      </c>
      <c r="L197" s="1132" t="s">
        <v>14</v>
      </c>
      <c r="M197" s="1965">
        <f>ROUND(P197*Q197/1000,0)</f>
        <v>20</v>
      </c>
      <c r="N197" s="1232" t="s">
        <v>476</v>
      </c>
      <c r="O197" s="1484"/>
      <c r="P197" s="1387">
        <v>20000</v>
      </c>
      <c r="Q197" s="1213">
        <v>1</v>
      </c>
      <c r="R197" s="1213"/>
      <c r="S197" s="1213"/>
    </row>
    <row r="198" spans="1:21" s="1385" customFormat="1" ht="18" customHeight="1">
      <c r="A198" s="612"/>
      <c r="B198" s="611"/>
      <c r="C198" s="611"/>
      <c r="D198" s="611"/>
      <c r="E198" s="611"/>
      <c r="F198" s="1964"/>
      <c r="G198" s="1970"/>
      <c r="H198" s="1230"/>
      <c r="I198" s="1234"/>
      <c r="J198" s="1214"/>
      <c r="K198" s="1491" t="s">
        <v>1245</v>
      </c>
      <c r="L198" s="1132" t="s">
        <v>14</v>
      </c>
      <c r="M198" s="1965">
        <f>ROUND(P198*Q198/1000,0)</f>
        <v>35</v>
      </c>
      <c r="N198" s="1232" t="s">
        <v>476</v>
      </c>
      <c r="O198" s="1484"/>
      <c r="P198" s="1387">
        <v>35000</v>
      </c>
      <c r="Q198" s="1213">
        <v>1</v>
      </c>
      <c r="R198" s="1213"/>
      <c r="S198" s="1213"/>
    </row>
    <row r="199" spans="1:21" s="1385" customFormat="1" ht="18" customHeight="1">
      <c r="A199" s="612"/>
      <c r="B199" s="611"/>
      <c r="C199" s="611"/>
      <c r="D199" s="611"/>
      <c r="E199" s="611"/>
      <c r="F199" s="1964"/>
      <c r="G199" s="1975"/>
      <c r="H199" s="1230"/>
      <c r="I199" s="1230"/>
      <c r="J199" s="1214"/>
      <c r="K199" s="1491" t="s">
        <v>1246</v>
      </c>
      <c r="L199" s="1132" t="s">
        <v>14</v>
      </c>
      <c r="M199" s="1965">
        <f>ROUND(P199*Q199*R199/1000,0)</f>
        <v>924</v>
      </c>
      <c r="N199" s="1232" t="s">
        <v>1138</v>
      </c>
      <c r="O199" s="1484"/>
      <c r="P199" s="1387">
        <v>280</v>
      </c>
      <c r="Q199" s="1213">
        <v>3299</v>
      </c>
      <c r="R199" s="1213">
        <v>1</v>
      </c>
      <c r="S199" s="1213"/>
    </row>
    <row r="200" spans="1:21" s="1385" customFormat="1" ht="18" customHeight="1">
      <c r="A200" s="612"/>
      <c r="B200" s="611"/>
      <c r="C200" s="611"/>
      <c r="D200" s="611"/>
      <c r="E200" s="611"/>
      <c r="F200" s="1964"/>
      <c r="G200" s="1975"/>
      <c r="H200" s="1230"/>
      <c r="I200" s="1230"/>
      <c r="J200" s="1214"/>
      <c r="K200" s="1491" t="s">
        <v>1623</v>
      </c>
      <c r="L200" s="1132" t="s">
        <v>14</v>
      </c>
      <c r="M200" s="1965">
        <f t="shared" ref="M200:M205" si="9">ROUND(P200*Q200/1000,0)</f>
        <v>396</v>
      </c>
      <c r="N200" s="1232" t="s">
        <v>1145</v>
      </c>
      <c r="O200" s="1484"/>
      <c r="P200" s="1387">
        <v>33000</v>
      </c>
      <c r="Q200" s="1213">
        <v>12</v>
      </c>
      <c r="R200" s="1213"/>
      <c r="S200" s="1213"/>
    </row>
    <row r="201" spans="1:21" s="1385" customFormat="1" ht="18" customHeight="1">
      <c r="A201" s="612"/>
      <c r="B201" s="611"/>
      <c r="C201" s="611"/>
      <c r="D201" s="611"/>
      <c r="E201" s="611"/>
      <c r="F201" s="1964"/>
      <c r="G201" s="1964"/>
      <c r="H201" s="1230"/>
      <c r="I201" s="1230"/>
      <c r="J201" s="1214"/>
      <c r="K201" s="1491" t="s">
        <v>2490</v>
      </c>
      <c r="L201" s="1132" t="s">
        <v>14</v>
      </c>
      <c r="M201" s="1949">
        <f t="shared" si="9"/>
        <v>180000</v>
      </c>
      <c r="N201" s="1232" t="s">
        <v>1140</v>
      </c>
      <c r="O201" s="1484"/>
      <c r="P201" s="2456">
        <v>15000000</v>
      </c>
      <c r="Q201" s="1213">
        <v>12</v>
      </c>
      <c r="R201" s="1213"/>
      <c r="S201" s="1213"/>
    </row>
    <row r="202" spans="1:21" s="1385" customFormat="1" ht="18" customHeight="1">
      <c r="A202" s="612"/>
      <c r="B202" s="611"/>
      <c r="C202" s="611"/>
      <c r="D202" s="611"/>
      <c r="E202" s="611"/>
      <c r="F202" s="1964"/>
      <c r="G202" s="1975"/>
      <c r="H202" s="1230"/>
      <c r="I202" s="1230"/>
      <c r="J202" s="1214"/>
      <c r="K202" s="1491" t="s">
        <v>2491</v>
      </c>
      <c r="L202" s="1132" t="s">
        <v>14</v>
      </c>
      <c r="M202" s="1949">
        <f t="shared" si="9"/>
        <v>156000</v>
      </c>
      <c r="N202" s="1232" t="s">
        <v>1140</v>
      </c>
      <c r="O202" s="1484"/>
      <c r="P202" s="2456">
        <v>13000000</v>
      </c>
      <c r="Q202" s="1213">
        <v>12</v>
      </c>
      <c r="R202" s="1213"/>
      <c r="S202" s="1213"/>
    </row>
    <row r="203" spans="1:21" s="1385" customFormat="1" ht="18" customHeight="1">
      <c r="A203" s="612"/>
      <c r="B203" s="611"/>
      <c r="C203" s="611"/>
      <c r="D203" s="611"/>
      <c r="E203" s="611"/>
      <c r="F203" s="1964"/>
      <c r="G203" s="1975"/>
      <c r="H203" s="1230"/>
      <c r="I203" s="1230"/>
      <c r="J203" s="1214"/>
      <c r="K203" s="1491" t="s">
        <v>2492</v>
      </c>
      <c r="L203" s="1132" t="s">
        <v>14</v>
      </c>
      <c r="M203" s="1949">
        <f t="shared" si="9"/>
        <v>72000</v>
      </c>
      <c r="N203" s="1232" t="s">
        <v>1247</v>
      </c>
      <c r="O203" s="1484"/>
      <c r="P203" s="2456">
        <v>6000000</v>
      </c>
      <c r="Q203" s="1213">
        <v>12</v>
      </c>
      <c r="R203" s="1213"/>
      <c r="S203" s="1213"/>
    </row>
    <row r="204" spans="1:21" s="1385" customFormat="1" ht="18" customHeight="1">
      <c r="A204" s="612"/>
      <c r="B204" s="611"/>
      <c r="C204" s="611"/>
      <c r="D204" s="611"/>
      <c r="E204" s="611"/>
      <c r="F204" s="1964"/>
      <c r="G204" s="1975"/>
      <c r="H204" s="1230"/>
      <c r="I204" s="1230"/>
      <c r="J204" s="1214"/>
      <c r="K204" s="1491" t="s">
        <v>1248</v>
      </c>
      <c r="L204" s="1132" t="s">
        <v>14</v>
      </c>
      <c r="M204" s="1949">
        <f t="shared" si="9"/>
        <v>3120</v>
      </c>
      <c r="N204" s="1232"/>
      <c r="O204" s="1484"/>
      <c r="P204" s="1387">
        <v>260000</v>
      </c>
      <c r="Q204" s="1213">
        <v>12</v>
      </c>
      <c r="R204" s="1213"/>
      <c r="S204" s="1213"/>
    </row>
    <row r="205" spans="1:21" s="1385" customFormat="1" ht="18" customHeight="1">
      <c r="A205" s="612"/>
      <c r="B205" s="611"/>
      <c r="C205" s="611"/>
      <c r="D205" s="611"/>
      <c r="E205" s="611"/>
      <c r="F205" s="1972"/>
      <c r="G205" s="1964"/>
      <c r="H205" s="1230"/>
      <c r="I205" s="1230"/>
      <c r="J205" s="1214"/>
      <c r="K205" s="1976" t="s">
        <v>1249</v>
      </c>
      <c r="L205" s="1132" t="s">
        <v>14</v>
      </c>
      <c r="M205" s="1974">
        <f t="shared" si="9"/>
        <v>2040</v>
      </c>
      <c r="N205" s="1232" t="s">
        <v>477</v>
      </c>
      <c r="O205" s="1484"/>
      <c r="P205" s="1387">
        <v>170000</v>
      </c>
      <c r="Q205" s="1213">
        <v>12</v>
      </c>
      <c r="R205" s="1213"/>
      <c r="S205" s="1213"/>
    </row>
    <row r="206" spans="1:21" s="2" customFormat="1" ht="18" customHeight="1">
      <c r="A206" s="67"/>
      <c r="B206" s="22"/>
      <c r="C206" s="22"/>
      <c r="D206" s="1376" t="s">
        <v>1624</v>
      </c>
      <c r="E206" s="1377"/>
      <c r="F206" s="1377"/>
      <c r="G206" s="1378"/>
      <c r="H206" s="1379">
        <f>H207</f>
        <v>71540</v>
      </c>
      <c r="I206" s="1379">
        <f>I207</f>
        <v>74178</v>
      </c>
      <c r="J206" s="54">
        <f>H206-I206</f>
        <v>-2638</v>
      </c>
      <c r="K206" s="1480"/>
      <c r="L206" s="1481"/>
      <c r="M206" s="1482"/>
      <c r="N206" s="1372"/>
      <c r="O206" s="3"/>
      <c r="P206" s="71"/>
      <c r="Q206" s="1373"/>
      <c r="R206" s="1373"/>
      <c r="S206" s="1373"/>
      <c r="T206" s="1374"/>
      <c r="U206" s="1375"/>
    </row>
    <row r="207" spans="1:21" s="2" customFormat="1" ht="18" customHeight="1">
      <c r="A207" s="67"/>
      <c r="B207" s="22"/>
      <c r="C207" s="1042"/>
      <c r="D207" s="1382"/>
      <c r="E207" s="1376" t="s">
        <v>1575</v>
      </c>
      <c r="F207" s="1377"/>
      <c r="G207" s="1378"/>
      <c r="H207" s="1035">
        <f>H208+H215</f>
        <v>71540</v>
      </c>
      <c r="I207" s="1035">
        <f>I208+I215</f>
        <v>74178</v>
      </c>
      <c r="J207" s="1036">
        <f>H207-I207</f>
        <v>-2638</v>
      </c>
      <c r="K207" s="922"/>
      <c r="L207" s="1037"/>
      <c r="M207" s="885">
        <f>M383+M536+M542+M545+M600</f>
        <v>0</v>
      </c>
      <c r="N207" s="1372"/>
      <c r="O207" s="3"/>
      <c r="P207" s="71"/>
      <c r="Q207" s="1373"/>
      <c r="R207" s="1373"/>
      <c r="S207" s="1373"/>
      <c r="T207" s="79"/>
      <c r="U207" s="1375"/>
    </row>
    <row r="208" spans="1:21" s="1385" customFormat="1" ht="18" customHeight="1">
      <c r="A208" s="612"/>
      <c r="B208" s="611"/>
      <c r="C208" s="611"/>
      <c r="D208" s="1486"/>
      <c r="E208" s="1486"/>
      <c r="F208" s="2874" t="s">
        <v>1250</v>
      </c>
      <c r="G208" s="2875"/>
      <c r="H208" s="1248">
        <f>H209+H211</f>
        <v>7040</v>
      </c>
      <c r="I208" s="1248">
        <f>I209+I211</f>
        <v>9278</v>
      </c>
      <c r="J208" s="1227">
        <f>H208-I208</f>
        <v>-2238</v>
      </c>
      <c r="K208" s="1494"/>
      <c r="L208" s="1249"/>
      <c r="M208" s="1250"/>
      <c r="N208" s="1229"/>
      <c r="O208" s="1484"/>
      <c r="P208" s="1387"/>
      <c r="Q208" s="1213"/>
      <c r="R208" s="1213"/>
    </row>
    <row r="209" spans="1:18" s="1385" customFormat="1" ht="18" customHeight="1">
      <c r="A209" s="612"/>
      <c r="B209" s="611"/>
      <c r="C209" s="611"/>
      <c r="D209" s="611"/>
      <c r="E209" s="611"/>
      <c r="F209" s="1251"/>
      <c r="G209" s="1977" t="s">
        <v>1251</v>
      </c>
      <c r="H209" s="1226">
        <f>M209</f>
        <v>800</v>
      </c>
      <c r="I209" s="828">
        <v>926</v>
      </c>
      <c r="J209" s="1227">
        <f>H209-I209</f>
        <v>-126</v>
      </c>
      <c r="K209" s="1495" t="s">
        <v>478</v>
      </c>
      <c r="L209" s="1252"/>
      <c r="M209" s="1253">
        <f>M210</f>
        <v>800</v>
      </c>
      <c r="N209" s="1229"/>
      <c r="O209" s="1484"/>
      <c r="P209" s="1387"/>
      <c r="Q209" s="1213"/>
      <c r="R209" s="1213"/>
    </row>
    <row r="210" spans="1:18" s="1385" customFormat="1" ht="18" customHeight="1">
      <c r="A210" s="612"/>
      <c r="B210" s="611"/>
      <c r="C210" s="611"/>
      <c r="D210" s="611"/>
      <c r="E210" s="611"/>
      <c r="F210" s="1233"/>
      <c r="G210" s="1977"/>
      <c r="H210" s="1226"/>
      <c r="I210" s="1239"/>
      <c r="J210" s="1214"/>
      <c r="K210" s="1491" t="s">
        <v>1252</v>
      </c>
      <c r="L210" s="1132" t="s">
        <v>14</v>
      </c>
      <c r="M210" s="1965">
        <f>ROUND(P210*Q210/1000,0)</f>
        <v>800</v>
      </c>
      <c r="N210" s="1232" t="s">
        <v>1253</v>
      </c>
      <c r="O210" s="1484"/>
      <c r="P210" s="1387">
        <v>400000</v>
      </c>
      <c r="Q210" s="1213">
        <v>2</v>
      </c>
      <c r="R210" s="1213"/>
    </row>
    <row r="211" spans="1:18" s="1385" customFormat="1" ht="18" customHeight="1">
      <c r="A211" s="612"/>
      <c r="B211" s="611"/>
      <c r="C211" s="611"/>
      <c r="D211" s="611"/>
      <c r="E211" s="611"/>
      <c r="F211" s="2876"/>
      <c r="G211" s="1977" t="s">
        <v>1254</v>
      </c>
      <c r="H211" s="1226">
        <f>M211</f>
        <v>6240</v>
      </c>
      <c r="I211" s="1239">
        <v>8352</v>
      </c>
      <c r="J211" s="1227">
        <f>H211-I211</f>
        <v>-2112</v>
      </c>
      <c r="K211" s="1967" t="s">
        <v>1255</v>
      </c>
      <c r="L211" s="1249"/>
      <c r="M211" s="1971">
        <f>SUM(M212:M214)</f>
        <v>6240</v>
      </c>
      <c r="N211" s="1244"/>
      <c r="O211" s="1484"/>
      <c r="P211" s="1387"/>
      <c r="Q211" s="1213"/>
      <c r="R211" s="1213"/>
    </row>
    <row r="212" spans="1:18" s="1385" customFormat="1" ht="18" customHeight="1">
      <c r="A212" s="612"/>
      <c r="B212" s="611"/>
      <c r="C212" s="611"/>
      <c r="D212" s="611"/>
      <c r="E212" s="611"/>
      <c r="F212" s="2876"/>
      <c r="G212" s="1233"/>
      <c r="H212" s="1230"/>
      <c r="I212" s="829"/>
      <c r="J212" s="1214"/>
      <c r="K212" s="1491" t="s">
        <v>1256</v>
      </c>
      <c r="L212" s="1132" t="s">
        <v>14</v>
      </c>
      <c r="M212" s="1949">
        <f>ROUND(P212*Q212*R212/1000,0)</f>
        <v>2304</v>
      </c>
      <c r="N212" s="1232" t="s">
        <v>1257</v>
      </c>
      <c r="O212" s="1484"/>
      <c r="P212" s="1387">
        <v>24000</v>
      </c>
      <c r="Q212" s="1213">
        <v>8</v>
      </c>
      <c r="R212" s="1213">
        <v>12</v>
      </c>
    </row>
    <row r="213" spans="1:18" s="1385" customFormat="1" ht="18" customHeight="1">
      <c r="A213" s="612"/>
      <c r="B213" s="611"/>
      <c r="C213" s="611"/>
      <c r="D213" s="611"/>
      <c r="E213" s="611"/>
      <c r="F213" s="2876"/>
      <c r="G213" s="1233"/>
      <c r="H213" s="1230"/>
      <c r="I213" s="1318"/>
      <c r="J213" s="1214"/>
      <c r="K213" s="1491" t="s">
        <v>1258</v>
      </c>
      <c r="L213" s="1132" t="s">
        <v>14</v>
      </c>
      <c r="M213" s="1949">
        <f>ROUND(P213*Q213*R213/1000,0)</f>
        <v>2208</v>
      </c>
      <c r="N213" s="1232" t="s">
        <v>1259</v>
      </c>
      <c r="O213" s="1484"/>
      <c r="P213" s="1387">
        <v>9200</v>
      </c>
      <c r="Q213" s="1213">
        <v>20</v>
      </c>
      <c r="R213" s="1213">
        <v>12</v>
      </c>
    </row>
    <row r="214" spans="1:18" s="1385" customFormat="1" ht="18" customHeight="1">
      <c r="A214" s="612"/>
      <c r="B214" s="611"/>
      <c r="C214" s="611"/>
      <c r="D214" s="611"/>
      <c r="E214" s="611"/>
      <c r="F214" s="2876"/>
      <c r="G214" s="1233"/>
      <c r="H214" s="1230"/>
      <c r="I214" s="1318"/>
      <c r="J214" s="1214"/>
      <c r="K214" s="1491" t="s">
        <v>1260</v>
      </c>
      <c r="L214" s="1132" t="s">
        <v>14</v>
      </c>
      <c r="M214" s="1949">
        <f>ROUND(P214*Q214*R214/1000,0)</f>
        <v>1728</v>
      </c>
      <c r="N214" s="1232" t="s">
        <v>479</v>
      </c>
      <c r="O214" s="1484"/>
      <c r="P214" s="1387">
        <v>24000</v>
      </c>
      <c r="Q214" s="1213">
        <v>6</v>
      </c>
      <c r="R214" s="1213">
        <v>12</v>
      </c>
    </row>
    <row r="215" spans="1:18" s="1385" customFormat="1" ht="18" customHeight="1">
      <c r="A215" s="612"/>
      <c r="B215" s="611"/>
      <c r="C215" s="611"/>
      <c r="D215" s="1486"/>
      <c r="E215" s="1486"/>
      <c r="F215" s="2865" t="s">
        <v>360</v>
      </c>
      <c r="G215" s="2866"/>
      <c r="H215" s="828">
        <f>H216</f>
        <v>64500</v>
      </c>
      <c r="I215" s="828">
        <f>I216</f>
        <v>64900</v>
      </c>
      <c r="J215" s="1254">
        <f>H215-I215</f>
        <v>-400</v>
      </c>
      <c r="K215" s="1496"/>
      <c r="L215" s="1255"/>
      <c r="M215" s="1256"/>
      <c r="N215" s="1257"/>
      <c r="O215" s="1484"/>
      <c r="P215" s="1387"/>
      <c r="Q215" s="1213"/>
      <c r="R215" s="1213"/>
    </row>
    <row r="216" spans="1:18" s="1385" customFormat="1" ht="18" customHeight="1">
      <c r="A216" s="612"/>
      <c r="B216" s="611"/>
      <c r="C216" s="611"/>
      <c r="D216" s="611"/>
      <c r="E216" s="611"/>
      <c r="F216" s="1978"/>
      <c r="G216" s="1963" t="s">
        <v>361</v>
      </c>
      <c r="H216" s="1248">
        <f>M216</f>
        <v>64500</v>
      </c>
      <c r="I216" s="1497">
        <v>64900</v>
      </c>
      <c r="J216" s="1227">
        <f>H216-I216</f>
        <v>-400</v>
      </c>
      <c r="K216" s="1495" t="s">
        <v>480</v>
      </c>
      <c r="L216" s="1249"/>
      <c r="M216" s="1258">
        <f>SUM(M217:M239)</f>
        <v>64500</v>
      </c>
      <c r="N216" s="1229"/>
      <c r="O216" s="1484"/>
      <c r="P216" s="1387"/>
      <c r="Q216" s="1213"/>
      <c r="R216" s="1213"/>
    </row>
    <row r="217" spans="1:18" s="1385" customFormat="1" ht="18" customHeight="1">
      <c r="A217" s="612"/>
      <c r="B217" s="611"/>
      <c r="C217" s="611"/>
      <c r="D217" s="611"/>
      <c r="E217" s="611"/>
      <c r="F217" s="1964"/>
      <c r="G217" s="1964"/>
      <c r="H217" s="1318"/>
      <c r="I217" s="1319"/>
      <c r="J217" s="1238"/>
      <c r="K217" s="1491" t="s">
        <v>2493</v>
      </c>
      <c r="L217" s="1132" t="s">
        <v>14</v>
      </c>
      <c r="M217" s="332">
        <v>5000</v>
      </c>
      <c r="N217" s="1317" t="s">
        <v>1479</v>
      </c>
      <c r="O217" s="1484"/>
      <c r="P217" s="1387"/>
      <c r="Q217" s="1213"/>
      <c r="R217" s="1213"/>
    </row>
    <row r="218" spans="1:18" s="1385" customFormat="1" ht="18" customHeight="1">
      <c r="A218" s="612"/>
      <c r="B218" s="611"/>
      <c r="C218" s="611"/>
      <c r="D218" s="611"/>
      <c r="E218" s="611"/>
      <c r="F218" s="1964"/>
      <c r="G218" s="1964"/>
      <c r="H218" s="1318"/>
      <c r="I218" s="1319"/>
      <c r="J218" s="1238"/>
      <c r="K218" s="1491" t="s">
        <v>2494</v>
      </c>
      <c r="L218" s="1132" t="s">
        <v>14</v>
      </c>
      <c r="M218" s="332">
        <v>7000</v>
      </c>
      <c r="N218" s="1317"/>
      <c r="O218" s="1484"/>
      <c r="P218" s="1387"/>
      <c r="Q218" s="1213"/>
      <c r="R218" s="1213"/>
    </row>
    <row r="219" spans="1:18" s="1385" customFormat="1" ht="18" customHeight="1">
      <c r="A219" s="612"/>
      <c r="B219" s="611"/>
      <c r="C219" s="611"/>
      <c r="D219" s="611"/>
      <c r="E219" s="611"/>
      <c r="F219" s="1964"/>
      <c r="G219" s="1964"/>
      <c r="H219" s="1318"/>
      <c r="I219" s="1319"/>
      <c r="J219" s="1238"/>
      <c r="K219" s="1491" t="s">
        <v>1625</v>
      </c>
      <c r="L219" s="1132" t="s">
        <v>14</v>
      </c>
      <c r="M219" s="332">
        <v>1300</v>
      </c>
      <c r="N219" s="1317"/>
      <c r="O219" s="1484"/>
      <c r="P219" s="1387"/>
      <c r="Q219" s="1213"/>
      <c r="R219" s="1213"/>
    </row>
    <row r="220" spans="1:18" s="1385" customFormat="1" ht="18" customHeight="1">
      <c r="A220" s="612"/>
      <c r="B220" s="611"/>
      <c r="C220" s="611"/>
      <c r="D220" s="611"/>
      <c r="E220" s="611"/>
      <c r="F220" s="1964"/>
      <c r="G220" s="1964"/>
      <c r="H220" s="1318"/>
      <c r="I220" s="1319"/>
      <c r="J220" s="1238"/>
      <c r="K220" s="1491" t="s">
        <v>1626</v>
      </c>
      <c r="L220" s="1132" t="s">
        <v>14</v>
      </c>
      <c r="M220" s="332">
        <v>3000</v>
      </c>
      <c r="N220" s="1317" t="s">
        <v>1480</v>
      </c>
      <c r="O220" s="1484"/>
      <c r="P220" s="1387"/>
      <c r="Q220" s="1213"/>
      <c r="R220" s="1213"/>
    </row>
    <row r="221" spans="1:18" s="1385" customFormat="1" ht="18" customHeight="1">
      <c r="A221" s="612"/>
      <c r="B221" s="611"/>
      <c r="C221" s="611"/>
      <c r="D221" s="611"/>
      <c r="E221" s="611"/>
      <c r="F221" s="1964"/>
      <c r="G221" s="1964"/>
      <c r="H221" s="1318"/>
      <c r="I221" s="1319"/>
      <c r="J221" s="1238"/>
      <c r="K221" s="1491" t="s">
        <v>2495</v>
      </c>
      <c r="L221" s="1132" t="s">
        <v>14</v>
      </c>
      <c r="M221" s="332">
        <v>3500</v>
      </c>
      <c r="N221" s="1317" t="s">
        <v>1481</v>
      </c>
      <c r="O221" s="1484"/>
      <c r="P221" s="1387"/>
      <c r="Q221" s="1213"/>
      <c r="R221" s="1213"/>
    </row>
    <row r="222" spans="1:18" s="1385" customFormat="1" ht="18" customHeight="1">
      <c r="A222" s="612"/>
      <c r="B222" s="611"/>
      <c r="C222" s="611"/>
      <c r="D222" s="611"/>
      <c r="E222" s="611"/>
      <c r="F222" s="1964"/>
      <c r="G222" s="1964"/>
      <c r="H222" s="1318"/>
      <c r="I222" s="1319"/>
      <c r="J222" s="1238"/>
      <c r="K222" s="1491" t="s">
        <v>2496</v>
      </c>
      <c r="L222" s="1132" t="s">
        <v>14</v>
      </c>
      <c r="M222" s="332">
        <v>5000</v>
      </c>
      <c r="N222" s="1317" t="s">
        <v>1482</v>
      </c>
      <c r="O222" s="1484"/>
      <c r="P222" s="1387"/>
      <c r="Q222" s="1213"/>
      <c r="R222" s="1213"/>
    </row>
    <row r="223" spans="1:18" s="1385" customFormat="1" ht="18" customHeight="1">
      <c r="A223" s="612"/>
      <c r="B223" s="611"/>
      <c r="C223" s="611"/>
      <c r="D223" s="611"/>
      <c r="E223" s="611"/>
      <c r="F223" s="1233"/>
      <c r="G223" s="1233"/>
      <c r="H223" s="1318"/>
      <c r="I223" s="333"/>
      <c r="J223" s="1238"/>
      <c r="K223" s="1491" t="s">
        <v>1261</v>
      </c>
      <c r="L223" s="1132" t="s">
        <v>14</v>
      </c>
      <c r="M223" s="1949">
        <f>ROUND(P223*Q223*R223/1000,0)</f>
        <v>2400</v>
      </c>
      <c r="N223" s="1232" t="s">
        <v>1262</v>
      </c>
      <c r="O223" s="1484"/>
      <c r="P223" s="1387">
        <v>200000</v>
      </c>
      <c r="Q223" s="1213">
        <v>12</v>
      </c>
      <c r="R223" s="1213">
        <v>1</v>
      </c>
    </row>
    <row r="224" spans="1:18" s="1385" customFormat="1" ht="18" customHeight="1">
      <c r="A224" s="612"/>
      <c r="B224" s="611"/>
      <c r="C224" s="611"/>
      <c r="D224" s="611"/>
      <c r="E224" s="611"/>
      <c r="F224" s="1233"/>
      <c r="G224" s="1236"/>
      <c r="H224" s="333"/>
      <c r="I224" s="333"/>
      <c r="J224" s="1238"/>
      <c r="K224" s="1491" t="s">
        <v>2497</v>
      </c>
      <c r="L224" s="1132" t="s">
        <v>14</v>
      </c>
      <c r="M224" s="1949">
        <f t="shared" ref="M224:M229" si="10">ROUND(P224*Q224/1000,0)</f>
        <v>2250</v>
      </c>
      <c r="N224" s="1232" t="s">
        <v>1262</v>
      </c>
      <c r="O224" s="1484"/>
      <c r="P224" s="1387">
        <v>250000</v>
      </c>
      <c r="Q224" s="1213">
        <v>9</v>
      </c>
      <c r="R224" s="1213">
        <v>1</v>
      </c>
    </row>
    <row r="225" spans="1:70" s="1385" customFormat="1" ht="18" customHeight="1">
      <c r="A225" s="612"/>
      <c r="B225" s="611"/>
      <c r="C225" s="611"/>
      <c r="D225" s="611"/>
      <c r="E225" s="611"/>
      <c r="F225" s="1233"/>
      <c r="G225" s="1233"/>
      <c r="H225" s="1318"/>
      <c r="I225" s="1498"/>
      <c r="J225" s="1238"/>
      <c r="K225" s="1491" t="s">
        <v>1263</v>
      </c>
      <c r="L225" s="1132" t="s">
        <v>14</v>
      </c>
      <c r="M225" s="1949">
        <f t="shared" si="10"/>
        <v>3000</v>
      </c>
      <c r="N225" s="1232" t="s">
        <v>481</v>
      </c>
      <c r="O225" s="1484"/>
      <c r="P225" s="1387">
        <v>1500000</v>
      </c>
      <c r="Q225" s="1213">
        <v>2</v>
      </c>
      <c r="R225" s="1213"/>
    </row>
    <row r="226" spans="1:70" s="1385" customFormat="1" ht="18" customHeight="1">
      <c r="A226" s="612"/>
      <c r="B226" s="611"/>
      <c r="C226" s="611"/>
      <c r="D226" s="611"/>
      <c r="E226" s="611"/>
      <c r="F226" s="1233"/>
      <c r="G226" s="1233"/>
      <c r="H226" s="1318"/>
      <c r="I226" s="1259"/>
      <c r="J226" s="1238"/>
      <c r="K226" s="1491" t="s">
        <v>1264</v>
      </c>
      <c r="L226" s="1132" t="s">
        <v>14</v>
      </c>
      <c r="M226" s="1949">
        <f t="shared" si="10"/>
        <v>2400</v>
      </c>
      <c r="N226" s="1232" t="s">
        <v>1265</v>
      </c>
      <c r="O226" s="1484"/>
      <c r="P226" s="1387">
        <v>200000</v>
      </c>
      <c r="Q226" s="1213">
        <v>12</v>
      </c>
      <c r="R226" s="1213"/>
    </row>
    <row r="227" spans="1:70" s="1385" customFormat="1" ht="18" customHeight="1">
      <c r="A227" s="612"/>
      <c r="B227" s="611"/>
      <c r="C227" s="611"/>
      <c r="D227" s="611"/>
      <c r="E227" s="611"/>
      <c r="F227" s="1233"/>
      <c r="G227" s="1233"/>
      <c r="H227" s="1318"/>
      <c r="I227" s="1259"/>
      <c r="J227" s="1238"/>
      <c r="K227" s="1491" t="s">
        <v>1266</v>
      </c>
      <c r="L227" s="1132" t="s">
        <v>14</v>
      </c>
      <c r="M227" s="1949">
        <f t="shared" si="10"/>
        <v>1800</v>
      </c>
      <c r="N227" s="1232" t="s">
        <v>482</v>
      </c>
      <c r="O227" s="1484"/>
      <c r="P227" s="1387">
        <v>150000</v>
      </c>
      <c r="Q227" s="1213">
        <v>12</v>
      </c>
      <c r="R227" s="1213"/>
    </row>
    <row r="228" spans="1:70" s="1385" customFormat="1" ht="18" customHeight="1">
      <c r="A228" s="612"/>
      <c r="B228" s="611"/>
      <c r="C228" s="611"/>
      <c r="D228" s="611"/>
      <c r="E228" s="611"/>
      <c r="F228" s="1233"/>
      <c r="G228" s="1233"/>
      <c r="H228" s="1318"/>
      <c r="I228" s="1259"/>
      <c r="J228" s="1238"/>
      <c r="K228" s="1491" t="s">
        <v>1267</v>
      </c>
      <c r="L228" s="1132" t="s">
        <v>14</v>
      </c>
      <c r="M228" s="1949">
        <f t="shared" si="10"/>
        <v>1000</v>
      </c>
      <c r="N228" s="1232" t="s">
        <v>1268</v>
      </c>
      <c r="O228" s="1484"/>
      <c r="P228" s="1387">
        <v>500000</v>
      </c>
      <c r="Q228" s="1213">
        <v>2</v>
      </c>
      <c r="R228" s="1213"/>
    </row>
    <row r="229" spans="1:70" s="1385" customFormat="1" ht="18" customHeight="1">
      <c r="A229" s="612"/>
      <c r="B229" s="611"/>
      <c r="C229" s="611"/>
      <c r="D229" s="611"/>
      <c r="E229" s="611"/>
      <c r="F229" s="1233"/>
      <c r="G229" s="1233"/>
      <c r="H229" s="1318"/>
      <c r="I229" s="1259"/>
      <c r="J229" s="1238"/>
      <c r="K229" s="1491" t="s">
        <v>1269</v>
      </c>
      <c r="L229" s="1132" t="s">
        <v>14</v>
      </c>
      <c r="M229" s="1949">
        <f t="shared" si="10"/>
        <v>2100</v>
      </c>
      <c r="N229" s="1232" t="s">
        <v>483</v>
      </c>
      <c r="O229" s="1484"/>
      <c r="P229" s="1387">
        <v>700000</v>
      </c>
      <c r="Q229" s="1213">
        <v>3</v>
      </c>
      <c r="R229" s="1213"/>
    </row>
    <row r="230" spans="1:70" s="1385" customFormat="1" ht="18" customHeight="1">
      <c r="A230" s="612"/>
      <c r="B230" s="611"/>
      <c r="C230" s="611"/>
      <c r="D230" s="611"/>
      <c r="E230" s="611"/>
      <c r="F230" s="1233"/>
      <c r="G230" s="1233"/>
      <c r="H230" s="1318"/>
      <c r="I230" s="1259"/>
      <c r="J230" s="1238"/>
      <c r="K230" s="1491" t="s">
        <v>1270</v>
      </c>
      <c r="L230" s="1132" t="s">
        <v>14</v>
      </c>
      <c r="M230" s="1949">
        <f>ROUND(P230*Q230*R230/1000,0)</f>
        <v>2250</v>
      </c>
      <c r="N230" s="1232" t="s">
        <v>1271</v>
      </c>
      <c r="O230" s="1484"/>
      <c r="P230" s="1387">
        <v>450000</v>
      </c>
      <c r="Q230" s="1213">
        <v>5</v>
      </c>
      <c r="R230" s="1213">
        <v>1</v>
      </c>
    </row>
    <row r="231" spans="1:70" s="1385" customFormat="1" ht="18" customHeight="1">
      <c r="A231" s="612"/>
      <c r="B231" s="611"/>
      <c r="C231" s="611"/>
      <c r="D231" s="611"/>
      <c r="E231" s="611"/>
      <c r="F231" s="1233"/>
      <c r="G231" s="1233"/>
      <c r="H231" s="1318"/>
      <c r="I231" s="1259"/>
      <c r="J231" s="1238"/>
      <c r="K231" s="1491" t="s">
        <v>1272</v>
      </c>
      <c r="L231" s="1132" t="s">
        <v>14</v>
      </c>
      <c r="M231" s="1949">
        <f>ROUND(P231*Q231*R231/1000,0)</f>
        <v>4000</v>
      </c>
      <c r="N231" s="1232" t="s">
        <v>484</v>
      </c>
      <c r="O231" s="1484"/>
      <c r="P231" s="1387">
        <v>800000</v>
      </c>
      <c r="Q231" s="1213">
        <v>5</v>
      </c>
      <c r="R231" s="1213">
        <v>1</v>
      </c>
    </row>
    <row r="232" spans="1:70" s="1385" customFormat="1" ht="18" customHeight="1">
      <c r="A232" s="612"/>
      <c r="B232" s="611"/>
      <c r="C232" s="611"/>
      <c r="D232" s="611"/>
      <c r="E232" s="611"/>
      <c r="F232" s="1233"/>
      <c r="G232" s="1233"/>
      <c r="H232" s="1318"/>
      <c r="I232" s="1260"/>
      <c r="J232" s="1238"/>
      <c r="K232" s="1491" t="s">
        <v>2498</v>
      </c>
      <c r="L232" s="1132" t="s">
        <v>14</v>
      </c>
      <c r="M232" s="1949">
        <f t="shared" ref="M232:M239" si="11">ROUND(P232*Q232/1000,0)</f>
        <v>2000</v>
      </c>
      <c r="N232" s="1232" t="s">
        <v>1273</v>
      </c>
      <c r="O232" s="1484"/>
      <c r="P232" s="2456">
        <v>2000000</v>
      </c>
      <c r="Q232" s="1213">
        <v>1</v>
      </c>
      <c r="R232" s="1213"/>
    </row>
    <row r="233" spans="1:70" s="1385" customFormat="1" ht="18" customHeight="1">
      <c r="A233" s="612"/>
      <c r="B233" s="611"/>
      <c r="C233" s="611"/>
      <c r="D233" s="611"/>
      <c r="E233" s="611"/>
      <c r="F233" s="1233"/>
      <c r="G233" s="1233"/>
      <c r="H233" s="1318"/>
      <c r="I233" s="1259"/>
      <c r="J233" s="1238"/>
      <c r="K233" s="1491" t="s">
        <v>2499</v>
      </c>
      <c r="L233" s="1132" t="s">
        <v>14</v>
      </c>
      <c r="M233" s="1949">
        <f t="shared" si="11"/>
        <v>1000</v>
      </c>
      <c r="N233" s="1232" t="s">
        <v>485</v>
      </c>
      <c r="O233" s="1484"/>
      <c r="P233" s="2456">
        <v>1000000</v>
      </c>
      <c r="Q233" s="1213">
        <v>1</v>
      </c>
      <c r="R233" s="1213"/>
    </row>
    <row r="234" spans="1:70" s="1385" customFormat="1" ht="18" customHeight="1">
      <c r="A234" s="612"/>
      <c r="B234" s="611"/>
      <c r="C234" s="611"/>
      <c r="D234" s="611"/>
      <c r="E234" s="611"/>
      <c r="F234" s="1233"/>
      <c r="G234" s="1233"/>
      <c r="H234" s="1318"/>
      <c r="I234" s="1259"/>
      <c r="J234" s="1238"/>
      <c r="K234" s="1491" t="s">
        <v>1274</v>
      </c>
      <c r="L234" s="1132" t="s">
        <v>14</v>
      </c>
      <c r="M234" s="1949">
        <f t="shared" si="11"/>
        <v>2500</v>
      </c>
      <c r="N234" s="1261" t="s">
        <v>1275</v>
      </c>
      <c r="O234" s="1484"/>
      <c r="P234" s="1387">
        <v>2500000</v>
      </c>
      <c r="Q234" s="1213">
        <v>1</v>
      </c>
      <c r="R234" s="1213"/>
    </row>
    <row r="235" spans="1:70" s="1385" customFormat="1" ht="18" customHeight="1">
      <c r="A235" s="612"/>
      <c r="B235" s="611"/>
      <c r="C235" s="611"/>
      <c r="D235" s="611"/>
      <c r="E235" s="611"/>
      <c r="F235" s="1233"/>
      <c r="G235" s="1233"/>
      <c r="H235" s="1318"/>
      <c r="I235" s="1259"/>
      <c r="J235" s="1238"/>
      <c r="K235" s="1491" t="s">
        <v>2500</v>
      </c>
      <c r="L235" s="1132" t="s">
        <v>14</v>
      </c>
      <c r="M235" s="1949">
        <f t="shared" si="11"/>
        <v>6000</v>
      </c>
      <c r="N235" s="1235" t="s">
        <v>486</v>
      </c>
      <c r="O235" s="1484"/>
      <c r="P235" s="2456">
        <v>3000000</v>
      </c>
      <c r="Q235" s="1213">
        <v>2</v>
      </c>
      <c r="R235" s="1213"/>
    </row>
    <row r="236" spans="1:70" s="1385" customFormat="1" ht="18" customHeight="1">
      <c r="A236" s="612"/>
      <c r="B236" s="611"/>
      <c r="C236" s="611"/>
      <c r="D236" s="611"/>
      <c r="E236" s="611"/>
      <c r="F236" s="1233"/>
      <c r="G236" s="1233"/>
      <c r="H236" s="1318"/>
      <c r="I236" s="1260"/>
      <c r="J236" s="1238"/>
      <c r="K236" s="1491" t="s">
        <v>2501</v>
      </c>
      <c r="L236" s="1132" t="s">
        <v>327</v>
      </c>
      <c r="M236" s="1949">
        <f t="shared" si="11"/>
        <v>2000</v>
      </c>
      <c r="N236" s="1235" t="s">
        <v>487</v>
      </c>
      <c r="O236" s="1484"/>
      <c r="P236" s="2456">
        <v>2000000</v>
      </c>
      <c r="Q236" s="1213">
        <v>1</v>
      </c>
      <c r="R236" s="1213"/>
    </row>
    <row r="237" spans="1:70" s="1385" customFormat="1" ht="18" customHeight="1">
      <c r="A237" s="612"/>
      <c r="B237" s="611"/>
      <c r="C237" s="611"/>
      <c r="D237" s="611"/>
      <c r="E237" s="611"/>
      <c r="F237" s="1233"/>
      <c r="G237" s="1233"/>
      <c r="H237" s="1318"/>
      <c r="I237" s="1259"/>
      <c r="J237" s="1238"/>
      <c r="K237" s="1491" t="s">
        <v>2502</v>
      </c>
      <c r="L237" s="1132" t="s">
        <v>14</v>
      </c>
      <c r="M237" s="1949">
        <f t="shared" si="11"/>
        <v>2500</v>
      </c>
      <c r="N237" s="1232" t="s">
        <v>1276</v>
      </c>
      <c r="O237" s="1484"/>
      <c r="P237" s="2456">
        <v>2500000</v>
      </c>
      <c r="Q237" s="1213">
        <v>1</v>
      </c>
      <c r="R237" s="1213"/>
    </row>
    <row r="238" spans="1:70" s="1385" customFormat="1" ht="18" customHeight="1">
      <c r="A238" s="612"/>
      <c r="B238" s="611"/>
      <c r="C238" s="611"/>
      <c r="D238" s="611"/>
      <c r="E238" s="611"/>
      <c r="F238" s="1233"/>
      <c r="G238" s="1233"/>
      <c r="H238" s="1318"/>
      <c r="I238" s="1259"/>
      <c r="J238" s="1238"/>
      <c r="K238" s="1491" t="s">
        <v>2503</v>
      </c>
      <c r="L238" s="1132" t="s">
        <v>14</v>
      </c>
      <c r="M238" s="1949">
        <f t="shared" si="11"/>
        <v>1500</v>
      </c>
      <c r="N238" s="1232" t="s">
        <v>1277</v>
      </c>
      <c r="O238" s="1484"/>
      <c r="P238" s="2456">
        <v>300000</v>
      </c>
      <c r="Q238" s="1213">
        <v>5</v>
      </c>
      <c r="R238" s="1213"/>
      <c r="V238" s="598"/>
      <c r="W238" s="624"/>
      <c r="X238" s="624"/>
      <c r="Y238" s="624"/>
      <c r="Z238" s="624"/>
      <c r="AA238" s="624"/>
      <c r="AB238" s="624"/>
      <c r="AC238" s="624"/>
      <c r="AD238" s="624"/>
      <c r="AE238" s="624"/>
      <c r="AF238" s="624"/>
      <c r="AG238" s="624"/>
      <c r="AH238" s="624"/>
      <c r="AI238" s="624"/>
      <c r="AJ238" s="624"/>
      <c r="AK238" s="624"/>
      <c r="AL238" s="624"/>
      <c r="AM238" s="624"/>
      <c r="AN238" s="624"/>
      <c r="AO238" s="624"/>
      <c r="AP238" s="624"/>
      <c r="AQ238" s="624"/>
      <c r="AR238" s="624"/>
      <c r="AS238" s="624"/>
      <c r="AT238" s="624"/>
      <c r="AU238" s="624"/>
      <c r="AV238" s="624"/>
      <c r="AW238" s="624"/>
      <c r="AX238" s="624"/>
      <c r="AY238" s="624"/>
      <c r="AZ238" s="624"/>
      <c r="BA238" s="624"/>
      <c r="BB238" s="624"/>
      <c r="BC238" s="624"/>
      <c r="BD238" s="624"/>
      <c r="BE238" s="624"/>
      <c r="BF238" s="624"/>
      <c r="BG238" s="624"/>
      <c r="BH238" s="624"/>
      <c r="BI238" s="624"/>
      <c r="BJ238" s="624"/>
      <c r="BK238" s="624"/>
      <c r="BL238" s="624"/>
      <c r="BM238" s="624"/>
      <c r="BN238" s="624"/>
      <c r="BO238" s="624"/>
      <c r="BP238" s="624"/>
      <c r="BQ238" s="624"/>
      <c r="BR238" s="624"/>
    </row>
    <row r="239" spans="1:70" s="1385" customFormat="1" ht="18" customHeight="1">
      <c r="A239" s="612"/>
      <c r="B239" s="611"/>
      <c r="C239" s="836"/>
      <c r="D239" s="611"/>
      <c r="E239" s="611"/>
      <c r="F239" s="1233"/>
      <c r="G239" s="1233"/>
      <c r="H239" s="1318"/>
      <c r="I239" s="1259"/>
      <c r="J239" s="1238"/>
      <c r="K239" s="1960" t="s">
        <v>2504</v>
      </c>
      <c r="L239" s="1132" t="s">
        <v>327</v>
      </c>
      <c r="M239" s="1949">
        <f t="shared" si="11"/>
        <v>1000</v>
      </c>
      <c r="N239" s="1232" t="s">
        <v>1278</v>
      </c>
      <c r="O239" s="1484"/>
      <c r="P239" s="1387">
        <v>100000</v>
      </c>
      <c r="Q239" s="2457">
        <v>10</v>
      </c>
      <c r="R239" s="1213"/>
      <c r="V239" s="598"/>
      <c r="W239" s="624"/>
      <c r="X239" s="624"/>
      <c r="Y239" s="624"/>
      <c r="Z239" s="624"/>
      <c r="AA239" s="624"/>
      <c r="AB239" s="624"/>
      <c r="AC239" s="624"/>
      <c r="AD239" s="624"/>
      <c r="AE239" s="624"/>
      <c r="AF239" s="624"/>
      <c r="AG239" s="624"/>
      <c r="AH239" s="624"/>
      <c r="AI239" s="624"/>
      <c r="AJ239" s="624"/>
      <c r="AK239" s="624"/>
      <c r="AL239" s="624"/>
      <c r="AM239" s="624"/>
      <c r="AN239" s="624"/>
      <c r="AO239" s="624"/>
      <c r="AP239" s="624"/>
      <c r="AQ239" s="624"/>
      <c r="AR239" s="624"/>
      <c r="AS239" s="624"/>
      <c r="AT239" s="624"/>
      <c r="AU239" s="624"/>
      <c r="AV239" s="624"/>
      <c r="AW239" s="624"/>
      <c r="AX239" s="624"/>
      <c r="AY239" s="624"/>
      <c r="AZ239" s="624"/>
      <c r="BA239" s="624"/>
      <c r="BB239" s="624"/>
      <c r="BC239" s="624"/>
      <c r="BD239" s="624"/>
      <c r="BE239" s="624"/>
      <c r="BF239" s="624"/>
      <c r="BG239" s="624"/>
      <c r="BH239" s="624"/>
      <c r="BI239" s="624"/>
      <c r="BJ239" s="624"/>
      <c r="BK239" s="624"/>
      <c r="BL239" s="624"/>
      <c r="BM239" s="624"/>
      <c r="BN239" s="624"/>
      <c r="BO239" s="624"/>
      <c r="BP239" s="624"/>
      <c r="BQ239" s="624"/>
      <c r="BR239" s="624"/>
    </row>
    <row r="240" spans="1:70" s="2" customFormat="1" ht="18" customHeight="1">
      <c r="A240" s="67"/>
      <c r="B240" s="22"/>
      <c r="C240" s="1919" t="s">
        <v>2505</v>
      </c>
      <c r="D240" s="1377"/>
      <c r="E240" s="1377"/>
      <c r="F240" s="1377"/>
      <c r="G240" s="1378"/>
      <c r="H240" s="1035">
        <f>H241+H294</f>
        <v>224991</v>
      </c>
      <c r="I240" s="1035">
        <f>I241+I294</f>
        <v>216410</v>
      </c>
      <c r="J240" s="1036">
        <f>H240-I240</f>
        <v>8581</v>
      </c>
      <c r="K240" s="1602"/>
      <c r="L240" s="1481"/>
      <c r="M240" s="1482"/>
      <c r="N240" s="2846"/>
      <c r="O240" s="2847"/>
      <c r="P240" s="2847"/>
      <c r="Q240" s="2847"/>
      <c r="R240" s="2847"/>
      <c r="S240" s="2847"/>
      <c r="T240" s="2847"/>
      <c r="U240" s="2847"/>
    </row>
    <row r="241" spans="1:70" s="2" customFormat="1" ht="18" customHeight="1">
      <c r="A241" s="67"/>
      <c r="B241" s="22"/>
      <c r="C241" s="25"/>
      <c r="D241" s="1376" t="s">
        <v>1627</v>
      </c>
      <c r="E241" s="1377"/>
      <c r="F241" s="1377"/>
      <c r="G241" s="1378"/>
      <c r="H241" s="1035">
        <f>H242</f>
        <v>187895</v>
      </c>
      <c r="I241" s="1035">
        <f>I242</f>
        <v>182207</v>
      </c>
      <c r="J241" s="1036">
        <f>H241-I241</f>
        <v>5688</v>
      </c>
      <c r="K241" s="1480"/>
      <c r="L241" s="1481"/>
      <c r="M241" s="1482"/>
      <c r="N241" s="1372"/>
      <c r="O241" s="3"/>
      <c r="P241" s="71"/>
      <c r="Q241" s="1373"/>
      <c r="R241" s="1373"/>
      <c r="S241" s="1373"/>
      <c r="T241" s="1374"/>
      <c r="U241" s="1375"/>
    </row>
    <row r="242" spans="1:70" s="2" customFormat="1" ht="18" customHeight="1">
      <c r="A242" s="67"/>
      <c r="B242" s="22"/>
      <c r="C242" s="1042"/>
      <c r="D242" s="1382"/>
      <c r="E242" s="1376" t="s">
        <v>1575</v>
      </c>
      <c r="F242" s="1377"/>
      <c r="G242" s="1378"/>
      <c r="H242" s="1035">
        <f>H243</f>
        <v>187895</v>
      </c>
      <c r="I242" s="1035">
        <f>I243</f>
        <v>182207</v>
      </c>
      <c r="J242" s="1036">
        <f>H242-I242</f>
        <v>5688</v>
      </c>
      <c r="K242" s="922"/>
      <c r="L242" s="1037"/>
      <c r="M242" s="885">
        <f>M417+M570+M576+M579+M634</f>
        <v>0</v>
      </c>
      <c r="N242" s="1372"/>
      <c r="O242" s="3"/>
      <c r="P242" s="71"/>
      <c r="Q242" s="1373"/>
      <c r="R242" s="1373"/>
      <c r="S242" s="1373"/>
      <c r="T242" s="79"/>
      <c r="U242" s="1375"/>
    </row>
    <row r="243" spans="1:70" s="1385" customFormat="1" ht="18" customHeight="1">
      <c r="A243" s="600"/>
      <c r="B243" s="604"/>
      <c r="C243" s="611"/>
      <c r="D243" s="1499"/>
      <c r="E243" s="837"/>
      <c r="F243" s="2867" t="s">
        <v>362</v>
      </c>
      <c r="G243" s="2868"/>
      <c r="H243" s="1300">
        <f>SUM(H244+H261+H263+H279+H282+H284)</f>
        <v>187895</v>
      </c>
      <c r="I243" s="1300">
        <f>SUM(I244+I261+I263+I279+I282+I284)</f>
        <v>182207</v>
      </c>
      <c r="J243" s="381">
        <f t="shared" ref="J243:J244" si="12">H243-I243</f>
        <v>5688</v>
      </c>
      <c r="K243" s="1979" t="s">
        <v>362</v>
      </c>
      <c r="L243" s="1980"/>
      <c r="M243" s="2477">
        <f>M244+M261+M263+M284+M279+M282</f>
        <v>187895</v>
      </c>
      <c r="N243" s="1500"/>
      <c r="O243" s="1484"/>
      <c r="P243" s="1387"/>
      <c r="Q243" s="1213"/>
      <c r="R243" s="1213"/>
      <c r="S243" s="1213"/>
      <c r="T243" s="1213"/>
      <c r="U243" s="1213"/>
    </row>
    <row r="244" spans="1:70" s="1385" customFormat="1" ht="18" customHeight="1">
      <c r="A244" s="600"/>
      <c r="B244" s="604"/>
      <c r="C244" s="611"/>
      <c r="D244" s="605"/>
      <c r="E244" s="605"/>
      <c r="F244" s="1964"/>
      <c r="G244" s="1978" t="s">
        <v>355</v>
      </c>
      <c r="H244" s="1301">
        <f>M244</f>
        <v>18232</v>
      </c>
      <c r="I244" s="1301">
        <v>23876</v>
      </c>
      <c r="J244" s="335">
        <f t="shared" si="12"/>
        <v>-5644</v>
      </c>
      <c r="K244" s="1981" t="s">
        <v>363</v>
      </c>
      <c r="L244" s="2478"/>
      <c r="M244" s="2477">
        <f>M245+M250+M254+M255+M256+M257+M259+M258+M260</f>
        <v>18232</v>
      </c>
      <c r="N244" s="1501"/>
      <c r="O244" s="1484"/>
      <c r="P244" s="1387"/>
      <c r="Q244" s="1213"/>
      <c r="R244" s="1213"/>
      <c r="S244" s="1213"/>
      <c r="T244" s="1213"/>
      <c r="U244" s="1213"/>
      <c r="V244" s="598"/>
      <c r="W244" s="624"/>
      <c r="X244" s="624"/>
      <c r="Y244" s="624"/>
      <c r="Z244" s="624"/>
      <c r="AA244" s="624"/>
      <c r="AB244" s="624"/>
      <c r="AC244" s="624"/>
      <c r="AD244" s="624"/>
      <c r="AE244" s="624"/>
      <c r="AF244" s="624"/>
      <c r="AG244" s="624"/>
      <c r="AH244" s="624"/>
      <c r="AI244" s="624"/>
      <c r="AJ244" s="624"/>
      <c r="AK244" s="624"/>
      <c r="AL244" s="624"/>
      <c r="AM244" s="624"/>
      <c r="AN244" s="624"/>
      <c r="AO244" s="624"/>
      <c r="AP244" s="624"/>
      <c r="AQ244" s="624"/>
      <c r="AR244" s="624"/>
      <c r="AS244" s="624"/>
      <c r="AT244" s="624"/>
      <c r="AU244" s="624"/>
      <c r="AV244" s="624"/>
      <c r="AW244" s="624"/>
      <c r="AX244" s="624"/>
      <c r="AY244" s="624"/>
      <c r="AZ244" s="624"/>
      <c r="BA244" s="624"/>
      <c r="BB244" s="624"/>
      <c r="BC244" s="624"/>
      <c r="BD244" s="624"/>
      <c r="BE244" s="624"/>
      <c r="BF244" s="624"/>
      <c r="BG244" s="624"/>
      <c r="BH244" s="624"/>
      <c r="BI244" s="624"/>
      <c r="BJ244" s="624"/>
      <c r="BK244" s="624"/>
      <c r="BL244" s="624"/>
      <c r="BM244" s="624"/>
      <c r="BN244" s="624"/>
      <c r="BO244" s="624"/>
      <c r="BP244" s="624"/>
      <c r="BQ244" s="624"/>
      <c r="BR244" s="624"/>
    </row>
    <row r="245" spans="1:70" s="1385" customFormat="1" ht="18" customHeight="1">
      <c r="A245" s="600"/>
      <c r="B245" s="604"/>
      <c r="C245" s="611"/>
      <c r="D245" s="605"/>
      <c r="E245" s="605"/>
      <c r="F245" s="1964"/>
      <c r="G245" s="1964"/>
      <c r="H245" s="1502"/>
      <c r="I245" s="1502"/>
      <c r="J245" s="1503"/>
      <c r="K245" s="1982" t="s">
        <v>1284</v>
      </c>
      <c r="L245" s="1506"/>
      <c r="M245" s="1983">
        <f>SUM(M246:M249)</f>
        <v>5028</v>
      </c>
      <c r="N245" s="1504"/>
      <c r="O245" s="1484"/>
      <c r="P245" s="1387"/>
      <c r="Q245" s="1213"/>
      <c r="R245" s="1213"/>
      <c r="S245" s="1213"/>
      <c r="T245" s="1213"/>
      <c r="U245" s="1213"/>
      <c r="V245" s="598"/>
      <c r="W245" s="624"/>
      <c r="X245" s="624"/>
      <c r="Y245" s="624"/>
      <c r="Z245" s="624"/>
      <c r="AA245" s="624"/>
      <c r="AB245" s="624"/>
      <c r="AC245" s="624"/>
      <c r="AD245" s="624"/>
      <c r="AE245" s="624"/>
      <c r="AF245" s="624"/>
      <c r="AG245" s="624"/>
      <c r="AH245" s="624"/>
      <c r="AI245" s="624"/>
      <c r="AJ245" s="624"/>
      <c r="AK245" s="624"/>
      <c r="AL245" s="624"/>
      <c r="AM245" s="624"/>
      <c r="AN245" s="624"/>
      <c r="AO245" s="624"/>
      <c r="AP245" s="624"/>
      <c r="AQ245" s="624"/>
      <c r="AR245" s="624"/>
      <c r="AS245" s="624"/>
      <c r="AT245" s="624"/>
      <c r="AU245" s="624"/>
      <c r="AV245" s="624"/>
      <c r="AW245" s="624"/>
      <c r="AX245" s="624"/>
      <c r="AY245" s="624"/>
      <c r="AZ245" s="624"/>
      <c r="BA245" s="624"/>
      <c r="BB245" s="624"/>
      <c r="BC245" s="624"/>
      <c r="BD245" s="624"/>
      <c r="BE245" s="624"/>
      <c r="BF245" s="624"/>
      <c r="BG245" s="624"/>
      <c r="BH245" s="624"/>
      <c r="BI245" s="624"/>
      <c r="BJ245" s="624"/>
      <c r="BK245" s="624"/>
      <c r="BL245" s="624"/>
      <c r="BM245" s="624"/>
      <c r="BN245" s="624"/>
      <c r="BO245" s="624"/>
      <c r="BP245" s="624"/>
      <c r="BQ245" s="624"/>
      <c r="BR245" s="624"/>
    </row>
    <row r="246" spans="1:70" s="1385" customFormat="1" ht="18" customHeight="1">
      <c r="A246" s="600"/>
      <c r="B246" s="604"/>
      <c r="C246" s="611"/>
      <c r="D246" s="605"/>
      <c r="E246" s="605"/>
      <c r="F246" s="1964"/>
      <c r="G246" s="1964"/>
      <c r="H246" s="1502"/>
      <c r="I246" s="1502"/>
      <c r="J246" s="1503"/>
      <c r="K246" s="1491" t="s">
        <v>2506</v>
      </c>
      <c r="L246" s="1984" t="s">
        <v>327</v>
      </c>
      <c r="M246" s="1983">
        <v>828</v>
      </c>
      <c r="N246" s="1505" t="s">
        <v>1285</v>
      </c>
      <c r="O246" s="1484"/>
      <c r="P246" s="1387"/>
      <c r="Q246" s="1213"/>
      <c r="R246" s="1213"/>
      <c r="S246" s="1213"/>
      <c r="T246" s="1213"/>
      <c r="U246" s="1213"/>
      <c r="V246" s="598"/>
      <c r="W246" s="624"/>
      <c r="X246" s="624"/>
      <c r="Y246" s="624"/>
      <c r="Z246" s="624"/>
      <c r="AA246" s="624"/>
      <c r="AB246" s="624"/>
      <c r="AC246" s="624"/>
      <c r="AD246" s="624"/>
      <c r="AE246" s="624"/>
      <c r="AF246" s="624"/>
      <c r="AG246" s="624"/>
      <c r="AH246" s="624"/>
      <c r="AI246" s="624"/>
      <c r="AJ246" s="624"/>
      <c r="AK246" s="624"/>
      <c r="AL246" s="624"/>
      <c r="AM246" s="624"/>
      <c r="AN246" s="624"/>
      <c r="AO246" s="624"/>
      <c r="AP246" s="624"/>
      <c r="AQ246" s="624"/>
      <c r="AR246" s="624"/>
      <c r="AS246" s="624"/>
      <c r="AT246" s="624"/>
      <c r="AU246" s="624"/>
      <c r="AV246" s="624"/>
      <c r="AW246" s="624"/>
      <c r="AX246" s="624"/>
      <c r="AY246" s="624"/>
      <c r="AZ246" s="624"/>
      <c r="BA246" s="624"/>
      <c r="BB246" s="624"/>
      <c r="BC246" s="624"/>
      <c r="BD246" s="624"/>
      <c r="BE246" s="624"/>
      <c r="BF246" s="624"/>
      <c r="BG246" s="624"/>
      <c r="BH246" s="624"/>
      <c r="BI246" s="624"/>
      <c r="BJ246" s="624"/>
      <c r="BK246" s="624"/>
      <c r="BL246" s="624"/>
      <c r="BM246" s="624"/>
      <c r="BN246" s="624"/>
      <c r="BO246" s="624"/>
      <c r="BP246" s="624"/>
      <c r="BQ246" s="624"/>
      <c r="BR246" s="624"/>
    </row>
    <row r="247" spans="1:70" s="1385" customFormat="1" ht="18" customHeight="1">
      <c r="A247" s="600"/>
      <c r="B247" s="604"/>
      <c r="C247" s="611"/>
      <c r="D247" s="605"/>
      <c r="E247" s="605"/>
      <c r="F247" s="1964"/>
      <c r="G247" s="1964"/>
      <c r="H247" s="1502"/>
      <c r="I247" s="1502"/>
      <c r="J247" s="1503"/>
      <c r="K247" s="1982" t="s">
        <v>1628</v>
      </c>
      <c r="L247" s="1506" t="s">
        <v>327</v>
      </c>
      <c r="M247" s="1983">
        <f>150*12</f>
        <v>1800</v>
      </c>
      <c r="N247" s="1504" t="s">
        <v>1286</v>
      </c>
      <c r="O247" s="1484"/>
      <c r="P247" s="1387"/>
      <c r="Q247" s="1213"/>
      <c r="R247" s="1213"/>
      <c r="S247" s="1213"/>
      <c r="T247" s="1213"/>
      <c r="U247" s="1213"/>
      <c r="V247" s="598"/>
      <c r="W247" s="624"/>
      <c r="X247" s="624"/>
      <c r="Y247" s="624"/>
      <c r="Z247" s="624"/>
      <c r="AA247" s="624"/>
      <c r="AB247" s="624"/>
      <c r="AC247" s="624"/>
      <c r="AD247" s="624"/>
      <c r="AE247" s="624"/>
      <c r="AF247" s="624"/>
      <c r="AG247" s="624"/>
      <c r="AH247" s="624"/>
      <c r="AI247" s="624"/>
      <c r="AJ247" s="624"/>
      <c r="AK247" s="624"/>
      <c r="AL247" s="624"/>
      <c r="AM247" s="624"/>
      <c r="AN247" s="624"/>
      <c r="AO247" s="624"/>
      <c r="AP247" s="624"/>
      <c r="AQ247" s="624"/>
      <c r="AR247" s="624"/>
      <c r="AS247" s="624"/>
      <c r="AT247" s="624"/>
      <c r="AU247" s="624"/>
      <c r="AV247" s="624"/>
      <c r="AW247" s="624"/>
      <c r="AX247" s="624"/>
      <c r="AY247" s="624"/>
      <c r="AZ247" s="624"/>
      <c r="BA247" s="624"/>
      <c r="BB247" s="624"/>
      <c r="BC247" s="624"/>
      <c r="BD247" s="624"/>
      <c r="BE247" s="624"/>
      <c r="BF247" s="624"/>
      <c r="BG247" s="624"/>
      <c r="BH247" s="624"/>
      <c r="BI247" s="624"/>
      <c r="BJ247" s="624"/>
      <c r="BK247" s="624"/>
      <c r="BL247" s="624"/>
      <c r="BM247" s="624"/>
      <c r="BN247" s="624"/>
      <c r="BO247" s="624"/>
      <c r="BP247" s="624"/>
      <c r="BQ247" s="624"/>
      <c r="BR247" s="624"/>
    </row>
    <row r="248" spans="1:70" s="1385" customFormat="1" ht="18" customHeight="1">
      <c r="A248" s="600"/>
      <c r="B248" s="604"/>
      <c r="C248" s="611"/>
      <c r="D248" s="605"/>
      <c r="E248" s="605"/>
      <c r="F248" s="1964"/>
      <c r="G248" s="1964"/>
      <c r="H248" s="1502"/>
      <c r="I248" s="1502"/>
      <c r="J248" s="1503"/>
      <c r="K248" s="1982" t="s">
        <v>2507</v>
      </c>
      <c r="L248" s="1506" t="s">
        <v>327</v>
      </c>
      <c r="M248" s="1983">
        <v>2000</v>
      </c>
      <c r="N248" s="1504" t="s">
        <v>1287</v>
      </c>
      <c r="O248" s="1484"/>
      <c r="P248" s="1387"/>
      <c r="Q248" s="1213"/>
      <c r="R248" s="1213"/>
      <c r="S248" s="1213"/>
      <c r="T248" s="1213"/>
      <c r="U248" s="1213"/>
      <c r="V248" s="598"/>
      <c r="W248" s="624"/>
      <c r="X248" s="624"/>
      <c r="Y248" s="624"/>
      <c r="Z248" s="624"/>
      <c r="AA248" s="624"/>
      <c r="AB248" s="624"/>
      <c r="AC248" s="624"/>
      <c r="AD248" s="624"/>
      <c r="AE248" s="624"/>
      <c r="AF248" s="624"/>
      <c r="AG248" s="624"/>
      <c r="AH248" s="624"/>
      <c r="AI248" s="624"/>
      <c r="AJ248" s="624"/>
      <c r="AK248" s="624"/>
      <c r="AL248" s="624"/>
      <c r="AM248" s="624"/>
      <c r="AN248" s="624"/>
      <c r="AO248" s="624"/>
      <c r="AP248" s="624"/>
      <c r="AQ248" s="624"/>
      <c r="AR248" s="624"/>
      <c r="AS248" s="624"/>
      <c r="AT248" s="624"/>
      <c r="AU248" s="624"/>
      <c r="AV248" s="624"/>
      <c r="AW248" s="624"/>
      <c r="AX248" s="624"/>
      <c r="AY248" s="624"/>
      <c r="AZ248" s="624"/>
      <c r="BA248" s="624"/>
      <c r="BB248" s="624"/>
      <c r="BC248" s="624"/>
      <c r="BD248" s="624"/>
      <c r="BE248" s="624"/>
      <c r="BF248" s="624"/>
      <c r="BG248" s="624"/>
      <c r="BH248" s="624"/>
      <c r="BI248" s="624"/>
      <c r="BJ248" s="624"/>
      <c r="BK248" s="624"/>
      <c r="BL248" s="624"/>
      <c r="BM248" s="624"/>
      <c r="BN248" s="624"/>
      <c r="BO248" s="624"/>
      <c r="BP248" s="624"/>
      <c r="BQ248" s="624"/>
      <c r="BR248" s="624"/>
    </row>
    <row r="249" spans="1:70" s="1385" customFormat="1" ht="18" customHeight="1">
      <c r="A249" s="600"/>
      <c r="B249" s="610"/>
      <c r="C249" s="611"/>
      <c r="D249" s="605"/>
      <c r="E249" s="605"/>
      <c r="F249" s="1964"/>
      <c r="G249" s="1964"/>
      <c r="H249" s="1502"/>
      <c r="I249" s="1502"/>
      <c r="J249" s="1503"/>
      <c r="K249" s="1982" t="s">
        <v>2508</v>
      </c>
      <c r="L249" s="1506" t="s">
        <v>327</v>
      </c>
      <c r="M249" s="1983">
        <v>400</v>
      </c>
      <c r="N249" s="1504" t="s">
        <v>1288</v>
      </c>
      <c r="O249" s="1484"/>
      <c r="P249" s="1387"/>
      <c r="Q249" s="1213"/>
      <c r="R249" s="1213"/>
      <c r="S249" s="1213"/>
      <c r="T249" s="1213"/>
      <c r="U249" s="1213"/>
      <c r="V249" s="598"/>
      <c r="W249" s="624"/>
      <c r="X249" s="624"/>
      <c r="Y249" s="624"/>
      <c r="Z249" s="624"/>
      <c r="AA249" s="624"/>
      <c r="AB249" s="624"/>
      <c r="AC249" s="624"/>
      <c r="AD249" s="624"/>
      <c r="AE249" s="624"/>
      <c r="AF249" s="624"/>
      <c r="AG249" s="624"/>
      <c r="AH249" s="624"/>
      <c r="AI249" s="624"/>
      <c r="AJ249" s="624"/>
      <c r="AK249" s="624"/>
      <c r="AL249" s="624"/>
      <c r="AM249" s="624"/>
      <c r="AN249" s="624"/>
      <c r="AO249" s="624"/>
      <c r="AP249" s="624"/>
      <c r="AQ249" s="624"/>
      <c r="AR249" s="624"/>
      <c r="AS249" s="624"/>
      <c r="AT249" s="624"/>
      <c r="AU249" s="624"/>
      <c r="AV249" s="624"/>
      <c r="AW249" s="624"/>
      <c r="AX249" s="624"/>
      <c r="AY249" s="624"/>
      <c r="AZ249" s="624"/>
      <c r="BA249" s="624"/>
      <c r="BB249" s="624"/>
      <c r="BC249" s="624"/>
      <c r="BD249" s="624"/>
      <c r="BE249" s="624"/>
      <c r="BF249" s="624"/>
      <c r="BG249" s="624"/>
      <c r="BH249" s="624"/>
      <c r="BI249" s="624"/>
      <c r="BJ249" s="624"/>
      <c r="BK249" s="624"/>
      <c r="BL249" s="624"/>
      <c r="BM249" s="624"/>
      <c r="BN249" s="624"/>
      <c r="BO249" s="624"/>
      <c r="BP249" s="624"/>
      <c r="BQ249" s="624"/>
      <c r="BR249" s="624"/>
    </row>
    <row r="250" spans="1:70" s="1385" customFormat="1" ht="18" customHeight="1">
      <c r="A250" s="600"/>
      <c r="B250" s="610"/>
      <c r="C250" s="611"/>
      <c r="D250" s="605"/>
      <c r="E250" s="605"/>
      <c r="F250" s="1964"/>
      <c r="G250" s="1964"/>
      <c r="H250" s="1502"/>
      <c r="I250" s="1502"/>
      <c r="J250" s="1503"/>
      <c r="K250" s="1982" t="s">
        <v>1289</v>
      </c>
      <c r="L250" s="1506"/>
      <c r="M250" s="1983">
        <f>SUM(M251:M253)</f>
        <v>7020</v>
      </c>
      <c r="N250" s="1504"/>
      <c r="O250" s="1484"/>
      <c r="P250" s="1387"/>
      <c r="Q250" s="1213"/>
      <c r="R250" s="1213"/>
      <c r="S250" s="1213"/>
      <c r="T250" s="1213"/>
      <c r="U250" s="1213"/>
      <c r="V250" s="598"/>
      <c r="W250" s="624"/>
      <c r="X250" s="624"/>
      <c r="Y250" s="624"/>
      <c r="Z250" s="624"/>
      <c r="AA250" s="624"/>
      <c r="AB250" s="624"/>
      <c r="AC250" s="624"/>
      <c r="AD250" s="624"/>
      <c r="AE250" s="624"/>
      <c r="AF250" s="624"/>
      <c r="AG250" s="624"/>
      <c r="AH250" s="624"/>
      <c r="AI250" s="624"/>
      <c r="AJ250" s="624"/>
      <c r="AK250" s="624"/>
      <c r="AL250" s="624"/>
      <c r="AM250" s="624"/>
      <c r="AN250" s="624"/>
      <c r="AO250" s="624"/>
      <c r="AP250" s="624"/>
      <c r="AQ250" s="624"/>
      <c r="AR250" s="624"/>
      <c r="AS250" s="624"/>
      <c r="AT250" s="624"/>
      <c r="AU250" s="624"/>
      <c r="AV250" s="624"/>
      <c r="AW250" s="624"/>
      <c r="AX250" s="624"/>
      <c r="AY250" s="624"/>
      <c r="AZ250" s="624"/>
      <c r="BA250" s="624"/>
      <c r="BB250" s="624"/>
      <c r="BC250" s="624"/>
      <c r="BD250" s="624"/>
      <c r="BE250" s="624"/>
      <c r="BF250" s="624"/>
      <c r="BG250" s="624"/>
      <c r="BH250" s="624"/>
      <c r="BI250" s="624"/>
      <c r="BJ250" s="624"/>
      <c r="BK250" s="624"/>
      <c r="BL250" s="624"/>
      <c r="BM250" s="624"/>
      <c r="BN250" s="624"/>
      <c r="BO250" s="624"/>
      <c r="BP250" s="624"/>
      <c r="BQ250" s="624"/>
      <c r="BR250" s="624"/>
    </row>
    <row r="251" spans="1:70" s="1385" customFormat="1" ht="18" customHeight="1">
      <c r="A251" s="600"/>
      <c r="B251" s="610"/>
      <c r="C251" s="611"/>
      <c r="D251" s="605"/>
      <c r="E251" s="605"/>
      <c r="F251" s="1964"/>
      <c r="G251" s="1964"/>
      <c r="H251" s="1502"/>
      <c r="I251" s="1502"/>
      <c r="J251" s="1503"/>
      <c r="K251" s="1982" t="s">
        <v>1290</v>
      </c>
      <c r="L251" s="1506" t="s">
        <v>327</v>
      </c>
      <c r="M251" s="1983">
        <f>20*4*12</f>
        <v>960</v>
      </c>
      <c r="N251" s="1504" t="s">
        <v>1291</v>
      </c>
      <c r="O251" s="1484"/>
      <c r="P251" s="1387"/>
      <c r="Q251" s="1213"/>
      <c r="R251" s="1213"/>
      <c r="S251" s="1213"/>
      <c r="T251" s="1213"/>
      <c r="U251" s="1213"/>
      <c r="V251" s="598"/>
      <c r="W251" s="624"/>
      <c r="X251" s="624"/>
      <c r="Y251" s="624"/>
      <c r="Z251" s="624"/>
      <c r="AA251" s="624"/>
      <c r="AB251" s="624"/>
      <c r="AC251" s="624"/>
      <c r="AD251" s="624"/>
      <c r="AE251" s="624"/>
      <c r="AF251" s="624"/>
      <c r="AG251" s="624"/>
      <c r="AH251" s="624"/>
      <c r="AI251" s="624"/>
      <c r="AJ251" s="624"/>
      <c r="AK251" s="624"/>
      <c r="AL251" s="624"/>
      <c r="AM251" s="624"/>
      <c r="AN251" s="624"/>
      <c r="AO251" s="624"/>
      <c r="AP251" s="624"/>
      <c r="AQ251" s="624"/>
      <c r="AR251" s="624"/>
      <c r="AS251" s="624"/>
      <c r="AT251" s="624"/>
      <c r="AU251" s="624"/>
      <c r="AV251" s="624"/>
      <c r="AW251" s="624"/>
      <c r="AX251" s="624"/>
      <c r="AY251" s="624"/>
      <c r="AZ251" s="624"/>
      <c r="BA251" s="624"/>
      <c r="BB251" s="624"/>
      <c r="BC251" s="624"/>
      <c r="BD251" s="624"/>
      <c r="BE251" s="624"/>
      <c r="BF251" s="624"/>
      <c r="BG251" s="624"/>
      <c r="BH251" s="624"/>
      <c r="BI251" s="624"/>
      <c r="BJ251" s="624"/>
      <c r="BK251" s="624"/>
      <c r="BL251" s="624"/>
      <c r="BM251" s="624"/>
      <c r="BN251" s="624"/>
      <c r="BO251" s="624"/>
      <c r="BP251" s="624"/>
      <c r="BQ251" s="624"/>
      <c r="BR251" s="624"/>
    </row>
    <row r="252" spans="1:70" s="1385" customFormat="1" ht="18" customHeight="1">
      <c r="A252" s="600"/>
      <c r="B252" s="604"/>
      <c r="C252" s="611"/>
      <c r="D252" s="605"/>
      <c r="E252" s="605"/>
      <c r="F252" s="1964"/>
      <c r="G252" s="1964"/>
      <c r="H252" s="1502"/>
      <c r="I252" s="1502"/>
      <c r="J252" s="1503"/>
      <c r="K252" s="1982" t="s">
        <v>1292</v>
      </c>
      <c r="L252" s="1506" t="s">
        <v>327</v>
      </c>
      <c r="M252" s="1983">
        <f>430*12</f>
        <v>5160</v>
      </c>
      <c r="N252" s="1504" t="s">
        <v>1293</v>
      </c>
      <c r="O252" s="1484"/>
      <c r="P252" s="1387"/>
      <c r="Q252" s="1213"/>
      <c r="R252" s="1213"/>
      <c r="S252" s="1213"/>
      <c r="T252" s="1213"/>
      <c r="U252" s="1213"/>
      <c r="V252" s="598"/>
      <c r="W252" s="624"/>
      <c r="X252" s="624"/>
      <c r="Y252" s="624"/>
      <c r="Z252" s="624"/>
      <c r="AA252" s="624"/>
      <c r="AB252" s="624"/>
      <c r="AC252" s="624"/>
      <c r="AD252" s="624"/>
      <c r="AE252" s="624"/>
      <c r="AF252" s="624"/>
      <c r="AG252" s="624"/>
      <c r="AH252" s="624"/>
      <c r="AI252" s="624"/>
      <c r="AJ252" s="624"/>
      <c r="AK252" s="624"/>
      <c r="AL252" s="624"/>
      <c r="AM252" s="624"/>
      <c r="AN252" s="624"/>
      <c r="AO252" s="624"/>
      <c r="AP252" s="624"/>
      <c r="AQ252" s="624"/>
      <c r="AR252" s="624"/>
      <c r="AS252" s="624"/>
      <c r="AT252" s="624"/>
      <c r="AU252" s="624"/>
      <c r="AV252" s="624"/>
      <c r="AW252" s="624"/>
      <c r="AX252" s="624"/>
      <c r="AY252" s="624"/>
      <c r="AZ252" s="624"/>
      <c r="BA252" s="624"/>
      <c r="BB252" s="624"/>
      <c r="BC252" s="624"/>
      <c r="BD252" s="624"/>
      <c r="BE252" s="624"/>
      <c r="BF252" s="624"/>
      <c r="BG252" s="624"/>
      <c r="BH252" s="624"/>
      <c r="BI252" s="624"/>
      <c r="BJ252" s="624"/>
      <c r="BK252" s="624"/>
      <c r="BL252" s="624"/>
      <c r="BM252" s="624"/>
      <c r="BN252" s="624"/>
      <c r="BO252" s="624"/>
      <c r="BP252" s="624"/>
      <c r="BQ252" s="624"/>
      <c r="BR252" s="624"/>
    </row>
    <row r="253" spans="1:70" s="1385" customFormat="1" ht="18" customHeight="1">
      <c r="A253" s="600"/>
      <c r="B253" s="604"/>
      <c r="C253" s="611"/>
      <c r="D253" s="605"/>
      <c r="E253" s="605"/>
      <c r="F253" s="1964"/>
      <c r="G253" s="1964"/>
      <c r="H253" s="1502"/>
      <c r="I253" s="1502"/>
      <c r="J253" s="1503"/>
      <c r="K253" s="1982" t="s">
        <v>2509</v>
      </c>
      <c r="L253" s="1506" t="s">
        <v>327</v>
      </c>
      <c r="M253" s="1983">
        <v>900</v>
      </c>
      <c r="N253" s="1504" t="s">
        <v>1294</v>
      </c>
      <c r="O253" s="1484"/>
      <c r="P253" s="1387"/>
      <c r="Q253" s="1213"/>
      <c r="R253" s="1213"/>
      <c r="S253" s="1213"/>
      <c r="T253" s="1213"/>
      <c r="U253" s="1213"/>
      <c r="V253" s="598"/>
      <c r="W253" s="624"/>
      <c r="X253" s="624"/>
      <c r="Y253" s="624"/>
      <c r="Z253" s="624"/>
      <c r="AA253" s="624"/>
      <c r="AB253" s="624"/>
      <c r="AC253" s="624"/>
      <c r="AD253" s="624"/>
      <c r="AE253" s="624"/>
      <c r="AF253" s="624"/>
      <c r="AG253" s="624"/>
      <c r="AH253" s="624"/>
      <c r="AI253" s="624"/>
      <c r="AJ253" s="624"/>
      <c r="AK253" s="624"/>
      <c r="AL253" s="624"/>
      <c r="AM253" s="624"/>
      <c r="AN253" s="624"/>
      <c r="AO253" s="624"/>
      <c r="AP253" s="624"/>
      <c r="AQ253" s="624"/>
      <c r="AR253" s="624"/>
      <c r="AS253" s="624"/>
      <c r="AT253" s="624"/>
      <c r="AU253" s="624"/>
      <c r="AV253" s="624"/>
      <c r="AW253" s="624"/>
      <c r="AX253" s="624"/>
      <c r="AY253" s="624"/>
      <c r="AZ253" s="624"/>
      <c r="BA253" s="624"/>
      <c r="BB253" s="624"/>
      <c r="BC253" s="624"/>
      <c r="BD253" s="624"/>
      <c r="BE253" s="624"/>
      <c r="BF253" s="624"/>
      <c r="BG253" s="624"/>
      <c r="BH253" s="624"/>
      <c r="BI253" s="624"/>
      <c r="BJ253" s="624"/>
      <c r="BK253" s="624"/>
      <c r="BL253" s="624"/>
      <c r="BM253" s="624"/>
      <c r="BN253" s="624"/>
      <c r="BO253" s="624"/>
      <c r="BP253" s="624"/>
      <c r="BQ253" s="624"/>
      <c r="BR253" s="624"/>
    </row>
    <row r="254" spans="1:70" s="1385" customFormat="1" ht="18" customHeight="1">
      <c r="A254" s="600"/>
      <c r="B254" s="604"/>
      <c r="C254" s="611"/>
      <c r="D254" s="605"/>
      <c r="E254" s="605"/>
      <c r="F254" s="1985"/>
      <c r="G254" s="1985"/>
      <c r="H254" s="1502"/>
      <c r="I254" s="1502"/>
      <c r="J254" s="1503"/>
      <c r="K254" s="1491" t="s">
        <v>1629</v>
      </c>
      <c r="L254" s="1984" t="s">
        <v>14</v>
      </c>
      <c r="M254" s="1983">
        <f>150*6</f>
        <v>900</v>
      </c>
      <c r="N254" s="1505" t="s">
        <v>1295</v>
      </c>
      <c r="O254" s="1484"/>
      <c r="P254" s="1387"/>
      <c r="Q254" s="1213"/>
      <c r="R254" s="1213"/>
      <c r="S254" s="1213"/>
      <c r="T254" s="1213"/>
      <c r="U254" s="1213"/>
      <c r="V254" s="598"/>
      <c r="W254" s="624"/>
      <c r="X254" s="624"/>
      <c r="Y254" s="624"/>
      <c r="Z254" s="624"/>
      <c r="AA254" s="624"/>
      <c r="AB254" s="624"/>
      <c r="AC254" s="624"/>
      <c r="AD254" s="624"/>
      <c r="AE254" s="624"/>
      <c r="AF254" s="624"/>
      <c r="AG254" s="624"/>
      <c r="AH254" s="624"/>
      <c r="AI254" s="624"/>
      <c r="AJ254" s="624"/>
      <c r="AK254" s="624"/>
      <c r="AL254" s="624"/>
      <c r="AM254" s="624"/>
      <c r="AN254" s="624"/>
      <c r="AO254" s="624"/>
      <c r="AP254" s="624"/>
      <c r="AQ254" s="624"/>
      <c r="AR254" s="624"/>
      <c r="AS254" s="624"/>
      <c r="AT254" s="624"/>
      <c r="AU254" s="624"/>
      <c r="AV254" s="624"/>
      <c r="AW254" s="624"/>
      <c r="AX254" s="624"/>
      <c r="AY254" s="624"/>
      <c r="AZ254" s="624"/>
      <c r="BA254" s="624"/>
      <c r="BB254" s="624"/>
      <c r="BC254" s="624"/>
      <c r="BD254" s="624"/>
      <c r="BE254" s="624"/>
      <c r="BF254" s="624"/>
      <c r="BG254" s="624"/>
      <c r="BH254" s="624"/>
      <c r="BI254" s="624"/>
      <c r="BJ254" s="624"/>
      <c r="BK254" s="624"/>
      <c r="BL254" s="624"/>
      <c r="BM254" s="624"/>
      <c r="BN254" s="624"/>
      <c r="BO254" s="624"/>
      <c r="BP254" s="624"/>
      <c r="BQ254" s="624"/>
      <c r="BR254" s="624"/>
    </row>
    <row r="255" spans="1:70" s="1385" customFormat="1" ht="18" customHeight="1">
      <c r="A255" s="612"/>
      <c r="B255" s="605"/>
      <c r="C255" s="611"/>
      <c r="D255" s="611"/>
      <c r="E255" s="611"/>
      <c r="F255" s="1507"/>
      <c r="G255" s="1507"/>
      <c r="H255" s="1303"/>
      <c r="I255" s="1303"/>
      <c r="J255" s="1508"/>
      <c r="K255" s="1986" t="s">
        <v>2510</v>
      </c>
      <c r="L255" s="1987" t="s">
        <v>14</v>
      </c>
      <c r="M255" s="1988">
        <v>3500</v>
      </c>
      <c r="N255" s="1504" t="s">
        <v>1296</v>
      </c>
      <c r="P255" s="1392"/>
      <c r="V255" s="598"/>
      <c r="W255" s="624"/>
      <c r="X255" s="624"/>
      <c r="Y255" s="624"/>
      <c r="Z255" s="624"/>
      <c r="AA255" s="624"/>
      <c r="AB255" s="624"/>
      <c r="AC255" s="624"/>
      <c r="AD255" s="624"/>
      <c r="AE255" s="624"/>
      <c r="AF255" s="624"/>
      <c r="AG255" s="624"/>
      <c r="AH255" s="624"/>
      <c r="AI255" s="624"/>
      <c r="AJ255" s="624"/>
      <c r="AK255" s="624"/>
      <c r="AL255" s="624"/>
      <c r="AM255" s="624"/>
      <c r="AN255" s="624"/>
      <c r="AO255" s="624"/>
      <c r="AP255" s="624"/>
      <c r="AQ255" s="624"/>
      <c r="AR255" s="624"/>
      <c r="AS255" s="624"/>
      <c r="AT255" s="624"/>
      <c r="AU255" s="624"/>
      <c r="AV255" s="624"/>
      <c r="AW255" s="624"/>
      <c r="AX255" s="624"/>
      <c r="AY255" s="624"/>
      <c r="AZ255" s="624"/>
      <c r="BA255" s="624"/>
      <c r="BB255" s="624"/>
      <c r="BC255" s="624"/>
      <c r="BD255" s="624"/>
      <c r="BE255" s="624"/>
      <c r="BF255" s="624"/>
      <c r="BG255" s="624"/>
      <c r="BH255" s="624"/>
      <c r="BI255" s="624"/>
      <c r="BJ255" s="624"/>
      <c r="BK255" s="624"/>
      <c r="BL255" s="624"/>
      <c r="BM255" s="624"/>
      <c r="BN255" s="624"/>
      <c r="BO255" s="624"/>
      <c r="BP255" s="624"/>
      <c r="BQ255" s="624"/>
      <c r="BR255" s="624"/>
    </row>
    <row r="256" spans="1:70" s="1385" customFormat="1" ht="18" customHeight="1">
      <c r="A256" s="612"/>
      <c r="B256" s="605"/>
      <c r="C256" s="611"/>
      <c r="D256" s="611"/>
      <c r="E256" s="611"/>
      <c r="F256" s="1507"/>
      <c r="G256" s="1507"/>
      <c r="H256" s="1303"/>
      <c r="I256" s="1502"/>
      <c r="J256" s="1508"/>
      <c r="K256" s="1986" t="s">
        <v>2511</v>
      </c>
      <c r="L256" s="1987" t="s">
        <v>14</v>
      </c>
      <c r="M256" s="1988">
        <v>400</v>
      </c>
      <c r="N256" s="1504" t="s">
        <v>1297</v>
      </c>
      <c r="O256" s="1484"/>
      <c r="P256" s="1387"/>
      <c r="Q256" s="1213"/>
      <c r="R256" s="1213"/>
      <c r="S256" s="1213"/>
      <c r="V256" s="598"/>
      <c r="W256" s="624"/>
      <c r="X256" s="624"/>
      <c r="Y256" s="624"/>
      <c r="Z256" s="624"/>
      <c r="AA256" s="624"/>
      <c r="AB256" s="624"/>
      <c r="AC256" s="624"/>
      <c r="AD256" s="624"/>
      <c r="AE256" s="624"/>
      <c r="AF256" s="624"/>
      <c r="AG256" s="624"/>
      <c r="AH256" s="624"/>
      <c r="AI256" s="624"/>
      <c r="AJ256" s="624"/>
      <c r="AK256" s="624"/>
      <c r="AL256" s="624"/>
      <c r="AM256" s="624"/>
      <c r="AN256" s="624"/>
      <c r="AO256" s="624"/>
      <c r="AP256" s="624"/>
      <c r="AQ256" s="624"/>
      <c r="AR256" s="624"/>
      <c r="AS256" s="624"/>
      <c r="AT256" s="624"/>
      <c r="AU256" s="624"/>
      <c r="AV256" s="624"/>
      <c r="AW256" s="624"/>
      <c r="AX256" s="624"/>
      <c r="AY256" s="624"/>
      <c r="AZ256" s="624"/>
      <c r="BA256" s="624"/>
      <c r="BB256" s="624"/>
      <c r="BC256" s="624"/>
      <c r="BD256" s="624"/>
      <c r="BE256" s="624"/>
      <c r="BF256" s="624"/>
      <c r="BG256" s="624"/>
      <c r="BH256" s="624"/>
      <c r="BI256" s="624"/>
      <c r="BJ256" s="624"/>
      <c r="BK256" s="624"/>
      <c r="BL256" s="624"/>
      <c r="BM256" s="624"/>
      <c r="BN256" s="624"/>
      <c r="BO256" s="624"/>
      <c r="BP256" s="624"/>
      <c r="BQ256" s="624"/>
      <c r="BR256" s="624"/>
    </row>
    <row r="257" spans="1:70" s="1385" customFormat="1" ht="18" customHeight="1">
      <c r="A257" s="612"/>
      <c r="B257" s="605"/>
      <c r="C257" s="611"/>
      <c r="D257" s="611"/>
      <c r="E257" s="611"/>
      <c r="F257" s="1507"/>
      <c r="G257" s="1507"/>
      <c r="H257" s="1303"/>
      <c r="I257" s="1502"/>
      <c r="J257" s="1508"/>
      <c r="K257" s="1986" t="s">
        <v>2512</v>
      </c>
      <c r="L257" s="1987" t="s">
        <v>327</v>
      </c>
      <c r="M257" s="1988">
        <v>400</v>
      </c>
      <c r="N257" s="1504" t="s">
        <v>1630</v>
      </c>
      <c r="O257" s="1484"/>
      <c r="P257" s="1387"/>
      <c r="Q257" s="1213"/>
      <c r="R257" s="1213"/>
      <c r="S257" s="1213"/>
      <c r="V257" s="598"/>
      <c r="W257" s="624"/>
      <c r="X257" s="624"/>
      <c r="Y257" s="624"/>
      <c r="Z257" s="624"/>
      <c r="AA257" s="624"/>
      <c r="AB257" s="624"/>
      <c r="AC257" s="624"/>
      <c r="AD257" s="624"/>
      <c r="AE257" s="624"/>
      <c r="AF257" s="624"/>
      <c r="AG257" s="624"/>
      <c r="AH257" s="624"/>
      <c r="AI257" s="624"/>
      <c r="AJ257" s="624"/>
      <c r="AK257" s="624"/>
      <c r="AL257" s="624"/>
      <c r="AM257" s="624"/>
      <c r="AN257" s="624"/>
      <c r="AO257" s="624"/>
      <c r="AP257" s="624"/>
      <c r="AQ257" s="624"/>
      <c r="AR257" s="624"/>
      <c r="AS257" s="624"/>
      <c r="AT257" s="624"/>
      <c r="AU257" s="624"/>
      <c r="AV257" s="624"/>
      <c r="AW257" s="624"/>
      <c r="AX257" s="624"/>
      <c r="AY257" s="624"/>
      <c r="AZ257" s="624"/>
      <c r="BA257" s="624"/>
      <c r="BB257" s="624"/>
      <c r="BC257" s="624"/>
      <c r="BD257" s="624"/>
      <c r="BE257" s="624"/>
      <c r="BF257" s="624"/>
      <c r="BG257" s="624"/>
      <c r="BH257" s="624"/>
      <c r="BI257" s="624"/>
      <c r="BJ257" s="624"/>
      <c r="BK257" s="624"/>
      <c r="BL257" s="624"/>
      <c r="BM257" s="624"/>
      <c r="BN257" s="624"/>
      <c r="BO257" s="624"/>
      <c r="BP257" s="624"/>
      <c r="BQ257" s="624"/>
      <c r="BR257" s="624"/>
    </row>
    <row r="258" spans="1:70" s="1385" customFormat="1" ht="18" customHeight="1">
      <c r="A258" s="612"/>
      <c r="B258" s="605"/>
      <c r="C258" s="611"/>
      <c r="D258" s="611"/>
      <c r="E258" s="611"/>
      <c r="F258" s="1507"/>
      <c r="G258" s="1507"/>
      <c r="H258" s="1303"/>
      <c r="I258" s="1502"/>
      <c r="J258" s="1508"/>
      <c r="K258" s="1491" t="s">
        <v>2513</v>
      </c>
      <c r="L258" s="1984" t="s">
        <v>327</v>
      </c>
      <c r="M258" s="1989">
        <v>0</v>
      </c>
      <c r="N258" s="1505" t="s">
        <v>1298</v>
      </c>
      <c r="O258" s="1484"/>
      <c r="P258" s="1387"/>
      <c r="Q258" s="1213"/>
      <c r="R258" s="1213"/>
      <c r="S258" s="1213"/>
      <c r="V258" s="598"/>
      <c r="W258" s="624"/>
      <c r="X258" s="624"/>
      <c r="Y258" s="624"/>
      <c r="Z258" s="624"/>
      <c r="AA258" s="624"/>
      <c r="AB258" s="624"/>
      <c r="AC258" s="624"/>
      <c r="AD258" s="624"/>
      <c r="AE258" s="624"/>
      <c r="AF258" s="624"/>
      <c r="AG258" s="624"/>
      <c r="AH258" s="624"/>
      <c r="AI258" s="624"/>
      <c r="AJ258" s="624"/>
      <c r="AK258" s="624"/>
      <c r="AL258" s="624"/>
      <c r="AM258" s="624"/>
      <c r="AN258" s="624"/>
      <c r="AO258" s="624"/>
      <c r="AP258" s="624"/>
      <c r="AQ258" s="624"/>
      <c r="AR258" s="624"/>
      <c r="AS258" s="624"/>
      <c r="AT258" s="624"/>
      <c r="AU258" s="624"/>
      <c r="AV258" s="624"/>
      <c r="AW258" s="624"/>
      <c r="AX258" s="624"/>
      <c r="AY258" s="624"/>
      <c r="AZ258" s="624"/>
      <c r="BA258" s="624"/>
      <c r="BB258" s="624"/>
      <c r="BC258" s="624"/>
      <c r="BD258" s="624"/>
      <c r="BE258" s="624"/>
      <c r="BF258" s="624"/>
      <c r="BG258" s="624"/>
      <c r="BH258" s="624"/>
      <c r="BI258" s="624"/>
      <c r="BJ258" s="624"/>
      <c r="BK258" s="624"/>
      <c r="BL258" s="624"/>
      <c r="BM258" s="624"/>
      <c r="BN258" s="624"/>
      <c r="BO258" s="624"/>
      <c r="BP258" s="624"/>
      <c r="BQ258" s="624"/>
      <c r="BR258" s="624"/>
    </row>
    <row r="259" spans="1:70" s="1385" customFormat="1" ht="18" customHeight="1">
      <c r="A259" s="612"/>
      <c r="B259" s="605"/>
      <c r="C259" s="611"/>
      <c r="D259" s="611"/>
      <c r="E259" s="611"/>
      <c r="F259" s="1964"/>
      <c r="G259" s="1964"/>
      <c r="H259" s="1230"/>
      <c r="I259" s="1230"/>
      <c r="J259" s="1231"/>
      <c r="K259" s="1491" t="s">
        <v>1631</v>
      </c>
      <c r="L259" s="1984" t="s">
        <v>327</v>
      </c>
      <c r="M259" s="1989">
        <f>26*9</f>
        <v>234</v>
      </c>
      <c r="N259" s="1505" t="s">
        <v>1299</v>
      </c>
      <c r="O259" s="1484"/>
      <c r="P259" s="1387"/>
      <c r="Q259" s="1213"/>
      <c r="R259" s="1213"/>
      <c r="S259" s="1213"/>
      <c r="V259" s="598"/>
      <c r="W259" s="624"/>
      <c r="X259" s="624"/>
      <c r="Y259" s="624"/>
      <c r="Z259" s="624"/>
      <c r="AA259" s="624"/>
      <c r="AB259" s="624"/>
      <c r="AC259" s="624"/>
      <c r="AD259" s="624"/>
      <c r="AE259" s="624"/>
      <c r="AF259" s="624"/>
      <c r="AG259" s="624"/>
      <c r="AH259" s="624"/>
      <c r="AI259" s="624"/>
      <c r="AJ259" s="624"/>
      <c r="AK259" s="624"/>
      <c r="AL259" s="624"/>
      <c r="AM259" s="624"/>
      <c r="AN259" s="624"/>
      <c r="AO259" s="624"/>
      <c r="AP259" s="624"/>
      <c r="AQ259" s="624"/>
      <c r="AR259" s="624"/>
      <c r="AS259" s="624"/>
      <c r="AT259" s="624"/>
      <c r="AU259" s="624"/>
      <c r="AV259" s="624"/>
      <c r="AW259" s="624"/>
      <c r="AX259" s="624"/>
      <c r="AY259" s="624"/>
      <c r="AZ259" s="624"/>
      <c r="BA259" s="624"/>
      <c r="BB259" s="624"/>
      <c r="BC259" s="624"/>
      <c r="BD259" s="624"/>
      <c r="BE259" s="624"/>
      <c r="BF259" s="624"/>
      <c r="BG259" s="624"/>
      <c r="BH259" s="624"/>
      <c r="BI259" s="624"/>
      <c r="BJ259" s="624"/>
      <c r="BK259" s="624"/>
      <c r="BL259" s="624"/>
      <c r="BM259" s="624"/>
      <c r="BN259" s="624"/>
      <c r="BO259" s="624"/>
      <c r="BP259" s="624"/>
      <c r="BQ259" s="624"/>
      <c r="BR259" s="624"/>
    </row>
    <row r="260" spans="1:70" s="1385" customFormat="1" ht="18" customHeight="1">
      <c r="A260" s="612"/>
      <c r="B260" s="605"/>
      <c r="C260" s="611"/>
      <c r="D260" s="611"/>
      <c r="E260" s="611"/>
      <c r="F260" s="1507"/>
      <c r="G260" s="1507"/>
      <c r="H260" s="1502"/>
      <c r="I260" s="1502"/>
      <c r="J260" s="1509"/>
      <c r="K260" s="1491" t="s">
        <v>1632</v>
      </c>
      <c r="L260" s="1984" t="s">
        <v>327</v>
      </c>
      <c r="M260" s="1989">
        <f>15*50</f>
        <v>750</v>
      </c>
      <c r="N260" s="1505" t="s">
        <v>1300</v>
      </c>
      <c r="O260" s="1484"/>
      <c r="P260" s="1387"/>
      <c r="Q260" s="1213"/>
      <c r="R260" s="1213"/>
      <c r="S260" s="1213"/>
      <c r="V260" s="598"/>
      <c r="W260" s="624"/>
      <c r="X260" s="624"/>
      <c r="Y260" s="624"/>
      <c r="Z260" s="624"/>
      <c r="AA260" s="624"/>
      <c r="AB260" s="624"/>
      <c r="AC260" s="624"/>
      <c r="AD260" s="624"/>
      <c r="AE260" s="624"/>
      <c r="AF260" s="624"/>
      <c r="AG260" s="624"/>
      <c r="AH260" s="624"/>
      <c r="AI260" s="624"/>
      <c r="AJ260" s="624"/>
      <c r="AK260" s="624"/>
      <c r="AL260" s="624"/>
      <c r="AM260" s="624"/>
      <c r="AN260" s="624"/>
      <c r="AO260" s="624"/>
      <c r="AP260" s="624"/>
      <c r="AQ260" s="624"/>
      <c r="AR260" s="624"/>
      <c r="AS260" s="624"/>
      <c r="AT260" s="624"/>
      <c r="AU260" s="624"/>
      <c r="AV260" s="624"/>
      <c r="AW260" s="624"/>
      <c r="AX260" s="624"/>
      <c r="AY260" s="624"/>
      <c r="AZ260" s="624"/>
      <c r="BA260" s="624"/>
      <c r="BB260" s="624"/>
      <c r="BC260" s="624"/>
      <c r="BD260" s="624"/>
      <c r="BE260" s="624"/>
      <c r="BF260" s="624"/>
      <c r="BG260" s="624"/>
      <c r="BH260" s="624"/>
      <c r="BI260" s="624"/>
      <c r="BJ260" s="624"/>
      <c r="BK260" s="624"/>
      <c r="BL260" s="624"/>
      <c r="BM260" s="624"/>
      <c r="BN260" s="624"/>
      <c r="BO260" s="624"/>
      <c r="BP260" s="624"/>
      <c r="BQ260" s="624"/>
      <c r="BR260" s="624"/>
    </row>
    <row r="261" spans="1:70" s="1385" customFormat="1" ht="18" customHeight="1">
      <c r="A261" s="612"/>
      <c r="B261" s="605"/>
      <c r="C261" s="611"/>
      <c r="D261" s="611"/>
      <c r="E261" s="611"/>
      <c r="F261" s="1510"/>
      <c r="G261" s="1990" t="s">
        <v>1301</v>
      </c>
      <c r="H261" s="1301">
        <f>M261</f>
        <v>100</v>
      </c>
      <c r="I261" s="1511">
        <v>150</v>
      </c>
      <c r="J261" s="335">
        <f>H261-I261</f>
        <v>-50</v>
      </c>
      <c r="K261" s="1981" t="s">
        <v>364</v>
      </c>
      <c r="L261" s="1995"/>
      <c r="M261" s="2477">
        <f>SUM(M262)</f>
        <v>100</v>
      </c>
      <c r="N261" s="1512"/>
      <c r="O261" s="1484"/>
      <c r="P261" s="1387"/>
      <c r="Q261" s="1213"/>
      <c r="R261" s="1213"/>
      <c r="S261" s="1213"/>
      <c r="V261" s="598"/>
      <c r="W261" s="624"/>
      <c r="X261" s="624"/>
      <c r="Y261" s="624"/>
      <c r="Z261" s="624"/>
      <c r="AA261" s="624"/>
      <c r="AB261" s="624"/>
      <c r="AC261" s="624"/>
      <c r="AD261" s="624"/>
      <c r="AE261" s="624"/>
      <c r="AF261" s="624"/>
      <c r="AG261" s="624"/>
      <c r="AH261" s="624"/>
      <c r="AI261" s="624"/>
      <c r="AJ261" s="624"/>
      <c r="AK261" s="624"/>
      <c r="AL261" s="624"/>
      <c r="AM261" s="624"/>
      <c r="AN261" s="624"/>
      <c r="AO261" s="624"/>
      <c r="AP261" s="624"/>
      <c r="AQ261" s="624"/>
      <c r="AR261" s="624"/>
      <c r="AS261" s="624"/>
      <c r="AT261" s="624"/>
      <c r="AU261" s="624"/>
      <c r="AV261" s="624"/>
      <c r="AW261" s="624"/>
      <c r="AX261" s="624"/>
      <c r="AY261" s="624"/>
      <c r="AZ261" s="624"/>
      <c r="BA261" s="624"/>
      <c r="BB261" s="624"/>
      <c r="BC261" s="624"/>
      <c r="BD261" s="624"/>
      <c r="BE261" s="624"/>
      <c r="BF261" s="624"/>
      <c r="BG261" s="624"/>
      <c r="BH261" s="624"/>
      <c r="BI261" s="624"/>
      <c r="BJ261" s="624"/>
      <c r="BK261" s="624"/>
      <c r="BL261" s="624"/>
      <c r="BM261" s="624"/>
      <c r="BN261" s="624"/>
      <c r="BO261" s="624"/>
      <c r="BP261" s="624"/>
      <c r="BQ261" s="624"/>
      <c r="BR261" s="624"/>
    </row>
    <row r="262" spans="1:70" s="1385" customFormat="1" ht="18" customHeight="1">
      <c r="A262" s="612"/>
      <c r="B262" s="605"/>
      <c r="C262" s="611"/>
      <c r="D262" s="611"/>
      <c r="E262" s="611"/>
      <c r="F262" s="1510"/>
      <c r="G262" s="1964"/>
      <c r="H262" s="1502"/>
      <c r="I262" s="1502"/>
      <c r="J262" s="1503"/>
      <c r="K262" s="1991" t="s">
        <v>1302</v>
      </c>
      <c r="L262" s="1513" t="s">
        <v>327</v>
      </c>
      <c r="M262" s="1305">
        <v>100</v>
      </c>
      <c r="N262" s="1514" t="s">
        <v>1303</v>
      </c>
      <c r="O262" s="1484"/>
      <c r="P262" s="1387"/>
      <c r="Q262" s="1213"/>
      <c r="R262" s="1213"/>
      <c r="S262" s="1213"/>
      <c r="V262" s="598"/>
      <c r="W262" s="624"/>
      <c r="X262" s="624"/>
      <c r="Y262" s="624"/>
      <c r="Z262" s="624"/>
      <c r="AA262" s="624"/>
      <c r="AB262" s="624"/>
      <c r="AC262" s="624"/>
      <c r="AD262" s="624"/>
      <c r="AE262" s="624"/>
      <c r="AF262" s="624"/>
      <c r="AG262" s="624"/>
      <c r="AH262" s="624"/>
      <c r="AI262" s="624"/>
      <c r="AJ262" s="624"/>
      <c r="AK262" s="624"/>
      <c r="AL262" s="624"/>
      <c r="AM262" s="624"/>
      <c r="AN262" s="624"/>
      <c r="AO262" s="624"/>
      <c r="AP262" s="624"/>
      <c r="AQ262" s="624"/>
      <c r="AR262" s="624"/>
      <c r="AS262" s="624"/>
      <c r="AT262" s="624"/>
      <c r="AU262" s="624"/>
      <c r="AV262" s="624"/>
      <c r="AW262" s="624"/>
      <c r="AX262" s="624"/>
      <c r="AY262" s="624"/>
      <c r="AZ262" s="624"/>
      <c r="BA262" s="624"/>
      <c r="BB262" s="624"/>
      <c r="BC262" s="624"/>
      <c r="BD262" s="624"/>
      <c r="BE262" s="624"/>
      <c r="BF262" s="624"/>
      <c r="BG262" s="624"/>
      <c r="BH262" s="624"/>
      <c r="BI262" s="624"/>
      <c r="BJ262" s="624"/>
      <c r="BK262" s="624"/>
      <c r="BL262" s="624"/>
      <c r="BM262" s="624"/>
      <c r="BN262" s="624"/>
      <c r="BO262" s="624"/>
      <c r="BP262" s="624"/>
      <c r="BQ262" s="624"/>
      <c r="BR262" s="624"/>
    </row>
    <row r="263" spans="1:70" s="1385" customFormat="1" ht="18" customHeight="1">
      <c r="A263" s="612"/>
      <c r="B263" s="605"/>
      <c r="C263" s="611"/>
      <c r="D263" s="611"/>
      <c r="E263" s="611"/>
      <c r="F263" s="1510"/>
      <c r="G263" s="1990" t="s">
        <v>356</v>
      </c>
      <c r="H263" s="1301">
        <f>M263</f>
        <v>36700</v>
      </c>
      <c r="I263" s="1515">
        <v>35130</v>
      </c>
      <c r="J263" s="335">
        <f>H263-I263</f>
        <v>1570</v>
      </c>
      <c r="K263" s="1981" t="s">
        <v>365</v>
      </c>
      <c r="L263" s="1995"/>
      <c r="M263" s="2477">
        <f>SUM(M264:M278)</f>
        <v>36700</v>
      </c>
      <c r="N263" s="1516"/>
      <c r="O263" s="1484"/>
      <c r="P263" s="1387"/>
      <c r="Q263" s="1213"/>
      <c r="R263" s="1213"/>
      <c r="S263" s="1213"/>
      <c r="V263" s="598"/>
      <c r="W263" s="624"/>
      <c r="X263" s="624"/>
      <c r="Y263" s="624"/>
      <c r="Z263" s="624"/>
      <c r="AA263" s="624"/>
      <c r="AB263" s="624"/>
      <c r="AC263" s="624"/>
      <c r="AD263" s="624"/>
      <c r="AE263" s="624"/>
      <c r="AF263" s="624"/>
      <c r="AG263" s="624"/>
      <c r="AH263" s="624"/>
      <c r="AI263" s="624"/>
      <c r="AJ263" s="624"/>
      <c r="AK263" s="624"/>
      <c r="AL263" s="624"/>
      <c r="AM263" s="624"/>
      <c r="AN263" s="624"/>
      <c r="AO263" s="624"/>
      <c r="AP263" s="624"/>
      <c r="AQ263" s="624"/>
      <c r="AR263" s="624"/>
      <c r="AS263" s="624"/>
      <c r="AT263" s="624"/>
      <c r="AU263" s="624"/>
      <c r="AV263" s="624"/>
      <c r="AW263" s="624"/>
      <c r="AX263" s="624"/>
      <c r="AY263" s="624"/>
      <c r="AZ263" s="624"/>
      <c r="BA263" s="624"/>
      <c r="BB263" s="624"/>
      <c r="BC263" s="624"/>
      <c r="BD263" s="624"/>
      <c r="BE263" s="624"/>
      <c r="BF263" s="624"/>
      <c r="BG263" s="624"/>
      <c r="BH263" s="624"/>
      <c r="BI263" s="624"/>
      <c r="BJ263" s="624"/>
      <c r="BK263" s="624"/>
      <c r="BL263" s="624"/>
      <c r="BM263" s="624"/>
      <c r="BN263" s="624"/>
      <c r="BO263" s="624"/>
      <c r="BP263" s="624"/>
      <c r="BQ263" s="624"/>
      <c r="BR263" s="624"/>
    </row>
    <row r="264" spans="1:70" s="1385" customFormat="1" ht="18" customHeight="1">
      <c r="A264" s="612"/>
      <c r="B264" s="605"/>
      <c r="C264" s="611"/>
      <c r="D264" s="611"/>
      <c r="E264" s="611"/>
      <c r="F264" s="1507"/>
      <c r="G264" s="1507"/>
      <c r="H264" s="1303"/>
      <c r="I264" s="1517"/>
      <c r="J264" s="329"/>
      <c r="K264" s="1986" t="s">
        <v>1304</v>
      </c>
      <c r="L264" s="1987" t="s">
        <v>14</v>
      </c>
      <c r="M264" s="1983">
        <v>3000</v>
      </c>
      <c r="N264" s="1518" t="s">
        <v>1305</v>
      </c>
      <c r="O264" s="1484"/>
      <c r="P264" s="1387"/>
      <c r="Q264" s="1213"/>
      <c r="R264" s="1213"/>
      <c r="S264" s="1213"/>
      <c r="V264" s="598"/>
      <c r="W264" s="624"/>
      <c r="X264" s="624"/>
      <c r="Y264" s="624"/>
      <c r="Z264" s="624"/>
      <c r="AA264" s="624"/>
      <c r="AB264" s="624"/>
      <c r="AC264" s="624"/>
      <c r="AD264" s="624"/>
      <c r="AE264" s="624"/>
      <c r="AF264" s="624"/>
      <c r="AG264" s="624"/>
      <c r="AH264" s="624"/>
      <c r="AI264" s="624"/>
      <c r="AJ264" s="624"/>
      <c r="AK264" s="624"/>
      <c r="AL264" s="624"/>
      <c r="AM264" s="624"/>
      <c r="AN264" s="624"/>
      <c r="AO264" s="624"/>
      <c r="AP264" s="624"/>
      <c r="AQ264" s="624"/>
      <c r="AR264" s="624"/>
      <c r="AS264" s="624"/>
      <c r="AT264" s="624"/>
      <c r="AU264" s="624"/>
      <c r="AV264" s="624"/>
      <c r="AW264" s="624"/>
      <c r="AX264" s="624"/>
      <c r="AY264" s="624"/>
      <c r="AZ264" s="624"/>
      <c r="BA264" s="624"/>
      <c r="BB264" s="624"/>
      <c r="BC264" s="624"/>
      <c r="BD264" s="624"/>
      <c r="BE264" s="624"/>
      <c r="BF264" s="624"/>
      <c r="BG264" s="624"/>
      <c r="BH264" s="624"/>
      <c r="BI264" s="624"/>
      <c r="BJ264" s="624"/>
      <c r="BK264" s="624"/>
      <c r="BL264" s="624"/>
      <c r="BM264" s="624"/>
      <c r="BN264" s="624"/>
      <c r="BO264" s="624"/>
      <c r="BP264" s="624"/>
      <c r="BQ264" s="624"/>
      <c r="BR264" s="624"/>
    </row>
    <row r="265" spans="1:70" s="1385" customFormat="1" ht="18" customHeight="1">
      <c r="A265" s="612"/>
      <c r="B265" s="605"/>
      <c r="C265" s="611"/>
      <c r="D265" s="611"/>
      <c r="E265" s="611"/>
      <c r="F265" s="1507"/>
      <c r="G265" s="1507"/>
      <c r="H265" s="1303"/>
      <c r="I265" s="1517"/>
      <c r="J265" s="329"/>
      <c r="K265" s="1986" t="s">
        <v>1306</v>
      </c>
      <c r="L265" s="1987" t="s">
        <v>14</v>
      </c>
      <c r="M265" s="1983">
        <v>2000</v>
      </c>
      <c r="N265" s="1518" t="s">
        <v>1307</v>
      </c>
      <c r="O265" s="1484"/>
      <c r="P265" s="1387"/>
      <c r="Q265" s="1213"/>
      <c r="R265" s="1213"/>
      <c r="S265" s="1213"/>
      <c r="V265" s="598"/>
      <c r="W265" s="624"/>
      <c r="X265" s="624"/>
      <c r="Y265" s="624"/>
      <c r="Z265" s="624"/>
      <c r="AA265" s="624"/>
      <c r="AB265" s="624"/>
      <c r="AC265" s="624"/>
      <c r="AD265" s="624"/>
      <c r="AE265" s="624"/>
      <c r="AF265" s="624"/>
      <c r="AG265" s="624"/>
      <c r="AH265" s="624"/>
      <c r="AI265" s="624"/>
      <c r="AJ265" s="624"/>
      <c r="AK265" s="624"/>
      <c r="AL265" s="624"/>
      <c r="AM265" s="624"/>
      <c r="AN265" s="624"/>
      <c r="AO265" s="624"/>
      <c r="AP265" s="624"/>
      <c r="AQ265" s="624"/>
      <c r="AR265" s="624"/>
      <c r="AS265" s="624"/>
      <c r="AT265" s="624"/>
      <c r="AU265" s="624"/>
      <c r="AV265" s="624"/>
      <c r="AW265" s="624"/>
      <c r="AX265" s="624"/>
      <c r="AY265" s="624"/>
      <c r="AZ265" s="624"/>
      <c r="BA265" s="624"/>
      <c r="BB265" s="624"/>
      <c r="BC265" s="624"/>
      <c r="BD265" s="624"/>
      <c r="BE265" s="624"/>
      <c r="BF265" s="624"/>
      <c r="BG265" s="624"/>
      <c r="BH265" s="624"/>
      <c r="BI265" s="624"/>
      <c r="BJ265" s="624"/>
      <c r="BK265" s="624"/>
      <c r="BL265" s="624"/>
      <c r="BM265" s="624"/>
      <c r="BN265" s="624"/>
      <c r="BO265" s="624"/>
      <c r="BP265" s="624"/>
      <c r="BQ265" s="624"/>
      <c r="BR265" s="624"/>
    </row>
    <row r="266" spans="1:70" s="1385" customFormat="1" ht="18" customHeight="1">
      <c r="A266" s="612"/>
      <c r="B266" s="605"/>
      <c r="C266" s="611"/>
      <c r="D266" s="611"/>
      <c r="E266" s="611"/>
      <c r="F266" s="1507"/>
      <c r="G266" s="1507"/>
      <c r="H266" s="1303"/>
      <c r="I266" s="1517"/>
      <c r="J266" s="329"/>
      <c r="K266" s="1986" t="s">
        <v>488</v>
      </c>
      <c r="L266" s="1987" t="s">
        <v>14</v>
      </c>
      <c r="M266" s="1983">
        <v>4800</v>
      </c>
      <c r="N266" s="1518" t="s">
        <v>1308</v>
      </c>
      <c r="O266" s="1484"/>
      <c r="P266" s="1387"/>
      <c r="Q266" s="1213"/>
      <c r="R266" s="1213"/>
      <c r="S266" s="1213"/>
      <c r="V266" s="598"/>
      <c r="W266" s="624"/>
      <c r="X266" s="624"/>
      <c r="Y266" s="624"/>
      <c r="Z266" s="624"/>
      <c r="AA266" s="624"/>
      <c r="AB266" s="624"/>
      <c r="AC266" s="624"/>
      <c r="AD266" s="624"/>
      <c r="AE266" s="624"/>
      <c r="AF266" s="624"/>
      <c r="AG266" s="624"/>
      <c r="AH266" s="624"/>
      <c r="AI266" s="624"/>
      <c r="AJ266" s="624"/>
      <c r="AK266" s="624"/>
      <c r="AL266" s="624"/>
      <c r="AM266" s="624"/>
      <c r="AN266" s="624"/>
      <c r="AO266" s="624"/>
      <c r="AP266" s="624"/>
      <c r="AQ266" s="624"/>
      <c r="AR266" s="624"/>
      <c r="AS266" s="624"/>
      <c r="AT266" s="624"/>
      <c r="AU266" s="624"/>
      <c r="AV266" s="624"/>
      <c r="AW266" s="624"/>
      <c r="AX266" s="624"/>
      <c r="AY266" s="624"/>
      <c r="AZ266" s="624"/>
      <c r="BA266" s="624"/>
      <c r="BB266" s="624"/>
      <c r="BC266" s="624"/>
      <c r="BD266" s="624"/>
      <c r="BE266" s="624"/>
      <c r="BF266" s="624"/>
      <c r="BG266" s="624"/>
      <c r="BH266" s="624"/>
      <c r="BI266" s="624"/>
      <c r="BJ266" s="624"/>
      <c r="BK266" s="624"/>
      <c r="BL266" s="624"/>
      <c r="BM266" s="624"/>
      <c r="BN266" s="624"/>
      <c r="BO266" s="624"/>
      <c r="BP266" s="624"/>
      <c r="BQ266" s="624"/>
      <c r="BR266" s="624"/>
    </row>
    <row r="267" spans="1:70" s="1385" customFormat="1" ht="18" customHeight="1">
      <c r="A267" s="612"/>
      <c r="B267" s="605"/>
      <c r="C267" s="611"/>
      <c r="D267" s="611"/>
      <c r="E267" s="611"/>
      <c r="F267" s="1507"/>
      <c r="G267" s="1507"/>
      <c r="H267" s="1303"/>
      <c r="I267" s="1517"/>
      <c r="J267" s="329"/>
      <c r="K267" s="1986" t="s">
        <v>489</v>
      </c>
      <c r="L267" s="1987" t="s">
        <v>14</v>
      </c>
      <c r="M267" s="1983">
        <v>1200</v>
      </c>
      <c r="N267" s="1518" t="s">
        <v>490</v>
      </c>
      <c r="O267" s="1484"/>
      <c r="P267" s="1387"/>
      <c r="Q267" s="1213"/>
      <c r="R267" s="1213"/>
      <c r="S267" s="1213"/>
      <c r="V267" s="598"/>
      <c r="W267" s="624"/>
      <c r="X267" s="624"/>
      <c r="Y267" s="624"/>
      <c r="Z267" s="624"/>
      <c r="AA267" s="624"/>
      <c r="AB267" s="624"/>
      <c r="AC267" s="624"/>
      <c r="AD267" s="624"/>
      <c r="AE267" s="624"/>
      <c r="AF267" s="624"/>
      <c r="AG267" s="624"/>
      <c r="AH267" s="624"/>
      <c r="AI267" s="624"/>
      <c r="AJ267" s="624"/>
      <c r="AK267" s="624"/>
      <c r="AL267" s="624"/>
      <c r="AM267" s="624"/>
      <c r="AN267" s="624"/>
      <c r="AO267" s="624"/>
      <c r="AP267" s="624"/>
      <c r="AQ267" s="624"/>
      <c r="AR267" s="624"/>
      <c r="AS267" s="624"/>
      <c r="AT267" s="624"/>
      <c r="AU267" s="624"/>
      <c r="AV267" s="624"/>
      <c r="AW267" s="624"/>
      <c r="AX267" s="624"/>
      <c r="AY267" s="624"/>
      <c r="AZ267" s="624"/>
      <c r="BA267" s="624"/>
      <c r="BB267" s="624"/>
      <c r="BC267" s="624"/>
      <c r="BD267" s="624"/>
      <c r="BE267" s="624"/>
      <c r="BF267" s="624"/>
      <c r="BG267" s="624"/>
      <c r="BH267" s="624"/>
      <c r="BI267" s="624"/>
      <c r="BJ267" s="624"/>
      <c r="BK267" s="624"/>
      <c r="BL267" s="624"/>
      <c r="BM267" s="624"/>
      <c r="BN267" s="624"/>
      <c r="BO267" s="624"/>
      <c r="BP267" s="624"/>
      <c r="BQ267" s="624"/>
      <c r="BR267" s="624"/>
    </row>
    <row r="268" spans="1:70" s="1385" customFormat="1" ht="18" customHeight="1">
      <c r="A268" s="612"/>
      <c r="B268" s="605"/>
      <c r="C268" s="611"/>
      <c r="D268" s="611"/>
      <c r="E268" s="611"/>
      <c r="F268" s="1507"/>
      <c r="G268" s="1507"/>
      <c r="H268" s="1303"/>
      <c r="I268" s="1517"/>
      <c r="J268" s="329"/>
      <c r="K268" s="1986" t="s">
        <v>491</v>
      </c>
      <c r="L268" s="1987" t="s">
        <v>14</v>
      </c>
      <c r="M268" s="1983">
        <v>2400</v>
      </c>
      <c r="N268" s="1518" t="s">
        <v>492</v>
      </c>
      <c r="O268" s="1484"/>
      <c r="P268" s="1387"/>
      <c r="Q268" s="1213"/>
      <c r="R268" s="1213"/>
      <c r="S268" s="1213"/>
      <c r="V268" s="598"/>
      <c r="W268" s="624"/>
      <c r="X268" s="624"/>
      <c r="Y268" s="624"/>
      <c r="Z268" s="624"/>
      <c r="AA268" s="624"/>
      <c r="AB268" s="624"/>
      <c r="AC268" s="624"/>
      <c r="AD268" s="624"/>
      <c r="AE268" s="624"/>
      <c r="AF268" s="624"/>
      <c r="AG268" s="624"/>
      <c r="AH268" s="624"/>
      <c r="AI268" s="624"/>
      <c r="AJ268" s="624"/>
      <c r="AK268" s="624"/>
      <c r="AL268" s="624"/>
      <c r="AM268" s="624"/>
      <c r="AN268" s="624"/>
      <c r="AO268" s="624"/>
      <c r="AP268" s="624"/>
      <c r="AQ268" s="624"/>
      <c r="AR268" s="624"/>
      <c r="AS268" s="624"/>
      <c r="AT268" s="624"/>
      <c r="AU268" s="624"/>
      <c r="AV268" s="624"/>
      <c r="AW268" s="624"/>
      <c r="AX268" s="624"/>
      <c r="AY268" s="624"/>
      <c r="AZ268" s="624"/>
      <c r="BA268" s="624"/>
      <c r="BB268" s="624"/>
      <c r="BC268" s="624"/>
      <c r="BD268" s="624"/>
      <c r="BE268" s="624"/>
      <c r="BF268" s="624"/>
      <c r="BG268" s="624"/>
      <c r="BH268" s="624"/>
      <c r="BI268" s="624"/>
      <c r="BJ268" s="624"/>
      <c r="BK268" s="624"/>
      <c r="BL268" s="624"/>
      <c r="BM268" s="624"/>
      <c r="BN268" s="624"/>
      <c r="BO268" s="624"/>
      <c r="BP268" s="624"/>
      <c r="BQ268" s="624"/>
      <c r="BR268" s="624"/>
    </row>
    <row r="269" spans="1:70" s="1385" customFormat="1" ht="18" customHeight="1">
      <c r="A269" s="612"/>
      <c r="B269" s="605"/>
      <c r="C269" s="611"/>
      <c r="D269" s="611"/>
      <c r="E269" s="611"/>
      <c r="F269" s="1507"/>
      <c r="G269" s="1507"/>
      <c r="H269" s="1303"/>
      <c r="I269" s="1517"/>
      <c r="J269" s="329"/>
      <c r="K269" s="1986" t="s">
        <v>493</v>
      </c>
      <c r="L269" s="1987" t="s">
        <v>14</v>
      </c>
      <c r="M269" s="1983">
        <v>130</v>
      </c>
      <c r="N269" s="1518" t="s">
        <v>494</v>
      </c>
      <c r="O269" s="1484"/>
      <c r="P269" s="1387"/>
      <c r="Q269" s="1213"/>
      <c r="R269" s="1213"/>
      <c r="S269" s="1213"/>
      <c r="V269" s="598"/>
      <c r="W269" s="624"/>
      <c r="X269" s="624"/>
      <c r="Y269" s="624"/>
      <c r="Z269" s="624"/>
      <c r="AA269" s="624"/>
      <c r="AB269" s="624"/>
      <c r="AC269" s="624"/>
      <c r="AD269" s="624"/>
      <c r="AE269" s="624"/>
      <c r="AF269" s="624"/>
      <c r="AG269" s="624"/>
      <c r="AH269" s="624"/>
      <c r="AI269" s="624"/>
      <c r="AJ269" s="624"/>
      <c r="AK269" s="624"/>
      <c r="AL269" s="624"/>
      <c r="AM269" s="624"/>
      <c r="AN269" s="624"/>
      <c r="AO269" s="624"/>
      <c r="AP269" s="624"/>
      <c r="AQ269" s="624"/>
      <c r="AR269" s="624"/>
      <c r="AS269" s="624"/>
      <c r="AT269" s="624"/>
      <c r="AU269" s="624"/>
      <c r="AV269" s="624"/>
      <c r="AW269" s="624"/>
      <c r="AX269" s="624"/>
      <c r="AY269" s="624"/>
      <c r="AZ269" s="624"/>
      <c r="BA269" s="624"/>
      <c r="BB269" s="624"/>
      <c r="BC269" s="624"/>
      <c r="BD269" s="624"/>
      <c r="BE269" s="624"/>
      <c r="BF269" s="624"/>
      <c r="BG269" s="624"/>
      <c r="BH269" s="624"/>
      <c r="BI269" s="624"/>
      <c r="BJ269" s="624"/>
      <c r="BK269" s="624"/>
      <c r="BL269" s="624"/>
      <c r="BM269" s="624"/>
      <c r="BN269" s="624"/>
      <c r="BO269" s="624"/>
      <c r="BP269" s="624"/>
      <c r="BQ269" s="624"/>
      <c r="BR269" s="624"/>
    </row>
    <row r="270" spans="1:70" s="1385" customFormat="1" ht="18" customHeight="1">
      <c r="A270" s="612"/>
      <c r="B270" s="605"/>
      <c r="C270" s="611"/>
      <c r="D270" s="611"/>
      <c r="E270" s="611"/>
      <c r="F270" s="1507"/>
      <c r="G270" s="1507"/>
      <c r="H270" s="1303"/>
      <c r="I270" s="1517"/>
      <c r="J270" s="329"/>
      <c r="K270" s="1986" t="s">
        <v>495</v>
      </c>
      <c r="L270" s="1987" t="s">
        <v>14</v>
      </c>
      <c r="M270" s="1983">
        <v>130</v>
      </c>
      <c r="N270" s="1518" t="s">
        <v>496</v>
      </c>
      <c r="O270" s="1484"/>
      <c r="P270" s="1387"/>
      <c r="Q270" s="1213"/>
      <c r="R270" s="1213"/>
      <c r="S270" s="1213"/>
      <c r="V270" s="598"/>
      <c r="W270" s="624"/>
      <c r="X270" s="624"/>
      <c r="Y270" s="624"/>
      <c r="Z270" s="624"/>
      <c r="AA270" s="624"/>
      <c r="AB270" s="624"/>
      <c r="AC270" s="624"/>
      <c r="AD270" s="624"/>
      <c r="AE270" s="624"/>
      <c r="AF270" s="624"/>
      <c r="AG270" s="624"/>
      <c r="AH270" s="624"/>
      <c r="AI270" s="624"/>
      <c r="AJ270" s="624"/>
      <c r="AK270" s="624"/>
      <c r="AL270" s="624"/>
      <c r="AM270" s="624"/>
      <c r="AN270" s="624"/>
      <c r="AO270" s="624"/>
      <c r="AP270" s="624"/>
      <c r="AQ270" s="624"/>
      <c r="AR270" s="624"/>
      <c r="AS270" s="624"/>
      <c r="AT270" s="624"/>
      <c r="AU270" s="624"/>
      <c r="AV270" s="624"/>
      <c r="AW270" s="624"/>
      <c r="AX270" s="624"/>
      <c r="AY270" s="624"/>
      <c r="AZ270" s="624"/>
      <c r="BA270" s="624"/>
      <c r="BB270" s="624"/>
      <c r="BC270" s="624"/>
      <c r="BD270" s="624"/>
      <c r="BE270" s="624"/>
      <c r="BF270" s="624"/>
      <c r="BG270" s="624"/>
      <c r="BH270" s="624"/>
      <c r="BI270" s="624"/>
      <c r="BJ270" s="624"/>
      <c r="BK270" s="624"/>
      <c r="BL270" s="624"/>
      <c r="BM270" s="624"/>
      <c r="BN270" s="624"/>
      <c r="BO270" s="624"/>
      <c r="BP270" s="624"/>
      <c r="BQ270" s="624"/>
      <c r="BR270" s="624"/>
    </row>
    <row r="271" spans="1:70" s="1385" customFormat="1" ht="18" customHeight="1">
      <c r="A271" s="612"/>
      <c r="B271" s="605"/>
      <c r="C271" s="611"/>
      <c r="D271" s="611"/>
      <c r="E271" s="611"/>
      <c r="F271" s="1507"/>
      <c r="G271" s="1507"/>
      <c r="H271" s="1303"/>
      <c r="I271" s="1517"/>
      <c r="J271" s="329"/>
      <c r="K271" s="1986" t="s">
        <v>497</v>
      </c>
      <c r="L271" s="1987" t="s">
        <v>14</v>
      </c>
      <c r="M271" s="1983">
        <v>200</v>
      </c>
      <c r="N271" s="1518" t="s">
        <v>498</v>
      </c>
      <c r="O271" s="1484"/>
      <c r="P271" s="1387"/>
      <c r="Q271" s="1213"/>
      <c r="R271" s="1213"/>
      <c r="S271" s="1213"/>
      <c r="V271" s="598"/>
      <c r="W271" s="624"/>
      <c r="X271" s="624"/>
      <c r="Y271" s="624"/>
      <c r="Z271" s="624"/>
      <c r="AA271" s="624"/>
      <c r="AB271" s="624"/>
      <c r="AC271" s="624"/>
      <c r="AD271" s="624"/>
      <c r="AE271" s="624"/>
      <c r="AF271" s="624"/>
      <c r="AG271" s="624"/>
      <c r="AH271" s="624"/>
      <c r="AI271" s="624"/>
      <c r="AJ271" s="624"/>
      <c r="AK271" s="624"/>
      <c r="AL271" s="624"/>
      <c r="AM271" s="624"/>
      <c r="AN271" s="624"/>
      <c r="AO271" s="624"/>
      <c r="AP271" s="624"/>
      <c r="AQ271" s="624"/>
      <c r="AR271" s="624"/>
      <c r="AS271" s="624"/>
      <c r="AT271" s="624"/>
      <c r="AU271" s="624"/>
      <c r="AV271" s="624"/>
      <c r="AW271" s="624"/>
      <c r="AX271" s="624"/>
      <c r="AY271" s="624"/>
      <c r="AZ271" s="624"/>
      <c r="BA271" s="624"/>
      <c r="BB271" s="624"/>
      <c r="BC271" s="624"/>
      <c r="BD271" s="624"/>
      <c r="BE271" s="624"/>
      <c r="BF271" s="624"/>
      <c r="BG271" s="624"/>
      <c r="BH271" s="624"/>
      <c r="BI271" s="624"/>
      <c r="BJ271" s="624"/>
      <c r="BK271" s="624"/>
      <c r="BL271" s="624"/>
      <c r="BM271" s="624"/>
      <c r="BN271" s="624"/>
      <c r="BO271" s="624"/>
      <c r="BP271" s="624"/>
      <c r="BQ271" s="624"/>
      <c r="BR271" s="624"/>
    </row>
    <row r="272" spans="1:70" s="1385" customFormat="1" ht="18" customHeight="1">
      <c r="A272" s="612"/>
      <c r="B272" s="605"/>
      <c r="C272" s="611"/>
      <c r="D272" s="611"/>
      <c r="E272" s="611"/>
      <c r="F272" s="1507"/>
      <c r="G272" s="1507"/>
      <c r="H272" s="1303"/>
      <c r="I272" s="1517"/>
      <c r="J272" s="329"/>
      <c r="K272" s="1986" t="s">
        <v>499</v>
      </c>
      <c r="L272" s="1987" t="s">
        <v>14</v>
      </c>
      <c r="M272" s="1983">
        <v>1500</v>
      </c>
      <c r="N272" s="1518" t="s">
        <v>500</v>
      </c>
      <c r="O272" s="1484"/>
      <c r="P272" s="1387"/>
      <c r="Q272" s="1213"/>
      <c r="R272" s="1213"/>
      <c r="S272" s="1213"/>
      <c r="V272" s="598"/>
      <c r="W272" s="624"/>
      <c r="X272" s="624"/>
      <c r="Y272" s="624"/>
      <c r="Z272" s="624"/>
      <c r="AA272" s="624"/>
      <c r="AB272" s="624"/>
      <c r="AC272" s="624"/>
      <c r="AD272" s="624"/>
      <c r="AE272" s="624"/>
      <c r="AF272" s="624"/>
      <c r="AG272" s="624"/>
      <c r="AH272" s="624"/>
      <c r="AI272" s="624"/>
      <c r="AJ272" s="624"/>
      <c r="AK272" s="624"/>
      <c r="AL272" s="624"/>
      <c r="AM272" s="624"/>
      <c r="AN272" s="624"/>
      <c r="AO272" s="624"/>
      <c r="AP272" s="624"/>
      <c r="AQ272" s="624"/>
      <c r="AR272" s="624"/>
      <c r="AS272" s="624"/>
      <c r="AT272" s="624"/>
      <c r="AU272" s="624"/>
      <c r="AV272" s="624"/>
      <c r="AW272" s="624"/>
      <c r="AX272" s="624"/>
      <c r="AY272" s="624"/>
      <c r="AZ272" s="624"/>
      <c r="BA272" s="624"/>
      <c r="BB272" s="624"/>
      <c r="BC272" s="624"/>
      <c r="BD272" s="624"/>
      <c r="BE272" s="624"/>
      <c r="BF272" s="624"/>
      <c r="BG272" s="624"/>
      <c r="BH272" s="624"/>
      <c r="BI272" s="624"/>
      <c r="BJ272" s="624"/>
      <c r="BK272" s="624"/>
      <c r="BL272" s="624"/>
      <c r="BM272" s="624"/>
      <c r="BN272" s="624"/>
      <c r="BO272" s="624"/>
      <c r="BP272" s="624"/>
      <c r="BQ272" s="624"/>
      <c r="BR272" s="624"/>
    </row>
    <row r="273" spans="1:70" s="1385" customFormat="1" ht="18" customHeight="1">
      <c r="A273" s="612"/>
      <c r="B273" s="605"/>
      <c r="C273" s="611"/>
      <c r="D273" s="611"/>
      <c r="E273" s="611"/>
      <c r="F273" s="1507"/>
      <c r="G273" s="1507"/>
      <c r="H273" s="1303"/>
      <c r="I273" s="1517"/>
      <c r="J273" s="329"/>
      <c r="K273" s="1986" t="s">
        <v>1309</v>
      </c>
      <c r="L273" s="1987" t="s">
        <v>14</v>
      </c>
      <c r="M273" s="1983">
        <f>10*12</f>
        <v>120</v>
      </c>
      <c r="N273" s="1518" t="s">
        <v>1310</v>
      </c>
      <c r="O273" s="1484"/>
      <c r="P273" s="1387"/>
      <c r="Q273" s="1213"/>
      <c r="R273" s="1213"/>
      <c r="S273" s="1213"/>
      <c r="V273" s="598"/>
      <c r="W273" s="624"/>
      <c r="X273" s="624"/>
      <c r="Y273" s="624"/>
      <c r="Z273" s="624"/>
      <c r="AA273" s="624"/>
      <c r="AB273" s="624"/>
      <c r="AC273" s="624"/>
      <c r="AD273" s="624"/>
      <c r="AE273" s="624"/>
      <c r="AF273" s="624"/>
      <c r="AG273" s="624"/>
      <c r="AH273" s="624"/>
      <c r="AI273" s="624"/>
      <c r="AJ273" s="624"/>
      <c r="AK273" s="624"/>
      <c r="AL273" s="624"/>
      <c r="AM273" s="624"/>
      <c r="AN273" s="624"/>
      <c r="AO273" s="624"/>
      <c r="AP273" s="624"/>
      <c r="AQ273" s="624"/>
      <c r="AR273" s="624"/>
      <c r="AS273" s="624"/>
      <c r="AT273" s="624"/>
      <c r="AU273" s="624"/>
      <c r="AV273" s="624"/>
      <c r="AW273" s="624"/>
      <c r="AX273" s="624"/>
      <c r="AY273" s="624"/>
      <c r="AZ273" s="624"/>
      <c r="BA273" s="624"/>
      <c r="BB273" s="624"/>
      <c r="BC273" s="624"/>
      <c r="BD273" s="624"/>
      <c r="BE273" s="624"/>
      <c r="BF273" s="624"/>
      <c r="BG273" s="624"/>
      <c r="BH273" s="624"/>
      <c r="BI273" s="624"/>
      <c r="BJ273" s="624"/>
      <c r="BK273" s="624"/>
      <c r="BL273" s="624"/>
      <c r="BM273" s="624"/>
      <c r="BN273" s="624"/>
      <c r="BO273" s="624"/>
      <c r="BP273" s="624"/>
      <c r="BQ273" s="624"/>
      <c r="BR273" s="624"/>
    </row>
    <row r="274" spans="1:70" s="1385" customFormat="1" ht="18" customHeight="1">
      <c r="A274" s="612"/>
      <c r="B274" s="605"/>
      <c r="C274" s="611"/>
      <c r="D274" s="611"/>
      <c r="E274" s="611"/>
      <c r="F274" s="1519"/>
      <c r="G274" s="1519"/>
      <c r="H274" s="1520"/>
      <c r="I274" s="1521"/>
      <c r="J274" s="334"/>
      <c r="K274" s="1491" t="s">
        <v>1311</v>
      </c>
      <c r="L274" s="1984" t="s">
        <v>14</v>
      </c>
      <c r="M274" s="1983">
        <f>170*12</f>
        <v>2040</v>
      </c>
      <c r="N274" s="1514" t="s">
        <v>1312</v>
      </c>
      <c r="O274" s="1484"/>
      <c r="P274" s="1387"/>
      <c r="Q274" s="1213"/>
      <c r="R274" s="1213"/>
      <c r="S274" s="1213"/>
      <c r="V274" s="598"/>
      <c r="W274" s="624"/>
      <c r="X274" s="624"/>
      <c r="Y274" s="624"/>
      <c r="Z274" s="624"/>
      <c r="AA274" s="624"/>
      <c r="AB274" s="624"/>
      <c r="AC274" s="624"/>
      <c r="AD274" s="624"/>
      <c r="AE274" s="624"/>
      <c r="AF274" s="624"/>
      <c r="AG274" s="624"/>
      <c r="AH274" s="624"/>
      <c r="AI274" s="624"/>
      <c r="AJ274" s="624"/>
      <c r="AK274" s="624"/>
      <c r="AL274" s="624"/>
      <c r="AM274" s="624"/>
      <c r="AN274" s="624"/>
      <c r="AO274" s="624"/>
      <c r="AP274" s="624"/>
      <c r="AQ274" s="624"/>
      <c r="AR274" s="624"/>
      <c r="AS274" s="624"/>
      <c r="AT274" s="624"/>
      <c r="AU274" s="624"/>
      <c r="AV274" s="624"/>
      <c r="AW274" s="624"/>
      <c r="AX274" s="624"/>
      <c r="AY274" s="624"/>
      <c r="AZ274" s="624"/>
      <c r="BA274" s="624"/>
      <c r="BB274" s="624"/>
      <c r="BC274" s="624"/>
      <c r="BD274" s="624"/>
      <c r="BE274" s="624"/>
      <c r="BF274" s="624"/>
      <c r="BG274" s="624"/>
      <c r="BH274" s="624"/>
      <c r="BI274" s="624"/>
      <c r="BJ274" s="624"/>
      <c r="BK274" s="624"/>
      <c r="BL274" s="624"/>
      <c r="BM274" s="624"/>
      <c r="BN274" s="624"/>
      <c r="BO274" s="624"/>
      <c r="BP274" s="624"/>
      <c r="BQ274" s="624"/>
      <c r="BR274" s="624"/>
    </row>
    <row r="275" spans="1:70" s="1385" customFormat="1" ht="18" customHeight="1">
      <c r="A275" s="612"/>
      <c r="B275" s="605"/>
      <c r="C275" s="611"/>
      <c r="D275" s="611"/>
      <c r="E275" s="611"/>
      <c r="F275" s="1507"/>
      <c r="G275" s="1507"/>
      <c r="H275" s="1303"/>
      <c r="I275" s="1517"/>
      <c r="J275" s="329"/>
      <c r="K275" s="1491" t="s">
        <v>1313</v>
      </c>
      <c r="L275" s="1984" t="s">
        <v>14</v>
      </c>
      <c r="M275" s="1983">
        <f>735*12</f>
        <v>8820</v>
      </c>
      <c r="N275" s="1514" t="s">
        <v>1314</v>
      </c>
      <c r="O275" s="1484"/>
      <c r="P275" s="1387"/>
      <c r="Q275" s="1213"/>
      <c r="R275" s="1213"/>
      <c r="S275" s="1213"/>
      <c r="V275" s="598"/>
      <c r="W275" s="624"/>
      <c r="X275" s="624"/>
      <c r="Y275" s="624"/>
      <c r="Z275" s="624"/>
      <c r="AA275" s="624"/>
      <c r="AB275" s="624"/>
      <c r="AC275" s="624"/>
      <c r="AD275" s="624"/>
      <c r="AE275" s="624"/>
      <c r="AF275" s="624"/>
      <c r="AG275" s="624"/>
      <c r="AH275" s="624"/>
      <c r="AI275" s="624"/>
      <c r="AJ275" s="624"/>
      <c r="AK275" s="624"/>
      <c r="AL275" s="624"/>
      <c r="AM275" s="624"/>
      <c r="AN275" s="624"/>
      <c r="AO275" s="624"/>
      <c r="AP275" s="624"/>
      <c r="AQ275" s="624"/>
      <c r="AR275" s="624"/>
      <c r="AS275" s="624"/>
      <c r="AT275" s="624"/>
      <c r="AU275" s="624"/>
      <c r="AV275" s="624"/>
      <c r="AW275" s="624"/>
      <c r="AX275" s="624"/>
      <c r="AY275" s="624"/>
      <c r="AZ275" s="624"/>
      <c r="BA275" s="624"/>
      <c r="BB275" s="624"/>
      <c r="BC275" s="624"/>
      <c r="BD275" s="624"/>
      <c r="BE275" s="624"/>
      <c r="BF275" s="624"/>
      <c r="BG275" s="624"/>
      <c r="BH275" s="624"/>
      <c r="BI275" s="624"/>
      <c r="BJ275" s="624"/>
      <c r="BK275" s="624"/>
      <c r="BL275" s="624"/>
      <c r="BM275" s="624"/>
      <c r="BN275" s="624"/>
      <c r="BO275" s="624"/>
      <c r="BP275" s="624"/>
      <c r="BQ275" s="624"/>
      <c r="BR275" s="624"/>
    </row>
    <row r="276" spans="1:70" s="1385" customFormat="1" ht="18" customHeight="1">
      <c r="A276" s="612"/>
      <c r="B276" s="605"/>
      <c r="C276" s="611"/>
      <c r="D276" s="611"/>
      <c r="E276" s="611"/>
      <c r="F276" s="1507"/>
      <c r="G276" s="1507"/>
      <c r="H276" s="1303"/>
      <c r="I276" s="1517"/>
      <c r="J276" s="329"/>
      <c r="K276" s="1491" t="s">
        <v>1315</v>
      </c>
      <c r="L276" s="1984" t="s">
        <v>14</v>
      </c>
      <c r="M276" s="1983">
        <f>630*12</f>
        <v>7560</v>
      </c>
      <c r="N276" s="1514" t="s">
        <v>1316</v>
      </c>
      <c r="O276" s="1484"/>
      <c r="P276" s="1387"/>
      <c r="Q276" s="1213"/>
      <c r="R276" s="1213"/>
      <c r="S276" s="1213"/>
      <c r="V276" s="598"/>
      <c r="W276" s="624"/>
      <c r="X276" s="624"/>
      <c r="Y276" s="624"/>
      <c r="Z276" s="624"/>
      <c r="AA276" s="624"/>
      <c r="AB276" s="624"/>
      <c r="AC276" s="624"/>
      <c r="AD276" s="624"/>
      <c r="AE276" s="624"/>
      <c r="AF276" s="624"/>
      <c r="AG276" s="624"/>
      <c r="AH276" s="624"/>
      <c r="AI276" s="624"/>
      <c r="AJ276" s="624"/>
      <c r="AK276" s="624"/>
      <c r="AL276" s="624"/>
      <c r="AM276" s="624"/>
      <c r="AN276" s="624"/>
      <c r="AO276" s="624"/>
      <c r="AP276" s="624"/>
      <c r="AQ276" s="624"/>
      <c r="AR276" s="624"/>
      <c r="AS276" s="624"/>
      <c r="AT276" s="624"/>
      <c r="AU276" s="624"/>
      <c r="AV276" s="624"/>
      <c r="AW276" s="624"/>
      <c r="AX276" s="624"/>
      <c r="AY276" s="624"/>
      <c r="AZ276" s="624"/>
      <c r="BA276" s="624"/>
      <c r="BB276" s="624"/>
      <c r="BC276" s="624"/>
      <c r="BD276" s="624"/>
      <c r="BE276" s="624"/>
      <c r="BF276" s="624"/>
      <c r="BG276" s="624"/>
      <c r="BH276" s="624"/>
      <c r="BI276" s="624"/>
      <c r="BJ276" s="624"/>
      <c r="BK276" s="624"/>
      <c r="BL276" s="624"/>
      <c r="BM276" s="624"/>
      <c r="BN276" s="624"/>
      <c r="BO276" s="624"/>
      <c r="BP276" s="624"/>
      <c r="BQ276" s="624"/>
      <c r="BR276" s="624"/>
    </row>
    <row r="277" spans="1:70" s="1385" customFormat="1" ht="18" customHeight="1">
      <c r="A277" s="612"/>
      <c r="B277" s="605"/>
      <c r="C277" s="611"/>
      <c r="D277" s="611"/>
      <c r="E277" s="611"/>
      <c r="F277" s="1507"/>
      <c r="G277" s="1507"/>
      <c r="H277" s="1303"/>
      <c r="I277" s="1517"/>
      <c r="J277" s="329"/>
      <c r="K277" s="1491" t="s">
        <v>2514</v>
      </c>
      <c r="L277" s="1984" t="s">
        <v>327</v>
      </c>
      <c r="M277" s="1983">
        <v>800</v>
      </c>
      <c r="N277" s="1514" t="s">
        <v>1317</v>
      </c>
      <c r="O277" s="1484"/>
      <c r="P277" s="1387"/>
      <c r="Q277" s="1213"/>
      <c r="R277" s="1213"/>
      <c r="S277" s="1213"/>
      <c r="V277" s="598"/>
      <c r="W277" s="624"/>
      <c r="X277" s="624"/>
      <c r="Y277" s="624"/>
      <c r="Z277" s="624"/>
      <c r="AA277" s="624"/>
      <c r="AB277" s="624"/>
      <c r="AC277" s="624"/>
      <c r="AD277" s="624"/>
      <c r="AE277" s="624"/>
      <c r="AF277" s="624"/>
      <c r="AG277" s="624"/>
      <c r="AH277" s="624"/>
      <c r="AI277" s="624"/>
      <c r="AJ277" s="624"/>
      <c r="AK277" s="624"/>
      <c r="AL277" s="624"/>
      <c r="AM277" s="624"/>
      <c r="AN277" s="624"/>
      <c r="AO277" s="624"/>
      <c r="AP277" s="624"/>
      <c r="AQ277" s="624"/>
      <c r="AR277" s="624"/>
      <c r="AS277" s="624"/>
      <c r="AT277" s="624"/>
      <c r="AU277" s="624"/>
      <c r="AV277" s="624"/>
      <c r="AW277" s="624"/>
      <c r="AX277" s="624"/>
      <c r="AY277" s="624"/>
      <c r="AZ277" s="624"/>
      <c r="BA277" s="624"/>
      <c r="BB277" s="624"/>
      <c r="BC277" s="624"/>
      <c r="BD277" s="624"/>
      <c r="BE277" s="624"/>
      <c r="BF277" s="624"/>
      <c r="BG277" s="624"/>
      <c r="BH277" s="624"/>
      <c r="BI277" s="624"/>
      <c r="BJ277" s="624"/>
      <c r="BK277" s="624"/>
      <c r="BL277" s="624"/>
      <c r="BM277" s="624"/>
      <c r="BN277" s="624"/>
      <c r="BO277" s="624"/>
      <c r="BP277" s="624"/>
      <c r="BQ277" s="624"/>
      <c r="BR277" s="624"/>
    </row>
    <row r="278" spans="1:70" s="1385" customFormat="1" ht="18" customHeight="1">
      <c r="A278" s="612"/>
      <c r="B278" s="605"/>
      <c r="C278" s="611"/>
      <c r="D278" s="611"/>
      <c r="E278" s="611"/>
      <c r="F278" s="1507"/>
      <c r="G278" s="1507"/>
      <c r="H278" s="1303"/>
      <c r="I278" s="1517"/>
      <c r="J278" s="329"/>
      <c r="K278" s="1491" t="s">
        <v>1633</v>
      </c>
      <c r="L278" s="1984" t="s">
        <v>327</v>
      </c>
      <c r="M278" s="1983">
        <v>2000</v>
      </c>
      <c r="N278" s="1514" t="s">
        <v>1318</v>
      </c>
      <c r="O278" s="1484"/>
      <c r="P278" s="1387"/>
      <c r="Q278" s="1213"/>
      <c r="R278" s="1213"/>
      <c r="S278" s="1213"/>
      <c r="V278" s="598"/>
      <c r="W278" s="624"/>
      <c r="X278" s="624"/>
      <c r="Y278" s="624"/>
      <c r="Z278" s="624"/>
      <c r="AA278" s="624"/>
      <c r="AB278" s="624"/>
      <c r="AC278" s="624"/>
      <c r="AD278" s="624"/>
      <c r="AE278" s="624"/>
      <c r="AF278" s="624"/>
      <c r="AG278" s="624"/>
      <c r="AH278" s="624"/>
      <c r="AI278" s="624"/>
      <c r="AJ278" s="624"/>
      <c r="AK278" s="624"/>
      <c r="AL278" s="624"/>
      <c r="AM278" s="624"/>
      <c r="AN278" s="624"/>
      <c r="AO278" s="624"/>
      <c r="AP278" s="624"/>
      <c r="AQ278" s="624"/>
      <c r="AR278" s="624"/>
      <c r="AS278" s="624"/>
      <c r="AT278" s="624"/>
      <c r="AU278" s="624"/>
      <c r="AV278" s="624"/>
      <c r="AW278" s="624"/>
      <c r="AX278" s="624"/>
      <c r="AY278" s="624"/>
      <c r="AZ278" s="624"/>
      <c r="BA278" s="624"/>
      <c r="BB278" s="624"/>
      <c r="BC278" s="624"/>
      <c r="BD278" s="624"/>
      <c r="BE278" s="624"/>
      <c r="BF278" s="624"/>
      <c r="BG278" s="624"/>
      <c r="BH278" s="624"/>
      <c r="BI278" s="624"/>
      <c r="BJ278" s="624"/>
      <c r="BK278" s="624"/>
      <c r="BL278" s="624"/>
      <c r="BM278" s="624"/>
      <c r="BN278" s="624"/>
      <c r="BO278" s="624"/>
      <c r="BP278" s="624"/>
      <c r="BQ278" s="624"/>
      <c r="BR278" s="624"/>
    </row>
    <row r="279" spans="1:70" s="1385" customFormat="1" ht="18" customHeight="1">
      <c r="A279" s="612"/>
      <c r="B279" s="605"/>
      <c r="C279" s="611"/>
      <c r="D279" s="611"/>
      <c r="E279" s="611"/>
      <c r="F279" s="1507"/>
      <c r="G279" s="1251" t="s">
        <v>357</v>
      </c>
      <c r="H279" s="1301">
        <f>M279</f>
        <v>4320</v>
      </c>
      <c r="I279" s="1515">
        <v>4008</v>
      </c>
      <c r="J279" s="1302">
        <f>H279-I279</f>
        <v>312</v>
      </c>
      <c r="K279" s="1992" t="s">
        <v>366</v>
      </c>
      <c r="L279" s="1993"/>
      <c r="M279" s="2477">
        <f>SUM(M280:M281)</f>
        <v>4320</v>
      </c>
      <c r="N279" s="1522"/>
      <c r="O279" s="1484"/>
      <c r="P279" s="1387"/>
      <c r="Q279" s="1213"/>
      <c r="R279" s="1213"/>
      <c r="S279" s="1213"/>
      <c r="V279" s="598"/>
      <c r="W279" s="624"/>
      <c r="X279" s="624"/>
      <c r="Y279" s="624"/>
      <c r="Z279" s="624"/>
      <c r="AA279" s="624"/>
      <c r="AB279" s="624"/>
      <c r="AC279" s="624"/>
      <c r="AD279" s="624"/>
      <c r="AE279" s="624"/>
      <c r="AF279" s="624"/>
      <c r="AG279" s="624"/>
      <c r="AH279" s="624"/>
      <c r="AI279" s="624"/>
      <c r="AJ279" s="624"/>
      <c r="AK279" s="624"/>
      <c r="AL279" s="624"/>
      <c r="AM279" s="624"/>
      <c r="AN279" s="624"/>
      <c r="AO279" s="624"/>
      <c r="AP279" s="624"/>
      <c r="AQ279" s="624"/>
      <c r="AR279" s="624"/>
      <c r="AS279" s="624"/>
      <c r="AT279" s="624"/>
      <c r="AU279" s="624"/>
      <c r="AV279" s="624"/>
      <c r="AW279" s="624"/>
      <c r="AX279" s="624"/>
      <c r="AY279" s="624"/>
      <c r="AZ279" s="624"/>
      <c r="BA279" s="624"/>
      <c r="BB279" s="624"/>
      <c r="BC279" s="624"/>
      <c r="BD279" s="624"/>
      <c r="BE279" s="624"/>
      <c r="BF279" s="624"/>
      <c r="BG279" s="624"/>
      <c r="BH279" s="624"/>
      <c r="BI279" s="624"/>
      <c r="BJ279" s="624"/>
      <c r="BK279" s="624"/>
      <c r="BL279" s="624"/>
      <c r="BM279" s="624"/>
      <c r="BN279" s="624"/>
      <c r="BO279" s="624"/>
      <c r="BP279" s="624"/>
      <c r="BQ279" s="624"/>
      <c r="BR279" s="624"/>
    </row>
    <row r="280" spans="1:70" s="1385" customFormat="1" ht="18" customHeight="1">
      <c r="A280" s="612"/>
      <c r="B280" s="605"/>
      <c r="C280" s="611"/>
      <c r="D280" s="611"/>
      <c r="E280" s="611"/>
      <c r="F280" s="1507"/>
      <c r="G280" s="1994"/>
      <c r="H280" s="1502"/>
      <c r="I280" s="1502"/>
      <c r="J280" s="1523"/>
      <c r="K280" s="1491" t="s">
        <v>1319</v>
      </c>
      <c r="L280" s="1984" t="s">
        <v>14</v>
      </c>
      <c r="M280" s="1989">
        <f>44*5*12</f>
        <v>2640</v>
      </c>
      <c r="N280" s="1514" t="s">
        <v>1320</v>
      </c>
      <c r="O280" s="1484"/>
      <c r="P280" s="1387"/>
      <c r="Q280" s="1213"/>
      <c r="R280" s="1213"/>
      <c r="S280" s="1213"/>
      <c r="V280" s="598"/>
      <c r="W280" s="624"/>
      <c r="X280" s="624"/>
      <c r="Y280" s="624"/>
      <c r="Z280" s="624"/>
      <c r="AA280" s="624"/>
      <c r="AB280" s="624"/>
      <c r="AC280" s="624"/>
      <c r="AD280" s="624"/>
      <c r="AE280" s="624"/>
      <c r="AF280" s="624"/>
      <c r="AG280" s="624"/>
      <c r="AH280" s="624"/>
      <c r="AI280" s="624"/>
      <c r="AJ280" s="624"/>
      <c r="AK280" s="624"/>
      <c r="AL280" s="624"/>
      <c r="AM280" s="624"/>
      <c r="AN280" s="624"/>
      <c r="AO280" s="624"/>
      <c r="AP280" s="624"/>
      <c r="AQ280" s="624"/>
      <c r="AR280" s="624"/>
      <c r="AS280" s="624"/>
      <c r="AT280" s="624"/>
      <c r="AU280" s="624"/>
      <c r="AV280" s="624"/>
      <c r="AW280" s="624"/>
      <c r="AX280" s="624"/>
      <c r="AY280" s="624"/>
      <c r="AZ280" s="624"/>
      <c r="BA280" s="624"/>
      <c r="BB280" s="624"/>
      <c r="BC280" s="624"/>
      <c r="BD280" s="624"/>
      <c r="BE280" s="624"/>
      <c r="BF280" s="624"/>
      <c r="BG280" s="624"/>
      <c r="BH280" s="624"/>
      <c r="BI280" s="624"/>
      <c r="BJ280" s="624"/>
      <c r="BK280" s="624"/>
      <c r="BL280" s="624"/>
      <c r="BM280" s="624"/>
      <c r="BN280" s="624"/>
      <c r="BO280" s="624"/>
      <c r="BP280" s="624"/>
      <c r="BQ280" s="624"/>
      <c r="BR280" s="624"/>
    </row>
    <row r="281" spans="1:70" s="1385" customFormat="1" ht="18" customHeight="1">
      <c r="A281" s="612"/>
      <c r="B281" s="605"/>
      <c r="C281" s="611"/>
      <c r="D281" s="611"/>
      <c r="E281" s="611"/>
      <c r="F281" s="1507"/>
      <c r="G281" s="1994"/>
      <c r="H281" s="1502"/>
      <c r="I281" s="1502"/>
      <c r="J281" s="1523"/>
      <c r="K281" s="1491" t="s">
        <v>1321</v>
      </c>
      <c r="L281" s="1984" t="s">
        <v>14</v>
      </c>
      <c r="M281" s="1989">
        <f>70*2*12</f>
        <v>1680</v>
      </c>
      <c r="N281" s="1514" t="s">
        <v>684</v>
      </c>
      <c r="O281" s="1484"/>
      <c r="P281" s="1387"/>
      <c r="Q281" s="1213"/>
      <c r="R281" s="1213"/>
      <c r="S281" s="1213"/>
      <c r="V281" s="598"/>
      <c r="W281" s="624"/>
      <c r="X281" s="624"/>
      <c r="Y281" s="624"/>
      <c r="Z281" s="624"/>
      <c r="AA281" s="624"/>
      <c r="AB281" s="624"/>
      <c r="AC281" s="624"/>
      <c r="AD281" s="624"/>
      <c r="AE281" s="624"/>
      <c r="AF281" s="624"/>
      <c r="AG281" s="624"/>
      <c r="AH281" s="624"/>
      <c r="AI281" s="624"/>
      <c r="AJ281" s="624"/>
      <c r="AK281" s="624"/>
      <c r="AL281" s="624"/>
      <c r="AM281" s="624"/>
      <c r="AN281" s="624"/>
      <c r="AO281" s="624"/>
      <c r="AP281" s="624"/>
      <c r="AQ281" s="624"/>
      <c r="AR281" s="624"/>
      <c r="AS281" s="624"/>
      <c r="AT281" s="624"/>
      <c r="AU281" s="624"/>
      <c r="AV281" s="624"/>
      <c r="AW281" s="624"/>
      <c r="AX281" s="624"/>
      <c r="AY281" s="624"/>
      <c r="AZ281" s="624"/>
      <c r="BA281" s="624"/>
      <c r="BB281" s="624"/>
      <c r="BC281" s="624"/>
      <c r="BD281" s="624"/>
      <c r="BE281" s="624"/>
      <c r="BF281" s="624"/>
      <c r="BG281" s="624"/>
      <c r="BH281" s="624"/>
      <c r="BI281" s="624"/>
      <c r="BJ281" s="624"/>
      <c r="BK281" s="624"/>
      <c r="BL281" s="624"/>
      <c r="BM281" s="624"/>
      <c r="BN281" s="624"/>
      <c r="BO281" s="624"/>
      <c r="BP281" s="624"/>
      <c r="BQ281" s="624"/>
      <c r="BR281" s="624"/>
    </row>
    <row r="282" spans="1:70" s="1385" customFormat="1" ht="18" customHeight="1">
      <c r="A282" s="612"/>
      <c r="B282" s="605"/>
      <c r="C282" s="611"/>
      <c r="D282" s="611"/>
      <c r="E282" s="611"/>
      <c r="F282" s="1507"/>
      <c r="G282" s="1251" t="s">
        <v>358</v>
      </c>
      <c r="H282" s="1511">
        <f>M282</f>
        <v>500</v>
      </c>
      <c r="I282" s="1511">
        <v>600</v>
      </c>
      <c r="J282" s="1524">
        <f>H282-I282</f>
        <v>-100</v>
      </c>
      <c r="K282" s="1992" t="s">
        <v>367</v>
      </c>
      <c r="L282" s="1995"/>
      <c r="M282" s="2477">
        <f>SUM(M283)</f>
        <v>500</v>
      </c>
      <c r="N282" s="1522"/>
      <c r="O282" s="1484"/>
      <c r="P282" s="1387"/>
      <c r="Q282" s="1213"/>
      <c r="R282" s="1213"/>
      <c r="S282" s="1213"/>
      <c r="V282" s="598"/>
      <c r="W282" s="624"/>
      <c r="X282" s="624"/>
      <c r="Y282" s="624"/>
      <c r="Z282" s="624"/>
      <c r="AA282" s="624"/>
      <c r="AB282" s="624"/>
      <c r="AC282" s="624"/>
      <c r="AD282" s="624"/>
      <c r="AE282" s="624"/>
      <c r="AF282" s="624"/>
      <c r="AG282" s="624"/>
      <c r="AH282" s="624"/>
      <c r="AI282" s="624"/>
      <c r="AJ282" s="624"/>
      <c r="AK282" s="624"/>
      <c r="AL282" s="624"/>
      <c r="AM282" s="624"/>
      <c r="AN282" s="624"/>
      <c r="AO282" s="624"/>
      <c r="AP282" s="624"/>
      <c r="AQ282" s="624"/>
      <c r="AR282" s="624"/>
      <c r="AS282" s="624"/>
      <c r="AT282" s="624"/>
      <c r="AU282" s="624"/>
      <c r="AV282" s="624"/>
      <c r="AW282" s="624"/>
      <c r="AX282" s="624"/>
      <c r="AY282" s="624"/>
      <c r="AZ282" s="624"/>
      <c r="BA282" s="624"/>
      <c r="BB282" s="624"/>
      <c r="BC282" s="624"/>
      <c r="BD282" s="624"/>
      <c r="BE282" s="624"/>
      <c r="BF282" s="624"/>
      <c r="BG282" s="624"/>
      <c r="BH282" s="624"/>
      <c r="BI282" s="624"/>
      <c r="BJ282" s="624"/>
      <c r="BK282" s="624"/>
      <c r="BL282" s="624"/>
      <c r="BM282" s="624"/>
      <c r="BN282" s="624"/>
      <c r="BO282" s="624"/>
      <c r="BP282" s="624"/>
      <c r="BQ282" s="624"/>
      <c r="BR282" s="624"/>
    </row>
    <row r="283" spans="1:70" s="1385" customFormat="1" ht="18" customHeight="1">
      <c r="A283" s="612"/>
      <c r="B283" s="605"/>
      <c r="C283" s="611"/>
      <c r="D283" s="611"/>
      <c r="E283" s="611"/>
      <c r="F283" s="1507"/>
      <c r="G283" s="1994"/>
      <c r="H283" s="1502"/>
      <c r="I283" s="1502"/>
      <c r="J283" s="1523"/>
      <c r="K283" s="1986" t="s">
        <v>2515</v>
      </c>
      <c r="L283" s="1987" t="s">
        <v>327</v>
      </c>
      <c r="M283" s="1988">
        <v>500</v>
      </c>
      <c r="N283" s="1518" t="s">
        <v>1322</v>
      </c>
      <c r="O283" s="1484"/>
      <c r="P283" s="1387"/>
      <c r="Q283" s="1213"/>
      <c r="R283" s="1213"/>
      <c r="S283" s="1213"/>
      <c r="V283" s="598"/>
      <c r="W283" s="624"/>
      <c r="X283" s="624"/>
      <c r="Y283" s="624"/>
      <c r="Z283" s="624"/>
      <c r="AA283" s="624"/>
      <c r="AB283" s="624"/>
      <c r="AC283" s="624"/>
      <c r="AD283" s="624"/>
      <c r="AE283" s="624"/>
      <c r="AF283" s="624"/>
      <c r="AG283" s="624"/>
      <c r="AH283" s="624"/>
      <c r="AI283" s="624"/>
      <c r="AJ283" s="624"/>
      <c r="AK283" s="624"/>
      <c r="AL283" s="624"/>
      <c r="AM283" s="624"/>
      <c r="AN283" s="624"/>
      <c r="AO283" s="624"/>
      <c r="AP283" s="624"/>
      <c r="AQ283" s="624"/>
      <c r="AR283" s="624"/>
      <c r="AS283" s="624"/>
      <c r="AT283" s="624"/>
      <c r="AU283" s="624"/>
      <c r="AV283" s="624"/>
      <c r="AW283" s="624"/>
      <c r="AX283" s="624"/>
      <c r="AY283" s="624"/>
      <c r="AZ283" s="624"/>
      <c r="BA283" s="624"/>
      <c r="BB283" s="624"/>
      <c r="BC283" s="624"/>
      <c r="BD283" s="624"/>
      <c r="BE283" s="624"/>
      <c r="BF283" s="624"/>
      <c r="BG283" s="624"/>
      <c r="BH283" s="624"/>
      <c r="BI283" s="624"/>
      <c r="BJ283" s="624"/>
      <c r="BK283" s="624"/>
      <c r="BL283" s="624"/>
      <c r="BM283" s="624"/>
      <c r="BN283" s="624"/>
      <c r="BO283" s="624"/>
      <c r="BP283" s="624"/>
      <c r="BQ283" s="624"/>
      <c r="BR283" s="624"/>
    </row>
    <row r="284" spans="1:70" s="1385" customFormat="1" ht="18" customHeight="1">
      <c r="A284" s="612"/>
      <c r="B284" s="605"/>
      <c r="C284" s="611"/>
      <c r="D284" s="611"/>
      <c r="E284" s="611"/>
      <c r="F284" s="1233"/>
      <c r="G284" s="1978" t="s">
        <v>1323</v>
      </c>
      <c r="H284" s="1301">
        <f>M284</f>
        <v>128043</v>
      </c>
      <c r="I284" s="1301">
        <v>118443</v>
      </c>
      <c r="J284" s="335">
        <f>H284-I284</f>
        <v>9600</v>
      </c>
      <c r="K284" s="1992" t="s">
        <v>501</v>
      </c>
      <c r="L284" s="1993"/>
      <c r="M284" s="2477">
        <f>SUM(M285:M293)</f>
        <v>128043</v>
      </c>
      <c r="N284" s="1512"/>
      <c r="O284" s="1484"/>
      <c r="P284" s="1387"/>
      <c r="Q284" s="1213"/>
      <c r="R284" s="1213"/>
      <c r="S284" s="1213"/>
      <c r="V284" s="598"/>
      <c r="W284" s="624"/>
      <c r="X284" s="624"/>
      <c r="Y284" s="624"/>
      <c r="Z284" s="624"/>
      <c r="AA284" s="624"/>
      <c r="AB284" s="624"/>
      <c r="AC284" s="624"/>
      <c r="AD284" s="624"/>
      <c r="AE284" s="624"/>
      <c r="AF284" s="624"/>
      <c r="AG284" s="624"/>
      <c r="AH284" s="624"/>
      <c r="AI284" s="624"/>
      <c r="AJ284" s="624"/>
      <c r="AK284" s="624"/>
      <c r="AL284" s="624"/>
      <c r="AM284" s="624"/>
      <c r="AN284" s="624"/>
      <c r="AO284" s="624"/>
      <c r="AP284" s="624"/>
      <c r="AQ284" s="624"/>
      <c r="AR284" s="624"/>
      <c r="AS284" s="624"/>
      <c r="AT284" s="624"/>
      <c r="AU284" s="624"/>
      <c r="AV284" s="624"/>
      <c r="AW284" s="624"/>
      <c r="AX284" s="624"/>
      <c r="AY284" s="624"/>
      <c r="AZ284" s="624"/>
      <c r="BA284" s="624"/>
      <c r="BB284" s="624"/>
      <c r="BC284" s="624"/>
      <c r="BD284" s="624"/>
      <c r="BE284" s="624"/>
      <c r="BF284" s="624"/>
      <c r="BG284" s="624"/>
      <c r="BH284" s="624"/>
      <c r="BI284" s="624"/>
      <c r="BJ284" s="624"/>
      <c r="BK284" s="624"/>
      <c r="BL284" s="624"/>
      <c r="BM284" s="624"/>
      <c r="BN284" s="624"/>
      <c r="BO284" s="624"/>
      <c r="BP284" s="624"/>
      <c r="BQ284" s="624"/>
      <c r="BR284" s="624"/>
    </row>
    <row r="285" spans="1:70" s="1385" customFormat="1" ht="18" customHeight="1">
      <c r="A285" s="612"/>
      <c r="B285" s="605"/>
      <c r="C285" s="611"/>
      <c r="D285" s="611"/>
      <c r="E285" s="611"/>
      <c r="F285" s="1507"/>
      <c r="G285" s="1996"/>
      <c r="H285" s="1303"/>
      <c r="I285" s="1502"/>
      <c r="J285" s="1525"/>
      <c r="K285" s="1986" t="s">
        <v>1324</v>
      </c>
      <c r="L285" s="1987" t="s">
        <v>327</v>
      </c>
      <c r="M285" s="1997">
        <v>1063</v>
      </c>
      <c r="N285" s="1518" t="s">
        <v>1325</v>
      </c>
      <c r="O285" s="1484"/>
      <c r="P285" s="1387"/>
      <c r="Q285" s="1213"/>
      <c r="R285" s="1213"/>
      <c r="S285" s="1213"/>
      <c r="V285" s="598"/>
      <c r="W285" s="624"/>
      <c r="X285" s="624"/>
      <c r="Y285" s="624"/>
      <c r="Z285" s="624"/>
      <c r="AA285" s="624"/>
      <c r="AB285" s="624"/>
      <c r="AC285" s="624"/>
      <c r="AD285" s="624"/>
      <c r="AE285" s="624"/>
      <c r="AF285" s="624"/>
      <c r="AG285" s="624"/>
      <c r="AH285" s="624"/>
      <c r="AI285" s="624"/>
      <c r="AJ285" s="624"/>
      <c r="AK285" s="624"/>
      <c r="AL285" s="624"/>
      <c r="AM285" s="624"/>
      <c r="AN285" s="624"/>
      <c r="AO285" s="624"/>
      <c r="AP285" s="624"/>
      <c r="AQ285" s="624"/>
      <c r="AR285" s="624"/>
      <c r="AS285" s="624"/>
      <c r="AT285" s="624"/>
      <c r="AU285" s="624"/>
      <c r="AV285" s="624"/>
      <c r="AW285" s="624"/>
      <c r="AX285" s="624"/>
      <c r="AY285" s="624"/>
      <c r="AZ285" s="624"/>
      <c r="BA285" s="624"/>
      <c r="BB285" s="624"/>
      <c r="BC285" s="624"/>
      <c r="BD285" s="624"/>
      <c r="BE285" s="624"/>
      <c r="BF285" s="624"/>
      <c r="BG285" s="624"/>
      <c r="BH285" s="624"/>
      <c r="BI285" s="624"/>
      <c r="BJ285" s="624"/>
      <c r="BK285" s="624"/>
      <c r="BL285" s="624"/>
      <c r="BM285" s="624"/>
      <c r="BN285" s="624"/>
      <c r="BO285" s="624"/>
      <c r="BP285" s="624"/>
      <c r="BQ285" s="624"/>
      <c r="BR285" s="624"/>
    </row>
    <row r="286" spans="1:70" s="1385" customFormat="1" ht="18" customHeight="1">
      <c r="A286" s="612"/>
      <c r="B286" s="605"/>
      <c r="C286" s="611"/>
      <c r="D286" s="611"/>
      <c r="E286" s="611"/>
      <c r="F286" s="1996"/>
      <c r="G286" s="1996"/>
      <c r="H286" s="1502"/>
      <c r="I286" s="1502"/>
      <c r="J286" s="1523"/>
      <c r="K286" s="1986" t="s">
        <v>1326</v>
      </c>
      <c r="L286" s="1987" t="s">
        <v>14</v>
      </c>
      <c r="M286" s="1988">
        <f>200*12</f>
        <v>2400</v>
      </c>
      <c r="N286" s="1518" t="s">
        <v>502</v>
      </c>
      <c r="O286" s="1484"/>
      <c r="P286" s="1387"/>
      <c r="Q286" s="1213"/>
      <c r="R286" s="1213"/>
      <c r="S286" s="1213"/>
      <c r="V286" s="598"/>
      <c r="W286" s="624"/>
      <c r="X286" s="624"/>
      <c r="Y286" s="624"/>
      <c r="Z286" s="624"/>
      <c r="AA286" s="624"/>
      <c r="AB286" s="624"/>
      <c r="AC286" s="624"/>
      <c r="AD286" s="624"/>
      <c r="AE286" s="624"/>
      <c r="AF286" s="624"/>
      <c r="AG286" s="624"/>
      <c r="AH286" s="624"/>
      <c r="AI286" s="624"/>
      <c r="AJ286" s="624"/>
      <c r="AK286" s="624"/>
      <c r="AL286" s="624"/>
      <c r="AM286" s="624"/>
      <c r="AN286" s="624"/>
      <c r="AO286" s="624"/>
      <c r="AP286" s="624"/>
      <c r="AQ286" s="624"/>
      <c r="AR286" s="624"/>
      <c r="AS286" s="624"/>
      <c r="AT286" s="624"/>
      <c r="AU286" s="624"/>
      <c r="AV286" s="624"/>
      <c r="AW286" s="624"/>
      <c r="AX286" s="624"/>
      <c r="AY286" s="624"/>
      <c r="AZ286" s="624"/>
      <c r="BA286" s="624"/>
      <c r="BB286" s="624"/>
      <c r="BC286" s="624"/>
      <c r="BD286" s="624"/>
      <c r="BE286" s="624"/>
      <c r="BF286" s="624"/>
      <c r="BG286" s="624"/>
      <c r="BH286" s="624"/>
      <c r="BI286" s="624"/>
      <c r="BJ286" s="624"/>
      <c r="BK286" s="624"/>
      <c r="BL286" s="624"/>
      <c r="BM286" s="624"/>
      <c r="BN286" s="624"/>
      <c r="BO286" s="624"/>
      <c r="BP286" s="624"/>
      <c r="BQ286" s="624"/>
      <c r="BR286" s="624"/>
    </row>
    <row r="287" spans="1:70" s="1385" customFormat="1" ht="18" customHeight="1">
      <c r="A287" s="612"/>
      <c r="B287" s="605"/>
      <c r="C287" s="611"/>
      <c r="D287" s="611"/>
      <c r="E287" s="611"/>
      <c r="F287" s="1994"/>
      <c r="G287" s="1994"/>
      <c r="H287" s="1502"/>
      <c r="I287" s="1502"/>
      <c r="J287" s="1523"/>
      <c r="K287" s="1491" t="s">
        <v>2516</v>
      </c>
      <c r="L287" s="1984" t="s">
        <v>14</v>
      </c>
      <c r="M287" s="1989">
        <v>32400</v>
      </c>
      <c r="N287" s="1514" t="s">
        <v>503</v>
      </c>
      <c r="O287" s="1484"/>
      <c r="P287" s="1387"/>
      <c r="Q287" s="1213"/>
      <c r="R287" s="1213"/>
      <c r="S287" s="1213"/>
      <c r="V287" s="598"/>
      <c r="W287" s="624"/>
      <c r="X287" s="624"/>
      <c r="Y287" s="624"/>
      <c r="Z287" s="624"/>
      <c r="AA287" s="624"/>
      <c r="AB287" s="624"/>
      <c r="AC287" s="624"/>
      <c r="AD287" s="624"/>
      <c r="AE287" s="624"/>
      <c r="AF287" s="624"/>
      <c r="AG287" s="624"/>
      <c r="AH287" s="624"/>
      <c r="AI287" s="624"/>
      <c r="AJ287" s="624"/>
      <c r="AK287" s="624"/>
      <c r="AL287" s="624"/>
      <c r="AM287" s="624"/>
      <c r="AN287" s="624"/>
      <c r="AO287" s="624"/>
      <c r="AP287" s="624"/>
      <c r="AQ287" s="624"/>
      <c r="AR287" s="624"/>
      <c r="AS287" s="624"/>
      <c r="AT287" s="624"/>
      <c r="AU287" s="624"/>
      <c r="AV287" s="624"/>
      <c r="AW287" s="624"/>
      <c r="AX287" s="624"/>
      <c r="AY287" s="624"/>
      <c r="AZ287" s="624"/>
      <c r="BA287" s="624"/>
      <c r="BB287" s="624"/>
      <c r="BC287" s="624"/>
      <c r="BD287" s="624"/>
      <c r="BE287" s="624"/>
      <c r="BF287" s="624"/>
      <c r="BG287" s="624"/>
      <c r="BH287" s="624"/>
      <c r="BI287" s="624"/>
      <c r="BJ287" s="624"/>
      <c r="BK287" s="624"/>
      <c r="BL287" s="624"/>
      <c r="BM287" s="624"/>
      <c r="BN287" s="624"/>
      <c r="BO287" s="624"/>
      <c r="BP287" s="624"/>
      <c r="BQ287" s="624"/>
      <c r="BR287" s="624"/>
    </row>
    <row r="288" spans="1:70" s="1385" customFormat="1" ht="18" customHeight="1">
      <c r="A288" s="612"/>
      <c r="B288" s="605"/>
      <c r="C288" s="611"/>
      <c r="D288" s="611"/>
      <c r="E288" s="611"/>
      <c r="F288" s="1994"/>
      <c r="G288" s="1994"/>
      <c r="H288" s="1502"/>
      <c r="I288" s="1502"/>
      <c r="J288" s="1523"/>
      <c r="K288" s="1491" t="s">
        <v>2517</v>
      </c>
      <c r="L288" s="1984" t="s">
        <v>14</v>
      </c>
      <c r="M288" s="1989">
        <v>31200</v>
      </c>
      <c r="N288" s="1514" t="s">
        <v>504</v>
      </c>
      <c r="O288" s="1484"/>
      <c r="P288" s="1387"/>
      <c r="Q288" s="1213"/>
      <c r="R288" s="1213"/>
      <c r="S288" s="1213"/>
      <c r="V288" s="598"/>
      <c r="W288" s="624"/>
      <c r="X288" s="624"/>
      <c r="Y288" s="624"/>
      <c r="Z288" s="624"/>
      <c r="AA288" s="624"/>
      <c r="AB288" s="624"/>
      <c r="AC288" s="624"/>
      <c r="AD288" s="624"/>
      <c r="AE288" s="624"/>
      <c r="AF288" s="624"/>
      <c r="AG288" s="624"/>
      <c r="AH288" s="624"/>
      <c r="AI288" s="624"/>
      <c r="AJ288" s="624"/>
      <c r="AK288" s="624"/>
      <c r="AL288" s="624"/>
      <c r="AM288" s="624"/>
      <c r="AN288" s="624"/>
      <c r="AO288" s="624"/>
      <c r="AP288" s="624"/>
      <c r="AQ288" s="624"/>
      <c r="AR288" s="624"/>
      <c r="AS288" s="624"/>
      <c r="AT288" s="624"/>
      <c r="AU288" s="624"/>
      <c r="AV288" s="624"/>
      <c r="AW288" s="624"/>
      <c r="AX288" s="624"/>
      <c r="AY288" s="624"/>
      <c r="AZ288" s="624"/>
      <c r="BA288" s="624"/>
      <c r="BB288" s="624"/>
      <c r="BC288" s="624"/>
      <c r="BD288" s="624"/>
      <c r="BE288" s="624"/>
      <c r="BF288" s="624"/>
      <c r="BG288" s="624"/>
      <c r="BH288" s="624"/>
      <c r="BI288" s="624"/>
      <c r="BJ288" s="624"/>
      <c r="BK288" s="624"/>
      <c r="BL288" s="624"/>
      <c r="BM288" s="624"/>
      <c r="BN288" s="624"/>
      <c r="BO288" s="624"/>
      <c r="BP288" s="624"/>
      <c r="BQ288" s="624"/>
      <c r="BR288" s="624"/>
    </row>
    <row r="289" spans="1:70" s="1385" customFormat="1" ht="18" customHeight="1">
      <c r="A289" s="612"/>
      <c r="B289" s="605"/>
      <c r="C289" s="611"/>
      <c r="D289" s="611"/>
      <c r="E289" s="611"/>
      <c r="F289" s="1994"/>
      <c r="G289" s="1994"/>
      <c r="H289" s="1502"/>
      <c r="I289" s="1502"/>
      <c r="J289" s="1523"/>
      <c r="K289" s="1491" t="s">
        <v>2518</v>
      </c>
      <c r="L289" s="1984" t="s">
        <v>14</v>
      </c>
      <c r="M289" s="1989">
        <v>60000</v>
      </c>
      <c r="N289" s="1514" t="s">
        <v>1327</v>
      </c>
      <c r="O289" s="1484"/>
      <c r="P289" s="1387"/>
      <c r="Q289" s="1213"/>
      <c r="R289" s="1213"/>
      <c r="S289" s="1213"/>
      <c r="V289" s="598"/>
      <c r="W289" s="624"/>
      <c r="X289" s="624"/>
      <c r="Y289" s="624"/>
      <c r="Z289" s="624"/>
      <c r="AA289" s="624"/>
      <c r="AB289" s="624"/>
      <c r="AC289" s="624"/>
      <c r="AD289" s="624"/>
      <c r="AE289" s="624"/>
      <c r="AF289" s="624"/>
      <c r="AG289" s="624"/>
      <c r="AH289" s="624"/>
      <c r="AI289" s="624"/>
      <c r="AJ289" s="624"/>
      <c r="AK289" s="624"/>
      <c r="AL289" s="624"/>
      <c r="AM289" s="624"/>
      <c r="AN289" s="624"/>
      <c r="AO289" s="624"/>
      <c r="AP289" s="624"/>
      <c r="AQ289" s="624"/>
      <c r="AR289" s="624"/>
      <c r="AS289" s="624"/>
      <c r="AT289" s="624"/>
      <c r="AU289" s="624"/>
      <c r="AV289" s="624"/>
      <c r="AW289" s="624"/>
      <c r="AX289" s="624"/>
      <c r="AY289" s="624"/>
      <c r="AZ289" s="624"/>
      <c r="BA289" s="624"/>
      <c r="BB289" s="624"/>
      <c r="BC289" s="624"/>
      <c r="BD289" s="624"/>
      <c r="BE289" s="624"/>
      <c r="BF289" s="624"/>
      <c r="BG289" s="624"/>
      <c r="BH289" s="624"/>
      <c r="BI289" s="624"/>
      <c r="BJ289" s="624"/>
      <c r="BK289" s="624"/>
      <c r="BL289" s="624"/>
      <c r="BM289" s="624"/>
      <c r="BN289" s="624"/>
      <c r="BO289" s="624"/>
      <c r="BP289" s="624"/>
      <c r="BQ289" s="624"/>
      <c r="BR289" s="624"/>
    </row>
    <row r="290" spans="1:70" s="1385" customFormat="1" ht="18" customHeight="1">
      <c r="A290" s="612"/>
      <c r="B290" s="605"/>
      <c r="C290" s="611"/>
      <c r="D290" s="611"/>
      <c r="E290" s="611"/>
      <c r="F290" s="1994"/>
      <c r="G290" s="1994"/>
      <c r="H290" s="1502"/>
      <c r="I290" s="1502"/>
      <c r="J290" s="1523"/>
      <c r="K290" s="1986" t="s">
        <v>1328</v>
      </c>
      <c r="L290" s="1987" t="s">
        <v>14</v>
      </c>
      <c r="M290" s="1988">
        <v>400</v>
      </c>
      <c r="N290" s="1518" t="s">
        <v>1634</v>
      </c>
      <c r="O290" s="1484"/>
      <c r="P290" s="1387"/>
      <c r="Q290" s="1213"/>
      <c r="R290" s="1213"/>
      <c r="S290" s="1213"/>
      <c r="V290" s="598"/>
      <c r="W290" s="624"/>
      <c r="X290" s="624"/>
      <c r="Y290" s="624"/>
      <c r="Z290" s="624"/>
      <c r="AA290" s="624"/>
      <c r="AB290" s="624"/>
      <c r="AC290" s="624"/>
      <c r="AD290" s="624"/>
      <c r="AE290" s="624"/>
      <c r="AF290" s="624"/>
      <c r="AG290" s="624"/>
      <c r="AH290" s="624"/>
      <c r="AI290" s="624"/>
      <c r="AJ290" s="624"/>
      <c r="AK290" s="624"/>
      <c r="AL290" s="624"/>
      <c r="AM290" s="624"/>
      <c r="AN290" s="624"/>
      <c r="AO290" s="624"/>
      <c r="AP290" s="624"/>
      <c r="AQ290" s="624"/>
      <c r="AR290" s="624"/>
      <c r="AS290" s="624"/>
      <c r="AT290" s="624"/>
      <c r="AU290" s="624"/>
      <c r="AV290" s="624"/>
      <c r="AW290" s="624"/>
      <c r="AX290" s="624"/>
      <c r="AY290" s="624"/>
      <c r="AZ290" s="624"/>
      <c r="BA290" s="624"/>
      <c r="BB290" s="624"/>
      <c r="BC290" s="624"/>
      <c r="BD290" s="624"/>
      <c r="BE290" s="624"/>
      <c r="BF290" s="624"/>
      <c r="BG290" s="624"/>
      <c r="BH290" s="624"/>
      <c r="BI290" s="624"/>
      <c r="BJ290" s="624"/>
      <c r="BK290" s="624"/>
      <c r="BL290" s="624"/>
      <c r="BM290" s="624"/>
      <c r="BN290" s="624"/>
      <c r="BO290" s="624"/>
      <c r="BP290" s="624"/>
      <c r="BQ290" s="624"/>
      <c r="BR290" s="624"/>
    </row>
    <row r="291" spans="1:70" s="1385" customFormat="1" ht="18" customHeight="1">
      <c r="A291" s="612"/>
      <c r="B291" s="605"/>
      <c r="C291" s="611"/>
      <c r="D291" s="611"/>
      <c r="E291" s="611"/>
      <c r="F291" s="1994"/>
      <c r="G291" s="1994"/>
      <c r="H291" s="1502"/>
      <c r="I291" s="1502"/>
      <c r="J291" s="1523"/>
      <c r="K291" s="1986" t="s">
        <v>1329</v>
      </c>
      <c r="L291" s="1987" t="s">
        <v>14</v>
      </c>
      <c r="M291" s="1988">
        <f>80*6</f>
        <v>480</v>
      </c>
      <c r="N291" s="1518" t="s">
        <v>505</v>
      </c>
      <c r="O291" s="1484"/>
      <c r="P291" s="1387"/>
      <c r="Q291" s="1213"/>
      <c r="R291" s="1213"/>
      <c r="S291" s="1213"/>
      <c r="V291" s="598"/>
      <c r="W291" s="624"/>
      <c r="X291" s="624"/>
      <c r="Y291" s="624"/>
      <c r="Z291" s="624"/>
      <c r="AA291" s="624"/>
      <c r="AB291" s="624"/>
      <c r="AC291" s="624"/>
      <c r="AD291" s="624"/>
      <c r="AE291" s="624"/>
      <c r="AF291" s="624"/>
      <c r="AG291" s="624"/>
      <c r="AH291" s="624"/>
      <c r="AI291" s="624"/>
      <c r="AJ291" s="624"/>
      <c r="AK291" s="624"/>
      <c r="AL291" s="624"/>
      <c r="AM291" s="624"/>
      <c r="AN291" s="624"/>
      <c r="AO291" s="624"/>
      <c r="AP291" s="624"/>
      <c r="AQ291" s="624"/>
      <c r="AR291" s="624"/>
      <c r="AS291" s="624"/>
      <c r="AT291" s="624"/>
      <c r="AU291" s="624"/>
      <c r="AV291" s="624"/>
      <c r="AW291" s="624"/>
      <c r="AX291" s="624"/>
      <c r="AY291" s="624"/>
      <c r="AZ291" s="624"/>
      <c r="BA291" s="624"/>
      <c r="BB291" s="624"/>
      <c r="BC291" s="624"/>
      <c r="BD291" s="624"/>
      <c r="BE291" s="624"/>
      <c r="BF291" s="624"/>
      <c r="BG291" s="624"/>
      <c r="BH291" s="624"/>
      <c r="BI291" s="624"/>
      <c r="BJ291" s="624"/>
      <c r="BK291" s="624"/>
      <c r="BL291" s="624"/>
      <c r="BM291" s="624"/>
      <c r="BN291" s="624"/>
      <c r="BO291" s="624"/>
      <c r="BP291" s="624"/>
      <c r="BQ291" s="624"/>
      <c r="BR291" s="624"/>
    </row>
    <row r="292" spans="1:70" s="1385" customFormat="1" ht="18" customHeight="1">
      <c r="A292" s="612"/>
      <c r="B292" s="605"/>
      <c r="C292" s="611"/>
      <c r="D292" s="611"/>
      <c r="E292" s="611"/>
      <c r="F292" s="1996"/>
      <c r="G292" s="1996"/>
      <c r="H292" s="1502"/>
      <c r="I292" s="1502"/>
      <c r="J292" s="1523"/>
      <c r="K292" s="1986" t="s">
        <v>1330</v>
      </c>
      <c r="L292" s="1987" t="s">
        <v>14</v>
      </c>
      <c r="M292" s="1988">
        <v>50</v>
      </c>
      <c r="N292" s="1518" t="s">
        <v>1635</v>
      </c>
      <c r="O292" s="1484"/>
      <c r="P292" s="1387"/>
      <c r="Q292" s="1213"/>
      <c r="R292" s="1213"/>
      <c r="S292" s="1213"/>
      <c r="V292" s="598"/>
      <c r="W292" s="624"/>
      <c r="X292" s="624"/>
      <c r="Y292" s="624"/>
      <c r="Z292" s="624"/>
      <c r="AA292" s="624"/>
      <c r="AB292" s="624"/>
      <c r="AC292" s="624"/>
      <c r="AD292" s="624"/>
      <c r="AE292" s="624"/>
      <c r="AF292" s="624"/>
      <c r="AG292" s="624"/>
      <c r="AH292" s="624"/>
      <c r="AI292" s="624"/>
      <c r="AJ292" s="624"/>
      <c r="AK292" s="624"/>
      <c r="AL292" s="624"/>
      <c r="AM292" s="624"/>
      <c r="AN292" s="624"/>
      <c r="AO292" s="624"/>
      <c r="AP292" s="624"/>
      <c r="AQ292" s="624"/>
      <c r="AR292" s="624"/>
      <c r="AS292" s="624"/>
      <c r="AT292" s="624"/>
      <c r="AU292" s="624"/>
      <c r="AV292" s="624"/>
      <c r="AW292" s="624"/>
      <c r="AX292" s="624"/>
      <c r="AY292" s="624"/>
      <c r="AZ292" s="624"/>
      <c r="BA292" s="624"/>
      <c r="BB292" s="624"/>
      <c r="BC292" s="624"/>
      <c r="BD292" s="624"/>
      <c r="BE292" s="624"/>
      <c r="BF292" s="624"/>
      <c r="BG292" s="624"/>
      <c r="BH292" s="624"/>
      <c r="BI292" s="624"/>
      <c r="BJ292" s="624"/>
      <c r="BK292" s="624"/>
      <c r="BL292" s="624"/>
      <c r="BM292" s="624"/>
      <c r="BN292" s="624"/>
      <c r="BO292" s="624"/>
      <c r="BP292" s="624"/>
      <c r="BQ292" s="624"/>
      <c r="BR292" s="624"/>
    </row>
    <row r="293" spans="1:70" s="1385" customFormat="1" ht="18" customHeight="1" thickBot="1">
      <c r="A293" s="612"/>
      <c r="B293" s="605"/>
      <c r="C293" s="611"/>
      <c r="D293" s="611"/>
      <c r="E293" s="611"/>
      <c r="F293" s="1998"/>
      <c r="G293" s="1998"/>
      <c r="H293" s="1526"/>
      <c r="I293" s="1526"/>
      <c r="J293" s="1527"/>
      <c r="K293" s="1999" t="s">
        <v>506</v>
      </c>
      <c r="L293" s="2000" t="s">
        <v>14</v>
      </c>
      <c r="M293" s="2001">
        <v>50</v>
      </c>
      <c r="N293" s="1528" t="s">
        <v>1331</v>
      </c>
      <c r="O293" s="1484"/>
      <c r="P293" s="1387"/>
      <c r="Q293" s="1213"/>
      <c r="R293" s="1213"/>
      <c r="S293" s="1213"/>
      <c r="V293" s="598"/>
      <c r="W293" s="624"/>
      <c r="X293" s="624"/>
      <c r="Y293" s="624"/>
      <c r="Z293" s="624"/>
      <c r="AA293" s="624"/>
      <c r="AB293" s="624"/>
      <c r="AC293" s="624"/>
      <c r="AD293" s="624"/>
      <c r="AE293" s="624"/>
      <c r="AF293" s="624"/>
      <c r="AG293" s="624"/>
      <c r="AH293" s="624"/>
      <c r="AI293" s="624"/>
      <c r="AJ293" s="624"/>
      <c r="AK293" s="624"/>
      <c r="AL293" s="624"/>
      <c r="AM293" s="624"/>
      <c r="AN293" s="624"/>
      <c r="AO293" s="624"/>
      <c r="AP293" s="624"/>
      <c r="AQ293" s="624"/>
      <c r="AR293" s="624"/>
      <c r="AS293" s="624"/>
      <c r="AT293" s="624"/>
      <c r="AU293" s="624"/>
      <c r="AV293" s="624"/>
      <c r="AW293" s="624"/>
      <c r="AX293" s="624"/>
      <c r="AY293" s="624"/>
      <c r="AZ293" s="624"/>
      <c r="BA293" s="624"/>
      <c r="BB293" s="624"/>
      <c r="BC293" s="624"/>
      <c r="BD293" s="624"/>
      <c r="BE293" s="624"/>
      <c r="BF293" s="624"/>
      <c r="BG293" s="624"/>
      <c r="BH293" s="624"/>
      <c r="BI293" s="624"/>
      <c r="BJ293" s="624"/>
      <c r="BK293" s="624"/>
      <c r="BL293" s="624"/>
      <c r="BM293" s="624"/>
      <c r="BN293" s="624"/>
      <c r="BO293" s="624"/>
      <c r="BP293" s="624"/>
      <c r="BQ293" s="624"/>
      <c r="BR293" s="624"/>
    </row>
    <row r="294" spans="1:70" s="2" customFormat="1" ht="18" customHeight="1">
      <c r="A294" s="67"/>
      <c r="B294" s="22"/>
      <c r="C294" s="22"/>
      <c r="D294" s="1376" t="s">
        <v>1636</v>
      </c>
      <c r="E294" s="1377"/>
      <c r="F294" s="1377"/>
      <c r="G294" s="1378"/>
      <c r="H294" s="1035">
        <f>H295</f>
        <v>37096</v>
      </c>
      <c r="I294" s="1035">
        <f>I295</f>
        <v>34203</v>
      </c>
      <c r="J294" s="1036">
        <f>H294-I294</f>
        <v>2893</v>
      </c>
      <c r="K294" s="1480"/>
      <c r="L294" s="1481"/>
      <c r="M294" s="1482"/>
      <c r="N294" s="1372"/>
      <c r="O294" s="3"/>
      <c r="P294" s="71"/>
      <c r="Q294" s="1373"/>
      <c r="R294" s="1373"/>
      <c r="S294" s="1373"/>
      <c r="T294" s="1374"/>
      <c r="U294" s="1375"/>
    </row>
    <row r="295" spans="1:70" s="2" customFormat="1" ht="18" customHeight="1">
      <c r="A295" s="67"/>
      <c r="B295" s="22"/>
      <c r="C295" s="1042"/>
      <c r="D295" s="1382"/>
      <c r="E295" s="1376" t="s">
        <v>1575</v>
      </c>
      <c r="F295" s="1377"/>
      <c r="G295" s="1378"/>
      <c r="H295" s="1035">
        <f>H296+H302</f>
        <v>37096</v>
      </c>
      <c r="I295" s="1035">
        <f>I296+I302</f>
        <v>34203</v>
      </c>
      <c r="J295" s="1036">
        <f>H295-I295</f>
        <v>2893</v>
      </c>
      <c r="K295" s="922"/>
      <c r="L295" s="1037"/>
      <c r="M295" s="885">
        <f>M470+M623+M629+M632+M687</f>
        <v>0</v>
      </c>
      <c r="N295" s="1372"/>
      <c r="O295" s="3"/>
      <c r="P295" s="71"/>
      <c r="Q295" s="1373"/>
      <c r="R295" s="1373"/>
      <c r="S295" s="1373"/>
      <c r="T295" s="79"/>
      <c r="U295" s="1375"/>
    </row>
    <row r="296" spans="1:70" s="1385" customFormat="1" ht="18" customHeight="1">
      <c r="A296" s="612"/>
      <c r="B296" s="605"/>
      <c r="C296" s="611"/>
      <c r="D296" s="611"/>
      <c r="E296" s="611"/>
      <c r="F296" s="2869" t="s">
        <v>1332</v>
      </c>
      <c r="G296" s="2869"/>
      <c r="H296" s="1300">
        <f>M296</f>
        <v>747</v>
      </c>
      <c r="I296" s="1300">
        <f>I297</f>
        <v>1604</v>
      </c>
      <c r="J296" s="1141">
        <f>H296-I296</f>
        <v>-857</v>
      </c>
      <c r="K296" s="2479" t="s">
        <v>1332</v>
      </c>
      <c r="L296" s="2480"/>
      <c r="M296" s="2481">
        <f>M297</f>
        <v>747</v>
      </c>
      <c r="N296" s="1529"/>
      <c r="O296" s="1484"/>
      <c r="P296" s="1387"/>
      <c r="Q296" s="1213"/>
      <c r="R296" s="1213"/>
      <c r="S296" s="1213"/>
      <c r="V296" s="598"/>
      <c r="W296" s="624"/>
      <c r="X296" s="624"/>
      <c r="Y296" s="624"/>
      <c r="Z296" s="624"/>
      <c r="AA296" s="624"/>
      <c r="AB296" s="624"/>
      <c r="AC296" s="624"/>
      <c r="AD296" s="624"/>
      <c r="AE296" s="624"/>
      <c r="AF296" s="624"/>
      <c r="AG296" s="624"/>
      <c r="AH296" s="624"/>
      <c r="AI296" s="624"/>
      <c r="AJ296" s="624"/>
      <c r="AK296" s="624"/>
      <c r="AL296" s="624"/>
      <c r="AM296" s="624"/>
      <c r="AN296" s="624"/>
      <c r="AO296" s="624"/>
      <c r="AP296" s="624"/>
      <c r="AQ296" s="624"/>
      <c r="AR296" s="624"/>
      <c r="AS296" s="624"/>
      <c r="AT296" s="624"/>
      <c r="AU296" s="624"/>
      <c r="AV296" s="624"/>
      <c r="AW296" s="624"/>
      <c r="AX296" s="624"/>
      <c r="AY296" s="624"/>
      <c r="AZ296" s="624"/>
      <c r="BA296" s="624"/>
      <c r="BB296" s="624"/>
      <c r="BC296" s="624"/>
      <c r="BD296" s="624"/>
      <c r="BE296" s="624"/>
      <c r="BF296" s="624"/>
      <c r="BG296" s="624"/>
      <c r="BH296" s="624"/>
      <c r="BI296" s="624"/>
      <c r="BJ296" s="624"/>
      <c r="BK296" s="624"/>
      <c r="BL296" s="624"/>
      <c r="BM296" s="624"/>
      <c r="BN296" s="624"/>
      <c r="BO296" s="624"/>
      <c r="BP296" s="624"/>
      <c r="BQ296" s="624"/>
      <c r="BR296" s="624"/>
    </row>
    <row r="297" spans="1:70" s="1385" customFormat="1" ht="18" customHeight="1">
      <c r="A297" s="612"/>
      <c r="B297" s="605"/>
      <c r="C297" s="611"/>
      <c r="D297" s="611"/>
      <c r="E297" s="611"/>
      <c r="F297" s="1251"/>
      <c r="G297" s="2002" t="s">
        <v>1251</v>
      </c>
      <c r="H297" s="1301">
        <f>M297</f>
        <v>747</v>
      </c>
      <c r="I297" s="1530">
        <v>1604</v>
      </c>
      <c r="J297" s="1140">
        <f>H297-I297</f>
        <v>-857</v>
      </c>
      <c r="K297" s="2482" t="s">
        <v>1333</v>
      </c>
      <c r="L297" s="1993"/>
      <c r="M297" s="2477">
        <f>SUM(M298:M301)</f>
        <v>747</v>
      </c>
      <c r="N297" s="1512"/>
      <c r="O297" s="1484"/>
      <c r="P297" s="1387"/>
      <c r="Q297" s="1213"/>
      <c r="R297" s="1213"/>
      <c r="S297" s="1213"/>
      <c r="V297" s="598"/>
      <c r="W297" s="624"/>
      <c r="X297" s="624"/>
      <c r="Y297" s="624"/>
      <c r="Z297" s="624"/>
      <c r="AA297" s="624"/>
      <c r="AB297" s="624"/>
      <c r="AC297" s="624"/>
      <c r="AD297" s="624"/>
      <c r="AE297" s="624"/>
      <c r="AF297" s="624"/>
      <c r="AG297" s="624"/>
      <c r="AH297" s="624"/>
      <c r="AI297" s="624"/>
      <c r="AJ297" s="624"/>
      <c r="AK297" s="624"/>
      <c r="AL297" s="624"/>
      <c r="AM297" s="624"/>
      <c r="AN297" s="624"/>
      <c r="AO297" s="624"/>
      <c r="AP297" s="624"/>
      <c r="AQ297" s="624"/>
      <c r="AR297" s="624"/>
      <c r="AS297" s="624"/>
      <c r="AT297" s="624"/>
      <c r="AU297" s="624"/>
      <c r="AV297" s="624"/>
      <c r="AW297" s="624"/>
      <c r="AX297" s="624"/>
      <c r="AY297" s="624"/>
      <c r="AZ297" s="624"/>
      <c r="BA297" s="624"/>
      <c r="BB297" s="624"/>
      <c r="BC297" s="624"/>
      <c r="BD297" s="624"/>
      <c r="BE297" s="624"/>
      <c r="BF297" s="624"/>
      <c r="BG297" s="624"/>
      <c r="BH297" s="624"/>
      <c r="BI297" s="624"/>
      <c r="BJ297" s="624"/>
      <c r="BK297" s="624"/>
      <c r="BL297" s="624"/>
      <c r="BM297" s="624"/>
      <c r="BN297" s="624"/>
      <c r="BO297" s="624"/>
      <c r="BP297" s="624"/>
      <c r="BQ297" s="624"/>
      <c r="BR297" s="624"/>
    </row>
    <row r="298" spans="1:70" s="1385" customFormat="1" ht="18" customHeight="1">
      <c r="A298" s="612"/>
      <c r="B298" s="605"/>
      <c r="C298" s="611"/>
      <c r="D298" s="611"/>
      <c r="E298" s="611"/>
      <c r="F298" s="1507"/>
      <c r="G298" s="1531"/>
      <c r="H298" s="1502"/>
      <c r="I298" s="1502"/>
      <c r="J298" s="1508"/>
      <c r="K298" s="1532" t="s">
        <v>1334</v>
      </c>
      <c r="L298" s="1533" t="s">
        <v>14</v>
      </c>
      <c r="M298" s="1989">
        <f>60*6</f>
        <v>360</v>
      </c>
      <c r="N298" s="1504" t="s">
        <v>1335</v>
      </c>
      <c r="O298" s="1484"/>
      <c r="P298" s="1387"/>
      <c r="Q298" s="1213"/>
      <c r="R298" s="1213"/>
      <c r="S298" s="1213"/>
      <c r="V298" s="598"/>
      <c r="W298" s="624"/>
      <c r="X298" s="624"/>
      <c r="Y298" s="624"/>
      <c r="Z298" s="624"/>
      <c r="AA298" s="624"/>
      <c r="AB298" s="624"/>
      <c r="AC298" s="624"/>
      <c r="AD298" s="624"/>
      <c r="AE298" s="624"/>
      <c r="AF298" s="624"/>
      <c r="AG298" s="624"/>
      <c r="AH298" s="624"/>
      <c r="AI298" s="624"/>
      <c r="AJ298" s="624"/>
      <c r="AK298" s="624"/>
      <c r="AL298" s="624"/>
      <c r="AM298" s="624"/>
      <c r="AN298" s="624"/>
      <c r="AO298" s="624"/>
      <c r="AP298" s="624"/>
      <c r="AQ298" s="624"/>
      <c r="AR298" s="624"/>
      <c r="AS298" s="624"/>
      <c r="AT298" s="624"/>
      <c r="AU298" s="624"/>
      <c r="AV298" s="624"/>
      <c r="AW298" s="624"/>
      <c r="AX298" s="624"/>
      <c r="AY298" s="624"/>
      <c r="AZ298" s="624"/>
      <c r="BA298" s="624"/>
      <c r="BB298" s="624"/>
      <c r="BC298" s="624"/>
      <c r="BD298" s="624"/>
      <c r="BE298" s="624"/>
      <c r="BF298" s="624"/>
      <c r="BG298" s="624"/>
      <c r="BH298" s="624"/>
      <c r="BI298" s="624"/>
      <c r="BJ298" s="624"/>
      <c r="BK298" s="624"/>
      <c r="BL298" s="624"/>
      <c r="BM298" s="624"/>
      <c r="BN298" s="624"/>
      <c r="BO298" s="624"/>
      <c r="BP298" s="624"/>
      <c r="BQ298" s="624"/>
      <c r="BR298" s="624"/>
    </row>
    <row r="299" spans="1:70" s="1385" customFormat="1" ht="18" customHeight="1">
      <c r="A299" s="612"/>
      <c r="B299" s="605"/>
      <c r="C299" s="611"/>
      <c r="D299" s="611"/>
      <c r="E299" s="611"/>
      <c r="F299" s="1507"/>
      <c r="G299" s="1531"/>
      <c r="H299" s="1502"/>
      <c r="I299" s="1502"/>
      <c r="J299" s="1508"/>
      <c r="K299" s="1462" t="s">
        <v>1336</v>
      </c>
      <c r="L299" s="1398" t="s">
        <v>14</v>
      </c>
      <c r="M299" s="1989">
        <f>60*2</f>
        <v>120</v>
      </c>
      <c r="N299" s="1505" t="s">
        <v>1337</v>
      </c>
      <c r="O299" s="1484"/>
      <c r="P299" s="1387"/>
      <c r="Q299" s="1213"/>
      <c r="R299" s="1213"/>
      <c r="S299" s="1213"/>
      <c r="V299" s="598"/>
      <c r="W299" s="624"/>
      <c r="X299" s="624"/>
      <c r="Y299" s="624"/>
      <c r="Z299" s="624"/>
      <c r="AA299" s="624"/>
      <c r="AB299" s="624"/>
      <c r="AC299" s="624"/>
      <c r="AD299" s="624"/>
      <c r="AE299" s="624"/>
      <c r="AF299" s="624"/>
      <c r="AG299" s="624"/>
      <c r="AH299" s="624"/>
      <c r="AI299" s="624"/>
      <c r="AJ299" s="624"/>
      <c r="AK299" s="624"/>
      <c r="AL299" s="624"/>
      <c r="AM299" s="624"/>
      <c r="AN299" s="624"/>
      <c r="AO299" s="624"/>
      <c r="AP299" s="624"/>
      <c r="AQ299" s="624"/>
      <c r="AR299" s="624"/>
      <c r="AS299" s="624"/>
      <c r="AT299" s="624"/>
      <c r="AU299" s="624"/>
      <c r="AV299" s="624"/>
      <c r="AW299" s="624"/>
      <c r="AX299" s="624"/>
      <c r="AY299" s="624"/>
      <c r="AZ299" s="624"/>
      <c r="BA299" s="624"/>
      <c r="BB299" s="624"/>
      <c r="BC299" s="624"/>
      <c r="BD299" s="624"/>
      <c r="BE299" s="624"/>
      <c r="BF299" s="624"/>
      <c r="BG299" s="624"/>
      <c r="BH299" s="624"/>
      <c r="BI299" s="624"/>
      <c r="BJ299" s="624"/>
      <c r="BK299" s="624"/>
      <c r="BL299" s="624"/>
      <c r="BM299" s="624"/>
      <c r="BN299" s="624"/>
      <c r="BO299" s="624"/>
      <c r="BP299" s="624"/>
      <c r="BQ299" s="624"/>
      <c r="BR299" s="624"/>
    </row>
    <row r="300" spans="1:70" s="1385" customFormat="1" ht="18" customHeight="1">
      <c r="A300" s="612"/>
      <c r="B300" s="605"/>
      <c r="C300" s="611"/>
      <c r="D300" s="611"/>
      <c r="E300" s="611"/>
      <c r="F300" s="1507"/>
      <c r="G300" s="1531"/>
      <c r="H300" s="1502"/>
      <c r="I300" s="1502"/>
      <c r="J300" s="1508"/>
      <c r="K300" s="1462" t="s">
        <v>1338</v>
      </c>
      <c r="L300" s="1398" t="s">
        <v>14</v>
      </c>
      <c r="M300" s="1989">
        <f>20*1*12</f>
        <v>240</v>
      </c>
      <c r="N300" s="1505" t="s">
        <v>1339</v>
      </c>
      <c r="O300" s="1484"/>
      <c r="P300" s="1387"/>
      <c r="Q300" s="1213"/>
      <c r="R300" s="1213"/>
      <c r="S300" s="1213"/>
      <c r="V300" s="598"/>
      <c r="W300" s="624"/>
      <c r="X300" s="624"/>
      <c r="Y300" s="624"/>
      <c r="Z300" s="624"/>
      <c r="AA300" s="624"/>
      <c r="AB300" s="624"/>
      <c r="AC300" s="624"/>
      <c r="AD300" s="624"/>
      <c r="AE300" s="624"/>
      <c r="AF300" s="624"/>
      <c r="AG300" s="624"/>
      <c r="AH300" s="624"/>
      <c r="AI300" s="624"/>
      <c r="AJ300" s="624"/>
      <c r="AK300" s="624"/>
      <c r="AL300" s="624"/>
      <c r="AM300" s="624"/>
      <c r="AN300" s="624"/>
      <c r="AO300" s="624"/>
      <c r="AP300" s="624"/>
      <c r="AQ300" s="624"/>
      <c r="AR300" s="624"/>
      <c r="AS300" s="624"/>
      <c r="AT300" s="624"/>
      <c r="AU300" s="624"/>
      <c r="AV300" s="624"/>
      <c r="AW300" s="624"/>
      <c r="AX300" s="624"/>
      <c r="AY300" s="624"/>
      <c r="AZ300" s="624"/>
      <c r="BA300" s="624"/>
      <c r="BB300" s="624"/>
      <c r="BC300" s="624"/>
      <c r="BD300" s="624"/>
      <c r="BE300" s="624"/>
      <c r="BF300" s="624"/>
      <c r="BG300" s="624"/>
      <c r="BH300" s="624"/>
      <c r="BI300" s="624"/>
      <c r="BJ300" s="624"/>
      <c r="BK300" s="624"/>
      <c r="BL300" s="624"/>
      <c r="BM300" s="624"/>
      <c r="BN300" s="624"/>
      <c r="BO300" s="624"/>
      <c r="BP300" s="624"/>
      <c r="BQ300" s="624"/>
      <c r="BR300" s="624"/>
    </row>
    <row r="301" spans="1:70" s="1385" customFormat="1" ht="18" customHeight="1" thickBot="1">
      <c r="A301" s="612"/>
      <c r="B301" s="605"/>
      <c r="C301" s="611"/>
      <c r="D301" s="611"/>
      <c r="E301" s="611"/>
      <c r="F301" s="1534"/>
      <c r="G301" s="1535"/>
      <c r="H301" s="1526"/>
      <c r="I301" s="1526"/>
      <c r="J301" s="1536"/>
      <c r="K301" s="1537" t="s">
        <v>1340</v>
      </c>
      <c r="L301" s="1405" t="s">
        <v>14</v>
      </c>
      <c r="M301" s="2003">
        <f>9*3</f>
        <v>27</v>
      </c>
      <c r="N301" s="1538" t="s">
        <v>1341</v>
      </c>
      <c r="O301" s="1484"/>
      <c r="P301" s="1387"/>
      <c r="Q301" s="1213"/>
      <c r="R301" s="1213"/>
      <c r="S301" s="1213"/>
      <c r="V301" s="598"/>
      <c r="W301" s="624"/>
      <c r="X301" s="624"/>
      <c r="Y301" s="624"/>
      <c r="Z301" s="624"/>
      <c r="AA301" s="624"/>
      <c r="AB301" s="624"/>
      <c r="AC301" s="624"/>
      <c r="AD301" s="624"/>
      <c r="AE301" s="624"/>
      <c r="AF301" s="624"/>
      <c r="AG301" s="624"/>
      <c r="AH301" s="624"/>
      <c r="AI301" s="624"/>
      <c r="AJ301" s="624"/>
      <c r="AK301" s="624"/>
      <c r="AL301" s="624"/>
      <c r="AM301" s="624"/>
      <c r="AN301" s="624"/>
      <c r="AO301" s="624"/>
      <c r="AP301" s="624"/>
      <c r="AQ301" s="624"/>
      <c r="AR301" s="624"/>
      <c r="AS301" s="624"/>
      <c r="AT301" s="624"/>
      <c r="AU301" s="624"/>
      <c r="AV301" s="624"/>
      <c r="AW301" s="624"/>
      <c r="AX301" s="624"/>
      <c r="AY301" s="624"/>
      <c r="AZ301" s="624"/>
      <c r="BA301" s="624"/>
      <c r="BB301" s="624"/>
      <c r="BC301" s="624"/>
      <c r="BD301" s="624"/>
      <c r="BE301" s="624"/>
      <c r="BF301" s="624"/>
      <c r="BG301" s="624"/>
      <c r="BH301" s="624"/>
      <c r="BI301" s="624"/>
      <c r="BJ301" s="624"/>
      <c r="BK301" s="624"/>
      <c r="BL301" s="624"/>
      <c r="BM301" s="624"/>
      <c r="BN301" s="624"/>
      <c r="BO301" s="624"/>
      <c r="BP301" s="624"/>
      <c r="BQ301" s="624"/>
      <c r="BR301" s="624"/>
    </row>
    <row r="302" spans="1:70" s="1385" customFormat="1" ht="18" customHeight="1">
      <c r="A302" s="612"/>
      <c r="B302" s="605"/>
      <c r="C302" s="611"/>
      <c r="D302" s="1486"/>
      <c r="E302" s="1486"/>
      <c r="F302" s="1539" t="s">
        <v>371</v>
      </c>
      <c r="G302" s="1540"/>
      <c r="H302" s="1541">
        <f>H303</f>
        <v>36349</v>
      </c>
      <c r="I302" s="1542">
        <f>I303</f>
        <v>32599</v>
      </c>
      <c r="J302" s="1543">
        <f>J303</f>
        <v>3750</v>
      </c>
      <c r="K302" s="1544" t="s">
        <v>371</v>
      </c>
      <c r="L302" s="2483"/>
      <c r="M302" s="1545">
        <f>M303</f>
        <v>36349</v>
      </c>
      <c r="N302" s="1546"/>
      <c r="O302" s="1484"/>
      <c r="P302" s="1387"/>
      <c r="Q302" s="1213"/>
      <c r="R302" s="1213"/>
      <c r="S302" s="1213"/>
      <c r="V302" s="598"/>
      <c r="W302" s="624"/>
      <c r="X302" s="624"/>
      <c r="Y302" s="624"/>
      <c r="Z302" s="624"/>
      <c r="AA302" s="624"/>
      <c r="AB302" s="624"/>
      <c r="AC302" s="624"/>
      <c r="AD302" s="624"/>
      <c r="AE302" s="624"/>
      <c r="AF302" s="624"/>
      <c r="AG302" s="624"/>
      <c r="AH302" s="624"/>
      <c r="AI302" s="624"/>
      <c r="AJ302" s="624"/>
      <c r="AK302" s="624"/>
      <c r="AL302" s="624"/>
      <c r="AM302" s="624"/>
      <c r="AN302" s="624"/>
      <c r="AO302" s="624"/>
      <c r="AP302" s="624"/>
      <c r="AQ302" s="624"/>
      <c r="AR302" s="624"/>
      <c r="AS302" s="624"/>
      <c r="AT302" s="624"/>
      <c r="AU302" s="624"/>
      <c r="AV302" s="624"/>
      <c r="AW302" s="624"/>
      <c r="AX302" s="624"/>
      <c r="AY302" s="624"/>
      <c r="AZ302" s="624"/>
      <c r="BA302" s="624"/>
      <c r="BB302" s="624"/>
      <c r="BC302" s="624"/>
      <c r="BD302" s="624"/>
      <c r="BE302" s="624"/>
      <c r="BF302" s="624"/>
      <c r="BG302" s="624"/>
      <c r="BH302" s="624"/>
      <c r="BI302" s="624"/>
      <c r="BJ302" s="624"/>
      <c r="BK302" s="624"/>
      <c r="BL302" s="624"/>
      <c r="BM302" s="624"/>
      <c r="BN302" s="624"/>
      <c r="BO302" s="624"/>
      <c r="BP302" s="624"/>
      <c r="BQ302" s="624"/>
      <c r="BR302" s="624"/>
    </row>
    <row r="303" spans="1:70" s="1385" customFormat="1" ht="18" customHeight="1">
      <c r="A303" s="612"/>
      <c r="B303" s="605"/>
      <c r="C303" s="611"/>
      <c r="D303" s="1486"/>
      <c r="E303" s="1486"/>
      <c r="F303" s="1969"/>
      <c r="G303" s="1964" t="s">
        <v>1342</v>
      </c>
      <c r="H303" s="813">
        <f>M303</f>
        <v>36349</v>
      </c>
      <c r="I303" s="813">
        <v>32599</v>
      </c>
      <c r="J303" s="1324">
        <f>H303-I303</f>
        <v>3750</v>
      </c>
      <c r="K303" s="2484" t="s">
        <v>372</v>
      </c>
      <c r="L303" s="1993"/>
      <c r="M303" s="2485">
        <f>SUM(M304+M308+M315)</f>
        <v>36349</v>
      </c>
      <c r="N303" s="1547"/>
      <c r="O303" s="1484"/>
      <c r="P303" s="1387"/>
      <c r="Q303" s="1213"/>
      <c r="R303" s="1213"/>
      <c r="S303" s="1213"/>
      <c r="V303" s="598"/>
      <c r="W303" s="624"/>
      <c r="X303" s="624"/>
      <c r="Y303" s="624"/>
      <c r="Z303" s="624"/>
      <c r="AA303" s="624"/>
      <c r="AB303" s="624"/>
      <c r="AC303" s="624"/>
      <c r="AD303" s="624"/>
      <c r="AE303" s="624"/>
      <c r="AF303" s="624"/>
      <c r="AG303" s="624"/>
      <c r="AH303" s="624"/>
      <c r="AI303" s="624"/>
      <c r="AJ303" s="624"/>
      <c r="AK303" s="624"/>
      <c r="AL303" s="624"/>
      <c r="AM303" s="624"/>
      <c r="AN303" s="624"/>
      <c r="AO303" s="624"/>
      <c r="AP303" s="624"/>
      <c r="AQ303" s="624"/>
      <c r="AR303" s="624"/>
      <c r="AS303" s="624"/>
      <c r="AT303" s="624"/>
      <c r="AU303" s="624"/>
      <c r="AV303" s="624"/>
      <c r="AW303" s="624"/>
      <c r="AX303" s="624"/>
      <c r="AY303" s="624"/>
      <c r="AZ303" s="624"/>
      <c r="BA303" s="624"/>
      <c r="BB303" s="624"/>
      <c r="BC303" s="624"/>
      <c r="BD303" s="624"/>
      <c r="BE303" s="624"/>
      <c r="BF303" s="624"/>
      <c r="BG303" s="624"/>
      <c r="BH303" s="624"/>
      <c r="BI303" s="624"/>
      <c r="BJ303" s="624"/>
      <c r="BK303" s="624"/>
      <c r="BL303" s="624"/>
      <c r="BM303" s="624"/>
      <c r="BN303" s="624"/>
      <c r="BO303" s="624"/>
      <c r="BP303" s="624"/>
      <c r="BQ303" s="624"/>
      <c r="BR303" s="624"/>
    </row>
    <row r="304" spans="1:70" s="1385" customFormat="1" ht="18" customHeight="1">
      <c r="A304" s="612"/>
      <c r="B304" s="605"/>
      <c r="C304" s="611"/>
      <c r="D304" s="611"/>
      <c r="E304" s="611"/>
      <c r="F304" s="1996"/>
      <c r="G304" s="1996"/>
      <c r="H304" s="813"/>
      <c r="I304" s="813"/>
      <c r="J304" s="1548"/>
      <c r="K304" s="2004" t="s">
        <v>1343</v>
      </c>
      <c r="L304" s="1987"/>
      <c r="M304" s="1989">
        <f>SUM(M305:M307)</f>
        <v>7800</v>
      </c>
      <c r="N304" s="1518"/>
      <c r="O304" s="1484"/>
      <c r="P304" s="1387"/>
      <c r="Q304" s="1213"/>
      <c r="R304" s="1213"/>
      <c r="S304" s="1213"/>
      <c r="V304" s="598"/>
      <c r="W304" s="624"/>
      <c r="X304" s="624"/>
      <c r="Y304" s="624"/>
      <c r="Z304" s="624"/>
      <c r="AA304" s="624"/>
      <c r="AB304" s="624"/>
      <c r="AC304" s="624"/>
      <c r="AD304" s="624"/>
      <c r="AE304" s="624"/>
      <c r="AF304" s="624"/>
      <c r="AG304" s="624"/>
      <c r="AH304" s="624"/>
      <c r="AI304" s="624"/>
      <c r="AJ304" s="624"/>
      <c r="AK304" s="624"/>
      <c r="AL304" s="624"/>
      <c r="AM304" s="624"/>
      <c r="AN304" s="624"/>
      <c r="AO304" s="624"/>
      <c r="AP304" s="624"/>
      <c r="AQ304" s="624"/>
      <c r="AR304" s="624"/>
      <c r="AS304" s="624"/>
      <c r="AT304" s="624"/>
      <c r="AU304" s="624"/>
      <c r="AV304" s="624"/>
      <c r="AW304" s="624"/>
      <c r="AX304" s="624"/>
      <c r="AY304" s="624"/>
      <c r="AZ304" s="624"/>
      <c r="BA304" s="624"/>
      <c r="BB304" s="624"/>
      <c r="BC304" s="624"/>
      <c r="BD304" s="624"/>
      <c r="BE304" s="624"/>
      <c r="BF304" s="624"/>
      <c r="BG304" s="624"/>
      <c r="BH304" s="624"/>
      <c r="BI304" s="624"/>
      <c r="BJ304" s="624"/>
      <c r="BK304" s="624"/>
      <c r="BL304" s="624"/>
      <c r="BM304" s="624"/>
      <c r="BN304" s="624"/>
      <c r="BO304" s="624"/>
      <c r="BP304" s="624"/>
      <c r="BQ304" s="624"/>
      <c r="BR304" s="624"/>
    </row>
    <row r="305" spans="1:70" s="1385" customFormat="1" ht="18" customHeight="1">
      <c r="A305" s="612"/>
      <c r="B305" s="605"/>
      <c r="C305" s="611"/>
      <c r="D305" s="611"/>
      <c r="E305" s="611"/>
      <c r="F305" s="1996"/>
      <c r="G305" s="1996"/>
      <c r="H305" s="813"/>
      <c r="I305" s="813"/>
      <c r="J305" s="1549"/>
      <c r="K305" s="2005" t="s">
        <v>2519</v>
      </c>
      <c r="L305" s="1984" t="s">
        <v>327</v>
      </c>
      <c r="M305" s="1989">
        <v>3000</v>
      </c>
      <c r="N305" s="1514" t="s">
        <v>1344</v>
      </c>
      <c r="O305" s="1484"/>
      <c r="P305" s="1387"/>
      <c r="Q305" s="1213"/>
      <c r="R305" s="1213"/>
      <c r="S305" s="1213"/>
      <c r="V305" s="598"/>
      <c r="W305" s="624"/>
      <c r="X305" s="624"/>
      <c r="Y305" s="624"/>
      <c r="Z305" s="624"/>
      <c r="AA305" s="624"/>
      <c r="AB305" s="624"/>
      <c r="AC305" s="624"/>
      <c r="AD305" s="624"/>
      <c r="AE305" s="624"/>
      <c r="AF305" s="624"/>
      <c r="AG305" s="624"/>
      <c r="AH305" s="624"/>
      <c r="AI305" s="624"/>
      <c r="AJ305" s="624"/>
      <c r="AK305" s="624"/>
      <c r="AL305" s="624"/>
      <c r="AM305" s="624"/>
      <c r="AN305" s="624"/>
      <c r="AO305" s="624"/>
      <c r="AP305" s="624"/>
      <c r="AQ305" s="624"/>
      <c r="AR305" s="624"/>
      <c r="AS305" s="624"/>
      <c r="AT305" s="624"/>
      <c r="AU305" s="624"/>
      <c r="AV305" s="624"/>
      <c r="AW305" s="624"/>
      <c r="AX305" s="624"/>
      <c r="AY305" s="624"/>
      <c r="AZ305" s="624"/>
      <c r="BA305" s="624"/>
      <c r="BB305" s="624"/>
      <c r="BC305" s="624"/>
      <c r="BD305" s="624"/>
      <c r="BE305" s="624"/>
      <c r="BF305" s="624"/>
      <c r="BG305" s="624"/>
      <c r="BH305" s="624"/>
      <c r="BI305" s="624"/>
      <c r="BJ305" s="624"/>
      <c r="BK305" s="624"/>
      <c r="BL305" s="624"/>
      <c r="BM305" s="624"/>
      <c r="BN305" s="624"/>
      <c r="BO305" s="624"/>
      <c r="BP305" s="624"/>
      <c r="BQ305" s="624"/>
      <c r="BR305" s="624"/>
    </row>
    <row r="306" spans="1:70" s="1385" customFormat="1" ht="18" customHeight="1">
      <c r="A306" s="612"/>
      <c r="B306" s="605"/>
      <c r="C306" s="611"/>
      <c r="D306" s="611"/>
      <c r="E306" s="611"/>
      <c r="F306" s="1996"/>
      <c r="G306" s="1996"/>
      <c r="H306" s="813"/>
      <c r="I306" s="813"/>
      <c r="J306" s="1549"/>
      <c r="K306" s="2004" t="s">
        <v>1345</v>
      </c>
      <c r="L306" s="1987" t="s">
        <v>327</v>
      </c>
      <c r="M306" s="1989">
        <f>200*12</f>
        <v>2400</v>
      </c>
      <c r="N306" s="1518" t="s">
        <v>1346</v>
      </c>
      <c r="O306" s="1484"/>
      <c r="P306" s="1387"/>
      <c r="Q306" s="1213"/>
      <c r="R306" s="1213"/>
      <c r="S306" s="1213"/>
      <c r="V306" s="598"/>
      <c r="W306" s="624"/>
      <c r="X306" s="624"/>
      <c r="Y306" s="624"/>
      <c r="Z306" s="624"/>
      <c r="AA306" s="624"/>
      <c r="AB306" s="624"/>
      <c r="AC306" s="624"/>
      <c r="AD306" s="624"/>
      <c r="AE306" s="624"/>
      <c r="AF306" s="624"/>
      <c r="AG306" s="624"/>
      <c r="AH306" s="624"/>
      <c r="AI306" s="624"/>
      <c r="AJ306" s="624"/>
      <c r="AK306" s="624"/>
      <c r="AL306" s="624"/>
      <c r="AM306" s="624"/>
      <c r="AN306" s="624"/>
      <c r="AO306" s="624"/>
      <c r="AP306" s="624"/>
      <c r="AQ306" s="624"/>
      <c r="AR306" s="624"/>
      <c r="AS306" s="624"/>
      <c r="AT306" s="624"/>
      <c r="AU306" s="624"/>
      <c r="AV306" s="624"/>
      <c r="AW306" s="624"/>
      <c r="AX306" s="624"/>
      <c r="AY306" s="624"/>
      <c r="AZ306" s="624"/>
      <c r="BA306" s="624"/>
      <c r="BB306" s="624"/>
      <c r="BC306" s="624"/>
      <c r="BD306" s="624"/>
      <c r="BE306" s="624"/>
      <c r="BF306" s="624"/>
      <c r="BG306" s="624"/>
      <c r="BH306" s="624"/>
      <c r="BI306" s="624"/>
      <c r="BJ306" s="624"/>
      <c r="BK306" s="624"/>
      <c r="BL306" s="624"/>
      <c r="BM306" s="624"/>
      <c r="BN306" s="624"/>
      <c r="BO306" s="624"/>
      <c r="BP306" s="624"/>
      <c r="BQ306" s="624"/>
      <c r="BR306" s="624"/>
    </row>
    <row r="307" spans="1:70" s="1385" customFormat="1" ht="18" customHeight="1">
      <c r="A307" s="612"/>
      <c r="B307" s="605"/>
      <c r="C307" s="611"/>
      <c r="D307" s="611"/>
      <c r="E307" s="611"/>
      <c r="F307" s="1996"/>
      <c r="G307" s="1996"/>
      <c r="H307" s="813"/>
      <c r="I307" s="813"/>
      <c r="J307" s="1549"/>
      <c r="K307" s="2004" t="s">
        <v>1347</v>
      </c>
      <c r="L307" s="1987" t="s">
        <v>327</v>
      </c>
      <c r="M307" s="1989">
        <f>200*12</f>
        <v>2400</v>
      </c>
      <c r="N307" s="1518" t="s">
        <v>1348</v>
      </c>
      <c r="O307" s="1484"/>
      <c r="P307" s="1387"/>
      <c r="Q307" s="1213"/>
      <c r="R307" s="1213"/>
      <c r="V307" s="598"/>
      <c r="W307" s="624"/>
      <c r="X307" s="624"/>
      <c r="Y307" s="624"/>
      <c r="Z307" s="624"/>
      <c r="AA307" s="624"/>
      <c r="AB307" s="624"/>
      <c r="AC307" s="624"/>
      <c r="AD307" s="624"/>
      <c r="AE307" s="624"/>
      <c r="AF307" s="624"/>
      <c r="AG307" s="624"/>
      <c r="AH307" s="624"/>
      <c r="AI307" s="624"/>
      <c r="AJ307" s="624"/>
      <c r="AK307" s="624"/>
      <c r="AL307" s="624"/>
      <c r="AM307" s="624"/>
      <c r="AN307" s="624"/>
      <c r="AO307" s="624"/>
      <c r="AP307" s="624"/>
      <c r="AQ307" s="624"/>
      <c r="AR307" s="624"/>
      <c r="AS307" s="624"/>
      <c r="AT307" s="624"/>
      <c r="AU307" s="624"/>
      <c r="AV307" s="624"/>
      <c r="AW307" s="624"/>
      <c r="AX307" s="624"/>
      <c r="AY307" s="624"/>
      <c r="AZ307" s="624"/>
      <c r="BA307" s="624"/>
      <c r="BB307" s="624"/>
      <c r="BC307" s="624"/>
      <c r="BD307" s="624"/>
      <c r="BE307" s="624"/>
      <c r="BF307" s="624"/>
      <c r="BG307" s="624"/>
      <c r="BH307" s="624"/>
      <c r="BI307" s="624"/>
      <c r="BJ307" s="624"/>
      <c r="BK307" s="624"/>
      <c r="BL307" s="624"/>
      <c r="BM307" s="624"/>
      <c r="BN307" s="624"/>
      <c r="BO307" s="624"/>
      <c r="BP307" s="624"/>
      <c r="BQ307" s="624"/>
      <c r="BR307" s="624"/>
    </row>
    <row r="308" spans="1:70" s="1385" customFormat="1" ht="18" customHeight="1">
      <c r="A308" s="612"/>
      <c r="B308" s="605"/>
      <c r="C308" s="611"/>
      <c r="D308" s="611"/>
      <c r="E308" s="611"/>
      <c r="F308" s="1996"/>
      <c r="G308" s="1996"/>
      <c r="H308" s="813"/>
      <c r="I308" s="813"/>
      <c r="J308" s="1549"/>
      <c r="K308" s="2004" t="s">
        <v>1349</v>
      </c>
      <c r="L308" s="1987"/>
      <c r="M308" s="1989">
        <f>SUM(M309:M314)</f>
        <v>19249</v>
      </c>
      <c r="N308" s="1518"/>
      <c r="O308" s="1484"/>
      <c r="P308" s="1387"/>
      <c r="Q308" s="1213"/>
      <c r="R308" s="1213"/>
      <c r="V308" s="598"/>
      <c r="W308" s="624"/>
      <c r="X308" s="624"/>
      <c r="Y308" s="624"/>
      <c r="Z308" s="624"/>
      <c r="AA308" s="624"/>
      <c r="AB308" s="624"/>
      <c r="AC308" s="624"/>
      <c r="AD308" s="624"/>
      <c r="AE308" s="624"/>
      <c r="AF308" s="624"/>
      <c r="AG308" s="624"/>
      <c r="AH308" s="624"/>
      <c r="AI308" s="624"/>
      <c r="AJ308" s="624"/>
      <c r="AK308" s="624"/>
      <c r="AL308" s="624"/>
      <c r="AM308" s="624"/>
      <c r="AN308" s="624"/>
      <c r="AO308" s="624"/>
      <c r="AP308" s="624"/>
      <c r="AQ308" s="624"/>
      <c r="AR308" s="624"/>
      <c r="AS308" s="624"/>
      <c r="AT308" s="624"/>
      <c r="AU308" s="624"/>
      <c r="AV308" s="624"/>
      <c r="AW308" s="624"/>
      <c r="AX308" s="624"/>
      <c r="AY308" s="624"/>
      <c r="AZ308" s="624"/>
      <c r="BA308" s="624"/>
      <c r="BB308" s="624"/>
      <c r="BC308" s="624"/>
      <c r="BD308" s="624"/>
      <c r="BE308" s="624"/>
      <c r="BF308" s="624"/>
      <c r="BG308" s="624"/>
      <c r="BH308" s="624"/>
      <c r="BI308" s="624"/>
      <c r="BJ308" s="624"/>
      <c r="BK308" s="624"/>
      <c r="BL308" s="624"/>
      <c r="BM308" s="624"/>
      <c r="BN308" s="624"/>
      <c r="BO308" s="624"/>
      <c r="BP308" s="624"/>
      <c r="BQ308" s="624"/>
      <c r="BR308" s="624"/>
    </row>
    <row r="309" spans="1:70" s="1385" customFormat="1" ht="18" customHeight="1">
      <c r="A309" s="612"/>
      <c r="B309" s="605"/>
      <c r="C309" s="611"/>
      <c r="D309" s="611"/>
      <c r="E309" s="611"/>
      <c r="F309" s="1996"/>
      <c r="G309" s="1996"/>
      <c r="H309" s="813"/>
      <c r="I309" s="813"/>
      <c r="J309" s="1549"/>
      <c r="K309" s="2004" t="s">
        <v>1350</v>
      </c>
      <c r="L309" s="1987" t="s">
        <v>327</v>
      </c>
      <c r="M309" s="1989">
        <f>1*4249</f>
        <v>4249</v>
      </c>
      <c r="N309" s="1518" t="s">
        <v>1351</v>
      </c>
      <c r="O309" s="1484"/>
      <c r="P309" s="1387"/>
      <c r="Q309" s="1213"/>
      <c r="R309" s="1213"/>
      <c r="V309" s="598"/>
      <c r="W309" s="624"/>
      <c r="X309" s="624"/>
      <c r="Y309" s="624"/>
      <c r="Z309" s="624"/>
      <c r="AA309" s="624"/>
      <c r="AB309" s="624"/>
      <c r="AC309" s="624"/>
      <c r="AD309" s="624"/>
      <c r="AE309" s="624"/>
      <c r="AF309" s="624"/>
      <c r="AG309" s="624"/>
      <c r="AH309" s="624"/>
      <c r="AI309" s="624"/>
      <c r="AJ309" s="624"/>
      <c r="AK309" s="624"/>
      <c r="AL309" s="624"/>
      <c r="AM309" s="624"/>
      <c r="AN309" s="624"/>
      <c r="AO309" s="624"/>
      <c r="AP309" s="624"/>
      <c r="AQ309" s="624"/>
      <c r="AR309" s="624"/>
      <c r="AS309" s="624"/>
      <c r="AT309" s="624"/>
      <c r="AU309" s="624"/>
      <c r="AV309" s="624"/>
      <c r="AW309" s="624"/>
      <c r="AX309" s="624"/>
      <c r="AY309" s="624"/>
      <c r="AZ309" s="624"/>
      <c r="BA309" s="624"/>
      <c r="BB309" s="624"/>
      <c r="BC309" s="624"/>
      <c r="BD309" s="624"/>
      <c r="BE309" s="624"/>
      <c r="BF309" s="624"/>
      <c r="BG309" s="624"/>
      <c r="BH309" s="624"/>
      <c r="BI309" s="624"/>
      <c r="BJ309" s="624"/>
      <c r="BK309" s="624"/>
      <c r="BL309" s="624"/>
      <c r="BM309" s="624"/>
      <c r="BN309" s="624"/>
      <c r="BO309" s="624"/>
      <c r="BP309" s="624"/>
      <c r="BQ309" s="624"/>
      <c r="BR309" s="624"/>
    </row>
    <row r="310" spans="1:70" s="1385" customFormat="1" ht="18" customHeight="1">
      <c r="A310" s="612"/>
      <c r="B310" s="605"/>
      <c r="C310" s="611"/>
      <c r="D310" s="611"/>
      <c r="E310" s="611"/>
      <c r="F310" s="1996"/>
      <c r="G310" s="1996"/>
      <c r="H310" s="813"/>
      <c r="I310" s="813"/>
      <c r="J310" s="1549"/>
      <c r="K310" s="2005" t="s">
        <v>2520</v>
      </c>
      <c r="L310" s="1984" t="s">
        <v>327</v>
      </c>
      <c r="M310" s="1989">
        <v>3600</v>
      </c>
      <c r="N310" s="1514" t="s">
        <v>1352</v>
      </c>
      <c r="O310" s="1484"/>
      <c r="P310" s="1387"/>
      <c r="Q310" s="1213"/>
      <c r="R310" s="1213"/>
      <c r="V310" s="598"/>
      <c r="W310" s="624"/>
      <c r="X310" s="624"/>
      <c r="Y310" s="624"/>
      <c r="Z310" s="624"/>
      <c r="AA310" s="624"/>
      <c r="AB310" s="624"/>
      <c r="AC310" s="624"/>
      <c r="AD310" s="624"/>
      <c r="AE310" s="624"/>
      <c r="AF310" s="624"/>
      <c r="AG310" s="624"/>
      <c r="AH310" s="624"/>
      <c r="AI310" s="624"/>
      <c r="AJ310" s="624"/>
      <c r="AK310" s="624"/>
      <c r="AL310" s="624"/>
      <c r="AM310" s="624"/>
      <c r="AN310" s="624"/>
      <c r="AO310" s="624"/>
      <c r="AP310" s="624"/>
      <c r="AQ310" s="624"/>
      <c r="AR310" s="624"/>
      <c r="AS310" s="624"/>
      <c r="AT310" s="624"/>
      <c r="AU310" s="624"/>
      <c r="AV310" s="624"/>
      <c r="AW310" s="624"/>
      <c r="AX310" s="624"/>
      <c r="AY310" s="624"/>
      <c r="AZ310" s="624"/>
      <c r="BA310" s="624"/>
      <c r="BB310" s="624"/>
      <c r="BC310" s="624"/>
      <c r="BD310" s="624"/>
      <c r="BE310" s="624"/>
      <c r="BF310" s="624"/>
      <c r="BG310" s="624"/>
      <c r="BH310" s="624"/>
      <c r="BI310" s="624"/>
      <c r="BJ310" s="624"/>
      <c r="BK310" s="624"/>
      <c r="BL310" s="624"/>
      <c r="BM310" s="624"/>
      <c r="BN310" s="624"/>
      <c r="BO310" s="624"/>
      <c r="BP310" s="624"/>
      <c r="BQ310" s="624"/>
      <c r="BR310" s="624"/>
    </row>
    <row r="311" spans="1:70" s="1385" customFormat="1" ht="18" customHeight="1">
      <c r="A311" s="612"/>
      <c r="B311" s="605"/>
      <c r="C311" s="611"/>
      <c r="D311" s="611"/>
      <c r="E311" s="611"/>
      <c r="F311" s="1996"/>
      <c r="G311" s="1996"/>
      <c r="H311" s="813"/>
      <c r="I311" s="813"/>
      <c r="J311" s="1549"/>
      <c r="K311" s="2004" t="s">
        <v>1637</v>
      </c>
      <c r="L311" s="1987" t="s">
        <v>327</v>
      </c>
      <c r="M311" s="1989">
        <f>200*12</f>
        <v>2400</v>
      </c>
      <c r="N311" s="1518" t="s">
        <v>1638</v>
      </c>
      <c r="O311" s="1484"/>
      <c r="P311" s="1387"/>
      <c r="Q311" s="1213"/>
      <c r="R311" s="1213"/>
      <c r="V311" s="598"/>
      <c r="W311" s="624"/>
      <c r="X311" s="624"/>
      <c r="Y311" s="624"/>
      <c r="Z311" s="624"/>
      <c r="AA311" s="624"/>
      <c r="AB311" s="624"/>
      <c r="AC311" s="624"/>
      <c r="AD311" s="624"/>
      <c r="AE311" s="624"/>
      <c r="AF311" s="624"/>
      <c r="AG311" s="624"/>
      <c r="AH311" s="624"/>
      <c r="AI311" s="624"/>
      <c r="AJ311" s="624"/>
      <c r="AK311" s="624"/>
      <c r="AL311" s="624"/>
      <c r="AM311" s="624"/>
      <c r="AN311" s="624"/>
      <c r="AO311" s="624"/>
      <c r="AP311" s="624"/>
      <c r="AQ311" s="624"/>
      <c r="AR311" s="624"/>
      <c r="AS311" s="624"/>
      <c r="AT311" s="624"/>
      <c r="AU311" s="624"/>
      <c r="AV311" s="624"/>
      <c r="AW311" s="624"/>
      <c r="AX311" s="624"/>
      <c r="AY311" s="624"/>
      <c r="AZ311" s="624"/>
      <c r="BA311" s="624"/>
      <c r="BB311" s="624"/>
      <c r="BC311" s="624"/>
      <c r="BD311" s="624"/>
      <c r="BE311" s="624"/>
      <c r="BF311" s="624"/>
      <c r="BG311" s="624"/>
      <c r="BH311" s="624"/>
      <c r="BI311" s="624"/>
      <c r="BJ311" s="624"/>
      <c r="BK311" s="624"/>
      <c r="BL311" s="624"/>
      <c r="BM311" s="624"/>
      <c r="BN311" s="624"/>
      <c r="BO311" s="624"/>
      <c r="BP311" s="624"/>
      <c r="BQ311" s="624"/>
      <c r="BR311" s="624"/>
    </row>
    <row r="312" spans="1:70" s="1385" customFormat="1" ht="18" customHeight="1">
      <c r="A312" s="612"/>
      <c r="B312" s="605"/>
      <c r="C312" s="611"/>
      <c r="D312" s="611"/>
      <c r="E312" s="611"/>
      <c r="F312" s="1996"/>
      <c r="G312" s="1996"/>
      <c r="H312" s="813"/>
      <c r="I312" s="813"/>
      <c r="J312" s="1549"/>
      <c r="K312" s="2004" t="s">
        <v>1639</v>
      </c>
      <c r="L312" s="1987" t="s">
        <v>327</v>
      </c>
      <c r="M312" s="1989">
        <f>1000*1</f>
        <v>1000</v>
      </c>
      <c r="N312" s="1518" t="s">
        <v>1353</v>
      </c>
      <c r="O312" s="1484"/>
      <c r="P312" s="1387"/>
      <c r="Q312" s="1213"/>
      <c r="R312" s="1213"/>
      <c r="V312" s="598"/>
      <c r="W312" s="624"/>
      <c r="X312" s="624"/>
      <c r="Y312" s="624"/>
      <c r="Z312" s="624"/>
      <c r="AA312" s="624"/>
      <c r="AB312" s="624"/>
      <c r="AC312" s="624"/>
      <c r="AD312" s="624"/>
      <c r="AE312" s="624"/>
      <c r="AF312" s="624"/>
      <c r="AG312" s="624"/>
      <c r="AH312" s="624"/>
      <c r="AI312" s="624"/>
      <c r="AJ312" s="624"/>
      <c r="AK312" s="624"/>
      <c r="AL312" s="624"/>
      <c r="AM312" s="624"/>
      <c r="AN312" s="624"/>
      <c r="AO312" s="624"/>
      <c r="AP312" s="624"/>
      <c r="AQ312" s="624"/>
      <c r="AR312" s="624"/>
      <c r="AS312" s="624"/>
      <c r="AT312" s="624"/>
      <c r="AU312" s="624"/>
      <c r="AV312" s="624"/>
      <c r="AW312" s="624"/>
      <c r="AX312" s="624"/>
      <c r="AY312" s="624"/>
      <c r="AZ312" s="624"/>
      <c r="BA312" s="624"/>
      <c r="BB312" s="624"/>
      <c r="BC312" s="624"/>
      <c r="BD312" s="624"/>
      <c r="BE312" s="624"/>
      <c r="BF312" s="624"/>
      <c r="BG312" s="624"/>
      <c r="BH312" s="624"/>
      <c r="BI312" s="624"/>
      <c r="BJ312" s="624"/>
      <c r="BK312" s="624"/>
      <c r="BL312" s="624"/>
      <c r="BM312" s="624"/>
      <c r="BN312" s="624"/>
      <c r="BO312" s="624"/>
      <c r="BP312" s="624"/>
      <c r="BQ312" s="624"/>
      <c r="BR312" s="624"/>
    </row>
    <row r="313" spans="1:70" s="1385" customFormat="1" ht="18" customHeight="1">
      <c r="A313" s="612"/>
      <c r="B313" s="605"/>
      <c r="C313" s="611"/>
      <c r="D313" s="611"/>
      <c r="E313" s="611"/>
      <c r="F313" s="1996"/>
      <c r="G313" s="1996"/>
      <c r="H313" s="813"/>
      <c r="I313" s="813"/>
      <c r="J313" s="1549"/>
      <c r="K313" s="1960" t="s">
        <v>1640</v>
      </c>
      <c r="L313" s="1984" t="s">
        <v>327</v>
      </c>
      <c r="M313" s="1989">
        <v>4500</v>
      </c>
      <c r="N313" s="1514" t="s">
        <v>1354</v>
      </c>
      <c r="O313" s="1484"/>
      <c r="P313" s="1387"/>
      <c r="Q313" s="1213"/>
      <c r="R313" s="1213"/>
      <c r="V313" s="598"/>
      <c r="W313" s="624"/>
      <c r="X313" s="624"/>
      <c r="Y313" s="624"/>
      <c r="Z313" s="624"/>
      <c r="AA313" s="624"/>
      <c r="AB313" s="624"/>
      <c r="AC313" s="624"/>
      <c r="AD313" s="624"/>
      <c r="AE313" s="624"/>
      <c r="AF313" s="624"/>
      <c r="AG313" s="624"/>
      <c r="AH313" s="624"/>
      <c r="AI313" s="624"/>
      <c r="AJ313" s="624"/>
      <c r="AK313" s="624"/>
      <c r="AL313" s="624"/>
      <c r="AM313" s="624"/>
      <c r="AN313" s="624"/>
      <c r="AO313" s="624"/>
      <c r="AP313" s="624"/>
      <c r="AQ313" s="624"/>
      <c r="AR313" s="624"/>
      <c r="AS313" s="624"/>
      <c r="AT313" s="624"/>
      <c r="AU313" s="624"/>
      <c r="AV313" s="624"/>
      <c r="AW313" s="624"/>
      <c r="AX313" s="624"/>
      <c r="AY313" s="624"/>
      <c r="AZ313" s="624"/>
      <c r="BA313" s="624"/>
      <c r="BB313" s="624"/>
      <c r="BC313" s="624"/>
      <c r="BD313" s="624"/>
      <c r="BE313" s="624"/>
      <c r="BF313" s="624"/>
      <c r="BG313" s="624"/>
      <c r="BH313" s="624"/>
      <c r="BI313" s="624"/>
      <c r="BJ313" s="624"/>
      <c r="BK313" s="624"/>
      <c r="BL313" s="624"/>
      <c r="BM313" s="624"/>
      <c r="BN313" s="624"/>
      <c r="BO313" s="624"/>
      <c r="BP313" s="624"/>
      <c r="BQ313" s="624"/>
      <c r="BR313" s="624"/>
    </row>
    <row r="314" spans="1:70" s="1385" customFormat="1" ht="18" customHeight="1">
      <c r="A314" s="612"/>
      <c r="B314" s="605"/>
      <c r="C314" s="611"/>
      <c r="D314" s="611"/>
      <c r="E314" s="611"/>
      <c r="F314" s="1996"/>
      <c r="G314" s="1996"/>
      <c r="H314" s="813"/>
      <c r="I314" s="813"/>
      <c r="J314" s="1549"/>
      <c r="K314" s="2005" t="s">
        <v>1641</v>
      </c>
      <c r="L314" s="1984" t="s">
        <v>327</v>
      </c>
      <c r="M314" s="1989">
        <f>3500*1</f>
        <v>3500</v>
      </c>
      <c r="N314" s="1514" t="s">
        <v>1642</v>
      </c>
      <c r="O314" s="1484"/>
      <c r="P314" s="1387"/>
      <c r="Q314" s="1213"/>
      <c r="R314" s="1213"/>
      <c r="V314" s="598"/>
      <c r="W314" s="624"/>
      <c r="X314" s="624"/>
      <c r="Y314" s="624"/>
      <c r="Z314" s="624"/>
      <c r="AA314" s="624"/>
      <c r="AB314" s="624"/>
      <c r="AC314" s="624"/>
      <c r="AD314" s="624"/>
      <c r="AE314" s="624"/>
      <c r="AF314" s="624"/>
      <c r="AG314" s="624"/>
      <c r="AH314" s="624"/>
      <c r="AI314" s="624"/>
      <c r="AJ314" s="624"/>
      <c r="AK314" s="624"/>
      <c r="AL314" s="624"/>
      <c r="AM314" s="624"/>
      <c r="AN314" s="624"/>
      <c r="AO314" s="624"/>
      <c r="AP314" s="624"/>
      <c r="AQ314" s="624"/>
      <c r="AR314" s="624"/>
      <c r="AS314" s="624"/>
      <c r="AT314" s="624"/>
      <c r="AU314" s="624"/>
      <c r="AV314" s="624"/>
      <c r="AW314" s="624"/>
      <c r="AX314" s="624"/>
      <c r="AY314" s="624"/>
      <c r="AZ314" s="624"/>
      <c r="BA314" s="624"/>
      <c r="BB314" s="624"/>
      <c r="BC314" s="624"/>
      <c r="BD314" s="624"/>
      <c r="BE314" s="624"/>
      <c r="BF314" s="624"/>
      <c r="BG314" s="624"/>
      <c r="BH314" s="624"/>
      <c r="BI314" s="624"/>
      <c r="BJ314" s="624"/>
      <c r="BK314" s="624"/>
      <c r="BL314" s="624"/>
      <c r="BM314" s="624"/>
      <c r="BN314" s="624"/>
      <c r="BO314" s="624"/>
      <c r="BP314" s="624"/>
      <c r="BQ314" s="624"/>
      <c r="BR314" s="624"/>
    </row>
    <row r="315" spans="1:70" s="1385" customFormat="1" ht="18" customHeight="1">
      <c r="A315" s="612"/>
      <c r="B315" s="605"/>
      <c r="C315" s="611"/>
      <c r="D315" s="611"/>
      <c r="E315" s="611"/>
      <c r="F315" s="1996"/>
      <c r="G315" s="1996"/>
      <c r="H315" s="813"/>
      <c r="I315" s="813"/>
      <c r="J315" s="1549"/>
      <c r="K315" s="2006" t="s">
        <v>1355</v>
      </c>
      <c r="L315" s="1987"/>
      <c r="M315" s="1989">
        <f>SUM(M316:M318)</f>
        <v>9300</v>
      </c>
      <c r="N315" s="1518"/>
      <c r="O315" s="1484"/>
      <c r="P315" s="1387"/>
      <c r="Q315" s="1213"/>
      <c r="R315" s="1213"/>
      <c r="V315" s="598"/>
      <c r="W315" s="624"/>
      <c r="X315" s="624"/>
      <c r="Y315" s="624"/>
      <c r="Z315" s="624"/>
      <c r="AA315" s="624"/>
      <c r="AB315" s="624"/>
      <c r="AC315" s="624"/>
      <c r="AD315" s="624"/>
      <c r="AE315" s="624"/>
      <c r="AF315" s="624"/>
      <c r="AG315" s="624"/>
      <c r="AH315" s="624"/>
      <c r="AI315" s="624"/>
      <c r="AJ315" s="624"/>
      <c r="AK315" s="624"/>
      <c r="AL315" s="624"/>
      <c r="AM315" s="624"/>
      <c r="AN315" s="624"/>
      <c r="AO315" s="624"/>
      <c r="AP315" s="624"/>
      <c r="AQ315" s="624"/>
      <c r="AR315" s="624"/>
      <c r="AS315" s="624"/>
      <c r="AT315" s="624"/>
      <c r="AU315" s="624"/>
      <c r="AV315" s="624"/>
      <c r="AW315" s="624"/>
      <c r="AX315" s="624"/>
      <c r="AY315" s="624"/>
      <c r="AZ315" s="624"/>
      <c r="BA315" s="624"/>
      <c r="BB315" s="624"/>
      <c r="BC315" s="624"/>
      <c r="BD315" s="624"/>
      <c r="BE315" s="624"/>
      <c r="BF315" s="624"/>
      <c r="BG315" s="624"/>
      <c r="BH315" s="624"/>
      <c r="BI315" s="624"/>
      <c r="BJ315" s="624"/>
      <c r="BK315" s="624"/>
      <c r="BL315" s="624"/>
      <c r="BM315" s="624"/>
      <c r="BN315" s="624"/>
      <c r="BO315" s="624"/>
      <c r="BP315" s="624"/>
      <c r="BQ315" s="624"/>
      <c r="BR315" s="624"/>
    </row>
    <row r="316" spans="1:70" s="1385" customFormat="1" ht="18" customHeight="1">
      <c r="A316" s="612"/>
      <c r="B316" s="605"/>
      <c r="C316" s="611"/>
      <c r="D316" s="611"/>
      <c r="E316" s="611"/>
      <c r="F316" s="1996"/>
      <c r="G316" s="1996"/>
      <c r="H316" s="813"/>
      <c r="I316" s="813"/>
      <c r="J316" s="1549"/>
      <c r="K316" s="1960" t="s">
        <v>1643</v>
      </c>
      <c r="L316" s="1984" t="s">
        <v>327</v>
      </c>
      <c r="M316" s="1989">
        <f>2500*1</f>
        <v>2500</v>
      </c>
      <c r="N316" s="1514" t="s">
        <v>1356</v>
      </c>
      <c r="O316" s="1484"/>
      <c r="P316" s="1387"/>
      <c r="Q316" s="1213"/>
      <c r="R316" s="1213"/>
      <c r="V316" s="598"/>
      <c r="W316" s="624"/>
      <c r="X316" s="624"/>
      <c r="Y316" s="624"/>
      <c r="Z316" s="624"/>
      <c r="AA316" s="624"/>
      <c r="AB316" s="624"/>
      <c r="AC316" s="624"/>
      <c r="AD316" s="624"/>
      <c r="AE316" s="624"/>
      <c r="AF316" s="624"/>
      <c r="AG316" s="624"/>
      <c r="AH316" s="624"/>
      <c r="AI316" s="624"/>
      <c r="AJ316" s="624"/>
      <c r="AK316" s="624"/>
      <c r="AL316" s="624"/>
      <c r="AM316" s="624"/>
      <c r="AN316" s="624"/>
      <c r="AO316" s="624"/>
      <c r="AP316" s="624"/>
      <c r="AQ316" s="624"/>
      <c r="AR316" s="624"/>
      <c r="AS316" s="624"/>
      <c r="AT316" s="624"/>
      <c r="AU316" s="624"/>
      <c r="AV316" s="624"/>
      <c r="AW316" s="624"/>
      <c r="AX316" s="624"/>
      <c r="AY316" s="624"/>
      <c r="AZ316" s="624"/>
      <c r="BA316" s="624"/>
      <c r="BB316" s="624"/>
      <c r="BC316" s="624"/>
      <c r="BD316" s="624"/>
      <c r="BE316" s="624"/>
      <c r="BF316" s="624"/>
      <c r="BG316" s="624"/>
      <c r="BH316" s="624"/>
      <c r="BI316" s="624"/>
      <c r="BJ316" s="624"/>
      <c r="BK316" s="624"/>
      <c r="BL316" s="624"/>
      <c r="BM316" s="624"/>
      <c r="BN316" s="624"/>
      <c r="BO316" s="624"/>
      <c r="BP316" s="624"/>
      <c r="BQ316" s="624"/>
      <c r="BR316" s="624"/>
    </row>
    <row r="317" spans="1:70" s="1385" customFormat="1" ht="18" customHeight="1">
      <c r="A317" s="612"/>
      <c r="B317" s="605"/>
      <c r="C317" s="611"/>
      <c r="D317" s="611"/>
      <c r="E317" s="611"/>
      <c r="F317" s="1996"/>
      <c r="G317" s="2007"/>
      <c r="H317" s="813"/>
      <c r="I317" s="813"/>
      <c r="J317" s="1549"/>
      <c r="K317" s="1960" t="s">
        <v>1644</v>
      </c>
      <c r="L317" s="1984"/>
      <c r="M317" s="1989">
        <v>2000</v>
      </c>
      <c r="N317" s="1514"/>
      <c r="O317" s="1484"/>
      <c r="P317" s="1387"/>
      <c r="Q317" s="1213"/>
      <c r="R317" s="1213"/>
      <c r="V317" s="598"/>
      <c r="W317" s="624"/>
      <c r="X317" s="624"/>
      <c r="Y317" s="624"/>
      <c r="Z317" s="624"/>
      <c r="AA317" s="624"/>
      <c r="AB317" s="624"/>
      <c r="AC317" s="624"/>
      <c r="AD317" s="624"/>
      <c r="AE317" s="624"/>
      <c r="AF317" s="624"/>
      <c r="AG317" s="624"/>
      <c r="AH317" s="624"/>
      <c r="AI317" s="624"/>
      <c r="AJ317" s="624"/>
      <c r="AK317" s="624"/>
      <c r="AL317" s="624"/>
      <c r="AM317" s="624"/>
      <c r="AN317" s="624"/>
      <c r="AO317" s="624"/>
      <c r="AP317" s="624"/>
      <c r="AQ317" s="624"/>
      <c r="AR317" s="624"/>
      <c r="AS317" s="624"/>
      <c r="AT317" s="624"/>
      <c r="AU317" s="624"/>
      <c r="AV317" s="624"/>
      <c r="AW317" s="624"/>
      <c r="AX317" s="624"/>
      <c r="AY317" s="624"/>
      <c r="AZ317" s="624"/>
      <c r="BA317" s="624"/>
      <c r="BB317" s="624"/>
      <c r="BC317" s="624"/>
      <c r="BD317" s="624"/>
      <c r="BE317" s="624"/>
      <c r="BF317" s="624"/>
      <c r="BG317" s="624"/>
      <c r="BH317" s="624"/>
      <c r="BI317" s="624"/>
      <c r="BJ317" s="624"/>
      <c r="BK317" s="624"/>
      <c r="BL317" s="624"/>
      <c r="BM317" s="624"/>
      <c r="BN317" s="624"/>
      <c r="BO317" s="624"/>
      <c r="BP317" s="624"/>
      <c r="BQ317" s="624"/>
      <c r="BR317" s="624"/>
    </row>
    <row r="318" spans="1:70" s="1385" customFormat="1" ht="18" customHeight="1" thickBot="1">
      <c r="A318" s="612"/>
      <c r="B318" s="605"/>
      <c r="C318" s="611"/>
      <c r="D318" s="611"/>
      <c r="E318" s="611"/>
      <c r="F318" s="1996"/>
      <c r="G318" s="2007"/>
      <c r="H318" s="1550"/>
      <c r="I318" s="1550"/>
      <c r="J318" s="1551"/>
      <c r="K318" s="1960" t="s">
        <v>1645</v>
      </c>
      <c r="L318" s="1984" t="s">
        <v>327</v>
      </c>
      <c r="M318" s="1989">
        <f>4800*1</f>
        <v>4800</v>
      </c>
      <c r="N318" s="1514" t="s">
        <v>1357</v>
      </c>
      <c r="O318" s="1484"/>
      <c r="P318" s="1387"/>
      <c r="Q318" s="1213"/>
      <c r="R318" s="1213"/>
      <c r="V318" s="598"/>
      <c r="W318" s="624"/>
      <c r="X318" s="624"/>
      <c r="Y318" s="624"/>
      <c r="Z318" s="624"/>
      <c r="AA318" s="624"/>
      <c r="AB318" s="624"/>
      <c r="AC318" s="624"/>
      <c r="AD318" s="624"/>
      <c r="AE318" s="624"/>
      <c r="AF318" s="624"/>
      <c r="AG318" s="624"/>
      <c r="AH318" s="624"/>
      <c r="AI318" s="624"/>
      <c r="AJ318" s="624"/>
      <c r="AK318" s="624"/>
      <c r="AL318" s="624"/>
      <c r="AM318" s="624"/>
      <c r="AN318" s="624"/>
      <c r="AO318" s="624"/>
      <c r="AP318" s="624"/>
      <c r="AQ318" s="624"/>
      <c r="AR318" s="624"/>
      <c r="AS318" s="624"/>
      <c r="AT318" s="624"/>
      <c r="AU318" s="624"/>
      <c r="AV318" s="624"/>
      <c r="AW318" s="624"/>
      <c r="AX318" s="624"/>
      <c r="AY318" s="624"/>
      <c r="AZ318" s="624"/>
      <c r="BA318" s="624"/>
      <c r="BB318" s="624"/>
      <c r="BC318" s="624"/>
      <c r="BD318" s="624"/>
      <c r="BE318" s="624"/>
      <c r="BF318" s="624"/>
      <c r="BG318" s="624"/>
      <c r="BH318" s="624"/>
      <c r="BI318" s="624"/>
      <c r="BJ318" s="624"/>
      <c r="BK318" s="624"/>
      <c r="BL318" s="624"/>
      <c r="BM318" s="624"/>
      <c r="BN318" s="624"/>
      <c r="BO318" s="624"/>
      <c r="BP318" s="624"/>
      <c r="BQ318" s="624"/>
      <c r="BR318" s="624"/>
    </row>
    <row r="319" spans="1:70" s="2" customFormat="1" ht="18" customHeight="1">
      <c r="A319" s="2570" t="s">
        <v>240</v>
      </c>
      <c r="B319" s="1369"/>
      <c r="C319" s="1370"/>
      <c r="D319" s="1370"/>
      <c r="E319" s="1370"/>
      <c r="F319" s="1370"/>
      <c r="G319" s="1371"/>
      <c r="H319" s="1308">
        <f>H320</f>
        <v>25356</v>
      </c>
      <c r="I319" s="1308">
        <f>I320</f>
        <v>39900</v>
      </c>
      <c r="J319" s="549">
        <f t="shared" ref="J319:J325" si="13">H319-I319</f>
        <v>-14544</v>
      </c>
      <c r="K319" s="1552"/>
      <c r="L319" s="1553"/>
      <c r="M319" s="1554"/>
      <c r="N319" s="1372"/>
      <c r="O319" s="3"/>
      <c r="P319" s="71"/>
      <c r="Q319" s="1373"/>
      <c r="R319" s="1373"/>
      <c r="S319" s="1373"/>
      <c r="T319" s="1374"/>
      <c r="U319" s="1375"/>
    </row>
    <row r="320" spans="1:70" s="2" customFormat="1" ht="18" customHeight="1">
      <c r="A320" s="67"/>
      <c r="B320" s="1376" t="s">
        <v>822</v>
      </c>
      <c r="C320" s="1376"/>
      <c r="D320" s="1377"/>
      <c r="E320" s="1377"/>
      <c r="F320" s="1377"/>
      <c r="G320" s="1378"/>
      <c r="H320" s="1035">
        <f>H321+H328+H338</f>
        <v>25356</v>
      </c>
      <c r="I320" s="1035">
        <f>I321+I328+I338</f>
        <v>39900</v>
      </c>
      <c r="J320" s="1036">
        <f t="shared" si="13"/>
        <v>-14544</v>
      </c>
      <c r="K320" s="869"/>
      <c r="L320" s="870"/>
      <c r="M320" s="871"/>
      <c r="N320" s="1372"/>
      <c r="O320" s="3"/>
      <c r="P320" s="71"/>
      <c r="Q320" s="1373"/>
      <c r="R320" s="1373"/>
      <c r="S320" s="1373"/>
      <c r="T320" s="1374"/>
      <c r="U320" s="1375"/>
    </row>
    <row r="321" spans="1:70" s="2" customFormat="1" ht="18" customHeight="1">
      <c r="A321" s="67"/>
      <c r="B321" s="22"/>
      <c r="C321" s="1919" t="s">
        <v>1781</v>
      </c>
      <c r="D321" s="1377"/>
      <c r="E321" s="1377"/>
      <c r="F321" s="1377"/>
      <c r="G321" s="1378"/>
      <c r="H321" s="1035">
        <f t="shared" ref="H321:I324" si="14">H322</f>
        <v>3470</v>
      </c>
      <c r="I321" s="1035">
        <f t="shared" si="14"/>
        <v>22550</v>
      </c>
      <c r="J321" s="1036">
        <f t="shared" si="13"/>
        <v>-19080</v>
      </c>
      <c r="K321" s="869"/>
      <c r="L321" s="870"/>
      <c r="M321" s="871"/>
      <c r="N321" s="2846"/>
      <c r="O321" s="2847"/>
      <c r="P321" s="2847"/>
      <c r="Q321" s="2847"/>
      <c r="R321" s="2847"/>
      <c r="S321" s="2847"/>
      <c r="T321" s="2847"/>
      <c r="U321" s="2847"/>
    </row>
    <row r="322" spans="1:70" s="2" customFormat="1" ht="18" customHeight="1">
      <c r="A322" s="67"/>
      <c r="B322" s="22"/>
      <c r="C322" s="25"/>
      <c r="D322" s="1919" t="s">
        <v>809</v>
      </c>
      <c r="E322" s="1377"/>
      <c r="F322" s="1377"/>
      <c r="G322" s="1378"/>
      <c r="H322" s="1035">
        <f t="shared" si="14"/>
        <v>3470</v>
      </c>
      <c r="I322" s="1035">
        <f t="shared" si="14"/>
        <v>22550</v>
      </c>
      <c r="J322" s="1036">
        <f t="shared" si="13"/>
        <v>-19080</v>
      </c>
      <c r="K322" s="875"/>
      <c r="L322" s="1380"/>
      <c r="M322" s="871"/>
      <c r="N322" s="1372"/>
      <c r="O322" s="3"/>
      <c r="P322" s="71"/>
      <c r="Q322" s="1373"/>
      <c r="R322" s="1373"/>
      <c r="S322" s="1373"/>
      <c r="T322" s="1374"/>
      <c r="U322" s="1375"/>
    </row>
    <row r="323" spans="1:70" s="2" customFormat="1" ht="18" customHeight="1">
      <c r="A323" s="67"/>
      <c r="B323" s="22"/>
      <c r="C323" s="1381"/>
      <c r="D323" s="1382"/>
      <c r="E323" s="1376" t="s">
        <v>1511</v>
      </c>
      <c r="F323" s="1377"/>
      <c r="G323" s="1378"/>
      <c r="H323" s="1035">
        <f t="shared" si="14"/>
        <v>3470</v>
      </c>
      <c r="I323" s="1035">
        <f t="shared" si="14"/>
        <v>22550</v>
      </c>
      <c r="J323" s="1036">
        <f t="shared" si="13"/>
        <v>-19080</v>
      </c>
      <c r="K323" s="922"/>
      <c r="L323" s="1037"/>
      <c r="M323" s="885"/>
      <c r="N323" s="1372"/>
      <c r="O323" s="3"/>
      <c r="P323" s="71"/>
      <c r="Q323" s="1373"/>
      <c r="R323" s="1373"/>
      <c r="S323" s="1373"/>
      <c r="T323" s="79"/>
      <c r="U323" s="1375"/>
    </row>
    <row r="324" spans="1:70" s="2" customFormat="1" ht="18" customHeight="1">
      <c r="A324" s="67"/>
      <c r="B324" s="22"/>
      <c r="C324" s="1555"/>
      <c r="D324" s="22"/>
      <c r="E324" s="1375"/>
      <c r="F324" s="1556" t="s">
        <v>1646</v>
      </c>
      <c r="G324" s="1557"/>
      <c r="H324" s="951">
        <f t="shared" si="14"/>
        <v>3470</v>
      </c>
      <c r="I324" s="951">
        <f t="shared" si="14"/>
        <v>22550</v>
      </c>
      <c r="J324" s="546">
        <f t="shared" si="13"/>
        <v>-19080</v>
      </c>
      <c r="K324" s="887"/>
      <c r="L324" s="884"/>
      <c r="M324" s="888"/>
      <c r="N324" s="1372"/>
      <c r="O324" s="3"/>
      <c r="P324" s="71"/>
      <c r="Q324" s="1373"/>
      <c r="R324" s="1373"/>
      <c r="S324" s="1373"/>
      <c r="T324" s="79"/>
      <c r="U324" s="1375"/>
    </row>
    <row r="325" spans="1:70" s="2" customFormat="1" ht="18" customHeight="1">
      <c r="A325" s="67"/>
      <c r="B325" s="22"/>
      <c r="C325" s="1555"/>
      <c r="D325" s="22"/>
      <c r="E325" s="1375"/>
      <c r="F325" s="1558"/>
      <c r="G325" s="22" t="s">
        <v>1647</v>
      </c>
      <c r="H325" s="952">
        <f>M325</f>
        <v>3470</v>
      </c>
      <c r="I325" s="952">
        <v>22550</v>
      </c>
      <c r="J325" s="543">
        <f t="shared" si="13"/>
        <v>-19080</v>
      </c>
      <c r="K325" s="879"/>
      <c r="L325" s="890"/>
      <c r="M325" s="544">
        <f>M326+M327</f>
        <v>3470</v>
      </c>
      <c r="N325" s="1372"/>
      <c r="O325" s="3"/>
      <c r="P325" s="71"/>
      <c r="Q325" s="1373"/>
      <c r="R325" s="1373"/>
      <c r="S325" s="1373"/>
      <c r="T325" s="79"/>
      <c r="U325" s="1375"/>
    </row>
    <row r="326" spans="1:70" s="1385" customFormat="1" ht="18" customHeight="1">
      <c r="A326" s="961"/>
      <c r="B326" s="2008"/>
      <c r="C326" s="2009"/>
      <c r="D326" s="2008"/>
      <c r="E326" s="2009"/>
      <c r="F326" s="2009"/>
      <c r="G326" s="2009"/>
      <c r="H326" s="962"/>
      <c r="I326" s="962"/>
      <c r="J326" s="963"/>
      <c r="K326" s="1491" t="s">
        <v>1648</v>
      </c>
      <c r="L326" s="337" t="s">
        <v>14</v>
      </c>
      <c r="M326" s="1188">
        <f>ROUNDUP(P326*Q326/1000,0)</f>
        <v>2000</v>
      </c>
      <c r="N326" s="1394" t="s">
        <v>1182</v>
      </c>
      <c r="O326" s="583"/>
      <c r="P326" s="1559">
        <v>1000000</v>
      </c>
      <c r="Q326" s="1415">
        <v>2</v>
      </c>
      <c r="R326" s="626"/>
      <c r="S326" s="626"/>
      <c r="T326" s="626"/>
      <c r="U326" s="626"/>
      <c r="V326" s="626"/>
      <c r="W326" s="626"/>
      <c r="X326" s="626"/>
    </row>
    <row r="327" spans="1:70" s="1385" customFormat="1" ht="18" customHeight="1">
      <c r="A327" s="631"/>
      <c r="B327" s="633"/>
      <c r="C327" s="636"/>
      <c r="D327" s="633"/>
      <c r="E327" s="636"/>
      <c r="F327" s="636"/>
      <c r="G327" s="636"/>
      <c r="H327" s="820"/>
      <c r="I327" s="820"/>
      <c r="J327" s="582"/>
      <c r="K327" s="1473" t="s">
        <v>1649</v>
      </c>
      <c r="L327" s="337" t="s">
        <v>14</v>
      </c>
      <c r="M327" s="1188">
        <v>1470</v>
      </c>
      <c r="N327" s="1400" t="s">
        <v>1650</v>
      </c>
      <c r="O327" s="583"/>
      <c r="P327" s="1559"/>
      <c r="Q327" s="1415"/>
      <c r="R327" s="626"/>
      <c r="S327" s="626"/>
      <c r="T327" s="626"/>
      <c r="U327" s="626"/>
      <c r="V327" s="626"/>
      <c r="W327" s="626"/>
      <c r="X327" s="626"/>
    </row>
    <row r="328" spans="1:70" s="2" customFormat="1" ht="18" customHeight="1">
      <c r="A328" s="67"/>
      <c r="B328" s="22"/>
      <c r="C328" s="1919" t="s">
        <v>1782</v>
      </c>
      <c r="D328" s="1377"/>
      <c r="E328" s="1377"/>
      <c r="F328" s="1377"/>
      <c r="G328" s="1378"/>
      <c r="H328" s="1035">
        <f t="shared" ref="H328:I331" si="15">H329</f>
        <v>21886</v>
      </c>
      <c r="I328" s="1035">
        <f t="shared" si="15"/>
        <v>9350</v>
      </c>
      <c r="J328" s="1036">
        <f>H328-I328</f>
        <v>12536</v>
      </c>
      <c r="K328" s="1602"/>
      <c r="L328" s="1481"/>
      <c r="M328" s="1482"/>
      <c r="N328" s="2846"/>
      <c r="O328" s="2847"/>
      <c r="P328" s="2847"/>
      <c r="Q328" s="2847"/>
      <c r="R328" s="2847"/>
      <c r="S328" s="2847"/>
      <c r="T328" s="2847"/>
      <c r="U328" s="2847"/>
    </row>
    <row r="329" spans="1:70" s="2" customFormat="1" ht="18" customHeight="1">
      <c r="A329" s="67"/>
      <c r="B329" s="22"/>
      <c r="C329" s="25"/>
      <c r="D329" s="1919" t="s">
        <v>810</v>
      </c>
      <c r="E329" s="1560"/>
      <c r="F329" s="1560"/>
      <c r="G329" s="1561"/>
      <c r="H329" s="1039">
        <f t="shared" si="15"/>
        <v>21886</v>
      </c>
      <c r="I329" s="1039">
        <f t="shared" si="15"/>
        <v>9350</v>
      </c>
      <c r="J329" s="1040">
        <f>H329-I329</f>
        <v>12536</v>
      </c>
      <c r="K329" s="875"/>
      <c r="L329" s="1380"/>
      <c r="M329" s="871"/>
      <c r="N329" s="1372"/>
      <c r="O329" s="3"/>
      <c r="P329" s="71"/>
      <c r="Q329" s="1373"/>
      <c r="R329" s="1373"/>
      <c r="S329" s="1373"/>
      <c r="T329" s="1374"/>
      <c r="U329" s="1375"/>
    </row>
    <row r="330" spans="1:70" s="2" customFormat="1" ht="18" customHeight="1">
      <c r="A330" s="67"/>
      <c r="B330" s="22"/>
      <c r="C330" s="1042"/>
      <c r="D330" s="1382"/>
      <c r="E330" s="1376" t="s">
        <v>1511</v>
      </c>
      <c r="F330" s="1377"/>
      <c r="G330" s="1378"/>
      <c r="H330" s="1035">
        <f t="shared" si="15"/>
        <v>21886</v>
      </c>
      <c r="I330" s="1035">
        <f t="shared" si="15"/>
        <v>9350</v>
      </c>
      <c r="J330" s="1036">
        <f>H330-I330</f>
        <v>12536</v>
      </c>
      <c r="K330" s="922"/>
      <c r="L330" s="1037"/>
      <c r="M330" s="885"/>
      <c r="N330" s="1372"/>
      <c r="O330" s="3"/>
      <c r="P330" s="71"/>
      <c r="Q330" s="1373"/>
      <c r="R330" s="1373"/>
      <c r="S330" s="1373"/>
      <c r="T330" s="79"/>
      <c r="U330" s="1375"/>
    </row>
    <row r="331" spans="1:70" s="2" customFormat="1" ht="18" customHeight="1">
      <c r="A331" s="67"/>
      <c r="B331" s="22"/>
      <c r="C331" s="22"/>
      <c r="D331" s="22"/>
      <c r="E331" s="1375"/>
      <c r="F331" s="1556" t="s">
        <v>1646</v>
      </c>
      <c r="G331" s="1557"/>
      <c r="H331" s="951">
        <f t="shared" si="15"/>
        <v>21886</v>
      </c>
      <c r="I331" s="951">
        <f t="shared" si="15"/>
        <v>9350</v>
      </c>
      <c r="J331" s="546">
        <f>H331-I331</f>
        <v>12536</v>
      </c>
      <c r="K331" s="887"/>
      <c r="L331" s="884"/>
      <c r="M331" s="888"/>
      <c r="N331" s="1372"/>
      <c r="O331" s="3"/>
      <c r="P331" s="71"/>
      <c r="Q331" s="1373"/>
      <c r="R331" s="1373"/>
      <c r="S331" s="1373"/>
      <c r="T331" s="79"/>
      <c r="U331" s="1375"/>
    </row>
    <row r="332" spans="1:70" s="2" customFormat="1" ht="18" customHeight="1">
      <c r="A332" s="67"/>
      <c r="B332" s="22"/>
      <c r="C332" s="1555"/>
      <c r="D332" s="22"/>
      <c r="E332" s="1375"/>
      <c r="F332" s="1558"/>
      <c r="G332" s="22" t="s">
        <v>1647</v>
      </c>
      <c r="H332" s="952">
        <f>M332</f>
        <v>21886</v>
      </c>
      <c r="I332" s="952">
        <v>9350</v>
      </c>
      <c r="J332" s="543">
        <f>H332-I332</f>
        <v>12536</v>
      </c>
      <c r="K332" s="879"/>
      <c r="L332" s="890"/>
      <c r="M332" s="544">
        <f>M333+M334+M335+M336+M337</f>
        <v>21886</v>
      </c>
      <c r="N332" s="1372"/>
      <c r="O332" s="3"/>
      <c r="P332" s="71"/>
      <c r="Q332" s="1373"/>
      <c r="R332" s="1373"/>
      <c r="S332" s="1373"/>
      <c r="T332" s="79"/>
      <c r="U332" s="1375"/>
    </row>
    <row r="333" spans="1:70" s="1385" customFormat="1" ht="18" customHeight="1">
      <c r="A333" s="631"/>
      <c r="B333" s="633"/>
      <c r="C333" s="636"/>
      <c r="D333" s="633"/>
      <c r="E333" s="633"/>
      <c r="F333" s="633"/>
      <c r="G333" s="633"/>
      <c r="H333" s="1562"/>
      <c r="I333" s="1562"/>
      <c r="J333" s="1563"/>
      <c r="K333" s="1491" t="s">
        <v>1651</v>
      </c>
      <c r="L333" s="337" t="s">
        <v>327</v>
      </c>
      <c r="M333" s="1262">
        <v>1470</v>
      </c>
      <c r="N333" s="1232" t="s">
        <v>1279</v>
      </c>
      <c r="O333" s="1564"/>
      <c r="P333" s="1185"/>
      <c r="Q333" s="1565"/>
      <c r="R333" s="1565"/>
      <c r="S333" s="1565"/>
      <c r="T333" s="1565"/>
      <c r="U333" s="1565"/>
      <c r="V333" s="1565"/>
      <c r="W333" s="1566"/>
      <c r="X333" s="1566"/>
      <c r="Y333" s="1566"/>
      <c r="Z333" s="1566"/>
      <c r="AA333" s="1566"/>
      <c r="AB333" s="1566"/>
      <c r="AC333" s="1566"/>
      <c r="AD333" s="1566"/>
      <c r="AE333" s="1566"/>
      <c r="AF333" s="1566"/>
      <c r="AG333" s="1566"/>
      <c r="AH333" s="1566"/>
      <c r="AI333" s="1566"/>
      <c r="AJ333" s="1566"/>
      <c r="AK333" s="1566"/>
      <c r="AL333" s="1566"/>
      <c r="AM333" s="1566"/>
      <c r="AN333" s="1566"/>
      <c r="AO333" s="1566"/>
      <c r="AP333" s="1566"/>
      <c r="AQ333" s="1566"/>
      <c r="AR333" s="1566"/>
      <c r="AS333" s="1566"/>
      <c r="AT333" s="1566"/>
      <c r="AU333" s="1566"/>
      <c r="AV333" s="1566"/>
      <c r="AW333" s="1566"/>
      <c r="AX333" s="1566"/>
      <c r="AY333" s="1566"/>
      <c r="AZ333" s="1566"/>
      <c r="BA333" s="1566"/>
      <c r="BB333" s="1566"/>
      <c r="BC333" s="1566"/>
      <c r="BD333" s="1566"/>
      <c r="BE333" s="1566"/>
      <c r="BF333" s="1566"/>
      <c r="BG333" s="1566"/>
      <c r="BH333" s="1566"/>
      <c r="BI333" s="1566"/>
      <c r="BJ333" s="1566"/>
      <c r="BK333" s="1566"/>
      <c r="BL333" s="1566"/>
      <c r="BM333" s="1566"/>
      <c r="BN333" s="1566"/>
      <c r="BO333" s="1566"/>
      <c r="BP333" s="1566"/>
      <c r="BQ333" s="1566"/>
      <c r="BR333" s="1566"/>
    </row>
    <row r="334" spans="1:70" s="1385" customFormat="1" ht="18" customHeight="1">
      <c r="A334" s="631"/>
      <c r="B334" s="633"/>
      <c r="C334" s="636"/>
      <c r="D334" s="633"/>
      <c r="E334" s="633"/>
      <c r="F334" s="633"/>
      <c r="G334" s="633"/>
      <c r="H334" s="633"/>
      <c r="I334" s="633"/>
      <c r="J334" s="1563"/>
      <c r="K334" s="1491" t="s">
        <v>1652</v>
      </c>
      <c r="L334" s="337" t="s">
        <v>327</v>
      </c>
      <c r="M334" s="1262">
        <v>13716</v>
      </c>
      <c r="N334" s="1232" t="s">
        <v>1280</v>
      </c>
      <c r="O334" s="1564"/>
      <c r="P334" s="1185"/>
      <c r="Q334" s="1565"/>
      <c r="R334" s="1565"/>
      <c r="S334" s="1565"/>
      <c r="T334" s="1565"/>
      <c r="U334" s="1565"/>
      <c r="V334" s="1565"/>
      <c r="W334" s="1566"/>
      <c r="X334" s="1566"/>
      <c r="Y334" s="1566"/>
      <c r="Z334" s="1566"/>
      <c r="AA334" s="1566"/>
      <c r="AB334" s="1566"/>
      <c r="AC334" s="1566"/>
      <c r="AD334" s="1566"/>
      <c r="AE334" s="1566"/>
      <c r="AF334" s="1566"/>
      <c r="AG334" s="1566"/>
      <c r="AH334" s="1566"/>
      <c r="AI334" s="1566"/>
      <c r="AJ334" s="1566"/>
      <c r="AK334" s="1566"/>
      <c r="AL334" s="1566"/>
      <c r="AM334" s="1566"/>
      <c r="AN334" s="1566"/>
      <c r="AO334" s="1566"/>
      <c r="AP334" s="1566"/>
      <c r="AQ334" s="1566"/>
      <c r="AR334" s="1566"/>
      <c r="AS334" s="1566"/>
      <c r="AT334" s="1566"/>
      <c r="AU334" s="1566"/>
      <c r="AV334" s="1566"/>
      <c r="AW334" s="1566"/>
      <c r="AX334" s="1566"/>
      <c r="AY334" s="1566"/>
      <c r="AZ334" s="1566"/>
      <c r="BA334" s="1566"/>
      <c r="BB334" s="1566"/>
      <c r="BC334" s="1566"/>
      <c r="BD334" s="1566"/>
      <c r="BE334" s="1566"/>
      <c r="BF334" s="1566"/>
      <c r="BG334" s="1566"/>
      <c r="BH334" s="1566"/>
      <c r="BI334" s="1566"/>
      <c r="BJ334" s="1566"/>
      <c r="BK334" s="1566"/>
      <c r="BL334" s="1566"/>
      <c r="BM334" s="1566"/>
      <c r="BN334" s="1566"/>
      <c r="BO334" s="1566"/>
      <c r="BP334" s="1566"/>
      <c r="BQ334" s="1566"/>
      <c r="BR334" s="1566"/>
    </row>
    <row r="335" spans="1:70" s="1385" customFormat="1" ht="18" customHeight="1">
      <c r="A335" s="615"/>
      <c r="B335" s="616"/>
      <c r="C335" s="1567"/>
      <c r="D335" s="616"/>
      <c r="E335" s="616"/>
      <c r="F335" s="616"/>
      <c r="G335" s="633"/>
      <c r="H335" s="633"/>
      <c r="I335" s="633"/>
      <c r="J335" s="1568"/>
      <c r="K335" s="1491" t="s">
        <v>1653</v>
      </c>
      <c r="L335" s="337" t="s">
        <v>327</v>
      </c>
      <c r="M335" s="1262">
        <v>4200</v>
      </c>
      <c r="N335" s="1232" t="s">
        <v>1281</v>
      </c>
    </row>
    <row r="336" spans="1:70" s="1385" customFormat="1" ht="18" customHeight="1">
      <c r="A336" s="615"/>
      <c r="B336" s="616"/>
      <c r="C336" s="1567"/>
      <c r="D336" s="616"/>
      <c r="E336" s="616"/>
      <c r="F336" s="616"/>
      <c r="G336" s="633"/>
      <c r="H336" s="633"/>
      <c r="I336" s="633"/>
      <c r="J336" s="1568"/>
      <c r="K336" s="1491" t="s">
        <v>1654</v>
      </c>
      <c r="L336" s="337" t="s">
        <v>327</v>
      </c>
      <c r="M336" s="1262">
        <v>1500</v>
      </c>
      <c r="N336" s="1232" t="s">
        <v>1282</v>
      </c>
    </row>
    <row r="337" spans="1:70" s="1385" customFormat="1" ht="18" customHeight="1">
      <c r="A337" s="615"/>
      <c r="B337" s="616"/>
      <c r="C337" s="1567"/>
      <c r="D337" s="616"/>
      <c r="E337" s="616"/>
      <c r="F337" s="616"/>
      <c r="G337" s="633"/>
      <c r="H337" s="633"/>
      <c r="I337" s="633"/>
      <c r="J337" s="1568"/>
      <c r="K337" s="1491" t="s">
        <v>1655</v>
      </c>
      <c r="L337" s="337" t="s">
        <v>327</v>
      </c>
      <c r="M337" s="1262">
        <v>1000</v>
      </c>
      <c r="N337" s="1232" t="s">
        <v>1283</v>
      </c>
    </row>
    <row r="338" spans="1:70" s="2" customFormat="1" ht="18" customHeight="1">
      <c r="A338" s="67"/>
      <c r="B338" s="22"/>
      <c r="C338" s="1919" t="s">
        <v>1783</v>
      </c>
      <c r="D338" s="1377"/>
      <c r="E338" s="1377"/>
      <c r="F338" s="1377"/>
      <c r="G338" s="1378"/>
      <c r="H338" s="1035">
        <f t="shared" ref="H338:I341" si="16">H339</f>
        <v>0</v>
      </c>
      <c r="I338" s="1035">
        <f t="shared" si="16"/>
        <v>8000</v>
      </c>
      <c r="J338" s="1036">
        <f>H338-I338</f>
        <v>-8000</v>
      </c>
      <c r="K338" s="869"/>
      <c r="L338" s="870"/>
      <c r="M338" s="871"/>
      <c r="N338" s="2846"/>
      <c r="O338" s="2847"/>
      <c r="P338" s="2847"/>
      <c r="Q338" s="2847"/>
      <c r="R338" s="2847"/>
      <c r="S338" s="2847"/>
      <c r="T338" s="2847"/>
      <c r="U338" s="2847"/>
    </row>
    <row r="339" spans="1:70" s="2" customFormat="1" ht="18" customHeight="1">
      <c r="A339" s="67"/>
      <c r="B339" s="22"/>
      <c r="C339" s="25"/>
      <c r="D339" s="1919" t="s">
        <v>811</v>
      </c>
      <c r="E339" s="1377"/>
      <c r="F339" s="1377"/>
      <c r="G339" s="1378"/>
      <c r="H339" s="1035">
        <f t="shared" si="16"/>
        <v>0</v>
      </c>
      <c r="I339" s="1035">
        <f t="shared" si="16"/>
        <v>8000</v>
      </c>
      <c r="J339" s="1036">
        <f>H339-I339</f>
        <v>-8000</v>
      </c>
      <c r="K339" s="1569"/>
      <c r="L339" s="1570"/>
      <c r="M339" s="1482"/>
      <c r="N339" s="1372"/>
      <c r="O339" s="3"/>
      <c r="P339" s="71"/>
      <c r="Q339" s="1373"/>
      <c r="R339" s="1373"/>
      <c r="S339" s="1373"/>
      <c r="T339" s="1374"/>
      <c r="U339" s="1375"/>
    </row>
    <row r="340" spans="1:70" s="2" customFormat="1" ht="18" customHeight="1">
      <c r="A340" s="67"/>
      <c r="B340" s="22"/>
      <c r="C340" s="1042"/>
      <c r="D340" s="1382"/>
      <c r="E340" s="1376" t="s">
        <v>1511</v>
      </c>
      <c r="F340" s="1377"/>
      <c r="G340" s="1378"/>
      <c r="H340" s="1035">
        <f t="shared" si="16"/>
        <v>0</v>
      </c>
      <c r="I340" s="1035">
        <f t="shared" si="16"/>
        <v>8000</v>
      </c>
      <c r="J340" s="1036">
        <f>H340-I340</f>
        <v>-8000</v>
      </c>
      <c r="K340" s="922"/>
      <c r="L340" s="1037"/>
      <c r="M340" s="885"/>
      <c r="N340" s="1372"/>
      <c r="O340" s="3"/>
      <c r="P340" s="71"/>
      <c r="Q340" s="1373"/>
      <c r="R340" s="1373"/>
      <c r="S340" s="1373"/>
      <c r="T340" s="79"/>
      <c r="U340" s="1375"/>
    </row>
    <row r="341" spans="1:70" s="2" customFormat="1" ht="18" customHeight="1">
      <c r="A341" s="67"/>
      <c r="B341" s="22"/>
      <c r="C341" s="22"/>
      <c r="D341" s="22"/>
      <c r="E341" s="1375"/>
      <c r="F341" s="1556" t="s">
        <v>1646</v>
      </c>
      <c r="G341" s="1557"/>
      <c r="H341" s="951">
        <f t="shared" si="16"/>
        <v>0</v>
      </c>
      <c r="I341" s="951">
        <f t="shared" si="16"/>
        <v>8000</v>
      </c>
      <c r="J341" s="546">
        <f>H341-I341</f>
        <v>-8000</v>
      </c>
      <c r="K341" s="887"/>
      <c r="L341" s="884"/>
      <c r="M341" s="888"/>
      <c r="N341" s="1372"/>
      <c r="O341" s="3"/>
      <c r="P341" s="71"/>
      <c r="Q341" s="1373"/>
      <c r="R341" s="1373"/>
      <c r="S341" s="1373"/>
      <c r="T341" s="79"/>
      <c r="U341" s="1375"/>
    </row>
    <row r="342" spans="1:70" s="2" customFormat="1" ht="18" customHeight="1">
      <c r="A342" s="67"/>
      <c r="B342" s="22"/>
      <c r="C342" s="1555"/>
      <c r="D342" s="22"/>
      <c r="E342" s="22"/>
      <c r="F342" s="22"/>
      <c r="G342" s="22" t="s">
        <v>1647</v>
      </c>
      <c r="H342" s="952">
        <f>M342</f>
        <v>0</v>
      </c>
      <c r="I342" s="952">
        <v>8000</v>
      </c>
      <c r="J342" s="543">
        <f>H342-I342</f>
        <v>-8000</v>
      </c>
      <c r="K342" s="879"/>
      <c r="L342" s="890"/>
      <c r="M342" s="544">
        <f>M343</f>
        <v>0</v>
      </c>
      <c r="N342" s="1372"/>
      <c r="O342" s="3"/>
      <c r="P342" s="71"/>
      <c r="Q342" s="1373"/>
      <c r="R342" s="1373"/>
      <c r="S342" s="1373"/>
      <c r="T342" s="79"/>
      <c r="U342" s="1375"/>
    </row>
    <row r="343" spans="1:70" s="1385" customFormat="1" ht="18" customHeight="1" thickBot="1">
      <c r="A343" s="617"/>
      <c r="B343" s="2010"/>
      <c r="C343" s="2011"/>
      <c r="D343" s="2010"/>
      <c r="E343" s="2010"/>
      <c r="F343" s="2012"/>
      <c r="G343" s="2012"/>
      <c r="H343" s="1571"/>
      <c r="I343" s="1550"/>
      <c r="J343" s="1572"/>
      <c r="K343" s="2487"/>
      <c r="L343" s="2488" t="s">
        <v>327</v>
      </c>
      <c r="M343" s="2489">
        <v>0</v>
      </c>
      <c r="N343" s="1573" t="s">
        <v>1358</v>
      </c>
      <c r="O343" s="1564"/>
      <c r="P343" s="1185"/>
      <c r="Q343" s="1565"/>
      <c r="R343" s="1565"/>
      <c r="S343" s="1565"/>
      <c r="T343" s="1565"/>
      <c r="U343" s="1565"/>
      <c r="V343" s="1565"/>
      <c r="W343" s="1566"/>
      <c r="X343" s="1566"/>
      <c r="Y343" s="1566"/>
      <c r="Z343" s="1566"/>
      <c r="AA343" s="1566"/>
      <c r="AB343" s="1566"/>
      <c r="AC343" s="1566"/>
      <c r="AD343" s="1566"/>
      <c r="AE343" s="1566"/>
      <c r="AF343" s="1566"/>
      <c r="AG343" s="1566"/>
      <c r="AH343" s="1566"/>
      <c r="AI343" s="1566"/>
      <c r="AJ343" s="1566"/>
      <c r="AK343" s="1566"/>
      <c r="AL343" s="1566"/>
      <c r="AM343" s="1566"/>
      <c r="AN343" s="1566"/>
      <c r="AO343" s="1566"/>
      <c r="AP343" s="1566"/>
      <c r="AQ343" s="1566"/>
      <c r="AR343" s="1566"/>
      <c r="AS343" s="1566"/>
      <c r="AT343" s="1566"/>
      <c r="AU343" s="1566"/>
      <c r="AV343" s="1566"/>
      <c r="AW343" s="1566"/>
      <c r="AX343" s="1566"/>
      <c r="AY343" s="1566"/>
      <c r="AZ343" s="1566"/>
      <c r="BA343" s="1566"/>
      <c r="BB343" s="1566"/>
      <c r="BC343" s="1566"/>
      <c r="BD343" s="1566"/>
      <c r="BE343" s="1566"/>
      <c r="BF343" s="1566"/>
      <c r="BG343" s="1566"/>
      <c r="BH343" s="1566"/>
      <c r="BI343" s="1566"/>
      <c r="BJ343" s="1566"/>
      <c r="BK343" s="1566"/>
      <c r="BL343" s="1566"/>
      <c r="BM343" s="1566"/>
      <c r="BN343" s="1566"/>
      <c r="BO343" s="1566"/>
      <c r="BP343" s="1566"/>
      <c r="BQ343" s="1566"/>
      <c r="BR343" s="1566"/>
    </row>
  </sheetData>
  <sheetProtection selectLockedCells="1" selectUnlockedCells="1"/>
  <protectedRanges>
    <protectedRange password="ECE8" sqref="O2:AF4" name="작성자만수정_1"/>
    <protectedRange password="ECE8" sqref="O5:AF9 O21:AF21 O102:AF103 O316:AF325 O328:AF332 O338:AF342 O168:AF315 O135:AF167" name="작성자만수정_2_1_1"/>
  </protectedRanges>
  <mergeCells count="21">
    <mergeCell ref="J2:J3"/>
    <mergeCell ref="K2:M3"/>
    <mergeCell ref="A2:A3"/>
    <mergeCell ref="B2:D2"/>
    <mergeCell ref="E2:G2"/>
    <mergeCell ref="H2:H3"/>
    <mergeCell ref="I2:I3"/>
    <mergeCell ref="N135:U135"/>
    <mergeCell ref="N240:U240"/>
    <mergeCell ref="A4:G4"/>
    <mergeCell ref="N7:U7"/>
    <mergeCell ref="N97:N98"/>
    <mergeCell ref="F150:G150"/>
    <mergeCell ref="F208:G208"/>
    <mergeCell ref="F211:F214"/>
    <mergeCell ref="N328:U328"/>
    <mergeCell ref="N338:U338"/>
    <mergeCell ref="F215:G215"/>
    <mergeCell ref="F243:G243"/>
    <mergeCell ref="F296:G296"/>
    <mergeCell ref="N321:U321"/>
  </mergeCells>
  <phoneticPr fontId="16" type="noConversion"/>
  <conditionalFormatting sqref="J316:J318 J168:J205">
    <cfRule type="containsText" dxfId="221" priority="103" operator="containsText" text="허하나로">
      <formula>NOT(ISERROR(SEARCH("허하나로",H1337)))</formula>
    </cfRule>
    <cfRule type="containsText" dxfId="220" priority="104" operator="containsText" text="한별">
      <formula>NOT(ISERROR(SEARCH("한별",H1337)))</formula>
    </cfRule>
    <cfRule type="containsText" dxfId="219" priority="105" operator="containsText" text="정홍조">
      <formula>NOT(ISERROR(SEARCH("정홍조",H1337)))</formula>
    </cfRule>
    <cfRule type="containsText" dxfId="218" priority="106" operator="containsText" text="김지윤">
      <formula>NOT(ISERROR(SEARCH("김지윤",H1337)))</formula>
    </cfRule>
    <cfRule type="containsText" dxfId="217" priority="107" operator="containsText" text="전준영">
      <formula>NOT(ISERROR(SEARCH("전준영",H1337)))</formula>
    </cfRule>
    <cfRule type="containsText" dxfId="216" priority="108" operator="containsText" text="차재성">
      <formula>NOT(ISERROR(SEARCH("차재성",H1337)))</formula>
    </cfRule>
  </conditionalFormatting>
  <conditionalFormatting sqref="J7">
    <cfRule type="containsText" dxfId="215" priority="169" operator="containsText" text="허하나로">
      <formula>NOT(ISERROR(SEARCH("허하나로",H976)))</formula>
    </cfRule>
    <cfRule type="containsText" dxfId="214" priority="170" operator="containsText" text="한별">
      <formula>NOT(ISERROR(SEARCH("한별",H976)))</formula>
    </cfRule>
    <cfRule type="containsText" dxfId="213" priority="171" operator="containsText" text="정홍조">
      <formula>NOT(ISERROR(SEARCH("정홍조",H976)))</formula>
    </cfRule>
    <cfRule type="containsText" dxfId="212" priority="172" operator="containsText" text="김지윤">
      <formula>NOT(ISERROR(SEARCH("김지윤",H976)))</formula>
    </cfRule>
    <cfRule type="containsText" dxfId="211" priority="173" operator="containsText" text="전준영">
      <formula>NOT(ISERROR(SEARCH("전준영",H976)))</formula>
    </cfRule>
    <cfRule type="containsText" dxfId="210" priority="174" operator="containsText" text="차재성">
      <formula>NOT(ISERROR(SEARCH("차재성",H976)))</formula>
    </cfRule>
  </conditionalFormatting>
  <conditionalFormatting sqref="J323:J324">
    <cfRule type="containsText" dxfId="209" priority="175" operator="containsText" text="허하나로">
      <formula>NOT(ISERROR(SEARCH("허하나로",H1308)))</formula>
    </cfRule>
    <cfRule type="containsText" dxfId="208" priority="176" operator="containsText" text="한별">
      <formula>NOT(ISERROR(SEARCH("한별",H1308)))</formula>
    </cfRule>
    <cfRule type="containsText" dxfId="207" priority="177" operator="containsText" text="정홍조">
      <formula>NOT(ISERROR(SEARCH("정홍조",H1308)))</formula>
    </cfRule>
    <cfRule type="containsText" dxfId="206" priority="178" operator="containsText" text="김지윤">
      <formula>NOT(ISERROR(SEARCH("김지윤",H1308)))</formula>
    </cfRule>
    <cfRule type="containsText" dxfId="205" priority="179" operator="containsText" text="전준영">
      <formula>NOT(ISERROR(SEARCH("전준영",H1308)))</formula>
    </cfRule>
    <cfRule type="containsText" dxfId="204" priority="180" operator="containsText" text="차재성">
      <formula>NOT(ISERROR(SEARCH("차재성",H1308)))</formula>
    </cfRule>
  </conditionalFormatting>
  <conditionalFormatting sqref="J21 J9">
    <cfRule type="containsText" dxfId="203" priority="163" operator="containsText" text="허하나로">
      <formula>NOT(ISERROR(SEARCH("허하나로",H1174)))</formula>
    </cfRule>
    <cfRule type="containsText" dxfId="202" priority="164" operator="containsText" text="한별">
      <formula>NOT(ISERROR(SEARCH("한별",H1174)))</formula>
    </cfRule>
    <cfRule type="containsText" dxfId="201" priority="165" operator="containsText" text="정홍조">
      <formula>NOT(ISERROR(SEARCH("정홍조",H1174)))</formula>
    </cfRule>
    <cfRule type="containsText" dxfId="200" priority="166" operator="containsText" text="김지윤">
      <formula>NOT(ISERROR(SEARCH("김지윤",H1174)))</formula>
    </cfRule>
    <cfRule type="containsText" dxfId="199" priority="167" operator="containsText" text="전준영">
      <formula>NOT(ISERROR(SEARCH("전준영",H1174)))</formula>
    </cfRule>
    <cfRule type="containsText" dxfId="198" priority="168" operator="containsText" text="차재성">
      <formula>NOT(ISERROR(SEARCH("차재성",H1174)))</formula>
    </cfRule>
  </conditionalFormatting>
  <conditionalFormatting sqref="J103:J134">
    <cfRule type="containsText" dxfId="197" priority="157" operator="containsText" text="허하나로">
      <formula>NOT(ISERROR(SEARCH("허하나로",H1303)))</formula>
    </cfRule>
    <cfRule type="containsText" dxfId="196" priority="158" operator="containsText" text="한별">
      <formula>NOT(ISERROR(SEARCH("한별",H1303)))</formula>
    </cfRule>
    <cfRule type="containsText" dxfId="195" priority="159" operator="containsText" text="정홍조">
      <formula>NOT(ISERROR(SEARCH("정홍조",H1303)))</formula>
    </cfRule>
    <cfRule type="containsText" dxfId="194" priority="160" operator="containsText" text="김지윤">
      <formula>NOT(ISERROR(SEARCH("김지윤",H1303)))</formula>
    </cfRule>
    <cfRule type="containsText" dxfId="193" priority="161" operator="containsText" text="전준영">
      <formula>NOT(ISERROR(SEARCH("전준영",H1303)))</formula>
    </cfRule>
    <cfRule type="containsText" dxfId="192" priority="162" operator="containsText" text="차재성">
      <formula>NOT(ISERROR(SEARCH("차재성",H1303)))</formula>
    </cfRule>
  </conditionalFormatting>
  <conditionalFormatting sqref="J102">
    <cfRule type="containsText" dxfId="191" priority="151" operator="containsText" text="허하나로">
      <formula>NOT(ISERROR(SEARCH("허하나로",H1302)))</formula>
    </cfRule>
    <cfRule type="containsText" dxfId="190" priority="152" operator="containsText" text="한별">
      <formula>NOT(ISERROR(SEARCH("한별",H1302)))</formula>
    </cfRule>
    <cfRule type="containsText" dxfId="189" priority="153" operator="containsText" text="정홍조">
      <formula>NOT(ISERROR(SEARCH("정홍조",H1302)))</formula>
    </cfRule>
    <cfRule type="containsText" dxfId="188" priority="154" operator="containsText" text="김지윤">
      <formula>NOT(ISERROR(SEARCH("김지윤",H1302)))</formula>
    </cfRule>
    <cfRule type="containsText" dxfId="187" priority="155" operator="containsText" text="전준영">
      <formula>NOT(ISERROR(SEARCH("전준영",H1302)))</formula>
    </cfRule>
    <cfRule type="containsText" dxfId="186" priority="156" operator="containsText" text="차재성">
      <formula>NOT(ISERROR(SEARCH("차재성",H1302)))</formula>
    </cfRule>
  </conditionalFormatting>
  <conditionalFormatting sqref="J6">
    <cfRule type="containsText" dxfId="185" priority="115" operator="containsText" text="허하나로">
      <formula>NOT(ISERROR(SEARCH("허하나로",H975)))</formula>
    </cfRule>
    <cfRule type="containsText" dxfId="184" priority="116" operator="containsText" text="한별">
      <formula>NOT(ISERROR(SEARCH("한별",H975)))</formula>
    </cfRule>
    <cfRule type="containsText" dxfId="183" priority="117" operator="containsText" text="정홍조">
      <formula>NOT(ISERROR(SEARCH("정홍조",H975)))</formula>
    </cfRule>
    <cfRule type="containsText" dxfId="182" priority="118" operator="containsText" text="김지윤">
      <formula>NOT(ISERROR(SEARCH("김지윤",H975)))</formula>
    </cfRule>
    <cfRule type="containsText" dxfId="181" priority="119" operator="containsText" text="전준영">
      <formula>NOT(ISERROR(SEARCH("전준영",H975)))</formula>
    </cfRule>
    <cfRule type="containsText" dxfId="180" priority="120" operator="containsText" text="차재성">
      <formula>NOT(ISERROR(SEARCH("차재성",H975)))</formula>
    </cfRule>
  </conditionalFormatting>
  <conditionalFormatting sqref="J325">
    <cfRule type="containsText" dxfId="179" priority="145" operator="containsText" text="허하나로">
      <formula>NOT(ISERROR(SEARCH("허하나로",H1309)))</formula>
    </cfRule>
    <cfRule type="containsText" dxfId="178" priority="146" operator="containsText" text="한별">
      <formula>NOT(ISERROR(SEARCH("한별",H1309)))</formula>
    </cfRule>
    <cfRule type="containsText" dxfId="177" priority="147" operator="containsText" text="정홍조">
      <formula>NOT(ISERROR(SEARCH("정홍조",H1309)))</formula>
    </cfRule>
    <cfRule type="containsText" dxfId="176" priority="148" operator="containsText" text="김지윤">
      <formula>NOT(ISERROR(SEARCH("김지윤",H1309)))</formula>
    </cfRule>
    <cfRule type="containsText" dxfId="175" priority="149" operator="containsText" text="전준영">
      <formula>NOT(ISERROR(SEARCH("전준영",H1309)))</formula>
    </cfRule>
    <cfRule type="containsText" dxfId="174" priority="150" operator="containsText" text="차재성">
      <formula>NOT(ISERROR(SEARCH("차재성",H1309)))</formula>
    </cfRule>
  </conditionalFormatting>
  <conditionalFormatting sqref="J322">
    <cfRule type="containsText" dxfId="173" priority="139" operator="containsText" text="허하나로">
      <formula>NOT(ISERROR(SEARCH("허하나로",H1307)))</formula>
    </cfRule>
    <cfRule type="containsText" dxfId="172" priority="140" operator="containsText" text="한별">
      <formula>NOT(ISERROR(SEARCH("한별",H1307)))</formula>
    </cfRule>
    <cfRule type="containsText" dxfId="171" priority="141" operator="containsText" text="정홍조">
      <formula>NOT(ISERROR(SEARCH("정홍조",H1307)))</formula>
    </cfRule>
    <cfRule type="containsText" dxfId="170" priority="142" operator="containsText" text="김지윤">
      <formula>NOT(ISERROR(SEARCH("김지윤",H1307)))</formula>
    </cfRule>
    <cfRule type="containsText" dxfId="169" priority="143" operator="containsText" text="전준영">
      <formula>NOT(ISERROR(SEARCH("전준영",H1307)))</formula>
    </cfRule>
    <cfRule type="containsText" dxfId="168" priority="144" operator="containsText" text="차재성">
      <formula>NOT(ISERROR(SEARCH("차재성",H1307)))</formula>
    </cfRule>
  </conditionalFormatting>
  <conditionalFormatting sqref="J321">
    <cfRule type="containsText" dxfId="167" priority="133" operator="containsText" text="허하나로">
      <formula>NOT(ISERROR(SEARCH("허하나로",H1306)))</formula>
    </cfRule>
    <cfRule type="containsText" dxfId="166" priority="134" operator="containsText" text="한별">
      <formula>NOT(ISERROR(SEARCH("한별",H1306)))</formula>
    </cfRule>
    <cfRule type="containsText" dxfId="165" priority="135" operator="containsText" text="정홍조">
      <formula>NOT(ISERROR(SEARCH("정홍조",H1306)))</formula>
    </cfRule>
    <cfRule type="containsText" dxfId="164" priority="136" operator="containsText" text="김지윤">
      <formula>NOT(ISERROR(SEARCH("김지윤",H1306)))</formula>
    </cfRule>
    <cfRule type="containsText" dxfId="163" priority="137" operator="containsText" text="전준영">
      <formula>NOT(ISERROR(SEARCH("전준영",H1306)))</formula>
    </cfRule>
    <cfRule type="containsText" dxfId="162" priority="138" operator="containsText" text="차재성">
      <formula>NOT(ISERROR(SEARCH("차재성",H1306)))</formula>
    </cfRule>
  </conditionalFormatting>
  <conditionalFormatting sqref="J320">
    <cfRule type="containsText" dxfId="161" priority="127" operator="containsText" text="허하나로">
      <formula>NOT(ISERROR(SEARCH("허하나로",H1305)))</formula>
    </cfRule>
    <cfRule type="containsText" dxfId="160" priority="128" operator="containsText" text="한별">
      <formula>NOT(ISERROR(SEARCH("한별",H1305)))</formula>
    </cfRule>
    <cfRule type="containsText" dxfId="159" priority="129" operator="containsText" text="정홍조">
      <formula>NOT(ISERROR(SEARCH("정홍조",H1305)))</formula>
    </cfRule>
    <cfRule type="containsText" dxfId="158" priority="130" operator="containsText" text="김지윤">
      <formula>NOT(ISERROR(SEARCH("김지윤",H1305)))</formula>
    </cfRule>
    <cfRule type="containsText" dxfId="157" priority="131" operator="containsText" text="전준영">
      <formula>NOT(ISERROR(SEARCH("전준영",H1305)))</formula>
    </cfRule>
    <cfRule type="containsText" dxfId="156" priority="132" operator="containsText" text="차재성">
      <formula>NOT(ISERROR(SEARCH("차재성",H1305)))</formula>
    </cfRule>
  </conditionalFormatting>
  <conditionalFormatting sqref="J319">
    <cfRule type="containsText" dxfId="155" priority="121" operator="containsText" text="허하나로">
      <formula>NOT(ISERROR(SEARCH("허하나로",H1304)))</formula>
    </cfRule>
    <cfRule type="containsText" dxfId="154" priority="122" operator="containsText" text="한별">
      <formula>NOT(ISERROR(SEARCH("한별",H1304)))</formula>
    </cfRule>
    <cfRule type="containsText" dxfId="153" priority="123" operator="containsText" text="정홍조">
      <formula>NOT(ISERROR(SEARCH("정홍조",H1304)))</formula>
    </cfRule>
    <cfRule type="containsText" dxfId="152" priority="124" operator="containsText" text="김지윤">
      <formula>NOT(ISERROR(SEARCH("김지윤",H1304)))</formula>
    </cfRule>
    <cfRule type="containsText" dxfId="151" priority="125" operator="containsText" text="전준영">
      <formula>NOT(ISERROR(SEARCH("전준영",H1304)))</formula>
    </cfRule>
    <cfRule type="containsText" dxfId="150" priority="126" operator="containsText" text="차재성">
      <formula>NOT(ISERROR(SEARCH("차재성",H1304)))</formula>
    </cfRule>
  </conditionalFormatting>
  <conditionalFormatting sqref="J5">
    <cfRule type="containsText" dxfId="149" priority="109" operator="containsText" text="허하나로">
      <formula>NOT(ISERROR(SEARCH("허하나로",H974)))</formula>
    </cfRule>
    <cfRule type="containsText" dxfId="148" priority="110" operator="containsText" text="한별">
      <formula>NOT(ISERROR(SEARCH("한별",H974)))</formula>
    </cfRule>
    <cfRule type="containsText" dxfId="147" priority="111" operator="containsText" text="정홍조">
      <formula>NOT(ISERROR(SEARCH("정홍조",H974)))</formula>
    </cfRule>
    <cfRule type="containsText" dxfId="146" priority="112" operator="containsText" text="김지윤">
      <formula>NOT(ISERROR(SEARCH("김지윤",H974)))</formula>
    </cfRule>
    <cfRule type="containsText" dxfId="145" priority="113" operator="containsText" text="전준영">
      <formula>NOT(ISERROR(SEARCH("전준영",H974)))</formula>
    </cfRule>
    <cfRule type="containsText" dxfId="144" priority="114" operator="containsText" text="차재성">
      <formula>NOT(ISERROR(SEARCH("차재성",H974)))</formula>
    </cfRule>
  </conditionalFormatting>
  <conditionalFormatting sqref="J207:J239">
    <cfRule type="containsText" dxfId="143" priority="91" operator="containsText" text="허하나로">
      <formula>NOT(ISERROR(SEARCH("허하나로",H1376)))</formula>
    </cfRule>
    <cfRule type="containsText" dxfId="142" priority="92" operator="containsText" text="한별">
      <formula>NOT(ISERROR(SEARCH("한별",H1376)))</formula>
    </cfRule>
    <cfRule type="containsText" dxfId="141" priority="93" operator="containsText" text="정홍조">
      <formula>NOT(ISERROR(SEARCH("정홍조",H1376)))</formula>
    </cfRule>
    <cfRule type="containsText" dxfId="140" priority="94" operator="containsText" text="김지윤">
      <formula>NOT(ISERROR(SEARCH("김지윤",H1376)))</formula>
    </cfRule>
    <cfRule type="containsText" dxfId="139" priority="95" operator="containsText" text="전준영">
      <formula>NOT(ISERROR(SEARCH("전준영",H1376)))</formula>
    </cfRule>
    <cfRule type="containsText" dxfId="138" priority="96" operator="containsText" text="차재성">
      <formula>NOT(ISERROR(SEARCH("차재성",H1376)))</formula>
    </cfRule>
  </conditionalFormatting>
  <conditionalFormatting sqref="J330:J331">
    <cfRule type="containsText" dxfId="137" priority="85" operator="containsText" text="허하나로">
      <formula>NOT(ISERROR(SEARCH("허하나로",H1317)))</formula>
    </cfRule>
    <cfRule type="containsText" dxfId="136" priority="86" operator="containsText" text="한별">
      <formula>NOT(ISERROR(SEARCH("한별",H1317)))</formula>
    </cfRule>
    <cfRule type="containsText" dxfId="135" priority="87" operator="containsText" text="정홍조">
      <formula>NOT(ISERROR(SEARCH("정홍조",H1317)))</formula>
    </cfRule>
    <cfRule type="containsText" dxfId="134" priority="88" operator="containsText" text="김지윤">
      <formula>NOT(ISERROR(SEARCH("김지윤",H1317)))</formula>
    </cfRule>
    <cfRule type="containsText" dxfId="133" priority="89" operator="containsText" text="전준영">
      <formula>NOT(ISERROR(SEARCH("전준영",H1317)))</formula>
    </cfRule>
    <cfRule type="containsText" dxfId="132" priority="90" operator="containsText" text="차재성">
      <formula>NOT(ISERROR(SEARCH("차재성",H1317)))</formula>
    </cfRule>
  </conditionalFormatting>
  <conditionalFormatting sqref="J332">
    <cfRule type="containsText" dxfId="131" priority="79" operator="containsText" text="허하나로">
      <formula>NOT(ISERROR(SEARCH("허하나로",H1318)))</formula>
    </cfRule>
    <cfRule type="containsText" dxfId="130" priority="80" operator="containsText" text="한별">
      <formula>NOT(ISERROR(SEARCH("한별",H1318)))</formula>
    </cfRule>
    <cfRule type="containsText" dxfId="129" priority="81" operator="containsText" text="정홍조">
      <formula>NOT(ISERROR(SEARCH("정홍조",H1318)))</formula>
    </cfRule>
    <cfRule type="containsText" dxfId="128" priority="82" operator="containsText" text="김지윤">
      <formula>NOT(ISERROR(SEARCH("김지윤",H1318)))</formula>
    </cfRule>
    <cfRule type="containsText" dxfId="127" priority="83" operator="containsText" text="전준영">
      <formula>NOT(ISERROR(SEARCH("전준영",H1318)))</formula>
    </cfRule>
    <cfRule type="containsText" dxfId="126" priority="84" operator="containsText" text="차재성">
      <formula>NOT(ISERROR(SEARCH("차재성",H1318)))</formula>
    </cfRule>
  </conditionalFormatting>
  <conditionalFormatting sqref="J329">
    <cfRule type="containsText" dxfId="125" priority="73" operator="containsText" text="허하나로">
      <formula>NOT(ISERROR(SEARCH("허하나로",H1316)))</formula>
    </cfRule>
    <cfRule type="containsText" dxfId="124" priority="74" operator="containsText" text="한별">
      <formula>NOT(ISERROR(SEARCH("한별",H1316)))</formula>
    </cfRule>
    <cfRule type="containsText" dxfId="123" priority="75" operator="containsText" text="정홍조">
      <formula>NOT(ISERROR(SEARCH("정홍조",H1316)))</formula>
    </cfRule>
    <cfRule type="containsText" dxfId="122" priority="76" operator="containsText" text="김지윤">
      <formula>NOT(ISERROR(SEARCH("김지윤",H1316)))</formula>
    </cfRule>
    <cfRule type="containsText" dxfId="121" priority="77" operator="containsText" text="전준영">
      <formula>NOT(ISERROR(SEARCH("전준영",H1316)))</formula>
    </cfRule>
    <cfRule type="containsText" dxfId="120" priority="78" operator="containsText" text="차재성">
      <formula>NOT(ISERROR(SEARCH("차재성",H1316)))</formula>
    </cfRule>
  </conditionalFormatting>
  <conditionalFormatting sqref="J242:J293 J295:J315 J137:J167">
    <cfRule type="containsText" dxfId="119" priority="67" operator="containsText" text="허하나로">
      <formula>NOT(ISERROR(SEARCH("허하나로",H1305)))</formula>
    </cfRule>
    <cfRule type="containsText" dxfId="118" priority="68" operator="containsText" text="한별">
      <formula>NOT(ISERROR(SEARCH("한별",H1305)))</formula>
    </cfRule>
    <cfRule type="containsText" dxfId="117" priority="69" operator="containsText" text="정홍조">
      <formula>NOT(ISERROR(SEARCH("정홍조",H1305)))</formula>
    </cfRule>
    <cfRule type="containsText" dxfId="116" priority="70" operator="containsText" text="김지윤">
      <formula>NOT(ISERROR(SEARCH("김지윤",H1305)))</formula>
    </cfRule>
    <cfRule type="containsText" dxfId="115" priority="71" operator="containsText" text="전준영">
      <formula>NOT(ISERROR(SEARCH("전준영",H1305)))</formula>
    </cfRule>
    <cfRule type="containsText" dxfId="114" priority="72" operator="containsText" text="차재성">
      <formula>NOT(ISERROR(SEARCH("차재성",H1305)))</formula>
    </cfRule>
  </conditionalFormatting>
  <conditionalFormatting sqref="J241">
    <cfRule type="containsText" dxfId="113" priority="61" operator="containsText" text="허하나로">
      <formula>NOT(ISERROR(SEARCH("허하나로",H1409)))</formula>
    </cfRule>
    <cfRule type="containsText" dxfId="112" priority="62" operator="containsText" text="한별">
      <formula>NOT(ISERROR(SEARCH("한별",H1409)))</formula>
    </cfRule>
    <cfRule type="containsText" dxfId="111" priority="63" operator="containsText" text="정홍조">
      <formula>NOT(ISERROR(SEARCH("정홍조",H1409)))</formula>
    </cfRule>
    <cfRule type="containsText" dxfId="110" priority="64" operator="containsText" text="김지윤">
      <formula>NOT(ISERROR(SEARCH("김지윤",H1409)))</formula>
    </cfRule>
    <cfRule type="containsText" dxfId="109" priority="65" operator="containsText" text="전준영">
      <formula>NOT(ISERROR(SEARCH("전준영",H1409)))</formula>
    </cfRule>
    <cfRule type="containsText" dxfId="108" priority="66" operator="containsText" text="차재성">
      <formula>NOT(ISERROR(SEARCH("차재성",H1409)))</formula>
    </cfRule>
  </conditionalFormatting>
  <conditionalFormatting sqref="J294">
    <cfRule type="containsText" dxfId="107" priority="49" operator="containsText" text="허하나로">
      <formula>NOT(ISERROR(SEARCH("허하나로",H1462)))</formula>
    </cfRule>
    <cfRule type="containsText" dxfId="106" priority="50" operator="containsText" text="한별">
      <formula>NOT(ISERROR(SEARCH("한별",H1462)))</formula>
    </cfRule>
    <cfRule type="containsText" dxfId="105" priority="51" operator="containsText" text="정홍조">
      <formula>NOT(ISERROR(SEARCH("정홍조",H1462)))</formula>
    </cfRule>
    <cfRule type="containsText" dxfId="104" priority="52" operator="containsText" text="김지윤">
      <formula>NOT(ISERROR(SEARCH("김지윤",H1462)))</formula>
    </cfRule>
    <cfRule type="containsText" dxfId="103" priority="53" operator="containsText" text="전준영">
      <formula>NOT(ISERROR(SEARCH("전준영",H1462)))</formula>
    </cfRule>
    <cfRule type="containsText" dxfId="102" priority="54" operator="containsText" text="차재성">
      <formula>NOT(ISERROR(SEARCH("차재성",H1462)))</formula>
    </cfRule>
  </conditionalFormatting>
  <conditionalFormatting sqref="J340:J341">
    <cfRule type="containsText" dxfId="101" priority="43" operator="containsText" text="허하나로">
      <formula>NOT(ISERROR(SEARCH("허하나로",H1331)))</formula>
    </cfRule>
    <cfRule type="containsText" dxfId="100" priority="44" operator="containsText" text="한별">
      <formula>NOT(ISERROR(SEARCH("한별",H1331)))</formula>
    </cfRule>
    <cfRule type="containsText" dxfId="99" priority="45" operator="containsText" text="정홍조">
      <formula>NOT(ISERROR(SEARCH("정홍조",H1331)))</formula>
    </cfRule>
    <cfRule type="containsText" dxfId="98" priority="46" operator="containsText" text="김지윤">
      <formula>NOT(ISERROR(SEARCH("김지윤",H1331)))</formula>
    </cfRule>
    <cfRule type="containsText" dxfId="97" priority="47" operator="containsText" text="전준영">
      <formula>NOT(ISERROR(SEARCH("전준영",H1331)))</formula>
    </cfRule>
    <cfRule type="containsText" dxfId="96" priority="48" operator="containsText" text="차재성">
      <formula>NOT(ISERROR(SEARCH("차재성",H1331)))</formula>
    </cfRule>
  </conditionalFormatting>
  <conditionalFormatting sqref="J342">
    <cfRule type="containsText" dxfId="95" priority="37" operator="containsText" text="허하나로">
      <formula>NOT(ISERROR(SEARCH("허하나로",H1332)))</formula>
    </cfRule>
    <cfRule type="containsText" dxfId="94" priority="38" operator="containsText" text="한별">
      <formula>NOT(ISERROR(SEARCH("한별",H1332)))</formula>
    </cfRule>
    <cfRule type="containsText" dxfId="93" priority="39" operator="containsText" text="정홍조">
      <formula>NOT(ISERROR(SEARCH("정홍조",H1332)))</formula>
    </cfRule>
    <cfRule type="containsText" dxfId="92" priority="40" operator="containsText" text="김지윤">
      <formula>NOT(ISERROR(SEARCH("김지윤",H1332)))</formula>
    </cfRule>
    <cfRule type="containsText" dxfId="91" priority="41" operator="containsText" text="전준영">
      <formula>NOT(ISERROR(SEARCH("전준영",H1332)))</formula>
    </cfRule>
    <cfRule type="containsText" dxfId="90" priority="42" operator="containsText" text="차재성">
      <formula>NOT(ISERROR(SEARCH("차재성",H1332)))</formula>
    </cfRule>
  </conditionalFormatting>
  <conditionalFormatting sqref="J339">
    <cfRule type="containsText" dxfId="89" priority="31" operator="containsText" text="허하나로">
      <formula>NOT(ISERROR(SEARCH("허하나로",H1330)))</formula>
    </cfRule>
    <cfRule type="containsText" dxfId="88" priority="32" operator="containsText" text="한별">
      <formula>NOT(ISERROR(SEARCH("한별",H1330)))</formula>
    </cfRule>
    <cfRule type="containsText" dxfId="87" priority="33" operator="containsText" text="정홍조">
      <formula>NOT(ISERROR(SEARCH("정홍조",H1330)))</formula>
    </cfRule>
    <cfRule type="containsText" dxfId="86" priority="34" operator="containsText" text="김지윤">
      <formula>NOT(ISERROR(SEARCH("김지윤",H1330)))</formula>
    </cfRule>
    <cfRule type="containsText" dxfId="85" priority="35" operator="containsText" text="전준영">
      <formula>NOT(ISERROR(SEARCH("전준영",H1330)))</formula>
    </cfRule>
    <cfRule type="containsText" dxfId="84" priority="36" operator="containsText" text="차재성">
      <formula>NOT(ISERROR(SEARCH("차재성",H1330)))</formula>
    </cfRule>
  </conditionalFormatting>
  <conditionalFormatting sqref="J135">
    <cfRule type="containsText" dxfId="83" priority="25" operator="containsText" text="허하나로">
      <formula>NOT(ISERROR(SEARCH("허하나로",H1108)))</formula>
    </cfRule>
    <cfRule type="containsText" dxfId="82" priority="26" operator="containsText" text="한별">
      <formula>NOT(ISERROR(SEARCH("한별",H1108)))</formula>
    </cfRule>
    <cfRule type="containsText" dxfId="81" priority="27" operator="containsText" text="정홍조">
      <formula>NOT(ISERROR(SEARCH("정홍조",H1108)))</formula>
    </cfRule>
    <cfRule type="containsText" dxfId="80" priority="28" operator="containsText" text="김지윤">
      <formula>NOT(ISERROR(SEARCH("김지윤",H1108)))</formula>
    </cfRule>
    <cfRule type="containsText" dxfId="79" priority="29" operator="containsText" text="전준영">
      <formula>NOT(ISERROR(SEARCH("전준영",H1108)))</formula>
    </cfRule>
    <cfRule type="containsText" dxfId="78" priority="30" operator="containsText" text="차재성">
      <formula>NOT(ISERROR(SEARCH("차재성",H1108)))</formula>
    </cfRule>
  </conditionalFormatting>
  <conditionalFormatting sqref="J240">
    <cfRule type="containsText" dxfId="77" priority="19" operator="containsText" text="허하나로">
      <formula>NOT(ISERROR(SEARCH("허하나로",H1214)))</formula>
    </cfRule>
    <cfRule type="containsText" dxfId="76" priority="20" operator="containsText" text="한별">
      <formula>NOT(ISERROR(SEARCH("한별",H1214)))</formula>
    </cfRule>
    <cfRule type="containsText" dxfId="75" priority="21" operator="containsText" text="정홍조">
      <formula>NOT(ISERROR(SEARCH("정홍조",H1214)))</formula>
    </cfRule>
    <cfRule type="containsText" dxfId="74" priority="22" operator="containsText" text="김지윤">
      <formula>NOT(ISERROR(SEARCH("김지윤",H1214)))</formula>
    </cfRule>
    <cfRule type="containsText" dxfId="73" priority="23" operator="containsText" text="전준영">
      <formula>NOT(ISERROR(SEARCH("전준영",H1214)))</formula>
    </cfRule>
    <cfRule type="containsText" dxfId="72" priority="24" operator="containsText" text="차재성">
      <formula>NOT(ISERROR(SEARCH("차재성",H1214)))</formula>
    </cfRule>
  </conditionalFormatting>
  <conditionalFormatting sqref="J328">
    <cfRule type="containsText" dxfId="71" priority="13" operator="containsText" text="허하나로">
      <formula>NOT(ISERROR(SEARCH("허하나로",H1316)))</formula>
    </cfRule>
    <cfRule type="containsText" dxfId="70" priority="14" operator="containsText" text="한별">
      <formula>NOT(ISERROR(SEARCH("한별",H1316)))</formula>
    </cfRule>
    <cfRule type="containsText" dxfId="69" priority="15" operator="containsText" text="정홍조">
      <formula>NOT(ISERROR(SEARCH("정홍조",H1316)))</formula>
    </cfRule>
    <cfRule type="containsText" dxfId="68" priority="16" operator="containsText" text="김지윤">
      <formula>NOT(ISERROR(SEARCH("김지윤",H1316)))</formula>
    </cfRule>
    <cfRule type="containsText" dxfId="67" priority="17" operator="containsText" text="전준영">
      <formula>NOT(ISERROR(SEARCH("전준영",H1316)))</formula>
    </cfRule>
    <cfRule type="containsText" dxfId="66" priority="18" operator="containsText" text="차재성">
      <formula>NOT(ISERROR(SEARCH("차재성",H1316)))</formula>
    </cfRule>
  </conditionalFormatting>
  <conditionalFormatting sqref="J338">
    <cfRule type="containsText" dxfId="65" priority="7" operator="containsText" text="허하나로">
      <formula>NOT(ISERROR(SEARCH("허하나로",H1331)))</formula>
    </cfRule>
    <cfRule type="containsText" dxfId="64" priority="8" operator="containsText" text="한별">
      <formula>NOT(ISERROR(SEARCH("한별",H1331)))</formula>
    </cfRule>
    <cfRule type="containsText" dxfId="63" priority="9" operator="containsText" text="정홍조">
      <formula>NOT(ISERROR(SEARCH("정홍조",H1331)))</formula>
    </cfRule>
    <cfRule type="containsText" dxfId="62" priority="10" operator="containsText" text="김지윤">
      <formula>NOT(ISERROR(SEARCH("김지윤",H1331)))</formula>
    </cfRule>
    <cfRule type="containsText" dxfId="61" priority="11" operator="containsText" text="전준영">
      <formula>NOT(ISERROR(SEARCH("전준영",H1331)))</formula>
    </cfRule>
    <cfRule type="containsText" dxfId="60" priority="12" operator="containsText" text="차재성">
      <formula>NOT(ISERROR(SEARCH("차재성",H1331)))</formula>
    </cfRule>
  </conditionalFormatting>
  <conditionalFormatting sqref="J2:J3">
    <cfRule type="containsText" dxfId="59" priority="1" operator="containsText" text="허하나로">
      <formula>NOT(ISERROR(SEARCH("허하나로",H1544)))</formula>
    </cfRule>
    <cfRule type="containsText" dxfId="58" priority="2" operator="containsText" text="한별">
      <formula>NOT(ISERROR(SEARCH("한별",H1544)))</formula>
    </cfRule>
    <cfRule type="containsText" dxfId="57" priority="3" operator="containsText" text="정홍조">
      <formula>NOT(ISERROR(SEARCH("정홍조",H1544)))</formula>
    </cfRule>
    <cfRule type="containsText" dxfId="56" priority="4" operator="containsText" text="김지윤">
      <formula>NOT(ISERROR(SEARCH("김지윤",H1544)))</formula>
    </cfRule>
    <cfRule type="containsText" dxfId="55" priority="5" operator="containsText" text="전준영">
      <formula>NOT(ISERROR(SEARCH("전준영",H1544)))</formula>
    </cfRule>
    <cfRule type="containsText" dxfId="54" priority="6" operator="containsText" text="차재성">
      <formula>NOT(ISERROR(SEARCH("차재성",H1544)))</formula>
    </cfRule>
  </conditionalFormatting>
  <pageMargins left="0.94488188976377963" right="0.78740157480314965" top="0.6692913385826772" bottom="0.98425196850393704" header="0.51181102362204722" footer="0.51181102362204722"/>
  <pageSetup paperSize="9" scale="67" fitToHeight="0" orientation="landscape" useFirstPageNumber="1" r:id="rId1"/>
  <headerFooter alignWithMargins="0">
    <oddHeader xml:space="preserve">&amp;L&amp;"돋움,굵게"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8EE4-30D9-4D68-A548-6BAF8243EA9F}">
  <sheetPr>
    <tabColor rgb="FFFF0000"/>
  </sheetPr>
  <dimension ref="A1:BK204"/>
  <sheetViews>
    <sheetView topLeftCell="A112" zoomScaleNormal="100" workbookViewId="0">
      <selection activeCell="J145" sqref="J145"/>
    </sheetView>
  </sheetViews>
  <sheetFormatPr defaultColWidth="10" defaultRowHeight="13.5"/>
  <cols>
    <col min="1" max="6" width="3.875" style="307" customWidth="1"/>
    <col min="7" max="7" width="32.625" style="391" customWidth="1"/>
    <col min="8" max="9" width="14.625" style="392" customWidth="1"/>
    <col min="10" max="10" width="14.625" style="308" customWidth="1"/>
    <col min="11" max="11" width="55.625" style="390" customWidth="1"/>
    <col min="12" max="12" width="3" style="1326" customWidth="1"/>
    <col min="13" max="13" width="14.625" style="392" customWidth="1"/>
    <col min="14" max="14" width="64" style="308" customWidth="1"/>
    <col min="15" max="15" width="11.75" style="1268" customWidth="1"/>
    <col min="16" max="16" width="11.375" style="1269" customWidth="1"/>
    <col min="17" max="17" width="16.875" style="394" customWidth="1"/>
    <col min="18" max="18" width="7" style="1270" customWidth="1"/>
    <col min="19" max="19" width="8.125" style="1270" customWidth="1"/>
    <col min="20" max="20" width="11.375" style="309" customWidth="1"/>
    <col min="21" max="21" width="12.75" style="1271" customWidth="1"/>
    <col min="22" max="22" width="14.875" style="1271" customWidth="1"/>
    <col min="23" max="23" width="13.375" style="1271" customWidth="1"/>
    <col min="24" max="16384" width="10" style="623"/>
  </cols>
  <sheetData>
    <row r="1" spans="1:28" ht="19.5" customHeight="1" thickBot="1">
      <c r="A1" s="393" t="s">
        <v>1779</v>
      </c>
      <c r="B1" s="306"/>
      <c r="C1" s="306"/>
      <c r="D1" s="393"/>
      <c r="E1" s="393"/>
      <c r="F1" s="393"/>
      <c r="M1" s="1934" t="s">
        <v>1775</v>
      </c>
      <c r="P1" s="1836"/>
    </row>
    <row r="2" spans="1:28" s="2" customFormat="1" ht="18" customHeight="1">
      <c r="A2" s="2805" t="s">
        <v>2566</v>
      </c>
      <c r="B2" s="2807" t="s">
        <v>1562</v>
      </c>
      <c r="C2" s="2808"/>
      <c r="D2" s="2809"/>
      <c r="E2" s="2807" t="s">
        <v>1563</v>
      </c>
      <c r="F2" s="2808"/>
      <c r="G2" s="2809"/>
      <c r="H2" s="2861" t="s">
        <v>45</v>
      </c>
      <c r="I2" s="2863" t="s">
        <v>47</v>
      </c>
      <c r="J2" s="2821" t="s">
        <v>90</v>
      </c>
      <c r="K2" s="2825" t="s">
        <v>136</v>
      </c>
      <c r="L2" s="2826"/>
      <c r="M2" s="2827"/>
      <c r="N2" s="88"/>
      <c r="O2" s="6"/>
      <c r="P2" s="39"/>
      <c r="Q2" s="6"/>
      <c r="R2" s="6"/>
      <c r="S2" s="6"/>
      <c r="T2" s="14"/>
      <c r="U2" s="5"/>
    </row>
    <row r="3" spans="1:28" s="2" customFormat="1" ht="18" customHeight="1" thickBot="1">
      <c r="A3" s="2806"/>
      <c r="B3" s="1365" t="s">
        <v>1564</v>
      </c>
      <c r="C3" s="1365" t="s">
        <v>1565</v>
      </c>
      <c r="D3" s="1365" t="s">
        <v>1566</v>
      </c>
      <c r="E3" s="1365" t="s">
        <v>1567</v>
      </c>
      <c r="F3" s="1365" t="s">
        <v>1568</v>
      </c>
      <c r="G3" s="1365" t="s">
        <v>1569</v>
      </c>
      <c r="H3" s="2862"/>
      <c r="I3" s="2864"/>
      <c r="J3" s="2822"/>
      <c r="K3" s="2828"/>
      <c r="L3" s="2829"/>
      <c r="M3" s="2830"/>
      <c r="N3" s="88"/>
      <c r="O3" s="6"/>
      <c r="P3" s="39"/>
      <c r="Q3" s="6"/>
      <c r="R3" s="6"/>
      <c r="S3" s="6"/>
      <c r="T3" s="14"/>
      <c r="U3" s="5"/>
    </row>
    <row r="4" spans="1:28" s="626" customFormat="1" ht="18" customHeight="1" thickBot="1">
      <c r="A4" s="2843" t="s">
        <v>1570</v>
      </c>
      <c r="B4" s="2844"/>
      <c r="C4" s="2844"/>
      <c r="D4" s="2844"/>
      <c r="E4" s="2844"/>
      <c r="F4" s="2844"/>
      <c r="G4" s="2845"/>
      <c r="H4" s="1366">
        <f>H5+H184</f>
        <v>6530022.7000000002</v>
      </c>
      <c r="I4" s="1366">
        <f>I5+I184</f>
        <v>5770937</v>
      </c>
      <c r="J4" s="1367">
        <f>H4-I4</f>
        <v>759085.70000000019</v>
      </c>
      <c r="K4" s="965"/>
      <c r="L4" s="966"/>
      <c r="M4" s="1368"/>
      <c r="N4" s="634"/>
      <c r="O4" s="345"/>
      <c r="P4" s="346"/>
      <c r="Q4" s="347"/>
      <c r="R4" s="348"/>
      <c r="S4" s="348"/>
      <c r="T4" s="630"/>
      <c r="X4" s="630"/>
      <c r="Y4" s="630"/>
      <c r="Z4" s="630"/>
      <c r="AA4" s="630"/>
      <c r="AB4" s="630"/>
    </row>
    <row r="5" spans="1:28" s="2" customFormat="1" ht="18" customHeight="1">
      <c r="A5" s="2570" t="s">
        <v>239</v>
      </c>
      <c r="B5" s="1369"/>
      <c r="C5" s="1370"/>
      <c r="D5" s="1370"/>
      <c r="E5" s="1370"/>
      <c r="F5" s="1370"/>
      <c r="G5" s="1371"/>
      <c r="H5" s="1039">
        <f>H6</f>
        <v>4423581.7</v>
      </c>
      <c r="I5" s="1039">
        <f>I6</f>
        <v>4467457</v>
      </c>
      <c r="J5" s="1040">
        <f t="shared" ref="J5:J10" si="0">H5-I5</f>
        <v>-43875.299999999814</v>
      </c>
      <c r="K5" s="869"/>
      <c r="L5" s="870"/>
      <c r="M5" s="871"/>
      <c r="N5" s="87"/>
      <c r="O5" s="4"/>
      <c r="P5" s="39"/>
      <c r="Q5" s="6"/>
      <c r="R5" s="6"/>
      <c r="S5" s="6"/>
      <c r="T5" s="14"/>
      <c r="U5" s="5"/>
    </row>
    <row r="6" spans="1:28" s="2" customFormat="1" ht="18" customHeight="1">
      <c r="A6" s="67"/>
      <c r="B6" s="59" t="s">
        <v>791</v>
      </c>
      <c r="C6" s="1376"/>
      <c r="D6" s="1377"/>
      <c r="E6" s="1377"/>
      <c r="F6" s="1377"/>
      <c r="G6" s="1378"/>
      <c r="H6" s="1039">
        <f>H7</f>
        <v>4423581.7</v>
      </c>
      <c r="I6" s="1039">
        <f>I7</f>
        <v>4467457</v>
      </c>
      <c r="J6" s="1040">
        <f t="shared" si="0"/>
        <v>-43875.299999999814</v>
      </c>
      <c r="K6" s="869"/>
      <c r="L6" s="870"/>
      <c r="M6" s="871"/>
      <c r="N6" s="87"/>
      <c r="O6" s="4"/>
      <c r="P6" s="39"/>
      <c r="Q6" s="6"/>
      <c r="R6" s="6"/>
      <c r="S6" s="6"/>
      <c r="T6" s="14"/>
      <c r="U6" s="5"/>
    </row>
    <row r="7" spans="1:28" s="2" customFormat="1" ht="18" customHeight="1">
      <c r="A7" s="2567"/>
      <c r="B7" s="25"/>
      <c r="C7" s="1920" t="s">
        <v>1789</v>
      </c>
      <c r="D7" s="1377"/>
      <c r="E7" s="1377"/>
      <c r="F7" s="1377"/>
      <c r="G7" s="1378"/>
      <c r="H7" s="1039">
        <f>H8+H114</f>
        <v>4423581.7</v>
      </c>
      <c r="I7" s="1039">
        <f>I8+I114</f>
        <v>4467457</v>
      </c>
      <c r="J7" s="1040">
        <f t="shared" si="0"/>
        <v>-43875.299999999814</v>
      </c>
      <c r="K7" s="869"/>
      <c r="L7" s="870"/>
      <c r="M7" s="871"/>
      <c r="N7" s="2854"/>
      <c r="O7" s="2810"/>
      <c r="P7" s="2810"/>
      <c r="Q7" s="2810"/>
      <c r="R7" s="2810"/>
      <c r="S7" s="2810"/>
      <c r="T7" s="2810"/>
      <c r="U7" s="2810"/>
    </row>
    <row r="8" spans="1:28" s="1" customFormat="1" ht="18" customHeight="1">
      <c r="A8" s="2567"/>
      <c r="B8" s="22"/>
      <c r="C8" s="1575"/>
      <c r="D8" s="1376" t="s">
        <v>1757</v>
      </c>
      <c r="E8" s="1377"/>
      <c r="F8" s="1377"/>
      <c r="G8" s="1378"/>
      <c r="H8" s="1379">
        <f>H9+H11</f>
        <v>821676</v>
      </c>
      <c r="I8" s="1379">
        <f>I9+I11</f>
        <v>907116</v>
      </c>
      <c r="J8" s="54">
        <f t="shared" si="0"/>
        <v>-85440</v>
      </c>
      <c r="K8" s="875"/>
      <c r="L8" s="939"/>
      <c r="M8" s="871"/>
      <c r="N8" s="87"/>
      <c r="O8" s="4"/>
      <c r="P8" s="39"/>
      <c r="Q8" s="6"/>
      <c r="R8" s="6"/>
      <c r="S8" s="6"/>
      <c r="T8" s="14"/>
      <c r="U8" s="5"/>
    </row>
    <row r="9" spans="1:28" ht="13.5" customHeight="1">
      <c r="A9" s="2017"/>
      <c r="B9" s="1139"/>
      <c r="C9" s="2579"/>
      <c r="D9" s="837"/>
      <c r="E9" s="1376" t="s">
        <v>1572</v>
      </c>
      <c r="F9" s="1838"/>
      <c r="G9" s="1839"/>
      <c r="H9" s="1840">
        <f>H10</f>
        <v>0</v>
      </c>
      <c r="I9" s="1841">
        <f>I10</f>
        <v>34656</v>
      </c>
      <c r="J9" s="1842">
        <f t="shared" si="0"/>
        <v>-34656</v>
      </c>
      <c r="K9" s="831"/>
      <c r="L9" s="1266"/>
      <c r="M9" s="1267"/>
    </row>
    <row r="10" spans="1:28" ht="13.5" customHeight="1">
      <c r="A10" s="2017"/>
      <c r="B10" s="1139"/>
      <c r="C10" s="2579"/>
      <c r="D10" s="1865"/>
      <c r="E10" s="434"/>
      <c r="F10" s="1843" t="s">
        <v>1758</v>
      </c>
      <c r="G10" s="1844"/>
      <c r="H10" s="1254">
        <v>0</v>
      </c>
      <c r="I10" s="1845">
        <v>34656</v>
      </c>
      <c r="J10" s="1846">
        <f t="shared" si="0"/>
        <v>-34656</v>
      </c>
      <c r="K10" s="1273"/>
      <c r="L10" s="1274"/>
      <c r="M10" s="406"/>
      <c r="N10" s="400"/>
      <c r="O10" s="420"/>
      <c r="P10" s="414"/>
      <c r="Q10" s="395"/>
      <c r="R10" s="413"/>
      <c r="S10" s="413"/>
      <c r="T10" s="310"/>
    </row>
    <row r="11" spans="1:28" ht="13.5" customHeight="1">
      <c r="A11" s="2017"/>
      <c r="B11" s="1139"/>
      <c r="C11" s="2579"/>
      <c r="D11" s="611"/>
      <c r="E11" s="1376" t="s">
        <v>1575</v>
      </c>
      <c r="F11" s="1838"/>
      <c r="G11" s="1847"/>
      <c r="H11" s="1840">
        <f>H12+H107+H111</f>
        <v>821676</v>
      </c>
      <c r="I11" s="1840">
        <f>I12+I107+I111</f>
        <v>872460</v>
      </c>
      <c r="J11" s="1842">
        <f>H11-I11</f>
        <v>-50784</v>
      </c>
      <c r="K11" s="831"/>
      <c r="L11" s="1266"/>
      <c r="M11" s="1267"/>
    </row>
    <row r="12" spans="1:28" ht="13.5" customHeight="1">
      <c r="A12" s="2017"/>
      <c r="B12" s="1139"/>
      <c r="C12" s="2579"/>
      <c r="D12" s="1865"/>
      <c r="E12" s="434"/>
      <c r="F12" s="1843" t="s">
        <v>362</v>
      </c>
      <c r="G12" s="1844"/>
      <c r="H12" s="1848">
        <f>SUM(H13,H39,H62,H73,H83,H102)</f>
        <v>808716</v>
      </c>
      <c r="I12" s="1848">
        <f>SUM(I13,I39,I62,I73,I83,I102)</f>
        <v>857865</v>
      </c>
      <c r="J12" s="1254">
        <f t="shared" ref="J12" si="1">H12-I12</f>
        <v>-49149</v>
      </c>
      <c r="K12" s="1273"/>
      <c r="L12" s="1274"/>
      <c r="M12" s="406"/>
      <c r="N12" s="400"/>
      <c r="O12" s="420"/>
      <c r="P12" s="414"/>
      <c r="Q12" s="395"/>
      <c r="R12" s="413"/>
      <c r="S12" s="413"/>
      <c r="T12" s="310"/>
    </row>
    <row r="13" spans="1:28">
      <c r="A13" s="2017"/>
      <c r="B13" s="1139"/>
      <c r="C13" s="2435"/>
      <c r="D13" s="574"/>
      <c r="E13" s="574"/>
      <c r="F13" s="1849"/>
      <c r="G13" s="1849" t="s">
        <v>363</v>
      </c>
      <c r="H13" s="1850">
        <f>O13</f>
        <v>40170</v>
      </c>
      <c r="I13" s="1850">
        <v>86295</v>
      </c>
      <c r="J13" s="1850">
        <f>H13-I13</f>
        <v>-46125</v>
      </c>
      <c r="K13" s="1851"/>
      <c r="L13" s="1852"/>
      <c r="M13" s="400">
        <f>SUM(M14,M17:M19,M21,M22,M25:M26,M29,M31,M33,M35,M38:M38)</f>
        <v>40170</v>
      </c>
      <c r="N13" s="400"/>
      <c r="O13" s="418">
        <f>SUM(O14:O38)</f>
        <v>40170</v>
      </c>
      <c r="P13" s="414"/>
      <c r="Q13" s="395"/>
      <c r="R13" s="413"/>
      <c r="S13" s="413"/>
      <c r="T13" s="310"/>
    </row>
    <row r="14" spans="1:28">
      <c r="A14" s="2017"/>
      <c r="B14" s="1139"/>
      <c r="C14" s="2435"/>
      <c r="D14" s="574"/>
      <c r="E14" s="1849"/>
      <c r="F14" s="1849"/>
      <c r="G14" s="1849"/>
      <c r="H14" s="1850"/>
      <c r="I14" s="1850"/>
      <c r="J14" s="1850"/>
      <c r="K14" s="1851" t="s">
        <v>425</v>
      </c>
      <c r="L14" s="1852"/>
      <c r="M14" s="400">
        <f>SUM(M15:M16)</f>
        <v>2720</v>
      </c>
      <c r="N14" s="404" t="s">
        <v>507</v>
      </c>
      <c r="O14" s="420">
        <f>SUM(P15:P16)</f>
        <v>2720</v>
      </c>
      <c r="P14" s="414"/>
      <c r="Q14" s="395"/>
      <c r="R14" s="413"/>
      <c r="S14" s="413"/>
      <c r="T14" s="310"/>
    </row>
    <row r="15" spans="1:28" s="2412" customFormat="1">
      <c r="A15" s="2405"/>
      <c r="B15" s="2442"/>
      <c r="C15" s="2580"/>
      <c r="D15" s="2406"/>
      <c r="E15" s="2407"/>
      <c r="F15" s="2407"/>
      <c r="G15" s="2407"/>
      <c r="H15" s="2408"/>
      <c r="I15" s="2408"/>
      <c r="J15" s="2409"/>
      <c r="K15" s="2581" t="s">
        <v>2424</v>
      </c>
      <c r="L15" s="2582" t="s">
        <v>327</v>
      </c>
      <c r="M15" s="834">
        <f>P15</f>
        <v>920</v>
      </c>
      <c r="N15" s="834" t="s">
        <v>1484</v>
      </c>
      <c r="O15" s="420"/>
      <c r="P15" s="422">
        <f>Q15*R15*S15</f>
        <v>920</v>
      </c>
      <c r="Q15" s="1281">
        <v>23</v>
      </c>
      <c r="R15" s="1282">
        <v>40</v>
      </c>
      <c r="S15" s="1282">
        <v>1</v>
      </c>
      <c r="T15" s="2410"/>
      <c r="U15" s="2411"/>
      <c r="V15" s="2411"/>
      <c r="W15" s="2411"/>
    </row>
    <row r="16" spans="1:28" s="2412" customFormat="1">
      <c r="A16" s="2405"/>
      <c r="B16" s="2442"/>
      <c r="C16" s="2580"/>
      <c r="D16" s="2406"/>
      <c r="E16" s="2407"/>
      <c r="F16" s="2407"/>
      <c r="G16" s="2407"/>
      <c r="H16" s="2408"/>
      <c r="I16" s="2408"/>
      <c r="J16" s="2409"/>
      <c r="K16" s="2581" t="s">
        <v>2425</v>
      </c>
      <c r="L16" s="2582" t="s">
        <v>327</v>
      </c>
      <c r="M16" s="834">
        <f>P16</f>
        <v>1800</v>
      </c>
      <c r="N16" s="834" t="s">
        <v>2426</v>
      </c>
      <c r="O16" s="420"/>
      <c r="P16" s="422">
        <f>Q16*R16*S16</f>
        <v>1800</v>
      </c>
      <c r="Q16" s="1281">
        <v>60</v>
      </c>
      <c r="R16" s="1282">
        <v>10</v>
      </c>
      <c r="S16" s="1282">
        <v>3</v>
      </c>
      <c r="T16" s="2410"/>
      <c r="U16" s="2411"/>
      <c r="V16" s="2411"/>
      <c r="W16" s="2411"/>
    </row>
    <row r="17" spans="1:23">
      <c r="A17" s="2017"/>
      <c r="B17" s="1139"/>
      <c r="C17" s="2435"/>
      <c r="D17" s="574"/>
      <c r="E17" s="1849"/>
      <c r="F17" s="1849"/>
      <c r="G17" s="1849"/>
      <c r="H17" s="1850"/>
      <c r="I17" s="1850"/>
      <c r="J17" s="1850"/>
      <c r="K17" s="1851" t="s">
        <v>1359</v>
      </c>
      <c r="L17" s="1852" t="s">
        <v>327</v>
      </c>
      <c r="M17" s="400">
        <f>P17</f>
        <v>3000</v>
      </c>
      <c r="N17" s="404" t="s">
        <v>1360</v>
      </c>
      <c r="O17" s="420">
        <f>P17</f>
        <v>3000</v>
      </c>
      <c r="P17" s="414">
        <f>Q17*R17</f>
        <v>3000</v>
      </c>
      <c r="Q17" s="395">
        <v>3000</v>
      </c>
      <c r="R17" s="413">
        <v>1</v>
      </c>
      <c r="S17" s="413"/>
      <c r="T17" s="310"/>
    </row>
    <row r="18" spans="1:23">
      <c r="A18" s="2017"/>
      <c r="B18" s="1139"/>
      <c r="C18" s="2435"/>
      <c r="D18" s="574"/>
      <c r="E18" s="1849"/>
      <c r="F18" s="1849"/>
      <c r="G18" s="1849"/>
      <c r="H18" s="1850"/>
      <c r="I18" s="1850"/>
      <c r="J18" s="1850"/>
      <c r="K18" s="1851" t="s">
        <v>1361</v>
      </c>
      <c r="L18" s="1852" t="s">
        <v>327</v>
      </c>
      <c r="M18" s="400">
        <f>O18</f>
        <v>600</v>
      </c>
      <c r="N18" s="400" t="s">
        <v>508</v>
      </c>
      <c r="O18" s="414">
        <f>P18*Q18*R18</f>
        <v>600</v>
      </c>
      <c r="P18" s="395">
        <v>50</v>
      </c>
      <c r="Q18" s="413">
        <v>1</v>
      </c>
      <c r="R18" s="413">
        <v>12</v>
      </c>
      <c r="S18" s="310"/>
      <c r="T18" s="415"/>
    </row>
    <row r="19" spans="1:23">
      <c r="A19" s="2017"/>
      <c r="B19" s="1139"/>
      <c r="C19" s="2435"/>
      <c r="D19" s="574"/>
      <c r="E19" s="1849"/>
      <c r="F19" s="1849"/>
      <c r="G19" s="1849"/>
      <c r="H19" s="1850"/>
      <c r="I19" s="1850"/>
      <c r="J19" s="1850"/>
      <c r="K19" s="1851" t="s">
        <v>509</v>
      </c>
      <c r="L19" s="1852"/>
      <c r="M19" s="400">
        <f>SUM(M20)</f>
        <v>3150</v>
      </c>
      <c r="N19" s="404" t="s">
        <v>510</v>
      </c>
      <c r="O19" s="420">
        <f>SUM(P20)</f>
        <v>3150</v>
      </c>
      <c r="P19" s="414"/>
      <c r="Q19" s="395"/>
      <c r="R19" s="413"/>
      <c r="S19" s="413"/>
      <c r="T19" s="310"/>
    </row>
    <row r="20" spans="1:23">
      <c r="A20" s="2017"/>
      <c r="B20" s="1139"/>
      <c r="C20" s="2435"/>
      <c r="D20" s="574"/>
      <c r="E20" s="1849"/>
      <c r="F20" s="1849"/>
      <c r="G20" s="1849"/>
      <c r="H20" s="1850"/>
      <c r="I20" s="1850"/>
      <c r="J20" s="1850"/>
      <c r="K20" s="1851" t="s">
        <v>1362</v>
      </c>
      <c r="L20" s="1852" t="s">
        <v>327</v>
      </c>
      <c r="M20" s="400">
        <f t="shared" ref="M20:M32" si="2">P20</f>
        <v>3150</v>
      </c>
      <c r="N20" s="400" t="s">
        <v>511</v>
      </c>
      <c r="O20" s="420"/>
      <c r="P20" s="414">
        <f>Q20*R20*S20</f>
        <v>3150</v>
      </c>
      <c r="Q20" s="395">
        <v>150</v>
      </c>
      <c r="R20" s="413">
        <v>7</v>
      </c>
      <c r="S20" s="413">
        <v>3</v>
      </c>
      <c r="T20" s="310"/>
    </row>
    <row r="21" spans="1:23">
      <c r="A21" s="2017"/>
      <c r="B21" s="1139"/>
      <c r="C21" s="2435"/>
      <c r="D21" s="574"/>
      <c r="E21" s="1849"/>
      <c r="F21" s="1849"/>
      <c r="G21" s="1849"/>
      <c r="H21" s="1850"/>
      <c r="I21" s="1850"/>
      <c r="J21" s="1850"/>
      <c r="K21" s="2581" t="s">
        <v>2431</v>
      </c>
      <c r="L21" s="2582" t="s">
        <v>327</v>
      </c>
      <c r="M21" s="834">
        <f t="shared" si="2"/>
        <v>800</v>
      </c>
      <c r="N21" s="404" t="s">
        <v>512</v>
      </c>
      <c r="O21" s="420">
        <f t="shared" ref="O21" si="3">SUM(P21)</f>
        <v>800</v>
      </c>
      <c r="P21" s="414">
        <f>Q21*R21*S21</f>
        <v>800</v>
      </c>
      <c r="Q21" s="395">
        <v>50</v>
      </c>
      <c r="R21" s="413">
        <v>16</v>
      </c>
      <c r="S21" s="413">
        <v>1</v>
      </c>
      <c r="T21" s="310"/>
    </row>
    <row r="22" spans="1:23">
      <c r="A22" s="2017"/>
      <c r="B22" s="1139"/>
      <c r="C22" s="2435"/>
      <c r="D22" s="574"/>
      <c r="E22" s="1849"/>
      <c r="F22" s="1849"/>
      <c r="G22" s="1849"/>
      <c r="H22" s="1850"/>
      <c r="I22" s="1850"/>
      <c r="J22" s="1850"/>
      <c r="K22" s="1851" t="s">
        <v>513</v>
      </c>
      <c r="L22" s="1852"/>
      <c r="M22" s="400">
        <f>SUM(M23:M24)</f>
        <v>16000</v>
      </c>
      <c r="N22" s="404" t="s">
        <v>514</v>
      </c>
      <c r="O22" s="420">
        <f>SUM(P23:P24)</f>
        <v>16000</v>
      </c>
      <c r="P22" s="414"/>
      <c r="Q22" s="395"/>
      <c r="R22" s="413"/>
      <c r="S22" s="413"/>
      <c r="T22" s="310"/>
    </row>
    <row r="23" spans="1:23" s="2412" customFormat="1">
      <c r="A23" s="2405"/>
      <c r="B23" s="2442"/>
      <c r="C23" s="2580"/>
      <c r="D23" s="2406"/>
      <c r="E23" s="2407"/>
      <c r="F23" s="2407"/>
      <c r="G23" s="2407"/>
      <c r="H23" s="2408"/>
      <c r="I23" s="2408"/>
      <c r="J23" s="2409"/>
      <c r="K23" s="2581" t="s">
        <v>2427</v>
      </c>
      <c r="L23" s="2582" t="s">
        <v>327</v>
      </c>
      <c r="M23" s="834">
        <f>P23</f>
        <v>6000</v>
      </c>
      <c r="N23" s="834" t="s">
        <v>1363</v>
      </c>
      <c r="O23" s="420"/>
      <c r="P23" s="422">
        <f>Q23*S23</f>
        <v>6000</v>
      </c>
      <c r="Q23" s="1281">
        <v>500</v>
      </c>
      <c r="R23" s="1282"/>
      <c r="S23" s="1282">
        <v>12</v>
      </c>
      <c r="T23" s="2410"/>
      <c r="U23" s="2411"/>
      <c r="V23" s="2411"/>
      <c r="W23" s="2411"/>
    </row>
    <row r="24" spans="1:23" s="2412" customFormat="1">
      <c r="A24" s="2405"/>
      <c r="B24" s="2442"/>
      <c r="C24" s="2580"/>
      <c r="D24" s="2406"/>
      <c r="E24" s="2407"/>
      <c r="F24" s="2407"/>
      <c r="G24" s="2407"/>
      <c r="H24" s="2408"/>
      <c r="I24" s="2408"/>
      <c r="J24" s="2409"/>
      <c r="K24" s="839" t="s">
        <v>1485</v>
      </c>
      <c r="L24" s="1881" t="s">
        <v>327</v>
      </c>
      <c r="M24" s="851">
        <f>P24</f>
        <v>10000</v>
      </c>
      <c r="N24" s="2413" t="s">
        <v>1364</v>
      </c>
      <c r="O24" s="420"/>
      <c r="P24" s="422">
        <f>Q24*S24</f>
        <v>10000</v>
      </c>
      <c r="Q24" s="1281">
        <v>1000</v>
      </c>
      <c r="R24" s="1282"/>
      <c r="S24" s="1282">
        <v>10</v>
      </c>
      <c r="T24" s="2410"/>
      <c r="U24" s="2411"/>
      <c r="V24" s="2411"/>
      <c r="W24" s="2411"/>
    </row>
    <row r="25" spans="1:23" s="2412" customFormat="1">
      <c r="A25" s="2405"/>
      <c r="B25" s="2442"/>
      <c r="C25" s="2580"/>
      <c r="D25" s="2406"/>
      <c r="E25" s="2407"/>
      <c r="F25" s="2407"/>
      <c r="G25" s="2407"/>
      <c r="H25" s="2408"/>
      <c r="I25" s="2408"/>
      <c r="J25" s="2409"/>
      <c r="K25" s="2581" t="s">
        <v>2428</v>
      </c>
      <c r="L25" s="2583" t="s">
        <v>327</v>
      </c>
      <c r="M25" s="834">
        <f t="shared" ref="M25" si="4">O25</f>
        <v>1000</v>
      </c>
      <c r="N25" s="834" t="s">
        <v>1365</v>
      </c>
      <c r="O25" s="420">
        <f t="shared" ref="O25" si="5">SUM(P25)</f>
        <v>1000</v>
      </c>
      <c r="P25" s="422">
        <f>Q25*R25</f>
        <v>1000</v>
      </c>
      <c r="Q25" s="1281">
        <v>500</v>
      </c>
      <c r="R25" s="1282">
        <v>2</v>
      </c>
      <c r="S25" s="1282"/>
      <c r="T25" s="2410"/>
      <c r="U25" s="2411"/>
      <c r="V25" s="2411"/>
      <c r="W25" s="2411"/>
    </row>
    <row r="26" spans="1:23">
      <c r="A26" s="2017"/>
      <c r="B26" s="1139"/>
      <c r="C26" s="2435"/>
      <c r="D26" s="574"/>
      <c r="E26" s="1849"/>
      <c r="F26" s="1849"/>
      <c r="G26" s="1849"/>
      <c r="H26" s="1850"/>
      <c r="I26" s="1850"/>
      <c r="J26" s="1850"/>
      <c r="K26" s="1851" t="s">
        <v>515</v>
      </c>
      <c r="L26" s="1852"/>
      <c r="M26" s="400">
        <f>SUM(M27:M28)</f>
        <v>3000</v>
      </c>
      <c r="N26" s="404" t="s">
        <v>516</v>
      </c>
      <c r="O26" s="420">
        <f>SUM(P27:P28)</f>
        <v>3000</v>
      </c>
      <c r="P26" s="414"/>
      <c r="Q26" s="395"/>
      <c r="R26" s="413"/>
      <c r="S26" s="413"/>
      <c r="T26" s="310"/>
    </row>
    <row r="27" spans="1:23" s="2412" customFormat="1">
      <c r="A27" s="2405"/>
      <c r="B27" s="2442"/>
      <c r="C27" s="2580"/>
      <c r="D27" s="2406"/>
      <c r="E27" s="2407"/>
      <c r="F27" s="2407"/>
      <c r="G27" s="2407"/>
      <c r="H27" s="2408"/>
      <c r="I27" s="2408"/>
      <c r="J27" s="2409"/>
      <c r="K27" s="425" t="s">
        <v>2429</v>
      </c>
      <c r="L27" s="2582" t="s">
        <v>327</v>
      </c>
      <c r="M27" s="834">
        <f t="shared" ref="M27:M28" si="6">P27</f>
        <v>2000</v>
      </c>
      <c r="N27" s="834" t="s">
        <v>1486</v>
      </c>
      <c r="O27" s="420"/>
      <c r="P27" s="422">
        <f>Q27*S27</f>
        <v>2000</v>
      </c>
      <c r="Q27" s="1281">
        <v>1000</v>
      </c>
      <c r="R27" s="1282"/>
      <c r="S27" s="1282">
        <v>2</v>
      </c>
      <c r="T27" s="2410"/>
      <c r="U27" s="2411"/>
      <c r="V27" s="2411"/>
      <c r="W27" s="2411"/>
    </row>
    <row r="28" spans="1:23" s="2412" customFormat="1">
      <c r="A28" s="2405"/>
      <c r="B28" s="2442"/>
      <c r="C28" s="2580"/>
      <c r="D28" s="2414"/>
      <c r="E28" s="2414"/>
      <c r="F28" s="2414"/>
      <c r="G28" s="2406"/>
      <c r="H28" s="2408"/>
      <c r="I28" s="2415"/>
      <c r="J28" s="2409"/>
      <c r="K28" s="425" t="s">
        <v>2430</v>
      </c>
      <c r="L28" s="2582" t="s">
        <v>327</v>
      </c>
      <c r="M28" s="834">
        <f t="shared" si="6"/>
        <v>1000</v>
      </c>
      <c r="N28" s="834" t="s">
        <v>517</v>
      </c>
      <c r="O28" s="1272"/>
      <c r="P28" s="2416">
        <f>Q28*S28</f>
        <v>1000</v>
      </c>
      <c r="Q28" s="2417">
        <v>1000</v>
      </c>
      <c r="R28" s="2418"/>
      <c r="S28" s="2418">
        <v>1</v>
      </c>
      <c r="T28" s="2410"/>
      <c r="U28" s="2411"/>
      <c r="V28" s="2411"/>
      <c r="W28" s="2411"/>
    </row>
    <row r="29" spans="1:23">
      <c r="A29" s="2017"/>
      <c r="B29" s="1139"/>
      <c r="C29" s="2435"/>
      <c r="D29" s="574"/>
      <c r="E29" s="1849"/>
      <c r="F29" s="1849"/>
      <c r="G29" s="1849"/>
      <c r="H29" s="1850"/>
      <c r="I29" s="1850"/>
      <c r="J29" s="1850"/>
      <c r="K29" s="1851" t="s">
        <v>1366</v>
      </c>
      <c r="L29" s="1852"/>
      <c r="M29" s="400">
        <f>SUM(M30:M30)</f>
        <v>2000</v>
      </c>
      <c r="N29" s="404" t="s">
        <v>518</v>
      </c>
      <c r="O29" s="1276">
        <f>SUM(P30:P30)</f>
        <v>2000</v>
      </c>
      <c r="P29" s="1277"/>
      <c r="Q29" s="409"/>
      <c r="R29" s="1278"/>
      <c r="S29" s="1278"/>
      <c r="T29" s="310"/>
    </row>
    <row r="30" spans="1:23">
      <c r="A30" s="2017"/>
      <c r="B30" s="1139"/>
      <c r="C30" s="2435"/>
      <c r="D30" s="574"/>
      <c r="E30" s="1849"/>
      <c r="F30" s="1849"/>
      <c r="G30" s="1849"/>
      <c r="H30" s="1850"/>
      <c r="I30" s="1850"/>
      <c r="J30" s="1850"/>
      <c r="K30" s="1851" t="s">
        <v>1367</v>
      </c>
      <c r="L30" s="1852" t="s">
        <v>327</v>
      </c>
      <c r="M30" s="400">
        <f>P30</f>
        <v>2000</v>
      </c>
      <c r="N30" s="1279" t="s">
        <v>1368</v>
      </c>
      <c r="O30" s="1276"/>
      <c r="P30" s="1277">
        <f t="shared" ref="P30" si="7">Q30*R30*S30</f>
        <v>2000</v>
      </c>
      <c r="Q30" s="409">
        <v>500</v>
      </c>
      <c r="R30" s="1278">
        <v>1</v>
      </c>
      <c r="S30" s="1278">
        <v>4</v>
      </c>
      <c r="T30" s="310"/>
    </row>
    <row r="31" spans="1:23">
      <c r="A31" s="2017"/>
      <c r="B31" s="1139"/>
      <c r="C31" s="2435"/>
      <c r="D31" s="574"/>
      <c r="E31" s="1849"/>
      <c r="F31" s="1849"/>
      <c r="G31" s="1849"/>
      <c r="H31" s="1850"/>
      <c r="I31" s="1850"/>
      <c r="J31" s="1850"/>
      <c r="K31" s="1851" t="s">
        <v>519</v>
      </c>
      <c r="L31" s="1852"/>
      <c r="M31" s="400">
        <f>SUM(M32:M32)</f>
        <v>800</v>
      </c>
      <c r="N31" s="404" t="s">
        <v>520</v>
      </c>
      <c r="O31" s="420">
        <f>SUM(P32:P32)</f>
        <v>800</v>
      </c>
      <c r="P31" s="414"/>
      <c r="Q31" s="395"/>
      <c r="R31" s="413"/>
      <c r="S31" s="413"/>
      <c r="T31" s="310"/>
    </row>
    <row r="32" spans="1:23">
      <c r="A32" s="2017"/>
      <c r="B32" s="1139"/>
      <c r="C32" s="2435"/>
      <c r="D32" s="574"/>
      <c r="E32" s="1849"/>
      <c r="F32" s="1849"/>
      <c r="G32" s="1849"/>
      <c r="H32" s="1850"/>
      <c r="I32" s="1850"/>
      <c r="J32" s="1850"/>
      <c r="K32" s="1851" t="s">
        <v>521</v>
      </c>
      <c r="L32" s="1852" t="s">
        <v>327</v>
      </c>
      <c r="M32" s="400">
        <f t="shared" si="2"/>
        <v>800</v>
      </c>
      <c r="N32" s="400" t="s">
        <v>522</v>
      </c>
      <c r="O32" s="420"/>
      <c r="P32" s="414">
        <f t="shared" ref="P32:P37" si="8">Q32*R32*S32</f>
        <v>800</v>
      </c>
      <c r="Q32" s="395">
        <v>100</v>
      </c>
      <c r="R32" s="413">
        <v>2</v>
      </c>
      <c r="S32" s="413">
        <v>4</v>
      </c>
      <c r="T32" s="310"/>
    </row>
    <row r="33" spans="1:23">
      <c r="A33" s="2017"/>
      <c r="B33" s="1139"/>
      <c r="C33" s="2435"/>
      <c r="D33" s="574"/>
      <c r="E33" s="1849"/>
      <c r="F33" s="1849"/>
      <c r="G33" s="1849"/>
      <c r="H33" s="1850"/>
      <c r="I33" s="1850"/>
      <c r="J33" s="1850"/>
      <c r="K33" s="1851" t="s">
        <v>523</v>
      </c>
      <c r="L33" s="1852"/>
      <c r="M33" s="400">
        <f>SUM(M34:M34)</f>
        <v>1500</v>
      </c>
      <c r="N33" s="404" t="s">
        <v>524</v>
      </c>
      <c r="O33" s="420">
        <f>SUM(P34:P34)</f>
        <v>1500</v>
      </c>
      <c r="P33" s="414"/>
      <c r="Q33" s="395"/>
      <c r="R33" s="413"/>
      <c r="S33" s="413"/>
      <c r="T33" s="310"/>
    </row>
    <row r="34" spans="1:23">
      <c r="A34" s="2017"/>
      <c r="B34" s="1139"/>
      <c r="C34" s="2435"/>
      <c r="D34" s="574"/>
      <c r="E34" s="1849"/>
      <c r="F34" s="1849"/>
      <c r="G34" s="1849"/>
      <c r="H34" s="1850"/>
      <c r="I34" s="1850"/>
      <c r="J34" s="1850"/>
      <c r="K34" s="1851" t="s">
        <v>525</v>
      </c>
      <c r="L34" s="1852" t="s">
        <v>327</v>
      </c>
      <c r="M34" s="400">
        <f>P34</f>
        <v>1500</v>
      </c>
      <c r="N34" s="400" t="s">
        <v>526</v>
      </c>
      <c r="O34" s="420"/>
      <c r="P34" s="414">
        <f>Q34*R34*S34</f>
        <v>1500</v>
      </c>
      <c r="Q34" s="395">
        <v>30</v>
      </c>
      <c r="R34" s="413">
        <v>5</v>
      </c>
      <c r="S34" s="413">
        <v>10</v>
      </c>
      <c r="T34" s="310"/>
    </row>
    <row r="35" spans="1:23">
      <c r="A35" s="2017"/>
      <c r="B35" s="1139"/>
      <c r="C35" s="2435"/>
      <c r="D35" s="574"/>
      <c r="E35" s="1849"/>
      <c r="F35" s="1849"/>
      <c r="G35" s="1849"/>
      <c r="H35" s="1850"/>
      <c r="I35" s="1850"/>
      <c r="J35" s="1850"/>
      <c r="K35" s="1851" t="s">
        <v>527</v>
      </c>
      <c r="L35" s="1853"/>
      <c r="M35" s="400">
        <f>SUM(M36:M37)</f>
        <v>5000</v>
      </c>
      <c r="N35" s="404" t="s">
        <v>528</v>
      </c>
      <c r="O35" s="420">
        <f>SUM(P36:P37)</f>
        <v>5000</v>
      </c>
      <c r="P35" s="414"/>
      <c r="Q35" s="395"/>
      <c r="R35" s="413"/>
      <c r="S35" s="413"/>
      <c r="T35" s="310"/>
    </row>
    <row r="36" spans="1:23">
      <c r="A36" s="2017"/>
      <c r="B36" s="1139"/>
      <c r="C36" s="2579"/>
      <c r="D36" s="399"/>
      <c r="E36" s="2402"/>
      <c r="F36" s="2402"/>
      <c r="G36" s="2402"/>
      <c r="H36" s="2403"/>
      <c r="I36" s="2403"/>
      <c r="J36" s="2404"/>
      <c r="K36" s="1851" t="s">
        <v>2432</v>
      </c>
      <c r="L36" s="1852" t="s">
        <v>327</v>
      </c>
      <c r="M36" s="400">
        <f>P36</f>
        <v>3000</v>
      </c>
      <c r="N36" s="400" t="s">
        <v>529</v>
      </c>
      <c r="O36" s="420"/>
      <c r="P36" s="414">
        <f t="shared" ref="P36" si="9">Q36*R36*S36</f>
        <v>3000</v>
      </c>
      <c r="Q36" s="395">
        <v>10</v>
      </c>
      <c r="R36" s="413">
        <v>300</v>
      </c>
      <c r="S36" s="413">
        <v>1</v>
      </c>
      <c r="T36" s="310"/>
    </row>
    <row r="37" spans="1:23">
      <c r="A37" s="2017"/>
      <c r="B37" s="1139"/>
      <c r="C37" s="2435"/>
      <c r="D37" s="574"/>
      <c r="E37" s="1849"/>
      <c r="F37" s="1849"/>
      <c r="G37" s="1849"/>
      <c r="H37" s="1850"/>
      <c r="I37" s="1850"/>
      <c r="J37" s="1850"/>
      <c r="K37" s="1851" t="s">
        <v>1369</v>
      </c>
      <c r="L37" s="1852" t="s">
        <v>327</v>
      </c>
      <c r="M37" s="400">
        <f t="shared" ref="M37" si="10">P37</f>
        <v>2000</v>
      </c>
      <c r="N37" s="400" t="s">
        <v>530</v>
      </c>
      <c r="O37" s="420"/>
      <c r="P37" s="414">
        <f t="shared" si="8"/>
        <v>2000</v>
      </c>
      <c r="Q37" s="395">
        <v>2000</v>
      </c>
      <c r="R37" s="413">
        <v>1</v>
      </c>
      <c r="S37" s="413">
        <v>1</v>
      </c>
      <c r="T37" s="310"/>
    </row>
    <row r="38" spans="1:23">
      <c r="A38" s="2017"/>
      <c r="B38" s="1139"/>
      <c r="C38" s="2435"/>
      <c r="D38" s="611"/>
      <c r="E38" s="605"/>
      <c r="F38" s="611"/>
      <c r="G38" s="836"/>
      <c r="H38" s="1845"/>
      <c r="I38" s="1845"/>
      <c r="J38" s="1845"/>
      <c r="K38" s="838" t="s">
        <v>555</v>
      </c>
      <c r="L38" s="858" t="s">
        <v>327</v>
      </c>
      <c r="M38" s="835">
        <f t="shared" ref="M38" si="11">O38</f>
        <v>600</v>
      </c>
      <c r="N38" s="400" t="s">
        <v>556</v>
      </c>
      <c r="O38" s="414">
        <f>P38*R38</f>
        <v>600</v>
      </c>
      <c r="P38" s="395">
        <f>Q38*R38*S38</f>
        <v>600</v>
      </c>
      <c r="Q38" s="413">
        <v>100</v>
      </c>
      <c r="R38" s="413">
        <v>1</v>
      </c>
      <c r="S38" s="310">
        <v>6</v>
      </c>
      <c r="T38" s="415"/>
    </row>
    <row r="39" spans="1:23">
      <c r="A39" s="2017"/>
      <c r="B39" s="1139"/>
      <c r="C39" s="2435"/>
      <c r="D39" s="611"/>
      <c r="E39" s="605"/>
      <c r="F39" s="611"/>
      <c r="G39" s="611" t="s">
        <v>365</v>
      </c>
      <c r="H39" s="1854">
        <f>M39</f>
        <v>557272</v>
      </c>
      <c r="I39" s="1854">
        <v>533432</v>
      </c>
      <c r="J39" s="1854">
        <f>H39-I39</f>
        <v>23840</v>
      </c>
      <c r="K39" s="2584"/>
      <c r="L39" s="2582"/>
      <c r="M39" s="1280">
        <f>SUM(M40,M50,M55)</f>
        <v>557272</v>
      </c>
      <c r="N39" s="404"/>
      <c r="O39" s="410">
        <f>SUM(O40:O61)</f>
        <v>557272</v>
      </c>
      <c r="P39" s="414"/>
      <c r="Q39" s="395"/>
      <c r="R39" s="413"/>
      <c r="S39" s="413"/>
      <c r="T39" s="310"/>
    </row>
    <row r="40" spans="1:23">
      <c r="A40" s="2017"/>
      <c r="B40" s="1139"/>
      <c r="C40" s="2435"/>
      <c r="D40" s="1855"/>
      <c r="E40" s="1856"/>
      <c r="F40" s="1856"/>
      <c r="G40" s="605"/>
      <c r="H40" s="1857"/>
      <c r="I40" s="1854"/>
      <c r="J40" s="1858"/>
      <c r="K40" s="839" t="s">
        <v>531</v>
      </c>
      <c r="L40" s="1881"/>
      <c r="M40" s="851">
        <f>O40</f>
        <v>432372</v>
      </c>
      <c r="N40" s="404" t="s">
        <v>532</v>
      </c>
      <c r="O40" s="1272">
        <f>SUM(P41:P49)</f>
        <v>432372</v>
      </c>
      <c r="P40" s="1277"/>
      <c r="Q40" s="409"/>
      <c r="R40" s="1278"/>
      <c r="S40" s="1278"/>
      <c r="T40" s="1278"/>
    </row>
    <row r="41" spans="1:23">
      <c r="A41" s="2017"/>
      <c r="B41" s="1139"/>
      <c r="C41" s="2435"/>
      <c r="D41" s="1855"/>
      <c r="E41" s="1856"/>
      <c r="F41" s="1856"/>
      <c r="G41" s="605"/>
      <c r="H41" s="1857"/>
      <c r="I41" s="1854"/>
      <c r="J41" s="1858"/>
      <c r="K41" s="841" t="s">
        <v>533</v>
      </c>
      <c r="L41" s="1881" t="s">
        <v>327</v>
      </c>
      <c r="M41" s="851">
        <f t="shared" ref="M41:M49" si="12">P41</f>
        <v>7200</v>
      </c>
      <c r="N41" s="407" t="s">
        <v>534</v>
      </c>
      <c r="O41" s="1272"/>
      <c r="P41" s="1277">
        <f>Q41*S41</f>
        <v>7200</v>
      </c>
      <c r="Q41" s="409">
        <v>3600</v>
      </c>
      <c r="R41" s="1278"/>
      <c r="S41" s="1278">
        <v>2</v>
      </c>
      <c r="T41" s="1278"/>
    </row>
    <row r="42" spans="1:23">
      <c r="A42" s="2017"/>
      <c r="B42" s="1139"/>
      <c r="C42" s="2435"/>
      <c r="D42" s="1855"/>
      <c r="E42" s="1856"/>
      <c r="F42" s="1856"/>
      <c r="G42" s="605"/>
      <c r="H42" s="1857"/>
      <c r="I42" s="1854"/>
      <c r="J42" s="1858"/>
      <c r="K42" s="842" t="s">
        <v>1371</v>
      </c>
      <c r="L42" s="1881" t="s">
        <v>327</v>
      </c>
      <c r="M42" s="851">
        <f t="shared" si="12"/>
        <v>4000</v>
      </c>
      <c r="N42" s="400" t="s">
        <v>535</v>
      </c>
      <c r="O42" s="420"/>
      <c r="P42" s="414">
        <f>Q42*S42</f>
        <v>4000</v>
      </c>
      <c r="Q42" s="395">
        <v>2000</v>
      </c>
      <c r="R42" s="413"/>
      <c r="S42" s="413">
        <v>2</v>
      </c>
      <c r="T42" s="413"/>
    </row>
    <row r="43" spans="1:23" s="2412" customFormat="1">
      <c r="A43" s="2405"/>
      <c r="B43" s="2442"/>
      <c r="C43" s="2580"/>
      <c r="D43" s="2419"/>
      <c r="E43" s="2420"/>
      <c r="F43" s="2420"/>
      <c r="G43" s="605"/>
      <c r="H43" s="2421"/>
      <c r="I43" s="2408"/>
      <c r="J43" s="2422"/>
      <c r="K43" s="2581" t="s">
        <v>2433</v>
      </c>
      <c r="L43" s="2582" t="s">
        <v>327</v>
      </c>
      <c r="M43" s="834">
        <f t="shared" si="12"/>
        <v>115000</v>
      </c>
      <c r="N43" s="834" t="s">
        <v>536</v>
      </c>
      <c r="O43" s="420"/>
      <c r="P43" s="422">
        <v>115000</v>
      </c>
      <c r="Q43" s="1281"/>
      <c r="R43" s="1282"/>
      <c r="S43" s="1282"/>
      <c r="T43" s="1282"/>
      <c r="U43" s="2411"/>
      <c r="V43" s="2411"/>
      <c r="W43" s="2411"/>
    </row>
    <row r="44" spans="1:23">
      <c r="A44" s="2017"/>
      <c r="B44" s="1139"/>
      <c r="C44" s="2435"/>
      <c r="D44" s="1855"/>
      <c r="E44" s="1856"/>
      <c r="F44" s="1855"/>
      <c r="G44" s="610"/>
      <c r="H44" s="1857"/>
      <c r="I44" s="1854"/>
      <c r="J44" s="1858"/>
      <c r="K44" s="2581" t="s">
        <v>1372</v>
      </c>
      <c r="L44" s="2582" t="s">
        <v>327</v>
      </c>
      <c r="M44" s="1283">
        <f>P44</f>
        <v>10000</v>
      </c>
      <c r="N44" s="400" t="s">
        <v>1373</v>
      </c>
      <c r="O44" s="420"/>
      <c r="P44" s="414">
        <f>Q44*S44</f>
        <v>10000</v>
      </c>
      <c r="Q44" s="395">
        <v>5000</v>
      </c>
      <c r="R44" s="413"/>
      <c r="S44" s="413">
        <v>2</v>
      </c>
      <c r="T44" s="413"/>
    </row>
    <row r="45" spans="1:23">
      <c r="A45" s="2017"/>
      <c r="B45" s="1139"/>
      <c r="C45" s="2435"/>
      <c r="D45" s="1855"/>
      <c r="E45" s="1859"/>
      <c r="F45" s="1855"/>
      <c r="G45" s="611"/>
      <c r="H45" s="1860"/>
      <c r="I45" s="1854"/>
      <c r="J45" s="1854"/>
      <c r="K45" s="1320" t="s">
        <v>1374</v>
      </c>
      <c r="L45" s="2583" t="s">
        <v>327</v>
      </c>
      <c r="M45" s="1283">
        <f>P45</f>
        <v>240000</v>
      </c>
      <c r="N45" s="1284" t="s">
        <v>537</v>
      </c>
      <c r="O45" s="420"/>
      <c r="P45" s="422">
        <f>Q45*S45</f>
        <v>240000</v>
      </c>
      <c r="Q45" s="1281">
        <v>20000</v>
      </c>
      <c r="R45" s="1282"/>
      <c r="S45" s="1285">
        <v>12</v>
      </c>
      <c r="T45" s="1282"/>
    </row>
    <row r="46" spans="1:23">
      <c r="A46" s="2017"/>
      <c r="B46" s="1139"/>
      <c r="C46" s="2435"/>
      <c r="D46" s="1855"/>
      <c r="E46" s="1856"/>
      <c r="F46" s="1856"/>
      <c r="G46" s="605"/>
      <c r="H46" s="1857"/>
      <c r="I46" s="1854"/>
      <c r="J46" s="1858"/>
      <c r="K46" s="2581" t="s">
        <v>1375</v>
      </c>
      <c r="L46" s="2582" t="s">
        <v>327</v>
      </c>
      <c r="M46" s="834">
        <f t="shared" si="12"/>
        <v>43872</v>
      </c>
      <c r="N46" s="400" t="s">
        <v>538</v>
      </c>
      <c r="O46" s="420"/>
      <c r="P46" s="414">
        <f>Q46*S46</f>
        <v>43872</v>
      </c>
      <c r="Q46" s="395">
        <v>3656</v>
      </c>
      <c r="R46" s="413"/>
      <c r="S46" s="413">
        <v>12</v>
      </c>
      <c r="T46" s="413"/>
    </row>
    <row r="47" spans="1:23">
      <c r="A47" s="2017"/>
      <c r="B47" s="1139"/>
      <c r="C47" s="2435"/>
      <c r="D47" s="1855"/>
      <c r="E47" s="1856"/>
      <c r="F47" s="1856"/>
      <c r="G47" s="605"/>
      <c r="H47" s="1857"/>
      <c r="I47" s="1854"/>
      <c r="J47" s="1858"/>
      <c r="K47" s="2581" t="s">
        <v>1376</v>
      </c>
      <c r="L47" s="2582" t="s">
        <v>327</v>
      </c>
      <c r="M47" s="834">
        <f t="shared" si="12"/>
        <v>3000</v>
      </c>
      <c r="N47" s="400" t="s">
        <v>539</v>
      </c>
      <c r="O47" s="420"/>
      <c r="P47" s="414">
        <f>Q47*S47</f>
        <v>3000</v>
      </c>
      <c r="Q47" s="395">
        <v>250</v>
      </c>
      <c r="R47" s="413"/>
      <c r="S47" s="413">
        <v>12</v>
      </c>
      <c r="T47" s="413"/>
    </row>
    <row r="48" spans="1:23" s="2412" customFormat="1">
      <c r="A48" s="2405"/>
      <c r="B48" s="2442"/>
      <c r="C48" s="2580"/>
      <c r="D48" s="2406"/>
      <c r="E48" s="2407"/>
      <c r="F48" s="2407"/>
      <c r="G48" s="2407"/>
      <c r="H48" s="2408"/>
      <c r="I48" s="2408"/>
      <c r="J48" s="2409"/>
      <c r="K48" s="2581" t="s">
        <v>2434</v>
      </c>
      <c r="L48" s="2582" t="s">
        <v>327</v>
      </c>
      <c r="M48" s="834">
        <f t="shared" si="12"/>
        <v>3300</v>
      </c>
      <c r="N48" s="834" t="s">
        <v>2435</v>
      </c>
      <c r="O48" s="420"/>
      <c r="P48" s="422">
        <f>Q48*S48</f>
        <v>3300</v>
      </c>
      <c r="Q48" s="1281">
        <v>550</v>
      </c>
      <c r="R48" s="1282"/>
      <c r="S48" s="1282">
        <v>6</v>
      </c>
      <c r="T48" s="2410"/>
      <c r="U48" s="2411"/>
      <c r="V48" s="2411"/>
      <c r="W48" s="2411"/>
    </row>
    <row r="49" spans="1:20">
      <c r="A49" s="2017"/>
      <c r="B49" s="1139"/>
      <c r="C49" s="2435"/>
      <c r="D49" s="611"/>
      <c r="E49" s="605"/>
      <c r="F49" s="605"/>
      <c r="G49" s="605"/>
      <c r="H49" s="1854"/>
      <c r="I49" s="1854"/>
      <c r="J49" s="1854"/>
      <c r="K49" s="2581" t="s">
        <v>1377</v>
      </c>
      <c r="L49" s="2582" t="s">
        <v>327</v>
      </c>
      <c r="M49" s="834">
        <f t="shared" si="12"/>
        <v>6000</v>
      </c>
      <c r="N49" s="400" t="s">
        <v>540</v>
      </c>
      <c r="O49" s="420"/>
      <c r="P49" s="414">
        <f>Q49*T49</f>
        <v>6000</v>
      </c>
      <c r="Q49" s="395">
        <v>2000</v>
      </c>
      <c r="R49" s="413"/>
      <c r="S49" s="413"/>
      <c r="T49" s="310">
        <v>3</v>
      </c>
    </row>
    <row r="50" spans="1:20">
      <c r="A50" s="2017"/>
      <c r="B50" s="1139"/>
      <c r="C50" s="2435"/>
      <c r="D50" s="1855"/>
      <c r="E50" s="1856"/>
      <c r="F50" s="1856"/>
      <c r="G50" s="605"/>
      <c r="H50" s="1857"/>
      <c r="I50" s="1854"/>
      <c r="J50" s="1858"/>
      <c r="K50" s="2581" t="s">
        <v>541</v>
      </c>
      <c r="L50" s="2582"/>
      <c r="M50" s="834">
        <f>SUM(M51:M54)</f>
        <v>29000</v>
      </c>
      <c r="N50" s="404" t="s">
        <v>542</v>
      </c>
      <c r="O50" s="420">
        <f>SUM(P51:P54)</f>
        <v>29000</v>
      </c>
      <c r="P50" s="414"/>
      <c r="Q50" s="395"/>
      <c r="R50" s="413"/>
      <c r="S50" s="413"/>
      <c r="T50" s="413"/>
    </row>
    <row r="51" spans="1:20">
      <c r="A51" s="2017"/>
      <c r="B51" s="1139"/>
      <c r="C51" s="2435"/>
      <c r="D51" s="1855"/>
      <c r="E51" s="1856"/>
      <c r="F51" s="1856"/>
      <c r="G51" s="605"/>
      <c r="H51" s="1857"/>
      <c r="I51" s="1854"/>
      <c r="J51" s="1858"/>
      <c r="K51" s="2581" t="s">
        <v>1378</v>
      </c>
      <c r="L51" s="2582" t="s">
        <v>327</v>
      </c>
      <c r="M51" s="834">
        <f t="shared" ref="M51" si="13">P51</f>
        <v>5500</v>
      </c>
      <c r="N51" s="400" t="s">
        <v>543</v>
      </c>
      <c r="O51" s="420"/>
      <c r="P51" s="414">
        <f>Q51*R51</f>
        <v>5500</v>
      </c>
      <c r="Q51" s="395">
        <v>5500</v>
      </c>
      <c r="R51" s="413">
        <v>1</v>
      </c>
      <c r="S51" s="413"/>
      <c r="T51" s="413"/>
    </row>
    <row r="52" spans="1:20">
      <c r="A52" s="2017"/>
      <c r="B52" s="1139"/>
      <c r="C52" s="2435"/>
      <c r="D52" s="1855"/>
      <c r="E52" s="1856"/>
      <c r="F52" s="1856"/>
      <c r="G52" s="605"/>
      <c r="H52" s="1857"/>
      <c r="I52" s="1854"/>
      <c r="J52" s="1858"/>
      <c r="K52" s="2581" t="s">
        <v>1379</v>
      </c>
      <c r="L52" s="2582" t="s">
        <v>327</v>
      </c>
      <c r="M52" s="834">
        <f>P52</f>
        <v>13000</v>
      </c>
      <c r="N52" s="400" t="s">
        <v>544</v>
      </c>
      <c r="O52" s="420"/>
      <c r="P52" s="414">
        <f>Q52*R52</f>
        <v>13000</v>
      </c>
      <c r="Q52" s="395">
        <v>6500</v>
      </c>
      <c r="R52" s="413">
        <v>2</v>
      </c>
      <c r="S52" s="413"/>
      <c r="T52" s="413"/>
    </row>
    <row r="53" spans="1:20">
      <c r="A53" s="2017"/>
      <c r="B53" s="1139"/>
      <c r="C53" s="2435"/>
      <c r="D53" s="1855"/>
      <c r="E53" s="1856"/>
      <c r="F53" s="1856"/>
      <c r="G53" s="605"/>
      <c r="H53" s="1857"/>
      <c r="I53" s="1854"/>
      <c r="J53" s="1858"/>
      <c r="K53" s="2581" t="s">
        <v>1380</v>
      </c>
      <c r="L53" s="2582" t="s">
        <v>327</v>
      </c>
      <c r="M53" s="834">
        <f>P53</f>
        <v>5500</v>
      </c>
      <c r="N53" s="400" t="s">
        <v>1381</v>
      </c>
      <c r="O53" s="420"/>
      <c r="P53" s="414">
        <f>Q53*R53</f>
        <v>5500</v>
      </c>
      <c r="Q53" s="395">
        <v>5500</v>
      </c>
      <c r="R53" s="413">
        <v>1</v>
      </c>
      <c r="S53" s="413"/>
      <c r="T53" s="413"/>
    </row>
    <row r="54" spans="1:20">
      <c r="A54" s="2017"/>
      <c r="B54" s="1139"/>
      <c r="C54" s="2435"/>
      <c r="D54" s="1855"/>
      <c r="E54" s="1856"/>
      <c r="F54" s="1856"/>
      <c r="G54" s="605"/>
      <c r="H54" s="1857"/>
      <c r="I54" s="1854"/>
      <c r="J54" s="1858"/>
      <c r="K54" s="2581" t="s">
        <v>545</v>
      </c>
      <c r="L54" s="2582" t="s">
        <v>327</v>
      </c>
      <c r="M54" s="834">
        <f>P54</f>
        <v>5000</v>
      </c>
      <c r="N54" s="400" t="s">
        <v>546</v>
      </c>
      <c r="O54" s="420"/>
      <c r="P54" s="414">
        <f>Q54*R54</f>
        <v>5000</v>
      </c>
      <c r="Q54" s="395">
        <v>5000</v>
      </c>
      <c r="R54" s="413">
        <v>1</v>
      </c>
      <c r="S54" s="413"/>
      <c r="T54" s="413"/>
    </row>
    <row r="55" spans="1:20">
      <c r="A55" s="2017"/>
      <c r="B55" s="1139"/>
      <c r="C55" s="2435"/>
      <c r="D55" s="1855"/>
      <c r="E55" s="1856"/>
      <c r="F55" s="1856"/>
      <c r="G55" s="605"/>
      <c r="H55" s="1857"/>
      <c r="I55" s="1854"/>
      <c r="J55" s="1858"/>
      <c r="K55" s="2581" t="s">
        <v>547</v>
      </c>
      <c r="L55" s="2582"/>
      <c r="M55" s="834">
        <f>SUM(M56:M61)</f>
        <v>95900</v>
      </c>
      <c r="N55" s="404" t="s">
        <v>548</v>
      </c>
      <c r="O55" s="420">
        <f>SUM(P56:P61)</f>
        <v>95900</v>
      </c>
      <c r="P55" s="414"/>
      <c r="Q55" s="395"/>
      <c r="R55" s="413"/>
      <c r="S55" s="413"/>
      <c r="T55" s="413"/>
    </row>
    <row r="56" spans="1:20">
      <c r="A56" s="2017"/>
      <c r="B56" s="1139"/>
      <c r="C56" s="2435"/>
      <c r="D56" s="1855"/>
      <c r="E56" s="1856"/>
      <c r="F56" s="1856"/>
      <c r="G56" s="605"/>
      <c r="H56" s="1857"/>
      <c r="I56" s="1854"/>
      <c r="J56" s="1858"/>
      <c r="K56" s="2581" t="s">
        <v>1382</v>
      </c>
      <c r="L56" s="2582" t="s">
        <v>327</v>
      </c>
      <c r="M56" s="834">
        <f t="shared" ref="M56:M61" si="14">P56</f>
        <v>43200</v>
      </c>
      <c r="N56" s="400" t="s">
        <v>549</v>
      </c>
      <c r="O56" s="420"/>
      <c r="P56" s="414">
        <f>Q56*R56</f>
        <v>43200</v>
      </c>
      <c r="Q56" s="395">
        <v>3600</v>
      </c>
      <c r="R56" s="413">
        <v>12</v>
      </c>
      <c r="S56" s="413"/>
      <c r="T56" s="413"/>
    </row>
    <row r="57" spans="1:20">
      <c r="A57" s="2017"/>
      <c r="B57" s="1139"/>
      <c r="C57" s="2435"/>
      <c r="D57" s="1855"/>
      <c r="E57" s="1856"/>
      <c r="F57" s="1856"/>
      <c r="G57" s="605"/>
      <c r="H57" s="1857"/>
      <c r="I57" s="1854"/>
      <c r="J57" s="1858"/>
      <c r="K57" s="2581" t="s">
        <v>1383</v>
      </c>
      <c r="L57" s="2582" t="s">
        <v>327</v>
      </c>
      <c r="M57" s="834">
        <f t="shared" si="14"/>
        <v>4000</v>
      </c>
      <c r="N57" s="400" t="s">
        <v>550</v>
      </c>
      <c r="O57" s="420"/>
      <c r="P57" s="414">
        <f>Q57*R57*S57</f>
        <v>4000</v>
      </c>
      <c r="Q57" s="395">
        <v>500</v>
      </c>
      <c r="R57" s="413">
        <v>1</v>
      </c>
      <c r="S57" s="413">
        <v>8</v>
      </c>
      <c r="T57" s="413"/>
    </row>
    <row r="58" spans="1:20">
      <c r="A58" s="2017"/>
      <c r="B58" s="1139"/>
      <c r="C58" s="2435"/>
      <c r="D58" s="1855"/>
      <c r="E58" s="1856"/>
      <c r="F58" s="1856"/>
      <c r="G58" s="605"/>
      <c r="H58" s="1857"/>
      <c r="I58" s="1854"/>
      <c r="J58" s="1858"/>
      <c r="K58" s="2581" t="s">
        <v>1384</v>
      </c>
      <c r="L58" s="2582" t="s">
        <v>327</v>
      </c>
      <c r="M58" s="834">
        <f t="shared" si="14"/>
        <v>10800</v>
      </c>
      <c r="N58" s="400" t="s">
        <v>551</v>
      </c>
      <c r="O58" s="420"/>
      <c r="P58" s="414">
        <f>Q58*R58*S58+3000</f>
        <v>10800</v>
      </c>
      <c r="Q58" s="395">
        <v>650</v>
      </c>
      <c r="R58" s="413">
        <v>1</v>
      </c>
      <c r="S58" s="413">
        <v>12</v>
      </c>
      <c r="T58" s="413"/>
    </row>
    <row r="59" spans="1:20">
      <c r="A59" s="2017"/>
      <c r="B59" s="1139"/>
      <c r="C59" s="2435"/>
      <c r="D59" s="1855"/>
      <c r="E59" s="1856"/>
      <c r="F59" s="1856"/>
      <c r="G59" s="605"/>
      <c r="H59" s="1857"/>
      <c r="I59" s="1854"/>
      <c r="J59" s="1858"/>
      <c r="K59" s="2581" t="s">
        <v>1385</v>
      </c>
      <c r="L59" s="2582" t="s">
        <v>327</v>
      </c>
      <c r="M59" s="834">
        <f t="shared" si="14"/>
        <v>22800</v>
      </c>
      <c r="N59" s="400" t="s">
        <v>552</v>
      </c>
      <c r="O59" s="420"/>
      <c r="P59" s="414">
        <f>Q59*R59*S59</f>
        <v>22800</v>
      </c>
      <c r="Q59" s="395">
        <v>1900</v>
      </c>
      <c r="R59" s="413">
        <v>1</v>
      </c>
      <c r="S59" s="413">
        <v>12</v>
      </c>
      <c r="T59" s="413"/>
    </row>
    <row r="60" spans="1:20">
      <c r="A60" s="2017"/>
      <c r="B60" s="1139"/>
      <c r="C60" s="2435"/>
      <c r="D60" s="1855"/>
      <c r="E60" s="1856"/>
      <c r="F60" s="1856"/>
      <c r="G60" s="605"/>
      <c r="H60" s="1857"/>
      <c r="I60" s="1854"/>
      <c r="J60" s="1858"/>
      <c r="K60" s="2581" t="s">
        <v>553</v>
      </c>
      <c r="L60" s="2582" t="s">
        <v>327</v>
      </c>
      <c r="M60" s="834">
        <f t="shared" si="14"/>
        <v>15000</v>
      </c>
      <c r="N60" s="400" t="s">
        <v>554</v>
      </c>
      <c r="O60" s="420"/>
      <c r="P60" s="414">
        <f>Q60*R60*S60</f>
        <v>15000</v>
      </c>
      <c r="Q60" s="395">
        <v>1000</v>
      </c>
      <c r="R60" s="413">
        <v>1</v>
      </c>
      <c r="S60" s="413">
        <v>15</v>
      </c>
      <c r="T60" s="413"/>
    </row>
    <row r="61" spans="1:20">
      <c r="A61" s="2017"/>
      <c r="B61" s="1139"/>
      <c r="C61" s="2435"/>
      <c r="D61" s="1855"/>
      <c r="E61" s="1856"/>
      <c r="F61" s="1856"/>
      <c r="G61" s="605"/>
      <c r="H61" s="1857"/>
      <c r="I61" s="1854"/>
      <c r="J61" s="1858"/>
      <c r="K61" s="2581" t="s">
        <v>1386</v>
      </c>
      <c r="L61" s="2582" t="s">
        <v>327</v>
      </c>
      <c r="M61" s="834">
        <f t="shared" si="14"/>
        <v>100</v>
      </c>
      <c r="N61" s="400" t="s">
        <v>554</v>
      </c>
      <c r="O61" s="420"/>
      <c r="P61" s="414">
        <f>Q61*R61</f>
        <v>100</v>
      </c>
      <c r="Q61" s="395">
        <v>50</v>
      </c>
      <c r="R61" s="413">
        <v>2</v>
      </c>
      <c r="S61" s="413"/>
      <c r="T61" s="413"/>
    </row>
    <row r="62" spans="1:20">
      <c r="A62" s="2017"/>
      <c r="B62" s="1139"/>
      <c r="C62" s="2435"/>
      <c r="D62" s="611"/>
      <c r="E62" s="605"/>
      <c r="F62" s="611"/>
      <c r="G62" s="837" t="s">
        <v>366</v>
      </c>
      <c r="H62" s="1846">
        <f>O62</f>
        <v>26224</v>
      </c>
      <c r="I62" s="1846">
        <v>27984</v>
      </c>
      <c r="J62" s="1846">
        <f>H62-I62</f>
        <v>-1760</v>
      </c>
      <c r="K62" s="833"/>
      <c r="L62" s="861"/>
      <c r="M62" s="1286">
        <f>SUM(M63,M68,M71)</f>
        <v>26224</v>
      </c>
      <c r="N62" s="404"/>
      <c r="O62" s="418">
        <f>SUM(O63:O72)</f>
        <v>26224</v>
      </c>
      <c r="P62" s="414"/>
      <c r="Q62" s="395"/>
      <c r="R62" s="413"/>
      <c r="S62" s="413"/>
      <c r="T62" s="310"/>
    </row>
    <row r="63" spans="1:20">
      <c r="A63" s="2017"/>
      <c r="B63" s="1139"/>
      <c r="C63" s="2435"/>
      <c r="D63" s="611"/>
      <c r="E63" s="605"/>
      <c r="F63" s="611"/>
      <c r="G63" s="611"/>
      <c r="H63" s="1854"/>
      <c r="I63" s="1854"/>
      <c r="J63" s="1854"/>
      <c r="K63" s="2581" t="s">
        <v>557</v>
      </c>
      <c r="L63" s="2582"/>
      <c r="M63" s="834">
        <f>SUM(M64:M67)</f>
        <v>6624</v>
      </c>
      <c r="N63" s="404" t="s">
        <v>558</v>
      </c>
      <c r="O63" s="420">
        <f>SUM(P64:P67)</f>
        <v>6624</v>
      </c>
      <c r="P63" s="414"/>
      <c r="Q63" s="395"/>
      <c r="R63" s="413"/>
      <c r="S63" s="413"/>
      <c r="T63" s="310"/>
    </row>
    <row r="64" spans="1:20">
      <c r="A64" s="2017"/>
      <c r="B64" s="1139"/>
      <c r="C64" s="2435"/>
      <c r="D64" s="611"/>
      <c r="E64" s="605"/>
      <c r="F64" s="605"/>
      <c r="G64" s="605"/>
      <c r="H64" s="1854"/>
      <c r="I64" s="1854"/>
      <c r="J64" s="1854"/>
      <c r="K64" s="2581" t="s">
        <v>1387</v>
      </c>
      <c r="L64" s="2582" t="s">
        <v>1370</v>
      </c>
      <c r="M64" s="834">
        <f>P64</f>
        <v>1440</v>
      </c>
      <c r="N64" s="834" t="s">
        <v>1388</v>
      </c>
      <c r="O64" s="420"/>
      <c r="P64" s="414">
        <f>Q64*R64*S64</f>
        <v>1440</v>
      </c>
      <c r="Q64" s="395">
        <v>60</v>
      </c>
      <c r="R64" s="413">
        <v>2</v>
      </c>
      <c r="S64" s="413">
        <v>12</v>
      </c>
      <c r="T64" s="310"/>
    </row>
    <row r="65" spans="1:23">
      <c r="A65" s="2017"/>
      <c r="B65" s="1139"/>
      <c r="C65" s="2435"/>
      <c r="D65" s="611"/>
      <c r="E65" s="605"/>
      <c r="F65" s="605"/>
      <c r="G65" s="605"/>
      <c r="H65" s="1854"/>
      <c r="I65" s="1854"/>
      <c r="J65" s="1854"/>
      <c r="K65" s="2581" t="s">
        <v>656</v>
      </c>
      <c r="L65" s="2582" t="s">
        <v>327</v>
      </c>
      <c r="M65" s="834">
        <f t="shared" ref="M65:M67" si="15">P65</f>
        <v>1584</v>
      </c>
      <c r="N65" s="400" t="s">
        <v>559</v>
      </c>
      <c r="O65" s="420"/>
      <c r="P65" s="414">
        <f t="shared" ref="P65:P67" si="16">Q65*R65*S65</f>
        <v>1584</v>
      </c>
      <c r="Q65" s="395">
        <v>22</v>
      </c>
      <c r="R65" s="413">
        <v>6</v>
      </c>
      <c r="S65" s="413">
        <v>12</v>
      </c>
      <c r="T65" s="310"/>
    </row>
    <row r="66" spans="1:23">
      <c r="A66" s="2017"/>
      <c r="B66" s="1139"/>
      <c r="C66" s="2435"/>
      <c r="D66" s="611"/>
      <c r="E66" s="605"/>
      <c r="F66" s="605"/>
      <c r="G66" s="605"/>
      <c r="H66" s="1854"/>
      <c r="I66" s="1854"/>
      <c r="J66" s="1854"/>
      <c r="K66" s="2581" t="s">
        <v>1389</v>
      </c>
      <c r="L66" s="2582" t="s">
        <v>327</v>
      </c>
      <c r="M66" s="834">
        <f t="shared" si="15"/>
        <v>3600</v>
      </c>
      <c r="N66" s="400" t="s">
        <v>560</v>
      </c>
      <c r="O66" s="420"/>
      <c r="P66" s="414">
        <f t="shared" si="16"/>
        <v>3600</v>
      </c>
      <c r="Q66" s="395">
        <v>150</v>
      </c>
      <c r="R66" s="413">
        <v>2</v>
      </c>
      <c r="S66" s="413">
        <v>12</v>
      </c>
      <c r="T66" s="310"/>
    </row>
    <row r="67" spans="1:23" s="2412" customFormat="1">
      <c r="A67" s="2405"/>
      <c r="B67" s="2442"/>
      <c r="C67" s="2580"/>
      <c r="D67" s="2406"/>
      <c r="E67" s="2407"/>
      <c r="F67" s="2407"/>
      <c r="G67" s="2407"/>
      <c r="H67" s="2423"/>
      <c r="I67" s="2408"/>
      <c r="J67" s="2422"/>
      <c r="K67" s="2581" t="s">
        <v>2436</v>
      </c>
      <c r="L67" s="2582" t="s">
        <v>327</v>
      </c>
      <c r="M67" s="834">
        <f t="shared" si="15"/>
        <v>0</v>
      </c>
      <c r="N67" s="834" t="s">
        <v>1390</v>
      </c>
      <c r="O67" s="420"/>
      <c r="P67" s="422">
        <f t="shared" si="16"/>
        <v>0</v>
      </c>
      <c r="Q67" s="1281">
        <v>100</v>
      </c>
      <c r="R67" s="1282">
        <v>1</v>
      </c>
      <c r="S67" s="1282"/>
      <c r="T67" s="2410"/>
      <c r="U67" s="2411"/>
      <c r="V67" s="2411"/>
      <c r="W67" s="2411"/>
    </row>
    <row r="68" spans="1:23">
      <c r="A68" s="2017"/>
      <c r="B68" s="1139"/>
      <c r="C68" s="2435"/>
      <c r="D68" s="1855"/>
      <c r="E68" s="1856"/>
      <c r="F68" s="1856"/>
      <c r="G68" s="605"/>
      <c r="H68" s="1857"/>
      <c r="I68" s="1854"/>
      <c r="J68" s="1858"/>
      <c r="K68" s="2581" t="s">
        <v>561</v>
      </c>
      <c r="L68" s="2582"/>
      <c r="M68" s="834">
        <f>SUM(M69:M70)</f>
        <v>7600</v>
      </c>
      <c r="N68" s="404" t="s">
        <v>562</v>
      </c>
      <c r="O68" s="1272">
        <f>SUM(P69:P70)</f>
        <v>7600</v>
      </c>
      <c r="P68" s="1277"/>
      <c r="Q68" s="409"/>
      <c r="R68" s="1278"/>
      <c r="S68" s="1278"/>
      <c r="T68" s="1278"/>
    </row>
    <row r="69" spans="1:23">
      <c r="A69" s="2017"/>
      <c r="B69" s="1139"/>
      <c r="C69" s="2435"/>
      <c r="D69" s="1855"/>
      <c r="E69" s="1856"/>
      <c r="F69" s="1856"/>
      <c r="G69" s="1856"/>
      <c r="H69" s="1857"/>
      <c r="I69" s="1854"/>
      <c r="J69" s="1858"/>
      <c r="K69" s="843" t="s">
        <v>1759</v>
      </c>
      <c r="L69" s="1881" t="s">
        <v>327</v>
      </c>
      <c r="M69" s="834">
        <f>P69</f>
        <v>6600</v>
      </c>
      <c r="N69" s="407" t="s">
        <v>563</v>
      </c>
      <c r="O69" s="1272"/>
      <c r="P69" s="1277">
        <f>Q69*S69</f>
        <v>6600</v>
      </c>
      <c r="Q69" s="409">
        <v>2200</v>
      </c>
      <c r="R69" s="1278"/>
      <c r="S69" s="1278">
        <v>3</v>
      </c>
      <c r="T69" s="1278"/>
    </row>
    <row r="70" spans="1:23">
      <c r="A70" s="2017"/>
      <c r="B70" s="1139"/>
      <c r="C70" s="2435"/>
      <c r="D70" s="1855"/>
      <c r="E70" s="1856"/>
      <c r="F70" s="1856"/>
      <c r="G70" s="1856"/>
      <c r="H70" s="1857"/>
      <c r="I70" s="1854"/>
      <c r="J70" s="1858"/>
      <c r="K70" s="2581" t="s">
        <v>1391</v>
      </c>
      <c r="L70" s="2582" t="s">
        <v>327</v>
      </c>
      <c r="M70" s="834">
        <f t="shared" ref="M70" si="17">P70</f>
        <v>1000</v>
      </c>
      <c r="N70" s="400" t="s">
        <v>564</v>
      </c>
      <c r="O70" s="420"/>
      <c r="P70" s="414">
        <f>Q70*S70</f>
        <v>1000</v>
      </c>
      <c r="Q70" s="395">
        <v>500</v>
      </c>
      <c r="R70" s="413"/>
      <c r="S70" s="413">
        <v>2</v>
      </c>
      <c r="T70" s="1278"/>
    </row>
    <row r="71" spans="1:23">
      <c r="A71" s="2017"/>
      <c r="B71" s="1139"/>
      <c r="C71" s="2435"/>
      <c r="D71" s="611"/>
      <c r="E71" s="605"/>
      <c r="F71" s="605"/>
      <c r="G71" s="605"/>
      <c r="H71" s="1854"/>
      <c r="I71" s="1854"/>
      <c r="J71" s="1854"/>
      <c r="K71" s="2581" t="s">
        <v>565</v>
      </c>
      <c r="L71" s="2582"/>
      <c r="M71" s="834">
        <f>O71</f>
        <v>12000</v>
      </c>
      <c r="N71" s="404" t="s">
        <v>566</v>
      </c>
      <c r="O71" s="420">
        <f>SUM(P72:P72)</f>
        <v>12000</v>
      </c>
      <c r="P71" s="414"/>
      <c r="Q71" s="395"/>
      <c r="R71" s="413"/>
      <c r="S71" s="413"/>
      <c r="T71" s="310"/>
    </row>
    <row r="72" spans="1:23">
      <c r="A72" s="2017"/>
      <c r="B72" s="1139"/>
      <c r="C72" s="2435"/>
      <c r="D72" s="611"/>
      <c r="E72" s="605"/>
      <c r="F72" s="611"/>
      <c r="G72" s="836"/>
      <c r="H72" s="1845"/>
      <c r="I72" s="1845"/>
      <c r="J72" s="1845"/>
      <c r="K72" s="838" t="s">
        <v>1392</v>
      </c>
      <c r="L72" s="858" t="s">
        <v>327</v>
      </c>
      <c r="M72" s="835">
        <f>P72</f>
        <v>12000</v>
      </c>
      <c r="N72" s="400" t="s">
        <v>1393</v>
      </c>
      <c r="O72" s="420"/>
      <c r="P72" s="414">
        <f>Q72*R72*S72</f>
        <v>12000</v>
      </c>
      <c r="Q72" s="395">
        <v>1000</v>
      </c>
      <c r="R72" s="413">
        <v>1</v>
      </c>
      <c r="S72" s="413">
        <v>12</v>
      </c>
      <c r="T72" s="310"/>
    </row>
    <row r="73" spans="1:23">
      <c r="A73" s="2017"/>
      <c r="B73" s="1139"/>
      <c r="C73" s="2435"/>
      <c r="D73" s="611"/>
      <c r="E73" s="605"/>
      <c r="F73" s="611"/>
      <c r="G73" s="611" t="s">
        <v>567</v>
      </c>
      <c r="H73" s="1860">
        <f>O73</f>
        <v>54360</v>
      </c>
      <c r="I73" s="1854">
        <v>64140</v>
      </c>
      <c r="J73" s="1854">
        <f>H73-I73</f>
        <v>-9780</v>
      </c>
      <c r="K73" s="2584"/>
      <c r="L73" s="1881"/>
      <c r="M73" s="853">
        <f>SUM(M74,M78,M81)</f>
        <v>54360</v>
      </c>
      <c r="N73" s="416"/>
      <c r="O73" s="418">
        <f>SUM(O74:O82)</f>
        <v>54360</v>
      </c>
      <c r="P73" s="420"/>
      <c r="Q73" s="395"/>
      <c r="R73" s="413"/>
      <c r="S73" s="413"/>
      <c r="T73" s="413"/>
    </row>
    <row r="74" spans="1:23" s="2412" customFormat="1">
      <c r="A74" s="2405"/>
      <c r="B74" s="2442"/>
      <c r="C74" s="2580"/>
      <c r="D74" s="611"/>
      <c r="E74" s="611"/>
      <c r="F74" s="611"/>
      <c r="G74" s="611"/>
      <c r="H74" s="2424"/>
      <c r="I74" s="2408"/>
      <c r="J74" s="2409"/>
      <c r="K74" s="839" t="s">
        <v>443</v>
      </c>
      <c r="L74" s="2585"/>
      <c r="M74" s="854">
        <f>SUM(M75:M77)</f>
        <v>24360</v>
      </c>
      <c r="N74" s="834" t="s">
        <v>568</v>
      </c>
      <c r="O74" s="1287">
        <f>SUM(P75:P77)</f>
        <v>24360</v>
      </c>
      <c r="P74" s="422"/>
      <c r="Q74" s="1281"/>
      <c r="R74" s="1282"/>
      <c r="S74" s="1282"/>
      <c r="T74" s="1282"/>
      <c r="U74" s="2411"/>
      <c r="V74" s="2411"/>
      <c r="W74" s="2411"/>
    </row>
    <row r="75" spans="1:23" s="2412" customFormat="1">
      <c r="A75" s="2405"/>
      <c r="B75" s="2442"/>
      <c r="C75" s="2580"/>
      <c r="D75" s="611"/>
      <c r="E75" s="611"/>
      <c r="F75" s="611"/>
      <c r="G75" s="611"/>
      <c r="H75" s="2424"/>
      <c r="I75" s="2408"/>
      <c r="J75" s="2409"/>
      <c r="K75" s="839" t="s">
        <v>2437</v>
      </c>
      <c r="L75" s="2585" t="s">
        <v>327</v>
      </c>
      <c r="M75" s="854">
        <f>P75</f>
        <v>10920</v>
      </c>
      <c r="N75" s="854" t="s">
        <v>569</v>
      </c>
      <c r="O75" s="420"/>
      <c r="P75" s="422">
        <f>Q75*R75*S75*T75</f>
        <v>10920</v>
      </c>
      <c r="Q75" s="1281">
        <v>130</v>
      </c>
      <c r="R75" s="1282">
        <v>42</v>
      </c>
      <c r="S75" s="1282">
        <v>2</v>
      </c>
      <c r="T75" s="1282">
        <v>1</v>
      </c>
      <c r="U75" s="2411"/>
      <c r="V75" s="2411"/>
      <c r="W75" s="2411"/>
    </row>
    <row r="76" spans="1:23" s="2412" customFormat="1">
      <c r="A76" s="2405"/>
      <c r="B76" s="2442"/>
      <c r="C76" s="2580"/>
      <c r="D76" s="611"/>
      <c r="E76" s="611"/>
      <c r="F76" s="611"/>
      <c r="G76" s="611"/>
      <c r="H76" s="2424"/>
      <c r="I76" s="2408"/>
      <c r="J76" s="2409"/>
      <c r="K76" s="839" t="s">
        <v>2438</v>
      </c>
      <c r="L76" s="2585" t="s">
        <v>327</v>
      </c>
      <c r="M76" s="854">
        <f>P76</f>
        <v>6720</v>
      </c>
      <c r="N76" s="854" t="s">
        <v>1394</v>
      </c>
      <c r="O76" s="420"/>
      <c r="P76" s="422">
        <f>Q76*R76*S76*T76</f>
        <v>6720</v>
      </c>
      <c r="Q76" s="1281">
        <v>80</v>
      </c>
      <c r="R76" s="1282">
        <v>42</v>
      </c>
      <c r="S76" s="1282">
        <v>2</v>
      </c>
      <c r="T76" s="1282">
        <v>1</v>
      </c>
      <c r="U76" s="2411"/>
      <c r="V76" s="2411"/>
      <c r="W76" s="2411"/>
    </row>
    <row r="77" spans="1:23" s="2412" customFormat="1">
      <c r="A77" s="2405"/>
      <c r="B77" s="2442"/>
      <c r="C77" s="2580"/>
      <c r="D77" s="611"/>
      <c r="E77" s="611"/>
      <c r="F77" s="611"/>
      <c r="G77" s="611"/>
      <c r="H77" s="2424"/>
      <c r="I77" s="2408"/>
      <c r="J77" s="2409"/>
      <c r="K77" s="839" t="s">
        <v>2439</v>
      </c>
      <c r="L77" s="2585" t="s">
        <v>327</v>
      </c>
      <c r="M77" s="854">
        <f>P77</f>
        <v>6720</v>
      </c>
      <c r="N77" s="854" t="s">
        <v>570</v>
      </c>
      <c r="O77" s="420"/>
      <c r="P77" s="422">
        <f>Q77*R77*S77*T77</f>
        <v>6720</v>
      </c>
      <c r="Q77" s="1281">
        <v>80</v>
      </c>
      <c r="R77" s="1282">
        <v>42</v>
      </c>
      <c r="S77" s="1282">
        <v>2</v>
      </c>
      <c r="T77" s="1282">
        <v>1</v>
      </c>
      <c r="U77" s="2411"/>
      <c r="V77" s="2411"/>
      <c r="W77" s="2411"/>
    </row>
    <row r="78" spans="1:23" s="2412" customFormat="1">
      <c r="A78" s="2405"/>
      <c r="B78" s="2442"/>
      <c r="C78" s="2580"/>
      <c r="D78" s="611"/>
      <c r="E78" s="611"/>
      <c r="F78" s="611"/>
      <c r="G78" s="611"/>
      <c r="H78" s="2424"/>
      <c r="I78" s="2408"/>
      <c r="J78" s="2409"/>
      <c r="K78" s="842" t="s">
        <v>571</v>
      </c>
      <c r="L78" s="2585"/>
      <c r="M78" s="854">
        <f>SUM(M79:M80)</f>
        <v>25200</v>
      </c>
      <c r="N78" s="834" t="s">
        <v>572</v>
      </c>
      <c r="O78" s="1288">
        <f>SUM(P79:P80)</f>
        <v>25200</v>
      </c>
      <c r="P78" s="422"/>
      <c r="Q78" s="1281"/>
      <c r="R78" s="1282"/>
      <c r="S78" s="1282"/>
      <c r="T78" s="1282"/>
      <c r="U78" s="2411"/>
      <c r="V78" s="2411"/>
      <c r="W78" s="2411"/>
    </row>
    <row r="79" spans="1:23" s="2412" customFormat="1">
      <c r="A79" s="2405"/>
      <c r="B79" s="2442"/>
      <c r="C79" s="2580"/>
      <c r="D79" s="611"/>
      <c r="E79" s="611"/>
      <c r="F79" s="611"/>
      <c r="G79" s="611"/>
      <c r="H79" s="2424"/>
      <c r="I79" s="2408"/>
      <c r="J79" s="2409"/>
      <c r="K79" s="842" t="s">
        <v>1395</v>
      </c>
      <c r="L79" s="2585" t="s">
        <v>327</v>
      </c>
      <c r="M79" s="854">
        <f>P79</f>
        <v>12600</v>
      </c>
      <c r="N79" s="854" t="s">
        <v>573</v>
      </c>
      <c r="O79" s="420"/>
      <c r="P79" s="422">
        <f>Q79*R79*S79</f>
        <v>12600</v>
      </c>
      <c r="Q79" s="1281">
        <v>100</v>
      </c>
      <c r="R79" s="1282">
        <v>42</v>
      </c>
      <c r="S79" s="1282">
        <v>3</v>
      </c>
      <c r="T79" s="1282"/>
      <c r="U79" s="2411"/>
      <c r="V79" s="2411"/>
      <c r="W79" s="2411"/>
    </row>
    <row r="80" spans="1:23" s="2412" customFormat="1">
      <c r="A80" s="2405"/>
      <c r="B80" s="2442"/>
      <c r="C80" s="2580"/>
      <c r="D80" s="611"/>
      <c r="E80" s="611"/>
      <c r="F80" s="611"/>
      <c r="G80" s="611"/>
      <c r="H80" s="2424"/>
      <c r="I80" s="2408"/>
      <c r="J80" s="2409"/>
      <c r="K80" s="841" t="s">
        <v>2440</v>
      </c>
      <c r="L80" s="2585" t="s">
        <v>327</v>
      </c>
      <c r="M80" s="854">
        <f>P80</f>
        <v>12600</v>
      </c>
      <c r="N80" s="854" t="s">
        <v>574</v>
      </c>
      <c r="O80" s="420"/>
      <c r="P80" s="422">
        <f>Q80*R80*S80</f>
        <v>12600</v>
      </c>
      <c r="Q80" s="1281">
        <v>30</v>
      </c>
      <c r="R80" s="1282">
        <v>42</v>
      </c>
      <c r="S80" s="1282">
        <v>10</v>
      </c>
      <c r="T80" s="1282"/>
      <c r="U80" s="2411"/>
      <c r="V80" s="2411"/>
      <c r="W80" s="2411"/>
    </row>
    <row r="81" spans="1:23" s="2412" customFormat="1">
      <c r="A81" s="2405"/>
      <c r="B81" s="2442"/>
      <c r="C81" s="2580"/>
      <c r="D81" s="611"/>
      <c r="E81" s="611"/>
      <c r="F81" s="611"/>
      <c r="G81" s="611"/>
      <c r="H81" s="2424"/>
      <c r="I81" s="2408"/>
      <c r="J81" s="2409"/>
      <c r="K81" s="1880" t="s">
        <v>444</v>
      </c>
      <c r="L81" s="1881"/>
      <c r="M81" s="854">
        <f>SUM(M82:M82)</f>
        <v>4800</v>
      </c>
      <c r="N81" s="834" t="s">
        <v>575</v>
      </c>
      <c r="O81" s="1288">
        <f>P82</f>
        <v>4800</v>
      </c>
      <c r="P81" s="1282"/>
      <c r="Q81" s="1281"/>
      <c r="R81" s="2428"/>
      <c r="S81" s="1282"/>
      <c r="T81" s="1282"/>
      <c r="U81" s="2411"/>
      <c r="V81" s="2411"/>
      <c r="W81" s="2411"/>
    </row>
    <row r="82" spans="1:23" s="2412" customFormat="1">
      <c r="A82" s="2405"/>
      <c r="B82" s="2442"/>
      <c r="C82" s="2580"/>
      <c r="D82" s="611"/>
      <c r="E82" s="611"/>
      <c r="F82" s="611"/>
      <c r="G82" s="836"/>
      <c r="H82" s="2425"/>
      <c r="I82" s="2426"/>
      <c r="J82" s="2427"/>
      <c r="K82" s="844" t="s">
        <v>2441</v>
      </c>
      <c r="L82" s="860" t="s">
        <v>327</v>
      </c>
      <c r="M82" s="855">
        <f>P82</f>
        <v>4800</v>
      </c>
      <c r="N82" s="2429" t="s">
        <v>576</v>
      </c>
      <c r="O82" s="420"/>
      <c r="P82" s="422">
        <f>Q82*R82*S82*T82</f>
        <v>4800</v>
      </c>
      <c r="Q82" s="1281">
        <v>8</v>
      </c>
      <c r="R82" s="1282">
        <v>5</v>
      </c>
      <c r="S82" s="1282">
        <v>10</v>
      </c>
      <c r="T82" s="1282">
        <v>12</v>
      </c>
      <c r="U82" s="2411"/>
      <c r="V82" s="2411"/>
      <c r="W82" s="2411"/>
    </row>
    <row r="83" spans="1:23">
      <c r="A83" s="2017"/>
      <c r="B83" s="1139"/>
      <c r="C83" s="2435"/>
      <c r="D83" s="611"/>
      <c r="E83" s="605"/>
      <c r="F83" s="611"/>
      <c r="G83" s="611" t="s">
        <v>368</v>
      </c>
      <c r="H83" s="1846">
        <f>O83</f>
        <v>124264</v>
      </c>
      <c r="I83" s="1846">
        <v>136614</v>
      </c>
      <c r="J83" s="1846">
        <f>H83-I83</f>
        <v>-12350</v>
      </c>
      <c r="K83" s="2584"/>
      <c r="L83" s="861"/>
      <c r="M83" s="1289">
        <f>SUM(M84:M90,M93,M95,M98)</f>
        <v>124264</v>
      </c>
      <c r="N83" s="400"/>
      <c r="O83" s="418">
        <f>SUM(O84:O101)</f>
        <v>124264</v>
      </c>
      <c r="P83" s="414"/>
      <c r="Q83" s="395"/>
      <c r="R83" s="413"/>
      <c r="S83" s="413"/>
      <c r="T83" s="310"/>
    </row>
    <row r="84" spans="1:23">
      <c r="A84" s="2017"/>
      <c r="B84" s="1139"/>
      <c r="C84" s="2435"/>
      <c r="D84" s="611"/>
      <c r="E84" s="605"/>
      <c r="F84" s="605"/>
      <c r="G84" s="605"/>
      <c r="H84" s="1854"/>
      <c r="I84" s="1854"/>
      <c r="J84" s="1854"/>
      <c r="K84" s="2581" t="s">
        <v>1396</v>
      </c>
      <c r="L84" s="2582" t="s">
        <v>327</v>
      </c>
      <c r="M84" s="834">
        <f t="shared" ref="M84:M89" si="18">O84</f>
        <v>360</v>
      </c>
      <c r="N84" s="1279" t="s">
        <v>579</v>
      </c>
      <c r="O84" s="419">
        <f>P84*Q84*R84</f>
        <v>360</v>
      </c>
      <c r="P84" s="395">
        <v>3</v>
      </c>
      <c r="Q84" s="413">
        <v>10</v>
      </c>
      <c r="R84" s="413">
        <v>12</v>
      </c>
      <c r="S84" s="310"/>
      <c r="T84" s="415"/>
    </row>
    <row r="85" spans="1:23">
      <c r="A85" s="2017"/>
      <c r="B85" s="1139"/>
      <c r="C85" s="2435"/>
      <c r="D85" s="611"/>
      <c r="E85" s="605"/>
      <c r="F85" s="605"/>
      <c r="G85" s="605"/>
      <c r="H85" s="1854"/>
      <c r="I85" s="1854"/>
      <c r="J85" s="1854"/>
      <c r="K85" s="2581" t="s">
        <v>1397</v>
      </c>
      <c r="L85" s="2582" t="s">
        <v>327</v>
      </c>
      <c r="M85" s="834">
        <f t="shared" si="18"/>
        <v>2160</v>
      </c>
      <c r="N85" s="1279" t="s">
        <v>577</v>
      </c>
      <c r="O85" s="419">
        <f>P85*Q85*R85</f>
        <v>2160</v>
      </c>
      <c r="P85" s="395">
        <v>60</v>
      </c>
      <c r="Q85" s="413">
        <v>3</v>
      </c>
      <c r="R85" s="413">
        <v>12</v>
      </c>
      <c r="S85" s="310"/>
      <c r="T85" s="415"/>
    </row>
    <row r="86" spans="1:23">
      <c r="A86" s="2017"/>
      <c r="B86" s="1139"/>
      <c r="C86" s="2435"/>
      <c r="D86" s="611"/>
      <c r="E86" s="605"/>
      <c r="F86" s="605"/>
      <c r="G86" s="605"/>
      <c r="H86" s="1854"/>
      <c r="I86" s="1854"/>
      <c r="J86" s="1854"/>
      <c r="K86" s="2581" t="s">
        <v>1398</v>
      </c>
      <c r="L86" s="2582" t="s">
        <v>327</v>
      </c>
      <c r="M86" s="834">
        <f t="shared" si="18"/>
        <v>180</v>
      </c>
      <c r="N86" s="1290" t="s">
        <v>1399</v>
      </c>
      <c r="O86" s="419">
        <f>P86*Q86*R86</f>
        <v>180</v>
      </c>
      <c r="P86" s="395">
        <v>5</v>
      </c>
      <c r="Q86" s="413">
        <v>3</v>
      </c>
      <c r="R86" s="413">
        <v>12</v>
      </c>
      <c r="S86" s="310"/>
      <c r="T86" s="415"/>
    </row>
    <row r="87" spans="1:23">
      <c r="A87" s="2017"/>
      <c r="B87" s="1139"/>
      <c r="C87" s="2435"/>
      <c r="D87" s="611"/>
      <c r="E87" s="605"/>
      <c r="F87" s="605"/>
      <c r="G87" s="605"/>
      <c r="H87" s="1854"/>
      <c r="I87" s="1854"/>
      <c r="J87" s="1854"/>
      <c r="K87" s="2581" t="s">
        <v>1400</v>
      </c>
      <c r="L87" s="2582" t="s">
        <v>327</v>
      </c>
      <c r="M87" s="834">
        <f t="shared" si="18"/>
        <v>504</v>
      </c>
      <c r="N87" s="1279" t="s">
        <v>578</v>
      </c>
      <c r="O87" s="419">
        <f>P87*Q87*R87</f>
        <v>504</v>
      </c>
      <c r="P87" s="395">
        <v>3.5</v>
      </c>
      <c r="Q87" s="413">
        <v>36</v>
      </c>
      <c r="R87" s="413">
        <v>4</v>
      </c>
      <c r="S87" s="310"/>
      <c r="T87" s="415"/>
    </row>
    <row r="88" spans="1:23">
      <c r="A88" s="2017"/>
      <c r="B88" s="1139"/>
      <c r="C88" s="2435"/>
      <c r="D88" s="611"/>
      <c r="E88" s="605"/>
      <c r="F88" s="605"/>
      <c r="G88" s="605"/>
      <c r="H88" s="1854"/>
      <c r="I88" s="1854"/>
      <c r="J88" s="1854"/>
      <c r="K88" s="2581" t="s">
        <v>1401</v>
      </c>
      <c r="L88" s="2582" t="s">
        <v>327</v>
      </c>
      <c r="M88" s="834">
        <f t="shared" si="18"/>
        <v>600</v>
      </c>
      <c r="N88" s="400"/>
      <c r="O88" s="419">
        <f>P88*R88</f>
        <v>600</v>
      </c>
      <c r="P88" s="395">
        <v>50</v>
      </c>
      <c r="Q88" s="413"/>
      <c r="R88" s="413">
        <v>12</v>
      </c>
      <c r="S88" s="310"/>
      <c r="T88" s="415"/>
    </row>
    <row r="89" spans="1:23">
      <c r="A89" s="2017"/>
      <c r="B89" s="1139"/>
      <c r="C89" s="2435"/>
      <c r="D89" s="611"/>
      <c r="E89" s="605"/>
      <c r="F89" s="605"/>
      <c r="G89" s="605"/>
      <c r="H89" s="1854"/>
      <c r="I89" s="1854"/>
      <c r="J89" s="1854"/>
      <c r="K89" s="2581" t="s">
        <v>580</v>
      </c>
      <c r="L89" s="2582" t="s">
        <v>327</v>
      </c>
      <c r="M89" s="834">
        <f t="shared" si="18"/>
        <v>400</v>
      </c>
      <c r="N89" s="400" t="s">
        <v>1402</v>
      </c>
      <c r="O89" s="419">
        <f>P89*Q89</f>
        <v>400</v>
      </c>
      <c r="P89" s="395">
        <v>400</v>
      </c>
      <c r="Q89" s="413">
        <v>1</v>
      </c>
      <c r="R89" s="413"/>
      <c r="S89" s="310"/>
      <c r="T89" s="415"/>
    </row>
    <row r="90" spans="1:23">
      <c r="A90" s="2017"/>
      <c r="B90" s="1139"/>
      <c r="C90" s="2435"/>
      <c r="D90" s="1855"/>
      <c r="E90" s="1859"/>
      <c r="F90" s="1855"/>
      <c r="G90" s="610"/>
      <c r="H90" s="1860"/>
      <c r="I90" s="1854"/>
      <c r="J90" s="1854"/>
      <c r="K90" s="425" t="s">
        <v>581</v>
      </c>
      <c r="L90" s="2583"/>
      <c r="M90" s="380">
        <f>SUM(M91:M92)</f>
        <v>800</v>
      </c>
      <c r="N90" s="404" t="s">
        <v>582</v>
      </c>
      <c r="O90" s="418">
        <f>SUM(P91:P92)</f>
        <v>800</v>
      </c>
      <c r="P90" s="414"/>
      <c r="Q90" s="395"/>
      <c r="R90" s="413"/>
      <c r="S90" s="413"/>
      <c r="T90" s="413"/>
    </row>
    <row r="91" spans="1:23">
      <c r="A91" s="2017"/>
      <c r="B91" s="1139"/>
      <c r="C91" s="2435"/>
      <c r="D91" s="1855"/>
      <c r="E91" s="1859"/>
      <c r="F91" s="1855"/>
      <c r="G91" s="611"/>
      <c r="H91" s="1860"/>
      <c r="I91" s="1854"/>
      <c r="J91" s="1854"/>
      <c r="K91" s="425" t="s">
        <v>1403</v>
      </c>
      <c r="L91" s="2583" t="s">
        <v>327</v>
      </c>
      <c r="M91" s="380">
        <f>P91</f>
        <v>500</v>
      </c>
      <c r="N91" s="411" t="s">
        <v>583</v>
      </c>
      <c r="O91" s="420"/>
      <c r="P91" s="414">
        <f>Q91*R91</f>
        <v>500</v>
      </c>
      <c r="Q91" s="395">
        <v>500</v>
      </c>
      <c r="R91" s="413">
        <v>1</v>
      </c>
      <c r="S91" s="413"/>
      <c r="T91" s="413"/>
    </row>
    <row r="92" spans="1:23">
      <c r="A92" s="2017"/>
      <c r="B92" s="1139"/>
      <c r="C92" s="2435"/>
      <c r="D92" s="1855"/>
      <c r="E92" s="1859"/>
      <c r="F92" s="1855"/>
      <c r="G92" s="611"/>
      <c r="H92" s="1860"/>
      <c r="I92" s="1854"/>
      <c r="J92" s="1854"/>
      <c r="K92" s="425" t="s">
        <v>584</v>
      </c>
      <c r="L92" s="2583" t="s">
        <v>327</v>
      </c>
      <c r="M92" s="380">
        <f>P92</f>
        <v>300</v>
      </c>
      <c r="N92" s="411" t="s">
        <v>585</v>
      </c>
      <c r="O92" s="420"/>
      <c r="P92" s="414">
        <f>Q92*R92</f>
        <v>300</v>
      </c>
      <c r="Q92" s="395">
        <v>300</v>
      </c>
      <c r="R92" s="413">
        <v>1</v>
      </c>
      <c r="S92" s="413"/>
      <c r="T92" s="413"/>
    </row>
    <row r="93" spans="1:23">
      <c r="A93" s="2017"/>
      <c r="B93" s="1139"/>
      <c r="C93" s="2435"/>
      <c r="D93" s="1855"/>
      <c r="E93" s="1859"/>
      <c r="F93" s="1855"/>
      <c r="G93" s="611"/>
      <c r="H93" s="1860"/>
      <c r="I93" s="1854"/>
      <c r="J93" s="1854"/>
      <c r="K93" s="425" t="s">
        <v>586</v>
      </c>
      <c r="L93" s="2583"/>
      <c r="M93" s="380">
        <f>SUM(M94)</f>
        <v>10000</v>
      </c>
      <c r="N93" s="404" t="s">
        <v>587</v>
      </c>
      <c r="O93" s="418">
        <f>SUM(P94)</f>
        <v>10000</v>
      </c>
      <c r="P93" s="414"/>
      <c r="Q93" s="395"/>
      <c r="R93" s="413"/>
      <c r="S93" s="413"/>
      <c r="T93" s="413"/>
    </row>
    <row r="94" spans="1:23">
      <c r="A94" s="2017"/>
      <c r="B94" s="1139"/>
      <c r="C94" s="2435"/>
      <c r="D94" s="1855"/>
      <c r="E94" s="1859"/>
      <c r="F94" s="1855"/>
      <c r="G94" s="611"/>
      <c r="H94" s="1860"/>
      <c r="I94" s="1854"/>
      <c r="J94" s="1854"/>
      <c r="K94" s="425" t="s">
        <v>1404</v>
      </c>
      <c r="L94" s="2583" t="s">
        <v>327</v>
      </c>
      <c r="M94" s="380">
        <f>P94</f>
        <v>10000</v>
      </c>
      <c r="N94" s="411" t="s">
        <v>588</v>
      </c>
      <c r="O94" s="420"/>
      <c r="P94" s="414">
        <f>Q94*R94</f>
        <v>10000</v>
      </c>
      <c r="Q94" s="395">
        <v>10000</v>
      </c>
      <c r="R94" s="413">
        <v>1</v>
      </c>
      <c r="S94" s="413"/>
      <c r="T94" s="413"/>
    </row>
    <row r="95" spans="1:23">
      <c r="A95" s="2017"/>
      <c r="B95" s="1139"/>
      <c r="C95" s="2435"/>
      <c r="D95" s="1855"/>
      <c r="E95" s="1859"/>
      <c r="F95" s="1855"/>
      <c r="G95" s="611"/>
      <c r="H95" s="1860"/>
      <c r="I95" s="1854"/>
      <c r="J95" s="1854"/>
      <c r="K95" s="425" t="s">
        <v>589</v>
      </c>
      <c r="L95" s="2583"/>
      <c r="M95" s="380">
        <f>SUM(M96:M97)</f>
        <v>107060</v>
      </c>
      <c r="N95" s="402" t="s">
        <v>590</v>
      </c>
      <c r="O95" s="421">
        <f>SUM(P96:P97)</f>
        <v>107060</v>
      </c>
      <c r="P95" s="422"/>
      <c r="Q95" s="423" t="s">
        <v>591</v>
      </c>
      <c r="R95" s="424" t="s">
        <v>592</v>
      </c>
      <c r="S95" s="424" t="s">
        <v>593</v>
      </c>
      <c r="T95" s="413"/>
    </row>
    <row r="96" spans="1:23">
      <c r="A96" s="2017"/>
      <c r="B96" s="1139"/>
      <c r="C96" s="2435"/>
      <c r="D96" s="1855"/>
      <c r="E96" s="1859"/>
      <c r="F96" s="1855"/>
      <c r="G96" s="611"/>
      <c r="H96" s="1860"/>
      <c r="I96" s="1854"/>
      <c r="J96" s="1854"/>
      <c r="K96" s="1320" t="s">
        <v>1487</v>
      </c>
      <c r="L96" s="2583" t="s">
        <v>327</v>
      </c>
      <c r="M96" s="380">
        <f>P96</f>
        <v>80560</v>
      </c>
      <c r="N96" s="411" t="s">
        <v>537</v>
      </c>
      <c r="O96" s="421"/>
      <c r="P96" s="414">
        <f>Q96*R96*S96</f>
        <v>80560</v>
      </c>
      <c r="Q96" s="395">
        <v>7600</v>
      </c>
      <c r="R96" s="413">
        <v>10</v>
      </c>
      <c r="S96" s="412">
        <v>1.06</v>
      </c>
      <c r="T96" s="413"/>
    </row>
    <row r="97" spans="1:23">
      <c r="A97" s="2017"/>
      <c r="B97" s="1139"/>
      <c r="C97" s="2435"/>
      <c r="D97" s="1855"/>
      <c r="E97" s="1859"/>
      <c r="F97" s="1855"/>
      <c r="G97" s="611"/>
      <c r="H97" s="1860"/>
      <c r="I97" s="1854"/>
      <c r="J97" s="1854"/>
      <c r="K97" s="1320" t="s">
        <v>1488</v>
      </c>
      <c r="L97" s="2583" t="s">
        <v>327</v>
      </c>
      <c r="M97" s="380">
        <f>P97</f>
        <v>26500</v>
      </c>
      <c r="N97" s="411" t="s">
        <v>537</v>
      </c>
      <c r="O97" s="421"/>
      <c r="P97" s="414">
        <f>Q97*R97*S97</f>
        <v>26500</v>
      </c>
      <c r="Q97" s="395">
        <v>1000</v>
      </c>
      <c r="R97" s="413">
        <v>25</v>
      </c>
      <c r="S97" s="412">
        <v>1.06</v>
      </c>
      <c r="T97" s="413"/>
    </row>
    <row r="98" spans="1:23">
      <c r="A98" s="2017"/>
      <c r="B98" s="1139"/>
      <c r="C98" s="2435"/>
      <c r="D98" s="611"/>
      <c r="E98" s="1499"/>
      <c r="F98" s="611"/>
      <c r="G98" s="611"/>
      <c r="H98" s="1854"/>
      <c r="I98" s="1854"/>
      <c r="J98" s="1854"/>
      <c r="K98" s="2581" t="s">
        <v>594</v>
      </c>
      <c r="L98" s="2582"/>
      <c r="M98" s="834">
        <f>SUM(M99:M101)</f>
        <v>2200</v>
      </c>
      <c r="N98" s="404" t="s">
        <v>595</v>
      </c>
      <c r="O98" s="418">
        <f>SUM(P99:P101)</f>
        <v>2200</v>
      </c>
      <c r="P98" s="414"/>
      <c r="Q98" s="395"/>
      <c r="R98" s="413"/>
      <c r="S98" s="413"/>
      <c r="T98" s="310"/>
    </row>
    <row r="99" spans="1:23">
      <c r="A99" s="2017"/>
      <c r="B99" s="1139"/>
      <c r="C99" s="2435"/>
      <c r="D99" s="611"/>
      <c r="E99" s="605"/>
      <c r="F99" s="605"/>
      <c r="G99" s="605"/>
      <c r="H99" s="1854"/>
      <c r="I99" s="1854"/>
      <c r="J99" s="1854"/>
      <c r="K99" s="2581" t="s">
        <v>596</v>
      </c>
      <c r="L99" s="2582" t="s">
        <v>327</v>
      </c>
      <c r="M99" s="834">
        <f>P99</f>
        <v>100</v>
      </c>
      <c r="N99" s="400" t="s">
        <v>597</v>
      </c>
      <c r="O99" s="418"/>
      <c r="P99" s="414">
        <f>Q99*R99*S99</f>
        <v>100</v>
      </c>
      <c r="Q99" s="395">
        <v>100</v>
      </c>
      <c r="R99" s="413">
        <v>1</v>
      </c>
      <c r="S99" s="413">
        <v>1</v>
      </c>
      <c r="T99" s="310"/>
    </row>
    <row r="100" spans="1:23">
      <c r="A100" s="2017"/>
      <c r="B100" s="1139"/>
      <c r="C100" s="2435"/>
      <c r="D100" s="611"/>
      <c r="E100" s="605"/>
      <c r="F100" s="605"/>
      <c r="G100" s="605"/>
      <c r="H100" s="1854"/>
      <c r="I100" s="1854"/>
      <c r="J100" s="1854"/>
      <c r="K100" s="2581" t="s">
        <v>598</v>
      </c>
      <c r="L100" s="2582" t="s">
        <v>327</v>
      </c>
      <c r="M100" s="834">
        <f>P100</f>
        <v>300</v>
      </c>
      <c r="N100" s="400" t="s">
        <v>599</v>
      </c>
      <c r="O100" s="418"/>
      <c r="P100" s="414">
        <f>Q100*R100*S100</f>
        <v>300</v>
      </c>
      <c r="Q100" s="395">
        <v>150</v>
      </c>
      <c r="R100" s="413">
        <v>1</v>
      </c>
      <c r="S100" s="413">
        <v>2</v>
      </c>
      <c r="T100" s="310"/>
    </row>
    <row r="101" spans="1:23">
      <c r="A101" s="2017"/>
      <c r="B101" s="1139"/>
      <c r="C101" s="2435"/>
      <c r="D101" s="611"/>
      <c r="E101" s="605"/>
      <c r="F101" s="611"/>
      <c r="G101" s="836"/>
      <c r="H101" s="1845"/>
      <c r="I101" s="1845"/>
      <c r="J101" s="1845"/>
      <c r="K101" s="838" t="s">
        <v>1405</v>
      </c>
      <c r="L101" s="858" t="s">
        <v>327</v>
      </c>
      <c r="M101" s="835">
        <f>P101</f>
        <v>1800</v>
      </c>
      <c r="N101" s="400" t="s">
        <v>600</v>
      </c>
      <c r="O101" s="418"/>
      <c r="P101" s="414">
        <f>Q101*R101*S101</f>
        <v>1800</v>
      </c>
      <c r="Q101" s="395">
        <v>1800</v>
      </c>
      <c r="R101" s="413">
        <v>1</v>
      </c>
      <c r="S101" s="413">
        <v>1</v>
      </c>
      <c r="T101" s="310"/>
    </row>
    <row r="102" spans="1:23">
      <c r="A102" s="2017"/>
      <c r="B102" s="1139"/>
      <c r="C102" s="2435"/>
      <c r="D102" s="611"/>
      <c r="E102" s="605"/>
      <c r="F102" s="611"/>
      <c r="G102" s="611" t="s">
        <v>601</v>
      </c>
      <c r="H102" s="1854">
        <f>M102</f>
        <v>6426</v>
      </c>
      <c r="I102" s="1854">
        <v>9400</v>
      </c>
      <c r="J102" s="1854">
        <f>H102-I102</f>
        <v>-2974</v>
      </c>
      <c r="K102" s="2584"/>
      <c r="L102" s="2582"/>
      <c r="M102" s="1280">
        <f>SUM(M104:M106)</f>
        <v>6426</v>
      </c>
      <c r="N102" s="404" t="s">
        <v>1406</v>
      </c>
      <c r="O102" s="418">
        <f>P104+P105</f>
        <v>5436</v>
      </c>
      <c r="P102" s="414"/>
      <c r="Q102" s="395"/>
      <c r="R102" s="413"/>
      <c r="S102" s="413"/>
      <c r="T102" s="310"/>
    </row>
    <row r="103" spans="1:23">
      <c r="A103" s="2017"/>
      <c r="B103" s="1139"/>
      <c r="C103" s="2435"/>
      <c r="D103" s="611"/>
      <c r="E103" s="605"/>
      <c r="F103" s="605"/>
      <c r="G103" s="605"/>
      <c r="H103" s="1854"/>
      <c r="I103" s="1854"/>
      <c r="J103" s="1854"/>
      <c r="K103" s="2581" t="s">
        <v>602</v>
      </c>
      <c r="L103" s="2582"/>
      <c r="M103" s="834">
        <f>SUM(M104:M106)</f>
        <v>6426</v>
      </c>
      <c r="N103" s="404"/>
      <c r="O103" s="418"/>
      <c r="P103" s="414"/>
      <c r="Q103" s="395"/>
      <c r="R103" s="413"/>
      <c r="S103" s="413"/>
      <c r="T103" s="310"/>
    </row>
    <row r="104" spans="1:23">
      <c r="A104" s="2017"/>
      <c r="B104" s="1139"/>
      <c r="C104" s="2435"/>
      <c r="D104" s="611"/>
      <c r="E104" s="605"/>
      <c r="F104" s="605"/>
      <c r="G104" s="605"/>
      <c r="H104" s="1854"/>
      <c r="I104" s="1854"/>
      <c r="J104" s="1854"/>
      <c r="K104" s="2233" t="s">
        <v>1489</v>
      </c>
      <c r="L104" s="2582" t="s">
        <v>327</v>
      </c>
      <c r="M104" s="834">
        <f>P104</f>
        <v>3600</v>
      </c>
      <c r="N104" s="400" t="s">
        <v>603</v>
      </c>
      <c r="O104" s="420"/>
      <c r="P104" s="414">
        <f>Q104*R104*S104</f>
        <v>3600</v>
      </c>
      <c r="Q104" s="395">
        <v>300</v>
      </c>
      <c r="R104" s="413">
        <v>2</v>
      </c>
      <c r="S104" s="413">
        <v>6</v>
      </c>
      <c r="T104" s="310"/>
    </row>
    <row r="105" spans="1:23">
      <c r="A105" s="2017"/>
      <c r="B105" s="1139"/>
      <c r="C105" s="2435"/>
      <c r="D105" s="611"/>
      <c r="E105" s="605"/>
      <c r="F105" s="605"/>
      <c r="G105" s="605"/>
      <c r="H105" s="1854"/>
      <c r="I105" s="1854"/>
      <c r="J105" s="1854"/>
      <c r="K105" s="425" t="s">
        <v>1490</v>
      </c>
      <c r="L105" s="2582" t="s">
        <v>327</v>
      </c>
      <c r="M105" s="834">
        <f>P105</f>
        <v>1835.9999999999998</v>
      </c>
      <c r="N105" s="400" t="s">
        <v>604</v>
      </c>
      <c r="O105" s="420"/>
      <c r="P105" s="1291">
        <f>Q105*R105*S105*T105</f>
        <v>1835.9999999999998</v>
      </c>
      <c r="Q105" s="395">
        <v>1.7</v>
      </c>
      <c r="R105" s="413">
        <v>1</v>
      </c>
      <c r="S105" s="413">
        <v>12</v>
      </c>
      <c r="T105" s="310">
        <v>90</v>
      </c>
    </row>
    <row r="106" spans="1:23">
      <c r="A106" s="2017"/>
      <c r="B106" s="1139"/>
      <c r="C106" s="2435"/>
      <c r="D106" s="611"/>
      <c r="E106" s="605"/>
      <c r="F106" s="605"/>
      <c r="G106" s="605"/>
      <c r="H106" s="1854"/>
      <c r="I106" s="1854"/>
      <c r="J106" s="1854"/>
      <c r="K106" s="840" t="s">
        <v>1407</v>
      </c>
      <c r="L106" s="858" t="s">
        <v>327</v>
      </c>
      <c r="M106" s="835">
        <f>P106</f>
        <v>990</v>
      </c>
      <c r="N106" s="400" t="s">
        <v>1408</v>
      </c>
      <c r="O106" s="420"/>
      <c r="P106" s="1291">
        <f>Q106*R106*S106*T106</f>
        <v>990</v>
      </c>
      <c r="Q106" s="395">
        <v>6.6000000000000003E-2</v>
      </c>
      <c r="R106" s="413">
        <v>1</v>
      </c>
      <c r="S106" s="413">
        <v>1</v>
      </c>
      <c r="T106" s="310">
        <v>15000</v>
      </c>
    </row>
    <row r="107" spans="1:23" ht="13.5" customHeight="1">
      <c r="A107" s="2017"/>
      <c r="B107" s="1139"/>
      <c r="C107" s="2435"/>
      <c r="D107" s="611"/>
      <c r="E107" s="605"/>
      <c r="F107" s="1862" t="s">
        <v>370</v>
      </c>
      <c r="G107" s="1839"/>
      <c r="H107" s="1254">
        <f>H108</f>
        <v>7440</v>
      </c>
      <c r="I107" s="1254">
        <f>I108</f>
        <v>9015</v>
      </c>
      <c r="J107" s="1254">
        <f>H107-I107</f>
        <v>-1575</v>
      </c>
      <c r="K107" s="845"/>
      <c r="L107" s="859"/>
      <c r="M107" s="832"/>
      <c r="N107" s="400"/>
      <c r="O107" s="420"/>
      <c r="P107" s="414"/>
      <c r="Q107" s="395"/>
      <c r="R107" s="413"/>
      <c r="S107" s="413"/>
    </row>
    <row r="108" spans="1:23">
      <c r="A108" s="2017"/>
      <c r="B108" s="1139"/>
      <c r="C108" s="2435"/>
      <c r="D108" s="611"/>
      <c r="E108" s="605"/>
      <c r="F108" s="1837"/>
      <c r="G108" s="1837" t="s">
        <v>605</v>
      </c>
      <c r="H108" s="1846">
        <f>O108</f>
        <v>7440</v>
      </c>
      <c r="I108" s="1846">
        <v>9015</v>
      </c>
      <c r="J108" s="1846">
        <f>H108-I108</f>
        <v>-1575</v>
      </c>
      <c r="K108" s="846"/>
      <c r="L108" s="861"/>
      <c r="M108" s="1289">
        <f>SUM(M109:M110)</f>
        <v>7440</v>
      </c>
      <c r="N108" s="400"/>
      <c r="O108" s="418">
        <f>SUM(P109:P110)</f>
        <v>7440</v>
      </c>
      <c r="P108" s="414"/>
      <c r="Q108" s="395"/>
      <c r="R108" s="413"/>
      <c r="S108" s="413"/>
    </row>
    <row r="109" spans="1:23" s="2412" customFormat="1">
      <c r="A109" s="2405"/>
      <c r="B109" s="2442"/>
      <c r="C109" s="2580"/>
      <c r="D109" s="2406"/>
      <c r="E109" s="2407"/>
      <c r="F109" s="2407"/>
      <c r="G109" s="2407"/>
      <c r="H109" s="2408"/>
      <c r="I109" s="2408"/>
      <c r="J109" s="2409"/>
      <c r="K109" s="2581" t="s">
        <v>2442</v>
      </c>
      <c r="L109" s="2582" t="s">
        <v>327</v>
      </c>
      <c r="M109" s="834">
        <f>P109</f>
        <v>4800</v>
      </c>
      <c r="N109" s="834" t="s">
        <v>1491</v>
      </c>
      <c r="O109" s="420"/>
      <c r="P109" s="422">
        <f>Q109*R109*S109*T109</f>
        <v>4800</v>
      </c>
      <c r="Q109" s="1281">
        <v>20</v>
      </c>
      <c r="R109" s="1282">
        <v>4</v>
      </c>
      <c r="S109" s="1282">
        <v>5</v>
      </c>
      <c r="T109" s="2431">
        <v>12</v>
      </c>
      <c r="U109" s="2411"/>
      <c r="V109" s="2411"/>
      <c r="W109" s="2411"/>
    </row>
    <row r="110" spans="1:23" s="2412" customFormat="1">
      <c r="A110" s="2405"/>
      <c r="B110" s="2442"/>
      <c r="C110" s="2580"/>
      <c r="D110" s="2406"/>
      <c r="E110" s="2407"/>
      <c r="F110" s="2430"/>
      <c r="G110" s="2430"/>
      <c r="H110" s="2426"/>
      <c r="I110" s="2426"/>
      <c r="J110" s="2427"/>
      <c r="K110" s="838" t="s">
        <v>2443</v>
      </c>
      <c r="L110" s="858" t="s">
        <v>327</v>
      </c>
      <c r="M110" s="835">
        <f>P110</f>
        <v>2640</v>
      </c>
      <c r="N110" s="834" t="s">
        <v>1492</v>
      </c>
      <c r="O110" s="420"/>
      <c r="P110" s="422">
        <f>Q110*R110*S110*T110</f>
        <v>2640</v>
      </c>
      <c r="Q110" s="1281">
        <v>110</v>
      </c>
      <c r="R110" s="1282">
        <v>4</v>
      </c>
      <c r="S110" s="1282">
        <v>3</v>
      </c>
      <c r="T110" s="2431">
        <v>2</v>
      </c>
      <c r="U110" s="2411"/>
      <c r="V110" s="2411"/>
      <c r="W110" s="2411"/>
    </row>
    <row r="111" spans="1:23" ht="13.5" customHeight="1">
      <c r="A111" s="2017"/>
      <c r="B111" s="1139"/>
      <c r="C111" s="2435"/>
      <c r="D111" s="611"/>
      <c r="E111" s="605"/>
      <c r="F111" s="836" t="s">
        <v>639</v>
      </c>
      <c r="G111" s="1863"/>
      <c r="H111" s="1861">
        <f>H112</f>
        <v>5520</v>
      </c>
      <c r="I111" s="1845">
        <f>I112</f>
        <v>5580</v>
      </c>
      <c r="J111" s="1858">
        <f>H111-I111</f>
        <v>-60</v>
      </c>
      <c r="K111" s="848"/>
      <c r="L111" s="863"/>
      <c r="M111" s="855"/>
      <c r="N111" s="403"/>
      <c r="O111" s="1293">
        <f>SUM(O112:O113)</f>
        <v>5520</v>
      </c>
      <c r="P111" s="413"/>
      <c r="Q111" s="401"/>
      <c r="R111" s="413"/>
      <c r="S111" s="413"/>
    </row>
    <row r="112" spans="1:23">
      <c r="A112" s="2017"/>
      <c r="B112" s="1139"/>
      <c r="C112" s="2435"/>
      <c r="D112" s="611"/>
      <c r="E112" s="605"/>
      <c r="F112" s="611"/>
      <c r="G112" s="837" t="s">
        <v>423</v>
      </c>
      <c r="H112" s="1864">
        <f>M112</f>
        <v>5520</v>
      </c>
      <c r="I112" s="1846">
        <v>5580</v>
      </c>
      <c r="J112" s="1846">
        <f>H112-I112</f>
        <v>-60</v>
      </c>
      <c r="K112" s="1296"/>
      <c r="L112" s="862"/>
      <c r="M112" s="856">
        <f>M113</f>
        <v>5520</v>
      </c>
      <c r="N112" s="407"/>
      <c r="O112" s="1297">
        <f>P113</f>
        <v>5520</v>
      </c>
      <c r="P112" s="413"/>
      <c r="Q112" s="435" t="s">
        <v>640</v>
      </c>
      <c r="R112" s="1298"/>
      <c r="S112" s="1298" t="s">
        <v>641</v>
      </c>
      <c r="T112" s="1298" t="s">
        <v>642</v>
      </c>
      <c r="U112" s="1299" t="s">
        <v>643</v>
      </c>
      <c r="V112" s="405" t="s">
        <v>641</v>
      </c>
    </row>
    <row r="113" spans="1:22">
      <c r="A113" s="2017"/>
      <c r="B113" s="1139"/>
      <c r="C113" s="2435"/>
      <c r="D113" s="611"/>
      <c r="E113" s="605"/>
      <c r="F113" s="611"/>
      <c r="G113" s="611"/>
      <c r="H113" s="1861"/>
      <c r="I113" s="1845"/>
      <c r="J113" s="1858"/>
      <c r="K113" s="849" t="s">
        <v>1458</v>
      </c>
      <c r="L113" s="860" t="s">
        <v>327</v>
      </c>
      <c r="M113" s="855">
        <f>P113</f>
        <v>5520</v>
      </c>
      <c r="N113" s="407" t="s">
        <v>644</v>
      </c>
      <c r="O113" s="420"/>
      <c r="P113" s="414">
        <f>(Q113*S113)+(T113*U113*V113)</f>
        <v>5520</v>
      </c>
      <c r="Q113" s="395">
        <v>400</v>
      </c>
      <c r="R113" s="413"/>
      <c r="S113" s="413">
        <v>12</v>
      </c>
      <c r="T113" s="413">
        <v>5</v>
      </c>
      <c r="U113" s="303">
        <v>12</v>
      </c>
      <c r="V113" s="624">
        <v>12</v>
      </c>
    </row>
    <row r="114" spans="1:22" s="1" customFormat="1" ht="18" customHeight="1">
      <c r="A114" s="2567"/>
      <c r="B114" s="22"/>
      <c r="C114" s="1555"/>
      <c r="D114" s="1376" t="s">
        <v>1760</v>
      </c>
      <c r="E114" s="1377"/>
      <c r="F114" s="1377"/>
      <c r="G114" s="1378"/>
      <c r="H114" s="1379">
        <f>H115</f>
        <v>3601905.7</v>
      </c>
      <c r="I114" s="1379">
        <f>I115</f>
        <v>3560341</v>
      </c>
      <c r="J114" s="54">
        <f t="shared" ref="J114" si="19">H114-I114</f>
        <v>41564.700000000186</v>
      </c>
      <c r="K114" s="875"/>
      <c r="L114" s="939"/>
      <c r="M114" s="871"/>
      <c r="N114" s="87"/>
      <c r="O114" s="4"/>
      <c r="P114" s="39"/>
      <c r="Q114" s="6"/>
      <c r="R114" s="6"/>
      <c r="S114" s="6"/>
      <c r="T114" s="14"/>
      <c r="U114" s="5"/>
    </row>
    <row r="115" spans="1:22" ht="13.5" customHeight="1">
      <c r="A115" s="2017"/>
      <c r="B115" s="1139"/>
      <c r="C115" s="2579"/>
      <c r="D115" s="1837"/>
      <c r="E115" s="1376" t="s">
        <v>1575</v>
      </c>
      <c r="F115" s="1838"/>
      <c r="G115" s="1839"/>
      <c r="H115" s="1840">
        <f>H116+H137+H174+H135</f>
        <v>3601905.7</v>
      </c>
      <c r="I115" s="1840">
        <f>I116+I137+I174</f>
        <v>3560341</v>
      </c>
      <c r="J115" s="1840">
        <f>H115-I115</f>
        <v>41564.700000000186</v>
      </c>
      <c r="K115" s="831"/>
      <c r="L115" s="1266"/>
      <c r="M115" s="1267"/>
    </row>
    <row r="116" spans="1:22" ht="13.5" customHeight="1">
      <c r="A116" s="2017"/>
      <c r="B116" s="1139"/>
      <c r="C116" s="2435"/>
      <c r="D116" s="622"/>
      <c r="E116" s="837"/>
      <c r="F116" s="836" t="s">
        <v>606</v>
      </c>
      <c r="G116" s="1863"/>
      <c r="H116" s="1845">
        <f>H117</f>
        <v>625232.69999999995</v>
      </c>
      <c r="I116" s="1845">
        <f>I117</f>
        <v>815212</v>
      </c>
      <c r="J116" s="1845">
        <f>H116-I116</f>
        <v>-189979.30000000005</v>
      </c>
      <c r="K116" s="838"/>
      <c r="L116" s="858"/>
      <c r="M116" s="835"/>
      <c r="N116" s="400"/>
      <c r="O116" s="420"/>
      <c r="P116" s="414"/>
      <c r="Q116" s="395"/>
      <c r="R116" s="413"/>
      <c r="S116" s="413"/>
    </row>
    <row r="117" spans="1:22">
      <c r="A117" s="2017"/>
      <c r="B117" s="1139"/>
      <c r="C117" s="2435"/>
      <c r="D117" s="1486"/>
      <c r="E117" s="611"/>
      <c r="F117" s="611"/>
      <c r="G117" s="611" t="s">
        <v>607</v>
      </c>
      <c r="H117" s="1854">
        <f>O117</f>
        <v>625232.69999999995</v>
      </c>
      <c r="I117" s="1854">
        <v>815212</v>
      </c>
      <c r="J117" s="1854">
        <f>H117-I117</f>
        <v>-189979.30000000005</v>
      </c>
      <c r="K117" s="2584"/>
      <c r="L117" s="2582"/>
      <c r="M117" s="1280">
        <f>SUM(M118:M134)</f>
        <v>625232.69999999995</v>
      </c>
      <c r="N117" s="1292"/>
      <c r="O117" s="418">
        <f>SUM(O118:O134)</f>
        <v>625232.69999999995</v>
      </c>
      <c r="P117" s="414"/>
      <c r="Q117" s="395"/>
      <c r="R117" s="413"/>
      <c r="S117" s="413"/>
    </row>
    <row r="118" spans="1:22">
      <c r="A118" s="2017"/>
      <c r="B118" s="1139"/>
      <c r="C118" s="2435"/>
      <c r="D118" s="611"/>
      <c r="E118" s="605"/>
      <c r="F118" s="605"/>
      <c r="G118" s="605"/>
      <c r="H118" s="1854"/>
      <c r="I118" s="1854"/>
      <c r="J118" s="1854"/>
      <c r="K118" s="2233" t="s">
        <v>1493</v>
      </c>
      <c r="L118" s="2582" t="s">
        <v>327</v>
      </c>
      <c r="M118" s="834">
        <f t="shared" ref="M118:M134" si="20">P118</f>
        <v>69440</v>
      </c>
      <c r="N118" s="404" t="s">
        <v>1409</v>
      </c>
      <c r="O118" s="420">
        <f>P118</f>
        <v>69440</v>
      </c>
      <c r="P118" s="2603">
        <f>Q118*R118*S118</f>
        <v>69440</v>
      </c>
      <c r="Q118" s="395">
        <v>0.7</v>
      </c>
      <c r="R118" s="413">
        <v>310</v>
      </c>
      <c r="S118" s="413">
        <v>320</v>
      </c>
    </row>
    <row r="119" spans="1:22">
      <c r="A119" s="2017"/>
      <c r="B119" s="1139"/>
      <c r="C119" s="2435"/>
      <c r="D119" s="611"/>
      <c r="E119" s="605"/>
      <c r="F119" s="605"/>
      <c r="G119" s="605"/>
      <c r="H119" s="1854"/>
      <c r="I119" s="1854"/>
      <c r="J119" s="1854"/>
      <c r="K119" s="2233" t="s">
        <v>1494</v>
      </c>
      <c r="L119" s="2582" t="s">
        <v>327</v>
      </c>
      <c r="M119" s="834">
        <f t="shared" si="20"/>
        <v>140800</v>
      </c>
      <c r="N119" s="404" t="s">
        <v>1410</v>
      </c>
      <c r="O119" s="420">
        <f t="shared" ref="O119:O134" si="21">P119</f>
        <v>140800</v>
      </c>
      <c r="P119" s="2603">
        <f t="shared" ref="P119:P129" si="22">Q119*R119*S119</f>
        <v>140800</v>
      </c>
      <c r="Q119" s="395">
        <v>0.08</v>
      </c>
      <c r="R119" s="413">
        <v>5500</v>
      </c>
      <c r="S119" s="413">
        <v>320</v>
      </c>
    </row>
    <row r="120" spans="1:22">
      <c r="A120" s="2017"/>
      <c r="B120" s="1139"/>
      <c r="C120" s="2435"/>
      <c r="D120" s="611"/>
      <c r="E120" s="605"/>
      <c r="F120" s="605"/>
      <c r="G120" s="605"/>
      <c r="H120" s="1854"/>
      <c r="I120" s="1854"/>
      <c r="J120" s="1854"/>
      <c r="K120" s="2581" t="s">
        <v>1495</v>
      </c>
      <c r="L120" s="2582" t="s">
        <v>327</v>
      </c>
      <c r="M120" s="834">
        <f t="shared" si="20"/>
        <v>48400</v>
      </c>
      <c r="N120" s="404" t="s">
        <v>1411</v>
      </c>
      <c r="O120" s="420">
        <f t="shared" si="21"/>
        <v>48400</v>
      </c>
      <c r="P120" s="2603">
        <f t="shared" si="22"/>
        <v>48400</v>
      </c>
      <c r="Q120" s="395">
        <v>2.75</v>
      </c>
      <c r="R120" s="413">
        <v>55</v>
      </c>
      <c r="S120" s="413">
        <v>320</v>
      </c>
    </row>
    <row r="121" spans="1:22">
      <c r="A121" s="2017"/>
      <c r="B121" s="1139"/>
      <c r="C121" s="2435"/>
      <c r="D121" s="611"/>
      <c r="E121" s="605"/>
      <c r="F121" s="605"/>
      <c r="G121" s="605"/>
      <c r="H121" s="1854"/>
      <c r="I121" s="1854"/>
      <c r="J121" s="1854"/>
      <c r="K121" s="2233" t="s">
        <v>1496</v>
      </c>
      <c r="L121" s="2582" t="s">
        <v>327</v>
      </c>
      <c r="M121" s="834">
        <f t="shared" si="20"/>
        <v>10037.5</v>
      </c>
      <c r="N121" s="404" t="s">
        <v>1412</v>
      </c>
      <c r="O121" s="420">
        <f t="shared" si="21"/>
        <v>10037.5</v>
      </c>
      <c r="P121" s="2603">
        <f t="shared" si="22"/>
        <v>10037.5</v>
      </c>
      <c r="Q121" s="395">
        <v>2.75</v>
      </c>
      <c r="R121" s="413">
        <v>10</v>
      </c>
      <c r="S121" s="413">
        <v>365</v>
      </c>
    </row>
    <row r="122" spans="1:22">
      <c r="A122" s="2017"/>
      <c r="B122" s="1139"/>
      <c r="C122" s="2435"/>
      <c r="D122" s="611"/>
      <c r="E122" s="605"/>
      <c r="F122" s="605"/>
      <c r="G122" s="605"/>
      <c r="H122" s="1854"/>
      <c r="I122" s="1854"/>
      <c r="J122" s="1854"/>
      <c r="K122" s="2581" t="s">
        <v>1413</v>
      </c>
      <c r="L122" s="2582" t="s">
        <v>327</v>
      </c>
      <c r="M122" s="834">
        <f t="shared" si="20"/>
        <v>2250</v>
      </c>
      <c r="N122" s="404" t="s">
        <v>1414</v>
      </c>
      <c r="O122" s="420">
        <f t="shared" si="21"/>
        <v>2250</v>
      </c>
      <c r="P122" s="2603">
        <f t="shared" si="22"/>
        <v>2250</v>
      </c>
      <c r="Q122" s="395">
        <v>25</v>
      </c>
      <c r="R122" s="413">
        <v>1</v>
      </c>
      <c r="S122" s="413">
        <v>90</v>
      </c>
    </row>
    <row r="123" spans="1:22">
      <c r="A123" s="2017"/>
      <c r="B123" s="1139"/>
      <c r="C123" s="2435"/>
      <c r="D123" s="611"/>
      <c r="E123" s="605"/>
      <c r="F123" s="605"/>
      <c r="G123" s="605"/>
      <c r="H123" s="1854"/>
      <c r="I123" s="1854"/>
      <c r="J123" s="1854"/>
      <c r="K123" s="2581" t="s">
        <v>1415</v>
      </c>
      <c r="L123" s="2582" t="s">
        <v>327</v>
      </c>
      <c r="M123" s="834">
        <f t="shared" si="20"/>
        <v>3481.6000000000004</v>
      </c>
      <c r="N123" s="404" t="s">
        <v>1416</v>
      </c>
      <c r="O123" s="420">
        <f t="shared" si="21"/>
        <v>3481.6000000000004</v>
      </c>
      <c r="P123" s="2603">
        <f t="shared" si="22"/>
        <v>3481.6000000000004</v>
      </c>
      <c r="Q123" s="395">
        <v>3.4</v>
      </c>
      <c r="R123" s="413">
        <v>3.2</v>
      </c>
      <c r="S123" s="413">
        <v>320</v>
      </c>
    </row>
    <row r="124" spans="1:22">
      <c r="A124" s="2017"/>
      <c r="B124" s="1139"/>
      <c r="C124" s="2435"/>
      <c r="D124" s="611"/>
      <c r="E124" s="605"/>
      <c r="F124" s="605"/>
      <c r="G124" s="605"/>
      <c r="H124" s="1854"/>
      <c r="I124" s="1854"/>
      <c r="J124" s="1854"/>
      <c r="K124" s="2586" t="s">
        <v>1417</v>
      </c>
      <c r="L124" s="2582" t="s">
        <v>327</v>
      </c>
      <c r="M124" s="834">
        <f t="shared" si="20"/>
        <v>3686.4000000000005</v>
      </c>
      <c r="N124" s="404" t="s">
        <v>1418</v>
      </c>
      <c r="O124" s="420">
        <f t="shared" si="21"/>
        <v>3686.4000000000005</v>
      </c>
      <c r="P124" s="2603">
        <f t="shared" si="22"/>
        <v>3686.4000000000005</v>
      </c>
      <c r="Q124" s="395">
        <v>3.6</v>
      </c>
      <c r="R124" s="413">
        <v>3.2</v>
      </c>
      <c r="S124" s="413">
        <v>320</v>
      </c>
    </row>
    <row r="125" spans="1:22">
      <c r="A125" s="2017"/>
      <c r="B125" s="1139"/>
      <c r="C125" s="2435"/>
      <c r="D125" s="611"/>
      <c r="E125" s="605"/>
      <c r="F125" s="605"/>
      <c r="G125" s="605"/>
      <c r="H125" s="1854"/>
      <c r="I125" s="1854"/>
      <c r="J125" s="1854"/>
      <c r="K125" s="2586" t="s">
        <v>1419</v>
      </c>
      <c r="L125" s="2582" t="s">
        <v>327</v>
      </c>
      <c r="M125" s="834">
        <f t="shared" si="20"/>
        <v>2611.1999999999998</v>
      </c>
      <c r="N125" s="404" t="s">
        <v>1420</v>
      </c>
      <c r="O125" s="420">
        <f t="shared" si="21"/>
        <v>2611.1999999999998</v>
      </c>
      <c r="P125" s="2603">
        <f t="shared" si="22"/>
        <v>2611.1999999999998</v>
      </c>
      <c r="Q125" s="395">
        <v>5.0999999999999996</v>
      </c>
      <c r="R125" s="413">
        <v>1.6</v>
      </c>
      <c r="S125" s="413">
        <v>320</v>
      </c>
    </row>
    <row r="126" spans="1:22">
      <c r="A126" s="2017"/>
      <c r="B126" s="1139"/>
      <c r="C126" s="2435"/>
      <c r="D126" s="611"/>
      <c r="E126" s="605"/>
      <c r="F126" s="605"/>
      <c r="G126" s="605"/>
      <c r="H126" s="1854"/>
      <c r="I126" s="1854"/>
      <c r="J126" s="1854"/>
      <c r="K126" s="2233" t="s">
        <v>1497</v>
      </c>
      <c r="L126" s="2582" t="s">
        <v>327</v>
      </c>
      <c r="M126" s="834">
        <f t="shared" si="20"/>
        <v>129920</v>
      </c>
      <c r="N126" s="404" t="s">
        <v>1421</v>
      </c>
      <c r="O126" s="420">
        <f t="shared" si="21"/>
        <v>129920</v>
      </c>
      <c r="P126" s="2603">
        <f t="shared" si="22"/>
        <v>129920</v>
      </c>
      <c r="Q126" s="395">
        <v>2.8</v>
      </c>
      <c r="R126" s="413">
        <v>145</v>
      </c>
      <c r="S126" s="413">
        <v>320</v>
      </c>
    </row>
    <row r="127" spans="1:22">
      <c r="A127" s="2017"/>
      <c r="B127" s="1139"/>
      <c r="C127" s="2435"/>
      <c r="D127" s="611"/>
      <c r="E127" s="605"/>
      <c r="F127" s="605"/>
      <c r="G127" s="605"/>
      <c r="H127" s="1854"/>
      <c r="I127" s="1854"/>
      <c r="J127" s="1854"/>
      <c r="K127" s="2233" t="s">
        <v>1498</v>
      </c>
      <c r="L127" s="2582" t="s">
        <v>14</v>
      </c>
      <c r="M127" s="834">
        <f t="shared" si="20"/>
        <v>29440</v>
      </c>
      <c r="N127" s="404" t="s">
        <v>1422</v>
      </c>
      <c r="O127" s="428">
        <f t="shared" si="21"/>
        <v>29440</v>
      </c>
      <c r="P127" s="2604">
        <f t="shared" si="22"/>
        <v>29440</v>
      </c>
      <c r="Q127" s="395">
        <v>0.46</v>
      </c>
      <c r="R127" s="429">
        <v>200</v>
      </c>
      <c r="S127" s="429">
        <v>320</v>
      </c>
    </row>
    <row r="128" spans="1:22">
      <c r="A128" s="2017"/>
      <c r="B128" s="1139"/>
      <c r="C128" s="2435"/>
      <c r="D128" s="611"/>
      <c r="E128" s="605"/>
      <c r="F128" s="605"/>
      <c r="G128" s="605"/>
      <c r="H128" s="1854"/>
      <c r="I128" s="1854"/>
      <c r="J128" s="1854"/>
      <c r="K128" s="2233" t="s">
        <v>1499</v>
      </c>
      <c r="L128" s="2582" t="s">
        <v>327</v>
      </c>
      <c r="M128" s="834">
        <f t="shared" si="20"/>
        <v>3420</v>
      </c>
      <c r="N128" s="404" t="s">
        <v>1423</v>
      </c>
      <c r="O128" s="389">
        <f t="shared" si="21"/>
        <v>3420</v>
      </c>
      <c r="P128" s="2603">
        <f t="shared" si="22"/>
        <v>3420</v>
      </c>
      <c r="Q128" s="395">
        <v>0.19</v>
      </c>
      <c r="R128" s="413">
        <v>50</v>
      </c>
      <c r="S128" s="413">
        <v>360</v>
      </c>
    </row>
    <row r="129" spans="1:21">
      <c r="A129" s="2017"/>
      <c r="B129" s="1139"/>
      <c r="C129" s="2435"/>
      <c r="D129" s="611"/>
      <c r="E129" s="605"/>
      <c r="F129" s="605"/>
      <c r="G129" s="605"/>
      <c r="H129" s="1854"/>
      <c r="I129" s="1854"/>
      <c r="J129" s="1854"/>
      <c r="K129" s="2233" t="s">
        <v>1500</v>
      </c>
      <c r="L129" s="2582" t="s">
        <v>327</v>
      </c>
      <c r="M129" s="834">
        <f t="shared" si="20"/>
        <v>151200</v>
      </c>
      <c r="N129" s="404" t="s">
        <v>1424</v>
      </c>
      <c r="O129" s="420">
        <f t="shared" si="21"/>
        <v>151200</v>
      </c>
      <c r="P129" s="2603">
        <f t="shared" si="22"/>
        <v>151200</v>
      </c>
      <c r="Q129" s="395">
        <v>4.2</v>
      </c>
      <c r="R129" s="413">
        <v>100</v>
      </c>
      <c r="S129" s="413">
        <v>360</v>
      </c>
    </row>
    <row r="130" spans="1:21">
      <c r="A130" s="2017"/>
      <c r="B130" s="1139"/>
      <c r="C130" s="2435"/>
      <c r="D130" s="611"/>
      <c r="E130" s="1499"/>
      <c r="F130" s="1486"/>
      <c r="G130" s="611"/>
      <c r="H130" s="1854"/>
      <c r="I130" s="1854"/>
      <c r="J130" s="1854"/>
      <c r="K130" s="2233" t="s">
        <v>1501</v>
      </c>
      <c r="L130" s="2582" t="s">
        <v>327</v>
      </c>
      <c r="M130" s="834">
        <f t="shared" si="20"/>
        <v>6480</v>
      </c>
      <c r="N130" s="404" t="s">
        <v>1425</v>
      </c>
      <c r="O130" s="389">
        <f t="shared" si="21"/>
        <v>6480</v>
      </c>
      <c r="P130" s="2603">
        <f>Q130*R130*S130</f>
        <v>6480</v>
      </c>
      <c r="Q130" s="395">
        <v>3</v>
      </c>
      <c r="R130" s="429">
        <v>6</v>
      </c>
      <c r="S130" s="413">
        <v>360</v>
      </c>
    </row>
    <row r="131" spans="1:21">
      <c r="A131" s="2017"/>
      <c r="B131" s="1139"/>
      <c r="C131" s="2435"/>
      <c r="D131" s="611"/>
      <c r="E131" s="605"/>
      <c r="F131" s="605"/>
      <c r="G131" s="605"/>
      <c r="H131" s="1854"/>
      <c r="I131" s="1854"/>
      <c r="J131" s="1854"/>
      <c r="K131" s="2581" t="s">
        <v>1426</v>
      </c>
      <c r="L131" s="2582" t="s">
        <v>14</v>
      </c>
      <c r="M131" s="834">
        <f t="shared" si="20"/>
        <v>3650.4</v>
      </c>
      <c r="N131" s="404" t="s">
        <v>1427</v>
      </c>
      <c r="O131" s="428">
        <f t="shared" si="21"/>
        <v>3650.4</v>
      </c>
      <c r="P131" s="2604">
        <f t="shared" ref="P131" si="23">Q131*R131*S131</f>
        <v>3650.4</v>
      </c>
      <c r="Q131" s="430">
        <v>0.26</v>
      </c>
      <c r="R131" s="429">
        <v>39</v>
      </c>
      <c r="S131" s="429">
        <v>360</v>
      </c>
    </row>
    <row r="132" spans="1:21">
      <c r="A132" s="2017"/>
      <c r="B132" s="1139"/>
      <c r="C132" s="2435"/>
      <c r="D132" s="611"/>
      <c r="E132" s="605"/>
      <c r="F132" s="605"/>
      <c r="G132" s="605"/>
      <c r="H132" s="1854"/>
      <c r="I132" s="1854"/>
      <c r="J132" s="1854"/>
      <c r="K132" s="2581" t="s">
        <v>1428</v>
      </c>
      <c r="L132" s="2582" t="s">
        <v>14</v>
      </c>
      <c r="M132" s="834">
        <f t="shared" si="20"/>
        <v>15048</v>
      </c>
      <c r="N132" s="404" t="s">
        <v>1429</v>
      </c>
      <c r="O132" s="428">
        <f t="shared" si="21"/>
        <v>15048</v>
      </c>
      <c r="P132" s="2604">
        <f>Q132*R132*S132*T132</f>
        <v>15048</v>
      </c>
      <c r="Q132" s="430">
        <v>3</v>
      </c>
      <c r="R132" s="429">
        <v>209</v>
      </c>
      <c r="S132" s="429">
        <v>2</v>
      </c>
      <c r="T132" s="309">
        <v>12</v>
      </c>
    </row>
    <row r="133" spans="1:21">
      <c r="A133" s="2017"/>
      <c r="B133" s="1139"/>
      <c r="C133" s="2435"/>
      <c r="D133" s="611"/>
      <c r="E133" s="611"/>
      <c r="F133" s="605"/>
      <c r="G133" s="605"/>
      <c r="H133" s="1854"/>
      <c r="I133" s="1854"/>
      <c r="J133" s="1854"/>
      <c r="K133" s="2581" t="s">
        <v>1430</v>
      </c>
      <c r="L133" s="2582" t="s">
        <v>14</v>
      </c>
      <c r="M133" s="834">
        <f t="shared" si="20"/>
        <v>3726</v>
      </c>
      <c r="N133" s="404" t="s">
        <v>1431</v>
      </c>
      <c r="O133" s="428">
        <f t="shared" si="21"/>
        <v>3726</v>
      </c>
      <c r="P133" s="2604">
        <f t="shared" ref="P133:P134" si="24">Q133*R133*S133</f>
        <v>3726</v>
      </c>
      <c r="Q133" s="430">
        <v>0.69</v>
      </c>
      <c r="R133" s="429">
        <v>15</v>
      </c>
      <c r="S133" s="429">
        <v>360</v>
      </c>
    </row>
    <row r="134" spans="1:21">
      <c r="A134" s="2017"/>
      <c r="B134" s="1139"/>
      <c r="C134" s="2435"/>
      <c r="D134" s="611"/>
      <c r="E134" s="611"/>
      <c r="F134" s="1863"/>
      <c r="G134" s="1863"/>
      <c r="H134" s="1845"/>
      <c r="I134" s="1845"/>
      <c r="J134" s="1845"/>
      <c r="K134" s="838" t="s">
        <v>1432</v>
      </c>
      <c r="L134" s="858" t="s">
        <v>14</v>
      </c>
      <c r="M134" s="835">
        <f t="shared" si="20"/>
        <v>1641.6000000000001</v>
      </c>
      <c r="N134" s="404" t="s">
        <v>1433</v>
      </c>
      <c r="O134" s="428">
        <f t="shared" si="21"/>
        <v>1641.6000000000001</v>
      </c>
      <c r="P134" s="2604">
        <f t="shared" si="24"/>
        <v>1641.6000000000001</v>
      </c>
      <c r="Q134" s="430">
        <v>0.38</v>
      </c>
      <c r="R134" s="429">
        <v>12</v>
      </c>
      <c r="S134" s="429">
        <v>360</v>
      </c>
    </row>
    <row r="135" spans="1:21" ht="13.5" customHeight="1">
      <c r="A135" s="2017"/>
      <c r="B135" s="1139"/>
      <c r="C135" s="2435"/>
      <c r="D135" s="1865"/>
      <c r="E135" s="611"/>
      <c r="F135" s="1862" t="s">
        <v>2578</v>
      </c>
      <c r="G135" s="1839"/>
      <c r="H135" s="2426">
        <f>H136</f>
        <v>21000</v>
      </c>
      <c r="I135" s="2426">
        <f>I136</f>
        <v>0</v>
      </c>
      <c r="J135" s="1854">
        <f>H135-I135</f>
        <v>21000</v>
      </c>
      <c r="K135" s="2616" t="s">
        <v>2580</v>
      </c>
      <c r="L135" s="858"/>
      <c r="M135" s="2617"/>
      <c r="N135" s="398"/>
      <c r="O135" s="1293">
        <f>O136</f>
        <v>6581550</v>
      </c>
      <c r="P135" s="413"/>
      <c r="Q135" s="395"/>
      <c r="R135" s="413"/>
      <c r="S135" s="413"/>
    </row>
    <row r="136" spans="1:21">
      <c r="A136" s="2017"/>
      <c r="B136" s="1139"/>
      <c r="C136" s="2435"/>
      <c r="D136" s="1855"/>
      <c r="E136" s="1855"/>
      <c r="F136" s="1869"/>
      <c r="G136" s="837" t="s">
        <v>2579</v>
      </c>
      <c r="H136" s="2426">
        <f>M136</f>
        <v>21000</v>
      </c>
      <c r="I136" s="2426">
        <v>0</v>
      </c>
      <c r="J136" s="1254">
        <f>H136-I136</f>
        <v>21000</v>
      </c>
      <c r="K136" s="838" t="s">
        <v>2581</v>
      </c>
      <c r="L136" s="858" t="s">
        <v>14</v>
      </c>
      <c r="M136" s="835">
        <v>21000</v>
      </c>
      <c r="N136" s="416"/>
      <c r="O136" s="418">
        <f>SUM(O137:O171)</f>
        <v>6581550</v>
      </c>
      <c r="P136" s="413"/>
      <c r="Q136" s="395"/>
      <c r="R136" s="413"/>
      <c r="S136" s="413"/>
    </row>
    <row r="137" spans="1:21" ht="13.5" customHeight="1">
      <c r="A137" s="2017"/>
      <c r="B137" s="1139"/>
      <c r="C137" s="2435"/>
      <c r="D137" s="1865"/>
      <c r="E137" s="611"/>
      <c r="F137" s="1862" t="s">
        <v>608</v>
      </c>
      <c r="G137" s="1839"/>
      <c r="H137" s="1866">
        <f>H138</f>
        <v>2187850</v>
      </c>
      <c r="I137" s="1254">
        <f>I138</f>
        <v>2015125</v>
      </c>
      <c r="J137" s="1254">
        <f>H137-I137</f>
        <v>172725</v>
      </c>
      <c r="K137" s="1867"/>
      <c r="L137" s="1868"/>
      <c r="M137" s="850"/>
      <c r="N137" s="398"/>
      <c r="O137" s="1293">
        <f>O138</f>
        <v>2193850</v>
      </c>
      <c r="P137" s="413"/>
      <c r="Q137" s="395"/>
      <c r="R137" s="413"/>
      <c r="S137" s="413"/>
    </row>
    <row r="138" spans="1:21">
      <c r="A138" s="2017"/>
      <c r="B138" s="1139"/>
      <c r="C138" s="2435"/>
      <c r="D138" s="1855"/>
      <c r="E138" s="1855"/>
      <c r="F138" s="1869"/>
      <c r="G138" s="837" t="s">
        <v>421</v>
      </c>
      <c r="H138" s="1864">
        <f>M138</f>
        <v>2187850</v>
      </c>
      <c r="I138" s="1846">
        <v>2015125</v>
      </c>
      <c r="J138" s="1846">
        <f>H138-I138</f>
        <v>172725</v>
      </c>
      <c r="K138" s="2584"/>
      <c r="L138" s="862"/>
      <c r="M138" s="856">
        <f>SUM(M139,M141,M143,M145,,M147,,M151,M154,M155,M156,M164,M167,M168,M169,M171)</f>
        <v>2187850</v>
      </c>
      <c r="N138" s="416"/>
      <c r="O138" s="418">
        <f>SUM(O139:O173)</f>
        <v>2193850</v>
      </c>
      <c r="P138" s="413"/>
      <c r="Q138" s="395"/>
      <c r="R138" s="413"/>
      <c r="S138" s="413"/>
    </row>
    <row r="139" spans="1:21">
      <c r="A139" s="2017"/>
      <c r="B139" s="1139"/>
      <c r="C139" s="2579"/>
      <c r="D139" s="2432"/>
      <c r="E139" s="2432"/>
      <c r="F139" s="2432"/>
      <c r="G139" s="611"/>
      <c r="H139" s="2424"/>
      <c r="I139" s="2415"/>
      <c r="J139" s="2409"/>
      <c r="K139" s="1321" t="s">
        <v>1502</v>
      </c>
      <c r="L139" s="1881"/>
      <c r="M139" s="851">
        <f>M140</f>
        <v>179000</v>
      </c>
      <c r="N139" s="404" t="s">
        <v>609</v>
      </c>
      <c r="O139" s="420">
        <f>SUM(P140)</f>
        <v>179000</v>
      </c>
      <c r="P139" s="414"/>
      <c r="Q139" s="624"/>
      <c r="R139" s="413"/>
      <c r="S139" s="413"/>
    </row>
    <row r="140" spans="1:21">
      <c r="A140" s="2017"/>
      <c r="B140" s="1139"/>
      <c r="C140" s="2579"/>
      <c r="D140" s="2432"/>
      <c r="E140" s="2432"/>
      <c r="F140" s="2432"/>
      <c r="G140" s="611"/>
      <c r="H140" s="2424"/>
      <c r="I140" s="2415"/>
      <c r="J140" s="2409"/>
      <c r="K140" s="1322" t="s">
        <v>1503</v>
      </c>
      <c r="L140" s="1881" t="s">
        <v>327</v>
      </c>
      <c r="M140" s="851">
        <f>P140</f>
        <v>179000</v>
      </c>
      <c r="N140" s="417" t="s">
        <v>610</v>
      </c>
      <c r="O140" s="420"/>
      <c r="P140" s="414">
        <f>ROUNDDOWN(Q140*R140, -3)</f>
        <v>179000</v>
      </c>
      <c r="Q140" s="395">
        <v>35889672</v>
      </c>
      <c r="R140" s="431">
        <v>5.0000000000000001E-3</v>
      </c>
      <c r="S140" s="413"/>
      <c r="U140" s="404" t="s">
        <v>609</v>
      </c>
    </row>
    <row r="141" spans="1:21">
      <c r="A141" s="2017"/>
      <c r="B141" s="1139"/>
      <c r="C141" s="2579"/>
      <c r="D141" s="2432"/>
      <c r="E141" s="2432"/>
      <c r="F141" s="2432"/>
      <c r="G141" s="611"/>
      <c r="H141" s="2424"/>
      <c r="I141" s="2415"/>
      <c r="J141" s="2409"/>
      <c r="K141" s="1321" t="s">
        <v>1504</v>
      </c>
      <c r="L141" s="2585"/>
      <c r="M141" s="854">
        <f>M142</f>
        <v>179000</v>
      </c>
      <c r="N141" s="417" t="s">
        <v>1434</v>
      </c>
      <c r="O141" s="420">
        <f>SUM(P142)</f>
        <v>179000</v>
      </c>
      <c r="P141" s="414"/>
      <c r="Q141" s="395"/>
      <c r="R141" s="413"/>
      <c r="S141" s="413"/>
      <c r="U141" s="417" t="s">
        <v>610</v>
      </c>
    </row>
    <row r="142" spans="1:21">
      <c r="A142" s="2017"/>
      <c r="B142" s="1139"/>
      <c r="C142" s="2579"/>
      <c r="D142" s="2432"/>
      <c r="E142" s="2432"/>
      <c r="F142" s="2432"/>
      <c r="G142" s="611"/>
      <c r="H142" s="2424"/>
      <c r="I142" s="2415"/>
      <c r="J142" s="2409"/>
      <c r="K142" s="1321" t="s">
        <v>1505</v>
      </c>
      <c r="L142" s="1881" t="s">
        <v>327</v>
      </c>
      <c r="M142" s="851">
        <f>P142</f>
        <v>179000</v>
      </c>
      <c r="N142" s="417" t="s">
        <v>611</v>
      </c>
      <c r="O142" s="420"/>
      <c r="P142" s="414">
        <f>ROUNDDOWN(Q142*R142, -3)</f>
        <v>179000</v>
      </c>
      <c r="Q142" s="395">
        <v>35889672</v>
      </c>
      <c r="R142" s="431">
        <v>5.0000000000000001E-3</v>
      </c>
      <c r="S142" s="413"/>
      <c r="U142" s="417" t="s">
        <v>1434</v>
      </c>
    </row>
    <row r="143" spans="1:21">
      <c r="A143" s="2017"/>
      <c r="B143" s="1139"/>
      <c r="C143" s="2579"/>
      <c r="D143" s="2432"/>
      <c r="E143" s="2432"/>
      <c r="F143" s="2432"/>
      <c r="G143" s="611"/>
      <c r="H143" s="2424"/>
      <c r="I143" s="2415"/>
      <c r="J143" s="2409"/>
      <c r="K143" s="1321" t="s">
        <v>2444</v>
      </c>
      <c r="L143" s="1881"/>
      <c r="M143" s="851">
        <f>M144</f>
        <v>53000</v>
      </c>
      <c r="N143" s="417" t="s">
        <v>612</v>
      </c>
      <c r="O143" s="420">
        <f>SUM(P144)</f>
        <v>53000</v>
      </c>
      <c r="P143" s="414"/>
      <c r="Q143" s="624"/>
      <c r="R143" s="413"/>
      <c r="S143" s="413"/>
      <c r="U143" s="417" t="s">
        <v>611</v>
      </c>
    </row>
    <row r="144" spans="1:21">
      <c r="A144" s="2017"/>
      <c r="B144" s="1139"/>
      <c r="C144" s="2579"/>
      <c r="D144" s="2432"/>
      <c r="E144" s="2432"/>
      <c r="F144" s="2432"/>
      <c r="G144" s="611"/>
      <c r="H144" s="2424"/>
      <c r="I144" s="2415"/>
      <c r="J144" s="2409"/>
      <c r="K144" s="1323" t="s">
        <v>1761</v>
      </c>
      <c r="L144" s="1881" t="s">
        <v>327</v>
      </c>
      <c r="M144" s="851">
        <f>P144</f>
        <v>53000</v>
      </c>
      <c r="N144" s="417"/>
      <c r="O144" s="420"/>
      <c r="P144" s="414">
        <f>ROUNDUP(Q144*R144, -3)</f>
        <v>53000</v>
      </c>
      <c r="Q144" s="395">
        <v>6613000</v>
      </c>
      <c r="R144" s="431">
        <v>8.0000000000000002E-3</v>
      </c>
      <c r="S144" s="413"/>
      <c r="U144" s="417" t="s">
        <v>612</v>
      </c>
    </row>
    <row r="145" spans="1:19">
      <c r="A145" s="2017"/>
      <c r="B145" s="1139"/>
      <c r="C145" s="2579"/>
      <c r="D145" s="2433"/>
      <c r="E145" s="2433"/>
      <c r="F145" s="2433"/>
      <c r="G145" s="2434"/>
      <c r="H145" s="2424"/>
      <c r="I145" s="2415"/>
      <c r="J145" s="2409"/>
      <c r="K145" s="1321" t="s">
        <v>2445</v>
      </c>
      <c r="L145" s="1881"/>
      <c r="M145" s="851">
        <f>M146</f>
        <v>53000</v>
      </c>
      <c r="N145" s="417"/>
      <c r="O145" s="420">
        <f>SUM(P146)</f>
        <v>53000</v>
      </c>
      <c r="P145" s="414"/>
      <c r="Q145" s="624"/>
      <c r="R145" s="413"/>
      <c r="S145" s="413"/>
    </row>
    <row r="146" spans="1:19">
      <c r="A146" s="2017"/>
      <c r="B146" s="1139"/>
      <c r="C146" s="2579"/>
      <c r="D146" s="2433"/>
      <c r="E146" s="2433"/>
      <c r="F146" s="2433"/>
      <c r="G146" s="2434"/>
      <c r="H146" s="2424"/>
      <c r="I146" s="2415"/>
      <c r="J146" s="2409"/>
      <c r="K146" s="1323" t="s">
        <v>1761</v>
      </c>
      <c r="L146" s="1881" t="s">
        <v>327</v>
      </c>
      <c r="M146" s="851">
        <f>P146</f>
        <v>53000</v>
      </c>
      <c r="N146" s="1294"/>
      <c r="O146" s="420"/>
      <c r="P146" s="414">
        <f>ROUNDUP(Q146*R146, -3)</f>
        <v>53000</v>
      </c>
      <c r="Q146" s="395">
        <v>6613000</v>
      </c>
      <c r="R146" s="431">
        <v>8.0000000000000002E-3</v>
      </c>
      <c r="S146" s="413"/>
    </row>
    <row r="147" spans="1:19">
      <c r="A147" s="2017"/>
      <c r="B147" s="1139"/>
      <c r="C147" s="2579"/>
      <c r="D147" s="2433"/>
      <c r="E147" s="2433"/>
      <c r="F147" s="2433"/>
      <c r="G147" s="2434"/>
      <c r="H147" s="2424"/>
      <c r="I147" s="2415"/>
      <c r="J147" s="2409"/>
      <c r="K147" s="839" t="s">
        <v>1435</v>
      </c>
      <c r="L147" s="2583"/>
      <c r="M147" s="851">
        <f>O147</f>
        <v>9000</v>
      </c>
      <c r="N147" s="1294" t="s">
        <v>1436</v>
      </c>
      <c r="O147" s="420">
        <f>SUM(P148:P150)</f>
        <v>9000</v>
      </c>
      <c r="P147" s="414"/>
      <c r="Q147" s="395"/>
      <c r="R147" s="432"/>
      <c r="S147" s="413"/>
    </row>
    <row r="148" spans="1:19">
      <c r="A148" s="2017"/>
      <c r="B148" s="1139"/>
      <c r="C148" s="2579"/>
      <c r="D148" s="2433"/>
      <c r="E148" s="2433"/>
      <c r="F148" s="2433"/>
      <c r="G148" s="2434"/>
      <c r="H148" s="2424"/>
      <c r="I148" s="2415"/>
      <c r="J148" s="2409"/>
      <c r="K148" s="839" t="s">
        <v>2446</v>
      </c>
      <c r="L148" s="2583" t="s">
        <v>327</v>
      </c>
      <c r="M148" s="851">
        <f>P148</f>
        <v>4000</v>
      </c>
      <c r="N148" s="417" t="s">
        <v>1437</v>
      </c>
      <c r="O148" s="420"/>
      <c r="P148" s="414">
        <f>Q148*R148*S148</f>
        <v>4000</v>
      </c>
      <c r="Q148" s="395">
        <v>2000</v>
      </c>
      <c r="R148" s="432">
        <v>1</v>
      </c>
      <c r="S148" s="413">
        <v>2</v>
      </c>
    </row>
    <row r="149" spans="1:19">
      <c r="A149" s="2017"/>
      <c r="B149" s="1139"/>
      <c r="C149" s="2579"/>
      <c r="D149" s="2433"/>
      <c r="E149" s="2433"/>
      <c r="F149" s="2433"/>
      <c r="G149" s="2434"/>
      <c r="H149" s="2424"/>
      <c r="I149" s="2415"/>
      <c r="J149" s="2409"/>
      <c r="K149" s="839" t="s">
        <v>2447</v>
      </c>
      <c r="L149" s="2583" t="s">
        <v>327</v>
      </c>
      <c r="M149" s="851">
        <f t="shared" ref="M149:M150" si="25">P149</f>
        <v>2000</v>
      </c>
      <c r="N149" s="417" t="s">
        <v>1438</v>
      </c>
      <c r="O149" s="420"/>
      <c r="P149" s="414">
        <f t="shared" ref="P149:P150" si="26">Q149*R149*S149</f>
        <v>2000</v>
      </c>
      <c r="Q149" s="395">
        <v>1000</v>
      </c>
      <c r="R149" s="432">
        <v>1</v>
      </c>
      <c r="S149" s="413">
        <v>2</v>
      </c>
    </row>
    <row r="150" spans="1:19">
      <c r="A150" s="2017"/>
      <c r="B150" s="1139"/>
      <c r="C150" s="2579"/>
      <c r="D150" s="2433"/>
      <c r="E150" s="2433"/>
      <c r="F150" s="2433"/>
      <c r="G150" s="2434"/>
      <c r="H150" s="2424"/>
      <c r="I150" s="2415"/>
      <c r="J150" s="2409"/>
      <c r="K150" s="839" t="s">
        <v>2448</v>
      </c>
      <c r="L150" s="2583" t="s">
        <v>327</v>
      </c>
      <c r="M150" s="851">
        <f t="shared" si="25"/>
        <v>3000</v>
      </c>
      <c r="N150" s="417" t="s">
        <v>1439</v>
      </c>
      <c r="O150" s="420"/>
      <c r="P150" s="414">
        <f t="shared" si="26"/>
        <v>3000</v>
      </c>
      <c r="Q150" s="395">
        <v>1500</v>
      </c>
      <c r="R150" s="432">
        <v>1</v>
      </c>
      <c r="S150" s="413">
        <v>2</v>
      </c>
    </row>
    <row r="151" spans="1:19">
      <c r="A151" s="2017"/>
      <c r="B151" s="1139"/>
      <c r="C151" s="2579"/>
      <c r="D151" s="2414"/>
      <c r="E151" s="2414"/>
      <c r="F151" s="2414"/>
      <c r="G151" s="2406"/>
      <c r="H151" s="2408"/>
      <c r="I151" s="2415"/>
      <c r="J151" s="2409"/>
      <c r="K151" s="847" t="s">
        <v>613</v>
      </c>
      <c r="L151" s="1881" t="s">
        <v>265</v>
      </c>
      <c r="M151" s="851">
        <f>SUM(M152:M153)</f>
        <v>9000</v>
      </c>
      <c r="N151" s="404" t="s">
        <v>614</v>
      </c>
      <c r="O151" s="420">
        <f>SUM(P152:P153)</f>
        <v>9000</v>
      </c>
      <c r="P151" s="414" t="s">
        <v>265</v>
      </c>
      <c r="Q151" s="395" t="s">
        <v>265</v>
      </c>
      <c r="R151" s="413" t="s">
        <v>265</v>
      </c>
      <c r="S151" s="413" t="s">
        <v>265</v>
      </c>
    </row>
    <row r="152" spans="1:19">
      <c r="A152" s="2017"/>
      <c r="B152" s="1139"/>
      <c r="C152" s="2579"/>
      <c r="D152" s="2414"/>
      <c r="E152" s="2414"/>
      <c r="F152" s="2414"/>
      <c r="G152" s="2406"/>
      <c r="H152" s="2408"/>
      <c r="I152" s="2415"/>
      <c r="J152" s="2409"/>
      <c r="K152" s="847" t="s">
        <v>1440</v>
      </c>
      <c r="L152" s="1881" t="s">
        <v>327</v>
      </c>
      <c r="M152" s="851">
        <f t="shared" ref="M152:M155" si="27">P152</f>
        <v>5000</v>
      </c>
      <c r="N152" s="407" t="s">
        <v>615</v>
      </c>
      <c r="O152" s="420" t="s">
        <v>265</v>
      </c>
      <c r="P152" s="414">
        <f>Q152*S152</f>
        <v>5000</v>
      </c>
      <c r="Q152" s="395">
        <v>5000</v>
      </c>
      <c r="R152" s="413"/>
      <c r="S152" s="413">
        <v>1</v>
      </c>
    </row>
    <row r="153" spans="1:19">
      <c r="A153" s="2017"/>
      <c r="B153" s="1139"/>
      <c r="C153" s="2579"/>
      <c r="D153" s="2414"/>
      <c r="E153" s="2414"/>
      <c r="F153" s="2414"/>
      <c r="G153" s="2406"/>
      <c r="H153" s="2408"/>
      <c r="I153" s="2415"/>
      <c r="J153" s="2409"/>
      <c r="K153" s="847" t="s">
        <v>616</v>
      </c>
      <c r="L153" s="1881" t="s">
        <v>327</v>
      </c>
      <c r="M153" s="851">
        <f t="shared" si="27"/>
        <v>4000</v>
      </c>
      <c r="N153" s="407" t="s">
        <v>617</v>
      </c>
      <c r="O153" s="420" t="s">
        <v>265</v>
      </c>
      <c r="P153" s="414">
        <f>Q153*S153</f>
        <v>4000</v>
      </c>
      <c r="Q153" s="395">
        <v>4000</v>
      </c>
      <c r="R153" s="413"/>
      <c r="S153" s="413">
        <v>1</v>
      </c>
    </row>
    <row r="154" spans="1:19">
      <c r="A154" s="2017"/>
      <c r="B154" s="1139"/>
      <c r="C154" s="2579"/>
      <c r="D154" s="2433"/>
      <c r="E154" s="2433"/>
      <c r="F154" s="2433"/>
      <c r="G154" s="2434"/>
      <c r="H154" s="2424"/>
      <c r="I154" s="2415"/>
      <c r="J154" s="2409"/>
      <c r="K154" s="847" t="s">
        <v>1441</v>
      </c>
      <c r="L154" s="1881" t="s">
        <v>327</v>
      </c>
      <c r="M154" s="851">
        <f t="shared" si="27"/>
        <v>120</v>
      </c>
      <c r="N154" s="404" t="s">
        <v>618</v>
      </c>
      <c r="O154" s="420">
        <f t="shared" ref="O154:O155" si="28">P154</f>
        <v>120</v>
      </c>
      <c r="P154" s="414">
        <f>Q154*R154*S154</f>
        <v>120</v>
      </c>
      <c r="Q154" s="395">
        <v>4</v>
      </c>
      <c r="R154" s="413">
        <v>30</v>
      </c>
      <c r="S154" s="413">
        <v>1</v>
      </c>
    </row>
    <row r="155" spans="1:19">
      <c r="A155" s="2017"/>
      <c r="B155" s="1139"/>
      <c r="C155" s="2579"/>
      <c r="D155" s="2433"/>
      <c r="E155" s="2433"/>
      <c r="F155" s="2433"/>
      <c r="G155" s="2434"/>
      <c r="H155" s="2424"/>
      <c r="I155" s="2415"/>
      <c r="J155" s="2409"/>
      <c r="K155" s="839" t="s">
        <v>619</v>
      </c>
      <c r="L155" s="1881" t="s">
        <v>327</v>
      </c>
      <c r="M155" s="851">
        <f t="shared" si="27"/>
        <v>240</v>
      </c>
      <c r="N155" s="404" t="s">
        <v>620</v>
      </c>
      <c r="O155" s="420">
        <f t="shared" si="28"/>
        <v>240</v>
      </c>
      <c r="P155" s="414">
        <f>Q155*R155*S155</f>
        <v>240</v>
      </c>
      <c r="Q155" s="395">
        <v>6</v>
      </c>
      <c r="R155" s="413">
        <v>10</v>
      </c>
      <c r="S155" s="413">
        <v>4</v>
      </c>
    </row>
    <row r="156" spans="1:19">
      <c r="A156" s="2017"/>
      <c r="B156" s="1139"/>
      <c r="C156" s="2579"/>
      <c r="D156" s="2433"/>
      <c r="E156" s="2433"/>
      <c r="F156" s="2433"/>
      <c r="G156" s="2434"/>
      <c r="H156" s="2424"/>
      <c r="I156" s="2415"/>
      <c r="J156" s="2409"/>
      <c r="K156" s="839" t="s">
        <v>621</v>
      </c>
      <c r="L156" s="1881"/>
      <c r="M156" s="851">
        <f>SUM(M157:M163)</f>
        <v>27010</v>
      </c>
      <c r="N156" s="404" t="s">
        <v>621</v>
      </c>
      <c r="O156" s="420">
        <f>SUM(P157:P163)</f>
        <v>33010</v>
      </c>
      <c r="P156" s="414"/>
      <c r="Q156" s="395"/>
      <c r="R156" s="413"/>
      <c r="S156" s="413"/>
    </row>
    <row r="157" spans="1:19">
      <c r="A157" s="2017"/>
      <c r="B157" s="1139"/>
      <c r="C157" s="2579"/>
      <c r="D157" s="2433"/>
      <c r="E157" s="2433"/>
      <c r="F157" s="2433"/>
      <c r="G157" s="2434"/>
      <c r="H157" s="2424"/>
      <c r="I157" s="2415"/>
      <c r="J157" s="2409"/>
      <c r="K157" s="839" t="s">
        <v>2449</v>
      </c>
      <c r="L157" s="2585" t="s">
        <v>327</v>
      </c>
      <c r="M157" s="851">
        <f t="shared" ref="M157:M163" si="29">P157</f>
        <v>200</v>
      </c>
      <c r="N157" s="407" t="s">
        <v>622</v>
      </c>
      <c r="O157" s="420"/>
      <c r="P157" s="414">
        <f>Q157*R157</f>
        <v>200</v>
      </c>
      <c r="Q157" s="395">
        <v>20</v>
      </c>
      <c r="R157" s="413">
        <v>10</v>
      </c>
      <c r="S157" s="413"/>
    </row>
    <row r="158" spans="1:19">
      <c r="A158" s="2017"/>
      <c r="B158" s="1139"/>
      <c r="C158" s="2579"/>
      <c r="D158" s="2433"/>
      <c r="E158" s="2433"/>
      <c r="F158" s="2433"/>
      <c r="G158" s="2434"/>
      <c r="H158" s="2424"/>
      <c r="I158" s="2415"/>
      <c r="J158" s="2409"/>
      <c r="K158" s="839" t="s">
        <v>2450</v>
      </c>
      <c r="L158" s="2585" t="s">
        <v>327</v>
      </c>
      <c r="M158" s="851">
        <f t="shared" si="29"/>
        <v>5850</v>
      </c>
      <c r="N158" s="407" t="s">
        <v>623</v>
      </c>
      <c r="O158" s="420"/>
      <c r="P158" s="414">
        <f>Q158*R158</f>
        <v>5850</v>
      </c>
      <c r="Q158" s="395">
        <v>1950</v>
      </c>
      <c r="R158" s="413">
        <v>3</v>
      </c>
      <c r="S158" s="413"/>
    </row>
    <row r="159" spans="1:19">
      <c r="A159" s="2017"/>
      <c r="B159" s="1139"/>
      <c r="C159" s="2579"/>
      <c r="D159" s="2433"/>
      <c r="E159" s="2433"/>
      <c r="F159" s="2433"/>
      <c r="G159" s="2434"/>
      <c r="H159" s="2424"/>
      <c r="I159" s="2415"/>
      <c r="J159" s="2409"/>
      <c r="K159" s="847" t="s">
        <v>2451</v>
      </c>
      <c r="L159" s="1881" t="s">
        <v>327</v>
      </c>
      <c r="M159" s="851">
        <f t="shared" si="29"/>
        <v>3360</v>
      </c>
      <c r="N159" s="407" t="s">
        <v>2452</v>
      </c>
      <c r="O159" s="420"/>
      <c r="P159" s="414">
        <f>Q159*R159*S159</f>
        <v>3360</v>
      </c>
      <c r="Q159" s="395">
        <v>7</v>
      </c>
      <c r="R159" s="413">
        <v>40</v>
      </c>
      <c r="S159" s="413">
        <v>12</v>
      </c>
    </row>
    <row r="160" spans="1:19">
      <c r="A160" s="2017"/>
      <c r="B160" s="1139"/>
      <c r="C160" s="2579"/>
      <c r="D160" s="2433"/>
      <c r="E160" s="2433"/>
      <c r="F160" s="2433"/>
      <c r="G160" s="2434"/>
      <c r="H160" s="2424"/>
      <c r="I160" s="2415"/>
      <c r="J160" s="2409"/>
      <c r="K160" s="839" t="s">
        <v>624</v>
      </c>
      <c r="L160" s="2585" t="s">
        <v>327</v>
      </c>
      <c r="M160" s="851">
        <f t="shared" si="29"/>
        <v>7000</v>
      </c>
      <c r="N160" s="407" t="s">
        <v>625</v>
      </c>
      <c r="O160" s="420"/>
      <c r="P160" s="414">
        <f>Q160*R160</f>
        <v>7000</v>
      </c>
      <c r="Q160" s="395">
        <v>3500</v>
      </c>
      <c r="R160" s="413">
        <v>2</v>
      </c>
      <c r="S160" s="413"/>
    </row>
    <row r="161" spans="1:19">
      <c r="A161" s="2017"/>
      <c r="B161" s="1139"/>
      <c r="C161" s="2579"/>
      <c r="D161" s="2433"/>
      <c r="E161" s="2433"/>
      <c r="F161" s="2433"/>
      <c r="G161" s="2434"/>
      <c r="H161" s="2424"/>
      <c r="I161" s="2415"/>
      <c r="J161" s="2409"/>
      <c r="K161" s="839" t="s">
        <v>2582</v>
      </c>
      <c r="L161" s="2585" t="s">
        <v>327</v>
      </c>
      <c r="M161" s="851">
        <v>6000</v>
      </c>
      <c r="N161" s="407" t="s">
        <v>2453</v>
      </c>
      <c r="O161" s="420"/>
      <c r="P161" s="414">
        <f>Q161*R161</f>
        <v>12000</v>
      </c>
      <c r="Q161" s="395">
        <v>2000</v>
      </c>
      <c r="R161" s="413">
        <v>6</v>
      </c>
      <c r="S161" s="413"/>
    </row>
    <row r="162" spans="1:19">
      <c r="A162" s="2017"/>
      <c r="B162" s="1139"/>
      <c r="C162" s="2579"/>
      <c r="D162" s="2433"/>
      <c r="E162" s="2433"/>
      <c r="F162" s="2433"/>
      <c r="G162" s="2434"/>
      <c r="H162" s="2424"/>
      <c r="I162" s="2415"/>
      <c r="J162" s="2409"/>
      <c r="K162" s="839" t="s">
        <v>626</v>
      </c>
      <c r="L162" s="2585" t="s">
        <v>327</v>
      </c>
      <c r="M162" s="851">
        <f t="shared" si="29"/>
        <v>2400</v>
      </c>
      <c r="N162" s="407" t="s">
        <v>627</v>
      </c>
      <c r="O162" s="420"/>
      <c r="P162" s="414">
        <f>Q162*R162</f>
        <v>2400</v>
      </c>
      <c r="Q162" s="395">
        <v>600</v>
      </c>
      <c r="R162" s="413">
        <v>4</v>
      </c>
      <c r="S162" s="413"/>
    </row>
    <row r="163" spans="1:19">
      <c r="A163" s="2017"/>
      <c r="B163" s="1139"/>
      <c r="C163" s="2579"/>
      <c r="D163" s="2433"/>
      <c r="E163" s="2433"/>
      <c r="F163" s="2433"/>
      <c r="G163" s="2434"/>
      <c r="H163" s="2424"/>
      <c r="I163" s="2415"/>
      <c r="J163" s="2409"/>
      <c r="K163" s="839" t="s">
        <v>628</v>
      </c>
      <c r="L163" s="2585" t="s">
        <v>327</v>
      </c>
      <c r="M163" s="851">
        <f t="shared" si="29"/>
        <v>2200</v>
      </c>
      <c r="N163" s="407" t="s">
        <v>629</v>
      </c>
      <c r="O163" s="420"/>
      <c r="P163" s="414">
        <f>Q163*R163</f>
        <v>2200</v>
      </c>
      <c r="Q163" s="395">
        <v>1100</v>
      </c>
      <c r="R163" s="413">
        <v>2</v>
      </c>
      <c r="S163" s="413"/>
    </row>
    <row r="164" spans="1:19">
      <c r="A164" s="2017"/>
      <c r="B164" s="1139"/>
      <c r="C164" s="2579"/>
      <c r="D164" s="2433"/>
      <c r="E164" s="2433"/>
      <c r="F164" s="2433"/>
      <c r="G164" s="2434"/>
      <c r="H164" s="2424"/>
      <c r="I164" s="2415"/>
      <c r="J164" s="2409"/>
      <c r="K164" s="839" t="s">
        <v>630</v>
      </c>
      <c r="L164" s="1881"/>
      <c r="M164" s="851">
        <f>SUM(M165:M166)</f>
        <v>11600</v>
      </c>
      <c r="N164" s="404" t="s">
        <v>630</v>
      </c>
      <c r="O164" s="420">
        <f>SUM(P165:P166)</f>
        <v>11600</v>
      </c>
      <c r="P164" s="414"/>
      <c r="Q164" s="395"/>
      <c r="R164" s="413"/>
      <c r="S164" s="413"/>
    </row>
    <row r="165" spans="1:19">
      <c r="A165" s="2017"/>
      <c r="B165" s="1139"/>
      <c r="C165" s="2579"/>
      <c r="D165" s="2433"/>
      <c r="E165" s="2433"/>
      <c r="F165" s="2433"/>
      <c r="G165" s="2434"/>
      <c r="H165" s="2424"/>
      <c r="I165" s="2415"/>
      <c r="J165" s="2409"/>
      <c r="K165" s="839" t="s">
        <v>1442</v>
      </c>
      <c r="L165" s="2585" t="s">
        <v>327</v>
      </c>
      <c r="M165" s="851">
        <f t="shared" ref="M165:M170" si="30">P165</f>
        <v>6600</v>
      </c>
      <c r="N165" s="407" t="s">
        <v>631</v>
      </c>
      <c r="O165" s="420"/>
      <c r="P165" s="414">
        <f>Q165*R165</f>
        <v>6600</v>
      </c>
      <c r="Q165" s="395">
        <v>3300</v>
      </c>
      <c r="R165" s="413">
        <v>2</v>
      </c>
      <c r="S165" s="413"/>
    </row>
    <row r="166" spans="1:19">
      <c r="A166" s="2017"/>
      <c r="B166" s="1139"/>
      <c r="C166" s="2579"/>
      <c r="D166" s="2433"/>
      <c r="E166" s="2433"/>
      <c r="F166" s="2433"/>
      <c r="G166" s="2434"/>
      <c r="H166" s="2424"/>
      <c r="I166" s="2415"/>
      <c r="J166" s="2409"/>
      <c r="K166" s="839" t="s">
        <v>2454</v>
      </c>
      <c r="L166" s="2585" t="s">
        <v>327</v>
      </c>
      <c r="M166" s="851">
        <v>5000</v>
      </c>
      <c r="N166" s="407" t="s">
        <v>2455</v>
      </c>
      <c r="O166" s="420"/>
      <c r="P166" s="414">
        <f>Q166*R166</f>
        <v>5000</v>
      </c>
      <c r="Q166" s="395">
        <v>5000</v>
      </c>
      <c r="R166" s="413">
        <v>1</v>
      </c>
      <c r="S166" s="413"/>
    </row>
    <row r="167" spans="1:19">
      <c r="A167" s="2017"/>
      <c r="B167" s="1139"/>
      <c r="C167" s="2579"/>
      <c r="D167" s="2433"/>
      <c r="E167" s="2433"/>
      <c r="F167" s="2433"/>
      <c r="G167" s="2434"/>
      <c r="H167" s="2424"/>
      <c r="I167" s="2415"/>
      <c r="J167" s="2409"/>
      <c r="K167" s="839" t="s">
        <v>2456</v>
      </c>
      <c r="L167" s="1881" t="s">
        <v>327</v>
      </c>
      <c r="M167" s="851">
        <f t="shared" si="30"/>
        <v>12000</v>
      </c>
      <c r="N167" s="404" t="s">
        <v>632</v>
      </c>
      <c r="O167" s="420">
        <f t="shared" ref="O167:O168" si="31">P167</f>
        <v>12000</v>
      </c>
      <c r="P167" s="414">
        <f>Q167*S167</f>
        <v>12000</v>
      </c>
      <c r="Q167" s="395">
        <v>2000</v>
      </c>
      <c r="R167" s="413"/>
      <c r="S167" s="413">
        <v>6</v>
      </c>
    </row>
    <row r="168" spans="1:19">
      <c r="A168" s="2017"/>
      <c r="B168" s="1139"/>
      <c r="C168" s="2579"/>
      <c r="D168" s="2433"/>
      <c r="E168" s="2433"/>
      <c r="F168" s="2433"/>
      <c r="G168" s="2434"/>
      <c r="H168" s="2424"/>
      <c r="I168" s="2415"/>
      <c r="J168" s="2409"/>
      <c r="K168" s="839" t="s">
        <v>2457</v>
      </c>
      <c r="L168" s="1881" t="s">
        <v>327</v>
      </c>
      <c r="M168" s="851">
        <f t="shared" si="30"/>
        <v>0</v>
      </c>
      <c r="N168" s="404" t="s">
        <v>633</v>
      </c>
      <c r="O168" s="420">
        <f t="shared" si="31"/>
        <v>0</v>
      </c>
      <c r="P168" s="414">
        <f>Q168*S168</f>
        <v>0</v>
      </c>
      <c r="Q168" s="395"/>
      <c r="R168" s="413"/>
      <c r="S168" s="413"/>
    </row>
    <row r="169" spans="1:19">
      <c r="A169" s="2017"/>
      <c r="B169" s="1139"/>
      <c r="C169" s="2579"/>
      <c r="D169" s="2433"/>
      <c r="E169" s="2433"/>
      <c r="F169" s="2433"/>
      <c r="G169" s="2434"/>
      <c r="H169" s="2424"/>
      <c r="I169" s="2415"/>
      <c r="J169" s="2409"/>
      <c r="K169" s="839" t="s">
        <v>1443</v>
      </c>
      <c r="L169" s="1881" t="s">
        <v>327</v>
      </c>
      <c r="M169" s="851">
        <f>SUM(M170)</f>
        <v>1634000</v>
      </c>
      <c r="N169" s="404"/>
      <c r="O169" s="420">
        <f>SUM(P170:P170)</f>
        <v>1634000</v>
      </c>
      <c r="P169" s="414"/>
      <c r="Q169" s="395"/>
      <c r="R169" s="413"/>
      <c r="S169" s="413"/>
    </row>
    <row r="170" spans="1:19">
      <c r="A170" s="2017"/>
      <c r="B170" s="1139"/>
      <c r="C170" s="2579"/>
      <c r="D170" s="2433"/>
      <c r="E170" s="2433"/>
      <c r="F170" s="2433"/>
      <c r="G170" s="2434"/>
      <c r="H170" s="2424"/>
      <c r="I170" s="2415"/>
      <c r="J170" s="2409"/>
      <c r="K170" s="839" t="s">
        <v>1506</v>
      </c>
      <c r="L170" s="1881" t="s">
        <v>327</v>
      </c>
      <c r="M170" s="851">
        <f t="shared" si="30"/>
        <v>1634000</v>
      </c>
      <c r="N170" s="407"/>
      <c r="O170" s="420"/>
      <c r="P170" s="414">
        <f>Q170*S170</f>
        <v>1634000</v>
      </c>
      <c r="Q170" s="395">
        <v>190</v>
      </c>
      <c r="R170" s="413"/>
      <c r="S170" s="413">
        <v>8600</v>
      </c>
    </row>
    <row r="171" spans="1:19">
      <c r="A171" s="2017"/>
      <c r="B171" s="1139"/>
      <c r="C171" s="2579"/>
      <c r="D171" s="2406"/>
      <c r="E171" s="2407"/>
      <c r="F171" s="2407"/>
      <c r="G171" s="2407"/>
      <c r="H171" s="2408"/>
      <c r="I171" s="2408"/>
      <c r="J171" s="2409"/>
      <c r="K171" s="2581" t="s">
        <v>634</v>
      </c>
      <c r="L171" s="2582"/>
      <c r="M171" s="834">
        <f>SUM(M172:M173)</f>
        <v>20880</v>
      </c>
      <c r="N171" s="404" t="s">
        <v>1444</v>
      </c>
      <c r="O171" s="420">
        <f>SUM(P172:P173)</f>
        <v>20880</v>
      </c>
      <c r="P171" s="414"/>
      <c r="Q171" s="395"/>
      <c r="R171" s="413"/>
      <c r="S171" s="413"/>
    </row>
    <row r="172" spans="1:19">
      <c r="A172" s="2017"/>
      <c r="B172" s="1139"/>
      <c r="C172" s="2579"/>
      <c r="D172" s="2406"/>
      <c r="E172" s="2407"/>
      <c r="F172" s="2407"/>
      <c r="G172" s="2407"/>
      <c r="H172" s="2408"/>
      <c r="I172" s="2408"/>
      <c r="J172" s="2409"/>
      <c r="K172" s="2581" t="s">
        <v>1445</v>
      </c>
      <c r="L172" s="2582" t="s">
        <v>327</v>
      </c>
      <c r="M172" s="834">
        <f>P172</f>
        <v>20400</v>
      </c>
      <c r="N172" s="400" t="s">
        <v>1446</v>
      </c>
      <c r="O172" s="420"/>
      <c r="P172" s="414">
        <f>Q172*S172</f>
        <v>20400</v>
      </c>
      <c r="Q172" s="395">
        <v>1700</v>
      </c>
      <c r="R172" s="413"/>
      <c r="S172" s="413">
        <v>12</v>
      </c>
    </row>
    <row r="173" spans="1:19">
      <c r="A173" s="2017"/>
      <c r="B173" s="1139"/>
      <c r="C173" s="2579"/>
      <c r="D173" s="2406"/>
      <c r="E173" s="2407"/>
      <c r="F173" s="2430"/>
      <c r="G173" s="2430"/>
      <c r="H173" s="2426"/>
      <c r="I173" s="2426"/>
      <c r="J173" s="2427"/>
      <c r="K173" s="838" t="s">
        <v>1447</v>
      </c>
      <c r="L173" s="858" t="s">
        <v>327</v>
      </c>
      <c r="M173" s="835">
        <f>P173</f>
        <v>480</v>
      </c>
      <c r="N173" s="400" t="s">
        <v>1448</v>
      </c>
      <c r="O173" s="420"/>
      <c r="P173" s="414">
        <f>Q173*S173</f>
        <v>480</v>
      </c>
      <c r="Q173" s="395">
        <v>40</v>
      </c>
      <c r="R173" s="413"/>
      <c r="S173" s="413">
        <v>12</v>
      </c>
    </row>
    <row r="174" spans="1:19" ht="13.5" customHeight="1">
      <c r="A174" s="2017"/>
      <c r="B174" s="1139"/>
      <c r="C174" s="2435"/>
      <c r="D174" s="1865"/>
      <c r="E174" s="611"/>
      <c r="F174" s="1862" t="s">
        <v>635</v>
      </c>
      <c r="G174" s="1839"/>
      <c r="H174" s="1866">
        <f>O174</f>
        <v>767823</v>
      </c>
      <c r="I174" s="1254">
        <v>730004</v>
      </c>
      <c r="J174" s="1254">
        <f>H174-I174</f>
        <v>37819</v>
      </c>
      <c r="K174" s="1867"/>
      <c r="L174" s="1868"/>
      <c r="M174" s="852">
        <f>SUM(M175+M178+M179)</f>
        <v>767823</v>
      </c>
      <c r="N174" s="433"/>
      <c r="O174" s="1293">
        <f>SUM(O175:O183)</f>
        <v>767823</v>
      </c>
      <c r="P174" s="413"/>
      <c r="Q174" s="395"/>
      <c r="R174" s="413"/>
      <c r="S174" s="413"/>
    </row>
    <row r="175" spans="1:19">
      <c r="A175" s="2017"/>
      <c r="B175" s="1139"/>
      <c r="C175" s="2435"/>
      <c r="D175" s="1874"/>
      <c r="E175" s="1874"/>
      <c r="F175" s="1875"/>
      <c r="G175" s="1876"/>
      <c r="H175" s="1860"/>
      <c r="I175" s="1854"/>
      <c r="J175" s="1854"/>
      <c r="K175" s="1880" t="s">
        <v>636</v>
      </c>
      <c r="L175" s="2587"/>
      <c r="M175" s="834">
        <f>SUM(M176:M177)</f>
        <v>141570</v>
      </c>
      <c r="N175" s="404" t="s">
        <v>636</v>
      </c>
      <c r="O175" s="420">
        <f>SUM(P176:P177)</f>
        <v>141570</v>
      </c>
      <c r="P175" s="414"/>
      <c r="Q175" s="395"/>
      <c r="R175" s="413"/>
      <c r="S175" s="413"/>
    </row>
    <row r="176" spans="1:19">
      <c r="A176" s="2017"/>
      <c r="B176" s="1139"/>
      <c r="C176" s="2435"/>
      <c r="D176" s="1872"/>
      <c r="E176" s="1872"/>
      <c r="F176" s="1873"/>
      <c r="G176" s="1877"/>
      <c r="H176" s="1860"/>
      <c r="I176" s="1871"/>
      <c r="J176" s="1854" t="s">
        <v>265</v>
      </c>
      <c r="K176" s="842" t="s">
        <v>1449</v>
      </c>
      <c r="L176" s="1881" t="s">
        <v>327</v>
      </c>
      <c r="M176" s="851">
        <f>P176</f>
        <v>108900</v>
      </c>
      <c r="N176" s="407" t="s">
        <v>1450</v>
      </c>
      <c r="O176" s="420"/>
      <c r="P176" s="414">
        <f>INT(Q176*R176*S176)</f>
        <v>108900</v>
      </c>
      <c r="Q176" s="395">
        <v>1.65</v>
      </c>
      <c r="R176" s="413">
        <v>5500</v>
      </c>
      <c r="S176" s="413">
        <v>12</v>
      </c>
    </row>
    <row r="177" spans="1:63">
      <c r="A177" s="2017"/>
      <c r="B177" s="1139"/>
      <c r="C177" s="2435"/>
      <c r="D177" s="1874"/>
      <c r="E177" s="1874"/>
      <c r="F177" s="1875"/>
      <c r="G177" s="1876"/>
      <c r="H177" s="1860"/>
      <c r="I177" s="1854"/>
      <c r="J177" s="1854" t="s">
        <v>265</v>
      </c>
      <c r="K177" s="1880" t="s">
        <v>1451</v>
      </c>
      <c r="L177" s="1881" t="s">
        <v>327</v>
      </c>
      <c r="M177" s="834">
        <f t="shared" ref="M177" si="32">P177</f>
        <v>32670</v>
      </c>
      <c r="N177" s="407" t="s">
        <v>1452</v>
      </c>
      <c r="O177" s="420"/>
      <c r="P177" s="414">
        <f>INT(Q177*R177*S177)</f>
        <v>32670</v>
      </c>
      <c r="Q177" s="395">
        <v>0.45</v>
      </c>
      <c r="R177" s="413">
        <v>6050</v>
      </c>
      <c r="S177" s="413">
        <v>12</v>
      </c>
    </row>
    <row r="178" spans="1:63">
      <c r="A178" s="2017"/>
      <c r="B178" s="1139"/>
      <c r="C178" s="2435"/>
      <c r="D178" s="1874"/>
      <c r="E178" s="1874"/>
      <c r="F178" s="1875"/>
      <c r="G178" s="1876"/>
      <c r="H178" s="1860"/>
      <c r="I178" s="1854"/>
      <c r="J178" s="1854"/>
      <c r="K178" s="1880" t="s">
        <v>1453</v>
      </c>
      <c r="L178" s="2587"/>
      <c r="M178" s="834">
        <f>O178</f>
        <v>591913</v>
      </c>
      <c r="N178" s="404" t="s">
        <v>1454</v>
      </c>
      <c r="O178" s="420">
        <f>P178</f>
        <v>591913</v>
      </c>
      <c r="P178" s="414">
        <f>INT(Q178*R178*S178)</f>
        <v>591913</v>
      </c>
      <c r="Q178" s="395">
        <v>0.16</v>
      </c>
      <c r="R178" s="413">
        <v>308288.2</v>
      </c>
      <c r="S178" s="413">
        <v>12</v>
      </c>
    </row>
    <row r="179" spans="1:63">
      <c r="A179" s="2017"/>
      <c r="B179" s="1139"/>
      <c r="C179" s="2435"/>
      <c r="D179" s="1874"/>
      <c r="E179" s="1874"/>
      <c r="F179" s="1875"/>
      <c r="G179" s="1876"/>
      <c r="H179" s="1860"/>
      <c r="I179" s="1854"/>
      <c r="J179" s="1854"/>
      <c r="K179" s="1880" t="s">
        <v>637</v>
      </c>
      <c r="L179" s="2587"/>
      <c r="M179" s="851">
        <f>SUM(M180:M183)</f>
        <v>34340</v>
      </c>
      <c r="N179" s="404" t="s">
        <v>637</v>
      </c>
      <c r="O179" s="420">
        <f>SUM(P180:P183)</f>
        <v>34340</v>
      </c>
      <c r="P179" s="413"/>
      <c r="Q179" s="395"/>
      <c r="R179" s="413"/>
      <c r="S179" s="413"/>
    </row>
    <row r="180" spans="1:63">
      <c r="A180" s="2017"/>
      <c r="B180" s="1139"/>
      <c r="C180" s="2435"/>
      <c r="D180" s="1874"/>
      <c r="E180" s="1874"/>
      <c r="F180" s="1875"/>
      <c r="G180" s="1876"/>
      <c r="H180" s="1860"/>
      <c r="I180" s="1854"/>
      <c r="J180" s="1854"/>
      <c r="K180" s="1880" t="s">
        <v>1507</v>
      </c>
      <c r="L180" s="1881" t="s">
        <v>327</v>
      </c>
      <c r="M180" s="380">
        <f>P180</f>
        <v>17000</v>
      </c>
      <c r="N180" s="411" t="s">
        <v>1455</v>
      </c>
      <c r="O180" s="420"/>
      <c r="P180" s="1295">
        <f>INT(Q180*R180*S180)</f>
        <v>17000</v>
      </c>
      <c r="Q180" s="395">
        <v>1.7</v>
      </c>
      <c r="R180" s="413">
        <v>5000</v>
      </c>
      <c r="S180" s="413">
        <v>2</v>
      </c>
    </row>
    <row r="181" spans="1:63">
      <c r="A181" s="2017"/>
      <c r="B181" s="1139"/>
      <c r="C181" s="2435"/>
      <c r="D181" s="1874"/>
      <c r="E181" s="1878"/>
      <c r="F181" s="1875"/>
      <c r="G181" s="1876"/>
      <c r="H181" s="1860"/>
      <c r="I181" s="1854"/>
      <c r="J181" s="1854"/>
      <c r="K181" s="1880" t="s">
        <v>1508</v>
      </c>
      <c r="L181" s="1881" t="s">
        <v>327</v>
      </c>
      <c r="M181" s="380">
        <f>P181</f>
        <v>15300</v>
      </c>
      <c r="N181" s="411" t="s">
        <v>638</v>
      </c>
      <c r="O181" s="420"/>
      <c r="P181" s="1295">
        <f>INT(Q181*R181*S181)</f>
        <v>15300</v>
      </c>
      <c r="Q181" s="395">
        <v>1.7</v>
      </c>
      <c r="R181" s="413">
        <v>3000</v>
      </c>
      <c r="S181" s="413">
        <v>3</v>
      </c>
    </row>
    <row r="182" spans="1:63">
      <c r="A182" s="2017"/>
      <c r="B182" s="1139"/>
      <c r="C182" s="2435"/>
      <c r="D182" s="1874"/>
      <c r="E182" s="1878"/>
      <c r="F182" s="1875"/>
      <c r="G182" s="1876"/>
      <c r="H182" s="1860"/>
      <c r="I182" s="1854"/>
      <c r="J182" s="1854"/>
      <c r="K182" s="1880" t="s">
        <v>1509</v>
      </c>
      <c r="L182" s="1881" t="s">
        <v>327</v>
      </c>
      <c r="M182" s="380">
        <f>P182</f>
        <v>1020</v>
      </c>
      <c r="N182" s="411" t="s">
        <v>1456</v>
      </c>
      <c r="O182" s="420"/>
      <c r="P182" s="1295">
        <f>INT(Q182*R182*S182)</f>
        <v>1020</v>
      </c>
      <c r="Q182" s="395">
        <v>1.7</v>
      </c>
      <c r="R182" s="413">
        <v>200</v>
      </c>
      <c r="S182" s="413">
        <v>3</v>
      </c>
    </row>
    <row r="183" spans="1:63" ht="14.25" thickBot="1">
      <c r="A183" s="2588"/>
      <c r="B183" s="2443"/>
      <c r="C183" s="2436"/>
      <c r="D183" s="1855"/>
      <c r="E183" s="1859"/>
      <c r="F183" s="1870"/>
      <c r="G183" s="1879"/>
      <c r="H183" s="1860"/>
      <c r="I183" s="1854"/>
      <c r="J183" s="1854"/>
      <c r="K183" s="1880" t="s">
        <v>1510</v>
      </c>
      <c r="L183" s="1881" t="s">
        <v>327</v>
      </c>
      <c r="M183" s="380">
        <f>P183</f>
        <v>1020</v>
      </c>
      <c r="N183" s="411" t="s">
        <v>1457</v>
      </c>
      <c r="O183" s="1287"/>
      <c r="P183" s="1295">
        <f>INT(Q183*R183*S183)</f>
        <v>1020</v>
      </c>
      <c r="Q183" s="395">
        <v>1.7</v>
      </c>
      <c r="R183" s="413">
        <v>50</v>
      </c>
      <c r="S183" s="413">
        <v>12</v>
      </c>
    </row>
    <row r="184" spans="1:63" s="2" customFormat="1" ht="18" customHeight="1">
      <c r="A184" s="2570" t="s">
        <v>240</v>
      </c>
      <c r="B184" s="1369"/>
      <c r="C184" s="1370"/>
      <c r="D184" s="1370"/>
      <c r="E184" s="1370"/>
      <c r="F184" s="1370"/>
      <c r="G184" s="1371"/>
      <c r="H184" s="1308">
        <f>H185</f>
        <v>2106441</v>
      </c>
      <c r="I184" s="1308">
        <f>I185</f>
        <v>1303480</v>
      </c>
      <c r="J184" s="549">
        <f t="shared" ref="J184:J190" si="33">H184-I184</f>
        <v>802961</v>
      </c>
      <c r="K184" s="1552"/>
      <c r="L184" s="1553"/>
      <c r="M184" s="1554"/>
      <c r="N184" s="87"/>
      <c r="O184" s="4"/>
      <c r="P184" s="39"/>
      <c r="Q184" s="6"/>
      <c r="R184" s="6"/>
      <c r="S184" s="6"/>
      <c r="T184" s="14"/>
      <c r="U184" s="5"/>
    </row>
    <row r="185" spans="1:63" s="2" customFormat="1" ht="18" customHeight="1">
      <c r="A185" s="67"/>
      <c r="B185" s="59" t="s">
        <v>790</v>
      </c>
      <c r="C185" s="1376"/>
      <c r="D185" s="1377"/>
      <c r="E185" s="1377"/>
      <c r="F185" s="1377"/>
      <c r="G185" s="1378"/>
      <c r="H185" s="1039">
        <f>H186</f>
        <v>2106441</v>
      </c>
      <c r="I185" s="1039">
        <f>I186</f>
        <v>1303480</v>
      </c>
      <c r="J185" s="1040">
        <f t="shared" si="33"/>
        <v>802961</v>
      </c>
      <c r="K185" s="869"/>
      <c r="L185" s="870"/>
      <c r="M185" s="871"/>
      <c r="N185" s="87"/>
      <c r="O185" s="4"/>
      <c r="P185" s="39"/>
      <c r="Q185" s="6"/>
      <c r="R185" s="6"/>
      <c r="S185" s="6"/>
      <c r="T185" s="14"/>
      <c r="U185" s="5"/>
    </row>
    <row r="186" spans="1:63" s="2" customFormat="1" ht="18" customHeight="1">
      <c r="A186" s="67"/>
      <c r="B186" s="22"/>
      <c r="C186" s="1376" t="s">
        <v>791</v>
      </c>
      <c r="D186" s="1377"/>
      <c r="E186" s="1377"/>
      <c r="F186" s="1377"/>
      <c r="G186" s="1378"/>
      <c r="H186" s="1039">
        <f>H187+H194</f>
        <v>2106441</v>
      </c>
      <c r="I186" s="1039">
        <f>I187+I194</f>
        <v>1303480</v>
      </c>
      <c r="J186" s="1040">
        <f t="shared" si="33"/>
        <v>802961</v>
      </c>
      <c r="K186" s="869"/>
      <c r="L186" s="870"/>
      <c r="M186" s="871"/>
      <c r="N186" s="2854"/>
      <c r="O186" s="2810"/>
      <c r="P186" s="2810"/>
      <c r="Q186" s="2810"/>
      <c r="R186" s="2810"/>
      <c r="S186" s="2810"/>
      <c r="T186" s="2810"/>
      <c r="U186" s="2810"/>
    </row>
    <row r="187" spans="1:63" s="1" customFormat="1" ht="18" customHeight="1">
      <c r="A187" s="67"/>
      <c r="B187" s="22"/>
      <c r="C187" s="25"/>
      <c r="D187" s="1376" t="s">
        <v>2570</v>
      </c>
      <c r="E187" s="1377"/>
      <c r="F187" s="1377"/>
      <c r="G187" s="1378"/>
      <c r="H187" s="1379">
        <f t="shared" ref="H187:I189" si="34">H188</f>
        <v>2090839</v>
      </c>
      <c r="I187" s="1379">
        <f t="shared" si="34"/>
        <v>1275000</v>
      </c>
      <c r="J187" s="54">
        <f t="shared" si="33"/>
        <v>815839</v>
      </c>
      <c r="K187" s="875"/>
      <c r="L187" s="939"/>
      <c r="M187" s="871"/>
      <c r="N187" s="87"/>
      <c r="O187" s="4"/>
      <c r="P187" s="39"/>
      <c r="Q187" s="6"/>
      <c r="R187" s="6"/>
      <c r="S187" s="6"/>
      <c r="T187" s="14"/>
      <c r="U187" s="5"/>
    </row>
    <row r="188" spans="1:63" s="2" customFormat="1" ht="18" customHeight="1">
      <c r="A188" s="67"/>
      <c r="B188" s="22"/>
      <c r="C188" s="1042"/>
      <c r="D188" s="1382"/>
      <c r="E188" s="1376" t="s">
        <v>1511</v>
      </c>
      <c r="F188" s="1377"/>
      <c r="G188" s="1378"/>
      <c r="H188" s="1035">
        <f t="shared" si="34"/>
        <v>2090839</v>
      </c>
      <c r="I188" s="1035">
        <f t="shared" si="34"/>
        <v>1275000</v>
      </c>
      <c r="J188" s="1036">
        <f t="shared" si="33"/>
        <v>815839</v>
      </c>
      <c r="K188" s="922"/>
      <c r="L188" s="1037"/>
      <c r="M188" s="885">
        <f>M189+M333+M339+M342+M397</f>
        <v>0</v>
      </c>
      <c r="N188" s="87"/>
      <c r="O188" s="4"/>
      <c r="P188" s="39"/>
      <c r="Q188" s="6"/>
      <c r="R188" s="6"/>
      <c r="S188" s="6"/>
      <c r="T188" s="15"/>
      <c r="U188" s="5"/>
    </row>
    <row r="189" spans="1:63" s="626" customFormat="1" ht="21" customHeight="1">
      <c r="A189" s="631"/>
      <c r="B189" s="633"/>
      <c r="C189" s="633"/>
      <c r="D189" s="633"/>
      <c r="E189" s="632"/>
      <c r="F189" s="1632" t="s">
        <v>1762</v>
      </c>
      <c r="G189" s="1632"/>
      <c r="H189" s="1633">
        <f t="shared" si="34"/>
        <v>2090839</v>
      </c>
      <c r="I189" s="1633">
        <f t="shared" si="34"/>
        <v>1275000</v>
      </c>
      <c r="J189" s="658">
        <f t="shared" si="33"/>
        <v>815839</v>
      </c>
      <c r="K189" s="650"/>
      <c r="L189" s="651"/>
      <c r="M189" s="652"/>
      <c r="N189" s="629"/>
      <c r="O189" s="647"/>
      <c r="P189" s="643"/>
      <c r="Q189" s="649"/>
      <c r="R189" s="645"/>
      <c r="S189" s="645"/>
      <c r="T189" s="644"/>
      <c r="U189" s="630"/>
      <c r="V189" s="630"/>
      <c r="W189" s="630"/>
      <c r="X189" s="630"/>
      <c r="Y189" s="630"/>
      <c r="Z189" s="630"/>
    </row>
    <row r="190" spans="1:63" s="630" customFormat="1" ht="21" customHeight="1">
      <c r="A190" s="631"/>
      <c r="B190" s="633"/>
      <c r="C190" s="633"/>
      <c r="D190" s="633"/>
      <c r="E190" s="633"/>
      <c r="F190" s="1451"/>
      <c r="G190" s="681" t="s">
        <v>1763</v>
      </c>
      <c r="H190" s="1634">
        <f>M190</f>
        <v>2090839</v>
      </c>
      <c r="I190" s="1634">
        <v>1275000</v>
      </c>
      <c r="J190" s="658">
        <f t="shared" si="33"/>
        <v>815839</v>
      </c>
      <c r="K190" s="1166"/>
      <c r="L190" s="1167"/>
      <c r="M190" s="1790">
        <v>2090839</v>
      </c>
      <c r="N190" s="644"/>
      <c r="O190" s="647"/>
      <c r="P190" s="643"/>
      <c r="Q190" s="648"/>
      <c r="R190" s="645"/>
      <c r="S190" s="645"/>
      <c r="T190" s="644"/>
      <c r="AJ190" s="626"/>
      <c r="AK190" s="626"/>
      <c r="AL190" s="626"/>
      <c r="AM190" s="626"/>
      <c r="AN190" s="626"/>
      <c r="AO190" s="626"/>
      <c r="AP190" s="626"/>
      <c r="AQ190" s="626"/>
      <c r="AR190" s="626"/>
      <c r="AS190" s="626"/>
      <c r="AT190" s="626"/>
      <c r="AU190" s="626"/>
      <c r="AV190" s="626"/>
      <c r="AW190" s="626"/>
      <c r="AX190" s="626"/>
      <c r="AY190" s="626"/>
      <c r="AZ190" s="626"/>
      <c r="BA190" s="626"/>
      <c r="BB190" s="626"/>
      <c r="BC190" s="626"/>
      <c r="BD190" s="626"/>
      <c r="BE190" s="626"/>
      <c r="BF190" s="626"/>
      <c r="BG190" s="626"/>
      <c r="BH190" s="626"/>
      <c r="BI190" s="626"/>
      <c r="BJ190" s="626"/>
      <c r="BK190" s="626"/>
    </row>
    <row r="191" spans="1:63" s="630" customFormat="1" ht="21" customHeight="1">
      <c r="A191" s="631"/>
      <c r="B191" s="633"/>
      <c r="C191" s="633"/>
      <c r="D191" s="633"/>
      <c r="E191" s="633"/>
      <c r="F191" s="1451"/>
      <c r="G191" s="660"/>
      <c r="H191" s="1635"/>
      <c r="I191" s="1635"/>
      <c r="J191" s="653"/>
      <c r="K191" s="2589" t="s">
        <v>1764</v>
      </c>
      <c r="L191" s="2590"/>
      <c r="M191" s="857">
        <v>2090839</v>
      </c>
      <c r="N191" s="644"/>
      <c r="O191" s="647"/>
      <c r="P191" s="643"/>
      <c r="Q191" s="648"/>
      <c r="R191" s="645"/>
      <c r="S191" s="645"/>
      <c r="T191" s="644"/>
      <c r="AJ191" s="626"/>
      <c r="AK191" s="626"/>
      <c r="AL191" s="626"/>
      <c r="AM191" s="626"/>
      <c r="AN191" s="626"/>
      <c r="AO191" s="626"/>
      <c r="AP191" s="626"/>
      <c r="AQ191" s="626"/>
      <c r="AR191" s="626"/>
      <c r="AS191" s="626"/>
      <c r="AT191" s="626"/>
      <c r="AU191" s="626"/>
      <c r="AV191" s="626"/>
      <c r="AW191" s="626"/>
      <c r="AX191" s="626"/>
      <c r="AY191" s="626"/>
      <c r="AZ191" s="626"/>
      <c r="BA191" s="626"/>
      <c r="BB191" s="626"/>
      <c r="BC191" s="626"/>
      <c r="BD191" s="626"/>
      <c r="BE191" s="626"/>
      <c r="BF191" s="626"/>
      <c r="BG191" s="626"/>
      <c r="BH191" s="626"/>
      <c r="BI191" s="626"/>
      <c r="BJ191" s="626"/>
      <c r="BK191" s="626"/>
    </row>
    <row r="192" spans="1:63" s="630" customFormat="1" ht="21" customHeight="1">
      <c r="A192" s="631"/>
      <c r="B192" s="633"/>
      <c r="C192" s="633"/>
      <c r="D192" s="633"/>
      <c r="E192" s="633"/>
      <c r="F192" s="1451"/>
      <c r="G192" s="660"/>
      <c r="H192" s="1635"/>
      <c r="I192" s="1635"/>
      <c r="J192" s="653"/>
      <c r="K192" s="2589" t="s">
        <v>1765</v>
      </c>
      <c r="L192" s="2590" t="s">
        <v>14</v>
      </c>
      <c r="M192" s="857">
        <v>2090839</v>
      </c>
      <c r="N192" s="644"/>
      <c r="O192" s="647"/>
      <c r="P192" s="643"/>
      <c r="Q192" s="648"/>
      <c r="R192" s="645"/>
      <c r="S192" s="645"/>
      <c r="T192" s="644"/>
      <c r="AJ192" s="626"/>
      <c r="AK192" s="626"/>
      <c r="AL192" s="626"/>
      <c r="AM192" s="626"/>
      <c r="AN192" s="626"/>
      <c r="AO192" s="626"/>
      <c r="AP192" s="626"/>
      <c r="AQ192" s="626"/>
      <c r="AR192" s="626"/>
      <c r="AS192" s="626"/>
      <c r="AT192" s="626"/>
      <c r="AU192" s="626"/>
      <c r="AV192" s="626"/>
      <c r="AW192" s="626"/>
      <c r="AX192" s="626"/>
      <c r="AY192" s="626"/>
      <c r="AZ192" s="626"/>
      <c r="BA192" s="626"/>
      <c r="BB192" s="626"/>
      <c r="BC192" s="626"/>
      <c r="BD192" s="626"/>
      <c r="BE192" s="626"/>
      <c r="BF192" s="626"/>
      <c r="BG192" s="626"/>
      <c r="BH192" s="626"/>
      <c r="BI192" s="626"/>
      <c r="BJ192" s="626"/>
      <c r="BK192" s="626"/>
    </row>
    <row r="193" spans="1:63" s="630" customFormat="1" ht="21" customHeight="1">
      <c r="A193" s="631"/>
      <c r="B193" s="633"/>
      <c r="C193" s="633"/>
      <c r="D193" s="633"/>
      <c r="E193" s="633"/>
      <c r="F193" s="1451"/>
      <c r="G193" s="660"/>
      <c r="H193" s="1635"/>
      <c r="I193" s="1635"/>
      <c r="J193" s="653"/>
      <c r="K193" s="2589" t="s">
        <v>1766</v>
      </c>
      <c r="L193" s="2590"/>
      <c r="M193" s="857"/>
      <c r="N193" s="644"/>
      <c r="O193" s="647"/>
      <c r="P193" s="643"/>
      <c r="Q193" s="648"/>
      <c r="R193" s="645"/>
      <c r="S193" s="645"/>
      <c r="T193" s="644"/>
      <c r="AJ193" s="626"/>
      <c r="AK193" s="626"/>
      <c r="AL193" s="626"/>
      <c r="AM193" s="626"/>
      <c r="AN193" s="626"/>
      <c r="AO193" s="626"/>
      <c r="AP193" s="626"/>
      <c r="AQ193" s="626"/>
      <c r="AR193" s="626"/>
      <c r="AS193" s="626"/>
      <c r="AT193" s="626"/>
      <c r="AU193" s="626"/>
      <c r="AV193" s="626"/>
      <c r="AW193" s="626"/>
      <c r="AX193" s="626"/>
      <c r="AY193" s="626"/>
      <c r="AZ193" s="626"/>
      <c r="BA193" s="626"/>
      <c r="BB193" s="626"/>
      <c r="BC193" s="626"/>
      <c r="BD193" s="626"/>
      <c r="BE193" s="626"/>
      <c r="BF193" s="626"/>
      <c r="BG193" s="626"/>
      <c r="BH193" s="626"/>
      <c r="BI193" s="626"/>
      <c r="BJ193" s="626"/>
      <c r="BK193" s="626"/>
    </row>
    <row r="194" spans="1:63" s="1" customFormat="1" ht="18" customHeight="1">
      <c r="A194" s="67"/>
      <c r="B194" s="22"/>
      <c r="C194" s="22"/>
      <c r="D194" s="1376" t="s">
        <v>2569</v>
      </c>
      <c r="E194" s="1377"/>
      <c r="F194" s="1377"/>
      <c r="G194" s="1378"/>
      <c r="H194" s="1035">
        <f t="shared" ref="H194:I196" si="35">H195</f>
        <v>15602</v>
      </c>
      <c r="I194" s="1035">
        <f t="shared" si="35"/>
        <v>28480</v>
      </c>
      <c r="J194" s="1036">
        <f>H194-I194</f>
        <v>-12878</v>
      </c>
      <c r="K194" s="1605"/>
      <c r="L194" s="1595"/>
      <c r="M194" s="1482"/>
      <c r="N194" s="87"/>
      <c r="O194" s="4"/>
      <c r="P194" s="39"/>
      <c r="Q194" s="6"/>
      <c r="R194" s="6"/>
      <c r="S194" s="6"/>
      <c r="T194" s="14"/>
      <c r="U194" s="5"/>
    </row>
    <row r="195" spans="1:63" s="2" customFormat="1" ht="18" customHeight="1">
      <c r="A195" s="67"/>
      <c r="B195" s="22"/>
      <c r="C195" s="1042"/>
      <c r="D195" s="1382"/>
      <c r="E195" s="1376" t="s">
        <v>1511</v>
      </c>
      <c r="F195" s="1377"/>
      <c r="G195" s="1378"/>
      <c r="H195" s="1035">
        <f t="shared" si="35"/>
        <v>15602</v>
      </c>
      <c r="I195" s="1035">
        <f t="shared" si="35"/>
        <v>28480</v>
      </c>
      <c r="J195" s="1036">
        <f>H195-I195</f>
        <v>-12878</v>
      </c>
      <c r="K195" s="922"/>
      <c r="L195" s="1037"/>
      <c r="M195" s="885">
        <f>M196+M341+M347+M350+M405</f>
        <v>0</v>
      </c>
      <c r="N195" s="87"/>
      <c r="O195" s="4"/>
      <c r="P195" s="39"/>
      <c r="Q195" s="6"/>
      <c r="R195" s="6"/>
      <c r="S195" s="6"/>
      <c r="T195" s="15"/>
      <c r="U195" s="5"/>
    </row>
    <row r="196" spans="1:63" s="626" customFormat="1" ht="21" customHeight="1">
      <c r="A196" s="631"/>
      <c r="B196" s="633"/>
      <c r="C196" s="633"/>
      <c r="D196" s="633"/>
      <c r="E196" s="632"/>
      <c r="F196" s="1632" t="s">
        <v>1754</v>
      </c>
      <c r="G196" s="1632"/>
      <c r="H196" s="1633">
        <f t="shared" si="35"/>
        <v>15602</v>
      </c>
      <c r="I196" s="1633">
        <f t="shared" si="35"/>
        <v>28480</v>
      </c>
      <c r="J196" s="658">
        <f>H196-I196</f>
        <v>-12878</v>
      </c>
      <c r="K196" s="650"/>
      <c r="L196" s="651"/>
      <c r="M196" s="652"/>
      <c r="N196" s="629"/>
      <c r="O196" s="647"/>
      <c r="P196" s="643"/>
      <c r="Q196" s="649"/>
      <c r="R196" s="645"/>
      <c r="S196" s="645"/>
      <c r="T196" s="644"/>
      <c r="U196" s="630"/>
      <c r="V196" s="630"/>
      <c r="W196" s="630"/>
      <c r="X196" s="630"/>
      <c r="Y196" s="630"/>
      <c r="Z196" s="630"/>
    </row>
    <row r="197" spans="1:63" s="630" customFormat="1" ht="21" customHeight="1">
      <c r="A197" s="631"/>
      <c r="B197" s="633"/>
      <c r="C197" s="633"/>
      <c r="D197" s="633"/>
      <c r="E197" s="633"/>
      <c r="F197" s="1451"/>
      <c r="G197" s="681" t="s">
        <v>1755</v>
      </c>
      <c r="H197" s="1634">
        <f>M197</f>
        <v>15602</v>
      </c>
      <c r="I197" s="1634">
        <v>28480</v>
      </c>
      <c r="J197" s="658">
        <f>H197-I197</f>
        <v>-12878</v>
      </c>
      <c r="M197" s="1829">
        <f>M198+M199</f>
        <v>15602</v>
      </c>
      <c r="N197" s="644"/>
      <c r="O197" s="647"/>
      <c r="P197" s="643"/>
      <c r="Q197" s="648"/>
      <c r="R197" s="645"/>
      <c r="S197" s="645"/>
      <c r="T197" s="644"/>
      <c r="AJ197" s="626"/>
      <c r="AK197" s="626"/>
      <c r="AL197" s="626"/>
      <c r="AM197" s="626"/>
      <c r="AN197" s="626"/>
      <c r="AO197" s="626"/>
      <c r="AP197" s="626"/>
      <c r="AQ197" s="626"/>
      <c r="AR197" s="626"/>
      <c r="AS197" s="626"/>
      <c r="AT197" s="626"/>
      <c r="AU197" s="626"/>
      <c r="AV197" s="626"/>
      <c r="AW197" s="626"/>
      <c r="AX197" s="626"/>
      <c r="AY197" s="626"/>
      <c r="AZ197" s="626"/>
      <c r="BA197" s="626"/>
      <c r="BB197" s="626"/>
      <c r="BC197" s="626"/>
      <c r="BD197" s="626"/>
      <c r="BE197" s="626"/>
      <c r="BF197" s="626"/>
      <c r="BG197" s="626"/>
      <c r="BH197" s="626"/>
      <c r="BI197" s="626"/>
      <c r="BJ197" s="626"/>
      <c r="BK197" s="626"/>
    </row>
    <row r="198" spans="1:63" s="2412" customFormat="1">
      <c r="A198" s="2405"/>
      <c r="B198" s="2442"/>
      <c r="C198" s="2580"/>
      <c r="D198" s="2437"/>
      <c r="E198" s="2437"/>
      <c r="F198" s="2437"/>
      <c r="G198" s="2438"/>
      <c r="H198" s="814"/>
      <c r="I198" s="814"/>
      <c r="J198" s="1324"/>
      <c r="K198" s="1304" t="s">
        <v>2458</v>
      </c>
      <c r="L198" s="1325" t="s">
        <v>327</v>
      </c>
      <c r="M198" s="330">
        <f>O198</f>
        <v>3300</v>
      </c>
      <c r="N198" s="392" t="s">
        <v>2459</v>
      </c>
      <c r="O198" s="1268">
        <f>P198</f>
        <v>3300</v>
      </c>
      <c r="P198" s="2439">
        <f>Q198*R198*S198</f>
        <v>3300</v>
      </c>
      <c r="Q198" s="2440">
        <v>3300</v>
      </c>
      <c r="R198" s="2441">
        <v>1</v>
      </c>
      <c r="S198" s="2441">
        <v>1</v>
      </c>
      <c r="T198" s="2431"/>
      <c r="U198" s="2411"/>
      <c r="V198" s="2411"/>
      <c r="W198" s="2411"/>
    </row>
    <row r="199" spans="1:63" s="630" customFormat="1" ht="21" customHeight="1">
      <c r="A199" s="631"/>
      <c r="B199" s="633"/>
      <c r="C199" s="633"/>
      <c r="D199" s="633"/>
      <c r="E199" s="633"/>
      <c r="F199" s="1451"/>
      <c r="G199" s="660"/>
      <c r="H199" s="1635"/>
      <c r="I199" s="1635"/>
      <c r="J199" s="653"/>
      <c r="K199" s="1304" t="s">
        <v>1767</v>
      </c>
      <c r="L199" s="1325"/>
      <c r="M199" s="330">
        <v>12302</v>
      </c>
      <c r="N199" s="644"/>
      <c r="O199" s="647"/>
      <c r="P199" s="643"/>
      <c r="Q199" s="648"/>
      <c r="R199" s="645"/>
      <c r="S199" s="645"/>
      <c r="T199" s="644"/>
      <c r="AJ199" s="626"/>
      <c r="AK199" s="626"/>
      <c r="AL199" s="626"/>
      <c r="AM199" s="626"/>
      <c r="AN199" s="626"/>
      <c r="AO199" s="626"/>
      <c r="AP199" s="626"/>
      <c r="AQ199" s="626"/>
      <c r="AR199" s="626"/>
      <c r="AS199" s="626"/>
      <c r="AT199" s="626"/>
      <c r="AU199" s="626"/>
      <c r="AV199" s="626"/>
      <c r="AW199" s="626"/>
      <c r="AX199" s="626"/>
      <c r="AY199" s="626"/>
      <c r="AZ199" s="626"/>
      <c r="BA199" s="626"/>
      <c r="BB199" s="626"/>
      <c r="BC199" s="626"/>
      <c r="BD199" s="626"/>
      <c r="BE199" s="626"/>
      <c r="BF199" s="626"/>
      <c r="BG199" s="626"/>
      <c r="BH199" s="626"/>
      <c r="BI199" s="626"/>
      <c r="BJ199" s="626"/>
      <c r="BK199" s="626"/>
    </row>
    <row r="200" spans="1:63" s="630" customFormat="1" ht="21" customHeight="1">
      <c r="A200" s="631"/>
      <c r="B200" s="633"/>
      <c r="C200" s="633"/>
      <c r="D200" s="633"/>
      <c r="E200" s="633"/>
      <c r="F200" s="1451"/>
      <c r="G200" s="660"/>
      <c r="H200" s="1635"/>
      <c r="I200" s="1635"/>
      <c r="J200" s="653"/>
      <c r="K200" s="1304" t="s">
        <v>1768</v>
      </c>
      <c r="L200" s="1325" t="s">
        <v>14</v>
      </c>
      <c r="M200" s="330">
        <v>6050</v>
      </c>
      <c r="N200" s="644"/>
      <c r="O200" s="647"/>
      <c r="P200" s="643"/>
      <c r="Q200" s="648"/>
      <c r="R200" s="645"/>
      <c r="S200" s="645"/>
      <c r="T200" s="644"/>
      <c r="AJ200" s="626"/>
      <c r="AK200" s="626"/>
      <c r="AL200" s="626"/>
      <c r="AM200" s="626"/>
      <c r="AN200" s="626"/>
      <c r="AO200" s="626"/>
      <c r="AP200" s="626"/>
      <c r="AQ200" s="626"/>
      <c r="AR200" s="626"/>
      <c r="AS200" s="626"/>
      <c r="AT200" s="626"/>
      <c r="AU200" s="626"/>
      <c r="AV200" s="626"/>
      <c r="AW200" s="626"/>
      <c r="AX200" s="626"/>
      <c r="AY200" s="626"/>
      <c r="AZ200" s="626"/>
      <c r="BA200" s="626"/>
      <c r="BB200" s="626"/>
      <c r="BC200" s="626"/>
      <c r="BD200" s="626"/>
      <c r="BE200" s="626"/>
      <c r="BF200" s="626"/>
      <c r="BG200" s="626"/>
      <c r="BH200" s="626"/>
      <c r="BI200" s="626"/>
      <c r="BJ200" s="626"/>
      <c r="BK200" s="626"/>
    </row>
    <row r="201" spans="1:63" s="630" customFormat="1" ht="21" customHeight="1">
      <c r="A201" s="631"/>
      <c r="B201" s="633"/>
      <c r="C201" s="633"/>
      <c r="D201" s="633"/>
      <c r="E201" s="633"/>
      <c r="F201" s="1451"/>
      <c r="G201" s="660"/>
      <c r="H201" s="1635"/>
      <c r="I201" s="1635"/>
      <c r="J201" s="653"/>
      <c r="K201" s="1304" t="s">
        <v>1769</v>
      </c>
      <c r="L201" s="1325" t="s">
        <v>14</v>
      </c>
      <c r="M201" s="330">
        <v>220</v>
      </c>
      <c r="N201" s="644"/>
      <c r="O201" s="647"/>
      <c r="P201" s="643"/>
      <c r="Q201" s="648"/>
      <c r="R201" s="645"/>
      <c r="S201" s="645"/>
      <c r="T201" s="644"/>
      <c r="AJ201" s="626"/>
      <c r="AK201" s="626"/>
      <c r="AL201" s="626"/>
      <c r="AM201" s="626"/>
      <c r="AN201" s="626"/>
      <c r="AO201" s="626"/>
      <c r="AP201" s="626"/>
      <c r="AQ201" s="626"/>
      <c r="AR201" s="626"/>
      <c r="AS201" s="626"/>
      <c r="AT201" s="626"/>
      <c r="AU201" s="626"/>
      <c r="AV201" s="626"/>
      <c r="AW201" s="626"/>
      <c r="AX201" s="626"/>
      <c r="AY201" s="626"/>
      <c r="AZ201" s="626"/>
      <c r="BA201" s="626"/>
      <c r="BB201" s="626"/>
      <c r="BC201" s="626"/>
      <c r="BD201" s="626"/>
      <c r="BE201" s="626"/>
      <c r="BF201" s="626"/>
      <c r="BG201" s="626"/>
      <c r="BH201" s="626"/>
      <c r="BI201" s="626"/>
      <c r="BJ201" s="626"/>
      <c r="BK201" s="626"/>
    </row>
    <row r="202" spans="1:63" s="630" customFormat="1" ht="21" customHeight="1">
      <c r="A202" s="631"/>
      <c r="B202" s="633"/>
      <c r="C202" s="633"/>
      <c r="D202" s="633"/>
      <c r="E202" s="633"/>
      <c r="F202" s="1451"/>
      <c r="G202" s="660"/>
      <c r="H202" s="1635"/>
      <c r="I202" s="1635"/>
      <c r="J202" s="653"/>
      <c r="K202" s="1304" t="s">
        <v>1770</v>
      </c>
      <c r="L202" s="1325" t="s">
        <v>14</v>
      </c>
      <c r="M202" s="330">
        <v>1518</v>
      </c>
      <c r="N202" s="644"/>
      <c r="O202" s="647"/>
      <c r="P202" s="643"/>
      <c r="Q202" s="648"/>
      <c r="R202" s="645"/>
      <c r="S202" s="645"/>
      <c r="T202" s="644"/>
      <c r="AJ202" s="626"/>
      <c r="AK202" s="626"/>
      <c r="AL202" s="626"/>
      <c r="AM202" s="626"/>
      <c r="AN202" s="626"/>
      <c r="AO202" s="626"/>
      <c r="AP202" s="626"/>
      <c r="AQ202" s="626"/>
      <c r="AR202" s="626"/>
      <c r="AS202" s="626"/>
      <c r="AT202" s="626"/>
      <c r="AU202" s="626"/>
      <c r="AV202" s="626"/>
      <c r="AW202" s="626"/>
      <c r="AX202" s="626"/>
      <c r="AY202" s="626"/>
      <c r="AZ202" s="626"/>
      <c r="BA202" s="626"/>
      <c r="BB202" s="626"/>
      <c r="BC202" s="626"/>
      <c r="BD202" s="626"/>
      <c r="BE202" s="626"/>
      <c r="BF202" s="626"/>
      <c r="BG202" s="626"/>
      <c r="BH202" s="626"/>
      <c r="BI202" s="626"/>
      <c r="BJ202" s="626"/>
      <c r="BK202" s="626"/>
    </row>
    <row r="203" spans="1:63" s="630" customFormat="1" ht="21" customHeight="1">
      <c r="A203" s="631"/>
      <c r="B203" s="633"/>
      <c r="C203" s="633"/>
      <c r="D203" s="633"/>
      <c r="E203" s="633"/>
      <c r="F203" s="1451"/>
      <c r="G203" s="660"/>
      <c r="H203" s="1635"/>
      <c r="I203" s="1635"/>
      <c r="J203" s="653"/>
      <c r="K203" s="1304" t="s">
        <v>1771</v>
      </c>
      <c r="L203" s="1325" t="s">
        <v>14</v>
      </c>
      <c r="M203" s="330">
        <v>2076</v>
      </c>
      <c r="N203" s="644"/>
      <c r="O203" s="647"/>
      <c r="P203" s="643"/>
      <c r="Q203" s="648"/>
      <c r="R203" s="645"/>
      <c r="S203" s="645"/>
      <c r="T203" s="644"/>
      <c r="AJ203" s="626"/>
      <c r="AK203" s="626"/>
      <c r="AL203" s="626"/>
      <c r="AM203" s="626"/>
      <c r="AN203" s="626"/>
      <c r="AO203" s="626"/>
      <c r="AP203" s="626"/>
      <c r="AQ203" s="626"/>
      <c r="AR203" s="626"/>
      <c r="AS203" s="626"/>
      <c r="AT203" s="626"/>
      <c r="AU203" s="626"/>
      <c r="AV203" s="626"/>
      <c r="AW203" s="626"/>
      <c r="AX203" s="626"/>
      <c r="AY203" s="626"/>
      <c r="AZ203" s="626"/>
      <c r="BA203" s="626"/>
      <c r="BB203" s="626"/>
      <c r="BC203" s="626"/>
      <c r="BD203" s="626"/>
      <c r="BE203" s="626"/>
      <c r="BF203" s="626"/>
      <c r="BG203" s="626"/>
      <c r="BH203" s="626"/>
      <c r="BI203" s="626"/>
      <c r="BJ203" s="626"/>
      <c r="BK203" s="626"/>
    </row>
    <row r="204" spans="1:63" s="630" customFormat="1" ht="21" customHeight="1" thickBot="1">
      <c r="A204" s="2371"/>
      <c r="B204" s="637"/>
      <c r="C204" s="637"/>
      <c r="D204" s="637"/>
      <c r="E204" s="637"/>
      <c r="F204" s="1831"/>
      <c r="G204" s="1832"/>
      <c r="H204" s="1833"/>
      <c r="I204" s="1833"/>
      <c r="J204" s="1834"/>
      <c r="K204" s="1882" t="s">
        <v>1772</v>
      </c>
      <c r="L204" s="1883" t="s">
        <v>14</v>
      </c>
      <c r="M204" s="1884">
        <v>2438</v>
      </c>
      <c r="N204" s="644"/>
      <c r="O204" s="647"/>
      <c r="P204" s="643"/>
      <c r="Q204" s="648"/>
      <c r="R204" s="645"/>
      <c r="S204" s="645"/>
      <c r="T204" s="644"/>
      <c r="AJ204" s="626"/>
      <c r="AK204" s="626"/>
      <c r="AL204" s="626"/>
      <c r="AM204" s="626"/>
      <c r="AN204" s="626"/>
      <c r="AO204" s="626"/>
      <c r="AP204" s="626"/>
      <c r="AQ204" s="626"/>
      <c r="AR204" s="626"/>
      <c r="AS204" s="626"/>
      <c r="AT204" s="626"/>
      <c r="AU204" s="626"/>
      <c r="AV204" s="626"/>
      <c r="AW204" s="626"/>
      <c r="AX204" s="626"/>
      <c r="AY204" s="626"/>
      <c r="AZ204" s="626"/>
      <c r="BA204" s="626"/>
      <c r="BB204" s="626"/>
      <c r="BC204" s="626"/>
      <c r="BD204" s="626"/>
      <c r="BE204" s="626"/>
      <c r="BF204" s="626"/>
      <c r="BG204" s="626"/>
      <c r="BH204" s="626"/>
      <c r="BI204" s="626"/>
      <c r="BJ204" s="626"/>
      <c r="BK204" s="626"/>
    </row>
  </sheetData>
  <sheetProtection selectLockedCells="1" selectUnlockedCells="1"/>
  <protectedRanges>
    <protectedRange password="ECE8" sqref="O2:AF4" name="작성자만수정_1"/>
    <protectedRange password="ECE8" sqref="O5:AF8 O114:AF114" name="작성자만수정_2"/>
    <protectedRange password="ECE8" sqref="O184:AF204" name="작성자만수정_2_1"/>
  </protectedRanges>
  <mergeCells count="10">
    <mergeCell ref="K2:M3"/>
    <mergeCell ref="A4:G4"/>
    <mergeCell ref="N7:U7"/>
    <mergeCell ref="N186:U186"/>
    <mergeCell ref="A2:A3"/>
    <mergeCell ref="B2:D2"/>
    <mergeCell ref="E2:G2"/>
    <mergeCell ref="H2:H3"/>
    <mergeCell ref="I2:I3"/>
    <mergeCell ref="J2:J3"/>
  </mergeCells>
  <phoneticPr fontId="16" type="noConversion"/>
  <conditionalFormatting sqref="J2:J3">
    <cfRule type="containsText" dxfId="53" priority="49" operator="containsText" text="허하나로">
      <formula>NOT(ISERROR(SEARCH("허하나로",H797)))</formula>
    </cfRule>
    <cfRule type="containsText" dxfId="52" priority="50" operator="containsText" text="한별">
      <formula>NOT(ISERROR(SEARCH("한별",H797)))</formula>
    </cfRule>
    <cfRule type="containsText" dxfId="51" priority="51" operator="containsText" text="정홍조">
      <formula>NOT(ISERROR(SEARCH("정홍조",H797)))</formula>
    </cfRule>
    <cfRule type="containsText" dxfId="50" priority="52" operator="containsText" text="김지윤">
      <formula>NOT(ISERROR(SEARCH("김지윤",H797)))</formula>
    </cfRule>
    <cfRule type="containsText" dxfId="49" priority="53" operator="containsText" text="전준영">
      <formula>NOT(ISERROR(SEARCH("전준영",H797)))</formula>
    </cfRule>
    <cfRule type="containsText" dxfId="48" priority="54" operator="containsText" text="차재성">
      <formula>NOT(ISERROR(SEARCH("차재성",H797)))</formula>
    </cfRule>
  </conditionalFormatting>
  <conditionalFormatting sqref="J5:J6">
    <cfRule type="containsText" dxfId="47" priority="43" operator="containsText" text="허하나로">
      <formula>NOT(ISERROR(SEARCH("허하나로",H798)))</formula>
    </cfRule>
    <cfRule type="containsText" dxfId="46" priority="44" operator="containsText" text="한별">
      <formula>NOT(ISERROR(SEARCH("한별",H798)))</formula>
    </cfRule>
    <cfRule type="containsText" dxfId="45" priority="45" operator="containsText" text="정홍조">
      <formula>NOT(ISERROR(SEARCH("정홍조",H798)))</formula>
    </cfRule>
    <cfRule type="containsText" dxfId="44" priority="46" operator="containsText" text="김지윤">
      <formula>NOT(ISERROR(SEARCH("김지윤",H798)))</formula>
    </cfRule>
    <cfRule type="containsText" dxfId="43" priority="47" operator="containsText" text="전준영">
      <formula>NOT(ISERROR(SEARCH("전준영",H798)))</formula>
    </cfRule>
    <cfRule type="containsText" dxfId="42" priority="48" operator="containsText" text="차재성">
      <formula>NOT(ISERROR(SEARCH("차재성",H798)))</formula>
    </cfRule>
  </conditionalFormatting>
  <conditionalFormatting sqref="J7">
    <cfRule type="containsText" dxfId="41" priority="37" operator="containsText" text="허하나로">
      <formula>NOT(ISERROR(SEARCH("허하나로",H799)))</formula>
    </cfRule>
    <cfRule type="containsText" dxfId="40" priority="38" operator="containsText" text="한별">
      <formula>NOT(ISERROR(SEARCH("한별",H799)))</formula>
    </cfRule>
    <cfRule type="containsText" dxfId="39" priority="39" operator="containsText" text="정홍조">
      <formula>NOT(ISERROR(SEARCH("정홍조",H799)))</formula>
    </cfRule>
    <cfRule type="containsText" dxfId="38" priority="40" operator="containsText" text="김지윤">
      <formula>NOT(ISERROR(SEARCH("김지윤",H799)))</formula>
    </cfRule>
    <cfRule type="containsText" dxfId="37" priority="41" operator="containsText" text="전준영">
      <formula>NOT(ISERROR(SEARCH("전준영",H799)))</formula>
    </cfRule>
    <cfRule type="containsText" dxfId="36" priority="42" operator="containsText" text="차재성">
      <formula>NOT(ISERROR(SEARCH("차재성",H799)))</formula>
    </cfRule>
  </conditionalFormatting>
  <conditionalFormatting sqref="J186">
    <cfRule type="containsText" dxfId="35" priority="31" operator="containsText" text="허하나로">
      <formula>NOT(ISERROR(SEARCH("허하나로",H975)))</formula>
    </cfRule>
    <cfRule type="containsText" dxfId="34" priority="32" operator="containsText" text="한별">
      <formula>NOT(ISERROR(SEARCH("한별",H975)))</formula>
    </cfRule>
    <cfRule type="containsText" dxfId="33" priority="33" operator="containsText" text="정홍조">
      <formula>NOT(ISERROR(SEARCH("정홍조",H975)))</formula>
    </cfRule>
    <cfRule type="containsText" dxfId="32" priority="34" operator="containsText" text="김지윤">
      <formula>NOT(ISERROR(SEARCH("김지윤",H975)))</formula>
    </cfRule>
    <cfRule type="containsText" dxfId="31" priority="35" operator="containsText" text="전준영">
      <formula>NOT(ISERROR(SEARCH("전준영",H975)))</formula>
    </cfRule>
    <cfRule type="containsText" dxfId="30" priority="36" operator="containsText" text="차재성">
      <formula>NOT(ISERROR(SEARCH("차재성",H975)))</formula>
    </cfRule>
  </conditionalFormatting>
  <conditionalFormatting sqref="J188">
    <cfRule type="containsText" dxfId="29" priority="25" operator="containsText" text="허하나로">
      <formula>NOT(ISERROR(SEARCH("허하나로",H1168)))</formula>
    </cfRule>
    <cfRule type="containsText" dxfId="28" priority="26" operator="containsText" text="한별">
      <formula>NOT(ISERROR(SEARCH("한별",H1168)))</formula>
    </cfRule>
    <cfRule type="containsText" dxfId="27" priority="27" operator="containsText" text="정홍조">
      <formula>NOT(ISERROR(SEARCH("정홍조",H1168)))</formula>
    </cfRule>
    <cfRule type="containsText" dxfId="26" priority="28" operator="containsText" text="김지윤">
      <formula>NOT(ISERROR(SEARCH("김지윤",H1168)))</formula>
    </cfRule>
    <cfRule type="containsText" dxfId="25" priority="29" operator="containsText" text="전준영">
      <formula>NOT(ISERROR(SEARCH("전준영",H1168)))</formula>
    </cfRule>
    <cfRule type="containsText" dxfId="24" priority="30" operator="containsText" text="차재성">
      <formula>NOT(ISERROR(SEARCH("차재성",H1168)))</formula>
    </cfRule>
  </conditionalFormatting>
  <conditionalFormatting sqref="J195">
    <cfRule type="containsText" dxfId="23" priority="19" operator="containsText" text="허하나로">
      <formula>NOT(ISERROR(SEARCH("허하나로",H1176)))</formula>
    </cfRule>
    <cfRule type="containsText" dxfId="22" priority="20" operator="containsText" text="한별">
      <formula>NOT(ISERROR(SEARCH("한별",H1176)))</formula>
    </cfRule>
    <cfRule type="containsText" dxfId="21" priority="21" operator="containsText" text="정홍조">
      <formula>NOT(ISERROR(SEARCH("정홍조",H1176)))</formula>
    </cfRule>
    <cfRule type="containsText" dxfId="20" priority="22" operator="containsText" text="김지윤">
      <formula>NOT(ISERROR(SEARCH("김지윤",H1176)))</formula>
    </cfRule>
    <cfRule type="containsText" dxfId="19" priority="23" operator="containsText" text="전준영">
      <formula>NOT(ISERROR(SEARCH("전준영",H1176)))</formula>
    </cfRule>
    <cfRule type="containsText" dxfId="18" priority="24" operator="containsText" text="차재성">
      <formula>NOT(ISERROR(SEARCH("차재성",H1176)))</formula>
    </cfRule>
  </conditionalFormatting>
  <conditionalFormatting sqref="J194">
    <cfRule type="containsText" dxfId="17" priority="13" operator="containsText" text="허하나로">
      <formula>NOT(ISERROR(SEARCH("허하나로",H1175)))</formula>
    </cfRule>
    <cfRule type="containsText" dxfId="16" priority="14" operator="containsText" text="한별">
      <formula>NOT(ISERROR(SEARCH("한별",H1175)))</formula>
    </cfRule>
    <cfRule type="containsText" dxfId="15" priority="15" operator="containsText" text="정홍조">
      <formula>NOT(ISERROR(SEARCH("정홍조",H1175)))</formula>
    </cfRule>
    <cfRule type="containsText" dxfId="14" priority="16" operator="containsText" text="김지윤">
      <formula>NOT(ISERROR(SEARCH("김지윤",H1175)))</formula>
    </cfRule>
    <cfRule type="containsText" dxfId="13" priority="17" operator="containsText" text="전준영">
      <formula>NOT(ISERROR(SEARCH("전준영",H1175)))</formula>
    </cfRule>
    <cfRule type="containsText" dxfId="12" priority="18" operator="containsText" text="차재성">
      <formula>NOT(ISERROR(SEARCH("차재성",H1175)))</formula>
    </cfRule>
  </conditionalFormatting>
  <conditionalFormatting sqref="J185">
    <cfRule type="containsText" dxfId="11" priority="7" operator="containsText" text="허하나로">
      <formula>NOT(ISERROR(SEARCH("허하나로",H974)))</formula>
    </cfRule>
    <cfRule type="containsText" dxfId="10" priority="8" operator="containsText" text="한별">
      <formula>NOT(ISERROR(SEARCH("한별",H974)))</formula>
    </cfRule>
    <cfRule type="containsText" dxfId="9" priority="9" operator="containsText" text="정홍조">
      <formula>NOT(ISERROR(SEARCH("정홍조",H974)))</formula>
    </cfRule>
    <cfRule type="containsText" dxfId="8" priority="10" operator="containsText" text="김지윤">
      <formula>NOT(ISERROR(SEARCH("김지윤",H974)))</formula>
    </cfRule>
    <cfRule type="containsText" dxfId="7" priority="11" operator="containsText" text="전준영">
      <formula>NOT(ISERROR(SEARCH("전준영",H974)))</formula>
    </cfRule>
    <cfRule type="containsText" dxfId="6" priority="12" operator="containsText" text="차재성">
      <formula>NOT(ISERROR(SEARCH("차재성",H974)))</formula>
    </cfRule>
  </conditionalFormatting>
  <conditionalFormatting sqref="J184">
    <cfRule type="containsText" dxfId="5" priority="1" operator="containsText" text="허하나로">
      <formula>NOT(ISERROR(SEARCH("허하나로",H973)))</formula>
    </cfRule>
    <cfRule type="containsText" dxfId="4" priority="2" operator="containsText" text="한별">
      <formula>NOT(ISERROR(SEARCH("한별",H973)))</formula>
    </cfRule>
    <cfRule type="containsText" dxfId="3" priority="3" operator="containsText" text="정홍조">
      <formula>NOT(ISERROR(SEARCH("정홍조",H973)))</formula>
    </cfRule>
    <cfRule type="containsText" dxfId="2" priority="4" operator="containsText" text="김지윤">
      <formula>NOT(ISERROR(SEARCH("김지윤",H973)))</formula>
    </cfRule>
    <cfRule type="containsText" dxfId="1" priority="5" operator="containsText" text="전준영">
      <formula>NOT(ISERROR(SEARCH("전준영",H973)))</formula>
    </cfRule>
    <cfRule type="containsText" dxfId="0" priority="6" operator="containsText" text="차재성">
      <formula>NOT(ISERROR(SEARCH("차재성",H973)))</formula>
    </cfRule>
  </conditionalFormatting>
  <pageMargins left="0.94488188976377963" right="0.78740157480314965" top="0.6692913385826772" bottom="0.98425196850393704" header="0.51181102362204722" footer="0.51181102362204722"/>
  <pageSetup paperSize="9" scale="67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6" tint="-0.249977111117893"/>
  </sheetPr>
  <dimension ref="A1:N58"/>
  <sheetViews>
    <sheetView zoomScaleNormal="100" workbookViewId="0">
      <selection activeCell="D43" sqref="D43"/>
    </sheetView>
  </sheetViews>
  <sheetFormatPr defaultRowHeight="13.5"/>
  <cols>
    <col min="1" max="1" width="20.25" style="325" customWidth="1"/>
    <col min="2" max="2" width="8.25" style="325" customWidth="1"/>
    <col min="3" max="256" width="9" style="325"/>
    <col min="257" max="257" width="20.25" style="325" customWidth="1"/>
    <col min="258" max="258" width="8.25" style="325" customWidth="1"/>
    <col min="259" max="512" width="9" style="325"/>
    <col min="513" max="513" width="20.25" style="325" customWidth="1"/>
    <col min="514" max="514" width="8.25" style="325" customWidth="1"/>
    <col min="515" max="768" width="9" style="325"/>
    <col min="769" max="769" width="20.25" style="325" customWidth="1"/>
    <col min="770" max="770" width="8.25" style="325" customWidth="1"/>
    <col min="771" max="1024" width="9" style="325"/>
    <col min="1025" max="1025" width="20.25" style="325" customWidth="1"/>
    <col min="1026" max="1026" width="8.25" style="325" customWidth="1"/>
    <col min="1027" max="1280" width="9" style="325"/>
    <col min="1281" max="1281" width="20.25" style="325" customWidth="1"/>
    <col min="1282" max="1282" width="8.25" style="325" customWidth="1"/>
    <col min="1283" max="1536" width="9" style="325"/>
    <col min="1537" max="1537" width="20.25" style="325" customWidth="1"/>
    <col min="1538" max="1538" width="8.25" style="325" customWidth="1"/>
    <col min="1539" max="1792" width="9" style="325"/>
    <col min="1793" max="1793" width="20.25" style="325" customWidth="1"/>
    <col min="1794" max="1794" width="8.25" style="325" customWidth="1"/>
    <col min="1795" max="2048" width="9" style="325"/>
    <col min="2049" max="2049" width="20.25" style="325" customWidth="1"/>
    <col min="2050" max="2050" width="8.25" style="325" customWidth="1"/>
    <col min="2051" max="2304" width="9" style="325"/>
    <col min="2305" max="2305" width="20.25" style="325" customWidth="1"/>
    <col min="2306" max="2306" width="8.25" style="325" customWidth="1"/>
    <col min="2307" max="2560" width="9" style="325"/>
    <col min="2561" max="2561" width="20.25" style="325" customWidth="1"/>
    <col min="2562" max="2562" width="8.25" style="325" customWidth="1"/>
    <col min="2563" max="2816" width="9" style="325"/>
    <col min="2817" max="2817" width="20.25" style="325" customWidth="1"/>
    <col min="2818" max="2818" width="8.25" style="325" customWidth="1"/>
    <col min="2819" max="3072" width="9" style="325"/>
    <col min="3073" max="3073" width="20.25" style="325" customWidth="1"/>
    <col min="3074" max="3074" width="8.25" style="325" customWidth="1"/>
    <col min="3075" max="3328" width="9" style="325"/>
    <col min="3329" max="3329" width="20.25" style="325" customWidth="1"/>
    <col min="3330" max="3330" width="8.25" style="325" customWidth="1"/>
    <col min="3331" max="3584" width="9" style="325"/>
    <col min="3585" max="3585" width="20.25" style="325" customWidth="1"/>
    <col min="3586" max="3586" width="8.25" style="325" customWidth="1"/>
    <col min="3587" max="3840" width="9" style="325"/>
    <col min="3841" max="3841" width="20.25" style="325" customWidth="1"/>
    <col min="3842" max="3842" width="8.25" style="325" customWidth="1"/>
    <col min="3843" max="4096" width="9" style="325"/>
    <col min="4097" max="4097" width="20.25" style="325" customWidth="1"/>
    <col min="4098" max="4098" width="8.25" style="325" customWidth="1"/>
    <col min="4099" max="4352" width="9" style="325"/>
    <col min="4353" max="4353" width="20.25" style="325" customWidth="1"/>
    <col min="4354" max="4354" width="8.25" style="325" customWidth="1"/>
    <col min="4355" max="4608" width="9" style="325"/>
    <col min="4609" max="4609" width="20.25" style="325" customWidth="1"/>
    <col min="4610" max="4610" width="8.25" style="325" customWidth="1"/>
    <col min="4611" max="4864" width="9" style="325"/>
    <col min="4865" max="4865" width="20.25" style="325" customWidth="1"/>
    <col min="4866" max="4866" width="8.25" style="325" customWidth="1"/>
    <col min="4867" max="5120" width="9" style="325"/>
    <col min="5121" max="5121" width="20.25" style="325" customWidth="1"/>
    <col min="5122" max="5122" width="8.25" style="325" customWidth="1"/>
    <col min="5123" max="5376" width="9" style="325"/>
    <col min="5377" max="5377" width="20.25" style="325" customWidth="1"/>
    <col min="5378" max="5378" width="8.25" style="325" customWidth="1"/>
    <col min="5379" max="5632" width="9" style="325"/>
    <col min="5633" max="5633" width="20.25" style="325" customWidth="1"/>
    <col min="5634" max="5634" width="8.25" style="325" customWidth="1"/>
    <col min="5635" max="5888" width="9" style="325"/>
    <col min="5889" max="5889" width="20.25" style="325" customWidth="1"/>
    <col min="5890" max="5890" width="8.25" style="325" customWidth="1"/>
    <col min="5891" max="6144" width="9" style="325"/>
    <col min="6145" max="6145" width="20.25" style="325" customWidth="1"/>
    <col min="6146" max="6146" width="8.25" style="325" customWidth="1"/>
    <col min="6147" max="6400" width="9" style="325"/>
    <col min="6401" max="6401" width="20.25" style="325" customWidth="1"/>
    <col min="6402" max="6402" width="8.25" style="325" customWidth="1"/>
    <col min="6403" max="6656" width="9" style="325"/>
    <col min="6657" max="6657" width="20.25" style="325" customWidth="1"/>
    <col min="6658" max="6658" width="8.25" style="325" customWidth="1"/>
    <col min="6659" max="6912" width="9" style="325"/>
    <col min="6913" max="6913" width="20.25" style="325" customWidth="1"/>
    <col min="6914" max="6914" width="8.25" style="325" customWidth="1"/>
    <col min="6915" max="7168" width="9" style="325"/>
    <col min="7169" max="7169" width="20.25" style="325" customWidth="1"/>
    <col min="7170" max="7170" width="8.25" style="325" customWidth="1"/>
    <col min="7171" max="7424" width="9" style="325"/>
    <col min="7425" max="7425" width="20.25" style="325" customWidth="1"/>
    <col min="7426" max="7426" width="8.25" style="325" customWidth="1"/>
    <col min="7427" max="7680" width="9" style="325"/>
    <col min="7681" max="7681" width="20.25" style="325" customWidth="1"/>
    <col min="7682" max="7682" width="8.25" style="325" customWidth="1"/>
    <col min="7683" max="7936" width="9" style="325"/>
    <col min="7937" max="7937" width="20.25" style="325" customWidth="1"/>
    <col min="7938" max="7938" width="8.25" style="325" customWidth="1"/>
    <col min="7939" max="8192" width="9" style="325"/>
    <col min="8193" max="8193" width="20.25" style="325" customWidth="1"/>
    <col min="8194" max="8194" width="8.25" style="325" customWidth="1"/>
    <col min="8195" max="8448" width="9" style="325"/>
    <col min="8449" max="8449" width="20.25" style="325" customWidth="1"/>
    <col min="8450" max="8450" width="8.25" style="325" customWidth="1"/>
    <col min="8451" max="8704" width="9" style="325"/>
    <col min="8705" max="8705" width="20.25" style="325" customWidth="1"/>
    <col min="8706" max="8706" width="8.25" style="325" customWidth="1"/>
    <col min="8707" max="8960" width="9" style="325"/>
    <col min="8961" max="8961" width="20.25" style="325" customWidth="1"/>
    <col min="8962" max="8962" width="8.25" style="325" customWidth="1"/>
    <col min="8963" max="9216" width="9" style="325"/>
    <col min="9217" max="9217" width="20.25" style="325" customWidth="1"/>
    <col min="9218" max="9218" width="8.25" style="325" customWidth="1"/>
    <col min="9219" max="9472" width="9" style="325"/>
    <col min="9473" max="9473" width="20.25" style="325" customWidth="1"/>
    <col min="9474" max="9474" width="8.25" style="325" customWidth="1"/>
    <col min="9475" max="9728" width="9" style="325"/>
    <col min="9729" max="9729" width="20.25" style="325" customWidth="1"/>
    <col min="9730" max="9730" width="8.25" style="325" customWidth="1"/>
    <col min="9731" max="9984" width="9" style="325"/>
    <col min="9985" max="9985" width="20.25" style="325" customWidth="1"/>
    <col min="9986" max="9986" width="8.25" style="325" customWidth="1"/>
    <col min="9987" max="10240" width="9" style="325"/>
    <col min="10241" max="10241" width="20.25" style="325" customWidth="1"/>
    <col min="10242" max="10242" width="8.25" style="325" customWidth="1"/>
    <col min="10243" max="10496" width="9" style="325"/>
    <col min="10497" max="10497" width="20.25" style="325" customWidth="1"/>
    <col min="10498" max="10498" width="8.25" style="325" customWidth="1"/>
    <col min="10499" max="10752" width="9" style="325"/>
    <col min="10753" max="10753" width="20.25" style="325" customWidth="1"/>
    <col min="10754" max="10754" width="8.25" style="325" customWidth="1"/>
    <col min="10755" max="11008" width="9" style="325"/>
    <col min="11009" max="11009" width="20.25" style="325" customWidth="1"/>
    <col min="11010" max="11010" width="8.25" style="325" customWidth="1"/>
    <col min="11011" max="11264" width="9" style="325"/>
    <col min="11265" max="11265" width="20.25" style="325" customWidth="1"/>
    <col min="11266" max="11266" width="8.25" style="325" customWidth="1"/>
    <col min="11267" max="11520" width="9" style="325"/>
    <col min="11521" max="11521" width="20.25" style="325" customWidth="1"/>
    <col min="11522" max="11522" width="8.25" style="325" customWidth="1"/>
    <col min="11523" max="11776" width="9" style="325"/>
    <col min="11777" max="11777" width="20.25" style="325" customWidth="1"/>
    <col min="11778" max="11778" width="8.25" style="325" customWidth="1"/>
    <col min="11779" max="12032" width="9" style="325"/>
    <col min="12033" max="12033" width="20.25" style="325" customWidth="1"/>
    <col min="12034" max="12034" width="8.25" style="325" customWidth="1"/>
    <col min="12035" max="12288" width="9" style="325"/>
    <col min="12289" max="12289" width="20.25" style="325" customWidth="1"/>
    <col min="12290" max="12290" width="8.25" style="325" customWidth="1"/>
    <col min="12291" max="12544" width="9" style="325"/>
    <col min="12545" max="12545" width="20.25" style="325" customWidth="1"/>
    <col min="12546" max="12546" width="8.25" style="325" customWidth="1"/>
    <col min="12547" max="12800" width="9" style="325"/>
    <col min="12801" max="12801" width="20.25" style="325" customWidth="1"/>
    <col min="12802" max="12802" width="8.25" style="325" customWidth="1"/>
    <col min="12803" max="13056" width="9" style="325"/>
    <col min="13057" max="13057" width="20.25" style="325" customWidth="1"/>
    <col min="13058" max="13058" width="8.25" style="325" customWidth="1"/>
    <col min="13059" max="13312" width="9" style="325"/>
    <col min="13313" max="13313" width="20.25" style="325" customWidth="1"/>
    <col min="13314" max="13314" width="8.25" style="325" customWidth="1"/>
    <col min="13315" max="13568" width="9" style="325"/>
    <col min="13569" max="13569" width="20.25" style="325" customWidth="1"/>
    <col min="13570" max="13570" width="8.25" style="325" customWidth="1"/>
    <col min="13571" max="13824" width="9" style="325"/>
    <col min="13825" max="13825" width="20.25" style="325" customWidth="1"/>
    <col min="13826" max="13826" width="8.25" style="325" customWidth="1"/>
    <col min="13827" max="14080" width="9" style="325"/>
    <col min="14081" max="14081" width="20.25" style="325" customWidth="1"/>
    <col min="14082" max="14082" width="8.25" style="325" customWidth="1"/>
    <col min="14083" max="14336" width="9" style="325"/>
    <col min="14337" max="14337" width="20.25" style="325" customWidth="1"/>
    <col min="14338" max="14338" width="8.25" style="325" customWidth="1"/>
    <col min="14339" max="14592" width="9" style="325"/>
    <col min="14593" max="14593" width="20.25" style="325" customWidth="1"/>
    <col min="14594" max="14594" width="8.25" style="325" customWidth="1"/>
    <col min="14595" max="14848" width="9" style="325"/>
    <col min="14849" max="14849" width="20.25" style="325" customWidth="1"/>
    <col min="14850" max="14850" width="8.25" style="325" customWidth="1"/>
    <col min="14851" max="15104" width="9" style="325"/>
    <col min="15105" max="15105" width="20.25" style="325" customWidth="1"/>
    <col min="15106" max="15106" width="8.25" style="325" customWidth="1"/>
    <col min="15107" max="15360" width="9" style="325"/>
    <col min="15361" max="15361" width="20.25" style="325" customWidth="1"/>
    <col min="15362" max="15362" width="8.25" style="325" customWidth="1"/>
    <col min="15363" max="15616" width="9" style="325"/>
    <col min="15617" max="15617" width="20.25" style="325" customWidth="1"/>
    <col min="15618" max="15618" width="8.25" style="325" customWidth="1"/>
    <col min="15619" max="15872" width="9" style="325"/>
    <col min="15873" max="15873" width="20.25" style="325" customWidth="1"/>
    <col min="15874" max="15874" width="8.25" style="325" customWidth="1"/>
    <col min="15875" max="16128" width="9" style="325"/>
    <col min="16129" max="16129" width="20.25" style="325" customWidth="1"/>
    <col min="16130" max="16130" width="8.25" style="325" customWidth="1"/>
    <col min="16131" max="16384" width="9" style="325"/>
  </cols>
  <sheetData>
    <row r="1" spans="1:14">
      <c r="A1" s="621"/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</row>
    <row r="2" spans="1:14">
      <c r="A2" s="621"/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</row>
    <row r="3" spans="1:14" ht="43.5" customHeight="1">
      <c r="A3" s="621"/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</row>
    <row r="4" spans="1:14">
      <c r="A4" s="621"/>
      <c r="B4" s="6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</row>
    <row r="5" spans="1:14">
      <c r="A5" s="621"/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</row>
    <row r="6" spans="1:14">
      <c r="A6" s="621"/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</row>
    <row r="7" spans="1:14">
      <c r="A7" s="621"/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</row>
    <row r="8" spans="1:14">
      <c r="A8" s="621"/>
      <c r="B8" s="621"/>
      <c r="C8" s="621"/>
      <c r="D8" s="621"/>
      <c r="E8" s="621"/>
      <c r="F8" s="621"/>
      <c r="G8" s="621"/>
      <c r="H8" s="621"/>
      <c r="I8" s="621"/>
      <c r="J8" s="621"/>
      <c r="K8" s="621"/>
      <c r="L8" s="621"/>
      <c r="M8" s="621"/>
      <c r="N8" s="621"/>
    </row>
    <row r="9" spans="1:14" ht="46.5">
      <c r="A9" s="621"/>
      <c r="B9" s="2877" t="s">
        <v>712</v>
      </c>
      <c r="C9" s="2877"/>
      <c r="D9" s="2877"/>
      <c r="E9" s="2877"/>
      <c r="F9" s="2877"/>
      <c r="G9" s="2877"/>
      <c r="H9" s="2877"/>
      <c r="I9" s="2877"/>
      <c r="J9" s="2877"/>
      <c r="K9" s="621"/>
      <c r="L9" s="621"/>
      <c r="M9" s="621"/>
      <c r="N9" s="621"/>
    </row>
    <row r="10" spans="1:14">
      <c r="A10" s="621"/>
      <c r="B10" s="621"/>
      <c r="C10" s="621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</row>
    <row r="11" spans="1:14">
      <c r="A11" s="621"/>
      <c r="B11" s="621"/>
      <c r="C11" s="621"/>
      <c r="D11" s="621"/>
      <c r="E11" s="621"/>
      <c r="F11" s="621"/>
      <c r="G11" s="621"/>
      <c r="H11" s="621"/>
      <c r="I11" s="621"/>
      <c r="J11" s="621"/>
      <c r="K11" s="621"/>
      <c r="L11" s="621"/>
      <c r="M11" s="621"/>
      <c r="N11" s="621"/>
    </row>
    <row r="12" spans="1:14" ht="46.5">
      <c r="A12" s="621"/>
      <c r="B12" s="621"/>
      <c r="K12" s="722"/>
      <c r="L12" s="621"/>
      <c r="M12" s="621"/>
      <c r="N12" s="621"/>
    </row>
    <row r="13" spans="1:14">
      <c r="A13" s="621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</row>
    <row r="14" spans="1:14">
      <c r="A14" s="621"/>
      <c r="B14" s="621"/>
      <c r="C14" s="621"/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</row>
    <row r="15" spans="1:14" ht="29.25" customHeight="1">
      <c r="A15" s="621"/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</row>
    <row r="16" spans="1:14">
      <c r="A16" s="621"/>
      <c r="B16" s="621"/>
      <c r="C16" s="621"/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</row>
    <row r="17" spans="1:14">
      <c r="A17" s="621"/>
      <c r="B17" s="621"/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</row>
    <row r="18" spans="1:14">
      <c r="A18" s="621"/>
      <c r="B18" s="621"/>
      <c r="C18" s="621"/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</row>
    <row r="19" spans="1:14" ht="30" customHeight="1">
      <c r="A19" s="621"/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</row>
    <row r="20" spans="1:14" ht="50.25" customHeight="1">
      <c r="A20" s="621"/>
      <c r="B20" s="621"/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</row>
    <row r="21" spans="1:14">
      <c r="A21" s="621"/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</row>
    <row r="22" spans="1:14">
      <c r="A22" s="621"/>
      <c r="B22" s="621"/>
      <c r="C22" s="621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</row>
    <row r="23" spans="1:14">
      <c r="A23" s="621"/>
      <c r="B23" s="621"/>
      <c r="C23" s="621"/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</row>
    <row r="24" spans="1:14">
      <c r="A24" s="621"/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</row>
    <row r="25" spans="1:14">
      <c r="A25" s="621"/>
      <c r="B25" s="621"/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</row>
    <row r="26" spans="1:14">
      <c r="A26" s="621"/>
      <c r="B26" s="621"/>
      <c r="C26" s="621"/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</row>
    <row r="27" spans="1:14">
      <c r="A27" s="621"/>
      <c r="B27" s="621"/>
      <c r="C27" s="621"/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</row>
    <row r="28" spans="1:14">
      <c r="A28" s="621"/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</row>
    <row r="29" spans="1:14">
      <c r="A29" s="621"/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</row>
    <row r="30" spans="1:14">
      <c r="A30" s="621"/>
      <c r="B30" s="621"/>
      <c r="C30" s="621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</row>
    <row r="31" spans="1:14">
      <c r="A31" s="621"/>
      <c r="B31" s="621"/>
      <c r="C31" s="621"/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</row>
    <row r="32" spans="1:14">
      <c r="A32" s="621"/>
      <c r="B32" s="621"/>
      <c r="C32" s="621"/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</row>
    <row r="33" spans="1:14">
      <c r="A33" s="621"/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</row>
    <row r="34" spans="1:14">
      <c r="A34" s="621"/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</row>
    <row r="35" spans="1:14">
      <c r="A35" s="621"/>
      <c r="B35" s="621"/>
      <c r="C35" s="621"/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</row>
    <row r="36" spans="1:14">
      <c r="A36" s="621"/>
      <c r="B36" s="621"/>
      <c r="C36" s="621"/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</row>
    <row r="37" spans="1:14">
      <c r="A37" s="621"/>
      <c r="B37" s="621"/>
      <c r="C37" s="621"/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</row>
    <row r="38" spans="1:14">
      <c r="A38" s="621"/>
      <c r="B38" s="621"/>
      <c r="C38" s="621"/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</row>
    <row r="39" spans="1:14">
      <c r="A39" s="621"/>
      <c r="B39" s="621"/>
      <c r="C39" s="621"/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</row>
    <row r="40" spans="1:14">
      <c r="A40" s="621"/>
      <c r="B40" s="621"/>
      <c r="C40" s="621"/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</row>
    <row r="41" spans="1:14">
      <c r="A41" s="621"/>
      <c r="B41" s="621"/>
      <c r="C41" s="621"/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</row>
    <row r="42" spans="1:14">
      <c r="A42" s="621"/>
      <c r="B42" s="621"/>
      <c r="C42" s="621"/>
      <c r="D42" s="621"/>
      <c r="E42" s="621"/>
      <c r="F42" s="621"/>
      <c r="G42" s="621"/>
      <c r="H42" s="621"/>
      <c r="I42" s="621"/>
      <c r="J42" s="621"/>
      <c r="K42" s="621"/>
      <c r="L42" s="621"/>
      <c r="M42" s="621"/>
    </row>
    <row r="43" spans="1:14">
      <c r="A43" s="621"/>
      <c r="B43" s="621"/>
      <c r="C43" s="621"/>
      <c r="D43" s="621"/>
      <c r="E43" s="621"/>
      <c r="F43" s="621"/>
      <c r="G43" s="621"/>
      <c r="H43" s="621"/>
      <c r="I43" s="621"/>
      <c r="J43" s="621"/>
      <c r="K43" s="621"/>
      <c r="L43" s="621"/>
      <c r="M43" s="621"/>
    </row>
    <row r="44" spans="1:14">
      <c r="A44" s="621"/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1"/>
      <c r="M44" s="621"/>
    </row>
    <row r="45" spans="1:14">
      <c r="A45" s="621"/>
      <c r="B45" s="621"/>
      <c r="C45" s="621"/>
      <c r="D45" s="621"/>
      <c r="E45" s="621"/>
      <c r="F45" s="621"/>
      <c r="G45" s="621"/>
      <c r="H45" s="621"/>
      <c r="I45" s="621"/>
      <c r="J45" s="621"/>
      <c r="K45" s="621"/>
      <c r="L45" s="621"/>
      <c r="M45" s="621"/>
    </row>
    <row r="46" spans="1:14">
      <c r="A46" s="621"/>
      <c r="B46" s="621"/>
      <c r="C46" s="621"/>
      <c r="D46" s="621"/>
      <c r="E46" s="621"/>
      <c r="F46" s="621"/>
      <c r="G46" s="621"/>
      <c r="H46" s="621"/>
      <c r="I46" s="621"/>
      <c r="J46" s="621"/>
      <c r="K46" s="621"/>
      <c r="L46" s="621"/>
      <c r="M46" s="621"/>
    </row>
    <row r="47" spans="1:14">
      <c r="A47" s="621"/>
      <c r="B47" s="621"/>
      <c r="C47" s="621"/>
      <c r="D47" s="621"/>
      <c r="E47" s="621"/>
      <c r="F47" s="621"/>
      <c r="G47" s="621"/>
      <c r="H47" s="621"/>
      <c r="I47" s="621"/>
      <c r="J47" s="621"/>
      <c r="K47" s="621"/>
      <c r="L47" s="621"/>
      <c r="M47" s="621"/>
    </row>
    <row r="48" spans="1:14">
      <c r="A48" s="621"/>
      <c r="B48" s="621"/>
      <c r="C48" s="621"/>
      <c r="D48" s="621"/>
      <c r="E48" s="621"/>
      <c r="F48" s="621"/>
      <c r="G48" s="621"/>
      <c r="H48" s="621"/>
      <c r="I48" s="621"/>
      <c r="J48" s="621"/>
      <c r="K48" s="621"/>
      <c r="L48" s="621"/>
      <c r="M48" s="621"/>
    </row>
    <row r="49" spans="1:13">
      <c r="A49" s="621"/>
      <c r="B49" s="621"/>
      <c r="C49" s="621"/>
      <c r="D49" s="621"/>
      <c r="E49" s="621"/>
      <c r="F49" s="621"/>
      <c r="G49" s="621"/>
      <c r="H49" s="621"/>
      <c r="I49" s="621"/>
      <c r="J49" s="621"/>
      <c r="K49" s="621"/>
      <c r="L49" s="621"/>
      <c r="M49" s="621"/>
    </row>
    <row r="50" spans="1:13">
      <c r="A50" s="621"/>
      <c r="B50" s="621"/>
      <c r="C50" s="621"/>
      <c r="D50" s="621"/>
      <c r="E50" s="621"/>
      <c r="F50" s="621"/>
      <c r="G50" s="621"/>
      <c r="H50" s="621"/>
      <c r="I50" s="621"/>
      <c r="J50" s="621"/>
      <c r="K50" s="621"/>
      <c r="L50" s="621"/>
      <c r="M50" s="621"/>
    </row>
    <row r="51" spans="1:13">
      <c r="A51" s="621"/>
      <c r="B51" s="621"/>
      <c r="C51" s="621"/>
      <c r="D51" s="621"/>
      <c r="E51" s="621"/>
      <c r="F51" s="621"/>
      <c r="G51" s="621"/>
      <c r="H51" s="621"/>
      <c r="I51" s="621"/>
      <c r="J51" s="621"/>
      <c r="K51" s="621"/>
      <c r="L51" s="621"/>
      <c r="M51" s="621"/>
    </row>
    <row r="52" spans="1:13">
      <c r="A52" s="621"/>
      <c r="B52" s="621"/>
      <c r="C52" s="621"/>
      <c r="D52" s="621"/>
      <c r="E52" s="621"/>
      <c r="F52" s="621"/>
      <c r="G52" s="621"/>
      <c r="H52" s="621"/>
      <c r="I52" s="621"/>
      <c r="J52" s="621"/>
      <c r="K52" s="621"/>
      <c r="L52" s="621"/>
      <c r="M52" s="621"/>
    </row>
    <row r="53" spans="1:13">
      <c r="A53" s="621"/>
      <c r="B53" s="621"/>
      <c r="C53" s="621"/>
      <c r="D53" s="621"/>
      <c r="E53" s="621"/>
      <c r="F53" s="621"/>
      <c r="G53" s="621"/>
      <c r="H53" s="621"/>
      <c r="I53" s="621"/>
      <c r="J53" s="621"/>
      <c r="K53" s="621"/>
      <c r="L53" s="621"/>
      <c r="M53" s="621"/>
    </row>
    <row r="54" spans="1:13">
      <c r="A54" s="621"/>
      <c r="B54" s="621"/>
      <c r="C54" s="621"/>
      <c r="D54" s="621"/>
      <c r="E54" s="621"/>
      <c r="F54" s="621"/>
      <c r="G54" s="621"/>
      <c r="H54" s="621"/>
      <c r="I54" s="621"/>
      <c r="J54" s="621"/>
      <c r="K54" s="621"/>
      <c r="L54" s="621"/>
      <c r="M54" s="621"/>
    </row>
    <row r="55" spans="1:13">
      <c r="A55" s="621"/>
      <c r="B55" s="621"/>
      <c r="C55" s="621"/>
      <c r="D55" s="621"/>
      <c r="E55" s="621"/>
      <c r="F55" s="621"/>
      <c r="G55" s="621"/>
      <c r="H55" s="621"/>
      <c r="I55" s="621"/>
      <c r="J55" s="621"/>
      <c r="K55" s="621"/>
      <c r="L55" s="621"/>
      <c r="M55" s="621"/>
    </row>
    <row r="56" spans="1:13">
      <c r="A56" s="621"/>
      <c r="B56" s="621"/>
      <c r="C56" s="621"/>
      <c r="D56" s="621"/>
      <c r="E56" s="621"/>
      <c r="F56" s="621"/>
      <c r="G56" s="621"/>
      <c r="H56" s="621"/>
      <c r="I56" s="621"/>
      <c r="J56" s="621"/>
      <c r="K56" s="621"/>
      <c r="L56" s="621"/>
      <c r="M56" s="621"/>
    </row>
    <row r="57" spans="1:13">
      <c r="A57" s="621"/>
      <c r="B57" s="621"/>
      <c r="C57" s="621"/>
      <c r="D57" s="621"/>
      <c r="E57" s="621"/>
      <c r="F57" s="621"/>
      <c r="G57" s="621"/>
      <c r="H57" s="621"/>
      <c r="I57" s="621"/>
      <c r="J57" s="621"/>
      <c r="K57" s="621"/>
      <c r="L57" s="621"/>
      <c r="M57" s="621"/>
    </row>
    <row r="58" spans="1:13">
      <c r="A58" s="621"/>
      <c r="B58" s="621"/>
      <c r="C58" s="621"/>
      <c r="D58" s="621"/>
      <c r="E58" s="621"/>
      <c r="F58" s="621"/>
      <c r="G58" s="621"/>
      <c r="H58" s="621"/>
      <c r="I58" s="621"/>
      <c r="J58" s="621"/>
      <c r="K58" s="621"/>
      <c r="L58" s="621"/>
      <c r="M58" s="621"/>
    </row>
  </sheetData>
  <mergeCells count="1">
    <mergeCell ref="B9:J9"/>
  </mergeCells>
  <phoneticPr fontId="16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6" tint="-0.249977111117893"/>
  </sheetPr>
  <dimension ref="A1:L22"/>
  <sheetViews>
    <sheetView zoomScaleNormal="100" workbookViewId="0">
      <selection activeCell="D43" sqref="D43"/>
    </sheetView>
  </sheetViews>
  <sheetFormatPr defaultRowHeight="13.5"/>
  <cols>
    <col min="1" max="1" width="19.25" style="785" customWidth="1"/>
    <col min="2" max="2" width="22.625" style="785" customWidth="1"/>
    <col min="3" max="5" width="21.75" style="786" customWidth="1"/>
    <col min="6" max="6" width="16.25" style="786" customWidth="1"/>
    <col min="7" max="7" width="10.875" style="785" customWidth="1"/>
    <col min="8" max="256" width="9" style="785"/>
    <col min="257" max="257" width="19.25" style="785" customWidth="1"/>
    <col min="258" max="258" width="22.625" style="785" customWidth="1"/>
    <col min="259" max="261" width="21.75" style="785" customWidth="1"/>
    <col min="262" max="262" width="16.25" style="785" customWidth="1"/>
    <col min="263" max="263" width="10.875" style="785" customWidth="1"/>
    <col min="264" max="512" width="9" style="785"/>
    <col min="513" max="513" width="19.25" style="785" customWidth="1"/>
    <col min="514" max="514" width="22.625" style="785" customWidth="1"/>
    <col min="515" max="517" width="21.75" style="785" customWidth="1"/>
    <col min="518" max="518" width="16.25" style="785" customWidth="1"/>
    <col min="519" max="519" width="10.875" style="785" customWidth="1"/>
    <col min="520" max="768" width="9" style="785"/>
    <col min="769" max="769" width="19.25" style="785" customWidth="1"/>
    <col min="770" max="770" width="22.625" style="785" customWidth="1"/>
    <col min="771" max="773" width="21.75" style="785" customWidth="1"/>
    <col min="774" max="774" width="16.25" style="785" customWidth="1"/>
    <col min="775" max="775" width="10.875" style="785" customWidth="1"/>
    <col min="776" max="1024" width="9" style="785"/>
    <col min="1025" max="1025" width="19.25" style="785" customWidth="1"/>
    <col min="1026" max="1026" width="22.625" style="785" customWidth="1"/>
    <col min="1027" max="1029" width="21.75" style="785" customWidth="1"/>
    <col min="1030" max="1030" width="16.25" style="785" customWidth="1"/>
    <col min="1031" max="1031" width="10.875" style="785" customWidth="1"/>
    <col min="1032" max="1280" width="9" style="785"/>
    <col min="1281" max="1281" width="19.25" style="785" customWidth="1"/>
    <col min="1282" max="1282" width="22.625" style="785" customWidth="1"/>
    <col min="1283" max="1285" width="21.75" style="785" customWidth="1"/>
    <col min="1286" max="1286" width="16.25" style="785" customWidth="1"/>
    <col min="1287" max="1287" width="10.875" style="785" customWidth="1"/>
    <col min="1288" max="1536" width="9" style="785"/>
    <col min="1537" max="1537" width="19.25" style="785" customWidth="1"/>
    <col min="1538" max="1538" width="22.625" style="785" customWidth="1"/>
    <col min="1539" max="1541" width="21.75" style="785" customWidth="1"/>
    <col min="1542" max="1542" width="16.25" style="785" customWidth="1"/>
    <col min="1543" max="1543" width="10.875" style="785" customWidth="1"/>
    <col min="1544" max="1792" width="9" style="785"/>
    <col min="1793" max="1793" width="19.25" style="785" customWidth="1"/>
    <col min="1794" max="1794" width="22.625" style="785" customWidth="1"/>
    <col min="1795" max="1797" width="21.75" style="785" customWidth="1"/>
    <col min="1798" max="1798" width="16.25" style="785" customWidth="1"/>
    <col min="1799" max="1799" width="10.875" style="785" customWidth="1"/>
    <col min="1800" max="2048" width="9" style="785"/>
    <col min="2049" max="2049" width="19.25" style="785" customWidth="1"/>
    <col min="2050" max="2050" width="22.625" style="785" customWidth="1"/>
    <col min="2051" max="2053" width="21.75" style="785" customWidth="1"/>
    <col min="2054" max="2054" width="16.25" style="785" customWidth="1"/>
    <col min="2055" max="2055" width="10.875" style="785" customWidth="1"/>
    <col min="2056" max="2304" width="9" style="785"/>
    <col min="2305" max="2305" width="19.25" style="785" customWidth="1"/>
    <col min="2306" max="2306" width="22.625" style="785" customWidth="1"/>
    <col min="2307" max="2309" width="21.75" style="785" customWidth="1"/>
    <col min="2310" max="2310" width="16.25" style="785" customWidth="1"/>
    <col min="2311" max="2311" width="10.875" style="785" customWidth="1"/>
    <col min="2312" max="2560" width="9" style="785"/>
    <col min="2561" max="2561" width="19.25" style="785" customWidth="1"/>
    <col min="2562" max="2562" width="22.625" style="785" customWidth="1"/>
    <col min="2563" max="2565" width="21.75" style="785" customWidth="1"/>
    <col min="2566" max="2566" width="16.25" style="785" customWidth="1"/>
    <col min="2567" max="2567" width="10.875" style="785" customWidth="1"/>
    <col min="2568" max="2816" width="9" style="785"/>
    <col min="2817" max="2817" width="19.25" style="785" customWidth="1"/>
    <col min="2818" max="2818" width="22.625" style="785" customWidth="1"/>
    <col min="2819" max="2821" width="21.75" style="785" customWidth="1"/>
    <col min="2822" max="2822" width="16.25" style="785" customWidth="1"/>
    <col min="2823" max="2823" width="10.875" style="785" customWidth="1"/>
    <col min="2824" max="3072" width="9" style="785"/>
    <col min="3073" max="3073" width="19.25" style="785" customWidth="1"/>
    <col min="3074" max="3074" width="22.625" style="785" customWidth="1"/>
    <col min="3075" max="3077" width="21.75" style="785" customWidth="1"/>
    <col min="3078" max="3078" width="16.25" style="785" customWidth="1"/>
    <col min="3079" max="3079" width="10.875" style="785" customWidth="1"/>
    <col min="3080" max="3328" width="9" style="785"/>
    <col min="3329" max="3329" width="19.25" style="785" customWidth="1"/>
    <col min="3330" max="3330" width="22.625" style="785" customWidth="1"/>
    <col min="3331" max="3333" width="21.75" style="785" customWidth="1"/>
    <col min="3334" max="3334" width="16.25" style="785" customWidth="1"/>
    <col min="3335" max="3335" width="10.875" style="785" customWidth="1"/>
    <col min="3336" max="3584" width="9" style="785"/>
    <col min="3585" max="3585" width="19.25" style="785" customWidth="1"/>
    <col min="3586" max="3586" width="22.625" style="785" customWidth="1"/>
    <col min="3587" max="3589" width="21.75" style="785" customWidth="1"/>
    <col min="3590" max="3590" width="16.25" style="785" customWidth="1"/>
    <col min="3591" max="3591" width="10.875" style="785" customWidth="1"/>
    <col min="3592" max="3840" width="9" style="785"/>
    <col min="3841" max="3841" width="19.25" style="785" customWidth="1"/>
    <col min="3842" max="3842" width="22.625" style="785" customWidth="1"/>
    <col min="3843" max="3845" width="21.75" style="785" customWidth="1"/>
    <col min="3846" max="3846" width="16.25" style="785" customWidth="1"/>
    <col min="3847" max="3847" width="10.875" style="785" customWidth="1"/>
    <col min="3848" max="4096" width="9" style="785"/>
    <col min="4097" max="4097" width="19.25" style="785" customWidth="1"/>
    <col min="4098" max="4098" width="22.625" style="785" customWidth="1"/>
    <col min="4099" max="4101" width="21.75" style="785" customWidth="1"/>
    <col min="4102" max="4102" width="16.25" style="785" customWidth="1"/>
    <col min="4103" max="4103" width="10.875" style="785" customWidth="1"/>
    <col min="4104" max="4352" width="9" style="785"/>
    <col min="4353" max="4353" width="19.25" style="785" customWidth="1"/>
    <col min="4354" max="4354" width="22.625" style="785" customWidth="1"/>
    <col min="4355" max="4357" width="21.75" style="785" customWidth="1"/>
    <col min="4358" max="4358" width="16.25" style="785" customWidth="1"/>
    <col min="4359" max="4359" width="10.875" style="785" customWidth="1"/>
    <col min="4360" max="4608" width="9" style="785"/>
    <col min="4609" max="4609" width="19.25" style="785" customWidth="1"/>
    <col min="4610" max="4610" width="22.625" style="785" customWidth="1"/>
    <col min="4611" max="4613" width="21.75" style="785" customWidth="1"/>
    <col min="4614" max="4614" width="16.25" style="785" customWidth="1"/>
    <col min="4615" max="4615" width="10.875" style="785" customWidth="1"/>
    <col min="4616" max="4864" width="9" style="785"/>
    <col min="4865" max="4865" width="19.25" style="785" customWidth="1"/>
    <col min="4866" max="4866" width="22.625" style="785" customWidth="1"/>
    <col min="4867" max="4869" width="21.75" style="785" customWidth="1"/>
    <col min="4870" max="4870" width="16.25" style="785" customWidth="1"/>
    <col min="4871" max="4871" width="10.875" style="785" customWidth="1"/>
    <col min="4872" max="5120" width="9" style="785"/>
    <col min="5121" max="5121" width="19.25" style="785" customWidth="1"/>
    <col min="5122" max="5122" width="22.625" style="785" customWidth="1"/>
    <col min="5123" max="5125" width="21.75" style="785" customWidth="1"/>
    <col min="5126" max="5126" width="16.25" style="785" customWidth="1"/>
    <col min="5127" max="5127" width="10.875" style="785" customWidth="1"/>
    <col min="5128" max="5376" width="9" style="785"/>
    <col min="5377" max="5377" width="19.25" style="785" customWidth="1"/>
    <col min="5378" max="5378" width="22.625" style="785" customWidth="1"/>
    <col min="5379" max="5381" width="21.75" style="785" customWidth="1"/>
    <col min="5382" max="5382" width="16.25" style="785" customWidth="1"/>
    <col min="5383" max="5383" width="10.875" style="785" customWidth="1"/>
    <col min="5384" max="5632" width="9" style="785"/>
    <col min="5633" max="5633" width="19.25" style="785" customWidth="1"/>
    <col min="5634" max="5634" width="22.625" style="785" customWidth="1"/>
    <col min="5635" max="5637" width="21.75" style="785" customWidth="1"/>
    <col min="5638" max="5638" width="16.25" style="785" customWidth="1"/>
    <col min="5639" max="5639" width="10.875" style="785" customWidth="1"/>
    <col min="5640" max="5888" width="9" style="785"/>
    <col min="5889" max="5889" width="19.25" style="785" customWidth="1"/>
    <col min="5890" max="5890" width="22.625" style="785" customWidth="1"/>
    <col min="5891" max="5893" width="21.75" style="785" customWidth="1"/>
    <col min="5894" max="5894" width="16.25" style="785" customWidth="1"/>
    <col min="5895" max="5895" width="10.875" style="785" customWidth="1"/>
    <col min="5896" max="6144" width="9" style="785"/>
    <col min="6145" max="6145" width="19.25" style="785" customWidth="1"/>
    <col min="6146" max="6146" width="22.625" style="785" customWidth="1"/>
    <col min="6147" max="6149" width="21.75" style="785" customWidth="1"/>
    <col min="6150" max="6150" width="16.25" style="785" customWidth="1"/>
    <col min="6151" max="6151" width="10.875" style="785" customWidth="1"/>
    <col min="6152" max="6400" width="9" style="785"/>
    <col min="6401" max="6401" width="19.25" style="785" customWidth="1"/>
    <col min="6402" max="6402" width="22.625" style="785" customWidth="1"/>
    <col min="6403" max="6405" width="21.75" style="785" customWidth="1"/>
    <col min="6406" max="6406" width="16.25" style="785" customWidth="1"/>
    <col min="6407" max="6407" width="10.875" style="785" customWidth="1"/>
    <col min="6408" max="6656" width="9" style="785"/>
    <col min="6657" max="6657" width="19.25" style="785" customWidth="1"/>
    <col min="6658" max="6658" width="22.625" style="785" customWidth="1"/>
    <col min="6659" max="6661" width="21.75" style="785" customWidth="1"/>
    <col min="6662" max="6662" width="16.25" style="785" customWidth="1"/>
    <col min="6663" max="6663" width="10.875" style="785" customWidth="1"/>
    <col min="6664" max="6912" width="9" style="785"/>
    <col min="6913" max="6913" width="19.25" style="785" customWidth="1"/>
    <col min="6914" max="6914" width="22.625" style="785" customWidth="1"/>
    <col min="6915" max="6917" width="21.75" style="785" customWidth="1"/>
    <col min="6918" max="6918" width="16.25" style="785" customWidth="1"/>
    <col min="6919" max="6919" width="10.875" style="785" customWidth="1"/>
    <col min="6920" max="7168" width="9" style="785"/>
    <col min="7169" max="7169" width="19.25" style="785" customWidth="1"/>
    <col min="7170" max="7170" width="22.625" style="785" customWidth="1"/>
    <col min="7171" max="7173" width="21.75" style="785" customWidth="1"/>
    <col min="7174" max="7174" width="16.25" style="785" customWidth="1"/>
    <col min="7175" max="7175" width="10.875" style="785" customWidth="1"/>
    <col min="7176" max="7424" width="9" style="785"/>
    <col min="7425" max="7425" width="19.25" style="785" customWidth="1"/>
    <col min="7426" max="7426" width="22.625" style="785" customWidth="1"/>
    <col min="7427" max="7429" width="21.75" style="785" customWidth="1"/>
    <col min="7430" max="7430" width="16.25" style="785" customWidth="1"/>
    <col min="7431" max="7431" width="10.875" style="785" customWidth="1"/>
    <col min="7432" max="7680" width="9" style="785"/>
    <col min="7681" max="7681" width="19.25" style="785" customWidth="1"/>
    <col min="7682" max="7682" width="22.625" style="785" customWidth="1"/>
    <col min="7683" max="7685" width="21.75" style="785" customWidth="1"/>
    <col min="7686" max="7686" width="16.25" style="785" customWidth="1"/>
    <col min="7687" max="7687" width="10.875" style="785" customWidth="1"/>
    <col min="7688" max="7936" width="9" style="785"/>
    <col min="7937" max="7937" width="19.25" style="785" customWidth="1"/>
    <col min="7938" max="7938" width="22.625" style="785" customWidth="1"/>
    <col min="7939" max="7941" width="21.75" style="785" customWidth="1"/>
    <col min="7942" max="7942" width="16.25" style="785" customWidth="1"/>
    <col min="7943" max="7943" width="10.875" style="785" customWidth="1"/>
    <col min="7944" max="8192" width="9" style="785"/>
    <col min="8193" max="8193" width="19.25" style="785" customWidth="1"/>
    <col min="8194" max="8194" width="22.625" style="785" customWidth="1"/>
    <col min="8195" max="8197" width="21.75" style="785" customWidth="1"/>
    <col min="8198" max="8198" width="16.25" style="785" customWidth="1"/>
    <col min="8199" max="8199" width="10.875" style="785" customWidth="1"/>
    <col min="8200" max="8448" width="9" style="785"/>
    <col min="8449" max="8449" width="19.25" style="785" customWidth="1"/>
    <col min="8450" max="8450" width="22.625" style="785" customWidth="1"/>
    <col min="8451" max="8453" width="21.75" style="785" customWidth="1"/>
    <col min="8454" max="8454" width="16.25" style="785" customWidth="1"/>
    <col min="8455" max="8455" width="10.875" style="785" customWidth="1"/>
    <col min="8456" max="8704" width="9" style="785"/>
    <col min="8705" max="8705" width="19.25" style="785" customWidth="1"/>
    <col min="8706" max="8706" width="22.625" style="785" customWidth="1"/>
    <col min="8707" max="8709" width="21.75" style="785" customWidth="1"/>
    <col min="8710" max="8710" width="16.25" style="785" customWidth="1"/>
    <col min="8711" max="8711" width="10.875" style="785" customWidth="1"/>
    <col min="8712" max="8960" width="9" style="785"/>
    <col min="8961" max="8961" width="19.25" style="785" customWidth="1"/>
    <col min="8962" max="8962" width="22.625" style="785" customWidth="1"/>
    <col min="8963" max="8965" width="21.75" style="785" customWidth="1"/>
    <col min="8966" max="8966" width="16.25" style="785" customWidth="1"/>
    <col min="8967" max="8967" width="10.875" style="785" customWidth="1"/>
    <col min="8968" max="9216" width="9" style="785"/>
    <col min="9217" max="9217" width="19.25" style="785" customWidth="1"/>
    <col min="9218" max="9218" width="22.625" style="785" customWidth="1"/>
    <col min="9219" max="9221" width="21.75" style="785" customWidth="1"/>
    <col min="9222" max="9222" width="16.25" style="785" customWidth="1"/>
    <col min="9223" max="9223" width="10.875" style="785" customWidth="1"/>
    <col min="9224" max="9472" width="9" style="785"/>
    <col min="9473" max="9473" width="19.25" style="785" customWidth="1"/>
    <col min="9474" max="9474" width="22.625" style="785" customWidth="1"/>
    <col min="9475" max="9477" width="21.75" style="785" customWidth="1"/>
    <col min="9478" max="9478" width="16.25" style="785" customWidth="1"/>
    <col min="9479" max="9479" width="10.875" style="785" customWidth="1"/>
    <col min="9480" max="9728" width="9" style="785"/>
    <col min="9729" max="9729" width="19.25" style="785" customWidth="1"/>
    <col min="9730" max="9730" width="22.625" style="785" customWidth="1"/>
    <col min="9731" max="9733" width="21.75" style="785" customWidth="1"/>
    <col min="9734" max="9734" width="16.25" style="785" customWidth="1"/>
    <col min="9735" max="9735" width="10.875" style="785" customWidth="1"/>
    <col min="9736" max="9984" width="9" style="785"/>
    <col min="9985" max="9985" width="19.25" style="785" customWidth="1"/>
    <col min="9986" max="9986" width="22.625" style="785" customWidth="1"/>
    <col min="9987" max="9989" width="21.75" style="785" customWidth="1"/>
    <col min="9990" max="9990" width="16.25" style="785" customWidth="1"/>
    <col min="9991" max="9991" width="10.875" style="785" customWidth="1"/>
    <col min="9992" max="10240" width="9" style="785"/>
    <col min="10241" max="10241" width="19.25" style="785" customWidth="1"/>
    <col min="10242" max="10242" width="22.625" style="785" customWidth="1"/>
    <col min="10243" max="10245" width="21.75" style="785" customWidth="1"/>
    <col min="10246" max="10246" width="16.25" style="785" customWidth="1"/>
    <col min="10247" max="10247" width="10.875" style="785" customWidth="1"/>
    <col min="10248" max="10496" width="9" style="785"/>
    <col min="10497" max="10497" width="19.25" style="785" customWidth="1"/>
    <col min="10498" max="10498" width="22.625" style="785" customWidth="1"/>
    <col min="10499" max="10501" width="21.75" style="785" customWidth="1"/>
    <col min="10502" max="10502" width="16.25" style="785" customWidth="1"/>
    <col min="10503" max="10503" width="10.875" style="785" customWidth="1"/>
    <col min="10504" max="10752" width="9" style="785"/>
    <col min="10753" max="10753" width="19.25" style="785" customWidth="1"/>
    <col min="10754" max="10754" width="22.625" style="785" customWidth="1"/>
    <col min="10755" max="10757" width="21.75" style="785" customWidth="1"/>
    <col min="10758" max="10758" width="16.25" style="785" customWidth="1"/>
    <col min="10759" max="10759" width="10.875" style="785" customWidth="1"/>
    <col min="10760" max="11008" width="9" style="785"/>
    <col min="11009" max="11009" width="19.25" style="785" customWidth="1"/>
    <col min="11010" max="11010" width="22.625" style="785" customWidth="1"/>
    <col min="11011" max="11013" width="21.75" style="785" customWidth="1"/>
    <col min="11014" max="11014" width="16.25" style="785" customWidth="1"/>
    <col min="11015" max="11015" width="10.875" style="785" customWidth="1"/>
    <col min="11016" max="11264" width="9" style="785"/>
    <col min="11265" max="11265" width="19.25" style="785" customWidth="1"/>
    <col min="11266" max="11266" width="22.625" style="785" customWidth="1"/>
    <col min="11267" max="11269" width="21.75" style="785" customWidth="1"/>
    <col min="11270" max="11270" width="16.25" style="785" customWidth="1"/>
    <col min="11271" max="11271" width="10.875" style="785" customWidth="1"/>
    <col min="11272" max="11520" width="9" style="785"/>
    <col min="11521" max="11521" width="19.25" style="785" customWidth="1"/>
    <col min="11522" max="11522" width="22.625" style="785" customWidth="1"/>
    <col min="11523" max="11525" width="21.75" style="785" customWidth="1"/>
    <col min="11526" max="11526" width="16.25" style="785" customWidth="1"/>
    <col min="11527" max="11527" width="10.875" style="785" customWidth="1"/>
    <col min="11528" max="11776" width="9" style="785"/>
    <col min="11777" max="11777" width="19.25" style="785" customWidth="1"/>
    <col min="11778" max="11778" width="22.625" style="785" customWidth="1"/>
    <col min="11779" max="11781" width="21.75" style="785" customWidth="1"/>
    <col min="11782" max="11782" width="16.25" style="785" customWidth="1"/>
    <col min="11783" max="11783" width="10.875" style="785" customWidth="1"/>
    <col min="11784" max="12032" width="9" style="785"/>
    <col min="12033" max="12033" width="19.25" style="785" customWidth="1"/>
    <col min="12034" max="12034" width="22.625" style="785" customWidth="1"/>
    <col min="12035" max="12037" width="21.75" style="785" customWidth="1"/>
    <col min="12038" max="12038" width="16.25" style="785" customWidth="1"/>
    <col min="12039" max="12039" width="10.875" style="785" customWidth="1"/>
    <col min="12040" max="12288" width="9" style="785"/>
    <col min="12289" max="12289" width="19.25" style="785" customWidth="1"/>
    <col min="12290" max="12290" width="22.625" style="785" customWidth="1"/>
    <col min="12291" max="12293" width="21.75" style="785" customWidth="1"/>
    <col min="12294" max="12294" width="16.25" style="785" customWidth="1"/>
    <col min="12295" max="12295" width="10.875" style="785" customWidth="1"/>
    <col min="12296" max="12544" width="9" style="785"/>
    <col min="12545" max="12545" width="19.25" style="785" customWidth="1"/>
    <col min="12546" max="12546" width="22.625" style="785" customWidth="1"/>
    <col min="12547" max="12549" width="21.75" style="785" customWidth="1"/>
    <col min="12550" max="12550" width="16.25" style="785" customWidth="1"/>
    <col min="12551" max="12551" width="10.875" style="785" customWidth="1"/>
    <col min="12552" max="12800" width="9" style="785"/>
    <col min="12801" max="12801" width="19.25" style="785" customWidth="1"/>
    <col min="12802" max="12802" width="22.625" style="785" customWidth="1"/>
    <col min="12803" max="12805" width="21.75" style="785" customWidth="1"/>
    <col min="12806" max="12806" width="16.25" style="785" customWidth="1"/>
    <col min="12807" max="12807" width="10.875" style="785" customWidth="1"/>
    <col min="12808" max="13056" width="9" style="785"/>
    <col min="13057" max="13057" width="19.25" style="785" customWidth="1"/>
    <col min="13058" max="13058" width="22.625" style="785" customWidth="1"/>
    <col min="13059" max="13061" width="21.75" style="785" customWidth="1"/>
    <col min="13062" max="13062" width="16.25" style="785" customWidth="1"/>
    <col min="13063" max="13063" width="10.875" style="785" customWidth="1"/>
    <col min="13064" max="13312" width="9" style="785"/>
    <col min="13313" max="13313" width="19.25" style="785" customWidth="1"/>
    <col min="13314" max="13314" width="22.625" style="785" customWidth="1"/>
    <col min="13315" max="13317" width="21.75" style="785" customWidth="1"/>
    <col min="13318" max="13318" width="16.25" style="785" customWidth="1"/>
    <col min="13319" max="13319" width="10.875" style="785" customWidth="1"/>
    <col min="13320" max="13568" width="9" style="785"/>
    <col min="13569" max="13569" width="19.25" style="785" customWidth="1"/>
    <col min="13570" max="13570" width="22.625" style="785" customWidth="1"/>
    <col min="13571" max="13573" width="21.75" style="785" customWidth="1"/>
    <col min="13574" max="13574" width="16.25" style="785" customWidth="1"/>
    <col min="13575" max="13575" width="10.875" style="785" customWidth="1"/>
    <col min="13576" max="13824" width="9" style="785"/>
    <col min="13825" max="13825" width="19.25" style="785" customWidth="1"/>
    <col min="13826" max="13826" width="22.625" style="785" customWidth="1"/>
    <col min="13827" max="13829" width="21.75" style="785" customWidth="1"/>
    <col min="13830" max="13830" width="16.25" style="785" customWidth="1"/>
    <col min="13831" max="13831" width="10.875" style="785" customWidth="1"/>
    <col min="13832" max="14080" width="9" style="785"/>
    <col min="14081" max="14081" width="19.25" style="785" customWidth="1"/>
    <col min="14082" max="14082" width="22.625" style="785" customWidth="1"/>
    <col min="14083" max="14085" width="21.75" style="785" customWidth="1"/>
    <col min="14086" max="14086" width="16.25" style="785" customWidth="1"/>
    <col min="14087" max="14087" width="10.875" style="785" customWidth="1"/>
    <col min="14088" max="14336" width="9" style="785"/>
    <col min="14337" max="14337" width="19.25" style="785" customWidth="1"/>
    <col min="14338" max="14338" width="22.625" style="785" customWidth="1"/>
    <col min="14339" max="14341" width="21.75" style="785" customWidth="1"/>
    <col min="14342" max="14342" width="16.25" style="785" customWidth="1"/>
    <col min="14343" max="14343" width="10.875" style="785" customWidth="1"/>
    <col min="14344" max="14592" width="9" style="785"/>
    <col min="14593" max="14593" width="19.25" style="785" customWidth="1"/>
    <col min="14594" max="14594" width="22.625" style="785" customWidth="1"/>
    <col min="14595" max="14597" width="21.75" style="785" customWidth="1"/>
    <col min="14598" max="14598" width="16.25" style="785" customWidth="1"/>
    <col min="14599" max="14599" width="10.875" style="785" customWidth="1"/>
    <col min="14600" max="14848" width="9" style="785"/>
    <col min="14849" max="14849" width="19.25" style="785" customWidth="1"/>
    <col min="14850" max="14850" width="22.625" style="785" customWidth="1"/>
    <col min="14851" max="14853" width="21.75" style="785" customWidth="1"/>
    <col min="14854" max="14854" width="16.25" style="785" customWidth="1"/>
    <col min="14855" max="14855" width="10.875" style="785" customWidth="1"/>
    <col min="14856" max="15104" width="9" style="785"/>
    <col min="15105" max="15105" width="19.25" style="785" customWidth="1"/>
    <col min="15106" max="15106" width="22.625" style="785" customWidth="1"/>
    <col min="15107" max="15109" width="21.75" style="785" customWidth="1"/>
    <col min="15110" max="15110" width="16.25" style="785" customWidth="1"/>
    <col min="15111" max="15111" width="10.875" style="785" customWidth="1"/>
    <col min="15112" max="15360" width="9" style="785"/>
    <col min="15361" max="15361" width="19.25" style="785" customWidth="1"/>
    <col min="15362" max="15362" width="22.625" style="785" customWidth="1"/>
    <col min="15363" max="15365" width="21.75" style="785" customWidth="1"/>
    <col min="15366" max="15366" width="16.25" style="785" customWidth="1"/>
    <col min="15367" max="15367" width="10.875" style="785" customWidth="1"/>
    <col min="15368" max="15616" width="9" style="785"/>
    <col min="15617" max="15617" width="19.25" style="785" customWidth="1"/>
    <col min="15618" max="15618" width="22.625" style="785" customWidth="1"/>
    <col min="15619" max="15621" width="21.75" style="785" customWidth="1"/>
    <col min="15622" max="15622" width="16.25" style="785" customWidth="1"/>
    <col min="15623" max="15623" width="10.875" style="785" customWidth="1"/>
    <col min="15624" max="15872" width="9" style="785"/>
    <col min="15873" max="15873" width="19.25" style="785" customWidth="1"/>
    <col min="15874" max="15874" width="22.625" style="785" customWidth="1"/>
    <col min="15875" max="15877" width="21.75" style="785" customWidth="1"/>
    <col min="15878" max="15878" width="16.25" style="785" customWidth="1"/>
    <col min="15879" max="15879" width="10.875" style="785" customWidth="1"/>
    <col min="15880" max="16128" width="9" style="785"/>
    <col min="16129" max="16129" width="19.25" style="785" customWidth="1"/>
    <col min="16130" max="16130" width="22.625" style="785" customWidth="1"/>
    <col min="16131" max="16133" width="21.75" style="785" customWidth="1"/>
    <col min="16134" max="16134" width="16.25" style="785" customWidth="1"/>
    <col min="16135" max="16135" width="10.875" style="785" customWidth="1"/>
    <col min="16136" max="16384" width="9" style="785"/>
  </cols>
  <sheetData>
    <row r="1" spans="1:12" s="725" customFormat="1" ht="27.75" customHeight="1">
      <c r="A1" s="723" t="s">
        <v>713</v>
      </c>
      <c r="B1" s="723"/>
      <c r="C1" s="723"/>
      <c r="D1" s="723"/>
      <c r="E1" s="723"/>
      <c r="F1" s="723"/>
      <c r="G1" s="724"/>
    </row>
    <row r="2" spans="1:12" s="730" customFormat="1" ht="22.5" customHeight="1" thickBot="1">
      <c r="A2" s="726" t="s">
        <v>714</v>
      </c>
      <c r="B2" s="726"/>
      <c r="C2" s="727"/>
      <c r="D2" s="727"/>
      <c r="E2" s="727"/>
      <c r="F2" s="728" t="s">
        <v>715</v>
      </c>
      <c r="G2" s="729"/>
    </row>
    <row r="3" spans="1:12" s="405" customFormat="1" ht="33" customHeight="1" thickBot="1">
      <c r="A3" s="2882" t="s">
        <v>716</v>
      </c>
      <c r="B3" s="2883"/>
      <c r="C3" s="731" t="s">
        <v>717</v>
      </c>
      <c r="D3" s="731" t="s">
        <v>718</v>
      </c>
      <c r="E3" s="731" t="s">
        <v>719</v>
      </c>
      <c r="F3" s="732" t="s">
        <v>161</v>
      </c>
      <c r="G3" s="733"/>
      <c r="I3" s="734"/>
      <c r="L3" s="735"/>
    </row>
    <row r="4" spans="1:12" s="624" customFormat="1" ht="21" customHeight="1">
      <c r="A4" s="736" t="s">
        <v>720</v>
      </c>
      <c r="B4" s="737"/>
      <c r="C4" s="738">
        <f>C5+C10+C13+C21+C15+C17+C19</f>
        <v>49686584.700000003</v>
      </c>
      <c r="D4" s="738">
        <f>D5+D10+D13+D21+D15+D17+D19</f>
        <v>49581723</v>
      </c>
      <c r="E4" s="738">
        <f>C4-D4</f>
        <v>104861.70000000298</v>
      </c>
      <c r="F4" s="739"/>
      <c r="G4" s="740"/>
      <c r="L4" s="741"/>
    </row>
    <row r="5" spans="1:12" s="624" customFormat="1" ht="21" customHeight="1">
      <c r="A5" s="2884" t="s">
        <v>246</v>
      </c>
      <c r="B5" s="742" t="s">
        <v>178</v>
      </c>
      <c r="C5" s="743">
        <f>SUM(C6:C9)</f>
        <v>46229778.700000003</v>
      </c>
      <c r="D5" s="743">
        <f>SUM(D6:D9)</f>
        <v>46799453</v>
      </c>
      <c r="E5" s="744">
        <f>C5-D5</f>
        <v>-569674.29999999702</v>
      </c>
      <c r="F5" s="745"/>
      <c r="G5" s="740"/>
      <c r="L5" s="741"/>
    </row>
    <row r="6" spans="1:12" s="624" customFormat="1" ht="21" customHeight="1">
      <c r="A6" s="2880"/>
      <c r="B6" s="746" t="s">
        <v>279</v>
      </c>
      <c r="C6" s="747">
        <v>0</v>
      </c>
      <c r="D6" s="747">
        <v>0</v>
      </c>
      <c r="E6" s="748">
        <f t="shared" ref="E6:E18" si="0">C6-D6</f>
        <v>0</v>
      </c>
      <c r="F6" s="749"/>
      <c r="G6" s="740"/>
      <c r="L6" s="741"/>
    </row>
    <row r="7" spans="1:12" s="624" customFormat="1" ht="21" customHeight="1">
      <c r="A7" s="2880"/>
      <c r="B7" s="750" t="s">
        <v>281</v>
      </c>
      <c r="C7" s="751">
        <v>0</v>
      </c>
      <c r="D7" s="751">
        <v>0</v>
      </c>
      <c r="E7" s="751">
        <f t="shared" si="0"/>
        <v>0</v>
      </c>
      <c r="F7" s="752"/>
      <c r="G7" s="740"/>
      <c r="L7" s="741"/>
    </row>
    <row r="8" spans="1:12" s="624" customFormat="1" ht="21" customHeight="1">
      <c r="A8" s="2880"/>
      <c r="B8" s="750" t="s">
        <v>721</v>
      </c>
      <c r="C8" s="751">
        <v>0</v>
      </c>
      <c r="D8" s="751">
        <v>0</v>
      </c>
      <c r="E8" s="751">
        <f t="shared" si="0"/>
        <v>0</v>
      </c>
      <c r="F8" s="752"/>
      <c r="G8" s="740"/>
      <c r="J8" s="753"/>
      <c r="L8" s="741"/>
    </row>
    <row r="9" spans="1:12" s="624" customFormat="1" ht="21" customHeight="1">
      <c r="A9" s="2885"/>
      <c r="B9" s="754" t="s">
        <v>722</v>
      </c>
      <c r="C9" s="755">
        <f>'가. 수입예산 총괄표(사업수익+자본적수입)'!F9</f>
        <v>46229778.700000003</v>
      </c>
      <c r="D9" s="755">
        <f>'가. 수입예산 총괄표(사업수익+자본적수입)'!G9</f>
        <v>46799453</v>
      </c>
      <c r="E9" s="756">
        <f t="shared" si="0"/>
        <v>-569674.29999999702</v>
      </c>
      <c r="F9" s="757"/>
      <c r="G9" s="740"/>
      <c r="L9" s="741"/>
    </row>
    <row r="10" spans="1:12" s="624" customFormat="1" ht="21" customHeight="1">
      <c r="A10" s="2884" t="s">
        <v>250</v>
      </c>
      <c r="B10" s="758" t="s">
        <v>178</v>
      </c>
      <c r="C10" s="759">
        <f>SUM(C11:C12)</f>
        <v>0</v>
      </c>
      <c r="D10" s="759">
        <v>5000</v>
      </c>
      <c r="E10" s="748">
        <f t="shared" si="0"/>
        <v>-5000</v>
      </c>
      <c r="F10" s="760"/>
      <c r="G10" s="740"/>
      <c r="L10" s="741"/>
    </row>
    <row r="11" spans="1:12" s="624" customFormat="1" ht="21" customHeight="1">
      <c r="A11" s="2880"/>
      <c r="B11" s="761" t="s">
        <v>723</v>
      </c>
      <c r="C11" s="751">
        <v>0</v>
      </c>
      <c r="D11" s="751">
        <v>0</v>
      </c>
      <c r="E11" s="751">
        <f t="shared" si="0"/>
        <v>0</v>
      </c>
      <c r="F11" s="752"/>
      <c r="G11" s="740"/>
      <c r="J11" s="762"/>
      <c r="L11" s="741"/>
    </row>
    <row r="12" spans="1:12" s="624" customFormat="1" ht="21" customHeight="1">
      <c r="A12" s="2885"/>
      <c r="B12" s="763" t="s">
        <v>724</v>
      </c>
      <c r="C12" s="755">
        <f>'가. 수입예산 총괄표(사업수익+자본적수입)'!F23</f>
        <v>0</v>
      </c>
      <c r="D12" s="755">
        <f>'가. 수입예산 총괄표(사업수익+자본적수입)'!G23</f>
        <v>5000</v>
      </c>
      <c r="E12" s="756">
        <f t="shared" si="0"/>
        <v>-5000</v>
      </c>
      <c r="F12" s="757"/>
      <c r="G12" s="740"/>
      <c r="L12" s="741"/>
    </row>
    <row r="13" spans="1:12" s="624" customFormat="1" ht="21" customHeight="1">
      <c r="A13" s="2884" t="s">
        <v>249</v>
      </c>
      <c r="B13" s="764" t="s">
        <v>178</v>
      </c>
      <c r="C13" s="765">
        <f>C14</f>
        <v>0</v>
      </c>
      <c r="D13" s="765">
        <v>0</v>
      </c>
      <c r="E13" s="748">
        <f t="shared" si="0"/>
        <v>0</v>
      </c>
      <c r="F13" s="766"/>
      <c r="G13" s="740"/>
      <c r="L13" s="741"/>
    </row>
    <row r="14" spans="1:12" s="624" customFormat="1" ht="21" customHeight="1">
      <c r="A14" s="2880"/>
      <c r="B14" s="767" t="s">
        <v>725</v>
      </c>
      <c r="C14" s="768">
        <v>0</v>
      </c>
      <c r="D14" s="768">
        <v>0</v>
      </c>
      <c r="E14" s="755">
        <f t="shared" si="0"/>
        <v>0</v>
      </c>
      <c r="F14" s="769"/>
      <c r="G14" s="740"/>
      <c r="L14" s="741"/>
    </row>
    <row r="15" spans="1:12" s="624" customFormat="1" ht="21" customHeight="1">
      <c r="A15" s="2884" t="s">
        <v>726</v>
      </c>
      <c r="B15" s="758" t="s">
        <v>178</v>
      </c>
      <c r="C15" s="748">
        <f>C16</f>
        <v>0</v>
      </c>
      <c r="D15" s="748">
        <v>0</v>
      </c>
      <c r="E15" s="747">
        <f t="shared" si="0"/>
        <v>0</v>
      </c>
      <c r="F15" s="760"/>
      <c r="G15" s="740"/>
      <c r="L15" s="741"/>
    </row>
    <row r="16" spans="1:12" s="624" customFormat="1" ht="21" customHeight="1">
      <c r="A16" s="2885"/>
      <c r="B16" s="763" t="s">
        <v>307</v>
      </c>
      <c r="C16" s="755">
        <v>0</v>
      </c>
      <c r="D16" s="755">
        <v>0</v>
      </c>
      <c r="E16" s="756">
        <f t="shared" si="0"/>
        <v>0</v>
      </c>
      <c r="F16" s="757"/>
      <c r="G16" s="740"/>
      <c r="L16" s="741"/>
    </row>
    <row r="17" spans="1:12" s="624" customFormat="1" ht="21" customHeight="1">
      <c r="A17" s="2884" t="s">
        <v>727</v>
      </c>
      <c r="B17" s="758" t="s">
        <v>728</v>
      </c>
      <c r="C17" s="770">
        <f>C18</f>
        <v>2956806</v>
      </c>
      <c r="D17" s="770">
        <f>D18</f>
        <v>2277270</v>
      </c>
      <c r="E17" s="748">
        <f t="shared" si="0"/>
        <v>679536</v>
      </c>
      <c r="F17" s="771"/>
      <c r="G17" s="740"/>
      <c r="L17" s="741"/>
    </row>
    <row r="18" spans="1:12" s="624" customFormat="1" ht="21" customHeight="1">
      <c r="A18" s="2880"/>
      <c r="B18" s="772" t="s">
        <v>252</v>
      </c>
      <c r="C18" s="768">
        <f>'3-2.자본예산총괄표'!C17</f>
        <v>2956806</v>
      </c>
      <c r="D18" s="768">
        <f>'가. 수입예산 총괄표(사업수익+자본적수입)'!G28</f>
        <v>2277270</v>
      </c>
      <c r="E18" s="768">
        <f t="shared" si="0"/>
        <v>679536</v>
      </c>
      <c r="F18" s="769"/>
      <c r="G18" s="740"/>
      <c r="L18" s="741"/>
    </row>
    <row r="19" spans="1:12" s="624" customFormat="1" ht="21" customHeight="1">
      <c r="A19" s="2878" t="s">
        <v>254</v>
      </c>
      <c r="B19" s="764" t="s">
        <v>178</v>
      </c>
      <c r="C19" s="747">
        <f>C20</f>
        <v>500000</v>
      </c>
      <c r="D19" s="747">
        <f>D20</f>
        <v>500000</v>
      </c>
      <c r="E19" s="747">
        <f>E20</f>
        <v>0</v>
      </c>
      <c r="F19" s="749"/>
      <c r="G19" s="740"/>
      <c r="L19" s="741"/>
    </row>
    <row r="20" spans="1:12" s="624" customFormat="1" ht="21" customHeight="1" thickBot="1">
      <c r="A20" s="2879"/>
      <c r="B20" s="773" t="s">
        <v>253</v>
      </c>
      <c r="C20" s="774">
        <v>500000</v>
      </c>
      <c r="D20" s="774">
        <v>500000</v>
      </c>
      <c r="E20" s="774">
        <f>C20-D20</f>
        <v>0</v>
      </c>
      <c r="F20" s="775"/>
      <c r="G20" s="740"/>
      <c r="I20" s="762"/>
    </row>
    <row r="21" spans="1:12" s="624" customFormat="1" ht="21" customHeight="1">
      <c r="A21" s="2880" t="s">
        <v>729</v>
      </c>
      <c r="B21" s="776" t="s">
        <v>178</v>
      </c>
      <c r="C21" s="777">
        <f>C22</f>
        <v>0</v>
      </c>
      <c r="D21" s="778">
        <v>0</v>
      </c>
      <c r="E21" s="779">
        <f>C21-D21</f>
        <v>0</v>
      </c>
      <c r="F21" s="780"/>
      <c r="G21" s="740"/>
    </row>
    <row r="22" spans="1:12" s="623" customFormat="1" ht="21" customHeight="1" thickBot="1">
      <c r="A22" s="2881"/>
      <c r="B22" s="781" t="s">
        <v>730</v>
      </c>
      <c r="C22" s="782">
        <v>0</v>
      </c>
      <c r="D22" s="782">
        <v>0</v>
      </c>
      <c r="E22" s="783">
        <f>C22-D22</f>
        <v>0</v>
      </c>
      <c r="F22" s="784"/>
      <c r="G22" s="331"/>
    </row>
  </sheetData>
  <mergeCells count="8">
    <mergeCell ref="A19:A20"/>
    <mergeCell ref="A21:A22"/>
    <mergeCell ref="A3:B3"/>
    <mergeCell ref="A5:A9"/>
    <mergeCell ref="A10:A12"/>
    <mergeCell ref="A13:A14"/>
    <mergeCell ref="A15:A16"/>
    <mergeCell ref="A17:A18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94" orientation="landscape" useFirstPageNumber="1" r:id="rId1"/>
  <headerFooter alignWithMargins="0">
    <oddHeader xml:space="preserve">&amp;L&amp;"돋움,굵게"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16"/>
  <sheetViews>
    <sheetView showWhiteSpace="0" zoomScaleNormal="100" workbookViewId="0">
      <selection activeCell="A14" sqref="A14:XFD15"/>
    </sheetView>
  </sheetViews>
  <sheetFormatPr defaultRowHeight="13.5"/>
  <cols>
    <col min="1" max="1" width="8" style="101" customWidth="1"/>
    <col min="2" max="2" width="14.875" style="101" customWidth="1"/>
    <col min="3" max="3" width="12.75" style="101" customWidth="1"/>
    <col min="4" max="7" width="9" style="101"/>
    <col min="8" max="8" width="9.625" style="101" customWidth="1"/>
    <col min="9" max="9" width="6.625" style="101" customWidth="1"/>
    <col min="10" max="256" width="9" style="101"/>
    <col min="257" max="257" width="8" style="101" customWidth="1"/>
    <col min="258" max="258" width="14.875" style="101" customWidth="1"/>
    <col min="259" max="259" width="12.75" style="101" customWidth="1"/>
    <col min="260" max="263" width="9" style="101"/>
    <col min="264" max="264" width="9.625" style="101" customWidth="1"/>
    <col min="265" max="265" width="6.625" style="101" customWidth="1"/>
    <col min="266" max="512" width="9" style="101"/>
    <col min="513" max="513" width="8" style="101" customWidth="1"/>
    <col min="514" max="514" width="14.875" style="101" customWidth="1"/>
    <col min="515" max="515" width="12.75" style="101" customWidth="1"/>
    <col min="516" max="519" width="9" style="101"/>
    <col min="520" max="520" width="9.625" style="101" customWidth="1"/>
    <col min="521" max="521" width="6.625" style="101" customWidth="1"/>
    <col min="522" max="768" width="9" style="101"/>
    <col min="769" max="769" width="8" style="101" customWidth="1"/>
    <col min="770" max="770" width="14.875" style="101" customWidth="1"/>
    <col min="771" max="771" width="12.75" style="101" customWidth="1"/>
    <col min="772" max="775" width="9" style="101"/>
    <col min="776" max="776" width="9.625" style="101" customWidth="1"/>
    <col min="777" max="777" width="6.625" style="101" customWidth="1"/>
    <col min="778" max="1024" width="9" style="101"/>
    <col min="1025" max="1025" width="8" style="101" customWidth="1"/>
    <col min="1026" max="1026" width="14.875" style="101" customWidth="1"/>
    <col min="1027" max="1027" width="12.75" style="101" customWidth="1"/>
    <col min="1028" max="1031" width="9" style="101"/>
    <col min="1032" max="1032" width="9.625" style="101" customWidth="1"/>
    <col min="1033" max="1033" width="6.625" style="101" customWidth="1"/>
    <col min="1034" max="1280" width="9" style="101"/>
    <col min="1281" max="1281" width="8" style="101" customWidth="1"/>
    <col min="1282" max="1282" width="14.875" style="101" customWidth="1"/>
    <col min="1283" max="1283" width="12.75" style="101" customWidth="1"/>
    <col min="1284" max="1287" width="9" style="101"/>
    <col min="1288" max="1288" width="9.625" style="101" customWidth="1"/>
    <col min="1289" max="1289" width="6.625" style="101" customWidth="1"/>
    <col min="1290" max="1536" width="9" style="101"/>
    <col min="1537" max="1537" width="8" style="101" customWidth="1"/>
    <col min="1538" max="1538" width="14.875" style="101" customWidth="1"/>
    <col min="1539" max="1539" width="12.75" style="101" customWidth="1"/>
    <col min="1540" max="1543" width="9" style="101"/>
    <col min="1544" max="1544" width="9.625" style="101" customWidth="1"/>
    <col min="1545" max="1545" width="6.625" style="101" customWidth="1"/>
    <col min="1546" max="1792" width="9" style="101"/>
    <col min="1793" max="1793" width="8" style="101" customWidth="1"/>
    <col min="1794" max="1794" width="14.875" style="101" customWidth="1"/>
    <col min="1795" max="1795" width="12.75" style="101" customWidth="1"/>
    <col min="1796" max="1799" width="9" style="101"/>
    <col min="1800" max="1800" width="9.625" style="101" customWidth="1"/>
    <col min="1801" max="1801" width="6.625" style="101" customWidth="1"/>
    <col min="1802" max="2048" width="9" style="101"/>
    <col min="2049" max="2049" width="8" style="101" customWidth="1"/>
    <col min="2050" max="2050" width="14.875" style="101" customWidth="1"/>
    <col min="2051" max="2051" width="12.75" style="101" customWidth="1"/>
    <col min="2052" max="2055" width="9" style="101"/>
    <col min="2056" max="2056" width="9.625" style="101" customWidth="1"/>
    <col min="2057" max="2057" width="6.625" style="101" customWidth="1"/>
    <col min="2058" max="2304" width="9" style="101"/>
    <col min="2305" max="2305" width="8" style="101" customWidth="1"/>
    <col min="2306" max="2306" width="14.875" style="101" customWidth="1"/>
    <col min="2307" max="2307" width="12.75" style="101" customWidth="1"/>
    <col min="2308" max="2311" width="9" style="101"/>
    <col min="2312" max="2312" width="9.625" style="101" customWidth="1"/>
    <col min="2313" max="2313" width="6.625" style="101" customWidth="1"/>
    <col min="2314" max="2560" width="9" style="101"/>
    <col min="2561" max="2561" width="8" style="101" customWidth="1"/>
    <col min="2562" max="2562" width="14.875" style="101" customWidth="1"/>
    <col min="2563" max="2563" width="12.75" style="101" customWidth="1"/>
    <col min="2564" max="2567" width="9" style="101"/>
    <col min="2568" max="2568" width="9.625" style="101" customWidth="1"/>
    <col min="2569" max="2569" width="6.625" style="101" customWidth="1"/>
    <col min="2570" max="2816" width="9" style="101"/>
    <col min="2817" max="2817" width="8" style="101" customWidth="1"/>
    <col min="2818" max="2818" width="14.875" style="101" customWidth="1"/>
    <col min="2819" max="2819" width="12.75" style="101" customWidth="1"/>
    <col min="2820" max="2823" width="9" style="101"/>
    <col min="2824" max="2824" width="9.625" style="101" customWidth="1"/>
    <col min="2825" max="2825" width="6.625" style="101" customWidth="1"/>
    <col min="2826" max="3072" width="9" style="101"/>
    <col min="3073" max="3073" width="8" style="101" customWidth="1"/>
    <col min="3074" max="3074" width="14.875" style="101" customWidth="1"/>
    <col min="3075" max="3075" width="12.75" style="101" customWidth="1"/>
    <col min="3076" max="3079" width="9" style="101"/>
    <col min="3080" max="3080" width="9.625" style="101" customWidth="1"/>
    <col min="3081" max="3081" width="6.625" style="101" customWidth="1"/>
    <col min="3082" max="3328" width="9" style="101"/>
    <col min="3329" max="3329" width="8" style="101" customWidth="1"/>
    <col min="3330" max="3330" width="14.875" style="101" customWidth="1"/>
    <col min="3331" max="3331" width="12.75" style="101" customWidth="1"/>
    <col min="3332" max="3335" width="9" style="101"/>
    <col min="3336" max="3336" width="9.625" style="101" customWidth="1"/>
    <col min="3337" max="3337" width="6.625" style="101" customWidth="1"/>
    <col min="3338" max="3584" width="9" style="101"/>
    <col min="3585" max="3585" width="8" style="101" customWidth="1"/>
    <col min="3586" max="3586" width="14.875" style="101" customWidth="1"/>
    <col min="3587" max="3587" width="12.75" style="101" customWidth="1"/>
    <col min="3588" max="3591" width="9" style="101"/>
    <col min="3592" max="3592" width="9.625" style="101" customWidth="1"/>
    <col min="3593" max="3593" width="6.625" style="101" customWidth="1"/>
    <col min="3594" max="3840" width="9" style="101"/>
    <col min="3841" max="3841" width="8" style="101" customWidth="1"/>
    <col min="3842" max="3842" width="14.875" style="101" customWidth="1"/>
    <col min="3843" max="3843" width="12.75" style="101" customWidth="1"/>
    <col min="3844" max="3847" width="9" style="101"/>
    <col min="3848" max="3848" width="9.625" style="101" customWidth="1"/>
    <col min="3849" max="3849" width="6.625" style="101" customWidth="1"/>
    <col min="3850" max="4096" width="9" style="101"/>
    <col min="4097" max="4097" width="8" style="101" customWidth="1"/>
    <col min="4098" max="4098" width="14.875" style="101" customWidth="1"/>
    <col min="4099" max="4099" width="12.75" style="101" customWidth="1"/>
    <col min="4100" max="4103" width="9" style="101"/>
    <col min="4104" max="4104" width="9.625" style="101" customWidth="1"/>
    <col min="4105" max="4105" width="6.625" style="101" customWidth="1"/>
    <col min="4106" max="4352" width="9" style="101"/>
    <col min="4353" max="4353" width="8" style="101" customWidth="1"/>
    <col min="4354" max="4354" width="14.875" style="101" customWidth="1"/>
    <col min="4355" max="4355" width="12.75" style="101" customWidth="1"/>
    <col min="4356" max="4359" width="9" style="101"/>
    <col min="4360" max="4360" width="9.625" style="101" customWidth="1"/>
    <col min="4361" max="4361" width="6.625" style="101" customWidth="1"/>
    <col min="4362" max="4608" width="9" style="101"/>
    <col min="4609" max="4609" width="8" style="101" customWidth="1"/>
    <col min="4610" max="4610" width="14.875" style="101" customWidth="1"/>
    <col min="4611" max="4611" width="12.75" style="101" customWidth="1"/>
    <col min="4612" max="4615" width="9" style="101"/>
    <col min="4616" max="4616" width="9.625" style="101" customWidth="1"/>
    <col min="4617" max="4617" width="6.625" style="101" customWidth="1"/>
    <col min="4618" max="4864" width="9" style="101"/>
    <col min="4865" max="4865" width="8" style="101" customWidth="1"/>
    <col min="4866" max="4866" width="14.875" style="101" customWidth="1"/>
    <col min="4867" max="4867" width="12.75" style="101" customWidth="1"/>
    <col min="4868" max="4871" width="9" style="101"/>
    <col min="4872" max="4872" width="9.625" style="101" customWidth="1"/>
    <col min="4873" max="4873" width="6.625" style="101" customWidth="1"/>
    <col min="4874" max="5120" width="9" style="101"/>
    <col min="5121" max="5121" width="8" style="101" customWidth="1"/>
    <col min="5122" max="5122" width="14.875" style="101" customWidth="1"/>
    <col min="5123" max="5123" width="12.75" style="101" customWidth="1"/>
    <col min="5124" max="5127" width="9" style="101"/>
    <col min="5128" max="5128" width="9.625" style="101" customWidth="1"/>
    <col min="5129" max="5129" width="6.625" style="101" customWidth="1"/>
    <col min="5130" max="5376" width="9" style="101"/>
    <col min="5377" max="5377" width="8" style="101" customWidth="1"/>
    <col min="5378" max="5378" width="14.875" style="101" customWidth="1"/>
    <col min="5379" max="5379" width="12.75" style="101" customWidth="1"/>
    <col min="5380" max="5383" width="9" style="101"/>
    <col min="5384" max="5384" width="9.625" style="101" customWidth="1"/>
    <col min="5385" max="5385" width="6.625" style="101" customWidth="1"/>
    <col min="5386" max="5632" width="9" style="101"/>
    <col min="5633" max="5633" width="8" style="101" customWidth="1"/>
    <col min="5634" max="5634" width="14.875" style="101" customWidth="1"/>
    <col min="5635" max="5635" width="12.75" style="101" customWidth="1"/>
    <col min="5636" max="5639" width="9" style="101"/>
    <col min="5640" max="5640" width="9.625" style="101" customWidth="1"/>
    <col min="5641" max="5641" width="6.625" style="101" customWidth="1"/>
    <col min="5642" max="5888" width="9" style="101"/>
    <col min="5889" max="5889" width="8" style="101" customWidth="1"/>
    <col min="5890" max="5890" width="14.875" style="101" customWidth="1"/>
    <col min="5891" max="5891" width="12.75" style="101" customWidth="1"/>
    <col min="5892" max="5895" width="9" style="101"/>
    <col min="5896" max="5896" width="9.625" style="101" customWidth="1"/>
    <col min="5897" max="5897" width="6.625" style="101" customWidth="1"/>
    <col min="5898" max="6144" width="9" style="101"/>
    <col min="6145" max="6145" width="8" style="101" customWidth="1"/>
    <col min="6146" max="6146" width="14.875" style="101" customWidth="1"/>
    <col min="6147" max="6147" width="12.75" style="101" customWidth="1"/>
    <col min="6148" max="6151" width="9" style="101"/>
    <col min="6152" max="6152" width="9.625" style="101" customWidth="1"/>
    <col min="6153" max="6153" width="6.625" style="101" customWidth="1"/>
    <col min="6154" max="6400" width="9" style="101"/>
    <col min="6401" max="6401" width="8" style="101" customWidth="1"/>
    <col min="6402" max="6402" width="14.875" style="101" customWidth="1"/>
    <col min="6403" max="6403" width="12.75" style="101" customWidth="1"/>
    <col min="6404" max="6407" width="9" style="101"/>
    <col min="6408" max="6408" width="9.625" style="101" customWidth="1"/>
    <col min="6409" max="6409" width="6.625" style="101" customWidth="1"/>
    <col min="6410" max="6656" width="9" style="101"/>
    <col min="6657" max="6657" width="8" style="101" customWidth="1"/>
    <col min="6658" max="6658" width="14.875" style="101" customWidth="1"/>
    <col min="6659" max="6659" width="12.75" style="101" customWidth="1"/>
    <col min="6660" max="6663" width="9" style="101"/>
    <col min="6664" max="6664" width="9.625" style="101" customWidth="1"/>
    <col min="6665" max="6665" width="6.625" style="101" customWidth="1"/>
    <col min="6666" max="6912" width="9" style="101"/>
    <col min="6913" max="6913" width="8" style="101" customWidth="1"/>
    <col min="6914" max="6914" width="14.875" style="101" customWidth="1"/>
    <col min="6915" max="6915" width="12.75" style="101" customWidth="1"/>
    <col min="6916" max="6919" width="9" style="101"/>
    <col min="6920" max="6920" width="9.625" style="101" customWidth="1"/>
    <col min="6921" max="6921" width="6.625" style="101" customWidth="1"/>
    <col min="6922" max="7168" width="9" style="101"/>
    <col min="7169" max="7169" width="8" style="101" customWidth="1"/>
    <col min="7170" max="7170" width="14.875" style="101" customWidth="1"/>
    <col min="7171" max="7171" width="12.75" style="101" customWidth="1"/>
    <col min="7172" max="7175" width="9" style="101"/>
    <col min="7176" max="7176" width="9.625" style="101" customWidth="1"/>
    <col min="7177" max="7177" width="6.625" style="101" customWidth="1"/>
    <col min="7178" max="7424" width="9" style="101"/>
    <col min="7425" max="7425" width="8" style="101" customWidth="1"/>
    <col min="7426" max="7426" width="14.875" style="101" customWidth="1"/>
    <col min="7427" max="7427" width="12.75" style="101" customWidth="1"/>
    <col min="7428" max="7431" width="9" style="101"/>
    <col min="7432" max="7432" width="9.625" style="101" customWidth="1"/>
    <col min="7433" max="7433" width="6.625" style="101" customWidth="1"/>
    <col min="7434" max="7680" width="9" style="101"/>
    <col min="7681" max="7681" width="8" style="101" customWidth="1"/>
    <col min="7682" max="7682" width="14.875" style="101" customWidth="1"/>
    <col min="7683" max="7683" width="12.75" style="101" customWidth="1"/>
    <col min="7684" max="7687" width="9" style="101"/>
    <col min="7688" max="7688" width="9.625" style="101" customWidth="1"/>
    <col min="7689" max="7689" width="6.625" style="101" customWidth="1"/>
    <col min="7690" max="7936" width="9" style="101"/>
    <col min="7937" max="7937" width="8" style="101" customWidth="1"/>
    <col min="7938" max="7938" width="14.875" style="101" customWidth="1"/>
    <col min="7939" max="7939" width="12.75" style="101" customWidth="1"/>
    <col min="7940" max="7943" width="9" style="101"/>
    <col min="7944" max="7944" width="9.625" style="101" customWidth="1"/>
    <col min="7945" max="7945" width="6.625" style="101" customWidth="1"/>
    <col min="7946" max="8192" width="9" style="101"/>
    <col min="8193" max="8193" width="8" style="101" customWidth="1"/>
    <col min="8194" max="8194" width="14.875" style="101" customWidth="1"/>
    <col min="8195" max="8195" width="12.75" style="101" customWidth="1"/>
    <col min="8196" max="8199" width="9" style="101"/>
    <col min="8200" max="8200" width="9.625" style="101" customWidth="1"/>
    <col min="8201" max="8201" width="6.625" style="101" customWidth="1"/>
    <col min="8202" max="8448" width="9" style="101"/>
    <col min="8449" max="8449" width="8" style="101" customWidth="1"/>
    <col min="8450" max="8450" width="14.875" style="101" customWidth="1"/>
    <col min="8451" max="8451" width="12.75" style="101" customWidth="1"/>
    <col min="8452" max="8455" width="9" style="101"/>
    <col min="8456" max="8456" width="9.625" style="101" customWidth="1"/>
    <col min="8457" max="8457" width="6.625" style="101" customWidth="1"/>
    <col min="8458" max="8704" width="9" style="101"/>
    <col min="8705" max="8705" width="8" style="101" customWidth="1"/>
    <col min="8706" max="8706" width="14.875" style="101" customWidth="1"/>
    <col min="8707" max="8707" width="12.75" style="101" customWidth="1"/>
    <col min="8708" max="8711" width="9" style="101"/>
    <col min="8712" max="8712" width="9.625" style="101" customWidth="1"/>
    <col min="8713" max="8713" width="6.625" style="101" customWidth="1"/>
    <col min="8714" max="8960" width="9" style="101"/>
    <col min="8961" max="8961" width="8" style="101" customWidth="1"/>
    <col min="8962" max="8962" width="14.875" style="101" customWidth="1"/>
    <col min="8963" max="8963" width="12.75" style="101" customWidth="1"/>
    <col min="8964" max="8967" width="9" style="101"/>
    <col min="8968" max="8968" width="9.625" style="101" customWidth="1"/>
    <col min="8969" max="8969" width="6.625" style="101" customWidth="1"/>
    <col min="8970" max="9216" width="9" style="101"/>
    <col min="9217" max="9217" width="8" style="101" customWidth="1"/>
    <col min="9218" max="9218" width="14.875" style="101" customWidth="1"/>
    <col min="9219" max="9219" width="12.75" style="101" customWidth="1"/>
    <col min="9220" max="9223" width="9" style="101"/>
    <col min="9224" max="9224" width="9.625" style="101" customWidth="1"/>
    <col min="9225" max="9225" width="6.625" style="101" customWidth="1"/>
    <col min="9226" max="9472" width="9" style="101"/>
    <col min="9473" max="9473" width="8" style="101" customWidth="1"/>
    <col min="9474" max="9474" width="14.875" style="101" customWidth="1"/>
    <col min="9475" max="9475" width="12.75" style="101" customWidth="1"/>
    <col min="9476" max="9479" width="9" style="101"/>
    <col min="9480" max="9480" width="9.625" style="101" customWidth="1"/>
    <col min="9481" max="9481" width="6.625" style="101" customWidth="1"/>
    <col min="9482" max="9728" width="9" style="101"/>
    <col min="9729" max="9729" width="8" style="101" customWidth="1"/>
    <col min="9730" max="9730" width="14.875" style="101" customWidth="1"/>
    <col min="9731" max="9731" width="12.75" style="101" customWidth="1"/>
    <col min="9732" max="9735" width="9" style="101"/>
    <col min="9736" max="9736" width="9.625" style="101" customWidth="1"/>
    <col min="9737" max="9737" width="6.625" style="101" customWidth="1"/>
    <col min="9738" max="9984" width="9" style="101"/>
    <col min="9985" max="9985" width="8" style="101" customWidth="1"/>
    <col min="9986" max="9986" width="14.875" style="101" customWidth="1"/>
    <col min="9987" max="9987" width="12.75" style="101" customWidth="1"/>
    <col min="9988" max="9991" width="9" style="101"/>
    <col min="9992" max="9992" width="9.625" style="101" customWidth="1"/>
    <col min="9993" max="9993" width="6.625" style="101" customWidth="1"/>
    <col min="9994" max="10240" width="9" style="101"/>
    <col min="10241" max="10241" width="8" style="101" customWidth="1"/>
    <col min="10242" max="10242" width="14.875" style="101" customWidth="1"/>
    <col min="10243" max="10243" width="12.75" style="101" customWidth="1"/>
    <col min="10244" max="10247" width="9" style="101"/>
    <col min="10248" max="10248" width="9.625" style="101" customWidth="1"/>
    <col min="10249" max="10249" width="6.625" style="101" customWidth="1"/>
    <col min="10250" max="10496" width="9" style="101"/>
    <col min="10497" max="10497" width="8" style="101" customWidth="1"/>
    <col min="10498" max="10498" width="14.875" style="101" customWidth="1"/>
    <col min="10499" max="10499" width="12.75" style="101" customWidth="1"/>
    <col min="10500" max="10503" width="9" style="101"/>
    <col min="10504" max="10504" width="9.625" style="101" customWidth="1"/>
    <col min="10505" max="10505" width="6.625" style="101" customWidth="1"/>
    <col min="10506" max="10752" width="9" style="101"/>
    <col min="10753" max="10753" width="8" style="101" customWidth="1"/>
    <col min="10754" max="10754" width="14.875" style="101" customWidth="1"/>
    <col min="10755" max="10755" width="12.75" style="101" customWidth="1"/>
    <col min="10756" max="10759" width="9" style="101"/>
    <col min="10760" max="10760" width="9.625" style="101" customWidth="1"/>
    <col min="10761" max="10761" width="6.625" style="101" customWidth="1"/>
    <col min="10762" max="11008" width="9" style="101"/>
    <col min="11009" max="11009" width="8" style="101" customWidth="1"/>
    <col min="11010" max="11010" width="14.875" style="101" customWidth="1"/>
    <col min="11011" max="11011" width="12.75" style="101" customWidth="1"/>
    <col min="11012" max="11015" width="9" style="101"/>
    <col min="11016" max="11016" width="9.625" style="101" customWidth="1"/>
    <col min="11017" max="11017" width="6.625" style="101" customWidth="1"/>
    <col min="11018" max="11264" width="9" style="101"/>
    <col min="11265" max="11265" width="8" style="101" customWidth="1"/>
    <col min="11266" max="11266" width="14.875" style="101" customWidth="1"/>
    <col min="11267" max="11267" width="12.75" style="101" customWidth="1"/>
    <col min="11268" max="11271" width="9" style="101"/>
    <col min="11272" max="11272" width="9.625" style="101" customWidth="1"/>
    <col min="11273" max="11273" width="6.625" style="101" customWidth="1"/>
    <col min="11274" max="11520" width="9" style="101"/>
    <col min="11521" max="11521" width="8" style="101" customWidth="1"/>
    <col min="11522" max="11522" width="14.875" style="101" customWidth="1"/>
    <col min="11523" max="11523" width="12.75" style="101" customWidth="1"/>
    <col min="11524" max="11527" width="9" style="101"/>
    <col min="11528" max="11528" width="9.625" style="101" customWidth="1"/>
    <col min="11529" max="11529" width="6.625" style="101" customWidth="1"/>
    <col min="11530" max="11776" width="9" style="101"/>
    <col min="11777" max="11777" width="8" style="101" customWidth="1"/>
    <col min="11778" max="11778" width="14.875" style="101" customWidth="1"/>
    <col min="11779" max="11779" width="12.75" style="101" customWidth="1"/>
    <col min="11780" max="11783" width="9" style="101"/>
    <col min="11784" max="11784" width="9.625" style="101" customWidth="1"/>
    <col min="11785" max="11785" width="6.625" style="101" customWidth="1"/>
    <col min="11786" max="12032" width="9" style="101"/>
    <col min="12033" max="12033" width="8" style="101" customWidth="1"/>
    <col min="12034" max="12034" width="14.875" style="101" customWidth="1"/>
    <col min="12035" max="12035" width="12.75" style="101" customWidth="1"/>
    <col min="12036" max="12039" width="9" style="101"/>
    <col min="12040" max="12040" width="9.625" style="101" customWidth="1"/>
    <col min="12041" max="12041" width="6.625" style="101" customWidth="1"/>
    <col min="12042" max="12288" width="9" style="101"/>
    <col min="12289" max="12289" width="8" style="101" customWidth="1"/>
    <col min="12290" max="12290" width="14.875" style="101" customWidth="1"/>
    <col min="12291" max="12291" width="12.75" style="101" customWidth="1"/>
    <col min="12292" max="12295" width="9" style="101"/>
    <col min="12296" max="12296" width="9.625" style="101" customWidth="1"/>
    <col min="12297" max="12297" width="6.625" style="101" customWidth="1"/>
    <col min="12298" max="12544" width="9" style="101"/>
    <col min="12545" max="12545" width="8" style="101" customWidth="1"/>
    <col min="12546" max="12546" width="14.875" style="101" customWidth="1"/>
    <col min="12547" max="12547" width="12.75" style="101" customWidth="1"/>
    <col min="12548" max="12551" width="9" style="101"/>
    <col min="12552" max="12552" width="9.625" style="101" customWidth="1"/>
    <col min="12553" max="12553" width="6.625" style="101" customWidth="1"/>
    <col min="12554" max="12800" width="9" style="101"/>
    <col min="12801" max="12801" width="8" style="101" customWidth="1"/>
    <col min="12802" max="12802" width="14.875" style="101" customWidth="1"/>
    <col min="12803" max="12803" width="12.75" style="101" customWidth="1"/>
    <col min="12804" max="12807" width="9" style="101"/>
    <col min="12808" max="12808" width="9.625" style="101" customWidth="1"/>
    <col min="12809" max="12809" width="6.625" style="101" customWidth="1"/>
    <col min="12810" max="13056" width="9" style="101"/>
    <col min="13057" max="13057" width="8" style="101" customWidth="1"/>
    <col min="13058" max="13058" width="14.875" style="101" customWidth="1"/>
    <col min="13059" max="13059" width="12.75" style="101" customWidth="1"/>
    <col min="13060" max="13063" width="9" style="101"/>
    <col min="13064" max="13064" width="9.625" style="101" customWidth="1"/>
    <col min="13065" max="13065" width="6.625" style="101" customWidth="1"/>
    <col min="13066" max="13312" width="9" style="101"/>
    <col min="13313" max="13313" width="8" style="101" customWidth="1"/>
    <col min="13314" max="13314" width="14.875" style="101" customWidth="1"/>
    <col min="13315" max="13315" width="12.75" style="101" customWidth="1"/>
    <col min="13316" max="13319" width="9" style="101"/>
    <col min="13320" max="13320" width="9.625" style="101" customWidth="1"/>
    <col min="13321" max="13321" width="6.625" style="101" customWidth="1"/>
    <col min="13322" max="13568" width="9" style="101"/>
    <col min="13569" max="13569" width="8" style="101" customWidth="1"/>
    <col min="13570" max="13570" width="14.875" style="101" customWidth="1"/>
    <col min="13571" max="13571" width="12.75" style="101" customWidth="1"/>
    <col min="13572" max="13575" width="9" style="101"/>
    <col min="13576" max="13576" width="9.625" style="101" customWidth="1"/>
    <col min="13577" max="13577" width="6.625" style="101" customWidth="1"/>
    <col min="13578" max="13824" width="9" style="101"/>
    <col min="13825" max="13825" width="8" style="101" customWidth="1"/>
    <col min="13826" max="13826" width="14.875" style="101" customWidth="1"/>
    <col min="13827" max="13827" width="12.75" style="101" customWidth="1"/>
    <col min="13828" max="13831" width="9" style="101"/>
    <col min="13832" max="13832" width="9.625" style="101" customWidth="1"/>
    <col min="13833" max="13833" width="6.625" style="101" customWidth="1"/>
    <col min="13834" max="14080" width="9" style="101"/>
    <col min="14081" max="14081" width="8" style="101" customWidth="1"/>
    <col min="14082" max="14082" width="14.875" style="101" customWidth="1"/>
    <col min="14083" max="14083" width="12.75" style="101" customWidth="1"/>
    <col min="14084" max="14087" width="9" style="101"/>
    <col min="14088" max="14088" width="9.625" style="101" customWidth="1"/>
    <col min="14089" max="14089" width="6.625" style="101" customWidth="1"/>
    <col min="14090" max="14336" width="9" style="101"/>
    <col min="14337" max="14337" width="8" style="101" customWidth="1"/>
    <col min="14338" max="14338" width="14.875" style="101" customWidth="1"/>
    <col min="14339" max="14339" width="12.75" style="101" customWidth="1"/>
    <col min="14340" max="14343" width="9" style="101"/>
    <col min="14344" max="14344" width="9.625" style="101" customWidth="1"/>
    <col min="14345" max="14345" width="6.625" style="101" customWidth="1"/>
    <col min="14346" max="14592" width="9" style="101"/>
    <col min="14593" max="14593" width="8" style="101" customWidth="1"/>
    <col min="14594" max="14594" width="14.875" style="101" customWidth="1"/>
    <col min="14595" max="14595" width="12.75" style="101" customWidth="1"/>
    <col min="14596" max="14599" width="9" style="101"/>
    <col min="14600" max="14600" width="9.625" style="101" customWidth="1"/>
    <col min="14601" max="14601" width="6.625" style="101" customWidth="1"/>
    <col min="14602" max="14848" width="9" style="101"/>
    <col min="14849" max="14849" width="8" style="101" customWidth="1"/>
    <col min="14850" max="14850" width="14.875" style="101" customWidth="1"/>
    <col min="14851" max="14851" width="12.75" style="101" customWidth="1"/>
    <col min="14852" max="14855" width="9" style="101"/>
    <col min="14856" max="14856" width="9.625" style="101" customWidth="1"/>
    <col min="14857" max="14857" width="6.625" style="101" customWidth="1"/>
    <col min="14858" max="15104" width="9" style="101"/>
    <col min="15105" max="15105" width="8" style="101" customWidth="1"/>
    <col min="15106" max="15106" width="14.875" style="101" customWidth="1"/>
    <col min="15107" max="15107" width="12.75" style="101" customWidth="1"/>
    <col min="15108" max="15111" width="9" style="101"/>
    <col min="15112" max="15112" width="9.625" style="101" customWidth="1"/>
    <col min="15113" max="15113" width="6.625" style="101" customWidth="1"/>
    <col min="15114" max="15360" width="9" style="101"/>
    <col min="15361" max="15361" width="8" style="101" customWidth="1"/>
    <col min="15362" max="15362" width="14.875" style="101" customWidth="1"/>
    <col min="15363" max="15363" width="12.75" style="101" customWidth="1"/>
    <col min="15364" max="15367" width="9" style="101"/>
    <col min="15368" max="15368" width="9.625" style="101" customWidth="1"/>
    <col min="15369" max="15369" width="6.625" style="101" customWidth="1"/>
    <col min="15370" max="15616" width="9" style="101"/>
    <col min="15617" max="15617" width="8" style="101" customWidth="1"/>
    <col min="15618" max="15618" width="14.875" style="101" customWidth="1"/>
    <col min="15619" max="15619" width="12.75" style="101" customWidth="1"/>
    <col min="15620" max="15623" width="9" style="101"/>
    <col min="15624" max="15624" width="9.625" style="101" customWidth="1"/>
    <col min="15625" max="15625" width="6.625" style="101" customWidth="1"/>
    <col min="15626" max="15872" width="9" style="101"/>
    <col min="15873" max="15873" width="8" style="101" customWidth="1"/>
    <col min="15874" max="15874" width="14.875" style="101" customWidth="1"/>
    <col min="15875" max="15875" width="12.75" style="101" customWidth="1"/>
    <col min="15876" max="15879" width="9" style="101"/>
    <col min="15880" max="15880" width="9.625" style="101" customWidth="1"/>
    <col min="15881" max="15881" width="6.625" style="101" customWidth="1"/>
    <col min="15882" max="16128" width="9" style="101"/>
    <col min="16129" max="16129" width="8" style="101" customWidth="1"/>
    <col min="16130" max="16130" width="14.875" style="101" customWidth="1"/>
    <col min="16131" max="16131" width="12.75" style="101" customWidth="1"/>
    <col min="16132" max="16135" width="9" style="101"/>
    <col min="16136" max="16136" width="9.625" style="101" customWidth="1"/>
    <col min="16137" max="16137" width="6.625" style="101" customWidth="1"/>
    <col min="16138" max="16384" width="9" style="101"/>
  </cols>
  <sheetData>
    <row r="1" spans="1:12" ht="52.5" customHeight="1">
      <c r="A1" s="2684" t="s">
        <v>146</v>
      </c>
      <c r="B1" s="2684"/>
      <c r="C1" s="2684"/>
      <c r="D1" s="2684"/>
      <c r="E1" s="2684"/>
      <c r="F1" s="2684"/>
      <c r="G1" s="2684"/>
      <c r="H1" s="2684"/>
      <c r="I1" s="2684"/>
      <c r="J1" s="2684"/>
      <c r="K1" s="2684"/>
      <c r="L1" s="2684"/>
    </row>
    <row r="2" spans="1:12" ht="32.25" customHeight="1">
      <c r="A2" s="100"/>
      <c r="B2" s="100"/>
      <c r="C2" s="102"/>
      <c r="D2" s="2683" t="s">
        <v>147</v>
      </c>
      <c r="E2" s="2683"/>
      <c r="F2" s="2683"/>
      <c r="G2" s="2683"/>
      <c r="H2" s="2683"/>
      <c r="I2" s="103">
        <v>1</v>
      </c>
      <c r="J2" s="102"/>
    </row>
    <row r="3" spans="1:12" ht="18.75" customHeight="1">
      <c r="A3" s="100"/>
      <c r="B3" s="100"/>
      <c r="C3" s="102"/>
      <c r="D3" s="104"/>
      <c r="E3" s="104"/>
      <c r="F3" s="104"/>
      <c r="G3" s="104"/>
      <c r="H3" s="104"/>
      <c r="I3" s="103"/>
      <c r="J3" s="102"/>
    </row>
    <row r="4" spans="1:12" ht="32.25" customHeight="1">
      <c r="A4" s="100"/>
      <c r="B4" s="100"/>
      <c r="C4" s="102"/>
      <c r="D4" s="2683" t="s">
        <v>148</v>
      </c>
      <c r="E4" s="2683"/>
      <c r="F4" s="2683"/>
      <c r="G4" s="2683"/>
      <c r="H4" s="2683"/>
      <c r="I4" s="103">
        <v>3</v>
      </c>
      <c r="J4" s="102"/>
    </row>
    <row r="5" spans="1:12" ht="18.75" customHeight="1">
      <c r="A5" s="100"/>
      <c r="B5" s="100"/>
      <c r="C5" s="102"/>
      <c r="D5" s="104"/>
      <c r="E5" s="104"/>
      <c r="F5" s="104"/>
      <c r="G5" s="104"/>
      <c r="H5" s="104"/>
      <c r="I5" s="103"/>
      <c r="J5" s="102"/>
    </row>
    <row r="6" spans="1:12" ht="36.75" customHeight="1">
      <c r="A6" s="100"/>
      <c r="B6" s="100"/>
      <c r="C6" s="102"/>
      <c r="D6" s="2683" t="s">
        <v>752</v>
      </c>
      <c r="E6" s="2683"/>
      <c r="F6" s="2683"/>
      <c r="G6" s="2683"/>
      <c r="H6" s="2683"/>
      <c r="I6" s="103">
        <v>6</v>
      </c>
      <c r="J6" s="102"/>
    </row>
    <row r="7" spans="1:12" ht="36.75" customHeight="1">
      <c r="A7" s="100"/>
      <c r="B7" s="100"/>
      <c r="C7" s="102"/>
      <c r="D7" s="104" t="s">
        <v>149</v>
      </c>
      <c r="E7" s="102"/>
      <c r="F7" s="102"/>
      <c r="G7" s="102"/>
      <c r="H7" s="102"/>
      <c r="I7" s="103">
        <v>8</v>
      </c>
      <c r="J7" s="102"/>
    </row>
    <row r="8" spans="1:12" ht="36.75" customHeight="1">
      <c r="A8" s="100"/>
      <c r="B8" s="100"/>
      <c r="C8" s="102"/>
      <c r="D8" s="2683" t="s">
        <v>150</v>
      </c>
      <c r="E8" s="2683"/>
      <c r="F8" s="2683"/>
      <c r="G8" s="2683"/>
      <c r="H8" s="2683"/>
      <c r="I8" s="103">
        <v>9</v>
      </c>
      <c r="J8" s="102"/>
    </row>
    <row r="9" spans="1:12" ht="36.75" customHeight="1">
      <c r="A9" s="100"/>
      <c r="B9" s="100"/>
      <c r="C9" s="102"/>
      <c r="D9" s="2681" t="s">
        <v>753</v>
      </c>
      <c r="E9" s="2681"/>
      <c r="F9" s="2681"/>
      <c r="G9" s="2681"/>
      <c r="H9" s="2681"/>
      <c r="I9" s="103">
        <v>10</v>
      </c>
      <c r="J9" s="102"/>
    </row>
    <row r="10" spans="1:12" ht="36.75" customHeight="1">
      <c r="A10" s="100"/>
      <c r="B10" s="100"/>
      <c r="C10" s="102"/>
      <c r="D10" s="2681" t="s">
        <v>754</v>
      </c>
      <c r="E10" s="2681"/>
      <c r="F10" s="2681"/>
      <c r="G10" s="2681"/>
      <c r="H10" s="2681"/>
      <c r="I10" s="103">
        <v>12</v>
      </c>
      <c r="J10" s="102"/>
    </row>
    <row r="11" spans="1:12" ht="36.75" customHeight="1">
      <c r="A11" s="100"/>
      <c r="B11" s="100"/>
      <c r="C11" s="102"/>
      <c r="D11" s="2681" t="s">
        <v>755</v>
      </c>
      <c r="E11" s="2681"/>
      <c r="F11" s="2681"/>
      <c r="G11" s="2681"/>
      <c r="H11" s="2681"/>
      <c r="I11" s="103">
        <v>25</v>
      </c>
      <c r="J11" s="102"/>
    </row>
    <row r="12" spans="1:12" ht="18.75" customHeight="1">
      <c r="A12" s="100"/>
      <c r="B12" s="100"/>
      <c r="C12" s="102"/>
      <c r="D12" s="105"/>
      <c r="E12" s="2682"/>
      <c r="F12" s="2682"/>
      <c r="G12" s="2682"/>
      <c r="H12" s="2682"/>
      <c r="I12" s="103"/>
      <c r="J12" s="102"/>
    </row>
    <row r="13" spans="1:12" ht="36.75" customHeight="1">
      <c r="A13" s="100"/>
      <c r="B13" s="100"/>
      <c r="C13" s="102"/>
      <c r="D13" s="2683" t="s">
        <v>151</v>
      </c>
      <c r="E13" s="2683"/>
      <c r="F13" s="2683"/>
      <c r="G13" s="2683"/>
      <c r="H13" s="2683"/>
      <c r="I13" s="103">
        <v>69</v>
      </c>
      <c r="J13" s="102"/>
    </row>
    <row r="14" spans="1:12" ht="36.75" customHeight="1">
      <c r="A14" s="106"/>
      <c r="B14" s="100"/>
      <c r="C14" s="102"/>
      <c r="D14" s="2681" t="s">
        <v>152</v>
      </c>
      <c r="E14" s="2681"/>
      <c r="F14" s="2681"/>
      <c r="G14" s="2681"/>
      <c r="H14" s="2681"/>
      <c r="I14" s="103">
        <v>70</v>
      </c>
      <c r="J14" s="102"/>
    </row>
    <row r="15" spans="1:12" ht="36.75" customHeight="1">
      <c r="A15" s="100"/>
      <c r="B15" s="100"/>
      <c r="C15" s="102"/>
      <c r="D15" s="2681" t="s">
        <v>153</v>
      </c>
      <c r="E15" s="2681"/>
      <c r="F15" s="2681"/>
      <c r="G15" s="2681"/>
      <c r="H15" s="2681"/>
      <c r="I15" s="103">
        <v>71</v>
      </c>
      <c r="J15" s="102"/>
    </row>
    <row r="16" spans="1:12" ht="22.5" customHeight="1">
      <c r="A16" s="100"/>
      <c r="B16" s="100"/>
      <c r="C16" s="102"/>
      <c r="D16" s="105"/>
      <c r="E16" s="107"/>
      <c r="F16" s="107"/>
      <c r="G16" s="107"/>
      <c r="H16" s="107"/>
      <c r="I16" s="103"/>
      <c r="J16" s="102"/>
    </row>
  </sheetData>
  <mergeCells count="12">
    <mergeCell ref="A1:L1"/>
    <mergeCell ref="D2:H2"/>
    <mergeCell ref="D4:H4"/>
    <mergeCell ref="D6:H6"/>
    <mergeCell ref="D8:H8"/>
    <mergeCell ref="D15:H15"/>
    <mergeCell ref="D9:H9"/>
    <mergeCell ref="D10:H10"/>
    <mergeCell ref="E12:H12"/>
    <mergeCell ref="D13:H13"/>
    <mergeCell ref="D14:H14"/>
    <mergeCell ref="D11:H11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89" orientation="landscape" useFirstPageNumber="1" r:id="rId1"/>
  <headerFooter alignWithMargins="0">
    <oddHeader xml:space="preserve">&amp;L&amp;"돋움,굵게"
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6" tint="-0.249977111117893"/>
  </sheetPr>
  <dimension ref="A1:I40"/>
  <sheetViews>
    <sheetView zoomScaleNormal="100" workbookViewId="0">
      <selection activeCell="D43" sqref="D43"/>
    </sheetView>
  </sheetViews>
  <sheetFormatPr defaultRowHeight="13.5"/>
  <cols>
    <col min="1" max="1" width="5.875" style="787" customWidth="1"/>
    <col min="2" max="2" width="15.5" style="787" bestFit="1" customWidth="1"/>
    <col min="3" max="3" width="37" style="787" bestFit="1" customWidth="1"/>
    <col min="4" max="4" width="25.625" style="806" customWidth="1"/>
    <col min="5" max="5" width="25.625" style="807" customWidth="1"/>
    <col min="6" max="6" width="25.625" style="808" customWidth="1"/>
    <col min="7" max="7" width="25.625" style="807" customWidth="1"/>
    <col min="8" max="8" width="50.25" style="807" customWidth="1"/>
    <col min="9" max="9" width="10.875" style="787" customWidth="1"/>
    <col min="10" max="256" width="9" style="787"/>
    <col min="257" max="257" width="5.875" style="787" customWidth="1"/>
    <col min="258" max="258" width="6.25" style="787" customWidth="1"/>
    <col min="259" max="259" width="21.875" style="787" customWidth="1"/>
    <col min="260" max="262" width="24.375" style="787" customWidth="1"/>
    <col min="263" max="263" width="19.875" style="787" customWidth="1"/>
    <col min="264" max="264" width="50.25" style="787" customWidth="1"/>
    <col min="265" max="265" width="10.875" style="787" customWidth="1"/>
    <col min="266" max="512" width="9" style="787"/>
    <col min="513" max="513" width="5.875" style="787" customWidth="1"/>
    <col min="514" max="514" width="6.25" style="787" customWidth="1"/>
    <col min="515" max="515" width="21.875" style="787" customWidth="1"/>
    <col min="516" max="518" width="24.375" style="787" customWidth="1"/>
    <col min="519" max="519" width="19.875" style="787" customWidth="1"/>
    <col min="520" max="520" width="50.25" style="787" customWidth="1"/>
    <col min="521" max="521" width="10.875" style="787" customWidth="1"/>
    <col min="522" max="768" width="9" style="787"/>
    <col min="769" max="769" width="5.875" style="787" customWidth="1"/>
    <col min="770" max="770" width="6.25" style="787" customWidth="1"/>
    <col min="771" max="771" width="21.875" style="787" customWidth="1"/>
    <col min="772" max="774" width="24.375" style="787" customWidth="1"/>
    <col min="775" max="775" width="19.875" style="787" customWidth="1"/>
    <col min="776" max="776" width="50.25" style="787" customWidth="1"/>
    <col min="777" max="777" width="10.875" style="787" customWidth="1"/>
    <col min="778" max="1024" width="9" style="787"/>
    <col min="1025" max="1025" width="5.875" style="787" customWidth="1"/>
    <col min="1026" max="1026" width="6.25" style="787" customWidth="1"/>
    <col min="1027" max="1027" width="21.875" style="787" customWidth="1"/>
    <col min="1028" max="1030" width="24.375" style="787" customWidth="1"/>
    <col min="1031" max="1031" width="19.875" style="787" customWidth="1"/>
    <col min="1032" max="1032" width="50.25" style="787" customWidth="1"/>
    <col min="1033" max="1033" width="10.875" style="787" customWidth="1"/>
    <col min="1034" max="1280" width="9" style="787"/>
    <col min="1281" max="1281" width="5.875" style="787" customWidth="1"/>
    <col min="1282" max="1282" width="6.25" style="787" customWidth="1"/>
    <col min="1283" max="1283" width="21.875" style="787" customWidth="1"/>
    <col min="1284" max="1286" width="24.375" style="787" customWidth="1"/>
    <col min="1287" max="1287" width="19.875" style="787" customWidth="1"/>
    <col min="1288" max="1288" width="50.25" style="787" customWidth="1"/>
    <col min="1289" max="1289" width="10.875" style="787" customWidth="1"/>
    <col min="1290" max="1536" width="9" style="787"/>
    <col min="1537" max="1537" width="5.875" style="787" customWidth="1"/>
    <col min="1538" max="1538" width="6.25" style="787" customWidth="1"/>
    <col min="1539" max="1539" width="21.875" style="787" customWidth="1"/>
    <col min="1540" max="1542" width="24.375" style="787" customWidth="1"/>
    <col min="1543" max="1543" width="19.875" style="787" customWidth="1"/>
    <col min="1544" max="1544" width="50.25" style="787" customWidth="1"/>
    <col min="1545" max="1545" width="10.875" style="787" customWidth="1"/>
    <col min="1546" max="1792" width="9" style="787"/>
    <col min="1793" max="1793" width="5.875" style="787" customWidth="1"/>
    <col min="1794" max="1794" width="6.25" style="787" customWidth="1"/>
    <col min="1795" max="1795" width="21.875" style="787" customWidth="1"/>
    <col min="1796" max="1798" width="24.375" style="787" customWidth="1"/>
    <col min="1799" max="1799" width="19.875" style="787" customWidth="1"/>
    <col min="1800" max="1800" width="50.25" style="787" customWidth="1"/>
    <col min="1801" max="1801" width="10.875" style="787" customWidth="1"/>
    <col min="1802" max="2048" width="9" style="787"/>
    <col min="2049" max="2049" width="5.875" style="787" customWidth="1"/>
    <col min="2050" max="2050" width="6.25" style="787" customWidth="1"/>
    <col min="2051" max="2051" width="21.875" style="787" customWidth="1"/>
    <col min="2052" max="2054" width="24.375" style="787" customWidth="1"/>
    <col min="2055" max="2055" width="19.875" style="787" customWidth="1"/>
    <col min="2056" max="2056" width="50.25" style="787" customWidth="1"/>
    <col min="2057" max="2057" width="10.875" style="787" customWidth="1"/>
    <col min="2058" max="2304" width="9" style="787"/>
    <col min="2305" max="2305" width="5.875" style="787" customWidth="1"/>
    <col min="2306" max="2306" width="6.25" style="787" customWidth="1"/>
    <col min="2307" max="2307" width="21.875" style="787" customWidth="1"/>
    <col min="2308" max="2310" width="24.375" style="787" customWidth="1"/>
    <col min="2311" max="2311" width="19.875" style="787" customWidth="1"/>
    <col min="2312" max="2312" width="50.25" style="787" customWidth="1"/>
    <col min="2313" max="2313" width="10.875" style="787" customWidth="1"/>
    <col min="2314" max="2560" width="9" style="787"/>
    <col min="2561" max="2561" width="5.875" style="787" customWidth="1"/>
    <col min="2562" max="2562" width="6.25" style="787" customWidth="1"/>
    <col min="2563" max="2563" width="21.875" style="787" customWidth="1"/>
    <col min="2564" max="2566" width="24.375" style="787" customWidth="1"/>
    <col min="2567" max="2567" width="19.875" style="787" customWidth="1"/>
    <col min="2568" max="2568" width="50.25" style="787" customWidth="1"/>
    <col min="2569" max="2569" width="10.875" style="787" customWidth="1"/>
    <col min="2570" max="2816" width="9" style="787"/>
    <col min="2817" max="2817" width="5.875" style="787" customWidth="1"/>
    <col min="2818" max="2818" width="6.25" style="787" customWidth="1"/>
    <col min="2819" max="2819" width="21.875" style="787" customWidth="1"/>
    <col min="2820" max="2822" width="24.375" style="787" customWidth="1"/>
    <col min="2823" max="2823" width="19.875" style="787" customWidth="1"/>
    <col min="2824" max="2824" width="50.25" style="787" customWidth="1"/>
    <col min="2825" max="2825" width="10.875" style="787" customWidth="1"/>
    <col min="2826" max="3072" width="9" style="787"/>
    <col min="3073" max="3073" width="5.875" style="787" customWidth="1"/>
    <col min="3074" max="3074" width="6.25" style="787" customWidth="1"/>
    <col min="3075" max="3075" width="21.875" style="787" customWidth="1"/>
    <col min="3076" max="3078" width="24.375" style="787" customWidth="1"/>
    <col min="3079" max="3079" width="19.875" style="787" customWidth="1"/>
    <col min="3080" max="3080" width="50.25" style="787" customWidth="1"/>
    <col min="3081" max="3081" width="10.875" style="787" customWidth="1"/>
    <col min="3082" max="3328" width="9" style="787"/>
    <col min="3329" max="3329" width="5.875" style="787" customWidth="1"/>
    <col min="3330" max="3330" width="6.25" style="787" customWidth="1"/>
    <col min="3331" max="3331" width="21.875" style="787" customWidth="1"/>
    <col min="3332" max="3334" width="24.375" style="787" customWidth="1"/>
    <col min="3335" max="3335" width="19.875" style="787" customWidth="1"/>
    <col min="3336" max="3336" width="50.25" style="787" customWidth="1"/>
    <col min="3337" max="3337" width="10.875" style="787" customWidth="1"/>
    <col min="3338" max="3584" width="9" style="787"/>
    <col min="3585" max="3585" width="5.875" style="787" customWidth="1"/>
    <col min="3586" max="3586" width="6.25" style="787" customWidth="1"/>
    <col min="3587" max="3587" width="21.875" style="787" customWidth="1"/>
    <col min="3588" max="3590" width="24.375" style="787" customWidth="1"/>
    <col min="3591" max="3591" width="19.875" style="787" customWidth="1"/>
    <col min="3592" max="3592" width="50.25" style="787" customWidth="1"/>
    <col min="3593" max="3593" width="10.875" style="787" customWidth="1"/>
    <col min="3594" max="3840" width="9" style="787"/>
    <col min="3841" max="3841" width="5.875" style="787" customWidth="1"/>
    <col min="3842" max="3842" width="6.25" style="787" customWidth="1"/>
    <col min="3843" max="3843" width="21.875" style="787" customWidth="1"/>
    <col min="3844" max="3846" width="24.375" style="787" customWidth="1"/>
    <col min="3847" max="3847" width="19.875" style="787" customWidth="1"/>
    <col min="3848" max="3848" width="50.25" style="787" customWidth="1"/>
    <col min="3849" max="3849" width="10.875" style="787" customWidth="1"/>
    <col min="3850" max="4096" width="9" style="787"/>
    <col min="4097" max="4097" width="5.875" style="787" customWidth="1"/>
    <col min="4098" max="4098" width="6.25" style="787" customWidth="1"/>
    <col min="4099" max="4099" width="21.875" style="787" customWidth="1"/>
    <col min="4100" max="4102" width="24.375" style="787" customWidth="1"/>
    <col min="4103" max="4103" width="19.875" style="787" customWidth="1"/>
    <col min="4104" max="4104" width="50.25" style="787" customWidth="1"/>
    <col min="4105" max="4105" width="10.875" style="787" customWidth="1"/>
    <col min="4106" max="4352" width="9" style="787"/>
    <col min="4353" max="4353" width="5.875" style="787" customWidth="1"/>
    <col min="4354" max="4354" width="6.25" style="787" customWidth="1"/>
    <col min="4355" max="4355" width="21.875" style="787" customWidth="1"/>
    <col min="4356" max="4358" width="24.375" style="787" customWidth="1"/>
    <col min="4359" max="4359" width="19.875" style="787" customWidth="1"/>
    <col min="4360" max="4360" width="50.25" style="787" customWidth="1"/>
    <col min="4361" max="4361" width="10.875" style="787" customWidth="1"/>
    <col min="4362" max="4608" width="9" style="787"/>
    <col min="4609" max="4609" width="5.875" style="787" customWidth="1"/>
    <col min="4610" max="4610" width="6.25" style="787" customWidth="1"/>
    <col min="4611" max="4611" width="21.875" style="787" customWidth="1"/>
    <col min="4612" max="4614" width="24.375" style="787" customWidth="1"/>
    <col min="4615" max="4615" width="19.875" style="787" customWidth="1"/>
    <col min="4616" max="4616" width="50.25" style="787" customWidth="1"/>
    <col min="4617" max="4617" width="10.875" style="787" customWidth="1"/>
    <col min="4618" max="4864" width="9" style="787"/>
    <col min="4865" max="4865" width="5.875" style="787" customWidth="1"/>
    <col min="4866" max="4866" width="6.25" style="787" customWidth="1"/>
    <col min="4867" max="4867" width="21.875" style="787" customWidth="1"/>
    <col min="4868" max="4870" width="24.375" style="787" customWidth="1"/>
    <col min="4871" max="4871" width="19.875" style="787" customWidth="1"/>
    <col min="4872" max="4872" width="50.25" style="787" customWidth="1"/>
    <col min="4873" max="4873" width="10.875" style="787" customWidth="1"/>
    <col min="4874" max="5120" width="9" style="787"/>
    <col min="5121" max="5121" width="5.875" style="787" customWidth="1"/>
    <col min="5122" max="5122" width="6.25" style="787" customWidth="1"/>
    <col min="5123" max="5123" width="21.875" style="787" customWidth="1"/>
    <col min="5124" max="5126" width="24.375" style="787" customWidth="1"/>
    <col min="5127" max="5127" width="19.875" style="787" customWidth="1"/>
    <col min="5128" max="5128" width="50.25" style="787" customWidth="1"/>
    <col min="5129" max="5129" width="10.875" style="787" customWidth="1"/>
    <col min="5130" max="5376" width="9" style="787"/>
    <col min="5377" max="5377" width="5.875" style="787" customWidth="1"/>
    <col min="5378" max="5378" width="6.25" style="787" customWidth="1"/>
    <col min="5379" max="5379" width="21.875" style="787" customWidth="1"/>
    <col min="5380" max="5382" width="24.375" style="787" customWidth="1"/>
    <col min="5383" max="5383" width="19.875" style="787" customWidth="1"/>
    <col min="5384" max="5384" width="50.25" style="787" customWidth="1"/>
    <col min="5385" max="5385" width="10.875" style="787" customWidth="1"/>
    <col min="5386" max="5632" width="9" style="787"/>
    <col min="5633" max="5633" width="5.875" style="787" customWidth="1"/>
    <col min="5634" max="5634" width="6.25" style="787" customWidth="1"/>
    <col min="5635" max="5635" width="21.875" style="787" customWidth="1"/>
    <col min="5636" max="5638" width="24.375" style="787" customWidth="1"/>
    <col min="5639" max="5639" width="19.875" style="787" customWidth="1"/>
    <col min="5640" max="5640" width="50.25" style="787" customWidth="1"/>
    <col min="5641" max="5641" width="10.875" style="787" customWidth="1"/>
    <col min="5642" max="5888" width="9" style="787"/>
    <col min="5889" max="5889" width="5.875" style="787" customWidth="1"/>
    <col min="5890" max="5890" width="6.25" style="787" customWidth="1"/>
    <col min="5891" max="5891" width="21.875" style="787" customWidth="1"/>
    <col min="5892" max="5894" width="24.375" style="787" customWidth="1"/>
    <col min="5895" max="5895" width="19.875" style="787" customWidth="1"/>
    <col min="5896" max="5896" width="50.25" style="787" customWidth="1"/>
    <col min="5897" max="5897" width="10.875" style="787" customWidth="1"/>
    <col min="5898" max="6144" width="9" style="787"/>
    <col min="6145" max="6145" width="5.875" style="787" customWidth="1"/>
    <col min="6146" max="6146" width="6.25" style="787" customWidth="1"/>
    <col min="6147" max="6147" width="21.875" style="787" customWidth="1"/>
    <col min="6148" max="6150" width="24.375" style="787" customWidth="1"/>
    <col min="6151" max="6151" width="19.875" style="787" customWidth="1"/>
    <col min="6152" max="6152" width="50.25" style="787" customWidth="1"/>
    <col min="6153" max="6153" width="10.875" style="787" customWidth="1"/>
    <col min="6154" max="6400" width="9" style="787"/>
    <col min="6401" max="6401" width="5.875" style="787" customWidth="1"/>
    <col min="6402" max="6402" width="6.25" style="787" customWidth="1"/>
    <col min="6403" max="6403" width="21.875" style="787" customWidth="1"/>
    <col min="6404" max="6406" width="24.375" style="787" customWidth="1"/>
    <col min="6407" max="6407" width="19.875" style="787" customWidth="1"/>
    <col min="6408" max="6408" width="50.25" style="787" customWidth="1"/>
    <col min="6409" max="6409" width="10.875" style="787" customWidth="1"/>
    <col min="6410" max="6656" width="9" style="787"/>
    <col min="6657" max="6657" width="5.875" style="787" customWidth="1"/>
    <col min="6658" max="6658" width="6.25" style="787" customWidth="1"/>
    <col min="6659" max="6659" width="21.875" style="787" customWidth="1"/>
    <col min="6660" max="6662" width="24.375" style="787" customWidth="1"/>
    <col min="6663" max="6663" width="19.875" style="787" customWidth="1"/>
    <col min="6664" max="6664" width="50.25" style="787" customWidth="1"/>
    <col min="6665" max="6665" width="10.875" style="787" customWidth="1"/>
    <col min="6666" max="6912" width="9" style="787"/>
    <col min="6913" max="6913" width="5.875" style="787" customWidth="1"/>
    <col min="6914" max="6914" width="6.25" style="787" customWidth="1"/>
    <col min="6915" max="6915" width="21.875" style="787" customWidth="1"/>
    <col min="6916" max="6918" width="24.375" style="787" customWidth="1"/>
    <col min="6919" max="6919" width="19.875" style="787" customWidth="1"/>
    <col min="6920" max="6920" width="50.25" style="787" customWidth="1"/>
    <col min="6921" max="6921" width="10.875" style="787" customWidth="1"/>
    <col min="6922" max="7168" width="9" style="787"/>
    <col min="7169" max="7169" width="5.875" style="787" customWidth="1"/>
    <col min="7170" max="7170" width="6.25" style="787" customWidth="1"/>
    <col min="7171" max="7171" width="21.875" style="787" customWidth="1"/>
    <col min="7172" max="7174" width="24.375" style="787" customWidth="1"/>
    <col min="7175" max="7175" width="19.875" style="787" customWidth="1"/>
    <col min="7176" max="7176" width="50.25" style="787" customWidth="1"/>
    <col min="7177" max="7177" width="10.875" style="787" customWidth="1"/>
    <col min="7178" max="7424" width="9" style="787"/>
    <col min="7425" max="7425" width="5.875" style="787" customWidth="1"/>
    <col min="7426" max="7426" width="6.25" style="787" customWidth="1"/>
    <col min="7427" max="7427" width="21.875" style="787" customWidth="1"/>
    <col min="7428" max="7430" width="24.375" style="787" customWidth="1"/>
    <col min="7431" max="7431" width="19.875" style="787" customWidth="1"/>
    <col min="7432" max="7432" width="50.25" style="787" customWidth="1"/>
    <col min="7433" max="7433" width="10.875" style="787" customWidth="1"/>
    <col min="7434" max="7680" width="9" style="787"/>
    <col min="7681" max="7681" width="5.875" style="787" customWidth="1"/>
    <col min="7682" max="7682" width="6.25" style="787" customWidth="1"/>
    <col min="7683" max="7683" width="21.875" style="787" customWidth="1"/>
    <col min="7684" max="7686" width="24.375" style="787" customWidth="1"/>
    <col min="7687" max="7687" width="19.875" style="787" customWidth="1"/>
    <col min="7688" max="7688" width="50.25" style="787" customWidth="1"/>
    <col min="7689" max="7689" width="10.875" style="787" customWidth="1"/>
    <col min="7690" max="7936" width="9" style="787"/>
    <col min="7937" max="7937" width="5.875" style="787" customWidth="1"/>
    <col min="7938" max="7938" width="6.25" style="787" customWidth="1"/>
    <col min="7939" max="7939" width="21.875" style="787" customWidth="1"/>
    <col min="7940" max="7942" width="24.375" style="787" customWidth="1"/>
    <col min="7943" max="7943" width="19.875" style="787" customWidth="1"/>
    <col min="7944" max="7944" width="50.25" style="787" customWidth="1"/>
    <col min="7945" max="7945" width="10.875" style="787" customWidth="1"/>
    <col min="7946" max="8192" width="9" style="787"/>
    <col min="8193" max="8193" width="5.875" style="787" customWidth="1"/>
    <col min="8194" max="8194" width="6.25" style="787" customWidth="1"/>
    <col min="8195" max="8195" width="21.875" style="787" customWidth="1"/>
    <col min="8196" max="8198" width="24.375" style="787" customWidth="1"/>
    <col min="8199" max="8199" width="19.875" style="787" customWidth="1"/>
    <col min="8200" max="8200" width="50.25" style="787" customWidth="1"/>
    <col min="8201" max="8201" width="10.875" style="787" customWidth="1"/>
    <col min="8202" max="8448" width="9" style="787"/>
    <col min="8449" max="8449" width="5.875" style="787" customWidth="1"/>
    <col min="8450" max="8450" width="6.25" style="787" customWidth="1"/>
    <col min="8451" max="8451" width="21.875" style="787" customWidth="1"/>
    <col min="8452" max="8454" width="24.375" style="787" customWidth="1"/>
    <col min="8455" max="8455" width="19.875" style="787" customWidth="1"/>
    <col min="8456" max="8456" width="50.25" style="787" customWidth="1"/>
    <col min="8457" max="8457" width="10.875" style="787" customWidth="1"/>
    <col min="8458" max="8704" width="9" style="787"/>
    <col min="8705" max="8705" width="5.875" style="787" customWidth="1"/>
    <col min="8706" max="8706" width="6.25" style="787" customWidth="1"/>
    <col min="8707" max="8707" width="21.875" style="787" customWidth="1"/>
    <col min="8708" max="8710" width="24.375" style="787" customWidth="1"/>
    <col min="8711" max="8711" width="19.875" style="787" customWidth="1"/>
    <col min="8712" max="8712" width="50.25" style="787" customWidth="1"/>
    <col min="8713" max="8713" width="10.875" style="787" customWidth="1"/>
    <col min="8714" max="8960" width="9" style="787"/>
    <col min="8961" max="8961" width="5.875" style="787" customWidth="1"/>
    <col min="8962" max="8962" width="6.25" style="787" customWidth="1"/>
    <col min="8963" max="8963" width="21.875" style="787" customWidth="1"/>
    <col min="8964" max="8966" width="24.375" style="787" customWidth="1"/>
    <col min="8967" max="8967" width="19.875" style="787" customWidth="1"/>
    <col min="8968" max="8968" width="50.25" style="787" customWidth="1"/>
    <col min="8969" max="8969" width="10.875" style="787" customWidth="1"/>
    <col min="8970" max="9216" width="9" style="787"/>
    <col min="9217" max="9217" width="5.875" style="787" customWidth="1"/>
    <col min="9218" max="9218" width="6.25" style="787" customWidth="1"/>
    <col min="9219" max="9219" width="21.875" style="787" customWidth="1"/>
    <col min="9220" max="9222" width="24.375" style="787" customWidth="1"/>
    <col min="9223" max="9223" width="19.875" style="787" customWidth="1"/>
    <col min="9224" max="9224" width="50.25" style="787" customWidth="1"/>
    <col min="9225" max="9225" width="10.875" style="787" customWidth="1"/>
    <col min="9226" max="9472" width="9" style="787"/>
    <col min="9473" max="9473" width="5.875" style="787" customWidth="1"/>
    <col min="9474" max="9474" width="6.25" style="787" customWidth="1"/>
    <col min="9475" max="9475" width="21.875" style="787" customWidth="1"/>
    <col min="9476" max="9478" width="24.375" style="787" customWidth="1"/>
    <col min="9479" max="9479" width="19.875" style="787" customWidth="1"/>
    <col min="9480" max="9480" width="50.25" style="787" customWidth="1"/>
    <col min="9481" max="9481" width="10.875" style="787" customWidth="1"/>
    <col min="9482" max="9728" width="9" style="787"/>
    <col min="9729" max="9729" width="5.875" style="787" customWidth="1"/>
    <col min="9730" max="9730" width="6.25" style="787" customWidth="1"/>
    <col min="9731" max="9731" width="21.875" style="787" customWidth="1"/>
    <col min="9732" max="9734" width="24.375" style="787" customWidth="1"/>
    <col min="9735" max="9735" width="19.875" style="787" customWidth="1"/>
    <col min="9736" max="9736" width="50.25" style="787" customWidth="1"/>
    <col min="9737" max="9737" width="10.875" style="787" customWidth="1"/>
    <col min="9738" max="9984" width="9" style="787"/>
    <col min="9985" max="9985" width="5.875" style="787" customWidth="1"/>
    <col min="9986" max="9986" width="6.25" style="787" customWidth="1"/>
    <col min="9987" max="9987" width="21.875" style="787" customWidth="1"/>
    <col min="9988" max="9990" width="24.375" style="787" customWidth="1"/>
    <col min="9991" max="9991" width="19.875" style="787" customWidth="1"/>
    <col min="9992" max="9992" width="50.25" style="787" customWidth="1"/>
    <col min="9993" max="9993" width="10.875" style="787" customWidth="1"/>
    <col min="9994" max="10240" width="9" style="787"/>
    <col min="10241" max="10241" width="5.875" style="787" customWidth="1"/>
    <col min="10242" max="10242" width="6.25" style="787" customWidth="1"/>
    <col min="10243" max="10243" width="21.875" style="787" customWidth="1"/>
    <col min="10244" max="10246" width="24.375" style="787" customWidth="1"/>
    <col min="10247" max="10247" width="19.875" style="787" customWidth="1"/>
    <col min="10248" max="10248" width="50.25" style="787" customWidth="1"/>
    <col min="10249" max="10249" width="10.875" style="787" customWidth="1"/>
    <col min="10250" max="10496" width="9" style="787"/>
    <col min="10497" max="10497" width="5.875" style="787" customWidth="1"/>
    <col min="10498" max="10498" width="6.25" style="787" customWidth="1"/>
    <col min="10499" max="10499" width="21.875" style="787" customWidth="1"/>
    <col min="10500" max="10502" width="24.375" style="787" customWidth="1"/>
    <col min="10503" max="10503" width="19.875" style="787" customWidth="1"/>
    <col min="10504" max="10504" width="50.25" style="787" customWidth="1"/>
    <col min="10505" max="10505" width="10.875" style="787" customWidth="1"/>
    <col min="10506" max="10752" width="9" style="787"/>
    <col min="10753" max="10753" width="5.875" style="787" customWidth="1"/>
    <col min="10754" max="10754" width="6.25" style="787" customWidth="1"/>
    <col min="10755" max="10755" width="21.875" style="787" customWidth="1"/>
    <col min="10756" max="10758" width="24.375" style="787" customWidth="1"/>
    <col min="10759" max="10759" width="19.875" style="787" customWidth="1"/>
    <col min="10760" max="10760" width="50.25" style="787" customWidth="1"/>
    <col min="10761" max="10761" width="10.875" style="787" customWidth="1"/>
    <col min="10762" max="11008" width="9" style="787"/>
    <col min="11009" max="11009" width="5.875" style="787" customWidth="1"/>
    <col min="11010" max="11010" width="6.25" style="787" customWidth="1"/>
    <col min="11011" max="11011" width="21.875" style="787" customWidth="1"/>
    <col min="11012" max="11014" width="24.375" style="787" customWidth="1"/>
    <col min="11015" max="11015" width="19.875" style="787" customWidth="1"/>
    <col min="11016" max="11016" width="50.25" style="787" customWidth="1"/>
    <col min="11017" max="11017" width="10.875" style="787" customWidth="1"/>
    <col min="11018" max="11264" width="9" style="787"/>
    <col min="11265" max="11265" width="5.875" style="787" customWidth="1"/>
    <col min="11266" max="11266" width="6.25" style="787" customWidth="1"/>
    <col min="11267" max="11267" width="21.875" style="787" customWidth="1"/>
    <col min="11268" max="11270" width="24.375" style="787" customWidth="1"/>
    <col min="11271" max="11271" width="19.875" style="787" customWidth="1"/>
    <col min="11272" max="11272" width="50.25" style="787" customWidth="1"/>
    <col min="11273" max="11273" width="10.875" style="787" customWidth="1"/>
    <col min="11274" max="11520" width="9" style="787"/>
    <col min="11521" max="11521" width="5.875" style="787" customWidth="1"/>
    <col min="11522" max="11522" width="6.25" style="787" customWidth="1"/>
    <col min="11523" max="11523" width="21.875" style="787" customWidth="1"/>
    <col min="11524" max="11526" width="24.375" style="787" customWidth="1"/>
    <col min="11527" max="11527" width="19.875" style="787" customWidth="1"/>
    <col min="11528" max="11528" width="50.25" style="787" customWidth="1"/>
    <col min="11529" max="11529" width="10.875" style="787" customWidth="1"/>
    <col min="11530" max="11776" width="9" style="787"/>
    <col min="11777" max="11777" width="5.875" style="787" customWidth="1"/>
    <col min="11778" max="11778" width="6.25" style="787" customWidth="1"/>
    <col min="11779" max="11779" width="21.875" style="787" customWidth="1"/>
    <col min="11780" max="11782" width="24.375" style="787" customWidth="1"/>
    <col min="11783" max="11783" width="19.875" style="787" customWidth="1"/>
    <col min="11784" max="11784" width="50.25" style="787" customWidth="1"/>
    <col min="11785" max="11785" width="10.875" style="787" customWidth="1"/>
    <col min="11786" max="12032" width="9" style="787"/>
    <col min="12033" max="12033" width="5.875" style="787" customWidth="1"/>
    <col min="12034" max="12034" width="6.25" style="787" customWidth="1"/>
    <col min="12035" max="12035" width="21.875" style="787" customWidth="1"/>
    <col min="12036" max="12038" width="24.375" style="787" customWidth="1"/>
    <col min="12039" max="12039" width="19.875" style="787" customWidth="1"/>
    <col min="12040" max="12040" width="50.25" style="787" customWidth="1"/>
    <col min="12041" max="12041" width="10.875" style="787" customWidth="1"/>
    <col min="12042" max="12288" width="9" style="787"/>
    <col min="12289" max="12289" width="5.875" style="787" customWidth="1"/>
    <col min="12290" max="12290" width="6.25" style="787" customWidth="1"/>
    <col min="12291" max="12291" width="21.875" style="787" customWidth="1"/>
    <col min="12292" max="12294" width="24.375" style="787" customWidth="1"/>
    <col min="12295" max="12295" width="19.875" style="787" customWidth="1"/>
    <col min="12296" max="12296" width="50.25" style="787" customWidth="1"/>
    <col min="12297" max="12297" width="10.875" style="787" customWidth="1"/>
    <col min="12298" max="12544" width="9" style="787"/>
    <col min="12545" max="12545" width="5.875" style="787" customWidth="1"/>
    <col min="12546" max="12546" width="6.25" style="787" customWidth="1"/>
    <col min="12547" max="12547" width="21.875" style="787" customWidth="1"/>
    <col min="12548" max="12550" width="24.375" style="787" customWidth="1"/>
    <col min="12551" max="12551" width="19.875" style="787" customWidth="1"/>
    <col min="12552" max="12552" width="50.25" style="787" customWidth="1"/>
    <col min="12553" max="12553" width="10.875" style="787" customWidth="1"/>
    <col min="12554" max="12800" width="9" style="787"/>
    <col min="12801" max="12801" width="5.875" style="787" customWidth="1"/>
    <col min="12802" max="12802" width="6.25" style="787" customWidth="1"/>
    <col min="12803" max="12803" width="21.875" style="787" customWidth="1"/>
    <col min="12804" max="12806" width="24.375" style="787" customWidth="1"/>
    <col min="12807" max="12807" width="19.875" style="787" customWidth="1"/>
    <col min="12808" max="12808" width="50.25" style="787" customWidth="1"/>
    <col min="12809" max="12809" width="10.875" style="787" customWidth="1"/>
    <col min="12810" max="13056" width="9" style="787"/>
    <col min="13057" max="13057" width="5.875" style="787" customWidth="1"/>
    <col min="13058" max="13058" width="6.25" style="787" customWidth="1"/>
    <col min="13059" max="13059" width="21.875" style="787" customWidth="1"/>
    <col min="13060" max="13062" width="24.375" style="787" customWidth="1"/>
    <col min="13063" max="13063" width="19.875" style="787" customWidth="1"/>
    <col min="13064" max="13064" width="50.25" style="787" customWidth="1"/>
    <col min="13065" max="13065" width="10.875" style="787" customWidth="1"/>
    <col min="13066" max="13312" width="9" style="787"/>
    <col min="13313" max="13313" width="5.875" style="787" customWidth="1"/>
    <col min="13314" max="13314" width="6.25" style="787" customWidth="1"/>
    <col min="13315" max="13315" width="21.875" style="787" customWidth="1"/>
    <col min="13316" max="13318" width="24.375" style="787" customWidth="1"/>
    <col min="13319" max="13319" width="19.875" style="787" customWidth="1"/>
    <col min="13320" max="13320" width="50.25" style="787" customWidth="1"/>
    <col min="13321" max="13321" width="10.875" style="787" customWidth="1"/>
    <col min="13322" max="13568" width="9" style="787"/>
    <col min="13569" max="13569" width="5.875" style="787" customWidth="1"/>
    <col min="13570" max="13570" width="6.25" style="787" customWidth="1"/>
    <col min="13571" max="13571" width="21.875" style="787" customWidth="1"/>
    <col min="13572" max="13574" width="24.375" style="787" customWidth="1"/>
    <col min="13575" max="13575" width="19.875" style="787" customWidth="1"/>
    <col min="13576" max="13576" width="50.25" style="787" customWidth="1"/>
    <col min="13577" max="13577" width="10.875" style="787" customWidth="1"/>
    <col min="13578" max="13824" width="9" style="787"/>
    <col min="13825" max="13825" width="5.875" style="787" customWidth="1"/>
    <col min="13826" max="13826" width="6.25" style="787" customWidth="1"/>
    <col min="13827" max="13827" width="21.875" style="787" customWidth="1"/>
    <col min="13828" max="13830" width="24.375" style="787" customWidth="1"/>
    <col min="13831" max="13831" width="19.875" style="787" customWidth="1"/>
    <col min="13832" max="13832" width="50.25" style="787" customWidth="1"/>
    <col min="13833" max="13833" width="10.875" style="787" customWidth="1"/>
    <col min="13834" max="14080" width="9" style="787"/>
    <col min="14081" max="14081" width="5.875" style="787" customWidth="1"/>
    <col min="14082" max="14082" width="6.25" style="787" customWidth="1"/>
    <col min="14083" max="14083" width="21.875" style="787" customWidth="1"/>
    <col min="14084" max="14086" width="24.375" style="787" customWidth="1"/>
    <col min="14087" max="14087" width="19.875" style="787" customWidth="1"/>
    <col min="14088" max="14088" width="50.25" style="787" customWidth="1"/>
    <col min="14089" max="14089" width="10.875" style="787" customWidth="1"/>
    <col min="14090" max="14336" width="9" style="787"/>
    <col min="14337" max="14337" width="5.875" style="787" customWidth="1"/>
    <col min="14338" max="14338" width="6.25" style="787" customWidth="1"/>
    <col min="14339" max="14339" width="21.875" style="787" customWidth="1"/>
    <col min="14340" max="14342" width="24.375" style="787" customWidth="1"/>
    <col min="14343" max="14343" width="19.875" style="787" customWidth="1"/>
    <col min="14344" max="14344" width="50.25" style="787" customWidth="1"/>
    <col min="14345" max="14345" width="10.875" style="787" customWidth="1"/>
    <col min="14346" max="14592" width="9" style="787"/>
    <col min="14593" max="14593" width="5.875" style="787" customWidth="1"/>
    <col min="14594" max="14594" width="6.25" style="787" customWidth="1"/>
    <col min="14595" max="14595" width="21.875" style="787" customWidth="1"/>
    <col min="14596" max="14598" width="24.375" style="787" customWidth="1"/>
    <col min="14599" max="14599" width="19.875" style="787" customWidth="1"/>
    <col min="14600" max="14600" width="50.25" style="787" customWidth="1"/>
    <col min="14601" max="14601" width="10.875" style="787" customWidth="1"/>
    <col min="14602" max="14848" width="9" style="787"/>
    <col min="14849" max="14849" width="5.875" style="787" customWidth="1"/>
    <col min="14850" max="14850" width="6.25" style="787" customWidth="1"/>
    <col min="14851" max="14851" width="21.875" style="787" customWidth="1"/>
    <col min="14852" max="14854" width="24.375" style="787" customWidth="1"/>
    <col min="14855" max="14855" width="19.875" style="787" customWidth="1"/>
    <col min="14856" max="14856" width="50.25" style="787" customWidth="1"/>
    <col min="14857" max="14857" width="10.875" style="787" customWidth="1"/>
    <col min="14858" max="15104" width="9" style="787"/>
    <col min="15105" max="15105" width="5.875" style="787" customWidth="1"/>
    <col min="15106" max="15106" width="6.25" style="787" customWidth="1"/>
    <col min="15107" max="15107" width="21.875" style="787" customWidth="1"/>
    <col min="15108" max="15110" width="24.375" style="787" customWidth="1"/>
    <col min="15111" max="15111" width="19.875" style="787" customWidth="1"/>
    <col min="15112" max="15112" width="50.25" style="787" customWidth="1"/>
    <col min="15113" max="15113" width="10.875" style="787" customWidth="1"/>
    <col min="15114" max="15360" width="9" style="787"/>
    <col min="15361" max="15361" width="5.875" style="787" customWidth="1"/>
    <col min="15362" max="15362" width="6.25" style="787" customWidth="1"/>
    <col min="15363" max="15363" width="21.875" style="787" customWidth="1"/>
    <col min="15364" max="15366" width="24.375" style="787" customWidth="1"/>
    <col min="15367" max="15367" width="19.875" style="787" customWidth="1"/>
    <col min="15368" max="15368" width="50.25" style="787" customWidth="1"/>
    <col min="15369" max="15369" width="10.875" style="787" customWidth="1"/>
    <col min="15370" max="15616" width="9" style="787"/>
    <col min="15617" max="15617" width="5.875" style="787" customWidth="1"/>
    <col min="15618" max="15618" width="6.25" style="787" customWidth="1"/>
    <col min="15619" max="15619" width="21.875" style="787" customWidth="1"/>
    <col min="15620" max="15622" width="24.375" style="787" customWidth="1"/>
    <col min="15623" max="15623" width="19.875" style="787" customWidth="1"/>
    <col min="15624" max="15624" width="50.25" style="787" customWidth="1"/>
    <col min="15625" max="15625" width="10.875" style="787" customWidth="1"/>
    <col min="15626" max="15872" width="9" style="787"/>
    <col min="15873" max="15873" width="5.875" style="787" customWidth="1"/>
    <col min="15874" max="15874" width="6.25" style="787" customWidth="1"/>
    <col min="15875" max="15875" width="21.875" style="787" customWidth="1"/>
    <col min="15876" max="15878" width="24.375" style="787" customWidth="1"/>
    <col min="15879" max="15879" width="19.875" style="787" customWidth="1"/>
    <col min="15880" max="15880" width="50.25" style="787" customWidth="1"/>
    <col min="15881" max="15881" width="10.875" style="787" customWidth="1"/>
    <col min="15882" max="16128" width="9" style="787"/>
    <col min="16129" max="16129" width="5.875" style="787" customWidth="1"/>
    <col min="16130" max="16130" width="6.25" style="787" customWidth="1"/>
    <col min="16131" max="16131" width="21.875" style="787" customWidth="1"/>
    <col min="16132" max="16134" width="24.375" style="787" customWidth="1"/>
    <col min="16135" max="16135" width="19.875" style="787" customWidth="1"/>
    <col min="16136" max="16136" width="50.25" style="787" customWidth="1"/>
    <col min="16137" max="16137" width="10.875" style="787" customWidth="1"/>
    <col min="16138" max="16384" width="9" style="787"/>
  </cols>
  <sheetData>
    <row r="1" spans="1:9" s="793" customFormat="1" ht="25.5" customHeight="1" thickBot="1">
      <c r="A1" s="2886" t="s">
        <v>731</v>
      </c>
      <c r="B1" s="2886"/>
      <c r="C1" s="2886"/>
      <c r="D1" s="788"/>
      <c r="E1" s="789"/>
      <c r="F1" s="790"/>
      <c r="G1" s="791" t="s">
        <v>732</v>
      </c>
      <c r="H1" s="792"/>
      <c r="I1" s="792"/>
    </row>
    <row r="2" spans="1:9" s="405" customFormat="1" ht="30" customHeight="1" thickBot="1">
      <c r="A2" s="2882" t="s">
        <v>733</v>
      </c>
      <c r="B2" s="2887"/>
      <c r="C2" s="2883"/>
      <c r="D2" s="731" t="s">
        <v>734</v>
      </c>
      <c r="E2" s="731" t="s">
        <v>735</v>
      </c>
      <c r="F2" s="731" t="s">
        <v>736</v>
      </c>
      <c r="G2" s="732" t="s">
        <v>737</v>
      </c>
      <c r="H2" s="733"/>
      <c r="I2" s="733"/>
    </row>
    <row r="3" spans="1:9" s="624" customFormat="1" ht="21.75" customHeight="1" thickBot="1">
      <c r="A3" s="2888" t="s">
        <v>738</v>
      </c>
      <c r="B3" s="2889"/>
      <c r="C3" s="2890"/>
      <c r="D3" s="967">
        <f>D4+D20+D21+D23+D25+D28+D32+D34</f>
        <v>49686584.700000003</v>
      </c>
      <c r="E3" s="967">
        <f>E4+E20+E21+E23+E25+E28+E32+E34</f>
        <v>49581723</v>
      </c>
      <c r="F3" s="794">
        <f t="shared" ref="F3:F22" si="0">D3-E3</f>
        <v>104861.70000000298</v>
      </c>
      <c r="G3" s="795"/>
      <c r="H3" s="740"/>
      <c r="I3" s="740"/>
    </row>
    <row r="4" spans="1:9" s="624" customFormat="1" ht="18" customHeight="1">
      <c r="A4" s="2596"/>
      <c r="B4" s="2892" t="s">
        <v>824</v>
      </c>
      <c r="C4" s="2892"/>
      <c r="D4" s="974">
        <f>D5+D9+D13+D17</f>
        <v>49186584.700000003</v>
      </c>
      <c r="E4" s="974">
        <f>E5+E9+E13+E17</f>
        <v>49081723</v>
      </c>
      <c r="F4" s="974">
        <f>D4-E4</f>
        <v>104861.70000000298</v>
      </c>
      <c r="G4" s="796"/>
      <c r="H4" s="740"/>
      <c r="I4" s="740"/>
    </row>
    <row r="5" spans="1:9" s="624" customFormat="1" ht="18" customHeight="1">
      <c r="A5" s="2597"/>
      <c r="B5" s="972" t="s">
        <v>2572</v>
      </c>
      <c r="C5" s="2593" t="s">
        <v>2573</v>
      </c>
      <c r="D5" s="800">
        <f>D6+D7+D8</f>
        <v>2113893</v>
      </c>
      <c r="E5" s="800">
        <f>E6+E7+E8</f>
        <v>1724955</v>
      </c>
      <c r="F5" s="800">
        <f>D5-E5</f>
        <v>388938</v>
      </c>
      <c r="G5" s="739"/>
      <c r="H5" s="740"/>
      <c r="I5" s="740"/>
    </row>
    <row r="6" spans="1:9" s="624" customFormat="1" ht="18" customHeight="1">
      <c r="A6" s="2598"/>
      <c r="B6" s="2594"/>
      <c r="C6" s="2592" t="s">
        <v>1784</v>
      </c>
      <c r="D6" s="968">
        <f>'나. 지출예산 총괄표'!H9+'나. 지출예산 총괄표'!H271</f>
        <v>1584381</v>
      </c>
      <c r="E6" s="968">
        <f>'나. 지출예산 총괄표'!I9+'나. 지출예산 총괄표'!I271</f>
        <v>1194643</v>
      </c>
      <c r="F6" s="2600">
        <f t="shared" ref="F6:F19" si="1">D6-E6</f>
        <v>389738</v>
      </c>
      <c r="G6" s="739"/>
      <c r="H6" s="740"/>
      <c r="I6" s="740"/>
    </row>
    <row r="7" spans="1:9" s="624" customFormat="1" ht="18" customHeight="1">
      <c r="A7" s="2598"/>
      <c r="B7" s="972"/>
      <c r="C7" s="2592" t="s">
        <v>1785</v>
      </c>
      <c r="D7" s="968">
        <f>'나. 지출예산 총괄표'!H31</f>
        <v>230088</v>
      </c>
      <c r="E7" s="968">
        <f>'나. 지출예산 총괄표'!I31</f>
        <v>230888</v>
      </c>
      <c r="F7" s="2600">
        <f t="shared" si="1"/>
        <v>-800</v>
      </c>
      <c r="G7" s="739"/>
      <c r="H7" s="740"/>
      <c r="I7" s="740"/>
    </row>
    <row r="8" spans="1:9" s="624" customFormat="1" ht="18" customHeight="1">
      <c r="A8" s="2598"/>
      <c r="B8" s="972"/>
      <c r="C8" s="2592" t="s">
        <v>1786</v>
      </c>
      <c r="D8" s="968">
        <f>'나. 지출예산 총괄표'!H275+'나. 지출예산 총괄표'!H47</f>
        <v>299424</v>
      </c>
      <c r="E8" s="968">
        <f>'나. 지출예산 총괄표'!I275+'나. 지출예산 총괄표'!I47</f>
        <v>299424</v>
      </c>
      <c r="F8" s="2600">
        <f t="shared" si="1"/>
        <v>0</v>
      </c>
      <c r="G8" s="739"/>
      <c r="H8" s="740"/>
      <c r="I8" s="740"/>
    </row>
    <row r="9" spans="1:9" s="624" customFormat="1" ht="18" customHeight="1">
      <c r="A9" s="2598"/>
      <c r="B9" s="972" t="s">
        <v>822</v>
      </c>
      <c r="C9" s="2593" t="s">
        <v>2573</v>
      </c>
      <c r="D9" s="800">
        <f>D10+D11+D12</f>
        <v>2024994</v>
      </c>
      <c r="E9" s="800">
        <f>E10+E11+E12</f>
        <v>2623648</v>
      </c>
      <c r="F9" s="800">
        <f t="shared" si="1"/>
        <v>-598654</v>
      </c>
      <c r="G9" s="739"/>
      <c r="H9" s="740"/>
      <c r="I9" s="740"/>
    </row>
    <row r="10" spans="1:9" s="624" customFormat="1" ht="18" customHeight="1">
      <c r="A10" s="2598"/>
      <c r="B10" s="2594"/>
      <c r="C10" s="2592" t="s">
        <v>1781</v>
      </c>
      <c r="D10" s="969">
        <f>'나. 지출예산 총괄표'!H67+'나. 지출예산 총괄표'!H280</f>
        <v>1032834</v>
      </c>
      <c r="E10" s="969">
        <f>'나. 지출예산 총괄표'!I67+'나. 지출예산 총괄표'!I280</f>
        <v>1277344</v>
      </c>
      <c r="F10" s="2600">
        <f t="shared" si="1"/>
        <v>-244510</v>
      </c>
      <c r="G10" s="739"/>
      <c r="H10" s="740"/>
      <c r="I10" s="740"/>
    </row>
    <row r="11" spans="1:9" s="624" customFormat="1" ht="18" customHeight="1">
      <c r="A11" s="2598"/>
      <c r="B11" s="972"/>
      <c r="C11" s="2592" t="s">
        <v>1782</v>
      </c>
      <c r="D11" s="969">
        <f>'나. 지출예산 총괄표'!H87+'나. 지출예산 총괄표'!H284</f>
        <v>767169</v>
      </c>
      <c r="E11" s="969">
        <f>'나. 지출예산 총괄표'!I87+'나. 지출예산 총괄표'!I284</f>
        <v>1121894</v>
      </c>
      <c r="F11" s="2600">
        <f t="shared" si="1"/>
        <v>-354725</v>
      </c>
      <c r="G11" s="739"/>
      <c r="H11" s="740"/>
      <c r="I11" s="740"/>
    </row>
    <row r="12" spans="1:9" s="624" customFormat="1" ht="18" customHeight="1">
      <c r="A12" s="2598"/>
      <c r="B12" s="972"/>
      <c r="C12" s="2592" t="s">
        <v>1783</v>
      </c>
      <c r="D12" s="969">
        <f>'나. 지출예산 총괄표'!H103+'나. 지출예산 총괄표'!H288</f>
        <v>224991</v>
      </c>
      <c r="E12" s="969">
        <f>'나. 지출예산 총괄표'!I103+'나. 지출예산 총괄표'!I288</f>
        <v>224410</v>
      </c>
      <c r="F12" s="2600">
        <f t="shared" si="1"/>
        <v>581</v>
      </c>
      <c r="G12" s="739"/>
      <c r="H12" s="740"/>
      <c r="I12" s="740"/>
    </row>
    <row r="13" spans="1:9" s="624" customFormat="1" ht="18" customHeight="1">
      <c r="A13" s="2598"/>
      <c r="B13" s="972" t="s">
        <v>791</v>
      </c>
      <c r="C13" s="2593" t="s">
        <v>2573</v>
      </c>
      <c r="D13" s="800">
        <f>D14+D15+D16</f>
        <v>29125116.699999999</v>
      </c>
      <c r="E13" s="800">
        <f>E14+E15+E16</f>
        <v>26714687</v>
      </c>
      <c r="F13" s="800">
        <f t="shared" si="1"/>
        <v>2410429.6999999993</v>
      </c>
      <c r="G13" s="739"/>
      <c r="H13" s="740"/>
      <c r="I13" s="740"/>
    </row>
    <row r="14" spans="1:9" s="624" customFormat="1" ht="18" customHeight="1">
      <c r="A14" s="2598"/>
      <c r="B14" s="972"/>
      <c r="C14" s="2592" t="s">
        <v>2574</v>
      </c>
      <c r="D14" s="970">
        <f>'나. 지출예산 총괄표'!H118+'나. 지출예산 총괄표'!H293</f>
        <v>22493349</v>
      </c>
      <c r="E14" s="970">
        <f>'나. 지출예산 총괄표'!I118+'나. 지출예산 총괄표'!I293</f>
        <v>20837466</v>
      </c>
      <c r="F14" s="2600">
        <f t="shared" si="1"/>
        <v>1655883</v>
      </c>
      <c r="G14" s="739"/>
      <c r="H14" s="740"/>
      <c r="I14" s="740"/>
    </row>
    <row r="15" spans="1:9" s="624" customFormat="1" ht="18" customHeight="1">
      <c r="A15" s="2598"/>
      <c r="B15" s="972"/>
      <c r="C15" s="2592" t="s">
        <v>1790</v>
      </c>
      <c r="D15" s="970">
        <f>'나. 지출예산 총괄표'!H142+'나. 지출예산 총괄표'!H300</f>
        <v>101745</v>
      </c>
      <c r="E15" s="970">
        <f>'나. 지출예산 총괄표'!I142+'나. 지출예산 총괄표'!I300</f>
        <v>106284</v>
      </c>
      <c r="F15" s="2600">
        <f t="shared" si="1"/>
        <v>-4539</v>
      </c>
      <c r="G15" s="739"/>
      <c r="H15" s="740"/>
      <c r="I15" s="740"/>
    </row>
    <row r="16" spans="1:9" s="624" customFormat="1" ht="18" customHeight="1">
      <c r="A16" s="2598"/>
      <c r="B16" s="972"/>
      <c r="C16" s="2592" t="s">
        <v>1789</v>
      </c>
      <c r="D16" s="970">
        <f>'나. 지출예산 총괄표'!H157+'나. 지출예산 총괄표'!H304</f>
        <v>6530022.7000000002</v>
      </c>
      <c r="E16" s="970">
        <f>'나. 지출예산 총괄표'!I157+'나. 지출예산 총괄표'!I304</f>
        <v>5770937</v>
      </c>
      <c r="F16" s="2600">
        <f t="shared" si="1"/>
        <v>759085.70000000019</v>
      </c>
      <c r="G16" s="739"/>
      <c r="H16" s="740"/>
      <c r="I16" s="740"/>
    </row>
    <row r="17" spans="1:9" s="624" customFormat="1" ht="18" customHeight="1">
      <c r="A17" s="2598"/>
      <c r="B17" s="972" t="s">
        <v>796</v>
      </c>
      <c r="C17" s="2593" t="s">
        <v>2573</v>
      </c>
      <c r="D17" s="2599">
        <f>D18+D19</f>
        <v>15922581</v>
      </c>
      <c r="E17" s="2599">
        <f>E18+E19</f>
        <v>18018433</v>
      </c>
      <c r="F17" s="800">
        <f t="shared" si="1"/>
        <v>-2095852</v>
      </c>
      <c r="G17" s="739"/>
      <c r="H17" s="740"/>
      <c r="I17" s="740"/>
    </row>
    <row r="18" spans="1:9" s="624" customFormat="1" ht="18" customHeight="1">
      <c r="A18" s="2598"/>
      <c r="B18" s="972"/>
      <c r="C18" s="2592" t="s">
        <v>1800</v>
      </c>
      <c r="D18" s="970">
        <f>'나. 지출예산 총괄표'!H182+'나. 지출예산 총괄표'!H312</f>
        <v>5330734</v>
      </c>
      <c r="E18" s="970">
        <f>'나. 지출예산 총괄표'!I182+'나. 지출예산 총괄표'!I312</f>
        <v>4960895</v>
      </c>
      <c r="F18" s="2600">
        <f t="shared" si="1"/>
        <v>369839</v>
      </c>
      <c r="G18" s="739"/>
      <c r="H18" s="740"/>
      <c r="I18" s="740"/>
    </row>
    <row r="19" spans="1:9" s="624" customFormat="1" ht="18" customHeight="1">
      <c r="A19" s="2598"/>
      <c r="B19" s="972"/>
      <c r="C19" s="2592" t="s">
        <v>1559</v>
      </c>
      <c r="D19" s="971">
        <f>'나. 지출예산 총괄표'!H226</f>
        <v>10591847</v>
      </c>
      <c r="E19" s="971">
        <f>'나. 지출예산 총괄표'!I226</f>
        <v>13057538</v>
      </c>
      <c r="F19" s="2600">
        <f t="shared" si="1"/>
        <v>-2465691</v>
      </c>
      <c r="G19" s="739"/>
      <c r="H19" s="740"/>
      <c r="I19" s="740"/>
    </row>
    <row r="20" spans="1:9" s="979" customFormat="1" ht="18" customHeight="1">
      <c r="A20" s="975"/>
      <c r="B20" s="2891" t="s">
        <v>823</v>
      </c>
      <c r="C20" s="2891"/>
      <c r="D20" s="976">
        <v>0</v>
      </c>
      <c r="E20" s="976">
        <v>0</v>
      </c>
      <c r="F20" s="977">
        <f t="shared" si="0"/>
        <v>0</v>
      </c>
      <c r="G20" s="801"/>
      <c r="H20" s="978"/>
      <c r="I20" s="978"/>
    </row>
    <row r="21" spans="1:9" s="979" customFormat="1" ht="18" customHeight="1">
      <c r="A21" s="975"/>
      <c r="B21" s="2891" t="s">
        <v>739</v>
      </c>
      <c r="C21" s="2891"/>
      <c r="D21" s="802">
        <f>D22</f>
        <v>0</v>
      </c>
      <c r="E21" s="802">
        <f>E22</f>
        <v>0</v>
      </c>
      <c r="F21" s="800">
        <f t="shared" si="0"/>
        <v>0</v>
      </c>
      <c r="G21" s="801"/>
      <c r="H21" s="978"/>
      <c r="I21" s="978"/>
    </row>
    <row r="22" spans="1:9" s="624" customFormat="1" ht="18" customHeight="1">
      <c r="A22" s="304"/>
      <c r="B22" s="972"/>
      <c r="C22" s="972" t="s">
        <v>739</v>
      </c>
      <c r="D22" s="797">
        <v>0</v>
      </c>
      <c r="E22" s="797">
        <v>0</v>
      </c>
      <c r="F22" s="800">
        <f t="shared" si="0"/>
        <v>0</v>
      </c>
      <c r="G22" s="745"/>
      <c r="H22" s="740"/>
      <c r="I22" s="740"/>
    </row>
    <row r="23" spans="1:9" s="979" customFormat="1" ht="18" customHeight="1">
      <c r="A23" s="975"/>
      <c r="B23" s="2891" t="s">
        <v>740</v>
      </c>
      <c r="C23" s="2891"/>
      <c r="D23" s="802">
        <f>D24</f>
        <v>0</v>
      </c>
      <c r="E23" s="802">
        <f>E24</f>
        <v>0</v>
      </c>
      <c r="F23" s="800">
        <f>D23-E23</f>
        <v>0</v>
      </c>
      <c r="G23" s="801"/>
      <c r="H23" s="978"/>
      <c r="I23" s="978"/>
    </row>
    <row r="24" spans="1:9" s="624" customFormat="1" ht="18" customHeight="1">
      <c r="A24" s="304"/>
      <c r="B24" s="972"/>
      <c r="C24" s="972" t="s">
        <v>741</v>
      </c>
      <c r="D24" s="797">
        <v>0</v>
      </c>
      <c r="E24" s="797">
        <v>0</v>
      </c>
      <c r="F24" s="800">
        <f>D24-E24</f>
        <v>0</v>
      </c>
      <c r="G24" s="801"/>
      <c r="H24" s="740"/>
      <c r="I24" s="740"/>
    </row>
    <row r="25" spans="1:9" s="979" customFormat="1" ht="18" customHeight="1">
      <c r="A25" s="975"/>
      <c r="B25" s="2891" t="s">
        <v>742</v>
      </c>
      <c r="C25" s="2891"/>
      <c r="D25" s="800">
        <f>SUM(D26:D27)</f>
        <v>0</v>
      </c>
      <c r="E25" s="800">
        <f>SUM(E26:E27)</f>
        <v>0</v>
      </c>
      <c r="F25" s="800">
        <f t="shared" ref="F25:F31" si="2">E25-D25</f>
        <v>0</v>
      </c>
      <c r="G25" s="980"/>
      <c r="H25" s="978"/>
      <c r="I25" s="978"/>
    </row>
    <row r="26" spans="1:9" s="624" customFormat="1" ht="18" customHeight="1">
      <c r="A26" s="304"/>
      <c r="B26" s="972"/>
      <c r="C26" s="972" t="s">
        <v>743</v>
      </c>
      <c r="D26" s="798">
        <v>0</v>
      </c>
      <c r="E26" s="798">
        <v>0</v>
      </c>
      <c r="F26" s="800">
        <f t="shared" si="2"/>
        <v>0</v>
      </c>
      <c r="G26" s="749"/>
      <c r="H26" s="740"/>
      <c r="I26" s="740"/>
    </row>
    <row r="27" spans="1:9" s="624" customFormat="1" ht="18" customHeight="1">
      <c r="A27" s="304"/>
      <c r="B27" s="972"/>
      <c r="C27" s="972" t="s">
        <v>744</v>
      </c>
      <c r="D27" s="799">
        <v>0</v>
      </c>
      <c r="E27" s="799">
        <v>0</v>
      </c>
      <c r="F27" s="800">
        <f t="shared" si="2"/>
        <v>0</v>
      </c>
      <c r="G27" s="757"/>
      <c r="H27" s="740"/>
      <c r="I27" s="740"/>
    </row>
    <row r="28" spans="1:9" s="979" customFormat="1" ht="18" customHeight="1">
      <c r="A28" s="975"/>
      <c r="B28" s="2891" t="s">
        <v>745</v>
      </c>
      <c r="C28" s="2891"/>
      <c r="D28" s="802">
        <f>D29</f>
        <v>0</v>
      </c>
      <c r="E28" s="802">
        <v>0</v>
      </c>
      <c r="F28" s="800">
        <f>D28-E28</f>
        <v>0</v>
      </c>
      <c r="G28" s="801"/>
      <c r="H28" s="978"/>
      <c r="I28" s="978"/>
    </row>
    <row r="29" spans="1:9" s="624" customFormat="1" ht="18" customHeight="1">
      <c r="A29" s="304"/>
      <c r="B29" s="972"/>
      <c r="C29" s="972" t="s">
        <v>745</v>
      </c>
      <c r="D29" s="797">
        <v>0</v>
      </c>
      <c r="E29" s="797">
        <v>0</v>
      </c>
      <c r="F29" s="800">
        <f>D29-E29</f>
        <v>0</v>
      </c>
      <c r="G29" s="801"/>
      <c r="H29" s="740"/>
      <c r="I29" s="740"/>
    </row>
    <row r="30" spans="1:9" s="624" customFormat="1" ht="18" customHeight="1">
      <c r="A30" s="304"/>
      <c r="B30" s="2891" t="s">
        <v>746</v>
      </c>
      <c r="C30" s="2891"/>
      <c r="D30" s="797">
        <f>D31</f>
        <v>0</v>
      </c>
      <c r="E30" s="797">
        <f>SUM(E31)</f>
        <v>0</v>
      </c>
      <c r="F30" s="800">
        <f t="shared" si="2"/>
        <v>0</v>
      </c>
      <c r="G30" s="745"/>
      <c r="H30" s="740"/>
      <c r="I30" s="740"/>
    </row>
    <row r="31" spans="1:9" s="624" customFormat="1" ht="18" customHeight="1">
      <c r="A31" s="304"/>
      <c r="B31" s="972"/>
      <c r="C31" s="972" t="s">
        <v>247</v>
      </c>
      <c r="D31" s="797"/>
      <c r="E31" s="797">
        <v>0</v>
      </c>
      <c r="F31" s="800">
        <f t="shared" si="2"/>
        <v>0</v>
      </c>
      <c r="G31" s="745"/>
      <c r="H31" s="740"/>
      <c r="I31" s="740"/>
    </row>
    <row r="32" spans="1:9" s="979" customFormat="1" ht="18" customHeight="1">
      <c r="A32" s="975"/>
      <c r="B32" s="2891" t="s">
        <v>747</v>
      </c>
      <c r="C32" s="2891"/>
      <c r="D32" s="802">
        <f>D33</f>
        <v>500000</v>
      </c>
      <c r="E32" s="802">
        <f>E33</f>
        <v>500000</v>
      </c>
      <c r="F32" s="802">
        <f>D32-E32</f>
        <v>0</v>
      </c>
      <c r="G32" s="801"/>
      <c r="H32" s="978"/>
      <c r="I32" s="978"/>
    </row>
    <row r="33" spans="1:9" s="624" customFormat="1" ht="18" customHeight="1">
      <c r="A33" s="304"/>
      <c r="B33" s="972"/>
      <c r="C33" s="972" t="s">
        <v>748</v>
      </c>
      <c r="D33" s="797">
        <v>500000</v>
      </c>
      <c r="E33" s="797">
        <v>500000</v>
      </c>
      <c r="F33" s="802">
        <f>D33-E33</f>
        <v>0</v>
      </c>
      <c r="G33" s="745"/>
      <c r="H33" s="740"/>
      <c r="I33" s="740"/>
    </row>
    <row r="34" spans="1:9" s="979" customFormat="1" ht="18" customHeight="1">
      <c r="A34" s="975"/>
      <c r="B34" s="2891" t="s">
        <v>749</v>
      </c>
      <c r="C34" s="2891"/>
      <c r="D34" s="802">
        <f>D35</f>
        <v>0</v>
      </c>
      <c r="E34" s="802">
        <f>E35</f>
        <v>0</v>
      </c>
      <c r="F34" s="802">
        <f>D34-E34</f>
        <v>0</v>
      </c>
      <c r="G34" s="801"/>
      <c r="H34" s="978"/>
      <c r="I34" s="978"/>
    </row>
    <row r="35" spans="1:9" s="624" customFormat="1" ht="18" customHeight="1" thickBot="1">
      <c r="A35" s="803"/>
      <c r="B35" s="973"/>
      <c r="C35" s="973" t="s">
        <v>750</v>
      </c>
      <c r="D35" s="804">
        <v>0</v>
      </c>
      <c r="E35" s="804">
        <v>0</v>
      </c>
      <c r="F35" s="2595">
        <f>D35-E35</f>
        <v>0</v>
      </c>
      <c r="G35" s="805"/>
      <c r="H35" s="740"/>
      <c r="I35" s="740"/>
    </row>
    <row r="36" spans="1:9">
      <c r="I36" s="807"/>
    </row>
    <row r="37" spans="1:9">
      <c r="I37" s="807"/>
    </row>
    <row r="38" spans="1:9">
      <c r="I38" s="807"/>
    </row>
    <row r="39" spans="1:9">
      <c r="I39" s="807"/>
    </row>
    <row r="40" spans="1:9">
      <c r="I40" s="807"/>
    </row>
  </sheetData>
  <mergeCells count="12">
    <mergeCell ref="A1:C1"/>
    <mergeCell ref="A2:C2"/>
    <mergeCell ref="A3:C3"/>
    <mergeCell ref="B34:C34"/>
    <mergeCell ref="B21:C21"/>
    <mergeCell ref="B23:C23"/>
    <mergeCell ref="B25:C25"/>
    <mergeCell ref="B20:C20"/>
    <mergeCell ref="B4:C4"/>
    <mergeCell ref="B28:C28"/>
    <mergeCell ref="B30:C30"/>
    <mergeCell ref="B32:C32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72" orientation="landscape" useFirstPageNumber="1" r:id="rId1"/>
  <headerFooter alignWithMargins="0">
    <oddHeader xml:space="preserve">&amp;L&amp;"돋움,굵게"
</oddHead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0FF2-F066-4829-87ED-84F676E5546E}">
  <dimension ref="A1:L21"/>
  <sheetViews>
    <sheetView view="pageBreakPreview" zoomScale="85" zoomScaleNormal="60" zoomScaleSheetLayoutView="85" workbookViewId="0">
      <pane ySplit="4" topLeftCell="A5" activePane="bottomLeft" state="frozen"/>
      <selection activeCell="F10" sqref="F10"/>
      <selection pane="bottomLeft" activeCell="H12" sqref="H12"/>
    </sheetView>
  </sheetViews>
  <sheetFormatPr defaultRowHeight="14.25"/>
  <cols>
    <col min="1" max="1" width="4.625" style="2620" customWidth="1"/>
    <col min="2" max="2" width="4.375" style="2620" customWidth="1"/>
    <col min="3" max="3" width="5.25" style="2620" customWidth="1"/>
    <col min="4" max="4" width="17.5" style="2620" customWidth="1"/>
    <col min="5" max="5" width="36.25" style="2666" customWidth="1"/>
    <col min="6" max="6" width="15.875" style="2620" customWidth="1"/>
    <col min="7" max="7" width="15.25" style="2620" customWidth="1"/>
    <col min="8" max="8" width="14.625" style="2620" customWidth="1"/>
    <col min="9" max="11" width="14.875" style="2620" bestFit="1" customWidth="1"/>
    <col min="12" max="12" width="54.125" style="2666" customWidth="1"/>
    <col min="13" max="13" width="5.375" style="2620" customWidth="1"/>
    <col min="14" max="256" width="9" style="2620"/>
    <col min="257" max="257" width="4.625" style="2620" customWidth="1"/>
    <col min="258" max="258" width="4.375" style="2620" customWidth="1"/>
    <col min="259" max="259" width="5.25" style="2620" customWidth="1"/>
    <col min="260" max="260" width="17.5" style="2620" customWidth="1"/>
    <col min="261" max="261" width="36.25" style="2620" customWidth="1"/>
    <col min="262" max="262" width="15.875" style="2620" customWidth="1"/>
    <col min="263" max="263" width="15.25" style="2620" customWidth="1"/>
    <col min="264" max="264" width="14.625" style="2620" customWidth="1"/>
    <col min="265" max="267" width="14.875" style="2620" bestFit="1" customWidth="1"/>
    <col min="268" max="268" width="54.125" style="2620" customWidth="1"/>
    <col min="269" max="269" width="5.375" style="2620" customWidth="1"/>
    <col min="270" max="512" width="9" style="2620"/>
    <col min="513" max="513" width="4.625" style="2620" customWidth="1"/>
    <col min="514" max="514" width="4.375" style="2620" customWidth="1"/>
    <col min="515" max="515" width="5.25" style="2620" customWidth="1"/>
    <col min="516" max="516" width="17.5" style="2620" customWidth="1"/>
    <col min="517" max="517" width="36.25" style="2620" customWidth="1"/>
    <col min="518" max="518" width="15.875" style="2620" customWidth="1"/>
    <col min="519" max="519" width="15.25" style="2620" customWidth="1"/>
    <col min="520" max="520" width="14.625" style="2620" customWidth="1"/>
    <col min="521" max="523" width="14.875" style="2620" bestFit="1" customWidth="1"/>
    <col min="524" max="524" width="54.125" style="2620" customWidth="1"/>
    <col min="525" max="525" width="5.375" style="2620" customWidth="1"/>
    <col min="526" max="768" width="9" style="2620"/>
    <col min="769" max="769" width="4.625" style="2620" customWidth="1"/>
    <col min="770" max="770" width="4.375" style="2620" customWidth="1"/>
    <col min="771" max="771" width="5.25" style="2620" customWidth="1"/>
    <col min="772" max="772" width="17.5" style="2620" customWidth="1"/>
    <col min="773" max="773" width="36.25" style="2620" customWidth="1"/>
    <col min="774" max="774" width="15.875" style="2620" customWidth="1"/>
    <col min="775" max="775" width="15.25" style="2620" customWidth="1"/>
    <col min="776" max="776" width="14.625" style="2620" customWidth="1"/>
    <col min="777" max="779" width="14.875" style="2620" bestFit="1" customWidth="1"/>
    <col min="780" max="780" width="54.125" style="2620" customWidth="1"/>
    <col min="781" max="781" width="5.375" style="2620" customWidth="1"/>
    <col min="782" max="1024" width="9" style="2620"/>
    <col min="1025" max="1025" width="4.625" style="2620" customWidth="1"/>
    <col min="1026" max="1026" width="4.375" style="2620" customWidth="1"/>
    <col min="1027" max="1027" width="5.25" style="2620" customWidth="1"/>
    <col min="1028" max="1028" width="17.5" style="2620" customWidth="1"/>
    <col min="1029" max="1029" width="36.25" style="2620" customWidth="1"/>
    <col min="1030" max="1030" width="15.875" style="2620" customWidth="1"/>
    <col min="1031" max="1031" width="15.25" style="2620" customWidth="1"/>
    <col min="1032" max="1032" width="14.625" style="2620" customWidth="1"/>
    <col min="1033" max="1035" width="14.875" style="2620" bestFit="1" customWidth="1"/>
    <col min="1036" max="1036" width="54.125" style="2620" customWidth="1"/>
    <col min="1037" max="1037" width="5.375" style="2620" customWidth="1"/>
    <col min="1038" max="1280" width="9" style="2620"/>
    <col min="1281" max="1281" width="4.625" style="2620" customWidth="1"/>
    <col min="1282" max="1282" width="4.375" style="2620" customWidth="1"/>
    <col min="1283" max="1283" width="5.25" style="2620" customWidth="1"/>
    <col min="1284" max="1284" width="17.5" style="2620" customWidth="1"/>
    <col min="1285" max="1285" width="36.25" style="2620" customWidth="1"/>
    <col min="1286" max="1286" width="15.875" style="2620" customWidth="1"/>
    <col min="1287" max="1287" width="15.25" style="2620" customWidth="1"/>
    <col min="1288" max="1288" width="14.625" style="2620" customWidth="1"/>
    <col min="1289" max="1291" width="14.875" style="2620" bestFit="1" customWidth="1"/>
    <col min="1292" max="1292" width="54.125" style="2620" customWidth="1"/>
    <col min="1293" max="1293" width="5.375" style="2620" customWidth="1"/>
    <col min="1294" max="1536" width="9" style="2620"/>
    <col min="1537" max="1537" width="4.625" style="2620" customWidth="1"/>
    <col min="1538" max="1538" width="4.375" style="2620" customWidth="1"/>
    <col min="1539" max="1539" width="5.25" style="2620" customWidth="1"/>
    <col min="1540" max="1540" width="17.5" style="2620" customWidth="1"/>
    <col min="1541" max="1541" width="36.25" style="2620" customWidth="1"/>
    <col min="1542" max="1542" width="15.875" style="2620" customWidth="1"/>
    <col min="1543" max="1543" width="15.25" style="2620" customWidth="1"/>
    <col min="1544" max="1544" width="14.625" style="2620" customWidth="1"/>
    <col min="1545" max="1547" width="14.875" style="2620" bestFit="1" customWidth="1"/>
    <col min="1548" max="1548" width="54.125" style="2620" customWidth="1"/>
    <col min="1549" max="1549" width="5.375" style="2620" customWidth="1"/>
    <col min="1550" max="1792" width="9" style="2620"/>
    <col min="1793" max="1793" width="4.625" style="2620" customWidth="1"/>
    <col min="1794" max="1794" width="4.375" style="2620" customWidth="1"/>
    <col min="1795" max="1795" width="5.25" style="2620" customWidth="1"/>
    <col min="1796" max="1796" width="17.5" style="2620" customWidth="1"/>
    <col min="1797" max="1797" width="36.25" style="2620" customWidth="1"/>
    <col min="1798" max="1798" width="15.875" style="2620" customWidth="1"/>
    <col min="1799" max="1799" width="15.25" style="2620" customWidth="1"/>
    <col min="1800" max="1800" width="14.625" style="2620" customWidth="1"/>
    <col min="1801" max="1803" width="14.875" style="2620" bestFit="1" customWidth="1"/>
    <col min="1804" max="1804" width="54.125" style="2620" customWidth="1"/>
    <col min="1805" max="1805" width="5.375" style="2620" customWidth="1"/>
    <col min="1806" max="2048" width="9" style="2620"/>
    <col min="2049" max="2049" width="4.625" style="2620" customWidth="1"/>
    <col min="2050" max="2050" width="4.375" style="2620" customWidth="1"/>
    <col min="2051" max="2051" width="5.25" style="2620" customWidth="1"/>
    <col min="2052" max="2052" width="17.5" style="2620" customWidth="1"/>
    <col min="2053" max="2053" width="36.25" style="2620" customWidth="1"/>
    <col min="2054" max="2054" width="15.875" style="2620" customWidth="1"/>
    <col min="2055" max="2055" width="15.25" style="2620" customWidth="1"/>
    <col min="2056" max="2056" width="14.625" style="2620" customWidth="1"/>
    <col min="2057" max="2059" width="14.875" style="2620" bestFit="1" customWidth="1"/>
    <col min="2060" max="2060" width="54.125" style="2620" customWidth="1"/>
    <col min="2061" max="2061" width="5.375" style="2620" customWidth="1"/>
    <col min="2062" max="2304" width="9" style="2620"/>
    <col min="2305" max="2305" width="4.625" style="2620" customWidth="1"/>
    <col min="2306" max="2306" width="4.375" style="2620" customWidth="1"/>
    <col min="2307" max="2307" width="5.25" style="2620" customWidth="1"/>
    <col min="2308" max="2308" width="17.5" style="2620" customWidth="1"/>
    <col min="2309" max="2309" width="36.25" style="2620" customWidth="1"/>
    <col min="2310" max="2310" width="15.875" style="2620" customWidth="1"/>
    <col min="2311" max="2311" width="15.25" style="2620" customWidth="1"/>
    <col min="2312" max="2312" width="14.625" style="2620" customWidth="1"/>
    <col min="2313" max="2315" width="14.875" style="2620" bestFit="1" customWidth="1"/>
    <col min="2316" max="2316" width="54.125" style="2620" customWidth="1"/>
    <col min="2317" max="2317" width="5.375" style="2620" customWidth="1"/>
    <col min="2318" max="2560" width="9" style="2620"/>
    <col min="2561" max="2561" width="4.625" style="2620" customWidth="1"/>
    <col min="2562" max="2562" width="4.375" style="2620" customWidth="1"/>
    <col min="2563" max="2563" width="5.25" style="2620" customWidth="1"/>
    <col min="2564" max="2564" width="17.5" style="2620" customWidth="1"/>
    <col min="2565" max="2565" width="36.25" style="2620" customWidth="1"/>
    <col min="2566" max="2566" width="15.875" style="2620" customWidth="1"/>
    <col min="2567" max="2567" width="15.25" style="2620" customWidth="1"/>
    <col min="2568" max="2568" width="14.625" style="2620" customWidth="1"/>
    <col min="2569" max="2571" width="14.875" style="2620" bestFit="1" customWidth="1"/>
    <col min="2572" max="2572" width="54.125" style="2620" customWidth="1"/>
    <col min="2573" max="2573" width="5.375" style="2620" customWidth="1"/>
    <col min="2574" max="2816" width="9" style="2620"/>
    <col min="2817" max="2817" width="4.625" style="2620" customWidth="1"/>
    <col min="2818" max="2818" width="4.375" style="2620" customWidth="1"/>
    <col min="2819" max="2819" width="5.25" style="2620" customWidth="1"/>
    <col min="2820" max="2820" width="17.5" style="2620" customWidth="1"/>
    <col min="2821" max="2821" width="36.25" style="2620" customWidth="1"/>
    <col min="2822" max="2822" width="15.875" style="2620" customWidth="1"/>
    <col min="2823" max="2823" width="15.25" style="2620" customWidth="1"/>
    <col min="2824" max="2824" width="14.625" style="2620" customWidth="1"/>
    <col min="2825" max="2827" width="14.875" style="2620" bestFit="1" customWidth="1"/>
    <col min="2828" max="2828" width="54.125" style="2620" customWidth="1"/>
    <col min="2829" max="2829" width="5.375" style="2620" customWidth="1"/>
    <col min="2830" max="3072" width="9" style="2620"/>
    <col min="3073" max="3073" width="4.625" style="2620" customWidth="1"/>
    <col min="3074" max="3074" width="4.375" style="2620" customWidth="1"/>
    <col min="3075" max="3075" width="5.25" style="2620" customWidth="1"/>
    <col min="3076" max="3076" width="17.5" style="2620" customWidth="1"/>
    <col min="3077" max="3077" width="36.25" style="2620" customWidth="1"/>
    <col min="3078" max="3078" width="15.875" style="2620" customWidth="1"/>
    <col min="3079" max="3079" width="15.25" style="2620" customWidth="1"/>
    <col min="3080" max="3080" width="14.625" style="2620" customWidth="1"/>
    <col min="3081" max="3083" width="14.875" style="2620" bestFit="1" customWidth="1"/>
    <col min="3084" max="3084" width="54.125" style="2620" customWidth="1"/>
    <col min="3085" max="3085" width="5.375" style="2620" customWidth="1"/>
    <col min="3086" max="3328" width="9" style="2620"/>
    <col min="3329" max="3329" width="4.625" style="2620" customWidth="1"/>
    <col min="3330" max="3330" width="4.375" style="2620" customWidth="1"/>
    <col min="3331" max="3331" width="5.25" style="2620" customWidth="1"/>
    <col min="3332" max="3332" width="17.5" style="2620" customWidth="1"/>
    <col min="3333" max="3333" width="36.25" style="2620" customWidth="1"/>
    <col min="3334" max="3334" width="15.875" style="2620" customWidth="1"/>
    <col min="3335" max="3335" width="15.25" style="2620" customWidth="1"/>
    <col min="3336" max="3336" width="14.625" style="2620" customWidth="1"/>
    <col min="3337" max="3339" width="14.875" style="2620" bestFit="1" customWidth="1"/>
    <col min="3340" max="3340" width="54.125" style="2620" customWidth="1"/>
    <col min="3341" max="3341" width="5.375" style="2620" customWidth="1"/>
    <col min="3342" max="3584" width="9" style="2620"/>
    <col min="3585" max="3585" width="4.625" style="2620" customWidth="1"/>
    <col min="3586" max="3586" width="4.375" style="2620" customWidth="1"/>
    <col min="3587" max="3587" width="5.25" style="2620" customWidth="1"/>
    <col min="3588" max="3588" width="17.5" style="2620" customWidth="1"/>
    <col min="3589" max="3589" width="36.25" style="2620" customWidth="1"/>
    <col min="3590" max="3590" width="15.875" style="2620" customWidth="1"/>
    <col min="3591" max="3591" width="15.25" style="2620" customWidth="1"/>
    <col min="3592" max="3592" width="14.625" style="2620" customWidth="1"/>
    <col min="3593" max="3595" width="14.875" style="2620" bestFit="1" customWidth="1"/>
    <col min="3596" max="3596" width="54.125" style="2620" customWidth="1"/>
    <col min="3597" max="3597" width="5.375" style="2620" customWidth="1"/>
    <col min="3598" max="3840" width="9" style="2620"/>
    <col min="3841" max="3841" width="4.625" style="2620" customWidth="1"/>
    <col min="3842" max="3842" width="4.375" style="2620" customWidth="1"/>
    <col min="3843" max="3843" width="5.25" style="2620" customWidth="1"/>
    <col min="3844" max="3844" width="17.5" style="2620" customWidth="1"/>
    <col min="3845" max="3845" width="36.25" style="2620" customWidth="1"/>
    <col min="3846" max="3846" width="15.875" style="2620" customWidth="1"/>
    <col min="3847" max="3847" width="15.25" style="2620" customWidth="1"/>
    <col min="3848" max="3848" width="14.625" style="2620" customWidth="1"/>
    <col min="3849" max="3851" width="14.875" style="2620" bestFit="1" customWidth="1"/>
    <col min="3852" max="3852" width="54.125" style="2620" customWidth="1"/>
    <col min="3853" max="3853" width="5.375" style="2620" customWidth="1"/>
    <col min="3854" max="4096" width="9" style="2620"/>
    <col min="4097" max="4097" width="4.625" style="2620" customWidth="1"/>
    <col min="4098" max="4098" width="4.375" style="2620" customWidth="1"/>
    <col min="4099" max="4099" width="5.25" style="2620" customWidth="1"/>
    <col min="4100" max="4100" width="17.5" style="2620" customWidth="1"/>
    <col min="4101" max="4101" width="36.25" style="2620" customWidth="1"/>
    <col min="4102" max="4102" width="15.875" style="2620" customWidth="1"/>
    <col min="4103" max="4103" width="15.25" style="2620" customWidth="1"/>
    <col min="4104" max="4104" width="14.625" style="2620" customWidth="1"/>
    <col min="4105" max="4107" width="14.875" style="2620" bestFit="1" customWidth="1"/>
    <col min="4108" max="4108" width="54.125" style="2620" customWidth="1"/>
    <col min="4109" max="4109" width="5.375" style="2620" customWidth="1"/>
    <col min="4110" max="4352" width="9" style="2620"/>
    <col min="4353" max="4353" width="4.625" style="2620" customWidth="1"/>
    <col min="4354" max="4354" width="4.375" style="2620" customWidth="1"/>
    <col min="4355" max="4355" width="5.25" style="2620" customWidth="1"/>
    <col min="4356" max="4356" width="17.5" style="2620" customWidth="1"/>
    <col min="4357" max="4357" width="36.25" style="2620" customWidth="1"/>
    <col min="4358" max="4358" width="15.875" style="2620" customWidth="1"/>
    <col min="4359" max="4359" width="15.25" style="2620" customWidth="1"/>
    <col min="4360" max="4360" width="14.625" style="2620" customWidth="1"/>
    <col min="4361" max="4363" width="14.875" style="2620" bestFit="1" customWidth="1"/>
    <col min="4364" max="4364" width="54.125" style="2620" customWidth="1"/>
    <col min="4365" max="4365" width="5.375" style="2620" customWidth="1"/>
    <col min="4366" max="4608" width="9" style="2620"/>
    <col min="4609" max="4609" width="4.625" style="2620" customWidth="1"/>
    <col min="4610" max="4610" width="4.375" style="2620" customWidth="1"/>
    <col min="4611" max="4611" width="5.25" style="2620" customWidth="1"/>
    <col min="4612" max="4612" width="17.5" style="2620" customWidth="1"/>
    <col min="4613" max="4613" width="36.25" style="2620" customWidth="1"/>
    <col min="4614" max="4614" width="15.875" style="2620" customWidth="1"/>
    <col min="4615" max="4615" width="15.25" style="2620" customWidth="1"/>
    <col min="4616" max="4616" width="14.625" style="2620" customWidth="1"/>
    <col min="4617" max="4619" width="14.875" style="2620" bestFit="1" customWidth="1"/>
    <col min="4620" max="4620" width="54.125" style="2620" customWidth="1"/>
    <col min="4621" max="4621" width="5.375" style="2620" customWidth="1"/>
    <col min="4622" max="4864" width="9" style="2620"/>
    <col min="4865" max="4865" width="4.625" style="2620" customWidth="1"/>
    <col min="4866" max="4866" width="4.375" style="2620" customWidth="1"/>
    <col min="4867" max="4867" width="5.25" style="2620" customWidth="1"/>
    <col min="4868" max="4868" width="17.5" style="2620" customWidth="1"/>
    <col min="4869" max="4869" width="36.25" style="2620" customWidth="1"/>
    <col min="4870" max="4870" width="15.875" style="2620" customWidth="1"/>
    <col min="4871" max="4871" width="15.25" style="2620" customWidth="1"/>
    <col min="4872" max="4872" width="14.625" style="2620" customWidth="1"/>
    <col min="4873" max="4875" width="14.875" style="2620" bestFit="1" customWidth="1"/>
    <col min="4876" max="4876" width="54.125" style="2620" customWidth="1"/>
    <col min="4877" max="4877" width="5.375" style="2620" customWidth="1"/>
    <col min="4878" max="5120" width="9" style="2620"/>
    <col min="5121" max="5121" width="4.625" style="2620" customWidth="1"/>
    <col min="5122" max="5122" width="4.375" style="2620" customWidth="1"/>
    <col min="5123" max="5123" width="5.25" style="2620" customWidth="1"/>
    <col min="5124" max="5124" width="17.5" style="2620" customWidth="1"/>
    <col min="5125" max="5125" width="36.25" style="2620" customWidth="1"/>
    <col min="5126" max="5126" width="15.875" style="2620" customWidth="1"/>
    <col min="5127" max="5127" width="15.25" style="2620" customWidth="1"/>
    <col min="5128" max="5128" width="14.625" style="2620" customWidth="1"/>
    <col min="5129" max="5131" width="14.875" style="2620" bestFit="1" customWidth="1"/>
    <col min="5132" max="5132" width="54.125" style="2620" customWidth="1"/>
    <col min="5133" max="5133" width="5.375" style="2620" customWidth="1"/>
    <col min="5134" max="5376" width="9" style="2620"/>
    <col min="5377" max="5377" width="4.625" style="2620" customWidth="1"/>
    <col min="5378" max="5378" width="4.375" style="2620" customWidth="1"/>
    <col min="5379" max="5379" width="5.25" style="2620" customWidth="1"/>
    <col min="5380" max="5380" width="17.5" style="2620" customWidth="1"/>
    <col min="5381" max="5381" width="36.25" style="2620" customWidth="1"/>
    <col min="5382" max="5382" width="15.875" style="2620" customWidth="1"/>
    <col min="5383" max="5383" width="15.25" style="2620" customWidth="1"/>
    <col min="5384" max="5384" width="14.625" style="2620" customWidth="1"/>
    <col min="5385" max="5387" width="14.875" style="2620" bestFit="1" customWidth="1"/>
    <col min="5388" max="5388" width="54.125" style="2620" customWidth="1"/>
    <col min="5389" max="5389" width="5.375" style="2620" customWidth="1"/>
    <col min="5390" max="5632" width="9" style="2620"/>
    <col min="5633" max="5633" width="4.625" style="2620" customWidth="1"/>
    <col min="5634" max="5634" width="4.375" style="2620" customWidth="1"/>
    <col min="5635" max="5635" width="5.25" style="2620" customWidth="1"/>
    <col min="5636" max="5636" width="17.5" style="2620" customWidth="1"/>
    <col min="5637" max="5637" width="36.25" style="2620" customWidth="1"/>
    <col min="5638" max="5638" width="15.875" style="2620" customWidth="1"/>
    <col min="5639" max="5639" width="15.25" style="2620" customWidth="1"/>
    <col min="5640" max="5640" width="14.625" style="2620" customWidth="1"/>
    <col min="5641" max="5643" width="14.875" style="2620" bestFit="1" customWidth="1"/>
    <col min="5644" max="5644" width="54.125" style="2620" customWidth="1"/>
    <col min="5645" max="5645" width="5.375" style="2620" customWidth="1"/>
    <col min="5646" max="5888" width="9" style="2620"/>
    <col min="5889" max="5889" width="4.625" style="2620" customWidth="1"/>
    <col min="5890" max="5890" width="4.375" style="2620" customWidth="1"/>
    <col min="5891" max="5891" width="5.25" style="2620" customWidth="1"/>
    <col min="5892" max="5892" width="17.5" style="2620" customWidth="1"/>
    <col min="5893" max="5893" width="36.25" style="2620" customWidth="1"/>
    <col min="5894" max="5894" width="15.875" style="2620" customWidth="1"/>
    <col min="5895" max="5895" width="15.25" style="2620" customWidth="1"/>
    <col min="5896" max="5896" width="14.625" style="2620" customWidth="1"/>
    <col min="5897" max="5899" width="14.875" style="2620" bestFit="1" customWidth="1"/>
    <col min="5900" max="5900" width="54.125" style="2620" customWidth="1"/>
    <col min="5901" max="5901" width="5.375" style="2620" customWidth="1"/>
    <col min="5902" max="6144" width="9" style="2620"/>
    <col min="6145" max="6145" width="4.625" style="2620" customWidth="1"/>
    <col min="6146" max="6146" width="4.375" style="2620" customWidth="1"/>
    <col min="6147" max="6147" width="5.25" style="2620" customWidth="1"/>
    <col min="6148" max="6148" width="17.5" style="2620" customWidth="1"/>
    <col min="6149" max="6149" width="36.25" style="2620" customWidth="1"/>
    <col min="6150" max="6150" width="15.875" style="2620" customWidth="1"/>
    <col min="6151" max="6151" width="15.25" style="2620" customWidth="1"/>
    <col min="6152" max="6152" width="14.625" style="2620" customWidth="1"/>
    <col min="6153" max="6155" width="14.875" style="2620" bestFit="1" customWidth="1"/>
    <col min="6156" max="6156" width="54.125" style="2620" customWidth="1"/>
    <col min="6157" max="6157" width="5.375" style="2620" customWidth="1"/>
    <col min="6158" max="6400" width="9" style="2620"/>
    <col min="6401" max="6401" width="4.625" style="2620" customWidth="1"/>
    <col min="6402" max="6402" width="4.375" style="2620" customWidth="1"/>
    <col min="6403" max="6403" width="5.25" style="2620" customWidth="1"/>
    <col min="6404" max="6404" width="17.5" style="2620" customWidth="1"/>
    <col min="6405" max="6405" width="36.25" style="2620" customWidth="1"/>
    <col min="6406" max="6406" width="15.875" style="2620" customWidth="1"/>
    <col min="6407" max="6407" width="15.25" style="2620" customWidth="1"/>
    <col min="6408" max="6408" width="14.625" style="2620" customWidth="1"/>
    <col min="6409" max="6411" width="14.875" style="2620" bestFit="1" customWidth="1"/>
    <col min="6412" max="6412" width="54.125" style="2620" customWidth="1"/>
    <col min="6413" max="6413" width="5.375" style="2620" customWidth="1"/>
    <col min="6414" max="6656" width="9" style="2620"/>
    <col min="6657" max="6657" width="4.625" style="2620" customWidth="1"/>
    <col min="6658" max="6658" width="4.375" style="2620" customWidth="1"/>
    <col min="6659" max="6659" width="5.25" style="2620" customWidth="1"/>
    <col min="6660" max="6660" width="17.5" style="2620" customWidth="1"/>
    <col min="6661" max="6661" width="36.25" style="2620" customWidth="1"/>
    <col min="6662" max="6662" width="15.875" style="2620" customWidth="1"/>
    <col min="6663" max="6663" width="15.25" style="2620" customWidth="1"/>
    <col min="6664" max="6664" width="14.625" style="2620" customWidth="1"/>
    <col min="6665" max="6667" width="14.875" style="2620" bestFit="1" customWidth="1"/>
    <col min="6668" max="6668" width="54.125" style="2620" customWidth="1"/>
    <col min="6669" max="6669" width="5.375" style="2620" customWidth="1"/>
    <col min="6670" max="6912" width="9" style="2620"/>
    <col min="6913" max="6913" width="4.625" style="2620" customWidth="1"/>
    <col min="6914" max="6914" width="4.375" style="2620" customWidth="1"/>
    <col min="6915" max="6915" width="5.25" style="2620" customWidth="1"/>
    <col min="6916" max="6916" width="17.5" style="2620" customWidth="1"/>
    <col min="6917" max="6917" width="36.25" style="2620" customWidth="1"/>
    <col min="6918" max="6918" width="15.875" style="2620" customWidth="1"/>
    <col min="6919" max="6919" width="15.25" style="2620" customWidth="1"/>
    <col min="6920" max="6920" width="14.625" style="2620" customWidth="1"/>
    <col min="6921" max="6923" width="14.875" style="2620" bestFit="1" customWidth="1"/>
    <col min="6924" max="6924" width="54.125" style="2620" customWidth="1"/>
    <col min="6925" max="6925" width="5.375" style="2620" customWidth="1"/>
    <col min="6926" max="7168" width="9" style="2620"/>
    <col min="7169" max="7169" width="4.625" style="2620" customWidth="1"/>
    <col min="7170" max="7170" width="4.375" style="2620" customWidth="1"/>
    <col min="7171" max="7171" width="5.25" style="2620" customWidth="1"/>
    <col min="7172" max="7172" width="17.5" style="2620" customWidth="1"/>
    <col min="7173" max="7173" width="36.25" style="2620" customWidth="1"/>
    <col min="7174" max="7174" width="15.875" style="2620" customWidth="1"/>
    <col min="7175" max="7175" width="15.25" style="2620" customWidth="1"/>
    <col min="7176" max="7176" width="14.625" style="2620" customWidth="1"/>
    <col min="7177" max="7179" width="14.875" style="2620" bestFit="1" customWidth="1"/>
    <col min="7180" max="7180" width="54.125" style="2620" customWidth="1"/>
    <col min="7181" max="7181" width="5.375" style="2620" customWidth="1"/>
    <col min="7182" max="7424" width="9" style="2620"/>
    <col min="7425" max="7425" width="4.625" style="2620" customWidth="1"/>
    <col min="7426" max="7426" width="4.375" style="2620" customWidth="1"/>
    <col min="7427" max="7427" width="5.25" style="2620" customWidth="1"/>
    <col min="7428" max="7428" width="17.5" style="2620" customWidth="1"/>
    <col min="7429" max="7429" width="36.25" style="2620" customWidth="1"/>
    <col min="7430" max="7430" width="15.875" style="2620" customWidth="1"/>
    <col min="7431" max="7431" width="15.25" style="2620" customWidth="1"/>
    <col min="7432" max="7432" width="14.625" style="2620" customWidth="1"/>
    <col min="7433" max="7435" width="14.875" style="2620" bestFit="1" customWidth="1"/>
    <col min="7436" max="7436" width="54.125" style="2620" customWidth="1"/>
    <col min="7437" max="7437" width="5.375" style="2620" customWidth="1"/>
    <col min="7438" max="7680" width="9" style="2620"/>
    <col min="7681" max="7681" width="4.625" style="2620" customWidth="1"/>
    <col min="7682" max="7682" width="4.375" style="2620" customWidth="1"/>
    <col min="7683" max="7683" width="5.25" style="2620" customWidth="1"/>
    <col min="7684" max="7684" width="17.5" style="2620" customWidth="1"/>
    <col min="7685" max="7685" width="36.25" style="2620" customWidth="1"/>
    <col min="7686" max="7686" width="15.875" style="2620" customWidth="1"/>
    <col min="7687" max="7687" width="15.25" style="2620" customWidth="1"/>
    <col min="7688" max="7688" width="14.625" style="2620" customWidth="1"/>
    <col min="7689" max="7691" width="14.875" style="2620" bestFit="1" customWidth="1"/>
    <col min="7692" max="7692" width="54.125" style="2620" customWidth="1"/>
    <col min="7693" max="7693" width="5.375" style="2620" customWidth="1"/>
    <col min="7694" max="7936" width="9" style="2620"/>
    <col min="7937" max="7937" width="4.625" style="2620" customWidth="1"/>
    <col min="7938" max="7938" width="4.375" style="2620" customWidth="1"/>
    <col min="7939" max="7939" width="5.25" style="2620" customWidth="1"/>
    <col min="7940" max="7940" width="17.5" style="2620" customWidth="1"/>
    <col min="7941" max="7941" width="36.25" style="2620" customWidth="1"/>
    <col min="7942" max="7942" width="15.875" style="2620" customWidth="1"/>
    <col min="7943" max="7943" width="15.25" style="2620" customWidth="1"/>
    <col min="7944" max="7944" width="14.625" style="2620" customWidth="1"/>
    <col min="7945" max="7947" width="14.875" style="2620" bestFit="1" customWidth="1"/>
    <col min="7948" max="7948" width="54.125" style="2620" customWidth="1"/>
    <col min="7949" max="7949" width="5.375" style="2620" customWidth="1"/>
    <col min="7950" max="8192" width="9" style="2620"/>
    <col min="8193" max="8193" width="4.625" style="2620" customWidth="1"/>
    <col min="8194" max="8194" width="4.375" style="2620" customWidth="1"/>
    <col min="8195" max="8195" width="5.25" style="2620" customWidth="1"/>
    <col min="8196" max="8196" width="17.5" style="2620" customWidth="1"/>
    <col min="8197" max="8197" width="36.25" style="2620" customWidth="1"/>
    <col min="8198" max="8198" width="15.875" style="2620" customWidth="1"/>
    <col min="8199" max="8199" width="15.25" style="2620" customWidth="1"/>
    <col min="8200" max="8200" width="14.625" style="2620" customWidth="1"/>
    <col min="8201" max="8203" width="14.875" style="2620" bestFit="1" customWidth="1"/>
    <col min="8204" max="8204" width="54.125" style="2620" customWidth="1"/>
    <col min="8205" max="8205" width="5.375" style="2620" customWidth="1"/>
    <col min="8206" max="8448" width="9" style="2620"/>
    <col min="8449" max="8449" width="4.625" style="2620" customWidth="1"/>
    <col min="8450" max="8450" width="4.375" style="2620" customWidth="1"/>
    <col min="8451" max="8451" width="5.25" style="2620" customWidth="1"/>
    <col min="8452" max="8452" width="17.5" style="2620" customWidth="1"/>
    <col min="8453" max="8453" width="36.25" style="2620" customWidth="1"/>
    <col min="8454" max="8454" width="15.875" style="2620" customWidth="1"/>
    <col min="8455" max="8455" width="15.25" style="2620" customWidth="1"/>
    <col min="8456" max="8456" width="14.625" style="2620" customWidth="1"/>
    <col min="8457" max="8459" width="14.875" style="2620" bestFit="1" customWidth="1"/>
    <col min="8460" max="8460" width="54.125" style="2620" customWidth="1"/>
    <col min="8461" max="8461" width="5.375" style="2620" customWidth="1"/>
    <col min="8462" max="8704" width="9" style="2620"/>
    <col min="8705" max="8705" width="4.625" style="2620" customWidth="1"/>
    <col min="8706" max="8706" width="4.375" style="2620" customWidth="1"/>
    <col min="8707" max="8707" width="5.25" style="2620" customWidth="1"/>
    <col min="8708" max="8708" width="17.5" style="2620" customWidth="1"/>
    <col min="8709" max="8709" width="36.25" style="2620" customWidth="1"/>
    <col min="8710" max="8710" width="15.875" style="2620" customWidth="1"/>
    <col min="8711" max="8711" width="15.25" style="2620" customWidth="1"/>
    <col min="8712" max="8712" width="14.625" style="2620" customWidth="1"/>
    <col min="8713" max="8715" width="14.875" style="2620" bestFit="1" customWidth="1"/>
    <col min="8716" max="8716" width="54.125" style="2620" customWidth="1"/>
    <col min="8717" max="8717" width="5.375" style="2620" customWidth="1"/>
    <col min="8718" max="8960" width="9" style="2620"/>
    <col min="8961" max="8961" width="4.625" style="2620" customWidth="1"/>
    <col min="8962" max="8962" width="4.375" style="2620" customWidth="1"/>
    <col min="8963" max="8963" width="5.25" style="2620" customWidth="1"/>
    <col min="8964" max="8964" width="17.5" style="2620" customWidth="1"/>
    <col min="8965" max="8965" width="36.25" style="2620" customWidth="1"/>
    <col min="8966" max="8966" width="15.875" style="2620" customWidth="1"/>
    <col min="8967" max="8967" width="15.25" style="2620" customWidth="1"/>
    <col min="8968" max="8968" width="14.625" style="2620" customWidth="1"/>
    <col min="8969" max="8971" width="14.875" style="2620" bestFit="1" customWidth="1"/>
    <col min="8972" max="8972" width="54.125" style="2620" customWidth="1"/>
    <col min="8973" max="8973" width="5.375" style="2620" customWidth="1"/>
    <col min="8974" max="9216" width="9" style="2620"/>
    <col min="9217" max="9217" width="4.625" style="2620" customWidth="1"/>
    <col min="9218" max="9218" width="4.375" style="2620" customWidth="1"/>
    <col min="9219" max="9219" width="5.25" style="2620" customWidth="1"/>
    <col min="9220" max="9220" width="17.5" style="2620" customWidth="1"/>
    <col min="9221" max="9221" width="36.25" style="2620" customWidth="1"/>
    <col min="9222" max="9222" width="15.875" style="2620" customWidth="1"/>
    <col min="9223" max="9223" width="15.25" style="2620" customWidth="1"/>
    <col min="9224" max="9224" width="14.625" style="2620" customWidth="1"/>
    <col min="9225" max="9227" width="14.875" style="2620" bestFit="1" customWidth="1"/>
    <col min="9228" max="9228" width="54.125" style="2620" customWidth="1"/>
    <col min="9229" max="9229" width="5.375" style="2620" customWidth="1"/>
    <col min="9230" max="9472" width="9" style="2620"/>
    <col min="9473" max="9473" width="4.625" style="2620" customWidth="1"/>
    <col min="9474" max="9474" width="4.375" style="2620" customWidth="1"/>
    <col min="9475" max="9475" width="5.25" style="2620" customWidth="1"/>
    <col min="9476" max="9476" width="17.5" style="2620" customWidth="1"/>
    <col min="9477" max="9477" width="36.25" style="2620" customWidth="1"/>
    <col min="9478" max="9478" width="15.875" style="2620" customWidth="1"/>
    <col min="9479" max="9479" width="15.25" style="2620" customWidth="1"/>
    <col min="9480" max="9480" width="14.625" style="2620" customWidth="1"/>
    <col min="9481" max="9483" width="14.875" style="2620" bestFit="1" customWidth="1"/>
    <col min="9484" max="9484" width="54.125" style="2620" customWidth="1"/>
    <col min="9485" max="9485" width="5.375" style="2620" customWidth="1"/>
    <col min="9486" max="9728" width="9" style="2620"/>
    <col min="9729" max="9729" width="4.625" style="2620" customWidth="1"/>
    <col min="9730" max="9730" width="4.375" style="2620" customWidth="1"/>
    <col min="9731" max="9731" width="5.25" style="2620" customWidth="1"/>
    <col min="9732" max="9732" width="17.5" style="2620" customWidth="1"/>
    <col min="9733" max="9733" width="36.25" style="2620" customWidth="1"/>
    <col min="9734" max="9734" width="15.875" style="2620" customWidth="1"/>
    <col min="9735" max="9735" width="15.25" style="2620" customWidth="1"/>
    <col min="9736" max="9736" width="14.625" style="2620" customWidth="1"/>
    <col min="9737" max="9739" width="14.875" style="2620" bestFit="1" customWidth="1"/>
    <col min="9740" max="9740" width="54.125" style="2620" customWidth="1"/>
    <col min="9741" max="9741" width="5.375" style="2620" customWidth="1"/>
    <col min="9742" max="9984" width="9" style="2620"/>
    <col min="9985" max="9985" width="4.625" style="2620" customWidth="1"/>
    <col min="9986" max="9986" width="4.375" style="2620" customWidth="1"/>
    <col min="9987" max="9987" width="5.25" style="2620" customWidth="1"/>
    <col min="9988" max="9988" width="17.5" style="2620" customWidth="1"/>
    <col min="9989" max="9989" width="36.25" style="2620" customWidth="1"/>
    <col min="9990" max="9990" width="15.875" style="2620" customWidth="1"/>
    <col min="9991" max="9991" width="15.25" style="2620" customWidth="1"/>
    <col min="9992" max="9992" width="14.625" style="2620" customWidth="1"/>
    <col min="9993" max="9995" width="14.875" style="2620" bestFit="1" customWidth="1"/>
    <col min="9996" max="9996" width="54.125" style="2620" customWidth="1"/>
    <col min="9997" max="9997" width="5.375" style="2620" customWidth="1"/>
    <col min="9998" max="10240" width="9" style="2620"/>
    <col min="10241" max="10241" width="4.625" style="2620" customWidth="1"/>
    <col min="10242" max="10242" width="4.375" style="2620" customWidth="1"/>
    <col min="10243" max="10243" width="5.25" style="2620" customWidth="1"/>
    <col min="10244" max="10244" width="17.5" style="2620" customWidth="1"/>
    <col min="10245" max="10245" width="36.25" style="2620" customWidth="1"/>
    <col min="10246" max="10246" width="15.875" style="2620" customWidth="1"/>
    <col min="10247" max="10247" width="15.25" style="2620" customWidth="1"/>
    <col min="10248" max="10248" width="14.625" style="2620" customWidth="1"/>
    <col min="10249" max="10251" width="14.875" style="2620" bestFit="1" customWidth="1"/>
    <col min="10252" max="10252" width="54.125" style="2620" customWidth="1"/>
    <col min="10253" max="10253" width="5.375" style="2620" customWidth="1"/>
    <col min="10254" max="10496" width="9" style="2620"/>
    <col min="10497" max="10497" width="4.625" style="2620" customWidth="1"/>
    <col min="10498" max="10498" width="4.375" style="2620" customWidth="1"/>
    <col min="10499" max="10499" width="5.25" style="2620" customWidth="1"/>
    <col min="10500" max="10500" width="17.5" style="2620" customWidth="1"/>
    <col min="10501" max="10501" width="36.25" style="2620" customWidth="1"/>
    <col min="10502" max="10502" width="15.875" style="2620" customWidth="1"/>
    <col min="10503" max="10503" width="15.25" style="2620" customWidth="1"/>
    <col min="10504" max="10504" width="14.625" style="2620" customWidth="1"/>
    <col min="10505" max="10507" width="14.875" style="2620" bestFit="1" customWidth="1"/>
    <col min="10508" max="10508" width="54.125" style="2620" customWidth="1"/>
    <col min="10509" max="10509" width="5.375" style="2620" customWidth="1"/>
    <col min="10510" max="10752" width="9" style="2620"/>
    <col min="10753" max="10753" width="4.625" style="2620" customWidth="1"/>
    <col min="10754" max="10754" width="4.375" style="2620" customWidth="1"/>
    <col min="10755" max="10755" width="5.25" style="2620" customWidth="1"/>
    <col min="10756" max="10756" width="17.5" style="2620" customWidth="1"/>
    <col min="10757" max="10757" width="36.25" style="2620" customWidth="1"/>
    <col min="10758" max="10758" width="15.875" style="2620" customWidth="1"/>
    <col min="10759" max="10759" width="15.25" style="2620" customWidth="1"/>
    <col min="10760" max="10760" width="14.625" style="2620" customWidth="1"/>
    <col min="10761" max="10763" width="14.875" style="2620" bestFit="1" customWidth="1"/>
    <col min="10764" max="10764" width="54.125" style="2620" customWidth="1"/>
    <col min="10765" max="10765" width="5.375" style="2620" customWidth="1"/>
    <col min="10766" max="11008" width="9" style="2620"/>
    <col min="11009" max="11009" width="4.625" style="2620" customWidth="1"/>
    <col min="11010" max="11010" width="4.375" style="2620" customWidth="1"/>
    <col min="11011" max="11011" width="5.25" style="2620" customWidth="1"/>
    <col min="11012" max="11012" width="17.5" style="2620" customWidth="1"/>
    <col min="11013" max="11013" width="36.25" style="2620" customWidth="1"/>
    <col min="11014" max="11014" width="15.875" style="2620" customWidth="1"/>
    <col min="11015" max="11015" width="15.25" style="2620" customWidth="1"/>
    <col min="11016" max="11016" width="14.625" style="2620" customWidth="1"/>
    <col min="11017" max="11019" width="14.875" style="2620" bestFit="1" customWidth="1"/>
    <col min="11020" max="11020" width="54.125" style="2620" customWidth="1"/>
    <col min="11021" max="11021" width="5.375" style="2620" customWidth="1"/>
    <col min="11022" max="11264" width="9" style="2620"/>
    <col min="11265" max="11265" width="4.625" style="2620" customWidth="1"/>
    <col min="11266" max="11266" width="4.375" style="2620" customWidth="1"/>
    <col min="11267" max="11267" width="5.25" style="2620" customWidth="1"/>
    <col min="11268" max="11268" width="17.5" style="2620" customWidth="1"/>
    <col min="11269" max="11269" width="36.25" style="2620" customWidth="1"/>
    <col min="11270" max="11270" width="15.875" style="2620" customWidth="1"/>
    <col min="11271" max="11271" width="15.25" style="2620" customWidth="1"/>
    <col min="11272" max="11272" width="14.625" style="2620" customWidth="1"/>
    <col min="11273" max="11275" width="14.875" style="2620" bestFit="1" customWidth="1"/>
    <col min="11276" max="11276" width="54.125" style="2620" customWidth="1"/>
    <col min="11277" max="11277" width="5.375" style="2620" customWidth="1"/>
    <col min="11278" max="11520" width="9" style="2620"/>
    <col min="11521" max="11521" width="4.625" style="2620" customWidth="1"/>
    <col min="11522" max="11522" width="4.375" style="2620" customWidth="1"/>
    <col min="11523" max="11523" width="5.25" style="2620" customWidth="1"/>
    <col min="11524" max="11524" width="17.5" style="2620" customWidth="1"/>
    <col min="11525" max="11525" width="36.25" style="2620" customWidth="1"/>
    <col min="11526" max="11526" width="15.875" style="2620" customWidth="1"/>
    <col min="11527" max="11527" width="15.25" style="2620" customWidth="1"/>
    <col min="11528" max="11528" width="14.625" style="2620" customWidth="1"/>
    <col min="11529" max="11531" width="14.875" style="2620" bestFit="1" customWidth="1"/>
    <col min="11532" max="11532" width="54.125" style="2620" customWidth="1"/>
    <col min="11533" max="11533" width="5.375" style="2620" customWidth="1"/>
    <col min="11534" max="11776" width="9" style="2620"/>
    <col min="11777" max="11777" width="4.625" style="2620" customWidth="1"/>
    <col min="11778" max="11778" width="4.375" style="2620" customWidth="1"/>
    <col min="11779" max="11779" width="5.25" style="2620" customWidth="1"/>
    <col min="11780" max="11780" width="17.5" style="2620" customWidth="1"/>
    <col min="11781" max="11781" width="36.25" style="2620" customWidth="1"/>
    <col min="11782" max="11782" width="15.875" style="2620" customWidth="1"/>
    <col min="11783" max="11783" width="15.25" style="2620" customWidth="1"/>
    <col min="11784" max="11784" width="14.625" style="2620" customWidth="1"/>
    <col min="11785" max="11787" width="14.875" style="2620" bestFit="1" customWidth="1"/>
    <col min="11788" max="11788" width="54.125" style="2620" customWidth="1"/>
    <col min="11789" max="11789" width="5.375" style="2620" customWidth="1"/>
    <col min="11790" max="12032" width="9" style="2620"/>
    <col min="12033" max="12033" width="4.625" style="2620" customWidth="1"/>
    <col min="12034" max="12034" width="4.375" style="2620" customWidth="1"/>
    <col min="12035" max="12035" width="5.25" style="2620" customWidth="1"/>
    <col min="12036" max="12036" width="17.5" style="2620" customWidth="1"/>
    <col min="12037" max="12037" width="36.25" style="2620" customWidth="1"/>
    <col min="12038" max="12038" width="15.875" style="2620" customWidth="1"/>
    <col min="12039" max="12039" width="15.25" style="2620" customWidth="1"/>
    <col min="12040" max="12040" width="14.625" style="2620" customWidth="1"/>
    <col min="12041" max="12043" width="14.875" style="2620" bestFit="1" customWidth="1"/>
    <col min="12044" max="12044" width="54.125" style="2620" customWidth="1"/>
    <col min="12045" max="12045" width="5.375" style="2620" customWidth="1"/>
    <col min="12046" max="12288" width="9" style="2620"/>
    <col min="12289" max="12289" width="4.625" style="2620" customWidth="1"/>
    <col min="12290" max="12290" width="4.375" style="2620" customWidth="1"/>
    <col min="12291" max="12291" width="5.25" style="2620" customWidth="1"/>
    <col min="12292" max="12292" width="17.5" style="2620" customWidth="1"/>
    <col min="12293" max="12293" width="36.25" style="2620" customWidth="1"/>
    <col min="12294" max="12294" width="15.875" style="2620" customWidth="1"/>
    <col min="12295" max="12295" width="15.25" style="2620" customWidth="1"/>
    <col min="12296" max="12296" width="14.625" style="2620" customWidth="1"/>
    <col min="12297" max="12299" width="14.875" style="2620" bestFit="1" customWidth="1"/>
    <col min="12300" max="12300" width="54.125" style="2620" customWidth="1"/>
    <col min="12301" max="12301" width="5.375" style="2620" customWidth="1"/>
    <col min="12302" max="12544" width="9" style="2620"/>
    <col min="12545" max="12545" width="4.625" style="2620" customWidth="1"/>
    <col min="12546" max="12546" width="4.375" style="2620" customWidth="1"/>
    <col min="12547" max="12547" width="5.25" style="2620" customWidth="1"/>
    <col min="12548" max="12548" width="17.5" style="2620" customWidth="1"/>
    <col min="12549" max="12549" width="36.25" style="2620" customWidth="1"/>
    <col min="12550" max="12550" width="15.875" style="2620" customWidth="1"/>
    <col min="12551" max="12551" width="15.25" style="2620" customWidth="1"/>
    <col min="12552" max="12552" width="14.625" style="2620" customWidth="1"/>
    <col min="12553" max="12555" width="14.875" style="2620" bestFit="1" customWidth="1"/>
    <col min="12556" max="12556" width="54.125" style="2620" customWidth="1"/>
    <col min="12557" max="12557" width="5.375" style="2620" customWidth="1"/>
    <col min="12558" max="12800" width="9" style="2620"/>
    <col min="12801" max="12801" width="4.625" style="2620" customWidth="1"/>
    <col min="12802" max="12802" width="4.375" style="2620" customWidth="1"/>
    <col min="12803" max="12803" width="5.25" style="2620" customWidth="1"/>
    <col min="12804" max="12804" width="17.5" style="2620" customWidth="1"/>
    <col min="12805" max="12805" width="36.25" style="2620" customWidth="1"/>
    <col min="12806" max="12806" width="15.875" style="2620" customWidth="1"/>
    <col min="12807" max="12807" width="15.25" style="2620" customWidth="1"/>
    <col min="12808" max="12808" width="14.625" style="2620" customWidth="1"/>
    <col min="12809" max="12811" width="14.875" style="2620" bestFit="1" customWidth="1"/>
    <col min="12812" max="12812" width="54.125" style="2620" customWidth="1"/>
    <col min="12813" max="12813" width="5.375" style="2620" customWidth="1"/>
    <col min="12814" max="13056" width="9" style="2620"/>
    <col min="13057" max="13057" width="4.625" style="2620" customWidth="1"/>
    <col min="13058" max="13058" width="4.375" style="2620" customWidth="1"/>
    <col min="13059" max="13059" width="5.25" style="2620" customWidth="1"/>
    <col min="13060" max="13060" width="17.5" style="2620" customWidth="1"/>
    <col min="13061" max="13061" width="36.25" style="2620" customWidth="1"/>
    <col min="13062" max="13062" width="15.875" style="2620" customWidth="1"/>
    <col min="13063" max="13063" width="15.25" style="2620" customWidth="1"/>
    <col min="13064" max="13064" width="14.625" style="2620" customWidth="1"/>
    <col min="13065" max="13067" width="14.875" style="2620" bestFit="1" customWidth="1"/>
    <col min="13068" max="13068" width="54.125" style="2620" customWidth="1"/>
    <col min="13069" max="13069" width="5.375" style="2620" customWidth="1"/>
    <col min="13070" max="13312" width="9" style="2620"/>
    <col min="13313" max="13313" width="4.625" style="2620" customWidth="1"/>
    <col min="13314" max="13314" width="4.375" style="2620" customWidth="1"/>
    <col min="13315" max="13315" width="5.25" style="2620" customWidth="1"/>
    <col min="13316" max="13316" width="17.5" style="2620" customWidth="1"/>
    <col min="13317" max="13317" width="36.25" style="2620" customWidth="1"/>
    <col min="13318" max="13318" width="15.875" style="2620" customWidth="1"/>
    <col min="13319" max="13319" width="15.25" style="2620" customWidth="1"/>
    <col min="13320" max="13320" width="14.625" style="2620" customWidth="1"/>
    <col min="13321" max="13323" width="14.875" style="2620" bestFit="1" customWidth="1"/>
    <col min="13324" max="13324" width="54.125" style="2620" customWidth="1"/>
    <col min="13325" max="13325" width="5.375" style="2620" customWidth="1"/>
    <col min="13326" max="13568" width="9" style="2620"/>
    <col min="13569" max="13569" width="4.625" style="2620" customWidth="1"/>
    <col min="13570" max="13570" width="4.375" style="2620" customWidth="1"/>
    <col min="13571" max="13571" width="5.25" style="2620" customWidth="1"/>
    <col min="13572" max="13572" width="17.5" style="2620" customWidth="1"/>
    <col min="13573" max="13573" width="36.25" style="2620" customWidth="1"/>
    <col min="13574" max="13574" width="15.875" style="2620" customWidth="1"/>
    <col min="13575" max="13575" width="15.25" style="2620" customWidth="1"/>
    <col min="13576" max="13576" width="14.625" style="2620" customWidth="1"/>
    <col min="13577" max="13579" width="14.875" style="2620" bestFit="1" customWidth="1"/>
    <col min="13580" max="13580" width="54.125" style="2620" customWidth="1"/>
    <col min="13581" max="13581" width="5.375" style="2620" customWidth="1"/>
    <col min="13582" max="13824" width="9" style="2620"/>
    <col min="13825" max="13825" width="4.625" style="2620" customWidth="1"/>
    <col min="13826" max="13826" width="4.375" style="2620" customWidth="1"/>
    <col min="13827" max="13827" width="5.25" style="2620" customWidth="1"/>
    <col min="13828" max="13828" width="17.5" style="2620" customWidth="1"/>
    <col min="13829" max="13829" width="36.25" style="2620" customWidth="1"/>
    <col min="13830" max="13830" width="15.875" style="2620" customWidth="1"/>
    <col min="13831" max="13831" width="15.25" style="2620" customWidth="1"/>
    <col min="13832" max="13832" width="14.625" style="2620" customWidth="1"/>
    <col min="13833" max="13835" width="14.875" style="2620" bestFit="1" customWidth="1"/>
    <col min="13836" max="13836" width="54.125" style="2620" customWidth="1"/>
    <col min="13837" max="13837" width="5.375" style="2620" customWidth="1"/>
    <col min="13838" max="14080" width="9" style="2620"/>
    <col min="14081" max="14081" width="4.625" style="2620" customWidth="1"/>
    <col min="14082" max="14082" width="4.375" style="2620" customWidth="1"/>
    <col min="14083" max="14083" width="5.25" style="2620" customWidth="1"/>
    <col min="14084" max="14084" width="17.5" style="2620" customWidth="1"/>
    <col min="14085" max="14085" width="36.25" style="2620" customWidth="1"/>
    <col min="14086" max="14086" width="15.875" style="2620" customWidth="1"/>
    <col min="14087" max="14087" width="15.25" style="2620" customWidth="1"/>
    <col min="14088" max="14088" width="14.625" style="2620" customWidth="1"/>
    <col min="14089" max="14091" width="14.875" style="2620" bestFit="1" customWidth="1"/>
    <col min="14092" max="14092" width="54.125" style="2620" customWidth="1"/>
    <col min="14093" max="14093" width="5.375" style="2620" customWidth="1"/>
    <col min="14094" max="14336" width="9" style="2620"/>
    <col min="14337" max="14337" width="4.625" style="2620" customWidth="1"/>
    <col min="14338" max="14338" width="4.375" style="2620" customWidth="1"/>
    <col min="14339" max="14339" width="5.25" style="2620" customWidth="1"/>
    <col min="14340" max="14340" width="17.5" style="2620" customWidth="1"/>
    <col min="14341" max="14341" width="36.25" style="2620" customWidth="1"/>
    <col min="14342" max="14342" width="15.875" style="2620" customWidth="1"/>
    <col min="14343" max="14343" width="15.25" style="2620" customWidth="1"/>
    <col min="14344" max="14344" width="14.625" style="2620" customWidth="1"/>
    <col min="14345" max="14347" width="14.875" style="2620" bestFit="1" customWidth="1"/>
    <col min="14348" max="14348" width="54.125" style="2620" customWidth="1"/>
    <col min="14349" max="14349" width="5.375" style="2620" customWidth="1"/>
    <col min="14350" max="14592" width="9" style="2620"/>
    <col min="14593" max="14593" width="4.625" style="2620" customWidth="1"/>
    <col min="14594" max="14594" width="4.375" style="2620" customWidth="1"/>
    <col min="14595" max="14595" width="5.25" style="2620" customWidth="1"/>
    <col min="14596" max="14596" width="17.5" style="2620" customWidth="1"/>
    <col min="14597" max="14597" width="36.25" style="2620" customWidth="1"/>
    <col min="14598" max="14598" width="15.875" style="2620" customWidth="1"/>
    <col min="14599" max="14599" width="15.25" style="2620" customWidth="1"/>
    <col min="14600" max="14600" width="14.625" style="2620" customWidth="1"/>
    <col min="14601" max="14603" width="14.875" style="2620" bestFit="1" customWidth="1"/>
    <col min="14604" max="14604" width="54.125" style="2620" customWidth="1"/>
    <col min="14605" max="14605" width="5.375" style="2620" customWidth="1"/>
    <col min="14606" max="14848" width="9" style="2620"/>
    <col min="14849" max="14849" width="4.625" style="2620" customWidth="1"/>
    <col min="14850" max="14850" width="4.375" style="2620" customWidth="1"/>
    <col min="14851" max="14851" width="5.25" style="2620" customWidth="1"/>
    <col min="14852" max="14852" width="17.5" style="2620" customWidth="1"/>
    <col min="14853" max="14853" width="36.25" style="2620" customWidth="1"/>
    <col min="14854" max="14854" width="15.875" style="2620" customWidth="1"/>
    <col min="14855" max="14855" width="15.25" style="2620" customWidth="1"/>
    <col min="14856" max="14856" width="14.625" style="2620" customWidth="1"/>
    <col min="14857" max="14859" width="14.875" style="2620" bestFit="1" customWidth="1"/>
    <col min="14860" max="14860" width="54.125" style="2620" customWidth="1"/>
    <col min="14861" max="14861" width="5.375" style="2620" customWidth="1"/>
    <col min="14862" max="15104" width="9" style="2620"/>
    <col min="15105" max="15105" width="4.625" style="2620" customWidth="1"/>
    <col min="15106" max="15106" width="4.375" style="2620" customWidth="1"/>
    <col min="15107" max="15107" width="5.25" style="2620" customWidth="1"/>
    <col min="15108" max="15108" width="17.5" style="2620" customWidth="1"/>
    <col min="15109" max="15109" width="36.25" style="2620" customWidth="1"/>
    <col min="15110" max="15110" width="15.875" style="2620" customWidth="1"/>
    <col min="15111" max="15111" width="15.25" style="2620" customWidth="1"/>
    <col min="15112" max="15112" width="14.625" style="2620" customWidth="1"/>
    <col min="15113" max="15115" width="14.875" style="2620" bestFit="1" customWidth="1"/>
    <col min="15116" max="15116" width="54.125" style="2620" customWidth="1"/>
    <col min="15117" max="15117" width="5.375" style="2620" customWidth="1"/>
    <col min="15118" max="15360" width="9" style="2620"/>
    <col min="15361" max="15361" width="4.625" style="2620" customWidth="1"/>
    <col min="15362" max="15362" width="4.375" style="2620" customWidth="1"/>
    <col min="15363" max="15363" width="5.25" style="2620" customWidth="1"/>
    <col min="15364" max="15364" width="17.5" style="2620" customWidth="1"/>
    <col min="15365" max="15365" width="36.25" style="2620" customWidth="1"/>
    <col min="15366" max="15366" width="15.875" style="2620" customWidth="1"/>
    <col min="15367" max="15367" width="15.25" style="2620" customWidth="1"/>
    <col min="15368" max="15368" width="14.625" style="2620" customWidth="1"/>
    <col min="15369" max="15371" width="14.875" style="2620" bestFit="1" customWidth="1"/>
    <col min="15372" max="15372" width="54.125" style="2620" customWidth="1"/>
    <col min="15373" max="15373" width="5.375" style="2620" customWidth="1"/>
    <col min="15374" max="15616" width="9" style="2620"/>
    <col min="15617" max="15617" width="4.625" style="2620" customWidth="1"/>
    <col min="15618" max="15618" width="4.375" style="2620" customWidth="1"/>
    <col min="15619" max="15619" width="5.25" style="2620" customWidth="1"/>
    <col min="15620" max="15620" width="17.5" style="2620" customWidth="1"/>
    <col min="15621" max="15621" width="36.25" style="2620" customWidth="1"/>
    <col min="15622" max="15622" width="15.875" style="2620" customWidth="1"/>
    <col min="15623" max="15623" width="15.25" style="2620" customWidth="1"/>
    <col min="15624" max="15624" width="14.625" style="2620" customWidth="1"/>
    <col min="15625" max="15627" width="14.875" style="2620" bestFit="1" customWidth="1"/>
    <col min="15628" max="15628" width="54.125" style="2620" customWidth="1"/>
    <col min="15629" max="15629" width="5.375" style="2620" customWidth="1"/>
    <col min="15630" max="15872" width="9" style="2620"/>
    <col min="15873" max="15873" width="4.625" style="2620" customWidth="1"/>
    <col min="15874" max="15874" width="4.375" style="2620" customWidth="1"/>
    <col min="15875" max="15875" width="5.25" style="2620" customWidth="1"/>
    <col min="15876" max="15876" width="17.5" style="2620" customWidth="1"/>
    <col min="15877" max="15877" width="36.25" style="2620" customWidth="1"/>
    <col min="15878" max="15878" width="15.875" style="2620" customWidth="1"/>
    <col min="15879" max="15879" width="15.25" style="2620" customWidth="1"/>
    <col min="15880" max="15880" width="14.625" style="2620" customWidth="1"/>
    <col min="15881" max="15883" width="14.875" style="2620" bestFit="1" customWidth="1"/>
    <col min="15884" max="15884" width="54.125" style="2620" customWidth="1"/>
    <col min="15885" max="15885" width="5.375" style="2620" customWidth="1"/>
    <col min="15886" max="16128" width="9" style="2620"/>
    <col min="16129" max="16129" width="4.625" style="2620" customWidth="1"/>
    <col min="16130" max="16130" width="4.375" style="2620" customWidth="1"/>
    <col min="16131" max="16131" width="5.25" style="2620" customWidth="1"/>
    <col min="16132" max="16132" width="17.5" style="2620" customWidth="1"/>
    <col min="16133" max="16133" width="36.25" style="2620" customWidth="1"/>
    <col min="16134" max="16134" width="15.875" style="2620" customWidth="1"/>
    <col min="16135" max="16135" width="15.25" style="2620" customWidth="1"/>
    <col min="16136" max="16136" width="14.625" style="2620" customWidth="1"/>
    <col min="16137" max="16139" width="14.875" style="2620" bestFit="1" customWidth="1"/>
    <col min="16140" max="16140" width="54.125" style="2620" customWidth="1"/>
    <col min="16141" max="16141" width="5.375" style="2620" customWidth="1"/>
    <col min="16142" max="16384" width="9" style="2620"/>
  </cols>
  <sheetData>
    <row r="1" spans="1:12" ht="75" customHeight="1">
      <c r="A1" s="2893" t="s">
        <v>2584</v>
      </c>
      <c r="B1" s="2893"/>
      <c r="C1" s="2893"/>
      <c r="D1" s="2893"/>
      <c r="E1" s="2893"/>
      <c r="F1" s="2893"/>
      <c r="G1" s="2893"/>
      <c r="H1" s="2893"/>
      <c r="I1" s="2893"/>
      <c r="J1" s="2893"/>
      <c r="K1" s="2893"/>
      <c r="L1" s="2893"/>
    </row>
    <row r="2" spans="1:12" ht="22.5" thickBot="1">
      <c r="A2" s="2894"/>
      <c r="B2" s="2894"/>
      <c r="C2" s="2894"/>
      <c r="D2" s="2894"/>
      <c r="E2" s="2894"/>
      <c r="F2" s="2621"/>
      <c r="G2" s="2621"/>
      <c r="H2" s="2621"/>
      <c r="I2" s="2621"/>
      <c r="J2" s="2621"/>
      <c r="K2" s="2621"/>
      <c r="L2" s="2622" t="s">
        <v>2585</v>
      </c>
    </row>
    <row r="3" spans="1:12" ht="36.950000000000003" customHeight="1">
      <c r="A3" s="2895"/>
      <c r="B3" s="2896"/>
      <c r="C3" s="2896"/>
      <c r="D3" s="2896"/>
      <c r="E3" s="2897" t="s">
        <v>2586</v>
      </c>
      <c r="F3" s="2899" t="s">
        <v>2587</v>
      </c>
      <c r="G3" s="2899" t="s">
        <v>2588</v>
      </c>
      <c r="H3" s="2899" t="s">
        <v>2589</v>
      </c>
      <c r="I3" s="2899" t="s">
        <v>2590</v>
      </c>
      <c r="J3" s="2899" t="s">
        <v>2591</v>
      </c>
      <c r="K3" s="2899" t="s">
        <v>2592</v>
      </c>
      <c r="L3" s="2903" t="s">
        <v>2593</v>
      </c>
    </row>
    <row r="4" spans="1:12" ht="36.950000000000003" customHeight="1" thickBot="1">
      <c r="A4" s="2623" t="s">
        <v>762</v>
      </c>
      <c r="B4" s="2624" t="s">
        <v>763</v>
      </c>
      <c r="C4" s="2624" t="s">
        <v>764</v>
      </c>
      <c r="D4" s="2625" t="s">
        <v>320</v>
      </c>
      <c r="E4" s="2898"/>
      <c r="F4" s="2900"/>
      <c r="G4" s="2900"/>
      <c r="H4" s="2900"/>
      <c r="I4" s="2900"/>
      <c r="J4" s="2900"/>
      <c r="K4" s="2900"/>
      <c r="L4" s="2904"/>
    </row>
    <row r="5" spans="1:12" ht="35.1" customHeight="1" thickTop="1">
      <c r="A5" s="2905" t="s">
        <v>2594</v>
      </c>
      <c r="B5" s="2906"/>
      <c r="C5" s="2906"/>
      <c r="D5" s="2906"/>
      <c r="E5" s="2626"/>
      <c r="F5" s="2627">
        <f t="shared" ref="F5:K5" si="0">F6+F11</f>
        <v>2769800000</v>
      </c>
      <c r="G5" s="2627">
        <f t="shared" si="0"/>
        <v>2451618700</v>
      </c>
      <c r="H5" s="2627">
        <f t="shared" si="0"/>
        <v>1753886610</v>
      </c>
      <c r="I5" s="2627">
        <f t="shared" si="0"/>
        <v>1015913390</v>
      </c>
      <c r="J5" s="2627">
        <f t="shared" si="0"/>
        <v>697732090</v>
      </c>
      <c r="K5" s="2627">
        <f t="shared" si="0"/>
        <v>318181300</v>
      </c>
      <c r="L5" s="2628"/>
    </row>
    <row r="6" spans="1:12" ht="35.1" customHeight="1">
      <c r="A6" s="2907" t="s">
        <v>2595</v>
      </c>
      <c r="B6" s="2908"/>
      <c r="C6" s="2908"/>
      <c r="D6" s="2908"/>
      <c r="E6" s="2667"/>
      <c r="F6" s="2629">
        <v>22000000</v>
      </c>
      <c r="G6" s="2629">
        <v>20805000</v>
      </c>
      <c r="H6" s="2629">
        <v>0</v>
      </c>
      <c r="I6" s="2629">
        <v>22000000</v>
      </c>
      <c r="J6" s="2629">
        <v>20805000</v>
      </c>
      <c r="K6" s="2629">
        <v>1195000</v>
      </c>
      <c r="L6" s="2673"/>
    </row>
    <row r="7" spans="1:12" ht="35.1" customHeight="1">
      <c r="A7" s="2630"/>
      <c r="B7" s="2909" t="s">
        <v>2596</v>
      </c>
      <c r="C7" s="2910"/>
      <c r="D7" s="2910"/>
      <c r="E7" s="2638"/>
      <c r="F7" s="2629">
        <v>22000000</v>
      </c>
      <c r="G7" s="2629">
        <v>20805000</v>
      </c>
      <c r="H7" s="2629">
        <v>0</v>
      </c>
      <c r="I7" s="2629">
        <v>22000000</v>
      </c>
      <c r="J7" s="2629">
        <v>20805000</v>
      </c>
      <c r="K7" s="2629">
        <v>1195000</v>
      </c>
      <c r="L7" s="2672"/>
    </row>
    <row r="8" spans="1:12" s="2635" customFormat="1" ht="35.1" customHeight="1">
      <c r="A8" s="2632"/>
      <c r="B8" s="2633"/>
      <c r="C8" s="2901" t="s">
        <v>2597</v>
      </c>
      <c r="D8" s="2902"/>
      <c r="E8" s="2638"/>
      <c r="F8" s="2629">
        <v>22000000</v>
      </c>
      <c r="G8" s="2629">
        <v>20805000</v>
      </c>
      <c r="H8" s="2629">
        <v>0</v>
      </c>
      <c r="I8" s="2629">
        <v>22000000</v>
      </c>
      <c r="J8" s="2629">
        <v>20805000</v>
      </c>
      <c r="K8" s="2629">
        <v>1195000</v>
      </c>
      <c r="L8" s="2634"/>
    </row>
    <row r="9" spans="1:12" s="2635" customFormat="1" ht="35.1" customHeight="1">
      <c r="A9" s="2632"/>
      <c r="B9" s="2633"/>
      <c r="C9" s="2636"/>
      <c r="D9" s="2637" t="s">
        <v>2598</v>
      </c>
      <c r="E9" s="2638"/>
      <c r="F9" s="2629">
        <f t="shared" ref="F9:K9" si="1">SUM(F10:F10)</f>
        <v>22000000</v>
      </c>
      <c r="G9" s="2629">
        <v>20805000</v>
      </c>
      <c r="H9" s="2629">
        <f t="shared" si="1"/>
        <v>0</v>
      </c>
      <c r="I9" s="2629">
        <f t="shared" si="1"/>
        <v>22000000</v>
      </c>
      <c r="J9" s="2629">
        <f t="shared" si="1"/>
        <v>20805000</v>
      </c>
      <c r="K9" s="2629">
        <f t="shared" si="1"/>
        <v>1195000</v>
      </c>
      <c r="L9" s="2658"/>
    </row>
    <row r="10" spans="1:12" s="2635" customFormat="1" ht="35.1" customHeight="1">
      <c r="A10" s="2639"/>
      <c r="B10" s="2640"/>
      <c r="C10" s="2641"/>
      <c r="D10" s="2642" t="s">
        <v>2599</v>
      </c>
      <c r="E10" s="2643" t="s">
        <v>2600</v>
      </c>
      <c r="F10" s="2644">
        <v>22000000</v>
      </c>
      <c r="G10" s="2644">
        <v>20805000</v>
      </c>
      <c r="H10" s="2644">
        <v>0</v>
      </c>
      <c r="I10" s="2644">
        <f>SUM(F10-H10)</f>
        <v>22000000</v>
      </c>
      <c r="J10" s="2644">
        <v>20805000</v>
      </c>
      <c r="K10" s="2644">
        <f>F10-H10-J10</f>
        <v>1195000</v>
      </c>
      <c r="L10" s="2645" t="s">
        <v>2601</v>
      </c>
    </row>
    <row r="11" spans="1:12" ht="35.1" customHeight="1">
      <c r="A11" s="2907" t="s">
        <v>2602</v>
      </c>
      <c r="B11" s="2908"/>
      <c r="C11" s="2908"/>
      <c r="D11" s="2911"/>
      <c r="E11" s="2668"/>
      <c r="F11" s="2629">
        <f t="shared" ref="F11:K11" si="2">F12+F19</f>
        <v>2747800000</v>
      </c>
      <c r="G11" s="2629">
        <f t="shared" si="2"/>
        <v>2430813700</v>
      </c>
      <c r="H11" s="2629">
        <f t="shared" si="2"/>
        <v>1753886610</v>
      </c>
      <c r="I11" s="2629">
        <f t="shared" si="2"/>
        <v>993913390</v>
      </c>
      <c r="J11" s="2629">
        <f t="shared" si="2"/>
        <v>676927090</v>
      </c>
      <c r="K11" s="2629">
        <f t="shared" si="2"/>
        <v>316986300</v>
      </c>
      <c r="L11" s="2658"/>
    </row>
    <row r="12" spans="1:12" ht="35.1" customHeight="1">
      <c r="A12" s="2630"/>
      <c r="B12" s="2912" t="s">
        <v>2603</v>
      </c>
      <c r="C12" s="2913"/>
      <c r="D12" s="2914"/>
      <c r="E12" s="2638"/>
      <c r="F12" s="2629">
        <f t="shared" ref="F12:K14" si="3">F13</f>
        <v>1997800000</v>
      </c>
      <c r="G12" s="2629">
        <f t="shared" si="3"/>
        <v>1852144610</v>
      </c>
      <c r="H12" s="2629">
        <f t="shared" si="3"/>
        <v>1292942610</v>
      </c>
      <c r="I12" s="2629">
        <f t="shared" si="3"/>
        <v>704857390</v>
      </c>
      <c r="J12" s="2629">
        <f t="shared" si="3"/>
        <v>559202000</v>
      </c>
      <c r="K12" s="2629">
        <f t="shared" si="3"/>
        <v>145655390</v>
      </c>
      <c r="L12" s="2658"/>
    </row>
    <row r="13" spans="1:12" s="2635" customFormat="1" ht="35.1" customHeight="1">
      <c r="A13" s="2632"/>
      <c r="B13" s="2633"/>
      <c r="C13" s="2901" t="s">
        <v>2604</v>
      </c>
      <c r="D13" s="2902"/>
      <c r="E13" s="2638"/>
      <c r="F13" s="2629">
        <f t="shared" si="3"/>
        <v>1997800000</v>
      </c>
      <c r="G13" s="2629">
        <f t="shared" si="3"/>
        <v>1852144610</v>
      </c>
      <c r="H13" s="2629">
        <f t="shared" si="3"/>
        <v>1292942610</v>
      </c>
      <c r="I13" s="2629">
        <f t="shared" si="3"/>
        <v>704857390</v>
      </c>
      <c r="J13" s="2629">
        <f t="shared" si="3"/>
        <v>559202000</v>
      </c>
      <c r="K13" s="2629">
        <f t="shared" si="3"/>
        <v>145655390</v>
      </c>
      <c r="L13" s="2658"/>
    </row>
    <row r="14" spans="1:12" s="2635" customFormat="1" ht="35.1" customHeight="1">
      <c r="A14" s="2632"/>
      <c r="B14" s="2633"/>
      <c r="C14" s="2636"/>
      <c r="D14" s="2637" t="s">
        <v>2605</v>
      </c>
      <c r="E14" s="2669"/>
      <c r="F14" s="2629">
        <f t="shared" si="3"/>
        <v>1997800000</v>
      </c>
      <c r="G14" s="2629">
        <f t="shared" si="3"/>
        <v>1852144610</v>
      </c>
      <c r="H14" s="2629">
        <f t="shared" si="3"/>
        <v>1292942610</v>
      </c>
      <c r="I14" s="2629">
        <f t="shared" si="3"/>
        <v>704857390</v>
      </c>
      <c r="J14" s="2629">
        <f t="shared" si="3"/>
        <v>559202000</v>
      </c>
      <c r="K14" s="2629">
        <f t="shared" si="3"/>
        <v>145655390</v>
      </c>
      <c r="L14" s="2674"/>
    </row>
    <row r="15" spans="1:12" s="2635" customFormat="1" ht="48">
      <c r="A15" s="2646"/>
      <c r="B15" s="2647"/>
      <c r="C15" s="2648"/>
      <c r="D15" s="2649" t="s">
        <v>2606</v>
      </c>
      <c r="E15" s="2670" t="s">
        <v>2607</v>
      </c>
      <c r="F15" s="2644">
        <v>1997800000</v>
      </c>
      <c r="G15" s="2644">
        <v>1852144610</v>
      </c>
      <c r="H15" s="2644">
        <v>1292942610</v>
      </c>
      <c r="I15" s="2644">
        <f>F15-H15</f>
        <v>704857390</v>
      </c>
      <c r="J15" s="2644">
        <v>559202000</v>
      </c>
      <c r="K15" s="2644">
        <v>145655390</v>
      </c>
      <c r="L15" s="2645" t="s">
        <v>2608</v>
      </c>
    </row>
    <row r="16" spans="1:12" ht="35.1" hidden="1" customHeight="1">
      <c r="A16" s="2650"/>
      <c r="B16" s="2651"/>
      <c r="C16" s="2651"/>
      <c r="D16" s="2649" t="s">
        <v>2606</v>
      </c>
      <c r="E16" s="2643" t="s">
        <v>2609</v>
      </c>
      <c r="F16" s="2644">
        <v>1048000000</v>
      </c>
      <c r="G16" s="2644">
        <v>1048000000</v>
      </c>
      <c r="H16" s="2644">
        <v>838400000</v>
      </c>
      <c r="I16" s="2644">
        <f>SUM(F16-H16)</f>
        <v>209600000</v>
      </c>
      <c r="J16" s="2644">
        <v>209600000</v>
      </c>
      <c r="K16" s="2644">
        <f>F16-H16-J16</f>
        <v>0</v>
      </c>
      <c r="L16" s="2645" t="s">
        <v>2610</v>
      </c>
    </row>
    <row r="17" spans="1:12" ht="35.1" hidden="1" customHeight="1">
      <c r="A17" s="2650"/>
      <c r="B17" s="2652"/>
      <c r="C17" s="2651"/>
      <c r="D17" s="2653"/>
      <c r="E17" s="2671" t="s">
        <v>2611</v>
      </c>
      <c r="F17" s="2654">
        <v>439572000</v>
      </c>
      <c r="G17" s="2654">
        <v>439572000</v>
      </c>
      <c r="H17" s="2654">
        <v>240975000</v>
      </c>
      <c r="I17" s="2644">
        <f>SUM(F17-H17)</f>
        <v>198597000</v>
      </c>
      <c r="J17" s="2654">
        <v>198597000</v>
      </c>
      <c r="K17" s="2644">
        <f>F17-H17-J17</f>
        <v>0</v>
      </c>
      <c r="L17" s="2645" t="s">
        <v>2612</v>
      </c>
    </row>
    <row r="18" spans="1:12" s="2635" customFormat="1" ht="35.1" hidden="1" customHeight="1">
      <c r="A18" s="2646"/>
      <c r="B18" s="2647"/>
      <c r="C18" s="2655"/>
      <c r="D18" s="2656"/>
      <c r="E18" s="2671" t="s">
        <v>2613</v>
      </c>
      <c r="F18" s="2654">
        <v>151005000</v>
      </c>
      <c r="G18" s="2654">
        <v>151005000</v>
      </c>
      <c r="H18" s="2654">
        <v>0</v>
      </c>
      <c r="I18" s="2644">
        <f>SUM(F18-H18)</f>
        <v>151005000</v>
      </c>
      <c r="J18" s="2654">
        <v>151005000</v>
      </c>
      <c r="K18" s="2644">
        <f>F18-H18-J18</f>
        <v>0</v>
      </c>
      <c r="L18" s="2645" t="s">
        <v>2614</v>
      </c>
    </row>
    <row r="19" spans="1:12" s="2635" customFormat="1" ht="35.1" customHeight="1">
      <c r="A19" s="2646"/>
      <c r="B19" s="2647"/>
      <c r="C19" s="2901" t="s">
        <v>2615</v>
      </c>
      <c r="D19" s="2902"/>
      <c r="E19" s="2671"/>
      <c r="F19" s="2657">
        <f t="shared" ref="F19:K20" si="4">F20</f>
        <v>750000000</v>
      </c>
      <c r="G19" s="2657">
        <f t="shared" si="4"/>
        <v>578669090</v>
      </c>
      <c r="H19" s="2657">
        <f t="shared" si="4"/>
        <v>460944000</v>
      </c>
      <c r="I19" s="2657">
        <f t="shared" si="4"/>
        <v>289056000</v>
      </c>
      <c r="J19" s="2657">
        <f t="shared" si="4"/>
        <v>117725090</v>
      </c>
      <c r="K19" s="2657">
        <f t="shared" si="4"/>
        <v>171330910</v>
      </c>
      <c r="L19" s="2645"/>
    </row>
    <row r="20" spans="1:12" s="2635" customFormat="1" ht="35.1" customHeight="1">
      <c r="A20" s="2646"/>
      <c r="B20" s="2647"/>
      <c r="C20" s="2648"/>
      <c r="D20" s="2637" t="s">
        <v>2616</v>
      </c>
      <c r="E20" s="2631"/>
      <c r="F20" s="2629">
        <f t="shared" si="4"/>
        <v>750000000</v>
      </c>
      <c r="G20" s="2629">
        <f t="shared" si="4"/>
        <v>578669090</v>
      </c>
      <c r="H20" s="2629">
        <f t="shared" si="4"/>
        <v>460944000</v>
      </c>
      <c r="I20" s="2629">
        <f t="shared" si="4"/>
        <v>289056000</v>
      </c>
      <c r="J20" s="2629">
        <f t="shared" si="4"/>
        <v>117725090</v>
      </c>
      <c r="K20" s="2629">
        <f t="shared" si="4"/>
        <v>171330910</v>
      </c>
      <c r="L20" s="2658"/>
    </row>
    <row r="21" spans="1:12" s="2635" customFormat="1" ht="35.1" customHeight="1" thickBot="1">
      <c r="A21" s="2659"/>
      <c r="B21" s="2660"/>
      <c r="C21" s="2661"/>
      <c r="D21" s="2662" t="s">
        <v>2617</v>
      </c>
      <c r="E21" s="2663" t="s">
        <v>2618</v>
      </c>
      <c r="F21" s="2664">
        <v>750000000</v>
      </c>
      <c r="G21" s="2664">
        <v>578669090</v>
      </c>
      <c r="H21" s="2664">
        <v>460944000</v>
      </c>
      <c r="I21" s="2664">
        <f>F21-H21</f>
        <v>289056000</v>
      </c>
      <c r="J21" s="2664">
        <f>G21-H21</f>
        <v>117725090</v>
      </c>
      <c r="K21" s="2664">
        <f>F21-H21-J21</f>
        <v>171330910</v>
      </c>
      <c r="L21" s="2665" t="s">
        <v>2619</v>
      </c>
    </row>
  </sheetData>
  <mergeCells count="20">
    <mergeCell ref="C19:D19"/>
    <mergeCell ref="I3:I4"/>
    <mergeCell ref="J3:J4"/>
    <mergeCell ref="K3:K4"/>
    <mergeCell ref="L3:L4"/>
    <mergeCell ref="A5:D5"/>
    <mergeCell ref="A6:D6"/>
    <mergeCell ref="B7:D7"/>
    <mergeCell ref="C8:D8"/>
    <mergeCell ref="A11:D11"/>
    <mergeCell ref="B12:D12"/>
    <mergeCell ref="C13:D13"/>
    <mergeCell ref="A1:L1"/>
    <mergeCell ref="A2:C2"/>
    <mergeCell ref="D2:E2"/>
    <mergeCell ref="A3:D3"/>
    <mergeCell ref="E3:E4"/>
    <mergeCell ref="F3:F4"/>
    <mergeCell ref="G3:G4"/>
    <mergeCell ref="H3:H4"/>
  </mergeCells>
  <phoneticPr fontId="16" type="noConversion"/>
  <printOptions horizontalCentered="1"/>
  <pageMargins left="0.39370078740157483" right="0.28000000000000003" top="0.64" bottom="0.3" header="0.43" footer="7.874015748031496E-2"/>
  <pageSetup paperSize="9" scale="6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</sheetPr>
  <dimension ref="A1:M57"/>
  <sheetViews>
    <sheetView zoomScaleNormal="100" workbookViewId="0">
      <selection activeCell="D43" sqref="D43"/>
    </sheetView>
  </sheetViews>
  <sheetFormatPr defaultRowHeight="13.5"/>
  <cols>
    <col min="1" max="1" width="11.75" style="108" customWidth="1"/>
    <col min="2" max="2" width="14.125" style="108" customWidth="1"/>
    <col min="3" max="256" width="9" style="108"/>
    <col min="257" max="257" width="11.75" style="108" customWidth="1"/>
    <col min="258" max="258" width="14.125" style="108" customWidth="1"/>
    <col min="259" max="512" width="9" style="108"/>
    <col min="513" max="513" width="11.75" style="108" customWidth="1"/>
    <col min="514" max="514" width="14.125" style="108" customWidth="1"/>
    <col min="515" max="768" width="9" style="108"/>
    <col min="769" max="769" width="11.75" style="108" customWidth="1"/>
    <col min="770" max="770" width="14.125" style="108" customWidth="1"/>
    <col min="771" max="1024" width="9" style="108"/>
    <col min="1025" max="1025" width="11.75" style="108" customWidth="1"/>
    <col min="1026" max="1026" width="14.125" style="108" customWidth="1"/>
    <col min="1027" max="1280" width="9" style="108"/>
    <col min="1281" max="1281" width="11.75" style="108" customWidth="1"/>
    <col min="1282" max="1282" width="14.125" style="108" customWidth="1"/>
    <col min="1283" max="1536" width="9" style="108"/>
    <col min="1537" max="1537" width="11.75" style="108" customWidth="1"/>
    <col min="1538" max="1538" width="14.125" style="108" customWidth="1"/>
    <col min="1539" max="1792" width="9" style="108"/>
    <col min="1793" max="1793" width="11.75" style="108" customWidth="1"/>
    <col min="1794" max="1794" width="14.125" style="108" customWidth="1"/>
    <col min="1795" max="2048" width="9" style="108"/>
    <col min="2049" max="2049" width="11.75" style="108" customWidth="1"/>
    <col min="2050" max="2050" width="14.125" style="108" customWidth="1"/>
    <col min="2051" max="2304" width="9" style="108"/>
    <col min="2305" max="2305" width="11.75" style="108" customWidth="1"/>
    <col min="2306" max="2306" width="14.125" style="108" customWidth="1"/>
    <col min="2307" max="2560" width="9" style="108"/>
    <col min="2561" max="2561" width="11.75" style="108" customWidth="1"/>
    <col min="2562" max="2562" width="14.125" style="108" customWidth="1"/>
    <col min="2563" max="2816" width="9" style="108"/>
    <col min="2817" max="2817" width="11.75" style="108" customWidth="1"/>
    <col min="2818" max="2818" width="14.125" style="108" customWidth="1"/>
    <col min="2819" max="3072" width="9" style="108"/>
    <col min="3073" max="3073" width="11.75" style="108" customWidth="1"/>
    <col min="3074" max="3074" width="14.125" style="108" customWidth="1"/>
    <col min="3075" max="3328" width="9" style="108"/>
    <col min="3329" max="3329" width="11.75" style="108" customWidth="1"/>
    <col min="3330" max="3330" width="14.125" style="108" customWidth="1"/>
    <col min="3331" max="3584" width="9" style="108"/>
    <col min="3585" max="3585" width="11.75" style="108" customWidth="1"/>
    <col min="3586" max="3586" width="14.125" style="108" customWidth="1"/>
    <col min="3587" max="3840" width="9" style="108"/>
    <col min="3841" max="3841" width="11.75" style="108" customWidth="1"/>
    <col min="3842" max="3842" width="14.125" style="108" customWidth="1"/>
    <col min="3843" max="4096" width="9" style="108"/>
    <col min="4097" max="4097" width="11.75" style="108" customWidth="1"/>
    <col min="4098" max="4098" width="14.125" style="108" customWidth="1"/>
    <col min="4099" max="4352" width="9" style="108"/>
    <col min="4353" max="4353" width="11.75" style="108" customWidth="1"/>
    <col min="4354" max="4354" width="14.125" style="108" customWidth="1"/>
    <col min="4355" max="4608" width="9" style="108"/>
    <col min="4609" max="4609" width="11.75" style="108" customWidth="1"/>
    <col min="4610" max="4610" width="14.125" style="108" customWidth="1"/>
    <col min="4611" max="4864" width="9" style="108"/>
    <col min="4865" max="4865" width="11.75" style="108" customWidth="1"/>
    <col min="4866" max="4866" width="14.125" style="108" customWidth="1"/>
    <col min="4867" max="5120" width="9" style="108"/>
    <col min="5121" max="5121" width="11.75" style="108" customWidth="1"/>
    <col min="5122" max="5122" width="14.125" style="108" customWidth="1"/>
    <col min="5123" max="5376" width="9" style="108"/>
    <col min="5377" max="5377" width="11.75" style="108" customWidth="1"/>
    <col min="5378" max="5378" width="14.125" style="108" customWidth="1"/>
    <col min="5379" max="5632" width="9" style="108"/>
    <col min="5633" max="5633" width="11.75" style="108" customWidth="1"/>
    <col min="5634" max="5634" width="14.125" style="108" customWidth="1"/>
    <col min="5635" max="5888" width="9" style="108"/>
    <col min="5889" max="5889" width="11.75" style="108" customWidth="1"/>
    <col min="5890" max="5890" width="14.125" style="108" customWidth="1"/>
    <col min="5891" max="6144" width="9" style="108"/>
    <col min="6145" max="6145" width="11.75" style="108" customWidth="1"/>
    <col min="6146" max="6146" width="14.125" style="108" customWidth="1"/>
    <col min="6147" max="6400" width="9" style="108"/>
    <col min="6401" max="6401" width="11.75" style="108" customWidth="1"/>
    <col min="6402" max="6402" width="14.125" style="108" customWidth="1"/>
    <col min="6403" max="6656" width="9" style="108"/>
    <col min="6657" max="6657" width="11.75" style="108" customWidth="1"/>
    <col min="6658" max="6658" width="14.125" style="108" customWidth="1"/>
    <col min="6659" max="6912" width="9" style="108"/>
    <col min="6913" max="6913" width="11.75" style="108" customWidth="1"/>
    <col min="6914" max="6914" width="14.125" style="108" customWidth="1"/>
    <col min="6915" max="7168" width="9" style="108"/>
    <col min="7169" max="7169" width="11.75" style="108" customWidth="1"/>
    <col min="7170" max="7170" width="14.125" style="108" customWidth="1"/>
    <col min="7171" max="7424" width="9" style="108"/>
    <col min="7425" max="7425" width="11.75" style="108" customWidth="1"/>
    <col min="7426" max="7426" width="14.125" style="108" customWidth="1"/>
    <col min="7427" max="7680" width="9" style="108"/>
    <col min="7681" max="7681" width="11.75" style="108" customWidth="1"/>
    <col min="7682" max="7682" width="14.125" style="108" customWidth="1"/>
    <col min="7683" max="7936" width="9" style="108"/>
    <col min="7937" max="7937" width="11.75" style="108" customWidth="1"/>
    <col min="7938" max="7938" width="14.125" style="108" customWidth="1"/>
    <col min="7939" max="8192" width="9" style="108"/>
    <col min="8193" max="8193" width="11.75" style="108" customWidth="1"/>
    <col min="8194" max="8194" width="14.125" style="108" customWidth="1"/>
    <col min="8195" max="8448" width="9" style="108"/>
    <col min="8449" max="8449" width="11.75" style="108" customWidth="1"/>
    <col min="8450" max="8450" width="14.125" style="108" customWidth="1"/>
    <col min="8451" max="8704" width="9" style="108"/>
    <col min="8705" max="8705" width="11.75" style="108" customWidth="1"/>
    <col min="8706" max="8706" width="14.125" style="108" customWidth="1"/>
    <col min="8707" max="8960" width="9" style="108"/>
    <col min="8961" max="8961" width="11.75" style="108" customWidth="1"/>
    <col min="8962" max="8962" width="14.125" style="108" customWidth="1"/>
    <col min="8963" max="9216" width="9" style="108"/>
    <col min="9217" max="9217" width="11.75" style="108" customWidth="1"/>
    <col min="9218" max="9218" width="14.125" style="108" customWidth="1"/>
    <col min="9219" max="9472" width="9" style="108"/>
    <col min="9473" max="9473" width="11.75" style="108" customWidth="1"/>
    <col min="9474" max="9474" width="14.125" style="108" customWidth="1"/>
    <col min="9475" max="9728" width="9" style="108"/>
    <col min="9729" max="9729" width="11.75" style="108" customWidth="1"/>
    <col min="9730" max="9730" width="14.125" style="108" customWidth="1"/>
    <col min="9731" max="9984" width="9" style="108"/>
    <col min="9985" max="9985" width="11.75" style="108" customWidth="1"/>
    <col min="9986" max="9986" width="14.125" style="108" customWidth="1"/>
    <col min="9987" max="10240" width="9" style="108"/>
    <col min="10241" max="10241" width="11.75" style="108" customWidth="1"/>
    <col min="10242" max="10242" width="14.125" style="108" customWidth="1"/>
    <col min="10243" max="10496" width="9" style="108"/>
    <col min="10497" max="10497" width="11.75" style="108" customWidth="1"/>
    <col min="10498" max="10498" width="14.125" style="108" customWidth="1"/>
    <col min="10499" max="10752" width="9" style="108"/>
    <col min="10753" max="10753" width="11.75" style="108" customWidth="1"/>
    <col min="10754" max="10754" width="14.125" style="108" customWidth="1"/>
    <col min="10755" max="11008" width="9" style="108"/>
    <col min="11009" max="11009" width="11.75" style="108" customWidth="1"/>
    <col min="11010" max="11010" width="14.125" style="108" customWidth="1"/>
    <col min="11011" max="11264" width="9" style="108"/>
    <col min="11265" max="11265" width="11.75" style="108" customWidth="1"/>
    <col min="11266" max="11266" width="14.125" style="108" customWidth="1"/>
    <col min="11267" max="11520" width="9" style="108"/>
    <col min="11521" max="11521" width="11.75" style="108" customWidth="1"/>
    <col min="11522" max="11522" width="14.125" style="108" customWidth="1"/>
    <col min="11523" max="11776" width="9" style="108"/>
    <col min="11777" max="11777" width="11.75" style="108" customWidth="1"/>
    <col min="11778" max="11778" width="14.125" style="108" customWidth="1"/>
    <col min="11779" max="12032" width="9" style="108"/>
    <col min="12033" max="12033" width="11.75" style="108" customWidth="1"/>
    <col min="12034" max="12034" width="14.125" style="108" customWidth="1"/>
    <col min="12035" max="12288" width="9" style="108"/>
    <col min="12289" max="12289" width="11.75" style="108" customWidth="1"/>
    <col min="12290" max="12290" width="14.125" style="108" customWidth="1"/>
    <col min="12291" max="12544" width="9" style="108"/>
    <col min="12545" max="12545" width="11.75" style="108" customWidth="1"/>
    <col min="12546" max="12546" width="14.125" style="108" customWidth="1"/>
    <col min="12547" max="12800" width="9" style="108"/>
    <col min="12801" max="12801" width="11.75" style="108" customWidth="1"/>
    <col min="12802" max="12802" width="14.125" style="108" customWidth="1"/>
    <col min="12803" max="13056" width="9" style="108"/>
    <col min="13057" max="13057" width="11.75" style="108" customWidth="1"/>
    <col min="13058" max="13058" width="14.125" style="108" customWidth="1"/>
    <col min="13059" max="13312" width="9" style="108"/>
    <col min="13313" max="13313" width="11.75" style="108" customWidth="1"/>
    <col min="13314" max="13314" width="14.125" style="108" customWidth="1"/>
    <col min="13315" max="13568" width="9" style="108"/>
    <col min="13569" max="13569" width="11.75" style="108" customWidth="1"/>
    <col min="13570" max="13570" width="14.125" style="108" customWidth="1"/>
    <col min="13571" max="13824" width="9" style="108"/>
    <col min="13825" max="13825" width="11.75" style="108" customWidth="1"/>
    <col min="13826" max="13826" width="14.125" style="108" customWidth="1"/>
    <col min="13827" max="14080" width="9" style="108"/>
    <col min="14081" max="14081" width="11.75" style="108" customWidth="1"/>
    <col min="14082" max="14082" width="14.125" style="108" customWidth="1"/>
    <col min="14083" max="14336" width="9" style="108"/>
    <col min="14337" max="14337" width="11.75" style="108" customWidth="1"/>
    <col min="14338" max="14338" width="14.125" style="108" customWidth="1"/>
    <col min="14339" max="14592" width="9" style="108"/>
    <col min="14593" max="14593" width="11.75" style="108" customWidth="1"/>
    <col min="14594" max="14594" width="14.125" style="108" customWidth="1"/>
    <col min="14595" max="14848" width="9" style="108"/>
    <col min="14849" max="14849" width="11.75" style="108" customWidth="1"/>
    <col min="14850" max="14850" width="14.125" style="108" customWidth="1"/>
    <col min="14851" max="15104" width="9" style="108"/>
    <col min="15105" max="15105" width="11.75" style="108" customWidth="1"/>
    <col min="15106" max="15106" width="14.125" style="108" customWidth="1"/>
    <col min="15107" max="15360" width="9" style="108"/>
    <col min="15361" max="15361" width="11.75" style="108" customWidth="1"/>
    <col min="15362" max="15362" width="14.125" style="108" customWidth="1"/>
    <col min="15363" max="15616" width="9" style="108"/>
    <col min="15617" max="15617" width="11.75" style="108" customWidth="1"/>
    <col min="15618" max="15618" width="14.125" style="108" customWidth="1"/>
    <col min="15619" max="15872" width="9" style="108"/>
    <col min="15873" max="15873" width="11.75" style="108" customWidth="1"/>
    <col min="15874" max="15874" width="14.125" style="108" customWidth="1"/>
    <col min="15875" max="16128" width="9" style="108"/>
    <col min="16129" max="16129" width="11.75" style="108" customWidth="1"/>
    <col min="16130" max="16130" width="14.125" style="108" customWidth="1"/>
    <col min="16131" max="16384" width="9" style="108"/>
  </cols>
  <sheetData>
    <row r="1" spans="1:13" ht="13.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3.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13.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3" ht="13.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13.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3.5" customHeight="1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1:13" ht="13.5" customHeight="1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13" ht="13.5" customHeight="1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3" ht="13.5" customHeight="1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</row>
    <row r="10" spans="1:13" ht="46.5">
      <c r="A10" s="94"/>
      <c r="B10" s="2685" t="s">
        <v>154</v>
      </c>
      <c r="C10" s="2685"/>
      <c r="D10" s="2685"/>
      <c r="E10" s="2685"/>
      <c r="F10" s="2685"/>
      <c r="G10" s="2685"/>
      <c r="H10" s="2685"/>
      <c r="I10" s="2685"/>
      <c r="K10" s="109"/>
      <c r="L10" s="109"/>
      <c r="M10" s="94"/>
    </row>
    <row r="11" spans="1:13" ht="13.5" customHeight="1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 spans="1:13" ht="13.5" customHeight="1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</row>
    <row r="13" spans="1:13" ht="13.5" customHeight="1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</row>
    <row r="14" spans="1:13" ht="13.5" customHeight="1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ht="13.5" customHeight="1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</row>
    <row r="16" spans="1:13" ht="13.5" customHeight="1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</row>
    <row r="17" spans="1:13" ht="13.5" customHeight="1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 ht="13.5" customHeight="1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ht="13.5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ht="13.5" customHeight="1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 ht="13.5" customHeigh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</row>
    <row r="31" spans="1:13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13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</row>
    <row r="33" spans="1:13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</row>
    <row r="34" spans="1:13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</row>
    <row r="35" spans="1:13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</row>
    <row r="36" spans="1:13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</row>
    <row r="37" spans="1:13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</row>
    <row r="39" spans="1:13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</row>
    <row r="41" spans="1:13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</row>
    <row r="42" spans="1:13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</row>
    <row r="43" spans="1:13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</row>
    <row r="44" spans="1:13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</row>
    <row r="45" spans="1:13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</row>
    <row r="46" spans="1:13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</row>
    <row r="47" spans="1:13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</row>
    <row r="48" spans="1:13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</row>
    <row r="49" spans="1:13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</row>
    <row r="50" spans="1:13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</row>
    <row r="51" spans="1:13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</row>
    <row r="52" spans="1:13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</row>
    <row r="53" spans="1:13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</row>
    <row r="54" spans="1:13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</row>
    <row r="55" spans="1:13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</row>
    <row r="56" spans="1:13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</row>
    <row r="57" spans="1:13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</row>
  </sheetData>
  <mergeCells count="1">
    <mergeCell ref="B10:I10"/>
  </mergeCells>
  <phoneticPr fontId="16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</sheetPr>
  <dimension ref="A1:H40"/>
  <sheetViews>
    <sheetView tabSelected="1" zoomScaleNormal="100" workbookViewId="0">
      <selection activeCell="C23" sqref="C23"/>
    </sheetView>
  </sheetViews>
  <sheetFormatPr defaultRowHeight="13.5"/>
  <cols>
    <col min="1" max="1" width="20.125" style="164" customWidth="1"/>
    <col min="2" max="2" width="31.5" style="164" customWidth="1"/>
    <col min="3" max="3" width="10.125" style="171" customWidth="1"/>
    <col min="4" max="4" width="15.5" style="172" customWidth="1"/>
    <col min="5" max="5" width="15.25" style="164" customWidth="1"/>
    <col min="6" max="6" width="14.875" style="172" customWidth="1"/>
    <col min="7" max="7" width="15.125" style="164" customWidth="1"/>
    <col min="8" max="255" width="9" style="164"/>
    <col min="256" max="256" width="20.125" style="164" customWidth="1"/>
    <col min="257" max="257" width="31.5" style="164" customWidth="1"/>
    <col min="258" max="258" width="15.125" style="164" customWidth="1"/>
    <col min="259" max="259" width="0" style="164" hidden="1" customWidth="1"/>
    <col min="260" max="260" width="15.5" style="164" customWidth="1"/>
    <col min="261" max="261" width="15.25" style="164" customWidth="1"/>
    <col min="262" max="262" width="14.875" style="164" customWidth="1"/>
    <col min="263" max="263" width="15.125" style="164" customWidth="1"/>
    <col min="264" max="511" width="9" style="164"/>
    <col min="512" max="512" width="20.125" style="164" customWidth="1"/>
    <col min="513" max="513" width="31.5" style="164" customWidth="1"/>
    <col min="514" max="514" width="15.125" style="164" customWidth="1"/>
    <col min="515" max="515" width="0" style="164" hidden="1" customWidth="1"/>
    <col min="516" max="516" width="15.5" style="164" customWidth="1"/>
    <col min="517" max="517" width="15.25" style="164" customWidth="1"/>
    <col min="518" max="518" width="14.875" style="164" customWidth="1"/>
    <col min="519" max="519" width="15.125" style="164" customWidth="1"/>
    <col min="520" max="767" width="9" style="164"/>
    <col min="768" max="768" width="20.125" style="164" customWidth="1"/>
    <col min="769" max="769" width="31.5" style="164" customWidth="1"/>
    <col min="770" max="770" width="15.125" style="164" customWidth="1"/>
    <col min="771" max="771" width="0" style="164" hidden="1" customWidth="1"/>
    <col min="772" max="772" width="15.5" style="164" customWidth="1"/>
    <col min="773" max="773" width="15.25" style="164" customWidth="1"/>
    <col min="774" max="774" width="14.875" style="164" customWidth="1"/>
    <col min="775" max="775" width="15.125" style="164" customWidth="1"/>
    <col min="776" max="1023" width="9" style="164"/>
    <col min="1024" max="1024" width="20.125" style="164" customWidth="1"/>
    <col min="1025" max="1025" width="31.5" style="164" customWidth="1"/>
    <col min="1026" max="1026" width="15.125" style="164" customWidth="1"/>
    <col min="1027" max="1027" width="0" style="164" hidden="1" customWidth="1"/>
    <col min="1028" max="1028" width="15.5" style="164" customWidth="1"/>
    <col min="1029" max="1029" width="15.25" style="164" customWidth="1"/>
    <col min="1030" max="1030" width="14.875" style="164" customWidth="1"/>
    <col min="1031" max="1031" width="15.125" style="164" customWidth="1"/>
    <col min="1032" max="1279" width="9" style="164"/>
    <col min="1280" max="1280" width="20.125" style="164" customWidth="1"/>
    <col min="1281" max="1281" width="31.5" style="164" customWidth="1"/>
    <col min="1282" max="1282" width="15.125" style="164" customWidth="1"/>
    <col min="1283" max="1283" width="0" style="164" hidden="1" customWidth="1"/>
    <col min="1284" max="1284" width="15.5" style="164" customWidth="1"/>
    <col min="1285" max="1285" width="15.25" style="164" customWidth="1"/>
    <col min="1286" max="1286" width="14.875" style="164" customWidth="1"/>
    <col min="1287" max="1287" width="15.125" style="164" customWidth="1"/>
    <col min="1288" max="1535" width="9" style="164"/>
    <col min="1536" max="1536" width="20.125" style="164" customWidth="1"/>
    <col min="1537" max="1537" width="31.5" style="164" customWidth="1"/>
    <col min="1538" max="1538" width="15.125" style="164" customWidth="1"/>
    <col min="1539" max="1539" width="0" style="164" hidden="1" customWidth="1"/>
    <col min="1540" max="1540" width="15.5" style="164" customWidth="1"/>
    <col min="1541" max="1541" width="15.25" style="164" customWidth="1"/>
    <col min="1542" max="1542" width="14.875" style="164" customWidth="1"/>
    <col min="1543" max="1543" width="15.125" style="164" customWidth="1"/>
    <col min="1544" max="1791" width="9" style="164"/>
    <col min="1792" max="1792" width="20.125" style="164" customWidth="1"/>
    <col min="1793" max="1793" width="31.5" style="164" customWidth="1"/>
    <col min="1794" max="1794" width="15.125" style="164" customWidth="1"/>
    <col min="1795" max="1795" width="0" style="164" hidden="1" customWidth="1"/>
    <col min="1796" max="1796" width="15.5" style="164" customWidth="1"/>
    <col min="1797" max="1797" width="15.25" style="164" customWidth="1"/>
    <col min="1798" max="1798" width="14.875" style="164" customWidth="1"/>
    <col min="1799" max="1799" width="15.125" style="164" customWidth="1"/>
    <col min="1800" max="2047" width="9" style="164"/>
    <col min="2048" max="2048" width="20.125" style="164" customWidth="1"/>
    <col min="2049" max="2049" width="31.5" style="164" customWidth="1"/>
    <col min="2050" max="2050" width="15.125" style="164" customWidth="1"/>
    <col min="2051" max="2051" width="0" style="164" hidden="1" customWidth="1"/>
    <col min="2052" max="2052" width="15.5" style="164" customWidth="1"/>
    <col min="2053" max="2053" width="15.25" style="164" customWidth="1"/>
    <col min="2054" max="2054" width="14.875" style="164" customWidth="1"/>
    <col min="2055" max="2055" width="15.125" style="164" customWidth="1"/>
    <col min="2056" max="2303" width="9" style="164"/>
    <col min="2304" max="2304" width="20.125" style="164" customWidth="1"/>
    <col min="2305" max="2305" width="31.5" style="164" customWidth="1"/>
    <col min="2306" max="2306" width="15.125" style="164" customWidth="1"/>
    <col min="2307" max="2307" width="0" style="164" hidden="1" customWidth="1"/>
    <col min="2308" max="2308" width="15.5" style="164" customWidth="1"/>
    <col min="2309" max="2309" width="15.25" style="164" customWidth="1"/>
    <col min="2310" max="2310" width="14.875" style="164" customWidth="1"/>
    <col min="2311" max="2311" width="15.125" style="164" customWidth="1"/>
    <col min="2312" max="2559" width="9" style="164"/>
    <col min="2560" max="2560" width="20.125" style="164" customWidth="1"/>
    <col min="2561" max="2561" width="31.5" style="164" customWidth="1"/>
    <col min="2562" max="2562" width="15.125" style="164" customWidth="1"/>
    <col min="2563" max="2563" width="0" style="164" hidden="1" customWidth="1"/>
    <col min="2564" max="2564" width="15.5" style="164" customWidth="1"/>
    <col min="2565" max="2565" width="15.25" style="164" customWidth="1"/>
    <col min="2566" max="2566" width="14.875" style="164" customWidth="1"/>
    <col min="2567" max="2567" width="15.125" style="164" customWidth="1"/>
    <col min="2568" max="2815" width="9" style="164"/>
    <col min="2816" max="2816" width="20.125" style="164" customWidth="1"/>
    <col min="2817" max="2817" width="31.5" style="164" customWidth="1"/>
    <col min="2818" max="2818" width="15.125" style="164" customWidth="1"/>
    <col min="2819" max="2819" width="0" style="164" hidden="1" customWidth="1"/>
    <col min="2820" max="2820" width="15.5" style="164" customWidth="1"/>
    <col min="2821" max="2821" width="15.25" style="164" customWidth="1"/>
    <col min="2822" max="2822" width="14.875" style="164" customWidth="1"/>
    <col min="2823" max="2823" width="15.125" style="164" customWidth="1"/>
    <col min="2824" max="3071" width="9" style="164"/>
    <col min="3072" max="3072" width="20.125" style="164" customWidth="1"/>
    <col min="3073" max="3073" width="31.5" style="164" customWidth="1"/>
    <col min="3074" max="3074" width="15.125" style="164" customWidth="1"/>
    <col min="3075" max="3075" width="0" style="164" hidden="1" customWidth="1"/>
    <col min="3076" max="3076" width="15.5" style="164" customWidth="1"/>
    <col min="3077" max="3077" width="15.25" style="164" customWidth="1"/>
    <col min="3078" max="3078" width="14.875" style="164" customWidth="1"/>
    <col min="3079" max="3079" width="15.125" style="164" customWidth="1"/>
    <col min="3080" max="3327" width="9" style="164"/>
    <col min="3328" max="3328" width="20.125" style="164" customWidth="1"/>
    <col min="3329" max="3329" width="31.5" style="164" customWidth="1"/>
    <col min="3330" max="3330" width="15.125" style="164" customWidth="1"/>
    <col min="3331" max="3331" width="0" style="164" hidden="1" customWidth="1"/>
    <col min="3332" max="3332" width="15.5" style="164" customWidth="1"/>
    <col min="3333" max="3333" width="15.25" style="164" customWidth="1"/>
    <col min="3334" max="3334" width="14.875" style="164" customWidth="1"/>
    <col min="3335" max="3335" width="15.125" style="164" customWidth="1"/>
    <col min="3336" max="3583" width="9" style="164"/>
    <col min="3584" max="3584" width="20.125" style="164" customWidth="1"/>
    <col min="3585" max="3585" width="31.5" style="164" customWidth="1"/>
    <col min="3586" max="3586" width="15.125" style="164" customWidth="1"/>
    <col min="3587" max="3587" width="0" style="164" hidden="1" customWidth="1"/>
    <col min="3588" max="3588" width="15.5" style="164" customWidth="1"/>
    <col min="3589" max="3589" width="15.25" style="164" customWidth="1"/>
    <col min="3590" max="3590" width="14.875" style="164" customWidth="1"/>
    <col min="3591" max="3591" width="15.125" style="164" customWidth="1"/>
    <col min="3592" max="3839" width="9" style="164"/>
    <col min="3840" max="3840" width="20.125" style="164" customWidth="1"/>
    <col min="3841" max="3841" width="31.5" style="164" customWidth="1"/>
    <col min="3842" max="3842" width="15.125" style="164" customWidth="1"/>
    <col min="3843" max="3843" width="0" style="164" hidden="1" customWidth="1"/>
    <col min="3844" max="3844" width="15.5" style="164" customWidth="1"/>
    <col min="3845" max="3845" width="15.25" style="164" customWidth="1"/>
    <col min="3846" max="3846" width="14.875" style="164" customWidth="1"/>
    <col min="3847" max="3847" width="15.125" style="164" customWidth="1"/>
    <col min="3848" max="4095" width="9" style="164"/>
    <col min="4096" max="4096" width="20.125" style="164" customWidth="1"/>
    <col min="4097" max="4097" width="31.5" style="164" customWidth="1"/>
    <col min="4098" max="4098" width="15.125" style="164" customWidth="1"/>
    <col min="4099" max="4099" width="0" style="164" hidden="1" customWidth="1"/>
    <col min="4100" max="4100" width="15.5" style="164" customWidth="1"/>
    <col min="4101" max="4101" width="15.25" style="164" customWidth="1"/>
    <col min="4102" max="4102" width="14.875" style="164" customWidth="1"/>
    <col min="4103" max="4103" width="15.125" style="164" customWidth="1"/>
    <col min="4104" max="4351" width="9" style="164"/>
    <col min="4352" max="4352" width="20.125" style="164" customWidth="1"/>
    <col min="4353" max="4353" width="31.5" style="164" customWidth="1"/>
    <col min="4354" max="4354" width="15.125" style="164" customWidth="1"/>
    <col min="4355" max="4355" width="0" style="164" hidden="1" customWidth="1"/>
    <col min="4356" max="4356" width="15.5" style="164" customWidth="1"/>
    <col min="4357" max="4357" width="15.25" style="164" customWidth="1"/>
    <col min="4358" max="4358" width="14.875" style="164" customWidth="1"/>
    <col min="4359" max="4359" width="15.125" style="164" customWidth="1"/>
    <col min="4360" max="4607" width="9" style="164"/>
    <col min="4608" max="4608" width="20.125" style="164" customWidth="1"/>
    <col min="4609" max="4609" width="31.5" style="164" customWidth="1"/>
    <col min="4610" max="4610" width="15.125" style="164" customWidth="1"/>
    <col min="4611" max="4611" width="0" style="164" hidden="1" customWidth="1"/>
    <col min="4612" max="4612" width="15.5" style="164" customWidth="1"/>
    <col min="4613" max="4613" width="15.25" style="164" customWidth="1"/>
    <col min="4614" max="4614" width="14.875" style="164" customWidth="1"/>
    <col min="4615" max="4615" width="15.125" style="164" customWidth="1"/>
    <col min="4616" max="4863" width="9" style="164"/>
    <col min="4864" max="4864" width="20.125" style="164" customWidth="1"/>
    <col min="4865" max="4865" width="31.5" style="164" customWidth="1"/>
    <col min="4866" max="4866" width="15.125" style="164" customWidth="1"/>
    <col min="4867" max="4867" width="0" style="164" hidden="1" customWidth="1"/>
    <col min="4868" max="4868" width="15.5" style="164" customWidth="1"/>
    <col min="4869" max="4869" width="15.25" style="164" customWidth="1"/>
    <col min="4870" max="4870" width="14.875" style="164" customWidth="1"/>
    <col min="4871" max="4871" width="15.125" style="164" customWidth="1"/>
    <col min="4872" max="5119" width="9" style="164"/>
    <col min="5120" max="5120" width="20.125" style="164" customWidth="1"/>
    <col min="5121" max="5121" width="31.5" style="164" customWidth="1"/>
    <col min="5122" max="5122" width="15.125" style="164" customWidth="1"/>
    <col min="5123" max="5123" width="0" style="164" hidden="1" customWidth="1"/>
    <col min="5124" max="5124" width="15.5" style="164" customWidth="1"/>
    <col min="5125" max="5125" width="15.25" style="164" customWidth="1"/>
    <col min="5126" max="5126" width="14.875" style="164" customWidth="1"/>
    <col min="5127" max="5127" width="15.125" style="164" customWidth="1"/>
    <col min="5128" max="5375" width="9" style="164"/>
    <col min="5376" max="5376" width="20.125" style="164" customWidth="1"/>
    <col min="5377" max="5377" width="31.5" style="164" customWidth="1"/>
    <col min="5378" max="5378" width="15.125" style="164" customWidth="1"/>
    <col min="5379" max="5379" width="0" style="164" hidden="1" customWidth="1"/>
    <col min="5380" max="5380" width="15.5" style="164" customWidth="1"/>
    <col min="5381" max="5381" width="15.25" style="164" customWidth="1"/>
    <col min="5382" max="5382" width="14.875" style="164" customWidth="1"/>
    <col min="5383" max="5383" width="15.125" style="164" customWidth="1"/>
    <col min="5384" max="5631" width="9" style="164"/>
    <col min="5632" max="5632" width="20.125" style="164" customWidth="1"/>
    <col min="5633" max="5633" width="31.5" style="164" customWidth="1"/>
    <col min="5634" max="5634" width="15.125" style="164" customWidth="1"/>
    <col min="5635" max="5635" width="0" style="164" hidden="1" customWidth="1"/>
    <col min="5636" max="5636" width="15.5" style="164" customWidth="1"/>
    <col min="5637" max="5637" width="15.25" style="164" customWidth="1"/>
    <col min="5638" max="5638" width="14.875" style="164" customWidth="1"/>
    <col min="5639" max="5639" width="15.125" style="164" customWidth="1"/>
    <col min="5640" max="5887" width="9" style="164"/>
    <col min="5888" max="5888" width="20.125" style="164" customWidth="1"/>
    <col min="5889" max="5889" width="31.5" style="164" customWidth="1"/>
    <col min="5890" max="5890" width="15.125" style="164" customWidth="1"/>
    <col min="5891" max="5891" width="0" style="164" hidden="1" customWidth="1"/>
    <col min="5892" max="5892" width="15.5" style="164" customWidth="1"/>
    <col min="5893" max="5893" width="15.25" style="164" customWidth="1"/>
    <col min="5894" max="5894" width="14.875" style="164" customWidth="1"/>
    <col min="5895" max="5895" width="15.125" style="164" customWidth="1"/>
    <col min="5896" max="6143" width="9" style="164"/>
    <col min="6144" max="6144" width="20.125" style="164" customWidth="1"/>
    <col min="6145" max="6145" width="31.5" style="164" customWidth="1"/>
    <col min="6146" max="6146" width="15.125" style="164" customWidth="1"/>
    <col min="6147" max="6147" width="0" style="164" hidden="1" customWidth="1"/>
    <col min="6148" max="6148" width="15.5" style="164" customWidth="1"/>
    <col min="6149" max="6149" width="15.25" style="164" customWidth="1"/>
    <col min="6150" max="6150" width="14.875" style="164" customWidth="1"/>
    <col min="6151" max="6151" width="15.125" style="164" customWidth="1"/>
    <col min="6152" max="6399" width="9" style="164"/>
    <col min="6400" max="6400" width="20.125" style="164" customWidth="1"/>
    <col min="6401" max="6401" width="31.5" style="164" customWidth="1"/>
    <col min="6402" max="6402" width="15.125" style="164" customWidth="1"/>
    <col min="6403" max="6403" width="0" style="164" hidden="1" customWidth="1"/>
    <col min="6404" max="6404" width="15.5" style="164" customWidth="1"/>
    <col min="6405" max="6405" width="15.25" style="164" customWidth="1"/>
    <col min="6406" max="6406" width="14.875" style="164" customWidth="1"/>
    <col min="6407" max="6407" width="15.125" style="164" customWidth="1"/>
    <col min="6408" max="6655" width="9" style="164"/>
    <col min="6656" max="6656" width="20.125" style="164" customWidth="1"/>
    <col min="6657" max="6657" width="31.5" style="164" customWidth="1"/>
    <col min="6658" max="6658" width="15.125" style="164" customWidth="1"/>
    <col min="6659" max="6659" width="0" style="164" hidden="1" customWidth="1"/>
    <col min="6660" max="6660" width="15.5" style="164" customWidth="1"/>
    <col min="6661" max="6661" width="15.25" style="164" customWidth="1"/>
    <col min="6662" max="6662" width="14.875" style="164" customWidth="1"/>
    <col min="6663" max="6663" width="15.125" style="164" customWidth="1"/>
    <col min="6664" max="6911" width="9" style="164"/>
    <col min="6912" max="6912" width="20.125" style="164" customWidth="1"/>
    <col min="6913" max="6913" width="31.5" style="164" customWidth="1"/>
    <col min="6914" max="6914" width="15.125" style="164" customWidth="1"/>
    <col min="6915" max="6915" width="0" style="164" hidden="1" customWidth="1"/>
    <col min="6916" max="6916" width="15.5" style="164" customWidth="1"/>
    <col min="6917" max="6917" width="15.25" style="164" customWidth="1"/>
    <col min="6918" max="6918" width="14.875" style="164" customWidth="1"/>
    <col min="6919" max="6919" width="15.125" style="164" customWidth="1"/>
    <col min="6920" max="7167" width="9" style="164"/>
    <col min="7168" max="7168" width="20.125" style="164" customWidth="1"/>
    <col min="7169" max="7169" width="31.5" style="164" customWidth="1"/>
    <col min="7170" max="7170" width="15.125" style="164" customWidth="1"/>
    <col min="7171" max="7171" width="0" style="164" hidden="1" customWidth="1"/>
    <col min="7172" max="7172" width="15.5" style="164" customWidth="1"/>
    <col min="7173" max="7173" width="15.25" style="164" customWidth="1"/>
    <col min="7174" max="7174" width="14.875" style="164" customWidth="1"/>
    <col min="7175" max="7175" width="15.125" style="164" customWidth="1"/>
    <col min="7176" max="7423" width="9" style="164"/>
    <col min="7424" max="7424" width="20.125" style="164" customWidth="1"/>
    <col min="7425" max="7425" width="31.5" style="164" customWidth="1"/>
    <col min="7426" max="7426" width="15.125" style="164" customWidth="1"/>
    <col min="7427" max="7427" width="0" style="164" hidden="1" customWidth="1"/>
    <col min="7428" max="7428" width="15.5" style="164" customWidth="1"/>
    <col min="7429" max="7429" width="15.25" style="164" customWidth="1"/>
    <col min="7430" max="7430" width="14.875" style="164" customWidth="1"/>
    <col min="7431" max="7431" width="15.125" style="164" customWidth="1"/>
    <col min="7432" max="7679" width="9" style="164"/>
    <col min="7680" max="7680" width="20.125" style="164" customWidth="1"/>
    <col min="7681" max="7681" width="31.5" style="164" customWidth="1"/>
    <col min="7682" max="7682" width="15.125" style="164" customWidth="1"/>
    <col min="7683" max="7683" width="0" style="164" hidden="1" customWidth="1"/>
    <col min="7684" max="7684" width="15.5" style="164" customWidth="1"/>
    <col min="7685" max="7685" width="15.25" style="164" customWidth="1"/>
    <col min="7686" max="7686" width="14.875" style="164" customWidth="1"/>
    <col min="7687" max="7687" width="15.125" style="164" customWidth="1"/>
    <col min="7688" max="7935" width="9" style="164"/>
    <col min="7936" max="7936" width="20.125" style="164" customWidth="1"/>
    <col min="7937" max="7937" width="31.5" style="164" customWidth="1"/>
    <col min="7938" max="7938" width="15.125" style="164" customWidth="1"/>
    <col min="7939" max="7939" width="0" style="164" hidden="1" customWidth="1"/>
    <col min="7940" max="7940" width="15.5" style="164" customWidth="1"/>
    <col min="7941" max="7941" width="15.25" style="164" customWidth="1"/>
    <col min="7942" max="7942" width="14.875" style="164" customWidth="1"/>
    <col min="7943" max="7943" width="15.125" style="164" customWidth="1"/>
    <col min="7944" max="8191" width="9" style="164"/>
    <col min="8192" max="8192" width="20.125" style="164" customWidth="1"/>
    <col min="8193" max="8193" width="31.5" style="164" customWidth="1"/>
    <col min="8194" max="8194" width="15.125" style="164" customWidth="1"/>
    <col min="8195" max="8195" width="0" style="164" hidden="1" customWidth="1"/>
    <col min="8196" max="8196" width="15.5" style="164" customWidth="1"/>
    <col min="8197" max="8197" width="15.25" style="164" customWidth="1"/>
    <col min="8198" max="8198" width="14.875" style="164" customWidth="1"/>
    <col min="8199" max="8199" width="15.125" style="164" customWidth="1"/>
    <col min="8200" max="8447" width="9" style="164"/>
    <col min="8448" max="8448" width="20.125" style="164" customWidth="1"/>
    <col min="8449" max="8449" width="31.5" style="164" customWidth="1"/>
    <col min="8450" max="8450" width="15.125" style="164" customWidth="1"/>
    <col min="8451" max="8451" width="0" style="164" hidden="1" customWidth="1"/>
    <col min="8452" max="8452" width="15.5" style="164" customWidth="1"/>
    <col min="8453" max="8453" width="15.25" style="164" customWidth="1"/>
    <col min="8454" max="8454" width="14.875" style="164" customWidth="1"/>
    <col min="8455" max="8455" width="15.125" style="164" customWidth="1"/>
    <col min="8456" max="8703" width="9" style="164"/>
    <col min="8704" max="8704" width="20.125" style="164" customWidth="1"/>
    <col min="8705" max="8705" width="31.5" style="164" customWidth="1"/>
    <col min="8706" max="8706" width="15.125" style="164" customWidth="1"/>
    <col min="8707" max="8707" width="0" style="164" hidden="1" customWidth="1"/>
    <col min="8708" max="8708" width="15.5" style="164" customWidth="1"/>
    <col min="8709" max="8709" width="15.25" style="164" customWidth="1"/>
    <col min="8710" max="8710" width="14.875" style="164" customWidth="1"/>
    <col min="8711" max="8711" width="15.125" style="164" customWidth="1"/>
    <col min="8712" max="8959" width="9" style="164"/>
    <col min="8960" max="8960" width="20.125" style="164" customWidth="1"/>
    <col min="8961" max="8961" width="31.5" style="164" customWidth="1"/>
    <col min="8962" max="8962" width="15.125" style="164" customWidth="1"/>
    <col min="8963" max="8963" width="0" style="164" hidden="1" customWidth="1"/>
    <col min="8964" max="8964" width="15.5" style="164" customWidth="1"/>
    <col min="8965" max="8965" width="15.25" style="164" customWidth="1"/>
    <col min="8966" max="8966" width="14.875" style="164" customWidth="1"/>
    <col min="8967" max="8967" width="15.125" style="164" customWidth="1"/>
    <col min="8968" max="9215" width="9" style="164"/>
    <col min="9216" max="9216" width="20.125" style="164" customWidth="1"/>
    <col min="9217" max="9217" width="31.5" style="164" customWidth="1"/>
    <col min="9218" max="9218" width="15.125" style="164" customWidth="1"/>
    <col min="9219" max="9219" width="0" style="164" hidden="1" customWidth="1"/>
    <col min="9220" max="9220" width="15.5" style="164" customWidth="1"/>
    <col min="9221" max="9221" width="15.25" style="164" customWidth="1"/>
    <col min="9222" max="9222" width="14.875" style="164" customWidth="1"/>
    <col min="9223" max="9223" width="15.125" style="164" customWidth="1"/>
    <col min="9224" max="9471" width="9" style="164"/>
    <col min="9472" max="9472" width="20.125" style="164" customWidth="1"/>
    <col min="9473" max="9473" width="31.5" style="164" customWidth="1"/>
    <col min="9474" max="9474" width="15.125" style="164" customWidth="1"/>
    <col min="9475" max="9475" width="0" style="164" hidden="1" customWidth="1"/>
    <col min="9476" max="9476" width="15.5" style="164" customWidth="1"/>
    <col min="9477" max="9477" width="15.25" style="164" customWidth="1"/>
    <col min="9478" max="9478" width="14.875" style="164" customWidth="1"/>
    <col min="9479" max="9479" width="15.125" style="164" customWidth="1"/>
    <col min="9480" max="9727" width="9" style="164"/>
    <col min="9728" max="9728" width="20.125" style="164" customWidth="1"/>
    <col min="9729" max="9729" width="31.5" style="164" customWidth="1"/>
    <col min="9730" max="9730" width="15.125" style="164" customWidth="1"/>
    <col min="9731" max="9731" width="0" style="164" hidden="1" customWidth="1"/>
    <col min="9732" max="9732" width="15.5" style="164" customWidth="1"/>
    <col min="9733" max="9733" width="15.25" style="164" customWidth="1"/>
    <col min="9734" max="9734" width="14.875" style="164" customWidth="1"/>
    <col min="9735" max="9735" width="15.125" style="164" customWidth="1"/>
    <col min="9736" max="9983" width="9" style="164"/>
    <col min="9984" max="9984" width="20.125" style="164" customWidth="1"/>
    <col min="9985" max="9985" width="31.5" style="164" customWidth="1"/>
    <col min="9986" max="9986" width="15.125" style="164" customWidth="1"/>
    <col min="9987" max="9987" width="0" style="164" hidden="1" customWidth="1"/>
    <col min="9988" max="9988" width="15.5" style="164" customWidth="1"/>
    <col min="9989" max="9989" width="15.25" style="164" customWidth="1"/>
    <col min="9990" max="9990" width="14.875" style="164" customWidth="1"/>
    <col min="9991" max="9991" width="15.125" style="164" customWidth="1"/>
    <col min="9992" max="10239" width="9" style="164"/>
    <col min="10240" max="10240" width="20.125" style="164" customWidth="1"/>
    <col min="10241" max="10241" width="31.5" style="164" customWidth="1"/>
    <col min="10242" max="10242" width="15.125" style="164" customWidth="1"/>
    <col min="10243" max="10243" width="0" style="164" hidden="1" customWidth="1"/>
    <col min="10244" max="10244" width="15.5" style="164" customWidth="1"/>
    <col min="10245" max="10245" width="15.25" style="164" customWidth="1"/>
    <col min="10246" max="10246" width="14.875" style="164" customWidth="1"/>
    <col min="10247" max="10247" width="15.125" style="164" customWidth="1"/>
    <col min="10248" max="10495" width="9" style="164"/>
    <col min="10496" max="10496" width="20.125" style="164" customWidth="1"/>
    <col min="10497" max="10497" width="31.5" style="164" customWidth="1"/>
    <col min="10498" max="10498" width="15.125" style="164" customWidth="1"/>
    <col min="10499" max="10499" width="0" style="164" hidden="1" customWidth="1"/>
    <col min="10500" max="10500" width="15.5" style="164" customWidth="1"/>
    <col min="10501" max="10501" width="15.25" style="164" customWidth="1"/>
    <col min="10502" max="10502" width="14.875" style="164" customWidth="1"/>
    <col min="10503" max="10503" width="15.125" style="164" customWidth="1"/>
    <col min="10504" max="10751" width="9" style="164"/>
    <col min="10752" max="10752" width="20.125" style="164" customWidth="1"/>
    <col min="10753" max="10753" width="31.5" style="164" customWidth="1"/>
    <col min="10754" max="10754" width="15.125" style="164" customWidth="1"/>
    <col min="10755" max="10755" width="0" style="164" hidden="1" customWidth="1"/>
    <col min="10756" max="10756" width="15.5" style="164" customWidth="1"/>
    <col min="10757" max="10757" width="15.25" style="164" customWidth="1"/>
    <col min="10758" max="10758" width="14.875" style="164" customWidth="1"/>
    <col min="10759" max="10759" width="15.125" style="164" customWidth="1"/>
    <col min="10760" max="11007" width="9" style="164"/>
    <col min="11008" max="11008" width="20.125" style="164" customWidth="1"/>
    <col min="11009" max="11009" width="31.5" style="164" customWidth="1"/>
    <col min="11010" max="11010" width="15.125" style="164" customWidth="1"/>
    <col min="11011" max="11011" width="0" style="164" hidden="1" customWidth="1"/>
    <col min="11012" max="11012" width="15.5" style="164" customWidth="1"/>
    <col min="11013" max="11013" width="15.25" style="164" customWidth="1"/>
    <col min="11014" max="11014" width="14.875" style="164" customWidth="1"/>
    <col min="11015" max="11015" width="15.125" style="164" customWidth="1"/>
    <col min="11016" max="11263" width="9" style="164"/>
    <col min="11264" max="11264" width="20.125" style="164" customWidth="1"/>
    <col min="11265" max="11265" width="31.5" style="164" customWidth="1"/>
    <col min="11266" max="11266" width="15.125" style="164" customWidth="1"/>
    <col min="11267" max="11267" width="0" style="164" hidden="1" customWidth="1"/>
    <col min="11268" max="11268" width="15.5" style="164" customWidth="1"/>
    <col min="11269" max="11269" width="15.25" style="164" customWidth="1"/>
    <col min="11270" max="11270" width="14.875" style="164" customWidth="1"/>
    <col min="11271" max="11271" width="15.125" style="164" customWidth="1"/>
    <col min="11272" max="11519" width="9" style="164"/>
    <col min="11520" max="11520" width="20.125" style="164" customWidth="1"/>
    <col min="11521" max="11521" width="31.5" style="164" customWidth="1"/>
    <col min="11522" max="11522" width="15.125" style="164" customWidth="1"/>
    <col min="11523" max="11523" width="0" style="164" hidden="1" customWidth="1"/>
    <col min="11524" max="11524" width="15.5" style="164" customWidth="1"/>
    <col min="11525" max="11525" width="15.25" style="164" customWidth="1"/>
    <col min="11526" max="11526" width="14.875" style="164" customWidth="1"/>
    <col min="11527" max="11527" width="15.125" style="164" customWidth="1"/>
    <col min="11528" max="11775" width="9" style="164"/>
    <col min="11776" max="11776" width="20.125" style="164" customWidth="1"/>
    <col min="11777" max="11777" width="31.5" style="164" customWidth="1"/>
    <col min="11778" max="11778" width="15.125" style="164" customWidth="1"/>
    <col min="11779" max="11779" width="0" style="164" hidden="1" customWidth="1"/>
    <col min="11780" max="11780" width="15.5" style="164" customWidth="1"/>
    <col min="11781" max="11781" width="15.25" style="164" customWidth="1"/>
    <col min="11782" max="11782" width="14.875" style="164" customWidth="1"/>
    <col min="11783" max="11783" width="15.125" style="164" customWidth="1"/>
    <col min="11784" max="12031" width="9" style="164"/>
    <col min="12032" max="12032" width="20.125" style="164" customWidth="1"/>
    <col min="12033" max="12033" width="31.5" style="164" customWidth="1"/>
    <col min="12034" max="12034" width="15.125" style="164" customWidth="1"/>
    <col min="12035" max="12035" width="0" style="164" hidden="1" customWidth="1"/>
    <col min="12036" max="12036" width="15.5" style="164" customWidth="1"/>
    <col min="12037" max="12037" width="15.25" style="164" customWidth="1"/>
    <col min="12038" max="12038" width="14.875" style="164" customWidth="1"/>
    <col min="12039" max="12039" width="15.125" style="164" customWidth="1"/>
    <col min="12040" max="12287" width="9" style="164"/>
    <col min="12288" max="12288" width="20.125" style="164" customWidth="1"/>
    <col min="12289" max="12289" width="31.5" style="164" customWidth="1"/>
    <col min="12290" max="12290" width="15.125" style="164" customWidth="1"/>
    <col min="12291" max="12291" width="0" style="164" hidden="1" customWidth="1"/>
    <col min="12292" max="12292" width="15.5" style="164" customWidth="1"/>
    <col min="12293" max="12293" width="15.25" style="164" customWidth="1"/>
    <col min="12294" max="12294" width="14.875" style="164" customWidth="1"/>
    <col min="12295" max="12295" width="15.125" style="164" customWidth="1"/>
    <col min="12296" max="12543" width="9" style="164"/>
    <col min="12544" max="12544" width="20.125" style="164" customWidth="1"/>
    <col min="12545" max="12545" width="31.5" style="164" customWidth="1"/>
    <col min="12546" max="12546" width="15.125" style="164" customWidth="1"/>
    <col min="12547" max="12547" width="0" style="164" hidden="1" customWidth="1"/>
    <col min="12548" max="12548" width="15.5" style="164" customWidth="1"/>
    <col min="12549" max="12549" width="15.25" style="164" customWidth="1"/>
    <col min="12550" max="12550" width="14.875" style="164" customWidth="1"/>
    <col min="12551" max="12551" width="15.125" style="164" customWidth="1"/>
    <col min="12552" max="12799" width="9" style="164"/>
    <col min="12800" max="12800" width="20.125" style="164" customWidth="1"/>
    <col min="12801" max="12801" width="31.5" style="164" customWidth="1"/>
    <col min="12802" max="12802" width="15.125" style="164" customWidth="1"/>
    <col min="12803" max="12803" width="0" style="164" hidden="1" customWidth="1"/>
    <col min="12804" max="12804" width="15.5" style="164" customWidth="1"/>
    <col min="12805" max="12805" width="15.25" style="164" customWidth="1"/>
    <col min="12806" max="12806" width="14.875" style="164" customWidth="1"/>
    <col min="12807" max="12807" width="15.125" style="164" customWidth="1"/>
    <col min="12808" max="13055" width="9" style="164"/>
    <col min="13056" max="13056" width="20.125" style="164" customWidth="1"/>
    <col min="13057" max="13057" width="31.5" style="164" customWidth="1"/>
    <col min="13058" max="13058" width="15.125" style="164" customWidth="1"/>
    <col min="13059" max="13059" width="0" style="164" hidden="1" customWidth="1"/>
    <col min="13060" max="13060" width="15.5" style="164" customWidth="1"/>
    <col min="13061" max="13061" width="15.25" style="164" customWidth="1"/>
    <col min="13062" max="13062" width="14.875" style="164" customWidth="1"/>
    <col min="13063" max="13063" width="15.125" style="164" customWidth="1"/>
    <col min="13064" max="13311" width="9" style="164"/>
    <col min="13312" max="13312" width="20.125" style="164" customWidth="1"/>
    <col min="13313" max="13313" width="31.5" style="164" customWidth="1"/>
    <col min="13314" max="13314" width="15.125" style="164" customWidth="1"/>
    <col min="13315" max="13315" width="0" style="164" hidden="1" customWidth="1"/>
    <col min="13316" max="13316" width="15.5" style="164" customWidth="1"/>
    <col min="13317" max="13317" width="15.25" style="164" customWidth="1"/>
    <col min="13318" max="13318" width="14.875" style="164" customWidth="1"/>
    <col min="13319" max="13319" width="15.125" style="164" customWidth="1"/>
    <col min="13320" max="13567" width="9" style="164"/>
    <col min="13568" max="13568" width="20.125" style="164" customWidth="1"/>
    <col min="13569" max="13569" width="31.5" style="164" customWidth="1"/>
    <col min="13570" max="13570" width="15.125" style="164" customWidth="1"/>
    <col min="13571" max="13571" width="0" style="164" hidden="1" customWidth="1"/>
    <col min="13572" max="13572" width="15.5" style="164" customWidth="1"/>
    <col min="13573" max="13573" width="15.25" style="164" customWidth="1"/>
    <col min="13574" max="13574" width="14.875" style="164" customWidth="1"/>
    <col min="13575" max="13575" width="15.125" style="164" customWidth="1"/>
    <col min="13576" max="13823" width="9" style="164"/>
    <col min="13824" max="13824" width="20.125" style="164" customWidth="1"/>
    <col min="13825" max="13825" width="31.5" style="164" customWidth="1"/>
    <col min="13826" max="13826" width="15.125" style="164" customWidth="1"/>
    <col min="13827" max="13827" width="0" style="164" hidden="1" customWidth="1"/>
    <col min="13828" max="13828" width="15.5" style="164" customWidth="1"/>
    <col min="13829" max="13829" width="15.25" style="164" customWidth="1"/>
    <col min="13830" max="13830" width="14.875" style="164" customWidth="1"/>
    <col min="13831" max="13831" width="15.125" style="164" customWidth="1"/>
    <col min="13832" max="14079" width="9" style="164"/>
    <col min="14080" max="14080" width="20.125" style="164" customWidth="1"/>
    <col min="14081" max="14081" width="31.5" style="164" customWidth="1"/>
    <col min="14082" max="14082" width="15.125" style="164" customWidth="1"/>
    <col min="14083" max="14083" width="0" style="164" hidden="1" customWidth="1"/>
    <col min="14084" max="14084" width="15.5" style="164" customWidth="1"/>
    <col min="14085" max="14085" width="15.25" style="164" customWidth="1"/>
    <col min="14086" max="14086" width="14.875" style="164" customWidth="1"/>
    <col min="14087" max="14087" width="15.125" style="164" customWidth="1"/>
    <col min="14088" max="14335" width="9" style="164"/>
    <col min="14336" max="14336" width="20.125" style="164" customWidth="1"/>
    <col min="14337" max="14337" width="31.5" style="164" customWidth="1"/>
    <col min="14338" max="14338" width="15.125" style="164" customWidth="1"/>
    <col min="14339" max="14339" width="0" style="164" hidden="1" customWidth="1"/>
    <col min="14340" max="14340" width="15.5" style="164" customWidth="1"/>
    <col min="14341" max="14341" width="15.25" style="164" customWidth="1"/>
    <col min="14342" max="14342" width="14.875" style="164" customWidth="1"/>
    <col min="14343" max="14343" width="15.125" style="164" customWidth="1"/>
    <col min="14344" max="14591" width="9" style="164"/>
    <col min="14592" max="14592" width="20.125" style="164" customWidth="1"/>
    <col min="14593" max="14593" width="31.5" style="164" customWidth="1"/>
    <col min="14594" max="14594" width="15.125" style="164" customWidth="1"/>
    <col min="14595" max="14595" width="0" style="164" hidden="1" customWidth="1"/>
    <col min="14596" max="14596" width="15.5" style="164" customWidth="1"/>
    <col min="14597" max="14597" width="15.25" style="164" customWidth="1"/>
    <col min="14598" max="14598" width="14.875" style="164" customWidth="1"/>
    <col min="14599" max="14599" width="15.125" style="164" customWidth="1"/>
    <col min="14600" max="14847" width="9" style="164"/>
    <col min="14848" max="14848" width="20.125" style="164" customWidth="1"/>
    <col min="14849" max="14849" width="31.5" style="164" customWidth="1"/>
    <col min="14850" max="14850" width="15.125" style="164" customWidth="1"/>
    <col min="14851" max="14851" width="0" style="164" hidden="1" customWidth="1"/>
    <col min="14852" max="14852" width="15.5" style="164" customWidth="1"/>
    <col min="14853" max="14853" width="15.25" style="164" customWidth="1"/>
    <col min="14854" max="14854" width="14.875" style="164" customWidth="1"/>
    <col min="14855" max="14855" width="15.125" style="164" customWidth="1"/>
    <col min="14856" max="15103" width="9" style="164"/>
    <col min="15104" max="15104" width="20.125" style="164" customWidth="1"/>
    <col min="15105" max="15105" width="31.5" style="164" customWidth="1"/>
    <col min="15106" max="15106" width="15.125" style="164" customWidth="1"/>
    <col min="15107" max="15107" width="0" style="164" hidden="1" customWidth="1"/>
    <col min="15108" max="15108" width="15.5" style="164" customWidth="1"/>
    <col min="15109" max="15109" width="15.25" style="164" customWidth="1"/>
    <col min="15110" max="15110" width="14.875" style="164" customWidth="1"/>
    <col min="15111" max="15111" width="15.125" style="164" customWidth="1"/>
    <col min="15112" max="15359" width="9" style="164"/>
    <col min="15360" max="15360" width="20.125" style="164" customWidth="1"/>
    <col min="15361" max="15361" width="31.5" style="164" customWidth="1"/>
    <col min="15362" max="15362" width="15.125" style="164" customWidth="1"/>
    <col min="15363" max="15363" width="0" style="164" hidden="1" customWidth="1"/>
    <col min="15364" max="15364" width="15.5" style="164" customWidth="1"/>
    <col min="15365" max="15365" width="15.25" style="164" customWidth="1"/>
    <col min="15366" max="15366" width="14.875" style="164" customWidth="1"/>
    <col min="15367" max="15367" width="15.125" style="164" customWidth="1"/>
    <col min="15368" max="15615" width="9" style="164"/>
    <col min="15616" max="15616" width="20.125" style="164" customWidth="1"/>
    <col min="15617" max="15617" width="31.5" style="164" customWidth="1"/>
    <col min="15618" max="15618" width="15.125" style="164" customWidth="1"/>
    <col min="15619" max="15619" width="0" style="164" hidden="1" customWidth="1"/>
    <col min="15620" max="15620" width="15.5" style="164" customWidth="1"/>
    <col min="15621" max="15621" width="15.25" style="164" customWidth="1"/>
    <col min="15622" max="15622" width="14.875" style="164" customWidth="1"/>
    <col min="15623" max="15623" width="15.125" style="164" customWidth="1"/>
    <col min="15624" max="15871" width="9" style="164"/>
    <col min="15872" max="15872" width="20.125" style="164" customWidth="1"/>
    <col min="15873" max="15873" width="31.5" style="164" customWidth="1"/>
    <col min="15874" max="15874" width="15.125" style="164" customWidth="1"/>
    <col min="15875" max="15875" width="0" style="164" hidden="1" customWidth="1"/>
    <col min="15876" max="15876" width="15.5" style="164" customWidth="1"/>
    <col min="15877" max="15877" width="15.25" style="164" customWidth="1"/>
    <col min="15878" max="15878" width="14.875" style="164" customWidth="1"/>
    <col min="15879" max="15879" width="15.125" style="164" customWidth="1"/>
    <col min="15880" max="16127" width="9" style="164"/>
    <col min="16128" max="16128" width="20.125" style="164" customWidth="1"/>
    <col min="16129" max="16129" width="31.5" style="164" customWidth="1"/>
    <col min="16130" max="16130" width="15.125" style="164" customWidth="1"/>
    <col min="16131" max="16131" width="0" style="164" hidden="1" customWidth="1"/>
    <col min="16132" max="16132" width="15.5" style="164" customWidth="1"/>
    <col min="16133" max="16133" width="15.25" style="164" customWidth="1"/>
    <col min="16134" max="16134" width="14.875" style="164" customWidth="1"/>
    <col min="16135" max="16135" width="15.125" style="164" customWidth="1"/>
    <col min="16136" max="16384" width="9" style="164"/>
  </cols>
  <sheetData>
    <row r="1" spans="1:7" s="110" customFormat="1" ht="33" customHeight="1">
      <c r="A1" s="2689" t="s">
        <v>155</v>
      </c>
      <c r="B1" s="2689"/>
      <c r="C1" s="2689"/>
      <c r="D1" s="2689"/>
      <c r="E1" s="2689"/>
      <c r="F1" s="2689"/>
      <c r="G1" s="2689"/>
    </row>
    <row r="2" spans="1:7" s="110" customFormat="1" ht="12" customHeight="1" thickBot="1">
      <c r="A2" s="111"/>
      <c r="B2" s="111"/>
      <c r="C2" s="112"/>
      <c r="D2" s="113"/>
      <c r="E2" s="111"/>
      <c r="F2" s="113"/>
      <c r="G2" s="114"/>
    </row>
    <row r="3" spans="1:7" s="119" customFormat="1" ht="21" customHeight="1" thickBot="1">
      <c r="A3" s="2690" t="s">
        <v>156</v>
      </c>
      <c r="B3" s="2691"/>
      <c r="C3" s="115" t="s">
        <v>157</v>
      </c>
      <c r="D3" s="117" t="s">
        <v>158</v>
      </c>
      <c r="E3" s="117" t="s">
        <v>159</v>
      </c>
      <c r="F3" s="116" t="s">
        <v>160</v>
      </c>
      <c r="G3" s="118" t="s">
        <v>161</v>
      </c>
    </row>
    <row r="4" spans="1:7" s="125" customFormat="1">
      <c r="A4" s="2692" t="s">
        <v>162</v>
      </c>
      <c r="B4" s="120" t="s">
        <v>163</v>
      </c>
      <c r="C4" s="121" t="s">
        <v>164</v>
      </c>
      <c r="D4" s="123">
        <v>34</v>
      </c>
      <c r="E4" s="123">
        <v>33</v>
      </c>
      <c r="F4" s="124">
        <f>D4-E4</f>
        <v>1</v>
      </c>
      <c r="G4" s="721" t="s">
        <v>950</v>
      </c>
    </row>
    <row r="5" spans="1:7" s="125" customFormat="1" ht="15.75" customHeight="1">
      <c r="A5" s="2693"/>
      <c r="B5" s="126" t="s">
        <v>165</v>
      </c>
      <c r="C5" s="127" t="s">
        <v>164</v>
      </c>
      <c r="D5" s="128">
        <v>1</v>
      </c>
      <c r="E5" s="128">
        <v>1</v>
      </c>
      <c r="F5" s="129">
        <f>D5-E5</f>
        <v>0</v>
      </c>
      <c r="G5" s="130"/>
    </row>
    <row r="6" spans="1:7" s="125" customFormat="1" ht="15.75" customHeight="1">
      <c r="A6" s="2693"/>
      <c r="B6" s="131" t="s">
        <v>166</v>
      </c>
      <c r="C6" s="132" t="s">
        <v>164</v>
      </c>
      <c r="D6" s="128">
        <v>1</v>
      </c>
      <c r="E6" s="128">
        <v>1</v>
      </c>
      <c r="F6" s="129">
        <f>D6-E6</f>
        <v>0</v>
      </c>
      <c r="G6" s="130"/>
    </row>
    <row r="7" spans="1:7" s="125" customFormat="1" ht="15.75" customHeight="1" thickBot="1">
      <c r="A7" s="2693"/>
      <c r="B7" s="133" t="s">
        <v>167</v>
      </c>
      <c r="C7" s="134" t="s">
        <v>164</v>
      </c>
      <c r="D7" s="128">
        <v>2</v>
      </c>
      <c r="E7" s="128">
        <v>2</v>
      </c>
      <c r="F7" s="135">
        <f>D7-E7</f>
        <v>0</v>
      </c>
      <c r="G7" s="142" t="s">
        <v>168</v>
      </c>
    </row>
    <row r="8" spans="1:7" s="125" customFormat="1" ht="15.75" customHeight="1">
      <c r="A8" s="2692" t="s">
        <v>169</v>
      </c>
      <c r="B8" s="120" t="s">
        <v>170</v>
      </c>
      <c r="C8" s="122" t="s">
        <v>171</v>
      </c>
      <c r="D8" s="123" t="s">
        <v>828</v>
      </c>
      <c r="E8" s="123" t="s">
        <v>827</v>
      </c>
      <c r="F8" s="136"/>
      <c r="G8" s="137"/>
    </row>
    <row r="9" spans="1:7" s="125" customFormat="1" ht="15.75" customHeight="1">
      <c r="A9" s="2693"/>
      <c r="B9" s="126" t="s">
        <v>172</v>
      </c>
      <c r="C9" s="132" t="s">
        <v>173</v>
      </c>
      <c r="D9" s="138">
        <f>E9*1.1</f>
        <v>1658.8000000000002</v>
      </c>
      <c r="E9" s="138">
        <v>1508</v>
      </c>
      <c r="F9" s="139">
        <f t="shared" ref="F9:F14" si="0">D9-E9</f>
        <v>150.80000000000018</v>
      </c>
      <c r="G9" s="140"/>
    </row>
    <row r="10" spans="1:7" s="125" customFormat="1" ht="15.75" customHeight="1">
      <c r="A10" s="2693"/>
      <c r="B10" s="126" t="s">
        <v>174</v>
      </c>
      <c r="C10" s="132" t="s">
        <v>173</v>
      </c>
      <c r="D10" s="138">
        <f>E10*1.1</f>
        <v>453.20000000000005</v>
      </c>
      <c r="E10" s="138">
        <v>412</v>
      </c>
      <c r="F10" s="139">
        <f t="shared" si="0"/>
        <v>41.200000000000045</v>
      </c>
      <c r="G10" s="141"/>
    </row>
    <row r="11" spans="1:7" s="125" customFormat="1" ht="15.75" customHeight="1">
      <c r="A11" s="2693"/>
      <c r="B11" s="126" t="s">
        <v>710</v>
      </c>
      <c r="C11" s="132" t="s">
        <v>173</v>
      </c>
      <c r="D11" s="138">
        <v>7240</v>
      </c>
      <c r="E11" s="138">
        <v>7129</v>
      </c>
      <c r="F11" s="139">
        <f t="shared" si="0"/>
        <v>111</v>
      </c>
      <c r="G11" s="142"/>
    </row>
    <row r="12" spans="1:7" s="125" customFormat="1" ht="15.75" customHeight="1">
      <c r="A12" s="2693"/>
      <c r="B12" s="126" t="s">
        <v>175</v>
      </c>
      <c r="C12" s="132" t="s">
        <v>173</v>
      </c>
      <c r="D12" s="138">
        <f>E12*1.1</f>
        <v>1415.7</v>
      </c>
      <c r="E12" s="138">
        <v>1287</v>
      </c>
      <c r="F12" s="139">
        <f t="shared" si="0"/>
        <v>128.70000000000005</v>
      </c>
      <c r="G12" s="142"/>
    </row>
    <row r="13" spans="1:7" s="125" customFormat="1" ht="15.75" customHeight="1" thickBot="1">
      <c r="A13" s="2694"/>
      <c r="B13" s="133" t="s">
        <v>709</v>
      </c>
      <c r="C13" s="143" t="s">
        <v>173</v>
      </c>
      <c r="D13" s="144">
        <v>10</v>
      </c>
      <c r="E13" s="144">
        <v>7</v>
      </c>
      <c r="F13" s="145">
        <f t="shared" si="0"/>
        <v>3</v>
      </c>
      <c r="G13" s="146"/>
    </row>
    <row r="14" spans="1:7" s="125" customFormat="1" ht="15.75" customHeight="1">
      <c r="A14" s="2695" t="s">
        <v>176</v>
      </c>
      <c r="B14" s="120" t="s">
        <v>698</v>
      </c>
      <c r="C14" s="121" t="s">
        <v>2622</v>
      </c>
      <c r="D14" s="2555">
        <f>'가. 수입예산 총괄표(사업수익+자본적수입)'!F11+'가. 수입예산 총괄표(사업수익+자본적수입)'!F32</f>
        <v>1584381</v>
      </c>
      <c r="E14" s="147">
        <v>1194643</v>
      </c>
      <c r="F14" s="720">
        <f t="shared" si="0"/>
        <v>389738</v>
      </c>
      <c r="G14" s="137"/>
    </row>
    <row r="15" spans="1:7" s="125" customFormat="1" ht="15.75" customHeight="1">
      <c r="A15" s="2696"/>
      <c r="B15" s="126" t="s">
        <v>699</v>
      </c>
      <c r="C15" s="132" t="s">
        <v>2622</v>
      </c>
      <c r="D15" s="2556">
        <f>'가. 수입예산 총괄표(사업수익+자본적수입)'!F12+'가. 수입예산 총괄표(사업수익+자본적수입)'!F33</f>
        <v>230088</v>
      </c>
      <c r="E15" s="149">
        <v>230888</v>
      </c>
      <c r="F15" s="150">
        <f t="shared" ref="F15:F30" si="1">D15-E15</f>
        <v>-800</v>
      </c>
      <c r="G15" s="151"/>
    </row>
    <row r="16" spans="1:7" s="125" customFormat="1" ht="15.75" customHeight="1">
      <c r="A16" s="2696"/>
      <c r="B16" s="126" t="s">
        <v>700</v>
      </c>
      <c r="C16" s="132" t="s">
        <v>2622</v>
      </c>
      <c r="D16" s="2556">
        <f>'가. 수입예산 총괄표(사업수익+자본적수입)'!F13+'가. 수입예산 총괄표(사업수익+자본적수입)'!F34</f>
        <v>299424</v>
      </c>
      <c r="E16" s="149">
        <v>299424</v>
      </c>
      <c r="F16" s="150">
        <f t="shared" si="1"/>
        <v>0</v>
      </c>
      <c r="G16" s="151"/>
    </row>
    <row r="17" spans="1:8" s="125" customFormat="1" ht="15.75" customHeight="1">
      <c r="A17" s="2696"/>
      <c r="B17" s="126" t="s">
        <v>701</v>
      </c>
      <c r="C17" s="132" t="s">
        <v>2622</v>
      </c>
      <c r="D17" s="2556">
        <f>'가. 수입예산 총괄표(사업수익+자본적수입)'!F14+'가. 수입예산 총괄표(사업수익+자본적수입)'!F35</f>
        <v>22493349</v>
      </c>
      <c r="E17" s="149">
        <v>20837466</v>
      </c>
      <c r="F17" s="150">
        <f t="shared" si="1"/>
        <v>1655883</v>
      </c>
      <c r="G17" s="151"/>
    </row>
    <row r="18" spans="1:8" s="125" customFormat="1" ht="15.75" customHeight="1">
      <c r="A18" s="2696"/>
      <c r="B18" s="126" t="s">
        <v>702</v>
      </c>
      <c r="C18" s="132" t="s">
        <v>2622</v>
      </c>
      <c r="D18" s="2556">
        <f>'가. 수입예산 총괄표(사업수익+자본적수입)'!F15+'가. 수입예산 총괄표(사업수익+자본적수입)'!F36</f>
        <v>101745</v>
      </c>
      <c r="E18" s="149">
        <v>106284</v>
      </c>
      <c r="F18" s="150">
        <f t="shared" si="1"/>
        <v>-4539</v>
      </c>
      <c r="G18" s="151"/>
    </row>
    <row r="19" spans="1:8" s="125" customFormat="1" ht="15.75" customHeight="1">
      <c r="A19" s="2696"/>
      <c r="B19" s="133" t="s">
        <v>703</v>
      </c>
      <c r="C19" s="132" t="s">
        <v>2622</v>
      </c>
      <c r="D19" s="2556">
        <f>'가. 수입예산 총괄표(사업수익+자본적수입)'!F16+'가. 수입예산 총괄표(사업수익+자본적수입)'!F37</f>
        <v>1032834</v>
      </c>
      <c r="E19" s="149">
        <v>1277344</v>
      </c>
      <c r="F19" s="150">
        <f t="shared" si="1"/>
        <v>-244510</v>
      </c>
      <c r="G19" s="152"/>
    </row>
    <row r="20" spans="1:8" s="125" customFormat="1" ht="15.75" customHeight="1">
      <c r="A20" s="2696"/>
      <c r="B20" s="133" t="s">
        <v>704</v>
      </c>
      <c r="C20" s="132" t="s">
        <v>2622</v>
      </c>
      <c r="D20" s="2556">
        <f>'가. 수입예산 총괄표(사업수익+자본적수입)'!F17+'가. 수입예산 총괄표(사업수익+자본적수입)'!F38</f>
        <v>767169</v>
      </c>
      <c r="E20" s="149">
        <v>1121894</v>
      </c>
      <c r="F20" s="150">
        <f t="shared" si="1"/>
        <v>-354725</v>
      </c>
      <c r="G20" s="152"/>
    </row>
    <row r="21" spans="1:8" s="125" customFormat="1" ht="15.75" customHeight="1">
      <c r="A21" s="2696"/>
      <c r="B21" s="133" t="s">
        <v>705</v>
      </c>
      <c r="C21" s="132" t="s">
        <v>2622</v>
      </c>
      <c r="D21" s="2556">
        <f>'가. 수입예산 총괄표(사업수익+자본적수입)'!F18+'가. 수입예산 총괄표(사업수익+자본적수입)'!F39</f>
        <v>224991</v>
      </c>
      <c r="E21" s="149">
        <v>224410</v>
      </c>
      <c r="F21" s="153">
        <f t="shared" si="1"/>
        <v>581</v>
      </c>
      <c r="G21" s="152"/>
    </row>
    <row r="22" spans="1:8" s="125" customFormat="1" ht="15.75" customHeight="1" thickBot="1">
      <c r="A22" s="2697"/>
      <c r="B22" s="154" t="s">
        <v>706</v>
      </c>
      <c r="C22" s="132" t="s">
        <v>2622</v>
      </c>
      <c r="D22" s="2557">
        <f>'가. 수입예산 총괄표(사업수익+자본적수입)'!F19+'가. 수입예산 총괄표(사업수익+자본적수입)'!F40</f>
        <v>6530022.7000000002</v>
      </c>
      <c r="E22" s="149">
        <v>5770937.0999999996</v>
      </c>
      <c r="F22" s="156">
        <f t="shared" si="1"/>
        <v>759085.60000000056</v>
      </c>
      <c r="G22" s="157"/>
    </row>
    <row r="23" spans="1:8" s="125" customFormat="1" ht="14.25" customHeight="1">
      <c r="A23" s="2686" t="s">
        <v>177</v>
      </c>
      <c r="B23" s="121" t="s">
        <v>178</v>
      </c>
      <c r="C23" s="122" t="s">
        <v>179</v>
      </c>
      <c r="D23" s="158">
        <f>SUM(D24:D30)</f>
        <v>485</v>
      </c>
      <c r="E23" s="158">
        <f>SUM(E24:E30)</f>
        <v>481</v>
      </c>
      <c r="F23" s="148">
        <f t="shared" si="1"/>
        <v>4</v>
      </c>
      <c r="G23" s="159"/>
    </row>
    <row r="24" spans="1:8" s="125" customFormat="1" ht="14.25" customHeight="1">
      <c r="A24" s="2687"/>
      <c r="B24" s="160" t="s">
        <v>180</v>
      </c>
      <c r="C24" s="132" t="s">
        <v>179</v>
      </c>
      <c r="D24" s="161">
        <v>3</v>
      </c>
      <c r="E24" s="161">
        <v>3</v>
      </c>
      <c r="F24" s="162">
        <f t="shared" si="1"/>
        <v>0</v>
      </c>
      <c r="G24" s="163" t="s">
        <v>181</v>
      </c>
    </row>
    <row r="25" spans="1:8" s="125" customFormat="1" ht="14.25" customHeight="1">
      <c r="A25" s="2687"/>
      <c r="B25" s="160" t="s">
        <v>182</v>
      </c>
      <c r="C25" s="132" t="s">
        <v>179</v>
      </c>
      <c r="D25" s="161">
        <v>47</v>
      </c>
      <c r="E25" s="161">
        <v>46</v>
      </c>
      <c r="F25" s="162">
        <f t="shared" si="1"/>
        <v>1</v>
      </c>
      <c r="G25" s="142"/>
      <c r="H25" s="125" t="s">
        <v>2564</v>
      </c>
    </row>
    <row r="26" spans="1:8" ht="14.25" customHeight="1">
      <c r="A26" s="2687"/>
      <c r="B26" s="160" t="s">
        <v>183</v>
      </c>
      <c r="C26" s="132" t="s">
        <v>179</v>
      </c>
      <c r="D26" s="161">
        <v>30</v>
      </c>
      <c r="E26" s="161">
        <v>30</v>
      </c>
      <c r="F26" s="162">
        <f t="shared" si="1"/>
        <v>0</v>
      </c>
      <c r="G26" s="142"/>
    </row>
    <row r="27" spans="1:8" ht="14.25" customHeight="1">
      <c r="A27" s="2687"/>
      <c r="B27" s="160" t="s">
        <v>184</v>
      </c>
      <c r="C27" s="132" t="s">
        <v>179</v>
      </c>
      <c r="D27" s="161">
        <v>274</v>
      </c>
      <c r="E27" s="161">
        <v>274</v>
      </c>
      <c r="F27" s="162">
        <f t="shared" si="1"/>
        <v>0</v>
      </c>
      <c r="G27" s="142" t="s">
        <v>185</v>
      </c>
    </row>
    <row r="28" spans="1:8" ht="14.25" customHeight="1">
      <c r="A28" s="2687"/>
      <c r="B28" s="160" t="s">
        <v>186</v>
      </c>
      <c r="C28" s="132" t="s">
        <v>179</v>
      </c>
      <c r="D28" s="161">
        <v>98</v>
      </c>
      <c r="E28" s="161">
        <v>95</v>
      </c>
      <c r="F28" s="162">
        <f t="shared" si="1"/>
        <v>3</v>
      </c>
      <c r="G28" s="142" t="s">
        <v>187</v>
      </c>
      <c r="H28" s="164" t="s">
        <v>2565</v>
      </c>
    </row>
    <row r="29" spans="1:8" ht="14.25" customHeight="1">
      <c r="A29" s="2687"/>
      <c r="B29" s="160" t="s">
        <v>188</v>
      </c>
      <c r="C29" s="132" t="s">
        <v>179</v>
      </c>
      <c r="D29" s="161">
        <v>2</v>
      </c>
      <c r="E29" s="161">
        <v>2</v>
      </c>
      <c r="F29" s="162">
        <f t="shared" si="1"/>
        <v>0</v>
      </c>
      <c r="G29" s="142" t="s">
        <v>189</v>
      </c>
    </row>
    <row r="30" spans="1:8" ht="14.25" customHeight="1" thickBot="1">
      <c r="A30" s="2688"/>
      <c r="B30" s="165" t="s">
        <v>190</v>
      </c>
      <c r="C30" s="155" t="s">
        <v>179</v>
      </c>
      <c r="D30" s="1358">
        <v>31</v>
      </c>
      <c r="E30" s="1358">
        <v>31</v>
      </c>
      <c r="F30" s="166">
        <f t="shared" si="1"/>
        <v>0</v>
      </c>
      <c r="G30" s="167" t="s">
        <v>191</v>
      </c>
    </row>
    <row r="31" spans="1:8" ht="21" customHeight="1" thickBot="1">
      <c r="A31" s="305" t="s">
        <v>192</v>
      </c>
      <c r="B31" s="168" t="s">
        <v>193</v>
      </c>
      <c r="C31" s="169" t="s">
        <v>173</v>
      </c>
      <c r="D31" s="2618" t="s">
        <v>758</v>
      </c>
      <c r="E31" s="2618" t="s">
        <v>757</v>
      </c>
      <c r="F31" s="2619">
        <f>D31-E31</f>
        <v>0</v>
      </c>
      <c r="G31" s="170"/>
    </row>
    <row r="32" spans="1:8" ht="18" customHeight="1"/>
    <row r="33" ht="18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</sheetData>
  <mergeCells count="6">
    <mergeCell ref="A23:A30"/>
    <mergeCell ref="A1:G1"/>
    <mergeCell ref="A3:B3"/>
    <mergeCell ref="A4:A7"/>
    <mergeCell ref="A8:A13"/>
    <mergeCell ref="A14:A22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94" orientation="landscape" useFirstPageNumber="1" r:id="rId1"/>
  <headerFooter alignWithMargins="0">
    <oddHeader xml:space="preserve">&amp;L&amp;"돋움,굵게"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58"/>
  <sheetViews>
    <sheetView zoomScaleNormal="100" workbookViewId="0">
      <selection activeCell="D43" sqref="D43"/>
    </sheetView>
  </sheetViews>
  <sheetFormatPr defaultRowHeight="13.5"/>
  <cols>
    <col min="1" max="1" width="26.875" style="108" customWidth="1"/>
    <col min="2" max="2" width="8.25" style="108" customWidth="1"/>
    <col min="3" max="256" width="9" style="108"/>
    <col min="257" max="257" width="26.875" style="108" customWidth="1"/>
    <col min="258" max="258" width="8.25" style="108" customWidth="1"/>
    <col min="259" max="512" width="9" style="108"/>
    <col min="513" max="513" width="26.875" style="108" customWidth="1"/>
    <col min="514" max="514" width="8.25" style="108" customWidth="1"/>
    <col min="515" max="768" width="9" style="108"/>
    <col min="769" max="769" width="26.875" style="108" customWidth="1"/>
    <col min="770" max="770" width="8.25" style="108" customWidth="1"/>
    <col min="771" max="1024" width="9" style="108"/>
    <col min="1025" max="1025" width="26.875" style="108" customWidth="1"/>
    <col min="1026" max="1026" width="8.25" style="108" customWidth="1"/>
    <col min="1027" max="1280" width="9" style="108"/>
    <col min="1281" max="1281" width="26.875" style="108" customWidth="1"/>
    <col min="1282" max="1282" width="8.25" style="108" customWidth="1"/>
    <col min="1283" max="1536" width="9" style="108"/>
    <col min="1537" max="1537" width="26.875" style="108" customWidth="1"/>
    <col min="1538" max="1538" width="8.25" style="108" customWidth="1"/>
    <col min="1539" max="1792" width="9" style="108"/>
    <col min="1793" max="1793" width="26.875" style="108" customWidth="1"/>
    <col min="1794" max="1794" width="8.25" style="108" customWidth="1"/>
    <col min="1795" max="2048" width="9" style="108"/>
    <col min="2049" max="2049" width="26.875" style="108" customWidth="1"/>
    <col min="2050" max="2050" width="8.25" style="108" customWidth="1"/>
    <col min="2051" max="2304" width="9" style="108"/>
    <col min="2305" max="2305" width="26.875" style="108" customWidth="1"/>
    <col min="2306" max="2306" width="8.25" style="108" customWidth="1"/>
    <col min="2307" max="2560" width="9" style="108"/>
    <col min="2561" max="2561" width="26.875" style="108" customWidth="1"/>
    <col min="2562" max="2562" width="8.25" style="108" customWidth="1"/>
    <col min="2563" max="2816" width="9" style="108"/>
    <col min="2817" max="2817" width="26.875" style="108" customWidth="1"/>
    <col min="2818" max="2818" width="8.25" style="108" customWidth="1"/>
    <col min="2819" max="3072" width="9" style="108"/>
    <col min="3073" max="3073" width="26.875" style="108" customWidth="1"/>
    <col min="3074" max="3074" width="8.25" style="108" customWidth="1"/>
    <col min="3075" max="3328" width="9" style="108"/>
    <col min="3329" max="3329" width="26.875" style="108" customWidth="1"/>
    <col min="3330" max="3330" width="8.25" style="108" customWidth="1"/>
    <col min="3331" max="3584" width="9" style="108"/>
    <col min="3585" max="3585" width="26.875" style="108" customWidth="1"/>
    <col min="3586" max="3586" width="8.25" style="108" customWidth="1"/>
    <col min="3587" max="3840" width="9" style="108"/>
    <col min="3841" max="3841" width="26.875" style="108" customWidth="1"/>
    <col min="3842" max="3842" width="8.25" style="108" customWidth="1"/>
    <col min="3843" max="4096" width="9" style="108"/>
    <col min="4097" max="4097" width="26.875" style="108" customWidth="1"/>
    <col min="4098" max="4098" width="8.25" style="108" customWidth="1"/>
    <col min="4099" max="4352" width="9" style="108"/>
    <col min="4353" max="4353" width="26.875" style="108" customWidth="1"/>
    <col min="4354" max="4354" width="8.25" style="108" customWidth="1"/>
    <col min="4355" max="4608" width="9" style="108"/>
    <col min="4609" max="4609" width="26.875" style="108" customWidth="1"/>
    <col min="4610" max="4610" width="8.25" style="108" customWidth="1"/>
    <col min="4611" max="4864" width="9" style="108"/>
    <col min="4865" max="4865" width="26.875" style="108" customWidth="1"/>
    <col min="4866" max="4866" width="8.25" style="108" customWidth="1"/>
    <col min="4867" max="5120" width="9" style="108"/>
    <col min="5121" max="5121" width="26.875" style="108" customWidth="1"/>
    <col min="5122" max="5122" width="8.25" style="108" customWidth="1"/>
    <col min="5123" max="5376" width="9" style="108"/>
    <col min="5377" max="5377" width="26.875" style="108" customWidth="1"/>
    <col min="5378" max="5378" width="8.25" style="108" customWidth="1"/>
    <col min="5379" max="5632" width="9" style="108"/>
    <col min="5633" max="5633" width="26.875" style="108" customWidth="1"/>
    <col min="5634" max="5634" width="8.25" style="108" customWidth="1"/>
    <col min="5635" max="5888" width="9" style="108"/>
    <col min="5889" max="5889" width="26.875" style="108" customWidth="1"/>
    <col min="5890" max="5890" width="8.25" style="108" customWidth="1"/>
    <col min="5891" max="6144" width="9" style="108"/>
    <col min="6145" max="6145" width="26.875" style="108" customWidth="1"/>
    <col min="6146" max="6146" width="8.25" style="108" customWidth="1"/>
    <col min="6147" max="6400" width="9" style="108"/>
    <col min="6401" max="6401" width="26.875" style="108" customWidth="1"/>
    <col min="6402" max="6402" width="8.25" style="108" customWidth="1"/>
    <col min="6403" max="6656" width="9" style="108"/>
    <col min="6657" max="6657" width="26.875" style="108" customWidth="1"/>
    <col min="6658" max="6658" width="8.25" style="108" customWidth="1"/>
    <col min="6659" max="6912" width="9" style="108"/>
    <col min="6913" max="6913" width="26.875" style="108" customWidth="1"/>
    <col min="6914" max="6914" width="8.25" style="108" customWidth="1"/>
    <col min="6915" max="7168" width="9" style="108"/>
    <col min="7169" max="7169" width="26.875" style="108" customWidth="1"/>
    <col min="7170" max="7170" width="8.25" style="108" customWidth="1"/>
    <col min="7171" max="7424" width="9" style="108"/>
    <col min="7425" max="7425" width="26.875" style="108" customWidth="1"/>
    <col min="7426" max="7426" width="8.25" style="108" customWidth="1"/>
    <col min="7427" max="7680" width="9" style="108"/>
    <col min="7681" max="7681" width="26.875" style="108" customWidth="1"/>
    <col min="7682" max="7682" width="8.25" style="108" customWidth="1"/>
    <col min="7683" max="7936" width="9" style="108"/>
    <col min="7937" max="7937" width="26.875" style="108" customWidth="1"/>
    <col min="7938" max="7938" width="8.25" style="108" customWidth="1"/>
    <col min="7939" max="8192" width="9" style="108"/>
    <col min="8193" max="8193" width="26.875" style="108" customWidth="1"/>
    <col min="8194" max="8194" width="8.25" style="108" customWidth="1"/>
    <col min="8195" max="8448" width="9" style="108"/>
    <col min="8449" max="8449" width="26.875" style="108" customWidth="1"/>
    <col min="8450" max="8450" width="8.25" style="108" customWidth="1"/>
    <col min="8451" max="8704" width="9" style="108"/>
    <col min="8705" max="8705" width="26.875" style="108" customWidth="1"/>
    <col min="8706" max="8706" width="8.25" style="108" customWidth="1"/>
    <col min="8707" max="8960" width="9" style="108"/>
    <col min="8961" max="8961" width="26.875" style="108" customWidth="1"/>
    <col min="8962" max="8962" width="8.25" style="108" customWidth="1"/>
    <col min="8963" max="9216" width="9" style="108"/>
    <col min="9217" max="9217" width="26.875" style="108" customWidth="1"/>
    <col min="9218" max="9218" width="8.25" style="108" customWidth="1"/>
    <col min="9219" max="9472" width="9" style="108"/>
    <col min="9473" max="9473" width="26.875" style="108" customWidth="1"/>
    <col min="9474" max="9474" width="8.25" style="108" customWidth="1"/>
    <col min="9475" max="9728" width="9" style="108"/>
    <col min="9729" max="9729" width="26.875" style="108" customWidth="1"/>
    <col min="9730" max="9730" width="8.25" style="108" customWidth="1"/>
    <col min="9731" max="9984" width="9" style="108"/>
    <col min="9985" max="9985" width="26.875" style="108" customWidth="1"/>
    <col min="9986" max="9986" width="8.25" style="108" customWidth="1"/>
    <col min="9987" max="10240" width="9" style="108"/>
    <col min="10241" max="10241" width="26.875" style="108" customWidth="1"/>
    <col min="10242" max="10242" width="8.25" style="108" customWidth="1"/>
    <col min="10243" max="10496" width="9" style="108"/>
    <col min="10497" max="10497" width="26.875" style="108" customWidth="1"/>
    <col min="10498" max="10498" width="8.25" style="108" customWidth="1"/>
    <col min="10499" max="10752" width="9" style="108"/>
    <col min="10753" max="10753" width="26.875" style="108" customWidth="1"/>
    <col min="10754" max="10754" width="8.25" style="108" customWidth="1"/>
    <col min="10755" max="11008" width="9" style="108"/>
    <col min="11009" max="11009" width="26.875" style="108" customWidth="1"/>
    <col min="11010" max="11010" width="8.25" style="108" customWidth="1"/>
    <col min="11011" max="11264" width="9" style="108"/>
    <col min="11265" max="11265" width="26.875" style="108" customWidth="1"/>
    <col min="11266" max="11266" width="8.25" style="108" customWidth="1"/>
    <col min="11267" max="11520" width="9" style="108"/>
    <col min="11521" max="11521" width="26.875" style="108" customWidth="1"/>
    <col min="11522" max="11522" width="8.25" style="108" customWidth="1"/>
    <col min="11523" max="11776" width="9" style="108"/>
    <col min="11777" max="11777" width="26.875" style="108" customWidth="1"/>
    <col min="11778" max="11778" width="8.25" style="108" customWidth="1"/>
    <col min="11779" max="12032" width="9" style="108"/>
    <col min="12033" max="12033" width="26.875" style="108" customWidth="1"/>
    <col min="12034" max="12034" width="8.25" style="108" customWidth="1"/>
    <col min="12035" max="12288" width="9" style="108"/>
    <col min="12289" max="12289" width="26.875" style="108" customWidth="1"/>
    <col min="12290" max="12290" width="8.25" style="108" customWidth="1"/>
    <col min="12291" max="12544" width="9" style="108"/>
    <col min="12545" max="12545" width="26.875" style="108" customWidth="1"/>
    <col min="12546" max="12546" width="8.25" style="108" customWidth="1"/>
    <col min="12547" max="12800" width="9" style="108"/>
    <col min="12801" max="12801" width="26.875" style="108" customWidth="1"/>
    <col min="12802" max="12802" width="8.25" style="108" customWidth="1"/>
    <col min="12803" max="13056" width="9" style="108"/>
    <col min="13057" max="13057" width="26.875" style="108" customWidth="1"/>
    <col min="13058" max="13058" width="8.25" style="108" customWidth="1"/>
    <col min="13059" max="13312" width="9" style="108"/>
    <col min="13313" max="13313" width="26.875" style="108" customWidth="1"/>
    <col min="13314" max="13314" width="8.25" style="108" customWidth="1"/>
    <col min="13315" max="13568" width="9" style="108"/>
    <col min="13569" max="13569" width="26.875" style="108" customWidth="1"/>
    <col min="13570" max="13570" width="8.25" style="108" customWidth="1"/>
    <col min="13571" max="13824" width="9" style="108"/>
    <col min="13825" max="13825" width="26.875" style="108" customWidth="1"/>
    <col min="13826" max="13826" width="8.25" style="108" customWidth="1"/>
    <col min="13827" max="14080" width="9" style="108"/>
    <col min="14081" max="14081" width="26.875" style="108" customWidth="1"/>
    <col min="14082" max="14082" width="8.25" style="108" customWidth="1"/>
    <col min="14083" max="14336" width="9" style="108"/>
    <col min="14337" max="14337" width="26.875" style="108" customWidth="1"/>
    <col min="14338" max="14338" width="8.25" style="108" customWidth="1"/>
    <col min="14339" max="14592" width="9" style="108"/>
    <col min="14593" max="14593" width="26.875" style="108" customWidth="1"/>
    <col min="14594" max="14594" width="8.25" style="108" customWidth="1"/>
    <col min="14595" max="14848" width="9" style="108"/>
    <col min="14849" max="14849" width="26.875" style="108" customWidth="1"/>
    <col min="14850" max="14850" width="8.25" style="108" customWidth="1"/>
    <col min="14851" max="15104" width="9" style="108"/>
    <col min="15105" max="15105" width="26.875" style="108" customWidth="1"/>
    <col min="15106" max="15106" width="8.25" style="108" customWidth="1"/>
    <col min="15107" max="15360" width="9" style="108"/>
    <col min="15361" max="15361" width="26.875" style="108" customWidth="1"/>
    <col min="15362" max="15362" width="8.25" style="108" customWidth="1"/>
    <col min="15363" max="15616" width="9" style="108"/>
    <col min="15617" max="15617" width="26.875" style="108" customWidth="1"/>
    <col min="15618" max="15618" width="8.25" style="108" customWidth="1"/>
    <col min="15619" max="15872" width="9" style="108"/>
    <col min="15873" max="15873" width="26.875" style="108" customWidth="1"/>
    <col min="15874" max="15874" width="8.25" style="108" customWidth="1"/>
    <col min="15875" max="16128" width="9" style="108"/>
    <col min="16129" max="16129" width="26.875" style="108" customWidth="1"/>
    <col min="16130" max="16130" width="8.25" style="108" customWidth="1"/>
    <col min="16131" max="16384" width="9" style="108"/>
  </cols>
  <sheetData>
    <row r="1" spans="1:13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43.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3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1:13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13">
      <c r="A8" s="94"/>
      <c r="B8" s="94"/>
      <c r="I8" s="94"/>
      <c r="J8" s="94"/>
      <c r="K8" s="94"/>
      <c r="L8" s="94"/>
      <c r="M8" s="94"/>
    </row>
    <row r="9" spans="1:13" ht="46.5">
      <c r="A9" s="94"/>
      <c r="B9" s="94"/>
      <c r="C9" s="2685" t="s">
        <v>194</v>
      </c>
      <c r="D9" s="2685"/>
      <c r="E9" s="2685"/>
      <c r="F9" s="2685"/>
      <c r="G9" s="2685"/>
      <c r="H9" s="2685"/>
      <c r="I9" s="173"/>
      <c r="J9" s="94"/>
      <c r="K9" s="94"/>
      <c r="L9" s="94"/>
      <c r="M9" s="94"/>
    </row>
    <row r="10" spans="1:13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3">
      <c r="A11" s="17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 spans="1:13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</row>
    <row r="13" spans="1:13" ht="46.5">
      <c r="A13" s="94"/>
      <c r="B13" s="94"/>
      <c r="I13" s="173"/>
      <c r="J13" s="173"/>
      <c r="K13" s="173"/>
      <c r="L13" s="94"/>
      <c r="M13" s="94"/>
    </row>
    <row r="14" spans="1:13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  <row r="15" spans="1:13" ht="29.25" customHeight="1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</row>
    <row r="16" spans="1:13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</row>
    <row r="17" spans="1:13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</row>
    <row r="18" spans="1:13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ht="30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13" ht="50.25" customHeight="1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13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13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13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13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13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  <row r="30" spans="1:13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</row>
    <row r="31" spans="1:13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</row>
    <row r="32" spans="1:13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</row>
    <row r="33" spans="1:13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</row>
    <row r="34" spans="1:13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</row>
    <row r="35" spans="1:13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</row>
    <row r="36" spans="1:13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</row>
    <row r="37" spans="1:13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</row>
    <row r="39" spans="1:13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</row>
    <row r="41" spans="1:13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</row>
    <row r="42" spans="1:13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</row>
    <row r="43" spans="1:13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</row>
    <row r="44" spans="1:13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</row>
    <row r="45" spans="1:13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</row>
    <row r="46" spans="1:13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</row>
    <row r="47" spans="1:13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</row>
    <row r="48" spans="1:13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</row>
    <row r="49" spans="1:13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</row>
    <row r="50" spans="1:13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</row>
    <row r="51" spans="1:13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</row>
    <row r="52" spans="1:13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</row>
    <row r="53" spans="1:13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</row>
    <row r="54" spans="1:13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</row>
    <row r="55" spans="1:13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</row>
    <row r="56" spans="1:13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</row>
    <row r="57" spans="1:13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</row>
    <row r="58" spans="1:13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</row>
  </sheetData>
  <mergeCells count="1">
    <mergeCell ref="C9:H9"/>
  </mergeCells>
  <phoneticPr fontId="16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52"/>
  <sheetViews>
    <sheetView topLeftCell="A4" zoomScaleNormal="100" workbookViewId="0">
      <selection activeCell="D43" sqref="D43"/>
    </sheetView>
  </sheetViews>
  <sheetFormatPr defaultRowHeight="13.5"/>
  <cols>
    <col min="1" max="1" width="31.75" style="164" customWidth="1"/>
    <col min="2" max="2" width="29.5" style="175" customWidth="1"/>
    <col min="3" max="3" width="32.375" style="164" customWidth="1"/>
    <col min="4" max="4" width="30" style="175" customWidth="1"/>
    <col min="5" max="5" width="12.75" style="164" bestFit="1" customWidth="1"/>
    <col min="6" max="6" width="13" style="164" bestFit="1" customWidth="1"/>
    <col min="7" max="256" width="9" style="164"/>
    <col min="257" max="257" width="31.75" style="164" customWidth="1"/>
    <col min="258" max="258" width="29.5" style="164" customWidth="1"/>
    <col min="259" max="259" width="32.375" style="164" customWidth="1"/>
    <col min="260" max="260" width="30" style="164" customWidth="1"/>
    <col min="261" max="261" width="12.75" style="164" bestFit="1" customWidth="1"/>
    <col min="262" max="512" width="9" style="164"/>
    <col min="513" max="513" width="31.75" style="164" customWidth="1"/>
    <col min="514" max="514" width="29.5" style="164" customWidth="1"/>
    <col min="515" max="515" width="32.375" style="164" customWidth="1"/>
    <col min="516" max="516" width="30" style="164" customWidth="1"/>
    <col min="517" max="517" width="12.75" style="164" bestFit="1" customWidth="1"/>
    <col min="518" max="768" width="9" style="164"/>
    <col min="769" max="769" width="31.75" style="164" customWidth="1"/>
    <col min="770" max="770" width="29.5" style="164" customWidth="1"/>
    <col min="771" max="771" width="32.375" style="164" customWidth="1"/>
    <col min="772" max="772" width="30" style="164" customWidth="1"/>
    <col min="773" max="773" width="12.75" style="164" bestFit="1" customWidth="1"/>
    <col min="774" max="1024" width="9" style="164"/>
    <col min="1025" max="1025" width="31.75" style="164" customWidth="1"/>
    <col min="1026" max="1026" width="29.5" style="164" customWidth="1"/>
    <col min="1027" max="1027" width="32.375" style="164" customWidth="1"/>
    <col min="1028" max="1028" width="30" style="164" customWidth="1"/>
    <col min="1029" max="1029" width="12.75" style="164" bestFit="1" customWidth="1"/>
    <col min="1030" max="1280" width="9" style="164"/>
    <col min="1281" max="1281" width="31.75" style="164" customWidth="1"/>
    <col min="1282" max="1282" width="29.5" style="164" customWidth="1"/>
    <col min="1283" max="1283" width="32.375" style="164" customWidth="1"/>
    <col min="1284" max="1284" width="30" style="164" customWidth="1"/>
    <col min="1285" max="1285" width="12.75" style="164" bestFit="1" customWidth="1"/>
    <col min="1286" max="1536" width="9" style="164"/>
    <col min="1537" max="1537" width="31.75" style="164" customWidth="1"/>
    <col min="1538" max="1538" width="29.5" style="164" customWidth="1"/>
    <col min="1539" max="1539" width="32.375" style="164" customWidth="1"/>
    <col min="1540" max="1540" width="30" style="164" customWidth="1"/>
    <col min="1541" max="1541" width="12.75" style="164" bestFit="1" customWidth="1"/>
    <col min="1542" max="1792" width="9" style="164"/>
    <col min="1793" max="1793" width="31.75" style="164" customWidth="1"/>
    <col min="1794" max="1794" width="29.5" style="164" customWidth="1"/>
    <col min="1795" max="1795" width="32.375" style="164" customWidth="1"/>
    <col min="1796" max="1796" width="30" style="164" customWidth="1"/>
    <col min="1797" max="1797" width="12.75" style="164" bestFit="1" customWidth="1"/>
    <col min="1798" max="2048" width="9" style="164"/>
    <col min="2049" max="2049" width="31.75" style="164" customWidth="1"/>
    <col min="2050" max="2050" width="29.5" style="164" customWidth="1"/>
    <col min="2051" max="2051" width="32.375" style="164" customWidth="1"/>
    <col min="2052" max="2052" width="30" style="164" customWidth="1"/>
    <col min="2053" max="2053" width="12.75" style="164" bestFit="1" customWidth="1"/>
    <col min="2054" max="2304" width="9" style="164"/>
    <col min="2305" max="2305" width="31.75" style="164" customWidth="1"/>
    <col min="2306" max="2306" width="29.5" style="164" customWidth="1"/>
    <col min="2307" max="2307" width="32.375" style="164" customWidth="1"/>
    <col min="2308" max="2308" width="30" style="164" customWidth="1"/>
    <col min="2309" max="2309" width="12.75" style="164" bestFit="1" customWidth="1"/>
    <col min="2310" max="2560" width="9" style="164"/>
    <col min="2561" max="2561" width="31.75" style="164" customWidth="1"/>
    <col min="2562" max="2562" width="29.5" style="164" customWidth="1"/>
    <col min="2563" max="2563" width="32.375" style="164" customWidth="1"/>
    <col min="2564" max="2564" width="30" style="164" customWidth="1"/>
    <col min="2565" max="2565" width="12.75" style="164" bestFit="1" customWidth="1"/>
    <col min="2566" max="2816" width="9" style="164"/>
    <col min="2817" max="2817" width="31.75" style="164" customWidth="1"/>
    <col min="2818" max="2818" width="29.5" style="164" customWidth="1"/>
    <col min="2819" max="2819" width="32.375" style="164" customWidth="1"/>
    <col min="2820" max="2820" width="30" style="164" customWidth="1"/>
    <col min="2821" max="2821" width="12.75" style="164" bestFit="1" customWidth="1"/>
    <col min="2822" max="3072" width="9" style="164"/>
    <col min="3073" max="3073" width="31.75" style="164" customWidth="1"/>
    <col min="3074" max="3074" width="29.5" style="164" customWidth="1"/>
    <col min="3075" max="3075" width="32.375" style="164" customWidth="1"/>
    <col min="3076" max="3076" width="30" style="164" customWidth="1"/>
    <col min="3077" max="3077" width="12.75" style="164" bestFit="1" customWidth="1"/>
    <col min="3078" max="3328" width="9" style="164"/>
    <col min="3329" max="3329" width="31.75" style="164" customWidth="1"/>
    <col min="3330" max="3330" width="29.5" style="164" customWidth="1"/>
    <col min="3331" max="3331" width="32.375" style="164" customWidth="1"/>
    <col min="3332" max="3332" width="30" style="164" customWidth="1"/>
    <col min="3333" max="3333" width="12.75" style="164" bestFit="1" customWidth="1"/>
    <col min="3334" max="3584" width="9" style="164"/>
    <col min="3585" max="3585" width="31.75" style="164" customWidth="1"/>
    <col min="3586" max="3586" width="29.5" style="164" customWidth="1"/>
    <col min="3587" max="3587" width="32.375" style="164" customWidth="1"/>
    <col min="3588" max="3588" width="30" style="164" customWidth="1"/>
    <col min="3589" max="3589" width="12.75" style="164" bestFit="1" customWidth="1"/>
    <col min="3590" max="3840" width="9" style="164"/>
    <col min="3841" max="3841" width="31.75" style="164" customWidth="1"/>
    <col min="3842" max="3842" width="29.5" style="164" customWidth="1"/>
    <col min="3843" max="3843" width="32.375" style="164" customWidth="1"/>
    <col min="3844" max="3844" width="30" style="164" customWidth="1"/>
    <col min="3845" max="3845" width="12.75" style="164" bestFit="1" customWidth="1"/>
    <col min="3846" max="4096" width="9" style="164"/>
    <col min="4097" max="4097" width="31.75" style="164" customWidth="1"/>
    <col min="4098" max="4098" width="29.5" style="164" customWidth="1"/>
    <col min="4099" max="4099" width="32.375" style="164" customWidth="1"/>
    <col min="4100" max="4100" width="30" style="164" customWidth="1"/>
    <col min="4101" max="4101" width="12.75" style="164" bestFit="1" customWidth="1"/>
    <col min="4102" max="4352" width="9" style="164"/>
    <col min="4353" max="4353" width="31.75" style="164" customWidth="1"/>
    <col min="4354" max="4354" width="29.5" style="164" customWidth="1"/>
    <col min="4355" max="4355" width="32.375" style="164" customWidth="1"/>
    <col min="4356" max="4356" width="30" style="164" customWidth="1"/>
    <col min="4357" max="4357" width="12.75" style="164" bestFit="1" customWidth="1"/>
    <col min="4358" max="4608" width="9" style="164"/>
    <col min="4609" max="4609" width="31.75" style="164" customWidth="1"/>
    <col min="4610" max="4610" width="29.5" style="164" customWidth="1"/>
    <col min="4611" max="4611" width="32.375" style="164" customWidth="1"/>
    <col min="4612" max="4612" width="30" style="164" customWidth="1"/>
    <col min="4613" max="4613" width="12.75" style="164" bestFit="1" customWidth="1"/>
    <col min="4614" max="4864" width="9" style="164"/>
    <col min="4865" max="4865" width="31.75" style="164" customWidth="1"/>
    <col min="4866" max="4866" width="29.5" style="164" customWidth="1"/>
    <col min="4867" max="4867" width="32.375" style="164" customWidth="1"/>
    <col min="4868" max="4868" width="30" style="164" customWidth="1"/>
    <col min="4869" max="4869" width="12.75" style="164" bestFit="1" customWidth="1"/>
    <col min="4870" max="5120" width="9" style="164"/>
    <col min="5121" max="5121" width="31.75" style="164" customWidth="1"/>
    <col min="5122" max="5122" width="29.5" style="164" customWidth="1"/>
    <col min="5123" max="5123" width="32.375" style="164" customWidth="1"/>
    <col min="5124" max="5124" width="30" style="164" customWidth="1"/>
    <col min="5125" max="5125" width="12.75" style="164" bestFit="1" customWidth="1"/>
    <col min="5126" max="5376" width="9" style="164"/>
    <col min="5377" max="5377" width="31.75" style="164" customWidth="1"/>
    <col min="5378" max="5378" width="29.5" style="164" customWidth="1"/>
    <col min="5379" max="5379" width="32.375" style="164" customWidth="1"/>
    <col min="5380" max="5380" width="30" style="164" customWidth="1"/>
    <col min="5381" max="5381" width="12.75" style="164" bestFit="1" customWidth="1"/>
    <col min="5382" max="5632" width="9" style="164"/>
    <col min="5633" max="5633" width="31.75" style="164" customWidth="1"/>
    <col min="5634" max="5634" width="29.5" style="164" customWidth="1"/>
    <col min="5635" max="5635" width="32.375" style="164" customWidth="1"/>
    <col min="5636" max="5636" width="30" style="164" customWidth="1"/>
    <col min="5637" max="5637" width="12.75" style="164" bestFit="1" customWidth="1"/>
    <col min="5638" max="5888" width="9" style="164"/>
    <col min="5889" max="5889" width="31.75" style="164" customWidth="1"/>
    <col min="5890" max="5890" width="29.5" style="164" customWidth="1"/>
    <col min="5891" max="5891" width="32.375" style="164" customWidth="1"/>
    <col min="5892" max="5892" width="30" style="164" customWidth="1"/>
    <col min="5893" max="5893" width="12.75" style="164" bestFit="1" customWidth="1"/>
    <col min="5894" max="6144" width="9" style="164"/>
    <col min="6145" max="6145" width="31.75" style="164" customWidth="1"/>
    <col min="6146" max="6146" width="29.5" style="164" customWidth="1"/>
    <col min="6147" max="6147" width="32.375" style="164" customWidth="1"/>
    <col min="6148" max="6148" width="30" style="164" customWidth="1"/>
    <col min="6149" max="6149" width="12.75" style="164" bestFit="1" customWidth="1"/>
    <col min="6150" max="6400" width="9" style="164"/>
    <col min="6401" max="6401" width="31.75" style="164" customWidth="1"/>
    <col min="6402" max="6402" width="29.5" style="164" customWidth="1"/>
    <col min="6403" max="6403" width="32.375" style="164" customWidth="1"/>
    <col min="6404" max="6404" width="30" style="164" customWidth="1"/>
    <col min="6405" max="6405" width="12.75" style="164" bestFit="1" customWidth="1"/>
    <col min="6406" max="6656" width="9" style="164"/>
    <col min="6657" max="6657" width="31.75" style="164" customWidth="1"/>
    <col min="6658" max="6658" width="29.5" style="164" customWidth="1"/>
    <col min="6659" max="6659" width="32.375" style="164" customWidth="1"/>
    <col min="6660" max="6660" width="30" style="164" customWidth="1"/>
    <col min="6661" max="6661" width="12.75" style="164" bestFit="1" customWidth="1"/>
    <col min="6662" max="6912" width="9" style="164"/>
    <col min="6913" max="6913" width="31.75" style="164" customWidth="1"/>
    <col min="6914" max="6914" width="29.5" style="164" customWidth="1"/>
    <col min="6915" max="6915" width="32.375" style="164" customWidth="1"/>
    <col min="6916" max="6916" width="30" style="164" customWidth="1"/>
    <col min="6917" max="6917" width="12.75" style="164" bestFit="1" customWidth="1"/>
    <col min="6918" max="7168" width="9" style="164"/>
    <col min="7169" max="7169" width="31.75" style="164" customWidth="1"/>
    <col min="7170" max="7170" width="29.5" style="164" customWidth="1"/>
    <col min="7171" max="7171" width="32.375" style="164" customWidth="1"/>
    <col min="7172" max="7172" width="30" style="164" customWidth="1"/>
    <col min="7173" max="7173" width="12.75" style="164" bestFit="1" customWidth="1"/>
    <col min="7174" max="7424" width="9" style="164"/>
    <col min="7425" max="7425" width="31.75" style="164" customWidth="1"/>
    <col min="7426" max="7426" width="29.5" style="164" customWidth="1"/>
    <col min="7427" max="7427" width="32.375" style="164" customWidth="1"/>
    <col min="7428" max="7428" width="30" style="164" customWidth="1"/>
    <col min="7429" max="7429" width="12.75" style="164" bestFit="1" customWidth="1"/>
    <col min="7430" max="7680" width="9" style="164"/>
    <col min="7681" max="7681" width="31.75" style="164" customWidth="1"/>
    <col min="7682" max="7682" width="29.5" style="164" customWidth="1"/>
    <col min="7683" max="7683" width="32.375" style="164" customWidth="1"/>
    <col min="7684" max="7684" width="30" style="164" customWidth="1"/>
    <col min="7685" max="7685" width="12.75" style="164" bestFit="1" customWidth="1"/>
    <col min="7686" max="7936" width="9" style="164"/>
    <col min="7937" max="7937" width="31.75" style="164" customWidth="1"/>
    <col min="7938" max="7938" width="29.5" style="164" customWidth="1"/>
    <col min="7939" max="7939" width="32.375" style="164" customWidth="1"/>
    <col min="7940" max="7940" width="30" style="164" customWidth="1"/>
    <col min="7941" max="7941" width="12.75" style="164" bestFit="1" customWidth="1"/>
    <col min="7942" max="8192" width="9" style="164"/>
    <col min="8193" max="8193" width="31.75" style="164" customWidth="1"/>
    <col min="8194" max="8194" width="29.5" style="164" customWidth="1"/>
    <col min="8195" max="8195" width="32.375" style="164" customWidth="1"/>
    <col min="8196" max="8196" width="30" style="164" customWidth="1"/>
    <col min="8197" max="8197" width="12.75" style="164" bestFit="1" customWidth="1"/>
    <col min="8198" max="8448" width="9" style="164"/>
    <col min="8449" max="8449" width="31.75" style="164" customWidth="1"/>
    <col min="8450" max="8450" width="29.5" style="164" customWidth="1"/>
    <col min="8451" max="8451" width="32.375" style="164" customWidth="1"/>
    <col min="8452" max="8452" width="30" style="164" customWidth="1"/>
    <col min="8453" max="8453" width="12.75" style="164" bestFit="1" customWidth="1"/>
    <col min="8454" max="8704" width="9" style="164"/>
    <col min="8705" max="8705" width="31.75" style="164" customWidth="1"/>
    <col min="8706" max="8706" width="29.5" style="164" customWidth="1"/>
    <col min="8707" max="8707" width="32.375" style="164" customWidth="1"/>
    <col min="8708" max="8708" width="30" style="164" customWidth="1"/>
    <col min="8709" max="8709" width="12.75" style="164" bestFit="1" customWidth="1"/>
    <col min="8710" max="8960" width="9" style="164"/>
    <col min="8961" max="8961" width="31.75" style="164" customWidth="1"/>
    <col min="8962" max="8962" width="29.5" style="164" customWidth="1"/>
    <col min="8963" max="8963" width="32.375" style="164" customWidth="1"/>
    <col min="8964" max="8964" width="30" style="164" customWidth="1"/>
    <col min="8965" max="8965" width="12.75" style="164" bestFit="1" customWidth="1"/>
    <col min="8966" max="9216" width="9" style="164"/>
    <col min="9217" max="9217" width="31.75" style="164" customWidth="1"/>
    <col min="9218" max="9218" width="29.5" style="164" customWidth="1"/>
    <col min="9219" max="9219" width="32.375" style="164" customWidth="1"/>
    <col min="9220" max="9220" width="30" style="164" customWidth="1"/>
    <col min="9221" max="9221" width="12.75" style="164" bestFit="1" customWidth="1"/>
    <col min="9222" max="9472" width="9" style="164"/>
    <col min="9473" max="9473" width="31.75" style="164" customWidth="1"/>
    <col min="9474" max="9474" width="29.5" style="164" customWidth="1"/>
    <col min="9475" max="9475" width="32.375" style="164" customWidth="1"/>
    <col min="9476" max="9476" width="30" style="164" customWidth="1"/>
    <col min="9477" max="9477" width="12.75" style="164" bestFit="1" customWidth="1"/>
    <col min="9478" max="9728" width="9" style="164"/>
    <col min="9729" max="9729" width="31.75" style="164" customWidth="1"/>
    <col min="9730" max="9730" width="29.5" style="164" customWidth="1"/>
    <col min="9731" max="9731" width="32.375" style="164" customWidth="1"/>
    <col min="9732" max="9732" width="30" style="164" customWidth="1"/>
    <col min="9733" max="9733" width="12.75" style="164" bestFit="1" customWidth="1"/>
    <col min="9734" max="9984" width="9" style="164"/>
    <col min="9985" max="9985" width="31.75" style="164" customWidth="1"/>
    <col min="9986" max="9986" width="29.5" style="164" customWidth="1"/>
    <col min="9987" max="9987" width="32.375" style="164" customWidth="1"/>
    <col min="9988" max="9988" width="30" style="164" customWidth="1"/>
    <col min="9989" max="9989" width="12.75" style="164" bestFit="1" customWidth="1"/>
    <col min="9990" max="10240" width="9" style="164"/>
    <col min="10241" max="10241" width="31.75" style="164" customWidth="1"/>
    <col min="10242" max="10242" width="29.5" style="164" customWidth="1"/>
    <col min="10243" max="10243" width="32.375" style="164" customWidth="1"/>
    <col min="10244" max="10244" width="30" style="164" customWidth="1"/>
    <col min="10245" max="10245" width="12.75" style="164" bestFit="1" customWidth="1"/>
    <col min="10246" max="10496" width="9" style="164"/>
    <col min="10497" max="10497" width="31.75" style="164" customWidth="1"/>
    <col min="10498" max="10498" width="29.5" style="164" customWidth="1"/>
    <col min="10499" max="10499" width="32.375" style="164" customWidth="1"/>
    <col min="10500" max="10500" width="30" style="164" customWidth="1"/>
    <col min="10501" max="10501" width="12.75" style="164" bestFit="1" customWidth="1"/>
    <col min="10502" max="10752" width="9" style="164"/>
    <col min="10753" max="10753" width="31.75" style="164" customWidth="1"/>
    <col min="10754" max="10754" width="29.5" style="164" customWidth="1"/>
    <col min="10755" max="10755" width="32.375" style="164" customWidth="1"/>
    <col min="10756" max="10756" width="30" style="164" customWidth="1"/>
    <col min="10757" max="10757" width="12.75" style="164" bestFit="1" customWidth="1"/>
    <col min="10758" max="11008" width="9" style="164"/>
    <col min="11009" max="11009" width="31.75" style="164" customWidth="1"/>
    <col min="11010" max="11010" width="29.5" style="164" customWidth="1"/>
    <col min="11011" max="11011" width="32.375" style="164" customWidth="1"/>
    <col min="11012" max="11012" width="30" style="164" customWidth="1"/>
    <col min="11013" max="11013" width="12.75" style="164" bestFit="1" customWidth="1"/>
    <col min="11014" max="11264" width="9" style="164"/>
    <col min="11265" max="11265" width="31.75" style="164" customWidth="1"/>
    <col min="11266" max="11266" width="29.5" style="164" customWidth="1"/>
    <col min="11267" max="11267" width="32.375" style="164" customWidth="1"/>
    <col min="11268" max="11268" width="30" style="164" customWidth="1"/>
    <col min="11269" max="11269" width="12.75" style="164" bestFit="1" customWidth="1"/>
    <col min="11270" max="11520" width="9" style="164"/>
    <col min="11521" max="11521" width="31.75" style="164" customWidth="1"/>
    <col min="11522" max="11522" width="29.5" style="164" customWidth="1"/>
    <col min="11523" max="11523" width="32.375" style="164" customWidth="1"/>
    <col min="11524" max="11524" width="30" style="164" customWidth="1"/>
    <col min="11525" max="11525" width="12.75" style="164" bestFit="1" customWidth="1"/>
    <col min="11526" max="11776" width="9" style="164"/>
    <col min="11777" max="11777" width="31.75" style="164" customWidth="1"/>
    <col min="11778" max="11778" width="29.5" style="164" customWidth="1"/>
    <col min="11779" max="11779" width="32.375" style="164" customWidth="1"/>
    <col min="11780" max="11780" width="30" style="164" customWidth="1"/>
    <col min="11781" max="11781" width="12.75" style="164" bestFit="1" customWidth="1"/>
    <col min="11782" max="12032" width="9" style="164"/>
    <col min="12033" max="12033" width="31.75" style="164" customWidth="1"/>
    <col min="12034" max="12034" width="29.5" style="164" customWidth="1"/>
    <col min="12035" max="12035" width="32.375" style="164" customWidth="1"/>
    <col min="12036" max="12036" width="30" style="164" customWidth="1"/>
    <col min="12037" max="12037" width="12.75" style="164" bestFit="1" customWidth="1"/>
    <col min="12038" max="12288" width="9" style="164"/>
    <col min="12289" max="12289" width="31.75" style="164" customWidth="1"/>
    <col min="12290" max="12290" width="29.5" style="164" customWidth="1"/>
    <col min="12291" max="12291" width="32.375" style="164" customWidth="1"/>
    <col min="12292" max="12292" width="30" style="164" customWidth="1"/>
    <col min="12293" max="12293" width="12.75" style="164" bestFit="1" customWidth="1"/>
    <col min="12294" max="12544" width="9" style="164"/>
    <col min="12545" max="12545" width="31.75" style="164" customWidth="1"/>
    <col min="12546" max="12546" width="29.5" style="164" customWidth="1"/>
    <col min="12547" max="12547" width="32.375" style="164" customWidth="1"/>
    <col min="12548" max="12548" width="30" style="164" customWidth="1"/>
    <col min="12549" max="12549" width="12.75" style="164" bestFit="1" customWidth="1"/>
    <col min="12550" max="12800" width="9" style="164"/>
    <col min="12801" max="12801" width="31.75" style="164" customWidth="1"/>
    <col min="12802" max="12802" width="29.5" style="164" customWidth="1"/>
    <col min="12803" max="12803" width="32.375" style="164" customWidth="1"/>
    <col min="12804" max="12804" width="30" style="164" customWidth="1"/>
    <col min="12805" max="12805" width="12.75" style="164" bestFit="1" customWidth="1"/>
    <col min="12806" max="13056" width="9" style="164"/>
    <col min="13057" max="13057" width="31.75" style="164" customWidth="1"/>
    <col min="13058" max="13058" width="29.5" style="164" customWidth="1"/>
    <col min="13059" max="13059" width="32.375" style="164" customWidth="1"/>
    <col min="13060" max="13060" width="30" style="164" customWidth="1"/>
    <col min="13061" max="13061" width="12.75" style="164" bestFit="1" customWidth="1"/>
    <col min="13062" max="13312" width="9" style="164"/>
    <col min="13313" max="13313" width="31.75" style="164" customWidth="1"/>
    <col min="13314" max="13314" width="29.5" style="164" customWidth="1"/>
    <col min="13315" max="13315" width="32.375" style="164" customWidth="1"/>
    <col min="13316" max="13316" width="30" style="164" customWidth="1"/>
    <col min="13317" max="13317" width="12.75" style="164" bestFit="1" customWidth="1"/>
    <col min="13318" max="13568" width="9" style="164"/>
    <col min="13569" max="13569" width="31.75" style="164" customWidth="1"/>
    <col min="13570" max="13570" width="29.5" style="164" customWidth="1"/>
    <col min="13571" max="13571" width="32.375" style="164" customWidth="1"/>
    <col min="13572" max="13572" width="30" style="164" customWidth="1"/>
    <col min="13573" max="13573" width="12.75" style="164" bestFit="1" customWidth="1"/>
    <col min="13574" max="13824" width="9" style="164"/>
    <col min="13825" max="13825" width="31.75" style="164" customWidth="1"/>
    <col min="13826" max="13826" width="29.5" style="164" customWidth="1"/>
    <col min="13827" max="13827" width="32.375" style="164" customWidth="1"/>
    <col min="13828" max="13828" width="30" style="164" customWidth="1"/>
    <col min="13829" max="13829" width="12.75" style="164" bestFit="1" customWidth="1"/>
    <col min="13830" max="14080" width="9" style="164"/>
    <col min="14081" max="14081" width="31.75" style="164" customWidth="1"/>
    <col min="14082" max="14082" width="29.5" style="164" customWidth="1"/>
    <col min="14083" max="14083" width="32.375" style="164" customWidth="1"/>
    <col min="14084" max="14084" width="30" style="164" customWidth="1"/>
    <col min="14085" max="14085" width="12.75" style="164" bestFit="1" customWidth="1"/>
    <col min="14086" max="14336" width="9" style="164"/>
    <col min="14337" max="14337" width="31.75" style="164" customWidth="1"/>
    <col min="14338" max="14338" width="29.5" style="164" customWidth="1"/>
    <col min="14339" max="14339" width="32.375" style="164" customWidth="1"/>
    <col min="14340" max="14340" width="30" style="164" customWidth="1"/>
    <col min="14341" max="14341" width="12.75" style="164" bestFit="1" customWidth="1"/>
    <col min="14342" max="14592" width="9" style="164"/>
    <col min="14593" max="14593" width="31.75" style="164" customWidth="1"/>
    <col min="14594" max="14594" width="29.5" style="164" customWidth="1"/>
    <col min="14595" max="14595" width="32.375" style="164" customWidth="1"/>
    <col min="14596" max="14596" width="30" style="164" customWidth="1"/>
    <col min="14597" max="14597" width="12.75" style="164" bestFit="1" customWidth="1"/>
    <col min="14598" max="14848" width="9" style="164"/>
    <col min="14849" max="14849" width="31.75" style="164" customWidth="1"/>
    <col min="14850" max="14850" width="29.5" style="164" customWidth="1"/>
    <col min="14851" max="14851" width="32.375" style="164" customWidth="1"/>
    <col min="14852" max="14852" width="30" style="164" customWidth="1"/>
    <col min="14853" max="14853" width="12.75" style="164" bestFit="1" customWidth="1"/>
    <col min="14854" max="15104" width="9" style="164"/>
    <col min="15105" max="15105" width="31.75" style="164" customWidth="1"/>
    <col min="15106" max="15106" width="29.5" style="164" customWidth="1"/>
    <col min="15107" max="15107" width="32.375" style="164" customWidth="1"/>
    <col min="15108" max="15108" width="30" style="164" customWidth="1"/>
    <col min="15109" max="15109" width="12.75" style="164" bestFit="1" customWidth="1"/>
    <col min="15110" max="15360" width="9" style="164"/>
    <col min="15361" max="15361" width="31.75" style="164" customWidth="1"/>
    <col min="15362" max="15362" width="29.5" style="164" customWidth="1"/>
    <col min="15363" max="15363" width="32.375" style="164" customWidth="1"/>
    <col min="15364" max="15364" width="30" style="164" customWidth="1"/>
    <col min="15365" max="15365" width="12.75" style="164" bestFit="1" customWidth="1"/>
    <col min="15366" max="15616" width="9" style="164"/>
    <col min="15617" max="15617" width="31.75" style="164" customWidth="1"/>
    <col min="15618" max="15618" width="29.5" style="164" customWidth="1"/>
    <col min="15619" max="15619" width="32.375" style="164" customWidth="1"/>
    <col min="15620" max="15620" width="30" style="164" customWidth="1"/>
    <col min="15621" max="15621" width="12.75" style="164" bestFit="1" customWidth="1"/>
    <col min="15622" max="15872" width="9" style="164"/>
    <col min="15873" max="15873" width="31.75" style="164" customWidth="1"/>
    <col min="15874" max="15874" width="29.5" style="164" customWidth="1"/>
    <col min="15875" max="15875" width="32.375" style="164" customWidth="1"/>
    <col min="15876" max="15876" width="30" style="164" customWidth="1"/>
    <col min="15877" max="15877" width="12.75" style="164" bestFit="1" customWidth="1"/>
    <col min="15878" max="16128" width="9" style="164"/>
    <col min="16129" max="16129" width="31.75" style="164" customWidth="1"/>
    <col min="16130" max="16130" width="29.5" style="164" customWidth="1"/>
    <col min="16131" max="16131" width="32.375" style="164" customWidth="1"/>
    <col min="16132" max="16132" width="30" style="164" customWidth="1"/>
    <col min="16133" max="16133" width="12.75" style="164" bestFit="1" customWidth="1"/>
    <col min="16134" max="16384" width="9" style="164"/>
  </cols>
  <sheetData>
    <row r="1" spans="1:6" ht="25.5">
      <c r="A1" s="2702" t="s">
        <v>195</v>
      </c>
      <c r="B1" s="2702"/>
      <c r="C1" s="2702"/>
      <c r="D1" s="2702"/>
    </row>
    <row r="2" spans="1:6" ht="8.25" customHeight="1"/>
    <row r="3" spans="1:6" s="110" customFormat="1" ht="23.25" customHeight="1">
      <c r="A3" s="110" t="s">
        <v>756</v>
      </c>
      <c r="B3" s="176"/>
      <c r="D3" s="176"/>
    </row>
    <row r="4" spans="1:6" s="110" customFormat="1" ht="24.75" customHeight="1">
      <c r="A4" s="110" t="s">
        <v>196</v>
      </c>
      <c r="B4" s="176"/>
      <c r="D4" s="176"/>
    </row>
    <row r="5" spans="1:6" ht="14.25" thickBot="1">
      <c r="D5" s="177" t="s">
        <v>197</v>
      </c>
    </row>
    <row r="6" spans="1:6" ht="19.7" customHeight="1" thickBot="1">
      <c r="A6" s="2703" t="s">
        <v>198</v>
      </c>
      <c r="B6" s="2704"/>
      <c r="C6" s="2705" t="s">
        <v>199</v>
      </c>
      <c r="D6" s="2706"/>
    </row>
    <row r="7" spans="1:6" ht="19.7" customHeight="1">
      <c r="A7" s="178" t="s">
        <v>200</v>
      </c>
      <c r="B7" s="179" t="s">
        <v>201</v>
      </c>
      <c r="C7" s="180" t="s">
        <v>200</v>
      </c>
      <c r="D7" s="181" t="s">
        <v>201</v>
      </c>
    </row>
    <row r="8" spans="1:6" ht="19.7" customHeight="1">
      <c r="A8" s="182" t="s">
        <v>202</v>
      </c>
      <c r="B8" s="183">
        <f>B9+B16+B26</f>
        <v>49686584.700000003</v>
      </c>
      <c r="C8" s="184" t="s">
        <v>202</v>
      </c>
      <c r="D8" s="185">
        <f>D9+D16+D26</f>
        <v>49686584.700000003</v>
      </c>
      <c r="E8" s="186"/>
    </row>
    <row r="9" spans="1:6" ht="19.7" customHeight="1">
      <c r="A9" s="187" t="s">
        <v>203</v>
      </c>
      <c r="B9" s="188">
        <f>B10</f>
        <v>46229778.700000003</v>
      </c>
      <c r="C9" s="189" t="s">
        <v>203</v>
      </c>
      <c r="D9" s="190">
        <f>SUM(D10:D15)</f>
        <v>46229778.700000003</v>
      </c>
    </row>
    <row r="10" spans="1:6" ht="19.7" customHeight="1">
      <c r="A10" s="191" t="s">
        <v>204</v>
      </c>
      <c r="B10" s="192">
        <f>SUM(B11:B13)</f>
        <v>46229778.700000003</v>
      </c>
      <c r="C10" s="193" t="s">
        <v>205</v>
      </c>
      <c r="D10" s="194">
        <v>0</v>
      </c>
      <c r="F10" s="186"/>
    </row>
    <row r="11" spans="1:6" ht="19.7" customHeight="1">
      <c r="A11" s="191" t="s">
        <v>206</v>
      </c>
      <c r="B11" s="192">
        <f>예산총괄표3장!C7</f>
        <v>46229778.700000003</v>
      </c>
      <c r="C11" s="193" t="s">
        <v>2558</v>
      </c>
      <c r="D11" s="194">
        <f>예산총괄표3장!C13</f>
        <v>1986393</v>
      </c>
      <c r="F11" s="186"/>
    </row>
    <row r="12" spans="1:6" ht="19.7" customHeight="1">
      <c r="A12" s="191" t="s">
        <v>207</v>
      </c>
      <c r="B12" s="192">
        <f>예산총괄표3장!C8</f>
        <v>0</v>
      </c>
      <c r="C12" s="193" t="s">
        <v>2559</v>
      </c>
      <c r="D12" s="194">
        <f>예산총괄표3장!C14</f>
        <v>1999638</v>
      </c>
    </row>
    <row r="13" spans="1:6" ht="19.7" customHeight="1">
      <c r="A13" s="191" t="s">
        <v>208</v>
      </c>
      <c r="B13" s="192">
        <v>0</v>
      </c>
      <c r="C13" s="193" t="s">
        <v>2560</v>
      </c>
      <c r="D13" s="194">
        <f>예산총괄표3장!C15</f>
        <v>26353562.699999999</v>
      </c>
    </row>
    <row r="14" spans="1:6" ht="19.7" customHeight="1">
      <c r="A14" s="191"/>
      <c r="B14" s="192"/>
      <c r="C14" s="193" t="s">
        <v>2561</v>
      </c>
      <c r="D14" s="194">
        <f>예산총괄표3장!C16</f>
        <v>15890185</v>
      </c>
    </row>
    <row r="15" spans="1:6" ht="19.7" customHeight="1">
      <c r="A15" s="191"/>
      <c r="B15" s="192"/>
      <c r="C15" s="193"/>
      <c r="D15" s="194"/>
    </row>
    <row r="16" spans="1:6" ht="19.7" customHeight="1">
      <c r="A16" s="187" t="s">
        <v>203</v>
      </c>
      <c r="B16" s="188">
        <f>B17</f>
        <v>3456806</v>
      </c>
      <c r="C16" s="189" t="s">
        <v>203</v>
      </c>
      <c r="D16" s="190">
        <f>D17</f>
        <v>3456806</v>
      </c>
    </row>
    <row r="17" spans="1:4" ht="19.7" customHeight="1">
      <c r="A17" s="191" t="s">
        <v>209</v>
      </c>
      <c r="B17" s="192">
        <f>SUM(B18:B25)</f>
        <v>3456806</v>
      </c>
      <c r="C17" s="193" t="s">
        <v>210</v>
      </c>
      <c r="D17" s="194">
        <f>SUM(D18:D25)</f>
        <v>3456806</v>
      </c>
    </row>
    <row r="18" spans="1:4" ht="19.7" customHeight="1">
      <c r="A18" s="191" t="s">
        <v>211</v>
      </c>
      <c r="B18" s="192">
        <v>0</v>
      </c>
      <c r="C18" s="193" t="s">
        <v>2558</v>
      </c>
      <c r="D18" s="194">
        <f>예산총괄표3장!E13</f>
        <v>127500</v>
      </c>
    </row>
    <row r="19" spans="1:4" ht="19.7" customHeight="1">
      <c r="A19" s="191" t="s">
        <v>212</v>
      </c>
      <c r="B19" s="192">
        <v>0</v>
      </c>
      <c r="C19" s="193" t="s">
        <v>2559</v>
      </c>
      <c r="D19" s="194">
        <f>예산총괄표3장!E14</f>
        <v>25356</v>
      </c>
    </row>
    <row r="20" spans="1:4" ht="19.7" customHeight="1">
      <c r="A20" s="191" t="s">
        <v>213</v>
      </c>
      <c r="B20" s="192">
        <v>0</v>
      </c>
      <c r="C20" s="193" t="s">
        <v>2560</v>
      </c>
      <c r="D20" s="194">
        <f>예산총괄표3장!E15</f>
        <v>2771554</v>
      </c>
    </row>
    <row r="21" spans="1:4" ht="19.7" customHeight="1">
      <c r="A21" s="191" t="s">
        <v>214</v>
      </c>
      <c r="B21" s="192">
        <v>0</v>
      </c>
      <c r="C21" s="193" t="s">
        <v>2563</v>
      </c>
      <c r="D21" s="194">
        <f>예산총괄표3장!E16</f>
        <v>32396</v>
      </c>
    </row>
    <row r="22" spans="1:4" ht="19.7" customHeight="1">
      <c r="A22" s="191" t="s">
        <v>215</v>
      </c>
      <c r="B22" s="192">
        <v>0</v>
      </c>
      <c r="C22" s="193" t="s">
        <v>2562</v>
      </c>
      <c r="D22" s="194">
        <f>예산총괄표3장!E18</f>
        <v>500000</v>
      </c>
    </row>
    <row r="23" spans="1:4" ht="19.7" customHeight="1">
      <c r="A23" s="191" t="s">
        <v>216</v>
      </c>
      <c r="B23" s="192">
        <f>'3-2.자본예산총괄표'!C17</f>
        <v>2956806</v>
      </c>
      <c r="C23" s="193"/>
      <c r="D23" s="194"/>
    </row>
    <row r="24" spans="1:4" ht="19.7" customHeight="1">
      <c r="A24" s="191" t="s">
        <v>217</v>
      </c>
      <c r="B24" s="192">
        <f>'3-2.자본예산총괄표'!C21</f>
        <v>500000</v>
      </c>
      <c r="C24" s="193"/>
      <c r="D24" s="194"/>
    </row>
    <row r="25" spans="1:4" ht="19.7" customHeight="1" thickBot="1">
      <c r="A25" s="195" t="s">
        <v>218</v>
      </c>
      <c r="B25" s="196">
        <v>0</v>
      </c>
      <c r="C25" s="197"/>
      <c r="D25" s="198"/>
    </row>
    <row r="26" spans="1:4" ht="17.25" hidden="1" customHeight="1">
      <c r="A26" s="199" t="s">
        <v>203</v>
      </c>
      <c r="B26" s="200">
        <f>B27</f>
        <v>0</v>
      </c>
      <c r="C26" s="201" t="s">
        <v>203</v>
      </c>
      <c r="D26" s="202">
        <f>D28</f>
        <v>0</v>
      </c>
    </row>
    <row r="27" spans="1:4" ht="17.25" hidden="1" customHeight="1">
      <c r="A27" s="191" t="s">
        <v>219</v>
      </c>
      <c r="B27" s="203">
        <f>SUM(B28:B29)</f>
        <v>0</v>
      </c>
      <c r="C27" s="193"/>
      <c r="D27" s="204"/>
    </row>
    <row r="28" spans="1:4" ht="17.25" hidden="1" customHeight="1">
      <c r="A28" s="191" t="s">
        <v>220</v>
      </c>
      <c r="B28" s="203"/>
      <c r="C28" s="193"/>
      <c r="D28" s="204"/>
    </row>
    <row r="29" spans="1:4" ht="13.5" hidden="1" customHeight="1" thickBot="1">
      <c r="A29" s="195" t="s">
        <v>221</v>
      </c>
      <c r="B29" s="196">
        <v>0</v>
      </c>
      <c r="C29" s="205"/>
      <c r="D29" s="206"/>
    </row>
    <row r="30" spans="1:4" s="110" customFormat="1" ht="33" customHeight="1" thickBot="1">
      <c r="A30" s="105" t="s">
        <v>222</v>
      </c>
      <c r="B30" s="176"/>
      <c r="D30" s="176"/>
    </row>
    <row r="31" spans="1:4" s="110" customFormat="1" ht="32.25" customHeight="1" thickBot="1">
      <c r="A31" s="2707" t="s">
        <v>223</v>
      </c>
      <c r="B31" s="2708"/>
      <c r="C31" s="2709" t="s">
        <v>224</v>
      </c>
      <c r="D31" s="2710"/>
    </row>
    <row r="32" spans="1:4" s="110" customFormat="1" ht="32.25" customHeight="1">
      <c r="A32" s="1328" t="s">
        <v>225</v>
      </c>
      <c r="B32" s="1329" t="s">
        <v>226</v>
      </c>
      <c r="C32" s="1331" t="s">
        <v>227</v>
      </c>
      <c r="D32" s="1332" t="s">
        <v>228</v>
      </c>
    </row>
    <row r="33" spans="1:4" s="110" customFormat="1" ht="32.25" customHeight="1" thickBot="1">
      <c r="A33" s="1359" t="str">
        <f>TEXT(B8,"#,##0")&amp;"천원"</f>
        <v>49,686,585천원</v>
      </c>
      <c r="B33" s="1330" t="str">
        <f>TEXT(B8,"#,##0")&amp;"천원"</f>
        <v>49,686,585천원</v>
      </c>
      <c r="C33" s="207" t="str">
        <f>TEXT(D8,"#,##0")&amp;"천원"</f>
        <v>49,686,585천원</v>
      </c>
      <c r="D33" s="1360" t="str">
        <f>TEXT(D8,"#,##0")&amp;"천원"</f>
        <v>49,686,585천원</v>
      </c>
    </row>
    <row r="34" spans="1:4" ht="17.25" customHeight="1">
      <c r="A34" s="110"/>
      <c r="B34" s="208"/>
      <c r="C34" s="110"/>
      <c r="D34" s="208"/>
    </row>
    <row r="35" spans="1:4" ht="16.5" customHeight="1">
      <c r="A35" s="164" t="s">
        <v>229</v>
      </c>
    </row>
    <row r="36" spans="1:4" ht="16.5" customHeight="1">
      <c r="A36" s="164" t="s">
        <v>230</v>
      </c>
    </row>
    <row r="37" spans="1:4" ht="16.5" customHeight="1">
      <c r="A37" s="164" t="s">
        <v>231</v>
      </c>
    </row>
    <row r="38" spans="1:4" ht="16.5" customHeight="1">
      <c r="A38" s="164" t="s">
        <v>232</v>
      </c>
    </row>
    <row r="39" spans="1:4" ht="18.75" customHeight="1">
      <c r="A39" s="2711" t="s">
        <v>233</v>
      </c>
      <c r="B39" s="2711"/>
      <c r="C39" s="2711"/>
      <c r="D39" s="2711"/>
    </row>
    <row r="40" spans="1:4" ht="18.75" customHeight="1">
      <c r="A40" s="2711"/>
      <c r="B40" s="2711"/>
      <c r="C40" s="2711"/>
      <c r="D40" s="2711"/>
    </row>
    <row r="41" spans="1:4" ht="16.5" customHeight="1">
      <c r="A41" s="2698"/>
      <c r="B41" s="2698"/>
      <c r="C41" s="2698"/>
      <c r="D41" s="2698"/>
    </row>
    <row r="42" spans="1:4" ht="16.5" customHeight="1">
      <c r="A42" s="209"/>
      <c r="B42" s="209"/>
      <c r="C42" s="209"/>
      <c r="D42" s="209"/>
    </row>
    <row r="43" spans="1:4" ht="16.5" customHeight="1">
      <c r="A43" s="209"/>
      <c r="B43" s="209"/>
      <c r="C43" s="209"/>
      <c r="D43" s="209"/>
    </row>
    <row r="44" spans="1:4" ht="16.5" customHeight="1"/>
    <row r="45" spans="1:4" s="210" customFormat="1" ht="16.5" customHeight="1">
      <c r="B45" s="211"/>
      <c r="C45" s="2699" t="s">
        <v>2577</v>
      </c>
      <c r="D45" s="2699"/>
    </row>
    <row r="46" spans="1:4" ht="18.75" customHeight="1"/>
    <row r="47" spans="1:4" ht="20.25">
      <c r="B47" s="2700" t="s">
        <v>711</v>
      </c>
      <c r="C47" s="2700"/>
      <c r="D47" s="2700"/>
    </row>
    <row r="50" spans="1:4" ht="13.5" customHeight="1">
      <c r="A50" s="2701"/>
      <c r="B50" s="2701"/>
      <c r="C50" s="2701"/>
      <c r="D50" s="2701"/>
    </row>
    <row r="51" spans="1:4">
      <c r="A51" s="2701"/>
      <c r="B51" s="2701"/>
      <c r="C51" s="2701"/>
      <c r="D51" s="2701"/>
    </row>
    <row r="52" spans="1:4">
      <c r="B52" s="212"/>
      <c r="C52" s="212"/>
    </row>
  </sheetData>
  <mergeCells count="10">
    <mergeCell ref="A41:D41"/>
    <mergeCell ref="C45:D45"/>
    <mergeCell ref="B47:D47"/>
    <mergeCell ref="A50:D51"/>
    <mergeCell ref="A1:D1"/>
    <mergeCell ref="A6:B6"/>
    <mergeCell ref="C6:D6"/>
    <mergeCell ref="A31:B31"/>
    <mergeCell ref="C31:D31"/>
    <mergeCell ref="A39:D40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94" fitToHeight="0" orientation="landscape" useFirstPageNumber="1" r:id="rId1"/>
  <headerFooter alignWithMargins="0">
    <oddHeader xml:space="preserve">&amp;L&amp;"돋움,굵게"
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6" tint="0.39997558519241921"/>
  </sheetPr>
  <dimension ref="A1:M58"/>
  <sheetViews>
    <sheetView zoomScaleNormal="100" workbookViewId="0">
      <selection activeCell="D43" sqref="D43"/>
    </sheetView>
  </sheetViews>
  <sheetFormatPr defaultRowHeight="13.5"/>
  <cols>
    <col min="1" max="1" width="26.875" style="101" customWidth="1"/>
    <col min="2" max="2" width="8.25" style="101" customWidth="1"/>
    <col min="3" max="256" width="9" style="101"/>
    <col min="257" max="257" width="26.875" style="101" customWidth="1"/>
    <col min="258" max="258" width="8.25" style="101" customWidth="1"/>
    <col min="259" max="512" width="9" style="101"/>
    <col min="513" max="513" width="26.875" style="101" customWidth="1"/>
    <col min="514" max="514" width="8.25" style="101" customWidth="1"/>
    <col min="515" max="768" width="9" style="101"/>
    <col min="769" max="769" width="26.875" style="101" customWidth="1"/>
    <col min="770" max="770" width="8.25" style="101" customWidth="1"/>
    <col min="771" max="1024" width="9" style="101"/>
    <col min="1025" max="1025" width="26.875" style="101" customWidth="1"/>
    <col min="1026" max="1026" width="8.25" style="101" customWidth="1"/>
    <col min="1027" max="1280" width="9" style="101"/>
    <col min="1281" max="1281" width="26.875" style="101" customWidth="1"/>
    <col min="1282" max="1282" width="8.25" style="101" customWidth="1"/>
    <col min="1283" max="1536" width="9" style="101"/>
    <col min="1537" max="1537" width="26.875" style="101" customWidth="1"/>
    <col min="1538" max="1538" width="8.25" style="101" customWidth="1"/>
    <col min="1539" max="1792" width="9" style="101"/>
    <col min="1793" max="1793" width="26.875" style="101" customWidth="1"/>
    <col min="1794" max="1794" width="8.25" style="101" customWidth="1"/>
    <col min="1795" max="2048" width="9" style="101"/>
    <col min="2049" max="2049" width="26.875" style="101" customWidth="1"/>
    <col min="2050" max="2050" width="8.25" style="101" customWidth="1"/>
    <col min="2051" max="2304" width="9" style="101"/>
    <col min="2305" max="2305" width="26.875" style="101" customWidth="1"/>
    <col min="2306" max="2306" width="8.25" style="101" customWidth="1"/>
    <col min="2307" max="2560" width="9" style="101"/>
    <col min="2561" max="2561" width="26.875" style="101" customWidth="1"/>
    <col min="2562" max="2562" width="8.25" style="101" customWidth="1"/>
    <col min="2563" max="2816" width="9" style="101"/>
    <col min="2817" max="2817" width="26.875" style="101" customWidth="1"/>
    <col min="2818" max="2818" width="8.25" style="101" customWidth="1"/>
    <col min="2819" max="3072" width="9" style="101"/>
    <col min="3073" max="3073" width="26.875" style="101" customWidth="1"/>
    <col min="3074" max="3074" width="8.25" style="101" customWidth="1"/>
    <col min="3075" max="3328" width="9" style="101"/>
    <col min="3329" max="3329" width="26.875" style="101" customWidth="1"/>
    <col min="3330" max="3330" width="8.25" style="101" customWidth="1"/>
    <col min="3331" max="3584" width="9" style="101"/>
    <col min="3585" max="3585" width="26.875" style="101" customWidth="1"/>
    <col min="3586" max="3586" width="8.25" style="101" customWidth="1"/>
    <col min="3587" max="3840" width="9" style="101"/>
    <col min="3841" max="3841" width="26.875" style="101" customWidth="1"/>
    <col min="3842" max="3842" width="8.25" style="101" customWidth="1"/>
    <col min="3843" max="4096" width="9" style="101"/>
    <col min="4097" max="4097" width="26.875" style="101" customWidth="1"/>
    <col min="4098" max="4098" width="8.25" style="101" customWidth="1"/>
    <col min="4099" max="4352" width="9" style="101"/>
    <col min="4353" max="4353" width="26.875" style="101" customWidth="1"/>
    <col min="4354" max="4354" width="8.25" style="101" customWidth="1"/>
    <col min="4355" max="4608" width="9" style="101"/>
    <col min="4609" max="4609" width="26.875" style="101" customWidth="1"/>
    <col min="4610" max="4610" width="8.25" style="101" customWidth="1"/>
    <col min="4611" max="4864" width="9" style="101"/>
    <col min="4865" max="4865" width="26.875" style="101" customWidth="1"/>
    <col min="4866" max="4866" width="8.25" style="101" customWidth="1"/>
    <col min="4867" max="5120" width="9" style="101"/>
    <col min="5121" max="5121" width="26.875" style="101" customWidth="1"/>
    <col min="5122" max="5122" width="8.25" style="101" customWidth="1"/>
    <col min="5123" max="5376" width="9" style="101"/>
    <col min="5377" max="5377" width="26.875" style="101" customWidth="1"/>
    <col min="5378" max="5378" width="8.25" style="101" customWidth="1"/>
    <col min="5379" max="5632" width="9" style="101"/>
    <col min="5633" max="5633" width="26.875" style="101" customWidth="1"/>
    <col min="5634" max="5634" width="8.25" style="101" customWidth="1"/>
    <col min="5635" max="5888" width="9" style="101"/>
    <col min="5889" max="5889" width="26.875" style="101" customWidth="1"/>
    <col min="5890" max="5890" width="8.25" style="101" customWidth="1"/>
    <col min="5891" max="6144" width="9" style="101"/>
    <col min="6145" max="6145" width="26.875" style="101" customWidth="1"/>
    <col min="6146" max="6146" width="8.25" style="101" customWidth="1"/>
    <col min="6147" max="6400" width="9" style="101"/>
    <col min="6401" max="6401" width="26.875" style="101" customWidth="1"/>
    <col min="6402" max="6402" width="8.25" style="101" customWidth="1"/>
    <col min="6403" max="6656" width="9" style="101"/>
    <col min="6657" max="6657" width="26.875" style="101" customWidth="1"/>
    <col min="6658" max="6658" width="8.25" style="101" customWidth="1"/>
    <col min="6659" max="6912" width="9" style="101"/>
    <col min="6913" max="6913" width="26.875" style="101" customWidth="1"/>
    <col min="6914" max="6914" width="8.25" style="101" customWidth="1"/>
    <col min="6915" max="7168" width="9" style="101"/>
    <col min="7169" max="7169" width="26.875" style="101" customWidth="1"/>
    <col min="7170" max="7170" width="8.25" style="101" customWidth="1"/>
    <col min="7171" max="7424" width="9" style="101"/>
    <col min="7425" max="7425" width="26.875" style="101" customWidth="1"/>
    <col min="7426" max="7426" width="8.25" style="101" customWidth="1"/>
    <col min="7427" max="7680" width="9" style="101"/>
    <col min="7681" max="7681" width="26.875" style="101" customWidth="1"/>
    <col min="7682" max="7682" width="8.25" style="101" customWidth="1"/>
    <col min="7683" max="7936" width="9" style="101"/>
    <col min="7937" max="7937" width="26.875" style="101" customWidth="1"/>
    <col min="7938" max="7938" width="8.25" style="101" customWidth="1"/>
    <col min="7939" max="8192" width="9" style="101"/>
    <col min="8193" max="8193" width="26.875" style="101" customWidth="1"/>
    <col min="8194" max="8194" width="8.25" style="101" customWidth="1"/>
    <col min="8195" max="8448" width="9" style="101"/>
    <col min="8449" max="8449" width="26.875" style="101" customWidth="1"/>
    <col min="8450" max="8450" width="8.25" style="101" customWidth="1"/>
    <col min="8451" max="8704" width="9" style="101"/>
    <col min="8705" max="8705" width="26.875" style="101" customWidth="1"/>
    <col min="8706" max="8706" width="8.25" style="101" customWidth="1"/>
    <col min="8707" max="8960" width="9" style="101"/>
    <col min="8961" max="8961" width="26.875" style="101" customWidth="1"/>
    <col min="8962" max="8962" width="8.25" style="101" customWidth="1"/>
    <col min="8963" max="9216" width="9" style="101"/>
    <col min="9217" max="9217" width="26.875" style="101" customWidth="1"/>
    <col min="9218" max="9218" width="8.25" style="101" customWidth="1"/>
    <col min="9219" max="9472" width="9" style="101"/>
    <col min="9473" max="9473" width="26.875" style="101" customWidth="1"/>
    <col min="9474" max="9474" width="8.25" style="101" customWidth="1"/>
    <col min="9475" max="9728" width="9" style="101"/>
    <col min="9729" max="9729" width="26.875" style="101" customWidth="1"/>
    <col min="9730" max="9730" width="8.25" style="101" customWidth="1"/>
    <col min="9731" max="9984" width="9" style="101"/>
    <col min="9985" max="9985" width="26.875" style="101" customWidth="1"/>
    <col min="9986" max="9986" width="8.25" style="101" customWidth="1"/>
    <col min="9987" max="10240" width="9" style="101"/>
    <col min="10241" max="10241" width="26.875" style="101" customWidth="1"/>
    <col min="10242" max="10242" width="8.25" style="101" customWidth="1"/>
    <col min="10243" max="10496" width="9" style="101"/>
    <col min="10497" max="10497" width="26.875" style="101" customWidth="1"/>
    <col min="10498" max="10498" width="8.25" style="101" customWidth="1"/>
    <col min="10499" max="10752" width="9" style="101"/>
    <col min="10753" max="10753" width="26.875" style="101" customWidth="1"/>
    <col min="10754" max="10754" width="8.25" style="101" customWidth="1"/>
    <col min="10755" max="11008" width="9" style="101"/>
    <col min="11009" max="11009" width="26.875" style="101" customWidth="1"/>
    <col min="11010" max="11010" width="8.25" style="101" customWidth="1"/>
    <col min="11011" max="11264" width="9" style="101"/>
    <col min="11265" max="11265" width="26.875" style="101" customWidth="1"/>
    <col min="11266" max="11266" width="8.25" style="101" customWidth="1"/>
    <col min="11267" max="11520" width="9" style="101"/>
    <col min="11521" max="11521" width="26.875" style="101" customWidth="1"/>
    <col min="11522" max="11522" width="8.25" style="101" customWidth="1"/>
    <col min="11523" max="11776" width="9" style="101"/>
    <col min="11777" max="11777" width="26.875" style="101" customWidth="1"/>
    <col min="11778" max="11778" width="8.25" style="101" customWidth="1"/>
    <col min="11779" max="12032" width="9" style="101"/>
    <col min="12033" max="12033" width="26.875" style="101" customWidth="1"/>
    <col min="12034" max="12034" width="8.25" style="101" customWidth="1"/>
    <col min="12035" max="12288" width="9" style="101"/>
    <col min="12289" max="12289" width="26.875" style="101" customWidth="1"/>
    <col min="12290" max="12290" width="8.25" style="101" customWidth="1"/>
    <col min="12291" max="12544" width="9" style="101"/>
    <col min="12545" max="12545" width="26.875" style="101" customWidth="1"/>
    <col min="12546" max="12546" width="8.25" style="101" customWidth="1"/>
    <col min="12547" max="12800" width="9" style="101"/>
    <col min="12801" max="12801" width="26.875" style="101" customWidth="1"/>
    <col min="12802" max="12802" width="8.25" style="101" customWidth="1"/>
    <col min="12803" max="13056" width="9" style="101"/>
    <col min="13057" max="13057" width="26.875" style="101" customWidth="1"/>
    <col min="13058" max="13058" width="8.25" style="101" customWidth="1"/>
    <col min="13059" max="13312" width="9" style="101"/>
    <col min="13313" max="13313" width="26.875" style="101" customWidth="1"/>
    <col min="13314" max="13314" width="8.25" style="101" customWidth="1"/>
    <col min="13315" max="13568" width="9" style="101"/>
    <col min="13569" max="13569" width="26.875" style="101" customWidth="1"/>
    <col min="13570" max="13570" width="8.25" style="101" customWidth="1"/>
    <col min="13571" max="13824" width="9" style="101"/>
    <col min="13825" max="13825" width="26.875" style="101" customWidth="1"/>
    <col min="13826" max="13826" width="8.25" style="101" customWidth="1"/>
    <col min="13827" max="14080" width="9" style="101"/>
    <col min="14081" max="14081" width="26.875" style="101" customWidth="1"/>
    <col min="14082" max="14082" width="8.25" style="101" customWidth="1"/>
    <col min="14083" max="14336" width="9" style="101"/>
    <col min="14337" max="14337" width="26.875" style="101" customWidth="1"/>
    <col min="14338" max="14338" width="8.25" style="101" customWidth="1"/>
    <col min="14339" max="14592" width="9" style="101"/>
    <col min="14593" max="14593" width="26.875" style="101" customWidth="1"/>
    <col min="14594" max="14594" width="8.25" style="101" customWidth="1"/>
    <col min="14595" max="14848" width="9" style="101"/>
    <col min="14849" max="14849" width="26.875" style="101" customWidth="1"/>
    <col min="14850" max="14850" width="8.25" style="101" customWidth="1"/>
    <col min="14851" max="15104" width="9" style="101"/>
    <col min="15105" max="15105" width="26.875" style="101" customWidth="1"/>
    <col min="15106" max="15106" width="8.25" style="101" customWidth="1"/>
    <col min="15107" max="15360" width="9" style="101"/>
    <col min="15361" max="15361" width="26.875" style="101" customWidth="1"/>
    <col min="15362" max="15362" width="8.25" style="101" customWidth="1"/>
    <col min="15363" max="15616" width="9" style="101"/>
    <col min="15617" max="15617" width="26.875" style="101" customWidth="1"/>
    <col min="15618" max="15618" width="8.25" style="101" customWidth="1"/>
    <col min="15619" max="15872" width="9" style="101"/>
    <col min="15873" max="15873" width="26.875" style="101" customWidth="1"/>
    <col min="15874" max="15874" width="8.25" style="101" customWidth="1"/>
    <col min="15875" max="16128" width="9" style="101"/>
    <col min="16129" max="16129" width="26.875" style="101" customWidth="1"/>
    <col min="16130" max="16130" width="8.25" style="101" customWidth="1"/>
    <col min="16131" max="16384" width="9" style="101"/>
  </cols>
  <sheetData>
    <row r="1" spans="1:13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4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3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3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7" spans="1:13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3">
      <c r="A8" s="100"/>
      <c r="B8" s="100"/>
      <c r="K8" s="100"/>
      <c r="L8" s="100"/>
      <c r="M8" s="100"/>
    </row>
    <row r="9" spans="1:13" ht="46.5">
      <c r="A9" s="100"/>
      <c r="B9" s="2685" t="s">
        <v>234</v>
      </c>
      <c r="C9" s="2685"/>
      <c r="D9" s="2685"/>
      <c r="E9" s="2685"/>
      <c r="F9" s="2685"/>
      <c r="G9" s="2685"/>
      <c r="H9" s="2685"/>
      <c r="I9" s="2685"/>
      <c r="J9" s="106"/>
      <c r="K9" s="100"/>
      <c r="L9" s="100"/>
      <c r="M9" s="100"/>
    </row>
    <row r="10" spans="1:13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</row>
    <row r="11" spans="1:13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</row>
    <row r="12" spans="1:13" ht="46.5">
      <c r="A12" s="100"/>
      <c r="B12" s="100"/>
      <c r="K12" s="106"/>
      <c r="L12" s="100"/>
      <c r="M12" s="100"/>
    </row>
    <row r="13" spans="1:13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</row>
    <row r="14" spans="1:13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</row>
    <row r="15" spans="1:13" ht="29.25" customHeight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</row>
    <row r="16" spans="1:13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</row>
    <row r="17" spans="1:13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</row>
    <row r="18" spans="1:13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</row>
    <row r="19" spans="1:13" ht="30" customHeight="1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</row>
    <row r="20" spans="1:13" ht="50.25" customHeight="1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</row>
    <row r="21" spans="1:13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</row>
    <row r="22" spans="1:13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</row>
    <row r="23" spans="1:13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</row>
    <row r="24" spans="1:13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</row>
    <row r="25" spans="1:13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</row>
    <row r="26" spans="1:13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</row>
    <row r="28" spans="1:13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  <row r="29" spans="1:13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</row>
    <row r="30" spans="1:13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</row>
    <row r="31" spans="1:13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</row>
    <row r="32" spans="1:13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</row>
    <row r="33" spans="1:13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</row>
    <row r="34" spans="1:13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</row>
    <row r="35" spans="1:13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</row>
    <row r="36" spans="1:13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</row>
    <row r="37" spans="1:13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</row>
    <row r="38" spans="1:13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</row>
    <row r="39" spans="1:13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</row>
    <row r="40" spans="1:13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</row>
    <row r="41" spans="1:13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</row>
    <row r="42" spans="1:13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</row>
    <row r="43" spans="1:13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</row>
    <row r="44" spans="1:13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</row>
    <row r="45" spans="1:13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</row>
    <row r="47" spans="1:13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</row>
    <row r="48" spans="1:13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</row>
    <row r="49" spans="1:13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</row>
    <row r="50" spans="1:13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</row>
    <row r="51" spans="1:13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</row>
    <row r="52" spans="1:13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</row>
    <row r="53" spans="1:13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</row>
    <row r="54" spans="1:13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</row>
    <row r="55" spans="1:13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</row>
    <row r="56" spans="1:13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</row>
    <row r="57" spans="1:13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</row>
    <row r="58" spans="1:13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</row>
  </sheetData>
  <mergeCells count="1">
    <mergeCell ref="B9:I9"/>
  </mergeCells>
  <phoneticPr fontId="16" type="noConversion"/>
  <pageMargins left="0.94488188976377963" right="0.78740157480314965" top="0.6692913385826772" bottom="0.98425196850393704" header="0.51181102362204722" footer="0.51181102362204722"/>
  <pageSetup paperSize="9" orientation="landscape" useFirstPageNumber="1" r:id="rId1"/>
  <headerFooter alignWithMargins="0">
    <oddHeader xml:space="preserve">&amp;L&amp;"돋움,굵게"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39997558519241921"/>
  </sheetPr>
  <dimension ref="A1:I22"/>
  <sheetViews>
    <sheetView zoomScaleNormal="100" workbookViewId="0">
      <selection activeCell="D43" sqref="D43"/>
    </sheetView>
  </sheetViews>
  <sheetFormatPr defaultRowHeight="13.5"/>
  <cols>
    <col min="1" max="1" width="9" style="164"/>
    <col min="2" max="2" width="33.875" style="164" bestFit="1" customWidth="1"/>
    <col min="3" max="3" width="21.25" style="175" customWidth="1"/>
    <col min="4" max="4" width="33.875" style="164" bestFit="1" customWidth="1"/>
    <col min="5" max="5" width="21.25" style="175" customWidth="1"/>
    <col min="6" max="6" width="33.875" style="175" bestFit="1" customWidth="1"/>
    <col min="7" max="7" width="21.25" style="175" customWidth="1"/>
    <col min="8" max="257" width="9" style="164"/>
    <col min="258" max="263" width="21.25" style="164" customWidth="1"/>
    <col min="264" max="513" width="9" style="164"/>
    <col min="514" max="519" width="21.25" style="164" customWidth="1"/>
    <col min="520" max="769" width="9" style="164"/>
    <col min="770" max="775" width="21.25" style="164" customWidth="1"/>
    <col min="776" max="1025" width="9" style="164"/>
    <col min="1026" max="1031" width="21.25" style="164" customWidth="1"/>
    <col min="1032" max="1281" width="9" style="164"/>
    <col min="1282" max="1287" width="21.25" style="164" customWidth="1"/>
    <col min="1288" max="1537" width="9" style="164"/>
    <col min="1538" max="1543" width="21.25" style="164" customWidth="1"/>
    <col min="1544" max="1793" width="9" style="164"/>
    <col min="1794" max="1799" width="21.25" style="164" customWidth="1"/>
    <col min="1800" max="2049" width="9" style="164"/>
    <col min="2050" max="2055" width="21.25" style="164" customWidth="1"/>
    <col min="2056" max="2305" width="9" style="164"/>
    <col min="2306" max="2311" width="21.25" style="164" customWidth="1"/>
    <col min="2312" max="2561" width="9" style="164"/>
    <col min="2562" max="2567" width="21.25" style="164" customWidth="1"/>
    <col min="2568" max="2817" width="9" style="164"/>
    <col min="2818" max="2823" width="21.25" style="164" customWidth="1"/>
    <col min="2824" max="3073" width="9" style="164"/>
    <col min="3074" max="3079" width="21.25" style="164" customWidth="1"/>
    <col min="3080" max="3329" width="9" style="164"/>
    <col min="3330" max="3335" width="21.25" style="164" customWidth="1"/>
    <col min="3336" max="3585" width="9" style="164"/>
    <col min="3586" max="3591" width="21.25" style="164" customWidth="1"/>
    <col min="3592" max="3841" width="9" style="164"/>
    <col min="3842" max="3847" width="21.25" style="164" customWidth="1"/>
    <col min="3848" max="4097" width="9" style="164"/>
    <col min="4098" max="4103" width="21.25" style="164" customWidth="1"/>
    <col min="4104" max="4353" width="9" style="164"/>
    <col min="4354" max="4359" width="21.25" style="164" customWidth="1"/>
    <col min="4360" max="4609" width="9" style="164"/>
    <col min="4610" max="4615" width="21.25" style="164" customWidth="1"/>
    <col min="4616" max="4865" width="9" style="164"/>
    <col min="4866" max="4871" width="21.25" style="164" customWidth="1"/>
    <col min="4872" max="5121" width="9" style="164"/>
    <col min="5122" max="5127" width="21.25" style="164" customWidth="1"/>
    <col min="5128" max="5377" width="9" style="164"/>
    <col min="5378" max="5383" width="21.25" style="164" customWidth="1"/>
    <col min="5384" max="5633" width="9" style="164"/>
    <col min="5634" max="5639" width="21.25" style="164" customWidth="1"/>
    <col min="5640" max="5889" width="9" style="164"/>
    <col min="5890" max="5895" width="21.25" style="164" customWidth="1"/>
    <col min="5896" max="6145" width="9" style="164"/>
    <col min="6146" max="6151" width="21.25" style="164" customWidth="1"/>
    <col min="6152" max="6401" width="9" style="164"/>
    <col min="6402" max="6407" width="21.25" style="164" customWidth="1"/>
    <col min="6408" max="6657" width="9" style="164"/>
    <col min="6658" max="6663" width="21.25" style="164" customWidth="1"/>
    <col min="6664" max="6913" width="9" style="164"/>
    <col min="6914" max="6919" width="21.25" style="164" customWidth="1"/>
    <col min="6920" max="7169" width="9" style="164"/>
    <col min="7170" max="7175" width="21.25" style="164" customWidth="1"/>
    <col min="7176" max="7425" width="9" style="164"/>
    <col min="7426" max="7431" width="21.25" style="164" customWidth="1"/>
    <col min="7432" max="7681" width="9" style="164"/>
    <col min="7682" max="7687" width="21.25" style="164" customWidth="1"/>
    <col min="7688" max="7937" width="9" style="164"/>
    <col min="7938" max="7943" width="21.25" style="164" customWidth="1"/>
    <col min="7944" max="8193" width="9" style="164"/>
    <col min="8194" max="8199" width="21.25" style="164" customWidth="1"/>
    <col min="8200" max="8449" width="9" style="164"/>
    <col min="8450" max="8455" width="21.25" style="164" customWidth="1"/>
    <col min="8456" max="8705" width="9" style="164"/>
    <col min="8706" max="8711" width="21.25" style="164" customWidth="1"/>
    <col min="8712" max="8961" width="9" style="164"/>
    <col min="8962" max="8967" width="21.25" style="164" customWidth="1"/>
    <col min="8968" max="9217" width="9" style="164"/>
    <col min="9218" max="9223" width="21.25" style="164" customWidth="1"/>
    <col min="9224" max="9473" width="9" style="164"/>
    <col min="9474" max="9479" width="21.25" style="164" customWidth="1"/>
    <col min="9480" max="9729" width="9" style="164"/>
    <col min="9730" max="9735" width="21.25" style="164" customWidth="1"/>
    <col min="9736" max="9985" width="9" style="164"/>
    <col min="9986" max="9991" width="21.25" style="164" customWidth="1"/>
    <col min="9992" max="10241" width="9" style="164"/>
    <col min="10242" max="10247" width="21.25" style="164" customWidth="1"/>
    <col min="10248" max="10497" width="9" style="164"/>
    <col min="10498" max="10503" width="21.25" style="164" customWidth="1"/>
    <col min="10504" max="10753" width="9" style="164"/>
    <col min="10754" max="10759" width="21.25" style="164" customWidth="1"/>
    <col min="10760" max="11009" width="9" style="164"/>
    <col min="11010" max="11015" width="21.25" style="164" customWidth="1"/>
    <col min="11016" max="11265" width="9" style="164"/>
    <col min="11266" max="11271" width="21.25" style="164" customWidth="1"/>
    <col min="11272" max="11521" width="9" style="164"/>
    <col min="11522" max="11527" width="21.25" style="164" customWidth="1"/>
    <col min="11528" max="11777" width="9" style="164"/>
    <col min="11778" max="11783" width="21.25" style="164" customWidth="1"/>
    <col min="11784" max="12033" width="9" style="164"/>
    <col min="12034" max="12039" width="21.25" style="164" customWidth="1"/>
    <col min="12040" max="12289" width="9" style="164"/>
    <col min="12290" max="12295" width="21.25" style="164" customWidth="1"/>
    <col min="12296" max="12545" width="9" style="164"/>
    <col min="12546" max="12551" width="21.25" style="164" customWidth="1"/>
    <col min="12552" max="12801" width="9" style="164"/>
    <col min="12802" max="12807" width="21.25" style="164" customWidth="1"/>
    <col min="12808" max="13057" width="9" style="164"/>
    <col min="13058" max="13063" width="21.25" style="164" customWidth="1"/>
    <col min="13064" max="13313" width="9" style="164"/>
    <col min="13314" max="13319" width="21.25" style="164" customWidth="1"/>
    <col min="13320" max="13569" width="9" style="164"/>
    <col min="13570" max="13575" width="21.25" style="164" customWidth="1"/>
    <col min="13576" max="13825" width="9" style="164"/>
    <col min="13826" max="13831" width="21.25" style="164" customWidth="1"/>
    <col min="13832" max="14081" width="9" style="164"/>
    <col min="14082" max="14087" width="21.25" style="164" customWidth="1"/>
    <col min="14088" max="14337" width="9" style="164"/>
    <col min="14338" max="14343" width="21.25" style="164" customWidth="1"/>
    <col min="14344" max="14593" width="9" style="164"/>
    <col min="14594" max="14599" width="21.25" style="164" customWidth="1"/>
    <col min="14600" max="14849" width="9" style="164"/>
    <col min="14850" max="14855" width="21.25" style="164" customWidth="1"/>
    <col min="14856" max="15105" width="9" style="164"/>
    <col min="15106" max="15111" width="21.25" style="164" customWidth="1"/>
    <col min="15112" max="15361" width="9" style="164"/>
    <col min="15362" max="15367" width="21.25" style="164" customWidth="1"/>
    <col min="15368" max="15617" width="9" style="164"/>
    <col min="15618" max="15623" width="21.25" style="164" customWidth="1"/>
    <col min="15624" max="15873" width="9" style="164"/>
    <col min="15874" max="15879" width="21.25" style="164" customWidth="1"/>
    <col min="15880" max="16129" width="9" style="164"/>
    <col min="16130" max="16135" width="21.25" style="164" customWidth="1"/>
    <col min="16136" max="16384" width="9" style="164"/>
  </cols>
  <sheetData>
    <row r="1" spans="1:9" ht="25.5">
      <c r="A1" s="213" t="s">
        <v>235</v>
      </c>
      <c r="B1" s="213"/>
      <c r="C1" s="213"/>
      <c r="D1" s="213"/>
      <c r="E1" s="213"/>
      <c r="F1" s="213"/>
      <c r="G1" s="213"/>
    </row>
    <row r="4" spans="1:9" ht="14.25" thickBot="1">
      <c r="A4" s="214" t="s">
        <v>236</v>
      </c>
      <c r="C4" s="215"/>
      <c r="D4" s="2714" t="s">
        <v>237</v>
      </c>
      <c r="E4" s="2714"/>
      <c r="F4" s="215"/>
      <c r="G4" s="177" t="s">
        <v>197</v>
      </c>
    </row>
    <row r="5" spans="1:9" s="110" customFormat="1" ht="24" customHeight="1" thickBot="1">
      <c r="A5" s="216" t="s">
        <v>238</v>
      </c>
      <c r="B5" s="2715" t="s">
        <v>239</v>
      </c>
      <c r="C5" s="2716"/>
      <c r="D5" s="2717" t="s">
        <v>240</v>
      </c>
      <c r="E5" s="2718"/>
      <c r="F5" s="2719" t="s">
        <v>241</v>
      </c>
      <c r="G5" s="2720"/>
    </row>
    <row r="6" spans="1:9" s="110" customFormat="1" ht="24" customHeight="1" thickBot="1">
      <c r="A6" s="2712" t="s">
        <v>242</v>
      </c>
      <c r="B6" s="2525" t="s">
        <v>243</v>
      </c>
      <c r="C6" s="2526">
        <f>SUM(C7:C10)</f>
        <v>46229778.700000003</v>
      </c>
      <c r="D6" s="2527" t="s">
        <v>244</v>
      </c>
      <c r="E6" s="2528">
        <f>SUM(E7:E11)</f>
        <v>3456806</v>
      </c>
      <c r="F6" s="2543" t="s">
        <v>245</v>
      </c>
      <c r="G6" s="2528">
        <f>SUM(G7:G11)</f>
        <v>49686584.700000003</v>
      </c>
      <c r="I6" s="241">
        <f>G6-E6-C6</f>
        <v>0</v>
      </c>
    </row>
    <row r="7" spans="1:9" s="110" customFormat="1" ht="24" customHeight="1" thickBot="1">
      <c r="A7" s="2713"/>
      <c r="B7" s="2529" t="s">
        <v>246</v>
      </c>
      <c r="C7" s="2530">
        <f>'3-1.사업예산총괄표'!C6</f>
        <v>46229778.700000003</v>
      </c>
      <c r="D7" s="2531" t="s">
        <v>1558</v>
      </c>
      <c r="E7" s="2532">
        <v>0</v>
      </c>
      <c r="F7" s="2544" t="s">
        <v>246</v>
      </c>
      <c r="G7" s="2532">
        <f>C7</f>
        <v>46229778.700000003</v>
      </c>
    </row>
    <row r="8" spans="1:9" s="110" customFormat="1" ht="24" customHeight="1" thickBot="1">
      <c r="A8" s="2713"/>
      <c r="B8" s="2533" t="s">
        <v>248</v>
      </c>
      <c r="C8" s="2534">
        <f>'3-1.사업예산총괄표'!C13</f>
        <v>0</v>
      </c>
      <c r="D8" s="2535" t="s">
        <v>249</v>
      </c>
      <c r="E8" s="2536">
        <v>0</v>
      </c>
      <c r="F8" s="2545" t="s">
        <v>250</v>
      </c>
      <c r="G8" s="2536">
        <f>C8</f>
        <v>0</v>
      </c>
    </row>
    <row r="9" spans="1:9" s="110" customFormat="1" ht="24" customHeight="1" thickBot="1">
      <c r="A9" s="2713"/>
      <c r="B9" s="2533"/>
      <c r="C9" s="2534"/>
      <c r="D9" s="2535" t="s">
        <v>251</v>
      </c>
      <c r="E9" s="2536">
        <v>0</v>
      </c>
      <c r="F9" s="2545" t="s">
        <v>251</v>
      </c>
      <c r="G9" s="2536">
        <f>C9</f>
        <v>0</v>
      </c>
    </row>
    <row r="10" spans="1:9" s="110" customFormat="1" ht="24" customHeight="1">
      <c r="A10" s="2721"/>
      <c r="B10" s="2533"/>
      <c r="C10" s="2534"/>
      <c r="D10" s="2535" t="s">
        <v>252</v>
      </c>
      <c r="E10" s="2536">
        <f>'3-2.자본예산총괄표'!C17</f>
        <v>2956806</v>
      </c>
      <c r="F10" s="2545" t="s">
        <v>252</v>
      </c>
      <c r="G10" s="2536">
        <f>E10</f>
        <v>2956806</v>
      </c>
    </row>
    <row r="11" spans="1:9" s="110" customFormat="1" ht="24" customHeight="1" thickBot="1">
      <c r="A11" s="217"/>
      <c r="B11" s="2537"/>
      <c r="C11" s="2538"/>
      <c r="D11" s="2539" t="s">
        <v>253</v>
      </c>
      <c r="E11" s="2542">
        <f>'3-2.자본예산총괄표'!C21</f>
        <v>500000</v>
      </c>
      <c r="F11" s="2546" t="s">
        <v>254</v>
      </c>
      <c r="G11" s="2536">
        <f>E11</f>
        <v>500000</v>
      </c>
    </row>
    <row r="12" spans="1:9" s="110" customFormat="1" ht="24" customHeight="1" thickBot="1">
      <c r="A12" s="2712" t="s">
        <v>255</v>
      </c>
      <c r="B12" s="2525" t="s">
        <v>256</v>
      </c>
      <c r="C12" s="2526">
        <f>SUM(C13:C20)</f>
        <v>46229778.700000003</v>
      </c>
      <c r="D12" s="2527" t="s">
        <v>257</v>
      </c>
      <c r="E12" s="2528">
        <f>SUM(E13:E21)</f>
        <v>3456806</v>
      </c>
      <c r="F12" s="2543" t="s">
        <v>258</v>
      </c>
      <c r="G12" s="2528">
        <f>SUM(G13:G21)</f>
        <v>49686584.700000003</v>
      </c>
      <c r="I12" s="241">
        <f>G12-E12-C12</f>
        <v>0</v>
      </c>
    </row>
    <row r="13" spans="1:9" s="110" customFormat="1" ht="24" customHeight="1" thickBot="1">
      <c r="A13" s="2713"/>
      <c r="B13" s="2529" t="s">
        <v>2556</v>
      </c>
      <c r="C13" s="2530">
        <f>'나. 지출예산 총괄표'!H8</f>
        <v>1986393</v>
      </c>
      <c r="D13" s="2547" t="s">
        <v>2556</v>
      </c>
      <c r="E13" s="2532">
        <f>'나. 지출예산 총괄표'!H270</f>
        <v>127500</v>
      </c>
      <c r="F13" s="2529" t="s">
        <v>2556</v>
      </c>
      <c r="G13" s="2532">
        <f>C13+E13</f>
        <v>2113893</v>
      </c>
    </row>
    <row r="14" spans="1:9" s="110" customFormat="1" ht="24" customHeight="1" thickBot="1">
      <c r="A14" s="2713"/>
      <c r="B14" s="2533" t="s">
        <v>822</v>
      </c>
      <c r="C14" s="2540">
        <f>'나. 지출예산 총괄표'!H66</f>
        <v>1999638</v>
      </c>
      <c r="D14" s="2548" t="s">
        <v>822</v>
      </c>
      <c r="E14" s="2536">
        <f>'나. 지출예산 총괄표'!H279</f>
        <v>25356</v>
      </c>
      <c r="F14" s="2533" t="s">
        <v>822</v>
      </c>
      <c r="G14" s="2536">
        <f>C14+E14</f>
        <v>2024994</v>
      </c>
    </row>
    <row r="15" spans="1:9" s="110" customFormat="1" ht="24" customHeight="1" thickBot="1">
      <c r="A15" s="2713"/>
      <c r="B15" s="2533" t="s">
        <v>791</v>
      </c>
      <c r="C15" s="2541">
        <f>'나. 지출예산 총괄표'!H117</f>
        <v>26353562.699999999</v>
      </c>
      <c r="D15" s="2548" t="s">
        <v>791</v>
      </c>
      <c r="E15" s="2536">
        <f>'나. 지출예산 총괄표'!H292</f>
        <v>2771554</v>
      </c>
      <c r="F15" s="2533" t="s">
        <v>791</v>
      </c>
      <c r="G15" s="2536">
        <f>C15+E15</f>
        <v>29125116.699999999</v>
      </c>
    </row>
    <row r="16" spans="1:9" s="110" customFormat="1" ht="30" customHeight="1" thickBot="1">
      <c r="A16" s="2713"/>
      <c r="B16" s="2533" t="s">
        <v>820</v>
      </c>
      <c r="C16" s="2534">
        <f>'나. 지출예산 총괄표'!H181</f>
        <v>15890185</v>
      </c>
      <c r="D16" s="2535" t="s">
        <v>2557</v>
      </c>
      <c r="E16" s="2536">
        <f>'나. 지출예산 총괄표'!H312</f>
        <v>32396</v>
      </c>
      <c r="F16" s="2548" t="s">
        <v>820</v>
      </c>
      <c r="G16" s="2536">
        <f t="shared" ref="G16:G21" si="0">C16+E16</f>
        <v>15922581</v>
      </c>
    </row>
    <row r="17" spans="1:7" s="110" customFormat="1" ht="24" customHeight="1" thickBot="1">
      <c r="A17" s="2713"/>
      <c r="B17" s="2533" t="s">
        <v>263</v>
      </c>
      <c r="C17" s="2534">
        <f>'3-1.사업예산총괄표'!F17</f>
        <v>0</v>
      </c>
      <c r="D17" s="2535"/>
      <c r="E17" s="2536"/>
      <c r="F17" s="2545" t="s">
        <v>263</v>
      </c>
      <c r="G17" s="2536">
        <f t="shared" si="0"/>
        <v>0</v>
      </c>
    </row>
    <row r="18" spans="1:7" s="110" customFormat="1" ht="24" customHeight="1" thickBot="1">
      <c r="A18" s="2713"/>
      <c r="B18" s="2533" t="s">
        <v>264</v>
      </c>
      <c r="C18" s="2534">
        <f>'3-1.사업예산총괄표'!F19</f>
        <v>0</v>
      </c>
      <c r="D18" s="2535" t="s">
        <v>264</v>
      </c>
      <c r="E18" s="2536">
        <v>500000</v>
      </c>
      <c r="F18" s="2545" t="s">
        <v>264</v>
      </c>
      <c r="G18" s="2536">
        <f>C18+E18</f>
        <v>500000</v>
      </c>
    </row>
    <row r="19" spans="1:7" s="110" customFormat="1" ht="24" customHeight="1" thickBot="1">
      <c r="A19" s="2713"/>
      <c r="B19" s="2533" t="s">
        <v>265</v>
      </c>
      <c r="C19" s="2534"/>
      <c r="D19" s="2535" t="s">
        <v>247</v>
      </c>
      <c r="E19" s="295">
        <v>0</v>
      </c>
      <c r="F19" s="2545" t="s">
        <v>247</v>
      </c>
      <c r="G19" s="2536">
        <f t="shared" si="0"/>
        <v>0</v>
      </c>
    </row>
    <row r="20" spans="1:7" s="110" customFormat="1" ht="24" customHeight="1" thickBot="1">
      <c r="A20" s="2713"/>
      <c r="B20" s="2533"/>
      <c r="C20" s="2534"/>
      <c r="D20" s="2535" t="s">
        <v>266</v>
      </c>
      <c r="E20" s="2536">
        <v>0</v>
      </c>
      <c r="F20" s="2545" t="s">
        <v>266</v>
      </c>
      <c r="G20" s="2536">
        <f t="shared" si="0"/>
        <v>0</v>
      </c>
    </row>
    <row r="21" spans="1:7" s="110" customFormat="1" ht="24" customHeight="1" thickBot="1">
      <c r="A21" s="2713"/>
      <c r="B21" s="2537"/>
      <c r="C21" s="2538"/>
      <c r="D21" s="2539" t="s">
        <v>267</v>
      </c>
      <c r="E21" s="2542">
        <f>'3-2.자본예산총괄표'!F24</f>
        <v>0</v>
      </c>
      <c r="F21" s="2546" t="s">
        <v>267</v>
      </c>
      <c r="G21" s="2542">
        <f t="shared" si="0"/>
        <v>0</v>
      </c>
    </row>
    <row r="22" spans="1:7" s="219" customFormat="1" ht="24" customHeight="1" thickBot="1">
      <c r="A22" s="218"/>
      <c r="B22" s="2549" t="s">
        <v>268</v>
      </c>
      <c r="C22" s="2550">
        <f>SUM(C6-C12)</f>
        <v>0</v>
      </c>
      <c r="D22" s="2551" t="s">
        <v>269</v>
      </c>
      <c r="E22" s="2552">
        <f>SUM(E6-E12)</f>
        <v>0</v>
      </c>
      <c r="F22" s="2553" t="s">
        <v>270</v>
      </c>
      <c r="G22" s="2554">
        <f>SUM(G6-G12)</f>
        <v>0</v>
      </c>
    </row>
  </sheetData>
  <mergeCells count="6">
    <mergeCell ref="A12:A21"/>
    <mergeCell ref="D4:E4"/>
    <mergeCell ref="B5:C5"/>
    <mergeCell ref="D5:E5"/>
    <mergeCell ref="F5:G5"/>
    <mergeCell ref="A6:A10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67" orientation="landscape" useFirstPageNumber="1" r:id="rId1"/>
  <headerFooter alignWithMargins="0">
    <oddHeader xml:space="preserve">&amp;L&amp;"돋움,굵게"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B0F0"/>
  </sheetPr>
  <dimension ref="A1:H54"/>
  <sheetViews>
    <sheetView zoomScaleNormal="100" workbookViewId="0">
      <selection activeCell="D43" sqref="D43"/>
    </sheetView>
  </sheetViews>
  <sheetFormatPr defaultRowHeight="13.5"/>
  <cols>
    <col min="1" max="2" width="21.125" style="110" customWidth="1"/>
    <col min="3" max="3" width="21.125" style="176" customWidth="1"/>
    <col min="4" max="4" width="21.75" style="110" customWidth="1"/>
    <col min="5" max="6" width="21.125" style="176" customWidth="1"/>
    <col min="7" max="7" width="9" style="110"/>
    <col min="8" max="8" width="11" style="110" bestFit="1" customWidth="1"/>
    <col min="9" max="256" width="9" style="110"/>
    <col min="257" max="259" width="21.125" style="110" customWidth="1"/>
    <col min="260" max="260" width="21.75" style="110" customWidth="1"/>
    <col min="261" max="262" width="21.125" style="110" customWidth="1"/>
    <col min="263" max="263" width="9" style="110"/>
    <col min="264" max="264" width="11" style="110" bestFit="1" customWidth="1"/>
    <col min="265" max="512" width="9" style="110"/>
    <col min="513" max="515" width="21.125" style="110" customWidth="1"/>
    <col min="516" max="516" width="21.75" style="110" customWidth="1"/>
    <col min="517" max="518" width="21.125" style="110" customWidth="1"/>
    <col min="519" max="519" width="9" style="110"/>
    <col min="520" max="520" width="11" style="110" bestFit="1" customWidth="1"/>
    <col min="521" max="768" width="9" style="110"/>
    <col min="769" max="771" width="21.125" style="110" customWidth="1"/>
    <col min="772" max="772" width="21.75" style="110" customWidth="1"/>
    <col min="773" max="774" width="21.125" style="110" customWidth="1"/>
    <col min="775" max="775" width="9" style="110"/>
    <col min="776" max="776" width="11" style="110" bestFit="1" customWidth="1"/>
    <col min="777" max="1024" width="9" style="110"/>
    <col min="1025" max="1027" width="21.125" style="110" customWidth="1"/>
    <col min="1028" max="1028" width="21.75" style="110" customWidth="1"/>
    <col min="1029" max="1030" width="21.125" style="110" customWidth="1"/>
    <col min="1031" max="1031" width="9" style="110"/>
    <col min="1032" max="1032" width="11" style="110" bestFit="1" customWidth="1"/>
    <col min="1033" max="1280" width="9" style="110"/>
    <col min="1281" max="1283" width="21.125" style="110" customWidth="1"/>
    <col min="1284" max="1284" width="21.75" style="110" customWidth="1"/>
    <col min="1285" max="1286" width="21.125" style="110" customWidth="1"/>
    <col min="1287" max="1287" width="9" style="110"/>
    <col min="1288" max="1288" width="11" style="110" bestFit="1" customWidth="1"/>
    <col min="1289" max="1536" width="9" style="110"/>
    <col min="1537" max="1539" width="21.125" style="110" customWidth="1"/>
    <col min="1540" max="1540" width="21.75" style="110" customWidth="1"/>
    <col min="1541" max="1542" width="21.125" style="110" customWidth="1"/>
    <col min="1543" max="1543" width="9" style="110"/>
    <col min="1544" max="1544" width="11" style="110" bestFit="1" customWidth="1"/>
    <col min="1545" max="1792" width="9" style="110"/>
    <col min="1793" max="1795" width="21.125" style="110" customWidth="1"/>
    <col min="1796" max="1796" width="21.75" style="110" customWidth="1"/>
    <col min="1797" max="1798" width="21.125" style="110" customWidth="1"/>
    <col min="1799" max="1799" width="9" style="110"/>
    <col min="1800" max="1800" width="11" style="110" bestFit="1" customWidth="1"/>
    <col min="1801" max="2048" width="9" style="110"/>
    <col min="2049" max="2051" width="21.125" style="110" customWidth="1"/>
    <col min="2052" max="2052" width="21.75" style="110" customWidth="1"/>
    <col min="2053" max="2054" width="21.125" style="110" customWidth="1"/>
    <col min="2055" max="2055" width="9" style="110"/>
    <col min="2056" max="2056" width="11" style="110" bestFit="1" customWidth="1"/>
    <col min="2057" max="2304" width="9" style="110"/>
    <col min="2305" max="2307" width="21.125" style="110" customWidth="1"/>
    <col min="2308" max="2308" width="21.75" style="110" customWidth="1"/>
    <col min="2309" max="2310" width="21.125" style="110" customWidth="1"/>
    <col min="2311" max="2311" width="9" style="110"/>
    <col min="2312" max="2312" width="11" style="110" bestFit="1" customWidth="1"/>
    <col min="2313" max="2560" width="9" style="110"/>
    <col min="2561" max="2563" width="21.125" style="110" customWidth="1"/>
    <col min="2564" max="2564" width="21.75" style="110" customWidth="1"/>
    <col min="2565" max="2566" width="21.125" style="110" customWidth="1"/>
    <col min="2567" max="2567" width="9" style="110"/>
    <col min="2568" max="2568" width="11" style="110" bestFit="1" customWidth="1"/>
    <col min="2569" max="2816" width="9" style="110"/>
    <col min="2817" max="2819" width="21.125" style="110" customWidth="1"/>
    <col min="2820" max="2820" width="21.75" style="110" customWidth="1"/>
    <col min="2821" max="2822" width="21.125" style="110" customWidth="1"/>
    <col min="2823" max="2823" width="9" style="110"/>
    <col min="2824" max="2824" width="11" style="110" bestFit="1" customWidth="1"/>
    <col min="2825" max="3072" width="9" style="110"/>
    <col min="3073" max="3075" width="21.125" style="110" customWidth="1"/>
    <col min="3076" max="3076" width="21.75" style="110" customWidth="1"/>
    <col min="3077" max="3078" width="21.125" style="110" customWidth="1"/>
    <col min="3079" max="3079" width="9" style="110"/>
    <col min="3080" max="3080" width="11" style="110" bestFit="1" customWidth="1"/>
    <col min="3081" max="3328" width="9" style="110"/>
    <col min="3329" max="3331" width="21.125" style="110" customWidth="1"/>
    <col min="3332" max="3332" width="21.75" style="110" customWidth="1"/>
    <col min="3333" max="3334" width="21.125" style="110" customWidth="1"/>
    <col min="3335" max="3335" width="9" style="110"/>
    <col min="3336" max="3336" width="11" style="110" bestFit="1" customWidth="1"/>
    <col min="3337" max="3584" width="9" style="110"/>
    <col min="3585" max="3587" width="21.125" style="110" customWidth="1"/>
    <col min="3588" max="3588" width="21.75" style="110" customWidth="1"/>
    <col min="3589" max="3590" width="21.125" style="110" customWidth="1"/>
    <col min="3591" max="3591" width="9" style="110"/>
    <col min="3592" max="3592" width="11" style="110" bestFit="1" customWidth="1"/>
    <col min="3593" max="3840" width="9" style="110"/>
    <col min="3841" max="3843" width="21.125" style="110" customWidth="1"/>
    <col min="3844" max="3844" width="21.75" style="110" customWidth="1"/>
    <col min="3845" max="3846" width="21.125" style="110" customWidth="1"/>
    <col min="3847" max="3847" width="9" style="110"/>
    <col min="3848" max="3848" width="11" style="110" bestFit="1" customWidth="1"/>
    <col min="3849" max="4096" width="9" style="110"/>
    <col min="4097" max="4099" width="21.125" style="110" customWidth="1"/>
    <col min="4100" max="4100" width="21.75" style="110" customWidth="1"/>
    <col min="4101" max="4102" width="21.125" style="110" customWidth="1"/>
    <col min="4103" max="4103" width="9" style="110"/>
    <col min="4104" max="4104" width="11" style="110" bestFit="1" customWidth="1"/>
    <col min="4105" max="4352" width="9" style="110"/>
    <col min="4353" max="4355" width="21.125" style="110" customWidth="1"/>
    <col min="4356" max="4356" width="21.75" style="110" customWidth="1"/>
    <col min="4357" max="4358" width="21.125" style="110" customWidth="1"/>
    <col min="4359" max="4359" width="9" style="110"/>
    <col min="4360" max="4360" width="11" style="110" bestFit="1" customWidth="1"/>
    <col min="4361" max="4608" width="9" style="110"/>
    <col min="4609" max="4611" width="21.125" style="110" customWidth="1"/>
    <col min="4612" max="4612" width="21.75" style="110" customWidth="1"/>
    <col min="4613" max="4614" width="21.125" style="110" customWidth="1"/>
    <col min="4615" max="4615" width="9" style="110"/>
    <col min="4616" max="4616" width="11" style="110" bestFit="1" customWidth="1"/>
    <col min="4617" max="4864" width="9" style="110"/>
    <col min="4865" max="4867" width="21.125" style="110" customWidth="1"/>
    <col min="4868" max="4868" width="21.75" style="110" customWidth="1"/>
    <col min="4869" max="4870" width="21.125" style="110" customWidth="1"/>
    <col min="4871" max="4871" width="9" style="110"/>
    <col min="4872" max="4872" width="11" style="110" bestFit="1" customWidth="1"/>
    <col min="4873" max="5120" width="9" style="110"/>
    <col min="5121" max="5123" width="21.125" style="110" customWidth="1"/>
    <col min="5124" max="5124" width="21.75" style="110" customWidth="1"/>
    <col min="5125" max="5126" width="21.125" style="110" customWidth="1"/>
    <col min="5127" max="5127" width="9" style="110"/>
    <col min="5128" max="5128" width="11" style="110" bestFit="1" customWidth="1"/>
    <col min="5129" max="5376" width="9" style="110"/>
    <col min="5377" max="5379" width="21.125" style="110" customWidth="1"/>
    <col min="5380" max="5380" width="21.75" style="110" customWidth="1"/>
    <col min="5381" max="5382" width="21.125" style="110" customWidth="1"/>
    <col min="5383" max="5383" width="9" style="110"/>
    <col min="5384" max="5384" width="11" style="110" bestFit="1" customWidth="1"/>
    <col min="5385" max="5632" width="9" style="110"/>
    <col min="5633" max="5635" width="21.125" style="110" customWidth="1"/>
    <col min="5636" max="5636" width="21.75" style="110" customWidth="1"/>
    <col min="5637" max="5638" width="21.125" style="110" customWidth="1"/>
    <col min="5639" max="5639" width="9" style="110"/>
    <col min="5640" max="5640" width="11" style="110" bestFit="1" customWidth="1"/>
    <col min="5641" max="5888" width="9" style="110"/>
    <col min="5889" max="5891" width="21.125" style="110" customWidth="1"/>
    <col min="5892" max="5892" width="21.75" style="110" customWidth="1"/>
    <col min="5893" max="5894" width="21.125" style="110" customWidth="1"/>
    <col min="5895" max="5895" width="9" style="110"/>
    <col min="5896" max="5896" width="11" style="110" bestFit="1" customWidth="1"/>
    <col min="5897" max="6144" width="9" style="110"/>
    <col min="6145" max="6147" width="21.125" style="110" customWidth="1"/>
    <col min="6148" max="6148" width="21.75" style="110" customWidth="1"/>
    <col min="6149" max="6150" width="21.125" style="110" customWidth="1"/>
    <col min="6151" max="6151" width="9" style="110"/>
    <col min="6152" max="6152" width="11" style="110" bestFit="1" customWidth="1"/>
    <col min="6153" max="6400" width="9" style="110"/>
    <col min="6401" max="6403" width="21.125" style="110" customWidth="1"/>
    <col min="6404" max="6404" width="21.75" style="110" customWidth="1"/>
    <col min="6405" max="6406" width="21.125" style="110" customWidth="1"/>
    <col min="6407" max="6407" width="9" style="110"/>
    <col min="6408" max="6408" width="11" style="110" bestFit="1" customWidth="1"/>
    <col min="6409" max="6656" width="9" style="110"/>
    <col min="6657" max="6659" width="21.125" style="110" customWidth="1"/>
    <col min="6660" max="6660" width="21.75" style="110" customWidth="1"/>
    <col min="6661" max="6662" width="21.125" style="110" customWidth="1"/>
    <col min="6663" max="6663" width="9" style="110"/>
    <col min="6664" max="6664" width="11" style="110" bestFit="1" customWidth="1"/>
    <col min="6665" max="6912" width="9" style="110"/>
    <col min="6913" max="6915" width="21.125" style="110" customWidth="1"/>
    <col min="6916" max="6916" width="21.75" style="110" customWidth="1"/>
    <col min="6917" max="6918" width="21.125" style="110" customWidth="1"/>
    <col min="6919" max="6919" width="9" style="110"/>
    <col min="6920" max="6920" width="11" style="110" bestFit="1" customWidth="1"/>
    <col min="6921" max="7168" width="9" style="110"/>
    <col min="7169" max="7171" width="21.125" style="110" customWidth="1"/>
    <col min="7172" max="7172" width="21.75" style="110" customWidth="1"/>
    <col min="7173" max="7174" width="21.125" style="110" customWidth="1"/>
    <col min="7175" max="7175" width="9" style="110"/>
    <col min="7176" max="7176" width="11" style="110" bestFit="1" customWidth="1"/>
    <col min="7177" max="7424" width="9" style="110"/>
    <col min="7425" max="7427" width="21.125" style="110" customWidth="1"/>
    <col min="7428" max="7428" width="21.75" style="110" customWidth="1"/>
    <col min="7429" max="7430" width="21.125" style="110" customWidth="1"/>
    <col min="7431" max="7431" width="9" style="110"/>
    <col min="7432" max="7432" width="11" style="110" bestFit="1" customWidth="1"/>
    <col min="7433" max="7680" width="9" style="110"/>
    <col min="7681" max="7683" width="21.125" style="110" customWidth="1"/>
    <col min="7684" max="7684" width="21.75" style="110" customWidth="1"/>
    <col min="7685" max="7686" width="21.125" style="110" customWidth="1"/>
    <col min="7687" max="7687" width="9" style="110"/>
    <col min="7688" max="7688" width="11" style="110" bestFit="1" customWidth="1"/>
    <col min="7689" max="7936" width="9" style="110"/>
    <col min="7937" max="7939" width="21.125" style="110" customWidth="1"/>
    <col min="7940" max="7940" width="21.75" style="110" customWidth="1"/>
    <col min="7941" max="7942" width="21.125" style="110" customWidth="1"/>
    <col min="7943" max="7943" width="9" style="110"/>
    <col min="7944" max="7944" width="11" style="110" bestFit="1" customWidth="1"/>
    <col min="7945" max="8192" width="9" style="110"/>
    <col min="8193" max="8195" width="21.125" style="110" customWidth="1"/>
    <col min="8196" max="8196" width="21.75" style="110" customWidth="1"/>
    <col min="8197" max="8198" width="21.125" style="110" customWidth="1"/>
    <col min="8199" max="8199" width="9" style="110"/>
    <col min="8200" max="8200" width="11" style="110" bestFit="1" customWidth="1"/>
    <col min="8201" max="8448" width="9" style="110"/>
    <col min="8449" max="8451" width="21.125" style="110" customWidth="1"/>
    <col min="8452" max="8452" width="21.75" style="110" customWidth="1"/>
    <col min="8453" max="8454" width="21.125" style="110" customWidth="1"/>
    <col min="8455" max="8455" width="9" style="110"/>
    <col min="8456" max="8456" width="11" style="110" bestFit="1" customWidth="1"/>
    <col min="8457" max="8704" width="9" style="110"/>
    <col min="8705" max="8707" width="21.125" style="110" customWidth="1"/>
    <col min="8708" max="8708" width="21.75" style="110" customWidth="1"/>
    <col min="8709" max="8710" width="21.125" style="110" customWidth="1"/>
    <col min="8711" max="8711" width="9" style="110"/>
    <col min="8712" max="8712" width="11" style="110" bestFit="1" customWidth="1"/>
    <col min="8713" max="8960" width="9" style="110"/>
    <col min="8961" max="8963" width="21.125" style="110" customWidth="1"/>
    <col min="8964" max="8964" width="21.75" style="110" customWidth="1"/>
    <col min="8965" max="8966" width="21.125" style="110" customWidth="1"/>
    <col min="8967" max="8967" width="9" style="110"/>
    <col min="8968" max="8968" width="11" style="110" bestFit="1" customWidth="1"/>
    <col min="8969" max="9216" width="9" style="110"/>
    <col min="9217" max="9219" width="21.125" style="110" customWidth="1"/>
    <col min="9220" max="9220" width="21.75" style="110" customWidth="1"/>
    <col min="9221" max="9222" width="21.125" style="110" customWidth="1"/>
    <col min="9223" max="9223" width="9" style="110"/>
    <col min="9224" max="9224" width="11" style="110" bestFit="1" customWidth="1"/>
    <col min="9225" max="9472" width="9" style="110"/>
    <col min="9473" max="9475" width="21.125" style="110" customWidth="1"/>
    <col min="9476" max="9476" width="21.75" style="110" customWidth="1"/>
    <col min="9477" max="9478" width="21.125" style="110" customWidth="1"/>
    <col min="9479" max="9479" width="9" style="110"/>
    <col min="9480" max="9480" width="11" style="110" bestFit="1" customWidth="1"/>
    <col min="9481" max="9728" width="9" style="110"/>
    <col min="9729" max="9731" width="21.125" style="110" customWidth="1"/>
    <col min="9732" max="9732" width="21.75" style="110" customWidth="1"/>
    <col min="9733" max="9734" width="21.125" style="110" customWidth="1"/>
    <col min="9735" max="9735" width="9" style="110"/>
    <col min="9736" max="9736" width="11" style="110" bestFit="1" customWidth="1"/>
    <col min="9737" max="9984" width="9" style="110"/>
    <col min="9985" max="9987" width="21.125" style="110" customWidth="1"/>
    <col min="9988" max="9988" width="21.75" style="110" customWidth="1"/>
    <col min="9989" max="9990" width="21.125" style="110" customWidth="1"/>
    <col min="9991" max="9991" width="9" style="110"/>
    <col min="9992" max="9992" width="11" style="110" bestFit="1" customWidth="1"/>
    <col min="9993" max="10240" width="9" style="110"/>
    <col min="10241" max="10243" width="21.125" style="110" customWidth="1"/>
    <col min="10244" max="10244" width="21.75" style="110" customWidth="1"/>
    <col min="10245" max="10246" width="21.125" style="110" customWidth="1"/>
    <col min="10247" max="10247" width="9" style="110"/>
    <col min="10248" max="10248" width="11" style="110" bestFit="1" customWidth="1"/>
    <col min="10249" max="10496" width="9" style="110"/>
    <col min="10497" max="10499" width="21.125" style="110" customWidth="1"/>
    <col min="10500" max="10500" width="21.75" style="110" customWidth="1"/>
    <col min="10501" max="10502" width="21.125" style="110" customWidth="1"/>
    <col min="10503" max="10503" width="9" style="110"/>
    <col min="10504" max="10504" width="11" style="110" bestFit="1" customWidth="1"/>
    <col min="10505" max="10752" width="9" style="110"/>
    <col min="10753" max="10755" width="21.125" style="110" customWidth="1"/>
    <col min="10756" max="10756" width="21.75" style="110" customWidth="1"/>
    <col min="10757" max="10758" width="21.125" style="110" customWidth="1"/>
    <col min="10759" max="10759" width="9" style="110"/>
    <col min="10760" max="10760" width="11" style="110" bestFit="1" customWidth="1"/>
    <col min="10761" max="11008" width="9" style="110"/>
    <col min="11009" max="11011" width="21.125" style="110" customWidth="1"/>
    <col min="11012" max="11012" width="21.75" style="110" customWidth="1"/>
    <col min="11013" max="11014" width="21.125" style="110" customWidth="1"/>
    <col min="11015" max="11015" width="9" style="110"/>
    <col min="11016" max="11016" width="11" style="110" bestFit="1" customWidth="1"/>
    <col min="11017" max="11264" width="9" style="110"/>
    <col min="11265" max="11267" width="21.125" style="110" customWidth="1"/>
    <col min="11268" max="11268" width="21.75" style="110" customWidth="1"/>
    <col min="11269" max="11270" width="21.125" style="110" customWidth="1"/>
    <col min="11271" max="11271" width="9" style="110"/>
    <col min="11272" max="11272" width="11" style="110" bestFit="1" customWidth="1"/>
    <col min="11273" max="11520" width="9" style="110"/>
    <col min="11521" max="11523" width="21.125" style="110" customWidth="1"/>
    <col min="11524" max="11524" width="21.75" style="110" customWidth="1"/>
    <col min="11525" max="11526" width="21.125" style="110" customWidth="1"/>
    <col min="11527" max="11527" width="9" style="110"/>
    <col min="11528" max="11528" width="11" style="110" bestFit="1" customWidth="1"/>
    <col min="11529" max="11776" width="9" style="110"/>
    <col min="11777" max="11779" width="21.125" style="110" customWidth="1"/>
    <col min="11780" max="11780" width="21.75" style="110" customWidth="1"/>
    <col min="11781" max="11782" width="21.125" style="110" customWidth="1"/>
    <col min="11783" max="11783" width="9" style="110"/>
    <col min="11784" max="11784" width="11" style="110" bestFit="1" customWidth="1"/>
    <col min="11785" max="12032" width="9" style="110"/>
    <col min="12033" max="12035" width="21.125" style="110" customWidth="1"/>
    <col min="12036" max="12036" width="21.75" style="110" customWidth="1"/>
    <col min="12037" max="12038" width="21.125" style="110" customWidth="1"/>
    <col min="12039" max="12039" width="9" style="110"/>
    <col min="12040" max="12040" width="11" style="110" bestFit="1" customWidth="1"/>
    <col min="12041" max="12288" width="9" style="110"/>
    <col min="12289" max="12291" width="21.125" style="110" customWidth="1"/>
    <col min="12292" max="12292" width="21.75" style="110" customWidth="1"/>
    <col min="12293" max="12294" width="21.125" style="110" customWidth="1"/>
    <col min="12295" max="12295" width="9" style="110"/>
    <col min="12296" max="12296" width="11" style="110" bestFit="1" customWidth="1"/>
    <col min="12297" max="12544" width="9" style="110"/>
    <col min="12545" max="12547" width="21.125" style="110" customWidth="1"/>
    <col min="12548" max="12548" width="21.75" style="110" customWidth="1"/>
    <col min="12549" max="12550" width="21.125" style="110" customWidth="1"/>
    <col min="12551" max="12551" width="9" style="110"/>
    <col min="12552" max="12552" width="11" style="110" bestFit="1" customWidth="1"/>
    <col min="12553" max="12800" width="9" style="110"/>
    <col min="12801" max="12803" width="21.125" style="110" customWidth="1"/>
    <col min="12804" max="12804" width="21.75" style="110" customWidth="1"/>
    <col min="12805" max="12806" width="21.125" style="110" customWidth="1"/>
    <col min="12807" max="12807" width="9" style="110"/>
    <col min="12808" max="12808" width="11" style="110" bestFit="1" customWidth="1"/>
    <col min="12809" max="13056" width="9" style="110"/>
    <col min="13057" max="13059" width="21.125" style="110" customWidth="1"/>
    <col min="13060" max="13060" width="21.75" style="110" customWidth="1"/>
    <col min="13061" max="13062" width="21.125" style="110" customWidth="1"/>
    <col min="13063" max="13063" width="9" style="110"/>
    <col min="13064" max="13064" width="11" style="110" bestFit="1" customWidth="1"/>
    <col min="13065" max="13312" width="9" style="110"/>
    <col min="13313" max="13315" width="21.125" style="110" customWidth="1"/>
    <col min="13316" max="13316" width="21.75" style="110" customWidth="1"/>
    <col min="13317" max="13318" width="21.125" style="110" customWidth="1"/>
    <col min="13319" max="13319" width="9" style="110"/>
    <col min="13320" max="13320" width="11" style="110" bestFit="1" customWidth="1"/>
    <col min="13321" max="13568" width="9" style="110"/>
    <col min="13569" max="13571" width="21.125" style="110" customWidth="1"/>
    <col min="13572" max="13572" width="21.75" style="110" customWidth="1"/>
    <col min="13573" max="13574" width="21.125" style="110" customWidth="1"/>
    <col min="13575" max="13575" width="9" style="110"/>
    <col min="13576" max="13576" width="11" style="110" bestFit="1" customWidth="1"/>
    <col min="13577" max="13824" width="9" style="110"/>
    <col min="13825" max="13827" width="21.125" style="110" customWidth="1"/>
    <col min="13828" max="13828" width="21.75" style="110" customWidth="1"/>
    <col min="13829" max="13830" width="21.125" style="110" customWidth="1"/>
    <col min="13831" max="13831" width="9" style="110"/>
    <col min="13832" max="13832" width="11" style="110" bestFit="1" customWidth="1"/>
    <col min="13833" max="14080" width="9" style="110"/>
    <col min="14081" max="14083" width="21.125" style="110" customWidth="1"/>
    <col min="14084" max="14084" width="21.75" style="110" customWidth="1"/>
    <col min="14085" max="14086" width="21.125" style="110" customWidth="1"/>
    <col min="14087" max="14087" width="9" style="110"/>
    <col min="14088" max="14088" width="11" style="110" bestFit="1" customWidth="1"/>
    <col min="14089" max="14336" width="9" style="110"/>
    <col min="14337" max="14339" width="21.125" style="110" customWidth="1"/>
    <col min="14340" max="14340" width="21.75" style="110" customWidth="1"/>
    <col min="14341" max="14342" width="21.125" style="110" customWidth="1"/>
    <col min="14343" max="14343" width="9" style="110"/>
    <col min="14344" max="14344" width="11" style="110" bestFit="1" customWidth="1"/>
    <col min="14345" max="14592" width="9" style="110"/>
    <col min="14593" max="14595" width="21.125" style="110" customWidth="1"/>
    <col min="14596" max="14596" width="21.75" style="110" customWidth="1"/>
    <col min="14597" max="14598" width="21.125" style="110" customWidth="1"/>
    <col min="14599" max="14599" width="9" style="110"/>
    <col min="14600" max="14600" width="11" style="110" bestFit="1" customWidth="1"/>
    <col min="14601" max="14848" width="9" style="110"/>
    <col min="14849" max="14851" width="21.125" style="110" customWidth="1"/>
    <col min="14852" max="14852" width="21.75" style="110" customWidth="1"/>
    <col min="14853" max="14854" width="21.125" style="110" customWidth="1"/>
    <col min="14855" max="14855" width="9" style="110"/>
    <col min="14856" max="14856" width="11" style="110" bestFit="1" customWidth="1"/>
    <col min="14857" max="15104" width="9" style="110"/>
    <col min="15105" max="15107" width="21.125" style="110" customWidth="1"/>
    <col min="15108" max="15108" width="21.75" style="110" customWidth="1"/>
    <col min="15109" max="15110" width="21.125" style="110" customWidth="1"/>
    <col min="15111" max="15111" width="9" style="110"/>
    <col min="15112" max="15112" width="11" style="110" bestFit="1" customWidth="1"/>
    <col min="15113" max="15360" width="9" style="110"/>
    <col min="15361" max="15363" width="21.125" style="110" customWidth="1"/>
    <col min="15364" max="15364" width="21.75" style="110" customWidth="1"/>
    <col min="15365" max="15366" width="21.125" style="110" customWidth="1"/>
    <col min="15367" max="15367" width="9" style="110"/>
    <col min="15368" max="15368" width="11" style="110" bestFit="1" customWidth="1"/>
    <col min="15369" max="15616" width="9" style="110"/>
    <col min="15617" max="15619" width="21.125" style="110" customWidth="1"/>
    <col min="15620" max="15620" width="21.75" style="110" customWidth="1"/>
    <col min="15621" max="15622" width="21.125" style="110" customWidth="1"/>
    <col min="15623" max="15623" width="9" style="110"/>
    <col min="15624" max="15624" width="11" style="110" bestFit="1" customWidth="1"/>
    <col min="15625" max="15872" width="9" style="110"/>
    <col min="15873" max="15875" width="21.125" style="110" customWidth="1"/>
    <col min="15876" max="15876" width="21.75" style="110" customWidth="1"/>
    <col min="15877" max="15878" width="21.125" style="110" customWidth="1"/>
    <col min="15879" max="15879" width="9" style="110"/>
    <col min="15880" max="15880" width="11" style="110" bestFit="1" customWidth="1"/>
    <col min="15881" max="16128" width="9" style="110"/>
    <col min="16129" max="16131" width="21.125" style="110" customWidth="1"/>
    <col min="16132" max="16132" width="21.75" style="110" customWidth="1"/>
    <col min="16133" max="16134" width="21.125" style="110" customWidth="1"/>
    <col min="16135" max="16135" width="9" style="110"/>
    <col min="16136" max="16136" width="11" style="110" bestFit="1" customWidth="1"/>
    <col min="16137" max="16384" width="9" style="110"/>
  </cols>
  <sheetData>
    <row r="1" spans="1:8" ht="37.5" customHeight="1">
      <c r="A1" s="220" t="s">
        <v>271</v>
      </c>
      <c r="E1" s="110"/>
    </row>
    <row r="2" spans="1:8" ht="20.100000000000001" customHeight="1" thickBot="1">
      <c r="A2" s="2728"/>
      <c r="B2" s="2728"/>
      <c r="C2" s="221"/>
      <c r="D2" s="222"/>
      <c r="E2" s="222"/>
      <c r="F2" s="223" t="s">
        <v>197</v>
      </c>
    </row>
    <row r="3" spans="1:8" ht="24.95" customHeight="1" thickBot="1">
      <c r="A3" s="2729" t="s">
        <v>272</v>
      </c>
      <c r="B3" s="2730"/>
      <c r="C3" s="2731"/>
      <c r="D3" s="2732" t="s">
        <v>273</v>
      </c>
      <c r="E3" s="2730"/>
      <c r="F3" s="2733"/>
    </row>
    <row r="4" spans="1:8" ht="24.95" customHeight="1">
      <c r="A4" s="2734" t="s">
        <v>274</v>
      </c>
      <c r="B4" s="2735"/>
      <c r="C4" s="224" t="s">
        <v>275</v>
      </c>
      <c r="D4" s="2736" t="s">
        <v>274</v>
      </c>
      <c r="E4" s="2737"/>
      <c r="F4" s="225" t="s">
        <v>275</v>
      </c>
    </row>
    <row r="5" spans="1:8" ht="24.95" customHeight="1">
      <c r="A5" s="2738" t="s">
        <v>276</v>
      </c>
      <c r="B5" s="2739"/>
      <c r="C5" s="226">
        <f>SUM(C6+C13)</f>
        <v>46229778.700000003</v>
      </c>
      <c r="D5" s="2740" t="s">
        <v>277</v>
      </c>
      <c r="E5" s="2739"/>
      <c r="F5" s="227">
        <f>SUM(F6,F13,F15,F17,F19)</f>
        <v>46229778.700000003</v>
      </c>
    </row>
    <row r="6" spans="1:8" ht="24.95" customHeight="1">
      <c r="A6" s="228" t="s">
        <v>246</v>
      </c>
      <c r="B6" s="229" t="s">
        <v>278</v>
      </c>
      <c r="C6" s="230">
        <f>SUM(C7:C12)</f>
        <v>46229778.700000003</v>
      </c>
      <c r="D6" s="231" t="s">
        <v>259</v>
      </c>
      <c r="E6" s="232" t="s">
        <v>278</v>
      </c>
      <c r="F6" s="233">
        <f>F7+F8+F9+F10</f>
        <v>46229778.700000003</v>
      </c>
    </row>
    <row r="7" spans="1:8" ht="24.95" customHeight="1">
      <c r="A7" s="234"/>
      <c r="B7" s="235" t="s">
        <v>279</v>
      </c>
      <c r="C7" s="236">
        <v>0</v>
      </c>
      <c r="D7" s="237"/>
      <c r="E7" s="238" t="s">
        <v>280</v>
      </c>
      <c r="F7" s="239">
        <v>0</v>
      </c>
    </row>
    <row r="8" spans="1:8" ht="24.95" customHeight="1">
      <c r="A8" s="234"/>
      <c r="B8" s="235" t="s">
        <v>281</v>
      </c>
      <c r="C8" s="236">
        <f>+C29+C51</f>
        <v>0</v>
      </c>
      <c r="D8" s="237"/>
      <c r="E8" s="238" t="s">
        <v>282</v>
      </c>
      <c r="F8" s="239">
        <v>0</v>
      </c>
    </row>
    <row r="9" spans="1:8" ht="24.95" customHeight="1">
      <c r="A9" s="234"/>
      <c r="B9" s="240" t="s">
        <v>283</v>
      </c>
      <c r="C9" s="236">
        <f>'가. 수입예산 총괄표(사업수익+자본적수입)'!F10</f>
        <v>30339593.699999999</v>
      </c>
      <c r="D9" s="237"/>
      <c r="E9" s="238" t="s">
        <v>284</v>
      </c>
      <c r="F9" s="239">
        <f>'가. 수입예산 총괄표(사업수익+자본적수입)'!F10</f>
        <v>30339593.699999999</v>
      </c>
      <c r="H9" s="241"/>
    </row>
    <row r="10" spans="1:8" ht="24.95" customHeight="1">
      <c r="A10" s="234"/>
      <c r="B10" s="240" t="s">
        <v>285</v>
      </c>
      <c r="C10" s="242">
        <f>'가. 수입예산 총괄표(사업수익+자본적수입)'!F20</f>
        <v>15890185</v>
      </c>
      <c r="D10" s="237"/>
      <c r="E10" s="238" t="s">
        <v>286</v>
      </c>
      <c r="F10" s="239">
        <f>'가. 수입예산 총괄표(사업수익+자본적수입)'!F20</f>
        <v>15890185</v>
      </c>
    </row>
    <row r="11" spans="1:8" ht="24.95" customHeight="1">
      <c r="A11" s="234"/>
      <c r="B11" s="243"/>
      <c r="C11" s="242"/>
      <c r="D11" s="237"/>
      <c r="E11" s="244"/>
      <c r="F11" s="245"/>
    </row>
    <row r="12" spans="1:8" ht="24.95" customHeight="1">
      <c r="A12" s="246"/>
      <c r="B12" s="247"/>
      <c r="C12" s="248"/>
      <c r="D12" s="249"/>
      <c r="E12" s="247"/>
      <c r="F12" s="250"/>
    </row>
    <row r="13" spans="1:8" ht="24.95" customHeight="1">
      <c r="A13" s="228" t="s">
        <v>250</v>
      </c>
      <c r="B13" s="251" t="s">
        <v>278</v>
      </c>
      <c r="C13" s="252">
        <f>SUM(C14:C18)</f>
        <v>0</v>
      </c>
      <c r="D13" s="231" t="s">
        <v>260</v>
      </c>
      <c r="E13" s="251" t="s">
        <v>278</v>
      </c>
      <c r="F13" s="253">
        <f>SUM(F14)</f>
        <v>0</v>
      </c>
    </row>
    <row r="14" spans="1:8" ht="24.95" customHeight="1">
      <c r="A14" s="234"/>
      <c r="B14" s="235" t="s">
        <v>287</v>
      </c>
      <c r="C14" s="236">
        <v>0</v>
      </c>
      <c r="D14" s="254"/>
      <c r="E14" s="240" t="s">
        <v>288</v>
      </c>
      <c r="F14" s="255">
        <f>'가. 수입예산 총괄표(사업수익+자본적수입)'!F23</f>
        <v>0</v>
      </c>
    </row>
    <row r="15" spans="1:8" ht="24.95" customHeight="1">
      <c r="A15" s="234"/>
      <c r="B15" s="235" t="s">
        <v>289</v>
      </c>
      <c r="C15" s="236">
        <f>'가. 수입예산 총괄표(사업수익+자본적수입)'!F23</f>
        <v>0</v>
      </c>
      <c r="D15" s="231" t="s">
        <v>261</v>
      </c>
      <c r="E15" s="256" t="s">
        <v>278</v>
      </c>
      <c r="F15" s="257">
        <f>F16</f>
        <v>0</v>
      </c>
    </row>
    <row r="16" spans="1:8" ht="24.95" customHeight="1">
      <c r="A16" s="234"/>
      <c r="B16" s="258"/>
      <c r="C16" s="259"/>
      <c r="D16" s="254"/>
      <c r="E16" s="247" t="s">
        <v>261</v>
      </c>
      <c r="F16" s="250"/>
    </row>
    <row r="17" spans="1:6" ht="24.95" customHeight="1">
      <c r="A17" s="234"/>
      <c r="B17" s="235"/>
      <c r="C17" s="236"/>
      <c r="D17" s="231" t="s">
        <v>263</v>
      </c>
      <c r="E17" s="256" t="s">
        <v>278</v>
      </c>
      <c r="F17" s="257">
        <f>SUM(F18)</f>
        <v>0</v>
      </c>
    </row>
    <row r="18" spans="1:6" ht="24.95" customHeight="1">
      <c r="A18" s="234"/>
      <c r="B18" s="235"/>
      <c r="C18" s="236"/>
      <c r="D18" s="254"/>
      <c r="E18" s="247" t="s">
        <v>263</v>
      </c>
      <c r="F18" s="250">
        <v>0</v>
      </c>
    </row>
    <row r="19" spans="1:6" ht="24.95" customHeight="1">
      <c r="A19" s="234"/>
      <c r="B19" s="235"/>
      <c r="C19" s="110"/>
      <c r="D19" s="231" t="s">
        <v>290</v>
      </c>
      <c r="E19" s="260" t="s">
        <v>291</v>
      </c>
      <c r="F19" s="257">
        <v>0</v>
      </c>
    </row>
    <row r="20" spans="1:6" ht="24.95" customHeight="1">
      <c r="A20" s="261"/>
      <c r="B20" s="262"/>
      <c r="C20" s="263"/>
      <c r="D20" s="249"/>
      <c r="E20" s="264"/>
      <c r="F20" s="265"/>
    </row>
    <row r="21" spans="1:6" ht="24.95" customHeight="1" thickBot="1">
      <c r="A21" s="2722" t="s">
        <v>292</v>
      </c>
      <c r="B21" s="2723"/>
      <c r="C21" s="2724"/>
      <c r="D21" s="2725">
        <f>C5-F5</f>
        <v>0</v>
      </c>
      <c r="E21" s="2726"/>
      <c r="F21" s="2727"/>
    </row>
    <row r="22" spans="1:6" ht="20.100000000000001" customHeight="1">
      <c r="C22" s="266"/>
      <c r="E22" s="266"/>
      <c r="F22" s="266"/>
    </row>
    <row r="23" spans="1:6" ht="20.100000000000001" customHeight="1">
      <c r="C23" s="266"/>
      <c r="E23" s="266"/>
      <c r="F23" s="266"/>
    </row>
    <row r="24" spans="1:6" ht="20.100000000000001" customHeight="1">
      <c r="C24" s="266"/>
      <c r="E24" s="266"/>
      <c r="F24" s="266"/>
    </row>
    <row r="25" spans="1:6" ht="20.100000000000001" customHeight="1">
      <c r="C25" s="266"/>
      <c r="E25" s="266"/>
      <c r="F25" s="266"/>
    </row>
    <row r="26" spans="1:6" ht="24.75" customHeight="1">
      <c r="C26" s="266"/>
      <c r="E26" s="266"/>
      <c r="F26" s="266"/>
    </row>
    <row r="27" spans="1:6" ht="24.75" customHeight="1">
      <c r="C27" s="266"/>
      <c r="E27" s="266"/>
      <c r="F27" s="266"/>
    </row>
    <row r="28" spans="1:6" ht="24.75" customHeight="1">
      <c r="C28" s="266"/>
      <c r="E28" s="266"/>
      <c r="F28" s="266"/>
    </row>
    <row r="29" spans="1:6" ht="24.75" customHeight="1">
      <c r="C29" s="266"/>
      <c r="E29" s="266"/>
      <c r="F29" s="266"/>
    </row>
    <row r="30" spans="1:6" ht="24.75" customHeight="1">
      <c r="C30" s="266"/>
      <c r="E30" s="266"/>
      <c r="F30" s="266"/>
    </row>
    <row r="31" spans="1:6" ht="24.75" customHeight="1"/>
    <row r="32" spans="1:6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</sheetData>
  <mergeCells count="9">
    <mergeCell ref="A21:C21"/>
    <mergeCell ref="D21:F21"/>
    <mergeCell ref="A2:B2"/>
    <mergeCell ref="A3:C3"/>
    <mergeCell ref="D3:F3"/>
    <mergeCell ref="A4:B4"/>
    <mergeCell ref="D4:E4"/>
    <mergeCell ref="A5:B5"/>
    <mergeCell ref="D5:E5"/>
  </mergeCells>
  <phoneticPr fontId="16" type="noConversion"/>
  <pageMargins left="0.94488188976377963" right="0.78740157480314965" top="0.6692913385826772" bottom="0.98425196850393704" header="0.51181102362204722" footer="0.51181102362204722"/>
  <pageSetup paperSize="9" scale="88" orientation="landscape" useFirstPageNumber="1" r:id="rId1"/>
  <headerFooter alignWithMargins="0">
    <oddHeader xml:space="preserve">&amp;L&amp;"돋움,굵게"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 지정된 범위</vt:lpstr>
      </vt:variant>
      <vt:variant>
        <vt:i4>27</vt:i4>
      </vt:variant>
    </vt:vector>
  </HeadingPairs>
  <TitlesOfParts>
    <vt:vector size="48" baseType="lpstr">
      <vt:lpstr>표지</vt:lpstr>
      <vt:lpstr>목차</vt:lpstr>
      <vt:lpstr>1.사업운영계획</vt:lpstr>
      <vt:lpstr>사업운영계획1장</vt:lpstr>
      <vt:lpstr>2.예산총칙</vt:lpstr>
      <vt:lpstr>예산총칙</vt:lpstr>
      <vt:lpstr>3.예산총괄표</vt:lpstr>
      <vt:lpstr>예산총괄표3장</vt:lpstr>
      <vt:lpstr>3-1.사업예산총괄표</vt:lpstr>
      <vt:lpstr>3-2.자본예산총괄표</vt:lpstr>
      <vt:lpstr>가. 수입예산 총괄표(사업수익+자본적수입)</vt:lpstr>
      <vt:lpstr>나. 지출예산 총괄표</vt:lpstr>
      <vt:lpstr>경영본부</vt:lpstr>
      <vt:lpstr>교통휴양시설팀</vt:lpstr>
      <vt:lpstr>도시미화팀</vt:lpstr>
      <vt:lpstr>체육시설팀</vt:lpstr>
      <vt:lpstr>환경자원사업소</vt:lpstr>
      <vt:lpstr>4.자금운영계획</vt:lpstr>
      <vt:lpstr>자금운용수입4장</vt:lpstr>
      <vt:lpstr>자금운용지출5장</vt:lpstr>
      <vt:lpstr>사고이월</vt:lpstr>
      <vt:lpstr>'1.사업운영계획'!Print_Area</vt:lpstr>
      <vt:lpstr>'2.예산총칙'!Print_Area</vt:lpstr>
      <vt:lpstr>'3.예산총괄표'!Print_Area</vt:lpstr>
      <vt:lpstr>'3-1.사업예산총괄표'!Print_Area</vt:lpstr>
      <vt:lpstr>'3-2.자본예산총괄표'!Print_Area</vt:lpstr>
      <vt:lpstr>'4.자금운영계획'!Print_Area</vt:lpstr>
      <vt:lpstr>경영본부!Print_Area</vt:lpstr>
      <vt:lpstr>교통휴양시설팀!Print_Area</vt:lpstr>
      <vt:lpstr>'나. 지출예산 총괄표'!Print_Area</vt:lpstr>
      <vt:lpstr>도시미화팀!Print_Area</vt:lpstr>
      <vt:lpstr>목차!Print_Area</vt:lpstr>
      <vt:lpstr>사업운영계획1장!Print_Area</vt:lpstr>
      <vt:lpstr>예산총괄표3장!Print_Area</vt:lpstr>
      <vt:lpstr>예산총칙!Print_Area</vt:lpstr>
      <vt:lpstr>자금운용수입4장!Print_Area</vt:lpstr>
      <vt:lpstr>자금운용지출5장!Print_Area</vt:lpstr>
      <vt:lpstr>체육시설팀!Print_Area</vt:lpstr>
      <vt:lpstr>표지!Print_Area</vt:lpstr>
      <vt:lpstr>환경자원사업소!Print_Area</vt:lpstr>
      <vt:lpstr>경영본부!Print_Titles</vt:lpstr>
      <vt:lpstr>교통휴양시설팀!Print_Titles</vt:lpstr>
      <vt:lpstr>'나. 지출예산 총괄표'!Print_Titles</vt:lpstr>
      <vt:lpstr>도시미화팀!Print_Titles</vt:lpstr>
      <vt:lpstr>자금운용수입4장!Print_Titles</vt:lpstr>
      <vt:lpstr>자금운용지출5장!Print_Titles</vt:lpstr>
      <vt:lpstr>체육시설팀!Print_Titles</vt:lpstr>
      <vt:lpstr>환경자원사업소!Print_Titles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LG</cp:lastModifiedBy>
  <cp:revision>14</cp:revision>
  <cp:lastPrinted>2023-12-26T12:42:07Z</cp:lastPrinted>
  <dcterms:created xsi:type="dcterms:W3CDTF">2022-08-16T06:55:23Z</dcterms:created>
  <dcterms:modified xsi:type="dcterms:W3CDTF">2024-02-01T06:33:28Z</dcterms:modified>
  <cp:version>0906.0100.01</cp:version>
</cp:coreProperties>
</file>